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EstaPasta_de_trabalho"/>
  <mc:AlternateContent xmlns:mc="http://schemas.openxmlformats.org/markup-compatibility/2006">
    <mc:Choice Requires="x15">
      <x15ac:absPath xmlns:x15ac="http://schemas.microsoft.com/office/spreadsheetml/2010/11/ac" url="C:\Users\B&amp;M\Documents\Documentos Enrico\Engenharia Prefeitura\Prefeitura\Meus Projetos\Casa Popular\Casa popular Documentos Finalizados\Casa popular Documentos\CONTRATO Nº 974692\Planilha e PDFs B\Licitação 974692\"/>
    </mc:Choice>
  </mc:AlternateContent>
  <xr:revisionPtr revIDLastSave="0" documentId="13_ncr:1_{E964AF20-A169-4AF4-B384-4943F57A9052}" xr6:coauthVersionLast="47" xr6:coauthVersionMax="47" xr10:uidLastSave="{00000000-0000-0000-0000-000000000000}"/>
  <workbookProtection workbookAlgorithmName="SHA-512" workbookHashValue="jGzQSV4h/r8gfzQVMKq8yDoPVQMKduYJvVGG0X0M7P/Ft6MS9PYl/0Ye/JRbKD0104js8RqCQp54bGW8sgz8IA==" workbookSaltValue="1x1GzT/VvCN6+D9JTr2AIg==" workbookSpinCount="100000" lockStructure="1"/>
  <bookViews>
    <workbookView xWindow="-120" yWindow="-120" windowWidth="21840" windowHeight="13140" tabRatio="812" xr2:uid="{00000000-000D-0000-FFFF-FFFF00000000}"/>
  </bookViews>
  <sheets>
    <sheet name="DADOS GERAIS" sheetId="17" r:id="rId1"/>
    <sheet name="PLANILHA ORÇAMENTÁRIA" sheetId="1" r:id="rId2"/>
    <sheet name="ABC" sheetId="35" state="hidden" r:id="rId3"/>
    <sheet name="CRONOGRAMA" sheetId="6" r:id="rId4"/>
    <sheet name="BDI" sheetId="19" r:id="rId5"/>
    <sheet name="MEMORIA DE CÁLCULO" sheetId="9" state="hidden" r:id="rId6"/>
    <sheet name="MEM. DESCRITIVO" sheetId="12" state="hidden" r:id="rId7"/>
    <sheet name="COMPOSIÇÕES" sheetId="13" state="hidden" r:id="rId8"/>
    <sheet name="JUSTIFICATIVA COMPOSIÇÕES" sheetId="34" state="hidden" r:id="rId9"/>
    <sheet name="JUSTIFICATIVA EAP" sheetId="33" state="hidden" r:id="rId10"/>
    <sheet name="ITENS INCLUSOS" sheetId="36" state="hidden" r:id="rId11"/>
    <sheet name="BancoRJ" sheetId="30" state="hidden" r:id="rId12"/>
    <sheet name="BancoSP" sheetId="32" state="hidden" r:id="rId13"/>
  </sheets>
  <definedNames>
    <definedName name="_xlnm._FilterDatabase" localSheetId="1" hidden="1">'PLANILHA ORÇAMENTÁRIA'!#REF!</definedName>
    <definedName name="_xlnm.Print_Area" localSheetId="4">BDI!$A$1:$E$33</definedName>
    <definedName name="_xlnm.Print_Area" localSheetId="7">COMPOSIÇÕES!$A$1:$I$374</definedName>
    <definedName name="_xlnm.Print_Area" localSheetId="3">CRONOGRAMA!$A$1:$R$83</definedName>
    <definedName name="_xlnm.Print_Area" localSheetId="0">'DADOS GERAIS'!$A$1:$B$16</definedName>
    <definedName name="_xlnm.Print_Area" localSheetId="6">'MEM. DESCRITIVO'!$A$1:$E$271</definedName>
    <definedName name="_xlnm.Print_Area" localSheetId="1">'PLANILHA ORÇAMENTÁRIA'!$B$2:$L$322</definedName>
    <definedName name="CONCATENAR" localSheetId="7">CONCATENATE(COMPOSIÇÕES!$B1," ",COMPOSIÇÕES!$C1)</definedName>
    <definedName name="DadosExternos_2" localSheetId="11" hidden="1">BancoRJ!$A$1:$IU$15711</definedName>
    <definedName name="DadosExternos_3" localSheetId="12" hidden="1">BancoSP!$A$1:$IU$15711</definedName>
    <definedName name="EMPRESAS">OFFSET(#REF!,1,0):OFFSET(#REF!,-1,0)</definedName>
    <definedName name="INDICES">OFFSET(#REF!,1,0):OFFSET(#REF!,-1,0)</definedName>
    <definedName name="LISTAREF">'DADOS GERAIS'!$J$1:$J$5</definedName>
    <definedName name="OLE_LINK1" localSheetId="1">'PLANILHA ORÇAMENTÁRIA'!#REF!</definedName>
    <definedName name="_xlnm.Print_Titles" localSheetId="1">'PLANILHA ORÇAMENTÁRIA'!$2:$12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8" i="1" l="1"/>
  <c r="D9" i="1"/>
  <c r="E28" i="19" l="1"/>
  <c r="E216" i="35"/>
  <c r="D216" i="35"/>
  <c r="L247" i="35"/>
  <c r="E174" i="35"/>
  <c r="D174" i="35"/>
  <c r="L246" i="35"/>
  <c r="E217" i="35"/>
  <c r="D217" i="35"/>
  <c r="L245" i="35"/>
  <c r="E98" i="35"/>
  <c r="D98" i="35"/>
  <c r="L244" i="35"/>
  <c r="E209" i="35"/>
  <c r="D209" i="35"/>
  <c r="L243" i="35"/>
  <c r="E169" i="35"/>
  <c r="D169" i="35"/>
  <c r="L242" i="35"/>
  <c r="E168" i="35"/>
  <c r="D168" i="35"/>
  <c r="L241" i="35"/>
  <c r="E226" i="35"/>
  <c r="D226" i="35"/>
  <c r="L240" i="35"/>
  <c r="E243" i="35"/>
  <c r="D243" i="35"/>
  <c r="L239" i="35"/>
  <c r="E230" i="35"/>
  <c r="D230" i="35"/>
  <c r="L238" i="35"/>
  <c r="G244" i="35" s="1"/>
  <c r="E244" i="35"/>
  <c r="D244" i="35"/>
  <c r="L237" i="35"/>
  <c r="G241" i="35" s="1"/>
  <c r="E241" i="35"/>
  <c r="D241" i="35"/>
  <c r="L236" i="35"/>
  <c r="E212" i="35"/>
  <c r="D212" i="35"/>
  <c r="B223" i="35"/>
  <c r="L235" i="35" s="1"/>
  <c r="L234" i="35"/>
  <c r="E181" i="35"/>
  <c r="D181" i="35"/>
  <c r="L233" i="35"/>
  <c r="E140" i="35"/>
  <c r="D140" i="35"/>
  <c r="L232" i="35"/>
  <c r="G232" i="35" s="1"/>
  <c r="E195" i="35"/>
  <c r="D195" i="35"/>
  <c r="L231" i="35"/>
  <c r="E154" i="35"/>
  <c r="D154" i="35"/>
  <c r="L230" i="35"/>
  <c r="E126" i="35"/>
  <c r="D126" i="35"/>
  <c r="B111" i="35"/>
  <c r="L229" i="35" s="1"/>
  <c r="L228" i="35"/>
  <c r="E91" i="35"/>
  <c r="D91" i="35"/>
  <c r="L227" i="35"/>
  <c r="E84" i="35"/>
  <c r="D84" i="35"/>
  <c r="L226" i="35"/>
  <c r="E109" i="35"/>
  <c r="D109" i="35"/>
  <c r="E82" i="35"/>
  <c r="D82" i="35"/>
  <c r="L224" i="35"/>
  <c r="E215" i="35"/>
  <c r="D215" i="35"/>
  <c r="E152" i="35"/>
  <c r="D152" i="35"/>
  <c r="L222" i="35"/>
  <c r="E103" i="35"/>
  <c r="D103" i="35"/>
  <c r="L221" i="35"/>
  <c r="E44" i="35"/>
  <c r="D44" i="35"/>
  <c r="L220" i="35"/>
  <c r="E150" i="35"/>
  <c r="D150" i="35"/>
  <c r="L219" i="35"/>
  <c r="E183" i="35"/>
  <c r="D183" i="35"/>
  <c r="L218" i="35"/>
  <c r="E239" i="35"/>
  <c r="D239" i="35"/>
  <c r="L217" i="35"/>
  <c r="E246" i="35"/>
  <c r="D246" i="35"/>
  <c r="L216" i="35"/>
  <c r="E32" i="35"/>
  <c r="D32" i="35"/>
  <c r="L215" i="35"/>
  <c r="E191" i="35"/>
  <c r="D191" i="35"/>
  <c r="L214" i="35"/>
  <c r="E110" i="35"/>
  <c r="D110" i="35"/>
  <c r="L213" i="35"/>
  <c r="E160" i="35"/>
  <c r="D160" i="35"/>
  <c r="L212" i="35"/>
  <c r="E235" i="35"/>
  <c r="D235" i="35"/>
  <c r="L211" i="35"/>
  <c r="E194" i="35"/>
  <c r="D194" i="35"/>
  <c r="E214" i="35"/>
  <c r="D214" i="35"/>
  <c r="L209" i="35"/>
  <c r="E180" i="35"/>
  <c r="D180" i="35"/>
  <c r="L208" i="35"/>
  <c r="E130" i="35"/>
  <c r="D130" i="35"/>
  <c r="L207" i="35"/>
  <c r="G231" i="35" s="1"/>
  <c r="E231" i="35"/>
  <c r="D231" i="35"/>
  <c r="E204" i="35"/>
  <c r="D204" i="35"/>
  <c r="L205" i="35"/>
  <c r="E190" i="35"/>
  <c r="D190" i="35"/>
  <c r="B137" i="35"/>
  <c r="L204" i="35" s="1"/>
  <c r="B210" i="35"/>
  <c r="E173" i="35"/>
  <c r="D173" i="35"/>
  <c r="L201" i="35"/>
  <c r="E114" i="35"/>
  <c r="D114" i="35"/>
  <c r="L200" i="35"/>
  <c r="G222" i="35" s="1"/>
  <c r="E222" i="35"/>
  <c r="D222" i="35"/>
  <c r="L199" i="35"/>
  <c r="G245" i="35" s="1"/>
  <c r="E245" i="35"/>
  <c r="D245" i="35"/>
  <c r="L198" i="35"/>
  <c r="E164" i="35"/>
  <c r="D164" i="35"/>
  <c r="L197" i="35"/>
  <c r="E219" i="35"/>
  <c r="D219" i="35"/>
  <c r="B145" i="35"/>
  <c r="L195" i="35"/>
  <c r="B141" i="35"/>
  <c r="L194" i="35"/>
  <c r="G194" i="35" s="1"/>
  <c r="E134" i="35"/>
  <c r="D134" i="35"/>
  <c r="B206" i="35"/>
  <c r="L192" i="35"/>
  <c r="G224" i="35" s="1"/>
  <c r="E224" i="35"/>
  <c r="D224" i="35"/>
  <c r="L191" i="35"/>
  <c r="E159" i="35"/>
  <c r="D159" i="35"/>
  <c r="L190" i="35"/>
  <c r="E120" i="35"/>
  <c r="D120" i="35"/>
  <c r="L189" i="35"/>
  <c r="E171" i="35"/>
  <c r="D171" i="35"/>
  <c r="L188" i="35"/>
  <c r="E177" i="35"/>
  <c r="D177" i="35"/>
  <c r="L187" i="35"/>
  <c r="E100" i="35"/>
  <c r="D100" i="35"/>
  <c r="L186" i="35"/>
  <c r="E146" i="35"/>
  <c r="D146" i="35"/>
  <c r="L185" i="35"/>
  <c r="E118" i="35"/>
  <c r="D118" i="35"/>
  <c r="L184" i="35"/>
  <c r="E117" i="35"/>
  <c r="D117" i="35"/>
  <c r="L183" i="35"/>
  <c r="E104" i="35"/>
  <c r="D104" i="35"/>
  <c r="L182" i="35"/>
  <c r="E197" i="35"/>
  <c r="D197" i="35"/>
  <c r="L181" i="35"/>
  <c r="E167" i="35"/>
  <c r="D167" i="35"/>
  <c r="L180" i="35"/>
  <c r="G233" i="35" s="1"/>
  <c r="E233" i="35"/>
  <c r="D233" i="35"/>
  <c r="L179" i="35"/>
  <c r="G227" i="35" s="1"/>
  <c r="E227" i="35"/>
  <c r="D227" i="35"/>
  <c r="L178" i="35"/>
  <c r="E161" i="35"/>
  <c r="D161" i="35"/>
  <c r="L177" i="35"/>
  <c r="E175" i="35"/>
  <c r="D175" i="35"/>
  <c r="L176" i="35"/>
  <c r="G240" i="35" s="1"/>
  <c r="E240" i="35"/>
  <c r="D240" i="35"/>
  <c r="L175" i="35"/>
  <c r="E232" i="35"/>
  <c r="D232" i="35"/>
  <c r="L174" i="35"/>
  <c r="E201" i="35"/>
  <c r="D201" i="35"/>
  <c r="L173" i="35"/>
  <c r="E165" i="35"/>
  <c r="D165" i="35"/>
  <c r="L172" i="35"/>
  <c r="E176" i="35"/>
  <c r="D176" i="35"/>
  <c r="L171" i="35"/>
  <c r="G218" i="35" s="1"/>
  <c r="E218" i="35"/>
  <c r="D218" i="35"/>
  <c r="L170" i="35"/>
  <c r="E155" i="35"/>
  <c r="D155" i="35"/>
  <c r="L169" i="35"/>
  <c r="E66" i="35"/>
  <c r="D66" i="35"/>
  <c r="L168" i="35"/>
  <c r="E99" i="35"/>
  <c r="D99" i="35"/>
  <c r="L167" i="35"/>
  <c r="E33" i="35"/>
  <c r="D33" i="35"/>
  <c r="L166" i="35"/>
  <c r="E89" i="35"/>
  <c r="D89" i="35"/>
  <c r="L165" i="35"/>
  <c r="E199" i="35"/>
  <c r="D199" i="35"/>
  <c r="L164" i="35"/>
  <c r="E186" i="35"/>
  <c r="D186" i="35"/>
  <c r="L163" i="35"/>
  <c r="E71" i="35"/>
  <c r="D71" i="35"/>
  <c r="L162" i="35"/>
  <c r="E59" i="35"/>
  <c r="D59" i="35"/>
  <c r="L161" i="35"/>
  <c r="G161" i="35" s="1"/>
  <c r="E123" i="35"/>
  <c r="D123" i="35"/>
  <c r="L160" i="35"/>
  <c r="E57" i="35"/>
  <c r="D57" i="35"/>
  <c r="L159" i="35"/>
  <c r="E96" i="35"/>
  <c r="D96" i="35"/>
  <c r="B147" i="35"/>
  <c r="L158" i="35" s="1"/>
  <c r="L157" i="35"/>
  <c r="G221" i="35" s="1"/>
  <c r="E221" i="35"/>
  <c r="D221" i="35"/>
  <c r="L156" i="35"/>
  <c r="E166" i="35"/>
  <c r="D166" i="35"/>
  <c r="L155" i="35"/>
  <c r="E101" i="35"/>
  <c r="D101" i="35"/>
  <c r="L154" i="35"/>
  <c r="G157" i="35" s="1"/>
  <c r="E157" i="35"/>
  <c r="D157" i="35"/>
  <c r="B202" i="35"/>
  <c r="L152" i="35"/>
  <c r="E187" i="35"/>
  <c r="D187" i="35"/>
  <c r="E208" i="35"/>
  <c r="D208" i="35"/>
  <c r="L150" i="35"/>
  <c r="E163" i="35"/>
  <c r="D163" i="35"/>
  <c r="L149" i="35"/>
  <c r="E129" i="35"/>
  <c r="D129" i="35"/>
  <c r="E184" i="35"/>
  <c r="D184" i="35"/>
  <c r="E115" i="35"/>
  <c r="D115" i="35"/>
  <c r="L146" i="35"/>
  <c r="E189" i="35"/>
  <c r="D189" i="35"/>
  <c r="E138" i="35"/>
  <c r="D138" i="35"/>
  <c r="B122" i="35"/>
  <c r="B20" i="35"/>
  <c r="L143" i="35" s="1"/>
  <c r="B125" i="35"/>
  <c r="B148" i="35"/>
  <c r="B151" i="35"/>
  <c r="L139" i="35"/>
  <c r="E185" i="35"/>
  <c r="D185" i="35"/>
  <c r="L138" i="35"/>
  <c r="G229" i="35" s="1"/>
  <c r="E229" i="35"/>
  <c r="D229" i="35"/>
  <c r="E237" i="35"/>
  <c r="D237" i="35"/>
  <c r="L136" i="35"/>
  <c r="G236" i="35" s="1"/>
  <c r="E236" i="35"/>
  <c r="D236" i="35"/>
  <c r="L135" i="35"/>
  <c r="E50" i="35"/>
  <c r="D50" i="35"/>
  <c r="L134" i="35"/>
  <c r="E102" i="35"/>
  <c r="D102" i="35"/>
  <c r="L133" i="35"/>
  <c r="E105" i="35"/>
  <c r="D105" i="35"/>
  <c r="E41" i="35"/>
  <c r="D41" i="35"/>
  <c r="L131" i="35"/>
  <c r="G198" i="35" s="1"/>
  <c r="E198" i="35"/>
  <c r="D198" i="35"/>
  <c r="L130" i="35"/>
  <c r="G228" i="35" s="1"/>
  <c r="E228" i="35"/>
  <c r="D228" i="35"/>
  <c r="L129" i="35"/>
  <c r="E49" i="35"/>
  <c r="D49" i="35"/>
  <c r="L128" i="35"/>
  <c r="E47" i="35"/>
  <c r="D47" i="35"/>
  <c r="L127" i="35"/>
  <c r="E58" i="35"/>
  <c r="D58" i="35"/>
  <c r="L126" i="35"/>
  <c r="E35" i="35"/>
  <c r="D35" i="35"/>
  <c r="E55" i="35"/>
  <c r="D55" i="35"/>
  <c r="B24" i="35"/>
  <c r="L123" i="35"/>
  <c r="E34" i="35"/>
  <c r="D34" i="35"/>
  <c r="E64" i="35"/>
  <c r="D64" i="35"/>
  <c r="L121" i="35"/>
  <c r="G121" i="35" s="1"/>
  <c r="E153" i="35"/>
  <c r="D153" i="35"/>
  <c r="L120" i="35"/>
  <c r="E196" i="35"/>
  <c r="D196" i="35"/>
  <c r="E170" i="35"/>
  <c r="D170" i="35"/>
  <c r="L118" i="35"/>
  <c r="E85" i="35"/>
  <c r="D85" i="35"/>
  <c r="L117" i="35"/>
  <c r="E72" i="35"/>
  <c r="D72" i="35"/>
  <c r="L116" i="35"/>
  <c r="E158" i="35"/>
  <c r="D158" i="35"/>
  <c r="L115" i="35"/>
  <c r="E45" i="35"/>
  <c r="D45" i="35"/>
  <c r="E80" i="35"/>
  <c r="D80" i="35"/>
  <c r="E172" i="35"/>
  <c r="D172" i="35"/>
  <c r="L112" i="35"/>
  <c r="E42" i="35"/>
  <c r="D42" i="35"/>
  <c r="E211" i="35"/>
  <c r="D211" i="35"/>
  <c r="L110" i="35"/>
  <c r="E88" i="35"/>
  <c r="D88" i="35"/>
  <c r="L109" i="35"/>
  <c r="E19" i="35"/>
  <c r="D19" i="35"/>
  <c r="L108" i="35"/>
  <c r="E13" i="35"/>
  <c r="D13" i="35"/>
  <c r="L107" i="35"/>
  <c r="E39" i="35"/>
  <c r="D39" i="35"/>
  <c r="L106" i="35"/>
  <c r="E127" i="35"/>
  <c r="D127" i="35"/>
  <c r="L105" i="35"/>
  <c r="E70" i="35"/>
  <c r="D70" i="35"/>
  <c r="L104" i="35"/>
  <c r="E40" i="35"/>
  <c r="D40" i="35"/>
  <c r="L103" i="35"/>
  <c r="E62" i="35"/>
  <c r="D62" i="35"/>
  <c r="L102" i="35"/>
  <c r="E135" i="35"/>
  <c r="D135" i="35"/>
  <c r="L101" i="35"/>
  <c r="E38" i="35"/>
  <c r="D38" i="35"/>
  <c r="L100" i="35"/>
  <c r="E36" i="35"/>
  <c r="D36" i="35"/>
  <c r="L99" i="35"/>
  <c r="E23" i="35"/>
  <c r="D23" i="35"/>
  <c r="L98" i="35"/>
  <c r="E205" i="35"/>
  <c r="D205" i="35"/>
  <c r="L97" i="35"/>
  <c r="E73" i="35"/>
  <c r="D73" i="35"/>
  <c r="L96" i="35"/>
  <c r="E28" i="35"/>
  <c r="D28" i="35"/>
  <c r="L95" i="35"/>
  <c r="E43" i="35"/>
  <c r="D43" i="35"/>
  <c r="L94" i="35"/>
  <c r="E9" i="35"/>
  <c r="D9" i="35"/>
  <c r="L93" i="35"/>
  <c r="E92" i="35"/>
  <c r="D92" i="35"/>
  <c r="L92" i="35"/>
  <c r="E77" i="35"/>
  <c r="D77" i="35"/>
  <c r="E11" i="35"/>
  <c r="D11" i="35"/>
  <c r="E10" i="35"/>
  <c r="D10" i="35"/>
  <c r="L89" i="35"/>
  <c r="E16" i="35"/>
  <c r="D16" i="35"/>
  <c r="L88" i="35"/>
  <c r="E18" i="35"/>
  <c r="D18" i="35"/>
  <c r="L87" i="35"/>
  <c r="E83" i="35"/>
  <c r="D83" i="35"/>
  <c r="L86" i="35"/>
  <c r="E25" i="35"/>
  <c r="D25" i="35"/>
  <c r="L85" i="35"/>
  <c r="E29" i="35"/>
  <c r="D29" i="35"/>
  <c r="L84" i="35"/>
  <c r="E95" i="35"/>
  <c r="D95" i="35"/>
  <c r="L83" i="35"/>
  <c r="E52" i="35"/>
  <c r="D52" i="35"/>
  <c r="L82" i="35"/>
  <c r="E76" i="35"/>
  <c r="D76" i="35"/>
  <c r="L81" i="35"/>
  <c r="E74" i="35"/>
  <c r="D74" i="35"/>
  <c r="L80" i="35"/>
  <c r="E14" i="35"/>
  <c r="D14" i="35"/>
  <c r="B90" i="35"/>
  <c r="B22" i="35"/>
  <c r="L77" i="35"/>
  <c r="E48" i="35"/>
  <c r="D48" i="35"/>
  <c r="L76" i="35"/>
  <c r="E60" i="35"/>
  <c r="D60" i="35"/>
  <c r="E81" i="35"/>
  <c r="D81" i="35"/>
  <c r="L74" i="35"/>
  <c r="G234" i="35" s="1"/>
  <c r="E234" i="35"/>
  <c r="D234" i="35"/>
  <c r="L73" i="35"/>
  <c r="E51" i="35"/>
  <c r="D51" i="35"/>
  <c r="L72" i="35"/>
  <c r="E15" i="35"/>
  <c r="D15" i="35"/>
  <c r="L71" i="35"/>
  <c r="E56" i="35"/>
  <c r="D56" i="35"/>
  <c r="L70" i="35"/>
  <c r="E79" i="35"/>
  <c r="D79" i="35"/>
  <c r="L69" i="35"/>
  <c r="E46" i="35"/>
  <c r="D46" i="35"/>
  <c r="E26" i="35"/>
  <c r="D26" i="35"/>
  <c r="E27" i="35"/>
  <c r="D27" i="35"/>
  <c r="L66" i="35"/>
  <c r="G66" i="35" s="1"/>
  <c r="E178" i="35"/>
  <c r="D178" i="35"/>
  <c r="L65" i="35"/>
  <c r="B37" i="35"/>
  <c r="L64" i="35"/>
  <c r="E65" i="35"/>
  <c r="D65" i="35"/>
  <c r="L63" i="35"/>
  <c r="E220" i="35"/>
  <c r="D220" i="35"/>
  <c r="L62" i="35"/>
  <c r="E31" i="35"/>
  <c r="D31" i="35"/>
  <c r="L61" i="35"/>
  <c r="E107" i="35"/>
  <c r="D107" i="35"/>
  <c r="L60" i="35"/>
  <c r="E21" i="35"/>
  <c r="D21" i="35"/>
  <c r="L59" i="35"/>
  <c r="E116" i="35"/>
  <c r="D116" i="35"/>
  <c r="L58" i="35"/>
  <c r="E54" i="35"/>
  <c r="D54" i="35"/>
  <c r="L57" i="35"/>
  <c r="E108" i="35"/>
  <c r="D108" i="35"/>
  <c r="B67" i="35"/>
  <c r="L55" i="35"/>
  <c r="E93" i="35"/>
  <c r="D93" i="35"/>
  <c r="L54" i="35"/>
  <c r="E86" i="35"/>
  <c r="D86" i="35"/>
  <c r="L53" i="35"/>
  <c r="E128" i="35"/>
  <c r="D128" i="35"/>
  <c r="L52" i="35"/>
  <c r="E87" i="35"/>
  <c r="D87" i="35"/>
  <c r="L51" i="35"/>
  <c r="E61" i="35"/>
  <c r="D61" i="35"/>
  <c r="L50" i="35"/>
  <c r="E53" i="35"/>
  <c r="D53" i="35"/>
  <c r="L49" i="35"/>
  <c r="E139" i="35"/>
  <c r="D139" i="35"/>
  <c r="L48" i="35"/>
  <c r="G207" i="35"/>
  <c r="E207" i="35"/>
  <c r="D207" i="35"/>
  <c r="L47" i="35"/>
  <c r="E30" i="35"/>
  <c r="D30" i="35"/>
  <c r="L46" i="35"/>
  <c r="E143" i="35"/>
  <c r="D143" i="35"/>
  <c r="B75" i="35"/>
  <c r="L44" i="35"/>
  <c r="E106" i="35"/>
  <c r="D106" i="35"/>
  <c r="L43" i="35"/>
  <c r="E94" i="35"/>
  <c r="D94" i="35"/>
  <c r="L42" i="35"/>
  <c r="E144" i="35"/>
  <c r="D144" i="35"/>
  <c r="L41" i="35"/>
  <c r="E97" i="35"/>
  <c r="D97" i="35"/>
  <c r="L40" i="35"/>
  <c r="E68" i="35"/>
  <c r="D68" i="35"/>
  <c r="L39" i="35"/>
  <c r="E69" i="35"/>
  <c r="D69" i="35"/>
  <c r="E149" i="35"/>
  <c r="D149" i="35"/>
  <c r="E213" i="35"/>
  <c r="D213" i="35"/>
  <c r="L36" i="35"/>
  <c r="E63" i="35"/>
  <c r="D63" i="35"/>
  <c r="L35" i="35"/>
  <c r="E203" i="35"/>
  <c r="D203" i="35"/>
  <c r="B124" i="35"/>
  <c r="L33" i="35"/>
  <c r="E162" i="35"/>
  <c r="D162" i="35"/>
  <c r="L32" i="35"/>
  <c r="E142" i="35"/>
  <c r="D142" i="35"/>
  <c r="L31" i="35"/>
  <c r="E193" i="35"/>
  <c r="D193" i="35"/>
  <c r="L30" i="35"/>
  <c r="E156" i="35"/>
  <c r="D156" i="35"/>
  <c r="L29" i="35"/>
  <c r="E112" i="35"/>
  <c r="D112" i="35"/>
  <c r="L28" i="35"/>
  <c r="E133" i="35"/>
  <c r="D133" i="35"/>
  <c r="L27" i="35"/>
  <c r="E188" i="35"/>
  <c r="D188" i="35"/>
  <c r="L26" i="35"/>
  <c r="E238" i="35"/>
  <c r="D238" i="35"/>
  <c r="L25" i="35"/>
  <c r="E131" i="35"/>
  <c r="D131" i="35"/>
  <c r="B12" i="35"/>
  <c r="B78" i="35"/>
  <c r="L23" i="35" s="1"/>
  <c r="E242" i="35"/>
  <c r="D242" i="35"/>
  <c r="L21" i="35"/>
  <c r="E192" i="35"/>
  <c r="D192" i="35"/>
  <c r="E17" i="35"/>
  <c r="D17" i="35"/>
  <c r="L19" i="35"/>
  <c r="E179" i="35"/>
  <c r="D179" i="35"/>
  <c r="L18" i="35"/>
  <c r="E200" i="35"/>
  <c r="D200" i="35"/>
  <c r="L17" i="35"/>
  <c r="G247" i="35" s="1"/>
  <c r="E247" i="35"/>
  <c r="D247" i="35"/>
  <c r="B225" i="35"/>
  <c r="L16" i="35" s="1"/>
  <c r="L15" i="35"/>
  <c r="E182" i="35"/>
  <c r="D182" i="35"/>
  <c r="L14" i="35"/>
  <c r="E121" i="35"/>
  <c r="D121" i="35"/>
  <c r="B248" i="35"/>
  <c r="E136" i="35"/>
  <c r="D136" i="35"/>
  <c r="B132" i="35"/>
  <c r="L11" i="35" s="1"/>
  <c r="B113" i="35"/>
  <c r="L10" i="35" s="1"/>
  <c r="B119" i="35"/>
  <c r="L9" i="35" s="1"/>
  <c r="C6" i="35"/>
  <c r="C4" i="35"/>
  <c r="C3" i="35"/>
  <c r="G238" i="35" l="1"/>
  <c r="G220" i="35"/>
  <c r="G200" i="35"/>
  <c r="G205" i="35"/>
  <c r="G235" i="35"/>
  <c r="G246" i="35"/>
  <c r="G201" i="35"/>
  <c r="G15" i="35"/>
  <c r="G185" i="35"/>
  <c r="G86" i="35"/>
  <c r="G53" i="35"/>
  <c r="G131" i="35"/>
  <c r="G188" i="35"/>
  <c r="G112" i="35"/>
  <c r="G39" i="35"/>
  <c r="G219" i="35"/>
  <c r="G81" i="35"/>
  <c r="G189" i="35"/>
  <c r="G162" i="35"/>
  <c r="G97" i="35"/>
  <c r="G49" i="35"/>
  <c r="G143" i="35"/>
  <c r="G103" i="35"/>
  <c r="G127" i="35"/>
  <c r="G88" i="35"/>
  <c r="G166" i="35"/>
  <c r="G105" i="35"/>
  <c r="G190" i="35"/>
  <c r="G25" i="35"/>
  <c r="G36" i="35"/>
  <c r="G50" i="35"/>
  <c r="G184" i="35"/>
  <c r="G163" i="35"/>
  <c r="G128" i="35"/>
  <c r="G60" i="35"/>
  <c r="G52" i="35"/>
  <c r="G214" i="35"/>
  <c r="G48" i="35"/>
  <c r="G18" i="35"/>
  <c r="G9" i="35"/>
  <c r="G192" i="35"/>
  <c r="G27" i="35"/>
  <c r="G29" i="35"/>
  <c r="G167" i="35"/>
  <c r="G104" i="35"/>
  <c r="G100" i="35"/>
  <c r="G171" i="35"/>
  <c r="G182" i="35"/>
  <c r="G94" i="35"/>
  <c r="G178" i="35"/>
  <c r="G83" i="35"/>
  <c r="G92" i="35"/>
  <c r="G96" i="35"/>
  <c r="G62" i="35"/>
  <c r="G70" i="35"/>
  <c r="G72" i="35"/>
  <c r="G186" i="35"/>
  <c r="G159" i="35"/>
  <c r="G215" i="35"/>
  <c r="G54" i="35"/>
  <c r="G31" i="35"/>
  <c r="G155" i="35"/>
  <c r="G176" i="35"/>
  <c r="G110" i="35"/>
  <c r="G32" i="35"/>
  <c r="G239" i="35"/>
  <c r="G150" i="35"/>
  <c r="G109" i="35"/>
  <c r="G230" i="35"/>
  <c r="G226" i="35"/>
  <c r="G169" i="35"/>
  <c r="G98" i="35"/>
  <c r="G174" i="35"/>
  <c r="G19" i="35"/>
  <c r="G21" i="35"/>
  <c r="L79" i="35"/>
  <c r="G79" i="35" s="1"/>
  <c r="G187" i="35"/>
  <c r="G164" i="35"/>
  <c r="G118" i="35"/>
  <c r="L13" i="35"/>
  <c r="G13" i="35" s="1"/>
  <c r="G156" i="35"/>
  <c r="G102" i="35"/>
  <c r="G180" i="35"/>
  <c r="G154" i="35"/>
  <c r="G17" i="35"/>
  <c r="G65" i="35"/>
  <c r="L68" i="35"/>
  <c r="G59" i="35"/>
  <c r="G28" i="35"/>
  <c r="G135" i="35"/>
  <c r="G40" i="35"/>
  <c r="G99" i="35"/>
  <c r="G63" i="35"/>
  <c r="L38" i="35"/>
  <c r="G149" i="35" s="1"/>
  <c r="G87" i="35"/>
  <c r="G74" i="35"/>
  <c r="G35" i="35"/>
  <c r="G179" i="35"/>
  <c r="G133" i="35"/>
  <c r="G106" i="35"/>
  <c r="G42" i="35"/>
  <c r="L114" i="35"/>
  <c r="G80" i="35" s="1"/>
  <c r="G47" i="35"/>
  <c r="G108" i="35"/>
  <c r="G116" i="35"/>
  <c r="G107" i="35"/>
  <c r="G46" i="35"/>
  <c r="G51" i="35"/>
  <c r="G16" i="35"/>
  <c r="L91" i="35"/>
  <c r="G11" i="35" s="1"/>
  <c r="G43" i="35"/>
  <c r="G158" i="35"/>
  <c r="G85" i="35"/>
  <c r="G101" i="35"/>
  <c r="G123" i="35"/>
  <c r="G71" i="35"/>
  <c r="G199" i="35"/>
  <c r="G197" i="35"/>
  <c r="G117" i="35"/>
  <c r="G146" i="35"/>
  <c r="G134" i="35"/>
  <c r="G160" i="35"/>
  <c r="G191" i="35"/>
  <c r="G183" i="35"/>
  <c r="G89" i="35"/>
  <c r="G129" i="35"/>
  <c r="G152" i="35"/>
  <c r="G84" i="35"/>
  <c r="G212" i="35"/>
  <c r="G243" i="35"/>
  <c r="G168" i="35"/>
  <c r="G209" i="35"/>
  <c r="G217" i="35"/>
  <c r="G30" i="35"/>
  <c r="G73" i="35"/>
  <c r="G23" i="35"/>
  <c r="G33" i="35"/>
  <c r="G177" i="35"/>
  <c r="G69" i="35"/>
  <c r="G139" i="35"/>
  <c r="G61" i="35"/>
  <c r="G93" i="35"/>
  <c r="G14" i="35"/>
  <c r="G76" i="35"/>
  <c r="G95" i="35"/>
  <c r="G58" i="35"/>
  <c r="G165" i="35"/>
  <c r="G120" i="35"/>
  <c r="G204" i="35"/>
  <c r="G57" i="35"/>
  <c r="G175" i="35"/>
  <c r="G130" i="35"/>
  <c r="G126" i="35"/>
  <c r="G195" i="35"/>
  <c r="G181" i="35"/>
  <c r="L193" i="35"/>
  <c r="L56" i="35"/>
  <c r="L196" i="35"/>
  <c r="L34" i="35"/>
  <c r="L45" i="35"/>
  <c r="L144" i="35"/>
  <c r="L142" i="35"/>
  <c r="L153" i="35"/>
  <c r="L140" i="35"/>
  <c r="L203" i="35"/>
  <c r="G114" i="35" l="1"/>
  <c r="G38" i="35"/>
  <c r="G26" i="35"/>
  <c r="G68" i="35"/>
  <c r="G45" i="35"/>
  <c r="G34" i="35"/>
  <c r="G91" i="35"/>
  <c r="G56" i="35"/>
  <c r="G193" i="35"/>
  <c r="G44" i="35"/>
  <c r="G142" i="35"/>
  <c r="G55" i="35"/>
  <c r="G153" i="35"/>
  <c r="G144" i="35"/>
  <c r="G77" i="35"/>
  <c r="G203" i="35"/>
  <c r="G196" i="35"/>
  <c r="G140" i="35"/>
  <c r="H21" i="6" l="1"/>
  <c r="I21" i="6"/>
  <c r="J21" i="6"/>
  <c r="K21" i="6"/>
  <c r="L21" i="6"/>
  <c r="M21" i="6"/>
  <c r="N21" i="6"/>
  <c r="O21" i="6"/>
  <c r="P21" i="6"/>
  <c r="Q21" i="6"/>
  <c r="R21" i="6"/>
  <c r="G21" i="6"/>
  <c r="F67" i="9" l="1"/>
  <c r="C27" i="9"/>
  <c r="S19" i="6"/>
  <c r="S13" i="6"/>
  <c r="B78" i="6"/>
  <c r="B76" i="6"/>
  <c r="B74" i="6"/>
  <c r="B72" i="6"/>
  <c r="B70" i="6"/>
  <c r="B68" i="6"/>
  <c r="B66" i="6"/>
  <c r="B64" i="6"/>
  <c r="B62" i="6"/>
  <c r="B60" i="6"/>
  <c r="B58" i="6"/>
  <c r="B56" i="6"/>
  <c r="B54" i="6"/>
  <c r="B52" i="6"/>
  <c r="B50" i="6"/>
  <c r="B48" i="6"/>
  <c r="B46" i="6"/>
  <c r="B44" i="6"/>
  <c r="B42" i="6"/>
  <c r="B40" i="6"/>
  <c r="B38" i="6"/>
  <c r="B36" i="6"/>
  <c r="B34" i="6"/>
  <c r="B32" i="6"/>
  <c r="B30" i="6"/>
  <c r="B28" i="6"/>
  <c r="B26" i="6"/>
  <c r="B24" i="6"/>
  <c r="B22" i="6"/>
  <c r="B20" i="6"/>
  <c r="B18" i="6"/>
  <c r="B16" i="6"/>
  <c r="B14" i="6"/>
  <c r="B12" i="6"/>
  <c r="S77" i="6" l="1"/>
  <c r="S75" i="6"/>
  <c r="S73" i="6"/>
  <c r="S71" i="6"/>
  <c r="S69" i="6"/>
  <c r="S67" i="6"/>
  <c r="S61" i="6"/>
  <c r="S59" i="6"/>
  <c r="S57" i="6"/>
  <c r="S55" i="6"/>
  <c r="S53" i="6"/>
  <c r="S51" i="6"/>
  <c r="S47" i="6"/>
  <c r="S43" i="6"/>
  <c r="S41" i="6"/>
  <c r="S37" i="6"/>
  <c r="S35" i="6"/>
  <c r="S31" i="6"/>
  <c r="S29" i="6"/>
  <c r="S27" i="6"/>
  <c r="S25" i="6"/>
  <c r="S17" i="6"/>
  <c r="S15" i="6"/>
  <c r="A12" i="33"/>
  <c r="S79" i="6"/>
  <c r="S65" i="6"/>
  <c r="S63" i="6"/>
  <c r="S49" i="6"/>
  <c r="S45" i="6"/>
  <c r="S39" i="6"/>
  <c r="S33" i="6"/>
  <c r="S23" i="6"/>
  <c r="C1154" i="9"/>
  <c r="J1153" i="9" s="1"/>
  <c r="C1160" i="9"/>
  <c r="J1159" i="9" s="1"/>
  <c r="C1121" i="9"/>
  <c r="J1171" i="9"/>
  <c r="C1115" i="9"/>
  <c r="J1114" i="9" s="1"/>
  <c r="B1114" i="9"/>
  <c r="J1099" i="9"/>
  <c r="B1099" i="9"/>
  <c r="C1103" i="9"/>
  <c r="J1102" i="9" s="1"/>
  <c r="B1102" i="9"/>
  <c r="C1136" i="9"/>
  <c r="J1135" i="9" s="1"/>
  <c r="B1135" i="9"/>
  <c r="J1096" i="9"/>
  <c r="B1096" i="9"/>
  <c r="C1094" i="9"/>
  <c r="J1093" i="9" s="1"/>
  <c r="B1093" i="9"/>
  <c r="J1165" i="9"/>
  <c r="B1165" i="9"/>
  <c r="B1159" i="9"/>
  <c r="B1153" i="9"/>
  <c r="J1162" i="9"/>
  <c r="B1162" i="9"/>
  <c r="J1168" i="9"/>
  <c r="J1156" i="9"/>
  <c r="B1156" i="9"/>
  <c r="J1150" i="9"/>
  <c r="B1150" i="9"/>
  <c r="J1072" i="9"/>
  <c r="B1072" i="9"/>
  <c r="J1084" i="9"/>
  <c r="B1084" i="9"/>
  <c r="C1076" i="9"/>
  <c r="J1075" i="9" s="1"/>
  <c r="B1075" i="9"/>
  <c r="C1112" i="9"/>
  <c r="C1118" i="9"/>
  <c r="C1106" i="9"/>
  <c r="C1082" i="9"/>
  <c r="S21" i="6" l="1"/>
  <c r="M291" i="1" l="1"/>
  <c r="N291" i="1"/>
  <c r="M292" i="1"/>
  <c r="N292" i="1"/>
  <c r="M233" i="1"/>
  <c r="N233" i="1"/>
  <c r="A4" i="33"/>
  <c r="A4" i="34"/>
  <c r="A4" i="13"/>
  <c r="B4" i="9"/>
  <c r="C4" i="13"/>
  <c r="C52" i="9"/>
  <c r="C1211" i="9"/>
  <c r="B4" i="33" l="1"/>
  <c r="C4" i="34"/>
  <c r="C4" i="9"/>
  <c r="A5" i="19" l="1"/>
  <c r="A5" i="34"/>
  <c r="A3" i="34"/>
  <c r="A2" i="34"/>
  <c r="A1" i="34"/>
  <c r="A33" i="19"/>
  <c r="A5" i="33" l="1"/>
  <c r="A3" i="33"/>
  <c r="A2" i="33"/>
  <c r="A1" i="33"/>
  <c r="E84" i="1" l="1"/>
  <c r="F84" i="1"/>
  <c r="M84" i="1"/>
  <c r="E85" i="1"/>
  <c r="F85" i="1"/>
  <c r="M85" i="1"/>
  <c r="E86" i="1"/>
  <c r="F86" i="1"/>
  <c r="M86" i="1"/>
  <c r="C87" i="1"/>
  <c r="E88" i="1"/>
  <c r="F88" i="1"/>
  <c r="M88" i="1"/>
  <c r="C1316" i="9" l="1"/>
  <c r="J1315" i="9" s="1"/>
  <c r="C1313" i="9"/>
  <c r="J1312" i="9" s="1"/>
  <c r="C1310" i="9"/>
  <c r="J1309" i="9" s="1"/>
  <c r="C1307" i="9"/>
  <c r="J1306" i="9" s="1"/>
  <c r="C1304" i="9"/>
  <c r="J1303" i="9" s="1"/>
  <c r="C1301" i="9"/>
  <c r="J1300" i="9" s="1"/>
  <c r="C1298" i="9"/>
  <c r="J1297" i="9" s="1"/>
  <c r="C1295" i="9"/>
  <c r="J1294" i="9" s="1"/>
  <c r="J1291" i="9" l="1"/>
  <c r="B1270" i="9"/>
  <c r="C1286" i="9"/>
  <c r="J1285" i="9" s="1"/>
  <c r="C1283" i="9"/>
  <c r="J1282" i="9" s="1"/>
  <c r="C1280" i="9"/>
  <c r="J1279" i="9" s="1"/>
  <c r="C1277" i="9"/>
  <c r="J1276" i="9" s="1"/>
  <c r="C1274" i="9"/>
  <c r="J1273" i="9" s="1"/>
  <c r="C1271" i="9"/>
  <c r="J1270" i="9" s="1"/>
  <c r="J1267" i="9"/>
  <c r="J1261" i="9"/>
  <c r="C1259" i="9"/>
  <c r="J1258" i="9" s="1"/>
  <c r="J1255" i="9"/>
  <c r="J1252" i="9"/>
  <c r="J1249" i="9"/>
  <c r="J1246" i="9"/>
  <c r="J1243" i="9"/>
  <c r="J1240" i="9"/>
  <c r="J1234" i="9"/>
  <c r="C1232" i="9"/>
  <c r="J1231" i="9" s="1"/>
  <c r="J1228" i="9"/>
  <c r="B1315" i="9"/>
  <c r="B1312" i="9"/>
  <c r="B1309" i="9"/>
  <c r="B1306" i="9"/>
  <c r="B1303" i="9"/>
  <c r="B1300" i="9"/>
  <c r="B1297" i="9"/>
  <c r="B1294" i="9"/>
  <c r="B1291" i="9"/>
  <c r="B1285" i="9"/>
  <c r="B1282" i="9"/>
  <c r="B1279" i="9"/>
  <c r="B1276" i="9"/>
  <c r="B1267" i="9"/>
  <c r="B1261" i="9"/>
  <c r="B1258" i="9"/>
  <c r="B1255" i="9"/>
  <c r="B1249" i="9"/>
  <c r="B1246" i="9"/>
  <c r="B1243" i="9"/>
  <c r="B1240" i="9"/>
  <c r="B1234" i="9"/>
  <c r="B1231" i="9"/>
  <c r="B1228" i="9"/>
  <c r="B1225" i="9"/>
  <c r="C1226" i="9"/>
  <c r="J1225" i="9" s="1"/>
  <c r="C305" i="1"/>
  <c r="B1273" i="9" s="1"/>
  <c r="C297" i="1"/>
  <c r="B1252" i="9" s="1"/>
  <c r="C1223" i="9"/>
  <c r="J1222" i="9" s="1"/>
  <c r="C1220" i="9"/>
  <c r="J1219" i="9" s="1"/>
  <c r="C1217" i="9" l="1"/>
  <c r="J1216" i="9" s="1"/>
  <c r="C1214" i="9"/>
  <c r="J1213" i="9" s="1"/>
  <c r="J1210" i="9"/>
  <c r="C1208" i="9"/>
  <c r="J1207" i="9" s="1"/>
  <c r="C1205" i="9"/>
  <c r="J1204" i="9" s="1"/>
  <c r="C1202" i="9"/>
  <c r="J1201" i="9" s="1"/>
  <c r="C1199" i="9"/>
  <c r="J1198" i="9" s="1"/>
  <c r="C1196" i="9"/>
  <c r="J1195" i="9" s="1"/>
  <c r="C1193" i="9"/>
  <c r="J1192" i="9" s="1"/>
  <c r="C1190" i="9"/>
  <c r="J1189" i="9" s="1"/>
  <c r="C1187" i="9"/>
  <c r="J1186" i="9" s="1"/>
  <c r="C1184" i="9"/>
  <c r="J1183" i="9" s="1"/>
  <c r="C1181" i="9"/>
  <c r="J1180" i="9" s="1"/>
  <c r="C1178" i="9"/>
  <c r="J1177" i="9" s="1"/>
  <c r="B1222" i="9"/>
  <c r="B1219" i="9"/>
  <c r="B1216" i="9"/>
  <c r="B1213" i="9"/>
  <c r="B1210" i="9"/>
  <c r="B1207" i="9"/>
  <c r="B1204" i="9"/>
  <c r="B1201" i="9"/>
  <c r="B1198" i="9"/>
  <c r="B1195" i="9"/>
  <c r="B1192" i="9"/>
  <c r="B1189" i="9"/>
  <c r="B1186" i="9"/>
  <c r="B1183" i="9"/>
  <c r="B1180" i="9"/>
  <c r="B1177" i="9"/>
  <c r="C268" i="1"/>
  <c r="B1171" i="9" s="1"/>
  <c r="J1111" i="9"/>
  <c r="J1147" i="9"/>
  <c r="J1144" i="9"/>
  <c r="J1141" i="9"/>
  <c r="C1133" i="9"/>
  <c r="J1132" i="9" s="1"/>
  <c r="C1130" i="9"/>
  <c r="J1129" i="9" s="1"/>
  <c r="C1127" i="9"/>
  <c r="J1126" i="9" s="1"/>
  <c r="B1111" i="9"/>
  <c r="B1141" i="9"/>
  <c r="B1132" i="9"/>
  <c r="B1129" i="9"/>
  <c r="B1126" i="9"/>
  <c r="C267" i="1"/>
  <c r="B1168" i="9" s="1"/>
  <c r="C260" i="1"/>
  <c r="B1147" i="9" s="1"/>
  <c r="C259" i="1"/>
  <c r="B1144" i="9" s="1"/>
  <c r="C1139" i="9"/>
  <c r="J1138" i="9" s="1"/>
  <c r="J1120" i="9"/>
  <c r="J1117" i="9"/>
  <c r="C1109" i="9"/>
  <c r="J1108" i="9" s="1"/>
  <c r="J1105" i="9"/>
  <c r="C1124" i="9"/>
  <c r="J1123" i="9" s="1"/>
  <c r="C1088" i="9"/>
  <c r="J1087" i="9" s="1"/>
  <c r="C1091" i="9"/>
  <c r="J1090" i="9" s="1"/>
  <c r="J1081" i="9"/>
  <c r="C1079" i="9"/>
  <c r="J1078" i="9" s="1"/>
  <c r="C1070" i="9"/>
  <c r="J1069" i="9" s="1"/>
  <c r="B1120" i="9"/>
  <c r="B1117" i="9"/>
  <c r="B1108" i="9"/>
  <c r="B1105" i="9"/>
  <c r="B1123" i="9"/>
  <c r="B1087" i="9"/>
  <c r="B1090" i="9"/>
  <c r="B1081" i="9"/>
  <c r="B1078" i="9"/>
  <c r="B1069" i="9"/>
  <c r="C257" i="1"/>
  <c r="B1138" i="9" s="1"/>
  <c r="C1064" i="9"/>
  <c r="J1063" i="9" s="1"/>
  <c r="C1061" i="9"/>
  <c r="J1060" i="9" s="1"/>
  <c r="C1058" i="9"/>
  <c r="J1057" i="9" s="1"/>
  <c r="C1044" i="9"/>
  <c r="J1043" i="9" s="1"/>
  <c r="C1041" i="9"/>
  <c r="J1040" i="9" s="1"/>
  <c r="C1038" i="9"/>
  <c r="J1037" i="9" s="1"/>
  <c r="C1035" i="9"/>
  <c r="J1034" i="9" s="1"/>
  <c r="C1032" i="9"/>
  <c r="J1031" i="9" s="1"/>
  <c r="C1029" i="9"/>
  <c r="J1028" i="9" s="1"/>
  <c r="C1026" i="9"/>
  <c r="J1025" i="9" s="1"/>
  <c r="B1063" i="9"/>
  <c r="B1060" i="9"/>
  <c r="B1057" i="9"/>
  <c r="B1047" i="9"/>
  <c r="B1043" i="9"/>
  <c r="B1040" i="9"/>
  <c r="B1037" i="9"/>
  <c r="B1034" i="9"/>
  <c r="B1031" i="9"/>
  <c r="B1028" i="9"/>
  <c r="B1025" i="9"/>
  <c r="C1023" i="9"/>
  <c r="J1022" i="9" s="1"/>
  <c r="C1018" i="9"/>
  <c r="J1017" i="9" s="1"/>
  <c r="C1015" i="9"/>
  <c r="J1014" i="9" s="1"/>
  <c r="C1012" i="9"/>
  <c r="J1011" i="9" s="1"/>
  <c r="C1009" i="9"/>
  <c r="J1008" i="9" s="1"/>
  <c r="C1006" i="9" l="1"/>
  <c r="J1005" i="9" s="1"/>
  <c r="C1003" i="9"/>
  <c r="J1002" i="9" s="1"/>
  <c r="C1000" i="9"/>
  <c r="J999" i="9" s="1"/>
  <c r="C997" i="9" l="1"/>
  <c r="J996" i="9" s="1"/>
  <c r="C994" i="9"/>
  <c r="J993" i="9" s="1"/>
  <c r="C991" i="9" l="1"/>
  <c r="J990" i="9" s="1"/>
  <c r="C988" i="9"/>
  <c r="J987" i="9" s="1"/>
  <c r="C985" i="9"/>
  <c r="J984" i="9" s="1"/>
  <c r="C982" i="9"/>
  <c r="J981" i="9" s="1"/>
  <c r="C979" i="9"/>
  <c r="J978" i="9" s="1"/>
  <c r="B1017" i="9"/>
  <c r="B1014" i="9"/>
  <c r="B1011" i="9"/>
  <c r="B1008" i="9"/>
  <c r="B1002" i="9"/>
  <c r="B999" i="9"/>
  <c r="B996" i="9"/>
  <c r="B993" i="9"/>
  <c r="B990" i="9"/>
  <c r="B987" i="9"/>
  <c r="B984" i="9"/>
  <c r="B981" i="9"/>
  <c r="C220" i="1"/>
  <c r="B1022" i="9" s="1"/>
  <c r="C215" i="1"/>
  <c r="B1005" i="9" s="1"/>
  <c r="C206" i="1"/>
  <c r="B978" i="9" s="1"/>
  <c r="C976" i="9"/>
  <c r="J975" i="9" s="1"/>
  <c r="C973" i="9"/>
  <c r="J972" i="9" s="1"/>
  <c r="C970" i="9"/>
  <c r="J969" i="9" s="1"/>
  <c r="C967" i="9"/>
  <c r="J966" i="9" s="1"/>
  <c r="C964" i="9"/>
  <c r="J963" i="9" s="1"/>
  <c r="B963" i="9"/>
  <c r="B960" i="9"/>
  <c r="B957" i="9"/>
  <c r="B954" i="9"/>
  <c r="C961" i="9"/>
  <c r="J960" i="9" s="1"/>
  <c r="C958" i="9"/>
  <c r="J957" i="9" s="1"/>
  <c r="C955" i="9" l="1"/>
  <c r="J954" i="9" s="1"/>
  <c r="C205" i="1"/>
  <c r="B975" i="9" s="1"/>
  <c r="C204" i="1"/>
  <c r="B972" i="9" s="1"/>
  <c r="C203" i="1"/>
  <c r="B969" i="9" s="1"/>
  <c r="C202" i="1"/>
  <c r="B966" i="9" s="1"/>
  <c r="C949" i="9"/>
  <c r="J948" i="9" s="1"/>
  <c r="C946" i="9"/>
  <c r="J945" i="9" s="1"/>
  <c r="C943" i="9"/>
  <c r="J942" i="9" s="1"/>
  <c r="C937" i="9"/>
  <c r="J936" i="9" s="1"/>
  <c r="B936" i="9"/>
  <c r="B948" i="9"/>
  <c r="B945" i="9"/>
  <c r="B942" i="9"/>
  <c r="B932" i="9"/>
  <c r="B929" i="9"/>
  <c r="C933" i="9"/>
  <c r="J932" i="9" s="1"/>
  <c r="C930" i="9"/>
  <c r="J929" i="9" s="1"/>
  <c r="C924" i="9"/>
  <c r="J923" i="9" s="1"/>
  <c r="C921" i="9"/>
  <c r="J920" i="9" s="1"/>
  <c r="C918" i="9"/>
  <c r="J917" i="9" s="1"/>
  <c r="C915" i="9"/>
  <c r="J914" i="9" s="1"/>
  <c r="C912" i="9"/>
  <c r="J911" i="9" s="1"/>
  <c r="B896" i="9" l="1"/>
  <c r="C894" i="9"/>
  <c r="J893" i="9" s="1"/>
  <c r="C890" i="9"/>
  <c r="J889" i="9" s="1"/>
  <c r="C887" i="9"/>
  <c r="J886" i="9" s="1"/>
  <c r="B923" i="9"/>
  <c r="B920" i="9"/>
  <c r="B917" i="9"/>
  <c r="B914" i="9"/>
  <c r="B911" i="9"/>
  <c r="B902" i="9"/>
  <c r="B897" i="9"/>
  <c r="B893" i="9"/>
  <c r="B889" i="9"/>
  <c r="B886" i="9"/>
  <c r="C881" i="9"/>
  <c r="D878" i="9"/>
  <c r="E878" i="9" s="1"/>
  <c r="G878" i="9" s="1"/>
  <c r="D875" i="9"/>
  <c r="E875" i="9" s="1"/>
  <c r="H875" i="9" s="1"/>
  <c r="E872" i="9"/>
  <c r="H872" i="9" s="1"/>
  <c r="B870" i="9"/>
  <c r="B856" i="9"/>
  <c r="B842" i="9"/>
  <c r="B808" i="9"/>
  <c r="B777" i="9"/>
  <c r="B770" i="9"/>
  <c r="B755" i="9"/>
  <c r="B751" i="9"/>
  <c r="B736" i="9"/>
  <c r="C180" i="1"/>
  <c r="B907" i="9" s="1"/>
  <c r="E171" i="1"/>
  <c r="C856" i="9" s="1"/>
  <c r="F171" i="1"/>
  <c r="K856" i="9" s="1"/>
  <c r="M171" i="1"/>
  <c r="E172" i="1"/>
  <c r="C870" i="9" s="1"/>
  <c r="F172" i="1"/>
  <c r="K870" i="9" s="1"/>
  <c r="M172" i="1"/>
  <c r="M170" i="1"/>
  <c r="F170" i="1"/>
  <c r="K842" i="9" s="1"/>
  <c r="E170" i="1"/>
  <c r="C842" i="9" s="1"/>
  <c r="F810" i="9"/>
  <c r="H810" i="9" s="1"/>
  <c r="E813" i="9"/>
  <c r="E814" i="9"/>
  <c r="E815" i="9"/>
  <c r="E819" i="9"/>
  <c r="D822" i="9"/>
  <c r="F822" i="9" s="1"/>
  <c r="D823" i="9"/>
  <c r="F823" i="9" s="1"/>
  <c r="E827" i="9"/>
  <c r="G827" i="9" s="1"/>
  <c r="E828" i="9"/>
  <c r="G828" i="9" s="1"/>
  <c r="E829" i="9"/>
  <c r="G829" i="9" s="1"/>
  <c r="D833" i="9"/>
  <c r="F833" i="9" s="1"/>
  <c r="D836" i="9"/>
  <c r="C771" i="9"/>
  <c r="J770" i="9" s="1"/>
  <c r="C752" i="9"/>
  <c r="J751" i="9" s="1"/>
  <c r="H757" i="9"/>
  <c r="J757" i="9" s="1"/>
  <c r="C730" i="9"/>
  <c r="J729" i="9" s="1"/>
  <c r="B729" i="9"/>
  <c r="B704" i="9"/>
  <c r="B694" i="9"/>
  <c r="B684" i="9"/>
  <c r="B661" i="9"/>
  <c r="M157" i="1"/>
  <c r="F157" i="1"/>
  <c r="K729" i="9" s="1"/>
  <c r="E157" i="1"/>
  <c r="C729" i="9" s="1"/>
  <c r="E152" i="1"/>
  <c r="C684" i="9" s="1"/>
  <c r="F152" i="1"/>
  <c r="K684" i="9" s="1"/>
  <c r="M152" i="1"/>
  <c r="E153" i="1"/>
  <c r="C694" i="9" s="1"/>
  <c r="F153" i="1"/>
  <c r="K694" i="9" s="1"/>
  <c r="M153" i="1"/>
  <c r="E154" i="1"/>
  <c r="C704" i="9" s="1"/>
  <c r="F154" i="1"/>
  <c r="K704" i="9" s="1"/>
  <c r="M154" i="1"/>
  <c r="M151" i="1"/>
  <c r="F151" i="1"/>
  <c r="K661" i="9" s="1"/>
  <c r="E151" i="1"/>
  <c r="C661" i="9" s="1"/>
  <c r="E140" i="1"/>
  <c r="C597" i="9" s="1"/>
  <c r="F140" i="1"/>
  <c r="K597" i="9" s="1"/>
  <c r="M140" i="1"/>
  <c r="E141" i="1"/>
  <c r="C601" i="9" s="1"/>
  <c r="F141" i="1"/>
  <c r="K601" i="9" s="1"/>
  <c r="M141" i="1"/>
  <c r="E142" i="1"/>
  <c r="C614" i="9" s="1"/>
  <c r="F142" i="1"/>
  <c r="K614" i="9" s="1"/>
  <c r="M142" i="1"/>
  <c r="E143" i="1"/>
  <c r="C629" i="9" s="1"/>
  <c r="F143" i="1"/>
  <c r="K629" i="9" s="1"/>
  <c r="M143" i="1"/>
  <c r="E144" i="1"/>
  <c r="C644" i="9" s="1"/>
  <c r="F144" i="1"/>
  <c r="K644" i="9" s="1"/>
  <c r="M144" i="1"/>
  <c r="M139" i="1"/>
  <c r="F139" i="1"/>
  <c r="K574" i="9" s="1"/>
  <c r="E139" i="1"/>
  <c r="C574" i="9" s="1"/>
  <c r="C533" i="9"/>
  <c r="J532" i="9" s="1"/>
  <c r="C530" i="9"/>
  <c r="J529" i="9" s="1"/>
  <c r="B654" i="9"/>
  <c r="B650" i="9"/>
  <c r="C655" i="9"/>
  <c r="J654" i="9" s="1"/>
  <c r="C651" i="9"/>
  <c r="J650" i="9" s="1"/>
  <c r="C645" i="9"/>
  <c r="J644" i="9" s="1"/>
  <c r="C598" i="9"/>
  <c r="J597" i="9" s="1"/>
  <c r="B644" i="9"/>
  <c r="B629" i="9"/>
  <c r="B614" i="9"/>
  <c r="B601" i="9"/>
  <c r="B597" i="9"/>
  <c r="B574" i="9"/>
  <c r="D554" i="9"/>
  <c r="E554" i="9" s="1"/>
  <c r="D555" i="9"/>
  <c r="E555" i="9" s="1"/>
  <c r="D553" i="9"/>
  <c r="C545" i="9"/>
  <c r="J544" i="9" s="1"/>
  <c r="C542" i="9"/>
  <c r="J541" i="9" s="1"/>
  <c r="C539" i="9"/>
  <c r="J538" i="9" s="1"/>
  <c r="C536" i="9"/>
  <c r="J535" i="9" s="1"/>
  <c r="B551" i="9"/>
  <c r="B544" i="9"/>
  <c r="B541" i="9"/>
  <c r="B538" i="9"/>
  <c r="B535" i="9"/>
  <c r="B532" i="9"/>
  <c r="B529" i="9"/>
  <c r="B523" i="9"/>
  <c r="B520" i="9"/>
  <c r="C524" i="9"/>
  <c r="J523" i="9" s="1"/>
  <c r="C521" i="9"/>
  <c r="J520" i="9" s="1"/>
  <c r="B514" i="9"/>
  <c r="C515" i="9"/>
  <c r="J514" i="9" s="1"/>
  <c r="C511" i="9"/>
  <c r="J510" i="9" s="1"/>
  <c r="B510" i="9"/>
  <c r="B507" i="9"/>
  <c r="C508" i="9"/>
  <c r="J507" i="9" s="1"/>
  <c r="C502" i="9"/>
  <c r="J501" i="9" s="1"/>
  <c r="C499" i="9"/>
  <c r="J498" i="9" s="1"/>
  <c r="B501" i="9"/>
  <c r="B498" i="9"/>
  <c r="B495" i="9"/>
  <c r="B491" i="9"/>
  <c r="B467" i="9"/>
  <c r="B447" i="9"/>
  <c r="B440" i="9"/>
  <c r="B435" i="9"/>
  <c r="B430" i="9"/>
  <c r="B425" i="9"/>
  <c r="B420" i="9"/>
  <c r="B412" i="9"/>
  <c r="B407" i="9"/>
  <c r="B402" i="9"/>
  <c r="B397" i="9"/>
  <c r="B390" i="9"/>
  <c r="B382" i="9"/>
  <c r="B372" i="9"/>
  <c r="B367" i="9"/>
  <c r="B362" i="9"/>
  <c r="B357" i="9"/>
  <c r="B352" i="9"/>
  <c r="B348" i="9"/>
  <c r="B345" i="9"/>
  <c r="B338" i="9"/>
  <c r="B328" i="9"/>
  <c r="B323" i="9"/>
  <c r="B318" i="9"/>
  <c r="B313" i="9"/>
  <c r="B308" i="9"/>
  <c r="B303" i="9"/>
  <c r="B289" i="9"/>
  <c r="B275" i="9"/>
  <c r="B261" i="9"/>
  <c r="B253" i="9"/>
  <c r="B243" i="9"/>
  <c r="B238" i="9"/>
  <c r="B233" i="9"/>
  <c r="B228" i="9"/>
  <c r="B223" i="9"/>
  <c r="B218" i="9"/>
  <c r="B204" i="9"/>
  <c r="B190" i="9"/>
  <c r="B176" i="9"/>
  <c r="B168" i="9"/>
  <c r="B158" i="9"/>
  <c r="B153" i="9"/>
  <c r="B148" i="9"/>
  <c r="B143" i="9"/>
  <c r="B138" i="9"/>
  <c r="B133" i="9"/>
  <c r="B120" i="9"/>
  <c r="B107" i="9"/>
  <c r="B94" i="9"/>
  <c r="E129" i="1"/>
  <c r="C532" i="9" s="1"/>
  <c r="F129" i="1"/>
  <c r="K532" i="9" s="1"/>
  <c r="M129" i="1"/>
  <c r="E130" i="1"/>
  <c r="C535" i="9" s="1"/>
  <c r="F130" i="1"/>
  <c r="K535" i="9" s="1"/>
  <c r="M130" i="1"/>
  <c r="E131" i="1"/>
  <c r="C538" i="9" s="1"/>
  <c r="F131" i="1"/>
  <c r="K538" i="9" s="1"/>
  <c r="M131" i="1"/>
  <c r="E132" i="1"/>
  <c r="C541" i="9" s="1"/>
  <c r="F132" i="1"/>
  <c r="K541" i="9" s="1"/>
  <c r="M132" i="1"/>
  <c r="E133" i="1"/>
  <c r="C544" i="9" s="1"/>
  <c r="F133" i="1"/>
  <c r="K544" i="9" s="1"/>
  <c r="M133" i="1"/>
  <c r="M128" i="1"/>
  <c r="F128" i="1"/>
  <c r="K529" i="9" s="1"/>
  <c r="E128" i="1"/>
  <c r="C529" i="9" s="1"/>
  <c r="E125" i="1"/>
  <c r="C523" i="9" s="1"/>
  <c r="F125" i="1"/>
  <c r="K523" i="9" s="1"/>
  <c r="M125" i="1"/>
  <c r="M124" i="1"/>
  <c r="F124" i="1"/>
  <c r="K520" i="9" s="1"/>
  <c r="E124" i="1"/>
  <c r="C520" i="9" s="1"/>
  <c r="E120" i="1"/>
  <c r="C510" i="9" s="1"/>
  <c r="F120" i="1"/>
  <c r="K510" i="9" s="1"/>
  <c r="M120" i="1"/>
  <c r="E121" i="1"/>
  <c r="C514" i="9" s="1"/>
  <c r="F121" i="1"/>
  <c r="K514" i="9" s="1"/>
  <c r="M121" i="1"/>
  <c r="M119" i="1"/>
  <c r="F119" i="1"/>
  <c r="K507" i="9" s="1"/>
  <c r="E119" i="1"/>
  <c r="C507" i="9" s="1"/>
  <c r="C111" i="1"/>
  <c r="B462" i="9" s="1"/>
  <c r="C110" i="1"/>
  <c r="B454" i="9" s="1"/>
  <c r="B377" i="9"/>
  <c r="C76" i="1"/>
  <c r="B333" i="9" s="1"/>
  <c r="C63" i="1"/>
  <c r="B248" i="9" s="1"/>
  <c r="C50" i="1"/>
  <c r="B163" i="9" s="1"/>
  <c r="C496" i="9"/>
  <c r="J495" i="9" s="1"/>
  <c r="C448" i="9"/>
  <c r="J447" i="9" s="1"/>
  <c r="C391" i="9"/>
  <c r="J390" i="9" s="1"/>
  <c r="C349" i="9"/>
  <c r="J348" i="9" s="1"/>
  <c r="C346" i="9"/>
  <c r="J345" i="9" s="1"/>
  <c r="B384" i="9" s="1"/>
  <c r="G830" i="9" l="1"/>
  <c r="F824" i="9"/>
  <c r="E816" i="9"/>
  <c r="B881" i="9"/>
  <c r="E881" i="9" s="1"/>
  <c r="B836" i="9" l="1"/>
  <c r="F836" i="9" s="1"/>
  <c r="C38" i="1" l="1"/>
  <c r="B57" i="9" l="1"/>
  <c r="C35" i="1"/>
  <c r="B72" i="9" s="1"/>
  <c r="I59" i="9"/>
  <c r="C55" i="9"/>
  <c r="J54" i="9" s="1"/>
  <c r="B54" i="9"/>
  <c r="J51" i="9"/>
  <c r="B51" i="9" l="1"/>
  <c r="B48" i="9"/>
  <c r="C49" i="9"/>
  <c r="J48" i="9" s="1"/>
  <c r="B42" i="9"/>
  <c r="B39" i="9"/>
  <c r="B30" i="9"/>
  <c r="C24" i="1"/>
  <c r="C31" i="9"/>
  <c r="J30" i="9" s="1"/>
  <c r="J26" i="9"/>
  <c r="E18" i="1"/>
  <c r="C20" i="9" s="1"/>
  <c r="F18" i="1"/>
  <c r="K20" i="9" s="1"/>
  <c r="E20" i="1"/>
  <c r="C26" i="9" s="1"/>
  <c r="F20" i="1"/>
  <c r="K26" i="9" s="1"/>
  <c r="E21" i="1"/>
  <c r="C30" i="9" s="1"/>
  <c r="F21" i="1"/>
  <c r="K30" i="9" s="1"/>
  <c r="B26" i="9"/>
  <c r="B20" i="9"/>
  <c r="C16" i="1"/>
  <c r="B14" i="9" s="1"/>
  <c r="C17" i="1"/>
  <c r="B17" i="9" s="1"/>
  <c r="C19" i="1"/>
  <c r="B23" i="9" s="1"/>
  <c r="C15" i="1"/>
  <c r="B11" i="9" s="1"/>
  <c r="G362" i="13"/>
  <c r="G363" i="13"/>
  <c r="G364" i="13"/>
  <c r="G361" i="13"/>
  <c r="G354" i="13"/>
  <c r="G355" i="13"/>
  <c r="G353" i="13"/>
  <c r="G352" i="13"/>
  <c r="G346" i="13"/>
  <c r="G341" i="13"/>
  <c r="G340" i="13"/>
  <c r="G314" i="13"/>
  <c r="G315" i="13"/>
  <c r="G316" i="13"/>
  <c r="G317" i="13"/>
  <c r="G318" i="13"/>
  <c r="G319" i="13"/>
  <c r="G320" i="13"/>
  <c r="G321" i="13"/>
  <c r="G322" i="13"/>
  <c r="G323" i="13"/>
  <c r="G324" i="13"/>
  <c r="G325" i="13"/>
  <c r="G326" i="13"/>
  <c r="G327" i="13"/>
  <c r="G328" i="13"/>
  <c r="G329" i="13"/>
  <c r="G330" i="13"/>
  <c r="G331" i="13"/>
  <c r="G332" i="13"/>
  <c r="G333" i="13"/>
  <c r="G334" i="13"/>
  <c r="G335" i="13"/>
  <c r="G313" i="13"/>
  <c r="G308" i="13"/>
  <c r="G297" i="13"/>
  <c r="G298" i="13"/>
  <c r="G299" i="13"/>
  <c r="G300" i="13"/>
  <c r="G301" i="13"/>
  <c r="G302" i="13"/>
  <c r="G303" i="13"/>
  <c r="G304" i="13"/>
  <c r="G305" i="13"/>
  <c r="G306" i="13"/>
  <c r="G307" i="13"/>
  <c r="G296" i="13"/>
  <c r="G273" i="13"/>
  <c r="G274" i="13"/>
  <c r="G275" i="13"/>
  <c r="G276" i="13"/>
  <c r="G277" i="13"/>
  <c r="G278" i="13"/>
  <c r="G279" i="13"/>
  <c r="G280" i="13"/>
  <c r="G281" i="13"/>
  <c r="G282" i="13"/>
  <c r="G283" i="13"/>
  <c r="G284" i="13"/>
  <c r="G285" i="13"/>
  <c r="G286" i="13"/>
  <c r="G287" i="13"/>
  <c r="G288" i="13"/>
  <c r="G289" i="13"/>
  <c r="G290" i="13"/>
  <c r="G291" i="13"/>
  <c r="G272"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21"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1" i="13"/>
  <c r="G202" i="13"/>
  <c r="G203" i="13"/>
  <c r="G204" i="13"/>
  <c r="G205" i="13"/>
  <c r="G206" i="13"/>
  <c r="G207" i="13"/>
  <c r="G208" i="13"/>
  <c r="G209" i="13"/>
  <c r="G210" i="13"/>
  <c r="G211" i="13"/>
  <c r="G212" i="13"/>
  <c r="G213" i="13"/>
  <c r="G214" i="13"/>
  <c r="G215" i="13"/>
  <c r="G216" i="13"/>
  <c r="G164" i="13"/>
  <c r="G159" i="13"/>
  <c r="G158" i="13"/>
  <c r="G150" i="13"/>
  <c r="G151" i="13"/>
  <c r="G152" i="13"/>
  <c r="G149" i="13"/>
  <c r="G140" i="13"/>
  <c r="G141" i="13"/>
  <c r="G142" i="13"/>
  <c r="G143" i="13"/>
  <c r="G144" i="13"/>
  <c r="G139" i="13"/>
  <c r="G130" i="13"/>
  <c r="G131" i="13"/>
  <c r="G132" i="13"/>
  <c r="G133" i="13"/>
  <c r="G134" i="13"/>
  <c r="G129" i="13"/>
  <c r="G122" i="13"/>
  <c r="G123" i="13"/>
  <c r="G124" i="13"/>
  <c r="G121" i="13"/>
  <c r="G114" i="13"/>
  <c r="G115" i="13"/>
  <c r="G116" i="13"/>
  <c r="G113" i="13"/>
  <c r="G107" i="13"/>
  <c r="G108" i="13"/>
  <c r="G106" i="13"/>
  <c r="G99" i="13"/>
  <c r="G100" i="13"/>
  <c r="G101" i="13"/>
  <c r="G98" i="13"/>
  <c r="G91" i="13"/>
  <c r="G92" i="13"/>
  <c r="G93" i="13"/>
  <c r="G90" i="13"/>
  <c r="G85" i="13"/>
  <c r="G84" i="13"/>
  <c r="G79" i="13"/>
  <c r="G77" i="13"/>
  <c r="G78" i="13"/>
  <c r="G76" i="13"/>
  <c r="G69" i="13"/>
  <c r="G70" i="13"/>
  <c r="G68" i="13"/>
  <c r="G61" i="13"/>
  <c r="G62" i="13"/>
  <c r="G63" i="13"/>
  <c r="G60" i="13"/>
  <c r="G53" i="13"/>
  <c r="G54" i="13"/>
  <c r="G55" i="13"/>
  <c r="G52" i="13"/>
  <c r="G46" i="13"/>
  <c r="G47" i="13"/>
  <c r="G45" i="13"/>
  <c r="G38" i="13"/>
  <c r="G39" i="13"/>
  <c r="G37" i="13"/>
  <c r="G29" i="13"/>
  <c r="G30" i="13"/>
  <c r="G31" i="13"/>
  <c r="G32" i="13"/>
  <c r="G28" i="13"/>
  <c r="G20" i="13"/>
  <c r="G21" i="13"/>
  <c r="G22" i="13"/>
  <c r="G23" i="13"/>
  <c r="G19" i="13"/>
  <c r="G11" i="13"/>
  <c r="G12" i="13"/>
  <c r="G13" i="13"/>
  <c r="G14" i="13"/>
  <c r="G10" i="13"/>
  <c r="J10" i="13"/>
  <c r="J11" i="13"/>
  <c r="J12" i="13"/>
  <c r="B36" i="9" l="1"/>
  <c r="B87" i="9"/>
  <c r="M27" i="1"/>
  <c r="N27" i="1"/>
  <c r="M28" i="1"/>
  <c r="N28" i="1"/>
  <c r="M33" i="1"/>
  <c r="N33" i="1"/>
  <c r="M34" i="1"/>
  <c r="N34" i="1"/>
  <c r="M36" i="1"/>
  <c r="N36" i="1"/>
  <c r="M37" i="1"/>
  <c r="N37" i="1"/>
  <c r="M39" i="1"/>
  <c r="N39" i="1"/>
  <c r="M40" i="1"/>
  <c r="N40" i="1"/>
  <c r="M52" i="1"/>
  <c r="N52" i="1"/>
  <c r="M53" i="1"/>
  <c r="N53" i="1"/>
  <c r="M65" i="1"/>
  <c r="N65" i="1"/>
  <c r="M66" i="1"/>
  <c r="N66" i="1"/>
  <c r="M78" i="1"/>
  <c r="N78" i="1"/>
  <c r="M79" i="1"/>
  <c r="N79" i="1"/>
  <c r="M89" i="1"/>
  <c r="N89" i="1"/>
  <c r="M90" i="1"/>
  <c r="N90" i="1"/>
  <c r="M92" i="1"/>
  <c r="N92" i="1"/>
  <c r="M93" i="1"/>
  <c r="N93" i="1"/>
  <c r="M98" i="1"/>
  <c r="N98" i="1"/>
  <c r="M99" i="1"/>
  <c r="N99" i="1"/>
  <c r="M105" i="1"/>
  <c r="N105" i="1"/>
  <c r="M106" i="1"/>
  <c r="N106" i="1"/>
  <c r="M108" i="1"/>
  <c r="N108" i="1"/>
  <c r="M109" i="1"/>
  <c r="N109" i="1"/>
  <c r="M117" i="1"/>
  <c r="N117" i="1"/>
  <c r="M118" i="1"/>
  <c r="N118" i="1"/>
  <c r="M122" i="1"/>
  <c r="N122" i="1"/>
  <c r="M123" i="1"/>
  <c r="N123" i="1"/>
  <c r="M126" i="1"/>
  <c r="N126" i="1"/>
  <c r="M127" i="1"/>
  <c r="N127" i="1"/>
  <c r="M134" i="1"/>
  <c r="N134" i="1"/>
  <c r="M135" i="1"/>
  <c r="N135" i="1"/>
  <c r="M137" i="1"/>
  <c r="N137" i="1"/>
  <c r="M138" i="1"/>
  <c r="N138" i="1"/>
  <c r="M145" i="1"/>
  <c r="N145" i="1"/>
  <c r="M146" i="1"/>
  <c r="N146" i="1"/>
  <c r="M149" i="1"/>
  <c r="N149" i="1"/>
  <c r="M150" i="1"/>
  <c r="N150" i="1"/>
  <c r="M155" i="1"/>
  <c r="N155" i="1"/>
  <c r="M156" i="1"/>
  <c r="N156" i="1"/>
  <c r="M158" i="1"/>
  <c r="N158" i="1"/>
  <c r="M159" i="1"/>
  <c r="N159" i="1"/>
  <c r="M164" i="1"/>
  <c r="N164" i="1"/>
  <c r="M165" i="1"/>
  <c r="N165" i="1"/>
  <c r="M168" i="1"/>
  <c r="N168" i="1"/>
  <c r="M169" i="1"/>
  <c r="N169" i="1"/>
  <c r="M173" i="1"/>
  <c r="N173" i="1"/>
  <c r="M174" i="1"/>
  <c r="N174" i="1"/>
  <c r="M186" i="1"/>
  <c r="N186" i="1"/>
  <c r="M187" i="1"/>
  <c r="N187" i="1"/>
  <c r="M191" i="1"/>
  <c r="N191" i="1"/>
  <c r="M192" i="1"/>
  <c r="N192" i="1"/>
  <c r="M196" i="1"/>
  <c r="N196" i="1"/>
  <c r="M197" i="1"/>
  <c r="N197" i="1"/>
  <c r="M232" i="1"/>
  <c r="N232" i="1"/>
  <c r="M269" i="1"/>
  <c r="N269" i="1"/>
  <c r="M270" i="1"/>
  <c r="N270" i="1"/>
  <c r="M301" i="1"/>
  <c r="N301" i="1"/>
  <c r="M302" i="1"/>
  <c r="N302" i="1"/>
  <c r="M310" i="1"/>
  <c r="N310" i="1"/>
  <c r="M311" i="1"/>
  <c r="N311" i="1"/>
  <c r="M22" i="1"/>
  <c r="N22" i="1"/>
  <c r="M23" i="1"/>
  <c r="N23" i="1"/>
  <c r="N14" i="1"/>
  <c r="M14" i="1"/>
  <c r="Q23" i="1"/>
  <c r="Q15" i="1"/>
  <c r="Q16" i="1"/>
  <c r="Q17" i="1"/>
  <c r="Q18" i="1"/>
  <c r="Q22" i="1"/>
  <c r="Q14" i="1"/>
  <c r="G4" i="17"/>
  <c r="G5" i="17"/>
  <c r="G6" i="17"/>
  <c r="G7" i="17"/>
  <c r="G8" i="17"/>
  <c r="G3" i="17"/>
  <c r="G2" i="17"/>
  <c r="B15" i="17" l="1"/>
  <c r="C5" i="35" s="1"/>
  <c r="B16" i="17" l="1"/>
  <c r="F6" i="35" s="1"/>
  <c r="M13" i="35" l="1"/>
  <c r="H13" i="35" s="1"/>
  <c r="M17" i="35"/>
  <c r="H17" i="35" s="1"/>
  <c r="M43" i="35"/>
  <c r="H43" i="35" s="1"/>
  <c r="M88" i="35"/>
  <c r="H88" i="35" s="1"/>
  <c r="M219" i="35"/>
  <c r="M205" i="35"/>
  <c r="H205" i="35" s="1"/>
  <c r="M159" i="35"/>
  <c r="M69" i="35"/>
  <c r="M71" i="35"/>
  <c r="M63" i="35"/>
  <c r="M100" i="35"/>
  <c r="H100" i="35" s="1"/>
  <c r="M120" i="35"/>
  <c r="H120" i="35" s="1"/>
  <c r="M190" i="35"/>
  <c r="H190" i="35" s="1"/>
  <c r="M158" i="35"/>
  <c r="M183" i="35"/>
  <c r="M238" i="35"/>
  <c r="M241" i="35"/>
  <c r="H241" i="35" s="1"/>
  <c r="M243" i="35"/>
  <c r="M62" i="35"/>
  <c r="M109" i="35"/>
  <c r="H109" i="35" s="1"/>
  <c r="M60" i="35"/>
  <c r="H60" i="35" s="1"/>
  <c r="M84" i="35"/>
  <c r="M80" i="35"/>
  <c r="H80" i="35" s="1"/>
  <c r="M167" i="35"/>
  <c r="H167" i="35" s="1"/>
  <c r="M189" i="35"/>
  <c r="H189" i="35" s="1"/>
  <c r="M176" i="35"/>
  <c r="H176" i="35" s="1"/>
  <c r="M154" i="35"/>
  <c r="M246" i="35"/>
  <c r="H246" i="35" s="1"/>
  <c r="M224" i="35"/>
  <c r="H224" i="35" s="1"/>
  <c r="M83" i="35"/>
  <c r="H83" i="35" s="1"/>
  <c r="M160" i="35"/>
  <c r="M156" i="35"/>
  <c r="M73" i="35"/>
  <c r="M25" i="35"/>
  <c r="M187" i="35"/>
  <c r="H187" i="35" s="1"/>
  <c r="M81" i="35"/>
  <c r="M131" i="35"/>
  <c r="M143" i="35"/>
  <c r="M245" i="35"/>
  <c r="M226" i="35"/>
  <c r="H226" i="35" s="1"/>
  <c r="M9" i="35"/>
  <c r="H9" i="35" s="1"/>
  <c r="M70" i="35"/>
  <c r="M99" i="35"/>
  <c r="M198" i="35"/>
  <c r="M180" i="35"/>
  <c r="H180" i="35" s="1"/>
  <c r="M149" i="35"/>
  <c r="M127" i="35"/>
  <c r="H127" i="35" s="1"/>
  <c r="M101" i="35"/>
  <c r="H101" i="35" s="1"/>
  <c r="M130" i="35"/>
  <c r="M184" i="35"/>
  <c r="M129" i="35"/>
  <c r="M207" i="35"/>
  <c r="H207" i="35" s="1"/>
  <c r="M232" i="35"/>
  <c r="M39" i="35"/>
  <c r="H39" i="35" s="1"/>
  <c r="M214" i="35"/>
  <c r="M32" i="35"/>
  <c r="M16" i="35"/>
  <c r="M15" i="35"/>
  <c r="M23" i="35"/>
  <c r="H23" i="35" s="1"/>
  <c r="M121" i="35"/>
  <c r="H121" i="35" s="1"/>
  <c r="M110" i="35"/>
  <c r="H110" i="35" s="1"/>
  <c r="M66" i="35"/>
  <c r="H66" i="35" s="1"/>
  <c r="M236" i="35"/>
  <c r="H236" i="35" s="1"/>
  <c r="M95" i="35"/>
  <c r="M116" i="35"/>
  <c r="M204" i="35"/>
  <c r="M199" i="35"/>
  <c r="M165" i="35"/>
  <c r="M218" i="35"/>
  <c r="H218" i="35" s="1"/>
  <c r="M161" i="35"/>
  <c r="M194" i="35"/>
  <c r="H194" i="35" s="1"/>
  <c r="M247" i="35"/>
  <c r="H247" i="35" s="1"/>
  <c r="M221" i="35"/>
  <c r="H221" i="35" s="1"/>
  <c r="M185" i="35"/>
  <c r="H185" i="35" s="1"/>
  <c r="M222" i="35"/>
  <c r="H222" i="35" s="1"/>
  <c r="M18" i="35"/>
  <c r="H18" i="35" s="1"/>
  <c r="M52" i="35"/>
  <c r="M48" i="35"/>
  <c r="M182" i="35"/>
  <c r="H182" i="35" s="1"/>
  <c r="M54" i="35"/>
  <c r="H54" i="35" s="1"/>
  <c r="M31" i="35"/>
  <c r="M53" i="35"/>
  <c r="M220" i="35"/>
  <c r="M212" i="35"/>
  <c r="H212" i="35" s="1"/>
  <c r="M96" i="35"/>
  <c r="H96" i="35" s="1"/>
  <c r="M40" i="35"/>
  <c r="H40" i="35" s="1"/>
  <c r="M117" i="35"/>
  <c r="M139" i="35"/>
  <c r="H139" i="35" s="1"/>
  <c r="M133" i="35"/>
  <c r="H133" i="35" s="1"/>
  <c r="M209" i="35"/>
  <c r="H209" i="35" s="1"/>
  <c r="M164" i="35"/>
  <c r="H164" i="35" s="1"/>
  <c r="M217" i="35"/>
  <c r="H217" i="35" s="1"/>
  <c r="M200" i="35"/>
  <c r="H200" i="35" s="1"/>
  <c r="M233" i="35"/>
  <c r="H233" i="35" s="1"/>
  <c r="M228" i="35"/>
  <c r="H228" i="35" s="1"/>
  <c r="M19" i="35"/>
  <c r="H19" i="35" s="1"/>
  <c r="M59" i="35"/>
  <c r="M35" i="35"/>
  <c r="M46" i="35"/>
  <c r="M76" i="35"/>
  <c r="H76" i="35" s="1"/>
  <c r="M177" i="35"/>
  <c r="M166" i="35"/>
  <c r="M93" i="35"/>
  <c r="H93" i="35" s="1"/>
  <c r="M105" i="35"/>
  <c r="M92" i="35"/>
  <c r="H92" i="35" s="1"/>
  <c r="M239" i="35"/>
  <c r="H239" i="35" s="1"/>
  <c r="M51" i="35"/>
  <c r="M135" i="35"/>
  <c r="M33" i="35"/>
  <c r="H33" i="35" s="1"/>
  <c r="M21" i="35"/>
  <c r="H21" i="35" s="1"/>
  <c r="M30" i="35"/>
  <c r="H30" i="35" s="1"/>
  <c r="M72" i="35"/>
  <c r="M42" i="35"/>
  <c r="M61" i="35"/>
  <c r="M57" i="35"/>
  <c r="M50" i="35"/>
  <c r="M244" i="35"/>
  <c r="M157" i="35"/>
  <c r="M146" i="35"/>
  <c r="M123" i="35"/>
  <c r="M49" i="35"/>
  <c r="M126" i="35"/>
  <c r="M98" i="35"/>
  <c r="M104" i="35"/>
  <c r="M179" i="35"/>
  <c r="H179" i="35" s="1"/>
  <c r="M169" i="35"/>
  <c r="M162" i="35"/>
  <c r="M188" i="35"/>
  <c r="M240" i="35"/>
  <c r="H240" i="35" s="1"/>
  <c r="M201" i="35"/>
  <c r="M234" i="35"/>
  <c r="M235" i="35"/>
  <c r="M227" i="35"/>
  <c r="H227" i="35" s="1"/>
  <c r="M231" i="35"/>
  <c r="M178" i="35"/>
  <c r="M191" i="35"/>
  <c r="M186" i="35"/>
  <c r="M229" i="35"/>
  <c r="H229" i="35" s="1"/>
  <c r="M87" i="35"/>
  <c r="M195" i="35"/>
  <c r="M89" i="35"/>
  <c r="M103" i="35"/>
  <c r="H103" i="35" s="1"/>
  <c r="M94" i="35"/>
  <c r="H94" i="35" s="1"/>
  <c r="M29" i="35"/>
  <c r="H29" i="35" s="1"/>
  <c r="M47" i="35"/>
  <c r="M85" i="35"/>
  <c r="H85" i="35" s="1"/>
  <c r="M140" i="35"/>
  <c r="M27" i="35"/>
  <c r="M142" i="35"/>
  <c r="M181" i="35"/>
  <c r="M230" i="35"/>
  <c r="M192" i="35"/>
  <c r="H192" i="35" s="1"/>
  <c r="M215" i="35"/>
  <c r="H215" i="35" s="1"/>
  <c r="M150" i="35"/>
  <c r="H150" i="35" s="1"/>
  <c r="M153" i="35"/>
  <c r="M86" i="35"/>
  <c r="M168" i="35"/>
  <c r="M163" i="35"/>
  <c r="M58" i="35"/>
  <c r="H58" i="35" s="1"/>
  <c r="M171" i="35"/>
  <c r="H171" i="35" s="1"/>
  <c r="M65" i="35"/>
  <c r="H65" i="35" s="1"/>
  <c r="M36" i="35"/>
  <c r="M106" i="35"/>
  <c r="H106" i="35" s="1"/>
  <c r="M118" i="35"/>
  <c r="H118" i="35" s="1"/>
  <c r="M197" i="35"/>
  <c r="M11" i="35"/>
  <c r="M155" i="35"/>
  <c r="H155" i="35" s="1"/>
  <c r="M152" i="35"/>
  <c r="H152" i="35" s="1"/>
  <c r="M38" i="35"/>
  <c r="M107" i="35"/>
  <c r="H107" i="35" s="1"/>
  <c r="M14" i="35"/>
  <c r="H14" i="35" s="1"/>
  <c r="M112" i="35"/>
  <c r="M74" i="35"/>
  <c r="H74" i="35" s="1"/>
  <c r="M174" i="35"/>
  <c r="M28" i="35"/>
  <c r="H28" i="35" s="1"/>
  <c r="M102" i="35"/>
  <c r="M134" i="35"/>
  <c r="M128" i="35"/>
  <c r="M175" i="35"/>
  <c r="H175" i="35" s="1"/>
  <c r="M97" i="35"/>
  <c r="M108" i="35"/>
  <c r="H108" i="35" s="1"/>
  <c r="M34" i="35"/>
  <c r="H34" i="35" s="1"/>
  <c r="M44" i="35"/>
  <c r="H44" i="35" s="1"/>
  <c r="M91" i="35"/>
  <c r="M68" i="35"/>
  <c r="H68" i="35" s="1"/>
  <c r="M193" i="35"/>
  <c r="M45" i="35"/>
  <c r="M144" i="35"/>
  <c r="M196" i="35"/>
  <c r="H196" i="35" s="1"/>
  <c r="M203" i="35"/>
  <c r="H203" i="35" s="1"/>
  <c r="M55" i="35"/>
  <c r="H55" i="35" s="1"/>
  <c r="M77" i="35"/>
  <c r="M26" i="35"/>
  <c r="H26" i="35" s="1"/>
  <c r="M56" i="35"/>
  <c r="H56" i="35" s="1"/>
  <c r="M79" i="35"/>
  <c r="H79" i="35" s="1"/>
  <c r="M114" i="35"/>
  <c r="H114" i="35" s="1"/>
  <c r="H364" i="13"/>
  <c r="E364" i="13"/>
  <c r="D364" i="13"/>
  <c r="J361" i="13"/>
  <c r="J362" i="13"/>
  <c r="J363" i="13"/>
  <c r="C371" i="13"/>
  <c r="J371" i="13" s="1"/>
  <c r="C370" i="13"/>
  <c r="J370" i="13" s="1"/>
  <c r="C369" i="13"/>
  <c r="J369" i="13" s="1"/>
  <c r="A368" i="13"/>
  <c r="H363" i="13"/>
  <c r="E363" i="13"/>
  <c r="D363" i="13"/>
  <c r="H362" i="13"/>
  <c r="E362" i="13"/>
  <c r="D362" i="13"/>
  <c r="H361" i="13"/>
  <c r="E361" i="13"/>
  <c r="D361" i="13"/>
  <c r="J360" i="13"/>
  <c r="H360" i="13"/>
  <c r="A359" i="13"/>
  <c r="J353" i="13"/>
  <c r="J354" i="13"/>
  <c r="J355" i="13"/>
  <c r="J352" i="13"/>
  <c r="D354" i="13"/>
  <c r="E354" i="13"/>
  <c r="H354" i="13"/>
  <c r="D355" i="13"/>
  <c r="E355" i="13"/>
  <c r="H355" i="13"/>
  <c r="J346" i="13"/>
  <c r="J341" i="13"/>
  <c r="J340" i="13"/>
  <c r="J314" i="13"/>
  <c r="J315" i="13"/>
  <c r="J316" i="13"/>
  <c r="J317" i="13"/>
  <c r="J318" i="13"/>
  <c r="J319" i="13"/>
  <c r="J320" i="13"/>
  <c r="J321" i="13"/>
  <c r="J322" i="13"/>
  <c r="J323" i="13"/>
  <c r="J324" i="13"/>
  <c r="J325" i="13"/>
  <c r="J326" i="13"/>
  <c r="J327" i="13"/>
  <c r="J328" i="13"/>
  <c r="J329" i="13"/>
  <c r="J330" i="13"/>
  <c r="J331" i="13"/>
  <c r="J332" i="13"/>
  <c r="J333" i="13"/>
  <c r="J334" i="13"/>
  <c r="J335" i="13"/>
  <c r="J313" i="13"/>
  <c r="J297" i="13"/>
  <c r="J298" i="13"/>
  <c r="J299" i="13"/>
  <c r="J300" i="13"/>
  <c r="J301" i="13"/>
  <c r="J302" i="13"/>
  <c r="J303" i="13"/>
  <c r="J304" i="13"/>
  <c r="J305" i="13"/>
  <c r="J306" i="13"/>
  <c r="J307" i="13"/>
  <c r="J308" i="13"/>
  <c r="J296" i="13"/>
  <c r="J273" i="13"/>
  <c r="J274" i="13"/>
  <c r="J275" i="13"/>
  <c r="J276" i="13"/>
  <c r="J277" i="13"/>
  <c r="J278" i="13"/>
  <c r="J279" i="13"/>
  <c r="J280" i="13"/>
  <c r="J281" i="13"/>
  <c r="J282" i="13"/>
  <c r="J283" i="13"/>
  <c r="J284" i="13"/>
  <c r="J285" i="13"/>
  <c r="J286" i="13"/>
  <c r="J287" i="13"/>
  <c r="J288" i="13"/>
  <c r="J289" i="13"/>
  <c r="J290" i="13"/>
  <c r="J291" i="13"/>
  <c r="J272" i="13"/>
  <c r="J267" i="13"/>
  <c r="J266" i="13"/>
  <c r="J265" i="13"/>
  <c r="J264" i="13"/>
  <c r="J263" i="13"/>
  <c r="J262" i="13"/>
  <c r="J261" i="13"/>
  <c r="J260" i="13"/>
  <c r="J259" i="13"/>
  <c r="J258" i="13"/>
  <c r="J257" i="13"/>
  <c r="J256" i="13"/>
  <c r="J255" i="13"/>
  <c r="J254" i="13"/>
  <c r="J253" i="13"/>
  <c r="J252" i="13"/>
  <c r="J251" i="13"/>
  <c r="J250" i="13"/>
  <c r="J249" i="13"/>
  <c r="J248" i="13"/>
  <c r="J247" i="13"/>
  <c r="J246" i="13"/>
  <c r="J245" i="13"/>
  <c r="J244" i="13"/>
  <c r="J243" i="13"/>
  <c r="J242" i="13"/>
  <c r="J241" i="13"/>
  <c r="J240" i="13"/>
  <c r="J239" i="13"/>
  <c r="J238" i="13"/>
  <c r="J237" i="13"/>
  <c r="J236" i="13"/>
  <c r="J235" i="13"/>
  <c r="J234" i="13"/>
  <c r="J233" i="13"/>
  <c r="J232" i="13"/>
  <c r="J231" i="13"/>
  <c r="J230" i="13"/>
  <c r="J229" i="13"/>
  <c r="J228" i="13"/>
  <c r="J227" i="13"/>
  <c r="J226" i="13"/>
  <c r="J225" i="13"/>
  <c r="J224" i="13"/>
  <c r="J223" i="13"/>
  <c r="J222" i="13"/>
  <c r="J221"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1" i="13"/>
  <c r="J202" i="13"/>
  <c r="J203" i="13"/>
  <c r="J204" i="13"/>
  <c r="J205" i="13"/>
  <c r="J206" i="13"/>
  <c r="J207" i="13"/>
  <c r="J208" i="13"/>
  <c r="J209" i="13"/>
  <c r="J210" i="13"/>
  <c r="J211" i="13"/>
  <c r="J212" i="13"/>
  <c r="J213" i="13"/>
  <c r="J214" i="13"/>
  <c r="J215" i="13"/>
  <c r="J216" i="13"/>
  <c r="J166" i="13"/>
  <c r="J165" i="13"/>
  <c r="J164" i="13"/>
  <c r="J159" i="13"/>
  <c r="J158" i="13"/>
  <c r="J153" i="13"/>
  <c r="J152" i="13"/>
  <c r="J151" i="13"/>
  <c r="J150" i="13"/>
  <c r="J149" i="13"/>
  <c r="J144" i="13"/>
  <c r="J143" i="13"/>
  <c r="J142" i="13"/>
  <c r="J141" i="13"/>
  <c r="J140" i="13"/>
  <c r="J139" i="13"/>
  <c r="J133" i="13"/>
  <c r="J134" i="13"/>
  <c r="J132" i="13"/>
  <c r="J131" i="13"/>
  <c r="J130" i="13"/>
  <c r="J129" i="13"/>
  <c r="J124" i="13"/>
  <c r="J123" i="13"/>
  <c r="J122" i="13"/>
  <c r="J121" i="13"/>
  <c r="J116" i="13"/>
  <c r="J115" i="13"/>
  <c r="J114" i="13"/>
  <c r="J113" i="13"/>
  <c r="J108" i="13"/>
  <c r="J107" i="13"/>
  <c r="J106" i="13"/>
  <c r="J101" i="13"/>
  <c r="J100" i="13"/>
  <c r="J99" i="13"/>
  <c r="J98" i="13"/>
  <c r="J92" i="13"/>
  <c r="J93" i="13"/>
  <c r="J91" i="13"/>
  <c r="J90" i="13"/>
  <c r="J85" i="13"/>
  <c r="J84" i="13"/>
  <c r="J79" i="13"/>
  <c r="J78" i="13"/>
  <c r="J77" i="13"/>
  <c r="J76" i="13"/>
  <c r="J71" i="13"/>
  <c r="J70" i="13"/>
  <c r="J69" i="13"/>
  <c r="J68" i="13"/>
  <c r="J63" i="13"/>
  <c r="J62" i="13"/>
  <c r="J61" i="13"/>
  <c r="J60" i="13"/>
  <c r="J55" i="13"/>
  <c r="J54" i="13"/>
  <c r="J53" i="13"/>
  <c r="J52" i="13"/>
  <c r="J47" i="13"/>
  <c r="J46" i="13"/>
  <c r="J45" i="13"/>
  <c r="J40" i="13"/>
  <c r="J39" i="13"/>
  <c r="J38" i="13"/>
  <c r="J37" i="13"/>
  <c r="J32" i="13"/>
  <c r="J31" i="13"/>
  <c r="J30" i="13"/>
  <c r="J29" i="13"/>
  <c r="J28" i="13"/>
  <c r="J23" i="13"/>
  <c r="J22" i="13"/>
  <c r="J21" i="13"/>
  <c r="J20" i="13"/>
  <c r="J19" i="13"/>
  <c r="J13" i="13"/>
  <c r="J14" i="13"/>
  <c r="H353" i="13"/>
  <c r="E353" i="13"/>
  <c r="D353" i="13"/>
  <c r="H352" i="13"/>
  <c r="E352" i="13"/>
  <c r="D352" i="13"/>
  <c r="A351" i="13"/>
  <c r="C347" i="13"/>
  <c r="J347" i="13" s="1"/>
  <c r="D341" i="13"/>
  <c r="E341" i="13"/>
  <c r="H341" i="13"/>
  <c r="H340" i="13"/>
  <c r="E340" i="13"/>
  <c r="D340" i="13"/>
  <c r="A339" i="13"/>
  <c r="H346" i="13"/>
  <c r="E346" i="13"/>
  <c r="D346" i="13"/>
  <c r="A345" i="13"/>
  <c r="H57" i="35" l="1"/>
  <c r="H47" i="35"/>
  <c r="H128" i="35"/>
  <c r="H35" i="35"/>
  <c r="H36" i="35"/>
  <c r="H48" i="35"/>
  <c r="H77" i="35"/>
  <c r="H11" i="35"/>
  <c r="H91" i="35"/>
  <c r="H159" i="35"/>
  <c r="H191" i="35"/>
  <c r="H177" i="35"/>
  <c r="H188" i="35"/>
  <c r="H15" i="35"/>
  <c r="H70" i="35"/>
  <c r="H105" i="35"/>
  <c r="H166" i="35"/>
  <c r="H156" i="35"/>
  <c r="H244" i="35"/>
  <c r="H238" i="35"/>
  <c r="H46" i="35"/>
  <c r="H69" i="35"/>
  <c r="H161" i="35"/>
  <c r="H178" i="35"/>
  <c r="H72" i="35"/>
  <c r="H117" i="35"/>
  <c r="H98" i="35"/>
  <c r="H245" i="35"/>
  <c r="H104" i="35"/>
  <c r="H183" i="35"/>
  <c r="H201" i="35"/>
  <c r="H174" i="35"/>
  <c r="H71" i="35"/>
  <c r="H163" i="35"/>
  <c r="H154" i="35"/>
  <c r="H231" i="35"/>
  <c r="H123" i="35"/>
  <c r="H129" i="35"/>
  <c r="H143" i="35"/>
  <c r="H95" i="35"/>
  <c r="H84" i="35"/>
  <c r="H219" i="35"/>
  <c r="H197" i="35"/>
  <c r="H142" i="35"/>
  <c r="H16" i="35"/>
  <c r="H89" i="35"/>
  <c r="H87" i="35"/>
  <c r="H52" i="35"/>
  <c r="H195" i="35"/>
  <c r="H232" i="35"/>
  <c r="H198" i="35"/>
  <c r="H131" i="35"/>
  <c r="H99" i="35"/>
  <c r="H168" i="35"/>
  <c r="H144" i="35"/>
  <c r="H73" i="35"/>
  <c r="H97" i="35"/>
  <c r="H42" i="35"/>
  <c r="H112" i="35"/>
  <c r="H25" i="35"/>
  <c r="H86" i="35"/>
  <c r="H235" i="35"/>
  <c r="H53" i="35"/>
  <c r="H50" i="35"/>
  <c r="H135" i="35"/>
  <c r="H199" i="35"/>
  <c r="H165" i="35"/>
  <c r="H193" i="35"/>
  <c r="H126" i="35"/>
  <c r="H230" i="35"/>
  <c r="H59" i="35"/>
  <c r="H162" i="35"/>
  <c r="H45" i="35"/>
  <c r="H153" i="35"/>
  <c r="H140" i="35"/>
  <c r="H181" i="35"/>
  <c r="H234" i="35"/>
  <c r="H61" i="35"/>
  <c r="H51" i="35"/>
  <c r="H49" i="35"/>
  <c r="H157" i="35"/>
  <c r="H31" i="35"/>
  <c r="H62" i="35"/>
  <c r="H169" i="35"/>
  <c r="H243" i="35"/>
  <c r="H220" i="35"/>
  <c r="H63" i="35"/>
  <c r="H102" i="35"/>
  <c r="H134" i="35"/>
  <c r="H149" i="35"/>
  <c r="H38" i="35"/>
  <c r="H146" i="35"/>
  <c r="H186" i="35"/>
  <c r="H158" i="35"/>
  <c r="H116" i="35"/>
  <c r="H359" i="13"/>
  <c r="H339" i="13"/>
  <c r="H456" i="9" l="1"/>
  <c r="J456" i="9" s="1"/>
  <c r="I63" i="9" l="1"/>
  <c r="I62" i="9" l="1"/>
  <c r="I61" i="9"/>
  <c r="I60" i="9"/>
  <c r="I64" i="9"/>
  <c r="D11" i="13"/>
  <c r="E11" i="13"/>
  <c r="D12" i="13"/>
  <c r="E12" i="13"/>
  <c r="D13" i="13"/>
  <c r="E13" i="13"/>
  <c r="D14" i="13"/>
  <c r="E14" i="13"/>
  <c r="D493" i="9"/>
  <c r="H144" i="13"/>
  <c r="E144" i="13"/>
  <c r="D144" i="13"/>
  <c r="H143" i="13"/>
  <c r="E143" i="13"/>
  <c r="D143" i="13"/>
  <c r="H142" i="13"/>
  <c r="E142" i="13"/>
  <c r="D142" i="13"/>
  <c r="H141" i="13"/>
  <c r="E141" i="13"/>
  <c r="D141" i="13"/>
  <c r="H140" i="13"/>
  <c r="E140" i="13"/>
  <c r="D140" i="13"/>
  <c r="H139" i="13"/>
  <c r="E139" i="13"/>
  <c r="D139" i="13"/>
  <c r="E138" i="13"/>
  <c r="A138" i="13"/>
  <c r="D464" i="9"/>
  <c r="B490" i="9"/>
  <c r="B461" i="9"/>
  <c r="H138" i="13" l="1"/>
  <c r="H134" i="13" l="1"/>
  <c r="E134" i="13"/>
  <c r="D134" i="13"/>
  <c r="E1020" i="9" l="1"/>
  <c r="C867" i="9"/>
  <c r="D853" i="9"/>
  <c r="D805" i="9"/>
  <c r="D768" i="9"/>
  <c r="D749" i="9"/>
  <c r="D724" i="9"/>
  <c r="G696" i="9"/>
  <c r="G686" i="9"/>
  <c r="D681" i="9"/>
  <c r="E442" i="9"/>
  <c r="E437" i="9"/>
  <c r="E432" i="9"/>
  <c r="E427" i="9"/>
  <c r="E422" i="9"/>
  <c r="E909" i="9"/>
  <c r="G909" i="9" s="1"/>
  <c r="J907" i="9" s="1"/>
  <c r="D78" i="9" s="1"/>
  <c r="E904" i="9"/>
  <c r="G904" i="9" s="1"/>
  <c r="J902" i="9" s="1"/>
  <c r="E899" i="9"/>
  <c r="G899" i="9" s="1"/>
  <c r="J897" i="9" s="1"/>
  <c r="D641" i="9"/>
  <c r="D626" i="9"/>
  <c r="D611" i="9"/>
  <c r="D595" i="9"/>
  <c r="D561" i="9"/>
  <c r="D560" i="9"/>
  <c r="D559" i="9"/>
  <c r="H488" i="9" l="1"/>
  <c r="F459" i="9"/>
  <c r="G442" i="9"/>
  <c r="J440" i="9" s="1"/>
  <c r="D80" i="9" s="1"/>
  <c r="G437" i="9"/>
  <c r="J435" i="9" s="1"/>
  <c r="G432" i="9"/>
  <c r="J430" i="9" s="1"/>
  <c r="G427" i="9"/>
  <c r="J425" i="9" s="1"/>
  <c r="G422" i="9"/>
  <c r="J420" i="9" s="1"/>
  <c r="E414" i="9"/>
  <c r="G414" i="9" s="1"/>
  <c r="J412" i="9" s="1"/>
  <c r="D79" i="9" s="1"/>
  <c r="E409" i="9"/>
  <c r="G409" i="9" s="1"/>
  <c r="J407" i="9" s="1"/>
  <c r="E404" i="9"/>
  <c r="G404" i="9" s="1"/>
  <c r="J402" i="9" s="1"/>
  <c r="E399" i="9"/>
  <c r="G399" i="9" s="1"/>
  <c r="J397" i="9" s="1"/>
  <c r="E379" i="9"/>
  <c r="G379" i="9" s="1"/>
  <c r="J377" i="9" s="1"/>
  <c r="E374" i="9"/>
  <c r="G374" i="9" s="1"/>
  <c r="J372" i="9" s="1"/>
  <c r="E369" i="9"/>
  <c r="G369" i="9" s="1"/>
  <c r="J367" i="9" s="1"/>
  <c r="E364" i="9"/>
  <c r="G364" i="9" s="1"/>
  <c r="J362" i="9" s="1"/>
  <c r="E359" i="9"/>
  <c r="E354" i="9"/>
  <c r="G354" i="9" s="1"/>
  <c r="J352" i="9" s="1"/>
  <c r="E335" i="9"/>
  <c r="G335" i="9" s="1"/>
  <c r="J333" i="9" s="1"/>
  <c r="E330" i="9"/>
  <c r="G330" i="9" s="1"/>
  <c r="J328" i="9" s="1"/>
  <c r="E325" i="9"/>
  <c r="G325" i="9" s="1"/>
  <c r="J323" i="9" s="1"/>
  <c r="E320" i="9"/>
  <c r="G320" i="9" s="1"/>
  <c r="J318" i="9" s="1"/>
  <c r="E315" i="9"/>
  <c r="G315" i="9" s="1"/>
  <c r="J313" i="9" s="1"/>
  <c r="E310" i="9"/>
  <c r="G310" i="9" s="1"/>
  <c r="J308" i="9" s="1"/>
  <c r="E305" i="9"/>
  <c r="G305" i="9" s="1"/>
  <c r="J303" i="9" s="1"/>
  <c r="B300" i="9"/>
  <c r="B286" i="9"/>
  <c r="B272" i="9"/>
  <c r="E250" i="9"/>
  <c r="G250" i="9" s="1"/>
  <c r="J248" i="9" s="1"/>
  <c r="E245" i="9"/>
  <c r="G245" i="9" s="1"/>
  <c r="J243" i="9" s="1"/>
  <c r="E240" i="9"/>
  <c r="G240" i="9" s="1"/>
  <c r="J238" i="9" s="1"/>
  <c r="E235" i="9"/>
  <c r="G235" i="9" s="1"/>
  <c r="J233" i="9" s="1"/>
  <c r="E230" i="9"/>
  <c r="G230" i="9" s="1"/>
  <c r="J228" i="9" s="1"/>
  <c r="E225" i="9"/>
  <c r="G225" i="9" s="1"/>
  <c r="J223" i="9" s="1"/>
  <c r="E220" i="9"/>
  <c r="G220" i="9" s="1"/>
  <c r="J218" i="9" s="1"/>
  <c r="B215" i="9"/>
  <c r="B201" i="9"/>
  <c r="B187" i="9"/>
  <c r="E165" i="9"/>
  <c r="G165" i="9" s="1"/>
  <c r="J163" i="9" s="1"/>
  <c r="E160" i="9"/>
  <c r="G160" i="9" s="1"/>
  <c r="J158" i="9" s="1"/>
  <c r="E155" i="9"/>
  <c r="G155" i="9" s="1"/>
  <c r="J153" i="9" s="1"/>
  <c r="E150" i="9"/>
  <c r="G150" i="9" s="1"/>
  <c r="J148" i="9" s="1"/>
  <c r="E145" i="9"/>
  <c r="G145" i="9" s="1"/>
  <c r="J143" i="9" s="1"/>
  <c r="E140" i="9"/>
  <c r="G140" i="9" s="1"/>
  <c r="J138" i="9" s="1"/>
  <c r="E135" i="9"/>
  <c r="G135" i="9" s="1"/>
  <c r="J133" i="9" s="1"/>
  <c r="B130" i="9"/>
  <c r="B117" i="9"/>
  <c r="B104" i="9"/>
  <c r="G359" i="9" l="1"/>
  <c r="J357" i="9" s="1"/>
  <c r="D77" i="9"/>
  <c r="D384" i="9"/>
  <c r="D74" i="9"/>
  <c r="D75" i="9"/>
  <c r="D76" i="9"/>
  <c r="D792" i="9"/>
  <c r="F792" i="9" s="1"/>
  <c r="D791" i="9"/>
  <c r="F791" i="9" s="1"/>
  <c r="D700" i="9"/>
  <c r="F700" i="9" s="1"/>
  <c r="D699" i="9"/>
  <c r="F699" i="9" s="1"/>
  <c r="D696" i="9"/>
  <c r="D690" i="9"/>
  <c r="F690" i="9" s="1"/>
  <c r="F663" i="9"/>
  <c r="I470" i="9"/>
  <c r="I469" i="9"/>
  <c r="I264" i="9"/>
  <c r="I265" i="9"/>
  <c r="I266" i="9"/>
  <c r="I267" i="9"/>
  <c r="I268" i="9"/>
  <c r="I263" i="9"/>
  <c r="I179" i="9"/>
  <c r="I180" i="9"/>
  <c r="I181" i="9"/>
  <c r="I182" i="9"/>
  <c r="I183" i="9"/>
  <c r="I178" i="9"/>
  <c r="I97" i="9"/>
  <c r="I98" i="9"/>
  <c r="I99" i="9"/>
  <c r="I100" i="9"/>
  <c r="I96" i="9"/>
  <c r="F59" i="9" l="1"/>
  <c r="H59" i="9" s="1"/>
  <c r="J59" i="9" s="1"/>
  <c r="F793" i="9"/>
  <c r="F701" i="9"/>
  <c r="E696" i="9" s="1"/>
  <c r="I696" i="9" s="1"/>
  <c r="J694" i="9" s="1"/>
  <c r="B906" i="9" l="1"/>
  <c r="B901" i="9"/>
  <c r="B892" i="9" l="1"/>
  <c r="H469" i="9"/>
  <c r="J469" i="9" s="1"/>
  <c r="B356" i="9"/>
  <c r="B327" i="9"/>
  <c r="B312" i="9"/>
  <c r="B302" i="9"/>
  <c r="H264" i="9"/>
  <c r="H265" i="9"/>
  <c r="H266" i="9"/>
  <c r="H267" i="9"/>
  <c r="H268" i="9"/>
  <c r="G264" i="9"/>
  <c r="G265" i="9"/>
  <c r="G266" i="9"/>
  <c r="G267" i="9"/>
  <c r="G268" i="9"/>
  <c r="G263" i="9"/>
  <c r="H263" i="9"/>
  <c r="C269" i="9"/>
  <c r="B147" i="9"/>
  <c r="B242" i="9" l="1"/>
  <c r="E183" i="9"/>
  <c r="H183" i="9" s="1"/>
  <c r="E182" i="9"/>
  <c r="H182" i="9" s="1"/>
  <c r="E181" i="9"/>
  <c r="H181" i="9" s="1"/>
  <c r="E180" i="9"/>
  <c r="H180" i="9" s="1"/>
  <c r="E179" i="9"/>
  <c r="H179" i="9" s="1"/>
  <c r="E178" i="9"/>
  <c r="H178" i="9" s="1"/>
  <c r="D183" i="9"/>
  <c r="G183" i="9" s="1"/>
  <c r="D182" i="9"/>
  <c r="G182" i="9" s="1"/>
  <c r="D181" i="9"/>
  <c r="G181" i="9" s="1"/>
  <c r="D180" i="9"/>
  <c r="G180" i="9" s="1"/>
  <c r="D179" i="9"/>
  <c r="G179" i="9" s="1"/>
  <c r="D178" i="9"/>
  <c r="G178" i="9" s="1"/>
  <c r="G97" i="9"/>
  <c r="G98" i="9"/>
  <c r="G99" i="9"/>
  <c r="G100" i="9"/>
  <c r="E96" i="9"/>
  <c r="H96" i="9" s="1"/>
  <c r="E100" i="9"/>
  <c r="H100" i="9" s="1"/>
  <c r="E99" i="9"/>
  <c r="H99" i="9" s="1"/>
  <c r="E98" i="9"/>
  <c r="H98" i="9" s="1"/>
  <c r="E97" i="9"/>
  <c r="H97" i="9" s="1"/>
  <c r="D96" i="9"/>
  <c r="G96" i="9" s="1"/>
  <c r="B217" i="9"/>
  <c r="B157" i="9"/>
  <c r="J98" i="9" l="1"/>
  <c r="J100" i="9"/>
  <c r="J99" i="9"/>
  <c r="J97" i="9"/>
  <c r="J96" i="9"/>
  <c r="J178" i="9"/>
  <c r="B132" i="9" l="1"/>
  <c r="E297" i="9"/>
  <c r="G296" i="9"/>
  <c r="F296" i="9"/>
  <c r="G295" i="9"/>
  <c r="F295" i="9"/>
  <c r="G294" i="9"/>
  <c r="F294" i="9"/>
  <c r="G293" i="9"/>
  <c r="F293" i="9"/>
  <c r="G292" i="9"/>
  <c r="F292" i="9"/>
  <c r="G291" i="9"/>
  <c r="F291" i="9"/>
  <c r="G282" i="9"/>
  <c r="G281" i="9"/>
  <c r="G280" i="9"/>
  <c r="G279" i="9"/>
  <c r="G278" i="9"/>
  <c r="G277" i="9"/>
  <c r="F282" i="9"/>
  <c r="F281" i="9"/>
  <c r="F280" i="9"/>
  <c r="F279" i="9"/>
  <c r="F278" i="9"/>
  <c r="F277" i="9"/>
  <c r="E212" i="9"/>
  <c r="G211" i="9"/>
  <c r="F211" i="9"/>
  <c r="G210" i="9"/>
  <c r="F210" i="9"/>
  <c r="G209" i="9"/>
  <c r="F209" i="9"/>
  <c r="G208" i="9"/>
  <c r="F208" i="9"/>
  <c r="G207" i="9"/>
  <c r="F207" i="9"/>
  <c r="G206" i="9"/>
  <c r="F206" i="9"/>
  <c r="G197" i="9"/>
  <c r="G196" i="9"/>
  <c r="G195" i="9"/>
  <c r="G194" i="9"/>
  <c r="G193" i="9"/>
  <c r="G192" i="9"/>
  <c r="F197" i="9"/>
  <c r="F196" i="9"/>
  <c r="F195" i="9"/>
  <c r="F194" i="9"/>
  <c r="F193" i="9"/>
  <c r="F192" i="9"/>
  <c r="E283" i="9"/>
  <c r="J264" i="9"/>
  <c r="J265" i="9"/>
  <c r="J266" i="9"/>
  <c r="J267" i="9"/>
  <c r="J268" i="9"/>
  <c r="J263" i="9"/>
  <c r="B222" i="9"/>
  <c r="E198" i="9"/>
  <c r="J179" i="9"/>
  <c r="J180" i="9"/>
  <c r="J181" i="9"/>
  <c r="J182" i="9"/>
  <c r="J183" i="9"/>
  <c r="C184" i="9"/>
  <c r="B175" i="9"/>
  <c r="E114" i="9"/>
  <c r="G113" i="9"/>
  <c r="F113" i="9"/>
  <c r="G112" i="9"/>
  <c r="F112" i="9"/>
  <c r="G111" i="9"/>
  <c r="F111" i="9"/>
  <c r="G110" i="9"/>
  <c r="F110" i="9"/>
  <c r="G109" i="9"/>
  <c r="F109" i="9"/>
  <c r="J184" i="9" l="1"/>
  <c r="J269" i="9"/>
  <c r="D272" i="9" s="1"/>
  <c r="J261" i="9" s="1"/>
  <c r="H211" i="9"/>
  <c r="H293" i="9"/>
  <c r="H209" i="9"/>
  <c r="H294" i="9"/>
  <c r="H197" i="9"/>
  <c r="H281" i="9"/>
  <c r="H291" i="9"/>
  <c r="H292" i="9"/>
  <c r="H296" i="9"/>
  <c r="H295" i="9"/>
  <c r="H207" i="9"/>
  <c r="H208" i="9"/>
  <c r="H206" i="9"/>
  <c r="H210" i="9"/>
  <c r="H282" i="9"/>
  <c r="H280" i="9"/>
  <c r="H279" i="9"/>
  <c r="H278" i="9"/>
  <c r="H277" i="9"/>
  <c r="H193" i="9"/>
  <c r="H192" i="9"/>
  <c r="H196" i="9"/>
  <c r="H194" i="9"/>
  <c r="H195" i="9"/>
  <c r="H110" i="9"/>
  <c r="H112" i="9"/>
  <c r="H111" i="9"/>
  <c r="H109" i="9"/>
  <c r="H113" i="9"/>
  <c r="H297" i="9" l="1"/>
  <c r="D300" i="9" s="1"/>
  <c r="J289" i="9" s="1"/>
  <c r="H212" i="9"/>
  <c r="D215" i="9" s="1"/>
  <c r="J204" i="9" s="1"/>
  <c r="H283" i="9"/>
  <c r="D286" i="9" s="1"/>
  <c r="J275" i="9" s="1"/>
  <c r="H198" i="9"/>
  <c r="D201" i="9" s="1"/>
  <c r="J190" i="9" s="1"/>
  <c r="H114" i="9"/>
  <c r="D117" i="9" s="1"/>
  <c r="J107" i="9" s="1"/>
  <c r="D187" i="9" l="1"/>
  <c r="J176" i="9" s="1"/>
  <c r="B255" i="9" s="1"/>
  <c r="G126" i="9"/>
  <c r="G125" i="9"/>
  <c r="G124" i="9"/>
  <c r="G123" i="9"/>
  <c r="G122" i="9"/>
  <c r="F126" i="9"/>
  <c r="F125" i="9"/>
  <c r="F124" i="9"/>
  <c r="F123" i="9"/>
  <c r="F122" i="9"/>
  <c r="E127" i="9"/>
  <c r="C101" i="9"/>
  <c r="H126" i="9" l="1"/>
  <c r="H122" i="9"/>
  <c r="H123" i="9"/>
  <c r="H124" i="9"/>
  <c r="H125" i="9"/>
  <c r="H127" i="9" l="1"/>
  <c r="D130" i="9" s="1"/>
  <c r="J120" i="9" s="1"/>
  <c r="J101" i="9"/>
  <c r="D104" i="9" s="1"/>
  <c r="J94" i="9" s="1"/>
  <c r="B170" i="9" l="1"/>
  <c r="D170" i="9"/>
  <c r="D37" i="13"/>
  <c r="E37" i="13"/>
  <c r="H37" i="13"/>
  <c r="H40" i="13"/>
  <c r="E128" i="13" l="1"/>
  <c r="J1052" i="9"/>
  <c r="J1051" i="9"/>
  <c r="J1049" i="9"/>
  <c r="J1050" i="9"/>
  <c r="J1053" i="9" l="1"/>
  <c r="H63" i="13"/>
  <c r="E63" i="13"/>
  <c r="D63" i="13"/>
  <c r="H62" i="13"/>
  <c r="E62" i="13"/>
  <c r="D62" i="13"/>
  <c r="H61" i="13"/>
  <c r="E61" i="13"/>
  <c r="D61" i="13"/>
  <c r="H60" i="13"/>
  <c r="E60" i="13"/>
  <c r="D60" i="13"/>
  <c r="E59" i="13"/>
  <c r="A59" i="13"/>
  <c r="H59" i="13" l="1"/>
  <c r="E636" i="9" l="1"/>
  <c r="G636" i="9" s="1"/>
  <c r="E632" i="9"/>
  <c r="G632" i="9" s="1"/>
  <c r="E631" i="9"/>
  <c r="G631" i="9" s="1"/>
  <c r="E617" i="9"/>
  <c r="F617" i="9"/>
  <c r="E616" i="9"/>
  <c r="G616" i="9" s="1"/>
  <c r="E622" i="9"/>
  <c r="G622" i="9" s="1"/>
  <c r="B613" i="9"/>
  <c r="E606" i="9"/>
  <c r="G606" i="9" s="1"/>
  <c r="F603" i="9"/>
  <c r="H603" i="9" s="1"/>
  <c r="G633" i="9" l="1"/>
  <c r="G617" i="9"/>
  <c r="G618" i="9" s="1"/>
  <c r="E621" i="9"/>
  <c r="G621" i="9" s="1"/>
  <c r="G623" i="9" s="1"/>
  <c r="F64" i="9" l="1"/>
  <c r="H64" i="9" s="1"/>
  <c r="J64" i="9" s="1"/>
  <c r="B626" i="9"/>
  <c r="F626" i="9" s="1"/>
  <c r="J614" i="9" s="1"/>
  <c r="D158" i="13" l="1"/>
  <c r="E158" i="13"/>
  <c r="H158" i="13"/>
  <c r="J87" i="9" l="1"/>
  <c r="H335" i="13"/>
  <c r="E335" i="13"/>
  <c r="D335" i="13"/>
  <c r="H334" i="13"/>
  <c r="E334" i="13"/>
  <c r="D334" i="13"/>
  <c r="H333" i="13"/>
  <c r="E333" i="13"/>
  <c r="D333" i="13"/>
  <c r="H332" i="13"/>
  <c r="E332" i="13"/>
  <c r="D332" i="13"/>
  <c r="H331" i="13"/>
  <c r="E331" i="13"/>
  <c r="D331" i="13"/>
  <c r="H330" i="13"/>
  <c r="E330" i="13"/>
  <c r="D330" i="13"/>
  <c r="H329" i="13"/>
  <c r="E329" i="13"/>
  <c r="D329" i="13"/>
  <c r="H328" i="13"/>
  <c r="E328" i="13"/>
  <c r="D328" i="13"/>
  <c r="H327" i="13"/>
  <c r="E327" i="13"/>
  <c r="D327" i="13"/>
  <c r="H326" i="13"/>
  <c r="E326" i="13"/>
  <c r="D326" i="13"/>
  <c r="H325" i="13"/>
  <c r="E325" i="13"/>
  <c r="D325" i="13"/>
  <c r="H324" i="13"/>
  <c r="E324" i="13"/>
  <c r="D324" i="13"/>
  <c r="H323" i="13"/>
  <c r="E323" i="13"/>
  <c r="D323" i="13"/>
  <c r="H322" i="13"/>
  <c r="E322" i="13"/>
  <c r="D322" i="13"/>
  <c r="H321" i="13"/>
  <c r="E321" i="13"/>
  <c r="D321" i="13"/>
  <c r="H320" i="13"/>
  <c r="E320" i="13"/>
  <c r="D320" i="13"/>
  <c r="H319" i="13"/>
  <c r="E319" i="13"/>
  <c r="D319" i="13"/>
  <c r="H318" i="13"/>
  <c r="E318" i="13"/>
  <c r="D318" i="13"/>
  <c r="H317" i="13"/>
  <c r="E317" i="13"/>
  <c r="D317" i="13"/>
  <c r="H316" i="13"/>
  <c r="E316" i="13"/>
  <c r="D316" i="13"/>
  <c r="H315" i="13"/>
  <c r="E315" i="13"/>
  <c r="D315" i="13"/>
  <c r="H314" i="13"/>
  <c r="E314" i="13"/>
  <c r="D314" i="13"/>
  <c r="H313" i="13"/>
  <c r="E313" i="13"/>
  <c r="D313" i="13"/>
  <c r="A312" i="13"/>
  <c r="F291" i="13"/>
  <c r="F288" i="13"/>
  <c r="F289" i="13" s="1"/>
  <c r="F267" i="13"/>
  <c r="F212" i="13"/>
  <c r="F264" i="13"/>
  <c r="F265" i="13" s="1"/>
  <c r="D202" i="13"/>
  <c r="E202" i="13"/>
  <c r="D203" i="13"/>
  <c r="E203" i="13"/>
  <c r="D204" i="13"/>
  <c r="E204" i="13"/>
  <c r="D205" i="13"/>
  <c r="E205" i="13"/>
  <c r="D206" i="13"/>
  <c r="E206" i="13"/>
  <c r="D207" i="13"/>
  <c r="E207" i="13"/>
  <c r="D208" i="13"/>
  <c r="E208" i="13"/>
  <c r="D209" i="13"/>
  <c r="E209" i="13"/>
  <c r="D210" i="13"/>
  <c r="E210" i="13"/>
  <c r="D211" i="13"/>
  <c r="E211" i="13"/>
  <c r="D212" i="13"/>
  <c r="E212" i="13"/>
  <c r="D213" i="13"/>
  <c r="E213" i="13"/>
  <c r="D214" i="13"/>
  <c r="E214" i="13"/>
  <c r="D215" i="13"/>
  <c r="E215" i="13"/>
  <c r="D216" i="13"/>
  <c r="E216" i="13"/>
  <c r="D165" i="13"/>
  <c r="E165" i="13"/>
  <c r="D166" i="13"/>
  <c r="E166" i="13"/>
  <c r="D167" i="13"/>
  <c r="E167" i="13"/>
  <c r="D168" i="13"/>
  <c r="E168" i="13"/>
  <c r="D169" i="13"/>
  <c r="E169" i="13"/>
  <c r="D170" i="13"/>
  <c r="E170" i="13"/>
  <c r="D171" i="13"/>
  <c r="E171" i="13"/>
  <c r="D172" i="13"/>
  <c r="E172" i="13"/>
  <c r="D173" i="13"/>
  <c r="E173" i="13"/>
  <c r="D174" i="13"/>
  <c r="E174" i="13"/>
  <c r="D175" i="13"/>
  <c r="E175" i="13"/>
  <c r="D176" i="13"/>
  <c r="E176" i="13"/>
  <c r="D177" i="13"/>
  <c r="E177" i="13"/>
  <c r="D178" i="13"/>
  <c r="E178" i="13"/>
  <c r="D179" i="13"/>
  <c r="E179" i="13"/>
  <c r="D180" i="13"/>
  <c r="E180" i="13"/>
  <c r="D181" i="13"/>
  <c r="E181" i="13"/>
  <c r="D182" i="13"/>
  <c r="E182" i="13"/>
  <c r="D183" i="13"/>
  <c r="E183" i="13"/>
  <c r="D184" i="13"/>
  <c r="E184" i="13"/>
  <c r="D185" i="13"/>
  <c r="E185" i="13"/>
  <c r="D186" i="13"/>
  <c r="E186" i="13"/>
  <c r="D187" i="13"/>
  <c r="E187" i="13"/>
  <c r="D188" i="13"/>
  <c r="E188" i="13"/>
  <c r="D189" i="13"/>
  <c r="E189" i="13"/>
  <c r="D190" i="13"/>
  <c r="E190" i="13"/>
  <c r="D191" i="13"/>
  <c r="E191" i="13"/>
  <c r="D192" i="13"/>
  <c r="E192" i="13"/>
  <c r="D193" i="13"/>
  <c r="E193" i="13"/>
  <c r="D194" i="13"/>
  <c r="E194" i="13"/>
  <c r="D195" i="13"/>
  <c r="E195" i="13"/>
  <c r="D196" i="13"/>
  <c r="E196" i="13"/>
  <c r="D197" i="13"/>
  <c r="E197" i="13"/>
  <c r="D198" i="13"/>
  <c r="E198" i="13"/>
  <c r="D199" i="13"/>
  <c r="E199" i="13"/>
  <c r="D201" i="13"/>
  <c r="E201" i="13"/>
  <c r="F216" i="13"/>
  <c r="F214" i="13"/>
  <c r="F211" i="13"/>
  <c r="H312" i="13" l="1"/>
  <c r="B29" i="9" l="1"/>
  <c r="J23" i="9"/>
  <c r="F153" i="13"/>
  <c r="F152" i="13"/>
  <c r="F151" i="13"/>
  <c r="F150" i="13"/>
  <c r="F167" i="13" l="1"/>
  <c r="F198" i="13"/>
  <c r="F215" i="13"/>
  <c r="J42" i="9"/>
  <c r="J39" i="9"/>
  <c r="F298" i="13"/>
  <c r="J36" i="9" l="1"/>
  <c r="D298" i="13"/>
  <c r="E298" i="13"/>
  <c r="H298" i="13"/>
  <c r="D296" i="13"/>
  <c r="E296" i="13"/>
  <c r="H296" i="13"/>
  <c r="H297" i="13"/>
  <c r="E297" i="13"/>
  <c r="D297" i="13"/>
  <c r="J20" i="9"/>
  <c r="J17" i="9"/>
  <c r="J14" i="9"/>
  <c r="J11" i="9"/>
  <c r="D159" i="13"/>
  <c r="E159" i="13"/>
  <c r="A157" i="13"/>
  <c r="F308" i="13"/>
  <c r="E308" i="13"/>
  <c r="D308" i="13"/>
  <c r="F307" i="13"/>
  <c r="E307" i="13"/>
  <c r="D307" i="13"/>
  <c r="H306" i="13"/>
  <c r="E306" i="13"/>
  <c r="D306" i="13"/>
  <c r="H305" i="13"/>
  <c r="E305" i="13"/>
  <c r="D305" i="13"/>
  <c r="H303" i="13"/>
  <c r="E303" i="13"/>
  <c r="D303" i="13"/>
  <c r="H302" i="13"/>
  <c r="E302" i="13"/>
  <c r="D302" i="13"/>
  <c r="H304" i="13"/>
  <c r="E304" i="13"/>
  <c r="D304" i="13"/>
  <c r="H301" i="13"/>
  <c r="E301" i="13"/>
  <c r="D301" i="13"/>
  <c r="H300" i="13"/>
  <c r="E300" i="13"/>
  <c r="D300" i="13"/>
  <c r="H299" i="13"/>
  <c r="E299" i="13"/>
  <c r="D299" i="13"/>
  <c r="A295" i="13"/>
  <c r="F287" i="13"/>
  <c r="E291" i="13"/>
  <c r="D291" i="13"/>
  <c r="H290" i="13"/>
  <c r="E290" i="13"/>
  <c r="D290" i="13"/>
  <c r="H289" i="13"/>
  <c r="E289" i="13"/>
  <c r="D289" i="13"/>
  <c r="H288" i="13"/>
  <c r="E288" i="13"/>
  <c r="D288" i="13"/>
  <c r="E287" i="13"/>
  <c r="D287" i="13"/>
  <c r="H286" i="13"/>
  <c r="E286" i="13"/>
  <c r="D286" i="13"/>
  <c r="H285" i="13"/>
  <c r="E285" i="13"/>
  <c r="D285" i="13"/>
  <c r="H284" i="13"/>
  <c r="E284" i="13"/>
  <c r="D284" i="13"/>
  <c r="H283" i="13"/>
  <c r="E283" i="13"/>
  <c r="D283" i="13"/>
  <c r="H282" i="13"/>
  <c r="E282" i="13"/>
  <c r="D282" i="13"/>
  <c r="H281" i="13"/>
  <c r="E281" i="13"/>
  <c r="D281" i="13"/>
  <c r="F280" i="13"/>
  <c r="F279" i="13"/>
  <c r="F278" i="13"/>
  <c r="F277" i="13"/>
  <c r="F276" i="13"/>
  <c r="F275" i="13"/>
  <c r="F274" i="13"/>
  <c r="F273" i="13"/>
  <c r="D272" i="13"/>
  <c r="E280" i="13"/>
  <c r="D280" i="13"/>
  <c r="E279" i="13"/>
  <c r="D279" i="13"/>
  <c r="E278" i="13"/>
  <c r="D278" i="13"/>
  <c r="E277" i="13"/>
  <c r="D277" i="13"/>
  <c r="E276" i="13"/>
  <c r="D276" i="13"/>
  <c r="E275" i="13"/>
  <c r="D275" i="13"/>
  <c r="E274" i="13"/>
  <c r="D274" i="13"/>
  <c r="E273" i="13"/>
  <c r="D273" i="13"/>
  <c r="H272" i="13"/>
  <c r="E272" i="13"/>
  <c r="A271" i="13"/>
  <c r="D266" i="13"/>
  <c r="E266" i="13"/>
  <c r="H266" i="13"/>
  <c r="F263" i="13"/>
  <c r="E267" i="13"/>
  <c r="D267" i="13"/>
  <c r="H265" i="13"/>
  <c r="E265" i="13"/>
  <c r="D265" i="13"/>
  <c r="H264" i="13"/>
  <c r="E264" i="13"/>
  <c r="D264" i="13"/>
  <c r="E263" i="13"/>
  <c r="D263" i="13"/>
  <c r="H262" i="13"/>
  <c r="E262" i="13"/>
  <c r="D262" i="13"/>
  <c r="H261" i="13"/>
  <c r="E261" i="13"/>
  <c r="D261" i="13"/>
  <c r="H260" i="13"/>
  <c r="E260" i="13"/>
  <c r="D260" i="13"/>
  <c r="H259" i="13"/>
  <c r="E259" i="13"/>
  <c r="D259" i="13"/>
  <c r="H258" i="13"/>
  <c r="E258" i="13"/>
  <c r="D258" i="13"/>
  <c r="H257" i="13"/>
  <c r="E257" i="13"/>
  <c r="D257" i="13"/>
  <c r="F256" i="13"/>
  <c r="F255" i="13"/>
  <c r="F254" i="13"/>
  <c r="F253" i="13"/>
  <c r="H249" i="13"/>
  <c r="E249" i="13"/>
  <c r="D249" i="13"/>
  <c r="D248" i="13"/>
  <c r="E248" i="13"/>
  <c r="H248" i="13"/>
  <c r="F242" i="13"/>
  <c r="E256" i="13"/>
  <c r="D256" i="13"/>
  <c r="E255" i="13"/>
  <c r="D255" i="13"/>
  <c r="E254" i="13"/>
  <c r="D254" i="13"/>
  <c r="E253" i="13"/>
  <c r="D253" i="13"/>
  <c r="H252" i="13"/>
  <c r="E252" i="13"/>
  <c r="D252" i="13"/>
  <c r="H251" i="13"/>
  <c r="E251" i="13"/>
  <c r="D251" i="13"/>
  <c r="H250" i="13"/>
  <c r="E250" i="13"/>
  <c r="D250" i="13"/>
  <c r="H247" i="13"/>
  <c r="E247" i="13"/>
  <c r="D247" i="13"/>
  <c r="H246" i="13"/>
  <c r="E246" i="13"/>
  <c r="D246" i="13"/>
  <c r="H245" i="13"/>
  <c r="E245" i="13"/>
  <c r="D245" i="13"/>
  <c r="H244" i="13"/>
  <c r="E244" i="13"/>
  <c r="D244" i="13"/>
  <c r="E243" i="13"/>
  <c r="D243" i="13"/>
  <c r="F241" i="13"/>
  <c r="E242" i="13"/>
  <c r="D242" i="13"/>
  <c r="E241" i="13"/>
  <c r="D241" i="13"/>
  <c r="H240" i="13"/>
  <c r="E240" i="13"/>
  <c r="D240" i="13"/>
  <c r="H239" i="13"/>
  <c r="E239" i="13"/>
  <c r="D239" i="13"/>
  <c r="H238" i="13"/>
  <c r="E238" i="13"/>
  <c r="D238" i="13"/>
  <c r="H237" i="13"/>
  <c r="E237" i="13"/>
  <c r="D237" i="13"/>
  <c r="F235" i="13"/>
  <c r="F234" i="13"/>
  <c r="F233" i="13"/>
  <c r="F232" i="13"/>
  <c r="F231" i="13"/>
  <c r="F230" i="13"/>
  <c r="F229" i="13"/>
  <c r="F228" i="13"/>
  <c r="F227" i="13"/>
  <c r="F226" i="13"/>
  <c r="H236" i="13"/>
  <c r="E236" i="13"/>
  <c r="D236" i="13"/>
  <c r="E235" i="13"/>
  <c r="D235" i="13"/>
  <c r="E234" i="13"/>
  <c r="D234" i="13"/>
  <c r="E233" i="13"/>
  <c r="D233" i="13"/>
  <c r="E232" i="13"/>
  <c r="D232" i="13"/>
  <c r="E231" i="13"/>
  <c r="D231" i="13"/>
  <c r="E230" i="13"/>
  <c r="D230" i="13"/>
  <c r="E229" i="13"/>
  <c r="D229" i="13"/>
  <c r="E228" i="13"/>
  <c r="D228" i="13"/>
  <c r="E227" i="13"/>
  <c r="D227" i="13"/>
  <c r="E226" i="13"/>
  <c r="D226" i="13"/>
  <c r="H225" i="13"/>
  <c r="E225" i="13"/>
  <c r="D225" i="13"/>
  <c r="H224" i="13"/>
  <c r="E224" i="13"/>
  <c r="D224" i="13"/>
  <c r="F223" i="13"/>
  <c r="E223" i="13"/>
  <c r="D223" i="13"/>
  <c r="H222" i="13"/>
  <c r="E222" i="13"/>
  <c r="D222" i="13"/>
  <c r="H221" i="13"/>
  <c r="E221" i="13"/>
  <c r="D221" i="13"/>
  <c r="A220" i="13"/>
  <c r="H210" i="13"/>
  <c r="F213" i="13"/>
  <c r="H209" i="13"/>
  <c r="H208" i="13"/>
  <c r="F206" i="13"/>
  <c r="F205" i="13"/>
  <c r="H204" i="13"/>
  <c r="H201" i="13"/>
  <c r="H202" i="13"/>
  <c r="H207" i="13"/>
  <c r="H203" i="13"/>
  <c r="C200" i="13"/>
  <c r="J200" i="13" s="1"/>
  <c r="F196" i="13"/>
  <c r="H189" i="13"/>
  <c r="H190" i="13"/>
  <c r="F172" i="13"/>
  <c r="F173" i="13"/>
  <c r="F187" i="13"/>
  <c r="F186" i="13"/>
  <c r="F188" i="13" s="1"/>
  <c r="H185" i="13"/>
  <c r="H184" i="13"/>
  <c r="H183" i="13"/>
  <c r="H182" i="13"/>
  <c r="F180" i="13"/>
  <c r="F179" i="13"/>
  <c r="F178" i="13"/>
  <c r="F170" i="13" s="1"/>
  <c r="F177" i="13"/>
  <c r="F176" i="13"/>
  <c r="F175" i="13"/>
  <c r="F174" i="13"/>
  <c r="F171" i="13"/>
  <c r="H165" i="13"/>
  <c r="F166" i="13"/>
  <c r="H169" i="13"/>
  <c r="E164" i="13"/>
  <c r="D164" i="13"/>
  <c r="A163" i="13"/>
  <c r="H280" i="13" l="1"/>
  <c r="H276" i="13"/>
  <c r="H274" i="13"/>
  <c r="H267" i="13"/>
  <c r="H263" i="13"/>
  <c r="H230" i="13"/>
  <c r="H159" i="13"/>
  <c r="H157" i="13" s="1"/>
  <c r="H308" i="13"/>
  <c r="H307" i="13"/>
  <c r="H235" i="13"/>
  <c r="H256" i="13"/>
  <c r="H291" i="13"/>
  <c r="H232" i="13"/>
  <c r="H233" i="13"/>
  <c r="H287" i="13"/>
  <c r="H277" i="13"/>
  <c r="H279" i="13"/>
  <c r="H273" i="13"/>
  <c r="H275" i="13"/>
  <c r="H278" i="13"/>
  <c r="H255" i="13"/>
  <c r="H254" i="13"/>
  <c r="H253" i="13"/>
  <c r="H227" i="13"/>
  <c r="H241" i="13"/>
  <c r="H242" i="13"/>
  <c r="F243" i="13"/>
  <c r="H243" i="13" s="1"/>
  <c r="H234" i="13"/>
  <c r="H231" i="13"/>
  <c r="H229" i="13"/>
  <c r="H228" i="13"/>
  <c r="H226" i="13"/>
  <c r="H223" i="13"/>
  <c r="H215" i="13"/>
  <c r="H216" i="13"/>
  <c r="H214" i="13"/>
  <c r="H170" i="13"/>
  <c r="H213" i="13"/>
  <c r="H212" i="13"/>
  <c r="H211" i="13"/>
  <c r="H206" i="13"/>
  <c r="H186" i="13"/>
  <c r="H187" i="13"/>
  <c r="H205" i="13"/>
  <c r="H199" i="13"/>
  <c r="H198" i="13"/>
  <c r="H197" i="13"/>
  <c r="H196" i="13"/>
  <c r="H192" i="13"/>
  <c r="H195" i="13"/>
  <c r="H194" i="13"/>
  <c r="H193" i="13"/>
  <c r="H191" i="13"/>
  <c r="H188" i="13"/>
  <c r="H181" i="13"/>
  <c r="H180" i="13"/>
  <c r="H179" i="13"/>
  <c r="H178" i="13"/>
  <c r="H177" i="13"/>
  <c r="H176" i="13"/>
  <c r="H175" i="13"/>
  <c r="H173" i="13"/>
  <c r="H172" i="13"/>
  <c r="H174" i="13"/>
  <c r="H171" i="13"/>
  <c r="H167" i="13"/>
  <c r="H166" i="13"/>
  <c r="H168" i="13"/>
  <c r="H164" i="13"/>
  <c r="H295" i="13" l="1"/>
  <c r="H271" i="13"/>
  <c r="H220" i="13"/>
  <c r="E152" i="13" l="1"/>
  <c r="D152" i="13"/>
  <c r="H151" i="13"/>
  <c r="E151" i="13"/>
  <c r="D151" i="13"/>
  <c r="E150" i="13"/>
  <c r="D150" i="13"/>
  <c r="H149" i="13"/>
  <c r="E149" i="13"/>
  <c r="D149" i="13"/>
  <c r="A148" i="13"/>
  <c r="H133" i="13"/>
  <c r="E133" i="13"/>
  <c r="D133" i="13"/>
  <c r="H132" i="13"/>
  <c r="E132" i="13"/>
  <c r="D132" i="13"/>
  <c r="H131" i="13"/>
  <c r="E131" i="13"/>
  <c r="D131" i="13"/>
  <c r="H130" i="13"/>
  <c r="E130" i="13"/>
  <c r="D130" i="13"/>
  <c r="H129" i="13"/>
  <c r="E129" i="13"/>
  <c r="D129" i="13"/>
  <c r="A128" i="13"/>
  <c r="E484" i="9"/>
  <c r="G484" i="9" s="1"/>
  <c r="E483" i="9"/>
  <c r="G483" i="9" s="1"/>
  <c r="E482" i="9"/>
  <c r="G482" i="9" s="1"/>
  <c r="E479" i="9"/>
  <c r="E475" i="9"/>
  <c r="E474" i="9"/>
  <c r="E473" i="9"/>
  <c r="H470" i="9"/>
  <c r="J470" i="9" s="1"/>
  <c r="B466" i="9"/>
  <c r="H128" i="13" l="1"/>
  <c r="H152" i="13"/>
  <c r="H150" i="13"/>
  <c r="E476" i="9"/>
  <c r="J471" i="9"/>
  <c r="G485" i="9"/>
  <c r="B488" i="9" l="1"/>
  <c r="B493" i="9" l="1"/>
  <c r="F493" i="9" s="1"/>
  <c r="J491" i="9" s="1"/>
  <c r="D488" i="9"/>
  <c r="F488" i="9" s="1"/>
  <c r="J488" i="9" s="1"/>
  <c r="J467" i="9" s="1"/>
  <c r="B337" i="9"/>
  <c r="D340" i="9"/>
  <c r="F62" i="9" s="1"/>
  <c r="H62" i="9" s="1"/>
  <c r="J62" i="9" s="1"/>
  <c r="B332" i="9"/>
  <c r="B317" i="9"/>
  <c r="B322" i="9"/>
  <c r="B307" i="9"/>
  <c r="B288" i="9"/>
  <c r="B274" i="9"/>
  <c r="B340" i="9"/>
  <c r="B260" i="9"/>
  <c r="B252" i="9"/>
  <c r="D255" i="9"/>
  <c r="F61" i="9" s="1"/>
  <c r="H61" i="9" s="1"/>
  <c r="J61" i="9" s="1"/>
  <c r="B247" i="9"/>
  <c r="B232" i="9"/>
  <c r="B237" i="9"/>
  <c r="B227" i="9"/>
  <c r="B203" i="9"/>
  <c r="B189" i="9"/>
  <c r="F85" i="13"/>
  <c r="E85" i="13"/>
  <c r="D85" i="13"/>
  <c r="F84" i="13"/>
  <c r="E84" i="13"/>
  <c r="D84" i="13"/>
  <c r="F340" i="9" l="1"/>
  <c r="J338" i="9" s="1"/>
  <c r="F255" i="9"/>
  <c r="J253" i="9" s="1"/>
  <c r="H85" i="13"/>
  <c r="H84" i="13"/>
  <c r="H83" i="13" l="1"/>
  <c r="H124" i="13" l="1"/>
  <c r="H115" i="13"/>
  <c r="H99" i="13"/>
  <c r="H100" i="13"/>
  <c r="H101" i="13"/>
  <c r="H114" i="13"/>
  <c r="H116" i="13"/>
  <c r="H122" i="13"/>
  <c r="H123" i="13"/>
  <c r="E124" i="13"/>
  <c r="D124" i="13"/>
  <c r="E123" i="13"/>
  <c r="D123" i="13"/>
  <c r="E122" i="13"/>
  <c r="D122" i="13"/>
  <c r="H121" i="13"/>
  <c r="E121" i="13"/>
  <c r="D121" i="13"/>
  <c r="E120" i="13"/>
  <c r="A120" i="13"/>
  <c r="H120" i="13" l="1"/>
  <c r="H47" i="13"/>
  <c r="D47" i="13"/>
  <c r="E47" i="13"/>
  <c r="H53" i="13" l="1"/>
  <c r="H54" i="13"/>
  <c r="H55" i="13"/>
  <c r="E54" i="13"/>
  <c r="E55" i="13"/>
  <c r="D54" i="13"/>
  <c r="E51" i="13"/>
  <c r="E27" i="13" l="1"/>
  <c r="E44" i="13"/>
  <c r="E75" i="13"/>
  <c r="E89" i="13"/>
  <c r="E97" i="13"/>
  <c r="E105" i="13"/>
  <c r="E112" i="13"/>
  <c r="D114" i="13"/>
  <c r="E114" i="13"/>
  <c r="D115" i="13"/>
  <c r="E115" i="13"/>
  <c r="D116" i="13"/>
  <c r="E116" i="13"/>
  <c r="E113" i="13"/>
  <c r="D113" i="13"/>
  <c r="D107" i="13"/>
  <c r="E107" i="13"/>
  <c r="D108" i="13"/>
  <c r="E108" i="13"/>
  <c r="E106" i="13"/>
  <c r="D106" i="13"/>
  <c r="D99" i="13"/>
  <c r="E99" i="13"/>
  <c r="D100" i="13"/>
  <c r="E100" i="13"/>
  <c r="D101" i="13"/>
  <c r="E101" i="13"/>
  <c r="E98" i="13"/>
  <c r="D98" i="13"/>
  <c r="D91" i="13"/>
  <c r="E91" i="13"/>
  <c r="D92" i="13"/>
  <c r="E92" i="13"/>
  <c r="D93" i="13"/>
  <c r="E93" i="13"/>
  <c r="E90" i="13"/>
  <c r="D90" i="13"/>
  <c r="D77" i="13"/>
  <c r="E77" i="13"/>
  <c r="D78" i="13"/>
  <c r="E78" i="13"/>
  <c r="D79" i="13"/>
  <c r="E79" i="13"/>
  <c r="E76" i="13"/>
  <c r="D76" i="13"/>
  <c r="D69" i="13"/>
  <c r="E69" i="13"/>
  <c r="D70" i="13"/>
  <c r="E70" i="13"/>
  <c r="E68" i="13"/>
  <c r="D68" i="13"/>
  <c r="D55" i="13"/>
  <c r="E53" i="13"/>
  <c r="D53" i="13"/>
  <c r="E52" i="13"/>
  <c r="D52" i="13"/>
  <c r="D46" i="13"/>
  <c r="E46" i="13"/>
  <c r="E45" i="13"/>
  <c r="D45" i="13"/>
  <c r="D38" i="13"/>
  <c r="E38" i="13"/>
  <c r="D39" i="13"/>
  <c r="E39" i="13"/>
  <c r="H29" i="13"/>
  <c r="H30" i="13"/>
  <c r="H31" i="13"/>
  <c r="H32" i="13"/>
  <c r="H28" i="13"/>
  <c r="D29" i="13"/>
  <c r="E29" i="13"/>
  <c r="D30" i="13"/>
  <c r="E30" i="13"/>
  <c r="D31" i="13"/>
  <c r="E31" i="13"/>
  <c r="D32" i="13"/>
  <c r="E32" i="13"/>
  <c r="E28" i="13"/>
  <c r="D28" i="13"/>
  <c r="E18" i="13"/>
  <c r="E9" i="13"/>
  <c r="H20" i="13"/>
  <c r="H21" i="13"/>
  <c r="H22" i="13"/>
  <c r="H23" i="13"/>
  <c r="H19" i="13"/>
  <c r="D20" i="13"/>
  <c r="E20" i="13"/>
  <c r="D21" i="13"/>
  <c r="E21" i="13"/>
  <c r="D22" i="13"/>
  <c r="E22" i="13"/>
  <c r="D23" i="13"/>
  <c r="E23" i="13"/>
  <c r="E19" i="13"/>
  <c r="D19" i="13"/>
  <c r="H11" i="13"/>
  <c r="H12" i="13"/>
  <c r="H13" i="13"/>
  <c r="H14" i="13"/>
  <c r="H10" i="13"/>
  <c r="E10" i="13"/>
  <c r="D10" i="13"/>
  <c r="H113" i="13" l="1"/>
  <c r="H112" i="13" s="1"/>
  <c r="A112" i="13"/>
  <c r="E565" i="9"/>
  <c r="F561" i="9"/>
  <c r="F560" i="9"/>
  <c r="F559" i="9"/>
  <c r="E559" i="9"/>
  <c r="E561" i="9"/>
  <c r="E560" i="9"/>
  <c r="F555" i="9"/>
  <c r="G555" i="9" s="1"/>
  <c r="F554" i="9"/>
  <c r="G554" i="9" s="1"/>
  <c r="F565" i="9" l="1"/>
  <c r="G561" i="9"/>
  <c r="G559" i="9"/>
  <c r="G560" i="9"/>
  <c r="G562" i="9" l="1"/>
  <c r="F553" i="9" l="1"/>
  <c r="H108" i="13" l="1"/>
  <c r="H107" i="13"/>
  <c r="H106" i="13"/>
  <c r="A105" i="13"/>
  <c r="H98" i="13"/>
  <c r="H97" i="13" s="1"/>
  <c r="A97" i="13"/>
  <c r="H93" i="13"/>
  <c r="H92" i="13"/>
  <c r="H91" i="13"/>
  <c r="H90" i="13"/>
  <c r="A89" i="13"/>
  <c r="C1050" i="9"/>
  <c r="C1051" i="9"/>
  <c r="H105" i="13" l="1"/>
  <c r="H89" i="13"/>
  <c r="A83" i="13"/>
  <c r="H78" i="13" l="1"/>
  <c r="H79" i="13"/>
  <c r="H77" i="13"/>
  <c r="H76" i="13"/>
  <c r="A75" i="13"/>
  <c r="H75" i="13" l="1"/>
  <c r="H71" i="13" l="1"/>
  <c r="H52" i="13" l="1"/>
  <c r="A51" i="13"/>
  <c r="E1050" i="9"/>
  <c r="C1049" i="9"/>
  <c r="E1049" i="9" s="1"/>
  <c r="E796" i="9"/>
  <c r="G796" i="9" s="1"/>
  <c r="H51" i="13" l="1"/>
  <c r="C263" i="12" l="1"/>
  <c r="C264" i="12"/>
  <c r="C265" i="12"/>
  <c r="C266" i="12"/>
  <c r="C267" i="12"/>
  <c r="C268" i="12"/>
  <c r="C269" i="12"/>
  <c r="C270" i="12"/>
  <c r="C262" i="12"/>
  <c r="A261" i="12"/>
  <c r="D261" i="12" s="1"/>
  <c r="A259" i="12"/>
  <c r="D259" i="12" s="1"/>
  <c r="C254" i="12"/>
  <c r="C255" i="12"/>
  <c r="C256" i="12"/>
  <c r="C257" i="12"/>
  <c r="C253" i="12"/>
  <c r="A252" i="12"/>
  <c r="D252" i="12" s="1"/>
  <c r="C247" i="12"/>
  <c r="C248" i="12"/>
  <c r="C249" i="12"/>
  <c r="C250" i="12"/>
  <c r="C246" i="12"/>
  <c r="A245" i="12"/>
  <c r="D245" i="12" s="1"/>
  <c r="C233" i="12"/>
  <c r="C234" i="12"/>
  <c r="C235" i="12"/>
  <c r="C236" i="12"/>
  <c r="C237" i="12"/>
  <c r="C238" i="12"/>
  <c r="C239" i="12"/>
  <c r="C240" i="12"/>
  <c r="C241" i="12"/>
  <c r="C242" i="12"/>
  <c r="C243" i="12"/>
  <c r="C232" i="12"/>
  <c r="A231" i="12"/>
  <c r="D231" i="12" s="1"/>
  <c r="A229" i="12"/>
  <c r="D229" i="12" s="1"/>
  <c r="C226" i="12"/>
  <c r="C227" i="12"/>
  <c r="C215" i="12"/>
  <c r="C216" i="12"/>
  <c r="C217" i="12"/>
  <c r="C218" i="12"/>
  <c r="C219" i="12"/>
  <c r="C220" i="12"/>
  <c r="C221" i="12"/>
  <c r="C222" i="12"/>
  <c r="C223" i="12"/>
  <c r="C224" i="12"/>
  <c r="C225" i="12"/>
  <c r="C214" i="12"/>
  <c r="A213" i="12"/>
  <c r="C206" i="12"/>
  <c r="C207" i="12"/>
  <c r="C208" i="12"/>
  <c r="C209" i="12"/>
  <c r="C210" i="12"/>
  <c r="C211" i="12"/>
  <c r="C205" i="12"/>
  <c r="A204" i="12"/>
  <c r="C200" i="12"/>
  <c r="C201" i="12"/>
  <c r="C202" i="12"/>
  <c r="C199" i="12"/>
  <c r="A198" i="12"/>
  <c r="C196" i="12"/>
  <c r="C195" i="12"/>
  <c r="C191" i="12"/>
  <c r="C192" i="12"/>
  <c r="C193" i="12"/>
  <c r="C194" i="12"/>
  <c r="C190" i="12"/>
  <c r="A189" i="12"/>
  <c r="A187" i="12"/>
  <c r="D187" i="12" s="1"/>
  <c r="C178" i="12"/>
  <c r="C179" i="12"/>
  <c r="C180" i="12"/>
  <c r="C181" i="12"/>
  <c r="C182" i="12"/>
  <c r="C183" i="12"/>
  <c r="C184" i="12"/>
  <c r="C185" i="12"/>
  <c r="C177" i="12"/>
  <c r="A176" i="12"/>
  <c r="D176" i="12" s="1"/>
  <c r="C172" i="12"/>
  <c r="C173" i="12"/>
  <c r="C174" i="12"/>
  <c r="C169" i="12"/>
  <c r="C170" i="12"/>
  <c r="C171" i="12"/>
  <c r="C163" i="12"/>
  <c r="C164" i="12"/>
  <c r="C165" i="12"/>
  <c r="C166" i="12"/>
  <c r="C167" i="12"/>
  <c r="C168" i="12"/>
  <c r="C162" i="12"/>
  <c r="A161" i="12"/>
  <c r="D161" i="12" s="1"/>
  <c r="C158" i="12"/>
  <c r="C159" i="12"/>
  <c r="C154" i="12"/>
  <c r="C155" i="12"/>
  <c r="C156" i="12"/>
  <c r="C157" i="12"/>
  <c r="C153" i="12"/>
  <c r="A152" i="12"/>
  <c r="D152" i="12" s="1"/>
  <c r="A150" i="12"/>
  <c r="D150" i="12" s="1"/>
  <c r="A148" i="12"/>
  <c r="D148" i="12" s="1"/>
  <c r="C146" i="12"/>
  <c r="C145" i="12"/>
  <c r="C144" i="12"/>
  <c r="A143" i="12"/>
  <c r="D143" i="12" s="1"/>
  <c r="C141" i="12"/>
  <c r="C140" i="12"/>
  <c r="A139" i="12"/>
  <c r="D139" i="12" s="1"/>
  <c r="C133" i="12"/>
  <c r="C134" i="12"/>
  <c r="C135" i="12"/>
  <c r="C136" i="12"/>
  <c r="C137" i="12"/>
  <c r="C132" i="12"/>
  <c r="A131" i="12"/>
  <c r="D131" i="12" s="1"/>
  <c r="A129" i="12"/>
  <c r="D129" i="12" s="1"/>
  <c r="C126" i="12"/>
  <c r="C127" i="12"/>
  <c r="C125" i="12"/>
  <c r="A124" i="12"/>
  <c r="D124" i="12" s="1"/>
  <c r="C122" i="12"/>
  <c r="C121" i="12"/>
  <c r="A120" i="12"/>
  <c r="D120" i="12" s="1"/>
  <c r="C115" i="12"/>
  <c r="C116" i="12"/>
  <c r="C117" i="12"/>
  <c r="C118" i="12"/>
  <c r="C114" i="12"/>
  <c r="A113" i="12"/>
  <c r="D113" i="12" s="1"/>
  <c r="A111" i="12"/>
  <c r="D111" i="12" s="1"/>
  <c r="C109" i="12"/>
  <c r="A108" i="12"/>
  <c r="D108" i="12" s="1"/>
  <c r="C104" i="12"/>
  <c r="C105" i="12"/>
  <c r="C106" i="12"/>
  <c r="C103" i="12"/>
  <c r="A102" i="12"/>
  <c r="D102" i="12" s="1"/>
  <c r="C100" i="12"/>
  <c r="C99" i="12"/>
  <c r="A98" i="12"/>
  <c r="D98" i="12" s="1"/>
  <c r="C96" i="12"/>
  <c r="C92" i="12"/>
  <c r="C93" i="12"/>
  <c r="C94" i="12"/>
  <c r="C95" i="12"/>
  <c r="C91" i="12"/>
  <c r="A90" i="12"/>
  <c r="D90" i="12" s="1"/>
  <c r="A88" i="12"/>
  <c r="D88" i="12" s="1"/>
  <c r="C82" i="12"/>
  <c r="C83" i="12"/>
  <c r="C84" i="12"/>
  <c r="C85" i="12"/>
  <c r="C86" i="12"/>
  <c r="C81" i="12"/>
  <c r="A80" i="12"/>
  <c r="D80" i="12" s="1"/>
  <c r="A78" i="12"/>
  <c r="D78" i="12" s="1"/>
  <c r="C76" i="12"/>
  <c r="C75" i="12"/>
  <c r="A74" i="12"/>
  <c r="D74" i="12" s="1"/>
  <c r="C71" i="12"/>
  <c r="C72" i="12"/>
  <c r="A69" i="12"/>
  <c r="D69" i="12" s="1"/>
  <c r="C66" i="12"/>
  <c r="C67" i="12"/>
  <c r="A64" i="12"/>
  <c r="D64" i="12" s="1"/>
  <c r="A62" i="12"/>
  <c r="D62" i="12" s="1"/>
  <c r="C60" i="12"/>
  <c r="A59" i="12"/>
  <c r="D59" i="12" s="1"/>
  <c r="A51" i="12"/>
  <c r="D51" i="12" s="1"/>
  <c r="C53" i="12"/>
  <c r="C54" i="12"/>
  <c r="C55" i="12"/>
  <c r="C56" i="12"/>
  <c r="C57" i="12"/>
  <c r="C47" i="12"/>
  <c r="C48" i="12"/>
  <c r="C49" i="12"/>
  <c r="A45" i="12"/>
  <c r="D45" i="12" s="1"/>
  <c r="A43" i="12"/>
  <c r="D43" i="12" s="1"/>
  <c r="A11" i="12"/>
  <c r="D11" i="12" s="1"/>
  <c r="C40" i="12"/>
  <c r="C41" i="12"/>
  <c r="C30" i="12"/>
  <c r="C31" i="12"/>
  <c r="C32" i="12"/>
  <c r="C33" i="12"/>
  <c r="C34" i="12"/>
  <c r="C35" i="12"/>
  <c r="C36" i="12"/>
  <c r="C29" i="12"/>
  <c r="C22" i="12"/>
  <c r="C23" i="12"/>
  <c r="C24" i="12"/>
  <c r="C25" i="12"/>
  <c r="C26" i="12"/>
  <c r="C19" i="12"/>
  <c r="C20" i="12"/>
  <c r="C21" i="12"/>
  <c r="C18" i="12"/>
  <c r="C13" i="12"/>
  <c r="A27" i="13"/>
  <c r="H27" i="13" l="1"/>
  <c r="H70" i="13" l="1"/>
  <c r="H69" i="13"/>
  <c r="H68" i="13"/>
  <c r="A67" i="13"/>
  <c r="H46" i="13"/>
  <c r="H45" i="13"/>
  <c r="A44" i="13"/>
  <c r="D689" i="9"/>
  <c r="F689" i="9" s="1"/>
  <c r="F691" i="9" s="1"/>
  <c r="F60" i="9"/>
  <c r="H60" i="9" s="1"/>
  <c r="J60" i="9" s="1"/>
  <c r="H44" i="13" l="1"/>
  <c r="H67" i="13"/>
  <c r="D802" i="9" l="1"/>
  <c r="F802" i="9" s="1"/>
  <c r="F779" i="9"/>
  <c r="E720" i="9"/>
  <c r="G720" i="9" s="1"/>
  <c r="E719" i="9"/>
  <c r="G719" i="9" s="1"/>
  <c r="E718" i="9"/>
  <c r="G718" i="9" s="1"/>
  <c r="E715" i="9"/>
  <c r="E711" i="9"/>
  <c r="E710" i="9"/>
  <c r="E709" i="9"/>
  <c r="F706" i="9"/>
  <c r="H706" i="9" s="1"/>
  <c r="H663" i="9"/>
  <c r="E1051" i="9" l="1"/>
  <c r="E1052" i="9" s="1"/>
  <c r="B1055" i="9" s="1"/>
  <c r="J808" i="9"/>
  <c r="G721" i="9"/>
  <c r="E712" i="9"/>
  <c r="E1055" i="9" l="1"/>
  <c r="J1047" i="9" s="1"/>
  <c r="B724" i="9"/>
  <c r="F724" i="9" s="1"/>
  <c r="J704" i="9" s="1"/>
  <c r="D864" i="9" l="1"/>
  <c r="E864" i="9" s="1"/>
  <c r="G864" i="9" s="1"/>
  <c r="D861" i="9"/>
  <c r="E861" i="9" s="1"/>
  <c r="H861" i="9" s="1"/>
  <c r="E858" i="9"/>
  <c r="H858" i="9" s="1"/>
  <c r="D850" i="9"/>
  <c r="E850" i="9" s="1"/>
  <c r="G850" i="9" s="1"/>
  <c r="D847" i="9"/>
  <c r="E847" i="9" s="1"/>
  <c r="H847" i="9" s="1"/>
  <c r="E844" i="9"/>
  <c r="H844" i="9" s="1"/>
  <c r="B841" i="9"/>
  <c r="E798" i="9"/>
  <c r="G798" i="9" s="1"/>
  <c r="E788" i="9"/>
  <c r="E784" i="9"/>
  <c r="E783" i="9"/>
  <c r="E782" i="9"/>
  <c r="H779" i="9"/>
  <c r="E765" i="9"/>
  <c r="G765" i="9" s="1"/>
  <c r="E761" i="9"/>
  <c r="G761" i="9" s="1"/>
  <c r="E746" i="9"/>
  <c r="G746" i="9" s="1"/>
  <c r="B853" i="9" l="1"/>
  <c r="C853" i="9" s="1"/>
  <c r="F853" i="9" s="1"/>
  <c r="J842" i="9" s="1"/>
  <c r="J870" i="9"/>
  <c r="B867" i="9"/>
  <c r="E867" i="9" s="1"/>
  <c r="J856" i="9" s="1"/>
  <c r="E797" i="9"/>
  <c r="G797" i="9" s="1"/>
  <c r="E785" i="9"/>
  <c r="E760" i="9"/>
  <c r="G760" i="9" s="1"/>
  <c r="G762" i="9" s="1"/>
  <c r="B768" i="9" l="1"/>
  <c r="F768" i="9" s="1"/>
  <c r="J755" i="9" s="1"/>
  <c r="G799" i="9"/>
  <c r="B805" i="9" s="1"/>
  <c r="F805" i="9" s="1"/>
  <c r="J777" i="9" s="1"/>
  <c r="E742" i="9" l="1"/>
  <c r="G742" i="9" s="1"/>
  <c r="H738" i="9"/>
  <c r="J738" i="9" s="1"/>
  <c r="D686" i="9"/>
  <c r="E668" i="9"/>
  <c r="E667" i="9"/>
  <c r="E666" i="9"/>
  <c r="E672" i="9"/>
  <c r="E586" i="9"/>
  <c r="E582" i="9"/>
  <c r="E581" i="9"/>
  <c r="E580" i="9"/>
  <c r="E677" i="9"/>
  <c r="E637" i="9"/>
  <c r="G637" i="9" s="1"/>
  <c r="E607" i="9"/>
  <c r="G607" i="9" s="1"/>
  <c r="H576" i="9"/>
  <c r="J576" i="9" s="1"/>
  <c r="H577" i="9"/>
  <c r="J577" i="9" s="1"/>
  <c r="E591" i="9"/>
  <c r="G591" i="9" s="1"/>
  <c r="J578" i="9" l="1"/>
  <c r="B464" i="9"/>
  <c r="F464" i="9" s="1"/>
  <c r="J462" i="9" s="1"/>
  <c r="B459" i="9"/>
  <c r="D459" i="9" s="1"/>
  <c r="H459" i="9" s="1"/>
  <c r="J454" i="9" s="1"/>
  <c r="E686" i="9"/>
  <c r="I686" i="9" s="1"/>
  <c r="J684" i="9" s="1"/>
  <c r="E583" i="9"/>
  <c r="E741" i="9"/>
  <c r="G741" i="9" s="1"/>
  <c r="E669" i="9"/>
  <c r="E676" i="9"/>
  <c r="G676" i="9" s="1"/>
  <c r="E675" i="9"/>
  <c r="G675" i="9" s="1"/>
  <c r="G638" i="9"/>
  <c r="B641" i="9" s="1"/>
  <c r="F641" i="9" s="1"/>
  <c r="J629" i="9" s="1"/>
  <c r="G608" i="9"/>
  <c r="B611" i="9" s="1"/>
  <c r="F611" i="9" s="1"/>
  <c r="J601" i="9" s="1"/>
  <c r="E590" i="9"/>
  <c r="G590" i="9" s="1"/>
  <c r="E589" i="9"/>
  <c r="G589" i="9" s="1"/>
  <c r="G592" i="9" l="1"/>
  <c r="B595" i="9" s="1"/>
  <c r="F595" i="9" s="1"/>
  <c r="J574" i="9" s="1"/>
  <c r="G743" i="9"/>
  <c r="B749" i="9" s="1"/>
  <c r="F749" i="9" s="1"/>
  <c r="J736" i="9" s="1"/>
  <c r="E553" i="9" l="1"/>
  <c r="G553" i="9" s="1"/>
  <c r="G556" i="9" l="1"/>
  <c r="G677" i="9"/>
  <c r="G678" i="9" s="1"/>
  <c r="B681" i="9" s="1"/>
  <c r="F681" i="9" s="1"/>
  <c r="J661" i="9" s="1"/>
  <c r="B568" i="9" l="1"/>
  <c r="E568" i="9" s="1"/>
  <c r="J551" i="9" s="1"/>
  <c r="D81" i="9"/>
  <c r="D82" i="9" s="1"/>
  <c r="J72" i="9" l="1"/>
  <c r="F63" i="9" l="1"/>
  <c r="H63" i="9" s="1"/>
  <c r="J63" i="9" s="1"/>
  <c r="F170" i="9"/>
  <c r="J168" i="9" s="1"/>
  <c r="J65" i="9" l="1"/>
  <c r="J66" i="9" s="1"/>
  <c r="J57" i="9" s="1"/>
  <c r="F384" i="9"/>
  <c r="J382" i="9" s="1"/>
  <c r="H39" i="13"/>
  <c r="H38" i="13"/>
  <c r="A36" i="13"/>
  <c r="H36" i="13" l="1"/>
  <c r="B1046" i="9" l="1"/>
  <c r="B935" i="9"/>
  <c r="B869" i="9"/>
  <c r="B855" i="9" l="1"/>
  <c r="B807" i="9"/>
  <c r="B776" i="9"/>
  <c r="B754" i="9"/>
  <c r="B735" i="9"/>
  <c r="B703" i="9"/>
  <c r="B693" i="9"/>
  <c r="B683" i="9"/>
  <c r="B660" i="9"/>
  <c r="B653" i="9"/>
  <c r="B643" i="9"/>
  <c r="B628" i="9"/>
  <c r="B600" i="9"/>
  <c r="B573" i="9"/>
  <c r="B550" i="9" l="1"/>
  <c r="B513" i="9"/>
  <c r="B453" i="9"/>
  <c r="B434" i="9"/>
  <c r="B419" i="9"/>
  <c r="B439" i="9"/>
  <c r="B429" i="9"/>
  <c r="B424" i="9"/>
  <c r="B411" i="9"/>
  <c r="B406" i="9"/>
  <c r="B401" i="9"/>
  <c r="B396" i="9"/>
  <c r="B389" i="9"/>
  <c r="A18" i="13"/>
  <c r="B381" i="9"/>
  <c r="B376" i="9"/>
  <c r="B371" i="9"/>
  <c r="B366" i="9"/>
  <c r="B361" i="9"/>
  <c r="B351" i="9"/>
  <c r="B167" i="9"/>
  <c r="B162" i="9"/>
  <c r="B152" i="9"/>
  <c r="B142" i="9"/>
  <c r="B137" i="9"/>
  <c r="B119" i="9"/>
  <c r="B106" i="9"/>
  <c r="B93" i="9"/>
  <c r="H18" i="13" l="1"/>
  <c r="C70" i="12" l="1"/>
  <c r="C65" i="12"/>
  <c r="C46" i="12"/>
  <c r="C52" i="12"/>
  <c r="C39" i="12"/>
  <c r="C12" i="12"/>
  <c r="A5" i="12"/>
  <c r="A4" i="12"/>
  <c r="A2" i="12"/>
  <c r="A1" i="12"/>
  <c r="A5" i="6"/>
  <c r="A2" i="6"/>
  <c r="A1" i="6"/>
  <c r="A2" i="13"/>
  <c r="A1" i="13"/>
  <c r="A2" i="9"/>
  <c r="A1" i="9"/>
  <c r="A5" i="13"/>
  <c r="A3" i="13"/>
  <c r="B5" i="9"/>
  <c r="F82" i="35" l="1"/>
  <c r="F216" i="35"/>
  <c r="F217" i="35"/>
  <c r="F209" i="35"/>
  <c r="F168" i="35"/>
  <c r="F243" i="35"/>
  <c r="F244" i="35"/>
  <c r="F212" i="35"/>
  <c r="F84" i="35"/>
  <c r="F204" i="35"/>
  <c r="I204" i="35" s="1"/>
  <c r="F134" i="35"/>
  <c r="F201" i="35"/>
  <c r="F176" i="35"/>
  <c r="F155" i="35"/>
  <c r="F99" i="35"/>
  <c r="F89" i="35"/>
  <c r="F186" i="35"/>
  <c r="F59" i="35"/>
  <c r="F57" i="35"/>
  <c r="F198" i="35"/>
  <c r="F49" i="35"/>
  <c r="F58" i="35"/>
  <c r="F64" i="35"/>
  <c r="F196" i="35"/>
  <c r="F211" i="35"/>
  <c r="F19" i="35"/>
  <c r="F39" i="35"/>
  <c r="F70" i="35"/>
  <c r="F62" i="35"/>
  <c r="F38" i="35"/>
  <c r="F23" i="35"/>
  <c r="F73" i="35"/>
  <c r="F43" i="35"/>
  <c r="F92" i="35"/>
  <c r="F86" i="35"/>
  <c r="F87" i="35"/>
  <c r="F53" i="35"/>
  <c r="F136" i="35"/>
  <c r="F214" i="35"/>
  <c r="I214" i="35" s="1"/>
  <c r="F130" i="35"/>
  <c r="I130" i="35" s="1"/>
  <c r="F210" i="35"/>
  <c r="F202" i="35"/>
  <c r="F189" i="35"/>
  <c r="F20" i="35"/>
  <c r="F237" i="35"/>
  <c r="F50" i="35"/>
  <c r="F105" i="35"/>
  <c r="F172" i="35"/>
  <c r="F143" i="35"/>
  <c r="F213" i="35"/>
  <c r="F203" i="35"/>
  <c r="F247" i="35"/>
  <c r="F159" i="35"/>
  <c r="F171" i="35"/>
  <c r="F118" i="35"/>
  <c r="F104" i="35"/>
  <c r="F167" i="35"/>
  <c r="F227" i="35"/>
  <c r="F24" i="35"/>
  <c r="F175" i="35"/>
  <c r="F163" i="35"/>
  <c r="F69" i="35"/>
  <c r="F142" i="35"/>
  <c r="F156" i="35"/>
  <c r="F238" i="35"/>
  <c r="F165" i="35"/>
  <c r="F218" i="35"/>
  <c r="F33" i="35"/>
  <c r="F123" i="35"/>
  <c r="F138" i="35"/>
  <c r="F35" i="35"/>
  <c r="F153" i="35"/>
  <c r="F36" i="35"/>
  <c r="F9" i="35"/>
  <c r="F111" i="35"/>
  <c r="F81" i="35"/>
  <c r="I81" i="35" s="1"/>
  <c r="F51" i="35"/>
  <c r="F56" i="35"/>
  <c r="F46" i="35"/>
  <c r="F67" i="35"/>
  <c r="F207" i="35"/>
  <c r="F179" i="35"/>
  <c r="F100" i="35"/>
  <c r="F221" i="35"/>
  <c r="F101" i="35"/>
  <c r="F184" i="35"/>
  <c r="I184" i="35" s="1"/>
  <c r="F185" i="35"/>
  <c r="F10" i="35"/>
  <c r="F18" i="35"/>
  <c r="F25" i="35"/>
  <c r="F95" i="35"/>
  <c r="F76" i="35"/>
  <c r="F14" i="35"/>
  <c r="F48" i="35"/>
  <c r="F65" i="35"/>
  <c r="F31" i="35"/>
  <c r="F21" i="35"/>
  <c r="F54" i="35"/>
  <c r="F222" i="35"/>
  <c r="F164" i="35"/>
  <c r="F125" i="35"/>
  <c r="F72" i="35"/>
  <c r="F140" i="35"/>
  <c r="F154" i="35"/>
  <c r="F103" i="35"/>
  <c r="F150" i="35"/>
  <c r="F239" i="35"/>
  <c r="F32" i="35"/>
  <c r="I32" i="35" s="1"/>
  <c r="F110" i="35"/>
  <c r="F235" i="35"/>
  <c r="F145" i="35"/>
  <c r="F170" i="35"/>
  <c r="F45" i="35"/>
  <c r="F94" i="35"/>
  <c r="F97" i="35"/>
  <c r="F232" i="35"/>
  <c r="F66" i="35"/>
  <c r="F199" i="35"/>
  <c r="F71" i="35"/>
  <c r="F96" i="35"/>
  <c r="F187" i="35"/>
  <c r="F228" i="35"/>
  <c r="F47" i="35"/>
  <c r="F40" i="35"/>
  <c r="F205" i="35"/>
  <c r="F77" i="35"/>
  <c r="F223" i="35"/>
  <c r="F215" i="35"/>
  <c r="F174" i="35"/>
  <c r="F98" i="35"/>
  <c r="F169" i="35"/>
  <c r="F226" i="35"/>
  <c r="F230" i="35"/>
  <c r="F241" i="35"/>
  <c r="F91" i="35"/>
  <c r="F109" i="35"/>
  <c r="F190" i="35"/>
  <c r="F181" i="35"/>
  <c r="F195" i="35"/>
  <c r="F126" i="35"/>
  <c r="F152" i="35"/>
  <c r="F44" i="35"/>
  <c r="F183" i="35"/>
  <c r="F246" i="35"/>
  <c r="F191" i="35"/>
  <c r="F160" i="35"/>
  <c r="I160" i="35" s="1"/>
  <c r="F194" i="35"/>
  <c r="F224" i="35"/>
  <c r="F120" i="35"/>
  <c r="F177" i="35"/>
  <c r="F146" i="35"/>
  <c r="F117" i="35"/>
  <c r="F197" i="35"/>
  <c r="F233" i="35"/>
  <c r="F166" i="35"/>
  <c r="F157" i="35"/>
  <c r="F229" i="35"/>
  <c r="F80" i="35"/>
  <c r="F16" i="35"/>
  <c r="F83" i="35"/>
  <c r="F29" i="35"/>
  <c r="F52" i="35"/>
  <c r="F74" i="35"/>
  <c r="F60" i="35"/>
  <c r="F220" i="35"/>
  <c r="F107" i="35"/>
  <c r="F116" i="35"/>
  <c r="F108" i="35"/>
  <c r="F149" i="35"/>
  <c r="F242" i="35"/>
  <c r="F248" i="35"/>
  <c r="F137" i="35"/>
  <c r="F114" i="35"/>
  <c r="F245" i="35"/>
  <c r="F219" i="35"/>
  <c r="F161" i="35"/>
  <c r="F240" i="35"/>
  <c r="F147" i="35"/>
  <c r="F208" i="35"/>
  <c r="F129" i="35"/>
  <c r="F122" i="35"/>
  <c r="F151" i="35"/>
  <c r="F55" i="35"/>
  <c r="F85" i="35"/>
  <c r="F158" i="35"/>
  <c r="F11" i="35"/>
  <c r="F22" i="35"/>
  <c r="F27" i="35"/>
  <c r="I27" i="35" s="1"/>
  <c r="F37" i="35"/>
  <c r="F106" i="35"/>
  <c r="F144" i="35"/>
  <c r="F68" i="35"/>
  <c r="F162" i="35"/>
  <c r="F193" i="35"/>
  <c r="F112" i="35"/>
  <c r="F188" i="35"/>
  <c r="F131" i="35"/>
  <c r="F182" i="35"/>
  <c r="F119" i="35"/>
  <c r="F12" i="35"/>
  <c r="F192" i="35"/>
  <c r="F173" i="35"/>
  <c r="F206" i="35"/>
  <c r="F178" i="35"/>
  <c r="F133" i="35"/>
  <c r="F121" i="35"/>
  <c r="F132" i="35"/>
  <c r="F41" i="35"/>
  <c r="F88" i="35"/>
  <c r="F13" i="35"/>
  <c r="F127" i="35"/>
  <c r="F135" i="35"/>
  <c r="F28" i="35"/>
  <c r="F26" i="35"/>
  <c r="F93" i="35"/>
  <c r="F15" i="35"/>
  <c r="F234" i="35"/>
  <c r="F124" i="35"/>
  <c r="F225" i="35"/>
  <c r="F78" i="35"/>
  <c r="F102" i="35"/>
  <c r="F63" i="35"/>
  <c r="F34" i="35"/>
  <c r="F236" i="35"/>
  <c r="F75" i="35"/>
  <c r="F113" i="35"/>
  <c r="F141" i="35"/>
  <c r="F115" i="35"/>
  <c r="F30" i="35"/>
  <c r="F79" i="35"/>
  <c r="F139" i="35"/>
  <c r="F42" i="35"/>
  <c r="F90" i="35"/>
  <c r="F61" i="35"/>
  <c r="F200" i="35"/>
  <c r="F180" i="35"/>
  <c r="F231" i="35"/>
  <c r="F148" i="35"/>
  <c r="F128" i="35"/>
  <c r="F17" i="35"/>
  <c r="C3" i="34"/>
  <c r="B3" i="33"/>
  <c r="C5" i="34"/>
  <c r="B5" i="33"/>
  <c r="G86" i="1"/>
  <c r="G88" i="1"/>
  <c r="G84" i="1"/>
  <c r="G87" i="1"/>
  <c r="G85" i="1"/>
  <c r="G313" i="1"/>
  <c r="O313" i="1" s="1"/>
  <c r="G306" i="1"/>
  <c r="O306" i="1" s="1"/>
  <c r="G300" i="1"/>
  <c r="O300" i="1" s="1"/>
  <c r="G314" i="1"/>
  <c r="O314" i="1" s="1"/>
  <c r="G307" i="1"/>
  <c r="O307" i="1" s="1"/>
  <c r="G293" i="1"/>
  <c r="O293" i="1" s="1"/>
  <c r="G315" i="1"/>
  <c r="O315" i="1" s="1"/>
  <c r="G308" i="1"/>
  <c r="O308" i="1" s="1"/>
  <c r="G288" i="1"/>
  <c r="O288" i="1" s="1"/>
  <c r="G316" i="1"/>
  <c r="O316" i="1" s="1"/>
  <c r="G309" i="1"/>
  <c r="O309" i="1" s="1"/>
  <c r="G317" i="1"/>
  <c r="O317" i="1" s="1"/>
  <c r="G303" i="1"/>
  <c r="O303" i="1" s="1"/>
  <c r="G290" i="1"/>
  <c r="O290" i="1" s="1"/>
  <c r="G318" i="1"/>
  <c r="O318" i="1" s="1"/>
  <c r="G287" i="1"/>
  <c r="O287" i="1" s="1"/>
  <c r="G319" i="1"/>
  <c r="O319" i="1" s="1"/>
  <c r="G294" i="1"/>
  <c r="O294" i="1" s="1"/>
  <c r="G320" i="1"/>
  <c r="O320" i="1" s="1"/>
  <c r="G295" i="1"/>
  <c r="O295" i="1" s="1"/>
  <c r="G312" i="1"/>
  <c r="O312" i="1" s="1"/>
  <c r="G296" i="1"/>
  <c r="O296" i="1" s="1"/>
  <c r="G289" i="1"/>
  <c r="O289" i="1" s="1"/>
  <c r="G297" i="1"/>
  <c r="O297" i="1" s="1"/>
  <c r="G305" i="1"/>
  <c r="O305" i="1" s="1"/>
  <c r="G304" i="1"/>
  <c r="O304" i="1" s="1"/>
  <c r="G298" i="1"/>
  <c r="O298" i="1" s="1"/>
  <c r="G299" i="1"/>
  <c r="O299" i="1" s="1"/>
  <c r="G285" i="1"/>
  <c r="O285" i="1" s="1"/>
  <c r="G282" i="1"/>
  <c r="O282" i="1" s="1"/>
  <c r="G286" i="1"/>
  <c r="O286" i="1" s="1"/>
  <c r="G283" i="1"/>
  <c r="O283" i="1" s="1"/>
  <c r="G272" i="1"/>
  <c r="O272" i="1" s="1"/>
  <c r="G284" i="1"/>
  <c r="O284" i="1" s="1"/>
  <c r="G273" i="1"/>
  <c r="O273" i="1" s="1"/>
  <c r="G271" i="1"/>
  <c r="O271" i="1" s="1"/>
  <c r="G274" i="1"/>
  <c r="O274" i="1" s="1"/>
  <c r="G275" i="1"/>
  <c r="O275" i="1" s="1"/>
  <c r="G276" i="1"/>
  <c r="O276" i="1" s="1"/>
  <c r="G277" i="1"/>
  <c r="O277" i="1" s="1"/>
  <c r="G278" i="1"/>
  <c r="O278" i="1" s="1"/>
  <c r="G279" i="1"/>
  <c r="O279" i="1" s="1"/>
  <c r="G280" i="1"/>
  <c r="O280" i="1" s="1"/>
  <c r="G281" i="1"/>
  <c r="O281" i="1" s="1"/>
  <c r="G249" i="1"/>
  <c r="O249" i="1" s="1"/>
  <c r="G262" i="1"/>
  <c r="O262" i="1" s="1"/>
  <c r="G268" i="1"/>
  <c r="O268" i="1" s="1"/>
  <c r="G264" i="1"/>
  <c r="O264" i="1" s="1"/>
  <c r="G265" i="1"/>
  <c r="O265" i="1" s="1"/>
  <c r="G266" i="1"/>
  <c r="O266" i="1" s="1"/>
  <c r="G242" i="1"/>
  <c r="O242" i="1" s="1"/>
  <c r="G243" i="1"/>
  <c r="O243" i="1" s="1"/>
  <c r="G256" i="1"/>
  <c r="O256" i="1" s="1"/>
  <c r="G245" i="1"/>
  <c r="O245" i="1" s="1"/>
  <c r="G244" i="1"/>
  <c r="O244" i="1" s="1"/>
  <c r="G235" i="1"/>
  <c r="O235" i="1" s="1"/>
  <c r="G261" i="1"/>
  <c r="O261" i="1" s="1"/>
  <c r="G263" i="1"/>
  <c r="O263" i="1" s="1"/>
  <c r="G236" i="1"/>
  <c r="O236" i="1" s="1"/>
  <c r="G259" i="1"/>
  <c r="O259" i="1" s="1"/>
  <c r="G267" i="1"/>
  <c r="O267" i="1" s="1"/>
  <c r="G260" i="1"/>
  <c r="O260" i="1" s="1"/>
  <c r="G258" i="1"/>
  <c r="O258" i="1" s="1"/>
  <c r="G248" i="1"/>
  <c r="O248" i="1" s="1"/>
  <c r="G254" i="1"/>
  <c r="O254" i="1" s="1"/>
  <c r="G255" i="1"/>
  <c r="O255" i="1" s="1"/>
  <c r="G253" i="1"/>
  <c r="O253" i="1" s="1"/>
  <c r="G239" i="1"/>
  <c r="O239" i="1" s="1"/>
  <c r="G246" i="1"/>
  <c r="O246" i="1" s="1"/>
  <c r="G247" i="1"/>
  <c r="O247" i="1" s="1"/>
  <c r="G250" i="1"/>
  <c r="O250" i="1" s="1"/>
  <c r="G251" i="1"/>
  <c r="O251" i="1" s="1"/>
  <c r="G257" i="1"/>
  <c r="O257" i="1" s="1"/>
  <c r="G234" i="1"/>
  <c r="O234" i="1" s="1"/>
  <c r="G237" i="1"/>
  <c r="O237" i="1" s="1"/>
  <c r="G238" i="1"/>
  <c r="O238" i="1" s="1"/>
  <c r="G241" i="1"/>
  <c r="O241" i="1" s="1"/>
  <c r="G240" i="1"/>
  <c r="O240" i="1" s="1"/>
  <c r="G252" i="1"/>
  <c r="O252" i="1" s="1"/>
  <c r="G222" i="1"/>
  <c r="O222" i="1" s="1"/>
  <c r="G227" i="1"/>
  <c r="O227" i="1" s="1"/>
  <c r="G223" i="1"/>
  <c r="O223" i="1" s="1"/>
  <c r="G228" i="1"/>
  <c r="G224" i="1"/>
  <c r="O224" i="1" s="1"/>
  <c r="G226" i="1"/>
  <c r="O226" i="1" s="1"/>
  <c r="G231" i="1"/>
  <c r="G225" i="1"/>
  <c r="O225" i="1" s="1"/>
  <c r="G230" i="1"/>
  <c r="O230" i="1" s="1"/>
  <c r="G221" i="1"/>
  <c r="O221" i="1" s="1"/>
  <c r="G216" i="1"/>
  <c r="O216" i="1" s="1"/>
  <c r="G217" i="1"/>
  <c r="O217" i="1" s="1"/>
  <c r="G218" i="1"/>
  <c r="O218" i="1" s="1"/>
  <c r="G207" i="1"/>
  <c r="O207" i="1" s="1"/>
  <c r="G219" i="1"/>
  <c r="O219" i="1" s="1"/>
  <c r="G208" i="1"/>
  <c r="O208" i="1" s="1"/>
  <c r="G220" i="1"/>
  <c r="O220" i="1" s="1"/>
  <c r="G209" i="1"/>
  <c r="O209" i="1" s="1"/>
  <c r="G206" i="1"/>
  <c r="O206" i="1" s="1"/>
  <c r="G215" i="1"/>
  <c r="O215" i="1" s="1"/>
  <c r="G210" i="1"/>
  <c r="O210" i="1" s="1"/>
  <c r="G211" i="1"/>
  <c r="O211" i="1" s="1"/>
  <c r="G212" i="1"/>
  <c r="O212" i="1" s="1"/>
  <c r="G213" i="1"/>
  <c r="O213" i="1" s="1"/>
  <c r="G214" i="1"/>
  <c r="O214" i="1" s="1"/>
  <c r="G205" i="1"/>
  <c r="O205" i="1" s="1"/>
  <c r="G198" i="1"/>
  <c r="O198" i="1" s="1"/>
  <c r="G200" i="1"/>
  <c r="O200" i="1" s="1"/>
  <c r="G199" i="1"/>
  <c r="O199" i="1" s="1"/>
  <c r="G204" i="1"/>
  <c r="O204" i="1" s="1"/>
  <c r="G201" i="1"/>
  <c r="O201" i="1" s="1"/>
  <c r="G202" i="1"/>
  <c r="O202" i="1" s="1"/>
  <c r="G203" i="1"/>
  <c r="O203" i="1" s="1"/>
  <c r="G194" i="1"/>
  <c r="O194" i="1" s="1"/>
  <c r="G195" i="1"/>
  <c r="O195" i="1" s="1"/>
  <c r="G189" i="1"/>
  <c r="O189" i="1" s="1"/>
  <c r="G190" i="1"/>
  <c r="O190" i="1" s="1"/>
  <c r="G188" i="1"/>
  <c r="O188" i="1" s="1"/>
  <c r="G193" i="1"/>
  <c r="O193" i="1" s="1"/>
  <c r="G182" i="1"/>
  <c r="O182" i="1" s="1"/>
  <c r="G183" i="1"/>
  <c r="O183" i="1" s="1"/>
  <c r="G184" i="1"/>
  <c r="O184" i="1" s="1"/>
  <c r="G185" i="1"/>
  <c r="O185" i="1" s="1"/>
  <c r="G167" i="1"/>
  <c r="O167" i="1" s="1"/>
  <c r="G175" i="1"/>
  <c r="O175" i="1" s="1"/>
  <c r="G166" i="1"/>
  <c r="O166" i="1" s="1"/>
  <c r="G161" i="1"/>
  <c r="O161" i="1" s="1"/>
  <c r="G176" i="1"/>
  <c r="O176" i="1" s="1"/>
  <c r="G162" i="1"/>
  <c r="O162" i="1" s="1"/>
  <c r="G177" i="1"/>
  <c r="O177" i="1" s="1"/>
  <c r="G171" i="1"/>
  <c r="O171" i="1" s="1"/>
  <c r="G163" i="1"/>
  <c r="O163" i="1" s="1"/>
  <c r="G178" i="1"/>
  <c r="O178" i="1" s="1"/>
  <c r="G160" i="1"/>
  <c r="O160" i="1" s="1"/>
  <c r="G179" i="1"/>
  <c r="O179" i="1" s="1"/>
  <c r="G180" i="1"/>
  <c r="O180" i="1" s="1"/>
  <c r="G181" i="1"/>
  <c r="O181" i="1" s="1"/>
  <c r="G170" i="1"/>
  <c r="O170" i="1" s="1"/>
  <c r="G172" i="1"/>
  <c r="O172" i="1" s="1"/>
  <c r="G153" i="1"/>
  <c r="O153" i="1" s="1"/>
  <c r="G140" i="1"/>
  <c r="O140" i="1" s="1"/>
  <c r="G143" i="1"/>
  <c r="O143" i="1" s="1"/>
  <c r="G157" i="1"/>
  <c r="O157" i="1" s="1"/>
  <c r="G154" i="1"/>
  <c r="O154" i="1" s="1"/>
  <c r="G141" i="1"/>
  <c r="O141" i="1" s="1"/>
  <c r="G144" i="1"/>
  <c r="O144" i="1" s="1"/>
  <c r="G142" i="1"/>
  <c r="O142" i="1" s="1"/>
  <c r="G151" i="1"/>
  <c r="O151" i="1" s="1"/>
  <c r="G139" i="1"/>
  <c r="O139" i="1" s="1"/>
  <c r="G152" i="1"/>
  <c r="O152" i="1" s="1"/>
  <c r="G148" i="1"/>
  <c r="O148" i="1" s="1"/>
  <c r="G147" i="1"/>
  <c r="O147" i="1" s="1"/>
  <c r="G136" i="1"/>
  <c r="O136" i="1" s="1"/>
  <c r="G38" i="1"/>
  <c r="G120" i="1"/>
  <c r="O120" i="1" s="1"/>
  <c r="G111" i="1"/>
  <c r="O111" i="1" s="1"/>
  <c r="G100" i="1"/>
  <c r="O100" i="1" s="1"/>
  <c r="G76" i="1"/>
  <c r="G63" i="1"/>
  <c r="G50" i="1"/>
  <c r="G62" i="1"/>
  <c r="G112" i="1"/>
  <c r="O112" i="1" s="1"/>
  <c r="G95" i="1"/>
  <c r="O95" i="1" s="1"/>
  <c r="G77" i="1"/>
  <c r="G64" i="1"/>
  <c r="G51" i="1"/>
  <c r="G75" i="1"/>
  <c r="G113" i="1"/>
  <c r="O113" i="1" s="1"/>
  <c r="G96" i="1"/>
  <c r="O96" i="1" s="1"/>
  <c r="G80" i="1"/>
  <c r="O80" i="1" s="1"/>
  <c r="G67" i="1"/>
  <c r="G54" i="1"/>
  <c r="G41" i="1"/>
  <c r="G104" i="1"/>
  <c r="O104" i="1" s="1"/>
  <c r="G129" i="1"/>
  <c r="O129" i="1" s="1"/>
  <c r="G132" i="1"/>
  <c r="O132" i="1" s="1"/>
  <c r="G114" i="1"/>
  <c r="O114" i="1" s="1"/>
  <c r="G97" i="1"/>
  <c r="O97" i="1" s="1"/>
  <c r="G49" i="1"/>
  <c r="G125" i="1"/>
  <c r="O125" i="1" s="1"/>
  <c r="G121" i="1"/>
  <c r="O121" i="1" s="1"/>
  <c r="G115" i="1"/>
  <c r="O115" i="1" s="1"/>
  <c r="G94" i="1"/>
  <c r="O94" i="1" s="1"/>
  <c r="G68" i="1"/>
  <c r="G55" i="1"/>
  <c r="G42" i="1"/>
  <c r="G116" i="1"/>
  <c r="O116" i="1" s="1"/>
  <c r="G91" i="1"/>
  <c r="O91" i="1" s="1"/>
  <c r="G69" i="1"/>
  <c r="G56" i="1"/>
  <c r="G43" i="1"/>
  <c r="G110" i="1"/>
  <c r="O110" i="1" s="1"/>
  <c r="G70" i="1"/>
  <c r="G57" i="1"/>
  <c r="G44" i="1"/>
  <c r="G130" i="1"/>
  <c r="O130" i="1" s="1"/>
  <c r="G124" i="1"/>
  <c r="O124" i="1" s="1"/>
  <c r="G119" i="1"/>
  <c r="O119" i="1" s="1"/>
  <c r="G107" i="1"/>
  <c r="O107" i="1" s="1"/>
  <c r="G81" i="1"/>
  <c r="O81" i="1" s="1"/>
  <c r="G71" i="1"/>
  <c r="G58" i="1"/>
  <c r="G45" i="1"/>
  <c r="G128" i="1"/>
  <c r="O128" i="1" s="1"/>
  <c r="G133" i="1"/>
  <c r="O133" i="1" s="1"/>
  <c r="G101" i="1"/>
  <c r="O101" i="1" s="1"/>
  <c r="G82" i="1"/>
  <c r="O82" i="1" s="1"/>
  <c r="G72" i="1"/>
  <c r="G59" i="1"/>
  <c r="G46" i="1"/>
  <c r="G102" i="1"/>
  <c r="O102" i="1" s="1"/>
  <c r="G83" i="1"/>
  <c r="O83" i="1" s="1"/>
  <c r="G73" i="1"/>
  <c r="G60" i="1"/>
  <c r="G47" i="1"/>
  <c r="G103" i="1"/>
  <c r="O103" i="1" s="1"/>
  <c r="G74" i="1"/>
  <c r="G61" i="1"/>
  <c r="G48" i="1"/>
  <c r="G131" i="1"/>
  <c r="O131" i="1" s="1"/>
  <c r="G32" i="1"/>
  <c r="G35" i="1"/>
  <c r="G30" i="1"/>
  <c r="O30" i="1" s="1"/>
  <c r="G31" i="1"/>
  <c r="O31" i="1" s="1"/>
  <c r="G29" i="1"/>
  <c r="O29" i="1" s="1"/>
  <c r="G18" i="1"/>
  <c r="G21" i="1"/>
  <c r="G16" i="1"/>
  <c r="G19" i="1"/>
  <c r="G17" i="1"/>
  <c r="G20" i="1"/>
  <c r="G15" i="1"/>
  <c r="G25" i="1"/>
  <c r="G24" i="1"/>
  <c r="G26" i="1"/>
  <c r="F26" i="1"/>
  <c r="K42" i="9" s="1"/>
  <c r="F25" i="1"/>
  <c r="K39" i="9" s="1"/>
  <c r="M18" i="1"/>
  <c r="D198" i="12"/>
  <c r="D213" i="12"/>
  <c r="D204" i="12"/>
  <c r="B26" i="12"/>
  <c r="B250" i="12"/>
  <c r="B180" i="12"/>
  <c r="B185" i="12"/>
  <c r="B118" i="12"/>
  <c r="C5" i="13"/>
  <c r="B5" i="19"/>
  <c r="C3" i="13"/>
  <c r="C5" i="12"/>
  <c r="C5" i="9"/>
  <c r="C5" i="6"/>
  <c r="C4" i="12"/>
  <c r="C3" i="9"/>
  <c r="E29" i="19"/>
  <c r="I17" i="35" l="1"/>
  <c r="J17" i="35"/>
  <c r="I42" i="35"/>
  <c r="J42" i="35"/>
  <c r="I236" i="35"/>
  <c r="J236" i="35"/>
  <c r="I15" i="35"/>
  <c r="J15" i="35"/>
  <c r="I68" i="35"/>
  <c r="J68" i="35"/>
  <c r="I85" i="35"/>
  <c r="J85" i="35"/>
  <c r="I161" i="35"/>
  <c r="J161" i="35"/>
  <c r="I108" i="35"/>
  <c r="J108" i="35"/>
  <c r="I83" i="35"/>
  <c r="J83" i="35"/>
  <c r="I117" i="35"/>
  <c r="J117" i="35"/>
  <c r="I246" i="35"/>
  <c r="J246" i="35"/>
  <c r="I109" i="35"/>
  <c r="J109" i="35"/>
  <c r="I215" i="35"/>
  <c r="J215" i="35"/>
  <c r="I96" i="35"/>
  <c r="J96" i="35"/>
  <c r="I154" i="35"/>
  <c r="J154" i="35"/>
  <c r="I31" i="35"/>
  <c r="J31" i="35"/>
  <c r="I153" i="35"/>
  <c r="J153" i="35"/>
  <c r="I156" i="35"/>
  <c r="J156" i="35"/>
  <c r="I104" i="35"/>
  <c r="J104" i="35"/>
  <c r="I73" i="35"/>
  <c r="J73" i="35"/>
  <c r="I196" i="35"/>
  <c r="J196" i="35"/>
  <c r="I89" i="35"/>
  <c r="J89" i="35"/>
  <c r="I212" i="35"/>
  <c r="J212" i="35"/>
  <c r="I128" i="35"/>
  <c r="J128" i="35"/>
  <c r="I34" i="35"/>
  <c r="J34" i="35"/>
  <c r="I93" i="35"/>
  <c r="J93" i="35"/>
  <c r="I144" i="35"/>
  <c r="J144" i="35"/>
  <c r="I55" i="35"/>
  <c r="J55" i="35"/>
  <c r="I219" i="35"/>
  <c r="J219" i="35"/>
  <c r="I116" i="35"/>
  <c r="J116" i="35"/>
  <c r="I16" i="35"/>
  <c r="J16" i="35"/>
  <c r="I146" i="35"/>
  <c r="J146" i="35"/>
  <c r="I183" i="35"/>
  <c r="J183" i="35"/>
  <c r="I91" i="35"/>
  <c r="J91" i="35"/>
  <c r="I71" i="35"/>
  <c r="J71" i="35"/>
  <c r="I140" i="35"/>
  <c r="J140" i="35"/>
  <c r="I65" i="35"/>
  <c r="J65" i="35"/>
  <c r="I185" i="35"/>
  <c r="J185" i="35"/>
  <c r="I46" i="35"/>
  <c r="J46" i="35"/>
  <c r="I35" i="35"/>
  <c r="J35" i="35"/>
  <c r="I142" i="35"/>
  <c r="J142" i="35"/>
  <c r="I118" i="35"/>
  <c r="J118" i="35"/>
  <c r="I105" i="35"/>
  <c r="J105" i="35"/>
  <c r="I23" i="35"/>
  <c r="J23" i="35"/>
  <c r="I99" i="35"/>
  <c r="J99" i="35"/>
  <c r="I244" i="35"/>
  <c r="J244" i="35"/>
  <c r="I139" i="35"/>
  <c r="J139" i="35"/>
  <c r="I79" i="35"/>
  <c r="J79" i="35"/>
  <c r="I63" i="35"/>
  <c r="J63" i="35"/>
  <c r="I26" i="35"/>
  <c r="J26" i="35"/>
  <c r="I121" i="35"/>
  <c r="J121" i="35"/>
  <c r="I182" i="35"/>
  <c r="J182" i="35"/>
  <c r="I106" i="35"/>
  <c r="J106" i="35"/>
  <c r="I245" i="35"/>
  <c r="J245" i="35"/>
  <c r="I107" i="35"/>
  <c r="J107" i="35"/>
  <c r="I80" i="35"/>
  <c r="J80" i="35"/>
  <c r="I177" i="35"/>
  <c r="J177" i="35"/>
  <c r="I44" i="35"/>
  <c r="J44" i="35"/>
  <c r="I241" i="35"/>
  <c r="J241" i="35"/>
  <c r="I77" i="35"/>
  <c r="J77" i="35"/>
  <c r="I199" i="35"/>
  <c r="J199" i="35"/>
  <c r="I235" i="35"/>
  <c r="J235" i="35"/>
  <c r="I72" i="35"/>
  <c r="J72" i="35"/>
  <c r="I48" i="35"/>
  <c r="J48" i="35"/>
  <c r="I56" i="35"/>
  <c r="J56" i="35"/>
  <c r="I69" i="35"/>
  <c r="J69" i="35"/>
  <c r="I171" i="35"/>
  <c r="J171" i="35"/>
  <c r="I50" i="35"/>
  <c r="J50" i="35"/>
  <c r="I38" i="35"/>
  <c r="J38" i="35"/>
  <c r="I58" i="35"/>
  <c r="J58" i="35"/>
  <c r="I155" i="35"/>
  <c r="J155" i="35"/>
  <c r="I243" i="35"/>
  <c r="J243" i="35"/>
  <c r="I231" i="35"/>
  <c r="J231" i="35"/>
  <c r="I30" i="35"/>
  <c r="J30" i="35"/>
  <c r="I102" i="35"/>
  <c r="J102" i="35"/>
  <c r="I28" i="35"/>
  <c r="J28" i="35"/>
  <c r="I133" i="35"/>
  <c r="J133" i="35"/>
  <c r="I131" i="35"/>
  <c r="J131" i="35"/>
  <c r="I114" i="35"/>
  <c r="J114" i="35"/>
  <c r="I220" i="35"/>
  <c r="J220" i="35"/>
  <c r="I229" i="35"/>
  <c r="J229" i="35"/>
  <c r="I120" i="35"/>
  <c r="J120" i="35"/>
  <c r="I152" i="35"/>
  <c r="J152" i="35"/>
  <c r="I230" i="35"/>
  <c r="J230" i="35"/>
  <c r="I205" i="35"/>
  <c r="J205" i="35"/>
  <c r="I66" i="35"/>
  <c r="J66" i="35"/>
  <c r="I110" i="35"/>
  <c r="J110" i="35"/>
  <c r="I14" i="35"/>
  <c r="J14" i="35"/>
  <c r="I101" i="35"/>
  <c r="J101" i="35"/>
  <c r="I51" i="35"/>
  <c r="J51" i="35"/>
  <c r="I123" i="35"/>
  <c r="J123" i="35"/>
  <c r="I163" i="35"/>
  <c r="J163" i="35"/>
  <c r="I159" i="35"/>
  <c r="J159" i="35"/>
  <c r="I53" i="35"/>
  <c r="J53" i="35"/>
  <c r="I62" i="35"/>
  <c r="J62" i="35"/>
  <c r="I49" i="35"/>
  <c r="J49" i="35"/>
  <c r="I176" i="35"/>
  <c r="J176" i="35"/>
  <c r="I168" i="35"/>
  <c r="J168" i="35"/>
  <c r="I180" i="35"/>
  <c r="J180" i="35"/>
  <c r="I135" i="35"/>
  <c r="J135" i="35"/>
  <c r="I178" i="35"/>
  <c r="J178" i="35"/>
  <c r="I188" i="35"/>
  <c r="J188" i="35"/>
  <c r="I129" i="35"/>
  <c r="J129" i="35"/>
  <c r="I60" i="35"/>
  <c r="J60" i="35"/>
  <c r="I157" i="35"/>
  <c r="J157" i="35"/>
  <c r="I224" i="35"/>
  <c r="J224" i="35"/>
  <c r="I126" i="35"/>
  <c r="J126" i="35"/>
  <c r="I226" i="35"/>
  <c r="J226" i="35"/>
  <c r="I40" i="35"/>
  <c r="J40" i="35"/>
  <c r="I232" i="35"/>
  <c r="J232" i="35"/>
  <c r="I164" i="35"/>
  <c r="J164" i="35"/>
  <c r="I76" i="35"/>
  <c r="J76" i="35"/>
  <c r="I221" i="35"/>
  <c r="J221" i="35"/>
  <c r="I33" i="35"/>
  <c r="J33" i="35"/>
  <c r="I175" i="35"/>
  <c r="J175" i="35"/>
  <c r="I247" i="35"/>
  <c r="J247" i="35"/>
  <c r="I87" i="35"/>
  <c r="J87" i="35"/>
  <c r="I70" i="35"/>
  <c r="J70" i="35"/>
  <c r="I198" i="35"/>
  <c r="J198" i="35"/>
  <c r="I201" i="35"/>
  <c r="J201" i="35"/>
  <c r="I209" i="35"/>
  <c r="J209" i="35"/>
  <c r="I47" i="35"/>
  <c r="J47" i="35"/>
  <c r="I97" i="35"/>
  <c r="J97" i="35"/>
  <c r="I239" i="35"/>
  <c r="J239" i="35"/>
  <c r="I222" i="35"/>
  <c r="J222" i="35"/>
  <c r="I95" i="35"/>
  <c r="J95" i="35"/>
  <c r="I100" i="35"/>
  <c r="J100" i="35"/>
  <c r="I218" i="35"/>
  <c r="J218" i="35"/>
  <c r="I203" i="35"/>
  <c r="J203" i="35"/>
  <c r="I189" i="35"/>
  <c r="J189" i="35"/>
  <c r="I86" i="35"/>
  <c r="J86" i="35"/>
  <c r="I39" i="35"/>
  <c r="J39" i="35"/>
  <c r="I57" i="35"/>
  <c r="J57" i="35"/>
  <c r="I134" i="35"/>
  <c r="J134" i="35"/>
  <c r="I217" i="35"/>
  <c r="J217" i="35"/>
  <c r="I200" i="35"/>
  <c r="J200" i="35"/>
  <c r="I127" i="35"/>
  <c r="J127" i="35"/>
  <c r="I112" i="35"/>
  <c r="J112" i="35"/>
  <c r="I74" i="35"/>
  <c r="J74" i="35"/>
  <c r="I166" i="35"/>
  <c r="J166" i="35"/>
  <c r="I194" i="35"/>
  <c r="J194" i="35"/>
  <c r="I195" i="35"/>
  <c r="J195" i="35"/>
  <c r="I169" i="35"/>
  <c r="J169" i="35"/>
  <c r="I61" i="35"/>
  <c r="J61" i="35"/>
  <c r="I13" i="35"/>
  <c r="J13" i="35"/>
  <c r="I193" i="35"/>
  <c r="J193" i="35"/>
  <c r="I11" i="35"/>
  <c r="J11" i="35"/>
  <c r="I52" i="35"/>
  <c r="J52" i="35"/>
  <c r="I233" i="35"/>
  <c r="J233" i="35"/>
  <c r="I181" i="35"/>
  <c r="J181" i="35"/>
  <c r="I98" i="35"/>
  <c r="J98" i="35"/>
  <c r="I228" i="35"/>
  <c r="J228" i="35"/>
  <c r="I94" i="35"/>
  <c r="J94" i="35"/>
  <c r="I150" i="35"/>
  <c r="J150" i="35"/>
  <c r="I54" i="35"/>
  <c r="J54" i="35"/>
  <c r="I25" i="35"/>
  <c r="J25" i="35"/>
  <c r="I179" i="35"/>
  <c r="J179" i="35"/>
  <c r="I9" i="35"/>
  <c r="J9" i="35"/>
  <c r="I165" i="35"/>
  <c r="J165" i="35"/>
  <c r="I227" i="35"/>
  <c r="J227" i="35"/>
  <c r="I92" i="35"/>
  <c r="J92" i="35"/>
  <c r="I19" i="35"/>
  <c r="J19" i="35"/>
  <c r="I59" i="35"/>
  <c r="J59" i="35"/>
  <c r="I234" i="35"/>
  <c r="J234" i="35"/>
  <c r="I88" i="35"/>
  <c r="J88" i="35"/>
  <c r="I192" i="35"/>
  <c r="J192" i="35"/>
  <c r="I162" i="35"/>
  <c r="J162" i="35"/>
  <c r="I158" i="35"/>
  <c r="J158" i="35"/>
  <c r="I240" i="35"/>
  <c r="J240" i="35"/>
  <c r="I149" i="35"/>
  <c r="J149" i="35"/>
  <c r="I29" i="35"/>
  <c r="J29" i="35"/>
  <c r="I197" i="35"/>
  <c r="J197" i="35"/>
  <c r="I191" i="35"/>
  <c r="J191" i="35"/>
  <c r="I190" i="35"/>
  <c r="J190" i="35"/>
  <c r="I174" i="35"/>
  <c r="J174" i="35"/>
  <c r="I187" i="35"/>
  <c r="J187" i="35"/>
  <c r="I45" i="35"/>
  <c r="J45" i="35"/>
  <c r="I103" i="35"/>
  <c r="J103" i="35"/>
  <c r="I21" i="35"/>
  <c r="J21" i="35"/>
  <c r="I18" i="35"/>
  <c r="J18" i="35"/>
  <c r="I207" i="35"/>
  <c r="J207" i="35"/>
  <c r="I36" i="35"/>
  <c r="J36" i="35"/>
  <c r="I238" i="35"/>
  <c r="J238" i="35"/>
  <c r="I167" i="35"/>
  <c r="J167" i="35"/>
  <c r="I143" i="35"/>
  <c r="J143" i="35"/>
  <c r="I43" i="35"/>
  <c r="J43" i="35"/>
  <c r="I186" i="35"/>
  <c r="J186" i="35"/>
  <c r="I84" i="35"/>
  <c r="J84" i="35"/>
  <c r="L137" i="35"/>
  <c r="L12" i="35"/>
  <c r="L147" i="35"/>
  <c r="L20" i="35"/>
  <c r="G20" i="35" s="1"/>
  <c r="L90" i="35"/>
  <c r="L223" i="35"/>
  <c r="G223" i="35" s="1"/>
  <c r="L22" i="35"/>
  <c r="G242" i="35" s="1"/>
  <c r="L148" i="35"/>
  <c r="L125" i="35"/>
  <c r="G125" i="35" s="1"/>
  <c r="L111" i="35"/>
  <c r="E24" i="35"/>
  <c r="L151" i="35"/>
  <c r="D147" i="35"/>
  <c r="E78" i="35"/>
  <c r="E20" i="35"/>
  <c r="D151" i="35"/>
  <c r="D148" i="35"/>
  <c r="D223" i="35"/>
  <c r="D20" i="35"/>
  <c r="E151" i="35"/>
  <c r="D141" i="35"/>
  <c r="L122" i="35"/>
  <c r="E124" i="35"/>
  <c r="L248" i="35"/>
  <c r="E137" i="35"/>
  <c r="E210" i="35"/>
  <c r="D67" i="35"/>
  <c r="L202" i="35"/>
  <c r="L225" i="35"/>
  <c r="L206" i="35"/>
  <c r="G206" i="35" s="1"/>
  <c r="D137" i="35"/>
  <c r="E111" i="35"/>
  <c r="E67" i="35"/>
  <c r="D24" i="35"/>
  <c r="D22" i="35"/>
  <c r="L113" i="35"/>
  <c r="E113" i="35"/>
  <c r="L210" i="35"/>
  <c r="G210" i="35" s="1"/>
  <c r="E90" i="35"/>
  <c r="D111" i="35"/>
  <c r="E225" i="35"/>
  <c r="E119" i="35"/>
  <c r="D12" i="35"/>
  <c r="E75" i="35"/>
  <c r="D132" i="35"/>
  <c r="D119" i="35"/>
  <c r="D37" i="35"/>
  <c r="E122" i="35"/>
  <c r="D210" i="35"/>
  <c r="L24" i="35"/>
  <c r="E148" i="35"/>
  <c r="D145" i="35"/>
  <c r="D206" i="35"/>
  <c r="E147" i="35"/>
  <c r="E132" i="35"/>
  <c r="D225" i="35"/>
  <c r="E125" i="35"/>
  <c r="E202" i="35"/>
  <c r="L141" i="35"/>
  <c r="E248" i="35"/>
  <c r="E22" i="35"/>
  <c r="E37" i="35"/>
  <c r="L37" i="35"/>
  <c r="E141" i="35"/>
  <c r="D248" i="35"/>
  <c r="E12" i="35"/>
  <c r="D78" i="35"/>
  <c r="D75" i="35"/>
  <c r="D90" i="35"/>
  <c r="D122" i="35"/>
  <c r="D202" i="35"/>
  <c r="E206" i="35"/>
  <c r="E145" i="35"/>
  <c r="L132" i="35"/>
  <c r="D113" i="35"/>
  <c r="E223" i="35"/>
  <c r="D124" i="35"/>
  <c r="D125" i="35"/>
  <c r="E87" i="1"/>
  <c r="C377" i="9" s="1"/>
  <c r="M87" i="1"/>
  <c r="F87" i="1"/>
  <c r="K377" i="9" s="1"/>
  <c r="J85" i="1"/>
  <c r="O85" i="1"/>
  <c r="O87" i="1"/>
  <c r="J84" i="1"/>
  <c r="O84" i="1"/>
  <c r="O88" i="1"/>
  <c r="J88" i="1"/>
  <c r="O86" i="1"/>
  <c r="J86" i="1"/>
  <c r="J18" i="1"/>
  <c r="F24" i="1"/>
  <c r="K36" i="9" s="1"/>
  <c r="E24" i="1"/>
  <c r="C36" i="9" s="1"/>
  <c r="E19" i="1"/>
  <c r="C23" i="9" s="1"/>
  <c r="F19" i="1"/>
  <c r="K23" i="9" s="1"/>
  <c r="E16" i="1"/>
  <c r="C14" i="9" s="1"/>
  <c r="F16" i="1"/>
  <c r="K14" i="9" s="1"/>
  <c r="F15" i="1"/>
  <c r="E17" i="1"/>
  <c r="C17" i="9" s="1"/>
  <c r="F17" i="1"/>
  <c r="K17" i="9" s="1"/>
  <c r="E15" i="1"/>
  <c r="G347" i="13"/>
  <c r="G369" i="13"/>
  <c r="H369" i="13" s="1"/>
  <c r="G200" i="13"/>
  <c r="H200" i="13" s="1"/>
  <c r="H163" i="13" s="1"/>
  <c r="L119" i="35" s="1"/>
  <c r="G153" i="13"/>
  <c r="H153" i="13" s="1"/>
  <c r="M314" i="1"/>
  <c r="E314" i="1"/>
  <c r="C1297" i="9" s="1"/>
  <c r="F314" i="1"/>
  <c r="K1297" i="9" s="1"/>
  <c r="M320" i="1"/>
  <c r="E320" i="1"/>
  <c r="C1315" i="9" s="1"/>
  <c r="F320" i="1"/>
  <c r="K1315" i="9" s="1"/>
  <c r="E318" i="1"/>
  <c r="C1309" i="9" s="1"/>
  <c r="F318" i="1"/>
  <c r="K1309" i="9" s="1"/>
  <c r="M318" i="1"/>
  <c r="M317" i="1"/>
  <c r="E317" i="1"/>
  <c r="C1306" i="9" s="1"/>
  <c r="F317" i="1"/>
  <c r="K1306" i="9" s="1"/>
  <c r="E313" i="1"/>
  <c r="C1294" i="9" s="1"/>
  <c r="F313" i="1"/>
  <c r="K1294" i="9" s="1"/>
  <c r="M313" i="1"/>
  <c r="M316" i="1"/>
  <c r="E316" i="1"/>
  <c r="C1303" i="9" s="1"/>
  <c r="F316" i="1"/>
  <c r="K1303" i="9" s="1"/>
  <c r="E319" i="1"/>
  <c r="C1312" i="9" s="1"/>
  <c r="F319" i="1"/>
  <c r="K1312" i="9" s="1"/>
  <c r="M319" i="1"/>
  <c r="M315" i="1"/>
  <c r="E315" i="1"/>
  <c r="C1300" i="9" s="1"/>
  <c r="F315" i="1"/>
  <c r="K1300" i="9" s="1"/>
  <c r="M312" i="1"/>
  <c r="F312" i="1"/>
  <c r="K1291" i="9" s="1"/>
  <c r="E312" i="1"/>
  <c r="C1291" i="9" s="1"/>
  <c r="E309" i="1"/>
  <c r="C1285" i="9" s="1"/>
  <c r="F309" i="1"/>
  <c r="K1285" i="9" s="1"/>
  <c r="M309" i="1"/>
  <c r="M307" i="1"/>
  <c r="E307" i="1"/>
  <c r="C1279" i="9" s="1"/>
  <c r="F307" i="1"/>
  <c r="K1279" i="9" s="1"/>
  <c r="E304" i="1"/>
  <c r="C1270" i="9" s="1"/>
  <c r="F304" i="1"/>
  <c r="K1270" i="9" s="1"/>
  <c r="M304" i="1"/>
  <c r="M308" i="1"/>
  <c r="E308" i="1"/>
  <c r="C1282" i="9" s="1"/>
  <c r="F308" i="1"/>
  <c r="K1282" i="9" s="1"/>
  <c r="M306" i="1"/>
  <c r="E306" i="1"/>
  <c r="C1276" i="9" s="1"/>
  <c r="F306" i="1"/>
  <c r="K1276" i="9" s="1"/>
  <c r="M305" i="1"/>
  <c r="F305" i="1"/>
  <c r="K1273" i="9" s="1"/>
  <c r="E305" i="1"/>
  <c r="C1273" i="9" s="1"/>
  <c r="M303" i="1"/>
  <c r="F303" i="1"/>
  <c r="K1267" i="9" s="1"/>
  <c r="E303" i="1"/>
  <c r="C1267" i="9" s="1"/>
  <c r="M295" i="1"/>
  <c r="F295" i="1"/>
  <c r="K1246" i="9" s="1"/>
  <c r="E295" i="1"/>
  <c r="C1246" i="9" s="1"/>
  <c r="E300" i="1"/>
  <c r="C1261" i="9" s="1"/>
  <c r="F300" i="1"/>
  <c r="K1261" i="9" s="1"/>
  <c r="M300" i="1"/>
  <c r="M297" i="1"/>
  <c r="E297" i="1"/>
  <c r="C1252" i="9" s="1"/>
  <c r="F297" i="1"/>
  <c r="K1252" i="9" s="1"/>
  <c r="E299" i="1"/>
  <c r="C1258" i="9" s="1"/>
  <c r="F299" i="1"/>
  <c r="K1258" i="9" s="1"/>
  <c r="M299" i="1"/>
  <c r="F298" i="1"/>
  <c r="K1255" i="9" s="1"/>
  <c r="E298" i="1"/>
  <c r="C1255" i="9" s="1"/>
  <c r="M298" i="1"/>
  <c r="M296" i="1"/>
  <c r="E296" i="1"/>
  <c r="C1249" i="9" s="1"/>
  <c r="F296" i="1"/>
  <c r="K1249" i="9" s="1"/>
  <c r="F294" i="1"/>
  <c r="K1243" i="9" s="1"/>
  <c r="E294" i="1"/>
  <c r="C1243" i="9" s="1"/>
  <c r="M294" i="1"/>
  <c r="M293" i="1"/>
  <c r="F293" i="1"/>
  <c r="K1240" i="9" s="1"/>
  <c r="E293" i="1"/>
  <c r="C1240" i="9" s="1"/>
  <c r="M289" i="1"/>
  <c r="F289" i="1"/>
  <c r="K1231" i="9" s="1"/>
  <c r="E289" i="1"/>
  <c r="C1231" i="9" s="1"/>
  <c r="F288" i="1"/>
  <c r="K1228" i="9" s="1"/>
  <c r="M288" i="1"/>
  <c r="E288" i="1"/>
  <c r="C1228" i="9" s="1"/>
  <c r="M290" i="1"/>
  <c r="E290" i="1"/>
  <c r="C1234" i="9" s="1"/>
  <c r="F290" i="1"/>
  <c r="K1234" i="9" s="1"/>
  <c r="M287" i="1"/>
  <c r="F287" i="1"/>
  <c r="K1225" i="9" s="1"/>
  <c r="E287" i="1"/>
  <c r="C1225" i="9" s="1"/>
  <c r="M286" i="1"/>
  <c r="E286" i="1"/>
  <c r="C1222" i="9" s="1"/>
  <c r="F286" i="1"/>
  <c r="K1222" i="9" s="1"/>
  <c r="E285" i="1"/>
  <c r="C1219" i="9" s="1"/>
  <c r="F285" i="1"/>
  <c r="K1219" i="9" s="1"/>
  <c r="M285" i="1"/>
  <c r="M279" i="1"/>
  <c r="E279" i="1"/>
  <c r="C1201" i="9" s="1"/>
  <c r="F279" i="1"/>
  <c r="K1201" i="9" s="1"/>
  <c r="M273" i="1"/>
  <c r="E273" i="1"/>
  <c r="C1183" i="9" s="1"/>
  <c r="F273" i="1"/>
  <c r="K1183" i="9" s="1"/>
  <c r="E278" i="1"/>
  <c r="C1198" i="9" s="1"/>
  <c r="F278" i="1"/>
  <c r="K1198" i="9" s="1"/>
  <c r="M278" i="1"/>
  <c r="M280" i="1"/>
  <c r="E280" i="1"/>
  <c r="C1204" i="9" s="1"/>
  <c r="F280" i="1"/>
  <c r="K1204" i="9" s="1"/>
  <c r="E272" i="1"/>
  <c r="C1180" i="9" s="1"/>
  <c r="F272" i="1"/>
  <c r="K1180" i="9" s="1"/>
  <c r="M272" i="1"/>
  <c r="M274" i="1"/>
  <c r="E274" i="1"/>
  <c r="C1186" i="9" s="1"/>
  <c r="F274" i="1"/>
  <c r="K1186" i="9" s="1"/>
  <c r="E283" i="1"/>
  <c r="C1213" i="9" s="1"/>
  <c r="F283" i="1"/>
  <c r="K1213" i="9" s="1"/>
  <c r="M283" i="1"/>
  <c r="M282" i="1"/>
  <c r="E282" i="1"/>
  <c r="C1210" i="9" s="1"/>
  <c r="F282" i="1"/>
  <c r="K1210" i="9" s="1"/>
  <c r="M276" i="1"/>
  <c r="E276" i="1"/>
  <c r="C1192" i="9" s="1"/>
  <c r="F276" i="1"/>
  <c r="K1192" i="9" s="1"/>
  <c r="M275" i="1"/>
  <c r="E275" i="1"/>
  <c r="C1189" i="9" s="1"/>
  <c r="F275" i="1"/>
  <c r="K1189" i="9" s="1"/>
  <c r="E277" i="1"/>
  <c r="C1195" i="9" s="1"/>
  <c r="F277" i="1"/>
  <c r="K1195" i="9" s="1"/>
  <c r="M277" i="1"/>
  <c r="M281" i="1"/>
  <c r="E281" i="1"/>
  <c r="C1207" i="9" s="1"/>
  <c r="F281" i="1"/>
  <c r="K1207" i="9" s="1"/>
  <c r="E284" i="1"/>
  <c r="C1216" i="9" s="1"/>
  <c r="F284" i="1"/>
  <c r="K1216" i="9" s="1"/>
  <c r="M284" i="1"/>
  <c r="M271" i="1"/>
  <c r="F271" i="1"/>
  <c r="K1177" i="9" s="1"/>
  <c r="E271" i="1"/>
  <c r="C1177" i="9" s="1"/>
  <c r="E268" i="1"/>
  <c r="C1171" i="9" s="1"/>
  <c r="F268" i="1"/>
  <c r="K1171" i="9" s="1"/>
  <c r="M268" i="1"/>
  <c r="F256" i="1"/>
  <c r="K1135" i="9" s="1"/>
  <c r="M256" i="1"/>
  <c r="E256" i="1"/>
  <c r="C1135" i="9" s="1"/>
  <c r="E243" i="1"/>
  <c r="C1096" i="9" s="1"/>
  <c r="F243" i="1"/>
  <c r="K1096" i="9" s="1"/>
  <c r="M243" i="1"/>
  <c r="E249" i="1"/>
  <c r="C1114" i="9" s="1"/>
  <c r="F249" i="1"/>
  <c r="K1114" i="9" s="1"/>
  <c r="M249" i="1"/>
  <c r="M244" i="1"/>
  <c r="E244" i="1"/>
  <c r="C1099" i="9" s="1"/>
  <c r="F244" i="1"/>
  <c r="K1099" i="9" s="1"/>
  <c r="M245" i="1"/>
  <c r="E245" i="1"/>
  <c r="C1102" i="9" s="1"/>
  <c r="F245" i="1"/>
  <c r="K1102" i="9" s="1"/>
  <c r="M264" i="1"/>
  <c r="F264" i="1"/>
  <c r="K1159" i="9" s="1"/>
  <c r="E264" i="1"/>
  <c r="C1159" i="9" s="1"/>
  <c r="E262" i="1"/>
  <c r="C1153" i="9" s="1"/>
  <c r="F262" i="1"/>
  <c r="K1153" i="9" s="1"/>
  <c r="M262" i="1"/>
  <c r="E242" i="1"/>
  <c r="C1093" i="9" s="1"/>
  <c r="F242" i="1"/>
  <c r="K1093" i="9" s="1"/>
  <c r="M242" i="1"/>
  <c r="M266" i="1"/>
  <c r="E266" i="1"/>
  <c r="C1165" i="9" s="1"/>
  <c r="F266" i="1"/>
  <c r="K1165" i="9" s="1"/>
  <c r="M265" i="1"/>
  <c r="F265" i="1"/>
  <c r="K1162" i="9" s="1"/>
  <c r="E265" i="1"/>
  <c r="C1162" i="9" s="1"/>
  <c r="M239" i="1"/>
  <c r="E239" i="1"/>
  <c r="C1084" i="9" s="1"/>
  <c r="F239" i="1"/>
  <c r="K1084" i="9" s="1"/>
  <c r="M248" i="1"/>
  <c r="E248" i="1"/>
  <c r="C1111" i="9" s="1"/>
  <c r="F248" i="1"/>
  <c r="K1111" i="9" s="1"/>
  <c r="F267" i="1"/>
  <c r="K1168" i="9" s="1"/>
  <c r="M267" i="1"/>
  <c r="E267" i="1"/>
  <c r="C1168" i="9" s="1"/>
  <c r="E263" i="1"/>
  <c r="C1156" i="9" s="1"/>
  <c r="F263" i="1"/>
  <c r="K1156" i="9" s="1"/>
  <c r="M263" i="1"/>
  <c r="E260" i="1"/>
  <c r="C1147" i="9" s="1"/>
  <c r="F260" i="1"/>
  <c r="K1147" i="9" s="1"/>
  <c r="E261" i="1"/>
  <c r="C1150" i="9" s="1"/>
  <c r="F261" i="1"/>
  <c r="K1150" i="9" s="1"/>
  <c r="M261" i="1"/>
  <c r="E259" i="1"/>
  <c r="C1144" i="9" s="1"/>
  <c r="F259" i="1"/>
  <c r="K1144" i="9" s="1"/>
  <c r="M259" i="1"/>
  <c r="M235" i="1"/>
  <c r="E235" i="1"/>
  <c r="C1072" i="9" s="1"/>
  <c r="F235" i="1"/>
  <c r="K1072" i="9" s="1"/>
  <c r="E236" i="1"/>
  <c r="C1075" i="9" s="1"/>
  <c r="F236" i="1"/>
  <c r="K1075" i="9" s="1"/>
  <c r="M236" i="1"/>
  <c r="M258" i="1"/>
  <c r="F258" i="1"/>
  <c r="K1141" i="9" s="1"/>
  <c r="E258" i="1"/>
  <c r="C1141" i="9" s="1"/>
  <c r="E254" i="1"/>
  <c r="C1129" i="9" s="1"/>
  <c r="F254" i="1"/>
  <c r="K1129" i="9" s="1"/>
  <c r="M254" i="1"/>
  <c r="M255" i="1"/>
  <c r="E255" i="1"/>
  <c r="C1132" i="9" s="1"/>
  <c r="F255" i="1"/>
  <c r="K1132" i="9" s="1"/>
  <c r="M253" i="1"/>
  <c r="F253" i="1"/>
  <c r="K1126" i="9" s="1"/>
  <c r="E253" i="1"/>
  <c r="C1126" i="9" s="1"/>
  <c r="M240" i="1"/>
  <c r="E240" i="1"/>
  <c r="C1087" i="9" s="1"/>
  <c r="F240" i="1"/>
  <c r="K1087" i="9" s="1"/>
  <c r="E237" i="1"/>
  <c r="C1078" i="9" s="1"/>
  <c r="F237" i="1"/>
  <c r="K1078" i="9" s="1"/>
  <c r="M237" i="1"/>
  <c r="M257" i="1"/>
  <c r="E257" i="1"/>
  <c r="C1138" i="9" s="1"/>
  <c r="F257" i="1"/>
  <c r="K1138" i="9" s="1"/>
  <c r="M251" i="1"/>
  <c r="E251" i="1"/>
  <c r="C1120" i="9" s="1"/>
  <c r="F251" i="1"/>
  <c r="K1120" i="9" s="1"/>
  <c r="E246" i="1"/>
  <c r="C1105" i="9" s="1"/>
  <c r="F246" i="1"/>
  <c r="K1105" i="9" s="1"/>
  <c r="M246" i="1"/>
  <c r="M241" i="1"/>
  <c r="E241" i="1"/>
  <c r="C1090" i="9" s="1"/>
  <c r="F241" i="1"/>
  <c r="K1090" i="9" s="1"/>
  <c r="M250" i="1"/>
  <c r="E250" i="1"/>
  <c r="C1117" i="9" s="1"/>
  <c r="F250" i="1"/>
  <c r="K1117" i="9" s="1"/>
  <c r="M252" i="1"/>
  <c r="E252" i="1"/>
  <c r="C1123" i="9" s="1"/>
  <c r="F252" i="1"/>
  <c r="K1123" i="9" s="1"/>
  <c r="M238" i="1"/>
  <c r="E238" i="1"/>
  <c r="C1081" i="9" s="1"/>
  <c r="F238" i="1"/>
  <c r="K1081" i="9" s="1"/>
  <c r="E247" i="1"/>
  <c r="C1108" i="9" s="1"/>
  <c r="F247" i="1"/>
  <c r="K1108" i="9" s="1"/>
  <c r="M247" i="1"/>
  <c r="M234" i="1"/>
  <c r="F234" i="1"/>
  <c r="K1069" i="9" s="1"/>
  <c r="E234" i="1"/>
  <c r="C1069" i="9" s="1"/>
  <c r="E222" i="1"/>
  <c r="C1028" i="9" s="1"/>
  <c r="F222" i="1"/>
  <c r="K1028" i="9" s="1"/>
  <c r="M222" i="1"/>
  <c r="M225" i="1"/>
  <c r="E225" i="1"/>
  <c r="C1037" i="9" s="1"/>
  <c r="F225" i="1"/>
  <c r="K1037" i="9" s="1"/>
  <c r="M230" i="1"/>
  <c r="E230" i="1"/>
  <c r="C1060" i="9" s="1"/>
  <c r="F230" i="1"/>
  <c r="K1060" i="9" s="1"/>
  <c r="E227" i="1"/>
  <c r="C1043" i="9" s="1"/>
  <c r="F227" i="1"/>
  <c r="K1043" i="9" s="1"/>
  <c r="M227" i="1"/>
  <c r="M229" i="1"/>
  <c r="E229" i="1"/>
  <c r="C1057" i="9" s="1"/>
  <c r="F229" i="1"/>
  <c r="K1057" i="9" s="1"/>
  <c r="M224" i="1"/>
  <c r="E224" i="1"/>
  <c r="C1034" i="9" s="1"/>
  <c r="F224" i="1"/>
  <c r="K1034" i="9" s="1"/>
  <c r="F228" i="1"/>
  <c r="K1047" i="9" s="1"/>
  <c r="M228" i="1"/>
  <c r="E228" i="1"/>
  <c r="C1047" i="9" s="1"/>
  <c r="E226" i="1"/>
  <c r="C1040" i="9" s="1"/>
  <c r="F226" i="1"/>
  <c r="K1040" i="9" s="1"/>
  <c r="M226" i="1"/>
  <c r="E231" i="1"/>
  <c r="C1063" i="9" s="1"/>
  <c r="F231" i="1"/>
  <c r="K1063" i="9" s="1"/>
  <c r="M231" i="1"/>
  <c r="M223" i="1"/>
  <c r="E223" i="1"/>
  <c r="C1031" i="9" s="1"/>
  <c r="F223" i="1"/>
  <c r="K1031" i="9" s="1"/>
  <c r="M221" i="1"/>
  <c r="F221" i="1"/>
  <c r="K1025" i="9" s="1"/>
  <c r="E221" i="1"/>
  <c r="C1025" i="9" s="1"/>
  <c r="E211" i="1"/>
  <c r="C993" i="9" s="1"/>
  <c r="F211" i="1"/>
  <c r="K993" i="9" s="1"/>
  <c r="M211" i="1"/>
  <c r="M216" i="1"/>
  <c r="E216" i="1"/>
  <c r="C1008" i="9" s="1"/>
  <c r="F216" i="1"/>
  <c r="K1008" i="9" s="1"/>
  <c r="M208" i="1"/>
  <c r="E208" i="1"/>
  <c r="C984" i="9" s="1"/>
  <c r="F208" i="1"/>
  <c r="K984" i="9" s="1"/>
  <c r="M214" i="1"/>
  <c r="E214" i="1"/>
  <c r="C1002" i="9" s="1"/>
  <c r="F214" i="1"/>
  <c r="K1002" i="9" s="1"/>
  <c r="E212" i="1"/>
  <c r="C996" i="9" s="1"/>
  <c r="F212" i="1"/>
  <c r="K996" i="9" s="1"/>
  <c r="M212" i="1"/>
  <c r="M220" i="1"/>
  <c r="E220" i="1"/>
  <c r="C1022" i="9" s="1"/>
  <c r="F220" i="1"/>
  <c r="K1022" i="9" s="1"/>
  <c r="M209" i="1"/>
  <c r="E209" i="1"/>
  <c r="C987" i="9" s="1"/>
  <c r="F209" i="1"/>
  <c r="K987" i="9" s="1"/>
  <c r="M217" i="1"/>
  <c r="E217" i="1"/>
  <c r="C1011" i="9" s="1"/>
  <c r="F217" i="1"/>
  <c r="K1011" i="9" s="1"/>
  <c r="E213" i="1"/>
  <c r="C999" i="9" s="1"/>
  <c r="F213" i="1"/>
  <c r="K999" i="9" s="1"/>
  <c r="M213" i="1"/>
  <c r="E218" i="1"/>
  <c r="C1014" i="9" s="1"/>
  <c r="F218" i="1"/>
  <c r="K1014" i="9" s="1"/>
  <c r="M218" i="1"/>
  <c r="E219" i="1"/>
  <c r="C1017" i="9" s="1"/>
  <c r="F219" i="1"/>
  <c r="K1017" i="9" s="1"/>
  <c r="M219" i="1"/>
  <c r="M215" i="1"/>
  <c r="E215" i="1"/>
  <c r="C1005" i="9" s="1"/>
  <c r="F215" i="1"/>
  <c r="K1005" i="9" s="1"/>
  <c r="M210" i="1"/>
  <c r="E210" i="1"/>
  <c r="C990" i="9" s="1"/>
  <c r="F210" i="1"/>
  <c r="K990" i="9" s="1"/>
  <c r="E207" i="1"/>
  <c r="C981" i="9" s="1"/>
  <c r="F207" i="1"/>
  <c r="K981" i="9" s="1"/>
  <c r="M207" i="1"/>
  <c r="M206" i="1"/>
  <c r="F206" i="1"/>
  <c r="K978" i="9" s="1"/>
  <c r="E206" i="1"/>
  <c r="C978" i="9" s="1"/>
  <c r="E199" i="1"/>
  <c r="C957" i="9" s="1"/>
  <c r="F199" i="1"/>
  <c r="K957" i="9" s="1"/>
  <c r="M199" i="1"/>
  <c r="E204" i="1"/>
  <c r="C972" i="9" s="1"/>
  <c r="F204" i="1"/>
  <c r="K972" i="9" s="1"/>
  <c r="M204" i="1"/>
  <c r="M203" i="1"/>
  <c r="E203" i="1"/>
  <c r="C969" i="9" s="1"/>
  <c r="F203" i="1"/>
  <c r="K969" i="9" s="1"/>
  <c r="E205" i="1"/>
  <c r="C975" i="9" s="1"/>
  <c r="F205" i="1"/>
  <c r="K975" i="9" s="1"/>
  <c r="M205" i="1"/>
  <c r="M202" i="1"/>
  <c r="E202" i="1"/>
  <c r="C966" i="9" s="1"/>
  <c r="F202" i="1"/>
  <c r="K966" i="9" s="1"/>
  <c r="M201" i="1"/>
  <c r="E201" i="1"/>
  <c r="C963" i="9" s="1"/>
  <c r="F201" i="1"/>
  <c r="K963" i="9" s="1"/>
  <c r="F200" i="1"/>
  <c r="K960" i="9" s="1"/>
  <c r="M200" i="1"/>
  <c r="E200" i="1"/>
  <c r="C960" i="9" s="1"/>
  <c r="M198" i="1"/>
  <c r="F198" i="1"/>
  <c r="K954" i="9" s="1"/>
  <c r="E198" i="1"/>
  <c r="C954" i="9" s="1"/>
  <c r="M195" i="1"/>
  <c r="E195" i="1"/>
  <c r="C948" i="9" s="1"/>
  <c r="F195" i="1"/>
  <c r="K948" i="9" s="1"/>
  <c r="E194" i="1"/>
  <c r="C945" i="9" s="1"/>
  <c r="F194" i="1"/>
  <c r="K945" i="9" s="1"/>
  <c r="M194" i="1"/>
  <c r="M193" i="1"/>
  <c r="E193" i="1"/>
  <c r="C942" i="9" s="1"/>
  <c r="F193" i="1"/>
  <c r="K942" i="9" s="1"/>
  <c r="M190" i="1"/>
  <c r="F190" i="1"/>
  <c r="K936" i="9" s="1"/>
  <c r="E190" i="1"/>
  <c r="C936" i="9" s="1"/>
  <c r="E189" i="1"/>
  <c r="C932" i="9" s="1"/>
  <c r="F189" i="1"/>
  <c r="K932" i="9" s="1"/>
  <c r="M189" i="1"/>
  <c r="M188" i="1"/>
  <c r="F188" i="1"/>
  <c r="K929" i="9" s="1"/>
  <c r="E188" i="1"/>
  <c r="J171" i="1"/>
  <c r="J172" i="1"/>
  <c r="J170" i="1"/>
  <c r="M178" i="1"/>
  <c r="E178" i="1"/>
  <c r="C897" i="9" s="1"/>
  <c r="F178" i="1"/>
  <c r="K897" i="9" s="1"/>
  <c r="M177" i="1"/>
  <c r="E177" i="1"/>
  <c r="C893" i="9" s="1"/>
  <c r="F177" i="1"/>
  <c r="K893" i="9" s="1"/>
  <c r="M180" i="1"/>
  <c r="E180" i="1"/>
  <c r="C907" i="9" s="1"/>
  <c r="F180" i="1"/>
  <c r="K907" i="9" s="1"/>
  <c r="M179" i="1"/>
  <c r="E179" i="1"/>
  <c r="C902" i="9" s="1"/>
  <c r="F179" i="1"/>
  <c r="K902" i="9" s="1"/>
  <c r="M184" i="1"/>
  <c r="E184" i="1"/>
  <c r="C920" i="9" s="1"/>
  <c r="F184" i="1"/>
  <c r="K920" i="9" s="1"/>
  <c r="E181" i="1"/>
  <c r="C911" i="9" s="1"/>
  <c r="F181" i="1"/>
  <c r="K911" i="9" s="1"/>
  <c r="M181" i="1"/>
  <c r="M183" i="1"/>
  <c r="E183" i="1"/>
  <c r="C917" i="9" s="1"/>
  <c r="F183" i="1"/>
  <c r="K917" i="9" s="1"/>
  <c r="E182" i="1"/>
  <c r="C914" i="9" s="1"/>
  <c r="F182" i="1"/>
  <c r="K914" i="9" s="1"/>
  <c r="M182" i="1"/>
  <c r="E176" i="1"/>
  <c r="C889" i="9" s="1"/>
  <c r="F176" i="1"/>
  <c r="K889" i="9" s="1"/>
  <c r="M176" i="1"/>
  <c r="M185" i="1"/>
  <c r="E185" i="1"/>
  <c r="C923" i="9" s="1"/>
  <c r="F185" i="1"/>
  <c r="K923" i="9" s="1"/>
  <c r="M175" i="1"/>
  <c r="F175" i="1"/>
  <c r="K886" i="9" s="1"/>
  <c r="E175" i="1"/>
  <c r="C886" i="9" s="1"/>
  <c r="F166" i="1"/>
  <c r="K777" i="9" s="1"/>
  <c r="E166" i="1"/>
  <c r="C777" i="9" s="1"/>
  <c r="M166" i="1"/>
  <c r="M167" i="1"/>
  <c r="F167" i="1"/>
  <c r="K808" i="9" s="1"/>
  <c r="E167" i="1"/>
  <c r="C808" i="9" s="1"/>
  <c r="M162" i="1"/>
  <c r="F162" i="1"/>
  <c r="K755" i="9" s="1"/>
  <c r="E162" i="1"/>
  <c r="C755" i="9" s="1"/>
  <c r="M163" i="1"/>
  <c r="E163" i="1"/>
  <c r="C770" i="9" s="1"/>
  <c r="F163" i="1"/>
  <c r="K770" i="9" s="1"/>
  <c r="E161" i="1"/>
  <c r="C751" i="9" s="1"/>
  <c r="F161" i="1"/>
  <c r="K751" i="9" s="1"/>
  <c r="M161" i="1"/>
  <c r="M160" i="1"/>
  <c r="F160" i="1"/>
  <c r="K736" i="9" s="1"/>
  <c r="E160" i="1"/>
  <c r="C736" i="9" s="1"/>
  <c r="J152" i="1"/>
  <c r="J139" i="1"/>
  <c r="J151" i="1"/>
  <c r="J142" i="1"/>
  <c r="J144" i="1"/>
  <c r="J141" i="1"/>
  <c r="J154" i="1"/>
  <c r="J157" i="1"/>
  <c r="J143" i="1"/>
  <c r="J140" i="1"/>
  <c r="J153" i="1"/>
  <c r="E148" i="1"/>
  <c r="F148" i="1"/>
  <c r="K654" i="9" s="1"/>
  <c r="M148" i="1"/>
  <c r="M147" i="1"/>
  <c r="F147" i="1"/>
  <c r="K650" i="9" s="1"/>
  <c r="E147" i="1"/>
  <c r="D133" i="12"/>
  <c r="M136" i="1"/>
  <c r="F136" i="1"/>
  <c r="E136" i="1"/>
  <c r="J119" i="1"/>
  <c r="J129" i="1"/>
  <c r="J131" i="1"/>
  <c r="J124" i="1"/>
  <c r="J130" i="1"/>
  <c r="J133" i="1"/>
  <c r="J128" i="1"/>
  <c r="J121" i="1"/>
  <c r="J125" i="1"/>
  <c r="J120" i="1"/>
  <c r="J132" i="1"/>
  <c r="M115" i="1"/>
  <c r="E115" i="1"/>
  <c r="F115" i="1"/>
  <c r="K498" i="9" s="1"/>
  <c r="E116" i="1"/>
  <c r="C501" i="9" s="1"/>
  <c r="F116" i="1"/>
  <c r="K501" i="9" s="1"/>
  <c r="M116" i="1"/>
  <c r="M114" i="1"/>
  <c r="E114" i="1"/>
  <c r="C495" i="9" s="1"/>
  <c r="F114" i="1"/>
  <c r="K495" i="9" s="1"/>
  <c r="M112" i="1"/>
  <c r="F112" i="1"/>
  <c r="K467" i="9" s="1"/>
  <c r="E112" i="1"/>
  <c r="M113" i="1"/>
  <c r="E113" i="1"/>
  <c r="C491" i="9" s="1"/>
  <c r="F113" i="1"/>
  <c r="K491" i="9" s="1"/>
  <c r="E111" i="1"/>
  <c r="C462" i="9" s="1"/>
  <c r="F111" i="1"/>
  <c r="K462" i="9" s="1"/>
  <c r="M111" i="1"/>
  <c r="M110" i="1"/>
  <c r="F110" i="1"/>
  <c r="K454" i="9" s="1"/>
  <c r="E110" i="1"/>
  <c r="C454" i="9" s="1"/>
  <c r="M107" i="1"/>
  <c r="F107" i="1"/>
  <c r="K447" i="9" s="1"/>
  <c r="E107" i="1"/>
  <c r="C447" i="9" s="1"/>
  <c r="M104" i="1"/>
  <c r="E104" i="1"/>
  <c r="C440" i="9" s="1"/>
  <c r="F104" i="1"/>
  <c r="K440" i="9" s="1"/>
  <c r="E101" i="1"/>
  <c r="F101" i="1"/>
  <c r="K425" i="9" s="1"/>
  <c r="M101" i="1"/>
  <c r="M103" i="1"/>
  <c r="E103" i="1"/>
  <c r="C435" i="9" s="1"/>
  <c r="F103" i="1"/>
  <c r="K435" i="9" s="1"/>
  <c r="M102" i="1"/>
  <c r="E102" i="1"/>
  <c r="F102" i="1"/>
  <c r="K430" i="9" s="1"/>
  <c r="M100" i="1"/>
  <c r="F100" i="1"/>
  <c r="K420" i="9" s="1"/>
  <c r="E100" i="1"/>
  <c r="C420" i="9" s="1"/>
  <c r="M97" i="1"/>
  <c r="E97" i="1"/>
  <c r="C412" i="9" s="1"/>
  <c r="F97" i="1"/>
  <c r="K412" i="9" s="1"/>
  <c r="M96" i="1"/>
  <c r="E96" i="1"/>
  <c r="F96" i="1"/>
  <c r="K407" i="9" s="1"/>
  <c r="E95" i="1"/>
  <c r="F95" i="1"/>
  <c r="K402" i="9" s="1"/>
  <c r="M95" i="1"/>
  <c r="M94" i="1"/>
  <c r="F94" i="1"/>
  <c r="K397" i="9" s="1"/>
  <c r="E94" i="1"/>
  <c r="C397" i="9" s="1"/>
  <c r="M91" i="1"/>
  <c r="F91" i="1"/>
  <c r="K390" i="9" s="1"/>
  <c r="E91" i="1"/>
  <c r="C390" i="9" s="1"/>
  <c r="C382" i="9"/>
  <c r="K382" i="9"/>
  <c r="M83" i="1"/>
  <c r="E83" i="1"/>
  <c r="F83" i="1"/>
  <c r="M82" i="1"/>
  <c r="E82" i="1"/>
  <c r="F82" i="1"/>
  <c r="K352" i="9" s="1"/>
  <c r="K372" i="9"/>
  <c r="C367" i="9"/>
  <c r="K367" i="9"/>
  <c r="E81" i="1"/>
  <c r="F81" i="1"/>
  <c r="K348" i="9" s="1"/>
  <c r="M81" i="1"/>
  <c r="M80" i="1"/>
  <c r="F80" i="1"/>
  <c r="K345" i="9" s="1"/>
  <c r="E80" i="1"/>
  <c r="C345" i="9" s="1"/>
  <c r="M70" i="1"/>
  <c r="E70" i="1"/>
  <c r="C303" i="9" s="1"/>
  <c r="F70" i="1"/>
  <c r="K303" i="9" s="1"/>
  <c r="E73" i="1"/>
  <c r="C318" i="9" s="1"/>
  <c r="F73" i="1"/>
  <c r="K318" i="9" s="1"/>
  <c r="M73" i="1"/>
  <c r="E76" i="1"/>
  <c r="C333" i="9" s="1"/>
  <c r="F76" i="1"/>
  <c r="K333" i="9" s="1"/>
  <c r="E68" i="1"/>
  <c r="C275" i="9" s="1"/>
  <c r="F68" i="1"/>
  <c r="K275" i="9" s="1"/>
  <c r="M68" i="1"/>
  <c r="M77" i="1"/>
  <c r="E77" i="1"/>
  <c r="C338" i="9" s="1"/>
  <c r="F77" i="1"/>
  <c r="K338" i="9" s="1"/>
  <c r="M71" i="1"/>
  <c r="E71" i="1"/>
  <c r="C308" i="9" s="1"/>
  <c r="F71" i="1"/>
  <c r="K308" i="9" s="1"/>
  <c r="E74" i="1"/>
  <c r="C323" i="9" s="1"/>
  <c r="F74" i="1"/>
  <c r="K323" i="9" s="1"/>
  <c r="M74" i="1"/>
  <c r="F69" i="1"/>
  <c r="K289" i="9" s="1"/>
  <c r="M69" i="1"/>
  <c r="E69" i="1"/>
  <c r="C289" i="9" s="1"/>
  <c r="M72" i="1"/>
  <c r="E72" i="1"/>
  <c r="C313" i="9" s="1"/>
  <c r="F72" i="1"/>
  <c r="K313" i="9" s="1"/>
  <c r="M75" i="1"/>
  <c r="F75" i="1"/>
  <c r="K328" i="9" s="1"/>
  <c r="E75" i="1"/>
  <c r="C328" i="9" s="1"/>
  <c r="M67" i="1"/>
  <c r="F67" i="1"/>
  <c r="K261" i="9" s="1"/>
  <c r="E67" i="1"/>
  <c r="C261" i="9" s="1"/>
  <c r="E55" i="1"/>
  <c r="C190" i="9" s="1"/>
  <c r="F55" i="1"/>
  <c r="K190" i="9" s="1"/>
  <c r="M55" i="1"/>
  <c r="M62" i="1"/>
  <c r="E62" i="1"/>
  <c r="C243" i="9" s="1"/>
  <c r="F62" i="1"/>
  <c r="K243" i="9" s="1"/>
  <c r="M58" i="1"/>
  <c r="E58" i="1"/>
  <c r="C223" i="9" s="1"/>
  <c r="F58" i="1"/>
  <c r="K223" i="9" s="1"/>
  <c r="E63" i="1"/>
  <c r="C248" i="9" s="1"/>
  <c r="F63" i="1"/>
  <c r="K248" i="9" s="1"/>
  <c r="E61" i="1"/>
  <c r="C238" i="9" s="1"/>
  <c r="F61" i="1"/>
  <c r="K238" i="9" s="1"/>
  <c r="M61" i="1"/>
  <c r="M56" i="1"/>
  <c r="E56" i="1"/>
  <c r="C204" i="9" s="1"/>
  <c r="F56" i="1"/>
  <c r="K204" i="9" s="1"/>
  <c r="M59" i="1"/>
  <c r="E59" i="1"/>
  <c r="C228" i="9" s="1"/>
  <c r="F59" i="1"/>
  <c r="K228" i="9" s="1"/>
  <c r="M57" i="1"/>
  <c r="E57" i="1"/>
  <c r="C218" i="9" s="1"/>
  <c r="F57" i="1"/>
  <c r="K218" i="9" s="1"/>
  <c r="E60" i="1"/>
  <c r="C233" i="9" s="1"/>
  <c r="F60" i="1"/>
  <c r="K233" i="9" s="1"/>
  <c r="M60" i="1"/>
  <c r="M64" i="1"/>
  <c r="E64" i="1"/>
  <c r="C253" i="9" s="1"/>
  <c r="F64" i="1"/>
  <c r="K253" i="9" s="1"/>
  <c r="M54" i="1"/>
  <c r="F54" i="1"/>
  <c r="K176" i="9" s="1"/>
  <c r="E54" i="1"/>
  <c r="C176" i="9" s="1"/>
  <c r="M44" i="1"/>
  <c r="E44" i="1"/>
  <c r="C133" i="9" s="1"/>
  <c r="F44" i="1"/>
  <c r="K133" i="9" s="1"/>
  <c r="M49" i="1"/>
  <c r="E49" i="1"/>
  <c r="C158" i="9" s="1"/>
  <c r="F49" i="1"/>
  <c r="K158" i="9" s="1"/>
  <c r="E47" i="1"/>
  <c r="C148" i="9" s="1"/>
  <c r="F47" i="1"/>
  <c r="K148" i="9" s="1"/>
  <c r="M47" i="1"/>
  <c r="M45" i="1"/>
  <c r="E45" i="1"/>
  <c r="C138" i="9" s="1"/>
  <c r="F45" i="1"/>
  <c r="K138" i="9" s="1"/>
  <c r="M43" i="1"/>
  <c r="E43" i="1"/>
  <c r="C120" i="9" s="1"/>
  <c r="F43" i="1"/>
  <c r="K120" i="9" s="1"/>
  <c r="E51" i="1"/>
  <c r="C168" i="9" s="1"/>
  <c r="M51" i="1"/>
  <c r="F51" i="1"/>
  <c r="K168" i="9" s="1"/>
  <c r="F48" i="1"/>
  <c r="K153" i="9" s="1"/>
  <c r="M48" i="1"/>
  <c r="E48" i="1"/>
  <c r="C153" i="9" s="1"/>
  <c r="E46" i="1"/>
  <c r="C143" i="9" s="1"/>
  <c r="F46" i="1"/>
  <c r="K143" i="9" s="1"/>
  <c r="M46" i="1"/>
  <c r="E42" i="1"/>
  <c r="C107" i="9" s="1"/>
  <c r="F42" i="1"/>
  <c r="K107" i="9" s="1"/>
  <c r="M42" i="1"/>
  <c r="E50" i="1"/>
  <c r="C163" i="9" s="1"/>
  <c r="F50" i="1"/>
  <c r="K163" i="9" s="1"/>
  <c r="M41" i="1"/>
  <c r="F41" i="1"/>
  <c r="K94" i="9" s="1"/>
  <c r="E41" i="1"/>
  <c r="C94" i="9" s="1"/>
  <c r="M38" i="1"/>
  <c r="F38" i="1"/>
  <c r="E38" i="1"/>
  <c r="C87" i="9" s="1"/>
  <c r="E35" i="1"/>
  <c r="C72" i="9" s="1"/>
  <c r="F35" i="1"/>
  <c r="K72" i="9" s="1"/>
  <c r="M32" i="1"/>
  <c r="F32" i="1"/>
  <c r="K57" i="9" s="1"/>
  <c r="E32" i="1"/>
  <c r="C57" i="9" s="1"/>
  <c r="E30" i="1"/>
  <c r="C51" i="9" s="1"/>
  <c r="F30" i="1"/>
  <c r="K51" i="9" s="1"/>
  <c r="M30" i="1"/>
  <c r="M31" i="1"/>
  <c r="E31" i="1"/>
  <c r="C54" i="9" s="1"/>
  <c r="F31" i="1"/>
  <c r="K54" i="9" s="1"/>
  <c r="M29" i="1"/>
  <c r="F29" i="1"/>
  <c r="K48" i="9" s="1"/>
  <c r="E29" i="1"/>
  <c r="C48" i="9" s="1"/>
  <c r="M25" i="1"/>
  <c r="E25" i="1"/>
  <c r="M26" i="1"/>
  <c r="E26" i="1"/>
  <c r="M20" i="1"/>
  <c r="J20" i="1" s="1"/>
  <c r="M21" i="1"/>
  <c r="J21" i="1" s="1"/>
  <c r="M17" i="1"/>
  <c r="J17" i="1" s="1"/>
  <c r="M19" i="1"/>
  <c r="J19" i="1" s="1"/>
  <c r="M24" i="1"/>
  <c r="M16" i="1"/>
  <c r="J16" i="1" s="1"/>
  <c r="E371" i="13"/>
  <c r="D371" i="13"/>
  <c r="E369" i="13"/>
  <c r="E370" i="13"/>
  <c r="D370" i="13"/>
  <c r="D369" i="13"/>
  <c r="O231" i="1"/>
  <c r="O41" i="1"/>
  <c r="O48" i="1"/>
  <c r="O75" i="1"/>
  <c r="O64" i="1"/>
  <c r="O67" i="1"/>
  <c r="O59" i="1"/>
  <c r="O42" i="1"/>
  <c r="O56" i="1"/>
  <c r="O70" i="1"/>
  <c r="O46" i="1"/>
  <c r="O77" i="1"/>
  <c r="O58" i="1"/>
  <c r="O72" i="1"/>
  <c r="O61" i="1"/>
  <c r="O47" i="1"/>
  <c r="O69" i="1"/>
  <c r="O74" i="1"/>
  <c r="O63" i="1"/>
  <c r="O45" i="1"/>
  <c r="O55" i="1"/>
  <c r="O51" i="1"/>
  <c r="O49" i="1"/>
  <c r="O54" i="1"/>
  <c r="O60" i="1"/>
  <c r="O50" i="1"/>
  <c r="O76" i="1"/>
  <c r="O57" i="1"/>
  <c r="O71" i="1"/>
  <c r="O43" i="1"/>
  <c r="O44" i="1"/>
  <c r="O68" i="1"/>
  <c r="O73" i="1"/>
  <c r="O62" i="1"/>
  <c r="F9" i="1"/>
  <c r="G1" i="36" s="1"/>
  <c r="C10" i="36" s="1"/>
  <c r="B162" i="12"/>
  <c r="B227" i="12"/>
  <c r="B53" i="12"/>
  <c r="B57" i="12"/>
  <c r="E200" i="13"/>
  <c r="D200" i="13"/>
  <c r="B238" i="12"/>
  <c r="E153" i="13"/>
  <c r="D153" i="13"/>
  <c r="B191" i="12"/>
  <c r="B241" i="12"/>
  <c r="B205" i="12"/>
  <c r="B200" i="12"/>
  <c r="B164" i="12"/>
  <c r="B253" i="12"/>
  <c r="B223" i="12"/>
  <c r="B267" i="12"/>
  <c r="B255" i="12"/>
  <c r="B167" i="12"/>
  <c r="B254" i="12"/>
  <c r="B214" i="12"/>
  <c r="B207" i="12"/>
  <c r="B236" i="12"/>
  <c r="B270" i="12"/>
  <c r="B174" i="12"/>
  <c r="B264" i="12"/>
  <c r="B247" i="12"/>
  <c r="B234" i="12"/>
  <c r="B232" i="12"/>
  <c r="B239" i="12"/>
  <c r="B192" i="12"/>
  <c r="B224" i="12"/>
  <c r="B249" i="12"/>
  <c r="D126" i="12"/>
  <c r="B268" i="12"/>
  <c r="B201" i="12"/>
  <c r="B56" i="12"/>
  <c r="B35" i="12"/>
  <c r="B49" i="12"/>
  <c r="B170" i="12"/>
  <c r="B25" i="12"/>
  <c r="B171" i="12"/>
  <c r="B206" i="12"/>
  <c r="B60" i="12"/>
  <c r="B257" i="12"/>
  <c r="B126" i="12"/>
  <c r="B233" i="12"/>
  <c r="B218" i="12"/>
  <c r="B211" i="12"/>
  <c r="B173" i="12"/>
  <c r="B266" i="12"/>
  <c r="B215" i="12"/>
  <c r="B242" i="12"/>
  <c r="B226" i="12"/>
  <c r="B169" i="12"/>
  <c r="B237" i="12"/>
  <c r="B208" i="12"/>
  <c r="B199" i="12"/>
  <c r="B222" i="12"/>
  <c r="B209" i="12"/>
  <c r="B141" i="12"/>
  <c r="B210" i="12"/>
  <c r="B246" i="12"/>
  <c r="B182" i="12"/>
  <c r="B194" i="12"/>
  <c r="B166" i="12"/>
  <c r="B163" i="12"/>
  <c r="B219" i="12"/>
  <c r="B179" i="12"/>
  <c r="B235" i="12"/>
  <c r="B66" i="12"/>
  <c r="B165" i="12"/>
  <c r="B172" i="12"/>
  <c r="B190" i="12"/>
  <c r="B217" i="12"/>
  <c r="B269" i="12"/>
  <c r="B265" i="12"/>
  <c r="B195" i="12"/>
  <c r="B240" i="12"/>
  <c r="B145" i="12"/>
  <c r="B216" i="12"/>
  <c r="B178" i="12"/>
  <c r="B248" i="12"/>
  <c r="B193" i="12"/>
  <c r="B184" i="12"/>
  <c r="B202" i="12"/>
  <c r="B221" i="12"/>
  <c r="B220" i="12"/>
  <c r="B243" i="12"/>
  <c r="B262" i="12"/>
  <c r="B263" i="12"/>
  <c r="B196" i="12"/>
  <c r="B82" i="12"/>
  <c r="B155" i="12"/>
  <c r="B225" i="12"/>
  <c r="B140" i="12"/>
  <c r="B183" i="12"/>
  <c r="B55" i="12"/>
  <c r="B48" i="12"/>
  <c r="B114" i="12"/>
  <c r="B106" i="12"/>
  <c r="B146" i="12"/>
  <c r="B86" i="12"/>
  <c r="B54" i="12"/>
  <c r="B127" i="12"/>
  <c r="B115" i="12"/>
  <c r="B76" i="12"/>
  <c r="B144" i="12"/>
  <c r="B135" i="12"/>
  <c r="B36" i="12"/>
  <c r="B94" i="12"/>
  <c r="B100" i="12"/>
  <c r="B103" i="12"/>
  <c r="B93" i="12"/>
  <c r="B40" i="12"/>
  <c r="B75" i="12"/>
  <c r="B104" i="12"/>
  <c r="B81" i="12"/>
  <c r="B92" i="12"/>
  <c r="B134" i="12"/>
  <c r="B91" i="12"/>
  <c r="B85" i="12"/>
  <c r="B109" i="12"/>
  <c r="B116" i="12"/>
  <c r="B117" i="12"/>
  <c r="B156" i="12"/>
  <c r="B67" i="12"/>
  <c r="B125" i="12"/>
  <c r="B136" i="12"/>
  <c r="B41" i="12"/>
  <c r="B99" i="12"/>
  <c r="B71" i="12"/>
  <c r="B122" i="12"/>
  <c r="B47" i="12"/>
  <c r="B121" i="12"/>
  <c r="B137" i="12"/>
  <c r="B158" i="12"/>
  <c r="B133" i="12"/>
  <c r="B83" i="12"/>
  <c r="B84" i="12"/>
  <c r="B95" i="12"/>
  <c r="B154" i="12"/>
  <c r="B96" i="12"/>
  <c r="B105" i="12"/>
  <c r="D195" i="12"/>
  <c r="D196" i="12"/>
  <c r="D226" i="12"/>
  <c r="D225" i="12"/>
  <c r="D224" i="12"/>
  <c r="D219" i="12"/>
  <c r="D216" i="12"/>
  <c r="D220" i="12"/>
  <c r="D217" i="12"/>
  <c r="D32" i="12"/>
  <c r="D211" i="12"/>
  <c r="D249" i="12"/>
  <c r="D114" i="12"/>
  <c r="D172" i="12"/>
  <c r="D115" i="12"/>
  <c r="D205" i="12"/>
  <c r="D246" i="12"/>
  <c r="D30" i="12"/>
  <c r="D209" i="12"/>
  <c r="D247" i="12"/>
  <c r="D262" i="12"/>
  <c r="D178" i="12"/>
  <c r="D243" i="12"/>
  <c r="D26" i="12"/>
  <c r="D153" i="12"/>
  <c r="D168" i="12"/>
  <c r="D256" i="12"/>
  <c r="D177" i="12"/>
  <c r="D181" i="12"/>
  <c r="D163" i="12"/>
  <c r="D40" i="12"/>
  <c r="D105" i="12"/>
  <c r="D166" i="12"/>
  <c r="D254" i="12"/>
  <c r="D193" i="12"/>
  <c r="D239" i="12"/>
  <c r="D48" i="12"/>
  <c r="D164" i="12"/>
  <c r="D270" i="12"/>
  <c r="D127" i="12"/>
  <c r="D135" i="12"/>
  <c r="D241" i="12"/>
  <c r="D118" i="12"/>
  <c r="D222" i="12"/>
  <c r="D268" i="12"/>
  <c r="D145" i="12"/>
  <c r="D202" i="12"/>
  <c r="D235" i="12"/>
  <c r="B153" i="12"/>
  <c r="D103" i="12"/>
  <c r="D214" i="12"/>
  <c r="D116" i="12"/>
  <c r="D173" i="12"/>
  <c r="D266" i="12"/>
  <c r="D191" i="12"/>
  <c r="D237" i="12"/>
  <c r="D184" i="12"/>
  <c r="D218" i="12"/>
  <c r="D264" i="12"/>
  <c r="D33" i="12"/>
  <c r="D94" i="12"/>
  <c r="D154" i="12"/>
  <c r="D250" i="12"/>
  <c r="B177" i="12"/>
  <c r="B72" i="12"/>
  <c r="D109" i="12"/>
  <c r="D182" i="12"/>
  <c r="D144" i="12"/>
  <c r="D96" i="12"/>
  <c r="D156" i="12"/>
  <c r="D200" i="12"/>
  <c r="D233" i="12"/>
  <c r="D121" i="12"/>
  <c r="D179" i="12"/>
  <c r="D100" i="12"/>
  <c r="D169" i="12"/>
  <c r="D208" i="12"/>
  <c r="D76" i="12"/>
  <c r="D136" i="12"/>
  <c r="D242" i="12"/>
  <c r="D29" i="12"/>
  <c r="D31" i="12"/>
  <c r="D92" i="12"/>
  <c r="D210" i="12"/>
  <c r="D248" i="12"/>
  <c r="D232" i="12"/>
  <c r="D134" i="12"/>
  <c r="D194" i="12"/>
  <c r="D240" i="12"/>
  <c r="D104" i="12"/>
  <c r="D165" i="12"/>
  <c r="B168" i="12"/>
  <c r="B181" i="12"/>
  <c r="D125" i="12"/>
  <c r="D192" i="12"/>
  <c r="D238" i="12"/>
  <c r="D41" i="12"/>
  <c r="D106" i="12"/>
  <c r="D167" i="12"/>
  <c r="D146" i="12"/>
  <c r="D236" i="12"/>
  <c r="D117" i="12"/>
  <c r="D174" i="12"/>
  <c r="D221" i="12"/>
  <c r="D267" i="12"/>
  <c r="B256" i="12"/>
  <c r="D190" i="12"/>
  <c r="D201" i="12"/>
  <c r="D234" i="12"/>
  <c r="D47" i="12"/>
  <c r="D223" i="12"/>
  <c r="D269" i="12"/>
  <c r="D199" i="12"/>
  <c r="D34" i="12"/>
  <c r="D95" i="12"/>
  <c r="D155" i="12"/>
  <c r="D36" i="12"/>
  <c r="D122" i="12"/>
  <c r="D183" i="12"/>
  <c r="D263" i="12"/>
  <c r="D159" i="12"/>
  <c r="D24" i="12"/>
  <c r="D19" i="12"/>
  <c r="D22" i="12"/>
  <c r="D21" i="12"/>
  <c r="D18" i="12"/>
  <c r="D20" i="12"/>
  <c r="D23" i="12"/>
  <c r="D13" i="12"/>
  <c r="B20" i="12"/>
  <c r="B29" i="12"/>
  <c r="B24" i="12"/>
  <c r="B31" i="12"/>
  <c r="B13" i="12"/>
  <c r="B18" i="12"/>
  <c r="B21" i="12"/>
  <c r="B19" i="12"/>
  <c r="B30" i="12"/>
  <c r="B33" i="12"/>
  <c r="B23" i="12"/>
  <c r="B22" i="12"/>
  <c r="B32" i="12"/>
  <c r="B34" i="12"/>
  <c r="B159" i="12"/>
  <c r="D157" i="12"/>
  <c r="B157" i="12"/>
  <c r="D137" i="12"/>
  <c r="D215" i="12"/>
  <c r="D265" i="12"/>
  <c r="D93" i="12"/>
  <c r="D185" i="12"/>
  <c r="D180" i="12"/>
  <c r="G170" i="35" l="1"/>
  <c r="G119" i="35"/>
  <c r="G41" i="35"/>
  <c r="G132" i="35"/>
  <c r="G148" i="35"/>
  <c r="G141" i="35"/>
  <c r="G172" i="35"/>
  <c r="G113" i="35"/>
  <c r="G173" i="35"/>
  <c r="G202" i="35"/>
  <c r="I242" i="35"/>
  <c r="M242" i="35"/>
  <c r="G208" i="35"/>
  <c r="G151" i="35"/>
  <c r="I223" i="35"/>
  <c r="M223" i="35"/>
  <c r="H223" i="35" s="1"/>
  <c r="J223" i="35" s="1"/>
  <c r="G10" i="35"/>
  <c r="G90" i="35"/>
  <c r="G213" i="35"/>
  <c r="G37" i="35"/>
  <c r="G216" i="35"/>
  <c r="G248" i="35"/>
  <c r="M20" i="35"/>
  <c r="H20" i="35" s="1"/>
  <c r="J20" i="35" s="1"/>
  <c r="I20" i="35"/>
  <c r="I210" i="35"/>
  <c r="M210" i="35"/>
  <c r="H214" i="35" s="1"/>
  <c r="J214" i="35" s="1"/>
  <c r="G211" i="35"/>
  <c r="G111" i="35"/>
  <c r="G115" i="35"/>
  <c r="G147" i="35"/>
  <c r="I206" i="35"/>
  <c r="M206" i="35"/>
  <c r="H204" i="35" s="1"/>
  <c r="J204" i="35" s="1"/>
  <c r="G64" i="35"/>
  <c r="G122" i="35"/>
  <c r="M125" i="35"/>
  <c r="H125" i="35" s="1"/>
  <c r="J125" i="35" s="1"/>
  <c r="I125" i="35"/>
  <c r="G136" i="35"/>
  <c r="G12" i="35"/>
  <c r="G82" i="35"/>
  <c r="G225" i="35"/>
  <c r="G237" i="35"/>
  <c r="G137" i="35"/>
  <c r="C39" i="9"/>
  <c r="D28" i="12"/>
  <c r="K87" i="9"/>
  <c r="C42" i="9"/>
  <c r="D38" i="12"/>
  <c r="D255" i="12"/>
  <c r="C11" i="9"/>
  <c r="N86" i="1"/>
  <c r="I86" i="1" s="1"/>
  <c r="K86" i="1" s="1"/>
  <c r="N88" i="1"/>
  <c r="I88" i="1" s="1"/>
  <c r="K88" i="1" s="1"/>
  <c r="N85" i="1"/>
  <c r="I85" i="1" s="1"/>
  <c r="K85" i="1" s="1"/>
  <c r="N84" i="1"/>
  <c r="I84" i="1" s="1"/>
  <c r="K84" i="1" s="1"/>
  <c r="N87" i="1"/>
  <c r="I87" i="1" s="1"/>
  <c r="K87" i="1" s="1"/>
  <c r="J87" i="1"/>
  <c r="N132" i="1"/>
  <c r="I132" i="1" s="1"/>
  <c r="K132" i="1" s="1"/>
  <c r="N152" i="1"/>
  <c r="I152" i="1" s="1"/>
  <c r="K152" i="1" s="1"/>
  <c r="N131" i="1"/>
  <c r="I131" i="1" s="1"/>
  <c r="K131" i="1" s="1"/>
  <c r="N124" i="1"/>
  <c r="I124" i="1" s="1"/>
  <c r="K124" i="1" s="1"/>
  <c r="N142" i="1"/>
  <c r="I142" i="1" s="1"/>
  <c r="K142" i="1" s="1"/>
  <c r="N129" i="1"/>
  <c r="I129" i="1" s="1"/>
  <c r="K129" i="1" s="1"/>
  <c r="N143" i="1"/>
  <c r="I143" i="1" s="1"/>
  <c r="K143" i="1" s="1"/>
  <c r="N151" i="1"/>
  <c r="I151" i="1" s="1"/>
  <c r="K151" i="1" s="1"/>
  <c r="N128" i="1"/>
  <c r="I128" i="1" s="1"/>
  <c r="K128" i="1" s="1"/>
  <c r="N125" i="1"/>
  <c r="I125" i="1" s="1"/>
  <c r="K125" i="1" s="1"/>
  <c r="N153" i="1"/>
  <c r="I153" i="1" s="1"/>
  <c r="K153" i="1" s="1"/>
  <c r="N144" i="1"/>
  <c r="I144" i="1" s="1"/>
  <c r="K144" i="1" s="1"/>
  <c r="N119" i="1"/>
  <c r="I119" i="1" s="1"/>
  <c r="K119" i="1" s="1"/>
  <c r="N130" i="1"/>
  <c r="I130" i="1" s="1"/>
  <c r="K130" i="1" s="1"/>
  <c r="N154" i="1"/>
  <c r="I154" i="1" s="1"/>
  <c r="K154" i="1" s="1"/>
  <c r="N141" i="1"/>
  <c r="I141" i="1" s="1"/>
  <c r="K141" i="1" s="1"/>
  <c r="N121" i="1"/>
  <c r="I121" i="1" s="1"/>
  <c r="K121" i="1" s="1"/>
  <c r="N120" i="1"/>
  <c r="I120" i="1" s="1"/>
  <c r="K120" i="1" s="1"/>
  <c r="N139" i="1"/>
  <c r="I139" i="1" s="1"/>
  <c r="K139" i="1" s="1"/>
  <c r="N172" i="1"/>
  <c r="I172" i="1" s="1"/>
  <c r="K172" i="1" s="1"/>
  <c r="N140" i="1"/>
  <c r="I140" i="1" s="1"/>
  <c r="K140" i="1" s="1"/>
  <c r="N133" i="1"/>
  <c r="I133" i="1" s="1"/>
  <c r="K133" i="1" s="1"/>
  <c r="C9" i="36" s="1"/>
  <c r="N171" i="1"/>
  <c r="I171" i="1" s="1"/>
  <c r="K171" i="1" s="1"/>
  <c r="N157" i="1"/>
  <c r="I157" i="1" s="1"/>
  <c r="K157" i="1" s="1"/>
  <c r="N170" i="1"/>
  <c r="I170" i="1" s="1"/>
  <c r="K170" i="1" s="1"/>
  <c r="D55" i="12"/>
  <c r="C362" i="9"/>
  <c r="C357" i="9"/>
  <c r="D57" i="12"/>
  <c r="C372" i="9"/>
  <c r="D71" i="12"/>
  <c r="C425" i="9"/>
  <c r="D54" i="12"/>
  <c r="C352" i="9"/>
  <c r="D86" i="12"/>
  <c r="C498" i="9"/>
  <c r="D99" i="12"/>
  <c r="C551" i="9"/>
  <c r="D53" i="12"/>
  <c r="C348" i="9"/>
  <c r="K362" i="9"/>
  <c r="K357" i="9"/>
  <c r="D83" i="12"/>
  <c r="C467" i="9"/>
  <c r="D72" i="12"/>
  <c r="C430" i="9"/>
  <c r="D66" i="12"/>
  <c r="C402" i="9"/>
  <c r="D253" i="12"/>
  <c r="C929" i="9"/>
  <c r="D67" i="12"/>
  <c r="C407" i="9"/>
  <c r="N315" i="1"/>
  <c r="I315" i="1" s="1"/>
  <c r="K315" i="1" s="1"/>
  <c r="J315" i="1"/>
  <c r="N317" i="1"/>
  <c r="I317" i="1" s="1"/>
  <c r="K317" i="1" s="1"/>
  <c r="J317" i="1"/>
  <c r="N319" i="1"/>
  <c r="I319" i="1" s="1"/>
  <c r="K319" i="1" s="1"/>
  <c r="J319" i="1"/>
  <c r="N318" i="1"/>
  <c r="I318" i="1" s="1"/>
  <c r="K318" i="1" s="1"/>
  <c r="J318" i="1"/>
  <c r="N316" i="1"/>
  <c r="I316" i="1" s="1"/>
  <c r="K316" i="1" s="1"/>
  <c r="J316" i="1"/>
  <c r="N320" i="1"/>
  <c r="I320" i="1" s="1"/>
  <c r="K320" i="1" s="1"/>
  <c r="J320" i="1"/>
  <c r="N313" i="1"/>
  <c r="I313" i="1" s="1"/>
  <c r="K313" i="1" s="1"/>
  <c r="J313" i="1"/>
  <c r="N314" i="1"/>
  <c r="I314" i="1" s="1"/>
  <c r="K314" i="1" s="1"/>
  <c r="J314" i="1"/>
  <c r="N312" i="1"/>
  <c r="I312" i="1" s="1"/>
  <c r="K312" i="1" s="1"/>
  <c r="J312" i="1"/>
  <c r="N308" i="1"/>
  <c r="I308" i="1" s="1"/>
  <c r="K308" i="1" s="1"/>
  <c r="J308" i="1"/>
  <c r="N304" i="1"/>
  <c r="I304" i="1" s="1"/>
  <c r="K304" i="1" s="1"/>
  <c r="J304" i="1"/>
  <c r="N305" i="1"/>
  <c r="I305" i="1" s="1"/>
  <c r="K305" i="1" s="1"/>
  <c r="J305" i="1"/>
  <c r="N307" i="1"/>
  <c r="I307" i="1" s="1"/>
  <c r="K307" i="1" s="1"/>
  <c r="J307" i="1"/>
  <c r="N309" i="1"/>
  <c r="I309" i="1" s="1"/>
  <c r="K309" i="1" s="1"/>
  <c r="J309" i="1"/>
  <c r="N306" i="1"/>
  <c r="I306" i="1" s="1"/>
  <c r="K306" i="1" s="1"/>
  <c r="J306" i="1"/>
  <c r="N303" i="1"/>
  <c r="I303" i="1" s="1"/>
  <c r="K303" i="1" s="1"/>
  <c r="J303" i="1"/>
  <c r="N294" i="1"/>
  <c r="I294" i="1" s="1"/>
  <c r="K294" i="1" s="1"/>
  <c r="J294" i="1"/>
  <c r="N299" i="1"/>
  <c r="I299" i="1" s="1"/>
  <c r="K299" i="1" s="1"/>
  <c r="C18" i="36" s="1"/>
  <c r="J299" i="1"/>
  <c r="N297" i="1"/>
  <c r="I297" i="1" s="1"/>
  <c r="K297" i="1" s="1"/>
  <c r="J297" i="1"/>
  <c r="N300" i="1"/>
  <c r="I300" i="1" s="1"/>
  <c r="K300" i="1" s="1"/>
  <c r="C19" i="36" s="1"/>
  <c r="J300" i="1"/>
  <c r="N296" i="1"/>
  <c r="I296" i="1" s="1"/>
  <c r="K296" i="1" s="1"/>
  <c r="J296" i="1"/>
  <c r="N298" i="1"/>
  <c r="I298" i="1" s="1"/>
  <c r="K298" i="1" s="1"/>
  <c r="J298" i="1"/>
  <c r="N295" i="1"/>
  <c r="I295" i="1" s="1"/>
  <c r="K295" i="1" s="1"/>
  <c r="J295" i="1"/>
  <c r="N293" i="1"/>
  <c r="I293" i="1" s="1"/>
  <c r="K293" i="1" s="1"/>
  <c r="J293" i="1"/>
  <c r="N290" i="1"/>
  <c r="I290" i="1" s="1"/>
  <c r="K290" i="1" s="1"/>
  <c r="J290" i="1"/>
  <c r="N288" i="1"/>
  <c r="I288" i="1" s="1"/>
  <c r="K288" i="1" s="1"/>
  <c r="J288" i="1"/>
  <c r="N289" i="1"/>
  <c r="I289" i="1" s="1"/>
  <c r="K289" i="1" s="1"/>
  <c r="J289" i="1"/>
  <c r="N287" i="1"/>
  <c r="I287" i="1" s="1"/>
  <c r="K287" i="1" s="1"/>
  <c r="J287" i="1"/>
  <c r="N285" i="1"/>
  <c r="I285" i="1" s="1"/>
  <c r="K285" i="1" s="1"/>
  <c r="J285" i="1"/>
  <c r="N286" i="1"/>
  <c r="I286" i="1" s="1"/>
  <c r="K286" i="1" s="1"/>
  <c r="J286" i="1"/>
  <c r="N281" i="1"/>
  <c r="I281" i="1" s="1"/>
  <c r="K281" i="1" s="1"/>
  <c r="J281" i="1"/>
  <c r="N282" i="1"/>
  <c r="I282" i="1" s="1"/>
  <c r="K282" i="1" s="1"/>
  <c r="J282" i="1"/>
  <c r="N280" i="1"/>
  <c r="I280" i="1" s="1"/>
  <c r="K280" i="1" s="1"/>
  <c r="J280" i="1"/>
  <c r="N277" i="1"/>
  <c r="I277" i="1" s="1"/>
  <c r="K277" i="1" s="1"/>
  <c r="J277" i="1"/>
  <c r="N283" i="1"/>
  <c r="I283" i="1" s="1"/>
  <c r="K283" i="1" s="1"/>
  <c r="C16" i="36" s="1"/>
  <c r="J283" i="1"/>
  <c r="N278" i="1"/>
  <c r="I278" i="1" s="1"/>
  <c r="K278" i="1" s="1"/>
  <c r="J278" i="1"/>
  <c r="N275" i="1"/>
  <c r="I275" i="1" s="1"/>
  <c r="K275" i="1" s="1"/>
  <c r="J275" i="1"/>
  <c r="N274" i="1"/>
  <c r="I274" i="1" s="1"/>
  <c r="K274" i="1" s="1"/>
  <c r="J274" i="1"/>
  <c r="N273" i="1"/>
  <c r="I273" i="1" s="1"/>
  <c r="K273" i="1" s="1"/>
  <c r="J273" i="1"/>
  <c r="N284" i="1"/>
  <c r="I284" i="1" s="1"/>
  <c r="K284" i="1" s="1"/>
  <c r="C17" i="36" s="1"/>
  <c r="J284" i="1"/>
  <c r="N272" i="1"/>
  <c r="I272" i="1" s="1"/>
  <c r="K272" i="1" s="1"/>
  <c r="J272" i="1"/>
  <c r="N276" i="1"/>
  <c r="I276" i="1" s="1"/>
  <c r="K276" i="1" s="1"/>
  <c r="J276" i="1"/>
  <c r="N279" i="1"/>
  <c r="I279" i="1" s="1"/>
  <c r="K279" i="1" s="1"/>
  <c r="J279" i="1"/>
  <c r="N271" i="1"/>
  <c r="I271" i="1" s="1"/>
  <c r="K271" i="1" s="1"/>
  <c r="J271" i="1"/>
  <c r="N249" i="1"/>
  <c r="I249" i="1" s="1"/>
  <c r="K249" i="1" s="1"/>
  <c r="J249" i="1"/>
  <c r="N266" i="1"/>
  <c r="I266" i="1" s="1"/>
  <c r="K266" i="1" s="1"/>
  <c r="J266" i="1"/>
  <c r="N242" i="1"/>
  <c r="I242" i="1" s="1"/>
  <c r="K242" i="1" s="1"/>
  <c r="J242" i="1"/>
  <c r="N243" i="1"/>
  <c r="I243" i="1" s="1"/>
  <c r="K243" i="1" s="1"/>
  <c r="J243" i="1"/>
  <c r="N262" i="1"/>
  <c r="I262" i="1" s="1"/>
  <c r="K262" i="1" s="1"/>
  <c r="J262" i="1"/>
  <c r="N256" i="1"/>
  <c r="I256" i="1" s="1"/>
  <c r="K256" i="1" s="1"/>
  <c r="J256" i="1"/>
  <c r="N245" i="1"/>
  <c r="I245" i="1" s="1"/>
  <c r="K245" i="1" s="1"/>
  <c r="J245" i="1"/>
  <c r="N268" i="1"/>
  <c r="I268" i="1" s="1"/>
  <c r="K268" i="1" s="1"/>
  <c r="C15" i="36" s="1"/>
  <c r="J268" i="1"/>
  <c r="N264" i="1"/>
  <c r="I264" i="1" s="1"/>
  <c r="K264" i="1" s="1"/>
  <c r="J264" i="1"/>
  <c r="N244" i="1"/>
  <c r="I244" i="1" s="1"/>
  <c r="K244" i="1" s="1"/>
  <c r="J244" i="1"/>
  <c r="N265" i="1"/>
  <c r="I265" i="1" s="1"/>
  <c r="K265" i="1" s="1"/>
  <c r="J265" i="1"/>
  <c r="N236" i="1"/>
  <c r="I236" i="1" s="1"/>
  <c r="K236" i="1" s="1"/>
  <c r="J236" i="1"/>
  <c r="N248" i="1"/>
  <c r="I248" i="1" s="1"/>
  <c r="K248" i="1" s="1"/>
  <c r="J248" i="1"/>
  <c r="N235" i="1"/>
  <c r="I235" i="1" s="1"/>
  <c r="K235" i="1" s="1"/>
  <c r="J235" i="1"/>
  <c r="N259" i="1"/>
  <c r="I259" i="1" s="1"/>
  <c r="K259" i="1" s="1"/>
  <c r="J259" i="1"/>
  <c r="N263" i="1"/>
  <c r="I263" i="1" s="1"/>
  <c r="K263" i="1" s="1"/>
  <c r="J263" i="1"/>
  <c r="N239" i="1"/>
  <c r="I239" i="1" s="1"/>
  <c r="K239" i="1" s="1"/>
  <c r="J239" i="1"/>
  <c r="N261" i="1"/>
  <c r="I261" i="1" s="1"/>
  <c r="K261" i="1" s="1"/>
  <c r="J261" i="1"/>
  <c r="N267" i="1"/>
  <c r="I267" i="1" s="1"/>
  <c r="K267" i="1" s="1"/>
  <c r="J267" i="1"/>
  <c r="N258" i="1"/>
  <c r="I258" i="1" s="1"/>
  <c r="K258" i="1" s="1"/>
  <c r="J258" i="1"/>
  <c r="N255" i="1"/>
  <c r="I255" i="1" s="1"/>
  <c r="K255" i="1" s="1"/>
  <c r="J255" i="1"/>
  <c r="N254" i="1"/>
  <c r="I254" i="1" s="1"/>
  <c r="K254" i="1" s="1"/>
  <c r="J254" i="1"/>
  <c r="N253" i="1"/>
  <c r="I253" i="1" s="1"/>
  <c r="K253" i="1" s="1"/>
  <c r="J253" i="1"/>
  <c r="N252" i="1"/>
  <c r="I252" i="1" s="1"/>
  <c r="K252" i="1" s="1"/>
  <c r="J252" i="1"/>
  <c r="N251" i="1"/>
  <c r="I251" i="1" s="1"/>
  <c r="K251" i="1" s="1"/>
  <c r="C13" i="36" s="1"/>
  <c r="J251" i="1"/>
  <c r="N250" i="1"/>
  <c r="I250" i="1" s="1"/>
  <c r="K250" i="1" s="1"/>
  <c r="C12" i="36" s="1"/>
  <c r="J250" i="1"/>
  <c r="N257" i="1"/>
  <c r="I257" i="1" s="1"/>
  <c r="K257" i="1" s="1"/>
  <c r="J257" i="1"/>
  <c r="N247" i="1"/>
  <c r="I247" i="1" s="1"/>
  <c r="K247" i="1" s="1"/>
  <c r="J247" i="1"/>
  <c r="N237" i="1"/>
  <c r="I237" i="1" s="1"/>
  <c r="K237" i="1" s="1"/>
  <c r="J237" i="1"/>
  <c r="N241" i="1"/>
  <c r="I241" i="1" s="1"/>
  <c r="K241" i="1" s="1"/>
  <c r="J241" i="1"/>
  <c r="N246" i="1"/>
  <c r="I246" i="1" s="1"/>
  <c r="K246" i="1" s="1"/>
  <c r="J246" i="1"/>
  <c r="N238" i="1"/>
  <c r="I238" i="1" s="1"/>
  <c r="K238" i="1" s="1"/>
  <c r="J238" i="1"/>
  <c r="N240" i="1"/>
  <c r="I240" i="1" s="1"/>
  <c r="K240" i="1" s="1"/>
  <c r="J240" i="1"/>
  <c r="N234" i="1"/>
  <c r="I234" i="1" s="1"/>
  <c r="K234" i="1" s="1"/>
  <c r="J234" i="1"/>
  <c r="N226" i="1"/>
  <c r="I226" i="1" s="1"/>
  <c r="K226" i="1" s="1"/>
  <c r="J226" i="1"/>
  <c r="N227" i="1"/>
  <c r="I227" i="1" s="1"/>
  <c r="K227" i="1" s="1"/>
  <c r="J227" i="1"/>
  <c r="N228" i="1"/>
  <c r="I228" i="1" s="1"/>
  <c r="K228" i="1" s="1"/>
  <c r="J228" i="1"/>
  <c r="N230" i="1"/>
  <c r="I230" i="1" s="1"/>
  <c r="K230" i="1" s="1"/>
  <c r="J230" i="1"/>
  <c r="N223" i="1"/>
  <c r="I223" i="1" s="1"/>
  <c r="K223" i="1" s="1"/>
  <c r="J223" i="1"/>
  <c r="N224" i="1"/>
  <c r="I224" i="1" s="1"/>
  <c r="K224" i="1" s="1"/>
  <c r="J224" i="1"/>
  <c r="N225" i="1"/>
  <c r="I225" i="1" s="1"/>
  <c r="K225" i="1" s="1"/>
  <c r="J225" i="1"/>
  <c r="N231" i="1"/>
  <c r="I231" i="1" s="1"/>
  <c r="K231" i="1" s="1"/>
  <c r="C11" i="36" s="1"/>
  <c r="J231" i="1"/>
  <c r="N222" i="1"/>
  <c r="I222" i="1" s="1"/>
  <c r="K222" i="1" s="1"/>
  <c r="J222" i="1"/>
  <c r="N229" i="1"/>
  <c r="I229" i="1" s="1"/>
  <c r="N221" i="1"/>
  <c r="I221" i="1" s="1"/>
  <c r="K221" i="1" s="1"/>
  <c r="J221" i="1"/>
  <c r="N215" i="1"/>
  <c r="I215" i="1" s="1"/>
  <c r="K215" i="1" s="1"/>
  <c r="J215" i="1"/>
  <c r="N217" i="1"/>
  <c r="I217" i="1" s="1"/>
  <c r="K217" i="1" s="1"/>
  <c r="J217" i="1"/>
  <c r="N214" i="1"/>
  <c r="I214" i="1" s="1"/>
  <c r="K214" i="1" s="1"/>
  <c r="J214" i="1"/>
  <c r="N219" i="1"/>
  <c r="I219" i="1" s="1"/>
  <c r="K219" i="1" s="1"/>
  <c r="J219" i="1"/>
  <c r="N209" i="1"/>
  <c r="I209" i="1" s="1"/>
  <c r="K209" i="1" s="1"/>
  <c r="J209" i="1"/>
  <c r="N208" i="1"/>
  <c r="I208" i="1" s="1"/>
  <c r="K208" i="1" s="1"/>
  <c r="J208" i="1"/>
  <c r="N207" i="1"/>
  <c r="I207" i="1" s="1"/>
  <c r="K207" i="1" s="1"/>
  <c r="J207" i="1"/>
  <c r="N218" i="1"/>
  <c r="I218" i="1" s="1"/>
  <c r="K218" i="1" s="1"/>
  <c r="J218" i="1"/>
  <c r="N220" i="1"/>
  <c r="I220" i="1" s="1"/>
  <c r="K220" i="1" s="1"/>
  <c r="J220" i="1"/>
  <c r="N216" i="1"/>
  <c r="I216" i="1" s="1"/>
  <c r="K216" i="1" s="1"/>
  <c r="J216" i="1"/>
  <c r="N213" i="1"/>
  <c r="I213" i="1" s="1"/>
  <c r="K213" i="1" s="1"/>
  <c r="J213" i="1"/>
  <c r="N212" i="1"/>
  <c r="I212" i="1" s="1"/>
  <c r="K212" i="1" s="1"/>
  <c r="J212" i="1"/>
  <c r="N211" i="1"/>
  <c r="I211" i="1" s="1"/>
  <c r="K211" i="1" s="1"/>
  <c r="J211" i="1"/>
  <c r="N210" i="1"/>
  <c r="I210" i="1" s="1"/>
  <c r="K210" i="1" s="1"/>
  <c r="J210" i="1"/>
  <c r="N206" i="1"/>
  <c r="I206" i="1" s="1"/>
  <c r="K206" i="1" s="1"/>
  <c r="J206" i="1"/>
  <c r="N200" i="1"/>
  <c r="I200" i="1" s="1"/>
  <c r="K200" i="1" s="1"/>
  <c r="J200" i="1"/>
  <c r="N203" i="1"/>
  <c r="I203" i="1" s="1"/>
  <c r="K203" i="1" s="1"/>
  <c r="J203" i="1"/>
  <c r="N205" i="1"/>
  <c r="I205" i="1" s="1"/>
  <c r="K205" i="1" s="1"/>
  <c r="J205" i="1"/>
  <c r="N204" i="1"/>
  <c r="I204" i="1" s="1"/>
  <c r="K204" i="1" s="1"/>
  <c r="J204" i="1"/>
  <c r="N201" i="1"/>
  <c r="I201" i="1" s="1"/>
  <c r="K201" i="1" s="1"/>
  <c r="J201" i="1"/>
  <c r="N199" i="1"/>
  <c r="I199" i="1" s="1"/>
  <c r="K199" i="1" s="1"/>
  <c r="J199" i="1"/>
  <c r="N202" i="1"/>
  <c r="I202" i="1" s="1"/>
  <c r="K202" i="1" s="1"/>
  <c r="J202" i="1"/>
  <c r="N198" i="1"/>
  <c r="I198" i="1" s="1"/>
  <c r="K198" i="1" s="1"/>
  <c r="J198" i="1"/>
  <c r="N194" i="1"/>
  <c r="I194" i="1" s="1"/>
  <c r="K194" i="1" s="1"/>
  <c r="J194" i="1"/>
  <c r="N195" i="1"/>
  <c r="I195" i="1" s="1"/>
  <c r="K195" i="1" s="1"/>
  <c r="J195" i="1"/>
  <c r="N193" i="1"/>
  <c r="I193" i="1" s="1"/>
  <c r="K193" i="1" s="1"/>
  <c r="J193" i="1"/>
  <c r="N189" i="1"/>
  <c r="I189" i="1" s="1"/>
  <c r="K189" i="1" s="1"/>
  <c r="J189" i="1"/>
  <c r="N190" i="1"/>
  <c r="I190" i="1" s="1"/>
  <c r="K190" i="1" s="1"/>
  <c r="J190" i="1"/>
  <c r="N188" i="1"/>
  <c r="I188" i="1" s="1"/>
  <c r="K188" i="1" s="1"/>
  <c r="J188" i="1"/>
  <c r="N182" i="1"/>
  <c r="I182" i="1" s="1"/>
  <c r="K182" i="1" s="1"/>
  <c r="J182" i="1"/>
  <c r="N179" i="1"/>
  <c r="I179" i="1" s="1"/>
  <c r="K179" i="1" s="1"/>
  <c r="J179" i="1"/>
  <c r="N183" i="1"/>
  <c r="I183" i="1" s="1"/>
  <c r="K183" i="1" s="1"/>
  <c r="J183" i="1"/>
  <c r="N180" i="1"/>
  <c r="I180" i="1" s="1"/>
  <c r="K180" i="1" s="1"/>
  <c r="J180" i="1"/>
  <c r="N181" i="1"/>
  <c r="I181" i="1" s="1"/>
  <c r="K181" i="1" s="1"/>
  <c r="J181" i="1"/>
  <c r="N185" i="1"/>
  <c r="I185" i="1" s="1"/>
  <c r="K185" i="1" s="1"/>
  <c r="J185" i="1"/>
  <c r="N177" i="1"/>
  <c r="I177" i="1" s="1"/>
  <c r="K177" i="1" s="1"/>
  <c r="J177" i="1"/>
  <c r="N176" i="1"/>
  <c r="I176" i="1" s="1"/>
  <c r="K176" i="1" s="1"/>
  <c r="J176" i="1"/>
  <c r="N184" i="1"/>
  <c r="I184" i="1" s="1"/>
  <c r="K184" i="1" s="1"/>
  <c r="J184" i="1"/>
  <c r="N178" i="1"/>
  <c r="I178" i="1" s="1"/>
  <c r="K178" i="1" s="1"/>
  <c r="J178" i="1"/>
  <c r="N175" i="1"/>
  <c r="I175" i="1" s="1"/>
  <c r="K175" i="1" s="1"/>
  <c r="J175" i="1"/>
  <c r="N167" i="1"/>
  <c r="I167" i="1" s="1"/>
  <c r="K167" i="1" s="1"/>
  <c r="J167" i="1"/>
  <c r="N166" i="1"/>
  <c r="I166" i="1" s="1"/>
  <c r="K166" i="1" s="1"/>
  <c r="J166" i="1"/>
  <c r="N161" i="1"/>
  <c r="I161" i="1" s="1"/>
  <c r="K161" i="1" s="1"/>
  <c r="J161" i="1"/>
  <c r="N163" i="1"/>
  <c r="I163" i="1" s="1"/>
  <c r="K163" i="1" s="1"/>
  <c r="J163" i="1"/>
  <c r="N162" i="1"/>
  <c r="I162" i="1" s="1"/>
  <c r="K162" i="1" s="1"/>
  <c r="J162" i="1"/>
  <c r="N160" i="1"/>
  <c r="I160" i="1" s="1"/>
  <c r="K160" i="1" s="1"/>
  <c r="J160" i="1"/>
  <c r="D140" i="12"/>
  <c r="C650" i="9"/>
  <c r="D141" i="12"/>
  <c r="C654" i="9"/>
  <c r="N148" i="1"/>
  <c r="I148" i="1" s="1"/>
  <c r="K148" i="1" s="1"/>
  <c r="J148" i="1"/>
  <c r="N147" i="1"/>
  <c r="I147" i="1" s="1"/>
  <c r="K147" i="1" s="1"/>
  <c r="J147" i="1"/>
  <c r="N136" i="1"/>
  <c r="I136" i="1" s="1"/>
  <c r="K136" i="1" s="1"/>
  <c r="J136" i="1"/>
  <c r="J135" i="1" s="1"/>
  <c r="N112" i="1"/>
  <c r="I112" i="1" s="1"/>
  <c r="K112" i="1" s="1"/>
  <c r="J112" i="1"/>
  <c r="N114" i="1"/>
  <c r="I114" i="1" s="1"/>
  <c r="K114" i="1" s="1"/>
  <c r="C8" i="36" s="1"/>
  <c r="J114" i="1"/>
  <c r="N111" i="1"/>
  <c r="I111" i="1" s="1"/>
  <c r="K111" i="1" s="1"/>
  <c r="J111" i="1"/>
  <c r="N116" i="1"/>
  <c r="I116" i="1" s="1"/>
  <c r="K116" i="1" s="1"/>
  <c r="J116" i="1"/>
  <c r="N113" i="1"/>
  <c r="I113" i="1" s="1"/>
  <c r="K113" i="1" s="1"/>
  <c r="J113" i="1"/>
  <c r="N115" i="1"/>
  <c r="I115" i="1" s="1"/>
  <c r="K115" i="1" s="1"/>
  <c r="J115" i="1"/>
  <c r="N110" i="1"/>
  <c r="I110" i="1" s="1"/>
  <c r="K110" i="1" s="1"/>
  <c r="J110" i="1"/>
  <c r="N107" i="1"/>
  <c r="I107" i="1" s="1"/>
  <c r="K107" i="1" s="1"/>
  <c r="K106" i="1" s="1"/>
  <c r="F36" i="6" s="1"/>
  <c r="J107" i="1"/>
  <c r="J106" i="1" s="1"/>
  <c r="N102" i="1"/>
  <c r="I102" i="1" s="1"/>
  <c r="K102" i="1" s="1"/>
  <c r="J102" i="1"/>
  <c r="N103" i="1"/>
  <c r="I103" i="1" s="1"/>
  <c r="K103" i="1" s="1"/>
  <c r="J103" i="1"/>
  <c r="N101" i="1"/>
  <c r="I101" i="1" s="1"/>
  <c r="K101" i="1" s="1"/>
  <c r="J101" i="1"/>
  <c r="N104" i="1"/>
  <c r="I104" i="1" s="1"/>
  <c r="K104" i="1" s="1"/>
  <c r="J104" i="1"/>
  <c r="N100" i="1"/>
  <c r="I100" i="1" s="1"/>
  <c r="K100" i="1" s="1"/>
  <c r="J100" i="1"/>
  <c r="N95" i="1"/>
  <c r="I95" i="1" s="1"/>
  <c r="K95" i="1" s="1"/>
  <c r="J95" i="1"/>
  <c r="N96" i="1"/>
  <c r="I96" i="1" s="1"/>
  <c r="K96" i="1" s="1"/>
  <c r="J96" i="1"/>
  <c r="N97" i="1"/>
  <c r="I97" i="1" s="1"/>
  <c r="K97" i="1" s="1"/>
  <c r="J97" i="1"/>
  <c r="N94" i="1"/>
  <c r="I94" i="1" s="1"/>
  <c r="K94" i="1" s="1"/>
  <c r="J94" i="1"/>
  <c r="D60" i="12"/>
  <c r="N91" i="1"/>
  <c r="I91" i="1" s="1"/>
  <c r="K91" i="1" s="1"/>
  <c r="J91" i="1"/>
  <c r="J90" i="1" s="1"/>
  <c r="N81" i="1"/>
  <c r="I81" i="1" s="1"/>
  <c r="K81" i="1" s="1"/>
  <c r="J81" i="1"/>
  <c r="N82" i="1"/>
  <c r="I82" i="1" s="1"/>
  <c r="K82" i="1" s="1"/>
  <c r="J82" i="1"/>
  <c r="N83" i="1"/>
  <c r="I83" i="1" s="1"/>
  <c r="K83" i="1" s="1"/>
  <c r="J83" i="1"/>
  <c r="N80" i="1"/>
  <c r="I80" i="1" s="1"/>
  <c r="K80" i="1" s="1"/>
  <c r="J80" i="1"/>
  <c r="N68" i="1"/>
  <c r="I68" i="1" s="1"/>
  <c r="K68" i="1" s="1"/>
  <c r="J68" i="1"/>
  <c r="N69" i="1"/>
  <c r="I69" i="1" s="1"/>
  <c r="K69" i="1" s="1"/>
  <c r="J69" i="1"/>
  <c r="N74" i="1"/>
  <c r="I74" i="1" s="1"/>
  <c r="K74" i="1" s="1"/>
  <c r="J74" i="1"/>
  <c r="N73" i="1"/>
  <c r="I73" i="1" s="1"/>
  <c r="K73" i="1" s="1"/>
  <c r="J73" i="1"/>
  <c r="N75" i="1"/>
  <c r="I75" i="1" s="1"/>
  <c r="K75" i="1" s="1"/>
  <c r="J75" i="1"/>
  <c r="N71" i="1"/>
  <c r="I71" i="1" s="1"/>
  <c r="K71" i="1" s="1"/>
  <c r="J71" i="1"/>
  <c r="N72" i="1"/>
  <c r="I72" i="1" s="1"/>
  <c r="K72" i="1" s="1"/>
  <c r="J72" i="1"/>
  <c r="N77" i="1"/>
  <c r="I77" i="1" s="1"/>
  <c r="K77" i="1" s="1"/>
  <c r="J77" i="1"/>
  <c r="N70" i="1"/>
  <c r="I70" i="1" s="1"/>
  <c r="K70" i="1" s="1"/>
  <c r="J70" i="1"/>
  <c r="N67" i="1"/>
  <c r="I67" i="1" s="1"/>
  <c r="K67" i="1" s="1"/>
  <c r="J67" i="1"/>
  <c r="N57" i="1"/>
  <c r="I57" i="1" s="1"/>
  <c r="K57" i="1" s="1"/>
  <c r="J57" i="1"/>
  <c r="N59" i="1"/>
  <c r="I59" i="1" s="1"/>
  <c r="K59" i="1" s="1"/>
  <c r="J59" i="1"/>
  <c r="N58" i="1"/>
  <c r="I58" i="1" s="1"/>
  <c r="K58" i="1" s="1"/>
  <c r="J58" i="1"/>
  <c r="N64" i="1"/>
  <c r="I64" i="1" s="1"/>
  <c r="K64" i="1" s="1"/>
  <c r="J64" i="1"/>
  <c r="N56" i="1"/>
  <c r="I56" i="1" s="1"/>
  <c r="K56" i="1" s="1"/>
  <c r="J56" i="1"/>
  <c r="N62" i="1"/>
  <c r="I62" i="1" s="1"/>
  <c r="K62" i="1" s="1"/>
  <c r="J62" i="1"/>
  <c r="N60" i="1"/>
  <c r="I60" i="1" s="1"/>
  <c r="K60" i="1" s="1"/>
  <c r="J60" i="1"/>
  <c r="N61" i="1"/>
  <c r="I61" i="1" s="1"/>
  <c r="K61" i="1" s="1"/>
  <c r="J61" i="1"/>
  <c r="N55" i="1"/>
  <c r="I55" i="1" s="1"/>
  <c r="K55" i="1" s="1"/>
  <c r="J55" i="1"/>
  <c r="N54" i="1"/>
  <c r="I54" i="1" s="1"/>
  <c r="K54" i="1" s="1"/>
  <c r="J54" i="1"/>
  <c r="N45" i="1"/>
  <c r="I45" i="1" s="1"/>
  <c r="K45" i="1" s="1"/>
  <c r="J45" i="1"/>
  <c r="N46" i="1"/>
  <c r="I46" i="1" s="1"/>
  <c r="K46" i="1" s="1"/>
  <c r="J46" i="1"/>
  <c r="N47" i="1"/>
  <c r="I47" i="1" s="1"/>
  <c r="K47" i="1" s="1"/>
  <c r="J47" i="1"/>
  <c r="N48" i="1"/>
  <c r="I48" i="1" s="1"/>
  <c r="K48" i="1" s="1"/>
  <c r="J48" i="1"/>
  <c r="N51" i="1"/>
  <c r="I51" i="1" s="1"/>
  <c r="K51" i="1" s="1"/>
  <c r="J51" i="1"/>
  <c r="N49" i="1"/>
  <c r="I49" i="1" s="1"/>
  <c r="K49" i="1" s="1"/>
  <c r="J49" i="1"/>
  <c r="N42" i="1"/>
  <c r="I42" i="1" s="1"/>
  <c r="K42" i="1" s="1"/>
  <c r="J42" i="1"/>
  <c r="N43" i="1"/>
  <c r="I43" i="1" s="1"/>
  <c r="K43" i="1" s="1"/>
  <c r="J43" i="1"/>
  <c r="N44" i="1"/>
  <c r="I44" i="1" s="1"/>
  <c r="K44" i="1" s="1"/>
  <c r="J44" i="1"/>
  <c r="N41" i="1"/>
  <c r="I41" i="1" s="1"/>
  <c r="K41" i="1" s="1"/>
  <c r="J41" i="1"/>
  <c r="N38" i="1"/>
  <c r="I38" i="1" s="1"/>
  <c r="K38" i="1" s="1"/>
  <c r="J38" i="1"/>
  <c r="N32" i="1"/>
  <c r="I32" i="1" s="1"/>
  <c r="K32" i="1" s="1"/>
  <c r="J32" i="1"/>
  <c r="N31" i="1"/>
  <c r="I31" i="1" s="1"/>
  <c r="K31" i="1" s="1"/>
  <c r="J31" i="1"/>
  <c r="N30" i="1"/>
  <c r="I30" i="1" s="1"/>
  <c r="K30" i="1" s="1"/>
  <c r="J30" i="1"/>
  <c r="N29" i="1"/>
  <c r="I29" i="1" s="1"/>
  <c r="K29" i="1" s="1"/>
  <c r="J29" i="1"/>
  <c r="M15" i="1"/>
  <c r="N15" i="1" s="1"/>
  <c r="N18" i="1"/>
  <c r="I18" i="1" s="1"/>
  <c r="K18" i="1" s="1"/>
  <c r="J24" i="1"/>
  <c r="N24" i="1"/>
  <c r="I24" i="1" s="1"/>
  <c r="K24" i="1" s="1"/>
  <c r="J26" i="1"/>
  <c r="N26" i="1"/>
  <c r="I26" i="1" s="1"/>
  <c r="K26" i="1" s="1"/>
  <c r="J25" i="1"/>
  <c r="N25" i="1"/>
  <c r="I25" i="1" s="1"/>
  <c r="K25" i="1" s="1"/>
  <c r="N20" i="1"/>
  <c r="I20" i="1" s="1"/>
  <c r="K20" i="1" s="1"/>
  <c r="N17" i="1"/>
  <c r="I17" i="1" s="1"/>
  <c r="K17" i="1" s="1"/>
  <c r="N19" i="1"/>
  <c r="I19" i="1" s="1"/>
  <c r="K19" i="1" s="1"/>
  <c r="N21" i="1"/>
  <c r="I21" i="1" s="1"/>
  <c r="K21" i="1" s="1"/>
  <c r="J156" i="1"/>
  <c r="H148" i="13"/>
  <c r="L145" i="35" s="1"/>
  <c r="N16" i="1"/>
  <c r="I16" i="1" s="1"/>
  <c r="K16" i="1" s="1"/>
  <c r="D82" i="12"/>
  <c r="D257" i="12"/>
  <c r="D207" i="12"/>
  <c r="D162" i="12"/>
  <c r="D206" i="12"/>
  <c r="D35" i="12"/>
  <c r="D227" i="12"/>
  <c r="D17" i="12"/>
  <c r="D171" i="12"/>
  <c r="D170" i="12"/>
  <c r="D158" i="12"/>
  <c r="D75" i="12"/>
  <c r="D189" i="12"/>
  <c r="D81" i="12"/>
  <c r="D91" i="12"/>
  <c r="D56" i="12"/>
  <c r="D49" i="12"/>
  <c r="D25" i="12"/>
  <c r="H206" i="35" l="1"/>
  <c r="J206" i="35" s="1"/>
  <c r="G138" i="35"/>
  <c r="G145" i="35"/>
  <c r="I115" i="35"/>
  <c r="M115" i="35"/>
  <c r="H115" i="35" s="1"/>
  <c r="J115" i="35" s="1"/>
  <c r="M113" i="35"/>
  <c r="H113" i="35" s="1"/>
  <c r="J113" i="35" s="1"/>
  <c r="I113" i="35"/>
  <c r="I137" i="35"/>
  <c r="M137" i="35"/>
  <c r="H137" i="35" s="1"/>
  <c r="J137" i="35" s="1"/>
  <c r="I111" i="35"/>
  <c r="M111" i="35"/>
  <c r="M248" i="35"/>
  <c r="H248" i="35" s="1"/>
  <c r="J248" i="35" s="1"/>
  <c r="I248" i="35"/>
  <c r="M172" i="35"/>
  <c r="H172" i="35" s="1"/>
  <c r="J172" i="35" s="1"/>
  <c r="I172" i="35"/>
  <c r="M237" i="35"/>
  <c r="H237" i="35" s="1"/>
  <c r="J237" i="35" s="1"/>
  <c r="I237" i="35"/>
  <c r="M122" i="35"/>
  <c r="H122" i="35" s="1"/>
  <c r="J122" i="35" s="1"/>
  <c r="I122" i="35"/>
  <c r="M211" i="35"/>
  <c r="I211" i="35"/>
  <c r="M216" i="35"/>
  <c r="H32" i="35" s="1"/>
  <c r="J32" i="35" s="1"/>
  <c r="I216" i="35"/>
  <c r="M151" i="35"/>
  <c r="H151" i="35" s="1"/>
  <c r="J151" i="35" s="1"/>
  <c r="I151" i="35"/>
  <c r="I141" i="35"/>
  <c r="M141" i="35"/>
  <c r="H141" i="35" s="1"/>
  <c r="J141" i="35" s="1"/>
  <c r="I225" i="35"/>
  <c r="M225" i="35"/>
  <c r="H225" i="35" s="1"/>
  <c r="J225" i="35" s="1"/>
  <c r="M64" i="35"/>
  <c r="H64" i="35" s="1"/>
  <c r="J64" i="35" s="1"/>
  <c r="I64" i="35"/>
  <c r="H210" i="35"/>
  <c r="J210" i="35" s="1"/>
  <c r="M37" i="35"/>
  <c r="H37" i="35" s="1"/>
  <c r="J37" i="35" s="1"/>
  <c r="I37" i="35"/>
  <c r="I208" i="35"/>
  <c r="M208" i="35"/>
  <c r="H130" i="35" s="1"/>
  <c r="J130" i="35" s="1"/>
  <c r="M148" i="35"/>
  <c r="H184" i="35" s="1"/>
  <c r="J184" i="35" s="1"/>
  <c r="I148" i="35"/>
  <c r="M82" i="35"/>
  <c r="H82" i="35" s="1"/>
  <c r="J82" i="35" s="1"/>
  <c r="I82" i="35"/>
  <c r="I213" i="35"/>
  <c r="M213" i="35"/>
  <c r="H160" i="35" s="1"/>
  <c r="J160" i="35" s="1"/>
  <c r="I132" i="35"/>
  <c r="M132" i="35"/>
  <c r="I12" i="35"/>
  <c r="M12" i="35"/>
  <c r="H12" i="35" s="1"/>
  <c r="J12" i="35" s="1"/>
  <c r="M90" i="35"/>
  <c r="H90" i="35" s="1"/>
  <c r="J90" i="35" s="1"/>
  <c r="I90" i="35"/>
  <c r="M41" i="35"/>
  <c r="I41" i="35"/>
  <c r="M136" i="35"/>
  <c r="H136" i="35" s="1"/>
  <c r="J136" i="35" s="1"/>
  <c r="I136" i="35"/>
  <c r="M10" i="35"/>
  <c r="H10" i="35" s="1"/>
  <c r="J10" i="35" s="1"/>
  <c r="I10" i="35"/>
  <c r="M202" i="35"/>
  <c r="H202" i="35" s="1"/>
  <c r="J202" i="35" s="1"/>
  <c r="I202" i="35"/>
  <c r="I119" i="35"/>
  <c r="M119" i="35"/>
  <c r="H119" i="35" s="1"/>
  <c r="J119" i="35" s="1"/>
  <c r="M147" i="35"/>
  <c r="H147" i="35" s="1"/>
  <c r="J147" i="35" s="1"/>
  <c r="I147" i="35"/>
  <c r="I173" i="35"/>
  <c r="M173" i="35"/>
  <c r="H173" i="35" s="1"/>
  <c r="J173" i="35" s="1"/>
  <c r="M170" i="35"/>
  <c r="H170" i="35" s="1"/>
  <c r="J170" i="35" s="1"/>
  <c r="I170" i="35"/>
  <c r="M36" i="6"/>
  <c r="H36" i="6"/>
  <c r="N36" i="6"/>
  <c r="L36" i="6"/>
  <c r="O36" i="6"/>
  <c r="P36" i="6"/>
  <c r="K36" i="6"/>
  <c r="I36" i="6"/>
  <c r="Q36" i="6"/>
  <c r="G36" i="6"/>
  <c r="J36" i="6"/>
  <c r="R36" i="6"/>
  <c r="K28" i="1"/>
  <c r="J28" i="1"/>
  <c r="K311" i="1"/>
  <c r="F78" i="6" s="1"/>
  <c r="J302" i="1"/>
  <c r="K270" i="1"/>
  <c r="F72" i="6" s="1"/>
  <c r="J270" i="1"/>
  <c r="J292" i="1"/>
  <c r="K292" i="1"/>
  <c r="F74" i="6" s="1"/>
  <c r="M260" i="1"/>
  <c r="N260" i="1" s="1"/>
  <c r="I260" i="1" s="1"/>
  <c r="K260" i="1" s="1"/>
  <c r="J23" i="1"/>
  <c r="J99" i="1"/>
  <c r="J79" i="1"/>
  <c r="K79" i="1"/>
  <c r="F28" i="6" s="1"/>
  <c r="K135" i="1"/>
  <c r="F46" i="6" s="1"/>
  <c r="J169" i="1"/>
  <c r="J150" i="1"/>
  <c r="J165" i="1"/>
  <c r="J109" i="1"/>
  <c r="J118" i="1"/>
  <c r="J93" i="1"/>
  <c r="J123" i="1"/>
  <c r="J159" i="1"/>
  <c r="J192" i="1"/>
  <c r="J187" i="1"/>
  <c r="J311" i="1"/>
  <c r="J37" i="1"/>
  <c r="J127" i="1"/>
  <c r="I15" i="1"/>
  <c r="K15" i="1" s="1"/>
  <c r="J15" i="1"/>
  <c r="J14" i="1" s="1"/>
  <c r="J174" i="1"/>
  <c r="J146" i="1"/>
  <c r="K23" i="1"/>
  <c r="K109" i="1"/>
  <c r="F38" i="6" s="1"/>
  <c r="D84" i="12"/>
  <c r="D85" i="12"/>
  <c r="K302" i="1"/>
  <c r="K187" i="1"/>
  <c r="F64" i="6" s="1"/>
  <c r="K156" i="1"/>
  <c r="F54" i="6" s="1"/>
  <c r="K118" i="1"/>
  <c r="F40" i="6" s="1"/>
  <c r="K174" i="1"/>
  <c r="F62" i="6" s="1"/>
  <c r="K192" i="1"/>
  <c r="F66" i="6" s="1"/>
  <c r="K146" i="1"/>
  <c r="F50" i="6" s="1"/>
  <c r="K169" i="1"/>
  <c r="F60" i="6" s="1"/>
  <c r="K93" i="1"/>
  <c r="F32" i="6" s="1"/>
  <c r="K99" i="1"/>
  <c r="F34" i="6" s="1"/>
  <c r="K150" i="1"/>
  <c r="F52" i="6" s="1"/>
  <c r="K165" i="1"/>
  <c r="F58" i="6" s="1"/>
  <c r="K159" i="1"/>
  <c r="F56" i="6" s="1"/>
  <c r="K90" i="1"/>
  <c r="F30" i="6" s="1"/>
  <c r="K123" i="1"/>
  <c r="F42" i="6" s="1"/>
  <c r="H41" i="35" l="1"/>
  <c r="J41" i="35" s="1"/>
  <c r="H211" i="35"/>
  <c r="J211" i="35" s="1"/>
  <c r="F76" i="6"/>
  <c r="H76" i="6" s="1"/>
  <c r="C20" i="36"/>
  <c r="H213" i="35"/>
  <c r="J213" i="35" s="1"/>
  <c r="H148" i="35"/>
  <c r="J148" i="35" s="1"/>
  <c r="I145" i="35"/>
  <c r="M145" i="35"/>
  <c r="H145" i="35" s="1"/>
  <c r="J145" i="35" s="1"/>
  <c r="H208" i="35"/>
  <c r="J208" i="35" s="1"/>
  <c r="M138" i="35"/>
  <c r="I138" i="35"/>
  <c r="K233" i="1"/>
  <c r="F70" i="6" s="1"/>
  <c r="O70" i="6" s="1"/>
  <c r="C14" i="36"/>
  <c r="F16" i="6"/>
  <c r="N16" i="6" s="1"/>
  <c r="C5" i="36"/>
  <c r="H216" i="35"/>
  <c r="J216" i="35" s="1"/>
  <c r="F14" i="6"/>
  <c r="H14" i="6" s="1"/>
  <c r="C4" i="36"/>
  <c r="H132" i="35"/>
  <c r="J132" i="35" s="1"/>
  <c r="H111" i="35"/>
  <c r="J111" i="35" s="1"/>
  <c r="M64" i="6"/>
  <c r="N64" i="6"/>
  <c r="K64" i="6"/>
  <c r="O64" i="6"/>
  <c r="H64" i="6"/>
  <c r="P64" i="6"/>
  <c r="L64" i="6"/>
  <c r="I64" i="6"/>
  <c r="Q64" i="6"/>
  <c r="J64" i="6"/>
  <c r="R64" i="6"/>
  <c r="I28" i="6"/>
  <c r="Q28" i="6"/>
  <c r="J28" i="6"/>
  <c r="R28" i="6"/>
  <c r="O28" i="6"/>
  <c r="P28" i="6"/>
  <c r="K28" i="6"/>
  <c r="G28" i="6"/>
  <c r="L28" i="6"/>
  <c r="M28" i="6"/>
  <c r="H28" i="6"/>
  <c r="N28" i="6"/>
  <c r="O52" i="6"/>
  <c r="H52" i="6"/>
  <c r="P52" i="6"/>
  <c r="N52" i="6"/>
  <c r="I52" i="6"/>
  <c r="Q52" i="6"/>
  <c r="J52" i="6"/>
  <c r="R52" i="6"/>
  <c r="M52" i="6"/>
  <c r="K52" i="6"/>
  <c r="G52" i="6"/>
  <c r="L52" i="6"/>
  <c r="H78" i="6"/>
  <c r="P78" i="6"/>
  <c r="I78" i="6"/>
  <c r="Q78" i="6"/>
  <c r="J78" i="6"/>
  <c r="R78" i="6"/>
  <c r="K78" i="6"/>
  <c r="N78" i="6"/>
  <c r="L78" i="6"/>
  <c r="M78" i="6"/>
  <c r="O78" i="6"/>
  <c r="O60" i="6"/>
  <c r="N60" i="6"/>
  <c r="H60" i="6"/>
  <c r="P60" i="6"/>
  <c r="M60" i="6"/>
  <c r="I60" i="6"/>
  <c r="Q60" i="6"/>
  <c r="J60" i="6"/>
  <c r="R60" i="6"/>
  <c r="K60" i="6"/>
  <c r="G60" i="6"/>
  <c r="L60" i="6"/>
  <c r="I32" i="6"/>
  <c r="Q32" i="6"/>
  <c r="J32" i="6"/>
  <c r="R32" i="6"/>
  <c r="K32" i="6"/>
  <c r="G32" i="6"/>
  <c r="P32" i="6"/>
  <c r="L32" i="6"/>
  <c r="H32" i="6"/>
  <c r="M32" i="6"/>
  <c r="O32" i="6"/>
  <c r="N32" i="6"/>
  <c r="M42" i="6"/>
  <c r="N42" i="6"/>
  <c r="O42" i="6"/>
  <c r="G42" i="6"/>
  <c r="H42" i="6"/>
  <c r="P42" i="6"/>
  <c r="I42" i="6"/>
  <c r="Q42" i="6"/>
  <c r="K42" i="6"/>
  <c r="L42" i="6"/>
  <c r="J42" i="6"/>
  <c r="R42" i="6"/>
  <c r="K50" i="6"/>
  <c r="G50" i="6"/>
  <c r="Q50" i="6"/>
  <c r="J50" i="6"/>
  <c r="L50" i="6"/>
  <c r="M50" i="6"/>
  <c r="N50" i="6"/>
  <c r="R50" i="6"/>
  <c r="O50" i="6"/>
  <c r="I50" i="6"/>
  <c r="H50" i="6"/>
  <c r="P50" i="6"/>
  <c r="G34" i="6"/>
  <c r="P34" i="6"/>
  <c r="I34" i="6"/>
  <c r="Q34" i="6"/>
  <c r="N34" i="6"/>
  <c r="J34" i="6"/>
  <c r="R34" i="6"/>
  <c r="K34" i="6"/>
  <c r="H34" i="6"/>
  <c r="L34" i="6"/>
  <c r="M34" i="6"/>
  <c r="O34" i="6"/>
  <c r="M30" i="6"/>
  <c r="L30" i="6"/>
  <c r="N30" i="6"/>
  <c r="O30" i="6"/>
  <c r="K30" i="6"/>
  <c r="H30" i="6"/>
  <c r="P30" i="6"/>
  <c r="G30" i="6"/>
  <c r="I30" i="6"/>
  <c r="Q30" i="6"/>
  <c r="J30" i="6"/>
  <c r="R30" i="6"/>
  <c r="I74" i="6"/>
  <c r="Q74" i="6"/>
  <c r="J74" i="6"/>
  <c r="R74" i="6"/>
  <c r="P74" i="6"/>
  <c r="K74" i="6"/>
  <c r="G74" i="6"/>
  <c r="O74" i="6"/>
  <c r="H74" i="6"/>
  <c r="L74" i="6"/>
  <c r="M74" i="6"/>
  <c r="N74" i="6"/>
  <c r="I66" i="6"/>
  <c r="Q66" i="6"/>
  <c r="H66" i="6"/>
  <c r="J66" i="6"/>
  <c r="R66" i="6"/>
  <c r="K66" i="6"/>
  <c r="G66" i="6"/>
  <c r="P66" i="6"/>
  <c r="L66" i="6"/>
  <c r="M66" i="6"/>
  <c r="O66" i="6"/>
  <c r="N66" i="6"/>
  <c r="O56" i="6"/>
  <c r="M56" i="6"/>
  <c r="N56" i="6"/>
  <c r="H56" i="6"/>
  <c r="P56" i="6"/>
  <c r="I56" i="6"/>
  <c r="Q56" i="6"/>
  <c r="J56" i="6"/>
  <c r="R56" i="6"/>
  <c r="K56" i="6"/>
  <c r="G56" i="6"/>
  <c r="L56" i="6"/>
  <c r="J62" i="6"/>
  <c r="R62" i="6"/>
  <c r="H62" i="6"/>
  <c r="K62" i="6"/>
  <c r="Q62" i="6"/>
  <c r="L62" i="6"/>
  <c r="M62" i="6"/>
  <c r="P62" i="6"/>
  <c r="N62" i="6"/>
  <c r="I62" i="6"/>
  <c r="O62" i="6"/>
  <c r="M38" i="6"/>
  <c r="L38" i="6"/>
  <c r="N38" i="6"/>
  <c r="O38" i="6"/>
  <c r="H38" i="6"/>
  <c r="P38" i="6"/>
  <c r="I38" i="6"/>
  <c r="Q38" i="6"/>
  <c r="G38" i="6"/>
  <c r="J38" i="6"/>
  <c r="R38" i="6"/>
  <c r="K38" i="6"/>
  <c r="K58" i="6"/>
  <c r="G58" i="6"/>
  <c r="L58" i="6"/>
  <c r="M58" i="6"/>
  <c r="J58" i="6"/>
  <c r="N58" i="6"/>
  <c r="R58" i="6"/>
  <c r="O58" i="6"/>
  <c r="I58" i="6"/>
  <c r="H58" i="6"/>
  <c r="P58" i="6"/>
  <c r="Q58" i="6"/>
  <c r="I40" i="6"/>
  <c r="Q40" i="6"/>
  <c r="O40" i="6"/>
  <c r="J40" i="6"/>
  <c r="R40" i="6"/>
  <c r="K40" i="6"/>
  <c r="G40" i="6"/>
  <c r="P40" i="6"/>
  <c r="L40" i="6"/>
  <c r="H40" i="6"/>
  <c r="M40" i="6"/>
  <c r="N40" i="6"/>
  <c r="K54" i="6"/>
  <c r="G54" i="6"/>
  <c r="L54" i="6"/>
  <c r="Q54" i="6"/>
  <c r="M54" i="6"/>
  <c r="I54" i="6"/>
  <c r="N54" i="6"/>
  <c r="O54" i="6"/>
  <c r="J54" i="6"/>
  <c r="H54" i="6"/>
  <c r="P54" i="6"/>
  <c r="R54" i="6"/>
  <c r="L46" i="6"/>
  <c r="J46" i="6"/>
  <c r="G46" i="6"/>
  <c r="M46" i="6"/>
  <c r="N46" i="6"/>
  <c r="K46" i="6"/>
  <c r="O46" i="6"/>
  <c r="R46" i="6"/>
  <c r="H46" i="6"/>
  <c r="P46" i="6"/>
  <c r="I46" i="6"/>
  <c r="Q46" i="6"/>
  <c r="M72" i="6"/>
  <c r="K72" i="6"/>
  <c r="N72" i="6"/>
  <c r="O72" i="6"/>
  <c r="H72" i="6"/>
  <c r="P72" i="6"/>
  <c r="I72" i="6"/>
  <c r="Q72" i="6"/>
  <c r="L72" i="6"/>
  <c r="J72" i="6"/>
  <c r="R72" i="6"/>
  <c r="G72" i="6"/>
  <c r="J260" i="1"/>
  <c r="J233" i="1" s="1"/>
  <c r="K14" i="1"/>
  <c r="K37" i="1"/>
  <c r="H9" i="13"/>
  <c r="R16" i="6" l="1"/>
  <c r="G16" i="6"/>
  <c r="O16" i="6"/>
  <c r="K16" i="6"/>
  <c r="H16" i="6"/>
  <c r="Q16" i="6"/>
  <c r="P16" i="6"/>
  <c r="M16" i="6"/>
  <c r="L16" i="6"/>
  <c r="I16" i="6"/>
  <c r="J16" i="6"/>
  <c r="M14" i="6"/>
  <c r="Q76" i="6"/>
  <c r="G76" i="6"/>
  <c r="M76" i="6"/>
  <c r="R76" i="6"/>
  <c r="Q14" i="6"/>
  <c r="O76" i="6"/>
  <c r="K14" i="6"/>
  <c r="O14" i="6"/>
  <c r="P70" i="6"/>
  <c r="R70" i="6"/>
  <c r="J76" i="6"/>
  <c r="N76" i="6"/>
  <c r="R14" i="6"/>
  <c r="M70" i="6"/>
  <c r="Q70" i="6"/>
  <c r="N70" i="6"/>
  <c r="J70" i="6"/>
  <c r="K76" i="6"/>
  <c r="L76" i="6"/>
  <c r="J14" i="6"/>
  <c r="H70" i="6"/>
  <c r="I70" i="6"/>
  <c r="L75" i="35"/>
  <c r="G75" i="35" s="1"/>
  <c r="L67" i="35"/>
  <c r="G67" i="35" s="1"/>
  <c r="L124" i="35"/>
  <c r="I76" i="6"/>
  <c r="L14" i="6"/>
  <c r="I14" i="6"/>
  <c r="G70" i="6"/>
  <c r="F20" i="6"/>
  <c r="R20" i="6" s="1"/>
  <c r="C7" i="36"/>
  <c r="P76" i="6"/>
  <c r="N14" i="6"/>
  <c r="P14" i="6"/>
  <c r="K70" i="6"/>
  <c r="H138" i="35"/>
  <c r="J138" i="35" s="1"/>
  <c r="L70" i="6"/>
  <c r="F12" i="6"/>
  <c r="K12" i="6" s="1"/>
  <c r="C3" i="36"/>
  <c r="G14" i="6"/>
  <c r="G62" i="6"/>
  <c r="P38" i="1"/>
  <c r="M76" i="1"/>
  <c r="M63" i="1"/>
  <c r="M50" i="1"/>
  <c r="B52" i="12"/>
  <c r="B65" i="12"/>
  <c r="B70" i="12"/>
  <c r="B46" i="12"/>
  <c r="B39" i="12"/>
  <c r="N20" i="6" l="1"/>
  <c r="I20" i="6"/>
  <c r="M20" i="6"/>
  <c r="P20" i="6"/>
  <c r="J20" i="6"/>
  <c r="P12" i="6"/>
  <c r="I67" i="35"/>
  <c r="M67" i="35"/>
  <c r="H27" i="35" s="1"/>
  <c r="J27" i="35" s="1"/>
  <c r="M75" i="35"/>
  <c r="H81" i="35" s="1"/>
  <c r="J81" i="35" s="1"/>
  <c r="I75" i="35"/>
  <c r="H12" i="6"/>
  <c r="J12" i="6"/>
  <c r="Q12" i="6"/>
  <c r="L20" i="6"/>
  <c r="O12" i="6"/>
  <c r="I12" i="6"/>
  <c r="Q20" i="6"/>
  <c r="M12" i="6"/>
  <c r="R12" i="6"/>
  <c r="H20" i="6"/>
  <c r="K20" i="6"/>
  <c r="L12" i="6"/>
  <c r="N12" i="6"/>
  <c r="O20" i="6"/>
  <c r="G12" i="6"/>
  <c r="G24" i="35"/>
  <c r="G124" i="35"/>
  <c r="G20" i="6"/>
  <c r="N50" i="1"/>
  <c r="I50" i="1" s="1"/>
  <c r="K50" i="1" s="1"/>
  <c r="K40" i="1" s="1"/>
  <c r="F22" i="6" s="1"/>
  <c r="J50" i="1"/>
  <c r="J40" i="1" s="1"/>
  <c r="N63" i="1"/>
  <c r="I63" i="1" s="1"/>
  <c r="K63" i="1" s="1"/>
  <c r="K53" i="1" s="1"/>
  <c r="F24" i="6" s="1"/>
  <c r="J63" i="1"/>
  <c r="J53" i="1" s="1"/>
  <c r="N76" i="1"/>
  <c r="I76" i="1" s="1"/>
  <c r="K76" i="1" s="1"/>
  <c r="K66" i="1" s="1"/>
  <c r="F26" i="6" s="1"/>
  <c r="J76" i="1"/>
  <c r="J66" i="1" s="1"/>
  <c r="D70" i="12"/>
  <c r="H67" i="35" l="1"/>
  <c r="J67" i="35" s="1"/>
  <c r="H75" i="35"/>
  <c r="J75" i="35" s="1"/>
  <c r="M124" i="35"/>
  <c r="H124" i="35" s="1"/>
  <c r="J124" i="35" s="1"/>
  <c r="I124" i="35"/>
  <c r="I24" i="35"/>
  <c r="M24" i="35"/>
  <c r="H24" i="35" s="1"/>
  <c r="J24" i="35" s="1"/>
  <c r="M26" i="6"/>
  <c r="K26" i="6"/>
  <c r="N26" i="6"/>
  <c r="O26" i="6"/>
  <c r="H26" i="6"/>
  <c r="P26" i="6"/>
  <c r="L26" i="6"/>
  <c r="I26" i="6"/>
  <c r="Q26" i="6"/>
  <c r="G26" i="6"/>
  <c r="J26" i="6"/>
  <c r="R26" i="6"/>
  <c r="I24" i="6"/>
  <c r="Q24" i="6"/>
  <c r="P24" i="6"/>
  <c r="J24" i="6"/>
  <c r="R24" i="6"/>
  <c r="O24" i="6"/>
  <c r="K24" i="6"/>
  <c r="G24" i="6"/>
  <c r="H24" i="6"/>
  <c r="L24" i="6"/>
  <c r="M24" i="6"/>
  <c r="N24" i="6"/>
  <c r="L22" i="6"/>
  <c r="M22" i="6"/>
  <c r="N22" i="6"/>
  <c r="R22" i="6"/>
  <c r="O22" i="6"/>
  <c r="J22" i="6"/>
  <c r="K22" i="6"/>
  <c r="H22" i="6"/>
  <c r="P22" i="6"/>
  <c r="I22" i="6"/>
  <c r="Q22" i="6"/>
  <c r="D65" i="12"/>
  <c r="D46" i="12"/>
  <c r="G22" i="6" l="1"/>
  <c r="D52" i="12"/>
  <c r="A15" i="12"/>
  <c r="D15" i="12" s="1"/>
  <c r="A9" i="13"/>
  <c r="B3" i="9"/>
  <c r="B12" i="12" l="1"/>
  <c r="D39" i="12" l="1"/>
  <c r="D12" i="12"/>
  <c r="K127" i="1" l="1"/>
  <c r="F44" i="6" s="1"/>
  <c r="H44" i="6" l="1"/>
  <c r="P44" i="6"/>
  <c r="I44" i="6"/>
  <c r="Q44" i="6"/>
  <c r="N44" i="6"/>
  <c r="O44" i="6"/>
  <c r="J44" i="6"/>
  <c r="R44" i="6"/>
  <c r="K44" i="6"/>
  <c r="L44" i="6"/>
  <c r="M44" i="6"/>
  <c r="G44" i="6"/>
  <c r="G229" i="1"/>
  <c r="J229" i="1" l="1"/>
  <c r="J197" i="1" s="1"/>
  <c r="K229" i="1"/>
  <c r="K197" i="1" s="1"/>
  <c r="F68" i="6" s="1"/>
  <c r="O229" i="1"/>
  <c r="O228" i="1"/>
  <c r="M68" i="6" l="1"/>
  <c r="G68" i="6"/>
  <c r="N68" i="6"/>
  <c r="O68" i="6"/>
  <c r="H68" i="6"/>
  <c r="P68" i="6"/>
  <c r="K68" i="6"/>
  <c r="I68" i="6"/>
  <c r="Q68" i="6"/>
  <c r="L68" i="6"/>
  <c r="J68" i="6"/>
  <c r="R68" i="6"/>
  <c r="G64" i="6"/>
  <c r="G78" i="6"/>
  <c r="D347" i="13"/>
  <c r="E347" i="13"/>
  <c r="H347" i="13"/>
  <c r="H345" i="13" s="1"/>
  <c r="G371" i="13" s="1"/>
  <c r="H351" i="13" l="1"/>
  <c r="H371" i="13"/>
  <c r="G370" i="13" l="1"/>
  <c r="H370" i="13" s="1"/>
  <c r="H368" i="13" s="1"/>
  <c r="L78" i="35" s="1"/>
  <c r="G22" i="35" l="1"/>
  <c r="G78" i="35"/>
  <c r="M35" i="1"/>
  <c r="J35" i="1" s="1"/>
  <c r="J34" i="1" s="1"/>
  <c r="M78" i="35" l="1"/>
  <c r="H78" i="35" s="1"/>
  <c r="J78" i="35" s="1"/>
  <c r="I78" i="35"/>
  <c r="M22" i="35"/>
  <c r="H242" i="35" s="1"/>
  <c r="J242" i="35" s="1"/>
  <c r="I22" i="35"/>
  <c r="N35" i="1"/>
  <c r="I35" i="1" s="1"/>
  <c r="K35" i="1" s="1"/>
  <c r="K34" i="1" s="1"/>
  <c r="I249" i="35" l="1"/>
  <c r="F18" i="6"/>
  <c r="H18" i="6" s="1"/>
  <c r="C6" i="36"/>
  <c r="C21" i="36" s="1"/>
  <c r="F3" i="36" s="1"/>
  <c r="H22" i="35"/>
  <c r="J22" i="35" s="1"/>
  <c r="N18" i="6" l="1"/>
  <c r="G18" i="6"/>
  <c r="M18" i="6"/>
  <c r="R18" i="6"/>
  <c r="I18" i="6"/>
  <c r="J249" i="35"/>
  <c r="J7" i="35" s="1"/>
  <c r="K18" i="6"/>
  <c r="P18" i="6"/>
  <c r="L18" i="6"/>
  <c r="O18" i="6"/>
  <c r="J18" i="6"/>
  <c r="Q18" i="6"/>
  <c r="K11" i="9"/>
  <c r="K551" i="9"/>
  <c r="B132" i="12"/>
  <c r="K152" i="35" l="1"/>
  <c r="K226" i="35"/>
  <c r="K55" i="35"/>
  <c r="K34" i="35"/>
  <c r="K21" i="35"/>
  <c r="K236" i="35"/>
  <c r="K179" i="35"/>
  <c r="K56" i="35"/>
  <c r="K212" i="35"/>
  <c r="K120" i="35"/>
  <c r="K175" i="35"/>
  <c r="K229" i="35"/>
  <c r="K17" i="35"/>
  <c r="K65" i="35"/>
  <c r="K215" i="35"/>
  <c r="K13" i="35"/>
  <c r="K171" i="35"/>
  <c r="K155" i="35"/>
  <c r="K233" i="35"/>
  <c r="K83" i="35"/>
  <c r="K108" i="35"/>
  <c r="K33" i="35"/>
  <c r="K58" i="35"/>
  <c r="K18" i="35"/>
  <c r="K88" i="35"/>
  <c r="K228" i="35"/>
  <c r="K14" i="35"/>
  <c r="K239" i="35"/>
  <c r="K209" i="35"/>
  <c r="K74" i="35"/>
  <c r="K164" i="35"/>
  <c r="K100" i="35"/>
  <c r="K68" i="35"/>
  <c r="K92" i="35"/>
  <c r="K247" i="35"/>
  <c r="K192" i="35"/>
  <c r="K57" i="35"/>
  <c r="K40" i="35"/>
  <c r="K200" i="35"/>
  <c r="K180" i="35"/>
  <c r="K30" i="35"/>
  <c r="K127" i="35"/>
  <c r="K106" i="35"/>
  <c r="K185" i="35"/>
  <c r="K26" i="35"/>
  <c r="K9" i="35"/>
  <c r="K176" i="35"/>
  <c r="K189" i="35"/>
  <c r="K218" i="35"/>
  <c r="K118" i="35"/>
  <c r="K150" i="35"/>
  <c r="K133" i="35"/>
  <c r="K29" i="35"/>
  <c r="K19" i="35"/>
  <c r="K167" i="35"/>
  <c r="K96" i="35"/>
  <c r="K182" i="35"/>
  <c r="K44" i="35"/>
  <c r="K139" i="35"/>
  <c r="K93" i="35"/>
  <c r="K80" i="35"/>
  <c r="K66" i="35"/>
  <c r="K196" i="35"/>
  <c r="K121" i="35"/>
  <c r="K28" i="35"/>
  <c r="K227" i="35"/>
  <c r="K222" i="35"/>
  <c r="K43" i="35"/>
  <c r="K240" i="35"/>
  <c r="K241" i="35"/>
  <c r="K54" i="35"/>
  <c r="K103" i="35"/>
  <c r="K39" i="35"/>
  <c r="K205" i="35"/>
  <c r="K224" i="35"/>
  <c r="K207" i="35"/>
  <c r="K79" i="35"/>
  <c r="K23" i="35"/>
  <c r="K107" i="35"/>
  <c r="K60" i="35"/>
  <c r="K76" i="35"/>
  <c r="K101" i="35"/>
  <c r="K194" i="35"/>
  <c r="K203" i="35"/>
  <c r="K94" i="35"/>
  <c r="K110" i="35"/>
  <c r="K190" i="35"/>
  <c r="K114" i="35"/>
  <c r="K217" i="35"/>
  <c r="K109" i="35"/>
  <c r="K187" i="35"/>
  <c r="K85" i="35"/>
  <c r="K221" i="35"/>
  <c r="K246" i="35"/>
  <c r="K154" i="35"/>
  <c r="K231" i="35"/>
  <c r="K135" i="35"/>
  <c r="K191" i="35"/>
  <c r="K153" i="35"/>
  <c r="K48" i="35"/>
  <c r="K197" i="35"/>
  <c r="K199" i="35"/>
  <c r="K105" i="35"/>
  <c r="K201" i="35"/>
  <c r="K146" i="35"/>
  <c r="K195" i="35"/>
  <c r="K181" i="35"/>
  <c r="K16" i="35"/>
  <c r="K71" i="35"/>
  <c r="K183" i="35"/>
  <c r="K15" i="35"/>
  <c r="K128" i="35"/>
  <c r="K102" i="35"/>
  <c r="K244" i="35"/>
  <c r="K129" i="35"/>
  <c r="K220" i="35"/>
  <c r="K51" i="35"/>
  <c r="K86" i="35"/>
  <c r="K38" i="35"/>
  <c r="K69" i="35"/>
  <c r="K112" i="35"/>
  <c r="K77" i="35"/>
  <c r="K50" i="35"/>
  <c r="K230" i="35"/>
  <c r="K84" i="35"/>
  <c r="K235" i="35"/>
  <c r="K35" i="35"/>
  <c r="K245" i="35"/>
  <c r="K62" i="35"/>
  <c r="K143" i="35"/>
  <c r="K73" i="35"/>
  <c r="K31" i="35"/>
  <c r="K91" i="35"/>
  <c r="K193" i="35"/>
  <c r="K70" i="35"/>
  <c r="K116" i="35"/>
  <c r="K25" i="35"/>
  <c r="K177" i="35"/>
  <c r="K126" i="35"/>
  <c r="K198" i="35"/>
  <c r="K11" i="35"/>
  <c r="K63" i="35"/>
  <c r="K188" i="35"/>
  <c r="K99" i="35"/>
  <c r="K149" i="35"/>
  <c r="K42" i="35"/>
  <c r="K186" i="35"/>
  <c r="K123" i="35"/>
  <c r="K168" i="35"/>
  <c r="K166" i="35"/>
  <c r="K98" i="35"/>
  <c r="K52" i="35"/>
  <c r="K131" i="35"/>
  <c r="K219" i="35"/>
  <c r="K158" i="35"/>
  <c r="K47" i="35"/>
  <c r="K72" i="35"/>
  <c r="K144" i="35"/>
  <c r="K89" i="35"/>
  <c r="K156" i="35"/>
  <c r="K45" i="35"/>
  <c r="K140" i="35"/>
  <c r="K142" i="35"/>
  <c r="K46" i="35"/>
  <c r="K87" i="35"/>
  <c r="K165" i="35"/>
  <c r="K178" i="35"/>
  <c r="K95" i="35"/>
  <c r="K157" i="35"/>
  <c r="K161" i="35"/>
  <c r="K162" i="35"/>
  <c r="K169" i="35"/>
  <c r="K59" i="35"/>
  <c r="K117" i="35"/>
  <c r="K104" i="35"/>
  <c r="K243" i="35"/>
  <c r="K163" i="35"/>
  <c r="K53" i="35"/>
  <c r="K36" i="35"/>
  <c r="K174" i="35"/>
  <c r="K61" i="35"/>
  <c r="K49" i="35"/>
  <c r="K234" i="35"/>
  <c r="K134" i="35"/>
  <c r="K97" i="35"/>
  <c r="K238" i="35"/>
  <c r="K159" i="35"/>
  <c r="K232" i="35"/>
  <c r="K223" i="35"/>
  <c r="K20" i="35"/>
  <c r="K206" i="35"/>
  <c r="K125" i="35"/>
  <c r="K214" i="35"/>
  <c r="K204" i="35"/>
  <c r="K225" i="35"/>
  <c r="K237" i="35"/>
  <c r="K37" i="35"/>
  <c r="K147" i="35"/>
  <c r="K141" i="35"/>
  <c r="K137" i="35"/>
  <c r="K136" i="35"/>
  <c r="K113" i="35"/>
  <c r="K10" i="35"/>
  <c r="K172" i="35"/>
  <c r="K119" i="35"/>
  <c r="K173" i="35"/>
  <c r="K202" i="35"/>
  <c r="K115" i="35"/>
  <c r="K82" i="35"/>
  <c r="K90" i="35"/>
  <c r="K160" i="35"/>
  <c r="K130" i="35"/>
  <c r="K12" i="35"/>
  <c r="K41" i="35"/>
  <c r="K170" i="35"/>
  <c r="K184" i="35"/>
  <c r="K151" i="35"/>
  <c r="K32" i="35"/>
  <c r="K64" i="35"/>
  <c r="K248" i="35"/>
  <c r="K210" i="35"/>
  <c r="K122" i="35"/>
  <c r="K145" i="35"/>
  <c r="K213" i="35"/>
  <c r="K132" i="35"/>
  <c r="K208" i="35"/>
  <c r="K111" i="35"/>
  <c r="K148" i="35"/>
  <c r="K216" i="35"/>
  <c r="K211" i="35"/>
  <c r="K138" i="35"/>
  <c r="K75" i="35"/>
  <c r="K81" i="35"/>
  <c r="K67" i="35"/>
  <c r="K27" i="35"/>
  <c r="K24" i="35"/>
  <c r="K124" i="35"/>
  <c r="K78" i="35"/>
  <c r="K242" i="35"/>
  <c r="K22" i="35"/>
  <c r="D132" i="12"/>
  <c r="J138" i="1"/>
  <c r="J322" i="1" s="1"/>
  <c r="N9" i="35" l="1"/>
  <c r="K249" i="35"/>
  <c r="K7" i="35" s="1"/>
  <c r="K138" i="1"/>
  <c r="F48" i="6" s="1"/>
  <c r="N10" i="35" l="1"/>
  <c r="O9" i="35"/>
  <c r="O48" i="6"/>
  <c r="O80" i="6" s="1"/>
  <c r="H48" i="6"/>
  <c r="H80" i="6" s="1"/>
  <c r="P48" i="6"/>
  <c r="P80" i="6" s="1"/>
  <c r="I48" i="6"/>
  <c r="I80" i="6" s="1"/>
  <c r="Q48" i="6"/>
  <c r="Q80" i="6" s="1"/>
  <c r="J48" i="6"/>
  <c r="J80" i="6" s="1"/>
  <c r="R48" i="6"/>
  <c r="R80" i="6" s="1"/>
  <c r="K48" i="6"/>
  <c r="K80" i="6" s="1"/>
  <c r="M48" i="6"/>
  <c r="M80" i="6" s="1"/>
  <c r="N48" i="6"/>
  <c r="N80" i="6" s="1"/>
  <c r="L48" i="6"/>
  <c r="L80" i="6" s="1"/>
  <c r="F85" i="6"/>
  <c r="G48" i="6"/>
  <c r="G80" i="6" s="1"/>
  <c r="K322" i="1"/>
  <c r="K11" i="1" l="1"/>
  <c r="L292" i="1" s="1"/>
  <c r="F2" i="36"/>
  <c r="F4" i="36" s="1"/>
  <c r="F5" i="36" s="1"/>
  <c r="F6" i="36" s="1"/>
  <c r="F7" i="36" s="1"/>
  <c r="N11" i="35"/>
  <c r="O10" i="35"/>
  <c r="F80" i="6"/>
  <c r="I81" i="6" s="1"/>
  <c r="L136" i="1" l="1"/>
  <c r="L97" i="1"/>
  <c r="L102" i="1"/>
  <c r="L109" i="1"/>
  <c r="L40" i="1"/>
  <c r="L34" i="1"/>
  <c r="L95" i="1"/>
  <c r="L25" i="1"/>
  <c r="L146" i="1"/>
  <c r="L15" i="1"/>
  <c r="L129" i="1"/>
  <c r="L119" i="1"/>
  <c r="L48" i="1"/>
  <c r="L131" i="1"/>
  <c r="L58" i="1"/>
  <c r="L43" i="1"/>
  <c r="L14" i="1"/>
  <c r="L181" i="1"/>
  <c r="L90" i="1"/>
  <c r="L128" i="1"/>
  <c r="L120" i="1"/>
  <c r="L29" i="1"/>
  <c r="L104" i="1"/>
  <c r="L73" i="1"/>
  <c r="L111" i="1"/>
  <c r="L217" i="1"/>
  <c r="L67" i="1"/>
  <c r="L55" i="1"/>
  <c r="L187" i="1"/>
  <c r="L130" i="1"/>
  <c r="L69" i="1"/>
  <c r="L42" i="1"/>
  <c r="L132" i="1"/>
  <c r="L209" i="1"/>
  <c r="L116" i="1"/>
  <c r="L114" i="1"/>
  <c r="L74" i="1"/>
  <c r="L54" i="1"/>
  <c r="L101" i="1"/>
  <c r="L123" i="1"/>
  <c r="L279" i="1"/>
  <c r="L302" i="1"/>
  <c r="L16" i="1"/>
  <c r="L110" i="1"/>
  <c r="L17" i="1"/>
  <c r="L107" i="1"/>
  <c r="L165" i="1"/>
  <c r="L53" i="1"/>
  <c r="L159" i="1"/>
  <c r="L121" i="1"/>
  <c r="L138" i="1"/>
  <c r="L51" i="1"/>
  <c r="L169" i="1"/>
  <c r="L103" i="1"/>
  <c r="L66" i="1"/>
  <c r="L26" i="1"/>
  <c r="L28" i="1"/>
  <c r="L148" i="1"/>
  <c r="L112" i="1"/>
  <c r="L113" i="1"/>
  <c r="L60" i="1"/>
  <c r="L154" i="1"/>
  <c r="L19" i="1"/>
  <c r="L30" i="1"/>
  <c r="L96" i="1"/>
  <c r="L199" i="1"/>
  <c r="L278" i="1"/>
  <c r="L308" i="1"/>
  <c r="L91" i="1"/>
  <c r="L311" i="1"/>
  <c r="L76" i="1"/>
  <c r="L24" i="1"/>
  <c r="L70" i="1"/>
  <c r="L32" i="1"/>
  <c r="L47" i="1"/>
  <c r="L94" i="1"/>
  <c r="L139" i="1"/>
  <c r="L214" i="1"/>
  <c r="L314" i="1"/>
  <c r="L133" i="1"/>
  <c r="L270" i="1"/>
  <c r="B12" i="33" s="1"/>
  <c r="E12" i="33" s="1"/>
  <c r="L106" i="1"/>
  <c r="L162" i="1"/>
  <c r="L221" i="1"/>
  <c r="L77" i="1"/>
  <c r="L127" i="1"/>
  <c r="L56" i="1"/>
  <c r="L174" i="1"/>
  <c r="L57" i="1"/>
  <c r="L75" i="1"/>
  <c r="L20" i="1"/>
  <c r="L44" i="1"/>
  <c r="L118" i="1"/>
  <c r="L171" i="1"/>
  <c r="L246" i="1"/>
  <c r="L82" i="1"/>
  <c r="L63" i="1"/>
  <c r="L80" i="1"/>
  <c r="L68" i="1"/>
  <c r="L62" i="1"/>
  <c r="L50" i="1"/>
  <c r="L99" i="1"/>
  <c r="L72" i="1"/>
  <c r="L71" i="1"/>
  <c r="L180" i="1"/>
  <c r="L250" i="1"/>
  <c r="L125" i="1"/>
  <c r="L194" i="1"/>
  <c r="L259" i="1"/>
  <c r="L248" i="1"/>
  <c r="L264" i="1"/>
  <c r="L317" i="1"/>
  <c r="L176" i="1"/>
  <c r="L225" i="1"/>
  <c r="L274" i="1"/>
  <c r="L318" i="1"/>
  <c r="L273" i="1"/>
  <c r="L163" i="1"/>
  <c r="L219" i="1"/>
  <c r="L255" i="1"/>
  <c r="L290" i="1"/>
  <c r="L203" i="1"/>
  <c r="L227" i="1"/>
  <c r="L261" i="1"/>
  <c r="L287" i="1"/>
  <c r="L205" i="1"/>
  <c r="L224" i="1"/>
  <c r="L266" i="1"/>
  <c r="L297" i="1"/>
  <c r="L312" i="1"/>
  <c r="L256" i="1"/>
  <c r="L293" i="1"/>
  <c r="L41" i="1"/>
  <c r="L144" i="1"/>
  <c r="L177" i="1"/>
  <c r="L210" i="1"/>
  <c r="L230" i="1"/>
  <c r="L267" i="1"/>
  <c r="L282" i="1"/>
  <c r="L300" i="1"/>
  <c r="L46" i="1"/>
  <c r="L31" i="1"/>
  <c r="L49" i="1"/>
  <c r="L192" i="1"/>
  <c r="L45" i="1"/>
  <c r="L93" i="1"/>
  <c r="L160" i="1"/>
  <c r="L175" i="1"/>
  <c r="L216" i="1"/>
  <c r="L257" i="1"/>
  <c r="L258" i="1"/>
  <c r="L275" i="1"/>
  <c r="L307" i="1"/>
  <c r="L23" i="1"/>
  <c r="L150" i="1"/>
  <c r="L147" i="1"/>
  <c r="L153" i="1"/>
  <c r="L167" i="1"/>
  <c r="L185" i="1"/>
  <c r="L189" i="1"/>
  <c r="L202" i="1"/>
  <c r="L218" i="1"/>
  <c r="L215" i="1"/>
  <c r="L231" i="1"/>
  <c r="L252" i="1"/>
  <c r="L238" i="1"/>
  <c r="L235" i="1"/>
  <c r="L268" i="1"/>
  <c r="L243" i="1"/>
  <c r="L280" i="1"/>
  <c r="L271" i="1"/>
  <c r="L294" i="1"/>
  <c r="L304" i="1"/>
  <c r="L315" i="1"/>
  <c r="L84" i="1"/>
  <c r="L135" i="1"/>
  <c r="L38" i="1"/>
  <c r="L143" i="1"/>
  <c r="L152" i="1"/>
  <c r="L166" i="1"/>
  <c r="L179" i="1"/>
  <c r="L190" i="1"/>
  <c r="L204" i="1"/>
  <c r="L212" i="1"/>
  <c r="L211" i="1"/>
  <c r="L228" i="1"/>
  <c r="L251" i="1"/>
  <c r="L247" i="1"/>
  <c r="L236" i="1"/>
  <c r="L242" i="1"/>
  <c r="L244" i="1"/>
  <c r="L272" i="1"/>
  <c r="L285" i="1"/>
  <c r="L295" i="1"/>
  <c r="L306" i="1"/>
  <c r="L313" i="1"/>
  <c r="L233" i="1"/>
  <c r="L115" i="1"/>
  <c r="L18" i="1"/>
  <c r="L141" i="1"/>
  <c r="L151" i="1"/>
  <c r="L172" i="1"/>
  <c r="L182" i="1"/>
  <c r="L188" i="1"/>
  <c r="L200" i="1"/>
  <c r="L208" i="1"/>
  <c r="L220" i="1"/>
  <c r="L222" i="1"/>
  <c r="L240" i="1"/>
  <c r="L234" i="1"/>
  <c r="L239" i="1"/>
  <c r="L249" i="1"/>
  <c r="L265" i="1"/>
  <c r="L277" i="1"/>
  <c r="L286" i="1"/>
  <c r="L299" i="1"/>
  <c r="L305" i="1"/>
  <c r="L319" i="1"/>
  <c r="L35" i="1"/>
  <c r="L197" i="1"/>
  <c r="L83" i="1"/>
  <c r="L79" i="1"/>
  <c r="L61" i="1"/>
  <c r="L81" i="1"/>
  <c r="L64" i="1"/>
  <c r="L100" i="1"/>
  <c r="L156" i="1"/>
  <c r="L124" i="1"/>
  <c r="L140" i="1"/>
  <c r="L157" i="1"/>
  <c r="L170" i="1"/>
  <c r="L183" i="1"/>
  <c r="L195" i="1"/>
  <c r="L201" i="1"/>
  <c r="L213" i="1"/>
  <c r="L206" i="1"/>
  <c r="L229" i="1"/>
  <c r="L237" i="1"/>
  <c r="L254" i="1"/>
  <c r="L263" i="1"/>
  <c r="L245" i="1"/>
  <c r="L281" i="1"/>
  <c r="L283" i="1"/>
  <c r="L289" i="1"/>
  <c r="L298" i="1"/>
  <c r="L309" i="1"/>
  <c r="L316" i="1"/>
  <c r="L21" i="1"/>
  <c r="L37" i="1"/>
  <c r="L59" i="1"/>
  <c r="L142" i="1"/>
  <c r="L161" i="1"/>
  <c r="L178" i="1"/>
  <c r="L184" i="1"/>
  <c r="L193" i="1"/>
  <c r="L198" i="1"/>
  <c r="L207" i="1"/>
  <c r="L226" i="1"/>
  <c r="L223" i="1"/>
  <c r="L241" i="1"/>
  <c r="L253" i="1"/>
  <c r="L260" i="1"/>
  <c r="L262" i="1"/>
  <c r="L276" i="1"/>
  <c r="L284" i="1"/>
  <c r="L288" i="1"/>
  <c r="L296" i="1"/>
  <c r="L303" i="1"/>
  <c r="L320" i="1"/>
  <c r="N12" i="35"/>
  <c r="O11" i="35"/>
  <c r="H81" i="6"/>
  <c r="G81" i="6"/>
  <c r="N81" i="6"/>
  <c r="P81" i="6"/>
  <c r="J81" i="6"/>
  <c r="Q81" i="6"/>
  <c r="O81" i="6"/>
  <c r="K81" i="6"/>
  <c r="R81" i="6"/>
  <c r="L81" i="6"/>
  <c r="M81" i="6"/>
  <c r="L85" i="1"/>
  <c r="L88" i="1"/>
  <c r="L87" i="1"/>
  <c r="L86" i="1"/>
  <c r="L322" i="1" l="1"/>
  <c r="L11" i="1" s="1"/>
  <c r="N13" i="35"/>
  <c r="O12" i="35"/>
  <c r="F82" i="6"/>
  <c r="N14" i="35" l="1"/>
  <c r="O13" i="35"/>
  <c r="N15" i="35" l="1"/>
  <c r="O14" i="35"/>
  <c r="N16" i="35" l="1"/>
  <c r="O15" i="35"/>
  <c r="N17" i="35" l="1"/>
  <c r="O16" i="35"/>
  <c r="N18" i="35" l="1"/>
  <c r="O17" i="35"/>
  <c r="N19" i="35" l="1"/>
  <c r="O18" i="35"/>
  <c r="N20" i="35" l="1"/>
  <c r="O19" i="35"/>
  <c r="N21" i="35" l="1"/>
  <c r="O20" i="35"/>
  <c r="N22" i="35" l="1"/>
  <c r="O21" i="35"/>
  <c r="N23" i="35" l="1"/>
  <c r="O22" i="35"/>
  <c r="N24" i="35" l="1"/>
  <c r="O23" i="35"/>
  <c r="N25" i="35" l="1"/>
  <c r="O24" i="35"/>
  <c r="N26" i="35" l="1"/>
  <c r="O25" i="35"/>
  <c r="N27" i="35" l="1"/>
  <c r="O26" i="35"/>
  <c r="N28" i="35" l="1"/>
  <c r="O27" i="35"/>
  <c r="N29" i="35" l="1"/>
  <c r="O28" i="35"/>
  <c r="N30" i="35" l="1"/>
  <c r="O29" i="35"/>
  <c r="N31" i="35" l="1"/>
  <c r="O30" i="35"/>
  <c r="N32" i="35" l="1"/>
  <c r="O31" i="35"/>
  <c r="N33" i="35" l="1"/>
  <c r="O32" i="35"/>
  <c r="N34" i="35" l="1"/>
  <c r="O33" i="35"/>
  <c r="N35" i="35" l="1"/>
  <c r="O34" i="35"/>
  <c r="N36" i="35" l="1"/>
  <c r="O35" i="35"/>
  <c r="N37" i="35" l="1"/>
  <c r="O36" i="35"/>
  <c r="N38" i="35" l="1"/>
  <c r="O37" i="35"/>
  <c r="N39" i="35" l="1"/>
  <c r="O38" i="35"/>
  <c r="N40" i="35" l="1"/>
  <c r="O39" i="35"/>
  <c r="N41" i="35" l="1"/>
  <c r="O40" i="35"/>
  <c r="N42" i="35" l="1"/>
  <c r="O41" i="35"/>
  <c r="N43" i="35" l="1"/>
  <c r="O42" i="35"/>
  <c r="N44" i="35" l="1"/>
  <c r="O43" i="35"/>
  <c r="N45" i="35" l="1"/>
  <c r="O44" i="35"/>
  <c r="N46" i="35" l="1"/>
  <c r="O45" i="35"/>
  <c r="N47" i="35" l="1"/>
  <c r="O46" i="35"/>
  <c r="N48" i="35" l="1"/>
  <c r="O47" i="35"/>
  <c r="N49" i="35" l="1"/>
  <c r="O48" i="35"/>
  <c r="N50" i="35" l="1"/>
  <c r="O49" i="35"/>
  <c r="N51" i="35" l="1"/>
  <c r="O50" i="35"/>
  <c r="N52" i="35" l="1"/>
  <c r="O51" i="35"/>
  <c r="N53" i="35" l="1"/>
  <c r="O52" i="35"/>
  <c r="N54" i="35" l="1"/>
  <c r="O53" i="35"/>
  <c r="N55" i="35" l="1"/>
  <c r="O54" i="35"/>
  <c r="N56" i="35" l="1"/>
  <c r="O55" i="35"/>
  <c r="N57" i="35" l="1"/>
  <c r="O56" i="35"/>
  <c r="N58" i="35" l="1"/>
  <c r="O57" i="35"/>
  <c r="N59" i="35" l="1"/>
  <c r="O58" i="35"/>
  <c r="N60" i="35" l="1"/>
  <c r="O59" i="35"/>
  <c r="N61" i="35" l="1"/>
  <c r="O60" i="35"/>
  <c r="N62" i="35" l="1"/>
  <c r="O61" i="35"/>
  <c r="N63" i="35" l="1"/>
  <c r="O62" i="35"/>
  <c r="N64" i="35" l="1"/>
  <c r="O63" i="35"/>
  <c r="N65" i="35" l="1"/>
  <c r="O64" i="35"/>
  <c r="N66" i="35" l="1"/>
  <c r="O65" i="35"/>
  <c r="N67" i="35" l="1"/>
  <c r="O66" i="35"/>
  <c r="N68" i="35" l="1"/>
  <c r="O67" i="35"/>
  <c r="N69" i="35" l="1"/>
  <c r="O68" i="35"/>
  <c r="N70" i="35" l="1"/>
  <c r="O69" i="35"/>
  <c r="N71" i="35" l="1"/>
  <c r="O70" i="35"/>
  <c r="N72" i="35" l="1"/>
  <c r="O71" i="35"/>
  <c r="N73" i="35" l="1"/>
  <c r="O72" i="35"/>
  <c r="N74" i="35" l="1"/>
  <c r="O73" i="35"/>
  <c r="N75" i="35" l="1"/>
  <c r="O74" i="35"/>
  <c r="N76" i="35" l="1"/>
  <c r="O75" i="35"/>
  <c r="N77" i="35" l="1"/>
  <c r="O76" i="35"/>
  <c r="N78" i="35" l="1"/>
  <c r="O77" i="35"/>
  <c r="N79" i="35" l="1"/>
  <c r="O78" i="35"/>
  <c r="N80" i="35" l="1"/>
  <c r="O79" i="35"/>
  <c r="N81" i="35" l="1"/>
  <c r="O80" i="35"/>
  <c r="N82" i="35" l="1"/>
  <c r="O81" i="35"/>
  <c r="N83" i="35" l="1"/>
  <c r="O82" i="35"/>
  <c r="N84" i="35" l="1"/>
  <c r="O83" i="35"/>
  <c r="N85" i="35" l="1"/>
  <c r="O84" i="35"/>
  <c r="N86" i="35" l="1"/>
  <c r="O85" i="35"/>
  <c r="N87" i="35" l="1"/>
  <c r="O86" i="35"/>
  <c r="N88" i="35" l="1"/>
  <c r="O87" i="35"/>
  <c r="N89" i="35" l="1"/>
  <c r="O88" i="35"/>
  <c r="N90" i="35" l="1"/>
  <c r="O89" i="35"/>
  <c r="N91" i="35" l="1"/>
  <c r="O90" i="35"/>
  <c r="N92" i="35" l="1"/>
  <c r="O91" i="35"/>
  <c r="N93" i="35" l="1"/>
  <c r="O92" i="35"/>
  <c r="N94" i="35" l="1"/>
  <c r="O93" i="35"/>
  <c r="N95" i="35" l="1"/>
  <c r="O94" i="35"/>
  <c r="N96" i="35" l="1"/>
  <c r="O95" i="35"/>
  <c r="N97" i="35" l="1"/>
  <c r="O96" i="35"/>
  <c r="N98" i="35" l="1"/>
  <c r="O97" i="35"/>
  <c r="N99" i="35" l="1"/>
  <c r="O98" i="35"/>
  <c r="N100" i="35" l="1"/>
  <c r="O99" i="35"/>
  <c r="N101" i="35" l="1"/>
  <c r="O100" i="35"/>
  <c r="N102" i="35" l="1"/>
  <c r="O101" i="35"/>
  <c r="N103" i="35" l="1"/>
  <c r="O102" i="35"/>
  <c r="N104" i="35" l="1"/>
  <c r="O103" i="35"/>
  <c r="N105" i="35" l="1"/>
  <c r="O104" i="35"/>
  <c r="N106" i="35" l="1"/>
  <c r="O105" i="35"/>
  <c r="N107" i="35" l="1"/>
  <c r="O106" i="35"/>
  <c r="N108" i="35" l="1"/>
  <c r="O107" i="35"/>
  <c r="N109" i="35" l="1"/>
  <c r="O108" i="35"/>
  <c r="N110" i="35" l="1"/>
  <c r="O109" i="35"/>
  <c r="N111" i="35" l="1"/>
  <c r="O110" i="35"/>
  <c r="N112" i="35" l="1"/>
  <c r="O111" i="35"/>
  <c r="N113" i="35" l="1"/>
  <c r="O112" i="35"/>
  <c r="N114" i="35" l="1"/>
  <c r="O113" i="35"/>
  <c r="N115" i="35" l="1"/>
  <c r="O114" i="35"/>
  <c r="N116" i="35" l="1"/>
  <c r="O115" i="35"/>
  <c r="N117" i="35" l="1"/>
  <c r="O116" i="35"/>
  <c r="N118" i="35" l="1"/>
  <c r="O117" i="35"/>
  <c r="N119" i="35" l="1"/>
  <c r="O118" i="35"/>
  <c r="N120" i="35" l="1"/>
  <c r="O119" i="35"/>
  <c r="N121" i="35" l="1"/>
  <c r="O120" i="35"/>
  <c r="N122" i="35" l="1"/>
  <c r="O121" i="35"/>
  <c r="N123" i="35" l="1"/>
  <c r="O122" i="35"/>
  <c r="N124" i="35" l="1"/>
  <c r="O123" i="35"/>
  <c r="N125" i="35" l="1"/>
  <c r="O124" i="35"/>
  <c r="N126" i="35" l="1"/>
  <c r="O125" i="35"/>
  <c r="N127" i="35" l="1"/>
  <c r="O126" i="35"/>
  <c r="N128" i="35" l="1"/>
  <c r="O127" i="35"/>
  <c r="N129" i="35" l="1"/>
  <c r="O128" i="35"/>
  <c r="N130" i="35" l="1"/>
  <c r="O129" i="35"/>
  <c r="N131" i="35" l="1"/>
  <c r="O130" i="35"/>
  <c r="N132" i="35" l="1"/>
  <c r="O131" i="35"/>
  <c r="N133" i="35" l="1"/>
  <c r="O132" i="35"/>
  <c r="N134" i="35" l="1"/>
  <c r="O133" i="35"/>
  <c r="N135" i="35" l="1"/>
  <c r="O134" i="35"/>
  <c r="N136" i="35" l="1"/>
  <c r="O135" i="35"/>
  <c r="N137" i="35" l="1"/>
  <c r="O136" i="35"/>
  <c r="N138" i="35" l="1"/>
  <c r="O137" i="35"/>
  <c r="N139" i="35" l="1"/>
  <c r="O138" i="35"/>
  <c r="N140" i="35" l="1"/>
  <c r="O139" i="35"/>
  <c r="N141" i="35" l="1"/>
  <c r="O140" i="35"/>
  <c r="N142" i="35" l="1"/>
  <c r="O141" i="35"/>
  <c r="N143" i="35" l="1"/>
  <c r="O142" i="35"/>
  <c r="N144" i="35" l="1"/>
  <c r="O143" i="35"/>
  <c r="N145" i="35" l="1"/>
  <c r="O144" i="35"/>
  <c r="N146" i="35" l="1"/>
  <c r="O145" i="35"/>
  <c r="N147" i="35" l="1"/>
  <c r="O146" i="35"/>
  <c r="N148" i="35" l="1"/>
  <c r="O147" i="35"/>
  <c r="N149" i="35" l="1"/>
  <c r="O148" i="35"/>
  <c r="N150" i="35" l="1"/>
  <c r="O149" i="35"/>
  <c r="N151" i="35" l="1"/>
  <c r="O150" i="35"/>
  <c r="N152" i="35" l="1"/>
  <c r="O151" i="35"/>
  <c r="N153" i="35" l="1"/>
  <c r="O152" i="35"/>
  <c r="N154" i="35" l="1"/>
  <c r="O153" i="35"/>
  <c r="N155" i="35" l="1"/>
  <c r="O154" i="35"/>
  <c r="N156" i="35" l="1"/>
  <c r="O155" i="35"/>
  <c r="N157" i="35" l="1"/>
  <c r="O156" i="35"/>
  <c r="N158" i="35" l="1"/>
  <c r="O157" i="35"/>
  <c r="N159" i="35" l="1"/>
  <c r="O158" i="35"/>
  <c r="N160" i="35" l="1"/>
  <c r="O159" i="35"/>
  <c r="N161" i="35" l="1"/>
  <c r="O160" i="35"/>
  <c r="N162" i="35" l="1"/>
  <c r="O161" i="35"/>
  <c r="N163" i="35" l="1"/>
  <c r="O162" i="35"/>
  <c r="N164" i="35" l="1"/>
  <c r="O163" i="35"/>
  <c r="N165" i="35" l="1"/>
  <c r="O164" i="35"/>
  <c r="N166" i="35" l="1"/>
  <c r="O165" i="35"/>
  <c r="N167" i="35" l="1"/>
  <c r="O166" i="35"/>
  <c r="N168" i="35" l="1"/>
  <c r="O167" i="35"/>
  <c r="N169" i="35" l="1"/>
  <c r="O168" i="35"/>
  <c r="N170" i="35" l="1"/>
  <c r="O169" i="35"/>
  <c r="N171" i="35" l="1"/>
  <c r="O170" i="35"/>
  <c r="N172" i="35" l="1"/>
  <c r="O171" i="35"/>
  <c r="N173" i="35" l="1"/>
  <c r="O172" i="35"/>
  <c r="N174" i="35" l="1"/>
  <c r="O173" i="35"/>
  <c r="N175" i="35" l="1"/>
  <c r="O174" i="35"/>
  <c r="N176" i="35" l="1"/>
  <c r="O175" i="35"/>
  <c r="N177" i="35" l="1"/>
  <c r="O176" i="35"/>
  <c r="N178" i="35" l="1"/>
  <c r="O177" i="35"/>
  <c r="N179" i="35" l="1"/>
  <c r="O178" i="35"/>
  <c r="N180" i="35" l="1"/>
  <c r="O179" i="35"/>
  <c r="N181" i="35" l="1"/>
  <c r="O180" i="35"/>
  <c r="N182" i="35" l="1"/>
  <c r="O181" i="35"/>
  <c r="N183" i="35" l="1"/>
  <c r="O182" i="35"/>
  <c r="N184" i="35" l="1"/>
  <c r="O183" i="35"/>
  <c r="N185" i="35" l="1"/>
  <c r="O184" i="35"/>
  <c r="N186" i="35" l="1"/>
  <c r="O185" i="35"/>
  <c r="N187" i="35" l="1"/>
  <c r="O186" i="35"/>
  <c r="N188" i="35" l="1"/>
  <c r="O187" i="35"/>
  <c r="N189" i="35" l="1"/>
  <c r="O188" i="35"/>
  <c r="N190" i="35" l="1"/>
  <c r="O189" i="35"/>
  <c r="N191" i="35" l="1"/>
  <c r="O190" i="35"/>
  <c r="N192" i="35" l="1"/>
  <c r="O191" i="35"/>
  <c r="N193" i="35" l="1"/>
  <c r="O192" i="35"/>
  <c r="N194" i="35" l="1"/>
  <c r="O193" i="35"/>
  <c r="N195" i="35" l="1"/>
  <c r="O194" i="35"/>
  <c r="N196" i="35" l="1"/>
  <c r="O195" i="35"/>
  <c r="N197" i="35" l="1"/>
  <c r="O196" i="35"/>
  <c r="N198" i="35" l="1"/>
  <c r="O197" i="35"/>
  <c r="N199" i="35" l="1"/>
  <c r="O198" i="35"/>
  <c r="N200" i="35" l="1"/>
  <c r="O199" i="35"/>
  <c r="N201" i="35" l="1"/>
  <c r="O200" i="35"/>
  <c r="N202" i="35" l="1"/>
  <c r="O201" i="35"/>
  <c r="N203" i="35" l="1"/>
  <c r="O202" i="35"/>
  <c r="N204" i="35" l="1"/>
  <c r="O203" i="35"/>
  <c r="N205" i="35" l="1"/>
  <c r="O204" i="35"/>
  <c r="N206" i="35" l="1"/>
  <c r="O205" i="35"/>
  <c r="N207" i="35" l="1"/>
  <c r="O206" i="35"/>
  <c r="N208" i="35" l="1"/>
  <c r="O207" i="35"/>
  <c r="N209" i="35" l="1"/>
  <c r="O208" i="35"/>
  <c r="N210" i="35" l="1"/>
  <c r="O209" i="35"/>
  <c r="N211" i="35" l="1"/>
  <c r="O210" i="35"/>
  <c r="N212" i="35" l="1"/>
  <c r="O211" i="35"/>
  <c r="N213" i="35" l="1"/>
  <c r="O212" i="35"/>
  <c r="N214" i="35" l="1"/>
  <c r="O213" i="35"/>
  <c r="N215" i="35" l="1"/>
  <c r="O214" i="35"/>
  <c r="N216" i="35" l="1"/>
  <c r="O215" i="35"/>
  <c r="N217" i="35" l="1"/>
  <c r="O216" i="35"/>
  <c r="N218" i="35" l="1"/>
  <c r="O217" i="35"/>
  <c r="N219" i="35" l="1"/>
  <c r="O218" i="35"/>
  <c r="N220" i="35" l="1"/>
  <c r="O219" i="35"/>
  <c r="N221" i="35" l="1"/>
  <c r="O220" i="35"/>
  <c r="N222" i="35" l="1"/>
  <c r="O221" i="35"/>
  <c r="N223" i="35" l="1"/>
  <c r="O222" i="35"/>
  <c r="N224" i="35" l="1"/>
  <c r="O223" i="35"/>
  <c r="N225" i="35" l="1"/>
  <c r="O224" i="35"/>
  <c r="N226" i="35" l="1"/>
  <c r="O225" i="35"/>
  <c r="N227" i="35" l="1"/>
  <c r="O226" i="35"/>
  <c r="N228" i="35" l="1"/>
  <c r="O227" i="35"/>
  <c r="N229" i="35" l="1"/>
  <c r="O228" i="35"/>
  <c r="N230" i="35" l="1"/>
  <c r="O229" i="35"/>
  <c r="N231" i="35" l="1"/>
  <c r="O230" i="35"/>
  <c r="N232" i="35" l="1"/>
  <c r="O231" i="35"/>
  <c r="N233" i="35" l="1"/>
  <c r="O232" i="35"/>
  <c r="N234" i="35" l="1"/>
  <c r="O233" i="35"/>
  <c r="N235" i="35" l="1"/>
  <c r="O234" i="35"/>
  <c r="N236" i="35" l="1"/>
  <c r="O235" i="35"/>
  <c r="N237" i="35" l="1"/>
  <c r="O236" i="35"/>
  <c r="N238" i="35" l="1"/>
  <c r="O237" i="35"/>
  <c r="N239" i="35" l="1"/>
  <c r="O238" i="35"/>
  <c r="N240" i="35" l="1"/>
  <c r="O239" i="35"/>
  <c r="N241" i="35" l="1"/>
  <c r="O240" i="35"/>
  <c r="N242" i="35" l="1"/>
  <c r="O241" i="35"/>
  <c r="N243" i="35" l="1"/>
  <c r="O242" i="35"/>
  <c r="N244" i="35" l="1"/>
  <c r="O243" i="35"/>
  <c r="N245" i="35" l="1"/>
  <c r="O244" i="35"/>
  <c r="N246" i="35" l="1"/>
  <c r="O245" i="35"/>
  <c r="N247" i="35" l="1"/>
  <c r="O246" i="35"/>
  <c r="N248" i="35" l="1"/>
  <c r="O248" i="35" s="1"/>
  <c r="O247" i="3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B736798-9EBA-47F5-9536-C8A832385632}" keepAlive="1" name="Consulta - Analítico" description="Conexão com a consulta 'Analítico' na pasta de trabalho." type="5" refreshedVersion="8" background="1" saveData="1">
    <dbPr connection="Provider=Microsoft.Mashup.OleDb.1;Data Source=$Workbook$;Location=Analítico;Extended Properties=&quot;&quot;" command="SELECT * FROM [Analítico]"/>
  </connection>
  <connection id="2" xr16:uid="{3D10EE1A-4C68-4FA0-84AF-8C48578B6AC6}" keepAlive="1" name="Consulta - Banco" description="Conexão com a consulta 'Banco' na pasta de trabalho." type="5" refreshedVersion="7" background="1" saveData="1">
    <dbPr connection="Provider=Microsoft.Mashup.OleDb.1;Data Source=$Workbook$;Location=Banco;Extended Properties=&quot;&quot;" command="SELECT * FROM [Banco]"/>
  </connection>
  <connection id="3" xr16:uid="{76C5A3F3-BF5D-4D9F-9476-A51745D28D17}" keepAlive="1" name="Consulta - Banco (2)" description="Conexão com a consulta 'Banco (2)' na pasta de trabalho." type="5" refreshedVersion="0" background="1">
    <dbPr connection="Provider=Microsoft.Mashup.OleDb.1;Data Source=$Workbook$;Location=&quot;Banco (2)&quot;;Extended Properties=&quot;&quot;" command="SELECT * FROM [Banco (2)]"/>
  </connection>
  <connection id="4" xr16:uid="{FBBD331F-C0CC-43FF-A375-F520AC6C129C}" keepAlive="1" name="Consulta - Banco (3)" description="Conexão com a consulta 'Banco (3)' na pasta de trabalho." type="5" refreshedVersion="7" background="1" saveData="1">
    <dbPr connection="Provider=Microsoft.Mashup.OleDb.1;Data Source=$Workbook$;Location=&quot;Banco (3)&quot;;Extended Properties=&quot;&quot;" command="SELECT * FROM [Banco (3)]"/>
  </connection>
  <connection id="5" xr16:uid="{21A5CB40-A1CB-41EA-B85A-C5EB248AFB22}" keepAlive="1" name="Consulta - Banco (4)" description="Conexão com a consulta 'Banco (4)' na pasta de trabalho." type="5" refreshedVersion="7" background="1" saveData="1">
    <dbPr connection="Provider=Microsoft.Mashup.OleDb.1;Data Source=$Workbook$;Location=&quot;Banco (4)&quot;;Extended Properties=&quot;&quot;" command="SELECT * FROM [Banco (4)]"/>
  </connection>
  <connection id="6" xr16:uid="{19F7A66A-638E-4264-8F95-FED686FB2B3E}" keepAlive="1" name="Consulta - CCD" description="Conexão com a consulta 'CCD' na pasta de trabalho." type="5" refreshedVersion="8" background="1" saveData="1">
    <dbPr connection="Provider=Microsoft.Mashup.OleDb.1;Data Source=$Workbook$;Location=CCD;Extended Properties=&quot;&quot;" command="SELECT * FROM [CCD]"/>
  </connection>
  <connection id="7" xr16:uid="{40804FCA-9FA1-42BF-9C3E-E97DEB4A005B}" keepAlive="1" name="Consulta - ICD" description="Conexão com a consulta 'ICD' na pasta de trabalho." type="5" refreshedVersion="8" background="1" saveData="1">
    <dbPr connection="Provider=Microsoft.Mashup.OleDb.1;Data Source=$Workbook$;Location=ICD;Extended Properties=&quot;&quot;" command="SELECT * FROM [ICD]"/>
  </connection>
</connections>
</file>

<file path=xl/sharedStrings.xml><?xml version="1.0" encoding="utf-8"?>
<sst xmlns="http://schemas.openxmlformats.org/spreadsheetml/2006/main" count="138330" uniqueCount="32807">
  <si>
    <t>ITEM</t>
  </si>
  <si>
    <t>CÓDIGO</t>
  </si>
  <si>
    <t>FONTE</t>
  </si>
  <si>
    <t>DESCRIÇÃO DOS SERVIÇOS</t>
  </si>
  <si>
    <t>UNID.</t>
  </si>
  <si>
    <t>1.1</t>
  </si>
  <si>
    <t>2.1</t>
  </si>
  <si>
    <t>2.2</t>
  </si>
  <si>
    <t xml:space="preserve">VALOR C/ BDI </t>
  </si>
  <si>
    <t>M2</t>
  </si>
  <si>
    <t>M3</t>
  </si>
  <si>
    <t>KG</t>
  </si>
  <si>
    <t>M</t>
  </si>
  <si>
    <t>3.1</t>
  </si>
  <si>
    <t>3.2</t>
  </si>
  <si>
    <t>4.1</t>
  </si>
  <si>
    <t>VALOR GLOBAL DO ORÇAMENTO:</t>
  </si>
  <si>
    <t>5.1</t>
  </si>
  <si>
    <t>8.1</t>
  </si>
  <si>
    <t>BDI =</t>
  </si>
  <si>
    <t>2.3</t>
  </si>
  <si>
    <t>9.1</t>
  </si>
  <si>
    <t>PLANILHA ORÇAMENTÁRIA</t>
  </si>
  <si>
    <t>PREFEITURA MUNICIPAL DE SANTO ANTONIO DE PÁDUA</t>
  </si>
  <si>
    <t>ESPECIFICAÇÃO DOS SERVIÇOS</t>
  </si>
  <si>
    <t>VALOR</t>
  </si>
  <si>
    <t>ETAPAS DE EXECUÇÃO DOS SERVIÇOS</t>
  </si>
  <si>
    <t>1 º MÊS</t>
  </si>
  <si>
    <t>VALOR TOTAL DOS SERVIÇOS</t>
  </si>
  <si>
    <t>MEMORIAL DESCRITIVO</t>
  </si>
  <si>
    <t>2 º MÊS</t>
  </si>
  <si>
    <t>3 º MÊS</t>
  </si>
  <si>
    <t>UN</t>
  </si>
  <si>
    <t>Administração Central</t>
  </si>
  <si>
    <t>Risco</t>
  </si>
  <si>
    <t>Lucro</t>
  </si>
  <si>
    <t>Siglas</t>
  </si>
  <si>
    <t>% Adotado</t>
  </si>
  <si>
    <t>AC</t>
  </si>
  <si>
    <t>SG</t>
  </si>
  <si>
    <t>R</t>
  </si>
  <si>
    <t>Despesas Financeiras</t>
  </si>
  <si>
    <t>DF</t>
  </si>
  <si>
    <t>L</t>
  </si>
  <si>
    <t>CP</t>
  </si>
  <si>
    <t>ISS</t>
  </si>
  <si>
    <t>CPRB</t>
  </si>
  <si>
    <t>BDI PAD</t>
  </si>
  <si>
    <t>BDI COM desoneração</t>
  </si>
  <si>
    <t>BDI DES</t>
  </si>
  <si>
    <t>6.1</t>
  </si>
  <si>
    <t>7.1</t>
  </si>
  <si>
    <t>7.2</t>
  </si>
  <si>
    <t>7.3</t>
  </si>
  <si>
    <t>MEMORIA DE CALCULO</t>
  </si>
  <si>
    <t>BDI</t>
  </si>
  <si>
    <t>% TOTAL DOS SERVIÇOS</t>
  </si>
  <si>
    <t>CRONOGRAMA FISICO FINANCEIRO</t>
  </si>
  <si>
    <t>SINAPI</t>
  </si>
  <si>
    <t>TRANSPORTE COM CAMINHÃO BASCULANTE DE 6 M³, EM VIA URBANA PAVIMENTADA, DMT ATÉ 30 KM (UNIDADE: TXKM). AF_07/2020</t>
  </si>
  <si>
    <t>DEMOLIÇÃO DE PISO DE CONCRETO SIMPLES, DE FORMA MECANIZADA COM MARTELETE, SEM REAPROVEITAMENTO. AF_09/2023</t>
  </si>
  <si>
    <t>SERVENTE COM ENCARGOS COMPLEMENTARES</t>
  </si>
  <si>
    <t>H</t>
  </si>
  <si>
    <t>PISO CIMENTADO, TRAÇO 1:3 (CIMENTO E AREIA), ACABAMENTO RÚSTICO, ESPESSURA 4,0 CM, PREPARO MECÂNICO DA ARGAMASSA. AF_09/2020</t>
  </si>
  <si>
    <t>COMPOSIÇÕES</t>
  </si>
  <si>
    <t>SINAPI-I</t>
  </si>
  <si>
    <t>CHP</t>
  </si>
  <si>
    <t>CHI</t>
  </si>
  <si>
    <t>PEDREIRO COM ENCARGOS COMPLEMENTARES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</si>
  <si>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</si>
  <si>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</si>
  <si>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AJUDANTE DE CARPINTEIRO COM ENCARGOS COMPLEMENTARES</t>
  </si>
  <si>
    <t>COMP 01</t>
  </si>
  <si>
    <t>EXECUÇÃO DE PAVIMENTO EM PISO INTERTRAVADO, COM BLOCO RETANGULAR COLORIDO DE 20 X 10 CM, ESPESSURA 8 CM. AF_10/2022</t>
  </si>
  <si>
    <t>%</t>
  </si>
  <si>
    <t>CARPINTEIRO DE FORMAS COM ENCARGOS COMPLEMENTARES</t>
  </si>
  <si>
    <t>TAPUME COM TELHA METÁLICA. AF_03/2024</t>
  </si>
  <si>
    <t>FORNECIMENTO E INSTALAÇÃO DE PLACA DE OBRA COM CHAPA GALVANIZADA E ESTRUTURA DE MADEIRA. AF_03/2022_PS</t>
  </si>
  <si>
    <t>ENTRADA DE ENERGIA ELÉTRICA, AÉREA, BIFÁSICA, COM CAIXA DE SOBREPOR, CABO DE 10 MM2 E DISJUNTOR DIN 50A (NÃO INCLUSO O POSTE DE CONCRETO). AF_07/2020_PS</t>
  </si>
  <si>
    <t>DEMOLIÇÃO DE LAJES, EM CONCRETO ARMADO, DE FORMA MECANIZADA COM MARTELETE, SEM REAPROVEITAMENTO. AF_09/2023</t>
  </si>
  <si>
    <t>DEMOLIÇÃO PARCIAL DE PAVIMENTO ASFÁLTICO, DE FORMA MECANIZADA, SEM REAPROVEITAMENTO. AF_09/2023</t>
  </si>
  <si>
    <t>DEMOLIÇÃO DE PILARES E VIGAS EM CONCRETO ARMADO, DE FORMA MECANIZADA COM MARTELETE, SEM REAPROVEITAMENTO. AF_09/2023</t>
  </si>
  <si>
    <t>REMOÇÃO DE ALAMBRADOS PARA QUADRAS POLIESPORTIVAS, ESTRUTURADO POR TUBOS DE AÇO GALVANIZADO, COM TELA DE ARAME GALVANIZADO, DE FORMA MANUAL, SEM REAPROVEITAMENTO. AF_09/2023</t>
  </si>
  <si>
    <t>DEMOLIÇÃO DE ALVENARIA PARA QUALQUER TIPO DE BLOCO, DE FORMA MECANIZADA, SEM REAPROVEITAMENTO. AF_09/2023</t>
  </si>
  <si>
    <t>TXKM</t>
  </si>
  <si>
    <t>Local</t>
  </si>
  <si>
    <t>ASSENTAMENTO DE GUIA (MEIO-FIO) EM TRECHO RETO, CONFECCIONADA EM CONCRETO PRÉ-FABRICADO, DIMENSÕES 100X15X13X30 CM (COMPRIMENTO X BASE INFERIOR X BASE SUPERIOR X ALTURA). AF_01/2024</t>
  </si>
  <si>
    <t>CONCRETO FCK = 25MPA, TRAÇO 1:2,3:2,7 (EM MASSA SECA DE CIMENTO/ AREIA MÉDIA/ BRITA 1) - PREPARO MECÂNICO COM BETONEIRA 400 L. AF_05/2021</t>
  </si>
  <si>
    <t>ESTACA BROCA DE CONCRETO, DIÂMETRO DE 20CM, ESCAVAÇÃO MANUAL COM TRADO CONCHA, COM ARMADURA DE ARRANQUE. AF_05/2020</t>
  </si>
  <si>
    <t>ARMAÇÃO DE PILAR OU VIGA DE ESTRUTURA CONVENCIONAL DE CONCRETO ARMADO UTILIZANDO AÇO CA-50 DE 10,0 MM - MONTAGEM. AF_06/2022</t>
  </si>
  <si>
    <t>ARMAÇÃO DE PILAR OU VIGA DE ESTRUTURA CONVENCIONAL DE CONCRETO ARMADO UTILIZANDO AÇO CA-60 DE 5,0 MM - MONTAGEM. AF_06/2022</t>
  </si>
  <si>
    <t>FABRICAÇÃO DE FÔRMA PARA PILARES E ESTRUTURAS SIMILARES, EM MADEIRA SERRADA, E=25 MM. AF_09/2020</t>
  </si>
  <si>
    <t>MONTAGEM E DESMONTAGEM DE FÔRMA DE PILARES RETANGULARES E ESTRUTURAS SIMILARES, PÉ-DIREITO SIMPLES, EM MADEIRA SERRADA, 4 UTILIZAÇÕES. AF_09/2020</t>
  </si>
  <si>
    <t>FABRICAÇÃO, MONTAGEM E DESMONTAGEM DE FÔRMA PARA VIGA BALDRAME, EM MADEIRA SERRADA, E=25 MM, 4 UTILIZAÇÕES. AF_01/2024</t>
  </si>
  <si>
    <t>FABRICAÇÃO DE FÔRMA PARA ESCADAS, COM 1 LANCE E LAJE PLANA, EM CHAPA DE MADEIRA COMPENSADA RESINADA, E= 17 MM. AF_11/2020</t>
  </si>
  <si>
    <t>MONTAGEM E DESMONTAGEM DE FÔRMA PARA ESCADAS, COM 1 LANCE E LAJE PLANA, EM CHAPA DE MADEIRA COMPENSADA RESINADA, 4 UTILIZAÇÕES. AF_11/2020</t>
  </si>
  <si>
    <t>EXECUÇÃO DE PASSEIO (CALÇADA) OU PISO DE CONCRETO COM CONCRETO MOLDADO IN LOCO, FEITO EM OBRA, ACABAMENTO CONVENCIONAL, ESPESSURA 8 CM, ARMADO. AF_08/2022</t>
  </si>
  <si>
    <t>ALVENARIA DE BLOCOS DE CONCRETO ESTRUTURAL 14X19X29 CM (ESPESSURA 14 CM), FBK = 14 MPA, UTILIZANDO COLHER DE PEDREIRO. AF_10/2022</t>
  </si>
  <si>
    <t>ALVENARIA DE VEDAÇÃO DE BLOCOS CERÂMICOS FURADOS NA VERTICAL DE 9X19X39 CM (ESPESSURA 9 CM) E ARGAMASSA DE ASSENTAMENTO COM PREPARO EM BETONEIRA. AF_12/2021</t>
  </si>
  <si>
    <t>EMBOÇO, EM ARGAMASSA TRAÇO 1:2:8, PREPARO MECÂNICO, APLICADO MANUALMENTE EM PAREDES INTERNAS DE AMBIENTES COM ÁREA MAIOR QUE 10M², E = 17,5MM, COM TALISCAS. AF_03/2024</t>
  </si>
  <si>
    <t>FUNDO SELADOR ACRÍLICO, APLICAÇÃO MANUAL EM PAREDE, UMA DEMÃO. AF_04/2023</t>
  </si>
  <si>
    <t>PINTURA DE DEMARCAÇÃO DE VAGA COM TINTA EPÓXI, E = 10 CM, APLICAÇÃO MANUAL. AF_05/2021</t>
  </si>
  <si>
    <t>SERRALHEIRO COM ENCARGOS COMPLEMENTARES</t>
  </si>
  <si>
    <t>AUXILIAR DE ELETRICISTA COM ENCARGOS COMPLEMENTARES</t>
  </si>
  <si>
    <t>ELETRICISTA COM ENCARGOS COMPLEMENTARES</t>
  </si>
  <si>
    <t>AUXILIAR DE SERRALHEIRO COM ENCARGOS COMPLEMENTARES</t>
  </si>
  <si>
    <t>ARMAÇÃO DE ESCADA, DE UMA ESTRUTURA CONVENCIONAL DE CONCRETO ARMADO UTILIZANDO AÇO CA-50 DE 8,0 MM - MONTAGEM. AF_11/2020</t>
  </si>
  <si>
    <t>ARMAÇÃO PARA EXECUÇÃO DE RADIER, PISO DE CONCRETO OU LAJE SOBRE SOLO, COM USO DE TELA Q-196. AF_09/2021</t>
  </si>
  <si>
    <t>ASSENTAMENTO DE GUIA (MEIO-FIO) EM TRECHO CURVO, CONFECCIONADA EM CONCRETO PRÉ-FABRICADO, DIMENSÕES 100X15X13X30 CM (COMPRIMENTO X BASE INFERIOR X BASE SUPERIOR X ALTURA). AF_01/2024</t>
  </si>
  <si>
    <t>ELETRODUTO FLEXÍVEL CORRUGADO, PEAD, DN 50 (1 1/2"), PARA REDE ENTERRADA DE DISTRIBUIÇÃO DE ENERGIA ELÉTRICA - FORNECIMENTO E INSTALAÇÃO. AF_12/2021</t>
  </si>
  <si>
    <t>CABO DE COBRE FLEXÍVEL ISOLADO, 1,5 MM², ANTI-CHAMA 450/750 V, PARA CIRCUITOS TERMINAIS - FORNECIMENTO E INSTALAÇÃO. AF_03/2023</t>
  </si>
  <si>
    <t>CABO DE COBRE FLEXÍVEL ISOLADO, 4 MM², ANTI-CHAMA 450/750 V, PARA CIRCUITOS TERMINAIS - FORNECIMENTO E INSTALAÇÃO. AF_03/2023</t>
  </si>
  <si>
    <t>INSTALAÇÃO DE PERGOLADO DE MADEIRA, EM MAÇARANDUBA, ANGELIM OU EQUIVALENTE DA REGIÃO, FIXADO COM CONCRETO SOBRE PISO DE CONCRETO EXISTENTE. AF_11/2021</t>
  </si>
  <si>
    <t>ESCAVAÇÃO HORIZONTAL, INCLUINDO CARGA, DESCARGA E TRANSPORTE EM SOLO DE 1A CATEGORIA COM TRATOR DE ESTEIRAS (100HP/LÂMINA: 2,19M3) E CAMINHÃO BASCULANTE DE 10M3, DMT ATÉ 200M. AF_07/2020</t>
  </si>
  <si>
    <t>EXECUÇÃO DE PAVIMENTO EM PISO INTERTRAVADO, COM BLOCO RETANGULAR COR NATURAL DE 20 X 10 CM, ESPESSURA 8 CM. AF_10/2022</t>
  </si>
  <si>
    <t>ARMAÇÃO DE SAPATA ISOLADA, VIGA BALDRAME E SAPATA CORRIDA UTILIZANDO AÇO CA-50 DE 8 MM - MONTAGEM. AF_01/2024</t>
  </si>
  <si>
    <t>ARMAÇÃO DE SAPATA ISOLADA, VIGA BALDRAME E SAPATA CORRIDA UTILIZANDO AÇO CA-60 DE 5 MM - MONTAGEM. AF_01/2024</t>
  </si>
  <si>
    <t>PISO PODOTÁTIL DE ALERTA OU DIRECIONAL, DE CONCRETO, ASSENTADO SOBRE ARGAMASSA. AF_03/2024</t>
  </si>
  <si>
    <t>CONCRETO FCK = 15MPA, TRAÇO 1:3,4:3,5 (EM MASSA SECA DE CIMENTO/ AREIA MÉDIA/ BRITA 1) - PREPARO MECÂNICO COM BETONEIRA 400 L. AF_05/2021</t>
  </si>
  <si>
    <t>ARMAÇÃO DE ESTRUTURAS DIVERSAS DE CONCRETO ARMADO, EXCETO VIGAS, PILARES, LAJES E FUNDAÇÕES, UTILIZANDO AÇO CA-50 DE 12,5 MM - MONTAGEM. AF_06/2022</t>
  </si>
  <si>
    <t>ARMAÇÃO DE PILAR OU VIGA DE ESTRUTURA CONVENCIONAL DE CONCRETO ARMADO UTILIZANDO AÇO CA-50 DE 6,3 MM - MONTAGEM. AF_06/2022</t>
  </si>
  <si>
    <t>ARMAÇÃO UTILIZANDO AÇO CA-25 DE 6,3 MM - MONTAGEM. AF_06/2022</t>
  </si>
  <si>
    <t>PINTURA LÁTEX ACRÍLICA STANDARD, APLICAÇÃO MANUAL EM PAREDES, DUAS DEMÃOS. AF_04/2023</t>
  </si>
  <si>
    <t>PINTURA COM TINTA ALQUÍDICA DE FUNDO E ACABAMENTO (ESMALTE SINTÉTICO GRAFITE) PULVERIZADA SOBRE SUPERFÍCIES METÁLICAS (EXCETO PERFIL) EXECUTADO EM OBRA (POR DEMÃO). AF_01/2020_PE</t>
  </si>
  <si>
    <t>PINTURA DE PISO COM TINTA ACRÍLICA, APLICAÇÃO MANUAL, 2 DEMÃOS, INCLUSO FUNDO PREPARADOR. AF_05/2021</t>
  </si>
  <si>
    <t>MARMORISTA/GRANITEIRO COM ENCARGOS COMPLEMENTARES</t>
  </si>
  <si>
    <t>CONCRETO FCK = 20MPA, TRAÇO 1:2,7:3 (EM MASSA SECA DE CIMENTO/ AREIA MÉDIA/ BRITA 1) - PREPARO MECÂNICO COM BETONEIRA 400 L. AF_05/2021</t>
  </si>
  <si>
    <t>EXECUÇÃO DE JUNTAS DE CONTRAÇÃO PARA PAVIMENTOS DE CONCRETO. AF_04/2022</t>
  </si>
  <si>
    <t>M3XKM</t>
  </si>
  <si>
    <t>CONCRETO FCK = 15MPA, TRAÇO 1:3,4:3,5 (EM MASSA SECA DE CIMENTO/ AREIA MÉDIA/ BRITA 1) - PREPARO MANUAL. AF_05/2021</t>
  </si>
  <si>
    <t>FABRICAÇÃO DE FÔRMA PARA LAJES, EM CHAPA DE MADEIRA COMPENSADA RESINADA, E = 17 MM. AF_09/2020</t>
  </si>
  <si>
    <t>8.2</t>
  </si>
  <si>
    <t>PINTURA FUNDO NIVELADOR ALQUÍDICO BRANCO EM MADEIRA. AF_01/2021</t>
  </si>
  <si>
    <t>PINTURA TINTA DE ACABAMENTO (PIGMENTADA) ESMALTE SINTÉTICO FOSCO EM MADEIRA, 2 DEMÃOS. AF_01/2021</t>
  </si>
  <si>
    <t>QUANT.</t>
  </si>
  <si>
    <t>PINTURA DE SÍMBOLOS E TEXTOS COM TINTA ACRÍLICA, DEMARCAÇÃO COM FITA ADESIVA E APLICAÇÃO COM ROLO. AF_05/2021</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</si>
  <si>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</si>
  <si>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</si>
  <si>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</si>
  <si>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</si>
  <si>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</si>
  <si>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</si>
  <si>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</si>
  <si>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</si>
  <si>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</si>
  <si>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</si>
  <si>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</si>
  <si>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</si>
  <si>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</si>
  <si>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</si>
  <si>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</si>
  <si>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</si>
  <si>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</si>
  <si>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</si>
  <si>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</si>
  <si>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</si>
  <si>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</si>
  <si>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</si>
  <si>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</si>
  <si>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</si>
  <si>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</si>
  <si>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</si>
  <si>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</si>
  <si>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</si>
  <si>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</si>
  <si>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</si>
  <si>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</si>
  <si>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</si>
  <si>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</si>
  <si>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</si>
  <si>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</si>
  <si>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</si>
  <si>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</si>
  <si>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</si>
  <si>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</si>
  <si>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</si>
  <si>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</si>
  <si>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</si>
  <si>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</si>
  <si>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</si>
  <si>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</si>
  <si>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</si>
  <si>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</si>
  <si>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</si>
  <si>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</si>
  <si>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</si>
  <si>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</si>
  <si>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</si>
  <si>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</si>
  <si>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</si>
  <si>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</si>
  <si>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</si>
  <si>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</si>
  <si>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</si>
  <si>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</si>
  <si>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</si>
  <si>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</si>
  <si>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</si>
  <si>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</si>
  <si>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</si>
  <si>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</si>
  <si>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</si>
  <si>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</si>
  <si>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</si>
  <si>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</si>
  <si>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</si>
  <si>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</si>
  <si>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</si>
  <si>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</si>
  <si>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</si>
  <si>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</si>
  <si>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</si>
  <si>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</si>
  <si>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</si>
  <si>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</si>
  <si>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</si>
  <si>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</si>
  <si>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</si>
  <si>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</si>
  <si>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</si>
  <si>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</si>
  <si>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</si>
  <si>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</si>
  <si>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</si>
  <si>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</si>
  <si>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</si>
  <si>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</si>
  <si>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</si>
  <si>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</si>
  <si>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</si>
  <si>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</si>
  <si>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</si>
  <si>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</si>
  <si>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</si>
  <si>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</si>
  <si>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</si>
  <si>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</si>
  <si>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</si>
  <si>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</si>
  <si>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</si>
  <si>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</si>
  <si>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</si>
  <si>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</si>
  <si>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</si>
  <si>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</si>
  <si>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</si>
  <si>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</si>
  <si>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</si>
  <si>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</si>
  <si>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</si>
  <si>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</si>
  <si>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</si>
  <si>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</si>
  <si>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</si>
  <si>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</si>
  <si>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</si>
  <si>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</si>
  <si>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</si>
  <si>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</si>
  <si>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</si>
  <si>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</si>
  <si>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</si>
  <si>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</si>
  <si>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</si>
  <si>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</si>
  <si>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</si>
  <si>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</si>
  <si>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</si>
  <si>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</si>
  <si>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</si>
  <si>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</si>
  <si>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</si>
  <si>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</si>
  <si>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</si>
  <si>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</si>
  <si>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</si>
  <si>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</si>
  <si>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</si>
  <si>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</si>
  <si>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</si>
  <si>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</si>
  <si>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</si>
  <si>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</si>
  <si>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</si>
  <si>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</si>
  <si>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</si>
  <si>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</si>
  <si>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</si>
  <si>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</si>
  <si>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</si>
  <si>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</si>
  <si>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</si>
  <si>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</si>
  <si>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</si>
  <si>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</si>
  <si>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</si>
  <si>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</si>
  <si>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</si>
  <si>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</si>
  <si>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</si>
  <si>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</si>
  <si>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</si>
  <si>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</si>
  <si>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</si>
  <si>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</si>
  <si>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</si>
  <si>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</si>
  <si>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</si>
  <si>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</si>
  <si>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</si>
  <si>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</si>
  <si>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</si>
  <si>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</si>
  <si>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</si>
  <si>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</si>
  <si>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</si>
  <si>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</si>
  <si>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</si>
  <si>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</si>
  <si>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</si>
  <si>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</si>
  <si>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</si>
  <si>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</si>
  <si>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</si>
  <si>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</si>
  <si>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</si>
  <si>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</si>
  <si>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</si>
  <si>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</si>
  <si>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</si>
  <si>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</si>
  <si>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</si>
  <si>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</si>
  <si>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</si>
  <si>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</si>
  <si>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</si>
  <si>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</si>
  <si>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</si>
  <si>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</si>
  <si>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</si>
  <si>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</si>
  <si>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</si>
  <si>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</si>
  <si>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</si>
  <si>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</si>
  <si>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</si>
  <si>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</si>
  <si>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</si>
  <si>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</si>
  <si>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</si>
  <si>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</si>
  <si>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</si>
  <si>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</si>
  <si>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</si>
  <si>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</si>
  <si>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</si>
  <si>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</si>
  <si>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</si>
  <si>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</si>
  <si>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</si>
  <si>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</si>
  <si>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</si>
  <si>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</si>
  <si>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</si>
  <si>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</si>
  <si>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</si>
  <si>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</si>
  <si>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</si>
  <si>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</si>
  <si>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</si>
  <si>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</si>
  <si>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</si>
  <si>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</si>
  <si>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</si>
  <si>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</si>
  <si>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</si>
  <si>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</si>
  <si>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</si>
  <si>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</si>
  <si>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</si>
  <si>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</si>
  <si>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</si>
  <si>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</si>
  <si>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</si>
  <si>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</si>
  <si>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</si>
  <si>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</si>
  <si>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</si>
  <si>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</si>
  <si>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</si>
  <si>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</si>
  <si>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</si>
  <si>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</si>
  <si>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</si>
  <si>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</si>
  <si>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</si>
  <si>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</si>
  <si>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</si>
  <si>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</si>
  <si>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</si>
  <si>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</si>
  <si>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</si>
  <si>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</si>
  <si>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</si>
  <si>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</si>
  <si>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</si>
  <si>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</si>
  <si>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</si>
  <si>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</si>
  <si>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</si>
  <si>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</si>
  <si>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</si>
  <si>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</si>
  <si>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</si>
  <si>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</si>
  <si>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</si>
  <si>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</si>
  <si>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</si>
  <si>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</si>
  <si>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</si>
  <si>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</si>
  <si>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</si>
  <si>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</si>
  <si>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</si>
  <si>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</si>
  <si>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</si>
  <si>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</si>
  <si>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</si>
  <si>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</si>
  <si>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</si>
  <si>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</si>
  <si>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</si>
  <si>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</si>
  <si>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</si>
  <si>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</si>
  <si>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</si>
  <si>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</si>
  <si>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</si>
  <si>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</si>
  <si>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</si>
  <si>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</si>
  <si>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</si>
  <si>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</si>
  <si>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</si>
  <si>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</si>
  <si>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</si>
  <si>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</si>
  <si>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</si>
  <si>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</si>
  <si>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</si>
  <si>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</si>
  <si>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</si>
  <si>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</si>
  <si>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</si>
  <si>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</si>
  <si>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</si>
  <si>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</si>
  <si>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</si>
  <si>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</si>
  <si>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</si>
  <si>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</si>
  <si>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</si>
  <si>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</si>
  <si>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</si>
  <si>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</si>
  <si>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</si>
  <si>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</si>
  <si>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</si>
  <si>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</si>
  <si>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</si>
  <si>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</si>
  <si>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</si>
  <si>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</si>
  <si>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</si>
  <si>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</si>
  <si>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</si>
  <si>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</si>
  <si>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</si>
  <si>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</si>
  <si>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</si>
  <si>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</si>
  <si>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</si>
  <si>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</si>
  <si>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</si>
  <si>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</si>
  <si>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</si>
  <si>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</si>
  <si>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</si>
  <si>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</si>
  <si>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</si>
  <si>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</si>
  <si>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</si>
  <si>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</si>
  <si>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</si>
  <si>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</si>
  <si>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</si>
  <si>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</si>
  <si>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</si>
  <si>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</si>
  <si>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</si>
  <si>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</si>
  <si>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</si>
  <si>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</si>
  <si>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</si>
  <si>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</si>
  <si>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</si>
  <si>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</si>
  <si>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</si>
  <si>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</si>
  <si>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</si>
  <si>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</si>
  <si>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</si>
  <si>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</si>
  <si>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</si>
  <si>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</si>
  <si>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</si>
  <si>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</si>
  <si>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</si>
  <si>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</si>
  <si>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</si>
  <si>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</si>
  <si>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</si>
  <si>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</si>
  <si>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</si>
  <si>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</si>
  <si>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</si>
  <si>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</si>
  <si>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</si>
  <si>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</si>
  <si>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</si>
  <si>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</si>
  <si>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</si>
  <si>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</si>
  <si>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</si>
  <si>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</si>
  <si>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</si>
  <si>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</si>
  <si>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</si>
  <si>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</si>
  <si>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</si>
  <si>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</si>
  <si>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</si>
  <si>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</si>
  <si>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</si>
  <si>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</si>
  <si>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</si>
  <si>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</si>
  <si>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</si>
  <si>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</si>
  <si>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</si>
  <si>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</si>
  <si>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</si>
  <si>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</si>
  <si>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</si>
  <si>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</si>
  <si>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</si>
  <si>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</si>
  <si>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</si>
  <si>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</si>
  <si>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</si>
  <si>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</si>
  <si>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</si>
  <si>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</si>
  <si>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</si>
  <si>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</si>
  <si>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</si>
  <si>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</si>
  <si>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</si>
  <si>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</si>
  <si>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</si>
  <si>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</si>
  <si>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</si>
  <si>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</si>
  <si>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</si>
  <si>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</si>
  <si>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</si>
  <si>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</si>
  <si>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</si>
  <si>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</si>
  <si>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</si>
  <si>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</si>
  <si>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</si>
  <si>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</si>
  <si>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</si>
  <si>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</si>
  <si>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</si>
  <si>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</si>
  <si>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</si>
  <si>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</si>
  <si>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</si>
  <si>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</si>
  <si>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</si>
  <si>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</si>
  <si>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</si>
  <si>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</si>
  <si>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</si>
  <si>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</si>
  <si>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</si>
  <si>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</si>
  <si>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</si>
  <si>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</si>
  <si>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</si>
  <si>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</si>
  <si>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</si>
  <si>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</si>
  <si>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</si>
  <si>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</si>
  <si>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</si>
  <si>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</si>
  <si>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</si>
  <si>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</si>
  <si>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</si>
  <si>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</si>
  <si>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</si>
  <si>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</si>
  <si>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</si>
  <si>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</si>
  <si>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</si>
  <si>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</si>
  <si>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</si>
  <si>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</si>
  <si>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</si>
  <si>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</si>
  <si>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</si>
  <si>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</si>
  <si>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</si>
  <si>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</si>
  <si>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</si>
  <si>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</si>
  <si>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</si>
  <si>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</si>
  <si>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</si>
  <si>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</si>
  <si>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</si>
  <si>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</si>
  <si>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</si>
  <si>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</si>
  <si>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</si>
  <si>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</si>
  <si>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</si>
  <si>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</si>
  <si>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</si>
  <si>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</si>
  <si>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</si>
  <si>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</si>
  <si>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</si>
  <si>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</si>
  <si>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</si>
  <si>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</si>
  <si>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</si>
  <si>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</si>
  <si>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</si>
  <si>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</si>
  <si>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</si>
  <si>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</si>
  <si>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</si>
  <si>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</si>
  <si>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</si>
  <si>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</si>
  <si>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</si>
  <si>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</si>
  <si>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</si>
  <si>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</si>
  <si>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</si>
  <si>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</si>
  <si>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</si>
  <si>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</si>
  <si>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</si>
  <si>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</si>
  <si>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</si>
  <si>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</si>
  <si>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</si>
  <si>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</si>
  <si>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</si>
  <si>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</si>
  <si>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</si>
  <si>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</si>
  <si>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</si>
  <si>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</si>
  <si>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</si>
  <si>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</si>
  <si>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</si>
  <si>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</si>
  <si>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</si>
  <si>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</si>
  <si>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</si>
  <si>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</si>
  <si>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</si>
  <si>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</si>
  <si>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</si>
  <si>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</si>
  <si>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</si>
  <si>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</si>
  <si>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</si>
  <si>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</si>
  <si>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</si>
  <si>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</si>
  <si>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</si>
  <si>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</si>
  <si>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</si>
  <si>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</si>
  <si>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</si>
  <si>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</si>
  <si>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</si>
  <si>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</si>
  <si>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</si>
  <si>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</si>
  <si>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</si>
  <si>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</si>
  <si>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</si>
  <si>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</si>
  <si>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</si>
  <si>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</si>
  <si>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</si>
  <si>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</si>
  <si>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</si>
  <si>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</si>
  <si>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</si>
  <si>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</si>
  <si>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</si>
  <si>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</si>
  <si>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</si>
  <si>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</si>
  <si>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</si>
  <si>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</si>
  <si>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</si>
  <si>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</si>
  <si>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</si>
  <si>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</si>
  <si>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</si>
  <si>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PERFURATRIZ DE COROA DIAMANTADA PARA CONCRETO, DIÂMETRO ATÉ 250 MM, MOTOR ELÉTRICO 220 V, POTÊNCIA 2.500 W - CHP DIURNO. AF_05/2023</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</si>
  <si>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</si>
  <si>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</si>
  <si>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</si>
  <si>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</si>
  <si>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</si>
  <si>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</si>
  <si>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</si>
  <si>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</si>
  <si>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</si>
  <si>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</si>
  <si>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</si>
  <si>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</si>
  <si>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</si>
  <si>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</si>
  <si>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</si>
  <si>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</si>
  <si>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</si>
  <si>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</si>
  <si>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</si>
  <si>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</si>
  <si>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</si>
  <si>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</si>
  <si>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</si>
  <si>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</si>
  <si>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</si>
  <si>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</si>
  <si>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</si>
  <si>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</si>
  <si>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</si>
  <si>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</si>
  <si>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</si>
  <si>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</si>
  <si>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</si>
  <si>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</si>
  <si>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</si>
  <si>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</si>
  <si>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</si>
  <si>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</si>
  <si>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</si>
  <si>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</si>
  <si>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</si>
  <si>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</si>
  <si>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</si>
  <si>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</si>
  <si>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</si>
  <si>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</si>
  <si>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</si>
  <si>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</si>
  <si>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</si>
  <si>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</si>
  <si>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</si>
  <si>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</si>
  <si>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</si>
  <si>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</si>
  <si>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</si>
  <si>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</si>
  <si>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</si>
  <si>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</si>
  <si>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</si>
  <si>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</si>
  <si>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</si>
  <si>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</si>
  <si>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</si>
  <si>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</si>
  <si>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</si>
  <si>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</si>
  <si>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</si>
  <si>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</si>
  <si>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</si>
  <si>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</si>
  <si>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</si>
  <si>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</si>
  <si>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</si>
  <si>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</si>
  <si>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</si>
  <si>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</si>
  <si>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</si>
  <si>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</si>
  <si>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</si>
  <si>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</si>
  <si>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</si>
  <si>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</si>
  <si>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</si>
  <si>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</si>
  <si>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</si>
  <si>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</si>
  <si>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</si>
  <si>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</si>
  <si>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</si>
  <si>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</si>
  <si>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</si>
  <si>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</si>
  <si>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</si>
  <si>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</si>
  <si>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</si>
  <si>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</si>
  <si>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</si>
  <si>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</si>
  <si>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</si>
  <si>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</si>
  <si>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</si>
  <si>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</si>
  <si>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</si>
  <si>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</si>
  <si>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</si>
  <si>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</si>
  <si>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</si>
  <si>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</si>
  <si>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</si>
  <si>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</si>
  <si>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</si>
  <si>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</si>
  <si>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</si>
  <si>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</si>
  <si>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</si>
  <si>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</si>
  <si>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</si>
  <si>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</si>
  <si>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</si>
  <si>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</si>
  <si>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</si>
  <si>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</si>
  <si>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</si>
  <si>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</si>
  <si>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</si>
  <si>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</si>
  <si>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</si>
  <si>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</si>
  <si>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</si>
  <si>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</si>
  <si>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</si>
  <si>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</si>
  <si>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</si>
  <si>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</si>
  <si>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</si>
  <si>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</si>
  <si>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</si>
  <si>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</si>
  <si>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</si>
  <si>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</si>
  <si>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</si>
  <si>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</si>
  <si>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</si>
  <si>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</si>
  <si>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</si>
  <si>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</si>
  <si>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</si>
  <si>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</si>
  <si>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</si>
  <si>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</si>
  <si>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</si>
  <si>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</si>
  <si>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</si>
  <si>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</si>
  <si>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</si>
  <si>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</si>
  <si>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</si>
  <si>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</si>
  <si>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</si>
  <si>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</si>
  <si>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</si>
  <si>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</si>
  <si>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</si>
  <si>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</si>
  <si>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</si>
  <si>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</si>
  <si>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</si>
  <si>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</si>
  <si>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</si>
  <si>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</si>
  <si>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</si>
  <si>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</si>
  <si>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</si>
  <si>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</si>
  <si>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</si>
  <si>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</si>
  <si>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</si>
  <si>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</si>
  <si>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</si>
  <si>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</si>
  <si>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</si>
  <si>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</si>
  <si>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</si>
  <si>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</si>
  <si>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</si>
  <si>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</si>
  <si>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</si>
  <si>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</si>
  <si>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</si>
  <si>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</si>
  <si>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</si>
  <si>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</si>
  <si>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</si>
  <si>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</si>
  <si>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</si>
  <si>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</si>
  <si>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</si>
  <si>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</si>
  <si>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</si>
  <si>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</si>
  <si>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</si>
  <si>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</si>
  <si>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</si>
  <si>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</si>
  <si>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</si>
  <si>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</si>
  <si>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</si>
  <si>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</si>
  <si>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</si>
  <si>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</si>
  <si>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</si>
  <si>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</si>
  <si>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</si>
  <si>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</si>
  <si>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</si>
  <si>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</si>
  <si>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</si>
  <si>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</si>
  <si>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</si>
  <si>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</si>
  <si>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</si>
  <si>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</si>
  <si>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</si>
  <si>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</si>
  <si>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</si>
  <si>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</si>
  <si>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</si>
  <si>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</si>
  <si>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</si>
  <si>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</si>
  <si>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</si>
  <si>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</si>
  <si>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</si>
  <si>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</si>
  <si>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</si>
  <si>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</si>
  <si>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</si>
  <si>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</si>
  <si>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</si>
  <si>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</si>
  <si>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</si>
  <si>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</si>
  <si>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</si>
  <si>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</si>
  <si>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</si>
  <si>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</si>
  <si>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</si>
  <si>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</si>
  <si>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</si>
  <si>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</si>
  <si>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</si>
  <si>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</si>
  <si>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</si>
  <si>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</si>
  <si>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</si>
  <si>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</si>
  <si>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</si>
  <si>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</si>
  <si>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</si>
  <si>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</si>
  <si>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</si>
  <si>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</si>
  <si>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</si>
  <si>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</si>
  <si>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</si>
  <si>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</si>
  <si>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</si>
  <si>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</si>
  <si>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</si>
  <si>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</si>
  <si>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</si>
  <si>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</si>
  <si>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</si>
  <si>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</si>
  <si>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</si>
  <si>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</si>
  <si>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</si>
  <si>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</si>
  <si>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</si>
  <si>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</si>
  <si>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</si>
  <si>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</si>
  <si>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</si>
  <si>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</si>
  <si>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</si>
  <si>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</si>
  <si>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</si>
  <si>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</si>
  <si>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</si>
  <si>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</si>
  <si>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</si>
  <si>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</si>
  <si>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</si>
  <si>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</si>
  <si>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</si>
  <si>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</si>
  <si>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</si>
  <si>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</si>
  <si>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</si>
  <si>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</si>
  <si>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</si>
  <si>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</si>
  <si>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</si>
  <si>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</si>
  <si>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</si>
  <si>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</si>
  <si>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</si>
  <si>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</si>
  <si>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</si>
  <si>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</si>
  <si>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</si>
  <si>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</si>
  <si>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</si>
  <si>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</si>
  <si>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</si>
  <si>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</si>
  <si>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</si>
  <si>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</si>
  <si>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</si>
  <si>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</si>
  <si>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</si>
  <si>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</si>
  <si>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</si>
  <si>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</si>
  <si>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</si>
  <si>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</si>
  <si>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</si>
  <si>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</si>
  <si>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</si>
  <si>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</si>
  <si>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</si>
  <si>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</si>
  <si>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</si>
  <si>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</si>
  <si>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</si>
  <si>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</si>
  <si>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</si>
  <si>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</si>
  <si>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</si>
  <si>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</si>
  <si>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</si>
  <si>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</si>
  <si>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</si>
  <si>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</si>
  <si>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</si>
  <si>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</si>
  <si>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</si>
  <si>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</si>
  <si>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</si>
  <si>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</si>
  <si>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</si>
  <si>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</si>
  <si>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</si>
  <si>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</si>
  <si>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</si>
  <si>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</si>
  <si>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</si>
  <si>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</si>
  <si>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</si>
  <si>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</si>
  <si>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</si>
  <si>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</si>
  <si>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</si>
  <si>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</si>
  <si>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</si>
  <si>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</si>
  <si>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</si>
  <si>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</si>
  <si>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</si>
  <si>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</si>
  <si>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</si>
  <si>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</si>
  <si>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</si>
  <si>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</si>
  <si>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</si>
  <si>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</si>
  <si>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</si>
  <si>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</si>
  <si>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</si>
  <si>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</si>
  <si>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</si>
  <si>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</si>
  <si>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</si>
  <si>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</si>
  <si>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</si>
  <si>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</si>
  <si>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</si>
  <si>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</si>
  <si>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</si>
  <si>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</si>
  <si>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</si>
  <si>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</si>
  <si>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</si>
  <si>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</si>
  <si>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</si>
  <si>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</si>
  <si>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</si>
  <si>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</si>
  <si>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</si>
  <si>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</si>
  <si>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</si>
  <si>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</si>
  <si>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</si>
  <si>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</si>
  <si>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</si>
  <si>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</si>
  <si>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</si>
  <si>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</si>
  <si>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</si>
  <si>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</si>
  <si>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</si>
  <si>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</si>
  <si>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</si>
  <si>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</si>
  <si>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</si>
  <si>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</si>
  <si>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</si>
  <si>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</si>
  <si>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</si>
  <si>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</si>
  <si>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</si>
  <si>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</si>
  <si>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</si>
  <si>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</si>
  <si>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</si>
  <si>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</si>
  <si>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</si>
  <si>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</si>
  <si>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</si>
  <si>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</si>
  <si>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</si>
  <si>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</si>
  <si>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</si>
  <si>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</si>
  <si>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</si>
  <si>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</si>
  <si>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</si>
  <si>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</si>
  <si>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</si>
  <si>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</si>
  <si>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</si>
  <si>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</si>
  <si>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</si>
  <si>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</si>
  <si>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</si>
  <si>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</si>
  <si>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</si>
  <si>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</si>
  <si>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</si>
  <si>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</si>
  <si>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</si>
  <si>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</si>
  <si>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</si>
  <si>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</si>
  <si>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</si>
  <si>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</si>
  <si>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</si>
  <si>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</si>
  <si>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</si>
  <si>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</si>
  <si>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</si>
  <si>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</si>
  <si>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</si>
  <si>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</si>
  <si>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</si>
  <si>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</si>
  <si>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</si>
  <si>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</si>
  <si>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</si>
  <si>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</si>
  <si>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</si>
  <si>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</si>
  <si>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</si>
  <si>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</si>
  <si>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</si>
  <si>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</si>
  <si>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</si>
  <si>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</si>
  <si>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</si>
  <si>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</si>
  <si>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</si>
  <si>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</si>
  <si>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</si>
  <si>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</si>
  <si>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</si>
  <si>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</si>
  <si>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</si>
  <si>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</si>
  <si>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</si>
  <si>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</si>
  <si>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</si>
  <si>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</si>
  <si>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</si>
  <si>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</si>
  <si>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</si>
  <si>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</si>
  <si>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</si>
  <si>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</si>
  <si>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</si>
  <si>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</si>
  <si>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</si>
  <si>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</si>
  <si>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</si>
  <si>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</si>
  <si>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</si>
  <si>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</si>
  <si>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</si>
  <si>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</si>
  <si>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</si>
  <si>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</si>
  <si>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</si>
  <si>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</si>
  <si>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</si>
  <si>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</si>
  <si>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</si>
  <si>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</si>
  <si>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</si>
  <si>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</si>
  <si>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</si>
  <si>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</si>
  <si>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</si>
  <si>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</si>
  <si>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</si>
  <si>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</si>
  <si>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</si>
  <si>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</si>
  <si>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</si>
  <si>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</si>
  <si>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</si>
  <si>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</si>
  <si>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</si>
  <si>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</si>
  <si>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</si>
  <si>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</si>
  <si>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</si>
  <si>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</si>
  <si>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</si>
  <si>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</si>
  <si>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</si>
  <si>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</si>
  <si>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</si>
  <si>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</si>
  <si>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</si>
  <si>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</si>
  <si>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</si>
  <si>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</si>
  <si>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</si>
  <si>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</si>
  <si>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</si>
  <si>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</si>
  <si>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</si>
  <si>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</si>
  <si>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</si>
  <si>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</si>
  <si>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</si>
  <si>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</si>
  <si>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</si>
  <si>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</si>
  <si>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</si>
  <si>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</si>
  <si>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</si>
  <si>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</si>
  <si>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</si>
  <si>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</si>
  <si>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</si>
  <si>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</si>
  <si>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</si>
  <si>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</si>
  <si>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</si>
  <si>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</si>
  <si>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</si>
  <si>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</si>
  <si>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</si>
  <si>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</si>
  <si>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</si>
  <si>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</si>
  <si>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</si>
  <si>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</si>
  <si>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</si>
  <si>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</si>
  <si>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</si>
  <si>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</si>
  <si>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</si>
  <si>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</si>
  <si>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</si>
  <si>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</si>
  <si>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</si>
  <si>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</si>
  <si>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</si>
  <si>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</si>
  <si>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</si>
  <si>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</si>
  <si>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</si>
  <si>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</si>
  <si>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</si>
  <si>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</si>
  <si>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</si>
  <si>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</si>
  <si>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</si>
  <si>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</si>
  <si>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</si>
  <si>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</si>
  <si>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</si>
  <si>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</si>
  <si>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</si>
  <si>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</si>
  <si>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</si>
  <si>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</si>
  <si>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</si>
  <si>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</si>
  <si>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</si>
  <si>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</si>
  <si>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</si>
  <si>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</si>
  <si>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</si>
  <si>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</si>
  <si>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</si>
  <si>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</si>
  <si>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</si>
  <si>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</si>
  <si>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</si>
  <si>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</si>
  <si>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</si>
  <si>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</si>
  <si>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</si>
  <si>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</si>
  <si>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</si>
  <si>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</si>
  <si>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</si>
  <si>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</si>
  <si>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</si>
  <si>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</si>
  <si>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</si>
  <si>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</si>
  <si>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</si>
  <si>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</si>
  <si>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</si>
  <si>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</si>
  <si>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</si>
  <si>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</si>
  <si>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</si>
  <si>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</si>
  <si>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</si>
  <si>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</si>
  <si>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</si>
  <si>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</si>
  <si>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</si>
  <si>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</si>
  <si>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</si>
  <si>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</si>
  <si>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</si>
  <si>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</si>
  <si>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</si>
  <si>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</si>
  <si>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</si>
  <si>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</si>
  <si>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</si>
  <si>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</si>
  <si>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</si>
  <si>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</si>
  <si>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</si>
  <si>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</si>
  <si>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</si>
  <si>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</si>
  <si>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</si>
  <si>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</si>
  <si>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</si>
  <si>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</si>
  <si>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</si>
  <si>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</si>
  <si>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</si>
  <si>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</si>
  <si>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</si>
  <si>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</si>
  <si>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</si>
  <si>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</si>
  <si>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</si>
  <si>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</si>
  <si>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</si>
  <si>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</si>
  <si>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</si>
  <si>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</si>
  <si>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</si>
  <si>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</si>
  <si>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</si>
  <si>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</si>
  <si>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</si>
  <si>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</si>
  <si>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</si>
  <si>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</si>
  <si>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</si>
  <si>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</si>
  <si>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</si>
  <si>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</si>
  <si>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</si>
  <si>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</si>
  <si>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</si>
  <si>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</si>
  <si>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</si>
  <si>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</si>
  <si>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</si>
  <si>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</si>
  <si>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</si>
  <si>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</si>
  <si>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</si>
  <si>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</si>
  <si>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</si>
  <si>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</si>
  <si>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</si>
  <si>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</si>
  <si>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</si>
  <si>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</si>
  <si>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</si>
  <si>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</si>
  <si>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</si>
  <si>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</si>
  <si>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</si>
  <si>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</si>
  <si>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</si>
  <si>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</si>
  <si>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</si>
  <si>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</si>
  <si>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</si>
  <si>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</si>
  <si>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</si>
  <si>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</si>
  <si>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</si>
  <si>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</si>
  <si>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</si>
  <si>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</si>
  <si>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</si>
  <si>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</si>
  <si>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</si>
  <si>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</si>
  <si>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</si>
  <si>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</si>
  <si>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</si>
  <si>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</si>
  <si>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</si>
  <si>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</si>
  <si>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</si>
  <si>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</si>
  <si>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</si>
  <si>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</si>
  <si>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</si>
  <si>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</si>
  <si>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</si>
  <si>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</si>
  <si>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</si>
  <si>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</si>
  <si>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</si>
  <si>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</si>
  <si>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</si>
  <si>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</si>
  <si>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</si>
  <si>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</si>
  <si>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</si>
  <si>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</si>
  <si>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</si>
  <si>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</si>
  <si>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</si>
  <si>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</si>
  <si>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</si>
  <si>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</si>
  <si>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</si>
  <si>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</si>
  <si>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</si>
  <si>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</si>
  <si>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</si>
  <si>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</si>
  <si>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</si>
  <si>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</si>
  <si>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</si>
  <si>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</si>
  <si>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</si>
  <si>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</si>
  <si>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</si>
  <si>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</si>
  <si>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</si>
  <si>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</si>
  <si>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</si>
  <si>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</si>
  <si>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</si>
  <si>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</si>
  <si>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</si>
  <si>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</si>
  <si>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</si>
  <si>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</si>
  <si>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</si>
  <si>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</si>
  <si>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</si>
  <si>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</si>
  <si>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</si>
  <si>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</si>
  <si>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</si>
  <si>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</si>
  <si>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</si>
  <si>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</si>
  <si>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</si>
  <si>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</si>
  <si>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</si>
  <si>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</si>
  <si>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</si>
  <si>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</si>
  <si>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</si>
  <si>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</si>
  <si>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</si>
  <si>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</si>
  <si>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</si>
  <si>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</si>
  <si>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</si>
  <si>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</si>
  <si>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</si>
  <si>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</si>
  <si>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</si>
  <si>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</si>
  <si>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</si>
  <si>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</si>
  <si>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</si>
  <si>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</si>
  <si>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</si>
  <si>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</si>
  <si>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</si>
  <si>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</si>
  <si>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</si>
  <si>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</si>
  <si>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</si>
  <si>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</si>
  <si>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</si>
  <si>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</si>
  <si>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</si>
  <si>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</si>
  <si>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</si>
  <si>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</si>
  <si>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</si>
  <si>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</si>
  <si>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</si>
  <si>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</si>
  <si>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</si>
  <si>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</si>
  <si>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</si>
  <si>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</si>
  <si>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</si>
  <si>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</si>
  <si>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</si>
  <si>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</si>
  <si>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</si>
  <si>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</si>
  <si>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</si>
  <si>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</si>
  <si>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</si>
  <si>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</si>
  <si>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</si>
  <si>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</si>
  <si>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</si>
  <si>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</si>
  <si>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</si>
  <si>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</si>
  <si>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</si>
  <si>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</si>
  <si>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</si>
  <si>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</si>
  <si>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</si>
  <si>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</si>
  <si>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</si>
  <si>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</si>
  <si>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</si>
  <si>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</si>
  <si>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</si>
  <si>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</si>
  <si>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</si>
  <si>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</si>
  <si>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</si>
  <si>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</si>
  <si>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</si>
  <si>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</si>
  <si>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</si>
  <si>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</si>
  <si>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</si>
  <si>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</si>
  <si>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</si>
  <si>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</si>
  <si>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</si>
  <si>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</si>
  <si>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</si>
  <si>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</si>
  <si>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</si>
  <si>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</si>
  <si>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</si>
  <si>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</si>
  <si>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</si>
  <si>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</si>
  <si>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</si>
  <si>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</si>
  <si>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</si>
  <si>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</si>
  <si>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</si>
  <si>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</si>
  <si>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</si>
  <si>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</si>
  <si>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</si>
  <si>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</si>
  <si>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</si>
  <si>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</si>
  <si>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</si>
  <si>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</si>
  <si>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</si>
  <si>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</si>
  <si>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</si>
  <si>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</si>
  <si>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</si>
  <si>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</si>
  <si>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</si>
  <si>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</si>
  <si>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</si>
  <si>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</si>
  <si>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</si>
  <si>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</si>
  <si>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</si>
  <si>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</si>
  <si>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</si>
  <si>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</si>
  <si>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</si>
  <si>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</si>
  <si>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</si>
  <si>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</si>
  <si>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</si>
  <si>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</si>
  <si>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</si>
  <si>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</si>
  <si>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</si>
  <si>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</si>
  <si>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</si>
  <si>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</si>
  <si>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</si>
  <si>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</si>
  <si>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</si>
  <si>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</si>
  <si>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</si>
  <si>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</si>
  <si>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</si>
  <si>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</si>
  <si>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</si>
  <si>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</si>
  <si>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</si>
  <si>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</si>
  <si>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</si>
  <si>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</si>
  <si>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</si>
  <si>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</si>
  <si>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</si>
  <si>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</si>
  <si>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</si>
  <si>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</si>
  <si>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</si>
  <si>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</si>
  <si>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</si>
  <si>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</si>
  <si>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</si>
  <si>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</si>
  <si>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</si>
  <si>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</si>
  <si>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</si>
  <si>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</si>
  <si>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</si>
  <si>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</si>
  <si>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</si>
  <si>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</si>
  <si>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</si>
  <si>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</si>
  <si>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</si>
  <si>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</si>
  <si>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</si>
  <si>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</si>
  <si>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</si>
  <si>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</si>
  <si>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</si>
  <si>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</si>
  <si>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</si>
  <si>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</si>
  <si>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</si>
  <si>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</si>
  <si>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</si>
  <si>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</si>
  <si>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</si>
  <si>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</si>
  <si>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</si>
  <si>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</si>
  <si>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</si>
  <si>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</si>
  <si>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</si>
  <si>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</si>
  <si>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</si>
  <si>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</si>
  <si>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</si>
  <si>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</si>
  <si>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</si>
  <si>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</si>
  <si>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</si>
  <si>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</si>
  <si>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</si>
  <si>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</si>
  <si>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</si>
  <si>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</si>
  <si>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</si>
  <si>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</si>
  <si>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</si>
  <si>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</si>
  <si>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</si>
  <si>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</si>
  <si>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</si>
  <si>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</si>
  <si>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</si>
  <si>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</si>
  <si>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</si>
  <si>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</si>
  <si>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</si>
  <si>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</si>
  <si>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</si>
  <si>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</si>
  <si>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</si>
  <si>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</si>
  <si>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</si>
  <si>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</si>
  <si>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</si>
  <si>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</si>
  <si>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</si>
  <si>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</si>
  <si>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</si>
  <si>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</si>
  <si>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</si>
  <si>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</si>
  <si>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</si>
  <si>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</si>
  <si>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</si>
  <si>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</si>
  <si>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</si>
  <si>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</si>
  <si>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</si>
  <si>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</si>
  <si>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</si>
  <si>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</si>
  <si>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</si>
  <si>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</si>
  <si>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</si>
  <si>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</si>
  <si>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</si>
  <si>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</si>
  <si>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</si>
  <si>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</si>
  <si>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</si>
  <si>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</si>
  <si>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</si>
  <si>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</si>
  <si>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</si>
  <si>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</si>
  <si>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</si>
  <si>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</si>
  <si>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</si>
  <si>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</si>
  <si>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</si>
  <si>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</si>
  <si>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</si>
  <si>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</si>
  <si>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</si>
  <si>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</si>
  <si>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</si>
  <si>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</si>
  <si>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</si>
  <si>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</si>
  <si>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</si>
  <si>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</si>
  <si>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</si>
  <si>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</si>
  <si>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</si>
  <si>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</si>
  <si>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</si>
  <si>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</si>
  <si>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</si>
  <si>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</si>
  <si>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</si>
  <si>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</si>
  <si>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</si>
  <si>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</si>
  <si>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</si>
  <si>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</si>
  <si>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</si>
  <si>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</si>
  <si>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</si>
  <si>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</si>
  <si>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</si>
  <si>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</si>
  <si>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</si>
  <si>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</si>
  <si>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</si>
  <si>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</si>
  <si>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</si>
  <si>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</si>
  <si>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</si>
  <si>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</si>
  <si>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</si>
  <si>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</si>
  <si>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</si>
  <si>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</si>
  <si>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</si>
  <si>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</si>
  <si>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</si>
  <si>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</si>
  <si>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</si>
  <si>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</si>
  <si>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</si>
  <si>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</si>
  <si>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</si>
  <si>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</si>
  <si>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</si>
  <si>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</si>
  <si>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</si>
  <si>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</si>
  <si>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</si>
  <si>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</si>
  <si>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</si>
  <si>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</si>
  <si>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</si>
  <si>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</si>
  <si>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</si>
  <si>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</si>
  <si>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</si>
  <si>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</si>
  <si>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</si>
  <si>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</si>
  <si>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</si>
  <si>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</si>
  <si>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</si>
  <si>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</si>
  <si>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</si>
  <si>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</si>
  <si>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</si>
  <si>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</si>
  <si>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</si>
  <si>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</si>
  <si>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</si>
  <si>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</si>
  <si>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</si>
  <si>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</si>
  <si>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</si>
  <si>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</si>
  <si>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</si>
  <si>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</si>
  <si>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</si>
  <si>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</si>
  <si>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</si>
  <si>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</si>
  <si>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</si>
  <si>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</si>
  <si>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</si>
  <si>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</si>
  <si>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</si>
  <si>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</si>
  <si>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</si>
  <si>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</si>
  <si>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</si>
  <si>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</si>
  <si>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</si>
  <si>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</si>
  <si>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</si>
  <si>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</si>
  <si>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</si>
  <si>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</si>
  <si>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</si>
  <si>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</si>
  <si>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</si>
  <si>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</si>
  <si>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</si>
  <si>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</si>
  <si>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</si>
  <si>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</si>
  <si>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</si>
  <si>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</si>
  <si>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</si>
  <si>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</si>
  <si>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</si>
  <si>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</si>
  <si>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</si>
  <si>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</si>
  <si>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</si>
  <si>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</si>
  <si>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</si>
  <si>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</si>
  <si>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</si>
  <si>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</si>
  <si>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</si>
  <si>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</si>
  <si>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</si>
  <si>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</si>
  <si>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</si>
  <si>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</si>
  <si>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</si>
  <si>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</si>
  <si>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</si>
  <si>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</si>
  <si>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</si>
  <si>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</si>
  <si>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</si>
  <si>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</si>
  <si>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</si>
  <si>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</si>
  <si>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</si>
  <si>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</si>
  <si>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</si>
  <si>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</si>
  <si>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</si>
  <si>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</si>
  <si>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</si>
  <si>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</si>
  <si>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</si>
  <si>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</si>
  <si>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</si>
  <si>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</si>
  <si>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</si>
  <si>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</si>
  <si>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</si>
  <si>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</si>
  <si>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</si>
  <si>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</si>
  <si>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</si>
  <si>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</si>
  <si>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</si>
  <si>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</si>
  <si>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</si>
  <si>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</si>
  <si>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</si>
  <si>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</si>
  <si>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</si>
  <si>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</si>
  <si>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</si>
  <si>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</si>
  <si>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</si>
  <si>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</si>
  <si>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</si>
  <si>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</si>
  <si>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</si>
  <si>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</si>
  <si>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</si>
  <si>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</si>
  <si>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</si>
  <si>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</si>
  <si>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</si>
  <si>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</si>
  <si>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</si>
  <si>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</si>
  <si>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</si>
  <si>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</si>
  <si>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</si>
  <si>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</si>
  <si>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</si>
  <si>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</si>
  <si>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</si>
  <si>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</si>
  <si>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</si>
  <si>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</si>
  <si>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</si>
  <si>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</si>
  <si>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</si>
  <si>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</si>
  <si>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</si>
  <si>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</si>
  <si>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</si>
  <si>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</si>
  <si>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</si>
  <si>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</si>
  <si>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</si>
  <si>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</si>
  <si>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</si>
  <si>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</si>
  <si>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</si>
  <si>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</si>
  <si>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</si>
  <si>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</si>
  <si>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</si>
  <si>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</si>
  <si>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</si>
  <si>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</si>
  <si>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</si>
  <si>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</si>
  <si>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</si>
  <si>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</si>
  <si>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</si>
  <si>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</si>
  <si>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</si>
  <si>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</si>
  <si>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</si>
  <si>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</si>
  <si>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</si>
  <si>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</si>
  <si>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</si>
  <si>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</si>
  <si>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</si>
  <si>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</si>
  <si>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</si>
  <si>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</si>
  <si>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</si>
  <si>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</si>
  <si>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</si>
  <si>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</si>
  <si>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</si>
  <si>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</si>
  <si>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</si>
  <si>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</si>
  <si>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</si>
  <si>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</si>
  <si>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</si>
  <si>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</si>
  <si>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</si>
  <si>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</si>
  <si>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</si>
  <si>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</si>
  <si>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</si>
  <si>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</si>
  <si>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</si>
  <si>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</si>
  <si>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</si>
  <si>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</si>
  <si>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</si>
  <si>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</si>
  <si>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</si>
  <si>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</si>
  <si>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</si>
  <si>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</si>
  <si>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</si>
  <si>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</si>
  <si>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</si>
  <si>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</si>
  <si>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</si>
  <si>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</si>
  <si>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</si>
  <si>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</si>
  <si>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</si>
  <si>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</si>
  <si>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</si>
  <si>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</si>
  <si>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</si>
  <si>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</si>
  <si>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</si>
  <si>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</si>
  <si>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</si>
  <si>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</si>
  <si>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</si>
  <si>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</si>
  <si>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</si>
  <si>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</si>
  <si>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</si>
  <si>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</si>
  <si>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</si>
  <si>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</si>
  <si>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</si>
  <si>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</si>
  <si>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</si>
  <si>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</si>
  <si>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</si>
  <si>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</si>
  <si>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</si>
  <si>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</si>
  <si>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</si>
  <si>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</si>
  <si>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</si>
  <si>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</si>
  <si>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</si>
  <si>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</si>
  <si>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</si>
  <si>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</si>
  <si>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</si>
  <si>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</si>
  <si>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</si>
  <si>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</si>
  <si>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</si>
  <si>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</si>
  <si>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</si>
  <si>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</si>
  <si>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</si>
  <si>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</si>
  <si>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</si>
  <si>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</si>
  <si>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</si>
  <si>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</si>
  <si>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</si>
  <si>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</si>
  <si>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</si>
  <si>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</si>
  <si>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</si>
  <si>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CONTRAMARCO DE AÇO, FIXAÇÃO COM ARGAMASSA - FORNECIMENTO E INSTALAÇÃO. AF_11/2024</t>
  </si>
  <si>
    <t>CONTRAMARCO DE AÇO, FIXAÇÃO COM PARAFUSO - FORNECIMENTO E INSTALAÇÃO. AF_11/2024</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</si>
  <si>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</si>
  <si>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</si>
  <si>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</si>
  <si>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</si>
  <si>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</si>
  <si>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</si>
  <si>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</si>
  <si>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</si>
  <si>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</si>
  <si>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</si>
  <si>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</si>
  <si>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</si>
  <si>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</si>
  <si>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</si>
  <si>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</si>
  <si>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</si>
  <si>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</si>
  <si>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</si>
  <si>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</si>
  <si>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</si>
  <si>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</si>
  <si>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</si>
  <si>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</si>
  <si>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</si>
  <si>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</si>
  <si>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</si>
  <si>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</si>
  <si>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</si>
  <si>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</si>
  <si>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</si>
  <si>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</si>
  <si>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</si>
  <si>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</si>
  <si>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</si>
  <si>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</si>
  <si>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</si>
  <si>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</si>
  <si>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</si>
  <si>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</si>
  <si>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</si>
  <si>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</si>
  <si>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</si>
  <si>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</si>
  <si>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</si>
  <si>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</si>
  <si>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</si>
  <si>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</si>
  <si>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</si>
  <si>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</si>
  <si>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</si>
  <si>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</si>
  <si>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</si>
  <si>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</si>
  <si>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</si>
  <si>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</si>
  <si>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</si>
  <si>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</si>
  <si>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</si>
  <si>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CONTRAMARCO DE ALUMÍNIO, FIXAÇÃO COM ARGAMASSA - FORNECIMENTO E INSTALAÇÃO. AF_11/2024</t>
  </si>
  <si>
    <t>CONTRAMARCO DE ALUMÍNIO, FIXAÇÃO COM PARAFUSO - FORNECIMENTO E INSTALAÇÃO. AF_11/2024</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</si>
  <si>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</si>
  <si>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</si>
  <si>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</si>
  <si>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</si>
  <si>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</si>
  <si>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</si>
  <si>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</si>
  <si>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</si>
  <si>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</si>
  <si>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</si>
  <si>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</si>
  <si>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</si>
  <si>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</si>
  <si>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</si>
  <si>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</si>
  <si>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</si>
  <si>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</si>
  <si>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</si>
  <si>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</si>
  <si>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</si>
  <si>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</si>
  <si>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</si>
  <si>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</si>
  <si>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</si>
  <si>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</si>
  <si>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</si>
  <si>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</si>
  <si>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</si>
  <si>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</si>
  <si>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</si>
  <si>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</si>
  <si>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</si>
  <si>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</si>
  <si>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</si>
  <si>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</si>
  <si>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</si>
  <si>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</si>
  <si>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</si>
  <si>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</si>
  <si>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</si>
  <si>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</si>
  <si>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</si>
  <si>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</si>
  <si>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</si>
  <si>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</si>
  <si>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</si>
  <si>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</si>
  <si>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</si>
  <si>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</si>
  <si>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</si>
  <si>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</si>
  <si>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</si>
  <si>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</si>
  <si>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</si>
  <si>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</si>
  <si>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</si>
  <si>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</si>
  <si>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</si>
  <si>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</si>
  <si>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</si>
  <si>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</si>
  <si>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PLASTIFICADA, E = 18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</si>
  <si>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</si>
  <si>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</si>
  <si>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</si>
  <si>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</si>
  <si>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</si>
  <si>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</si>
  <si>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</si>
  <si>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</si>
  <si>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</si>
  <si>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</si>
  <si>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</si>
  <si>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</si>
  <si>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</si>
  <si>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</si>
  <si>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</si>
  <si>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</si>
  <si>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</si>
  <si>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</si>
  <si>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</si>
  <si>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</si>
  <si>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</si>
  <si>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</si>
  <si>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</si>
  <si>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</si>
  <si>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</si>
  <si>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</si>
  <si>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</si>
  <si>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</si>
  <si>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</si>
  <si>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</si>
  <si>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</si>
  <si>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</si>
  <si>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</si>
  <si>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</si>
  <si>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</si>
  <si>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</si>
  <si>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</si>
  <si>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</si>
  <si>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</si>
  <si>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</si>
  <si>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</si>
  <si>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</si>
  <si>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</si>
  <si>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</si>
  <si>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</si>
  <si>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</si>
  <si>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</si>
  <si>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</si>
  <si>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</si>
  <si>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</si>
  <si>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</si>
  <si>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</si>
  <si>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</si>
  <si>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</si>
  <si>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</si>
  <si>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</si>
  <si>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</si>
  <si>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</si>
  <si>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</si>
  <si>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</si>
  <si>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</si>
  <si>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</si>
  <si>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</si>
  <si>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</si>
  <si>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</si>
  <si>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</si>
  <si>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</si>
  <si>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</si>
  <si>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</si>
  <si>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</si>
  <si>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</si>
  <si>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</si>
  <si>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</si>
  <si>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</si>
  <si>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</si>
  <si>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</si>
  <si>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</si>
  <si>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</si>
  <si>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</si>
  <si>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</si>
  <si>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</si>
  <si>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</si>
  <si>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</si>
  <si>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</si>
  <si>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</si>
  <si>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</si>
  <si>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</si>
  <si>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</si>
  <si>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</si>
  <si>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</si>
  <si>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</si>
  <si>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</si>
  <si>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</si>
  <si>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</si>
  <si>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</si>
  <si>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</si>
  <si>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</si>
  <si>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</si>
  <si>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</si>
  <si>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</si>
  <si>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</si>
  <si>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</si>
  <si>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</si>
  <si>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</si>
  <si>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</si>
  <si>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</si>
  <si>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</si>
  <si>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</si>
  <si>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</si>
  <si>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</si>
  <si>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</si>
  <si>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</si>
  <si>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</si>
  <si>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</si>
  <si>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</si>
  <si>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</si>
  <si>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</si>
  <si>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</si>
  <si>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</si>
  <si>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</si>
  <si>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</si>
  <si>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</si>
  <si>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</si>
  <si>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</si>
  <si>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</si>
  <si>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</si>
  <si>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</si>
  <si>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</si>
  <si>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</si>
  <si>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</si>
  <si>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</si>
  <si>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</si>
  <si>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</si>
  <si>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</si>
  <si>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</si>
  <si>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</si>
  <si>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</si>
  <si>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</si>
  <si>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</si>
  <si>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</si>
  <si>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</si>
  <si>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</si>
  <si>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</si>
  <si>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</si>
  <si>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</si>
  <si>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</si>
  <si>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</si>
  <si>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</si>
  <si>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</si>
  <si>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</si>
  <si>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</si>
  <si>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</si>
  <si>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</si>
  <si>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</si>
  <si>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</si>
  <si>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</si>
  <si>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</si>
  <si>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</si>
  <si>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</si>
  <si>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</si>
  <si>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</si>
  <si>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</si>
  <si>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</si>
  <si>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</si>
  <si>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</si>
  <si>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</si>
  <si>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</si>
  <si>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</si>
  <si>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</si>
  <si>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</si>
  <si>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</si>
  <si>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</si>
  <si>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</si>
  <si>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</si>
  <si>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</si>
  <si>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</si>
  <si>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</si>
  <si>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</si>
  <si>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</si>
  <si>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</si>
  <si>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</si>
  <si>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</si>
  <si>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</si>
  <si>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</si>
  <si>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</si>
  <si>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</si>
  <si>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</si>
  <si>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</si>
  <si>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</si>
  <si>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</si>
  <si>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</si>
  <si>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</si>
  <si>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</si>
  <si>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</si>
  <si>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</si>
  <si>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</si>
  <si>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</si>
  <si>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</si>
  <si>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</si>
  <si>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</si>
  <si>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</si>
  <si>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</si>
  <si>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</si>
  <si>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</si>
  <si>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</si>
  <si>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</si>
  <si>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</si>
  <si>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</si>
  <si>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</si>
  <si>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DE PILAR OU VIGA DE ESTRUTURA CONVENCIONAL DE CONCRETO ARMADO UTILIZANDO AÇO CA-50 DE 8,0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</si>
  <si>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</si>
  <si>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</si>
  <si>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</si>
  <si>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</si>
  <si>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</si>
  <si>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</si>
  <si>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</si>
  <si>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</si>
  <si>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</si>
  <si>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</si>
  <si>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</si>
  <si>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</si>
  <si>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</si>
  <si>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</si>
  <si>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</si>
  <si>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</si>
  <si>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</si>
  <si>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</si>
  <si>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</si>
  <si>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</si>
  <si>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</si>
  <si>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</si>
  <si>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</si>
  <si>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</si>
  <si>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</si>
  <si>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</si>
  <si>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</si>
  <si>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</si>
  <si>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</si>
  <si>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</si>
  <si>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</si>
  <si>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</si>
  <si>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</si>
  <si>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</si>
  <si>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</si>
  <si>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</si>
  <si>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</si>
  <si>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</si>
  <si>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</si>
  <si>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</si>
  <si>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</si>
  <si>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</si>
  <si>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</si>
  <si>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</si>
  <si>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</si>
  <si>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</si>
  <si>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</si>
  <si>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</si>
  <si>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</si>
  <si>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</si>
  <si>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</si>
  <si>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</si>
  <si>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</si>
  <si>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</si>
  <si>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</si>
  <si>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</si>
  <si>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</si>
  <si>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</si>
  <si>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</si>
  <si>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</si>
  <si>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</si>
  <si>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</si>
  <si>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</si>
  <si>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</si>
  <si>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</si>
  <si>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</si>
  <si>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</si>
  <si>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</si>
  <si>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</si>
  <si>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</si>
  <si>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</si>
  <si>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</si>
  <si>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</si>
  <si>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</si>
  <si>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</si>
  <si>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</si>
  <si>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</si>
  <si>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</si>
  <si>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</si>
  <si>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</si>
  <si>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</si>
  <si>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</si>
  <si>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</si>
  <si>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</si>
  <si>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ARMAÇÃO DO SISTEMA DE PAREDES DE CONCRETO, EXECUTADA EM PAREDES DE EDIFICAÇÕES MULTIFAMILIARES, TELA Q-283. AF_12/2024_PS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</si>
  <si>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</si>
  <si>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</si>
  <si>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</si>
  <si>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</si>
  <si>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</si>
  <si>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</si>
  <si>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</si>
  <si>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</si>
  <si>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</si>
  <si>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</si>
  <si>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</si>
  <si>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</si>
  <si>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</si>
  <si>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</si>
  <si>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</si>
  <si>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</si>
  <si>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</si>
  <si>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</si>
  <si>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</si>
  <si>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</si>
  <si>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</si>
  <si>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</si>
  <si>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</si>
  <si>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</si>
  <si>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</si>
  <si>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</si>
  <si>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</si>
  <si>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</si>
  <si>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</si>
  <si>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</si>
  <si>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</si>
  <si>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</si>
  <si>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</si>
  <si>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</si>
  <si>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</si>
  <si>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</si>
  <si>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</si>
  <si>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</si>
  <si>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</si>
  <si>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</si>
  <si>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</si>
  <si>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</si>
  <si>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</si>
  <si>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</si>
  <si>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</si>
  <si>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</si>
  <si>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</si>
  <si>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</si>
  <si>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</si>
  <si>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</si>
  <si>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</si>
  <si>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</si>
  <si>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</si>
  <si>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</si>
  <si>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</si>
  <si>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</si>
  <si>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</si>
  <si>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</si>
  <si>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</si>
  <si>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</si>
  <si>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</si>
  <si>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</si>
  <si>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</si>
  <si>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</si>
  <si>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</si>
  <si>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</si>
  <si>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</si>
  <si>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</si>
  <si>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</si>
  <si>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CONCRETAGEM DE SAPATA CORRIDA, FCK 30 MPA, COM USO DE JERICA - LANÇAMENTO, ADENSAMENTO E ACABAMENTO. AF_01/2024</t>
  </si>
  <si>
    <t>CONCRETAGEM DE SAPATA CORRIDA, FCK 30 MPA, COM USO DE BOMBA - LANÇAMENTO, ADENSAMENTO E ACABAMENTO. AF_01/2024</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</si>
  <si>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</si>
  <si>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</si>
  <si>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</si>
  <si>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</si>
  <si>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</si>
  <si>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</si>
  <si>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</si>
  <si>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</si>
  <si>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</si>
  <si>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</si>
  <si>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</si>
  <si>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</si>
  <si>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</si>
  <si>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</si>
  <si>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</si>
  <si>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</si>
  <si>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</si>
  <si>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</si>
  <si>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</si>
  <si>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</si>
  <si>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</si>
  <si>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</si>
  <si>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</si>
  <si>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</si>
  <si>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</si>
  <si>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</si>
  <si>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</si>
  <si>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</si>
  <si>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</si>
  <si>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</si>
  <si>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</si>
  <si>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</si>
  <si>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</si>
  <si>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</si>
  <si>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</si>
  <si>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</si>
  <si>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</si>
  <si>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</si>
  <si>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</si>
  <si>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</si>
  <si>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</si>
  <si>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</si>
  <si>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</si>
  <si>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</si>
  <si>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</si>
  <si>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</si>
  <si>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</si>
  <si>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</si>
  <si>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</si>
  <si>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</si>
  <si>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</si>
  <si>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</si>
  <si>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</si>
  <si>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</si>
  <si>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</si>
  <si>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</si>
  <si>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</si>
  <si>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</si>
  <si>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</si>
  <si>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</si>
  <si>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</si>
  <si>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</si>
  <si>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</si>
  <si>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</si>
  <si>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</si>
  <si>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</si>
  <si>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</si>
  <si>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</si>
  <si>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</si>
  <si>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</si>
  <si>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</si>
  <si>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</si>
  <si>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</si>
  <si>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</si>
  <si>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</si>
  <si>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</si>
  <si>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</si>
  <si>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</si>
  <si>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</si>
  <si>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</si>
  <si>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</si>
  <si>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</si>
  <si>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</si>
  <si>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</si>
  <si>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</si>
  <si>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</si>
  <si>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</si>
  <si>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</si>
  <si>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</si>
  <si>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</si>
  <si>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</si>
  <si>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</si>
  <si>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</si>
  <si>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</si>
  <si>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</si>
  <si>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</si>
  <si>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</si>
  <si>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</si>
  <si>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</si>
  <si>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</si>
  <si>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</si>
  <si>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</si>
  <si>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</si>
  <si>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</si>
  <si>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</si>
  <si>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</si>
  <si>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</si>
  <si>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</si>
  <si>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</si>
  <si>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</si>
  <si>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</si>
  <si>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</si>
  <si>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</si>
  <si>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</si>
  <si>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</si>
  <si>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</si>
  <si>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</si>
  <si>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</si>
  <si>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</si>
  <si>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</si>
  <si>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</si>
  <si>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</si>
  <si>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</si>
  <si>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</si>
  <si>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</si>
  <si>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</si>
  <si>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</si>
  <si>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</si>
  <si>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</si>
  <si>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</si>
  <si>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</si>
  <si>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</si>
  <si>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</si>
  <si>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</si>
  <si>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</si>
  <si>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</si>
  <si>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</si>
  <si>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</si>
  <si>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</si>
  <si>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</si>
  <si>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</si>
  <si>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</si>
  <si>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</si>
  <si>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</si>
  <si>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</si>
  <si>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</si>
  <si>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</si>
  <si>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</si>
  <si>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</si>
  <si>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</si>
  <si>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</si>
  <si>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</si>
  <si>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</si>
  <si>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</si>
  <si>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</si>
  <si>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</si>
  <si>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</si>
  <si>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</si>
  <si>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</si>
  <si>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</si>
  <si>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</si>
  <si>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</si>
  <si>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</si>
  <si>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</si>
  <si>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</si>
  <si>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</si>
  <si>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</si>
  <si>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</si>
  <si>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</si>
  <si>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</si>
  <si>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</si>
  <si>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</si>
  <si>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</si>
  <si>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</si>
  <si>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</si>
  <si>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</si>
  <si>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</si>
  <si>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</si>
  <si>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</si>
  <si>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</si>
  <si>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</si>
  <si>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</si>
  <si>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</si>
  <si>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</si>
  <si>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</si>
  <si>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</si>
  <si>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</si>
  <si>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</si>
  <si>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</si>
  <si>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</si>
  <si>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</si>
  <si>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</si>
  <si>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</si>
  <si>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</si>
  <si>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</si>
  <si>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</si>
  <si>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</si>
  <si>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</si>
  <si>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</si>
  <si>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</si>
  <si>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</si>
  <si>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</si>
  <si>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</si>
  <si>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</si>
  <si>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</si>
  <si>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</si>
  <si>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</si>
  <si>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</si>
  <si>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</si>
  <si>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</si>
  <si>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</si>
  <si>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</si>
  <si>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</si>
  <si>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</si>
  <si>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</si>
  <si>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</si>
  <si>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</si>
  <si>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</si>
  <si>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</si>
  <si>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</si>
  <si>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</si>
  <si>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</si>
  <si>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</si>
  <si>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</si>
  <si>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</si>
  <si>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</si>
  <si>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</si>
  <si>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</si>
  <si>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</si>
  <si>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</si>
  <si>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</si>
  <si>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</si>
  <si>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</si>
  <si>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</si>
  <si>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</si>
  <si>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</si>
  <si>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</si>
  <si>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</si>
  <si>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</si>
  <si>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</si>
  <si>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</si>
  <si>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</si>
  <si>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</si>
  <si>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</si>
  <si>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</si>
  <si>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</si>
  <si>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</si>
  <si>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</si>
  <si>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</si>
  <si>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</si>
  <si>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</si>
  <si>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</si>
  <si>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</si>
  <si>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</si>
  <si>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</si>
  <si>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</si>
  <si>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</si>
  <si>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</si>
  <si>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</si>
  <si>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</si>
  <si>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</si>
  <si>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</si>
  <si>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</si>
  <si>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</si>
  <si>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</si>
  <si>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</si>
  <si>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</si>
  <si>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</si>
  <si>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</si>
  <si>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</si>
  <si>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</si>
  <si>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</si>
  <si>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</si>
  <si>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</si>
  <si>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</si>
  <si>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</si>
  <si>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</si>
  <si>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</si>
  <si>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</si>
  <si>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</si>
  <si>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</si>
  <si>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</si>
  <si>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</si>
  <si>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</si>
  <si>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</si>
  <si>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</si>
  <si>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</si>
  <si>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</si>
  <si>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</si>
  <si>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</si>
  <si>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</si>
  <si>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</si>
  <si>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</si>
  <si>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</si>
  <si>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</si>
  <si>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</si>
  <si>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</si>
  <si>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</si>
  <si>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</si>
  <si>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</si>
  <si>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</si>
  <si>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</si>
  <si>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</si>
  <si>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</si>
  <si>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</si>
  <si>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</si>
  <si>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</si>
  <si>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</si>
  <si>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</si>
  <si>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</si>
  <si>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</si>
  <si>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</si>
  <si>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</si>
  <si>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</si>
  <si>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</si>
  <si>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</si>
  <si>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</si>
  <si>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</si>
  <si>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</si>
  <si>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</si>
  <si>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</si>
  <si>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</si>
  <si>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</si>
  <si>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</si>
  <si>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</si>
  <si>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</si>
  <si>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</si>
  <si>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</si>
  <si>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</si>
  <si>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</si>
  <si>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</si>
  <si>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</si>
  <si>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</si>
  <si>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</si>
  <si>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</si>
  <si>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</si>
  <si>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</si>
  <si>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</si>
  <si>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</si>
  <si>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</si>
  <si>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</si>
  <si>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</si>
  <si>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</si>
  <si>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</si>
  <si>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</si>
  <si>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</si>
  <si>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</si>
  <si>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</si>
  <si>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</si>
  <si>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</si>
  <si>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</si>
  <si>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</si>
  <si>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</si>
  <si>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</si>
  <si>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</si>
  <si>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</si>
  <si>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</si>
  <si>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</si>
  <si>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</si>
  <si>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</si>
  <si>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</si>
  <si>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</si>
  <si>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</si>
  <si>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</si>
  <si>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</si>
  <si>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</si>
  <si>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</si>
  <si>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</si>
  <si>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</si>
  <si>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</si>
  <si>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</si>
  <si>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</si>
  <si>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</si>
  <si>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</si>
  <si>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</si>
  <si>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</si>
  <si>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</si>
  <si>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</si>
  <si>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</si>
  <si>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</si>
  <si>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</si>
  <si>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</si>
  <si>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</si>
  <si>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</si>
  <si>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</si>
  <si>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</si>
  <si>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</si>
  <si>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</si>
  <si>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</si>
  <si>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</si>
  <si>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</si>
  <si>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</si>
  <si>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</si>
  <si>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</si>
  <si>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</si>
  <si>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</si>
  <si>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</si>
  <si>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</si>
  <si>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</si>
  <si>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</si>
  <si>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</si>
  <si>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</si>
  <si>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</si>
  <si>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</si>
  <si>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</si>
  <si>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</si>
  <si>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</si>
  <si>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</si>
  <si>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</si>
  <si>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</si>
  <si>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</si>
  <si>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</si>
  <si>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</si>
  <si>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</si>
  <si>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</si>
  <si>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</si>
  <si>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</si>
  <si>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</si>
  <si>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</si>
  <si>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</si>
  <si>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</si>
  <si>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</si>
  <si>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</si>
  <si>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</si>
  <si>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</si>
  <si>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</si>
  <si>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</si>
  <si>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</si>
  <si>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</si>
  <si>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</si>
  <si>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</si>
  <si>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</si>
  <si>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</si>
  <si>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</si>
  <si>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</si>
  <si>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</si>
  <si>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</si>
  <si>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</si>
  <si>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</si>
  <si>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</si>
  <si>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</si>
  <si>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</si>
  <si>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</si>
  <si>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</si>
  <si>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</si>
  <si>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</si>
  <si>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</si>
  <si>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</si>
  <si>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</si>
  <si>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</si>
  <si>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</si>
  <si>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</si>
  <si>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</si>
  <si>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</si>
  <si>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</si>
  <si>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</si>
  <si>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</si>
  <si>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</si>
  <si>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</si>
  <si>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</si>
  <si>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</si>
  <si>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</si>
  <si>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</si>
  <si>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</si>
  <si>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</si>
  <si>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</si>
  <si>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</si>
  <si>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</si>
  <si>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</si>
  <si>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</si>
  <si>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</si>
  <si>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</si>
  <si>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</si>
  <si>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</si>
  <si>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</si>
  <si>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</si>
  <si>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</si>
  <si>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</si>
  <si>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</si>
  <si>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</si>
  <si>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</si>
  <si>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</si>
  <si>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</si>
  <si>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</si>
  <si>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</si>
  <si>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</si>
  <si>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</si>
  <si>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</si>
  <si>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</si>
  <si>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</si>
  <si>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</si>
  <si>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</si>
  <si>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</si>
  <si>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</si>
  <si>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</si>
  <si>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</si>
  <si>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</si>
  <si>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</si>
  <si>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</si>
  <si>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</si>
  <si>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</si>
  <si>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</si>
  <si>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</si>
  <si>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</si>
  <si>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</si>
  <si>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</si>
  <si>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</si>
  <si>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</si>
  <si>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</si>
  <si>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</si>
  <si>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</si>
  <si>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</si>
  <si>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</si>
  <si>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</si>
  <si>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</si>
  <si>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</si>
  <si>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</si>
  <si>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</si>
  <si>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</si>
  <si>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</si>
  <si>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</si>
  <si>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</si>
  <si>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</si>
  <si>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</si>
  <si>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</si>
  <si>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</si>
  <si>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</si>
  <si>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</si>
  <si>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</si>
  <si>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</si>
  <si>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</si>
  <si>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</si>
  <si>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</si>
  <si>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</si>
  <si>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</si>
  <si>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</si>
  <si>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</si>
  <si>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</si>
  <si>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</si>
  <si>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</si>
  <si>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</si>
  <si>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</si>
  <si>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</si>
  <si>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</si>
  <si>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</si>
  <si>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</si>
  <si>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</si>
  <si>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</si>
  <si>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</si>
  <si>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</si>
  <si>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</si>
  <si>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</si>
  <si>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</si>
  <si>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</si>
  <si>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</si>
  <si>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</si>
  <si>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</si>
  <si>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</si>
  <si>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</si>
  <si>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</si>
  <si>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</si>
  <si>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</si>
  <si>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</si>
  <si>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</si>
  <si>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</si>
  <si>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</si>
  <si>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</si>
  <si>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</si>
  <si>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</si>
  <si>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</si>
  <si>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</si>
  <si>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</si>
  <si>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</si>
  <si>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</si>
  <si>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</si>
  <si>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</si>
  <si>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</si>
  <si>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</si>
  <si>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</si>
  <si>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</si>
  <si>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</si>
  <si>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</si>
  <si>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</si>
  <si>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</si>
  <si>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</si>
  <si>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</si>
  <si>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</si>
  <si>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</si>
  <si>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</si>
  <si>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</si>
  <si>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</si>
  <si>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</si>
  <si>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</si>
  <si>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</si>
  <si>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</si>
  <si>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</si>
  <si>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</si>
  <si>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</si>
  <si>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</si>
  <si>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</si>
  <si>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</si>
  <si>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</si>
  <si>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</si>
  <si>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</si>
  <si>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</si>
  <si>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</si>
  <si>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</si>
  <si>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</si>
  <si>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</si>
  <si>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</si>
  <si>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</si>
  <si>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</si>
  <si>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</si>
  <si>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</si>
  <si>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</si>
  <si>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</si>
  <si>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</si>
  <si>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</si>
  <si>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</si>
  <si>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</si>
  <si>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</si>
  <si>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</si>
  <si>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</si>
  <si>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</si>
  <si>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</si>
  <si>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</si>
  <si>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</si>
  <si>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</si>
  <si>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</si>
  <si>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</si>
  <si>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</si>
  <si>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</si>
  <si>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</si>
  <si>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</si>
  <si>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</si>
  <si>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</si>
  <si>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</si>
  <si>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</si>
  <si>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</si>
  <si>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</si>
  <si>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</si>
  <si>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</si>
  <si>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</si>
  <si>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</si>
  <si>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</si>
  <si>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</si>
  <si>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</si>
  <si>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</si>
  <si>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</si>
  <si>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</si>
  <si>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</si>
  <si>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</si>
  <si>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</si>
  <si>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</si>
  <si>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</si>
  <si>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</si>
  <si>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</si>
  <si>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</si>
  <si>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</si>
  <si>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</si>
  <si>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</si>
  <si>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</si>
  <si>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</si>
  <si>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</si>
  <si>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</si>
  <si>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</si>
  <si>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</si>
  <si>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</si>
  <si>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</si>
  <si>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</si>
  <si>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</si>
  <si>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</si>
  <si>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</si>
  <si>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</si>
  <si>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</si>
  <si>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</si>
  <si>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</si>
  <si>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</si>
  <si>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</si>
  <si>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</si>
  <si>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</si>
  <si>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</si>
  <si>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</si>
  <si>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</si>
  <si>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</si>
  <si>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</si>
  <si>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</si>
  <si>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</si>
  <si>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</si>
  <si>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</si>
  <si>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</si>
  <si>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</si>
  <si>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</si>
  <si>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</si>
  <si>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</si>
  <si>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</si>
  <si>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</si>
  <si>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</si>
  <si>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</si>
  <si>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</si>
  <si>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</si>
  <si>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</si>
  <si>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</si>
  <si>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</si>
  <si>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</si>
  <si>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</si>
  <si>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</si>
  <si>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</si>
  <si>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</si>
  <si>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</si>
  <si>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</si>
  <si>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</si>
  <si>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</si>
  <si>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</si>
  <si>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</si>
  <si>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</si>
  <si>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</si>
  <si>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</si>
  <si>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</si>
  <si>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</si>
  <si>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</si>
  <si>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</si>
  <si>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</si>
  <si>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</si>
  <si>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</si>
  <si>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</si>
  <si>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</si>
  <si>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</si>
  <si>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</si>
  <si>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</si>
  <si>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</si>
  <si>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</si>
  <si>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</si>
  <si>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</si>
  <si>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</si>
  <si>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</si>
  <si>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</si>
  <si>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</si>
  <si>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</si>
  <si>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</si>
  <si>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</si>
  <si>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</si>
  <si>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</si>
  <si>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</si>
  <si>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</si>
  <si>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</si>
  <si>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</si>
  <si>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</si>
  <si>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</si>
  <si>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</si>
  <si>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</si>
  <si>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</si>
  <si>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</si>
  <si>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</si>
  <si>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</si>
  <si>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</si>
  <si>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</si>
  <si>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</si>
  <si>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</si>
  <si>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</si>
  <si>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</si>
  <si>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</si>
  <si>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</si>
  <si>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</si>
  <si>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</si>
  <si>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</si>
  <si>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</si>
  <si>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</si>
  <si>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</si>
  <si>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</si>
  <si>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</si>
  <si>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</si>
  <si>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</si>
  <si>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</si>
  <si>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</si>
  <si>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</si>
  <si>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</si>
  <si>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</si>
  <si>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</si>
  <si>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</si>
  <si>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</si>
  <si>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</si>
  <si>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</si>
  <si>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</si>
  <si>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</si>
  <si>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</si>
  <si>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</si>
  <si>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</si>
  <si>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</si>
  <si>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</si>
  <si>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</si>
  <si>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</si>
  <si>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</si>
  <si>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</si>
  <si>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</si>
  <si>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</si>
  <si>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</si>
  <si>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</si>
  <si>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</si>
  <si>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</si>
  <si>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</si>
  <si>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</si>
  <si>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</si>
  <si>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</si>
  <si>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</si>
  <si>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</si>
  <si>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</si>
  <si>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</si>
  <si>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</si>
  <si>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</si>
  <si>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</si>
  <si>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</si>
  <si>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</si>
  <si>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</si>
  <si>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</si>
  <si>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</si>
  <si>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</si>
  <si>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</si>
  <si>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</si>
  <si>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</si>
  <si>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</si>
  <si>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</si>
  <si>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</si>
  <si>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</si>
  <si>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</si>
  <si>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</si>
  <si>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</si>
  <si>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</si>
  <si>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</si>
  <si>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</si>
  <si>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</si>
  <si>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</si>
  <si>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</si>
  <si>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</si>
  <si>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</si>
  <si>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</si>
  <si>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</si>
  <si>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</si>
  <si>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</si>
  <si>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</si>
  <si>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</si>
  <si>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</si>
  <si>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</si>
  <si>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</si>
  <si>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</si>
  <si>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</si>
  <si>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</si>
  <si>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</si>
  <si>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</si>
  <si>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</si>
  <si>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</si>
  <si>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</si>
  <si>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</si>
  <si>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</si>
  <si>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</si>
  <si>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</si>
  <si>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</si>
  <si>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</si>
  <si>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</si>
  <si>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</si>
  <si>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</si>
  <si>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</si>
  <si>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</si>
  <si>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</si>
  <si>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</si>
  <si>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</si>
  <si>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</si>
  <si>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</si>
  <si>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</si>
  <si>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</si>
  <si>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</si>
  <si>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</si>
  <si>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</si>
  <si>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</si>
  <si>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</si>
  <si>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</si>
  <si>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</si>
  <si>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</si>
  <si>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</si>
  <si>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</si>
  <si>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</si>
  <si>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</si>
  <si>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</si>
  <si>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</si>
  <si>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</si>
  <si>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</si>
  <si>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</si>
  <si>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</si>
  <si>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</si>
  <si>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</si>
  <si>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</si>
  <si>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</si>
  <si>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</si>
  <si>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</si>
  <si>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</si>
  <si>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</si>
  <si>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</si>
  <si>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</si>
  <si>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</si>
  <si>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</si>
  <si>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</si>
  <si>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</si>
  <si>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</si>
  <si>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</si>
  <si>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</si>
  <si>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</si>
  <si>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</si>
  <si>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</si>
  <si>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</si>
  <si>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</si>
  <si>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</si>
  <si>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</si>
  <si>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</si>
  <si>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</si>
  <si>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</si>
  <si>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</si>
  <si>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</si>
  <si>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</si>
  <si>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</si>
  <si>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</si>
  <si>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</si>
  <si>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</si>
  <si>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</si>
  <si>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</si>
  <si>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</si>
  <si>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</si>
  <si>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</si>
  <si>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</si>
  <si>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</si>
  <si>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</si>
  <si>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</si>
  <si>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</si>
  <si>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</si>
  <si>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</si>
  <si>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</si>
  <si>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</si>
  <si>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</si>
  <si>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</si>
  <si>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</si>
  <si>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</si>
  <si>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</si>
  <si>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</si>
  <si>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</si>
  <si>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</si>
  <si>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</si>
  <si>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</si>
  <si>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</si>
  <si>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</si>
  <si>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</si>
  <si>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</si>
  <si>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</si>
  <si>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</si>
  <si>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</si>
  <si>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</si>
  <si>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</si>
  <si>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</si>
  <si>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</si>
  <si>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</si>
  <si>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</si>
  <si>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</si>
  <si>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</si>
  <si>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</si>
  <si>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</si>
  <si>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</si>
  <si>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</si>
  <si>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</si>
  <si>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</si>
  <si>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</si>
  <si>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</si>
  <si>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</si>
  <si>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</si>
  <si>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</si>
  <si>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</si>
  <si>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</si>
  <si>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</si>
  <si>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</si>
  <si>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</si>
  <si>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</si>
  <si>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</si>
  <si>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</si>
  <si>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</si>
  <si>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</si>
  <si>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</si>
  <si>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</si>
  <si>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</si>
  <si>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</si>
  <si>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</si>
  <si>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</si>
  <si>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</si>
  <si>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</si>
  <si>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</si>
  <si>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</si>
  <si>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</si>
  <si>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</si>
  <si>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</si>
  <si>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</si>
  <si>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</si>
  <si>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</si>
  <si>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</si>
  <si>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</si>
  <si>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</si>
  <si>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</si>
  <si>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</si>
  <si>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</si>
  <si>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</si>
  <si>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</si>
  <si>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</si>
  <si>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</si>
  <si>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</si>
  <si>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</si>
  <si>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</si>
  <si>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</si>
  <si>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</si>
  <si>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</si>
  <si>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</si>
  <si>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</si>
  <si>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</si>
  <si>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</si>
  <si>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</si>
  <si>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</si>
  <si>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</si>
  <si>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</si>
  <si>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</si>
  <si>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</si>
  <si>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</si>
  <si>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</si>
  <si>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</si>
  <si>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</si>
  <si>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</si>
  <si>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</si>
  <si>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</si>
  <si>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</si>
  <si>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</si>
  <si>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</si>
  <si>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</si>
  <si>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</si>
  <si>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</si>
  <si>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</si>
  <si>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</si>
  <si>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</si>
  <si>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</si>
  <si>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</si>
  <si>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</si>
  <si>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</si>
  <si>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</si>
  <si>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</si>
  <si>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</si>
  <si>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</si>
  <si>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</si>
  <si>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</si>
  <si>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</si>
  <si>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</si>
  <si>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</si>
  <si>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</si>
  <si>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</si>
  <si>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</si>
  <si>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</si>
  <si>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</si>
  <si>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</si>
  <si>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</si>
  <si>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</si>
  <si>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</si>
  <si>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</si>
  <si>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</si>
  <si>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</si>
  <si>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</si>
  <si>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</si>
  <si>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</si>
  <si>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</si>
  <si>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</si>
  <si>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</si>
  <si>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</si>
  <si>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</si>
  <si>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</si>
  <si>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</si>
  <si>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</si>
  <si>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</si>
  <si>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</si>
  <si>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</si>
  <si>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</si>
  <si>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</si>
  <si>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</si>
  <si>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</si>
  <si>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</si>
  <si>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</si>
  <si>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</si>
  <si>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</si>
  <si>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</si>
  <si>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</si>
  <si>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</si>
  <si>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</si>
  <si>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</si>
  <si>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</si>
  <si>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</si>
  <si>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</si>
  <si>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</si>
  <si>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</si>
  <si>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</si>
  <si>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</si>
  <si>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</si>
  <si>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</si>
  <si>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</si>
  <si>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</si>
  <si>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</si>
  <si>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</si>
  <si>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</si>
  <si>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</si>
  <si>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</si>
  <si>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</si>
  <si>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</si>
  <si>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</si>
  <si>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</si>
  <si>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</si>
  <si>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</si>
  <si>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</si>
  <si>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</si>
  <si>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</si>
  <si>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</si>
  <si>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</si>
  <si>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</si>
  <si>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</si>
  <si>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</si>
  <si>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</si>
  <si>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</si>
  <si>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</si>
  <si>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</si>
  <si>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</si>
  <si>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</si>
  <si>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</si>
  <si>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</si>
  <si>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</si>
  <si>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</si>
  <si>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</si>
  <si>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</si>
  <si>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</si>
  <si>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</si>
  <si>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</si>
  <si>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</si>
  <si>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</si>
  <si>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</si>
  <si>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</si>
  <si>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</si>
  <si>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</si>
  <si>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</si>
  <si>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</si>
  <si>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</si>
  <si>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</si>
  <si>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</si>
  <si>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</si>
  <si>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</si>
  <si>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</si>
  <si>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</si>
  <si>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</si>
  <si>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</si>
  <si>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</si>
  <si>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</si>
  <si>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</si>
  <si>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</si>
  <si>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</si>
  <si>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</si>
  <si>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</si>
  <si>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</si>
  <si>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</si>
  <si>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</si>
  <si>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</si>
  <si>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</si>
  <si>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</si>
  <si>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</si>
  <si>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</si>
  <si>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</si>
  <si>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</si>
  <si>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</si>
  <si>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</si>
  <si>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</si>
  <si>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</si>
  <si>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</si>
  <si>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</si>
  <si>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</si>
  <si>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</si>
  <si>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</si>
  <si>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</si>
  <si>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</si>
  <si>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</si>
  <si>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</si>
  <si>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</si>
  <si>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</si>
  <si>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</si>
  <si>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</si>
  <si>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</si>
  <si>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</si>
  <si>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</si>
  <si>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</si>
  <si>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</si>
  <si>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</si>
  <si>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</si>
  <si>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</si>
  <si>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</si>
  <si>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</si>
  <si>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</si>
  <si>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</si>
  <si>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</si>
  <si>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</si>
  <si>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</si>
  <si>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</si>
  <si>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</si>
  <si>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</si>
  <si>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</si>
  <si>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</si>
  <si>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</si>
  <si>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</si>
  <si>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</si>
  <si>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</si>
  <si>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</si>
  <si>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</si>
  <si>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</si>
  <si>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</si>
  <si>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</si>
  <si>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</si>
  <si>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</si>
  <si>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</si>
  <si>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</si>
  <si>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</si>
  <si>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</si>
  <si>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</si>
  <si>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</si>
  <si>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</si>
  <si>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</si>
  <si>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</si>
  <si>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</si>
  <si>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</si>
  <si>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</si>
  <si>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</si>
  <si>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</si>
  <si>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</si>
  <si>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</si>
  <si>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</si>
  <si>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</si>
  <si>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</si>
  <si>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</si>
  <si>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</si>
  <si>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</si>
  <si>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</si>
  <si>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</si>
  <si>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</si>
  <si>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</si>
  <si>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</si>
  <si>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</si>
  <si>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</si>
  <si>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</si>
  <si>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</si>
  <si>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</si>
  <si>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</si>
  <si>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</si>
  <si>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</si>
  <si>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</si>
  <si>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</si>
  <si>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</si>
  <si>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</si>
  <si>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</si>
  <si>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</si>
  <si>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</si>
  <si>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</si>
  <si>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</si>
  <si>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</si>
  <si>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</si>
  <si>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</si>
  <si>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</si>
  <si>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</si>
  <si>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</si>
  <si>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</si>
  <si>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</si>
  <si>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</si>
  <si>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</si>
  <si>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</si>
  <si>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</si>
  <si>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</si>
  <si>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</si>
  <si>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</si>
  <si>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</si>
  <si>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</si>
  <si>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</si>
  <si>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</si>
  <si>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</si>
  <si>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</si>
  <si>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</si>
  <si>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</si>
  <si>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</si>
  <si>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</si>
  <si>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</si>
  <si>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</si>
  <si>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</si>
  <si>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</si>
  <si>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</si>
  <si>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</si>
  <si>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</si>
  <si>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</si>
  <si>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</si>
  <si>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</si>
  <si>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</si>
  <si>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</si>
  <si>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</si>
  <si>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</si>
  <si>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</si>
  <si>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</si>
  <si>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</si>
  <si>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</si>
  <si>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</si>
  <si>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</si>
  <si>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</si>
  <si>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</si>
  <si>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</si>
  <si>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</si>
  <si>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</si>
  <si>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</si>
  <si>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</si>
  <si>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</si>
  <si>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</si>
  <si>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</si>
  <si>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</si>
  <si>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</si>
  <si>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</si>
  <si>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</si>
  <si>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</si>
  <si>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</si>
  <si>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</si>
  <si>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</si>
  <si>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</si>
  <si>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</si>
  <si>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</si>
  <si>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</si>
  <si>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</si>
  <si>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</si>
  <si>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</si>
  <si>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</si>
  <si>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</si>
  <si>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</si>
  <si>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</si>
  <si>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</si>
  <si>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</si>
  <si>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</si>
  <si>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</si>
  <si>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</si>
  <si>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</si>
  <si>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</si>
  <si>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</si>
  <si>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</si>
  <si>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</si>
  <si>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</si>
  <si>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</si>
  <si>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</si>
  <si>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</si>
  <si>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</si>
  <si>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</si>
  <si>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</si>
  <si>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</si>
  <si>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</si>
  <si>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</si>
  <si>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</si>
  <si>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</si>
  <si>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</si>
  <si>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</si>
  <si>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</si>
  <si>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</si>
  <si>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</si>
  <si>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</si>
  <si>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</si>
  <si>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</si>
  <si>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</si>
  <si>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</si>
  <si>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</si>
  <si>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</si>
  <si>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</si>
  <si>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</si>
  <si>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</si>
  <si>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</si>
  <si>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</si>
  <si>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</si>
  <si>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</si>
  <si>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</si>
  <si>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</si>
  <si>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</si>
  <si>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</si>
  <si>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</si>
  <si>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</si>
  <si>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</si>
  <si>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</si>
  <si>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</si>
  <si>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</si>
  <si>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</si>
  <si>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</si>
  <si>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</si>
  <si>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</si>
  <si>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</si>
  <si>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</si>
  <si>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</si>
  <si>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</si>
  <si>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</si>
  <si>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</si>
  <si>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</si>
  <si>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</si>
  <si>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</si>
  <si>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</si>
  <si>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</si>
  <si>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</si>
  <si>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</si>
  <si>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</si>
  <si>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</si>
  <si>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</si>
  <si>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</si>
  <si>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</si>
  <si>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</si>
  <si>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</si>
  <si>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</si>
  <si>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</si>
  <si>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</si>
  <si>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</si>
  <si>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</si>
  <si>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</si>
  <si>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</si>
  <si>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</si>
  <si>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</si>
  <si>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</si>
  <si>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</si>
  <si>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</si>
  <si>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</si>
  <si>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</si>
  <si>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</si>
  <si>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</si>
  <si>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</si>
  <si>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</si>
  <si>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</si>
  <si>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</si>
  <si>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</si>
  <si>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</si>
  <si>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</si>
  <si>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</si>
  <si>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</si>
  <si>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</si>
  <si>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</si>
  <si>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</si>
  <si>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</si>
  <si>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</si>
  <si>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</si>
  <si>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</si>
  <si>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</si>
  <si>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</si>
  <si>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</si>
  <si>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</si>
  <si>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</si>
  <si>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</si>
  <si>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</si>
  <si>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</si>
  <si>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</si>
  <si>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</si>
  <si>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</si>
  <si>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</si>
  <si>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</si>
  <si>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</si>
  <si>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</si>
  <si>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</si>
  <si>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</si>
  <si>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</si>
  <si>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</si>
  <si>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</si>
  <si>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</si>
  <si>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</si>
  <si>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</si>
  <si>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</si>
  <si>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</si>
  <si>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</si>
  <si>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</si>
  <si>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</si>
  <si>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</si>
  <si>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</si>
  <si>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</si>
  <si>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</si>
  <si>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</si>
  <si>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</si>
  <si>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</si>
  <si>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</si>
  <si>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</si>
  <si>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</si>
  <si>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</si>
  <si>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</si>
  <si>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</si>
  <si>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</si>
  <si>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</si>
  <si>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</si>
  <si>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</si>
  <si>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</si>
  <si>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</si>
  <si>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</si>
  <si>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</si>
  <si>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</si>
  <si>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</si>
  <si>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</si>
  <si>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</si>
  <si>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</si>
  <si>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</si>
  <si>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</si>
  <si>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</si>
  <si>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</si>
  <si>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</si>
  <si>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</si>
  <si>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</si>
  <si>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</si>
  <si>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</si>
  <si>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</si>
  <si>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</si>
  <si>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</si>
  <si>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</si>
  <si>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</si>
  <si>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</si>
  <si>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</si>
  <si>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</si>
  <si>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</si>
  <si>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</si>
  <si>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</si>
  <si>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</si>
  <si>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</si>
  <si>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</si>
  <si>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</si>
  <si>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</si>
  <si>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</si>
  <si>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</si>
  <si>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</si>
  <si>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</si>
  <si>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</si>
  <si>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</si>
  <si>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</si>
  <si>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</si>
  <si>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</si>
  <si>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</si>
  <si>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</si>
  <si>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</si>
  <si>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</si>
  <si>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</si>
  <si>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</si>
  <si>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</si>
  <si>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</si>
  <si>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</si>
  <si>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</si>
  <si>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</si>
  <si>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</si>
  <si>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</si>
  <si>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</si>
  <si>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</si>
  <si>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</si>
  <si>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</si>
  <si>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</si>
  <si>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</si>
  <si>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</si>
  <si>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</si>
  <si>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</si>
  <si>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</si>
  <si>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</si>
  <si>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</si>
  <si>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</si>
  <si>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</si>
  <si>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</si>
  <si>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</si>
  <si>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</si>
  <si>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</si>
  <si>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</si>
  <si>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</si>
  <si>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</si>
  <si>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</si>
  <si>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</si>
  <si>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</si>
  <si>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</si>
  <si>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</si>
  <si>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</si>
  <si>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</si>
  <si>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</si>
  <si>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</si>
  <si>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</si>
  <si>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</si>
  <si>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</si>
  <si>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</si>
  <si>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</si>
  <si>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</si>
  <si>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</si>
  <si>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</si>
  <si>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</si>
  <si>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</si>
  <si>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</si>
  <si>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</si>
  <si>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</si>
  <si>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</si>
  <si>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</si>
  <si>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</si>
  <si>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</si>
  <si>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</si>
  <si>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</si>
  <si>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</si>
  <si>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</si>
  <si>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</si>
  <si>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</si>
  <si>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</si>
  <si>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</si>
  <si>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</si>
  <si>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</si>
  <si>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</si>
  <si>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</si>
  <si>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</si>
  <si>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</si>
  <si>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</si>
  <si>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</si>
  <si>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</si>
  <si>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</si>
  <si>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</si>
  <si>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</si>
  <si>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</si>
  <si>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</si>
  <si>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</si>
  <si>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</si>
  <si>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</si>
  <si>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</si>
  <si>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</si>
  <si>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</si>
  <si>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</si>
  <si>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</si>
  <si>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</si>
  <si>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</si>
  <si>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</si>
  <si>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</si>
  <si>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</si>
  <si>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</si>
  <si>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</si>
  <si>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</si>
  <si>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</si>
  <si>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</si>
  <si>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</si>
  <si>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</si>
  <si>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</si>
  <si>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</si>
  <si>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</si>
  <si>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</si>
  <si>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</si>
  <si>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</si>
  <si>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</si>
  <si>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</si>
  <si>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</si>
  <si>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</si>
  <si>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</si>
  <si>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</si>
  <si>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</si>
  <si>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</si>
  <si>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</si>
  <si>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</si>
  <si>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</si>
  <si>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</si>
  <si>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</si>
  <si>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</si>
  <si>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</si>
  <si>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</si>
  <si>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</si>
  <si>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</si>
  <si>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</si>
  <si>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</si>
  <si>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</si>
  <si>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</si>
  <si>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</si>
  <si>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</si>
  <si>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</si>
  <si>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</si>
  <si>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</si>
  <si>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</si>
  <si>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</si>
  <si>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</si>
  <si>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</si>
  <si>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</si>
  <si>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</si>
  <si>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</si>
  <si>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</si>
  <si>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</si>
  <si>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</si>
  <si>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</si>
  <si>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</si>
  <si>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</si>
  <si>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</si>
  <si>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</si>
  <si>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</si>
  <si>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</si>
  <si>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</si>
  <si>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</si>
  <si>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</si>
  <si>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</si>
  <si>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</si>
  <si>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</si>
  <si>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</si>
  <si>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</si>
  <si>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</si>
  <si>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</si>
  <si>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</si>
  <si>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</si>
  <si>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</si>
  <si>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</si>
  <si>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</si>
  <si>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</si>
  <si>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</si>
  <si>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</si>
  <si>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</si>
  <si>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</si>
  <si>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</si>
  <si>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</si>
  <si>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</si>
  <si>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</si>
  <si>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</si>
  <si>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</si>
  <si>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</si>
  <si>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</si>
  <si>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</si>
  <si>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</si>
  <si>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</si>
  <si>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</si>
  <si>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</si>
  <si>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</si>
  <si>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</si>
  <si>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</si>
  <si>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</si>
  <si>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</si>
  <si>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</si>
  <si>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</si>
  <si>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</si>
  <si>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</si>
  <si>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</si>
  <si>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</si>
  <si>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</si>
  <si>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</si>
  <si>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</si>
  <si>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</si>
  <si>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</si>
  <si>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</si>
  <si>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</si>
  <si>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</si>
  <si>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</si>
  <si>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</si>
  <si>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</si>
  <si>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</si>
  <si>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</si>
  <si>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</si>
  <si>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</si>
  <si>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</si>
  <si>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</si>
  <si>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</si>
  <si>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</si>
  <si>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</si>
  <si>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</si>
  <si>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</si>
  <si>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</si>
  <si>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</si>
  <si>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</si>
  <si>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</si>
  <si>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</si>
  <si>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</si>
  <si>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</si>
  <si>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</si>
  <si>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</si>
  <si>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</si>
  <si>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</si>
  <si>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</si>
  <si>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</si>
  <si>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</si>
  <si>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</si>
  <si>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</si>
  <si>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</si>
  <si>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</si>
  <si>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</si>
  <si>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</si>
  <si>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</si>
  <si>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</si>
  <si>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</si>
  <si>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</si>
  <si>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</si>
  <si>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</si>
  <si>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</si>
  <si>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</si>
  <si>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</si>
  <si>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</si>
  <si>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</si>
  <si>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</si>
  <si>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</si>
  <si>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</si>
  <si>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</si>
  <si>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</si>
  <si>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</si>
  <si>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</si>
  <si>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</si>
  <si>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</si>
  <si>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</si>
  <si>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</si>
  <si>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</si>
  <si>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</si>
  <si>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</si>
  <si>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</si>
  <si>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</si>
  <si>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</si>
  <si>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</si>
  <si>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</si>
  <si>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</si>
  <si>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</si>
  <si>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</si>
  <si>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</si>
  <si>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</si>
  <si>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</si>
  <si>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</si>
  <si>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</si>
  <si>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</si>
  <si>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</si>
  <si>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</si>
  <si>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</si>
  <si>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</si>
  <si>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</si>
  <si>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</si>
  <si>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</si>
  <si>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</si>
  <si>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</si>
  <si>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</si>
  <si>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</si>
  <si>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</si>
  <si>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</si>
  <si>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</si>
  <si>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</si>
  <si>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</si>
  <si>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</si>
  <si>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</si>
  <si>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</si>
  <si>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</si>
  <si>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</si>
  <si>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</si>
  <si>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</si>
  <si>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</si>
  <si>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</si>
  <si>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</si>
  <si>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</si>
  <si>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</si>
  <si>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</si>
  <si>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</si>
  <si>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</si>
  <si>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</si>
  <si>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</si>
  <si>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</si>
  <si>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</si>
  <si>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</si>
  <si>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</si>
  <si>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</si>
  <si>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</si>
  <si>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</si>
  <si>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</si>
  <si>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</si>
  <si>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</si>
  <si>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</si>
  <si>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</si>
  <si>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</si>
  <si>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</si>
  <si>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</si>
  <si>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</si>
  <si>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</si>
  <si>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</si>
  <si>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</si>
  <si>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</si>
  <si>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</si>
  <si>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</si>
  <si>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</si>
  <si>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</si>
  <si>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</si>
  <si>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</si>
  <si>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</si>
  <si>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</si>
  <si>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</si>
  <si>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</si>
  <si>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</si>
  <si>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</si>
  <si>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</si>
  <si>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</si>
  <si>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</si>
  <si>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</si>
  <si>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</si>
  <si>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</si>
  <si>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</si>
  <si>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</si>
  <si>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</si>
  <si>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</si>
  <si>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</si>
  <si>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</si>
  <si>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</si>
  <si>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</si>
  <si>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</si>
  <si>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</si>
  <si>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</si>
  <si>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</si>
  <si>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</si>
  <si>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</si>
  <si>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</si>
  <si>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</si>
  <si>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</si>
  <si>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</si>
  <si>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</si>
  <si>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</si>
  <si>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</si>
  <si>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</si>
  <si>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</si>
  <si>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</si>
  <si>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</si>
  <si>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</si>
  <si>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</si>
  <si>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</si>
  <si>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</si>
  <si>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</si>
  <si>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</si>
  <si>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</si>
  <si>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</si>
  <si>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</si>
  <si>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</si>
  <si>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</si>
  <si>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</si>
  <si>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</si>
  <si>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</si>
  <si>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</si>
  <si>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</si>
  <si>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</si>
  <si>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</si>
  <si>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</si>
  <si>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</si>
  <si>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</si>
  <si>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</si>
  <si>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</si>
  <si>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</si>
  <si>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</si>
  <si>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</si>
  <si>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</si>
  <si>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</si>
  <si>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</si>
  <si>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</si>
  <si>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</si>
  <si>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</si>
  <si>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</si>
  <si>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</si>
  <si>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</si>
  <si>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</si>
  <si>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</si>
  <si>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</si>
  <si>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</si>
  <si>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</si>
  <si>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</si>
  <si>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</si>
  <si>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</si>
  <si>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</si>
  <si>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</si>
  <si>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</si>
  <si>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</si>
  <si>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</si>
  <si>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</si>
  <si>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</si>
  <si>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</si>
  <si>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</si>
  <si>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</si>
  <si>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</si>
  <si>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</si>
  <si>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</si>
  <si>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</si>
  <si>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</si>
  <si>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</si>
  <si>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</si>
  <si>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</si>
  <si>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</si>
  <si>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</si>
  <si>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</si>
  <si>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</si>
  <si>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</si>
  <si>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</si>
  <si>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</si>
  <si>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</si>
  <si>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</si>
  <si>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</si>
  <si>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</si>
  <si>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</si>
  <si>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</si>
  <si>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</si>
  <si>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</si>
  <si>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</si>
  <si>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</si>
  <si>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</si>
  <si>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</si>
  <si>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</si>
  <si>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</si>
  <si>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</si>
  <si>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</si>
  <si>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</si>
  <si>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</si>
  <si>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</si>
  <si>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</si>
  <si>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</si>
  <si>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</si>
  <si>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</si>
  <si>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</si>
  <si>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</si>
  <si>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</si>
  <si>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</si>
  <si>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</si>
  <si>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</si>
  <si>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</si>
  <si>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</si>
  <si>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</si>
  <si>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</si>
  <si>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</si>
  <si>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</si>
  <si>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</si>
  <si>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</si>
  <si>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</si>
  <si>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</si>
  <si>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</si>
  <si>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</si>
  <si>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</si>
  <si>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</si>
  <si>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</si>
  <si>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</si>
  <si>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</si>
  <si>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</si>
  <si>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</si>
  <si>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</si>
  <si>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</si>
  <si>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</si>
  <si>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</si>
  <si>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</si>
  <si>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</si>
  <si>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</si>
  <si>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</si>
  <si>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</si>
  <si>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</si>
  <si>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</si>
  <si>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</si>
  <si>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</si>
  <si>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</si>
  <si>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</si>
  <si>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</si>
  <si>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</si>
  <si>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</si>
  <si>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</si>
  <si>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</si>
  <si>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</si>
  <si>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</si>
  <si>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</si>
  <si>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</si>
  <si>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</si>
  <si>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</si>
  <si>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</si>
  <si>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</si>
  <si>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</si>
  <si>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</si>
  <si>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</si>
  <si>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</si>
  <si>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</si>
  <si>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</si>
  <si>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</si>
  <si>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</si>
  <si>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</si>
  <si>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</si>
  <si>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</si>
  <si>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</si>
  <si>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</si>
  <si>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</si>
  <si>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</si>
  <si>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</si>
  <si>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</si>
  <si>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</si>
  <si>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</si>
  <si>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</si>
  <si>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</si>
  <si>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</si>
  <si>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</si>
  <si>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</si>
  <si>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</si>
  <si>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</si>
  <si>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</si>
  <si>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</si>
  <si>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</si>
  <si>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</si>
  <si>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</si>
  <si>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</si>
  <si>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</si>
  <si>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</si>
  <si>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</si>
  <si>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</si>
  <si>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</si>
  <si>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</si>
  <si>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</si>
  <si>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</si>
  <si>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</si>
  <si>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</si>
  <si>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</si>
  <si>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</si>
  <si>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</si>
  <si>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</si>
  <si>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</si>
  <si>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</si>
  <si>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</si>
  <si>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</si>
  <si>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</si>
  <si>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</si>
  <si>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</si>
  <si>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</si>
  <si>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</si>
  <si>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</si>
  <si>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</si>
  <si>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</si>
  <si>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</si>
  <si>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</si>
  <si>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</si>
  <si>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</si>
  <si>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</si>
  <si>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</si>
  <si>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</si>
  <si>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</si>
  <si>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</si>
  <si>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</si>
  <si>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</si>
  <si>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</si>
  <si>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</si>
  <si>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</si>
  <si>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</si>
  <si>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</si>
  <si>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</si>
  <si>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</si>
  <si>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</si>
  <si>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</si>
  <si>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</si>
  <si>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</si>
  <si>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</si>
  <si>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</si>
  <si>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</si>
  <si>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</si>
  <si>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</si>
  <si>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</si>
  <si>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</si>
  <si>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</si>
  <si>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</si>
  <si>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</si>
  <si>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</si>
  <si>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</si>
  <si>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</si>
  <si>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</si>
  <si>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</si>
  <si>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</si>
  <si>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</si>
  <si>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</si>
  <si>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</si>
  <si>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</si>
  <si>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</si>
  <si>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</si>
  <si>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</si>
  <si>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</si>
  <si>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</si>
  <si>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</si>
  <si>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</si>
  <si>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</si>
  <si>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</si>
  <si>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</si>
  <si>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</si>
  <si>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</si>
  <si>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</si>
  <si>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</si>
  <si>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</si>
  <si>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</si>
  <si>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</si>
  <si>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</si>
  <si>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</si>
  <si>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</si>
  <si>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</si>
  <si>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</si>
  <si>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</si>
  <si>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</si>
  <si>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</si>
  <si>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</si>
  <si>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</si>
  <si>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</si>
  <si>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</si>
  <si>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</si>
  <si>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</si>
  <si>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</si>
  <si>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</si>
  <si>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</si>
  <si>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</si>
  <si>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</si>
  <si>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</si>
  <si>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</si>
  <si>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</si>
  <si>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</si>
  <si>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</si>
  <si>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</si>
  <si>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</si>
  <si>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</si>
  <si>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</si>
  <si>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</si>
  <si>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</si>
  <si>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</si>
  <si>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</si>
  <si>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</si>
  <si>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</si>
  <si>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</si>
  <si>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</si>
  <si>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</si>
  <si>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</si>
  <si>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</si>
  <si>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</si>
  <si>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</si>
  <si>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</si>
  <si>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</si>
  <si>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</si>
  <si>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</si>
  <si>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</si>
  <si>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</si>
  <si>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</si>
  <si>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</si>
  <si>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</si>
  <si>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</si>
  <si>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</si>
  <si>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</si>
  <si>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</si>
  <si>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</si>
  <si>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</si>
  <si>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</si>
  <si>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</si>
  <si>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</si>
  <si>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</si>
  <si>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</si>
  <si>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</si>
  <si>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</si>
  <si>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</si>
  <si>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</si>
  <si>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</si>
  <si>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</si>
  <si>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</si>
  <si>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</si>
  <si>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</si>
  <si>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</si>
  <si>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</si>
  <si>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</si>
  <si>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</si>
  <si>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</si>
  <si>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</si>
  <si>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</si>
  <si>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</si>
  <si>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</si>
  <si>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</si>
  <si>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</si>
  <si>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</si>
  <si>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</si>
  <si>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</si>
  <si>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</si>
  <si>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</si>
  <si>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</si>
  <si>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</si>
  <si>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</si>
  <si>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</si>
  <si>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</si>
  <si>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</si>
  <si>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</si>
  <si>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</si>
  <si>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</si>
  <si>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</si>
  <si>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</si>
  <si>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</si>
  <si>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</si>
  <si>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</si>
  <si>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</si>
  <si>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</si>
  <si>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</si>
  <si>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</si>
  <si>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</si>
  <si>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</si>
  <si>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</si>
  <si>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</si>
  <si>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</si>
  <si>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</si>
  <si>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</si>
  <si>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</si>
  <si>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</si>
  <si>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</si>
  <si>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</si>
  <si>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</si>
  <si>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</si>
  <si>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</si>
  <si>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</si>
  <si>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</si>
  <si>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</si>
  <si>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</si>
  <si>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</si>
  <si>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</si>
  <si>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</si>
  <si>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</si>
  <si>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</si>
  <si>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</si>
  <si>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</si>
  <si>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</si>
  <si>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</si>
  <si>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</si>
  <si>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</si>
  <si>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</si>
  <si>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</si>
  <si>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</si>
  <si>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</si>
  <si>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</si>
  <si>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</si>
  <si>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</si>
  <si>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</si>
  <si>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</si>
  <si>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</si>
  <si>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</si>
  <si>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</si>
  <si>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</si>
  <si>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</si>
  <si>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</si>
  <si>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</si>
  <si>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</si>
  <si>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</si>
  <si>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</si>
  <si>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</si>
  <si>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</si>
  <si>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</si>
  <si>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</si>
  <si>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</si>
  <si>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</si>
  <si>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</si>
  <si>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</si>
  <si>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</si>
  <si>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</si>
  <si>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</si>
  <si>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</si>
  <si>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</si>
  <si>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</si>
  <si>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</si>
  <si>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</si>
  <si>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</si>
  <si>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</si>
  <si>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</si>
  <si>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</si>
  <si>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</si>
  <si>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</si>
  <si>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</si>
  <si>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</si>
  <si>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</si>
  <si>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</si>
  <si>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</si>
  <si>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</si>
  <si>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</si>
  <si>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</si>
  <si>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</si>
  <si>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</si>
  <si>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</si>
  <si>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</si>
  <si>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</si>
  <si>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</si>
  <si>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</si>
  <si>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</si>
  <si>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</si>
  <si>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</si>
  <si>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</si>
  <si>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</si>
  <si>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</si>
  <si>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</si>
  <si>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</si>
  <si>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</si>
  <si>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</si>
  <si>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</si>
  <si>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</si>
  <si>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</si>
  <si>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</si>
  <si>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</si>
  <si>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</si>
  <si>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</si>
  <si>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</si>
  <si>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</si>
  <si>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</si>
  <si>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</si>
  <si>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</si>
  <si>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</si>
  <si>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</si>
  <si>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</si>
  <si>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</si>
  <si>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</si>
  <si>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</si>
  <si>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</si>
  <si>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</si>
  <si>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</si>
  <si>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</si>
  <si>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</si>
  <si>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</si>
  <si>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</si>
  <si>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</si>
  <si>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</si>
  <si>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</si>
  <si>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</si>
  <si>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</si>
  <si>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</si>
  <si>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</si>
  <si>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</si>
  <si>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</si>
  <si>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</si>
  <si>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</si>
  <si>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</si>
  <si>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</si>
  <si>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</si>
  <si>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</si>
  <si>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</si>
  <si>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</si>
  <si>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</si>
  <si>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</si>
  <si>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</si>
  <si>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</si>
  <si>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</si>
  <si>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</si>
  <si>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</si>
  <si>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</si>
  <si>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</si>
  <si>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</si>
  <si>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</si>
  <si>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</si>
  <si>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</si>
  <si>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</si>
  <si>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</si>
  <si>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</si>
  <si>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</si>
  <si>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</si>
  <si>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</si>
  <si>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</si>
  <si>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</si>
  <si>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</si>
  <si>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</si>
  <si>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</si>
  <si>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</si>
  <si>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</si>
  <si>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</si>
  <si>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</si>
  <si>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</si>
  <si>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</si>
  <si>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</si>
  <si>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</si>
  <si>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</si>
  <si>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</si>
  <si>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</si>
  <si>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</si>
  <si>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</si>
  <si>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</si>
  <si>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</si>
  <si>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</si>
  <si>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</si>
  <si>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</si>
  <si>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</si>
  <si>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</si>
  <si>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</si>
  <si>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</si>
  <si>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</si>
  <si>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</si>
  <si>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</si>
  <si>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</si>
  <si>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</si>
  <si>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</si>
  <si>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</si>
  <si>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</si>
  <si>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</si>
  <si>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</si>
  <si>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</si>
  <si>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</si>
  <si>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</si>
  <si>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</si>
  <si>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</si>
  <si>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</si>
  <si>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</si>
  <si>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</si>
  <si>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</si>
  <si>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</si>
  <si>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</si>
  <si>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</si>
  <si>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</si>
  <si>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</si>
  <si>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</si>
  <si>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</si>
  <si>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</si>
  <si>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</si>
  <si>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</si>
  <si>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</si>
  <si>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</si>
  <si>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</si>
  <si>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</si>
  <si>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</si>
  <si>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</si>
  <si>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</si>
  <si>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</si>
  <si>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</si>
  <si>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</si>
  <si>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</si>
  <si>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</si>
  <si>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</si>
  <si>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</si>
  <si>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</si>
  <si>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</si>
  <si>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</si>
  <si>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</si>
  <si>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</si>
  <si>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</si>
  <si>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</si>
  <si>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</si>
  <si>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</si>
  <si>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</si>
  <si>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</si>
  <si>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</si>
  <si>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</si>
  <si>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</si>
  <si>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</si>
  <si>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</si>
  <si>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</si>
  <si>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</si>
  <si>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</si>
  <si>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</si>
  <si>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</si>
  <si>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</si>
  <si>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</si>
  <si>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</si>
  <si>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</si>
  <si>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</si>
  <si>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</si>
  <si>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</si>
  <si>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</si>
  <si>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</si>
  <si>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</si>
  <si>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</si>
  <si>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</si>
  <si>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</si>
  <si>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</si>
  <si>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</si>
  <si>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</si>
  <si>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</si>
  <si>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</si>
  <si>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</si>
  <si>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</si>
  <si>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</si>
  <si>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</si>
  <si>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</si>
  <si>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</si>
  <si>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</si>
  <si>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</si>
  <si>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</si>
  <si>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</si>
  <si>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</si>
  <si>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</si>
  <si>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</si>
  <si>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</si>
  <si>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</si>
  <si>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</si>
  <si>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</si>
  <si>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</si>
  <si>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</si>
  <si>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</si>
  <si>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</si>
  <si>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</si>
  <si>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</si>
  <si>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</si>
  <si>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</si>
  <si>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</si>
  <si>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</si>
  <si>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</si>
  <si>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</si>
  <si>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</si>
  <si>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</si>
  <si>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</si>
  <si>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</si>
  <si>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</si>
  <si>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</si>
  <si>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</si>
  <si>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</si>
  <si>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</si>
  <si>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</si>
  <si>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</si>
  <si>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</si>
  <si>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</si>
  <si>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</si>
  <si>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</si>
  <si>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</si>
  <si>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</si>
  <si>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</si>
  <si>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</si>
  <si>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</si>
  <si>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</si>
  <si>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</si>
  <si>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</si>
  <si>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</si>
  <si>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</si>
  <si>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</si>
  <si>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</si>
  <si>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</si>
  <si>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</si>
  <si>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</si>
  <si>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</si>
  <si>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</si>
  <si>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</si>
  <si>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</si>
  <si>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</si>
  <si>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</si>
  <si>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</si>
  <si>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</si>
  <si>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</si>
  <si>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</si>
  <si>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</si>
  <si>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</si>
  <si>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</si>
  <si>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</si>
  <si>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</si>
  <si>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</si>
  <si>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</si>
  <si>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</si>
  <si>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</si>
  <si>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</si>
  <si>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</si>
  <si>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</si>
  <si>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</si>
  <si>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</si>
  <si>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</si>
  <si>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</si>
  <si>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</si>
  <si>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</si>
  <si>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</si>
  <si>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</si>
  <si>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</si>
  <si>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</si>
  <si>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</si>
  <si>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</si>
  <si>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</si>
  <si>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</si>
  <si>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</si>
  <si>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</si>
  <si>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</si>
  <si>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</si>
  <si>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</si>
  <si>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</si>
  <si>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</si>
  <si>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</si>
  <si>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</si>
  <si>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</si>
  <si>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</si>
  <si>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</si>
  <si>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</si>
  <si>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</si>
  <si>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</si>
  <si>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</si>
  <si>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</si>
  <si>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</si>
  <si>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</si>
  <si>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</si>
  <si>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</si>
  <si>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</si>
  <si>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</si>
  <si>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</si>
  <si>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</si>
  <si>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</si>
  <si>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</si>
  <si>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</si>
  <si>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</si>
  <si>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</si>
  <si>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</si>
  <si>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</si>
  <si>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</si>
  <si>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</si>
  <si>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</si>
  <si>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</si>
  <si>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</si>
  <si>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</si>
  <si>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</si>
  <si>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</si>
  <si>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</si>
  <si>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</si>
  <si>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</si>
  <si>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</si>
  <si>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</si>
  <si>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</si>
  <si>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</si>
  <si>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</si>
  <si>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</si>
  <si>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</si>
  <si>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</si>
  <si>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</si>
  <si>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</si>
  <si>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</si>
  <si>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</si>
  <si>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</si>
  <si>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</si>
  <si>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</si>
  <si>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</si>
  <si>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</si>
  <si>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</si>
  <si>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</si>
  <si>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</si>
  <si>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</si>
  <si>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</si>
  <si>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</si>
  <si>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</si>
  <si>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</si>
  <si>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</si>
  <si>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</si>
  <si>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</si>
  <si>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</si>
  <si>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</si>
  <si>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</si>
  <si>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</si>
  <si>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</si>
  <si>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</si>
  <si>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</si>
  <si>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</si>
  <si>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</si>
  <si>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</si>
  <si>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</si>
  <si>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</si>
  <si>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</si>
  <si>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</si>
  <si>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</si>
  <si>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</si>
  <si>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</si>
  <si>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</si>
  <si>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</si>
  <si>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</si>
  <si>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</si>
  <si>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</si>
  <si>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</si>
  <si>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</si>
  <si>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</si>
  <si>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</si>
  <si>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</si>
  <si>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</si>
  <si>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</si>
  <si>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</si>
  <si>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</si>
  <si>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</si>
  <si>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</si>
  <si>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</si>
  <si>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</si>
  <si>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</si>
  <si>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</si>
  <si>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</si>
  <si>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</si>
  <si>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</si>
  <si>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</si>
  <si>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</si>
  <si>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</si>
  <si>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</si>
  <si>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</si>
  <si>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</si>
  <si>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</si>
  <si>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</si>
  <si>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</si>
  <si>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</si>
  <si>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</si>
  <si>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</si>
  <si>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</si>
  <si>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</si>
  <si>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</si>
  <si>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</si>
  <si>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</si>
  <si>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</si>
  <si>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</si>
  <si>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</si>
  <si>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</si>
  <si>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</si>
  <si>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</si>
  <si>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</si>
  <si>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</si>
  <si>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</si>
  <si>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</si>
  <si>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</si>
  <si>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</si>
  <si>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</si>
  <si>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</si>
  <si>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</si>
  <si>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</si>
  <si>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</si>
  <si>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</si>
  <si>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</si>
  <si>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</si>
  <si>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</si>
  <si>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</si>
  <si>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</si>
  <si>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</si>
  <si>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</si>
  <si>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</si>
  <si>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</si>
  <si>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</si>
  <si>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</si>
  <si>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</si>
  <si>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</si>
  <si>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</si>
  <si>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</si>
  <si>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</si>
  <si>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</si>
  <si>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</si>
  <si>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</si>
  <si>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</si>
  <si>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</si>
  <si>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</si>
  <si>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</si>
  <si>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</si>
  <si>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</si>
  <si>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</si>
  <si>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</si>
  <si>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</si>
  <si>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</si>
  <si>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</si>
  <si>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</si>
  <si>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</si>
  <si>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</si>
  <si>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</si>
  <si>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</si>
  <si>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</si>
  <si>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</si>
  <si>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</si>
  <si>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</si>
  <si>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</si>
  <si>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</si>
  <si>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</si>
  <si>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</si>
  <si>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</si>
  <si>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</si>
  <si>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</si>
  <si>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</si>
  <si>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</si>
  <si>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</si>
  <si>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</si>
  <si>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</si>
  <si>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</si>
  <si>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</si>
  <si>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</si>
  <si>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</si>
  <si>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</si>
  <si>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</si>
  <si>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</si>
  <si>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</si>
  <si>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</si>
  <si>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</si>
  <si>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</si>
  <si>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</si>
  <si>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</si>
  <si>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</si>
  <si>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</si>
  <si>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</si>
  <si>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</si>
  <si>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</si>
  <si>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</si>
  <si>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</si>
  <si>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</si>
  <si>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</si>
  <si>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</si>
  <si>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</si>
  <si>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</si>
  <si>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</si>
  <si>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</si>
  <si>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</si>
  <si>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</si>
  <si>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</si>
  <si>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</si>
  <si>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</si>
  <si>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</si>
  <si>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</si>
  <si>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</si>
  <si>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</si>
  <si>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</si>
  <si>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</si>
  <si>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</si>
  <si>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</si>
  <si>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</si>
  <si>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</si>
  <si>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</si>
  <si>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</si>
  <si>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</si>
  <si>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</si>
  <si>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</si>
  <si>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</si>
  <si>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</si>
  <si>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</si>
  <si>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</si>
  <si>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</si>
  <si>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</si>
  <si>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</si>
  <si>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</si>
  <si>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</si>
  <si>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</si>
  <si>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</si>
  <si>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</si>
  <si>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</si>
  <si>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</si>
  <si>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</si>
  <si>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</si>
  <si>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</si>
  <si>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</si>
  <si>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</si>
  <si>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</si>
  <si>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</si>
  <si>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</si>
  <si>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</si>
  <si>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</si>
  <si>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</si>
  <si>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</si>
  <si>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</si>
  <si>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</si>
  <si>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</si>
  <si>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</si>
  <si>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</si>
  <si>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</si>
  <si>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</si>
  <si>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</si>
  <si>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</si>
  <si>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</si>
  <si>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</si>
  <si>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</si>
  <si>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</si>
  <si>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</si>
  <si>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</si>
  <si>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</si>
  <si>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</si>
  <si>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</si>
  <si>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</si>
  <si>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</si>
  <si>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</si>
  <si>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</si>
  <si>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</si>
  <si>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</si>
  <si>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</si>
  <si>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</si>
  <si>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</si>
  <si>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</si>
  <si>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</si>
  <si>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</si>
  <si>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</si>
  <si>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</si>
  <si>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</si>
  <si>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</si>
  <si>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</si>
  <si>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</si>
  <si>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</si>
  <si>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</si>
  <si>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</si>
  <si>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</si>
  <si>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</si>
  <si>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</si>
  <si>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</si>
  <si>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</si>
  <si>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</si>
  <si>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</si>
  <si>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</si>
  <si>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</si>
  <si>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</si>
  <si>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</si>
  <si>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</si>
  <si>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</si>
  <si>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</si>
  <si>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</si>
  <si>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</si>
  <si>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</si>
  <si>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</si>
  <si>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</si>
  <si>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</si>
  <si>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</si>
  <si>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</si>
  <si>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</si>
  <si>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</si>
  <si>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</si>
  <si>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</si>
  <si>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</si>
  <si>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</si>
  <si>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</si>
  <si>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</si>
  <si>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</si>
  <si>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</si>
  <si>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</si>
  <si>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</si>
  <si>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</si>
  <si>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</si>
  <si>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</si>
  <si>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</si>
  <si>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</si>
  <si>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</si>
  <si>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</si>
  <si>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</si>
  <si>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</si>
  <si>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</si>
  <si>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</si>
  <si>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</si>
  <si>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</si>
  <si>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</si>
  <si>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</si>
  <si>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</si>
  <si>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</si>
  <si>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</si>
  <si>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</si>
  <si>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</si>
  <si>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</si>
  <si>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</si>
  <si>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</si>
  <si>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</si>
  <si>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LIXAMENTO DE MADEIRA PARA APLICAÇÃO DE FUNDO OU PINTURA. AF_01/2021</t>
  </si>
  <si>
    <t>LIXAMENTO DE MASSA PARA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</si>
  <si>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</si>
  <si>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</si>
  <si>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</si>
  <si>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</si>
  <si>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</si>
  <si>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</si>
  <si>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</si>
  <si>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</si>
  <si>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</si>
  <si>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</si>
  <si>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</si>
  <si>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</si>
  <si>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</si>
  <si>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</si>
  <si>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</si>
  <si>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</si>
  <si>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</si>
  <si>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</si>
  <si>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</si>
  <si>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</si>
  <si>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</si>
  <si>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</si>
  <si>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</si>
  <si>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</si>
  <si>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</si>
  <si>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</si>
  <si>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</si>
  <si>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</si>
  <si>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</si>
  <si>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</si>
  <si>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</si>
  <si>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</si>
  <si>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</si>
  <si>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</si>
  <si>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</si>
  <si>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</si>
  <si>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</si>
  <si>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</si>
  <si>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</si>
  <si>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</si>
  <si>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</si>
  <si>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</si>
  <si>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</si>
  <si>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</si>
  <si>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</si>
  <si>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</si>
  <si>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</si>
  <si>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</si>
  <si>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</si>
  <si>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</si>
  <si>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</si>
  <si>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</si>
  <si>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</si>
  <si>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</si>
  <si>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</si>
  <si>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</si>
  <si>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</si>
  <si>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</si>
  <si>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</si>
  <si>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</si>
  <si>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</si>
  <si>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</si>
  <si>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</si>
  <si>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</si>
  <si>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</si>
  <si>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</si>
  <si>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</si>
  <si>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</si>
  <si>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</si>
  <si>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</si>
  <si>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</si>
  <si>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</si>
  <si>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</si>
  <si>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</si>
  <si>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</si>
  <si>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FAIXA DE PEDESTRE OU ZEBRADA TINTA RETRORREFLETIVA A BASE DE RESINA ACRÍLICA COM MICROESFERAS DE VIDRO, E = 30 CM, APLICAÇÃO MANUAL. AF_05/2021</t>
  </si>
  <si>
    <t>PINTURA DE SINALIZAÇÃO VERTICAL DE SEGURANÇA, FAIXAS AMARELA E PRETA, APLICAÇÃO MANUAL, 2 DEMÃOS. AF_05/2021</t>
  </si>
  <si>
    <t>PISO CIMENTADO, TRAÇO 1:3 (CIMENTO E AREIA), ACABAMENTO LISO,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</si>
  <si>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</si>
  <si>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</si>
  <si>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</si>
  <si>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</si>
  <si>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</si>
  <si>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</si>
  <si>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</si>
  <si>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</si>
  <si>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</si>
  <si>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</si>
  <si>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</si>
  <si>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</si>
  <si>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</si>
  <si>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</si>
  <si>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</si>
  <si>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</si>
  <si>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</si>
  <si>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</si>
  <si>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</si>
  <si>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</si>
  <si>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</si>
  <si>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</si>
  <si>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</si>
  <si>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</si>
  <si>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</si>
  <si>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</si>
  <si>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</si>
  <si>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</si>
  <si>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</si>
  <si>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</si>
  <si>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</si>
  <si>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</si>
  <si>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</si>
  <si>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</si>
  <si>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</si>
  <si>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</si>
  <si>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</si>
  <si>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</si>
  <si>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</si>
  <si>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</si>
  <si>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</si>
  <si>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</si>
  <si>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</si>
  <si>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</si>
  <si>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</si>
  <si>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</si>
  <si>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</si>
  <si>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</si>
  <si>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</si>
  <si>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</si>
  <si>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</si>
  <si>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</si>
  <si>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</si>
  <si>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</si>
  <si>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</si>
  <si>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</si>
  <si>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</si>
  <si>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</si>
  <si>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</si>
  <si>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</si>
  <si>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</si>
  <si>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</si>
  <si>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</si>
  <si>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</si>
  <si>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</si>
  <si>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</si>
  <si>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</si>
  <si>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</si>
  <si>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</si>
  <si>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</si>
  <si>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</si>
  <si>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</si>
  <si>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</si>
  <si>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</si>
  <si>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</si>
  <si>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</si>
  <si>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</si>
  <si>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</si>
  <si>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</si>
  <si>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</si>
  <si>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</si>
  <si>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</si>
  <si>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</si>
  <si>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</si>
  <si>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</si>
  <si>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</si>
  <si>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</si>
  <si>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</si>
  <si>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</si>
  <si>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</si>
  <si>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</si>
  <si>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</si>
  <si>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</si>
  <si>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</si>
  <si>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</si>
  <si>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</si>
  <si>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</si>
  <si>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</si>
  <si>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</si>
  <si>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</si>
  <si>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</si>
  <si>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</si>
  <si>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</si>
  <si>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</si>
  <si>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</si>
  <si>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</si>
  <si>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</si>
  <si>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</si>
  <si>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</si>
  <si>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</si>
  <si>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</si>
  <si>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</si>
  <si>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</si>
  <si>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</si>
  <si>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</si>
  <si>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</si>
  <si>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</si>
  <si>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</si>
  <si>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</si>
  <si>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</si>
  <si>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</si>
  <si>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</si>
  <si>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</si>
  <si>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</si>
  <si>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</si>
  <si>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</si>
  <si>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</si>
  <si>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</si>
  <si>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</si>
  <si>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</si>
  <si>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</si>
  <si>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</si>
  <si>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</si>
  <si>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</si>
  <si>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</si>
  <si>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</si>
  <si>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</si>
  <si>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</si>
  <si>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</si>
  <si>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</si>
  <si>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</si>
  <si>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</si>
  <si>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</si>
  <si>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</si>
  <si>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</si>
  <si>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</si>
  <si>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</si>
  <si>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</si>
  <si>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</si>
  <si>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</si>
  <si>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</si>
  <si>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</si>
  <si>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</si>
  <si>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</si>
  <si>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</si>
  <si>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</si>
  <si>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</si>
  <si>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</si>
  <si>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</si>
  <si>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</si>
  <si>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</si>
  <si>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</si>
  <si>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</si>
  <si>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</si>
  <si>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</si>
  <si>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</si>
  <si>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</si>
  <si>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</si>
  <si>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</si>
  <si>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</si>
  <si>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</si>
  <si>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</si>
  <si>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</si>
  <si>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</si>
  <si>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</si>
  <si>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</si>
  <si>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</si>
  <si>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</si>
  <si>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</si>
  <si>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</si>
  <si>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</si>
  <si>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</si>
  <si>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</si>
  <si>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</si>
  <si>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</si>
  <si>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</si>
  <si>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</si>
  <si>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</si>
  <si>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</si>
  <si>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</si>
  <si>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</si>
  <si>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</si>
  <si>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</si>
  <si>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</si>
  <si>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</si>
  <si>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</si>
  <si>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</si>
  <si>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</si>
  <si>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</si>
  <si>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</si>
  <si>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</si>
  <si>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</si>
  <si>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</si>
  <si>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</si>
  <si>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</si>
  <si>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</si>
  <si>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</si>
  <si>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</si>
  <si>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</si>
  <si>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</si>
  <si>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</si>
  <si>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</si>
  <si>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</si>
  <si>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</si>
  <si>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</si>
  <si>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</si>
  <si>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</si>
  <si>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</si>
  <si>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</si>
  <si>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</si>
  <si>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</si>
  <si>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</si>
  <si>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</si>
  <si>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</si>
  <si>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</si>
  <si>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</si>
  <si>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</si>
  <si>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</si>
  <si>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</si>
  <si>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</si>
  <si>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</si>
  <si>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</si>
  <si>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</si>
  <si>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</si>
  <si>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</si>
  <si>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</si>
  <si>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</si>
  <si>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</si>
  <si>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</si>
  <si>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</si>
  <si>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</si>
  <si>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</si>
  <si>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</si>
  <si>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</si>
  <si>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</si>
  <si>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</si>
  <si>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</si>
  <si>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</si>
  <si>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</si>
  <si>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</si>
  <si>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</si>
  <si>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</si>
  <si>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</si>
  <si>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</si>
  <si>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</si>
  <si>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</si>
  <si>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</si>
  <si>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</si>
  <si>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</si>
  <si>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</si>
  <si>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</si>
  <si>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</si>
  <si>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</si>
  <si>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</si>
  <si>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</si>
  <si>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</si>
  <si>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</si>
  <si>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</si>
  <si>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</si>
  <si>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</si>
  <si>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</si>
  <si>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</si>
  <si>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</si>
  <si>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</si>
  <si>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</si>
  <si>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</si>
  <si>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</si>
  <si>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</si>
  <si>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</si>
  <si>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</si>
  <si>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</si>
  <si>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</si>
  <si>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</si>
  <si>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</si>
  <si>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</si>
  <si>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</si>
  <si>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</si>
  <si>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</si>
  <si>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</si>
  <si>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</si>
  <si>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</si>
  <si>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</si>
  <si>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</si>
  <si>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</si>
  <si>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</si>
  <si>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</si>
  <si>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</si>
  <si>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</si>
  <si>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</si>
  <si>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</si>
  <si>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</si>
  <si>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</si>
  <si>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</si>
  <si>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</si>
  <si>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</si>
  <si>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</si>
  <si>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</si>
  <si>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</si>
  <si>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</si>
  <si>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</si>
  <si>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</si>
  <si>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</si>
  <si>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</si>
  <si>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</si>
  <si>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</si>
  <si>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</si>
  <si>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</si>
  <si>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</si>
  <si>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</si>
  <si>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</si>
  <si>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</si>
  <si>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</si>
  <si>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</si>
  <si>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</si>
  <si>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</si>
  <si>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</si>
  <si>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</si>
  <si>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</si>
  <si>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</si>
  <si>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</si>
  <si>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</si>
  <si>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</si>
  <si>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</si>
  <si>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</si>
  <si>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</si>
  <si>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</si>
  <si>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</si>
  <si>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</si>
  <si>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</si>
  <si>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</si>
  <si>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</si>
  <si>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</si>
  <si>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</si>
  <si>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</si>
  <si>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</si>
  <si>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</si>
  <si>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</si>
  <si>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</si>
  <si>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</si>
  <si>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</si>
  <si>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</si>
  <si>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</si>
  <si>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</si>
  <si>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</si>
  <si>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</si>
  <si>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</si>
  <si>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</si>
  <si>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</si>
  <si>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</si>
  <si>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</si>
  <si>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</si>
  <si>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</si>
  <si>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</si>
  <si>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</si>
  <si>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</si>
  <si>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</si>
  <si>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</si>
  <si>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</si>
  <si>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</si>
  <si>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</si>
  <si>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</si>
  <si>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</si>
  <si>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</si>
  <si>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</si>
  <si>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</si>
  <si>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</si>
  <si>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</si>
  <si>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</si>
  <si>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</si>
  <si>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</si>
  <si>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</si>
  <si>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</si>
  <si>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</si>
  <si>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</si>
  <si>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</si>
  <si>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</si>
  <si>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</si>
  <si>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</si>
  <si>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</si>
  <si>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</si>
  <si>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</si>
  <si>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</si>
  <si>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</si>
  <si>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</si>
  <si>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</si>
  <si>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</si>
  <si>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</si>
  <si>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</si>
  <si>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</si>
  <si>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</si>
  <si>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</si>
  <si>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</si>
  <si>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</si>
  <si>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</si>
  <si>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</si>
  <si>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</si>
  <si>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</si>
  <si>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</si>
  <si>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</si>
  <si>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</si>
  <si>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</si>
  <si>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</si>
  <si>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</si>
  <si>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</si>
  <si>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</si>
  <si>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</si>
  <si>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</si>
  <si>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</si>
  <si>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</si>
  <si>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</si>
  <si>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</si>
  <si>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</si>
  <si>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</si>
  <si>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</si>
  <si>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</si>
  <si>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</si>
  <si>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</si>
  <si>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</si>
  <si>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</si>
  <si>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</si>
  <si>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</si>
  <si>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</si>
  <si>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</si>
  <si>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</si>
  <si>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</si>
  <si>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</si>
  <si>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</si>
  <si>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</si>
  <si>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</si>
  <si>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</si>
  <si>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</si>
  <si>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</si>
  <si>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</si>
  <si>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</si>
  <si>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</si>
  <si>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</si>
  <si>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</si>
  <si>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</si>
  <si>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</si>
  <si>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</si>
  <si>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</si>
  <si>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</si>
  <si>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</si>
  <si>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</si>
  <si>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</si>
  <si>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</si>
  <si>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</si>
  <si>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</si>
  <si>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</si>
  <si>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</si>
  <si>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</si>
  <si>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</si>
  <si>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</si>
  <si>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</si>
  <si>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</si>
  <si>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</si>
  <si>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</si>
  <si>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</si>
  <si>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</si>
  <si>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</si>
  <si>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</si>
  <si>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</si>
  <si>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</si>
  <si>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</si>
  <si>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</si>
  <si>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</si>
  <si>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</si>
  <si>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</si>
  <si>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</si>
  <si>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</si>
  <si>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</si>
  <si>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</si>
  <si>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</si>
  <si>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</si>
  <si>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</si>
  <si>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</si>
  <si>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</si>
  <si>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</si>
  <si>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</si>
  <si>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</si>
  <si>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</si>
  <si>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</si>
  <si>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</si>
  <si>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</si>
  <si>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</si>
  <si>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</si>
  <si>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</si>
  <si>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</si>
  <si>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</si>
  <si>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</si>
  <si>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</si>
  <si>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</si>
  <si>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</si>
  <si>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</si>
  <si>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</si>
  <si>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</si>
  <si>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</si>
  <si>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</si>
  <si>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</si>
  <si>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</si>
  <si>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</si>
  <si>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</si>
  <si>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</si>
  <si>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</si>
  <si>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</si>
  <si>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</si>
  <si>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</si>
  <si>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</si>
  <si>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</si>
  <si>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</si>
  <si>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</si>
  <si>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</si>
  <si>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</si>
  <si>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</si>
  <si>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</si>
  <si>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</si>
  <si>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</si>
  <si>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</si>
  <si>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</si>
  <si>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</si>
  <si>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</si>
  <si>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</si>
  <si>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</si>
  <si>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</si>
  <si>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</si>
  <si>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</si>
  <si>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</si>
  <si>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</si>
  <si>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</si>
  <si>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</si>
  <si>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</si>
  <si>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</si>
  <si>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</si>
  <si>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</si>
  <si>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</si>
  <si>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</si>
  <si>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</si>
  <si>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</si>
  <si>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</si>
  <si>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</si>
  <si>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</si>
  <si>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</si>
  <si>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</si>
  <si>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</si>
  <si>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</si>
  <si>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</si>
  <si>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</si>
  <si>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</si>
  <si>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</si>
  <si>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</si>
  <si>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</si>
  <si>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</si>
  <si>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</si>
  <si>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</si>
  <si>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</si>
  <si>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</si>
  <si>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</si>
  <si>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</si>
  <si>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</si>
  <si>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</si>
  <si>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</si>
  <si>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</si>
  <si>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</si>
  <si>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</si>
  <si>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</si>
  <si>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</si>
  <si>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</si>
  <si>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</si>
  <si>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</si>
  <si>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</si>
  <si>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</si>
  <si>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</si>
  <si>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</si>
  <si>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</si>
  <si>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</si>
  <si>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</si>
  <si>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</si>
  <si>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</si>
  <si>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</si>
  <si>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</si>
  <si>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</si>
  <si>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</si>
  <si>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</si>
  <si>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</si>
  <si>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</si>
  <si>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</si>
  <si>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</si>
  <si>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</si>
  <si>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</si>
  <si>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</si>
  <si>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</si>
  <si>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</si>
  <si>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</si>
  <si>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</si>
  <si>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</si>
  <si>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</si>
  <si>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</si>
  <si>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</si>
  <si>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</si>
  <si>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</si>
  <si>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</si>
  <si>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</si>
  <si>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</si>
  <si>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</si>
  <si>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</si>
  <si>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</si>
  <si>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</si>
  <si>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</si>
  <si>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</si>
  <si>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</si>
  <si>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</si>
  <si>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</si>
  <si>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</si>
  <si>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</si>
  <si>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</si>
  <si>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</si>
  <si>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</si>
  <si>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</si>
  <si>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</si>
  <si>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</si>
  <si>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</si>
  <si>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</si>
  <si>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</si>
  <si>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</si>
  <si>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</si>
  <si>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</si>
  <si>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</si>
  <si>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</si>
  <si>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</si>
  <si>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</si>
  <si>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</si>
  <si>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</si>
  <si>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</si>
  <si>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</si>
  <si>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</si>
  <si>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</si>
  <si>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</si>
  <si>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</si>
  <si>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</si>
  <si>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</si>
  <si>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</si>
  <si>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</si>
  <si>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</si>
  <si>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</si>
  <si>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</si>
  <si>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</si>
  <si>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</si>
  <si>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</si>
  <si>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</si>
  <si>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</si>
  <si>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</si>
  <si>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</si>
  <si>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</si>
  <si>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</si>
  <si>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</si>
  <si>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</si>
  <si>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</si>
  <si>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</si>
  <si>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</si>
  <si>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</si>
  <si>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</si>
  <si>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</si>
  <si>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</si>
  <si>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</si>
  <si>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</si>
  <si>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</si>
  <si>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</si>
  <si>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</si>
  <si>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</si>
  <si>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</si>
  <si>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</si>
  <si>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</si>
  <si>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</si>
  <si>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</si>
  <si>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</si>
  <si>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</si>
  <si>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</si>
  <si>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</si>
  <si>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</si>
  <si>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</si>
  <si>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</si>
  <si>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</si>
  <si>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</si>
  <si>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</si>
  <si>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</si>
  <si>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</si>
  <si>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</si>
  <si>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</si>
  <si>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</si>
  <si>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PILARES E VIGAS EM CONCRETO ARMADO, DE FORMA MANUAL, SEM REAPROVEITAMENTO. AF_09/2023</t>
  </si>
  <si>
    <t>DEMOLIÇÃO DE LAJES, EM CONCRETO ARMADO, DE FORMA MANUAL,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</si>
  <si>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</si>
  <si>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</si>
  <si>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</si>
  <si>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</si>
  <si>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</si>
  <si>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</si>
  <si>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</si>
  <si>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</si>
  <si>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</si>
  <si>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</si>
  <si>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</si>
  <si>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</si>
  <si>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</si>
  <si>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</si>
  <si>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</si>
  <si>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</si>
  <si>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</si>
  <si>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</si>
  <si>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</si>
  <si>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</si>
  <si>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</si>
  <si>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</si>
  <si>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</si>
  <si>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</si>
  <si>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</si>
  <si>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</si>
  <si>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</si>
  <si>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</si>
  <si>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</si>
  <si>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</si>
  <si>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</si>
  <si>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</si>
  <si>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</si>
  <si>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</si>
  <si>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</si>
  <si>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</si>
  <si>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</si>
  <si>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</si>
  <si>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</si>
  <si>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</si>
  <si>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</si>
  <si>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</si>
  <si>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</si>
  <si>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</si>
  <si>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</si>
  <si>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</si>
  <si>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</si>
  <si>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</si>
  <si>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</si>
  <si>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</si>
  <si>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</si>
  <si>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</si>
  <si>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</si>
  <si>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</si>
  <si>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</si>
  <si>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</si>
  <si>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</si>
  <si>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</si>
  <si>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</si>
  <si>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</si>
  <si>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</si>
  <si>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</si>
  <si>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</si>
  <si>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</si>
  <si>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</si>
  <si>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</si>
  <si>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</si>
  <si>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</si>
  <si>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</si>
  <si>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</si>
  <si>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</si>
  <si>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</si>
  <si>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</si>
  <si>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</si>
  <si>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</si>
  <si>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</si>
  <si>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</si>
  <si>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</si>
  <si>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</si>
  <si>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</si>
  <si>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</si>
  <si>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</si>
  <si>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</si>
  <si>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</si>
  <si>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</si>
  <si>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</si>
  <si>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</si>
  <si>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</si>
  <si>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</si>
  <si>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</si>
  <si>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</si>
  <si>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</si>
  <si>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</si>
  <si>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</si>
  <si>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</si>
  <si>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</si>
  <si>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</si>
  <si>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</si>
  <si>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</si>
  <si>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</si>
  <si>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</si>
  <si>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</si>
  <si>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</si>
  <si>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</si>
  <si>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</si>
  <si>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</si>
  <si>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</si>
  <si>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</si>
  <si>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</si>
  <si>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</si>
  <si>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</si>
  <si>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</si>
  <si>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</si>
  <si>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</si>
  <si>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</si>
  <si>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</si>
  <si>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</si>
  <si>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</si>
  <si>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</si>
  <si>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</si>
  <si>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</si>
  <si>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</si>
  <si>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</si>
  <si>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</si>
  <si>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</si>
  <si>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</si>
  <si>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</si>
  <si>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</si>
  <si>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</si>
  <si>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</si>
  <si>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</si>
  <si>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</si>
  <si>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</si>
  <si>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</si>
  <si>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</si>
  <si>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</si>
  <si>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</si>
  <si>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</si>
  <si>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</si>
  <si>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</si>
  <si>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</si>
  <si>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</si>
  <si>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</si>
  <si>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</si>
  <si>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</si>
  <si>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</si>
  <si>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</si>
  <si>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</si>
  <si>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</si>
  <si>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</si>
  <si>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</si>
  <si>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</si>
  <si>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</si>
  <si>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</si>
  <si>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</si>
  <si>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</si>
  <si>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</si>
  <si>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</si>
  <si>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</si>
  <si>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</si>
  <si>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</si>
  <si>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</si>
  <si>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</si>
  <si>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</si>
  <si>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</si>
  <si>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</si>
  <si>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</si>
  <si>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</si>
  <si>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</si>
  <si>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</si>
  <si>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</si>
  <si>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</si>
  <si>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</si>
  <si>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</si>
  <si>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</si>
  <si>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</si>
  <si>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</si>
  <si>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</si>
  <si>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</si>
  <si>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</si>
  <si>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</si>
  <si>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</si>
  <si>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</si>
  <si>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</si>
  <si>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</si>
  <si>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</si>
  <si>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</si>
  <si>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</si>
  <si>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</si>
  <si>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</si>
  <si>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</si>
  <si>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</si>
  <si>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</si>
  <si>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</si>
  <si>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</si>
  <si>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</si>
  <si>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</si>
  <si>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</si>
  <si>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</si>
  <si>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</si>
  <si>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</si>
  <si>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</si>
  <si>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</si>
  <si>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</si>
  <si>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</si>
  <si>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</si>
  <si>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</si>
  <si>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</si>
  <si>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</si>
  <si>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</si>
  <si>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</si>
  <si>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</si>
  <si>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</si>
  <si>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</si>
  <si>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</si>
  <si>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</si>
  <si>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</si>
  <si>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</si>
  <si>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</si>
  <si>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</si>
  <si>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</si>
  <si>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</si>
  <si>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</si>
  <si>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</si>
  <si>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</si>
  <si>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</si>
  <si>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</si>
  <si>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</si>
  <si>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</si>
  <si>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</si>
  <si>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</si>
  <si>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</si>
  <si>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</si>
  <si>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</si>
  <si>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</si>
  <si>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</si>
  <si>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</si>
  <si>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</si>
  <si>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</si>
  <si>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</si>
  <si>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</si>
  <si>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</si>
  <si>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</si>
  <si>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</si>
  <si>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</si>
  <si>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</si>
  <si>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</si>
  <si>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</si>
  <si>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</si>
  <si>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</si>
  <si>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</si>
  <si>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</si>
  <si>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</si>
  <si>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</si>
  <si>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</si>
  <si>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</si>
  <si>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</si>
  <si>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</si>
  <si>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</si>
  <si>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CAVOUQUEIRO OU OPERADOR PERFURATRIZ/ROMPEDOR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</si>
  <si>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</si>
  <si>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</si>
  <si>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</si>
  <si>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</si>
  <si>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</si>
  <si>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</si>
  <si>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</si>
  <si>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</si>
  <si>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</si>
  <si>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</si>
  <si>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</si>
  <si>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</si>
  <si>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</si>
  <si>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</si>
  <si>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</si>
  <si>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</si>
  <si>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</si>
  <si>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</si>
  <si>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</si>
  <si>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</si>
  <si>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</si>
  <si>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</si>
  <si>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</si>
  <si>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</si>
  <si>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</si>
  <si>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</si>
  <si>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</si>
  <si>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</si>
  <si>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</si>
  <si>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</si>
  <si>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</si>
  <si>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</si>
  <si>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</si>
  <si>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</si>
  <si>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</si>
  <si>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</si>
  <si>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</si>
  <si>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</si>
  <si>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TÉCNICO DE LABORATÓRIO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</si>
  <si>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</si>
  <si>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</si>
  <si>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</si>
  <si>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</si>
  <si>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</si>
  <si>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</si>
  <si>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</si>
  <si>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</si>
  <si>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</si>
  <si>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</si>
  <si>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</si>
  <si>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</si>
  <si>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</si>
  <si>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</si>
  <si>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</si>
  <si>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</si>
  <si>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</si>
  <si>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</si>
  <si>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</si>
  <si>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</si>
  <si>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</si>
  <si>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</si>
  <si>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</si>
  <si>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</si>
  <si>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</si>
  <si>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</si>
  <si>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</si>
  <si>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</si>
  <si>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</si>
  <si>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</si>
  <si>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</si>
  <si>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</si>
  <si>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</si>
  <si>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</si>
  <si>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</si>
  <si>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</si>
  <si>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</si>
  <si>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</si>
  <si>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</si>
  <si>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</si>
  <si>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</si>
  <si>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</si>
  <si>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</si>
  <si>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</si>
  <si>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</si>
  <si>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</si>
  <si>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</si>
  <si>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</si>
  <si>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</si>
  <si>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</si>
  <si>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</si>
  <si>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</si>
  <si>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</si>
  <si>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</si>
  <si>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</si>
  <si>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</si>
  <si>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</si>
  <si>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</si>
  <si>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</si>
  <si>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</si>
  <si>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</si>
  <si>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</si>
  <si>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</si>
  <si>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</si>
  <si>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</si>
  <si>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</si>
  <si>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</si>
  <si>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</si>
  <si>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</si>
  <si>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</si>
  <si>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</si>
  <si>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</si>
  <si>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</si>
  <si>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</si>
  <si>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</si>
  <si>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</si>
  <si>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</si>
  <si>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</si>
  <si>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</si>
  <si>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</si>
  <si>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</si>
  <si>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</si>
  <si>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</si>
  <si>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</si>
  <si>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</si>
  <si>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</si>
  <si>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</si>
  <si>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</si>
  <si>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</si>
  <si>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</si>
  <si>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</si>
  <si>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</si>
  <si>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</si>
  <si>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</si>
  <si>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</si>
  <si>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</si>
  <si>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</si>
  <si>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</si>
  <si>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</si>
  <si>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</si>
  <si>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</si>
  <si>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</si>
  <si>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</si>
  <si>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</si>
  <si>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</si>
  <si>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</si>
  <si>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</si>
  <si>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</si>
  <si>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</si>
  <si>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</si>
  <si>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</si>
  <si>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</si>
  <si>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</si>
  <si>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</si>
  <si>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</si>
  <si>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</si>
  <si>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</si>
  <si>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</si>
  <si>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</si>
  <si>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</si>
  <si>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</si>
  <si>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</si>
  <si>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</si>
  <si>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</si>
  <si>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</si>
  <si>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</si>
  <si>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</si>
  <si>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</si>
  <si>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</si>
  <si>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</si>
  <si>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</si>
  <si>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</si>
  <si>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</si>
  <si>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</si>
  <si>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</si>
  <si>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</si>
  <si>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</si>
  <si>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</si>
  <si>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</si>
  <si>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</si>
  <si>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</si>
  <si>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</si>
  <si>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</si>
  <si>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</si>
  <si>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</si>
  <si>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</si>
  <si>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</si>
  <si>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</si>
  <si>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</si>
  <si>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</si>
  <si>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</si>
  <si>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</si>
  <si>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</si>
  <si>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</si>
  <si>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</si>
  <si>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</si>
  <si>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</si>
  <si>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</si>
  <si>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</si>
  <si>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</si>
  <si>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</si>
  <si>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</si>
  <si>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</si>
  <si>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</si>
  <si>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</si>
  <si>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</si>
  <si>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</si>
  <si>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</si>
  <si>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</si>
  <si>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</si>
  <si>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</si>
  <si>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</si>
  <si>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</si>
  <si>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</si>
  <si>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</si>
  <si>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</si>
  <si>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</si>
  <si>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</si>
  <si>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</si>
  <si>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</si>
  <si>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</si>
  <si>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</si>
  <si>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</si>
  <si>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</si>
  <si>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</si>
  <si>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</si>
  <si>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</si>
  <si>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</si>
  <si>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</si>
  <si>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</si>
  <si>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</si>
  <si>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</si>
  <si>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</si>
  <si>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</si>
  <si>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</si>
  <si>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</si>
  <si>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</si>
  <si>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</si>
  <si>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</si>
  <si>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</si>
  <si>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</si>
  <si>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</si>
  <si>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</si>
  <si>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</si>
  <si>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</si>
  <si>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</si>
  <si>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</si>
  <si>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</si>
  <si>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</si>
  <si>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</si>
  <si>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</si>
  <si>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</si>
  <si>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</si>
  <si>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</si>
  <si>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</si>
  <si>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</si>
  <si>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</si>
  <si>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</si>
  <si>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</si>
  <si>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</si>
  <si>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</si>
  <si>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</si>
  <si>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</si>
  <si>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</si>
  <si>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</si>
  <si>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</si>
  <si>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</si>
  <si>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</si>
  <si>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</si>
  <si>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</si>
  <si>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</si>
  <si>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</si>
  <si>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</si>
  <si>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</si>
  <si>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</si>
  <si>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</si>
  <si>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</si>
  <si>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</si>
  <si>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</si>
  <si>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</si>
  <si>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</si>
  <si>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</si>
  <si>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</si>
  <si>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</si>
  <si>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</si>
  <si>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</si>
  <si>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</si>
  <si>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</si>
  <si>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CR</t>
  </si>
  <si>
    <t>SC25KG</t>
  </si>
  <si>
    <t>M2XMES</t>
  </si>
  <si>
    <t>UNXMES</t>
  </si>
  <si>
    <t>Base de Dados</t>
  </si>
  <si>
    <t>Endereço</t>
  </si>
  <si>
    <t>Município</t>
  </si>
  <si>
    <t>Prazo da Obra (MESES)</t>
  </si>
  <si>
    <t>Data do Processo</t>
  </si>
  <si>
    <t>Área Projetada</t>
  </si>
  <si>
    <t>Área Construída</t>
  </si>
  <si>
    <t>2</t>
  </si>
  <si>
    <t>1</t>
  </si>
  <si>
    <t>3</t>
  </si>
  <si>
    <t>4</t>
  </si>
  <si>
    <t>5</t>
  </si>
  <si>
    <t>6</t>
  </si>
  <si>
    <t>7</t>
  </si>
  <si>
    <t>8</t>
  </si>
  <si>
    <t>9</t>
  </si>
  <si>
    <t>COMP 02</t>
  </si>
  <si>
    <t>8.3</t>
  </si>
  <si>
    <t>8.4</t>
  </si>
  <si>
    <t>COMP 03</t>
  </si>
  <si>
    <t>(1 - I)</t>
  </si>
  <si>
    <t>AC - administração central</t>
  </si>
  <si>
    <t>S - taxa de seguros</t>
  </si>
  <si>
    <t>R - taxa de riscos</t>
  </si>
  <si>
    <t>G - taxa de garantias</t>
  </si>
  <si>
    <t>DF - taxa de despesas financeiras</t>
  </si>
  <si>
    <t>L - taxa de lucro/remuneração</t>
  </si>
  <si>
    <t>I - taxa de incidência de impostos</t>
  </si>
  <si>
    <t>Parcelas do BDI</t>
  </si>
  <si>
    <t>1º Quartil</t>
  </si>
  <si>
    <t>Médio</t>
  </si>
  <si>
    <t>3º Quartil</t>
  </si>
  <si>
    <t>Seguro Garantia</t>
  </si>
  <si>
    <t>Tributos (impostos COFINS 3% e PIS 0,65%</t>
  </si>
  <si>
    <t>Tributos (iss, variável de acordo com o município)</t>
  </si>
  <si>
    <t>Declaro para os devidos fins que, conforme legislação tributária municipal, a base de cálculo deste tipo de obra corresponde à 100%, com a respectiva alíquota de 2%.</t>
  </si>
  <si>
    <t>PREÇO BASE:</t>
  </si>
  <si>
    <t>COMP 04</t>
  </si>
  <si>
    <t>COMP 05</t>
  </si>
  <si>
    <t>4 º MÊS</t>
  </si>
  <si>
    <t>6.2</t>
  </si>
  <si>
    <t>Column3</t>
  </si>
  <si>
    <t>Column4</t>
  </si>
  <si>
    <t>Column5</t>
  </si>
  <si>
    <t>Column6</t>
  </si>
  <si>
    <t>Column7</t>
  </si>
  <si>
    <t>Column8</t>
  </si>
  <si>
    <t>Column10</t>
  </si>
  <si>
    <t>Column11</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</si>
  <si>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</si>
  <si>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</si>
  <si>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</si>
  <si>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</si>
  <si>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</si>
  <si>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</si>
  <si>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</si>
  <si>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</si>
  <si>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</si>
  <si>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</si>
  <si>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</si>
  <si>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</si>
  <si>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</si>
  <si>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</si>
  <si>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</si>
  <si>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</si>
  <si>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</si>
  <si>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</si>
  <si>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</si>
  <si>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</si>
  <si>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</si>
  <si>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</si>
  <si>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</si>
  <si>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</si>
  <si>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</si>
  <si>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</si>
  <si>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</si>
  <si>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</si>
  <si>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</si>
  <si>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</si>
  <si>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</si>
  <si>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</si>
  <si>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</si>
  <si>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</si>
  <si>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</si>
  <si>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</si>
  <si>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</si>
  <si>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</si>
  <si>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</si>
  <si>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</si>
  <si>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</si>
  <si>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</si>
  <si>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</si>
  <si>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</si>
  <si>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</si>
  <si>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</si>
  <si>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RIO DE JANEIRO</t>
  </si>
  <si>
    <t>Unidade</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</si>
  <si>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</si>
  <si>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</si>
  <si>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</si>
  <si>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</si>
  <si>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</si>
  <si>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</si>
  <si>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</si>
  <si>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</si>
  <si>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</si>
  <si>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</si>
  <si>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</si>
  <si>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</si>
  <si>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</si>
  <si>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</si>
  <si>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</si>
  <si>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</si>
  <si>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</si>
  <si>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</si>
  <si>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</si>
  <si>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</si>
  <si>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</si>
  <si>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</si>
  <si>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</si>
  <si>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</si>
  <si>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</si>
  <si>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</si>
  <si>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</si>
  <si>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</si>
  <si>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</si>
  <si>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</si>
  <si>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</si>
  <si>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</si>
  <si>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</si>
  <si>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</si>
  <si>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</si>
  <si>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</si>
  <si>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</si>
  <si>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</si>
  <si>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</si>
  <si>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</si>
  <si>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</si>
  <si>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</si>
  <si>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</si>
  <si>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</si>
  <si>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</si>
  <si>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</si>
  <si>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</si>
  <si>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</si>
  <si>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</si>
  <si>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</si>
  <si>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</si>
  <si>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</si>
  <si>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</si>
  <si>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</si>
  <si>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</si>
  <si>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</si>
  <si>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</si>
  <si>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</si>
  <si>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</si>
  <si>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</si>
  <si>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</si>
  <si>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</si>
  <si>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</si>
  <si>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</si>
  <si>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</si>
  <si>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</si>
  <si>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</si>
  <si>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</si>
  <si>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</si>
  <si>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</si>
  <si>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</si>
  <si>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</si>
  <si>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</si>
  <si>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</si>
  <si>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</si>
  <si>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</si>
  <si>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</si>
  <si>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</si>
  <si>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</si>
  <si>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</si>
  <si>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</si>
  <si>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</si>
  <si>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</si>
  <si>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</si>
  <si>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</si>
  <si>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</si>
  <si>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</si>
  <si>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</si>
  <si>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</si>
  <si>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</si>
  <si>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</si>
  <si>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</si>
  <si>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</si>
  <si>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</si>
  <si>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</si>
  <si>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</si>
  <si>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</si>
  <si>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</si>
  <si>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</si>
  <si>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</si>
  <si>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</si>
  <si>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</si>
  <si>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</si>
  <si>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</si>
  <si>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</si>
  <si>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</si>
  <si>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</si>
  <si>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</si>
  <si>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</si>
  <si>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</si>
  <si>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</si>
  <si>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</si>
  <si>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</si>
  <si>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</si>
  <si>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</si>
  <si>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</si>
  <si>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</si>
  <si>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</si>
  <si>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</si>
  <si>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</si>
  <si>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</si>
  <si>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</si>
  <si>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</si>
  <si>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</si>
  <si>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</si>
  <si>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</si>
  <si>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</si>
  <si>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</si>
  <si>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</si>
  <si>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</si>
  <si>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</si>
  <si>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</si>
  <si>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</si>
  <si>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</si>
  <si>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</si>
  <si>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</si>
  <si>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</si>
  <si>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</si>
  <si>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</si>
  <si>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</si>
  <si>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</si>
  <si>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</si>
  <si>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</si>
  <si>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</si>
  <si>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</si>
  <si>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</si>
  <si>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</si>
  <si>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</si>
  <si>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</si>
  <si>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</si>
  <si>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</si>
  <si>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</si>
  <si>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</si>
  <si>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</si>
  <si>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</si>
  <si>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</si>
  <si>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</si>
  <si>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</si>
  <si>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</si>
  <si>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</si>
  <si>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</si>
  <si>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</si>
  <si>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</si>
  <si>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</si>
  <si>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</si>
  <si>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</si>
  <si>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</si>
  <si>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</si>
  <si>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</si>
  <si>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</si>
  <si>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</si>
  <si>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</si>
  <si>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</si>
  <si>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</si>
  <si>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</si>
  <si>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</si>
  <si>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</si>
  <si>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</si>
  <si>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</si>
  <si>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</si>
  <si>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</si>
  <si>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</si>
  <si>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</si>
  <si>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</si>
  <si>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</si>
  <si>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</si>
  <si>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</si>
  <si>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</si>
  <si>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</si>
  <si>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</si>
  <si>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</si>
  <si>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</si>
  <si>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</si>
  <si>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</si>
  <si>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</si>
  <si>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</si>
  <si>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</si>
  <si>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</si>
  <si>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</si>
  <si>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</si>
  <si>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</si>
  <si>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</si>
  <si>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</si>
  <si>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</si>
  <si>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</si>
  <si>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</si>
  <si>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</si>
  <si>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</si>
  <si>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</si>
  <si>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</si>
  <si>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</si>
  <si>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</si>
  <si>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</si>
  <si>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</si>
  <si>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</si>
  <si>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</si>
  <si>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</si>
  <si>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</si>
  <si>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</si>
  <si>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</si>
  <si>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</si>
  <si>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</si>
  <si>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</si>
  <si>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</si>
  <si>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</si>
  <si>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</si>
  <si>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</si>
  <si>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</si>
  <si>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</si>
  <si>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</si>
  <si>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</si>
  <si>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</si>
  <si>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</si>
  <si>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</si>
  <si>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</si>
  <si>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</si>
  <si>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</si>
  <si>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</si>
  <si>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</si>
  <si>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</si>
  <si>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</si>
  <si>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</si>
  <si>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</si>
  <si>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</si>
  <si>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</si>
  <si>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</si>
  <si>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</si>
  <si>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</si>
  <si>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</si>
  <si>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</si>
  <si>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</si>
  <si>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</si>
  <si>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</si>
  <si>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</si>
  <si>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</si>
  <si>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</si>
  <si>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</si>
  <si>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</si>
  <si>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</si>
  <si>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</si>
  <si>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</si>
  <si>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</si>
  <si>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</si>
  <si>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</si>
  <si>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</si>
  <si>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</si>
  <si>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</si>
  <si>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</si>
  <si>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</si>
  <si>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</si>
  <si>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</si>
  <si>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</si>
  <si>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</si>
  <si>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</si>
  <si>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</si>
  <si>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</si>
  <si>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</si>
  <si>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</si>
  <si>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</si>
  <si>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</si>
  <si>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</si>
  <si>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</si>
  <si>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</si>
  <si>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</si>
  <si>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</si>
  <si>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</si>
  <si>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</si>
  <si>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</si>
  <si>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</si>
  <si>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</si>
  <si>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</si>
  <si>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</si>
  <si>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</si>
  <si>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</si>
  <si>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</si>
  <si>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</si>
  <si>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</si>
  <si>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</si>
  <si>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</si>
  <si>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</si>
  <si>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</si>
  <si>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</si>
  <si>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</si>
  <si>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</si>
  <si>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</si>
  <si>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</si>
  <si>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</si>
  <si>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</si>
  <si>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</si>
  <si>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</si>
  <si>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</si>
  <si>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</si>
  <si>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</si>
  <si>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</si>
  <si>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</si>
  <si>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</si>
  <si>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</si>
  <si>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</si>
  <si>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</si>
  <si>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</si>
  <si>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</si>
  <si>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</si>
  <si>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</si>
  <si>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</si>
  <si>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</si>
  <si>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</si>
  <si>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</si>
  <si>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</si>
  <si>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</si>
  <si>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</si>
  <si>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</si>
  <si>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</si>
  <si>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</si>
  <si>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</si>
  <si>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</si>
  <si>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</si>
  <si>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</si>
  <si>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</si>
  <si>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</si>
  <si>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</si>
  <si>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</si>
  <si>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</si>
  <si>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</si>
  <si>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</si>
  <si>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</si>
  <si>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</si>
  <si>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</si>
  <si>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</si>
  <si>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</si>
  <si>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</si>
  <si>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</si>
  <si>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</si>
  <si>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</si>
  <si>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</si>
  <si>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</si>
  <si>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</si>
  <si>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</si>
  <si>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</si>
  <si>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</si>
  <si>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</si>
  <si>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</si>
  <si>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</si>
  <si>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</si>
  <si>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</si>
  <si>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</si>
  <si>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</si>
  <si>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</si>
  <si>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</si>
  <si>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</si>
  <si>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</si>
  <si>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</si>
  <si>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</si>
  <si>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</si>
  <si>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</si>
  <si>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</si>
  <si>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</si>
  <si>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</si>
  <si>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</si>
  <si>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</si>
  <si>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</si>
  <si>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</si>
  <si>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</si>
  <si>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</si>
  <si>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</si>
  <si>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</si>
  <si>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</si>
  <si>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</si>
  <si>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</si>
  <si>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</si>
  <si>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</si>
  <si>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</si>
  <si>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</si>
  <si>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</si>
  <si>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</si>
  <si>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</si>
  <si>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</si>
  <si>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</si>
  <si>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</si>
  <si>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</si>
  <si>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</si>
  <si>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</si>
  <si>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</si>
  <si>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</si>
  <si>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</si>
  <si>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</si>
  <si>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</si>
  <si>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</si>
  <si>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</si>
  <si>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</si>
  <si>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</si>
  <si>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</si>
  <si>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</si>
  <si>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</si>
  <si>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</si>
  <si>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</si>
  <si>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</si>
  <si>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</si>
  <si>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</si>
  <si>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</si>
  <si>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</si>
  <si>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</si>
  <si>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</si>
  <si>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</si>
  <si>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</si>
  <si>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</si>
  <si>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</si>
  <si>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</si>
  <si>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</si>
  <si>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</si>
  <si>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</si>
  <si>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</si>
  <si>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</si>
  <si>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</si>
  <si>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</si>
  <si>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</si>
  <si>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</si>
  <si>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</si>
  <si>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</si>
  <si>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</si>
  <si>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</si>
  <si>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</si>
  <si>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</si>
  <si>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</si>
  <si>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</si>
  <si>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</si>
  <si>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</si>
  <si>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</si>
  <si>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</si>
  <si>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</si>
  <si>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</si>
  <si>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</si>
  <si>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</si>
  <si>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</si>
  <si>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</si>
  <si>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</si>
  <si>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</si>
  <si>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</si>
  <si>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</si>
  <si>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</si>
  <si>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</si>
  <si>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</si>
  <si>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</si>
  <si>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</si>
  <si>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</si>
  <si>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</si>
  <si>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</si>
  <si>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</si>
  <si>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</si>
  <si>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</si>
  <si>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</si>
  <si>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</si>
  <si>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</si>
  <si>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</si>
  <si>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</si>
  <si>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</si>
  <si>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</si>
  <si>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</si>
  <si>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</si>
  <si>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</si>
  <si>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</si>
  <si>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</si>
  <si>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</si>
  <si>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</si>
  <si>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</si>
  <si>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</si>
  <si>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</si>
  <si>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</si>
  <si>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</si>
  <si>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</si>
  <si>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</si>
  <si>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</si>
  <si>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</si>
  <si>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</si>
  <si>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</si>
  <si>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</si>
  <si>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</si>
  <si>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</si>
  <si>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</si>
  <si>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</si>
  <si>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</si>
  <si>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</si>
  <si>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</si>
  <si>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</si>
  <si>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</si>
  <si>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</si>
  <si>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</si>
  <si>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</si>
  <si>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</si>
  <si>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</si>
  <si>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</si>
  <si>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</si>
  <si>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</si>
  <si>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</si>
  <si>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</si>
  <si>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</si>
  <si>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</si>
  <si>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</si>
  <si>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</si>
  <si>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</si>
  <si>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</si>
  <si>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</si>
  <si>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</si>
  <si>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</si>
  <si>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</si>
  <si>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</si>
  <si>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</si>
  <si>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</si>
  <si>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</si>
  <si>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</si>
  <si>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</si>
  <si>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</si>
  <si>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</si>
  <si>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</si>
  <si>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</si>
  <si>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</si>
  <si>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</si>
  <si>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</si>
  <si>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</si>
  <si>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</si>
  <si>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</si>
  <si>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</si>
  <si>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</si>
  <si>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</si>
  <si>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</si>
  <si>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</si>
  <si>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</si>
  <si>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</si>
  <si>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</si>
  <si>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</si>
  <si>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</si>
  <si>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</si>
  <si>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</si>
  <si>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</si>
  <si>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</si>
  <si>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</si>
  <si>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</si>
  <si>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</si>
  <si>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</si>
  <si>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</si>
  <si>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</si>
  <si>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</si>
  <si>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</si>
  <si>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</si>
  <si>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</si>
  <si>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</si>
  <si>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</si>
  <si>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</si>
  <si>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</si>
  <si>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</si>
  <si>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</si>
  <si>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</si>
  <si>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</si>
  <si>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</si>
  <si>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</si>
  <si>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</si>
  <si>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</si>
  <si>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</si>
  <si>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</si>
  <si>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</si>
  <si>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</si>
  <si>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</si>
  <si>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</si>
  <si>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</si>
  <si>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</si>
  <si>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</si>
  <si>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</si>
  <si>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</si>
  <si>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</si>
  <si>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</si>
  <si>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</si>
  <si>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</si>
  <si>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</si>
  <si>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</si>
  <si>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</si>
  <si>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</si>
  <si>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</si>
  <si>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</si>
  <si>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</si>
  <si>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</si>
  <si>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</si>
  <si>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</si>
  <si>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</si>
  <si>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</si>
  <si>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</si>
  <si>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</si>
  <si>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</si>
  <si>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</si>
  <si>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</si>
  <si>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</si>
  <si>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</si>
  <si>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</si>
  <si>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</si>
  <si>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</si>
  <si>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</si>
  <si>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</si>
  <si>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</si>
  <si>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</si>
  <si>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</si>
  <si>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</si>
  <si>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</si>
  <si>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</si>
  <si>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</si>
  <si>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</si>
  <si>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</si>
  <si>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</si>
  <si>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</si>
  <si>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</si>
  <si>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</si>
  <si>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</si>
  <si>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</si>
  <si>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</si>
  <si>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</si>
  <si>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</si>
  <si>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</si>
  <si>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</si>
  <si>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</si>
  <si>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</si>
  <si>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</si>
  <si>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</si>
  <si>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</si>
  <si>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</si>
  <si>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</si>
  <si>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</si>
  <si>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</si>
  <si>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</si>
  <si>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</si>
  <si>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</si>
  <si>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</si>
  <si>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</si>
  <si>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</si>
  <si>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</si>
  <si>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</si>
  <si>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</si>
  <si>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</si>
  <si>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</si>
  <si>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</si>
  <si>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</si>
  <si>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</si>
  <si>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</si>
  <si>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</si>
  <si>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</si>
  <si>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</si>
  <si>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</si>
  <si>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</si>
  <si>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</si>
  <si>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</si>
  <si>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</si>
  <si>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</si>
  <si>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</si>
  <si>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</si>
  <si>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</si>
  <si>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</si>
  <si>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</si>
  <si>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</si>
  <si>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</si>
  <si>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</si>
  <si>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</si>
  <si>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</si>
  <si>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</si>
  <si>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</si>
  <si>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</si>
  <si>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</si>
  <si>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</si>
  <si>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</si>
  <si>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</si>
  <si>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</si>
  <si>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</si>
  <si>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</si>
  <si>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</si>
  <si>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</si>
  <si>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</si>
  <si>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</si>
  <si>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</si>
  <si>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</si>
  <si>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</si>
  <si>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</si>
  <si>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</si>
  <si>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</si>
  <si>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</si>
  <si>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</si>
  <si>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</si>
  <si>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</si>
  <si>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</si>
  <si>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</si>
  <si>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</si>
  <si>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</si>
  <si>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</si>
  <si>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</si>
  <si>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</si>
  <si>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</si>
  <si>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</si>
  <si>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</si>
  <si>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</si>
  <si>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</si>
  <si>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</si>
  <si>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</si>
  <si>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</si>
  <si>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</si>
  <si>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</si>
  <si>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</si>
  <si>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</si>
  <si>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</si>
  <si>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</si>
  <si>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</si>
  <si>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</si>
  <si>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</si>
  <si>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</si>
  <si>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</si>
  <si>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</si>
  <si>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</si>
  <si>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</si>
  <si>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</si>
  <si>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</si>
  <si>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</si>
  <si>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</si>
  <si>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</si>
  <si>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</si>
  <si>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</si>
  <si>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</si>
  <si>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</si>
  <si>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</si>
  <si>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</si>
  <si>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</si>
  <si>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</si>
  <si>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</si>
  <si>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</si>
  <si>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</si>
  <si>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</si>
  <si>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</si>
  <si>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</si>
  <si>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</si>
  <si>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</si>
  <si>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</si>
  <si>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</si>
  <si>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</si>
  <si>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</si>
  <si>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</si>
  <si>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</si>
  <si>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</si>
  <si>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</si>
  <si>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</si>
  <si>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</si>
  <si>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</si>
  <si>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</si>
  <si>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</si>
  <si>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</si>
  <si>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</si>
  <si>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</si>
  <si>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</si>
  <si>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</si>
  <si>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</si>
  <si>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</si>
  <si>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</si>
  <si>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</si>
  <si>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</si>
  <si>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</si>
  <si>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</si>
  <si>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</si>
  <si>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</si>
  <si>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</si>
  <si>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</si>
  <si>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</si>
  <si>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</si>
  <si>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</si>
  <si>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</si>
  <si>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</si>
  <si>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</si>
  <si>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</si>
  <si>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</si>
  <si>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</si>
  <si>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</si>
  <si>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</si>
  <si>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</si>
  <si>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</si>
  <si>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</si>
  <si>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</si>
  <si>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</si>
  <si>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</si>
  <si>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</si>
  <si>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</si>
  <si>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</si>
  <si>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</si>
  <si>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</si>
  <si>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</si>
  <si>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</si>
  <si>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</si>
  <si>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</si>
  <si>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</si>
  <si>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</si>
  <si>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</si>
  <si>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</si>
  <si>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</si>
  <si>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</si>
  <si>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</si>
  <si>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</si>
  <si>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</si>
  <si>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</si>
  <si>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</si>
  <si>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</si>
  <si>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</si>
  <si>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</si>
  <si>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</si>
  <si>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</si>
  <si>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</si>
  <si>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</si>
  <si>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</si>
  <si>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</si>
  <si>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</si>
  <si>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</si>
  <si>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</si>
  <si>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</si>
  <si>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</si>
  <si>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</si>
  <si>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</si>
  <si>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</si>
  <si>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</si>
  <si>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</si>
  <si>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</si>
  <si>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</si>
  <si>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</si>
  <si>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</si>
  <si>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</si>
  <si>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</si>
  <si>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</si>
  <si>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</si>
  <si>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</si>
  <si>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</si>
  <si>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</si>
  <si>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</si>
  <si>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</si>
  <si>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</si>
  <si>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</si>
  <si>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</si>
  <si>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</si>
  <si>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</si>
  <si>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</si>
  <si>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</si>
  <si>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</si>
  <si>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</si>
  <si>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</si>
  <si>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</si>
  <si>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</si>
  <si>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</si>
  <si>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</si>
  <si>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</si>
  <si>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</si>
  <si>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</si>
  <si>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</si>
  <si>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</si>
  <si>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</si>
  <si>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</si>
  <si>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</si>
  <si>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</si>
  <si>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</si>
  <si>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</si>
  <si>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</si>
  <si>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</si>
  <si>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</si>
  <si>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</si>
  <si>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</si>
  <si>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</si>
  <si>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</si>
  <si>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</si>
  <si>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</si>
  <si>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</si>
  <si>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</si>
  <si>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</si>
  <si>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</si>
  <si>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</si>
  <si>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</si>
  <si>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</si>
  <si>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</si>
  <si>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</si>
  <si>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</si>
  <si>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</si>
  <si>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</si>
  <si>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</si>
  <si>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</si>
  <si>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</si>
  <si>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</si>
  <si>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</si>
  <si>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</si>
  <si>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</si>
  <si>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</si>
  <si>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</si>
  <si>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</si>
  <si>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</si>
  <si>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</si>
  <si>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</si>
  <si>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</si>
  <si>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</si>
  <si>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</si>
  <si>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</si>
  <si>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</si>
  <si>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</si>
  <si>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</si>
  <si>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</si>
  <si>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</si>
  <si>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</si>
  <si>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</si>
  <si>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</si>
  <si>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</si>
  <si>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</si>
  <si>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</si>
  <si>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</si>
  <si>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</si>
  <si>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</si>
  <si>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</si>
  <si>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</si>
  <si>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</si>
  <si>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</si>
  <si>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</si>
  <si>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</si>
  <si>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</si>
  <si>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</si>
  <si>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</si>
  <si>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</si>
  <si>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</si>
  <si>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</si>
  <si>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</si>
  <si>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</si>
  <si>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</si>
  <si>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</si>
  <si>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</si>
  <si>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</si>
  <si>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</si>
  <si>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</si>
  <si>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</si>
  <si>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</si>
  <si>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</si>
  <si>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</si>
  <si>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</si>
  <si>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</si>
  <si>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</si>
  <si>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</si>
  <si>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</si>
  <si>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</si>
  <si>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</si>
  <si>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</si>
  <si>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</si>
  <si>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</si>
  <si>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</si>
  <si>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</si>
  <si>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</si>
  <si>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</si>
  <si>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</si>
  <si>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</si>
  <si>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</si>
  <si>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</si>
  <si>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</si>
  <si>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</si>
  <si>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</si>
  <si>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</si>
  <si>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</si>
  <si>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</si>
  <si>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</si>
  <si>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</si>
  <si>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</si>
  <si>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</si>
  <si>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</si>
  <si>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</si>
  <si>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</si>
  <si>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</si>
  <si>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</si>
  <si>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</si>
  <si>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</si>
  <si>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</si>
  <si>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</si>
  <si>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</si>
  <si>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</si>
  <si>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</si>
  <si>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</si>
  <si>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</si>
  <si>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</si>
  <si>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</si>
  <si>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</si>
  <si>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</si>
  <si>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</si>
  <si>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</si>
  <si>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</si>
  <si>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</si>
  <si>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</si>
  <si>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</si>
  <si>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</si>
  <si>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</si>
  <si>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</si>
  <si>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</si>
  <si>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</si>
  <si>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</si>
  <si>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</si>
  <si>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</si>
  <si>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</si>
  <si>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</si>
  <si>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</si>
  <si>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</si>
  <si>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</si>
  <si>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</si>
  <si>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</si>
  <si>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</si>
  <si>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</si>
  <si>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</si>
  <si>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</si>
  <si>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</si>
  <si>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</si>
  <si>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</si>
  <si>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</si>
  <si>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</si>
  <si>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</si>
  <si>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</si>
  <si>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</si>
  <si>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</si>
  <si>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</si>
  <si>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</si>
  <si>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</si>
  <si>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</si>
  <si>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</si>
  <si>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</si>
  <si>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</si>
  <si>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</si>
  <si>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</si>
  <si>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</si>
  <si>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</si>
  <si>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</si>
  <si>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</si>
  <si>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</si>
  <si>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</si>
  <si>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</si>
  <si>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</si>
  <si>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</si>
  <si>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</si>
  <si>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</si>
  <si>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</si>
  <si>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</si>
  <si>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</si>
  <si>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</si>
  <si>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</si>
  <si>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</si>
  <si>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</si>
  <si>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</si>
  <si>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</si>
  <si>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</si>
  <si>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</si>
  <si>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</si>
  <si>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</si>
  <si>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</si>
  <si>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</si>
  <si>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</si>
  <si>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</si>
  <si>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</si>
  <si>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</si>
  <si>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</si>
  <si>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</si>
  <si>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</si>
  <si>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</si>
  <si>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</si>
  <si>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</si>
  <si>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</si>
  <si>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</si>
  <si>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</si>
  <si>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</si>
  <si>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</si>
  <si>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</si>
  <si>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</si>
  <si>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</si>
  <si>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</si>
  <si>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</si>
  <si>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</si>
  <si>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</si>
  <si>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</si>
  <si>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</si>
  <si>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</si>
  <si>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</si>
  <si>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</si>
  <si>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</si>
  <si>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</si>
  <si>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</si>
  <si>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</si>
  <si>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</si>
  <si>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</si>
  <si>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</si>
  <si>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</si>
  <si>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</si>
  <si>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</si>
  <si>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</si>
  <si>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</si>
  <si>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</si>
  <si>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</si>
  <si>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</si>
  <si>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</si>
  <si>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</si>
  <si>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</si>
  <si>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</si>
  <si>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</si>
  <si>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</si>
  <si>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</si>
  <si>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</si>
  <si>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</si>
  <si>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</si>
  <si>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</si>
  <si>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</si>
  <si>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</si>
  <si>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</si>
  <si>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</si>
  <si>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</si>
  <si>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</si>
  <si>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</si>
  <si>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</si>
  <si>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</si>
  <si>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</si>
  <si>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</si>
  <si>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</si>
  <si>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</si>
  <si>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</si>
  <si>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</si>
  <si>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</si>
  <si>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</si>
  <si>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</si>
  <si>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</si>
  <si>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</si>
  <si>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</si>
  <si>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</si>
  <si>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</si>
  <si>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</si>
  <si>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</si>
  <si>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</si>
  <si>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</si>
  <si>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</si>
  <si>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</si>
  <si>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</si>
  <si>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</si>
  <si>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</si>
  <si>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</si>
  <si>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</si>
  <si>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</si>
  <si>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</si>
  <si>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</si>
  <si>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</si>
  <si>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</si>
  <si>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</si>
  <si>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</si>
  <si>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</si>
  <si>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</si>
  <si>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</si>
  <si>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</si>
  <si>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</si>
  <si>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</si>
  <si>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</si>
  <si>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</si>
  <si>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</si>
  <si>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</si>
  <si>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</si>
  <si>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</si>
  <si>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</si>
  <si>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</si>
  <si>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</si>
  <si>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</si>
  <si>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</si>
  <si>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</si>
  <si>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</si>
  <si>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</si>
  <si>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</si>
  <si>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</si>
  <si>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</si>
  <si>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</si>
  <si>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</si>
  <si>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</si>
  <si>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</si>
  <si>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</si>
  <si>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</si>
  <si>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</si>
  <si>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</si>
  <si>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</si>
  <si>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</si>
  <si>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</si>
  <si>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</si>
  <si>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</si>
  <si>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</si>
  <si>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</si>
  <si>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</si>
  <si>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</si>
  <si>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</si>
  <si>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</si>
  <si>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</si>
  <si>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</si>
  <si>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</si>
  <si>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</si>
  <si>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</si>
  <si>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</si>
  <si>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</si>
  <si>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</si>
  <si>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</si>
  <si>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</si>
  <si>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</si>
  <si>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</si>
  <si>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</si>
  <si>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</si>
  <si>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</si>
  <si>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</si>
  <si>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</si>
  <si>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</si>
  <si>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</si>
  <si>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</si>
  <si>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</si>
  <si>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</si>
  <si>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</si>
  <si>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</si>
  <si>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</si>
  <si>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</si>
  <si>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</si>
  <si>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</si>
  <si>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</si>
  <si>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</si>
  <si>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</si>
  <si>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</si>
  <si>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</si>
  <si>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</si>
  <si>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</si>
  <si>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</si>
  <si>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</si>
  <si>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</si>
  <si>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</si>
  <si>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</si>
  <si>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</si>
  <si>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</si>
  <si>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</si>
  <si>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</si>
  <si>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</si>
  <si>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</si>
  <si>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</si>
  <si>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</si>
  <si>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</si>
  <si>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</si>
  <si>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</si>
  <si>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</si>
  <si>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</si>
  <si>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</si>
  <si>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</si>
  <si>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</si>
  <si>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</si>
  <si>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</si>
  <si>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</si>
  <si>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</si>
  <si>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</si>
  <si>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</si>
  <si>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</si>
  <si>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</si>
  <si>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</si>
  <si>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</si>
  <si>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</si>
  <si>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</si>
  <si>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</si>
  <si>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</si>
  <si>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</si>
  <si>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</si>
  <si>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</si>
  <si>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</si>
  <si>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</si>
  <si>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</si>
  <si>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</si>
  <si>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</si>
  <si>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</si>
  <si>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</si>
  <si>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</si>
  <si>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</si>
  <si>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</si>
  <si>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</si>
  <si>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</si>
  <si>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</si>
  <si>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</si>
  <si>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</si>
  <si>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</si>
  <si>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</si>
  <si>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</si>
  <si>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</si>
  <si>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</si>
  <si>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</si>
  <si>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</si>
  <si>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</si>
  <si>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</si>
  <si>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</si>
  <si>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</si>
  <si>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</si>
  <si>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</si>
  <si>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</si>
  <si>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</si>
  <si>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</si>
  <si>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</si>
  <si>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</si>
  <si>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</si>
  <si>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</si>
  <si>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</si>
  <si>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</si>
  <si>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</si>
  <si>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</si>
  <si>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</si>
  <si>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</si>
  <si>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</si>
  <si>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</si>
  <si>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</si>
  <si>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</si>
  <si>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</si>
  <si>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</si>
  <si>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</si>
  <si>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</si>
  <si>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</si>
  <si>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</si>
  <si>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</si>
  <si>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</si>
  <si>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</si>
  <si>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</si>
  <si>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</si>
  <si>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</si>
  <si>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</si>
  <si>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</si>
  <si>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</si>
  <si>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</si>
  <si>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</si>
  <si>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</si>
  <si>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</si>
  <si>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</si>
  <si>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</si>
  <si>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</si>
  <si>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</si>
  <si>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</si>
  <si>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</si>
  <si>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</si>
  <si>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</si>
  <si>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</si>
  <si>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</si>
  <si>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</si>
  <si>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</si>
  <si>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</si>
  <si>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</si>
  <si>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</si>
  <si>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</si>
  <si>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</si>
  <si>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</si>
  <si>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</si>
  <si>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</si>
  <si>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</si>
  <si>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</si>
  <si>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</si>
  <si>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</si>
  <si>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</si>
  <si>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</si>
  <si>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</si>
  <si>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</si>
  <si>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</si>
  <si>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</si>
  <si>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</si>
  <si>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</si>
  <si>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</si>
  <si>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</si>
  <si>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</si>
  <si>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</si>
  <si>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</si>
  <si>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</si>
  <si>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</si>
  <si>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</si>
  <si>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</si>
  <si>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</si>
  <si>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</si>
  <si>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</si>
  <si>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</si>
  <si>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</si>
  <si>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</si>
  <si>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</si>
  <si>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</si>
  <si>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</si>
  <si>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</si>
  <si>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</si>
  <si>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</si>
  <si>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</si>
  <si>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</si>
  <si>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</si>
  <si>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</si>
  <si>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</si>
  <si>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</si>
  <si>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</si>
  <si>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</si>
  <si>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</si>
  <si>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</si>
  <si>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</si>
  <si>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</si>
  <si>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</si>
  <si>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</si>
  <si>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</si>
  <si>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</si>
  <si>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</si>
  <si>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</si>
  <si>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</si>
  <si>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</si>
  <si>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</si>
  <si>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</si>
  <si>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</si>
  <si>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</si>
  <si>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</si>
  <si>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</si>
  <si>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</si>
  <si>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</si>
  <si>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</si>
  <si>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</si>
  <si>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</si>
  <si>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</si>
  <si>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</si>
  <si>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</si>
  <si>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</si>
  <si>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</si>
  <si>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</si>
  <si>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</si>
  <si>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</si>
  <si>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</si>
  <si>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</si>
  <si>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</si>
  <si>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</si>
  <si>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</si>
  <si>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</si>
  <si>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</si>
  <si>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</si>
  <si>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</si>
  <si>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</si>
  <si>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</si>
  <si>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</si>
  <si>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</si>
  <si>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</si>
  <si>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</si>
  <si>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</si>
  <si>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</si>
  <si>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</si>
  <si>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</si>
  <si>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</si>
  <si>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</si>
  <si>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</si>
  <si>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</si>
  <si>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</si>
  <si>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</si>
  <si>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</si>
  <si>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</si>
  <si>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</si>
  <si>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</si>
  <si>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</si>
  <si>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</si>
  <si>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</si>
  <si>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</si>
  <si>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</si>
  <si>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</si>
  <si>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</si>
  <si>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</si>
  <si>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</si>
  <si>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</si>
  <si>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</si>
  <si>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</si>
  <si>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</si>
  <si>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</si>
  <si>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</si>
  <si>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</si>
  <si>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</si>
  <si>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</si>
  <si>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</si>
  <si>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</si>
  <si>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</si>
  <si>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</si>
  <si>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</si>
  <si>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</si>
  <si>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</si>
  <si>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</si>
  <si>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</si>
  <si>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</si>
  <si>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</si>
  <si>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</si>
  <si>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</si>
  <si>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</si>
  <si>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</si>
  <si>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</si>
  <si>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</si>
  <si>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</si>
  <si>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</si>
  <si>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</si>
  <si>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</si>
  <si>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</si>
  <si>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</si>
  <si>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</si>
  <si>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</si>
  <si>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</si>
  <si>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</si>
  <si>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</si>
  <si>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</si>
  <si>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</si>
  <si>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</si>
  <si>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</si>
  <si>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</si>
  <si>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</si>
  <si>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</si>
  <si>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</si>
  <si>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</si>
  <si>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</si>
  <si>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</si>
  <si>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</si>
  <si>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</si>
  <si>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</si>
  <si>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</si>
  <si>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</si>
  <si>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</si>
  <si>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</si>
  <si>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</si>
  <si>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</si>
  <si>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</si>
  <si>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</si>
  <si>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</si>
  <si>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</si>
  <si>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</si>
  <si>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</si>
  <si>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</si>
  <si>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</si>
  <si>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</si>
  <si>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</si>
  <si>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</si>
  <si>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</si>
  <si>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</si>
  <si>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</si>
  <si>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</si>
  <si>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</si>
  <si>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</si>
  <si>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</si>
  <si>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</si>
  <si>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</si>
  <si>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</si>
  <si>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</si>
  <si>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</si>
  <si>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</si>
  <si>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</si>
  <si>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</si>
  <si>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</si>
  <si>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</si>
  <si>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</si>
  <si>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</si>
  <si>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</si>
  <si>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</si>
  <si>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</si>
  <si>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</si>
  <si>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</si>
  <si>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</si>
  <si>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</si>
  <si>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</si>
  <si>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</si>
  <si>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</si>
  <si>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</si>
  <si>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</si>
  <si>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</si>
  <si>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</si>
  <si>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</si>
  <si>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</si>
  <si>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</si>
  <si>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</si>
  <si>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</si>
  <si>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</si>
  <si>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</si>
  <si>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</si>
  <si>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</si>
  <si>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</si>
  <si>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</si>
  <si>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</si>
  <si>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</si>
  <si>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</si>
  <si>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</si>
  <si>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</si>
  <si>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</si>
  <si>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</si>
  <si>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</si>
  <si>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</si>
  <si>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</si>
  <si>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</si>
  <si>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</si>
  <si>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</si>
  <si>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</si>
  <si>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</si>
  <si>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</si>
  <si>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</si>
  <si>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</si>
  <si>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</si>
  <si>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</si>
  <si>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</si>
  <si>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</si>
  <si>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</si>
  <si>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</si>
  <si>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</si>
  <si>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</si>
  <si>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</si>
  <si>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</si>
  <si>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</si>
  <si>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</si>
  <si>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</si>
  <si>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</si>
  <si>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</si>
  <si>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</si>
  <si>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</si>
  <si>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</si>
  <si>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</si>
  <si>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</si>
  <si>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</si>
  <si>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</si>
  <si>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</si>
  <si>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</si>
  <si>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</si>
  <si>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</si>
  <si>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</si>
  <si>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</si>
  <si>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</si>
  <si>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</si>
  <si>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</si>
  <si>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</si>
  <si>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</si>
  <si>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</si>
  <si>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</si>
  <si>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</si>
  <si>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</si>
  <si>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</si>
  <si>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</si>
  <si>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</si>
  <si>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</si>
  <si>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</si>
  <si>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</si>
  <si>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</si>
  <si>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</si>
  <si>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</si>
  <si>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</si>
  <si>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</si>
  <si>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</si>
  <si>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</si>
  <si>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</si>
  <si>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</si>
  <si>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</si>
  <si>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</si>
  <si>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</si>
  <si>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</si>
  <si>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</si>
  <si>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</si>
  <si>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</si>
  <si>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</si>
  <si>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</si>
  <si>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</si>
  <si>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</si>
  <si>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</si>
  <si>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</si>
  <si>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</si>
  <si>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</si>
  <si>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</si>
  <si>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</si>
  <si>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</si>
  <si>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</si>
  <si>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</si>
  <si>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</si>
  <si>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</si>
  <si>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</si>
  <si>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</si>
  <si>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</si>
  <si>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</si>
  <si>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</si>
  <si>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</si>
  <si>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</si>
  <si>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</si>
  <si>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</si>
  <si>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</si>
  <si>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</si>
  <si>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</si>
  <si>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</si>
  <si>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</si>
  <si>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</si>
  <si>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</si>
  <si>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</si>
  <si>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</si>
  <si>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</si>
  <si>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</si>
  <si>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</si>
  <si>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</si>
  <si>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</si>
  <si>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</si>
  <si>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</si>
  <si>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</si>
  <si>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</si>
  <si>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</si>
  <si>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</si>
  <si>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</si>
  <si>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</si>
  <si>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</si>
  <si>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</si>
  <si>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</si>
  <si>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</si>
  <si>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</si>
  <si>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</si>
  <si>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</si>
  <si>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</si>
  <si>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</si>
  <si>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</si>
  <si>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</si>
  <si>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</si>
  <si>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</si>
  <si>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</si>
  <si>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</si>
  <si>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</si>
  <si>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</si>
  <si>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</si>
  <si>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</si>
  <si>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</si>
  <si>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</si>
  <si>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</si>
  <si>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</si>
  <si>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</si>
  <si>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</si>
  <si>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</si>
  <si>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</si>
  <si>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</si>
  <si>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</si>
  <si>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</si>
  <si>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</si>
  <si>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</si>
  <si>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</si>
  <si>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</si>
  <si>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</si>
  <si>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</si>
  <si>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</si>
  <si>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</si>
  <si>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</si>
  <si>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</si>
  <si>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</si>
  <si>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</si>
  <si>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</si>
  <si>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</si>
  <si>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</si>
  <si>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</si>
  <si>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</si>
  <si>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</si>
  <si>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</si>
  <si>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</si>
  <si>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</si>
  <si>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</si>
  <si>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</si>
  <si>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</si>
  <si>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</si>
  <si>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</si>
  <si>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</si>
  <si>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</si>
  <si>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</si>
  <si>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</si>
  <si>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</si>
  <si>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</si>
  <si>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</si>
  <si>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</si>
  <si>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</si>
  <si>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</si>
  <si>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</si>
  <si>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</si>
  <si>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</si>
  <si>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</si>
  <si>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</si>
  <si>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</si>
  <si>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</si>
  <si>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</si>
  <si>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</si>
  <si>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</si>
  <si>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</si>
  <si>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</si>
  <si>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</si>
  <si>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</si>
  <si>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</si>
  <si>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</si>
  <si>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</si>
  <si>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</si>
  <si>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</si>
  <si>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</si>
  <si>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</si>
  <si>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</si>
  <si>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</si>
  <si>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</si>
  <si>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</si>
  <si>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</si>
  <si>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</si>
  <si>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</si>
  <si>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</si>
  <si>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</si>
  <si>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</si>
  <si>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</si>
  <si>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</si>
  <si>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</si>
  <si>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</si>
  <si>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</si>
  <si>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</si>
  <si>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</si>
  <si>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</si>
  <si>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</si>
  <si>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</si>
  <si>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</si>
  <si>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</si>
  <si>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</si>
  <si>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</si>
  <si>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</si>
  <si>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</si>
  <si>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</si>
  <si>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</si>
  <si>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</si>
  <si>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</si>
  <si>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</si>
  <si>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</si>
  <si>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</si>
  <si>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</si>
  <si>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</si>
  <si>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</si>
  <si>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</si>
  <si>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</si>
  <si>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</si>
  <si>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</si>
  <si>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</si>
  <si>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</si>
  <si>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</si>
  <si>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</si>
  <si>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</si>
  <si>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</si>
  <si>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</si>
  <si>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</si>
  <si>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</si>
  <si>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</si>
  <si>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</si>
  <si>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</si>
  <si>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</si>
  <si>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</si>
  <si>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</si>
  <si>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</si>
  <si>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</si>
  <si>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</si>
  <si>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</si>
  <si>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</si>
  <si>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</si>
  <si>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</si>
  <si>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</si>
  <si>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</si>
  <si>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</si>
  <si>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</si>
  <si>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</si>
  <si>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</si>
  <si>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</si>
  <si>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</si>
  <si>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</si>
  <si>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</si>
  <si>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</si>
  <si>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</si>
  <si>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</si>
  <si>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</si>
  <si>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</si>
  <si>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</si>
  <si>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</si>
  <si>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</si>
  <si>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</si>
  <si>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</si>
  <si>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</si>
  <si>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</si>
  <si>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</si>
  <si>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</si>
  <si>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</si>
  <si>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</si>
  <si>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</si>
  <si>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</si>
  <si>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</si>
  <si>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</si>
  <si>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</si>
  <si>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</si>
  <si>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</si>
  <si>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</si>
  <si>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</si>
  <si>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</si>
  <si>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</si>
  <si>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</si>
  <si>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</si>
  <si>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</si>
  <si>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</si>
  <si>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</si>
  <si>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</si>
  <si>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</si>
  <si>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</si>
  <si>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</si>
  <si>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</si>
  <si>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</si>
  <si>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</si>
  <si>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</si>
  <si>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</si>
  <si>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</si>
  <si>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</si>
  <si>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</si>
  <si>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C = COLETADO</t>
  </si>
  <si>
    <t>CR = COEFICIENTE DE REPRESENTATIVIDADE</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</si>
  <si>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</si>
  <si>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</si>
  <si>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</si>
  <si>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</si>
  <si>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</si>
  <si>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</si>
  <si>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C</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</si>
  <si>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</si>
  <si>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</si>
  <si>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</si>
  <si>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</si>
  <si>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</si>
  <si>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</si>
  <si>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</si>
  <si>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</si>
  <si>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</si>
  <si>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</si>
  <si>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</si>
  <si>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</si>
  <si>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</si>
  <si>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</si>
  <si>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</si>
  <si>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</si>
  <si>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</si>
  <si>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</si>
  <si>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</si>
  <si>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</si>
  <si>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</si>
  <si>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</si>
  <si>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</si>
  <si>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</si>
  <si>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</si>
  <si>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</si>
  <si>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</si>
  <si>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</si>
  <si>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</si>
  <si>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</si>
  <si>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</si>
  <si>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</si>
  <si>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</si>
  <si>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</si>
  <si>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</si>
  <si>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</si>
  <si>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</si>
  <si>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</si>
  <si>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</si>
  <si>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</si>
  <si>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</si>
  <si>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</si>
  <si>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</si>
  <si>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</si>
  <si>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</si>
  <si>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</si>
  <si>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</si>
  <si>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</si>
  <si>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</si>
  <si>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</si>
  <si>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</si>
  <si>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</si>
  <si>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</si>
  <si>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</si>
  <si>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</si>
  <si>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</si>
  <si>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</si>
  <si>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</si>
  <si>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</si>
  <si>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</si>
  <si>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</si>
  <si>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</si>
  <si>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</si>
  <si>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</si>
  <si>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</si>
  <si>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</si>
  <si>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</si>
  <si>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</si>
  <si>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</si>
  <si>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</si>
  <si>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</si>
  <si>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</si>
  <si>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</si>
  <si>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</si>
  <si>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</si>
  <si>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</si>
  <si>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</si>
  <si>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</si>
  <si>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</si>
  <si>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</si>
  <si>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</si>
  <si>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</si>
  <si>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</si>
  <si>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</si>
  <si>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</si>
  <si>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</si>
  <si>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</si>
  <si>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</si>
  <si>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</si>
  <si>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</si>
  <si>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</si>
  <si>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</si>
  <si>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</si>
  <si>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</si>
  <si>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</si>
  <si>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</si>
  <si>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</si>
  <si>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</si>
  <si>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</si>
  <si>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</si>
  <si>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</si>
  <si>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</si>
  <si>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</si>
  <si>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</si>
  <si>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</si>
  <si>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</si>
  <si>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</si>
  <si>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</si>
  <si>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</si>
  <si>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</si>
  <si>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</si>
  <si>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</si>
  <si>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</si>
  <si>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</si>
  <si>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</si>
  <si>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</si>
  <si>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</si>
  <si>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</si>
  <si>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</si>
  <si>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</si>
  <si>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</si>
  <si>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</si>
  <si>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</si>
  <si>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</si>
  <si>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</si>
  <si>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</si>
  <si>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</si>
  <si>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</si>
  <si>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</si>
  <si>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</si>
  <si>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</si>
  <si>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</si>
  <si>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</si>
  <si>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</si>
  <si>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</si>
  <si>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</si>
  <si>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</si>
  <si>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</si>
  <si>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</si>
  <si>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</si>
  <si>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</si>
  <si>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</si>
  <si>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</si>
  <si>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</si>
  <si>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</si>
  <si>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</si>
  <si>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</si>
  <si>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</si>
  <si>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</si>
  <si>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</si>
  <si>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</si>
  <si>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</si>
  <si>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</si>
  <si>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</si>
  <si>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</si>
  <si>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</si>
  <si>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</si>
  <si>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</si>
  <si>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</si>
  <si>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</si>
  <si>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</si>
  <si>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</si>
  <si>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</si>
  <si>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</si>
  <si>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</si>
  <si>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</si>
  <si>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</si>
  <si>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</si>
  <si>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</si>
  <si>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</si>
  <si>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</si>
  <si>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</si>
  <si>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</si>
  <si>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</si>
  <si>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</si>
  <si>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</si>
  <si>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</si>
  <si>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</si>
  <si>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</si>
  <si>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</si>
  <si>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</si>
  <si>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</si>
  <si>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</si>
  <si>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</si>
  <si>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</si>
  <si>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</si>
  <si>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</si>
  <si>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</si>
  <si>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</si>
  <si>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</si>
  <si>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</si>
  <si>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</si>
  <si>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</si>
  <si>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</si>
  <si>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</si>
  <si>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</si>
  <si>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</si>
  <si>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</si>
  <si>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</si>
  <si>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</si>
  <si>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</si>
  <si>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</si>
  <si>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</si>
  <si>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</si>
  <si>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</si>
  <si>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</si>
  <si>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</si>
  <si>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</si>
  <si>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</si>
  <si>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</si>
  <si>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</si>
  <si>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</si>
  <si>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</si>
  <si>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</si>
  <si>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</si>
  <si>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</si>
  <si>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</si>
  <si>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</si>
  <si>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</si>
  <si>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</si>
  <si>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</si>
  <si>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</si>
  <si>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</si>
  <si>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</si>
  <si>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</si>
  <si>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</si>
  <si>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</si>
  <si>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</si>
  <si>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</si>
  <si>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</si>
  <si>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</si>
  <si>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</si>
  <si>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</si>
  <si>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</si>
  <si>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</si>
  <si>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</si>
  <si>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</si>
  <si>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</si>
  <si>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</si>
  <si>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</si>
  <si>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</si>
  <si>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</si>
  <si>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</si>
  <si>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</si>
  <si>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</si>
  <si>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</si>
  <si>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</si>
  <si>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</si>
  <si>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</si>
  <si>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</si>
  <si>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</si>
  <si>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</si>
  <si>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</si>
  <si>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</si>
  <si>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</si>
  <si>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</si>
  <si>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</si>
  <si>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</si>
  <si>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</si>
  <si>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</si>
  <si>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</si>
  <si>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</si>
  <si>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</si>
  <si>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</si>
  <si>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</si>
  <si>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</si>
  <si>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</si>
  <si>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</si>
  <si>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</si>
  <si>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</si>
  <si>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</si>
  <si>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</si>
  <si>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</si>
  <si>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</si>
  <si>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</si>
  <si>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</si>
  <si>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</si>
  <si>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</si>
  <si>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</si>
  <si>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</si>
  <si>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</si>
  <si>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</si>
  <si>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</si>
  <si>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</si>
  <si>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</si>
  <si>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</si>
  <si>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</si>
  <si>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</si>
  <si>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</si>
  <si>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</si>
  <si>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</si>
  <si>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</si>
  <si>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</si>
  <si>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</si>
  <si>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</si>
  <si>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</si>
  <si>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</si>
  <si>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</si>
  <si>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</si>
  <si>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</si>
  <si>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</si>
  <si>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</si>
  <si>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</si>
  <si>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</si>
  <si>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</si>
  <si>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</si>
  <si>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</si>
  <si>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</si>
  <si>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</si>
  <si>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</si>
  <si>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</si>
  <si>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</si>
  <si>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</si>
  <si>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</si>
  <si>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</si>
  <si>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</si>
  <si>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</si>
  <si>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</si>
  <si>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</si>
  <si>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</si>
  <si>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</si>
  <si>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</si>
  <si>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</si>
  <si>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</si>
  <si>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</si>
  <si>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</si>
  <si>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</si>
  <si>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</si>
  <si>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</si>
  <si>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</si>
  <si>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</si>
  <si>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</si>
  <si>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</si>
  <si>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</si>
  <si>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</si>
  <si>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</si>
  <si>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</si>
  <si>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</si>
  <si>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</si>
  <si>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</si>
  <si>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</si>
  <si>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</si>
  <si>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</si>
  <si>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</si>
  <si>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</si>
  <si>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</si>
  <si>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</si>
  <si>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</si>
  <si>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</si>
  <si>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</si>
  <si>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</si>
  <si>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</si>
  <si>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</si>
  <si>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</si>
  <si>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</si>
  <si>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</si>
  <si>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</si>
  <si>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</si>
  <si>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</si>
  <si>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</si>
  <si>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</si>
  <si>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</si>
  <si>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</si>
  <si>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</si>
  <si>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</si>
  <si>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</si>
  <si>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</si>
  <si>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</si>
  <si>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</si>
  <si>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</si>
  <si>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</si>
  <si>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</si>
  <si>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</si>
  <si>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</si>
  <si>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</si>
  <si>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</si>
  <si>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</si>
  <si>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</si>
  <si>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</si>
  <si>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</si>
  <si>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</si>
  <si>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</si>
  <si>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</si>
  <si>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</si>
  <si>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</si>
  <si>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</si>
  <si>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</si>
  <si>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</si>
  <si>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</si>
  <si>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</si>
  <si>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</si>
  <si>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</si>
  <si>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</si>
  <si>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</si>
  <si>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</si>
  <si>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</si>
  <si>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</si>
  <si>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</si>
  <si>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</si>
  <si>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</si>
  <si>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</si>
  <si>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</si>
  <si>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</si>
  <si>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</si>
  <si>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</si>
  <si>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</si>
  <si>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</si>
  <si>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</si>
  <si>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</si>
  <si>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</si>
  <si>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</si>
  <si>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</si>
  <si>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</si>
  <si>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</si>
  <si>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</si>
  <si>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</si>
  <si>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</si>
  <si>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</si>
  <si>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</si>
  <si>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</si>
  <si>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</si>
  <si>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</si>
  <si>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</si>
  <si>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</si>
  <si>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</si>
  <si>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</si>
  <si>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</si>
  <si>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</si>
  <si>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</si>
  <si>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</si>
  <si>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</si>
  <si>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</si>
  <si>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</si>
  <si>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</si>
  <si>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</si>
  <si>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</si>
  <si>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</si>
  <si>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</si>
  <si>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</si>
  <si>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</si>
  <si>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</si>
  <si>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</si>
  <si>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</si>
  <si>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</si>
  <si>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</si>
  <si>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</si>
  <si>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</si>
  <si>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</si>
  <si>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</si>
  <si>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</si>
  <si>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</si>
  <si>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</si>
  <si>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</si>
  <si>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</si>
  <si>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</si>
  <si>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</si>
  <si>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</si>
  <si>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</si>
  <si>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</si>
  <si>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</si>
  <si>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</si>
  <si>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</si>
  <si>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</si>
  <si>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</si>
  <si>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</si>
  <si>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</si>
  <si>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</si>
  <si>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</si>
  <si>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</si>
  <si>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</si>
  <si>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</si>
  <si>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</si>
  <si>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</si>
  <si>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</si>
  <si>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</si>
  <si>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</si>
  <si>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</si>
  <si>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</si>
  <si>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</si>
  <si>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</si>
  <si>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</si>
  <si>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</si>
  <si>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</si>
  <si>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</si>
  <si>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</si>
  <si>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</si>
  <si>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</si>
  <si>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</si>
  <si>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</si>
  <si>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</si>
  <si>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</si>
  <si>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</si>
  <si>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</si>
  <si>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</si>
  <si>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</si>
  <si>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</si>
  <si>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</si>
  <si>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</si>
  <si>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</si>
  <si>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</si>
  <si>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</si>
  <si>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</si>
  <si>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</si>
  <si>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</si>
  <si>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</si>
  <si>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</si>
  <si>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</si>
  <si>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</si>
  <si>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</si>
  <si>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</si>
  <si>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</si>
  <si>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</si>
  <si>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</si>
  <si>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</si>
  <si>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</si>
  <si>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</si>
  <si>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</si>
  <si>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</si>
  <si>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</si>
  <si>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</si>
  <si>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</si>
  <si>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</si>
  <si>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</si>
  <si>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</si>
  <si>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</si>
  <si>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</si>
  <si>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</si>
  <si>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</si>
  <si>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</si>
  <si>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</si>
  <si>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</si>
  <si>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</si>
  <si>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</si>
  <si>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</si>
  <si>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</si>
  <si>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</si>
  <si>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</si>
  <si>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</si>
  <si>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</si>
  <si>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</si>
  <si>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</si>
  <si>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</si>
  <si>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</si>
  <si>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</si>
  <si>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</si>
  <si>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</si>
  <si>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</si>
  <si>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</si>
  <si>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</si>
  <si>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</si>
  <si>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</si>
  <si>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</si>
  <si>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</si>
  <si>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</si>
  <si>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</si>
  <si>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</si>
  <si>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</si>
  <si>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</si>
  <si>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</si>
  <si>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</si>
  <si>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</si>
  <si>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</si>
  <si>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</si>
  <si>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</si>
  <si>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</si>
  <si>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</si>
  <si>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</si>
  <si>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</si>
  <si>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</si>
  <si>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</si>
  <si>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</si>
  <si>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</si>
  <si>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</si>
  <si>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</si>
  <si>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</si>
  <si>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</si>
  <si>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</si>
  <si>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</si>
  <si>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</si>
  <si>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</si>
  <si>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</si>
  <si>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</si>
  <si>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</si>
  <si>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</si>
  <si>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</si>
  <si>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</si>
  <si>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</si>
  <si>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</si>
  <si>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</si>
  <si>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</si>
  <si>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</si>
  <si>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</si>
  <si>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</si>
  <si>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</si>
  <si>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</si>
  <si>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</si>
  <si>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</si>
  <si>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</si>
  <si>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</si>
  <si>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</si>
  <si>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</si>
  <si>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</si>
  <si>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</si>
  <si>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</si>
  <si>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</si>
  <si>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</si>
  <si>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</si>
  <si>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</si>
  <si>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</si>
  <si>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</si>
  <si>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</si>
  <si>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</si>
  <si>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</si>
  <si>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</si>
  <si>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</si>
  <si>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</si>
  <si>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</si>
  <si>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</si>
  <si>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</si>
  <si>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</si>
  <si>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</si>
  <si>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</si>
  <si>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</si>
  <si>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</si>
  <si>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</si>
  <si>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</si>
  <si>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</si>
  <si>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</si>
  <si>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</si>
  <si>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</si>
  <si>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</si>
  <si>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</si>
  <si>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</si>
  <si>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</si>
  <si>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</si>
  <si>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</si>
  <si>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</si>
  <si>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</si>
  <si>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</si>
  <si>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</si>
  <si>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</si>
  <si>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</si>
  <si>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</si>
  <si>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</si>
  <si>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</si>
  <si>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</si>
  <si>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</si>
  <si>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</si>
  <si>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</si>
  <si>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</si>
  <si>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</si>
  <si>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</si>
  <si>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</si>
  <si>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</si>
  <si>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</si>
  <si>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</si>
  <si>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</si>
  <si>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</si>
  <si>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</si>
  <si>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</si>
  <si>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</si>
  <si>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</si>
  <si>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</si>
  <si>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</si>
  <si>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</si>
  <si>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</si>
  <si>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</si>
  <si>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</si>
  <si>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</si>
  <si>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</si>
  <si>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</si>
  <si>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</si>
  <si>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</si>
  <si>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</si>
  <si>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</si>
  <si>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</si>
  <si>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</si>
  <si>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</si>
  <si>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</si>
  <si>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</si>
  <si>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</si>
  <si>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</si>
  <si>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</si>
  <si>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</si>
  <si>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</si>
  <si>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</si>
  <si>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</si>
  <si>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</si>
  <si>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</si>
  <si>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</si>
  <si>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</si>
  <si>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</si>
  <si>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</si>
  <si>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</si>
  <si>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</si>
  <si>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</si>
  <si>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</si>
  <si>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</si>
  <si>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</si>
  <si>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</si>
  <si>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</si>
  <si>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</si>
  <si>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</si>
  <si>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</si>
  <si>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</si>
  <si>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</si>
  <si>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</si>
  <si>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</si>
  <si>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</si>
  <si>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</si>
  <si>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</si>
  <si>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</si>
  <si>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</si>
  <si>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</si>
  <si>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</si>
  <si>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</si>
  <si>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</si>
  <si>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</si>
  <si>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</si>
  <si>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</si>
  <si>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</si>
  <si>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</si>
  <si>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</si>
  <si>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</si>
  <si>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</si>
  <si>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</si>
  <si>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</si>
  <si>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</si>
  <si>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</si>
  <si>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</si>
  <si>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</si>
  <si>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</si>
  <si>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</si>
  <si>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</si>
  <si>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</si>
  <si>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</si>
  <si>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</si>
  <si>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</si>
  <si>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</si>
  <si>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</si>
  <si>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</si>
  <si>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</si>
  <si>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</si>
  <si>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</si>
  <si>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</si>
  <si>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</si>
  <si>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</si>
  <si>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</si>
  <si>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</si>
  <si>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</si>
  <si>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</si>
  <si>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</si>
  <si>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</si>
  <si>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</si>
  <si>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</si>
  <si>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</si>
  <si>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</si>
  <si>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</si>
  <si>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</si>
  <si>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</si>
  <si>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</si>
  <si>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</si>
  <si>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</si>
  <si>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</si>
  <si>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</si>
  <si>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</si>
  <si>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</si>
  <si>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</si>
  <si>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</si>
  <si>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</si>
  <si>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</si>
  <si>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</si>
  <si>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</si>
  <si>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</si>
  <si>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</si>
  <si>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</si>
  <si>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</si>
  <si>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</si>
  <si>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</si>
  <si>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</si>
  <si>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</si>
  <si>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</si>
  <si>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</si>
  <si>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</si>
  <si>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</si>
  <si>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</si>
  <si>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</si>
  <si>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</si>
  <si>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</si>
  <si>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</si>
  <si>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</si>
  <si>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</si>
  <si>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</si>
  <si>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</si>
  <si>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</si>
  <si>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</si>
  <si>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</si>
  <si>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</si>
  <si>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</si>
  <si>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</si>
  <si>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</si>
  <si>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</si>
  <si>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</si>
  <si>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</si>
  <si>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</si>
  <si>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</si>
  <si>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</si>
  <si>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</si>
  <si>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</si>
  <si>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</si>
  <si>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</si>
  <si>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</si>
  <si>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</si>
  <si>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</si>
  <si>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</si>
  <si>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</si>
  <si>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</si>
  <si>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</si>
  <si>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</si>
  <si>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</si>
  <si>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</si>
  <si>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</si>
  <si>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</si>
  <si>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</si>
  <si>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</si>
  <si>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</si>
  <si>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</si>
  <si>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</si>
  <si>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</si>
  <si>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</si>
  <si>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</si>
  <si>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</si>
  <si>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</si>
  <si>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</si>
  <si>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</si>
  <si>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</si>
  <si>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</si>
  <si>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</si>
  <si>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</si>
  <si>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</si>
  <si>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</si>
  <si>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</si>
  <si>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</si>
  <si>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</si>
  <si>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</si>
  <si>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</si>
  <si>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</si>
  <si>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</si>
  <si>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</si>
  <si>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</si>
  <si>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</si>
  <si>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</si>
  <si>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</si>
  <si>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</si>
  <si>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</si>
  <si>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</si>
  <si>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</si>
  <si>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</si>
  <si>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</si>
  <si>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</si>
  <si>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</si>
  <si>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</si>
  <si>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</si>
  <si>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</si>
  <si>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</si>
  <si>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</si>
  <si>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</si>
  <si>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</si>
  <si>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</si>
  <si>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</si>
  <si>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</si>
  <si>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</si>
  <si>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</si>
  <si>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</si>
  <si>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</si>
  <si>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</si>
  <si>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</si>
  <si>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</si>
  <si>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</si>
  <si>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</si>
  <si>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</si>
  <si>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</si>
  <si>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</si>
  <si>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</si>
  <si>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</si>
  <si>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</si>
  <si>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</si>
  <si>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</si>
  <si>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</si>
  <si>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</si>
  <si>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</si>
  <si>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</si>
  <si>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</si>
  <si>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</si>
  <si>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</si>
  <si>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</si>
  <si>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</si>
  <si>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</si>
  <si>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</si>
  <si>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</si>
  <si>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</si>
  <si>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</si>
  <si>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</si>
  <si>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</si>
  <si>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</si>
  <si>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</si>
  <si>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</si>
  <si>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</si>
  <si>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</si>
  <si>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</si>
  <si>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</si>
  <si>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</si>
  <si>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</si>
  <si>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</si>
  <si>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</si>
  <si>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</si>
  <si>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</si>
  <si>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</si>
  <si>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</si>
  <si>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</si>
  <si>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</si>
  <si>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</si>
  <si>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</si>
  <si>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</si>
  <si>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</si>
  <si>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</si>
  <si>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</si>
  <si>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</si>
  <si>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</si>
  <si>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</si>
  <si>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</si>
  <si>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</si>
  <si>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</si>
  <si>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</si>
  <si>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</si>
  <si>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</si>
  <si>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</si>
  <si>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</si>
  <si>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</si>
  <si>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</si>
  <si>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</si>
  <si>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</si>
  <si>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</si>
  <si>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</si>
  <si>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</si>
  <si>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</si>
  <si>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</si>
  <si>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</si>
  <si>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</si>
  <si>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</si>
  <si>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</si>
  <si>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</si>
  <si>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</si>
  <si>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</si>
  <si>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</si>
  <si>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</si>
  <si>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</si>
  <si>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</si>
  <si>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</si>
  <si>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</si>
  <si>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</si>
  <si>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</si>
  <si>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</si>
  <si>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</si>
  <si>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</si>
  <si>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</si>
  <si>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</si>
  <si>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</si>
  <si>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</si>
  <si>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</si>
  <si>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</si>
  <si>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</si>
  <si>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</si>
  <si>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</si>
  <si>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</si>
  <si>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</si>
  <si>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</si>
  <si>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</si>
  <si>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</si>
  <si>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</si>
  <si>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</si>
  <si>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</si>
  <si>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</si>
  <si>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</si>
  <si>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</si>
  <si>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</si>
  <si>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</si>
  <si>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</si>
  <si>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</si>
  <si>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</si>
  <si>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</si>
  <si>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</si>
  <si>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</si>
  <si>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</si>
  <si>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</si>
  <si>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</si>
  <si>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</si>
  <si>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</si>
  <si>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</si>
  <si>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</si>
  <si>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</si>
  <si>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</si>
  <si>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</si>
  <si>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</si>
  <si>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</si>
  <si>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</si>
  <si>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</si>
  <si>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</si>
  <si>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</si>
  <si>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</si>
  <si>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</si>
  <si>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</si>
  <si>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</si>
  <si>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</si>
  <si>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</si>
  <si>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</si>
  <si>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</si>
  <si>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</si>
  <si>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</si>
  <si>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</si>
  <si>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</si>
  <si>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</si>
  <si>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</si>
  <si>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</si>
  <si>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</si>
  <si>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</si>
  <si>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</si>
  <si>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</si>
  <si>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</si>
  <si>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</si>
  <si>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</si>
  <si>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</si>
  <si>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</si>
  <si>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</si>
  <si>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</si>
  <si>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</si>
  <si>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</si>
  <si>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</si>
  <si>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</si>
  <si>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</si>
  <si>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</si>
  <si>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</si>
  <si>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</si>
  <si>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</si>
  <si>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</si>
  <si>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</si>
  <si>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</si>
  <si>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</si>
  <si>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</si>
  <si>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</si>
  <si>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</si>
  <si>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</si>
  <si>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</si>
  <si>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</si>
  <si>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</si>
  <si>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</si>
  <si>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</si>
  <si>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</si>
  <si>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</si>
  <si>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</si>
  <si>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</si>
  <si>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</si>
  <si>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</si>
  <si>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</si>
  <si>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</si>
  <si>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</si>
  <si>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</si>
  <si>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</si>
  <si>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</si>
  <si>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</si>
  <si>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</si>
  <si>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</si>
  <si>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</si>
  <si>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</si>
  <si>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</si>
  <si>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</si>
  <si>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</si>
  <si>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</si>
  <si>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</si>
  <si>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</si>
  <si>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</si>
  <si>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</si>
  <si>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</si>
  <si>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</si>
  <si>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</si>
  <si>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</si>
  <si>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</si>
  <si>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</si>
  <si>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</si>
  <si>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</si>
  <si>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</si>
  <si>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</si>
  <si>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</si>
  <si>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</si>
  <si>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</si>
  <si>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</si>
  <si>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</si>
  <si>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</si>
  <si>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</si>
  <si>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</si>
  <si>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</si>
  <si>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</si>
  <si>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</si>
  <si>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</si>
  <si>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</si>
  <si>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</si>
  <si>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</si>
  <si>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</si>
  <si>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</si>
  <si>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</si>
  <si>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</si>
  <si>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</si>
  <si>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</si>
  <si>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</si>
  <si>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</si>
  <si>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</si>
  <si>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</si>
  <si>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</si>
  <si>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</si>
  <si>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</si>
  <si>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</si>
  <si>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</si>
  <si>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</si>
  <si>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</si>
  <si>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</si>
  <si>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</si>
  <si>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</si>
  <si>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</si>
  <si>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</si>
  <si>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</si>
  <si>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</si>
  <si>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</si>
  <si>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</si>
  <si>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</si>
  <si>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</si>
  <si>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</si>
  <si>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</si>
  <si>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</si>
  <si>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</si>
  <si>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</si>
  <si>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</si>
  <si>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</si>
  <si>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</si>
  <si>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</si>
  <si>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</si>
  <si>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</si>
  <si>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</si>
  <si>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</si>
  <si>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</si>
  <si>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</si>
  <si>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</si>
  <si>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</si>
  <si>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</si>
  <si>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</si>
  <si>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</si>
  <si>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</si>
  <si>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</si>
  <si>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</si>
  <si>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</si>
  <si>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</si>
  <si>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</si>
  <si>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</si>
  <si>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</si>
  <si>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</si>
  <si>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</si>
  <si>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</si>
  <si>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</si>
  <si>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</si>
  <si>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</si>
  <si>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</si>
  <si>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</si>
  <si>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</si>
  <si>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</si>
  <si>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</si>
  <si>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</si>
  <si>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</si>
  <si>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</si>
  <si>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</si>
  <si>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</si>
  <si>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</si>
  <si>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</si>
  <si>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</si>
  <si>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</si>
  <si>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</si>
  <si>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</si>
  <si>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</si>
  <si>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</si>
  <si>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</si>
  <si>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</si>
  <si>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</si>
  <si>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</si>
  <si>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</si>
  <si>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</si>
  <si>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</si>
  <si>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</si>
  <si>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</si>
  <si>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</si>
  <si>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</si>
  <si>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</si>
  <si>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</si>
  <si>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</si>
  <si>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</si>
  <si>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</si>
  <si>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</si>
  <si>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</si>
  <si>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</si>
  <si>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</si>
  <si>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</si>
  <si>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</si>
  <si>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</si>
  <si>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</si>
  <si>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</si>
  <si>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</si>
  <si>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</si>
  <si>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</si>
  <si>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</si>
  <si>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</si>
  <si>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</si>
  <si>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</si>
  <si>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</si>
  <si>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</si>
  <si>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</si>
  <si>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</si>
  <si>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</si>
  <si>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</si>
  <si>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</si>
  <si>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</si>
  <si>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</si>
  <si>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</si>
  <si>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</si>
  <si>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</si>
  <si>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</si>
  <si>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</si>
  <si>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</si>
  <si>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</si>
  <si>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</si>
  <si>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</si>
  <si>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</si>
  <si>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</si>
  <si>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</si>
  <si>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</si>
  <si>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</si>
  <si>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</si>
  <si>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</si>
  <si>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</si>
  <si>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</si>
  <si>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</si>
  <si>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</si>
  <si>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</si>
  <si>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</si>
  <si>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</si>
  <si>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</si>
  <si>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</si>
  <si>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</si>
  <si>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</si>
  <si>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</si>
  <si>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</si>
  <si>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</si>
  <si>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</si>
  <si>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</si>
  <si>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</si>
  <si>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</si>
  <si>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</si>
  <si>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</si>
  <si>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</si>
  <si>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</si>
  <si>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</si>
  <si>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</si>
  <si>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</si>
  <si>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</si>
  <si>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</si>
  <si>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</si>
  <si>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</si>
  <si>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</si>
  <si>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</si>
  <si>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</si>
  <si>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</si>
  <si>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</si>
  <si>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</si>
  <si>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</si>
  <si>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</si>
  <si>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</si>
  <si>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</si>
  <si>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</si>
  <si>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</si>
  <si>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</si>
  <si>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</si>
  <si>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</si>
  <si>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</si>
  <si>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</si>
  <si>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</si>
  <si>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</si>
  <si>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</si>
  <si>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</si>
  <si>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</si>
  <si>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</si>
  <si>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</si>
  <si>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</si>
  <si>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</si>
  <si>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</si>
  <si>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</si>
  <si>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</si>
  <si>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</si>
  <si>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</si>
  <si>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</si>
  <si>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</si>
  <si>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</si>
  <si>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</si>
  <si>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</si>
  <si>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</si>
  <si>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</si>
  <si>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</si>
  <si>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</si>
  <si>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</si>
  <si>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</si>
  <si>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</si>
  <si>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</si>
  <si>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</si>
  <si>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</si>
  <si>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</si>
  <si>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</si>
  <si>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</si>
  <si>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</si>
  <si>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</si>
  <si>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</si>
  <si>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</si>
  <si>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</si>
  <si>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</si>
  <si>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</si>
  <si>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</si>
  <si>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</si>
  <si>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</si>
  <si>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</si>
  <si>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</si>
  <si>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</si>
  <si>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</si>
  <si>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</si>
  <si>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</si>
  <si>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</si>
  <si>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</si>
  <si>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</si>
  <si>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</si>
  <si>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</si>
  <si>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</si>
  <si>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</si>
  <si>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</si>
  <si>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</si>
  <si>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</si>
  <si>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</si>
  <si>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</si>
  <si>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</si>
  <si>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</si>
  <si>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</si>
  <si>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</si>
  <si>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</si>
  <si>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</si>
  <si>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</si>
  <si>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</si>
  <si>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</si>
  <si>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</si>
  <si>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</si>
  <si>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</si>
  <si>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</si>
  <si>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</si>
  <si>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</si>
  <si>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</si>
  <si>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</si>
  <si>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</si>
  <si>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</si>
  <si>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</si>
  <si>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</si>
  <si>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</si>
  <si>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</si>
  <si>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</si>
  <si>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</si>
  <si>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</si>
  <si>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</si>
  <si>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</si>
  <si>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</si>
  <si>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</si>
  <si>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</si>
  <si>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</si>
  <si>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</si>
  <si>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</si>
  <si>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</si>
  <si>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</si>
  <si>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</si>
  <si>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</si>
  <si>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</si>
  <si>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</si>
  <si>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</si>
  <si>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</si>
  <si>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</si>
  <si>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</si>
  <si>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</si>
  <si>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</si>
  <si>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</si>
  <si>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</si>
  <si>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</si>
  <si>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</si>
  <si>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</si>
  <si>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</si>
  <si>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</si>
  <si>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</si>
  <si>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</si>
  <si>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</si>
  <si>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</si>
  <si>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</si>
  <si>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</si>
  <si>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</si>
  <si>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</si>
  <si>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</si>
  <si>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</si>
  <si>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</si>
  <si>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</si>
  <si>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</si>
  <si>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</si>
  <si>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</si>
  <si>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</si>
  <si>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</si>
  <si>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</si>
  <si>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</si>
  <si>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</si>
  <si>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</si>
  <si>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</si>
  <si>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</si>
  <si>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</si>
  <si>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</si>
  <si>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</si>
  <si>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</si>
  <si>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</si>
  <si>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</si>
  <si>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</si>
  <si>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</si>
  <si>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</si>
  <si>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</si>
  <si>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</si>
  <si>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</si>
  <si>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</si>
  <si>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</si>
  <si>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</si>
  <si>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</si>
  <si>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</si>
  <si>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</si>
  <si>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</si>
  <si>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</si>
  <si>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</si>
  <si>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</si>
  <si>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</si>
  <si>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</si>
  <si>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</si>
  <si>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</si>
  <si>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</si>
  <si>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</si>
  <si>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</si>
  <si>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</si>
  <si>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</si>
  <si>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</si>
  <si>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</si>
  <si>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</si>
  <si>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</si>
  <si>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</si>
  <si>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</si>
  <si>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</si>
  <si>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</si>
  <si>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</si>
  <si>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</si>
  <si>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</si>
  <si>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</si>
  <si>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</si>
  <si>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</si>
  <si>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</si>
  <si>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</si>
  <si>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</si>
  <si>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</si>
  <si>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</si>
  <si>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</si>
  <si>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</si>
  <si>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</si>
  <si>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</si>
  <si>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</si>
  <si>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</si>
  <si>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</si>
  <si>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</si>
  <si>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</si>
  <si>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</si>
  <si>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</si>
  <si>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</si>
  <si>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</si>
  <si>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</si>
  <si>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</si>
  <si>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</si>
  <si>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</si>
  <si>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</si>
  <si>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</si>
  <si>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</si>
  <si>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</si>
  <si>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</si>
  <si>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</si>
  <si>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</si>
  <si>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</si>
  <si>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</si>
  <si>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</si>
  <si>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</si>
  <si>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</si>
  <si>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</si>
  <si>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</si>
  <si>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</si>
  <si>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</si>
  <si>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</si>
  <si>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</si>
  <si>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</si>
  <si>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</si>
  <si>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</si>
  <si>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</si>
  <si>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</si>
  <si>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</si>
  <si>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</si>
  <si>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</si>
  <si>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</si>
  <si>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</si>
  <si>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</si>
  <si>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</si>
  <si>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</si>
  <si>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</si>
  <si>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</si>
  <si>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</si>
  <si>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</si>
  <si>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</si>
  <si>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</si>
  <si>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</si>
  <si>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</si>
  <si>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</si>
  <si>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</si>
  <si>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</si>
  <si>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</si>
  <si>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</si>
  <si>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</si>
  <si>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</si>
  <si>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</si>
  <si>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</si>
  <si>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</si>
  <si>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</si>
  <si>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</si>
  <si>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</si>
  <si>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</si>
  <si>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</si>
  <si>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</si>
  <si>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</si>
  <si>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</si>
  <si>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</si>
  <si>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</si>
  <si>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</si>
  <si>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</si>
  <si>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</si>
  <si>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</si>
  <si>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</si>
  <si>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</si>
  <si>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</si>
  <si>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</si>
  <si>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</si>
  <si>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</si>
  <si>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</si>
  <si>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</si>
  <si>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</si>
  <si>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</si>
  <si>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</si>
  <si>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</si>
  <si>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</si>
  <si>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</si>
  <si>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</si>
  <si>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</si>
  <si>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</si>
  <si>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</si>
  <si>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</si>
  <si>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</si>
  <si>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</si>
  <si>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</si>
  <si>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</si>
  <si>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</si>
  <si>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</si>
  <si>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</si>
  <si>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</si>
  <si>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</si>
  <si>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</si>
  <si>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</si>
  <si>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</si>
  <si>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</si>
  <si>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</si>
  <si>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</si>
  <si>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</si>
  <si>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</si>
  <si>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</si>
  <si>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</si>
  <si>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</si>
  <si>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</si>
  <si>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</si>
  <si>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</si>
  <si>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</si>
  <si>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</si>
  <si>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</si>
  <si>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</si>
  <si>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</si>
  <si>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</si>
  <si>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</si>
  <si>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</si>
  <si>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</si>
  <si>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</si>
  <si>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</si>
  <si>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</si>
  <si>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</si>
  <si>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</si>
  <si>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</si>
  <si>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</si>
  <si>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</si>
  <si>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</si>
  <si>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</si>
  <si>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</si>
  <si>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</si>
  <si>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</si>
  <si>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</si>
  <si>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</si>
  <si>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</si>
  <si>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</si>
  <si>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</si>
  <si>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</si>
  <si>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</si>
  <si>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</si>
  <si>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</si>
  <si>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</si>
  <si>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</si>
  <si>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</si>
  <si>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</si>
  <si>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</si>
  <si>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</si>
  <si>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</si>
  <si>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</si>
  <si>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</si>
  <si>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</si>
  <si>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</si>
  <si>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</si>
  <si>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</si>
  <si>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</si>
  <si>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</si>
  <si>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</si>
  <si>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</si>
  <si>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</si>
  <si>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</si>
  <si>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</si>
  <si>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</si>
  <si>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</si>
  <si>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</si>
  <si>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</si>
  <si>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</si>
  <si>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</si>
  <si>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</si>
  <si>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</si>
  <si>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</si>
  <si>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</si>
  <si>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</si>
  <si>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</si>
  <si>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</si>
  <si>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</si>
  <si>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</si>
  <si>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</si>
  <si>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</si>
  <si>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</si>
  <si>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</si>
  <si>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</si>
  <si>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</si>
  <si>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</si>
  <si>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</si>
  <si>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</si>
  <si>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</si>
  <si>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</si>
  <si>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</si>
  <si>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</si>
  <si>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</si>
  <si>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</si>
  <si>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</si>
  <si>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</si>
  <si>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</si>
  <si>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</si>
  <si>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</si>
  <si>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</si>
  <si>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</si>
  <si>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</si>
  <si>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</si>
  <si>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</si>
  <si>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</si>
  <si>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</si>
  <si>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</si>
  <si>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</si>
  <si>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</si>
  <si>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</si>
  <si>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</si>
  <si>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</si>
  <si>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</si>
  <si>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</si>
  <si>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</si>
  <si>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</si>
  <si>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</si>
  <si>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</si>
  <si>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</si>
  <si>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</si>
  <si>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</si>
  <si>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</si>
  <si>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</si>
  <si>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</si>
  <si>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</si>
  <si>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</si>
  <si>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</si>
  <si>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</si>
  <si>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</si>
  <si>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</si>
  <si>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</si>
  <si>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</si>
  <si>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</si>
  <si>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</si>
  <si>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</si>
  <si>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</si>
  <si>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</si>
  <si>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</si>
  <si>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</si>
  <si>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</si>
  <si>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</si>
  <si>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</si>
  <si>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</si>
  <si>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</si>
  <si>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</si>
  <si>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</si>
  <si>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</si>
  <si>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</si>
  <si>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</si>
  <si>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</si>
  <si>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</si>
  <si>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</si>
  <si>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</si>
  <si>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</si>
  <si>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</si>
  <si>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</si>
  <si>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</si>
  <si>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</si>
  <si>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</si>
  <si>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</si>
  <si>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</si>
  <si>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</si>
  <si>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</si>
  <si>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</si>
  <si>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</si>
  <si>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</si>
  <si>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</si>
  <si>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</si>
  <si>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</si>
  <si>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</si>
  <si>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</si>
  <si>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</si>
  <si>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</si>
  <si>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</si>
  <si>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</si>
  <si>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</si>
  <si>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</si>
  <si>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</si>
  <si>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</si>
  <si>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</si>
  <si>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</si>
  <si>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</si>
  <si>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</si>
  <si>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</si>
  <si>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</si>
  <si>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</si>
  <si>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</si>
  <si>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</si>
  <si>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</si>
  <si>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</si>
  <si>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</si>
  <si>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</si>
  <si>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</si>
  <si>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</si>
  <si>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</si>
  <si>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</si>
  <si>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</si>
  <si>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</si>
  <si>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</si>
  <si>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</si>
  <si>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</si>
  <si>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</si>
  <si>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</si>
  <si>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</si>
  <si>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</si>
  <si>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</si>
  <si>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</si>
  <si>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</si>
  <si>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</si>
  <si>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</si>
  <si>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</si>
  <si>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</si>
  <si>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</si>
  <si>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</si>
  <si>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</si>
  <si>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</si>
  <si>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</si>
  <si>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</si>
  <si>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</si>
  <si>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</si>
  <si>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</si>
  <si>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</si>
  <si>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</si>
  <si>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</si>
  <si>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</si>
  <si>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</si>
  <si>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</si>
  <si>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</si>
  <si>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</si>
  <si>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</si>
  <si>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</si>
  <si>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</si>
  <si>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</si>
  <si>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</si>
  <si>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</si>
  <si>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</si>
  <si>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</si>
  <si>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</si>
  <si>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</si>
  <si>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</si>
  <si>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</si>
  <si>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</si>
  <si>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</si>
  <si>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</si>
  <si>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</si>
  <si>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</si>
  <si>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</si>
  <si>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</si>
  <si>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</si>
  <si>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</si>
  <si>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</si>
  <si>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</si>
  <si>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</si>
  <si>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</si>
  <si>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</si>
  <si>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</si>
  <si>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</si>
  <si>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</si>
  <si>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</si>
  <si>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</si>
  <si>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</si>
  <si>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</si>
  <si>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</si>
  <si>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</si>
  <si>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</si>
  <si>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</si>
  <si>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</si>
  <si>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</si>
  <si>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</si>
  <si>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</si>
  <si>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</si>
  <si>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</si>
  <si>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</si>
  <si>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</si>
  <si>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</si>
  <si>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</si>
  <si>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</si>
  <si>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</si>
  <si>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</si>
  <si>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</si>
  <si>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</si>
  <si>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</si>
  <si>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</si>
  <si>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</si>
  <si>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</si>
  <si>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</si>
  <si>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</si>
  <si>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</si>
  <si>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</si>
  <si>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</si>
  <si>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</si>
  <si>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</si>
  <si>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</si>
  <si>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</si>
  <si>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</si>
  <si>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</si>
  <si>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</si>
  <si>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</si>
  <si>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</si>
  <si>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</si>
  <si>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</si>
  <si>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</si>
  <si>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</si>
  <si>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</si>
  <si>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</si>
  <si>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</si>
  <si>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</si>
  <si>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</si>
  <si>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</si>
  <si>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</si>
  <si>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</si>
  <si>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</si>
  <si>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</si>
  <si>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</si>
  <si>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</si>
  <si>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</si>
  <si>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</si>
  <si>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</si>
  <si>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</si>
  <si>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</si>
  <si>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</si>
  <si>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</si>
  <si>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</si>
  <si>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</si>
  <si>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</si>
  <si>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</si>
  <si>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</si>
  <si>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</si>
  <si>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</si>
  <si>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</si>
  <si>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</si>
  <si>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</si>
  <si>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</si>
  <si>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</si>
  <si>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</si>
  <si>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</si>
  <si>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</si>
  <si>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</si>
  <si>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</si>
  <si>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</si>
  <si>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</si>
  <si>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</si>
  <si>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</si>
  <si>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</si>
  <si>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</si>
  <si>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</si>
  <si>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</si>
  <si>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</si>
  <si>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</si>
  <si>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</si>
  <si>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</si>
  <si>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</si>
  <si>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</si>
  <si>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</si>
  <si>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</si>
  <si>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</si>
  <si>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</si>
  <si>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</si>
  <si>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</si>
  <si>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</si>
  <si>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</si>
  <si>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</si>
  <si>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</si>
  <si>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</si>
  <si>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</si>
  <si>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</si>
  <si>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</si>
  <si>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</si>
  <si>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</si>
  <si>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</si>
  <si>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</si>
  <si>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</si>
  <si>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</si>
  <si>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</si>
  <si>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</si>
  <si>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</si>
  <si>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</si>
  <si>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</si>
  <si>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</si>
  <si>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</si>
  <si>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</si>
  <si>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</si>
  <si>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</si>
  <si>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</si>
  <si>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</si>
  <si>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</si>
  <si>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</si>
  <si>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</si>
  <si>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</si>
  <si>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</si>
  <si>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</si>
  <si>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</si>
  <si>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</si>
  <si>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</si>
  <si>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</si>
  <si>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</si>
  <si>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</si>
  <si>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</si>
  <si>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</si>
  <si>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</si>
  <si>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</si>
  <si>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</si>
  <si>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</si>
  <si>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</si>
  <si>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</si>
  <si>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</si>
  <si>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</si>
  <si>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</si>
  <si>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</si>
  <si>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</si>
  <si>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</si>
  <si>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</si>
  <si>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</si>
  <si>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</si>
  <si>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</si>
  <si>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</si>
  <si>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</si>
  <si>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</si>
  <si>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</si>
  <si>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</si>
  <si>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</si>
  <si>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</si>
  <si>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</si>
  <si>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</si>
  <si>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</si>
  <si>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</si>
  <si>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</si>
  <si>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</si>
  <si>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</si>
  <si>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</si>
  <si>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</si>
  <si>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</si>
  <si>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</si>
  <si>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</si>
  <si>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</si>
  <si>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</si>
  <si>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</si>
  <si>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</si>
  <si>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</si>
  <si>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</si>
  <si>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</si>
  <si>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</si>
  <si>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</si>
  <si>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</si>
  <si>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</si>
  <si>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</si>
  <si>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</si>
  <si>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</si>
  <si>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</si>
  <si>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</si>
  <si>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</si>
  <si>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</si>
  <si>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</si>
  <si>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</si>
  <si>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</si>
  <si>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</si>
  <si>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</si>
  <si>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</si>
  <si>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</si>
  <si>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</si>
  <si>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</si>
  <si>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</si>
  <si>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</si>
  <si>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</si>
  <si>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</si>
  <si>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</si>
  <si>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</si>
  <si>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</si>
  <si>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</si>
  <si>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</si>
  <si>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</si>
  <si>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</si>
  <si>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</si>
  <si>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</si>
  <si>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</si>
  <si>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</si>
  <si>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</si>
  <si>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</si>
  <si>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</si>
  <si>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</si>
  <si>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</si>
  <si>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</si>
  <si>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</si>
  <si>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</si>
  <si>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</si>
  <si>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</si>
  <si>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</si>
  <si>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</si>
  <si>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</si>
  <si>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</si>
  <si>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</si>
  <si>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</si>
  <si>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</si>
  <si>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</si>
  <si>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</si>
  <si>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</si>
  <si>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</si>
  <si>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</si>
  <si>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</si>
  <si>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</si>
  <si>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</si>
  <si>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</si>
  <si>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</si>
  <si>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</si>
  <si>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</si>
  <si>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</si>
  <si>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</si>
  <si>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</si>
  <si>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</si>
  <si>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</si>
  <si>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</si>
  <si>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</si>
  <si>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</si>
  <si>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</si>
  <si>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</si>
  <si>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</si>
  <si>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</si>
  <si>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</si>
  <si>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</si>
  <si>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</si>
  <si>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</si>
  <si>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</si>
  <si>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</si>
  <si>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</si>
  <si>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</si>
  <si>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</si>
  <si>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</si>
  <si>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</si>
  <si>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</si>
  <si>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</si>
  <si>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</si>
  <si>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</si>
  <si>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</si>
  <si>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</si>
  <si>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</si>
  <si>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</si>
  <si>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</si>
  <si>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</si>
  <si>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</si>
  <si>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</si>
  <si>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</si>
  <si>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</si>
  <si>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</si>
  <si>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</si>
  <si>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</si>
  <si>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</si>
  <si>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</si>
  <si>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</si>
  <si>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</si>
  <si>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</si>
  <si>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</si>
  <si>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</si>
  <si>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</si>
  <si>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</si>
  <si>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</si>
  <si>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</si>
  <si>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</si>
  <si>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</si>
  <si>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</si>
  <si>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</si>
  <si>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</si>
  <si>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</si>
  <si>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</si>
  <si>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</si>
  <si>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</si>
  <si>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</si>
  <si>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</si>
  <si>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</si>
  <si>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</si>
  <si>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</si>
  <si>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</si>
  <si>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</si>
  <si>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</si>
  <si>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</si>
  <si>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</si>
  <si>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</si>
  <si>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</si>
  <si>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</si>
  <si>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</si>
  <si>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</si>
  <si>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</si>
  <si>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</si>
  <si>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</si>
  <si>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</si>
  <si>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</si>
  <si>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</si>
  <si>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</si>
  <si>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</si>
  <si>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</si>
  <si>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</si>
  <si>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</si>
  <si>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</si>
  <si>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</si>
  <si>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</si>
  <si>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</si>
  <si>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</si>
  <si>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</si>
  <si>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</si>
  <si>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</si>
  <si>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</si>
  <si>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</si>
  <si>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</si>
  <si>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</si>
  <si>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</si>
  <si>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</si>
  <si>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</si>
  <si>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</si>
  <si>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</si>
  <si>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</si>
  <si>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</si>
  <si>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</si>
  <si>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</si>
  <si>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</si>
  <si>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</si>
  <si>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</si>
  <si>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</si>
  <si>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</si>
  <si>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</si>
  <si>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</si>
  <si>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</si>
  <si>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</si>
  <si>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</si>
  <si>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</si>
  <si>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</si>
  <si>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</si>
  <si>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</si>
  <si>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</si>
  <si>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</si>
  <si>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</si>
  <si>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</si>
  <si>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</si>
  <si>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</si>
  <si>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</si>
  <si>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</si>
  <si>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</si>
  <si>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</si>
  <si>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</si>
  <si>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</si>
  <si>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</si>
  <si>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</si>
  <si>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</si>
  <si>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</si>
  <si>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</si>
  <si>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</si>
  <si>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</si>
  <si>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</si>
  <si>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</si>
  <si>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</si>
  <si>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</si>
  <si>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</si>
  <si>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</si>
  <si>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</si>
  <si>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</si>
  <si>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</si>
  <si>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</si>
  <si>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</si>
  <si>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</si>
  <si>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</si>
  <si>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</si>
  <si>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</si>
  <si>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</si>
  <si>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</si>
  <si>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</si>
  <si>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</si>
  <si>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</si>
  <si>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</si>
  <si>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</si>
  <si>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</si>
  <si>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</si>
  <si>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</si>
  <si>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</si>
  <si>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</si>
  <si>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</si>
  <si>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</si>
  <si>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</si>
  <si>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</si>
  <si>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</si>
  <si>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</si>
  <si>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</si>
  <si>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</si>
  <si>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</si>
  <si>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</si>
  <si>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</si>
  <si>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</si>
  <si>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</si>
  <si>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</si>
  <si>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</si>
  <si>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</si>
  <si>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</si>
  <si>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</si>
  <si>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</si>
  <si>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</si>
  <si>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</si>
  <si>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</si>
  <si>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</si>
  <si>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</si>
  <si>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</si>
  <si>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</si>
  <si>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</si>
  <si>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</si>
  <si>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</si>
  <si>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</si>
  <si>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</si>
  <si>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</si>
  <si>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</si>
  <si>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</si>
  <si>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</si>
  <si>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</si>
  <si>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</si>
  <si>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</si>
  <si>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</si>
  <si>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</si>
  <si>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</si>
  <si>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</si>
  <si>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</si>
  <si>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</si>
  <si>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</si>
  <si>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</si>
  <si>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</si>
  <si>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</si>
  <si>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</si>
  <si>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</si>
  <si>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</si>
  <si>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</si>
  <si>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</si>
  <si>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</si>
  <si>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</si>
  <si>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</si>
  <si>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</si>
  <si>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</si>
  <si>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</si>
  <si>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</si>
  <si>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</si>
  <si>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</si>
  <si>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</si>
  <si>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</si>
  <si>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</si>
  <si>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</si>
  <si>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</si>
  <si>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</si>
  <si>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</si>
  <si>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</si>
  <si>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</si>
  <si>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</si>
  <si>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</si>
  <si>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</si>
  <si>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</si>
  <si>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</si>
  <si>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</si>
  <si>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</si>
  <si>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</si>
  <si>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</si>
  <si>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</si>
  <si>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</si>
  <si>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</si>
  <si>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</si>
  <si>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</si>
  <si>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</si>
  <si>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</si>
  <si>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</si>
  <si>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</si>
  <si>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</si>
  <si>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</si>
  <si>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</si>
  <si>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</si>
  <si>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</si>
  <si>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</si>
  <si>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</si>
  <si>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</si>
  <si>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</si>
  <si>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</si>
  <si>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</si>
  <si>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</si>
  <si>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</si>
  <si>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</si>
  <si>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</si>
  <si>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</si>
  <si>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</si>
  <si>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</si>
  <si>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</si>
  <si>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</si>
  <si>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</si>
  <si>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</si>
  <si>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</si>
  <si>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</si>
  <si>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</si>
  <si>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</si>
  <si>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</si>
  <si>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</si>
  <si>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</si>
  <si>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</si>
  <si>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</si>
  <si>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</si>
  <si>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</si>
  <si>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</si>
  <si>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</si>
  <si>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</si>
  <si>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</si>
  <si>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</si>
  <si>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</si>
  <si>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</si>
  <si>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</si>
  <si>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</si>
  <si>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</si>
  <si>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</si>
  <si>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</si>
  <si>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</si>
  <si>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</si>
  <si>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</si>
  <si>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</si>
  <si>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</si>
  <si>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</si>
  <si>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</si>
  <si>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</si>
  <si>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</si>
  <si>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</si>
  <si>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</si>
  <si>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</si>
  <si>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</si>
  <si>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</si>
  <si>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</si>
  <si>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</si>
  <si>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</si>
  <si>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</si>
  <si>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</si>
  <si>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</si>
  <si>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</si>
  <si>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</si>
  <si>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</si>
  <si>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</si>
  <si>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</si>
  <si>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</si>
  <si>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</si>
  <si>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</si>
  <si>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</si>
  <si>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</si>
  <si>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</si>
  <si>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</si>
  <si>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</si>
  <si>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</si>
  <si>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</si>
  <si>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</si>
  <si>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</si>
  <si>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</si>
  <si>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</si>
  <si>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</si>
  <si>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</si>
  <si>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</si>
  <si>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</si>
  <si>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</si>
  <si>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</si>
  <si>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</si>
  <si>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</si>
  <si>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</si>
  <si>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</si>
  <si>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</si>
  <si>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</si>
  <si>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</si>
  <si>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</si>
  <si>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</si>
  <si>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</si>
  <si>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</si>
  <si>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</si>
  <si>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</si>
  <si>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</si>
  <si>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</si>
  <si>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</si>
  <si>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</si>
  <si>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</si>
  <si>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</si>
  <si>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</si>
  <si>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</si>
  <si>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</si>
  <si>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</si>
  <si>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</si>
  <si>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</si>
  <si>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</si>
  <si>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</si>
  <si>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</si>
  <si>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</si>
  <si>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</si>
  <si>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</si>
  <si>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</si>
  <si>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</si>
  <si>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</si>
  <si>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</si>
  <si>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</si>
  <si>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</si>
  <si>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</si>
  <si>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</si>
  <si>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</si>
  <si>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</si>
  <si>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</si>
  <si>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</si>
  <si>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</si>
  <si>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</si>
  <si>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</si>
  <si>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</si>
  <si>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</si>
  <si>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</si>
  <si>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</si>
  <si>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</si>
  <si>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</si>
  <si>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</si>
  <si>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</si>
  <si>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</si>
  <si>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</si>
  <si>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</si>
  <si>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</si>
  <si>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</si>
  <si>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</si>
  <si>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</si>
  <si>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</si>
  <si>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</si>
  <si>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</si>
  <si>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</si>
  <si>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</si>
  <si>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</si>
  <si>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</si>
  <si>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</si>
  <si>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</si>
  <si>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</si>
  <si>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</si>
  <si>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</si>
  <si>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</si>
  <si>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</si>
  <si>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</si>
  <si>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</si>
  <si>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</si>
  <si>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</si>
  <si>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</si>
  <si>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</si>
  <si>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</si>
  <si>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</si>
  <si>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</si>
  <si>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</si>
  <si>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</si>
  <si>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</si>
  <si>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</si>
  <si>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</si>
  <si>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</si>
  <si>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</si>
  <si>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</si>
  <si>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</si>
  <si>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</si>
  <si>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</si>
  <si>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</si>
  <si>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</si>
  <si>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</si>
  <si>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</si>
  <si>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</si>
  <si>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</si>
  <si>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</si>
  <si>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</si>
  <si>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</si>
  <si>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</si>
  <si>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</si>
  <si>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</si>
  <si>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</si>
  <si>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</si>
  <si>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</si>
  <si>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</si>
  <si>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</si>
  <si>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</si>
  <si>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</si>
  <si>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</si>
  <si>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</si>
  <si>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</si>
  <si>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</si>
  <si>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</si>
  <si>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</si>
  <si>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</si>
  <si>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</si>
  <si>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</si>
  <si>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</si>
  <si>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</si>
  <si>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</si>
  <si>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</si>
  <si>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</si>
  <si>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</si>
  <si>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</si>
  <si>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</si>
  <si>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</si>
  <si>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</si>
  <si>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</si>
  <si>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</si>
  <si>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</si>
  <si>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</si>
  <si>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</si>
  <si>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</si>
  <si>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</si>
  <si>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</si>
  <si>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</si>
  <si>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</si>
  <si>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</si>
  <si>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</si>
  <si>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</si>
  <si>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</si>
  <si>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</si>
  <si>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</si>
  <si>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</si>
  <si>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</si>
  <si>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</si>
  <si>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</si>
  <si>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</si>
  <si>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</si>
  <si>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</si>
  <si>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</si>
  <si>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</si>
  <si>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</si>
  <si>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</si>
  <si>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</si>
  <si>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</si>
  <si>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</si>
  <si>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</si>
  <si>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</si>
  <si>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</si>
  <si>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</si>
  <si>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</si>
  <si>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</si>
  <si>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</si>
  <si>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</si>
  <si>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</si>
  <si>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</si>
  <si>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</si>
  <si>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</si>
  <si>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</si>
  <si>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</si>
  <si>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</si>
  <si>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</si>
  <si>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</si>
  <si>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</si>
  <si>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</si>
  <si>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</si>
  <si>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</si>
  <si>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</si>
  <si>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</si>
  <si>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</si>
  <si>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</si>
  <si>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</si>
  <si>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</si>
  <si>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</si>
  <si>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</si>
  <si>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</si>
  <si>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</si>
  <si>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</si>
  <si>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</si>
  <si>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</si>
  <si>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</si>
  <si>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</si>
  <si>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</si>
  <si>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</si>
  <si>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</si>
  <si>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</si>
  <si>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</si>
  <si>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</si>
  <si>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</si>
  <si>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</si>
  <si>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</si>
  <si>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</si>
  <si>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</si>
  <si>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</si>
  <si>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</si>
  <si>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</si>
  <si>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</si>
  <si>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</si>
  <si>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</si>
  <si>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</si>
  <si>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</si>
  <si>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</si>
  <si>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</si>
  <si>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</si>
  <si>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</si>
  <si>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</si>
  <si>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</si>
  <si>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</si>
  <si>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</si>
  <si>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</si>
  <si>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</si>
  <si>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</si>
  <si>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</si>
  <si>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</si>
  <si>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</si>
  <si>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</si>
  <si>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</si>
  <si>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</si>
  <si>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</si>
  <si>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</si>
  <si>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</si>
  <si>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</si>
  <si>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</si>
  <si>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</si>
  <si>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</si>
  <si>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</si>
  <si>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</si>
  <si>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</si>
  <si>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</si>
  <si>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</si>
  <si>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</si>
  <si>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</si>
  <si>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</si>
  <si>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</si>
  <si>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</si>
  <si>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</si>
  <si>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</si>
  <si>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</si>
  <si>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</si>
  <si>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</si>
  <si>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</si>
  <si>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</si>
  <si>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</si>
  <si>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</si>
  <si>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</si>
  <si>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</si>
  <si>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</si>
  <si>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</si>
  <si>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</si>
  <si>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</si>
  <si>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</si>
  <si>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</si>
  <si>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</si>
  <si>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</si>
  <si>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</si>
  <si>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</si>
  <si>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</si>
  <si>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</si>
  <si>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</si>
  <si>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</si>
  <si>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</si>
  <si>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</si>
  <si>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</si>
  <si>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</si>
  <si>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</si>
  <si>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</si>
  <si>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</si>
  <si>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</si>
  <si>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</si>
  <si>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</si>
  <si>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</si>
  <si>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</si>
  <si>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</si>
  <si>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</si>
  <si>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</si>
  <si>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</si>
  <si>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</si>
  <si>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</si>
  <si>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</si>
  <si>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</si>
  <si>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</si>
  <si>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</si>
  <si>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</si>
  <si>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</si>
  <si>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</si>
  <si>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</si>
  <si>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</si>
  <si>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</si>
  <si>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</si>
  <si>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</si>
  <si>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</si>
  <si>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</si>
  <si>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</si>
  <si>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</si>
  <si>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</si>
  <si>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</si>
  <si>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</si>
  <si>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</si>
  <si>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</si>
  <si>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</si>
  <si>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</si>
  <si>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</si>
  <si>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</si>
  <si>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</si>
  <si>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</si>
  <si>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</si>
  <si>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</si>
  <si>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</si>
  <si>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</si>
  <si>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</si>
  <si>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</si>
  <si>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</si>
  <si>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</si>
  <si>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</si>
  <si>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</si>
  <si>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</si>
  <si>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</si>
  <si>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</si>
  <si>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</si>
  <si>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</si>
  <si>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</si>
  <si>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</si>
  <si>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</si>
  <si>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</si>
  <si>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</si>
  <si>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</si>
  <si>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</si>
  <si>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</si>
  <si>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</si>
  <si>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</si>
  <si>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</si>
  <si>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</si>
  <si>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</si>
  <si>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</si>
  <si>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</si>
  <si>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</si>
  <si>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</si>
  <si>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</si>
  <si>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</si>
  <si>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</si>
  <si>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</si>
  <si>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</si>
  <si>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</si>
  <si>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</si>
  <si>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</si>
  <si>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</si>
  <si>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</si>
  <si>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</si>
  <si>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</si>
  <si>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</si>
  <si>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</si>
  <si>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</si>
  <si>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</si>
  <si>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</si>
  <si>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</si>
  <si>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</si>
  <si>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</si>
  <si>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</si>
  <si>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</si>
  <si>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</si>
  <si>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</si>
  <si>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</si>
  <si>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</si>
  <si>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</si>
  <si>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</si>
  <si>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</si>
  <si>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</si>
  <si>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</si>
  <si>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</si>
  <si>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</si>
  <si>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</si>
  <si>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</si>
  <si>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</si>
  <si>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</si>
  <si>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</si>
  <si>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</si>
  <si>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</si>
  <si>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</si>
  <si>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</si>
  <si>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</si>
  <si>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</si>
  <si>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</si>
  <si>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</si>
  <si>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</si>
  <si>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</si>
  <si>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</si>
  <si>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</si>
  <si>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</si>
  <si>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</si>
  <si>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</si>
  <si>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</si>
  <si>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</si>
  <si>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</si>
  <si>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</si>
  <si>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</si>
  <si>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</si>
  <si>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</si>
  <si>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</si>
  <si>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</si>
  <si>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</si>
  <si>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</si>
  <si>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</si>
  <si>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</si>
  <si>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</si>
  <si>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</si>
  <si>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</si>
  <si>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</si>
  <si>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</si>
  <si>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</si>
  <si>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</si>
  <si>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</si>
  <si>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</si>
  <si>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</si>
  <si>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</si>
  <si>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</si>
  <si>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</si>
  <si>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</si>
  <si>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</si>
  <si>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</si>
  <si>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</si>
  <si>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</si>
  <si>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</si>
  <si>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</si>
  <si>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</si>
  <si>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</si>
  <si>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</si>
  <si>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</si>
  <si>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</si>
  <si>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</si>
  <si>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</si>
  <si>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</si>
  <si>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</si>
  <si>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</si>
  <si>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</si>
  <si>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</si>
  <si>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</si>
  <si>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</si>
  <si>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</si>
  <si>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</si>
  <si>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</si>
  <si>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</si>
  <si>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</si>
  <si>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</si>
  <si>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</si>
  <si>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</si>
  <si>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</si>
  <si>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</si>
  <si>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</si>
  <si>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</si>
  <si>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</si>
  <si>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</si>
  <si>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</si>
  <si>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</si>
  <si>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</si>
  <si>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</si>
  <si>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</si>
  <si>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</si>
  <si>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</si>
  <si>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</si>
  <si>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</si>
  <si>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</si>
  <si>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</si>
  <si>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</si>
  <si>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</si>
  <si>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</si>
  <si>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</si>
  <si>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</si>
  <si>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</si>
  <si>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</si>
  <si>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</si>
  <si>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</si>
  <si>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</si>
  <si>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</si>
  <si>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</si>
  <si>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</si>
  <si>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</si>
  <si>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</si>
  <si>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</si>
  <si>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</si>
  <si>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</si>
  <si>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</si>
  <si>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</si>
  <si>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</si>
  <si>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</si>
  <si>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</si>
  <si>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</si>
  <si>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</si>
  <si>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</si>
  <si>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</si>
  <si>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</si>
  <si>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</si>
  <si>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</si>
  <si>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</si>
  <si>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</si>
  <si>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</si>
  <si>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</si>
  <si>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</si>
  <si>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</si>
  <si>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</si>
  <si>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</si>
  <si>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</si>
  <si>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</si>
  <si>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</si>
  <si>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</si>
  <si>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</si>
  <si>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</si>
  <si>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</si>
  <si>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</si>
  <si>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</si>
  <si>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</si>
  <si>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</si>
  <si>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</si>
  <si>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</si>
  <si>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</si>
  <si>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</si>
  <si>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</si>
  <si>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</si>
  <si>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</si>
  <si>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</si>
  <si>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</si>
  <si>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</si>
  <si>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</si>
  <si>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</si>
  <si>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</si>
  <si>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</si>
  <si>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</si>
  <si>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</si>
  <si>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</si>
  <si>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</si>
  <si>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</si>
  <si>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</si>
  <si>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</si>
  <si>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</si>
  <si>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</si>
  <si>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</si>
  <si>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</si>
  <si>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</si>
  <si>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</si>
  <si>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</si>
  <si>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</si>
  <si>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</si>
  <si>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</si>
  <si>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</si>
  <si>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</si>
  <si>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</si>
  <si>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</si>
  <si>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</si>
  <si>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</si>
  <si>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</si>
  <si>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</si>
  <si>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</si>
  <si>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</si>
  <si>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</si>
  <si>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</si>
  <si>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</si>
  <si>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</si>
  <si>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</si>
  <si>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</si>
  <si>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</si>
  <si>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</si>
  <si>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</si>
  <si>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</si>
  <si>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</si>
  <si>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</si>
  <si>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</si>
  <si>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</si>
  <si>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</si>
  <si>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</si>
  <si>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</si>
  <si>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</si>
  <si>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</si>
  <si>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</si>
  <si>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</si>
  <si>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</si>
  <si>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</si>
  <si>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</si>
  <si>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</si>
  <si>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</si>
  <si>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</si>
  <si>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</si>
  <si>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</si>
  <si>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</si>
  <si>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</si>
  <si>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</si>
  <si>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</si>
  <si>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</si>
  <si>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</si>
  <si>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</si>
  <si>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</si>
  <si>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</si>
  <si>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</si>
  <si>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</si>
  <si>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</si>
  <si>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</si>
  <si>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</si>
  <si>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</si>
  <si>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</si>
  <si>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</si>
  <si>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</si>
  <si>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</si>
  <si>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</si>
  <si>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</si>
  <si>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</si>
  <si>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</si>
  <si>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</si>
  <si>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</si>
  <si>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</si>
  <si>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</si>
  <si>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</si>
  <si>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</si>
  <si>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</si>
  <si>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</si>
  <si>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</si>
  <si>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</si>
  <si>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</si>
  <si>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</si>
  <si>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</si>
  <si>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</si>
  <si>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</si>
  <si>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</si>
  <si>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</si>
  <si>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</si>
  <si>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</si>
  <si>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</si>
  <si>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</si>
  <si>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</si>
  <si>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</si>
  <si>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</si>
  <si>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</si>
  <si>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</si>
  <si>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</si>
  <si>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</si>
  <si>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</si>
  <si>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</si>
  <si>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</si>
  <si>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</si>
  <si>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</si>
  <si>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</si>
  <si>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</si>
  <si>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</si>
  <si>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</si>
  <si>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</si>
  <si>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</si>
  <si>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</si>
  <si>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</si>
  <si>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</si>
  <si>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</si>
  <si>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</si>
  <si>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</si>
  <si>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</si>
  <si>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</si>
  <si>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</si>
  <si>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</si>
  <si>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</si>
  <si>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</si>
  <si>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</si>
  <si>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</si>
  <si>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</si>
  <si>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</si>
  <si>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</si>
  <si>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</si>
  <si>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</si>
  <si>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</si>
  <si>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</si>
  <si>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</si>
  <si>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</si>
  <si>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</si>
  <si>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</si>
  <si>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</si>
  <si>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</si>
  <si>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</si>
  <si>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</si>
  <si>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</si>
  <si>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</si>
  <si>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</si>
  <si>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</si>
  <si>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</si>
  <si>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</si>
  <si>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</si>
  <si>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</si>
  <si>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</si>
  <si>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</si>
  <si>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</si>
  <si>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</si>
  <si>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</si>
  <si>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</si>
  <si>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</si>
  <si>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</si>
  <si>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</si>
  <si>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</si>
  <si>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</si>
  <si>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</si>
  <si>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</si>
  <si>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</si>
  <si>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</si>
  <si>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</si>
  <si>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</si>
  <si>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</si>
  <si>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</si>
  <si>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</si>
  <si>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</si>
  <si>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</si>
  <si>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</si>
  <si>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</si>
  <si>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</si>
  <si>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</si>
  <si>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</si>
  <si>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</si>
  <si>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</si>
  <si>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</si>
  <si>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</si>
  <si>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</si>
  <si>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</si>
  <si>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</si>
  <si>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</si>
  <si>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</si>
  <si>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</si>
  <si>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</si>
  <si>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</si>
  <si>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</si>
  <si>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</si>
  <si>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</si>
  <si>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</si>
  <si>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</si>
  <si>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</si>
  <si>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</si>
  <si>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</si>
  <si>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</si>
  <si>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</si>
  <si>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</si>
  <si>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</si>
  <si>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</si>
  <si>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</si>
  <si>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</si>
  <si>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</si>
  <si>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</si>
  <si>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</si>
  <si>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</si>
  <si>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</si>
  <si>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</si>
  <si>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</si>
  <si>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</si>
  <si>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</si>
  <si>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</si>
  <si>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</si>
  <si>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</si>
  <si>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</si>
  <si>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</si>
  <si>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</si>
  <si>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</si>
  <si>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</si>
  <si>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</si>
  <si>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</si>
  <si>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</si>
  <si>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</si>
  <si>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</si>
  <si>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</si>
  <si>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</si>
  <si>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</si>
  <si>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</si>
  <si>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</si>
  <si>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</si>
  <si>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</si>
  <si>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</si>
  <si>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</si>
  <si>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</si>
  <si>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</si>
  <si>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</si>
  <si>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</si>
  <si>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</si>
  <si>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</si>
  <si>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</si>
  <si>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</si>
  <si>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</si>
  <si>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</si>
  <si>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</si>
  <si>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</si>
  <si>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</si>
  <si>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</si>
  <si>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</si>
  <si>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</si>
  <si>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</si>
  <si>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</si>
  <si>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</si>
  <si>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</si>
  <si>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</si>
  <si>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</si>
  <si>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</si>
  <si>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</si>
  <si>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</si>
  <si>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</si>
  <si>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</si>
  <si>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</si>
  <si>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</si>
  <si>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</si>
  <si>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</si>
  <si>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</si>
  <si>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</si>
  <si>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</si>
  <si>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</si>
  <si>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</si>
  <si>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</si>
  <si>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</si>
  <si>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</si>
  <si>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</si>
  <si>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</si>
  <si>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</si>
  <si>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</si>
  <si>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</si>
  <si>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</si>
  <si>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</si>
  <si>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</si>
  <si>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</si>
  <si>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</si>
  <si>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</si>
  <si>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</si>
  <si>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</si>
  <si>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</si>
  <si>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</si>
  <si>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</si>
  <si>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</si>
  <si>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</si>
  <si>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</si>
  <si>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</si>
  <si>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</si>
  <si>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</si>
  <si>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</si>
  <si>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</si>
  <si>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</si>
  <si>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</si>
  <si>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</si>
  <si>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</si>
  <si>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</si>
  <si>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</si>
  <si>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</si>
  <si>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</si>
  <si>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</si>
  <si>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</si>
  <si>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</si>
  <si>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</si>
  <si>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</si>
  <si>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</si>
  <si>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</si>
  <si>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</si>
  <si>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</si>
  <si>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</si>
  <si>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</si>
  <si>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</si>
  <si>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</si>
  <si>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</si>
  <si>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</si>
  <si>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</si>
  <si>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</si>
  <si>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</si>
  <si>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</si>
  <si>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</si>
  <si>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</si>
  <si>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</si>
  <si>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</si>
  <si>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</si>
  <si>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</si>
  <si>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</si>
  <si>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</si>
  <si>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</si>
  <si>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</si>
  <si>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</si>
  <si>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</si>
  <si>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</si>
  <si>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</si>
  <si>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</si>
  <si>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</si>
  <si>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</si>
  <si>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</si>
  <si>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</si>
  <si>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</si>
  <si>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</si>
  <si>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</si>
  <si>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</si>
  <si>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</si>
  <si>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</si>
  <si>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</si>
  <si>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</si>
  <si>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</si>
  <si>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</si>
  <si>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</si>
  <si>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</si>
  <si>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</si>
  <si>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</si>
  <si>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</si>
  <si>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</si>
  <si>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</si>
  <si>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</si>
  <si>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</si>
  <si>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</si>
  <si>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</si>
  <si>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</si>
  <si>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</si>
  <si>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</si>
  <si>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PORCA OLHAL EM ACO GALVANIZADO, ESPESSURA 16MM, ABERTURA 21MM</t>
  </si>
  <si>
    <t>PORCA OLHAL M 16, EM ACO GALVANIZADO, DIAMETRO = 16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</si>
  <si>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</si>
  <si>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</si>
  <si>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</si>
  <si>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</si>
  <si>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</si>
  <si>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</si>
  <si>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</si>
  <si>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</si>
  <si>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</si>
  <si>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</si>
  <si>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</si>
  <si>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</si>
  <si>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</si>
  <si>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</si>
  <si>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</si>
  <si>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</si>
  <si>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</si>
  <si>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</si>
  <si>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</si>
  <si>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</si>
  <si>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</si>
  <si>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</si>
  <si>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</si>
  <si>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</si>
  <si>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</si>
  <si>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</si>
  <si>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</si>
  <si>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</si>
  <si>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</si>
  <si>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</si>
  <si>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</si>
  <si>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</si>
  <si>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</si>
  <si>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</si>
  <si>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</si>
  <si>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</si>
  <si>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</si>
  <si>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</si>
  <si>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</si>
  <si>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</si>
  <si>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</si>
  <si>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</si>
  <si>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</si>
  <si>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</si>
  <si>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</si>
  <si>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</si>
  <si>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</si>
  <si>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</si>
  <si>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</si>
  <si>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</si>
  <si>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</si>
  <si>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</si>
  <si>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</si>
  <si>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</si>
  <si>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</si>
  <si>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</si>
  <si>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</si>
  <si>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</si>
  <si>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</si>
  <si>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</si>
  <si>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</si>
  <si>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</si>
  <si>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</si>
  <si>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</si>
  <si>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</si>
  <si>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</si>
  <si>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</si>
  <si>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</si>
  <si>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</si>
  <si>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</si>
  <si>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</si>
  <si>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</si>
  <si>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</si>
  <si>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</si>
  <si>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</si>
  <si>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</si>
  <si>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</si>
  <si>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</si>
  <si>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</si>
  <si>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</si>
  <si>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</si>
  <si>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</si>
  <si>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</si>
  <si>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</si>
  <si>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</si>
  <si>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</si>
  <si>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</si>
  <si>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</si>
  <si>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</si>
  <si>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</si>
  <si>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</si>
  <si>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</si>
  <si>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</si>
  <si>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</si>
  <si>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</si>
  <si>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</si>
  <si>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</si>
  <si>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</si>
  <si>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</si>
  <si>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</si>
  <si>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</si>
  <si>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</si>
  <si>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</si>
  <si>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</si>
  <si>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</si>
  <si>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</si>
  <si>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</si>
  <si>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</si>
  <si>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</si>
  <si>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</si>
  <si>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</si>
  <si>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</si>
  <si>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</si>
  <si>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</si>
  <si>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</si>
  <si>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</si>
  <si>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</si>
  <si>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</si>
  <si>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</si>
  <si>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</si>
  <si>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</si>
  <si>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</si>
  <si>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</si>
  <si>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</si>
  <si>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</si>
  <si>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</si>
  <si>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</si>
  <si>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</si>
  <si>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</si>
  <si>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</si>
  <si>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</si>
  <si>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</si>
  <si>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</si>
  <si>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</si>
  <si>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</si>
  <si>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</si>
  <si>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</si>
  <si>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</si>
  <si>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</si>
  <si>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</si>
  <si>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</si>
  <si>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</si>
  <si>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</si>
  <si>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</si>
  <si>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</si>
  <si>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</si>
  <si>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</si>
  <si>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</si>
  <si>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</si>
  <si>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</si>
  <si>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</si>
  <si>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</si>
  <si>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</si>
  <si>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</si>
  <si>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</si>
  <si>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</si>
  <si>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</si>
  <si>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</si>
  <si>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</si>
  <si>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</si>
  <si>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</si>
  <si>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</si>
  <si>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</si>
  <si>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</si>
  <si>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</si>
  <si>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</si>
  <si>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</si>
  <si>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</si>
  <si>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</si>
  <si>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</si>
  <si>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</si>
  <si>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</si>
  <si>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</si>
  <si>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</si>
  <si>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</si>
  <si>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</si>
  <si>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</si>
  <si>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</si>
  <si>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</si>
  <si>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</si>
  <si>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</si>
  <si>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</si>
  <si>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</si>
  <si>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</si>
  <si>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</si>
  <si>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</si>
  <si>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</si>
  <si>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</si>
  <si>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</si>
  <si>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</si>
  <si>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</si>
  <si>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</si>
  <si>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</si>
  <si>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</si>
  <si>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</si>
  <si>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</si>
  <si>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</si>
  <si>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</si>
  <si>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</si>
  <si>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</si>
  <si>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</si>
  <si>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</si>
  <si>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</si>
  <si>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</si>
  <si>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</si>
  <si>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</si>
  <si>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</si>
  <si>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</si>
  <si>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</si>
  <si>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</si>
  <si>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</si>
  <si>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</si>
  <si>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</si>
  <si>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</si>
  <si>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</si>
  <si>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</si>
  <si>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</si>
  <si>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</si>
  <si>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</si>
  <si>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</si>
  <si>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</si>
  <si>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</si>
  <si>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</si>
  <si>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</si>
  <si>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</si>
  <si>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</si>
  <si>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</si>
  <si>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</si>
  <si>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</si>
  <si>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</si>
  <si>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</si>
  <si>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</si>
  <si>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</si>
  <si>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</si>
  <si>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</si>
  <si>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</si>
  <si>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</si>
  <si>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</si>
  <si>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</si>
  <si>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</si>
  <si>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</si>
  <si>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</si>
  <si>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</si>
  <si>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</si>
  <si>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</si>
  <si>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</si>
  <si>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</si>
  <si>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</si>
  <si>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</si>
  <si>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</si>
  <si>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</si>
  <si>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</si>
  <si>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</si>
  <si>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</si>
  <si>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</si>
  <si>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</si>
  <si>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</si>
  <si>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</si>
  <si>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</si>
  <si>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</si>
  <si>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</si>
  <si>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</si>
  <si>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</si>
  <si>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</si>
  <si>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</si>
  <si>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</si>
  <si>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</si>
  <si>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</si>
  <si>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</si>
  <si>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</si>
  <si>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</si>
  <si>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</si>
  <si>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</si>
  <si>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</si>
  <si>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</si>
  <si>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</si>
  <si>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</si>
  <si>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</si>
  <si>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</si>
  <si>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</si>
  <si>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</si>
  <si>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</si>
  <si>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</si>
  <si>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</si>
  <si>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</si>
  <si>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</si>
  <si>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</si>
  <si>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</si>
  <si>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</si>
  <si>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</si>
  <si>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</si>
  <si>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</si>
  <si>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</si>
  <si>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</si>
  <si>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</si>
  <si>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</si>
  <si>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</si>
  <si>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</si>
  <si>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</si>
  <si>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</si>
  <si>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</si>
  <si>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</si>
  <si>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</si>
  <si>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</si>
  <si>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</si>
  <si>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</si>
  <si>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</si>
  <si>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</si>
  <si>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</si>
  <si>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</si>
  <si>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</si>
  <si>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</si>
  <si>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</si>
  <si>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</si>
  <si>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</si>
  <si>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</si>
  <si>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</si>
  <si>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</si>
  <si>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</si>
  <si>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</si>
  <si>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</si>
  <si>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</si>
  <si>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</si>
  <si>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</si>
  <si>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</si>
  <si>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</si>
  <si>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</si>
  <si>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</si>
  <si>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</si>
  <si>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</si>
  <si>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</si>
  <si>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</si>
  <si>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</si>
  <si>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</si>
  <si>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</si>
  <si>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</si>
  <si>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</si>
  <si>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</si>
  <si>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</si>
  <si>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</si>
  <si>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</si>
  <si>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</si>
  <si>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</si>
  <si>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</si>
  <si>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</si>
  <si>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</si>
  <si>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</si>
  <si>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</si>
  <si>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</si>
  <si>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</si>
  <si>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</si>
  <si>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</si>
  <si>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</si>
  <si>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</si>
  <si>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</si>
  <si>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</si>
  <si>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</si>
  <si>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</si>
  <si>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</si>
  <si>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</si>
  <si>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</si>
  <si>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</si>
  <si>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</si>
  <si>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</si>
  <si>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</si>
  <si>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</si>
  <si>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</si>
  <si>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</si>
  <si>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</si>
  <si>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</si>
  <si>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</si>
  <si>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</si>
  <si>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</si>
  <si>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</si>
  <si>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</si>
  <si>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</si>
  <si>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</si>
  <si>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</si>
  <si>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</si>
  <si>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</si>
  <si>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</si>
  <si>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</si>
  <si>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</si>
  <si>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</si>
  <si>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</si>
  <si>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</si>
  <si>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</si>
  <si>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</si>
  <si>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</si>
  <si>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</si>
  <si>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</si>
  <si>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</si>
  <si>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</si>
  <si>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</si>
  <si>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</si>
  <si>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</si>
  <si>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</si>
  <si>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</si>
  <si>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</si>
  <si>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</si>
  <si>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</si>
  <si>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</si>
  <si>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</si>
  <si>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</si>
  <si>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</si>
  <si>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</si>
  <si>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</si>
  <si>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</si>
  <si>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</si>
  <si>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</si>
  <si>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</si>
  <si>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</si>
  <si>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</si>
  <si>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</si>
  <si>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</si>
  <si>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</si>
  <si>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</si>
  <si>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</si>
  <si>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</si>
  <si>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</si>
  <si>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</si>
  <si>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</si>
  <si>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</si>
  <si>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</si>
  <si>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</si>
  <si>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</si>
  <si>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</si>
  <si>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</si>
  <si>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</si>
  <si>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</si>
  <si>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</si>
  <si>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</si>
  <si>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</si>
  <si>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</si>
  <si>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</si>
  <si>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</si>
  <si>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</si>
  <si>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</si>
  <si>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</si>
  <si>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</si>
  <si>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</si>
  <si>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</si>
  <si>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</si>
  <si>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</si>
  <si>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</si>
  <si>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</si>
  <si>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</si>
  <si>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</si>
  <si>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</si>
  <si>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</si>
  <si>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</si>
  <si>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</si>
  <si>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</si>
  <si>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</si>
  <si>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</si>
  <si>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</si>
  <si>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</si>
  <si>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</si>
  <si>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</si>
  <si>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</si>
  <si>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</si>
  <si>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</si>
  <si>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</si>
  <si>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</si>
  <si>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</si>
  <si>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</si>
  <si>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</si>
  <si>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</si>
  <si>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</si>
  <si>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</si>
  <si>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</si>
  <si>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</si>
  <si>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</si>
  <si>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</si>
  <si>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</si>
  <si>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</si>
  <si>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</si>
  <si>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</si>
  <si>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</si>
  <si>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</si>
  <si>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</si>
  <si>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</si>
  <si>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</si>
  <si>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</si>
  <si>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</si>
  <si>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</si>
  <si>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</si>
  <si>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</si>
  <si>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</si>
  <si>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</si>
  <si>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</si>
  <si>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</si>
  <si>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</si>
  <si>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</si>
  <si>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</si>
  <si>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</si>
  <si>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</si>
  <si>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</si>
  <si>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</si>
  <si>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</si>
  <si>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</si>
  <si>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</si>
  <si>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</si>
  <si>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</si>
  <si>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</si>
  <si>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</si>
  <si>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</si>
  <si>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</si>
  <si>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</si>
  <si>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</si>
  <si>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</si>
  <si>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</si>
  <si>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</si>
  <si>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</si>
  <si>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</si>
  <si>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</si>
  <si>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</si>
  <si>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</si>
  <si>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</si>
  <si>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</si>
  <si>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</si>
  <si>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</si>
  <si>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</si>
  <si>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</si>
  <si>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</si>
  <si>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</si>
  <si>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</si>
  <si>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</si>
  <si>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</si>
  <si>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</si>
  <si>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</si>
  <si>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</si>
  <si>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</si>
  <si>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</si>
  <si>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</si>
  <si>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</si>
  <si>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</si>
  <si>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</si>
  <si>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</si>
  <si>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</si>
  <si>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</si>
  <si>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</si>
  <si>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</si>
  <si>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</si>
  <si>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</si>
  <si>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</si>
  <si>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</si>
  <si>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</si>
  <si>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</si>
  <si>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</si>
  <si>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</si>
  <si>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</si>
  <si>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</si>
  <si>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</si>
  <si>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</si>
  <si>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</si>
  <si>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</si>
  <si>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</si>
  <si>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</si>
  <si>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</si>
  <si>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</si>
  <si>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</si>
  <si>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</si>
  <si>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</si>
  <si>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</si>
  <si>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</si>
  <si>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</si>
  <si>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</si>
  <si>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</si>
  <si>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</si>
  <si>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</si>
  <si>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</si>
  <si>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</si>
  <si>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</si>
  <si>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</si>
  <si>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</si>
  <si>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</si>
  <si>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</si>
  <si>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</si>
  <si>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</si>
  <si>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</si>
  <si>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</si>
  <si>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</si>
  <si>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</si>
  <si>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</si>
  <si>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</si>
  <si>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</si>
  <si>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</si>
  <si>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</si>
  <si>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</si>
  <si>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</si>
  <si>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</si>
  <si>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</si>
  <si>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</si>
  <si>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</si>
  <si>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</si>
  <si>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</si>
  <si>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</si>
  <si>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</si>
  <si>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</si>
  <si>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</si>
  <si>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</si>
  <si>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</si>
  <si>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</si>
  <si>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</si>
  <si>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</si>
  <si>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</si>
  <si>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</si>
  <si>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</si>
  <si>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</si>
  <si>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</si>
  <si>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</si>
  <si>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</si>
  <si>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</si>
  <si>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</si>
  <si>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</si>
  <si>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</si>
  <si>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</si>
  <si>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</si>
  <si>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</si>
  <si>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</si>
  <si>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</si>
  <si>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</si>
  <si>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</si>
  <si>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</si>
  <si>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</si>
  <si>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</si>
  <si>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</si>
  <si>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</si>
  <si>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</si>
  <si>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</si>
  <si>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</si>
  <si>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</si>
  <si>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</si>
  <si>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</si>
  <si>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</si>
  <si>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</si>
  <si>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</si>
  <si>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</si>
  <si>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</si>
  <si>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</si>
  <si>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</si>
  <si>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</si>
  <si>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</si>
  <si>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</si>
  <si>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</si>
  <si>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</si>
  <si>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</si>
  <si>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</si>
  <si>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</si>
  <si>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</si>
  <si>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</si>
  <si>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</si>
  <si>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</si>
  <si>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</si>
  <si>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</si>
  <si>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</si>
  <si>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</si>
  <si>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</si>
  <si>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</si>
  <si>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</si>
  <si>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</si>
  <si>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</si>
  <si>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</si>
  <si>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</si>
  <si>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</si>
  <si>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</si>
  <si>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</si>
  <si>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</si>
  <si>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</si>
  <si>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</si>
  <si>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</si>
  <si>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</si>
  <si>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</si>
  <si>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</si>
  <si>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</si>
  <si>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</si>
  <si>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</si>
  <si>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</si>
  <si>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</si>
  <si>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</si>
  <si>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</si>
  <si>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</si>
  <si>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</si>
  <si>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</si>
  <si>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</si>
  <si>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</si>
  <si>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</si>
  <si>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</si>
  <si>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</si>
  <si>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</si>
  <si>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</si>
  <si>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</si>
  <si>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</si>
  <si>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</si>
  <si>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</si>
  <si>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</si>
  <si>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</si>
  <si>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</si>
  <si>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</si>
  <si>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</si>
  <si>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</si>
  <si>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</si>
  <si>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</si>
  <si>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</si>
  <si>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</si>
  <si>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</si>
  <si>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</si>
  <si>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</si>
  <si>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</si>
  <si>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</si>
  <si>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</si>
  <si>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</si>
  <si>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</si>
  <si>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</si>
  <si>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</si>
  <si>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</si>
  <si>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</si>
  <si>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</si>
  <si>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</si>
  <si>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</si>
  <si>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</si>
  <si>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</si>
  <si>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</si>
  <si>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</si>
  <si>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</si>
  <si>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</si>
  <si>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</si>
  <si>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</si>
  <si>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</si>
  <si>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</si>
  <si>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</si>
  <si>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</si>
  <si>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</si>
  <si>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</si>
  <si>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</si>
  <si>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</si>
  <si>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</si>
  <si>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</si>
  <si>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</si>
  <si>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</si>
  <si>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</si>
  <si>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</si>
  <si>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</si>
  <si>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</si>
  <si>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</si>
  <si>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</si>
  <si>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</si>
  <si>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</si>
  <si>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</si>
  <si>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</si>
  <si>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</si>
  <si>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</si>
  <si>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</si>
  <si>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</si>
  <si>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</si>
  <si>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</si>
  <si>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</si>
  <si>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</si>
  <si>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</si>
  <si>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</si>
  <si>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</si>
  <si>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</si>
  <si>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</si>
  <si>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</si>
  <si>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</si>
  <si>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</si>
  <si>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</si>
  <si>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</si>
  <si>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</si>
  <si>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</si>
  <si>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</si>
  <si>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</si>
  <si>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</si>
  <si>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</si>
  <si>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</si>
  <si>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</si>
  <si>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</si>
  <si>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</si>
  <si>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</si>
  <si>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</si>
  <si>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</si>
  <si>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</si>
  <si>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</si>
  <si>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</si>
  <si>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</si>
  <si>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</si>
  <si>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</si>
  <si>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</si>
  <si>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</si>
  <si>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</si>
  <si>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</si>
  <si>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</si>
  <si>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</si>
  <si>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</si>
  <si>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</si>
  <si>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</si>
  <si>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</si>
  <si>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</si>
  <si>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</si>
  <si>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</si>
  <si>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</si>
  <si>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</si>
  <si>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</si>
  <si>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</si>
  <si>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</si>
  <si>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</si>
  <si>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</si>
  <si>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</si>
  <si>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</si>
  <si>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</si>
  <si>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</si>
  <si>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</si>
  <si>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</si>
  <si>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</si>
  <si>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</si>
  <si>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</si>
  <si>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</si>
  <si>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</si>
  <si>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</si>
  <si>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</si>
  <si>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</si>
  <si>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</si>
  <si>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</si>
  <si>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</si>
  <si>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</si>
  <si>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</si>
  <si>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</si>
  <si>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</si>
  <si>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</si>
  <si>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</si>
  <si>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</si>
  <si>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</si>
  <si>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</si>
  <si>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</si>
  <si>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</si>
  <si>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</si>
  <si>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</si>
  <si>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</si>
  <si>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</si>
  <si>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</si>
  <si>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</si>
  <si>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</si>
  <si>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</si>
  <si>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</si>
  <si>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</si>
  <si>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</si>
  <si>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</si>
  <si>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</si>
  <si>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</si>
  <si>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</si>
  <si>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</si>
  <si>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</si>
  <si>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</si>
  <si>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</si>
  <si>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</si>
  <si>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</si>
  <si>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</si>
  <si>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</si>
  <si>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</si>
  <si>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</si>
  <si>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</si>
  <si>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</si>
  <si>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</si>
  <si>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</si>
  <si>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</si>
  <si>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</si>
  <si>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</si>
  <si>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</si>
  <si>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</si>
  <si>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</si>
  <si>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</si>
  <si>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</si>
  <si>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</si>
  <si>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</si>
  <si>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</si>
  <si>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</si>
  <si>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</si>
  <si>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</si>
  <si>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</si>
  <si>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</si>
  <si>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</si>
  <si>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</si>
  <si>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</si>
  <si>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</si>
  <si>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</si>
  <si>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</si>
  <si>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</si>
  <si>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</si>
  <si>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</si>
  <si>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</si>
  <si>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</si>
  <si>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</si>
  <si>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</si>
  <si>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</si>
  <si>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</si>
  <si>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</si>
  <si>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</si>
  <si>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</si>
  <si>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</si>
  <si>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</si>
  <si>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</si>
  <si>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</si>
  <si>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</si>
  <si>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</si>
  <si>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</si>
  <si>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</si>
  <si>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</si>
  <si>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</si>
  <si>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</si>
  <si>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</si>
  <si>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</si>
  <si>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</si>
  <si>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</si>
  <si>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</si>
  <si>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</si>
  <si>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</si>
  <si>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</si>
  <si>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</si>
  <si>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</si>
  <si>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</si>
  <si>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</si>
  <si>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</si>
  <si>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</si>
  <si>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</si>
  <si>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</si>
  <si>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</si>
  <si>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</si>
  <si>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</si>
  <si>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</si>
  <si>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</si>
  <si>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</si>
  <si>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</si>
  <si>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</si>
  <si>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</si>
  <si>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</si>
  <si>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</si>
  <si>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</si>
  <si>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</si>
  <si>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</si>
  <si>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</si>
  <si>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</si>
  <si>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</si>
  <si>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</si>
  <si>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</si>
  <si>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</si>
  <si>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</si>
  <si>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</si>
  <si>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</si>
  <si>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</si>
  <si>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</si>
  <si>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</si>
  <si>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</si>
  <si>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</si>
  <si>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</si>
  <si>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</si>
  <si>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</si>
  <si>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</si>
  <si>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</si>
  <si>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</si>
  <si>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</si>
  <si>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</si>
  <si>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</si>
  <si>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</si>
  <si>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</si>
  <si>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</si>
  <si>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</si>
  <si>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</si>
  <si>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</si>
  <si>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</si>
  <si>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</si>
  <si>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</si>
  <si>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</si>
  <si>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</si>
  <si>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</si>
  <si>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</si>
  <si>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</si>
  <si>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</si>
  <si>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</si>
  <si>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</si>
  <si>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</si>
  <si>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</si>
  <si>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</si>
  <si>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</si>
  <si>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</si>
  <si>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</si>
  <si>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</si>
  <si>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</si>
  <si>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</si>
  <si>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</si>
  <si>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</si>
  <si>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</si>
  <si>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</si>
  <si>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</si>
  <si>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</si>
  <si>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</si>
  <si>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</si>
  <si>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</si>
  <si>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</si>
  <si>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</si>
  <si>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</si>
  <si>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</si>
  <si>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</si>
  <si>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</si>
  <si>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</si>
  <si>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</si>
  <si>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</si>
  <si>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</si>
  <si>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</si>
  <si>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</si>
  <si>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</si>
  <si>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</si>
  <si>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</si>
  <si>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</si>
  <si>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</si>
  <si>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</si>
  <si>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</si>
  <si>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</si>
  <si>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</si>
  <si>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</si>
  <si>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</si>
  <si>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</si>
  <si>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</si>
  <si>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</si>
  <si>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</si>
  <si>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</si>
  <si>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</si>
  <si>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</si>
  <si>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</si>
  <si>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</si>
  <si>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</si>
  <si>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</si>
  <si>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</si>
  <si>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</si>
  <si>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</si>
  <si>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</si>
  <si>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</si>
  <si>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</si>
  <si>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</si>
  <si>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</si>
  <si>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</si>
  <si>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</si>
  <si>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</si>
  <si>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</si>
  <si>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</si>
  <si>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</si>
  <si>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</si>
  <si>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</si>
  <si>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</si>
  <si>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</si>
  <si>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</si>
  <si>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</si>
  <si>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</si>
  <si>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</si>
  <si>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</si>
  <si>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</si>
  <si>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</si>
  <si>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</si>
  <si>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</si>
  <si>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</si>
  <si>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</si>
  <si>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</si>
  <si>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</si>
  <si>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</si>
  <si>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</si>
  <si>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</si>
  <si>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</si>
  <si>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</si>
  <si>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</si>
  <si>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</si>
  <si>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</si>
  <si>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</si>
  <si>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</si>
  <si>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</si>
  <si>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</si>
  <si>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</si>
  <si>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</si>
  <si>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</si>
  <si>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</si>
  <si>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</si>
  <si>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</si>
  <si>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</si>
  <si>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</si>
  <si>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</si>
  <si>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</si>
  <si>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</si>
  <si>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</si>
  <si>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</si>
  <si>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</si>
  <si>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</si>
  <si>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</si>
  <si>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</si>
  <si>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</si>
  <si>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</si>
  <si>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</si>
  <si>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</si>
  <si>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</si>
  <si>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</si>
  <si>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</si>
  <si>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</si>
  <si>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</si>
  <si>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</si>
  <si>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</si>
  <si>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</si>
  <si>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</si>
  <si>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</si>
  <si>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</si>
  <si>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</si>
  <si>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</si>
  <si>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</si>
  <si>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</si>
  <si>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</si>
  <si>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</si>
  <si>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</si>
  <si>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</si>
  <si>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</si>
  <si>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</si>
  <si>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</si>
  <si>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</si>
  <si>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</si>
  <si>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</si>
  <si>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</si>
  <si>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</si>
  <si>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</si>
  <si>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</si>
  <si>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</si>
  <si>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</si>
  <si>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</si>
  <si>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</si>
  <si>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</si>
  <si>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</si>
  <si>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</si>
  <si>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</si>
  <si>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</si>
  <si>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</si>
  <si>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</si>
  <si>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</si>
  <si>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</si>
  <si>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</si>
  <si>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</si>
  <si>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</si>
  <si>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</si>
  <si>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</si>
  <si>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</si>
  <si>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</si>
  <si>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</si>
  <si>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</si>
  <si>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</si>
  <si>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</si>
  <si>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</si>
  <si>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</si>
  <si>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</si>
  <si>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</si>
  <si>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</si>
  <si>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</si>
  <si>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</si>
  <si>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</si>
  <si>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</si>
  <si>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</si>
  <si>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</si>
  <si>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</si>
  <si>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</si>
  <si>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</si>
  <si>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</si>
  <si>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</si>
  <si>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</si>
  <si>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</si>
  <si>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</si>
  <si>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</si>
  <si>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</si>
  <si>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</si>
  <si>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</si>
  <si>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</si>
  <si>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</si>
  <si>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</si>
  <si>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</si>
  <si>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</si>
  <si>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</si>
  <si>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</si>
  <si>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</si>
  <si>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</si>
  <si>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</si>
  <si>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</si>
  <si>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</si>
  <si>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</si>
  <si>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</si>
  <si>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</si>
  <si>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</si>
  <si>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</si>
  <si>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</si>
  <si>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</si>
  <si>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</si>
  <si>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</si>
  <si>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</si>
  <si>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</si>
  <si>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</si>
  <si>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</si>
  <si>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</si>
  <si>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</si>
  <si>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</si>
  <si>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</si>
  <si>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</si>
  <si>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</si>
  <si>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</si>
  <si>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</si>
  <si>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</si>
  <si>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</si>
  <si>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</si>
  <si>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</si>
  <si>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</si>
  <si>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</si>
  <si>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</si>
  <si>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</si>
  <si>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</si>
  <si>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</si>
  <si>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</si>
  <si>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</si>
  <si>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</si>
  <si>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</si>
  <si>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</si>
  <si>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</si>
  <si>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</si>
  <si>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</si>
  <si>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</si>
  <si>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</si>
  <si>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</si>
  <si>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</si>
  <si>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</si>
  <si>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</si>
  <si>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</si>
  <si>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</si>
  <si>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</si>
  <si>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</si>
  <si>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</si>
  <si>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</si>
  <si>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</si>
  <si>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</si>
  <si>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</si>
  <si>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</si>
  <si>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</si>
  <si>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</si>
  <si>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</si>
  <si>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</si>
  <si>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</si>
  <si>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</si>
  <si>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</si>
  <si>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</si>
  <si>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</si>
  <si>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</si>
  <si>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</si>
  <si>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</si>
  <si>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</si>
  <si>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</si>
  <si>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</si>
  <si>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</si>
  <si>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</si>
  <si>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</si>
  <si>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</si>
  <si>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</si>
  <si>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</si>
  <si>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</si>
  <si>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</si>
  <si>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</si>
  <si>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</si>
  <si>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</si>
  <si>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</si>
  <si>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</si>
  <si>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</si>
  <si>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</si>
  <si>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</si>
  <si>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</si>
  <si>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</si>
  <si>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</si>
  <si>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</si>
  <si>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</si>
  <si>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</si>
  <si>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</si>
  <si>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</si>
  <si>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</si>
  <si>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</si>
  <si>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</si>
  <si>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</si>
  <si>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</si>
  <si>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</si>
  <si>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</si>
  <si>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</si>
  <si>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</si>
  <si>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</si>
  <si>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</si>
  <si>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</si>
  <si>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</si>
  <si>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</si>
  <si>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</si>
  <si>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</si>
  <si>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</si>
  <si>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</si>
  <si>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</si>
  <si>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</si>
  <si>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</si>
  <si>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</si>
  <si>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</si>
  <si>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</si>
  <si>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</si>
  <si>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</si>
  <si>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</si>
  <si>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</si>
  <si>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</si>
  <si>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</si>
  <si>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</si>
  <si>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</si>
  <si>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</si>
  <si>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</si>
  <si>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</si>
  <si>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</si>
  <si>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</si>
  <si>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</si>
  <si>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</si>
  <si>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</si>
  <si>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</si>
  <si>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</si>
  <si>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</si>
  <si>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</si>
  <si>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</si>
  <si>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</si>
  <si>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</si>
  <si>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</si>
  <si>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</si>
  <si>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</si>
  <si>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</si>
  <si>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</si>
  <si>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</si>
  <si>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</si>
  <si>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</si>
  <si>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</si>
  <si>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</si>
  <si>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</si>
  <si>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</si>
  <si>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</si>
  <si>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</si>
  <si>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</si>
  <si>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</si>
  <si>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</si>
  <si>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</si>
  <si>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</si>
  <si>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</si>
  <si>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</si>
  <si>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</si>
  <si>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</si>
  <si>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</si>
  <si>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</si>
  <si>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</si>
  <si>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</si>
  <si>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</si>
  <si>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</si>
  <si>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</si>
  <si>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</si>
  <si>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</si>
  <si>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</si>
  <si>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</si>
  <si>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</si>
  <si>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</si>
  <si>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</si>
  <si>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</si>
  <si>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</si>
  <si>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</si>
  <si>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</si>
  <si>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</si>
  <si>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</si>
  <si>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</si>
  <si>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</si>
  <si>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</si>
  <si>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</si>
  <si>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</si>
  <si>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</si>
  <si>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</si>
  <si>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</si>
  <si>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</si>
  <si>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</si>
  <si>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</si>
  <si>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</si>
  <si>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</si>
  <si>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</si>
  <si>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</si>
  <si>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</si>
  <si>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</si>
  <si>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</si>
  <si>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</si>
  <si>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</si>
  <si>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</si>
  <si>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KIT PECAS PRE MOLDADAS PARA RAMPA ACESSIVEL, DIMENSOES PADRAO DE 2,20 M X 1,20 M X 1,80 M</t>
  </si>
  <si>
    <t>CANALETA DE CONCRETO ESTRUTURAL 14 X 19 X 29 CM - FBK 8,0 MPA</t>
  </si>
  <si>
    <t>MEIO BLOCO DE CONCRETO ESTRUTURAL 14 X 19 X 14 CM - FBK 8,0 MPA</t>
  </si>
  <si>
    <t>CANALETA DE CONCRETO ESTRUTURAL 14 X 19 X 39 CM FBK 8,0 MPA</t>
  </si>
  <si>
    <t>BLOCO DE CONCRETO ESTRUTURAL 14 X 19 X 34 CM - FBK 8,0 MPA</t>
  </si>
  <si>
    <t>MEIO BLOCO DE CONCRETO ESTRUTURAL 14 X 19 X 19 CM - FBK 8,0 MPA</t>
  </si>
  <si>
    <t>MEIO BLOCO DE SOLO-CIMENTO (TIJOLO ECOLOGICO) - *12,5 X 12,5 X 7* CM</t>
  </si>
  <si>
    <t>BLOCO DE SOLO-CIMENTO (TIJOLO ECOLOGICO) - *25 X 12,5 X 7* CM</t>
  </si>
  <si>
    <t>BLOCO TIPO CANALETA DE SOLO-CIMENTO (TIJOLO ECOLOGICO) - *25 X 12,5 X 7* CM</t>
  </si>
  <si>
    <t>ANEL DE VEDACAO/JUNTA ELASTICA, H = *21* MM, PARA TUBO DE CONCRETO, DN 1200 MM</t>
  </si>
  <si>
    <t>ANEL DE VEDACAO/JUNTA ELASTICA, H = *23* MM, PARA TUBO DE CONCRETO, DN 1500 MM</t>
  </si>
  <si>
    <t>TUBO DE CONCRETO ARMADO PARA ESGOTO SANITARIO, CLASSE EA-2, COM ENCAIXE PONTA E BOLSA, COM JUNTA ELASTICA, DIAMETRO NOMINAL DE 1200 MM</t>
  </si>
  <si>
    <t>TUBO DE CONCRETO ARMADO PARA ESGOTO SANITARIO, CLASSE EA-2, COM ENCAIXE PONTA E BOLSA, COM JUNTA ELASTICA, DIAMETRO NOMINAL DE 1500 MM</t>
  </si>
  <si>
    <t>ASFALTO DILUIDO DE PETROLEO CM-30</t>
  </si>
  <si>
    <t>EMULSAO ASFALTICA CATIONICA RR-2C PARA USO EM PAVIMENTACAO ASFALTICA</t>
  </si>
  <si>
    <t>MANGUEIRA FLEXIVEL TRANSPARENTE COM ESPIRAL AZUL, EM PVC, DIAM. 2" (50 MM), PARA SERVICOS LEVES DE SUCCAO E DESCARGA</t>
  </si>
  <si>
    <t>BOMBA CENTRIFUGA, MOTOR ELETRICO TRIFASICO 7,5 CV, DIAMETRO DE SUCCAO X ELEVACAO 3" X 2 1/2", VAZAO *40,9* A *98,8* M3/H, PRESSAO MAXIMA *20* MCA</t>
  </si>
  <si>
    <t>BOMBA CENTRIFUGA, MOTOR ELETRICO TRIFASICO 20 CV, DIAMETRO DE SUCCAO X ELEVACAO 3" X 2", VAZAO *40,7* A *98,2* M3/H, PRESSAO MAXIMA *55* MCA</t>
  </si>
  <si>
    <t>MANGUEIRA FLEXIVEL TRANSPARENTE COM ESPIRAL AZUL, EM PVC, DIAM. 4" (100 MM), PARA SERVICOS LEVES DE SUCCAO E DESCARGA</t>
  </si>
  <si>
    <t>QUADRO ELETRICO PARA 2 BOMBAS CENTRIFUGAS TRIFASICAS 1,5 CV, *22,5* CM DE ALTURA X *34,4* CM DE LARGURA X *42,5* CM DE PROFUNDIDADE, COMPLETO</t>
  </si>
  <si>
    <t>QUADRO ELETRICO PARA 2 BOMBAS CENTRIFUGAS TRIFASICAS 3 CV, *17* CM DE ALTURA X *27,8* CM DE LARGURA X *35,2* CM DE PROFUNDIDADE, COMPLETO</t>
  </si>
  <si>
    <t>BRISE FIXO COM PAINEL EM SECAO U (57,5 MM X 51 MM, ESPESSURA 0,5 MM, ESPACAMENTO 115 MM) DE ALUMINIO, COM PINTURA ELETROSTATICA BRANCA, ACABAMENTO LISO, FIXADO EM PORTA-PAINEL RANHURADO COM PINTURA ELETROSTATICA, FIXADO EM FACHADA OU ESTRUTURA DE PROJECAO, INCLUI ACESSORIOS DE INSTALACAO (PARAFUSOS E BUCHAS), NAO INCLUI A INSTALACAO, NAO INCLUI A ESTRUTURA DE PROJECAO</t>
  </si>
  <si>
    <t>BRISE FIXO COM PAINEL EM SECAO U (84 MM X 16 MM, ESPESSURA 0,4 MM, ESPACAMENTO 86 MM) DE ALUZINC, COM PINTURA ELETROSTATICA BRANCA, ACABAMENTO LISO, INCLINACAO DE 45 GRAUS, FIXADO EM PORTA-PAINEL RANHURADO COM PINTURA ELETROSTATICA, FIXADO EM FACHADA OU ESTRUTURA DE PROJECAO, INCLUI ACESSORIOS DE INSTALACAO (PARAFUSOS E BUCHAS), NAO INCLUI INSTALACAO, NAO INCLUI A ESTRUTURA DE PROJECAO</t>
  </si>
  <si>
    <t>CAIXA PROTETORA PARA CONDENSADORA DE AR-CONDICIONADO, VAZADA COMPOSTA POR PERFIS DE ALUMINIO, COM TOPO SEMI-ABERTO, COM TAMPA, FUNDO LISO, PINTURA ELETROSTATICA BRANCA, DIMENSOES 100 CM X 78 CM X 50 CM, INCLUI ACESSORIOS DE INSTALACAO, NAO INCLUI INSTALACAO</t>
  </si>
  <si>
    <t>CONJUNTO DE BRISE / VENEZIANA EM REQUADRO DE ALUMINIO DESLIZANTE / DE CORRER PARA FACHADA, COM MARCO 150 CM X 265 CM, PAINEIS EM PERFIS FIXOS TUBULARES 25 MM X 50 MM, ESPACAMENTO 79 MM, TRILHO INTERNO SIMPLES, PINTURA ELETROSTATICA BRANCA, ACABAMENTO LISO, INCLUI ACESSORIOS DE INSTALACAO (PARAFUSOS E BUCHAS), NAO INCLUI INSTALACAO</t>
  </si>
  <si>
    <t>CAIXA DE INSPECAO COM FUNDO, CONCRETO PRE-MOLDADO - DIMENSOES INTERNAS: 1,0 X 1,0 X 0,50 M</t>
  </si>
  <si>
    <t>GANCHO EM ACO, PARA CAIXA SUBTERRANEA GCS-2, DE 200 MM</t>
  </si>
  <si>
    <t>PARAFUSO CHUMBADOR - PCH 1 DO TIPO ANDORINHA (EM Y) COM PORCA INCLUSA, *12 X 80 MM*</t>
  </si>
  <si>
    <t>SUPORTE DEGRAU PARA CABOS PARA CAIXA SUBTERRANEA, 608 MM, 14 FUROS - SD2</t>
  </si>
  <si>
    <t>CANAL /CANALETA DE DRENAGEM EM CONCRETO POLIMERO, CLASSE C250, LARGURA EXTERIOR 13 CM, ALTURA EXTERIOR 9,5 CM, COMPRIMENTO DE 100 CM (INCLUI GRELHA GALVANIZADA E KIT DE FIXACAO COM PARAFUSO)</t>
  </si>
  <si>
    <t>FIXADOR PARA GRADIL EM POLIAMIDA, ACOMPANHA TAMPA ACABAMENTO (NAO INCLUI PARAFUSO ALLEN)</t>
  </si>
  <si>
    <t>PARAFUSO EM ACO INOX (TIPO ALLEN) M6 X 40 MM, COM CABECA BOLEADA / ABAULADA, SEXTAVADA INTERNA, COM ROSCA</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</si>
  <si>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</si>
  <si>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</si>
  <si>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MOURAO DE CONCRETO RETO, SECAO QUADRADA, *15 X 15 CM*, *H= 2,30 M*</t>
  </si>
  <si>
    <t>POLIMERO HIDROGEL / ADESIVO FIXADOR PARA HIDROSSEMEADURA/IRRIGACAO</t>
  </si>
  <si>
    <t>MIX DE SEMENTES PARA FORMACAO DE GRAMADOS, PARA HIDROSSEMEADURA</t>
  </si>
  <si>
    <t>MULCH DE FIBRA DE MADEIRA PROCESSADA</t>
  </si>
  <si>
    <t>TROMBETA OU FUNIL, DE ANCORAGEM ATIVA PARA CABOS COM ATE 2 CORDOALHAS DE DIAMETRO NOMINAL 12,7 MM</t>
  </si>
  <si>
    <t>BLOCO DE ANCORAGEM ATIVA PARA CABOS COM ATE 2 CORDOALHAS DE DIAMETRO NOMINAL 12,7 MM</t>
  </si>
  <si>
    <t>PLACA DE ANCORAGEM ATIVA PARA CABOS COM ATE 2 CORDOALHAS DE DIAMETRO NOMINAL 12,7 MM</t>
  </si>
  <si>
    <t>CUNHA DE ACO BIPARTIDA PARA FIXACAO DE CORDOALHA ENGRAXADA E PLASTIFICADA DE DIAMETRO NOMINAL 12,7 MM</t>
  </si>
  <si>
    <t>TROMBETA OU FUNIL, DE ANCORAGEM ATIVA PARA CABOS COM ATE 2 CORDOALHAS DE DIAMETRO NOMINAL 15,2 MM</t>
  </si>
  <si>
    <t>BLOCO DE ANCORAGEM ATIVA PARA CABOS COM ATE 2 CORDOALHAS DE DIAMETRO NOMINAL 15,2 MM</t>
  </si>
  <si>
    <t>PLACA DE ANCORAGEM ATIVA PARA CABOS COM ATE 2 CORDOALHAS DE DIAMETRO NOMINAL 15,2 MM</t>
  </si>
  <si>
    <t>CUNHA DE ACO BIPARTIDA PARA FIXACAO DE CORDOALHA ENGRAXADA E PLASTIFICADA DE DIAMETRO NOMINAL 15,2 MM</t>
  </si>
  <si>
    <t>TROMBETA OU FUNIL, DE ANCORAGEM ATIVA PARA CABOS COM ATE 12 CORDOALHAS DE DIAMETRO NOMINAL 12,7 MM</t>
  </si>
  <si>
    <t>BLOCO DE ANCORAGEM ATIVA PARA CABOS COM ATE 12 CORDOALHAS DE DIAMETRO NOMINAL 12,7 MM</t>
  </si>
  <si>
    <t>PLACA DE ANCORAGEM ATIVA PARA CABOS COM ATE 12 CORDOALHAS DE DIAMETRO NOMINAL 12,7 MM</t>
  </si>
  <si>
    <t>TROMBETA OU FUNIL, DE ANCORAGEM ATIVA PARA CABOS COM ATE 12 CORDOALHAS DE DIAMETRO NOMINAL 15,2 MM</t>
  </si>
  <si>
    <t>BLOCO DE ANCORAGEM ATIVA PARA CABOS COM ATE 12 CORDOALHAS DE DIAMETRO NOMINAL 15,2 MM</t>
  </si>
  <si>
    <t>PLACA DE ANCORAGEM ATIVA PARA CABOS COM ATE 12 CORDOALHAS DE DIAMETRO NOMINAL 15,2 MM</t>
  </si>
  <si>
    <t>TROMBETA OU FUNIL, DE ANCORAGEM ATIVA PARA CABOS COM ATE 4 CORDOALHAS DE DIAMETRO NOMINAL 12,7 MM</t>
  </si>
  <si>
    <t>BLOCO DE ANCORAGEM ATIVA PARA CABOS COM ATE 4 CORDOALHAS DE DIAMETRO NOMINAL 12,7 MM</t>
  </si>
  <si>
    <t>PLACA DE ANCORAGEM ATIVA PARA CABOS COM ATE 4 CORDOALHAS DE DIAMETRO NOMINAL 12,7 MM</t>
  </si>
  <si>
    <t>TROMBETA OU FUNIL, DE ANCORAGEM ATIVA PARA CABOS COM ATE 4 CORDOALHAS DE DIAMETRO NOMINAL 15,2 MM</t>
  </si>
  <si>
    <t>BLOCO DE ANCORAGEM ATIVA PARA CABOS COM ATE 4 CORDOALHAS DE DIAMETRO NOMINAL 15,2 MM</t>
  </si>
  <si>
    <t>PLACA DE ANCORAGEM ATIVA PARA CABOS COM ATE 4 CORDOALHAS DE DIAMETRO NOMINAL 15,2 MM</t>
  </si>
  <si>
    <t>TROMBETA OU FUNIL, DE ANCORAGEM ATIVA PARA CABOS COM ATE 6 CORDOALHAS DE DIAMETRO NOMINAL 12,7 MM</t>
  </si>
  <si>
    <t>BLOCO DE ANCORAGEM ATIVA PARA CABOS COM ATE 6 CORDOALHAS DE DIAMETRO NOMINAL 12,7 MM</t>
  </si>
  <si>
    <t>PLACA DE ANCORAGEM ATIVA PARA CABOS COM ATE 6 CORDOALHAS DE DIAMETRO NOMINAL 12,7 MM</t>
  </si>
  <si>
    <t>TROMBETA OU FUNIL, DE ANCORAGEM ATIVA PARA CABOS COM ATE 6 CORDOALHAS DE DIAMETRO NOMINAL 15,2 MM</t>
  </si>
  <si>
    <t>BLOCO DE ANCORAGEM ATIVA PARA CABOS COM ATE 6 CORDOALHAS DE DIAMETRO NOMINAL 15,2 MM</t>
  </si>
  <si>
    <t>PLACA DE ANCORAGEM ATIVA PARA CABOS COM ATE 6 CORDOALHAS DE DIAMETRO NOMINAL 15,2 MM</t>
  </si>
  <si>
    <t>TROMBETA OU FUNIL, DE ANCORAGEM ATIVA PARA CABOS COM ATE 7 CORDOALHAS DE DIAMETRO NOMINAL 12,7 MM</t>
  </si>
  <si>
    <t>BLOCO DE ANCORAGEM ATIVA PARA CABOS COM ATE 7 CORDOALHAS DE DIAMETRO NOMINAL 12,7 MM</t>
  </si>
  <si>
    <t>PLACA DE ANCORAGEM ATIVA PARA CABOS COM ATE 7 CORDOALHAS DE DIAMETRO NOMINAL 12,7 MM</t>
  </si>
  <si>
    <t>TROMBETA OU FUNIL, DE ANCORAGEM ATIVA PARA CABOS COM ATE 7 CORDOALHAS DE DIAMETRO NOMINAL 15,2 MM</t>
  </si>
  <si>
    <t>BLOCO DE ANCORAGEM ATIVA PARA CABOS COM ATE 7 CORDOALHAS DE DIAMETRO NOMINAL 15,2 MM</t>
  </si>
  <si>
    <t>PLACA DE ANCORAGEM ATIVA PARA CABOS COM ATE 7 CORDOALHAS DE DIAMETRO NOMINAL 15,2 MM</t>
  </si>
  <si>
    <t>CAP FECHADO PARA PROTENSAO DE CORDOALHA ENGRAXADA E PLASTIFICADA</t>
  </si>
  <si>
    <t>TUBETE PLASTICO PARA PROTENSAO DE CORDOALHA ENGRAXADA E PLASTIFICADA ATE 15,2 MM</t>
  </si>
  <si>
    <t>CAP ABERTO PARA ANCORAGEM ATIVA DE PROTENSAO DE CORDOALHA ENGRAXADA E PLASTIFICADA DE DIAMETRO NOMINAL 12,7 MM</t>
  </si>
  <si>
    <t>POCKET FORMER PARA ANCORAGEM ATIVA DE PROTENSAO DE CORDOALHA ENGRAXADA E PLASTIFICADA DE DIAMETRO NOMINAL DE 12,7 MM</t>
  </si>
  <si>
    <t>BLOCO DE ANCORAGEM DE FERRO FUNDIDO, PARA CORDOALHA ENGRAXADA E PLASTIFICADA DE DIAMETRO NOMINAL 12,7 MM</t>
  </si>
  <si>
    <t>CAP ABERTO PARA ANCORAGEM ATIVA DE PROTENSAO DE CORDOALHA ENGRAXADA E PLASTIFICADA DE DIAMETRO NOMINAL 15,2 MM</t>
  </si>
  <si>
    <t>POCKET FORMER PARA ANCORAGEM ATIVA DE PROTENSAO DE CORDOALHA ENGRAXADA E PLASTIFICADA DE DIAMETRO NOMINAL DE 15,2 MM</t>
  </si>
  <si>
    <t>BLOCO DE ANCORAGEM DE FERRO FUNDIDO, PARA CORDOALHA ENGRAXADA E PLASTIFICADA DE DIAMETRO NOMINAL 15,2 MM</t>
  </si>
  <si>
    <t>PLACA DE ACO CALANDRADA PARA ANCORAGEM PASSIVA, TIPO LACO OU "U",DE CABOS COM ATE 2 CORDOALHAS</t>
  </si>
  <si>
    <t>PLACA DE ACO CALANDRADA PARA ANCORAGEM PASSIVA, TIPO LACO OU "U", DE CABOS COM ATE 12 CORDOALHAS</t>
  </si>
  <si>
    <t>PLACA DE ACO CALANDRADA PARA ANCORAGEM PASSIVA, TIPO LACO OU "U",DE CABOS COM ATE 4 CORDOALHAS</t>
  </si>
  <si>
    <t>PLACA DE ACO CALANDRADA PARA ANCORAGEM PASSIVA, TIPO LACO OU "U", DE CABOS COM ATE 6 CORDOALHAS</t>
  </si>
  <si>
    <t>PLACA DE ACO CALANDRADA PARA ANCORAGEM PASSIVA, TIPO LACO OU "U", DE CABOS COM ATE 7 CORDOALHAS</t>
  </si>
  <si>
    <t>BAINHA METALICA GALVANIZADA REDONDA, COM DIAMETRO NOMINAL DE 35 MM</t>
  </si>
  <si>
    <t>BAINHA METALICA GALVANIZADA REDONDA, COM DIAMETRO NOMINAL DE 40 MM</t>
  </si>
  <si>
    <t>BAINHA METALICA GALVANIZADA REDONDA, COM DIAMETRO NOMINAL DE 50 MM</t>
  </si>
  <si>
    <t>BAINHA METALICA GALVANIZADA REDONDA, COM DIAMETRO NOMINAL DE 55 MM</t>
  </si>
  <si>
    <t>BAINHA METALICA GALVANIZADA REDONDA, COM DIAMETRO NOMINAL DE 60 MM</t>
  </si>
  <si>
    <t>BAINHA METALICA GALVANIZADA REDONDA, COM DIAMETRO NOMINAL DE 65 MM</t>
  </si>
  <si>
    <t>BAINHA METALICA GALVANIZADA REDONDA, COM DIAMETRO NOMINAL DE 80 MM</t>
  </si>
  <si>
    <t>CORDOALHA NUA PARA PROTENSAO, ACO CP 190 RB, DIAMETRO NOMINAL DE 12,70 MM</t>
  </si>
  <si>
    <t>CORDOALHA NUA PARA PROTENSAO, ACO CP 190 RB, DIAMETRO NOMINAL DE 15,20 MM</t>
  </si>
  <si>
    <t>CORDOALHA NUA PARA PROTENSAO, ACO CP 210 RB, DIAMETRO NOMINAL DE 12,70 MM</t>
  </si>
  <si>
    <t>CORDOALHA NUA PARA PROTENSAO, ACO CP 210 RB, DIAMETRO NOMINAL DE 15,20 MM</t>
  </si>
  <si>
    <t>CORDOALHA ENGRAXADA E PLASTIFICADA PEAD, PARA PROTENSAO, ACO CP 190 RB, DIAMETRO NOMINAL DE 12,70 MM</t>
  </si>
  <si>
    <t>CORDOALHA ENGRAXADA E PLASTIFICADA PEAD, PARA PROTENSAO, ACO CP 190 RB, DIAMETRO NOMINAL DE 15,20 MM</t>
  </si>
  <si>
    <t>CORDOALHA ENGRAXADA E PLASTIFICADA PEAD, PARA PROTENSAO, ACO CP 210 RB, DIAMETRO NOMINAL DE 12,70 MM</t>
  </si>
  <si>
    <t>CORDOALHA ENGRAXADA E PLASTIFICADA PEAD, PARA PROTENSAO, ACO CP 210 RB, DIAMETRO NOMINAL DE 15,20 MM</t>
  </si>
  <si>
    <t>BATE ESTACA PARA INSTALACAO DE DEFENSAS METALICAS (GUARD RAIL) FIXO</t>
  </si>
  <si>
    <t>BETONEIRA CAPACIDADE NOMINAL DE 250 L, CAPACIDADE DE MISTURA DE *200* L, MOTOR ELETRICO MONOFASICO POTENCIA 1CV SEM CARREGADOR</t>
  </si>
  <si>
    <t>CALDEIRA DE ASFALTO A GAS COM TERMOMETRO, CAPACIDADE 100 LITROS</t>
  </si>
  <si>
    <t>TANQUE PARA HIDROSSEMEADURA, COM CAPACIDADE DE *8.000* LITROS, BOMBA E MANGUEIRAS PARA LANCAMENTO, MOTOR DIESEL COM POTENCIA DE 105 CV, 4 CILINDROS, EIXO MISTURADOR (NAO INCLUI CAMINHAO)</t>
  </si>
  <si>
    <t>CENTRAL DE LAMA BENTONITICA (DEPOSITO DE BENTONITA, MISTURADOR DE ALTA TURBULENCIA, SILO DE ARMAZENAMENTO DE LAMA E AGUA)</t>
  </si>
  <si>
    <t>COMPRESSOR DE AR, VAZAO DE 10 PCM, RESERVATORIO 100 L, PRESSAO DE TRABALHO ENTRE 6,9 E 9,7 BAR, POTENCIA 2 HP, TENSAO 110/220 V</t>
  </si>
  <si>
    <t>BOMBA HIDRAULICA MANUAL PARA MACACO HIDRAULICO DE PROTENSAO DE CORDOALHAS, DUPLA ACAO, PRESSAO MAXIMA 700 KG/CM2, CAPACIDADE DO RESERVATORIO DE 8000 CM3(INCLUI MANOMETRO E MANGUEIRA)</t>
  </si>
  <si>
    <t>CILINDRO HIDRAULICO PARA PROTENSAO DE MONOBARRAS, COM HASTE VAZADA, ESFORCO MAXIMO DE 30 TONELADAS</t>
  </si>
  <si>
    <t>MACACO PARA PROTENSAO DE CORDOALHAS, MP 5-7-B, ESFORCO MAXIMO DE 115 TONELADAS</t>
  </si>
  <si>
    <t>CENTRAL DE BOMBEAMENTO HIDRAULICA MOTORIZADA, MOTOR 1,8 KW, 12000 RPM, MONOFASICO DE 220 VOLTS, AJUSTAVEL DE 0 ATE 700 BAR</t>
  </si>
  <si>
    <t>MACACO HIDRAULICO DE PROTENSAO, DUPLA ACAO PARA MONOCABO DE ACO DE 12,7 MM, CAPACIDADE MAXIMA DE 20 TONELADAS, PRESSAO MAXIMA DE 700 BAR</t>
  </si>
  <si>
    <t>MACACO HIDRAULICO DE PROTENSAO, DUPLA ACAO PARA MONOCABO DE ACO DE 15,2 MM, CAPACIDADE MAXIMA DE 30 TONELADAS, PRESSAO MAXIMA DE 700 BAR</t>
  </si>
  <si>
    <t>MAQUINA DOBRADEIRA TDC, ESPESSURA 1,5 MM</t>
  </si>
  <si>
    <t>ENCERADEIRA INDUSTRIAL *400 MM*, MOTOR 1 HP, 220 V, INCLUI SUPORTE DE DISCO E ESCOVA DE NYLON</t>
  </si>
  <si>
    <t>MARTELO ROMPEDOR HIDRAULICO ACOPLAVEL PARA RETROESCAVADEIRAS / ESCAVADEIRAS, *1500 A 1700* KG</t>
  </si>
  <si>
    <t>ESTABILIZADOR DE LINHA E PRESSAO, CAPACIDADE DE 120 BAR, COM MANOMETRO DE LEITURA, REGISTRO DE 1" COM RETORNO E LINHA</t>
  </si>
  <si>
    <t>FURADEIRA ELETROMAGNETICA, VELOCIDADE (SEM CARGA/ COM CARGA) 450/ 270 RPM, ESPESSURA MAXIMA DA CHAPA A SER FURADA 50 MM, PORCA DE ADESAO MAGNETICA 17000 N, POTENCIA 1100 W, ALIMENTACAO 220 - 60 HZ, MONOFASICA</t>
  </si>
  <si>
    <t>GRUPO GERADOR DIESEL, COM CARENAGEM, POTENCIA STANDART ENTRE 400 E 460 KVA, VELOCIDADE DE 1800 RPM, FREQUENCIA DE 60 HZ</t>
  </si>
  <si>
    <t>GUINDASTE DERRICK, LANCA DE *20* M, CARGA MAXIMA 10T, POTENCIA 45 KW</t>
  </si>
  <si>
    <t>GUINDASTE HIDRAULICO AUTOPROPELIDO, COM LANCA TRELICADA 40 M, CAPACIDADE MAXIMA 75 T, EQUIPADO COM CLAMSHELL</t>
  </si>
  <si>
    <t>GUINDASTE HIDRAULICO AUTOPROPELIDO, COM LANCA TRELICADA 41 M, CAPACIDADE MAXIMA DE ELEVACAO 43 T, POTENCIA 230 KW, EQUIPADO COM CACAMBA DE ARRASTO (DRAGLINE) DE 0,76 M3</t>
  </si>
  <si>
    <t>GUINDASTE HIDRAULICO RODOVIARIO, LANCA TELESCOPICA DE *50+20* M, CAPACIDADE MAXIMA DE 90T, 4 EIXOS, POTENCIA 330 KW, MOTOR DIESEL</t>
  </si>
  <si>
    <t>GUINDASTE SOBRE ESTEIRAS COM LANCA TRELICADA (27 A 58 M), CAPACIDADE DE CARGA MAXIMA DE 35 A 76,5 T</t>
  </si>
  <si>
    <t>GUINDASTE SOBRE ESTEIRAS, COM LANCA TRELICADA DE 27 M ATE 58 M, CAPACIDADE MAXIMA DE 35 T ATE 76,5 T, EQUIPADO COM CLAMSHELL - 220 KW (GARRA PARA PAREDE DIAFRAGMA, ESTACA BARRET, ETC)</t>
  </si>
  <si>
    <t>LIXADEIRA DE PAREDE, COM LED, POTENCIA 750 W, FREQUENCIA 60 HZ, VELOCIDADE 1000 A 2100 RPM, DIAMETRO DA LIXA 225 MM</t>
  </si>
  <si>
    <t>MARTELETE PERFURADOR/ ROMPEDOR ELETRICO, *800* W, 220 V</t>
  </si>
  <si>
    <t>MARTELO PERFURADOR PNEUMATICO MANUAL, HASTE 19 X 108 MM, *11* KG</t>
  </si>
  <si>
    <t>MINI GUINDASTE ARANHA SOBRE ESTEIRAS E LANCA TELESCOPICA, CAPACIDADE MAXIMA DE CARGA 3,0 TON, RAIO MAXIMO DE TRABALHO 8,25 M, ALTURA DE LANCA DO SOLO 9,2 M, 55 M DE CABO DE ACO 8 MM, MOTOR ELETRICO 220/380 VOLTS TRIFASICO</t>
  </si>
  <si>
    <t>MISTURADOR PARA PREPARO DE LAMA ESTABILIZANTE COM CAPACIDADE DE *4000* L, COM BOMBA CENTRIFUGA 5,5 HP A 23,07 HP, PARA SISTEMA DE FURO DIRECIONAL</t>
  </si>
  <si>
    <t>MAQUINA DEMARCADORA DE FAIXA DE TRAFEGO A FRIO, TRACAO MANUAL, POTENCIA DE 4 CV, PRESSAO MAX 3300 PSI</t>
  </si>
  <si>
    <t>MAQUINA FORMER DOBRAS DIVERSAS: 220V/380V TRIFASICO OU MONOFASICO, CAPACIDADE 0,5-1,27MM, MOTOR COM POTENCIA DE 2CV</t>
  </si>
  <si>
    <t>MAQUINA METALEIRA UNIVERSAL MULTIUSO, MODELO IW 110/180 BTD</t>
  </si>
  <si>
    <t>MAQUINA PARA SOLDA POR ELETROFUSAO PARA TUBOS DE POLIETILENO DE ALTA DENSIDADE (PEAD) COM DIAMETRO EXTERNO DE 20 A 1600 MM, POTENCIA ENTRE 3500 E 3680 W, TENSAO DE SAIDA CONTROLADA ENTRE 8 E 48 V, CORRENTE DE SOLDAGEM DE ATE 120 A, TENSAO DE ALIMENTACAO DE 230 V E CORRENTE DE ALIMENTACAO DE ATE 32 A, MONOFASICO, FREQUENCIA ENTRE 50 A 60 HZ, INCLUI CABOS DE SOLDAGEM E DE ALIMENTACAO E SCANNER</t>
  </si>
  <si>
    <t>MAQUINA PARA SOLDA POR ELETROFUSAO PARA TUBOS DE POLIETILENO DE ALTA DENSIDADE (PEAD) COM DIAMETRO EXTERNO DE 20 A 800 MM, POTENCIA ENTRE 2750 E 3000 W, TENSAO DE SAIDA CONTROLADA ENTRE 8 E 48 V, CORRENTE DE SOLDAGEM DE ATE 90 A, TENSAO DE ALIMENTACAO DE 230 V, CORRENTE DE ALIMENTACAO DE ATE 16 A, BIFASICO, FREQUECIA ENTRE 50 A 60 HZ, INCLUI CABOS DE SOLDAGEM E DE ALIMENTACAO E SCANNER</t>
  </si>
  <si>
    <t>MAQUINA PARA SOLDA POR TERMOFUSAO PARA TUBOS DE POLIETILENO DE ALTA DENSIDADE (PEAD) COM DIAMETRO EXTERNO DE 315 A 630 MM, POTENCIA ENTRE 8000 E 12350 W</t>
  </si>
  <si>
    <t>MAQUINA PARA SOLDA POR TERMOFUSAO PARA TUBOS DE POLIETILENO DE ALTA DENSIDADE (PEAD) COM DIAMETRO EXTERNO DE 710 A 1200 MM, POTENCIA ENTRE 16000 E 29500 W</t>
  </si>
  <si>
    <t>MAQUINA PARA SOLDA POR TERMOFUSAO PARA TUBOS DE POLIETILENO DE ALTA DENSIDADE (PEAD) COM DIAMETRO EXTERNO DE 90 A 315 MM, POTENCIA ENTRE 2500 E 5350 W</t>
  </si>
  <si>
    <t>MAQUINA SOLDA ARCO COM PISTOLA DE SOLDAGEM PARA STUD BOLT DE 5 MM A 22 MM</t>
  </si>
  <si>
    <t>PLATAFORMA ELEVATORIA ARTICULADA ELETRICA COM ALCANCE DE 6 M, CAPACIDADE DE 500 KG - 1,5 KW</t>
  </si>
  <si>
    <t>PULVERIZADOR DE TINTA ELETRICO AIRLESS, VAZAO *2* L/MIN</t>
  </si>
  <si>
    <t>PORTICO / PONTE ROLANTE MONOVIGA, PERFIL I, 4 PERNAS, CAPACIDADE *5* T, PARA VAO ATE 40 M, CONTROLE MOTORIZADO, SOB TRILHOS</t>
  </si>
  <si>
    <t>MARTELO ROMPEDOR HIDRAULICO ACOPLAVEL PARA RETROESCAVADEIRAS / ESCAVADEIRAS, *275 A 365* KG</t>
  </si>
  <si>
    <t>SERRA FITA HORIZONTAL, ELETRICA, COM CONTROLE HIDRAULICO, PAINEL DE COMANDO EM 24 V, MOTOR ELETRICO 1,5 CV, DIMENSOES DA FITA 3880 X 27 X 0,9 MM, TRIFASICA</t>
  </si>
  <si>
    <t>TARTARUGA DE OXICORTE CG1, MONOFASICA, 220 V, FREQUENCIA 50 HZ, VELOCIDADE DE CORTE (MM/MIN) 50 A 750, DIAMETRO MINIMO DO COMPASSO 200 MM</t>
  </si>
  <si>
    <t>TORRE, COMPOSTA POR GUINCHO MECANICO, GUINCHO MANUAL, CABOS DE ACO, PITEIRA E SOQUETE</t>
  </si>
  <si>
    <t>UNIDADE DOSADORA AIRLESS TIPO HOT SPRAY</t>
  </si>
  <si>
    <t>VARREDEIRA DE GRAMA SINTETICA A GASOLINA, 2,4 CV, 4 TEMPOS</t>
  </si>
  <si>
    <t>CAIXA DE PASSAGEM PLASTICA PARA AR CONDICIONADO, *29 X 14 X 6* CM (L X A X E)</t>
  </si>
  <si>
    <t>GEOCOMPOSTO DRENANTE, TRIDIMENSIONAL DE FILAMENTOS DE POLIPROPILENO, COM NUCLEO DRENANTE, ENTRE DOIS GEOTEXTEIS NAO TECIDO AGULHADO DE POLIESTER</t>
  </si>
  <si>
    <t>LUVA SIMPLES, EM POLIETILENO DE ALTA DENSIDADE (PEAD), DN 100 MM, PARA DRENAGEM</t>
  </si>
  <si>
    <t>CANTO PARA DUTO TDC EM ACO GALVANIZADO #18</t>
  </si>
  <si>
    <t>PAINEL RIGIDO EM POLIURETANO (PU) PRE-ISOLADO, REVESTIDO EM ALUMINIO EM AMBAS AS FACES, ESPESSURA 20 MM</t>
  </si>
  <si>
    <t>FITA ADESIVA ALUMINIZADA BOPP, L = 50 MM</t>
  </si>
  <si>
    <t>COLARINHO SEM REGISTRO, DE ACO GALVANIZADO DN 109 MM (4") PARA CONEXAO DE DUTO FLEXIVEL</t>
  </si>
  <si>
    <t>COLARINHO SEM REGISTRO, DE ACO GALVANIZADO DN 131 MM (5") PARA DUTO FLEXIVEL</t>
  </si>
  <si>
    <t>COLARINHO SEM REGISTRO, DE ACO GALVANIZADO DN 161 MM (6") PARA DUTO FLEXIVEL</t>
  </si>
  <si>
    <t>COLARINHO SEM REGISTRO, DE ACO GALVANIZADO DN 185 MM (7") PARA DUTO FLEXIVEL</t>
  </si>
  <si>
    <t>COLARINHO SEM REGISTRO, DE ACO GALVANIZADO DN 208 MM (8") PARA DUTO FLEXIVEL</t>
  </si>
  <si>
    <t>COLARINHO SEM REGISTRO, DE ACO GALVANIZADO DN 263 MM (10") PARA DUTO FLEXIVEL</t>
  </si>
  <si>
    <t>COLARINHO SEM REGISTRO, DE ACO GALVANIZADO DN 314 MM (12") PARA DUTO FLEXIVEL</t>
  </si>
  <si>
    <t>COLARINHO SEM REGISTRO, DE ACO GALVANIZADO DN 364 MM (14") PARA DUTO FLEXIVEL</t>
  </si>
  <si>
    <t>CLAVO AUTOADESIVO PARA FIXACAO (INCLUSO PROTECAO)</t>
  </si>
  <si>
    <t>MANTA DE LA DE VIDRO AGLOMERADA COM RESINA SINTETICA, SEM REVESTIMENTO EM NENHUMA DAS FACES, ESPESSURA 2,5 CM, ROLO COM LARGURA DE 1,20 M</t>
  </si>
  <si>
    <t>SILICONE NEUTRO ALTA TEMPERATURA 280G</t>
  </si>
  <si>
    <t>PARAFUSO, EM ACO ZINCADO, CABECA LENTILHA AUTO TRAVANTE DIAMETRO 5/16" X 1" COM PORCA</t>
  </si>
  <si>
    <t>FITA DE VEDACAO ADESIVA, EM ESPUMA POLIETILENO, PRETA, L = 10 MM, E = 4 MM</t>
  </si>
  <si>
    <t>MANTA LA DE VIDRO COM UMA DAS FACES ALUMINIZADA 1200 MM X 25 M</t>
  </si>
  <si>
    <t>FITA PLASTICA DE ARQUEAR, EM POLIPROPILENO - PP, PRETA, L = 10 MM, E = 0,65 MM</t>
  </si>
  <si>
    <t>DUTO FLEXIVEL CIRCULAR EM ALUMINIO ISOLADO DN 109 MM (4")</t>
  </si>
  <si>
    <t>DUTO FLEXIVEL CIRCULAR EM ALUMINIO ISOLADO DN 131 MM (5")</t>
  </si>
  <si>
    <t>DUTO FLEXIVEL CIRCULAR EM ALUMINIO ISOLADO DN 161 MM (6")</t>
  </si>
  <si>
    <t>DUTO FLEXIVEL CIRCULAR EM ALUMINIO ISOLADO DN 185 MM (7")</t>
  </si>
  <si>
    <t>DUTO FLEXIVEL CIRCULAR EM ALUMINIO ISOLADO DN 209 MM (8")</t>
  </si>
  <si>
    <t>DUTO FLEXIVEL CIRCULAR EM ALUMINIO ISOLADO DN 263 MM (10")</t>
  </si>
  <si>
    <t>DUTO FLEXIVEL CIRCULAR EM ALUMINIO ISOLADO DN 314 MM (12")</t>
  </si>
  <si>
    <t>DUTO FLEXIVEL CIRCULAR EM ALUMINIO ISOLADO DN 364 MM (14")</t>
  </si>
  <si>
    <t>TALA PARA EMENDA DE ELETROCALHA, SIMPLES / RETA, LISA OU PERFURADA, EM CHAPA DE ACO GALVANIZADO #22, ALTURA 50 MM</t>
  </si>
  <si>
    <t>PARAFUSO, EM ACO ZINCADO, CABECA LENTILHA AUTOTRAVANTE DIAMETRO 5/16" X 1"</t>
  </si>
  <si>
    <t>COTOVELO HORIZONTAL RETO, 90 GRAUS, PARA ELETROCALHA, EM CHAPA PERFURADA DE ACO GALVANIZADO ESPESSURA #22, 100 X 50 MM (L X A), SEM VIROLA, SEM TAMPA</t>
  </si>
  <si>
    <t>COTOVELO HORIZONTAL RETO 90 GRAUS, PARA ELETROCALHA, EM CHAPA PERFURADA DE ACO GALVANIZADO ESPESSURA #22, 50 X 50 MM (L X A), SEM VIROLA, SEM TAMPA</t>
  </si>
  <si>
    <t>COTOVELO HORIZONTAL RETO 90 GRAUS, PARA ELETROCALHA, EM CHAPA PERFURADA DE ACO GALVANIZADO ESPESSURA #22, 75 X 50 MM (L X A), SEM VIROLA, SEM TAMPA</t>
  </si>
  <si>
    <t>COTOVELO HORIZONTAL RETO 90 GRAUS, PARA ELETROCALHA, EM CHAPA PERFURADA DE ACO GALVANIZADO ESPESSURA #22, 125 X 50 MM (L X A), SEM VIROLA, SEM TAMPA</t>
  </si>
  <si>
    <t>COTOVELO HORIZONTAL RETO 90 GRAUS, PARA ELETROCALHA, EM CHAPA PERFURADA DE ACO GALVANIZADO ESPESSURA #22, 150 X 50 MM (L X A), SEM VIROLA, SEM TAMPA</t>
  </si>
  <si>
    <t>COTOVELO HORIZONTAL RETO 90 GRAUS, PARA ELETROCALHA, EM CHAPA PERFURADA DE ACO GALVANIZADO ESPESSURA #22, 200 X 50 MM (L X A), SEM VIROLA, SEM TAMPA</t>
  </si>
  <si>
    <t>COTOVELO HORIZONTAL RETO 90 GRAUS, PARA ELETROCALHA, EM CHAPA PERFURADA DE ACO GALVANIZADO ESPESSURA #22, 250 X 50 MM (L X A), SEM VIROLA, SEM TAMPA</t>
  </si>
  <si>
    <t>COTOVELO HORIZONTAL RETO 90 GRAUS, PARA ELETROCALHA, EM CHAPA PERFURADA DE ACO GALVANIZADO ESPESSURA #18, 300 X 50 MM (L X A), SEM VIROLA, SEM TAMPA</t>
  </si>
  <si>
    <t>COTOVELO HORIZONTAL RETO 90 GRAUS, PARA ELETROCALHA, EM CHAPA PERFURADA DE ACO GALVANIZADO ESPESSURA #18, 400 X 50 MM (L X A), SEM VIROLA, SEM TAMPA</t>
  </si>
  <si>
    <t>COTOVELO HORIZONTAL RETO 90 GRAUS, PARA ELETROCALHA, EM CHAPA PERFURADA DE ACO GALVANIZADO ESPESSURA #16, 500 X 50 MM (L X A), SEM VIROLA, SEM TAMPA</t>
  </si>
  <si>
    <t>COTOVELO HORIZONTAL RETO 90 GRAUS, PARA ELETROCALHA, EM CHAPA PERFURADA DE ACO GALVANIZADO ESPESSURA #16, 600 X 50 MM (L X A), SEM VIROLA, SEM TAMPA</t>
  </si>
  <si>
    <t>COTOVELO HORIZONTAL RETO 90 GRAUS PARA ELETROCALHA, EM CHAPA PERFURADA DE ACO GALVANIZADO ESPESSURA #14, 700 X 50 MM (L X A), SEM VIROLA, SEM TAMPA</t>
  </si>
  <si>
    <t>COTOVELO HORIZONTAL RETO 90 GRAUS, PARA ELETROCALHA, EM CHAPA PERFURADA DE ACO GALVANIZADO ESPESSURA #14, 800 X 50 MM (L X A), SEM VIROLA, SEM TAMPA</t>
  </si>
  <si>
    <t>COTOVELO HORIZONTAL RETO 90 GRAUS, PARA ELETROCALHA, EM CHAPA LISA DE ACO GALVANIZADO ESPESSURA #22, 100 X 50 MM (L X A), SEM VIROLA, SEM TAMPA</t>
  </si>
  <si>
    <t>COTOVELO HORIZONTAL RETO 90 GRAUS, PARA ELETROCALHA, EM CHAPA LISA DE ACO GALVANIZADO ESPESSURA #22, 50 X 50 MM (L X A), SEM VIROLA, SEM TAMPA</t>
  </si>
  <si>
    <t>COTOVELO HORIZONTAL RETO 90 GRAUS, PARA ELETROCALHA, EM CHAPA LISA DE ACO GALVANIZADO ESPESSURA #22, 75 X 50 MM (L X A), SEM VIROLA, SEM TAMPA</t>
  </si>
  <si>
    <t>COTOVELO HORIZONTAL RETO 90 GRAUS, PARA ELETROCALHA, EM CHAPA LISA DE ACO GALVANIZADO ESPESSURA #22, 125 X 50 MM (L X A), SEM VIROLA, SEM TAMPA</t>
  </si>
  <si>
    <t>COTOVELO HORIZONTAL RETO 90 GRAUS, PARA ELETROCALHA, EM CHAPA LISA DE ACO GALVANIZADO ESPESSURA # 22, 150 X 50 MM (L X A), SEM VIROLA, SEM TAMPA</t>
  </si>
  <si>
    <t>COTOVELO HORIZONTAL RETO 90 GRAUS, PARA ELETROCALHA, EM CHAPA LISA DE ACO GALVANIZADO ESPESSURA #22, 200 X 50 MM (L X A), SEM VIROLA, SEM TAMPA</t>
  </si>
  <si>
    <t>COTOVELO HORIZONTAL RETO 90 GRAUS, PARA ELETROCALHA, EM CHAPA LISA DE ACO GALVANIZADO ESPESSURA #22, 250 X 50 MM (L X A), SEM VIROLA, SEM TAMPA</t>
  </si>
  <si>
    <t>COTOVELO HORIZONTAL RETO 90 GRAUS, PARA ELETROCALHA, EM CHAPA LISA DE ACO GALVANIZADO ESPESSURA #18, 300 X 50 MM (L X A), SEM VIROLA, SEM TAMPA</t>
  </si>
  <si>
    <t>COTOVELO HORIZONTAL RETO 90 GRAUS, PARA ELETROCALHA, EM CHAPA LISA DE ACO GALVANIZADO ESPESSURA #18, 400 X 50 MM (L X A), SEM VIROLA, SEM TAMPA</t>
  </si>
  <si>
    <t>COTOVELO HORIZONTAL RETO 90 GRAUS, PARA ELETROCALHA, EM CHAPA LISA DE ACO GALVANIZADO ESPESSURA #16, 500 X 50 MM (L X A), SEM VIROLA, SEM TAMPA</t>
  </si>
  <si>
    <t>COTOVELO HORIZONTAL RETO 90 GRAUS, PARA ELETROCALHA, EM CHAPA LISA DE ACO GALVANIZADO ESPESSURA #16, 600 X 50 MM (L X A), SEM VIROLA, SEM TAMPA</t>
  </si>
  <si>
    <t>COTOVELO HORIZONTAL RETO 90 GRAUS, PARA ELETROCALHA, EM CHAPA LISA DE ACO GALVANIZADO ESPESSURA #14, 700 X 50 MM (L X A), SEM VIROLA, SEM TAMPA</t>
  </si>
  <si>
    <t>COTOVELO HORIZONTAL RETO 90 GRAUS, PARA ELETROCALHA, EM CHAPA LISA DE ACO GALVANIZADO ESPESSURA #14, 800 X 50 MM (L X A), SEM VIROLA, SEM TAMPA</t>
  </si>
  <si>
    <t>CURVA HORIZONTAL 90 GRAUS PERFURADA, PARA ELETROCALHA, EM CHAPA DE ACO GALVANIZADO ESPESSURA #22, 100 X 50 MM (L X A), SEM VIROLA, SEM TAMPA</t>
  </si>
  <si>
    <t>CURVA HORIZONTAL 90 GRAUS PERFURADA, PARA ELETROCALHA, EM CHAPA DE ACO GALVANIZADO ESPESSURA #22, 50 X 50 MM (L X A), SEM VIROLA, SEM TAMPA</t>
  </si>
  <si>
    <t>CURVA HORIZONTAL 90 GRAUS PERFURADA, PARA ELETROCALHA, EM CHAPA DE ACO GALVANIZADO ESPESSURA #22, 125 X 50 MM (L X A), SEM VIROLA, SEM TAMPA</t>
  </si>
  <si>
    <t>CURVA HORIZONTAL 90 GRAUS PERFURADA, PARA ELETROCALHA, EM CHAPA DE ACO GALVANIZADO ESPESSURA #22, 150 X 50 MM (L X A), SEM VIROLA, SEM TAMPA</t>
  </si>
  <si>
    <t>CURVA HORIZONTAL 90 GRAUS PERFURADA, PARA ELETROCALHA, EM CHAPA DE ACO GALVANIZADO ESPESSURA #22, 200 X 50 MM (L X A), SEM VIROLA, SEM TAMPA</t>
  </si>
  <si>
    <t>CURVA HORIZONTAL 90 GRAUS PERFURADA, PARA ELETROCALHA, EM CHAPA DE ACO GALVANIZADO ESPESSURA #22, 250 X 50 MM (L X A), SEM VIROLA, SEM TAMPA</t>
  </si>
  <si>
    <t>CURVA HORIZONTAL 90 GRAUS PERFURADA, PARA ELETROCALHA, EM CHAPA DE ACO GALVANIZADO ESPESSURA #18, 300 X 50 MM (L X A), SEM VIROLA, SEM TAMPA</t>
  </si>
  <si>
    <t>CURVA HORIZONTAL 90 GRAUS PERFURADA, PARA ELETROCALHA, EM CHAPA DE ACO GALVANIZADO ESPESSURA #18, 400 X 50 MM (L X A), SEM VIROLA, SEM TAMPA</t>
  </si>
  <si>
    <t>CURVA HORIZONTAL 90 GRAUS PERFURADA, PARA ELETROCALHA, EM CHAPA DE ACO GALVANIZADO ESPESSURA #16, 500 X 50 MM (L X A), SEM VIROLA, SEM TAMPA</t>
  </si>
  <si>
    <t>CURVA HORIZONTAL 90 GRAUS PERFURADA, PARA ELETROCALHA, EM CHAPA DE ACO GALVANIZADO ESPESSURA #16, 600 X 50 MM (L X A), SEM VIROLA, SEM TAMPA</t>
  </si>
  <si>
    <t>CURVA HORIZONTAL 90 GRAUS PERFURADA, PARA ELETROCALHA, EM CHAPA DE ACO GALVANIZADO ESPESSURA #14, 700 X 50 MM (L X A), SEM VIROLA, SEM TAMPA</t>
  </si>
  <si>
    <t>CURVA HORIZONTAL 90 GRAUS PERFURADA, PARA ELETROCALHA, EM CHAPA DE ACO GALVANIZADO ESPESSURA #22, 75 X 50 MM (L X A), SEM VIROLA, SEM TAMPA</t>
  </si>
  <si>
    <t>CURVA HORIZONTAL 90 GRAUS PERFURADA, PARA ELETROCALHA, EM CHAPA DE ACO GALVANIZADO ESPESSURA #14, 800 X 50 MM (L X A), SEM VIROLA, SEM TAMPA</t>
  </si>
  <si>
    <t>ELETROCALHA LISA OU PERFURADA TIPO U, EM CHAPA DE ACO GALVANIZADO A FOGO, ESPESSURA # 22, DE 100 X 50 MM (L X A), SEM VIROLA, SEM TAMPA</t>
  </si>
  <si>
    <t>ELETROCALHA LISA OU PERFURADA TIPO U, EM CHAPA DE ACO GALVANIZADO A FOGO, ESPESSURA # 22, DE 125 X 50 MM (L X A), SEM VIROLA, SEM TAMPA</t>
  </si>
  <si>
    <t>ELETROCALHA LISA OU PERFURADA TIPO U, EM CHAPA DE ACO GALVANIZADO A FOGO, ESPESSURA # 22, DE 150 X 50 MM (L X A), SEM VIROLA, SEM TAMPA</t>
  </si>
  <si>
    <t>ELETROCALHA LISA OU PERFURADA, TIPO U, EM CHAPA DE ACO GALVANIZADO A FOGO, ESPESSURA # 22, DE 200 X 50 MM (L X A), SEM VIROLA, SEM TAMPA</t>
  </si>
  <si>
    <t>ELETROCALHA LISA OU PERFURADA TIPO U, EM CHAPA DE ACO GALVANIZADO A FOGO, ESPESSURA # 22, DE 250 X 50 MM (L X A), SEM VIROLA, SEM TAMPA</t>
  </si>
  <si>
    <t>ELETROCALHA LISA OU PERFURADA TIPO U, EM CHAPA DE ACO GALVANIZADO A FOGO, ESPESSURA # 18, DE 300 X 50 MM (L X A), SEM VIROLA, SEM TAMPA</t>
  </si>
  <si>
    <t>ELETROCALHA LISA OU PERFURADA TIPO U, EM CHAPA DE ACO GALVANIZADO A FOGO, ESPESSURA # 18, DE 400 X 50 MM (L X A), SEM VIROLA, SEM TAMPA</t>
  </si>
  <si>
    <t>ELETROCALHA LISA OU PERFURADA TIPO U, EM CHAPA DE ACO GALVANIZADO A FOGO, ESPESSURA # 16, DE 500 X 50 MM (L X A), SEM VIROLA, SEM TAMPA</t>
  </si>
  <si>
    <t>ELETROCALHA LISA OU PERFURADA, TIPO U, EM CHAPA DE ACO GALVANIZADO A FOGO, ESPESSURA #22, DE 50 X 50 MM (L X A), SEM VIROLA, SEM TAMPA</t>
  </si>
  <si>
    <t>ELETROCALHA LISA OU PERFURADA TIPO U, EM CHAPA DE ACO GALVANIZADO A FOGO, ESPESSURA # 16, DE 600 X 50 MM (L X A), SEM VIROLA, SEM TAMPA</t>
  </si>
  <si>
    <t>ELETROCALHA LISA OU PERFURADA TIPO U, EM CHAPA DE ACO GALVANIZADO A FOGO, ESPESSURA # 14, DE 700 X 50 MM (L X A), SEM VIROLA, SEM TAMPA</t>
  </si>
  <si>
    <t>ELETROCALHA LISA OU PERFURADA TIPO U, EM CHAPA DE ACO GALVANIZADO A FOGO, ESPESSURA # 22, DE 75 X 50 MM (L X A), SEM VIROLA, SEM TAMPA</t>
  </si>
  <si>
    <t>ELETROCALHA LISA OU PERFURADA TIPO U, EM CHAPA DE ACO GALVANIZADO A FOGO, ESPESSURA # 14, DE 800 X 50 MM (L X A), SEM VIROLA, SEM TAMPA</t>
  </si>
  <si>
    <t>EMENDA INTERNA, TIPO U, BASE LISA, PARA ELETROCALHA, EM CHAPA DE ACO GALVANIZADO ESPESSURA #22, 100 X 50 MM (L X A)</t>
  </si>
  <si>
    <t>EMENDA INTERNA, TIPO U, BASE LISA, PARA ELETROCALHA, EM CHAPA DE ACO GALVANIZADO ESPESSURA #22, 125 X 50 MM (L X A)</t>
  </si>
  <si>
    <t>EMENDA INTERNA, TIPO U, BASE LISA, PARA ELETROCALHA, EM CHAPA DE ACO GALVANIZADO ESPESSURA #22, 150 X 50 MM (L X A)</t>
  </si>
  <si>
    <t>EMENDA INTERNA, TIPO U, BASE LISA, PARA ELETROCALHA, EM CHAPA DE ACO GALVANIZADO ESPESSURA #22, 50 X 50 MM (L X A)</t>
  </si>
  <si>
    <t>EMENDA INTERNA, TIPO U, BASE LISA, PARA ELETROCALHA, EM CHAPA DE ACO GALVANIZADO ESPESSURA #22, 75 X 50 MM (L X A)</t>
  </si>
  <si>
    <t>EMENDA INTERNA, TIPO U, BASE LISA, PARA ELETROCALHA, EM CHAPA DE ACO GALVANIZADO ESPESSURA #22, 200 X 50 MM (L X A)</t>
  </si>
  <si>
    <t>EMENDA INTERNA, TIPO U, BASE LISA, PARA ELETROCALHA, EM CHAPA DE ACO GALVANIZADO ESPESSURA #22, 250 X 50 MM (L X A)</t>
  </si>
  <si>
    <t>EMENDA INTERNA, TIPO U, BASE LISA, PARA ELETROCALHA, EM CHAPA DE ACO GALVANIZADO ESPESSURA #18, 300 X 50 MM (L X A)</t>
  </si>
  <si>
    <t>EMENDA INTERNA, TIPO U, BASE LISA, PARA ELETROCALHA, EM CHAPA DE ACO GALVANIZADO ESPESSURA #18, 400 X 50 MM (L X A)</t>
  </si>
  <si>
    <t>EMENDA INTERNA, TIPO U, BASE LISA, PARA ELETROCALHA, EM CHAPA DE ACO GALVANIZADO ESPESSURA #16, 500 X 50 MM (L X A)</t>
  </si>
  <si>
    <t>EMENDA INTERNA, TIPO U, BASE LISA, PARA ELETROCALHA, EM CHAPA DE ACO GALVANIZADO ESPESSURA #16, 600 X 50 MM (L X A)</t>
  </si>
  <si>
    <t>EMENDA INTERNA, TIPO U, BASE LISA, PARA ELETROCALHA, EM CHAPA DE ACO GALVANIZADO ESPESSURA #14, 700 X 50 MM (L X A)</t>
  </si>
  <si>
    <t>EMENDA INTERNA, TIPO U, BASE LISA, PARA ELETROCALHA, EM CHAPA DE ACO GALVANIZADO ESPESSURA #14, 800 X 50 MM (L X A)</t>
  </si>
  <si>
    <t>REDUCAO CONCENTRICA PARA ELETROCALHA, PERFURADA, EM CHAPA DE ACO GALVANIZADO ESPESSURA #22, (100 X 75 MM) X 50 MM (L X A), SEM VIROLA, SEM TAMPA</t>
  </si>
  <si>
    <t>REDUCAO CONCENTRICA PARA ELETROCALHA, PERFURADA, EM CHAPA DE ACO GALVANIZADO ESPESSURA #22, (125 X100 MM) X 50 MM (L X A), SEM VIROLA, SEM TAMPA</t>
  </si>
  <si>
    <t>REDUCAO CONCENTRICA PARA ELETROCALHA, PERFURADA, EM CHAPA DE ACO GALVANIZADO ESPESSURA #22, (150 X125 MM) X 50 MM (L X A), SEM VIROLA, SEM TAMPA</t>
  </si>
  <si>
    <t>REDUCAO CONCENTRICA PARA ELETROCALHA, PERFURADA, EM CHAPA DE ACO GALVANIZADO ESPESSURA #22, (75 X 50 MM) X 50 MM (L X A), SEM VIROLA, SEM TAMPA</t>
  </si>
  <si>
    <t>REDUCAO CONCENTRICA PARA ELETROCALHA, PERFURADA, EM CHAPA DE ACO GALVANIZADO ESPESSURA #22, (200 X 150 MM) X 50 MM (L X A), SEM VIROLA, SEM TAMPA</t>
  </si>
  <si>
    <t>REDUCAO CONCENTRICA PARA ELETROCALHA, PERFURADA, EM CHAPA DE ACO GALVANIZADO ESPESSURA #22, (250 X 200 MM) X 50 MM (L X A), SEM VIROLA, SEM TAMPA</t>
  </si>
  <si>
    <t>REDUCAO CONCENTRICA PARA ELETROCALHA, PERFURADA, EM CHAPA DE ACO GALVANIZADO ESPESSURA #18, (300 X 250 MM) X 50 MM (L X A), SEM VIROLA, SEM TAMPA</t>
  </si>
  <si>
    <t>REDUCAO CONCENTRICA PARA ELETROCALHA, PERFURADA, EM CHAPA DE ACO GALVANIZADO ESPESSURA #18, (400 X 300 MM) X 50 MM (L X A), SEM VIROLA, SEM TAMPA</t>
  </si>
  <si>
    <t>REDUCAO CONCENTRICA PARA ELETROCALHA, PERFURADA, EM CHAPA DE ACO GALVANIZADO ESPESSURA #16, (500 X 400 MM) X 50 MM (L X A), SEM VIROLA, SEM TAMPA</t>
  </si>
  <si>
    <t>REDUCAO CONCENTRICA PARA ELETROCALHA, PERFURADA, EM CHAPA DE ACO GALVANIZADO ESPESSURA #16, (600 X 500 MM) X 50 MM, SEM VIROLA, SEM TAMPA</t>
  </si>
  <si>
    <t>REDUCAO CONCENTRICA PARA ELETROCALHA, PERFURADA, EM CHAPA DE ACO GALVANIZADO ESPESSURA #14, (700 X 600 MM) X 50 MM, SEM VIROLA, SEM TAMPA</t>
  </si>
  <si>
    <t>REDUCAO CONCENTRICA PARA ELETROCALHA, PERFURADA, EM CHAPA DE ACO GALVANIZADO ESPESSURA #14, (800 X 700 MM) X 50 MM, SEM VIROLA, SEM TAMPA</t>
  </si>
  <si>
    <t>TE HORIZONTAL 90 GRAUS, PARA ELETROCALHA, EM CHAPA DE ACO GALVANIZADO, ESPESSURA #22, 100 X 50 MM (L X A), SEM VIROLA, SEM TAMPA</t>
  </si>
  <si>
    <t>TE HORIZONTAL 90 GRAUS, PARA ELETROCALHA, EM CHAPA DE ACO GALVANIZADO, ESPESSURA #22, 125 X 50 MM (L X A), SEM VIROLA, SEM TAMPA</t>
  </si>
  <si>
    <t>TE HORIZONTAL 90 GRAUS, PARA ELETROCALHA, EM CHAPA DE ACO GALVANIZADO, ESPESSURA #22, 150 X 50 MM (L X A), SEM VIROLA, SEM TAMPA</t>
  </si>
  <si>
    <t>TE HORIZONTAL 90 GRAUS, PARA ELETROCALHA, EM CHAPA DE ACO GALVANIZADO, ESPESSURA #22, 200 X 50 MM (L X A), SEM VIROLA, SEM TAMPA</t>
  </si>
  <si>
    <t>TE HORIZONTAL 90 GRAUS, PARA ELETROCALHA, EM CHAPA DE ACO GALVANIZADO, ESPESSURA #22, 250 X 50 MM (L X A), SEM VIROLA, SEM TAMPA</t>
  </si>
  <si>
    <t>TE HORIZONTAL 90 GRAUS, PARA ELETROCALHA, EM CHAPA DE ACO GALVANIZADO, ESPESSURA #18, 300 X 50 MM (L X A), SEM VIROLA, SEM TAMPA</t>
  </si>
  <si>
    <t>TE HORIZONTAL 90 GRAUS, PARA ELETROCALHA, EM CHAPA DE ACO GALVANIZADO, ESPESSURA #18, 400 X 50 MM (L X A), SEM VIROLA, SEM TAMPA</t>
  </si>
  <si>
    <t>TE HORIZONTAL 90 GRAUS, PARA ELETROCALHA, EM CHAPA DE ACO GALVANIZADO, ESPESSURA #16, 500 X 50 MM (L X A), SEM VIROLA, SEM TAMPA</t>
  </si>
  <si>
    <t>TE HORIZONTAL 90 GRAUS, PARA ELETROCALHA, EM CHAPA DE ACO GALVANIZADO, ESPESSURA #22, 50 X 50 MM (L X A), SEM VIROLA, SEM TAMPA</t>
  </si>
  <si>
    <t>TE HORIZONTAL 90 GRAUS, PARA ELETROCALHA, EM CHAPA DE ACO GALVANIZADO, ESPESSURA #16, 600 X 50 MM (L X A), SEM VIROLA, SEM TAMPA</t>
  </si>
  <si>
    <t>TE HORIZONTAL 90 GRAUS, PARA ELETROCALHA, EM CHAPA DE ACO GALVANIZADO, ESPESSURA #14, 700 X 50 MM (L X A), SEM VIROLA, SEM TAMPA</t>
  </si>
  <si>
    <t>TE HORIZONTAL 90 GRAUS, PARA ELETROCALHA, EM CHAPA DE ACO GALVANIZADO, ESPESSURA #22, 75 X 50 MM (L X A), SEM VIROLA, SEM TAMPA</t>
  </si>
  <si>
    <t>TE HORIZONTAL 90 GRAUS, PARA ELETROCALHA, EM CHAPA DE ACO GALVANIZADO, ESPESSURA #14, 800 X 50 MM (L X A), SEM VIROLA, SEM TAMPA</t>
  </si>
  <si>
    <t>AQUECEDOR SOLAR COMPACTO A VACUO/ KIT COM 1 SUPORTE PARA FIXACAO NO TELHADO, 1 COLETOR SOLAR A VACUO 30 TUBOS, 1 RESERVATORIO TERMICO/BOILER EM ACO INOX 300 L E 1 RESERVATORIO DE AGUA FRIA 20 L</t>
  </si>
  <si>
    <t>BOMBA DE CIRCULACAO DE AGUA QUENTE, 93 ATE 150 W, VAZAO 40 A 50 L/MIN, ALTURA MANOMETRICA 6 MCA, FREQUENCIA 60 HZ</t>
  </si>
  <si>
    <t>CABO DE COBRE ESTANHADO, FOTOVOLTAICO, FLEXIVEL, NAO HALOGENADO, SECAO NOMINAL 4 MM2, TENSOES NOMINAIS DE 0,6/1 KV (CA) OU 1,8 KV (CC), RESISTENTE A RADIACAO UV E ANTICHAMAS</t>
  </si>
  <si>
    <t>CABO DE COBRE ESTANHADO, FOTOVOLTAICO, FLEXIVEL, NAO HALOGENADO, SECAO NOMINAL 6 MM2, TENSOES NOMINAIS DE 0,6/1 KV (CA) OU 1,8 KV (CC), RESISTENTE A RADIACAO UV E ANTICHAMAS</t>
  </si>
  <si>
    <t>COLETOR SOLAR, 15 TUBOS A VACUO EM VIDRO, MANIFOLD EM ACO INOX, SUPORTE EM ACO INOX, TRAVESSAS EM ACO INOX, 2 X 1 M</t>
  </si>
  <si>
    <t>COLETOR SOLAR, COM VIDRO UNICO TEMPERADO, CAIXA EXTERNA EM ALUMINIO, SERPENTINA EM TUBO DE COBRE, 2 X 1 M</t>
  </si>
  <si>
    <t>CONTROLADOR POR DIFERENCIAL DE TEMPERATURA COM 2 SENSORES, ENTRADA DIGITAL, 3 SAIDAS RELE, DISPLAY LED, CORPO EM POLICARBONATO, PARA AQUECIMENTO SOLAR</t>
  </si>
  <si>
    <t>INVERSOR SOLAR FOTOVOLTAICO, ON GRID, 2000 W (2 KW), 220 V, MONOFASICO, 1 MPPT, PARA 1 STRING, DE SOBREPOR, EM POLICARBONATO (NAO INCLUI PARAFUSOS E BUCHAS)</t>
  </si>
  <si>
    <t>MICRO INVERSOR SOLAR FOTOVOLTAICO, *1500* W (1,5 KW), EFICIENCIA DE 96,5%, CORRENTE DE SAIDA *6,25* A (NAO INCLUI PARAFUSOS E BUCHAS)</t>
  </si>
  <si>
    <t>PAINEL SOLAR FOTOVOLTAICO, 2 X 1 M, DE 400 A 450 W (INCLUSO SAIDA ELETRICA COM 2 CABOS E 2 CONECTORES)</t>
  </si>
  <si>
    <t>RESERVATORIO TERMICO/BOILER SOLAR EM ACO INOX 1000 L (NAO INCLUI PLACAS E ACESSORIOS) (SEM INSTALACAO)</t>
  </si>
  <si>
    <t>RESERVATORIO TERMICO/BOILER SOLAR EM ACO INOX 200 L (NAO INCLUI PLACAS E ACESSORIOS) (SEM INSTALACAO)</t>
  </si>
  <si>
    <t>RESERVATORIO TERMICO/BOILER SOLAR EM ACO INOX 3000 L (NAO INCLUI PLACAS E ACESSORIOS) (SEM INSTALACAO)</t>
  </si>
  <si>
    <t>RESERVATORIO TERMICO/BOILER SOLAR EM ACO INOX 400 L (NAO INCLUI PLACAS E ACESSORIOS) (SEM INSTALACAO)</t>
  </si>
  <si>
    <t>RESERVATORIO TERMICO/BOILER SOLAR EM ACO INOX 600 L (NAO INCLUI PLACAS E ACESSORIOS) (SEM INSTALACAO)</t>
  </si>
  <si>
    <t>RESERVATORIO TERMICO/BOILER SOLAR EM ACO INOX 800 L (NAO INCLUI PLACAS E ACESSORIOS) (SEM INSTALACAO)</t>
  </si>
  <si>
    <t>STRING BOX, DE SOBREPOR/CAIXA DE JUNCAO, DE SOBREPOR, *210* X*210* X *110* MM, 20 A, 1 ENTRADA E 1 SAIDA, COM DPS CLASSE II E CHAVE SECCIONADORA, QUADRO EM POLICARBONATO (NAO INCLUI PARAFUSOS)</t>
  </si>
  <si>
    <t>ESTRUTURA SOLAR, ALUMINIO, P/LAJE DE CONCRETO, SUPORTE *4,2* X *1,9* M, 4 PLACAS SOLAR 2 X 1 M, 3 BASES TRIANG. *0,63* X *1,9* M, 2 BARRAS TRAVESSA *0,03* X *2,0* M, 2 TRILHOS/PERFIL H *0,03* X *4,2* M, 10 FIXADORES INOX, 6 PARAFUSOS, PORCAS INOX</t>
  </si>
  <si>
    <t>ESTRUTURA SOLAR PARA TELHA CERAMICA, SUPORTE EM ALUMINIO *2,2* M, PARA 2 PLACAS SOLARES 2 X 1 M, 2 TRILHOS/PERFIS H EM ALUMINIO *0,03* X *2,20* M, 4 GANCHOS EM ALUMINIO, 6 FIXADORES EM INOX, 4 PARAFUSOS INOX</t>
  </si>
  <si>
    <t>ESTRUTURA SOLAR PARA TELHA METALICA, SUPORTE EM ALUMINIO, PARA 2 PLACAS SOLARES 2 X 1 M, 6 TRILHOS/PERFIS H EM ALUMINIO *0,03* X *0,55* M, 6 FIXADORES EM INOX, 4 PARAFUSOS AUTOBROCANTES EM INOX</t>
  </si>
  <si>
    <t>FITA PLANA EM POLIAMIDA OU POLIESTER, ALTA RESISTENCIA, LARGURA 50 MM, CARGA DE RUPTURA MINIMA 15 KN</t>
  </si>
  <si>
    <t>SUPORTE METALICO REGULAVEL PARA INSTALACAO E FIXACAO DE TELA FACHADEIRA, COM ACESSORIOS DE FIXACAO</t>
  </si>
  <si>
    <t>PROTECAO PARA GESSEIRO, LARGURA REGULAVEL DE 110 A 150 CM E ALTURA DE 90 CM</t>
  </si>
  <si>
    <t>PROTECAO COMPLETA PARA PORTA DE POCO DE ELEVADOR, VAO DE *120 X 240* CM</t>
  </si>
  <si>
    <t>FITA PLASTICA ZEBRADA PARA DEMARCACAO DE AREAS, LARGURA = 7 CM, SEM ADESIVO</t>
  </si>
  <si>
    <t>LOCACAO DE SISTEMA DE PROTECAO PERIFERICA (GUARDA CORPO) PARA FIXACAO EM BARROTE, INCLUI SUPORTE PARA BARROTE, MONTANTES, TELAS METALICAS E COMPONENTES DE FIXACAO DO SUPORTE</t>
  </si>
  <si>
    <t>LOCACAO DE SISTEMA DE PROTECAO PERIFERICA (GUARDA CORPO) PARA FIXACAO EM FORMA, INCLUI SUPORTES PARA FORMA DE MADEIRA, MONTANTES E TELAS METALICAS</t>
  </si>
  <si>
    <t>LOCACAO DE SISTEMA DE PROTECAO PERIFERICA (GUARDA CORPO), PARA FIXACAO USANDO PARABOLT, INCLUI SUPORTE PARABOLT, MONTANTES E TELAS METALICAS (EXCLUINDO CHUMBADORES)</t>
  </si>
  <si>
    <t>LOCACAO DE SISTEMA DE PROTECAO PERIFERICA (GUARDA CORPO), PARA FIXACAO USANDO SARGENTO, INCLUI SUPORTE, MONTANTES E TELAS METALICAS</t>
  </si>
  <si>
    <t>M/MES</t>
  </si>
  <si>
    <t>GRAMPO LEVE REFORCADO EM ACO MALEAVEL 1020 GALVANIZADO (CLIP'S) PARA CABO DE ACO DE DIAMETRO 9,53 MM (3/8") (DIN 741)</t>
  </si>
  <si>
    <t>ESTICADOR FORJADO PARA CABO DE ACO DE DIAMETRO 9,53 MM (3/8"), TIPO GANCHO X OLHAL (DIN 1480)</t>
  </si>
  <si>
    <t>PAINEL DE GRADIL / TELA METALICA PARA GARDA-CORPO, PROTECAO PERIFERICA EM OBRAS, MALHA 100 X 100 MM, H = 1,20 M</t>
  </si>
  <si>
    <t>ESCORA METALICA DE ALTURA AJUSTAVEL ESPECIAL PARA FIXACAO DE GUARDA-CORPO PARA PROTECAO EM OBRAS, (DETALHE EM L), ALTURA MAIOR QUE 1,20 M, COM SAPATAS PARA FIXACAO</t>
  </si>
  <si>
    <t>MONTANTE METALICO FIXO EM VERGALHAO ENGASTADO NA LAJE</t>
  </si>
  <si>
    <t>MONTANTE METALICO PARA FIXACAO EM VIGA DE BORDA H = 1,20, COM ACESSORIOS</t>
  </si>
  <si>
    <t>MONTANTE METALICO PARA ALVENARIA ESTRUTURAL COM DOIS NIVEIS DE PROTECAO E ACESSORIOS DE FIXACAO, PARA GUARDA CORPO PARA PROTECAO DE PERIFERIA EM OBRAS</t>
  </si>
  <si>
    <t>LUMINARIA SINALIZADOR EM ALUMINIO COM GLOBO MACROLON VERMELHO PARA 1 LAMPADA, BASE E27, POTENCIA MAXIMA 60 W (NAO INCLUI LAMPADA)</t>
  </si>
  <si>
    <t>MANILHA RETA PESADA PADRAO "D", CORPO EM ACO CARBONO 1045 E PINO REFORCADO EM ACO ALLOY, GALVANIZADO, ROSCADO, DIAMETRO 1/2"</t>
  </si>
  <si>
    <t>GRAMPO PESADO FORJADO EM ACO CARBONO 1045 GALVANIZADO (CLIP'S) PARA CABO DE ACO DE DIAMETRO 12,7 MM (1/2") (FS FF-C-450D, TIPO 1, CLASSE 1)</t>
  </si>
  <si>
    <t>ESTICADOR FORJADO PARA CABO DE ACO DE DIAMETRO 12,7 MM (1/2"), TIPO GANCHO X OLHAL (DIN 1480)</t>
  </si>
  <si>
    <t>SISTEMA DE LINHA DE VIDA TIPO VARAL DE SEGURANCA COM POSTE TUBULAR EM ACO GALVANIZADO, DIAMETRO 3", COMPRIMENTO = 7,50 M, SEM FURACAO, COM ACESSORIOS, INCLUINDO PINO DE TRAVAMENTO E SAPATA BASE DE FIXACAO</t>
  </si>
  <si>
    <t>ABRACADEIRA EM ACO GALVANIZADO PARA SISTEMA DE LINHA DE VIDA, PARA POSTE TUBULAR DE DIAMETRO 3" E CABO DE ACO DE DIAMETRO 12,7 MM (1/2")</t>
  </si>
  <si>
    <t>PLACA DE SINALIZACAO DE SEGURANCA, FOTOLUMINESCENTE, EM PVC *2* MM ANTI-CHAMAS (SIMBOLOS, CORES E PICTOGRAMAS CONFORME NBR 13434)</t>
  </si>
  <si>
    <t>SUPORTE DE PLATAFORMA DE PROTECAO PRIMARIA PRINCIPAL PERFIL EM "U" EM ACO DE 3 MM 2500 X 800 X 40 X 75 X 40 MM COM CAIBRO E PINO DE FIXACAO</t>
  </si>
  <si>
    <t>SUPORTE DE PLATAFORMA DE PROTECAO SECUNDARIA PADRAO COM PERFIL EM "U" EM ACO DE 3 MM 1400 X 800 X 25 X 50 X 25 MM COM CAIBRO E PINO DE FIXACAO</t>
  </si>
  <si>
    <t>SUPORTE DE PLATAFORMA DE PROTECAO TERCIARIA PADRAO COM PERFIL EM "U" EM ACO DE 3 MM 2200 X 800 X 40 X 75 X 40 MM COM CAIBRO E PINO DE FIXACAO</t>
  </si>
  <si>
    <t>REDE DE PROTECAO DE POLIAMIDA, FIO 2,5 MM, MALHA 7 CM X 7 CM</t>
  </si>
  <si>
    <t>CORDA TRANCADA DE POLIETILENO (NYLON), FIO COM DIAMETRO 4 MM, CARGA DE RUPTURA DE 7,5 KN, PARA REDE DE PROTECAO E OUTROS</t>
  </si>
  <si>
    <t>REDE DE POLIAMIDA COM FIO DE 4 MM E MALHA 5 CM X 5 CM</t>
  </si>
  <si>
    <t>ESTRUTURA METALICA DE SUPORTE PARA SISTEMA LIMITADOR DE QUEDA DE ALTURA - SLQA INTERMEDIARIO, 4 M, INCLUI ACESSORIOS DE FIXACAO (CHUMBADOR, BARRA ROSCADA, PORCA, ARRUELA E PINO DE TRAVAMENTO)</t>
  </si>
  <si>
    <t>MANILHA RETA PESADA PADRAO "D", CORPO EM ACO CARBONO 1045 E PINO REFORCADO EM ACO ALLOY, GALVANIZADO, ROSCADO, DIAMETRO 5/8"</t>
  </si>
  <si>
    <t>ESTRUTURA METALICA DE SUPORTE PARA SISTEMA LIMITADOR DE QUEDA DE ALTURA - SLQA PESADO, 7 M, INCLUI ACESSORIOS DE FIXACAO (CHUMBADOR, BARRA ROSCADA, PORCA, ARRUELA E PINO DE TRAVAMENTO)</t>
  </si>
  <si>
    <t>PLATAFORMA DE PROTECAO PARA PILAR DE 2,40 X 1,20 M, INCLUI SUPORTES TIPO MAO FRANCESA, MONTANTES, TELAS METALICAS E FIXACOES (EXCLUSO TABUAS PARA FORRACAO)</t>
  </si>
  <si>
    <t>GRAMPO PARA GRAMPEADOR PNEUMATICO 13 X 16 MM</t>
  </si>
  <si>
    <t>ESCADA HELICOIDAL CARACOL, ACO GALVANIZADO, DIAM. 1,2 M, COM GUARDA-CORPO H = 1,10 M, CORRIMAO TUBUL. 1.1/2", E= 2,25 MM, DEGRAUS DE CHAPA XADREZ E = 3 MM, COLUNA CENTRAL TUBUL. DE 6" E = 2,65 MM</t>
  </si>
  <si>
    <t>ESCADA TIPO MARINHEIRO EM TUBO DE ACO GALVANIZADO 1 1/2", COM GUARDA-CORPO EM BARRA CHATA AVANCADO 1,00 M ACIMA DO PATAMAR FINAL, DEGRAUS EM ACO REDONDO 5/8" ESPACADOS EM 300 MM</t>
  </si>
  <si>
    <t>ESCADA TIPO MARINHEIRO, EM TUBO DE ACO GALVANIZADO 1 1/2", SEM GUARDA-CORPO, DEGRAUS EM ACO REDONDO 5/8", COMPLETA PARA FIXAR NA PAREDE COM CHUMBADORES MECANICOS, PARA ACESSAR POCOS ESTREITOS E OUTROS</t>
  </si>
  <si>
    <t>ARGAMASSA EXPANSIVA PARA CORTE OU DEMOLICAO DE ROCHA</t>
  </si>
  <si>
    <t>BROCA CONIFICADA (CONE BIT) D = 32 MM, 6 BOTOES</t>
  </si>
  <si>
    <t>ESTACA PRANCHA METALICA COM CHAPA DE *10* MM (*600* MM X *71* KG/M)</t>
  </si>
  <si>
    <t>LIQUIDO PENETRANTE - 320 G</t>
  </si>
  <si>
    <t>LIQUIDO REVELADOR NAO AQUOSO - 325 G</t>
  </si>
  <si>
    <t>TUBO FILTRO DE PVC GEOMECANICO NERVURADO REFORCADO, DN = 200 MM, COMPRIMENTO = 2 M</t>
  </si>
  <si>
    <t>MANGUEIRA FLEXIVEL TRANSPARENTE COM ESPIRAL AZUL, EM PVC, DIAM. 1" (25 MM), PARA SERVICOS LEVES DE SUCCAO E DESCARGA</t>
  </si>
  <si>
    <t>ABRACADEIRA, GALVANIZADA/ZINCADA, ROSCA SEM FIM, PARAFUSO INOX, LARGURA FITA 19 MM, D = 1"</t>
  </si>
  <si>
    <t>MANGUEIRA PARA AR E AGUA DE PVC/BORRACHA, PRESSAO 300 PSI, DIAMETRO DE 1 POLEGADA</t>
  </si>
  <si>
    <t>JANELA / REQUADRO FIXO EM PVC, COM VIDRO, BATENTE / REQUADRO DE 3 A 14 CM, COM VIDRO, SEM GUARNICAO / ALIZAR</t>
  </si>
  <si>
    <t>JANELA INTEGRADA VENEZIANA, EM ALUMINIO PERFIL 25, 120 X 120 CM (A X L), 2 FLS (2 VIDRO) E VENEZIANA COM ACIONAMENTO MANUAL, SEM BANDEIRA, ACABAMENTO BRANCO OU BRILHANTE, BATENTE DE 11,50 A 12,50 CM, COM VIDRO, INCLUSO GUARNICAO</t>
  </si>
  <si>
    <t>JANELA DE CORRER, EM ALUMINIO BRANCO, 100 X 120 CM, 2 FOLHAS MOVEIS, COM BANDEIRAS FIXAS OU MOVEIS</t>
  </si>
  <si>
    <t>JANELA DE CORRER, EM ALUMINIO BRANCO, 120 X 150 CM, 4 FOLHAS MOVEIS, SEM BANDEIRA</t>
  </si>
  <si>
    <t>JANELA MAXIM-AR, L = 0,80 M, EM ALUMINIO BRANCO, COM BANDEIRA FIXA INFERIOR E VIDRO MINI BOREAL</t>
  </si>
  <si>
    <t>JANELA VENEZIANA DE CORRER, DIMENSOES DE 1,00 M X 1,20 M, EM ACO GALVANIZADO COM PINTURA ELETROSTATICA A PO NA COR BRANCA, COM REQUADRO DE 11 CM (+/- 1 CM), 3 FOLHAS E VIDRO INCOLOR LISO</t>
  </si>
  <si>
    <t>JANELA MADEIRA, 2F PANTOGRAFICA VENEZIANA E 2F VIDRO DE CORRER, *140 X 120* CM, BATENTE EM PINUS /EUCALIPTO /TAUARI /VIROLA OU EQUIVALENTE, COM GUARNICAO E FERRAGENS (SEM VIDRO, SEM PINTURA)</t>
  </si>
  <si>
    <t>JANELA DE CORRER, DE PVC, COM 2 FOLHAS DE VIDRO E PERSIANA INTEGRADA, DIMENSOES 1,20 X 1,20 M (A X L), VIDROS INCLUSOS, BATENTE/REQUADRO DE 4 A 14 CM, SEM GUARNICAO/ALIZAR</t>
  </si>
  <si>
    <t>JANELA DE CORRER, EM PVC, 3 FOLHAS MOVEIS COM VIDRO LISO, DIMENSOES 100 X 200 CM, PINTURA BRANCA, BATENTE / REQUADRO DE 7 A 14 CM, SEM GUARNICAO / ALIZAR</t>
  </si>
  <si>
    <t>JANELA MAXIM-AR, DE PVC, 60 X 60 CM (A X L), COM VIDRO, BATENTE / REQUADRO DE 4 A 14 CM, COM VIDRO, SEM GUARNICAO / ALIZAR</t>
  </si>
  <si>
    <t>BATENTE METALICO, TIPO CADEIRINHA, EM CHAPA DE ACO GALVANIZADO SEM PINTURA, E = 0,80 MM, PARA FIXAR PORTA</t>
  </si>
  <si>
    <t>TUBO DE ACO,TREMONHA, PARA CONCRETAGEM COM PONTA ROSQUEAVEL, DIAMETRO 10" (250 MM)</t>
  </si>
  <si>
    <t>CAMISA DE ACO, DIAMETRO DE 90 CM, COMPRIMENTO DE 1,50 M</t>
  </si>
  <si>
    <t>PERFIL "H" DE ACO LAMINADO, "HP" 310 X 125</t>
  </si>
  <si>
    <t>LANCE DE ESCADA DE CONCRETO PRE-FABRICADO, 10 DEGRAUS, PISO 29 CM, ESPELHO 18 CM</t>
  </si>
  <si>
    <t>LAJE ALVEOLAR PRE-FABRICADA EM CONCRETO PROTENDIDO, DIMENSOES DE 120 X 25 CM (LARG. X ALT.)</t>
  </si>
  <si>
    <t>PAINEL ESTRUTURAL DE CONCRETO PRE-FABRICADO, *460 X 330 X 10,5* CM (L X A X C) PRE-FABRICADO *460 X 330 X 10,5* CM (L X A X C)</t>
  </si>
  <si>
    <t>PILAR DE CONCRETO PRE-FABRICADO *40 X 40* CM</t>
  </si>
  <si>
    <t>PRE-LAJE TRELICADA DE CONCRETO PRE-FABRICADO, *300 X 500 X 4* CM (L X C X A)</t>
  </si>
  <si>
    <t>TERCA DE CONCRETO PROTENDIDO PRE-FABRICADO, SECAO T, 20 X 30 X 720 CM (L X A X C)</t>
  </si>
  <si>
    <t>VIGA TIPO TESOURA DE CONCRETO PROTENDIDO PRE-FABRICADO, SECAO T, 25 X 50 X 1200 CM (L X A X C)</t>
  </si>
  <si>
    <t>VIGA CALHA DE CONCRETO PROTENDIDO PRE-FABRICADO, SECAO U, 30 X 40 X 1100 CM (L X A X C)</t>
  </si>
  <si>
    <t>VIGA DE CONCRETO PRE-FABRICADO *30 X 80* CM, COM DENTE GERBER</t>
  </si>
  <si>
    <t>ARGAMASSA USINADA BOMBEAVEL PARA CONTENCOES TIPO CORTINA DE ESTACAS SECANTES, RESISTENCIA CARACTERISTICA DE 25 MPA, CONSUMO DE CIMENTO 600 KG/M3, SLUMP = 320 +/- 20 MM, SEM BOMBEAMENTO E LANCAMENTO</t>
  </si>
  <si>
    <t>PAINEL TRELICADO DUPLA FACE DE CONCRETO PRE-FABRICADO, PLACAS DE 3 CM DE ESPESSURA, 25X15 CM (ALTURA X ESPESSURA TOTAL)</t>
  </si>
  <si>
    <t>CANALETA DE CONCRETO ESTRUTURAL, 19 X 19 X 39 CM, FBK 8 MPA</t>
  </si>
  <si>
    <t>PARAFUSO DE ACO TIPO CHUMBADOR PARABOLT, DIAMETRO 1/2", COMPRIMENTO 100 MM</t>
  </si>
  <si>
    <t>PORTA-PILAR PARA PILAR DE MADEIRA, TIPO ALTURA REGULAVEL, EM ACO, COM CHAPA SUPERIOR QUADRADA 80 X 80 MM COM 4 FUROS, CHAPA INFERIOR QUADRADA 100 X 100 MM COM 4 FUROS, BARRA ROSCADA COM DIAMETRO NOMINAL DE 20 MM E COMPRIMENTO DE 99 MM E FIXACAO POR PARAFUSOS</t>
  </si>
  <si>
    <t>PORTA-PILAR PARA PILAR DE MADEIRA, TIPO APOIO ENGASTADO</t>
  </si>
  <si>
    <t>CORDOALHA DE ACO CP 190 RB, DIAMETRO DE 12,70 MM</t>
  </si>
  <si>
    <t>VALVULA TIPO MANCHETE</t>
  </si>
  <si>
    <t>CLAVETES PARA FIXACAO DE CORDOALHAS, DIAMETRO DE 27,50 MM</t>
  </si>
  <si>
    <t>PLACA DE APOIO PARA BARRAS, DIMENSOES 20 X 20 CM</t>
  </si>
  <si>
    <t>MONOBARRA DE ACO ROSQUEAVEL PARA TIRANTE DN = 25 MM, CARGA MAXIMA PROVISORIA 16 T, CARGA MAXIMA PERMANENTE DE 14 T, COMPRIMENTO MAXIMO DE 12 M</t>
  </si>
  <si>
    <t>LUVA DE EMENDA PARA BARRAS ROSQUEAVEIS, DIAMETRO 25 MM</t>
  </si>
  <si>
    <t>MONOBARRA DE ACO ROSQUEAVEL PARA TIRANTE DN = 32 MM, CARGA MAXIMA PROVISORIA 16 T, CARGA MAXIMA PERMANENTE DE 14 T, COMPRIMENTO MAXIMO DE 12 M</t>
  </si>
  <si>
    <t>PORCA DE ANCORAGEM, SEXTAVADA, DIAMETRO 1" 1/4</t>
  </si>
  <si>
    <t>LUVA DE EMENDA PARA BARRAS ROSQUEAVEIS, DIAMETRO 32 MM</t>
  </si>
  <si>
    <t>MONOBARRA DE ACO ROSQUEAVEL PARA TIRANTE DN = 36 MM, CARGA MAXIMA PROVISORIA 16 T, CARGA MAXIMA PERMANENTE DE 14 T, COMPRIMENTO MAXIMO DE 12 M</t>
  </si>
  <si>
    <t>PORCA DE ANCORAGEM, SEXTAVADA, DIAMETRO 1" 1/2</t>
  </si>
  <si>
    <t>LUVA DE EMENDA PARA BARRAS ROSQUEAVEIS, DIAMETRO 36 MM</t>
  </si>
  <si>
    <t>PORCELANATO RETIFICADO EXTRA PARA REVESTIMENTO DE FACHADA, MONOCOLOR, NATURAL, ACETINADO OU POLIDO, FORMATO MAIOR QUE 6400 CM2 E MENOR OU IGUAL A 10000 CM2, E = *1* CM</t>
  </si>
  <si>
    <t>INSERTE METALICO PARA GRANITO, EM ACO INOXIDAVEL (ABNT 304), CONJUNTO ORELHA PINO SIMPLES (CHUMBADOR, CANTONEIRA, PARAFUSO E PINO)</t>
  </si>
  <si>
    <t>GRANITO POLIDO PARA REVESTIMENTO DE FACHADA, TIPO ANDORINHA/ QUARTZ/ CASTELO/ CORUMBA OU OUTROS EQUIVALENTES DA REGIAO, FORMATO MAIOR QUE 3025 CM2 E MENOR OU IGUAL A 10000 CM2, E = *2* CM</t>
  </si>
  <si>
    <t>GRANITO POLIDO PARA REVESTIMENTO DE FACHADA, TIPO ANDORINHA/ QUARTZ/ CASTELO/ CORUMBA OU OUTROS EQUIVALENTES DA REGIAO, FORMATO MAIOR QUE 10000 CM2, E = *2* CM</t>
  </si>
  <si>
    <t>INSERTE METALICO PARA PORCELANATO, EM ACO INOXIDAVEL (ABNT 304), CONJUNTO ORELHA SIMPLES (CHUMBADOR, CANTONEIRA, PARAFUSO E GARRA)</t>
  </si>
  <si>
    <t>SUPORTE NIVELADOR PARA FORRO</t>
  </si>
  <si>
    <t>REBITE DE REPUXO EM ALUMINIO, DIAMETRO 4,8 X 22 MM DE COMPRIMENTO (0,321 KG)</t>
  </si>
  <si>
    <t>CHAPA METALICA PERFURADA PARA FORRO 625 X 625 MM</t>
  </si>
  <si>
    <t>LOCACAO DE FORMA PARA ESTRUTURAS CIRCULARES, PARA APLICACAO EXCLUSIVA NA FACE INTERNA DA ESTRUTURA, COM CHASSIS EM ACO E PAINEL COMPENSADO PLASTIFICADO DE 12 MM, INCLUSIVE COMPONENTES ACESSORIOS</t>
  </si>
  <si>
    <t>LOCACAO DE FORMA PARA ESTRUTURAS CIRCULARES, PARA APLICACAO NA FACE INTERNA E EXTERNA DA ESTRUTURA, COM CHASSIS EM ACO E PAINEL COMPENSADO PLASTIFICADO DE 12 MM, INCLUSIVE COMPONENTES ACESSORIOS</t>
  </si>
  <si>
    <t>FORMA CILINDRICA EM PAPELAO (PAPEL KRAFT) PARA PILARES CIRCULARES, DIAMETRO DE 80 CM</t>
  </si>
  <si>
    <t>FORMA CILINDRICA EM PAPELAO (PAPEL KRAFT) PARA PILARES CIRCULARES, DIAMETRO DE 50 CM</t>
  </si>
  <si>
    <t>LOCACAO DE FORMA METALICA PARA PILARES CIRCULARES, INCLUSO ELEMENTOS DE TRAVAMENTO DAS FORMAS (LOCACAO)</t>
  </si>
  <si>
    <t>M2xMES</t>
  </si>
  <si>
    <t>FORMA PLASTICA MODULAR PARA PILAR CIRCULAR, DIAMETRO DE 80 CM, INCLUSIVE ACESSORIOS DE TRAVAMENTO</t>
  </si>
  <si>
    <t>ADUELA/GALERIA ABERTA PRE-MOLDADA DE CONCRETO ARMADO, SECAO QUADRANGULAR INTERNA DE 1,50 X 1,50 M (L X A), MISULA DE 20 X 20 CM, C = 1,00 M, ESPESSURA MIN = 15 CM, TB-45 E FCK DO CONCRETO = 30 MPA</t>
  </si>
  <si>
    <t>ADUELA/GALERIA ABERTA PRE-MOLDADA DE CONCRETO ARMADO, SECAO RETANGULAR INTERNA DE 2,00 X 2,00 M (L X A), MISULA DE 20 X 20 CM, C = 1,00 M, ESPESSURA MIN = 15 CM, TB-45 E FCK DO CONCRETO = 30 MPA</t>
  </si>
  <si>
    <t>ADUELA/GALERIA ABERTA PRE-MOLDADA DE CONCRETO ARMADO, SECAO QUADRANGULAR INTERNA DE 2,0 X 2,0 M (L X A), MISULA DE 20 X 20 CM, C = 1,00 M, ESPESSURA MIN = 20 CM, TB-45 E FCK DO CONCRETO = 30 MPA</t>
  </si>
  <si>
    <t>ADUELA/GALERIA ABERTA PRE-MOLDADA DE CONCRETO ARMADO, SECAO RETANGULAR INTERNA DE 2,50 X 2,50 M (L X A), MISULA DE 20 X 20 CM, C = 1,00 M, ESPESSURA MIN = 15 CM, TB-45 E FCK DO CONCRETO = 30 MPA</t>
  </si>
  <si>
    <t>ADUELA/GALERIA ABERTA PRE-MOLDADA DE CONCRETO ARMADO, SECAO QUADRANGULAR INTERNA DE 2,5 X 2,5 M (L X A), MISULA DE 20 X 20 CM, C = 1,00 M, ESPESSURA MIN = 20 CM, TB-45 E FCK DO CONCRETO = 30 MPA</t>
  </si>
  <si>
    <t>ADUELA/GALERIA ABERTA PRE-MOLDADA DE CONCRETO ARMADO, SECAO QUADRANGULAR INTERNA DE 2,5 X 2,5 M (L X A), MISULA DE 20 X 20 CM, C = 1,00 M, ESPESSURA MIN = 25 CM, TB-45 E FCK DO CONCRETO = 30 MPA</t>
  </si>
  <si>
    <t>ADUELA/GALERIA ABERTA PRE-MOLDADA DE CONCRETO ARMADO, SECAO RETANGULAR INTERNA DE 3,00 X 3,00 M (L X A), MISULA DE 20 X 20 CM, C = 1,00 M, ESPESSURA MIN = 20 CM, TB-45 E FCK DO CONCRETO = 30 MPA</t>
  </si>
  <si>
    <t>ADUELA/GALERIA ABERTA PRE-MOLDADA DE CONCRETO ARMADO, SECAO QUADRANGULAR INTERNA DE 3,0 X 3,0 M (L X A), MISULA DE 20 X 20 CM, C = 1,00 M, ESPESSURA MIN = 25 CM, TB-45 E FCK DO CONCRETO = 30 MPA</t>
  </si>
  <si>
    <t>ADUELA/GALERIA ABERTA PRE-MOLDADA DE CONCRETO ARMADO, SECAO QUADRANGULAR INTERNA DE 3,0 X 3,0 M (L X A), MISULA DE 20 X 20 CM, C = 1,00 M, ESPESSURA MIN = 35 CM, TB-45 E FCK DO CONCRETO = 30 MPA</t>
  </si>
  <si>
    <t>ADUELA/GALERIA ABERTA PRE-MOLDADA DE CONCRETO ARMADO, SECAO RETANGULAR INTERNA DE 2,0 X 1,50 M (L X A), MISULA DE 20 X 20 CM, C = 1,00 M, ESPESSURA MIN = 20 CM, TB-45 E FCK DO CONCRETO = 30 MPA</t>
  </si>
  <si>
    <t>ADUELA/GALERIA ABERTA PRE-MOLDADA DE CONCRETO ARMADO, SECAO RETANGULAR INTERNA DE 2,5 X 1,5 M (L X A), MISULA DE 20 X 20 CM, C = 1,00 M, ESPESSURA MIN = 15 CM, TB-45 E FCK DO CONCRETO = 30 MPA</t>
  </si>
  <si>
    <t>ADUELA/GALERIA ABERTA PRE-MOLDADA DE CONCRETO ARMADO, SECAO RETANGULAR INTERNA DE 2,5 X 2,0 M (L X A), MISULA DE 20 X 20 CM, C = 1,00 M, ESPESSURA MIN = 15 CM, TB-45 E FCK DO CONCRETO = 30 MPA</t>
  </si>
  <si>
    <t>ADUELA/GALERIA ABERTA PRE-MOLDADA DE CONCRETO ARMADO, SECAO RENTAGULAR INTERNA DE 2,5 X 2,0 M (L X A), MISULA DE 20 X 20 CM, C = 1,00 M, ESPESSURA MIN = 20 CM, TB-45 E FCK DO CONCRETO = 30 MPA</t>
  </si>
  <si>
    <t>ADUELA/GALERIA ABERTA PRE-MOLDADA DE CONCRETO ARMADO, SECAO RETANGULAR INTERNA DE 3,0 X 2,0 M (L X A), MISULA DE 20 X 20 CM, C = 1,00 M, ESPESSURA MIN = 15 CM, TB-45 E FCK DO CONCRETO = 30 MPA</t>
  </si>
  <si>
    <t>ADUELA/GALERIA ABERTA PRE-MOLDADA DE CONCRETO ARMADO, SECAO RETANGULAR INTERNA DE 3,0 X 2,0 M (L X A), MISULA DE 20 X 20 CM, C = 1,00 M, ESPESSURA MIN = 20 CM, TB-45 E FCK DO CONCRETO = 30 MPA</t>
  </si>
  <si>
    <t>ADUELA/GALERIA FECHADA PRE-MOLDADA DE CONCRETO ARMADO, SECAO QUADRANGULAR INTERNA DE 2,0 X 2,0 M (L X A), MISULA DE 20 X 20 CM, C = 1,00 M, ESPESSURA MIN = 20 CM, TB-45 E FCK DO CONCRETO = 30 MPA</t>
  </si>
  <si>
    <t>ADUELA/GALERIA FECHADA PRE-MOLDADA DE CONCRETO ARMADO, SECAO QUADRANGULAR INTERNA DE 2,5 X 2,5 M (L X A), MISULA DE 20 X 20 CM, C = 1,00 M, ESPESSURA MIN = 20 CM, TB-45 E FCK DO CONCRETO = 30 MPA</t>
  </si>
  <si>
    <t>ADUELA/GALERIA FECHADA PRE-MOLDADA DE CONCRETO ARMADO, SECAO QUADRANGULAR INTERNA DE 2,5 X 2,5 M (L X A), MISULA DE 20 X 20 CM, C = 1,00 M, ESPESSURA MIN = 25 CM, TB-45 E FCK DO CONCRETO = 30 MPA</t>
  </si>
  <si>
    <t>ADUELA/GALERIA FECHADA PRE-MOLDADA DE CONCRETO ARMADO, SECAO QUADRANGULAR INTERNA DE 3,0 X 3,0 M (L X A), MISULA DE 20 X 20 CM, C = 1,00 M, ESPESSURA MIN = 25 CM, TB-45 E FCK DO CONCRETO = 30 MPA</t>
  </si>
  <si>
    <t>ADUELA/GALERIA FECHADA PRE-MOLDADA DE CONCRETO ARMADO, SECAO QUADRANGULAR INTERNA DE 3,0 X 3,0 M (L X A), MISULA DE 20 X 20 CM, C = 1,00 M, ESPESSURA MIN = 35 CM, TB-45 E FCK DO CONCRETO = 30 MPA</t>
  </si>
  <si>
    <t>SUPORTE TRADICIONAL PARA FIXACAO DE CORRIMAO NA PAREDE, EM ALUMINIO</t>
  </si>
  <si>
    <t>SUPORTE PINO, REDONDO, DE PAREDE, PARA FIXACAO DE CORRIMAO POR SOLDAGEM, EM ACO GALVANIZADO, COM BARRA DE 1/2"</t>
  </si>
  <si>
    <t>TUBO REDONDO DE ACO INOX 304, E = 1,50 MM, DIAMETRO = 1 1/2"</t>
  </si>
  <si>
    <t>SUPORTE PARA FIXACAO CORRIMAO TUBULAR NA PAREDE EM, ACO INOX POLIDO, PARA APOIO BARRA CURVA DE 1/2" E BERCO, COM CANOPLA</t>
  </si>
  <si>
    <t>BARRA DE ACO REDONDA LAMINADA, D = 1/2" (12,7 MM), 0,994 KG/M</t>
  </si>
  <si>
    <t>CHUMBADOR TIPO BOLT FWA, PARABOLT PBA OU PARABOLT PBC, EM ACO ZINCADO, 3/8" X 3.3/4"</t>
  </si>
  <si>
    <t>CHUMBADOR PONTALETE, ACO GALVANIZADO, 1" X 1", APROX. 50 CM DE COMPRIMENTO, 1 BARRA DE 5/8", PARA GUARDA-CORPO / GRADIL / CORRIMAO</t>
  </si>
  <si>
    <t>TUBO RETANGULAR DE ACO GALVANIZADO, 100 X 50 MM, E = 2,25 MM</t>
  </si>
  <si>
    <t>CHUMBADOR PONTALETE, ACO GALVANIZADO, 4" X 2", APROX. 50 CM DE COMPRIMENTO, 2 BARRAS DE 5/8", PARA GUARDA-CORPO / GRADIL / CORRIMAO</t>
  </si>
  <si>
    <t>TUBO QUADRADO DE ACO GALVANIZADO, 20 X 20 MM, E = 1,20 MM</t>
  </si>
  <si>
    <t>TUBO QUADRADO DE ACO GALVANIZADO, 25 X 25 MM, E = 1,20 MM</t>
  </si>
  <si>
    <t>TUBO QUADRADO DE ACO GALVANIZADO, 30 X 30 MM, E = 1,20 MM</t>
  </si>
  <si>
    <t>MEIO-FIO OU GUIA DE CONCRETO PRE-MOLDADO, TIPO PAVER, COM ENCAIXE (GUIA DE TRAVAMENTO/FINCADINHA), COMP 45 CM, *19 X 08/08* CM (H X L1/L2)</t>
  </si>
  <si>
    <t>BLOCO AUTONOMO DE ILUMINACAO DE EMERGENCIA, COM DOIS REFLETORES, 1200/ 2200 LUMENS, 6500 K, AUTONOMIA DE 6 H</t>
  </si>
  <si>
    <t>CAMERA DE MONITORAMENTO BULLET, ALCANCE DO INFRAVERMELHO DE ATE 25 METROS, RESOLUCAO DE 1 OU 2 MEGA PIXELS, LENTE DE 2,8 MM OU 3,6 MM, SENSOR DIGITAL DE 1/4" OU 1/2.9", COMPATIVEL COM AHD, CVI, TVI E ANALOGICO</t>
  </si>
  <si>
    <t>CAMERA DE MONITORAMENTO DOME, ALCANCE DO INFRAVERMELHO DE ATE 25 METROS, RESOLUCAO DE 1 OU 2 MEGA PIXELS, LENTE DE 2,8 MM OU 3,6 MM, SENSOR DIGITAL DE 1/4" OU 1/3", COMPATIVEL COM AHD, CVI, TVI E ANALOGICO</t>
  </si>
  <si>
    <t>CAMERA DE MONITORAMENTO BULLET, ALCANCE DO INFRAVERMELHO DE ATE 50 METROS, RESOLUCAO DE 1 A 5 MEGA PIXELS, LENTE DE 2,8 MM A 12 MM, SENSOR DIGITAL DE 1/3", COMPATIVEL COM AHD/XVI, HDCVI, HDTVI E CVBS</t>
  </si>
  <si>
    <t>CAMERA IP BULLET, RESOLUCAO 1 MP/ 2 MP, INFRAVERMELHO DE ATE 30 M, LENTE 2.8 MM/ 3.6 MM</t>
  </si>
  <si>
    <t>CAMERA IP DOME, RESOLUCAO 1 MP/ 2 MP, INFRAVERMELHO DE ATE 30 M, LENTE 2.8 MM/ 3,6 MM</t>
  </si>
  <si>
    <t>CAMERA IP SPEED DOME 2 MP (1080P), ALCANCE DO INFRAVERMELHO DE ATE 150 M, ZOOM DE ATE 25 M</t>
  </si>
  <si>
    <t>CAMERA 1080P IP, WIFI, 2 MP/ 3 MP, A PROVA DE INTEMPERIES, INFRAVERMELHO ATE 30 M, ROTACAO 360 GRAUS</t>
  </si>
  <si>
    <t>FONTE SLIM, DRIVER DE 12 V, 6 A, 72 W, PARA PERFIL FITA DE LED</t>
  </si>
  <si>
    <t>FITA LED, 3.000 K, *650* LUMENS, LARGURA ATE 10 MM (NAO INCLUI FONTE)</t>
  </si>
  <si>
    <t>LUMINARIA PAINEL PLAFON, DE EMBUTIR, SLIM, QUADRADA *60 X 60* CM, EM ALUMINIO ACABAMENTO BRANCO, COM ACRILICO, LAMPADAS LED (24 W A 48 W) E DRIVER BIVOLT</t>
  </si>
  <si>
    <t>LUMINARIA PAINEL PLAFON, DE SOBREPOR, QUADRADA *60 X 60* CM, EM ALUMINIO ACABAMENTO BRANCO, LAMPADAS LED *48* W E DRIVER BIVOLT</t>
  </si>
  <si>
    <t>LUMINARIA LED DE SOBREPOR HERMETICA, *60 X 15* CM, INCLUSO DRIVER (NAO INCLUI LAMPADAS)</t>
  </si>
  <si>
    <t>LUMINARIA DE EMBUTIR, EM CHAPA DE ACO PINTADA EM BRANCO, PARA 1 LAMPADA T8 TUBULAR FLUORESCENTE OU LED DE *18* W, BIVOLT, COM DIFUSOR LEITOSO, 60 CM (NAO INCLUI REATOR OU LAMPADA)</t>
  </si>
  <si>
    <t>LUMINARIA DE EMBUTIR TIPO CALHA, RETANGULAR, EM CHAPA DE ACO PINTADA EM BRANCO, PARA 2 LAMPADAS TUBULARES T8, LED *18* W OU FLUORESCENTE, BIVOLT, ALETADA, 120 CM (NAO INCLUI REATOR E LAMPADAS)</t>
  </si>
  <si>
    <t>LUMINARIA DE EMBUTIR, EM CHAPA DE ACO PINTADA EM BRANCO, PARA 2 LAMPADAS T8, TUBULAR FLUORESCENTE OU LED DE *9* W, SOQUETE G13, BIVOLT, ALETADA, 60 CM (NAO INCLUI REATOR OU LAMPADA)</t>
  </si>
  <si>
    <t>LUMINARIA DE EMBUTIR, EM CHAPA DE ACO PINTADA EM BRANCO, PARA 1 LAMPADA TUBULAR T8 FLUORESCENTE OU LED DE *36* W, BIVOLT, COM DIFUSOR LEITOSO, 120 CM (NAO INCLUI REATOR OU LAMPADA)</t>
  </si>
  <si>
    <t>LUMINARIA DE EMBUTIR TIPO CALHA, RETANGULAR, EM CHAPA DE ACO PINTADO, PARA 2 LAMPADAS T8, LED DE 36/40 W OU FLUORESCENTE, ENTRADA BIVOLT, ALETADA, 120 CM (NAO INCLUI REATOR E LAMPADAS)</t>
  </si>
  <si>
    <t>LUMINARIA DE SOBREPOR, EM CHAPA DE ACO PINTADA COR BRANCA, PARA 1 LAMPADA T8 FLUORESCENTE OU LED DE *18* W, BIVOLT, COM DIFUSOR LEITOSO, 60 CM (NAO INCLUI LAMPADA E REATOR)</t>
  </si>
  <si>
    <t>LUMINARIA DE SOBREPOR TIPO CALHA, EM CHAPA DE ACO PINTADA EM BRANCO, PARA 1 LAMPADA TUBULAR, FLUORESCENTE OU T8 LED DE *9* W, BASE G13, ENTRADA BIVOLT, COM ALETAS E REFLETORES EM ALUMINIO (NAO INCLUI REATOR OU LAMPADA), TAMANHO MAIOR QUE 1M</t>
  </si>
  <si>
    <t>LUMINARIA DE SOBREPOR, EM CHAPA DE ACO PINTADA COR BRANCA, PARA 2 LAMPADAS T8 FLUORESCENTES OU LED DE *18* W, BIVOLT, ALETADA, 120 CM (NAO INCLUI LAMPADAS E REATOR)</t>
  </si>
  <si>
    <t>LUMINARIA DE SOBREPOR TIPO CALHA, EM CHAPA DE ACO PINTADA EM BRANCO, PARA 2 LAMPADAS TUBULARES, FLUORESCENTES OU T8 LED DE *9* W, BASE G13, ENTRADA BIVOLT, COM ALETAS E REFLETORES EM ALUMINIO (NAO INCLUI REATOR OU LAMPADA), TAMANHO MAIOR QUE 1 M</t>
  </si>
  <si>
    <t>LUMINARIA DE SOBREPOR, EM CHAPA DE ACO PINTADA COR BRANCA, PARA 1 LAMPADA T8 FLUORESCENTE OU LED DE *36* W, BIVOLT, COM DIFUSOR LEITOSO, 120 CM (NAO INCLUI LAMPADA E REATOR)</t>
  </si>
  <si>
    <t>LUMINARIA DE SOBREPOR, EM CHAPA DE ACO PINTADA COR BRANCA, PARA 2 LAMPADAS FLUORESCENTES OU LED DE *36* W, BIVOLT, ALETADA, 120 CM (NAO INCLUI LAMPADAS E REATOR)</t>
  </si>
  <si>
    <t>LUMINARIA PAINEL PLAFON, DE EMBUTIR, SLIM, QUADRADA *17 X 17* CM, EM ALUMINIO ACABAMENTO BRANCO, COM ACRILICO, COM LAMPADAS LED 12 W, BIVOLT</t>
  </si>
  <si>
    <t>LUMINARIA PAINEL PLAFON, DE EMBUTIR, SLIM, QUADRADA *22 X 22* CM, EM ALUMINIO ACABAMENTO BRANCO, COM ACRILICO, COM LAMPADAS LED 18W, BIVOLT</t>
  </si>
  <si>
    <t>LUMINARIA PAINEL PLAFON, DE EMBUTIR, SLIM, QUADRADA *30 X 30* CM, EM ALUMINIO ACABAMENTO BRANCO, COM ACRILICO, COM LAMPADAS LED 24W, BIVOLT</t>
  </si>
  <si>
    <t>LUMINARIA PAINEL PLAFON, DE SOBREPOR, SLIM, QUADRADA *17 X 17* CM, EM ALUMINIO ACABAMENTO BRANCO, COM ACRILICO, COM LAMPADAS LED 12 W, BIVOLT</t>
  </si>
  <si>
    <t>LUMINARIA PAINEL PLAFON DE SOBREPOR, SLIM, QUADRADA *22 X 22* CM, EM ALUMINIO ACABAMENTO BRANCO, COM ACRILICO, COM LAMPADAS LED 18W, BIVOLT</t>
  </si>
  <si>
    <t>LUMINARIA PAINEL PLAFON, DE SOBREPOR, QUADRADA *30 X 30* CM, EM ALUMINIO ACABAMENTO BRANCO, COM ACRILICO, COM LAMPADAS LED 24W, BIVOLT</t>
  </si>
  <si>
    <t>LUMINARIA SPOT DE EMBUTIR, QUADRADA, FACE PLANA, EM ABS/ TERMOPLASTICO, BRANCA, *115 X 115* MM (NAO INCLUI LAMPADA)</t>
  </si>
  <si>
    <t>LAMPADA LED PAR20 6 W/ 7W</t>
  </si>
  <si>
    <t>LUMINARIA SPOT DE SOBREPOR/ PLAFON BOX, FACE RECUADA, QUADRADA, *12 X 12 X 13,5* CM, EM ABS/ TERMOPLASTICO, BRANCA, PARA LAMPADA PAR20 (NAO INCLUI LAMPADA)</t>
  </si>
  <si>
    <t>PERFIL DE EMBUTIR, *30,2 X 9,6* MM, ALUMINIO, COM DIFUSOR</t>
  </si>
  <si>
    <t>CAIXA ELETRICA 4 X 2, PLASTICA, DE EMBUTIR, FIXACAO AUTOTRAVANTE DE ENCAIXE NO FURO DA PAREDE, INCLUI ENTRADAS PARA CONDUITE E TAMPA</t>
  </si>
  <si>
    <t>CAIXA ELETRICA 4 X 4, PLASTICA, DE EMBUTIR, FIXACAO AUTOTRAVANTE DE ENCAIXE NO FURO DA PAREDE, INCLUI ENTRADAS PARA CONDUITE E TAMPA</t>
  </si>
  <si>
    <t>ELETRODUTO PEAD FLEXIVEL CORRUGADO 32 MM (1")</t>
  </si>
  <si>
    <t>CONDULETE DE ALUMINIO TIPO B, SEM ROSCA, PARA ELETRODUTO DE 1 1/4", SEM TAMPA</t>
  </si>
  <si>
    <t>CONDULETE DE ALUMINIO TIPO C, SEM ROSCA, PARA ELETRODUTO DE 1 1/4", SEM TAMPA</t>
  </si>
  <si>
    <t>CONDULETE DE ALUMINIO TIPO LB, SEM ROSCA, PARA ELETRODUTO DE 3/4", SEM TAMPA</t>
  </si>
  <si>
    <t>CONDULETE DE ALUMINIO TIPO LB, SEM ROSCA, PARA ELETRODUTO DE 1", SEM TAMPA</t>
  </si>
  <si>
    <t>CONDULETE DE ALUMINIO TIPO LB, SEM ROSCA, PARA ELETRODUTO DE 1 1/4", SEM TAMPA</t>
  </si>
  <si>
    <t>CONDULETE DE ALUMINIO TIPO LL, SEM ROSCA, PARA ELETRODUTO DE 3/4", SEM TAMPA</t>
  </si>
  <si>
    <t>CONDULETE DE ALUMINIO TIPO LL, SEM ROSCA, PARA ELETRODUTO DE 1", SEM TAMPA</t>
  </si>
  <si>
    <t>CONDULETE DE ALUMINIO TIPO LL, SEM ROSCA, PARA ELETRODUTO DE 1 1/4", SEM TAMPA</t>
  </si>
  <si>
    <t>CONDULETE DE ALUMINIO TIPO TB, SEM ROSCA, PARA ELETRODUTO DE 3/4", SEM TAMPA</t>
  </si>
  <si>
    <t>CONDULETE DE ALUMINIO TIPO TB, SEM ROSCA, PARA ELETRODUTO DE 1 1/4", SEM TAMPA</t>
  </si>
  <si>
    <t>LUVA DE EMENDA PARA ELETRODUTO, EM ALUMINIO SEM ROSCA, DIMENSAO DE 20 MM (3/4")</t>
  </si>
  <si>
    <t>LUVA DE EMENDA PARA ELETRODUTO, EM ALUMINIO SEM ROSCA, DIMENSAO DE 25 MM (1")</t>
  </si>
  <si>
    <t>LUVA DE EMENDA PARA ELETRODUTO, EM ALUMINIO SEM ROSCA, DIMENSAO DE 32 MM (1 1/4")</t>
  </si>
  <si>
    <t>LUVA DE EMENDA PARA ELETRODUTO, EM ALUMINIO SEM ROSCA, DIMENSAO DE 40 MM (1 1/2")</t>
  </si>
  <si>
    <t>CURVA 45 GRAUS PARA ELETRODUTO, EM ACO GALVANIZADO ELETROLITICO, COM ROSCA, DIAMETRO DE 32 MM (1 1/4"), ESPESSURA DE 1,50 MM</t>
  </si>
  <si>
    <t>CURVA 90 GRAUS PARA ELETRODUTO, PVC, SOLDAVEL, DN 20 MM (1/2")</t>
  </si>
  <si>
    <t>CURVA 90 GRAUS SOLDAVEL PARA ELETRODUTO, PVC RIGIDO, COR PRETA, 25 MM</t>
  </si>
  <si>
    <t>CURVA 90 GRAUS SOLDAVEL PARA ELETRODUTO, PVC RIGIDO, COR PRETA, 32 MM</t>
  </si>
  <si>
    <t>ELETRODUTO RIGIDO, EM ACO GALVANIZADO OU ZINCADO, TIPO PESADO, COM ROSCA, DIAMETRO EXTERNO DE 50 MM, DN = 1 1/2", ESPESSURA DE 2,00 MM</t>
  </si>
  <si>
    <t>ELETRODUTO RIGIDO, EM ACO GALVANIZADO OU ZINCADO, TIPO PESADO, COM ROSCA, DIAMETRO EXTERNO DE 40 MM, DN = 1 1/4", ESPESSURA DE 2,00 MM</t>
  </si>
  <si>
    <t>ELETRODUTO RIGIDO, EM ACO GALVANIZADO OU ZINCADO, TIPO PESADO, COM ROSCA, DIAMETRO EXTERNO DE 32 MM, DN = 1", ESPESSURA DE 1,50 MM</t>
  </si>
  <si>
    <t>ELETRODUTO RIGIDO, EM ACO GALVANIZADO OU ZINCADO, TIPO PESADO, COM ROSCA, DIAMETRO EXTERNO DE 25 MM, DN = 3/4", ESPESSURA DE 1,50 MM</t>
  </si>
  <si>
    <t>LUVA PARA ELETRODUTO, PVC, SOLDAVEL, DN 20 MM (1/2")</t>
  </si>
  <si>
    <t>LUVA PARA ELETRODUTO, PVC, SOLDAVEL, DN 25 MM (3/4")</t>
  </si>
  <si>
    <t>LUVA PARA ELETRODUTO, PVC, SOLDAVEL, DN 32 MM (1")</t>
  </si>
  <si>
    <t>COTOVELO VERTICAL PARA BARRAMENTO BLINDADO DE ALUMINIO 4 BARRAS - 1000 A</t>
  </si>
  <si>
    <t>COTOVELO VERTICAL DE BARRAMENTO BLINDADO DE ALUMINIO 4 BARRAS - 1250 A</t>
  </si>
  <si>
    <t>COTOVELO VERTICAL DE BARRAMENTO BLINDADO DE ALUMINIO 4 BARRAS - 1600 A</t>
  </si>
  <si>
    <t>COTOVELO VERTICAL PARA BARRAMENTO BLINDADO DE ALUMINIO 8 BARRAS - 2000 A</t>
  </si>
  <si>
    <t>COTOVELO VERTICAL PARA BARRAMENTO BLINDADO DE ALUMINIO 8 BARRAS - 2500 A</t>
  </si>
  <si>
    <t>COTOVELO VERTICAL PARA BARRAMENTO BLINDADO DE ALUMINIO 4 BARRAS - 250 A</t>
  </si>
  <si>
    <t>COTOVELO VERTICAL PARA BARRAMENTO BLINDADO DE ALUMINIO 4 BARRAS - 350 A</t>
  </si>
  <si>
    <t>COTOVELO VERTICAL DE BARRAMENTO BLINDADO DE ALUMINIO 4 BARRAS - 450 A</t>
  </si>
  <si>
    <t>COTOVELO VERTICAL PARA BARRAMENTO BLINDADO DE ALUMINIO 4 BARRAS - 550 A</t>
  </si>
  <si>
    <t>COTOVELO VERTICAL PARA BARRAMENTO BLINDADO DE ALUMINIO 4 BARRAS - 630 A</t>
  </si>
  <si>
    <t>GABARITO PARA BARRAMENTO BLINDADO</t>
  </si>
  <si>
    <t>PECA RETA DE BARRAMENTO BLINDADO DE ALUMINIO COM 4 BARRAS - 1000A - L = 3 M</t>
  </si>
  <si>
    <t>PECA RETA DE BARRAMENTO BLINDADO DE ALUMINIO COM 4 BARRAS - 1250A - L = 3M</t>
  </si>
  <si>
    <t>PECA RETA DE BARRAMENTO BLINDADO DE ALUMINIO COM 4 BARRAS - 1600A - L = 3M</t>
  </si>
  <si>
    <t>PECA RETA DE BARRAMENTO BLINDADO DE ALUMINIO COM 4 BARRAS - 2000A - L = 3 M</t>
  </si>
  <si>
    <t>PECA RETA DE BARRAMENTO BLINDADO DE ALUMINIO COM 4 BARRAS - 2500A, L = 3 M</t>
  </si>
  <si>
    <t>PECA RETA DE BARRAMENTO BLINDADO DE ALUMINIO COM 4 BARRAS - 250A - L = 3 M</t>
  </si>
  <si>
    <t>PECA RETA DE BARRAMENTO BLINDADO DE ALUMINIO COM 4 BARRAS - 350A - L = 3 M</t>
  </si>
  <si>
    <t>PECA RETA DE BARRAMENTO BLINDADO DE ALUMINIO COM 4 BARRAS - 450A - L = 3M</t>
  </si>
  <si>
    <t>PECA RETA DE BARRAMENTO BLINDADO DE ALUMINIO COM 4 BARRAS - 550A, L = 3 M</t>
  </si>
  <si>
    <t>PECA RETA DE BARRAMENTO BLINDADO DE ALUMINIO COM 4 BARRAS - 630A - L = 3M</t>
  </si>
  <si>
    <t>SUPORTE PARA 12 DISJUNTORES</t>
  </si>
  <si>
    <t>BARRAMENTO TIPO NEUTRO / TERRA PARA QUADRO DE DISTRIBUICAO, COM 12/ 16 DISJUNTORES</t>
  </si>
  <si>
    <t>SUPORTE PARA 24 DISJUNTORES</t>
  </si>
  <si>
    <t>BARRAMENTO TIPO NEUTRO / TERRA PARA QUADRO DE DISTRIBUICAO, COM 18 /24 DISJUNTORES</t>
  </si>
  <si>
    <t>SUPORTE PARA 4 DISJUNTORES</t>
  </si>
  <si>
    <t>BARRAMENTO TIPO NEUTRO / TERRA PARA QUADRO DE DISTRIBUICAO, COM 6 /8 DISJUNTORES</t>
  </si>
  <si>
    <t>CONECTOR CUNHA TIPO I CINZA OU TIPO II VERDE (16/25/35 MM2) PARA CONEXOES ELETRICAS</t>
  </si>
  <si>
    <t>CONECTOR DE ALUMINIO A COMPRESSAO TIPO H - 120-120 MM2 PARA APLICACAO EM REDE DE ENERGIA ELETRICA (BAIXA TENSAO)</t>
  </si>
  <si>
    <t>CONECTOR PERFURANTE DE DERIVACAO PARA LIGACAO DE CABOS E TUBOS</t>
  </si>
  <si>
    <t>CONECTOR BRONZE/LATAO SEM ANEL DE SOLDA, BOLSA X ROSCA F, 104 MM X 4"</t>
  </si>
  <si>
    <t>CONECTOR BRONZE/LATAO SEM ANEL DE SOLDA, BOLSA X ROSCA F, 54MM X 2"</t>
  </si>
  <si>
    <t>CONECTOR BRONZE/LATAO SEM ANEL DE SOLDA, BOLSA X ROSCA F, 66 MM X 2 1/2"</t>
  </si>
  <si>
    <t>CONECTOR BRONZE/LATAO SEM ANEL DE SOLDA, BOLSA X ROSCA F, 79 MM X 3"</t>
  </si>
  <si>
    <t>CURVA CPVC, 90 GRAUS, SOLDAVEL, 114 MM, PARA AGUA QUENTE</t>
  </si>
  <si>
    <t>CURVA CPVC, 90 GRAUS, SOLDAVEL, 35 MM, PARA AGUA QUENTE QUENTE</t>
  </si>
  <si>
    <t>CURVA CPVC, 90 GRAUS, SOLDAVEL, 42 MM, PARA AGUA QUENTE</t>
  </si>
  <si>
    <t>CURVA CPVC, 90 GRAUS, SOLDAVEL, 54 MM, PARA AGUA QUENTE</t>
  </si>
  <si>
    <t>CURVA CPVC, 90 GRAUS, SOLDAVEL, 73 MM, PARA AGUA QUENTE</t>
  </si>
  <si>
    <t>CURVA CPVC, 90 GRAUS, SOLDAVEL, 89 MM, PARA AGUA QUENTE</t>
  </si>
  <si>
    <t>CURVA 45 GRAUS DE BRONZE SEM ANEL DE SOLDA, 104 MM</t>
  </si>
  <si>
    <t>CURVA 45 GRAUS DE BRONZE SEM ANEL DE SOLDA, 79 MM</t>
  </si>
  <si>
    <t>FLANGE CURTA EM COBRE, 104 MM X 4", PARA CAIXA D'AGUA</t>
  </si>
  <si>
    <t>FLANGE CURTA EM COBRE, 54 MM X 2", PARA CAIXA D'AGUA</t>
  </si>
  <si>
    <t>FLANGE CURTA EM COBRE, 66 MM X 2 1/2", PARA CAIXA D'AGUA</t>
  </si>
  <si>
    <t>FLANGE CURTA EM COBRE, 79 MM X 3", PARA CAIXA D'AGUA</t>
  </si>
  <si>
    <t>UNIAO COM FLANGE, PPR, COM PARAFUSOS, DN 50 MM, PARA AGUA QUENTE PREDIAL</t>
  </si>
  <si>
    <t>UNIAO COM FLANGE, PPR, COM PARAFUSOS, DN 63 MM, PARA AGUA QUENTE PREDIAL</t>
  </si>
  <si>
    <t>UNIAO COM FLANGE, PPR, COM PARAFUSOS, DN 75 MM, PARA AGUA QUENTE PREDIAL</t>
  </si>
  <si>
    <t>UNIAO COM FLANGE, PPR, COM PARAFUSOS, DN 90 MM, PARA AGUA QUENTE PREDIAL</t>
  </si>
  <si>
    <t>TAMPAO / CAP, ROSCA FEMEA, METALICO, DN 1/2", PARA TUBO PEX PARA INST. AGUA QUENTE/FRIA</t>
  </si>
  <si>
    <t>TAMPAO / CAP, ROSCA FEMEA, METALICO, DN 3/4", PARA TUBO PEX PARA INST. AGUA QUENTE/FRIA</t>
  </si>
  <si>
    <t>TE DE REDUCAO METALICO, PARA CONEXAO COM ANEL DESLIZANTE, DN 16 X 20 X 16 MM, EM TUBO PEX PARA INST. AGUA QUENTE/FRIA</t>
  </si>
  <si>
    <t>TE DE REDUCAO METALICO, PARA CONEXAO COM ANEL DESLIZANTE, DN 16 X 25 X 16 MM, EM TUBO PEX PARA INST. AGUA QUENTE/FRIA</t>
  </si>
  <si>
    <t>TE DE REDUCAO METALICO, PARA CONEXAO COM ANEL DESLIZANTE, DN 20 X 16 X 16 MM, EM TUBO PEX PARA INST. AGUA QUENTE/FRIA</t>
  </si>
  <si>
    <t>TE DE REDUCAO METALICO, PARA CONEXAO COM ANEL DESLIZANTE, DN 20 X 16 X 20 MM, EM TUBO PEX PARA INST. AGUA QUENTE/FRIA</t>
  </si>
  <si>
    <t>TE DE REDUCAO METALICO, PARA CONEXAO COM ANEL DESLIZANTE, DN 20 X 20 X 16 MM, EM TUBO PEX PARA INST. AGUA QUENTE/FRIA</t>
  </si>
  <si>
    <t>TE DE REDUCAO METALICO, PARA CONEXAO COM ANEL DESLIZANTE, DN 20 X 25 X 20 MM, EM TUBO PEX PARA INST. AGUA QUENTE/FRIA</t>
  </si>
  <si>
    <t>TE DE REDUCAO METALICO, PARA CONEXAO COM ANEL DESLIZANTE, DN 25 X 16 X 16 MM, EM TUBO PEX PARA INST. AGUA QUENTE/FRIA</t>
  </si>
  <si>
    <t>TE DE REDUCAO METALICO, PARA CONEXAO COM ANEL DESLIZANTE, DN 25 X 16 X 20 MM, EM TUBO PEX PARA INST. AGUA QUENTE/FRIA</t>
  </si>
  <si>
    <t>TE DE REDUCAO METALICO, PARA CONEXAO COM ANEL DESLIZANTE, DN 25 X 16 X 25 MM, EM TUBO PEX PARA INST. AGUA QUENTE/FRIA</t>
  </si>
  <si>
    <t>TE DE REDUCAO METALICO, PARA CONEXAO COM ANEL DESLIZANTE, DN 25 X 20 X 20 MM, EM TUBO PEX PARA INST. AGUA QUENTE/FRIA</t>
  </si>
  <si>
    <t>TE DE REDUCAO METALICO, PARA CONEXAO COM ANEL DESLIZANTE, DN 25 X 20 X 25 MM, EM TUBO PEX PARA INST. AGUA QUENTE/FRIA</t>
  </si>
  <si>
    <t>TE DE REDUCAO METALICO, PARA CONEXAO COM ANEL DESLIZANTE, DN 25 X 32 X 25 MM, EM TUBO PEX PARA INST. AGUA QUENTE/FRIA</t>
  </si>
  <si>
    <t>TE DE REDUCAO METALICO, PARA CONEXAO COM ANEL DESLIZANTE, DN 32 X 20 X 32 MM, EM TUBO PEX PARA INST. AGUA QUENTE/FRIA</t>
  </si>
  <si>
    <t>TE DE REDUCAO METALICO, PARA CONEXAO COM ANEL DESLIZANTE, DN 32 X 25 X 25 MM, EM TUBO PEX PARA INST. AGUA QUENTE/FRIA</t>
  </si>
  <si>
    <t>TE DE REDUCAO METALICO, PARA CONEXAO COM ANEL DESLIZANTE, DN 32 X 25 X 32 MM, EM TUBO PEX PARA INST. AGUA QUENTE/FRIA</t>
  </si>
  <si>
    <t>RALO LINEAR EM PVC, COM GRELHA LISA EM ACO INOX, LARGURA 5,50 CM E COMPRIMENTO *70* CM</t>
  </si>
  <si>
    <t>KIT BOX FRONTAL DE CORRER, COM VIDRO TEMPERADO INCOLOR DE 8 MM, 190 X 100 CM (H X L), 1 FOLHA FIXA E 1 FOLHA MOVEL, PERFIS E FERRAGENS EM ALUMINIO NA COR BRANCA, SEM COLOCACAO</t>
  </si>
  <si>
    <t>PAINEL EM PVC, E = 35 MM, *1,20 X 2,10* M</t>
  </si>
  <si>
    <t>PAINEL DE VIDRO INCOLOR PARA DIVISORIA DE ESCRITORIO 1,20 X 1,05 METROS, E = 4 MM, INCLUSO FERRAGENS</t>
  </si>
  <si>
    <t>PERFIL TRAVESSA, FORMATO H, EM ACO GALVANIZADO PINTADO, PARA DIVISORIAS EM MSO/PVC, NTR, LARGURA DE 35 MM</t>
  </si>
  <si>
    <t>PERFIL MONTANTE TRAVESSA, FORMATO H, EM ACO GALVANIZADO PINTADO, PARA DIVISORIAS EM MSO/PVC, MODELO NTR, LARGURA DE 35 MM</t>
  </si>
  <si>
    <t>PERFIL GUIA SUPERIOR OU INFERIOR, FORMATO U, MODELO N20AE E N19AE, EM ACO GALVANIZADO PINTADO, LARGURA DE 35 MM, PARA DIVISORIA NAVAL</t>
  </si>
  <si>
    <t>PARAFUSO ROSCA MAQUINA, CABECA REDONDA COM FENDA SIMPLES, DIAMETRO *4,8* MM, COMPRIMENTO * 19 * MM, EM ACO CARBONO ZINCADO, COM PORCA E ARRUELA</t>
  </si>
  <si>
    <t>FITA DUPLA FACE COM ESPUMA ACRILICA EXTRA FORTE, ESPESSURA 2 MM, LARGURA 25 MM</t>
  </si>
  <si>
    <t>DIVISORIA (N2) - PAINEL MDF/VIDRO 6 MM, LINHA 90 MM - PERFIS DE ALUMINIO EXTRUDADO, EXCLUSO INSTALACAO DIVISORIA (N2) - PAINEL MDF/VIDRO 6 MM, LINHA 90 MM - PERFIS DE ALUMINIO EXTRUDADO, EXCLUSO INSTALACAO</t>
  </si>
  <si>
    <t>PAINEL COM MSO/MIOLO COLMEIA E REQUADRO EM MADEIRA MACICA, REVESTIDO COM CHAPA DE LAMINADO MELAMINICO, E = 35 MM</t>
  </si>
  <si>
    <t>DIVISORIA CEGA (N1) - PAINEL MDF, LINHA 90 MM - PERFIS DE ALUMINIO EXTRUDADO, EXCLUSO INSTALACAO</t>
  </si>
  <si>
    <t>DIVISORIA (N3) PAINEL/VIDRO/PAINEL MDF, LINHA 90 MM - PERFIS DE ALUMINIO EXTRUDADO, EXCLUSO INSTALACAO</t>
  </si>
  <si>
    <t>JOGO DE FERRAGENS PARA PORTA DE CORRER, UMA FOLHA, COMPOSTA POR TRILHO SUPERIOR, GUIA, ROLDANAS, BATEDORES, FECHADURA, CONTRA-FECHADURA E PUXADOR</t>
  </si>
  <si>
    <t>DIVISORIA SANITARIA PVC, CONFIGURACAO PAINEL + PORTA, INCLUSO PERFIS DE ALUMINIO E FERRAGENS, EXCLUSO INSTALACAO</t>
  </si>
  <si>
    <t>DIVISORIA SANITARIA TS CONFIGURACAO PAINEL + PORTA, INCLUSO PERFIS DE ALUMINIO E FERRAGENS SEM INSTALACAO</t>
  </si>
  <si>
    <t>DOBRADICA DUPLA AUTOMATICA PARA PORTAS DE VIDRO DE ABRIR / GIRO - BOX (VIDRO MOVEL/VIDRO FIXO), CROMADA</t>
  </si>
  <si>
    <t>TRINCO E CONTRA TRINCO CROMADO PARA VIDRO / VIDRO, SEM MIOLO, EM ZAMAC CROMADO</t>
  </si>
  <si>
    <t>DIVISORIA PORTA/PAINEL MDF, LINHA 90 MM, *0,80 X 2,10* M - PERFIS DE ALUMINIO EXTRUDADO, INCLUSO PORTAL, BATENTES, DOBRADICAS E FECHADURA, EXCLUSO INSTALACAO</t>
  </si>
  <si>
    <t>PORTA COM MSO/MIOLO COLMEIA E REQUADRO EM MADEIRA MACICA, REVESTIDA COM CHAPA DE LAMINADO MELAMINICO, E = 35 MM, INCLUSO REQUADRO, BATENTES, DOBRADICAS E FECHADURA</t>
  </si>
  <si>
    <t>PORTA EM PVC, E = 35 MM, *0,80 X 2,10* M, INCLUSO REQUADRO, BATENTES, DOBRADICAS E FECHADURA</t>
  </si>
  <si>
    <t>CONECTOR / ADAPTADOR FIXO, ROSCA FEMEA, 16 MM X 1/2", POR CRIMPAGEM PARA TUBO MULTICAMADA PEX GAS</t>
  </si>
  <si>
    <t>CONECTOR / ADAPTADOR FIXO, ROSCA FEMEA, 20 MM X 3/4", POR CRIMPAGEM PARA TUBO MULTICAMADA PEX PARA GAS</t>
  </si>
  <si>
    <t>CONECTOR / ADAPTADOR FIXO, ROSCA FEMEA, *26* MM X 1", POR CRIMPAGEM PARA TUBO MULTICAMADA PEX PARA GAS</t>
  </si>
  <si>
    <t>ADAPTADOR RETO, FIXO, FEMEA, PARA TUBO MULTICAMADA PEX PARA GAS, 32 MM X 1 1/4"</t>
  </si>
  <si>
    <t>CONECTOR / ADAPTADOR FIXO, ROSCA MACHO, 20 MM X 3/4", POR CRIMPAGEM PARA TUBO MULTICAMADA PEX PARA GAS</t>
  </si>
  <si>
    <t>CONECTOR / ADAPTADOR FIXO, ROSCA MACHO, *26* MM X 1", POR CRIMPAGEM PARA TUBO MULTICAMADA PEX PARA GAS</t>
  </si>
  <si>
    <t>CONEXAO FIXA, ROSCA MACHO, METALICA, PARA TUBO PEX, MULTICAMADA, DN 32 MM X 1 1/4"</t>
  </si>
  <si>
    <t>CONECTOR / ADAPTADOR FIXO, ROSCA MACHO, 16 MM X 1/2", POR CRIMPAGEM PARA TUBO MULTICAMADA PEX PARA GAS</t>
  </si>
  <si>
    <t>ABRACADEIRA PARA FIXACAO DE ATE 6 TUBOS VERTICAIS EM PAREDE EXTERNA, DIAMETROS MENORES OU IGUAIS A 25 MM, PARA INST.MULTICAMADA PEX</t>
  </si>
  <si>
    <t>JOELHO / COTOVELO 90 GRAUS, 16 MM, POR CRIMPAGEM PARA TUBO MULTICAMADA PEX PARA GAS</t>
  </si>
  <si>
    <t>JOELHO / COTOVELO 90 GRAUS, 20 MM, POR CRIMPAGEM PARA TUBO MULTICAMADA PEX PARA GAS</t>
  </si>
  <si>
    <t>JOELHO / COTOVELO 90 GRAUS, *26* MM, POR CRIMPAGEM PARA TUBO MULTICAMADA PEX GAS</t>
  </si>
  <si>
    <t>JOELHO / COTOVELO 90 GRAUS, 32 MM, POR CRIMPAGEM PARA TUBO MULTICAMADA PEX GAS</t>
  </si>
  <si>
    <t>JOELHO / COTOVELO 90 GRAUS, ROSCA FEMEA, 16 MM X 1/2", POR CRIMPAGEM PARA TUBO MULTICAMADA PEX PARA GAS</t>
  </si>
  <si>
    <t>JOELHO / COTOVELO 90 GRAUS, ROSCA FEMEA, 20 MM X 3/4", POR CRIMPAGEM PARA TUBO MULTICAMADA PEX PARA GAS</t>
  </si>
  <si>
    <t>JOELHO / COTOVELO 90 GRAUS, ROSCA FEMEA, *26* MM X 1", POR CRIMPAGEM PARA TUBO MULTICAMADA PEX PARA GAS</t>
  </si>
  <si>
    <t>JOELHO / COTOVELO 90 GRAUS, ROSCA FEMEA, 32 MM X 1", POR CRIMPAGEM PARA TUBO MULTICAMADA PEX PARA GAS</t>
  </si>
  <si>
    <t>JOELHO / COTOVELO 90 GRAUS, ROSCA MACHO, 16 MM X 1/2", POR CRIMPAGEM PARA TUBO MULTICAMADA PEX PARA GAS</t>
  </si>
  <si>
    <t>JOELHO / COTOVELO 90 GRAUS, ROSCA MACHO, 20 MM X 3/4", POR CRIMPAGEM PARA TUBO MULTICAMADA PEX PARA GAS</t>
  </si>
  <si>
    <t>JOELHO / COTOVELO 90 GRAUS, ROSCA MACHO, *26* MM X 1", POR CRIMPAGEM PARA TUBO MULTICAMADA PEX PARA GAS</t>
  </si>
  <si>
    <t>JOELHO / COTOVELO 90 GRAUS, ROSCA MACHO, 32 MM X 1", POR CRIMPAGEM PARA TUBO MULTICAMADA PEX PARA GAS</t>
  </si>
  <si>
    <t>FILTRO MINI T, EM FERRO GALVANIZADO, DN 25 MM (1")</t>
  </si>
  <si>
    <t>LUVA / UNIAO DE REDUCAO CRIMPADA PARA TUBO MULTICAMADA PEX PARA GAS, 20 X 16 MM</t>
  </si>
  <si>
    <t>LUVA / UNIAO DE REDUCAO CRIMPADA PARA TUBO MULTICAMADA PEX PARA GAS, *26* X 20 MM</t>
  </si>
  <si>
    <t>LUVA / UNIAO DE REDUCAO CRIMPADA PARA TUBO MULTICAMADA PEX PARA GAS, 32 X 26 MM</t>
  </si>
  <si>
    <t>LUVA / UNIAO CRIMPADA PARA TUBO MULTICAMADA PEX PARA GAS, 16 MM</t>
  </si>
  <si>
    <t>LUVA / UNIAO CRIMPADA PARA TUBO MULTICAMADA PEX PARA GAS, 20 MM</t>
  </si>
  <si>
    <t>LUVA / UNIAO CRIMPADA PARA TUBO MULTICAMADA PEX PARA GAS, *26* MM</t>
  </si>
  <si>
    <t>LUVA / UNIAO CRIMPADA PARA TUBO MULTICAMADA PEX PARA GAS, 32 MM</t>
  </si>
  <si>
    <t>TUBO MULTICAMADA PEX COM PROTECAO ANTI UV, DN 16 MM, PARA INSTALACOES A GAS (BRANCO)</t>
  </si>
  <si>
    <t>TUBO MULTICAMADA PEX COM PROTECAO ANTI UV, DN 20 MM, PARA INSTALACOES A GAS (BRANCO)</t>
  </si>
  <si>
    <t>TUBO MULTICAMADA PEX COM PROTECAO ANTI UV, DN 26 MM, PARA INSTALACOES A GAS (BRANCO)</t>
  </si>
  <si>
    <t>TUBO MULTICAMADA PEX COM PROTECAO ANTI UV, DN 32 MM, PARA INSTALACOES A GAS (BRANCO)</t>
  </si>
  <si>
    <t>TE CRIMPADO PARA TUBO MULTICAMADA PEX GAS, 16 MM</t>
  </si>
  <si>
    <t>TE CRIMPADO PARA TUBO MULTICAMADA PEX GAS, 20 MM</t>
  </si>
  <si>
    <t>TE CRIMPADO PARA TUBO MULTICAMADA PEX GAS, *26* MM</t>
  </si>
  <si>
    <t>TE CRIMPADO PARA TUBO MULTICAMADA PEX PARA GAS, 32 MM</t>
  </si>
  <si>
    <t>AR CONDICIONADO JANELA, 10000 BTUS/H, CICLO FRIO</t>
  </si>
  <si>
    <t>AR CONDICIONADO JANELA, 12000 BTUS/H, CICLO FRIO</t>
  </si>
  <si>
    <t>AR CONDICIONADO JANELA, 7500 BTUS/H, CICLO FRIO</t>
  </si>
  <si>
    <t>PORCA PARA CONEXAO DO TUBO DE COBRE NO AR CONDICIONADO, 1/2"</t>
  </si>
  <si>
    <t>PORCA PARA CONEXAO DO TUBO DE COBRE NO AR CONDICIONADO, 1/4"</t>
  </si>
  <si>
    <t>AR CONDICIONADO SPLIT DUTO, 18000 BTUS/H, CICLO QUENTE/FRIO, 60 HZ, GAS R410A, CONTROLE S/ FIO</t>
  </si>
  <si>
    <t>PORCA PARA CONEXAO DO TUBO DE COBRE NO AR CONDICIONADO, 5/8"</t>
  </si>
  <si>
    <t>PORCA PARA CONEXAO DO TUBO DE COBRE NO AR CONDICIONADO, 3/8"</t>
  </si>
  <si>
    <t>AR CONDICIONADO SPLIT DUTO, 24000 BTUS/H, CICLO QUENTE/FRIO, 60 HZ, GAS R410A, CONTROLE S/ FIO</t>
  </si>
  <si>
    <t>AR CONDICIONADO SPLIT DUTO, 36000 BTUS/H, CICLO QUENTE/FRIO, 60 HZ, GAS R410A, CONTROLE S/ FIO</t>
  </si>
  <si>
    <t>DAMPER DE REGULAGEM PARA SISTEMA DE AR CONDICIONADO, 1000X500 MM</t>
  </si>
  <si>
    <t>DIFUSOR PARA SISTEMA DE AR CONDICIONADO, 400X400 MM</t>
  </si>
  <si>
    <t>GRELHA PARA SISTEMA DE AR CONDICIONADO, 400X400 MM</t>
  </si>
  <si>
    <t>CATRACA DE CONTROLE DE ACESSO, LEITORA PROXIMIDADE DE CARTAO RFID E TECLADO, CORPO EM ACO CARBONO COM PINTURA EPOXI E 3 BRACOS ARTICULADOS EM ACO INOX POLIDO, COM CONTAGEM DE ACESSO, INCLUI SOFTWARE</t>
  </si>
  <si>
    <t>CHAPA DE MADEIRA OSB, DE 2,20 X 1,10 M, E = 14 MM</t>
  </si>
  <si>
    <t>LAJE PRE-MOLDADA PROTENDIDA (LAJOTAS + VIGOTAS) COM LAJOTA CERAMICA 20 X 30 X 12 CM (L X C X A) E VIGOTA VPT 10 X 9 CM (L X A), PARA PISO, UNIDIRECIONAL, SOBRECARGA DE 350 KGF/M2, VAO ATE 10,00 M (SEM COLOCACAO)</t>
  </si>
  <si>
    <t>LAJE PRE-MOLDADA PROTENDIDA (LAJOTAS + VIGOTAS) COM LAJOTA CERAMICA 20 X 30 X 16 CM (L X C X A) E VIGOTA VPT 10 X 9 CM (L X A), PARA PISO, UNIDIRECIONAL, SOBRECARGA DE 350 KGF/M2, VAO ATE 10,00 M (SEM COLOCACAO)</t>
  </si>
  <si>
    <t>LAJE PRE-MOLDADA PROTENDIDA (LAJOTAS + VIGOTAS) COM LAJOTA CERAMICA 20 X 30 X 20 CM (L X C X A) E VIGOTA VPT 10 X 9 CM (L X A), PARA PISO, UNIDIRECIONAL, SOBRECARGA DE 350 KGF/M2, VAO ATE 10,00 M (SEM COLOCACAO)</t>
  </si>
  <si>
    <t>LAJE PRE-MOLDADA PROTENDIDA (LAJOTAS + VIGOTAS) COM LAJOTA CERAMICA 20 X 30 X 8 CM (L X C X A) E VIGOTA VPT 10 X 9 CM (L X A), PARA PISO, UNIDIRECIONAL, SOBRECARGA DE 350 KGF/M2, VAO ATE 10,00 M (SEM COLOCACAO)</t>
  </si>
  <si>
    <t>LAJE PRE-MOLDADA TRELICADA (LAJOTAS + VIGOTAS) COM LAJOTA CERAMICA 20 X 30 X 12 CM (L X C X A) E VIGOTA VTR 12 X 12 CM (L X A), PARA PISO, UNIDIRECIONAL, SOBRECARGA DE 350 KGF/M2, VAO ATE 4,50 M (SEM COLOCACAO)</t>
  </si>
  <si>
    <t>LAJE PRE-MOLDADA TRELICADA (LAJOTAS + VIGOTAS) COM LAJOTA CERAMICA 20 X 30 X 16 CM (L X C X A) E VIGOTA VTR 12 X 16 CM (L X A), PARA PISO, UNIDIRECIONAL, SOBRECARGA DE 350 KGF/M2, VAO ATE 4,50 M (SEM COLOCACAO)</t>
  </si>
  <si>
    <t>LAJE PRE-MOLDADA TRELICADA (LAJOTAS + VIGOTAS) COM LAJOTA CERAMICA 20 X 30 X 20 CM (L X C X A) E VIGOTA VTR 12 X 20 CM (L X A), PARA PISO, UNIDIRECIONAL, SOBRECARGA DE 350 KGF/M2, VAO ATE 4,50 M (SEM COLOCACAO)</t>
  </si>
  <si>
    <t>LAJE PRE-MOLDADA TRELICADA (LAJOTAS + VIGOTAS) COM LAJOTA CERAMICA 20 X 30 X 8 CM (L X C X A) E VIGOTA VTR 12 X 8 CM (L X A), PARA PISO, UNIDIRECIONAL, SOBRECARGA DE 350 KGF/M2, VAO ATE 4,50 M (SEM COLOCACAO)</t>
  </si>
  <si>
    <t>LAJE PRE-MOLDADA PROTENDIDA (LAJOTAS + VIGOTAS) COM LAJOTA EM POLIESTIRENO EXPANDIDO (EPS), H12, 33 X 100 X 12 CM (L X C X A) E VIGOTA VPT 10 X 9 CM (L X A), PARA PISO, UNIDIRECIONAL, SOBRECARGA DE 350 KGF/M2, VAO ATE 10,00 M (SEM COLOCACAO)</t>
  </si>
  <si>
    <t>LAJE PRE-MOLDADA PROTENDIDA (LAJOTAS + VIGOTAS) COM LAJOTA EM POLIESTIRENO EXPANDIDO (EPS), H16, 33 X 100 X 16 CM (L X C X A) E VIGOTA VPT 10 X 9 CM (L X A), PARA PISO, UNIDIRECIONAL, SOBRECARGA DE 350 KGF/M2, VAO ATE 10,00 M (SEM COLOCACAO)</t>
  </si>
  <si>
    <t>LAJE PRE-MOLDADA PROTENDIDA (LAJOTAS + VIGOTAS) COM LAJOTA EM POLIESTIRENO EXPANDIDO (EPS), H20, 33 X 100 X 20 CM (L X C X A) E VIGOTA VPT 10 X 9 CM (L X A), PARA PISO, UNIDIRECIONAL, SOBRECARGA DE 350 KGF/M2, VAO ATE 10,00 M (SEM COLOCACAO)</t>
  </si>
  <si>
    <t>LAJE PRE-MOLDADA PROTENDIDA (LAJOTAS + VIGOTAS) COM LAJOTA EM POLIESTIRENO EXPANDIDO (EPS), H8, 33 X 100 X 8 CM (L X C X A) E VIGOTA VPT 10 X 9 CM (L X A), PARA PISO, UNIDIRECIONAL, SOBRECARGA DE 350 KGF/M2, VAO ATE 10,00 M (SEM COLOCACAO)</t>
  </si>
  <si>
    <t>LAJE PRE-MOLDADA TRELICADA (LAJOTAS + VIGOTAS) COM LAJOTA EM POLIESTIRENO EXPANDIDO (EPS), H12, 33 X 100 X 12 CM (L X C X A) E VIGOTA VTR 12 X 12 CM (L X A), PARA PISO, UNIDIRECIONAL, SOBRECARGA DE 350 KGF/M2, VAO ATE 6,00 M (SEM COLOCACAO)</t>
  </si>
  <si>
    <t>LAJE PRE-MOLDADA TRELICADA (LAJOTAS + VIGOTAS) COM LAJOTA EM POLIESTIRENO EXPANDIDO (EPS), H16, 33 X 100 X 16 CM (L X C X A) E VIGOTA VTR 12 X 16 CM (L X A), PARA PISO, UNIDIRECIONAL, SOBRECARGA DE 350 KGF/M2, VAO ATE 6,00 M (SEM COLOCACAO)</t>
  </si>
  <si>
    <t>LAJE PRE-MOLDADA TRELICADA (LAJOTAS + VIGOTAS) COM LAJOTA EM POLIESTIRENO EXPANDIDO (EPS), H20, 33 X 100 X 20 CM (L X C X A) E VIGOTA VTR 12 X 20 CM (L X A), PARA PISO, UNIDIRECIONAL, SOBRECARGA DE 350 KGF/M2, VAO ATE 6,00 M (SEM COLOCACAO)</t>
  </si>
  <si>
    <t>LAJE PRE-MOLDADA TRELICADA (LAJOTAS + VIGOTAS) COM LAJOTA EM POLIESTIRENO EXPANDIDO (EPS), *H8*, *33 X 100 X 8* CM (L X C X A) E VIGOTA VTR 12 X 8 CM (L X A), PARA PISO, UNIDIRECIONAL, SOBRECARGA DE 250 KGF/M2, VAO ATE 3,00 M (SEM COLOCACAO)</t>
  </si>
  <si>
    <t>COLAR TOMADA EM FERRO FUNDIDO, COM PARAFUSOS, SAIDA COM ROSCA, DN 50 MM X 3/4", PARA LIGACAO PREDIAL DE AGUA</t>
  </si>
  <si>
    <t>COLAR TOMADA EM FERRO FUNDIDO, COM PARAFUSOS, SAIDA COM ROSCA, DN 75 MM X 3/4", PARA LIGACAO PREDIAL DE AGUA</t>
  </si>
  <si>
    <t>REGISTRO DE ESFERA, EM LATAO NIQUELADO, ROSCA EXTERNA E INTERNA, 3/4", PN 25 - LIGACAO PREDIAL DE AGUA</t>
  </si>
  <si>
    <t>TE DE REDUCAO, PVC, BBB, JE, 90 GRAUS, DN 150 X 100 MM, PARA TUBOS LISOS, REDE COLETORA ESGOTO (NBR 10569)</t>
  </si>
  <si>
    <t>TE DE REDUCAO, PVC, BBB, JE, 90 GRAUS, DN 300 X 100 MM, PARA TUBOS LISOS, REDE COLETORA ESGOTO (NBR 10569)</t>
  </si>
  <si>
    <t>TE DE REDUCAO, PVC, BBB, JE, 90 GRAUS, DN 300 X 150 MM, PARA TUBOS LISOS, REDE COLETORA ESGOTO (NBR 10569)</t>
  </si>
  <si>
    <t>TE DE SERVICO INTEGRADO, EM POLIPROPILENO (PP), PARA TUBOS EM PEAD, 63 X 32 MM, PN 16 - LIGACAO PREDIAL DE AGUA</t>
  </si>
  <si>
    <t>TE DE SERVICO INTEGRADO, EM POLIPROPILENO (PP), PARA TUBOS EM PEAD, 90 X 20 MM, PN 16 - LIGACAO PREDIAL DE AGUA</t>
  </si>
  <si>
    <t>TE DE SERVICO INTEGRADO, EM POLIPROPILENO (PP), PARA TUBOS EM PEAD, 90 X 32 MM, PN 16 - LIGACAO PREDIAL DE AGUA</t>
  </si>
  <si>
    <t>INSTALADOR DE PISO ELEVADO (HORISTA)</t>
  </si>
  <si>
    <t>MONTADOR DE FORMAS DO SISTEMA DE PAREDES DE CONCRETO (HORISTA)</t>
  </si>
  <si>
    <t>LOCACAO DE ESTACAO TOTAL, PRECISAO ANGULAR DE 2 A 5 SEGUNDOS, INCLUINDO ACESSORIOS</t>
  </si>
  <si>
    <t>LOCACAO DE RECEPTOR GNSS, INCLUINDO ACESSORIOS</t>
  </si>
  <si>
    <t>ASSENTO SANITARIO DE PLASTICO, COM ABERTURA FRONTAL, COM TAMPO E PARAFUSOS DE FIXACAO</t>
  </si>
  <si>
    <t>BRACO PARA LUMINARIA PUBLICA 1 X 1,20 M</t>
  </si>
  <si>
    <t>BRACO PARA LUMINARIA PUBLICA 1 X 3,50 M</t>
  </si>
  <si>
    <t>LUMINARIA LED REFLETOR RETANGULAR BIVOLT, LUZ BRANCA, 1000 W</t>
  </si>
  <si>
    <t>LUMINARIA LED REFLETOR RETANGULAR BIVOLT, LUZ BRANCA, 200 W</t>
  </si>
  <si>
    <t>LUMINARIA LED REFLETOR SOLAR BIVOLT, LUZ BRANCA, 50 W</t>
  </si>
  <si>
    <t>LUMINARIA LED REFLETOR RETANGULAR BIVOLT, LUZ BRANCA, 600 W</t>
  </si>
  <si>
    <t>BALIZADOR METALICO COM LED, DIMENSOES 30 CM X 6,2 CM, COM CORPO EM ALUMINIO E DIFUSOR DE LUZ EM POLICARBONATO, ACABAMENTO EM PINTURA ELETROSTATICA, FIXACAO PARAFUSADA</t>
  </si>
  <si>
    <t>BALIZADOR MODELO OLEGARIO, FABRICADO EM TUBO DE ACO GALVANIZADO DE ESPESSURA 3", COM DIMENSOES DE 9 CM DE DIAMETRO X 78,5 CM DE ALTURA, ACABAMENTO DE PINTURA ELETROSTATICA, FIXACAO CHUMBADA</t>
  </si>
  <si>
    <t>BALIZADOR PRE-FABRICADO DE CONCRETO, DIMENSOES 30 CM X 60 CM, ACABAMENTO EM CONCRETO APARENTE, FIXACAO POR CHUMBAMENTO COM CONCRETO</t>
  </si>
  <si>
    <t>BANCO CIRCULAR DE CONCRETO PRE-FABRICADO, DIMENSOES 60 CM X 40 CM, ACABAMENTO EM CONCRETO APARENTE, INSTALACAO POR APOIO SOBRE O PISO</t>
  </si>
  <si>
    <t>BANCO METALICO SEM ENCOSTO, EM TUBOS E CHAPAS DE ACO CARBONO, PINTURA POR PROCESSO ELETROSTATICO, DIMENSOES 49 CM X 157 CM X 34 CM, FIXACAO COM CHUMBADORES MECANICOS</t>
  </si>
  <si>
    <t>BANCO DE CONCRETO PRE-FABRICADO COM ENCOSTO, DIMENSOES 180 CM X 64 CM X 89 CM, ACABAMENTO EM CONCRETO APARENTE, FIXACAO POR CHUMBAMENTO COM CONCRETO</t>
  </si>
  <si>
    <t>BANCO DE CONCRETO PRE-FABRICADO SEM ENCOSTO, DIMENSOES 115 CM X 50 CM X 45 CM, ACABAMENTO EM CONCRETO APARENTE, FIXACAO POR CHUMBAMENTO COM CONCRETO</t>
  </si>
  <si>
    <t>BICICLETARIO MODELO U INVERTIDO, DIMENSOES 110 CM X 78 CM, FABRICADO EM TUBO CIRCULAR DE ACO DE DIAMETRO 2", ACABAMENTO EM PINTURA ELETROSTATICA, FIXACAO CHUMBADA</t>
  </si>
  <si>
    <t>BICICLETARIO MODELO U INVERTIDO, DIMENSOES 82 CM X 78 CM, FABRICADO EM TUBO CIRCULAR DE ACO DE DIAMETRO 2", ACABAMENTO EM PINTURA ELETROSTATICA, FIXACAO PARAFUSADA</t>
  </si>
  <si>
    <t>CONJUNTO COM MESA E QUATRO BANCOS PRE-FABRICADOS DE CONCRETO, ACABAMENTO EM CONCRETO APARENTE, FIXACAO POR CHUMBAMENTO COM CONCRETO, DIMENSOES DA MESA 90 CM X 95 CM, DIMENSOES DOS BANCOS 20 CM X 60 CM</t>
  </si>
  <si>
    <t>FLOREIRA CIRCULAR PRE-FABRICADA DE CONCRETO, DIMENSOES 60 CM X 40 CM, ACABAMENTO EM CONCRETO APARENTE, INSTALACAO POR APOIO SOBRE O PISO</t>
  </si>
  <si>
    <t>LIXEIRA PRE-FABRICADA DE CONCRETO, VOLUME MINIMO DE 120 L, ACABAMENTO EM CONCRETO APARENTE, INSTALACAO POR APOIO SOBRE O PISO</t>
  </si>
  <si>
    <t>PLANTA ESPADA / LANCA DE SAO JORGE, MOERIA, IRIS, OU EQUIVALENTE DA REGIAO COM H = 0,50 A 1,00 M</t>
  </si>
  <si>
    <t>PLANTA TIPO ARECA, BAMBU ORQUIDEA OU EQUIVALENTE DA REGIAO COM H = 1,00 M</t>
  </si>
  <si>
    <t>PLANTA COMIGO-NINGUEM-PODE OU EQUIVALENTE DA REGIAO COM H = 0,50 M</t>
  </si>
  <si>
    <t>MUDA DE PALMEIRA, ARECA, H= *3,00* M</t>
  </si>
  <si>
    <t>MUDA DE PALMEIRA, ARECA, H= *6,00* M</t>
  </si>
  <si>
    <t>MUDA DE ARVORE FRUTIFERA JABOTICABEIRA OU EQUIVALENTE DA REGIAO, H= *3* M</t>
  </si>
  <si>
    <t>MUDA DE ARVORE FRUTIFERA JABOTICABEIRA OU EQUIVALENTE DA REGIAO, H= *5* M</t>
  </si>
  <si>
    <t>MUDA DE ARVORE FRUTIFERA JABOTICABEIRA OU EQUIVALENTE DA REGIAO, H= *1* M</t>
  </si>
  <si>
    <t>MUDA DE ARVORE ORNAMENTAL, OITI/AROEIRA SALSA/ ANGICO/IPE/ JACARANDA OU EQUIVALENTE DA REGIAO, H= *5* M</t>
  </si>
  <si>
    <t>TELA DE ACO SOLDADA NERVURADA, CA-60, L-196 (2,09 KG/M2), DIAMETRO DO FIO = 5,0 MM, LARGURA = 2,45 M, ESPACAMENTO DA MALHA 10 X 30 CM</t>
  </si>
  <si>
    <t>TELA DE ACO SOLDADA NERVURADA CA-60, T-138, (1,49 KG/M2), DIAMETRO DO FIO = 4,2 MM, LARGURA = 2,45 M, ESPACAMENTO DA MALHA = 30 X 10 CM</t>
  </si>
  <si>
    <t>TELA DE ACO SOLDADA NERVURADA, CA-60, T-159 (1,71 KG/M2), DIAMETRO DO FIO = 4,5 MM, LARGURA = 2,45, ESPACAMENTO DA MALHA 30 X 10 CM</t>
  </si>
  <si>
    <t>TELA DE ACO SOLDADA NERVURADA, CA-60, Q-75, (1,21 KG/M2), DIAMETRO DO FIO = 3,8 MM, LARGURA = 2,45 M, ESPACAMENTO DA MALHA = 15 X 15 CM</t>
  </si>
  <si>
    <t>ESPACADOR / DISTANCIADOR CIRCULAR COM ENTRADA LATERAL, EM PLASTICO, PARA VERGALHAO *4,2 A 12,5* MM, COBRIMENTO 40 MM</t>
  </si>
  <si>
    <t>MACROFIBRA POLIMERICA PARA CONCRETO ESTRUTURAL</t>
  </si>
  <si>
    <t>SISTEMA DE FORMAS MANUSEAVEIS DE ALUMINIO, PARA BLOCO RESID. COM PAREDES DE CONCRETO MOLDADAS IN LOCO, BLOCO COM 4 OU MAIS PAVIMENTOS, 8 UNIDADES POR PAV, UNIDADE HABITACIONAL COM APROXIMADAMENTE 48 M2, 2 QUARTOS E 1 BANHEIRO</t>
  </si>
  <si>
    <t>SISTEMA DE FORMAS MANUSEAVEIS DE ALUMINIO, PARA EDIF. RESID. UNIFAMILIAR COM PAREDES DE CONCRETO MOLDADAS IN LOCO, UNIDADE HABITACIONAL TERREA COM 38 M2, COM SALA, CIRCULACAO, 2 QUARTOS, BANHEIRO, COZINHA E TANQUE EXTERNO (SEM COBERTURA)</t>
  </si>
  <si>
    <t>SISTEMA DE FORMAS MANUSEAVEIS COM PAINEIS PLASTICOS DE POLIPROPILENO, ESTRUTURADO EM ACO, PARA BLOCO RESID. COM PAREDES DE CONCRETO MOLDADAS IN LOCO, BLOCO COM 4 OU MAIS PAVIMENTOS, 8 UNIDADES POR PAV., UNIDADE HABITACIONAL COM APROXIMADAMENTE 48 M2, 2 QUARTOS E 1 BANHEIRO</t>
  </si>
  <si>
    <t>LA DE PET CONSTITUIDA POR FIBRAS DE POLIESTER, SEM REVESTIMENTO EM AMBAS AS FACES, ESPESSURA 5,0 CM, ROLO COM LARGURA DE 0,60 M E COMPRIMENTO DE 25,00 M</t>
  </si>
  <si>
    <t>FELTRO EM LA DE ROCHA, 1 FACE REVESTIDA COM PAPEL ALUMINIZADO, EM ROLO, DENSIDADE = 32 KG/M3, E=*50* MM</t>
  </si>
  <si>
    <t>BALANCO DE 2 LUGARES PARA PARQUINHO, COM ESTRUTURA DE MADEIRA TRATADA, PRODUZIDO COM TORAS DE EUCALIPTO DE REFLORESTAMENTO</t>
  </si>
  <si>
    <t>BALANCO DE 2 LUGARES PARA PARQUINHO, COM ESTRUTURA METALICA EM TUBOS DE ACO CARBONO PINTURA AUTOMOTIVA, ASSENTOS EM MADEIRA PINTADA, CORRENTES EM ACO</t>
  </si>
  <si>
    <t>CASINHA DE MADEIRA FABRICADA EM MADEIRA TRATADA, INCLUINDO RAMPA ESCALADA, ESCORREGADOR E ESCADA MARINHEIRO</t>
  </si>
  <si>
    <t>ESCORREGADOR PARA PARQUINHO, COM ESTRUTURA DE MADEIRA TRATADA, PRODUZIDO COM TORAS DE EUCALIPTO, TRATADAS COM O SISTEMA DE AUTOCLAVE</t>
  </si>
  <si>
    <t>ESCORREGADOR PARA PARQUINHO, METALICO EM TUBOS E CHAPAS EM ACO CARBONO PINTURA AUTOMOTIVA, DIMENSAO PRANCHA ESCORREGA DE 3,00 M</t>
  </si>
  <si>
    <t>GAIOLA LABIRINTO / TREPA - TREPA PARA PARQUINHO, ESTRUTURA METALICA EM TUBOS DE ACO CARBONO COM PINTURA AUTOMOTIVA, TAMANHO 2,00 X 2,00 M</t>
  </si>
  <si>
    <t>GANGORRA PARA PARQUINHO, SIMPLES, 1 PRANCHA (2 LUGARES), COM ESTRUTURA DE MADEIRA TRATADA, PRODUZIDO COM TORAS DE EUCALIPTO DE REFLORESTAMENTO</t>
  </si>
  <si>
    <t>GANGORRA PARA PARQUINHO, SIMPLES 1 PRANCHA (2 LUGARES), ESTRUTURA METALICA EM TUBOS DE ACO CARBONO PINTURA AUTOMOTIVA, PRANCHA EM MADEIRA PINTADA</t>
  </si>
  <si>
    <t>GIRA-GIRA PARA PARQUINHO INFANTIL, D = *1,50* M (8 LUGARES), METALICO EM TUBOS DE ACO CARBONO PINTADOS, ASSENTOS EM MADEIRA PINTADA, HASTE / BASE PARA CHUMBAMENTO</t>
  </si>
  <si>
    <t>MOLDE DE POLIURETANO, FLEXIVEL OU SEMI-FLEXIVEL, PARA ESTAMPAGEM DE PISO / PASSEIO DE CONCRETO</t>
  </si>
  <si>
    <t>PO ENDURECEDOR PARA CONCRETO ESTAMPADO - PIGMENTO ENDURECEDOR</t>
  </si>
  <si>
    <t>PLACA DE CONCRETO PRE-FABRICADA OU LAJOTA DE CONCRETO, NAO ARMADO, FCK = 35 MPA, COR NATURAL, ACABAMENTO LISO</t>
  </si>
  <si>
    <t>PLACA DE CONCRETO PERMEAVEL (POROSO/DRENANTE), PRE-FABRICADA, 40 CM X 40 CM, E= 8 CM, FCK = 25 MPA, COR NATURAL</t>
  </si>
  <si>
    <t>BLOQUETE/PISO INTERTRAVADO DE CONCRETO PERMEAVEL (POROSO/DRENANTE) - MODELO ONDA/16 FACES, *20 X 10* CM, E = 6 CM, RESISTENCIA DE 35 MPA, COR NATURAL</t>
  </si>
  <si>
    <t>BLOQUETE/PISO INTERTRAVADO DE CONCRETO PERMEAVEL (POROSO/DRENANTE) - MODELO RETANGULAR, *10 X 20* CM, E = 6 CM, RESISTENCIA DE 35 MPA, COR NATURAL</t>
  </si>
  <si>
    <t>BLOQUETE/PISO INTERTRAVADO DE CONCRETO, MODELO QUADRADO, PODOTATIL, DIRECIONAL E ALERTA, *20 X 20* CM, E = 6 CM, RESISTENCIA DE 35 MPA, COR NATURAL</t>
  </si>
  <si>
    <t>BLOQUETE/PISO INTERTRAVADO DE CONCRETO, MODELO RETANGULAR, PODOTATIL, DIRECIONAL E ALERTA, *20 X 10* CM, E = 6 CM, RESISTENCIA DE 35 MPA, COR NATURAL</t>
  </si>
  <si>
    <t>PLACA DE CONCRETO PERMEAVEL (POROSO/DRENANTE), PRE-FABRICADA, 40 CM X 40 CM, E= 6 CM, FCK = 25 MPA, COR NATURAL</t>
  </si>
  <si>
    <t>BLOQUETE/PISO INTERTRAVADO DE CONCRETO PERMEAVEL (POROSO/DRENANTE) - MODELO ONDA/16 FACES, *20 X 10* CM, E = 8 CM, RESISTENCIA DE 35 MPA, COR NATURAL</t>
  </si>
  <si>
    <t>BLOQUETE/PISO INTERTRAVADO DE CONCRETO PERMEAVEL (POROSO/DRENANTE) - MODELO RETANGULAR, *10 X 20* CM, E = 8 CM, RESISTENCIA DE 35 MPA, COR NATURAL</t>
  </si>
  <si>
    <t>CHAPIM OU CAPA DE MURO PRE-MOLDADO EM CONCRETO TIPO "CAPELINHA", COM PINGADEIRA L= 19 CM, E= 4 CM</t>
  </si>
  <si>
    <t>PEITORIL PRE-MOLDADO EM CONCRETO, COM PINGADEIRA, L = 25 CM, E = 3 CM</t>
  </si>
  <si>
    <t>FACHADA CORTINA VIDRO (STICK), 1,25 X 3,20, C/ ABERTURA, PERFIS ALUM. ANOD, VIDRO LAM. 8MM, MONTANTES, TRAV. E QUADROS, PLACAS VIDROS, MAXIM-AR, ANCORAGENS, CHUMBADORES, PRESILHAS, PARAF. DE FIXACAO, GUARNICOES E TRAT.JUNTAS, SEM INSTALACAO</t>
  </si>
  <si>
    <t>FACHADA CORTINA VIDRO (STICK), MOD. 1,25 X 3,20, SEM ABERTURA, PERFIS ALUM. ANOD, VIDRO LAM. 8MM, MONTANTES, TRAV. E QUADROS, PLACAS DE VIDROS, ANCORAGENS, CHUMBADORES, PRESILHAS, PARAF. DE FIXACAO, GUARNICOES, TRAT. JUNTAS (SEM INSTALACAO)</t>
  </si>
  <si>
    <t>FACHADA CORTINA VIDRO (PAVTO TIPO), MOD. 1,25 X 3,20, C/ ABERTURA, PERFIS ALUM. ANOD, VIDRO LAM. 8MM, MONTANTES, PLACAS DE VIDROS, MAXIM-AR, ANCORAGENS, CHUMBADORES, PRESILHAS, PARAF. DE FIXACAO, GUARN. E TRAT. DE JUNTAS, SEM INSTALACAO</t>
  </si>
  <si>
    <t>FACHADA VIDRO (PAVTO TIPO), 1,25 X 3,20, SEM ABERTURA, PERFIS ALUM. ANOD. VIDRO LAM. 8MM. INCLUSO QUADROS DE ALUMINIO, PLACAS DE VIDROS, ANCORAGENS, CHUMBADORES, PRESILHAS, PARAFUSOS DE FIXACAO, GUARNICOES E TRAT.JUNTAS, SEM INSTALACAO</t>
  </si>
  <si>
    <t>FACHADA VIDRO (SPIDER-GLASS), 2,00 X 2,50 M, SPIDERS EM ACO INOX FIXADOS EM COLUNAS METALICAS, VIDRO TEMPERADO LAMINADO 16 MM. INCLUSO SPIDER, ROTULA, VIDRO, PARAFUSOS DE FIXACAO, GUARNICOES E TRAT. DE JUNTAS, SEM INSTALACAO</t>
  </si>
  <si>
    <t>BIOPOLIMERO SUSPENSOR DE SOLIDOS</t>
  </si>
  <si>
    <t>POLIMERO PARA ESTABILIZACAO E PROTECAO DE FERRAMENTAS DE PERFURACAO</t>
  </si>
  <si>
    <t>DISPERSANTE QUIMICO PARA REMOCAO DE ARGILAS E MATERIAIS COLOIDAIS ATIVOS</t>
  </si>
  <si>
    <t>TUBO DE POLIETILENO DE ALTA DENSIDADE - PEAD, PE-100, DE = 180 MM X 16,4 MM PAREDE, (SDR 11 - PN 16), PARA REDE DE AGUA OU ESGOTO (NBR 15561)</t>
  </si>
  <si>
    <t>TUBO DE POLIETILENO DE ALTA DENSIDADE - PEAD, LISO, PE-100, DE = 225 MM X 20,5 MM PAREDE, (SDR 11 - PN 16), PARA REDE DE AGUA OU ESGOTO (NBR 15561)</t>
  </si>
  <si>
    <t>TUBO DE POLIETILENO DE ALTA DENSIDADE - PEAD, LISO, PE-100, DE = 250 MM X 22,7 MM PAREDE, (SDR 11 - PN 16), PARA REDE DE AGUA OU ESGOTO (NBR 15561)</t>
  </si>
  <si>
    <t>TUBO DE POLIETILENO DE ALTA DENSIDADE - PEAD, LISO, PE-100, DE = 280 MM X 25,4 MM PAREDE, (SDR 11 - PN 16), PARA REDE DE AGUA OU ESGOTO (NBR 15561)</t>
  </si>
  <si>
    <t>TUBO DE POLIETILENO DE ALTA DENSIDADE - PEAD, LISO, PE-100, DE = 355 MM X 32,2 MM PAREDE, (SDR 11 - PN 16), PARA REDE DE AGUA OU ESGOTO (NBR 15561)</t>
  </si>
  <si>
    <t>TUBO DE POLIETILENO DE ALTA DENSIDADE - PEAD, LISO, PE-100, DE = 450 MM X 40,9 MM PAREDE, (SDR 11 - PN 16), PARA REDE DE AGUA OU ESGOTO (NBR 15561)</t>
  </si>
  <si>
    <t>TUBO DE POLIETILENO DE ALTA DENSIDADE - PEAD, LISO, PE-100, DE = 560 MM X 50,8 MM PAREDE, (SDR 11 - PN 16), PARA REDE DE AGUA OU ESGOTO (NBR 15561)</t>
  </si>
  <si>
    <t>TUBO DE POLIETILENO DE ALTA DENSIDADE - PEAD, LISO, PE-100, DE = 63 MM X 5,8 MM PAREDE, (SDR 11 - PN 16), PARA REDE DE AGUA OU ESGOTO (NBR 15561)</t>
  </si>
  <si>
    <t>TUBO DE POLIETILENO DE ALTA DENSIDADE - PEAD, LISO, PE-100, DE = 710 MM X 64,5 MM PAREDE, (SDR 11 - PN 16), PARA REDE DE AGUA OU ESGOTO (NBR 15561)</t>
  </si>
  <si>
    <t>TUBO DE POLIETILENO DE ALTA DENSIDADE - PEAD, LISO, PE-100, DE = 90 MM X 8,2 MM PAREDE, (SDR 11 - PN 16), PARA REDE DE AGUA OU ESGOTO (NBR 15561)</t>
  </si>
  <si>
    <t>FUNDO NIVELADOR ACRILICO BRANCO PARA MADEIRA</t>
  </si>
  <si>
    <t>FUNDO SINTETICO NIVELADOR INCOLOR PARA MADEIRA</t>
  </si>
  <si>
    <t>FUNDO NIVELADOR POLIURETANICO INCOLOR PARA MADEIRA, BICOMPONENTE (BASE E ENDURECEDOR)</t>
  </si>
  <si>
    <t>DILUENTE PARA POLIURETANO</t>
  </si>
  <si>
    <t>TINTA ESMALTE A BASE DE AGUA, DE SECAGEM RAPIDA</t>
  </si>
  <si>
    <t>TINTA POLIURETANO DE ACABAMENTO, BICOMPONENTE (TINTA E ENDURECEDOR)</t>
  </si>
  <si>
    <t>VERNIZ POLIURETANO, BICOMPONENTE (VERNIZ E ENDURECEDOR)</t>
  </si>
  <si>
    <t>TINTA EPOXI BICOMPONENTE DE FUNDO E ACABAMENTO</t>
  </si>
  <si>
    <t>MOLDE DE PINTURA ALFANUMERICO EM CHAPA METALICA VAZADA, 100 MM</t>
  </si>
  <si>
    <t>TINTA ACRILICA SPRAY, COR PRETA - 400 ML</t>
  </si>
  <si>
    <t>GABARITO / MOLDE DE PICTOGRAMA "BICICLETA" PARA PINTURA / DEMARCACAO EM PISO, EM CHAPA DE POLIESTIRENO (OS), E = 1 MM, *150 X 60* CM</t>
  </si>
  <si>
    <t>GABARITO / MOLDE DE PICTOGRAMA "CADEIRANTE" PARA PINTURA / DEMARCACAO EM PISO, EM CHAPA DE POLIESTIRENO (PS), E = 1 MM, *120 X 120* CM</t>
  </si>
  <si>
    <t>GABARITO /MOLDE DE PICTOGRAMA "GESTANTE" PARA PINTURA / DEMARCACAO EM PISO, EM CHAPA DE POLIESTIRENO (OS), E = 1 MM, *120X120*</t>
  </si>
  <si>
    <t>GABARITO / MOLDE DE PICTOGRAMA "IDOSO" PARA PINTURA / DEMARCACAO EM PISO EM CHAPA DE POLIESTIRENO (PS), E = 1 MM, *120 X 120*</t>
  </si>
  <si>
    <t>GABARITO / MOLDE DE PICTOGRAMA "PEDESTRE" PARA PINTURA / DEMARCACAO EM PISO, EM CHAPA DE POLIESTIRENO (PS), E = 1 MM, *130 X90* CM</t>
  </si>
  <si>
    <t>LIXA EM FOLHA GRAO 220</t>
  </si>
  <si>
    <t>LIXA EM FOLHA GRAO 80</t>
  </si>
  <si>
    <t>LIXA EM DISCO DE FERRO, DIAMETRO 7", GRAO 60</t>
  </si>
  <si>
    <t>LIXA EM DISCO DE FERRO, DIAMETRO 7", GRAO 36/40</t>
  </si>
  <si>
    <t>LIXA EM DISCO DE FERRO, DIAMETRO 7", GRAO 24</t>
  </si>
  <si>
    <t>MASSA F12 PARA MADEIRA (REJUNTAMENTO)</t>
  </si>
  <si>
    <t>KIT ESTRUTURA SUPORTE DE PISO ELEVADO EM ACO COM ALTURA REGULAVEL, INCLUSO PLACAS DE MESMO MATERIAL PREENCHIDAS DE CONCRETO CELULAR</t>
  </si>
  <si>
    <t>KIT ESTRUTURA SUPORTE DE PISO ELEVADO EM PVC COM ALTURA REGULAVEL, INCLUSO PLACAS DE MESMO MATERIAL</t>
  </si>
  <si>
    <t>PISO LAMINADO DE MADEIRA, REGUAS MACHO-FEMEA, LARGURA *18* CM X *1,35* M, RESIDENCIAL E COMERCIAL, TRAFEGO LEVE</t>
  </si>
  <si>
    <t>ELEMENTOS SOLTOS / DISCRETOS PARA PISO TATIL/ PODOTATIL, DIRECIONAL (FAIXAS) E ALERTA (BOLINHAS), EM PVC REVESTIDOS EM ACO INOX DE MODELO FRISADO</t>
  </si>
  <si>
    <t>MANTA VINILICA FLEXIVEL PARA PISOS, E = 2 MM, LARGURA 2 M</t>
  </si>
  <si>
    <t>CORDAO DE SOLDA CIRCULAR, 4 MM</t>
  </si>
  <si>
    <t>PERFIL DE ARREMATE DE RODAPE VINILICO COM MANTA</t>
  </si>
  <si>
    <t>SUPORTE PARA CANTO CURVO EM PVC</t>
  </si>
  <si>
    <t>AGREGADO RECICLADO, CLASSE A, TIPO AREIA MEDIA RECICLADA MISTA - ARM (POSTO USINA)</t>
  </si>
  <si>
    <t>AGREGADO RECICLADO CLASSE A, TIPO AREIA MEDIA RECICLADA DE CIMENTOS E CONCRETOS - ARCI/ARCO (POSTO USINA)</t>
  </si>
  <si>
    <t>AGREGADO RECICLADO DE CIMENTOS E CONCRETOS (ARCI/ARCO) TIPO PEDRA BRITADA N. 1, CLASSE A - NBR 15116 (POSTO USINA)</t>
  </si>
  <si>
    <t>AGREGADO RECICLADO MISTO (ARM) TIPO PEDRA BRITADA N. 1, CLASSE A - NBR 15116 (POSTO USINA)</t>
  </si>
  <si>
    <t>ASSENTO ESPORTIVO PARA ARQUIBANCADA COM ENCOSTO BAIXO, FABRICADO EM POLIPROPILENO, DIMENSOES 412 MM X 424 MM X 292 MM, FIXACAO COM CHUMBADORES MECANICOS</t>
  </si>
  <si>
    <t>ASSENTO ESPORTIVO PARA ARQUIBANCADA SEM ENCOSTO FABRICADO EM POLIPROPILENO, DIMENSOES 310 MM X 310 MM X 63 MM, FIXACAO COM CHUMBADORES MECANICOS</t>
  </si>
  <si>
    <t>PAR DE ESTRUTURAS EM TRELICA METALICA AEREA PARA TABELA DE BASQUETE, FABRICADA EM TUBO DE ACO CARBONO DE DIAMETRO 1", CABOS DE ACO GALVANIZADO DE ESPESSURA 1/4" COM ELEVACAO MANUAL, FIXACAO ATRAVES DE PARAFUSOS NA PAREDE</t>
  </si>
  <si>
    <t>PAR DE ESTRUTURAS EM TRELICA METALICA APOIADA NO PISO PARA TABELA DE BASQUETE, FABRICADA EM TUBO DE ACO CARBONO, FORMATO EM L, DIAMETRO 1" E AVANCO 2,2 M, DIMENSOES DA BASE 1,8 M X 1,05 M, FIXACAO COM CHUMBADOR MECANICO, NAO INCLUI TABELA</t>
  </si>
  <si>
    <t>PAR DE ESTRUTURAS TUBULARES METALICAS PARA TABELA DE BASQUETE, FABRICADA EM TUBO DE ACO CARBONO, FORMATO EM L, DIAMETRO 4" E AVANCO 2,3 M, FIXACAO POR CHUMBAMENTO COM CONCRETO</t>
  </si>
  <si>
    <t>TAMPA METALICA PARA BUCHA DE FIXACAO DE TRAVE DE FUTSAL E POSTE DE VOLEI, DIAMETRO 100 MM, ALTURA 55 MM</t>
  </si>
  <si>
    <t>BUCHA DE ESPERA PARA FIXACAO DE TRAVE DE FUTSAL E POSTE DE VOLEI EM PVC, PARA TUBO DE 3", C = 40 CM</t>
  </si>
  <si>
    <t>PAR DE TABELAS DE BASQUETE EM ACRILICO, ESPESSURA DE 10 MM, DIMENSOES 1,80 M X 1,05 M, COM ARO DE METAL E REDE (SEM SUPORTE DE FIXACAO)</t>
  </si>
  <si>
    <t>PAR DE TABELAS DE BASQUETE EM VIDRO TEMPERADO, ESPESSURA DE 10 MM, DIMENSOES 1,80 M X 1,05 M, COM ARO DE METAL E REDE (SEM SUPORTE DE FIXACAO)</t>
  </si>
  <si>
    <t>EMULSAO ASFALTICA CATIONICA RL-1C PARA USO EM PAVIMENTACAO ASFALTICA</t>
  </si>
  <si>
    <t>AREIA DE QUARTZO 70/80</t>
  </si>
  <si>
    <t>BASE REGULARIZADORA ACRILICA PARA PISO ESPORTIVO ASFALTICO</t>
  </si>
  <si>
    <t>LAMA ASFALTICA PARA PISO ESPORTIVO</t>
  </si>
  <si>
    <t>BORRACHA GRANULADA MALHA 10 PARA GRAMA SINTETICA</t>
  </si>
  <si>
    <t>TAPE DE COLAGEM DE EMENDAS DE GRAMA SINTETICA DE POLIPROPILENO</t>
  </si>
  <si>
    <t>COLA BICOMPONENTE PARA PISO ESPORTIVO COM CATALISADOR</t>
  </si>
  <si>
    <t>GRAMA SINTETICA BRANCA, FIO EM POLIETILENO, TIPO FIBRILADA COM 50 MM DE ALTURA</t>
  </si>
  <si>
    <t>GRAMA SINTETICA VERDE, FIO EM POLIETILENO, TIPO FIBRILADA COM 50 MM DE ALTURA</t>
  </si>
  <si>
    <t>PLACA / CALCO / PAD DE BORRACHA NEOPRENE PARA ISOLAMENTO VIBRACOES E AMORTECIMENTO, *70* SHA, ESPESSURA DE 10 MM, 5,0 X 5,0 CM</t>
  </si>
  <si>
    <t>LIXA EM DISCO DE FERRO 220</t>
  </si>
  <si>
    <t>LIXA EM DISCO DE FERRO 80</t>
  </si>
  <si>
    <t>TINTA BICOMPONENTE A BASE DE POLIURETANO FOSCA</t>
  </si>
  <si>
    <t>RESINA AUTONIVELANTE A BASE DE POLIURETANO BICOMPONENTE FLEXIVEL</t>
  </si>
  <si>
    <t>PISO DE POLIPROPILENO OUTDOOR PARA QUADRAS POLIESPORTIVAS, DIMENSOES 250 MM X 250 MM X 12 MM</t>
  </si>
  <si>
    <t>PISO DE POLIPROPILENO INDOOR PARA QUADRAS POLIESPORTIVAS, DIMENSOES 250 MM X 250 MM X 12 MM</t>
  </si>
  <si>
    <t>MANTA DE POLIETILENO EXPANDIDO (PEBD), E = 3 MM</t>
  </si>
  <si>
    <t>REDE DE PROTECAO DE POLIETILENO, FIO 2 MM, MALHA 12 CM X 12 CM</t>
  </si>
  <si>
    <t>CORDA DE POLIETILENO FIO 4 MM</t>
  </si>
  <si>
    <t>REDE DE PROTECAO DE POLIETILENO, FIO 4 MM, MALHA 12 CM X 12 CM</t>
  </si>
  <si>
    <t>TELA DE ACO SOLDADA NERVURADA, CA-60, Q-246, (3,91 KG/M2), DIAMETRO DO FIO = 5,6 MM, LARGURA = 2,45 X 6,00 M DE COMPRIMENTO, ESPACAMENTO DA MALHA = 10 X 10 CM</t>
  </si>
  <si>
    <t>TELA DE ACO SOLDADA NERVURADA, CA-60, Q-396, (6,28 KG/M2), DIAMETRO DO FIO = 10 MM, LARGURA = 2,45 X 6,00 M DE COMPRIMENTO, ESPACAMENTO DA MALHA = 10 X 10 CM</t>
  </si>
  <si>
    <t>SISTEMA DE FORMAS MANUSEAVEIS DE ACO REVESTIDO COM CHAPA DE COMPENSADO PLASTIFICADO, EM MODULOS DE 1200 MM</t>
  </si>
  <si>
    <t>TUBO DE ESPUMA ELASTOMERICA FLEXIVEL, PRETA, PARA ISOLAMENTO TERMICO, DN 7/8" (22 MM), E = 9 MM, COEFICIENTE DE CONDUTIVIDADE TERMICA 0,034 W/MK</t>
  </si>
  <si>
    <t>PRE-MISTURADO A FRIO (PMF) PARA PAVIMENTACAO ASFALTICA, PADRAO DNIT, FAIXA C, COM RM-1C - AQUISICAO POSTO USINA</t>
  </si>
  <si>
    <t>ELETRODUTO/DUTO PEAD FLEXIVEL PAREDE SIMPLES, CORRUGACAO HELICOIDAL, COR PRETA, SEM ROSCA, DE 5", PARA CABEAMENTO SUBTERRANEO (NBR 15715)</t>
  </si>
  <si>
    <t>ELETRODUTO/DUTO PEAD FLEXIVEL PAREDE SIMPLES, CORRUGACAO HELICOIDAL, COR PRETA, SEM ROSCA, DE 6", PARA CABEAMENTO SUBTERRANEO (NBR 15715)</t>
  </si>
  <si>
    <t>ELETRODUTO/DUTO PEAD FLEXIVEL PAREDE SIMPLES, CORRUGACAO HELICOIDAL, COR PRETA, SEM ROSCA, DE 7", PARA CABEAMENTO SUBTERRANEO (NBR 15715)</t>
  </si>
  <si>
    <t>ELETRODUTO/DUTO PEAD FLEXIVEL PAREDE SIMPLES, CORRUGACAO HELICOIDAL, COR PRETA, SEM ROSCA, DE 8", PARA CABEAMENTO SUBTERRANEO (NBR 15715)</t>
  </si>
  <si>
    <t>FITA DE SINALIZACAO SUBTERRANEA PARA REDE ELETRICA, EM POLIETILENO, L = *75* MM, COR LARANJA E TEXTO ALERTA EM PRETO (REDE ELETRICA ABAIXO)</t>
  </si>
  <si>
    <t>TUBO DE POLIETILENO DE ALTA DENSIDADE, PEAD, PE-80, DE = 1200 MM X 37,2 MM PAREDE (SDR 32,25 - PN 04) PARA REDE DE AGUA OU ESGOTO</t>
  </si>
  <si>
    <t>TUBO DE POLIETILENO DE ALTA DENSIDADE, PEAD, PE-80, DE = 1400 MM X 42,9 MM PAREDE, (SDR 32,25 - PN 04) PARA REDE DE AGUA OU ESGOTO</t>
  </si>
  <si>
    <t>TUBO DE POLIETILENO DE ALTA DENSIDADE, PEAD, PE-80, DE = 1600 MM X 49,0 MM PAREDE, (SDR 32,25 - PN 04) PARA REDE DE AGUA OU ESGOTO</t>
  </si>
  <si>
    <t>ADESIVO (COLA) DE RESINA COM CATALISADOR</t>
  </si>
  <si>
    <t>BALIZADOR CILINDRICO COM UM PINO DE FIXACAO</t>
  </si>
  <si>
    <t>FORMAS DE BARREIRA DE CONCRETO SIMPLES</t>
  </si>
  <si>
    <t>FORMAS DE BARREIRA DE CONCRETO DUPLA</t>
  </si>
  <si>
    <t>BATE-RODAS DE RESINA COM DOIS PINOS DE FIXACAO</t>
  </si>
  <si>
    <t>CALOTA (TARTARUGA) DE RESINA COM PINO DE FIXACAO</t>
  </si>
  <si>
    <t>PORCA SEXTAVADA DE ACO ZINCADO CLASSE 16 M16, ROSCA 1,5 MA</t>
  </si>
  <si>
    <t>PORCA SEXTAVADA DE ACO ZINCADO CLASSE 10 M10, ROSCA 1,5 MA</t>
  </si>
  <si>
    <t>LAMINA DE DEFENSA METALICA TRIPLA ONDA (GUARD RAIL) PARA VIAS, PERFIL W DE 4 METROS (NAO INCLUI FIXADORES), COM NIVEL DE CONTENCAO H1</t>
  </si>
  <si>
    <t>GARRA PARA DEFENSA METALICA (GUARD RAIL) MALEAVEL</t>
  </si>
  <si>
    <t>PLAQUETA PARA DEFENSA METALICA (GUARD RAIL)</t>
  </si>
  <si>
    <t>ESPACADOR METALICO PARA DEFENSA METALICA EM VIAS (GUARD RAIL) U - 110, MALEAVEL DUPLO (NAO INCLUI FIXADORES)</t>
  </si>
  <si>
    <t>POSTE PERFIL C - 110, PARA DEFENSA METALICA (GUARD RAIL) MALEAVEL, C = 1,80 M (NAO INCLUI FIXADORES)</t>
  </si>
  <si>
    <t>ARRUELA LISA, REDONDA, ACO ZINCADO, M16, DIAMETRO EXTERNO 30 MM, DIAMETRO DO FURO 17 MM</t>
  </si>
  <si>
    <t>ARRUELA LISA, REDONDA, ACO ZINCADO, M10, DIAMETRO EXTERNO 21 MM, DIAMETRO DO FURO 10 MM</t>
  </si>
  <si>
    <t>PARAFUSO M16 INOX, CABECA SEXTAVADA, ROSCA INTEIRA, COMPRIMENTO 50 MM, DIAMETRO 16 MM</t>
  </si>
  <si>
    <t>PARAFUSO M16 EM ACO ZINCADO, CABECA SEXTAVADA, ROSCA INTEIRA, COMPRIMENTO 25 MM, DIAMETRO 16 MM</t>
  </si>
  <si>
    <t>PARAFUSO M10, ACO CARBONO ZINCADO, CLASSE 5.8, SEXTAVADO, ROSCA INTEIRA, DIAMETRO 10 MM, COMPRIMENTO 30 MM</t>
  </si>
  <si>
    <t>LAMINA DE DEFENSA METALICA (GUARD RAIL) PARA VIAS, PERFIL W DE 4 METROS (NAO INCLUI FIXADORES), COM NIVEL DE CONTENCAO H1</t>
  </si>
  <si>
    <t>CINTA PARA DEFENSA METALICA (GUARD RAIL) MALEAVEL SIMPLES</t>
  </si>
  <si>
    <t>ESPACADOR METALICO PARA DEFENSA METALICA EM VIAS (GUARD RAIL) U - 110, MALEAVEL SIMPLES (NAO INCLUI FIXADORES)</t>
  </si>
  <si>
    <t>CALCO PARA DEFENSA METALICA (GUARD RAIL) SEMI MALEAVEL</t>
  </si>
  <si>
    <t>ESPACADOR METALICO PARA DEFENSA METALICA EM VIAS (GUARD RAIL) U - 150, SEMI MALEAVEL (NAO INCLUI FIXADORES)</t>
  </si>
  <si>
    <t>POSTE C - 150 DE DEFENSA METALICA (GUARD RAIL) SEMI MALEAVEL, C = 1,80 M (NAO INCLUI FIXADORES)</t>
  </si>
  <si>
    <t>TERMINAL DE ANCORAGEM TIPO C PARA DEFENSA METALICA (GUARD RAIL) SIMPLES</t>
  </si>
  <si>
    <t>TERMINAL DE ANCORAGEM TIPO B PARA DEFENSA METALICA (GUARD RAIL) DUPLA</t>
  </si>
  <si>
    <t>ESPACADOR METALICO PARA DEFENSA METALICA PARA VIAS(GUARD RAIL) U - 150, PARA TRIPLA ONDA</t>
  </si>
  <si>
    <t>POSTE C - 150 DE DEFENSA METALICA (GUARD RAIL) SEMI MALEAVEL, C = 2,00 M (NAO INCLUI FIXADORES)</t>
  </si>
  <si>
    <t>LOMBADA DE RESINA COM DOIS PINOS DE FIXACAO</t>
  </si>
  <si>
    <t>PRISMA DE RESINA COM DOIS PINOS DE FIXACAO</t>
  </si>
  <si>
    <t>SEGREGADOR DE RESINA COM DOIS PINOS DE FIXACAO</t>
  </si>
  <si>
    <t>TACHA DE RESINA COM UM PINO DE FIXACAO</t>
  </si>
  <si>
    <t>TACHAO DE RESINA COM DOIS PINOS DE FIXACAO</t>
  </si>
  <si>
    <t>TERMINAL DE ANCORAGEM TIPO D PARA DEFENSA METALICA (GUARD RAIL)</t>
  </si>
  <si>
    <t>PARAFUSO DE ACO ZINCADO, TIPO CHUMBADOR PARABOLT, DIAMETRO 5/8"</t>
  </si>
  <si>
    <t>PLACA DE ADVERTENCIA DE SINALIZACAO VERTICAL, EM CHAPA DE ALUMINIO COM ESPESSURA DE 1,5MM, PELICULA RETRORREFLETIVA PRISMATICO, TIPO I PRODUZIDA COM MICROPRISMAS NAO METALIZADOS, SEM ELEMENTOS DE FIXACAO</t>
  </si>
  <si>
    <t>FECHO DENTADO PARA CINTA / FITA METALICA EM ACO INOX, PARA FITA DE ACO DE 3/4"</t>
  </si>
  <si>
    <t>SUPORTE CASTANHA (BRAQUETE) EM ACO GALVANIZADO A FOGO PARA FIXAR PLACA E OUTROS EQUIPAMENTOS EM POSTES E TUBOS DE 3/4"</t>
  </si>
  <si>
    <t>ABRACADEIRA PARA PLACAS VIARIAS (COM PORCAS E ARRUELAS), EM ACO GALVANIZADO A FOGO, COMPRIMENTO DE 40 CM - COMPLETA</t>
  </si>
  <si>
    <t>PLACA DE ADVERTENCIA DE SINALIZACAO VERTICAL, EM CHAPA DE ACO COM ESPESSURA DE 1,25MM, PELICULA RETRORREFLETIVA PRISMATICO, TIPO I PRODUZIDA COM MICROPRISMAS NAO METALIZADOS, SEM ELEMENTOS DE FIXACAO</t>
  </si>
  <si>
    <t>PLACA INDICATIVA EM CHAPA DE ALUMINIO, PELICULA RETRORREFLETIVA DE ALTA INTENSIDADE, TIPO X, FORMATO 4,0 X 2,0 M, INCLUI ELEMENTOS DE FIXACAO NO PORTICO (NAO INCLUI POSTES / PORTICOS)</t>
  </si>
  <si>
    <t>PORTICO METALICO PARA VAO DE 10,3 M E VENTO DE 40 M/S (COMPOSTO POR DUAS COLUNAS TUBULARES LATERAIS H = *7,5* M, UMA VIGA TRELICADA ESPACIAL CENTRAL, PARAFUSOS, PORCAS E ARRUELAS), PARA SINALIZACAO DE VIAS</t>
  </si>
  <si>
    <t>PORTICO METALICO PARA VAO DE 11,4 M E VENTO DE 40 M/S (COMPOSTO POR DUAS COLUNAS TUBULARES LATERAIS H = *7,5* M, UMA VIGA TRELICADA ESPACIAL CENTRAL, PARAFUSOS, PORCAS E ARRUELAS), PARA SINALIZACAO DE VIAS</t>
  </si>
  <si>
    <t>PORTICO METALICO PARA VAO DE 12,5 M E VENTO DE 40 M/S (COMPOSTO POR DUAS COLUNAS TUBULARES LATERAIS H = *7,5* M, UMA VIGA TRELICADA ESPACIAL CENTRAL, PARAFUSOS, PORCAS E ARRUELAS), PARA SINALIZACAO DE VIAS</t>
  </si>
  <si>
    <t>PORTICO METALICO PARA VAO DE 13,6 M E VENTO DE 40 M/S (COMPOSTO POR DUAS COLUNAS TUBULARES LATERAIS H = *7,5* M, UMA VIGA TRELICADA ESPACIAL CENTRAL, PARAFUSOS, PORCAS E ARRUELAS), PARA SINALIZACAO DE VIAS</t>
  </si>
  <si>
    <t>PORTICO METALICO PARA VAO DE 14,8 M E VENTO DE 40 M/S (COMPOSTO POR DUAS COLUNAS TUBULARES LATERAIS H = *7,5* M, UMA VIGA TRELICADA ESPACIAL CENTRAL, PARAFUSOS, PORCAS E ARRUELAS), PARA SINALIZACAO DE VIAS</t>
  </si>
  <si>
    <t>PORTICO METALICO PARA VAO DE 15,9 M E VENTO DE 40 M/S (COMPOSTO POR DUAS COLUNAS TUBULARES LATERAIS H = *7,5* M, UMA VIGA TRELICADA ESPACIAL CENTRAL, PARAFUSOS, PORCAS E ARRUELAS), PARA SINALIZACAO DE VIAS</t>
  </si>
  <si>
    <t>PORTICO METALICO PARA VAO DE 17 M E VENTO DE 40 M/S (COMPOSTO POR DUAS COLUNAS TUBULARES LATERAIS H = *7,5* M, UMA VIGA TRELICADA ESPACIAL CENTRAL, PARAFUSOS, PORCAS E ARRUELAS), PARA SINALIZACAO DE VIAS</t>
  </si>
  <si>
    <t>PORTICO METALICO PARA VAO DE 18,1 M E VENTO DE 40 M/S (COMPOSTO POR DUAS COLUNAS TUBULARES LATERAIS H = *7,5* M, UMA VIGA TRELICADA ESPACIAL CENTRAL, PARAFUSOS, PORCAS E ARRUELAS), PARA SINALIZACAO DE VIAS</t>
  </si>
  <si>
    <t>PORTICO METALICO PARA VAO DE 19,2 M E VENTO DE 40 M/S (COMPOSTO POR DUAS COLUNAS TUBULARES LATERAIS H = *7,5* M, UMA VIGA TRELICADA ESPACIAL CENTRAL, PARAFUSOS, PORCAS E ARRUELAS), PARA SINALIZACAO DE VIAS</t>
  </si>
  <si>
    <t>PORTICO METALICO PARA VAO DE 20,3 M E VENTO DE 40 M/S (COMPOSTO POR DUAS COLUNAS TUBULARES LATERAIS H = *7,5* M, UMA VIGA TRELICADA ESPACIAL CENTRAL, PARAFUSOS, PORCAS E ARRUELAS), PARA SINALIZACAO DE VIAS</t>
  </si>
  <si>
    <t>PORTICO METALICO PARA VAO DE 21,5 M E VENTO DE 40 M/S (COMPOSTO POR DUAS COLUNAS TUBULARES LATERAIS H = *7,5* M, UMA VIGA TRELICADA ESPACIAL CENTRAL, PARAFUSOS, PORCAS E ARRUELAS), PARA SINALIZACAO DE VIAS</t>
  </si>
  <si>
    <t>PORTICO METALICO PARA VAO DE 22,6 M E VENTO DE 40 M/S (COMPOSTO POR DUAS COLUNAS TUBULARES LATERAIS H = *7,5* M, UMA VIGA TRELICADA ESPACIAL CENTRAL, PARAFUSOS, PORCAS E ARRUELAS), PARA SINALIZACAO DE VIAS</t>
  </si>
  <si>
    <t>PORTICO METALICO PARA VAO DE 23,7 M E VENTO DE 40 M/S (COMPOSTO POR DUAS COLUNAS TUBULARES LATERAIS H = *7,5* M, UMA VIGA TRELICADA ESPACIAL CENTRAL, PARAFUSOS, PORCAS E ARRUELAS), PARA SINALIZACAO DE VIAS</t>
  </si>
  <si>
    <t>PORTICO METALICO PARA VAO DE 24,8 M E VENTO DE 40 M/S (COMPOSTO POR DUAS COLUNAS TUBULARES LATERAIS H = *7,5* M, UMA VIGA TRELICADA ESPACIAL CENTRAL, PARAFUSOS, PORCAS E ARRUELAS), PARA SINALIZACAO DE VIAS</t>
  </si>
  <si>
    <t>PORTICO METALICO PARA VAO DE 26 M E VENTO DE 40 M/S (COMPOSTO POR DUAS COLUNAS TUBULARES LATERAIS H = *7,5* M, UMA VIGA TRELICADA ESPACIAL CENTRAL, PARAFUSOS, PORCAS E ARRUELAS), PARA SINALIZACAO DE VIAS</t>
  </si>
  <si>
    <t>PORTICO METALICO PARA VAO DE 27,1 M E VENTO DE 40 M/S (COMPOSTO POR DUAS COLUNAS TUBULARES LATERAIS H = *7,5* M, UMA VIGA TRELICADA ESPACIAL CENTRAL, PARAFUSOS, PORCAS E ARRUELAS), PARA SINALIZACAO DE VIAS</t>
  </si>
  <si>
    <t>PORTICO METALICO PARA VAO DE 9,2 M E VENTO DE 40 M/S (COMPOSTO POR DUAS COLUNAS TUBULARES LATERAIS H = *7,5* M, UMA VIGA TRELICADA ESPACIAL CENTRAL, PARAFUSOS, PORCAS E ARRUELAS), PARA SINALIZACAO DE VIAS</t>
  </si>
  <si>
    <t>SEMI-PORTICO DUPLO METALICO PARA VAO DE 2,7 M E VENTO DE 40 M/S (COMPOSTO POR UMA COLUNA CENTRAL H = *7,5* M, VIGA TRELICADA ESPACIAL PARA AS LATERAIS, PARAFUSOS, PORCAS E ARRUELAS), PARA SINALIZACAO DE VIAS</t>
  </si>
  <si>
    <t>SEMI-PORTICO DUPLO METALICO PARA VAO DE 3,8 M E VENTO DE 40 M/S (COMPOSTO POR UMA COLUNA CENTRAL H = *7,5* M, VIGA TRELICADA ESPACIAL PARA AS LATERAIS, PARAFUSOS, PORCAS E ARRUELAS), PARA SINALIZACAO DE VIAS</t>
  </si>
  <si>
    <t>SEMI-PORTICO DUPLO METALICO PARA VAO DE 4,9 M E VENTO DE 40 M/S (COMPOSTO POR UMA COLUNA CENTRAL H = *7,5* M, VIGA TRELICADA ESPACIAL PARA AS LATERAIS, PARAFUSOS, PORCAS E ARRUELAS), PARA SINALIZACAO DE VIAS</t>
  </si>
  <si>
    <t>SEMI-PORTICO DUPLO METALICO PARA VAO DE 6,0 M E VENTO DE 40 M/S (COMPOSTO POR UMA COLUNA CENTRAL H = *7,5* M, VIGA TRELICADA ESPACIAL PARA AS LATERAIS, PARAFUSOS, PORCAS E ARRUELAS), PARA SINALIZACAO DE VIAS</t>
  </si>
  <si>
    <t>SEMI-PORTICO DUPLO METALICO PARA VAO DE 7,2 M E VENTO DE 40 M/S (COMPOSTO POR UMA COLUNA CENTRAL H = *7,5* M, VIGA TRELICADA ESPACIAL PARA AS LATERAIS, PARAFUSOS, PORCAS E ARRUELAS), PARA SINALIZACAO DE VIAS</t>
  </si>
  <si>
    <t>SEMI-PORTICO DUPLO METALICO PARA VAO DE 8,3 M E VENTO DE 40 M/S (COMPOSTO POR UMA COLUNA CENTRAL H = *7,5* M, VIGA TRELICADA ESPACIAL PARA AS LATERAIS, PARAFUSOS, PORCAS E ARRUELAS), PARA SINALIZACAO DE VIAS</t>
  </si>
  <si>
    <t>SEMI-PORTICO SIMPLES METALICO PARA VAO DE 2,7 M E VENTO DE 40 M/S (COMPOSTO POR UMA COLUNA TUBULAR H = *7,5* M, UMA VIGA TRELICADA ESPACIAL, PARAFUSOS, PORCAS E ARRUELAS), PARA SINALIZACAO DE VIAS</t>
  </si>
  <si>
    <t>SEMI-PORTICO SIMPLES METALICO PARA VAO DE 3,8 M E VENTO DE 40 M/S (COMPOSTO POR UMA COLUNA TUBULAR H = *7,5* M, UMA VIGA TRELICADA ESPACIAL, PARAFUSOS, PORCAS E ARRUELAS), PARA SINALIZACAO DE VIAS</t>
  </si>
  <si>
    <t>SEMI-PORTICO SIMPLES METALICO PARA VAO DE 4,9 M E VENTO DE 40 M/S (COMPOSTO POR UMA COLUNA TUBULAR H = *7,5* M, UMA VIGA TRELICADA ESPACIAL, PARAFUSOS, PORCAS E ARRUELAS), PARA SINALIZACAO DE VIAS</t>
  </si>
  <si>
    <t>SEMI-PORTICO SIMPLES METALICO PARA VAO DE 6,0 M E VENTO DE 40 M/S (COMPOSTO POR UMA COLUNA TUBULAR H = *7,5* M, UMA VIGA TRELICADA ESPACIAL, PARAFUSOS, PORCAS E ARRUELAS), PARA SINALIZACAO DE VIAS</t>
  </si>
  <si>
    <t>SEMI-PORTICO SIMPLES METALICO PARA VAO DE 7,2 M E VENTO DE 40 M/S (COMPOSTO POR UMA COLUNA TUBULAR H = *7,5* M, UMA VIGA TRELICADA ESPACIAL, PARAFUSOS, PORCAS E ARRUELAS), PARA SINALIZACAO DE VIAS</t>
  </si>
  <si>
    <t>SEMI-PORTICO SIMPLES METALICO PARA VAO DE 8,3 M E VENTO DE 40 M/S (COMPOSTO POR UMA COLUNA TUBULAR H = *7,5* M, UMA VIGA TRELICADA ESPACIAL, PARAFUSOS, PORCAS E ARRUELAS), PARA SINALIZACAO DE VIAS</t>
  </si>
  <si>
    <t>SUPORTE (POSTE) EM TUBO DE ACO GALVANIZADO, DIAMETRO DE 2", PARA FIXAR PLACAS DE SINALIZACAO</t>
  </si>
  <si>
    <t>CONECTOR SPLIT-BOLT, PARA TERMINAL AEREO SEM BANDEIRA, EM LATAO ESTANHADO, COM FURO VERTICAL, DN=10MM, PARA CABOS DE 16 A 70 MM2</t>
  </si>
  <si>
    <t>CONJUNTO DE ESTAIS FLEXIVEIS COM CORDOALHAS, 12 METROS CADA ESTAIS X DN= 1 1/2"</t>
  </si>
  <si>
    <t>CONJUNTO DE ESTAIS FLEXIVEIS COM CORDOALHAS, 2 METROS CADA ESTAIS X DN= 1 1/2"</t>
  </si>
  <si>
    <t>CONJUNTO DE ESTAIS FLEXIVEIS COM CORDOALHAS, 4 METROS CADA ESTAIS X DN= 1 1/2"</t>
  </si>
  <si>
    <t>CONJUNTO DE ESTAIS FLEXIVEIS COM CORDOALHAS, 8 METROS CADA ESTAIS X DN= 1 1/2"</t>
  </si>
  <si>
    <t>PRESILHA EM LATAO, 2 FUROS PARA CABOS COM SECAO ENTRE 16 A 70 MM2, PARA FIXACAO CORDOALHA EM SPDA E OUTROS</t>
  </si>
  <si>
    <t>BARRA CHATA EM ALUMINIO, 70 MM2 (7/8" X 1/8") - SEM FUROS</t>
  </si>
  <si>
    <t>PO EXOTERMICO IGNICAO, INCLUI PALITO - NUMERO 150</t>
  </si>
  <si>
    <t>SUPORTE ISOLADOR /ABRACADEIRA, SIMPLES, 2 DESCIDAS, PARA MASTRO 1 1/2" (INCLUSOS PARAFUSOS E PORCAS)</t>
  </si>
  <si>
    <t>PAINEL MODULAR/REGUA DE GASES MEDICINAIS E REDE ELETRICA, DE PAREDE, EM ALUMINIO PINTADO, 3 SAIDAS DE GASES, 4 TOMADAS 220V, 1 LOGICA RJ45, 1 INTERRUPTOR DE LUZ, 1 ESPACO CHAMADA DE ENFERMAGEM</t>
  </si>
  <si>
    <t>PAINEL SUSPENSO DE GASES MEDICINAIS E ELETRICA, EM ALUMINIO PINTADO, 2 SAIDAS OXIGENIO, 2 DE AR COMPRIMIDO, 2 DE VACUO, 10 TOMADAS 220V, 2 LOGICA RJ45, 1 INTERRUPT DE LUZ, 1 CHAMADA DE ENFERMAGEM</t>
  </si>
  <si>
    <t>TOMADA POSTO PAREDE, INTERNO OU EXTERNO, PARA REDE GASES HOSPITALARES, COM VALVULA DE IMPACTO P/ESTANQUEIDADE, PRESSAO MAX. TRAB. 8,0 KGF/CM2, CONEXOES, COM CANOPLA PLASTICA COM INDICACAO DO TIPO DE GAS, COMPLETO</t>
  </si>
  <si>
    <t>REGUA DE INALOTERAPIA, DE PAREDE, PARA GAS AR COMPRIMIDO, 3 PONTOS DE CONSUMO, EM ALUMINIO ANODIZ., APROX. 40 CM, COM VALVULA DE IMPACTO E CONEXOES EM LATAO, COMPLETO</t>
  </si>
  <si>
    <t>REGUA DE INALOTERAPIA, DE PAREDE, PARA GAS OXIGENIO, 3 PONTOS DE CONSUMO, EM ALUMINIO ANODIZ., APROX. 40 CM, COM VALVULA DE IMPACTO E CONEXOES EM LATAO, COMPLETO</t>
  </si>
  <si>
    <t>CAIXA OU ABRIGO EM CHAPA DE ACO GALVANIZADO PARA ATE 2 HIDROMETROS, COM PORTINHOLAS PARA ACESSO A INSTALACOES, MODELO RESIDENCIAL</t>
  </si>
  <si>
    <t>CAIXA OU ABRIGO EM POLICARBONATO (PC), PARA ATE 2 HIDROMETROS, COM TAMPAS E ACESSOS PARA A INSTALACAO</t>
  </si>
  <si>
    <t>CAIXA OU ABRIGO EM POLIPROPILENO (PP) PARA ATE 2 HIDROMETROS, COM TAMPAS E ACESSOS PARA A INSTALACAO</t>
  </si>
  <si>
    <t>CAIXA OU ABRIGO EM CHAPA DE ACO GALVANIZADO PARA ATE 4 HIDROMETROS (COLETIVA), COM PORTINHOLAS PARA ACESSO A INSTALACOES</t>
  </si>
  <si>
    <t>CAIXA EM CONCRETO PRE-MOLDADO PARA ABRIGO DE HIDROMETRO, 400 X 650 X 810 MM</t>
  </si>
  <si>
    <t>CUMEEIRA NORMAL PERFIL TRAPEZOIDAL 40, EM ACO REVESTIDO EM LIGA DE ALUMINIO (GALVALUME) SEM PINTURA, E = 0,5 MM</t>
  </si>
  <si>
    <t>LOCACAO DIARIA DO CONJUNTO COM BARCO / EMBARCACAO PARA TRANSPORTE FLUVIAL/ MARITIMO, CONTENDO EMPURRADOR POTENCIA 315 HP, E BALSA COM CAPACIDADE DE 600 A 1000 TONELADAS, INCLUI TRIPULACAO E DEMAIS ITENS PARA FUNCIONAMENTO COMPLETO</t>
  </si>
  <si>
    <t>DIA</t>
  </si>
  <si>
    <t>LOCACAO DIARIA DO CONJUNTO COM BARCO / EMBARCACAO PARA TRANSPORTE FLUVIAL/ MARITIMO, CONTENDO EMPURRADOR POTENCIA 475 HP, E BALSA COM CAPACIDADE DE 1000 A 1500 TONELADAS, INCLUI TRIPULACAO E DEMAIS ITENS PARA FUNCIONAMENTO COMPLETO</t>
  </si>
  <si>
    <t>LOCACAO DIARIA DO CONJUNTO COM BARCO / EMBARCACAO PARA TRANSPORTE FLUVIAL/ MARITIMO, CONTENDO EMPURRADOR POTENCIA 600 HP, E BALSA COM CAPACIDADE DE 1500 A 2000 TONELADAS, INCLUI TRIPULACAO E DEMAIS ITENS PARA FUNCIONAMENTO COMPLETO</t>
  </si>
  <si>
    <t>LOCACAO DIARIA DO CONJUNTO COM BARCO / EMBARCACAO PARA TRANSPORTE FLUVIAL/ MARITIMO, CONTENDO EMPURRADOR POTENCIA 250 HP, E BALSA COM CAPACIDADE DE 200 A 600 TONELADAS, INCLUI TRIPULACAO E DEMAIS ITENS PARA FUNCIONAMENTO COMPLETO</t>
  </si>
  <si>
    <t>CIMENTO ASFALTICO CAP 150/200</t>
  </si>
  <si>
    <t>CIMENTO ASFALTICO DE PETROLEO A GRANEL (CAP) 50/70</t>
  </si>
  <si>
    <t>ADESIVO / COLA PARA FIXAR ESPELHO 360 G, A BASE DE POLIURETANO, MONOCOMPONENTE</t>
  </si>
  <si>
    <t>FITA ADESIVA DUPLA-FACE PARA FIXACAO DE ESPELHOS E OUTROS MATERIAIS, 12 MM X 20 M, E = 2 MM</t>
  </si>
  <si>
    <t>BOTAO ROSCA INTERNA CABECA CHATA MACICA, FORMATO REDONDO, METAL, 19 MM, INCLUSO ARRUELA E PARAFUSO</t>
  </si>
  <si>
    <t>FITA DE ESPUMA PARA VEDACAO E = 6 MM, *12 MM X 10 M* (VIDROS, ESPELHOS, ETC)</t>
  </si>
  <si>
    <t>SILICONE PARA ENVIDRACAMENTO ESTRUTURAL, 400 G, PRETO</t>
  </si>
  <si>
    <t>VALVULA DE SEGURANCA A TEMPERATURA 1/2", EXTREMIDADES COM ROSCA</t>
  </si>
  <si>
    <t>VALVULA ESFERA PARA GAS 1", EXTREMIDADES COM ROSCA</t>
  </si>
  <si>
    <t>VALVULA ESFERA PARA GAS 1/2", EXTREMIDADES COM ROSCA</t>
  </si>
  <si>
    <t>VALVULA ESFERA PARA GAS 3/4", EXTREMIDADES COM ROSCA</t>
  </si>
  <si>
    <t>VALVULA ESTABILIZADORA DE VAZAO/ AUTOFLOW 1", EXTREMIDADES COM ROSCA</t>
  </si>
  <si>
    <t>VALVULA ESTABILIZADORA DE VAZAO/ AUTOFLOW 3/4", EXTREMIDADES COM ROSCA</t>
  </si>
  <si>
    <t>VALVULA REDUTORA DE PRESSAO 1 1/2", EXTREMIDADES COM ROSCA</t>
  </si>
  <si>
    <t>VALVULA REDUTORA DE PRESSAO 1 1/4", EXTREMIDADES COM ROSCA</t>
  </si>
  <si>
    <t>VALVULA REDUTORA DE PRESSAO 1", EXTREMIDADES COM ROSCA</t>
  </si>
  <si>
    <t>VALVULA REDUTORA DE PRESSAO 1/2", EXTREMIDADES COM ROSCA</t>
  </si>
  <si>
    <t>VALVULA REDUTORA DE PRESSAO 2 1/2", EXTREMIDADES COM ROSCA</t>
  </si>
  <si>
    <t>VALVULA REDUTORA DE PRESSAO 2", EXTREMIDADES COM ROSCA</t>
  </si>
  <si>
    <t>VALVULA REDUTORA DE PRESSAO 3/4", EXTREMIDADES COM ROSCA</t>
  </si>
  <si>
    <t>VALVULA VENTOSA 1/2", EXTREMIDADE COM ROSCA</t>
  </si>
  <si>
    <t>VALVULA VENTOSA 3/4", EXTREMIDADE COM ROSCA</t>
  </si>
  <si>
    <t>JUNTA DE DESMONTAGEM TRAVADA AXIALMENTE. CORPO DE FERRO E TIRANTES DE ACO CARBONO GALVANIZADO, DN = 100 MM, PN 10, PARA REDE DE SANEAMENTO, INCLUI TIRANTES, PORCAS E ANEIS</t>
  </si>
  <si>
    <t>JUNTA DE DESMONTAGEM TRAVADA AXIALMENTE. CORPO DE FERRO E TIRANTES DE ACO CARBONO GALVANIZADO, DN = 150 MM, PN 10, PARA REDE DE SANEAMENTO, INCLUI TIRANTES, PORCAS E ANEIS</t>
  </si>
  <si>
    <t>JUNTA DE DESMONTAGEM TRAVADA AXIALMENTE. CORPO DE FERRO E TIRANTES DE ACO CARBONO GALVANIZADO, DN = 200 MM, PN 10, PARA REDE DE SANEAMENTO, INCLUI TIRANTES, PORCAS E ANEIS</t>
  </si>
  <si>
    <t>JUNTA DE DESMONTAGEM TRAVADA AXIALMENTE. CORPO DE FERRO E TIRANTES DE ACO CARBONO GALVANIZADO, DN = 250 MM, PN 10, PARA REDE DE SANEAMENTO, INCLUI TIRANTES, PORCAS E ANEIS</t>
  </si>
  <si>
    <t>JUNTA DE DESMONTAGEM TRAVADA AXIALMENTE. CORPO DE FERRO E TIRANTES DE ACO CARBONO GALVANIZADO, DN = 300 MM, PN 10, PARA REDE DE SANEAMENTO, INCLUI TIRANTES, PORCAS E ANEIS</t>
  </si>
  <si>
    <t>JUNTA DE DESMONTAGEM TRAVADA AXIALMENTE. CORPO DE FERRO E TIRANTES DE ACO CARBONO GALVANIZADO, DN = 350 MM, PN 10, PARA REDE DE SANEAMENTO, INCLUI TIRANTES, PORCAS E ANEIS</t>
  </si>
  <si>
    <t>JUNTA DE DESMONTAGEM TRAVADA AXIALMENTE. CORPO DE FERRO E TIRANTES DE ACO CARBONO GALVANIZADO, DN = 400 MM, PN 10, PARA REDE DE SANEAMENTO, INCLUI TIRANTES, PORCAS E ANEIS</t>
  </si>
  <si>
    <t>JUNTA DE DESMONTAGEM TRAVADA AXIALMENTE. CORPO DE FERRO E TIRANTES DE ACO CARBONO GALVANIZADO, DN = 500 MM, PN 10, PARA REDE DE SANEAMENTO, INCLUI TIRANTES, PORCAS E ANEIS</t>
  </si>
  <si>
    <t>JUNTA DE DESMONTAGEM TRAVADA AXIALMENTE. CORPO DE FERRO E TIRANTES DE ACO CARBONO GALVANIZADO, DN = 600 MM, PN 10, PARA REDE DE SANEAMENTO, INCLUI TIRANTES, PORCAS E ANEIS</t>
  </si>
  <si>
    <t>JUNTA DE DESMONTAGEM TRAVADA AXIALMENTE. CORPO DE FERRO E TIRANTES DE ACO CARBONO GALVANIZADO, DN = 80 MM, PN 10, PARA REDE DE SANEAMENTO, INCLUI TIRANTES, PORCAS E ANEIS</t>
  </si>
  <si>
    <t>LUVA DE CORRER COM BOLSA JUNTA MECANICA, EM FERRO FUNDIDO, DN = 100 MM, INCLUI PARAFUSOS, PORCAS E ANEIS (NBR 7677)</t>
  </si>
  <si>
    <t>LUVA DE CORRER COM BOLSA JUNTA MECANICA, EM FERRO FUNDIDO, DN = 1000 MM, INCLUI PARAFUSOS, PORCAS E ANEIS (NBR 7677)</t>
  </si>
  <si>
    <t>LUVA DE CORRER COM BOLSA JUNTA MECANICA, EM FERRO FUNDIDO, DN = 1200 MM, INCLUI PARAFUSOS, PORCAS E ANEIS (NBR 7677)</t>
  </si>
  <si>
    <t>LUVA DE CORRER COM BOLSA JUNTA MECANICA, EM FERRO FUNDIDO, DN = 150 MM, INCLUI PARAFUSOS, PORCAS E ANEIS (NBR 7677)</t>
  </si>
  <si>
    <t>LUVA DE CORRER COM BOLSA JUNTA MECANICA, EM FERRO FUNDIDO, DN = 200 MM, INCLUI PARAFUSOS, PORCAS E ANEIS (NBR 7677)</t>
  </si>
  <si>
    <t>LUVA DE CORRER COM BOLSA JUNTA MECANICA, EM FERRO FUNDIDO, DN = 250 MM, INCLUI PARAFUSOS, PORCAS E ANEIS (NBR 7677)</t>
  </si>
  <si>
    <t>LUVA DE CORRER COM BOLSA JUNTA MECANICA, EM FERRO FUNDIDO, DN = 300 MM, INCLUI PARAFUSOS, PORCAS E ANEIS (NBR 7677)</t>
  </si>
  <si>
    <t>LUVA DE CORRER COM BOLSA JUNTA MECANICA, EM FERRO FUNDIDO, DN = 350 MM, INCLUI PARAFUSOS, PORCAS E ANEIS (NBR 7677)</t>
  </si>
  <si>
    <t>LUVA DE CORRER COM BOLSA JUNTA MECANICA, EM FERRO FUNDIDO, DN = 400 MM, INCLUI PARAFUSOS, PORCAS E ANEIS (NBR 7677)</t>
  </si>
  <si>
    <t>LUVA DE CORRER COM BOLSA JUNTA MECANICA, EM FERRO FUNDIDO, DN = 500 MM, INCLUI PARAFUSOS, PORCAS E ANEIS (NBR 7677)</t>
  </si>
  <si>
    <t>LUVA DE CORRER COM BOLSA JUNTA MECANICA, EM FERRO FUNDIDO, DN = 600 MM, INCLUI PARAFUSOS, PORCAS E ANEIS (NBR 7677)</t>
  </si>
  <si>
    <t>LUVA DE CORRER COM BOLSA JUNTA MECANICA, EM FERRO FUNDIDO, DN = 700 MM, INCLUI PARAFUSOS, PORCAS E ANEIS (NBR 7677)</t>
  </si>
  <si>
    <t>LUVA DE CORRER COM BOLSA JUNTA MECANICA, EM FERRO FUNDIDO, DN = 80 MM, INCLUI PARAFUSOS, PORCAS E ANEIS (NBR 7677)</t>
  </si>
  <si>
    <t>LUVA DE CORRER COM BOLSA JUNTA MECANICA, EM FERRO FUNDIDO, DN = 800 MM, INCLUI PARAFUSOS, PORCAS E ANEIS (NBR 7677)</t>
  </si>
  <si>
    <t>LUVA DE CORRER COM BOLSA JUNTA MECANICA, EM FERRO FUNDIDO, DN = 900 MM, INCLUI PARAFUSOS, PORCAS E ANEIS (NBR 7677)</t>
  </si>
  <si>
    <t>MEDIDOR DE VAZAO ELETROMAGNETICO EM ACO CARBONO, REVEST. EBONITE, CABECOTE ALUMINIO FUNDIDO, DISPLAY LCD INTEGRADO, 220 VAC, FAIXA DE VAZAO *14 A 280* M3/H, DN = 100 MM, PN 10</t>
  </si>
  <si>
    <t>CONJUNTO DE ACESSORIOS PARA JUNTA FLANGEADA (PN-10), DN 100 MM, COMPOSTO POR: PARAFUSOS COM PORCAS DE ACO GALVANIZADO E UM ANEL DE BORRACHA, PARA A EXECUCAO DE UMA JUNTA FLANGEADA</t>
  </si>
  <si>
    <t>MEDIDOR DE VAZAO ELETROMAGNETICO EM ACO CARBONO, REVEST. EBONITE, CABECOTE ALUMINIO FUNDIDO, DISPLAY LCD INTEGRADO, 220 VAC, FAIXA DE VAZAO *34,5 A 1140* M3/H, DN = 200 MM, PN 10</t>
  </si>
  <si>
    <t>CONJUNTO DE ACESSORIOS PARA JUNTA FLANGEADA (PN-10), DN 200 MM, COMPOSTO POR: PARAFUSOS COM PORCAS DE ACO GALVANIZADO E UM ANEL DE BORRACHA, PARA A EXECUCAO DE UMA JUNTA FLANGEADA</t>
  </si>
  <si>
    <t>MEDIDOR DE VAZAO ELETROMAGNETICO EM ACO CARBONO, REVEST. EBONITE, CABECOTE ALUMINIO FUNDIDO, DISPLAY LCD INTEGRADO, 220 VAC, FAIXA DE VAZAO *77 A 2540* M3/H, DN = 300 MM, PN 10</t>
  </si>
  <si>
    <t>CONJUNTO DE ACESSORIOS PARA JUNTA FLANGEADA (PN-10), DN 300 MM, COMPOSTO POR: PARAFUSOS COM PORCAS DE ACO GALVANIZADO E UM ANEL DE BORRACHA, PARA A EXECUCAO DE UMA JUNTA FLANGEADA</t>
  </si>
  <si>
    <t>MEDIDOR DE VAZAO ELETROMAGNETICO EM ACO CARBONO, REVEST. EBONITE, CABECOTE ALUMINIO FUNDIDO, DISPLAY LCD INTEGRADO, 220 VAC, FAIXA DE VAZAO *150 A 4520* M3/H, DN = 400 MM, PN 10</t>
  </si>
  <si>
    <t>CONJUNTO DE ACESSORIOS PARA JUNTA FLANGEADA (PN-10), DN 400 MM, COMPOSTO POR: PARAFUSOS COM PORCAS DE ACO GALVANIZADO E UM ANEL DE BORRACHA, PARA A EXECUCAO DE UMA JUNTA FLANGEADA</t>
  </si>
  <si>
    <t>MEDIDOR DE VAZAO ELETROMAGNETICO EM ACO CARBONO, REVEST. EBONITE, CABECOTE ALUMINIO FUNDIDO, DISPLAY LCD INTEGRADO, 220 VAC, FAIXA DE VAZAO *233 A 7000* M3/H, DN = 500 MM, PN 10</t>
  </si>
  <si>
    <t>CONJUNTO DE ACESSORIOS PARA JUNTA FLANGEADA (PN-10), DN 500 MM, COMPOSTO POR: PARAFUSOS COM PORCAS DE ACO GALVANIZADO E UM ANEL DE BORRACHA, PARA A EXECUCAO DE UMA JUNTA FLANGEADA</t>
  </si>
  <si>
    <t>VALVULA REGISTRO DE GAVETA COM FLANGE, EM FERRO FUNDIDO, DN = 100 MM, PN 10, PARA REDE DE SANEAMENTO</t>
  </si>
  <si>
    <t>CONJUNTO DE ACESSORIOS PARA JUNTA FLANGEADA (PN-10), DN 150 MM, COMPOSTO POR: PARAFUSOS COM PORCAS DE ACO GALVANIZADO E UM ANEL DE BORRACHA, PARA A EXECUCAO DE UMA JUNTA FLANGEADA</t>
  </si>
  <si>
    <t>VALVULA REGISTRO DE GAVETA COM FLANGE, EM FERRO FUNDIDO, DN = 150 MM, PN 10, PARA REDE DE SANEAMENTO</t>
  </si>
  <si>
    <t>VALVULA REGISTRO DE GAVETA COM FLANGE, EM FERRO FUNDIDO, DN = 200 MM, PN 10, PARA REDE DE SANEAMENTO</t>
  </si>
  <si>
    <t>CONJUNTO DE ACESSORIOS PARA JUNTA FLANGEADA (PN-10), DN 250 MM, COMPOSTO POR: PARAFUSOS COM PORCAS DE ACO GALVANIZADO E UM ANEL DE BORRACHA, PARA A EXECUCAO DE UMA JUNTA FLANGEADA</t>
  </si>
  <si>
    <t>VALVULA REGISTRO DE GAVETA COM FLANGE, EM FERRO FUNDIDO, DN = 250 MM, PN 10, PARA REDE DE SANEAMENTO</t>
  </si>
  <si>
    <t>VALVULA REGISTRO DE GAVETA COM FLANGE, EM FERRO FUNDIDO, DN = 300 MM, PN 10, PARA REDE DE SANEAMENTO</t>
  </si>
  <si>
    <t>CONJUNTO DE ACESSORIOS PARA JUNTA FLANGEADA (PN-10), DN 350 MM, COMPOSTO POR: PARAFUSOS COM PORCAS DE ACO GALVANIZADO E UM ANEL DE BORRACHA, PARA A EXECUCAO DE UMA JUNTA FLANGEADA</t>
  </si>
  <si>
    <t>VALVULA REGISTRO DE GAVETA COM FLANGE, EM FERRO FUNDIDO, DN = 350 MM, PN 10, PARA REDE DE SANEAMENTO</t>
  </si>
  <si>
    <t>VALVULA REGISTRO DE GAVETA COM FLANGE, EM FERRO FUNDIDO, DN = 400 MM, PN 10, PARA REDE DE SANEAMENTO</t>
  </si>
  <si>
    <t>CONJUNTO DE ACESSORIOS PARA JUNTA FLANGEADA (PN-10), DN 50 MM, COMPOSTO POR: PARAFUSOS COM PORCAS DE ACO GALVANIZADO E UM ANEL DE BORRACHA, PARA A EXECUCAO DE UMA JUNTA FLANGEADA</t>
  </si>
  <si>
    <t>VALVULA REGISTRO DE GAVETA COM FLANGE, EM FERRO FUNDIDO, DN = 50 MM, PN 10, PARA REDE DE SANEAMENTO</t>
  </si>
  <si>
    <t>VALVULA REGISTRO DE GAVETA COM FLANGE, EM FERRO FUNDIDO, DN = 500 MM, PN 10, PARA REDE DE SANEAMENTO</t>
  </si>
  <si>
    <t>CONJUNTO DE ACESSORIOS PARA JUNTA FLANGEADA (PN-10), DN 80 MM, COMPOSTO POR: PARAFUSOS COM PORCAS DE ACO GALVANIZADO E UM ANEL DE BORRACHA, PARA A EXECUCAO DE UMA JUNTA FLANGEADA</t>
  </si>
  <si>
    <t>VALVULA REGISTRO DE GAVETA COM FLANGE, EM FERRO FUNDIDO, DN = 80 MM, PN 10, PARA REDE DE SANEAMENTO</t>
  </si>
  <si>
    <t>VALVULA DE RETENCAO TIPO PORTINHOLA UNICA COM FLANGES, EM FERRO FUNDIDO, DN = 200 MM, PN 10, PARA REDE DE SANEAMENTO</t>
  </si>
  <si>
    <t>VALVULA DE RETENCAO TIPO PORTINHOLA UNICA COM FLANGES, EM FERRO FUNDIDO, DN = 100 MM, PN 10, PARA REDE DE SANEAMENTO</t>
  </si>
  <si>
    <t>VALVULA DE RETENCAO TIPO PORTINHOLA UNICA COM FLANGES, EM FERRO FUNDIDO, DN = 150 MM, PN 10, PARA REDE DE SANEAMENTO</t>
  </si>
  <si>
    <t>VALVULA DE RETENCAO TIPO PORTINHOLA UNICA COM FLANGES, EM FERRO FUNDIDO, DN = 250 MM, PN 10, PARA REDE DE SANEAMENTO</t>
  </si>
  <si>
    <t>VALVULA DE RETENCAO TIPO PORTINHOLA UNICA COM FLANGES, EM FERRO FUNDIDO, DN = 300 MM, PN 10, PARA REDE DE SANEAMENTO</t>
  </si>
  <si>
    <t>VALVULA DE RETENCAO TIPO PORTINHOLA UNICA COM FLANGES, EM FERRO FUNDIDO, DN = 350 MM, PN 10, PARA REDE DE SANEAMENTO</t>
  </si>
  <si>
    <t>VALVULA DE RETENCAO TIPO PORTINHOLA UNICA COM FLANGES, EM FERRO FUNDIDO, DN = 400 MM, PN 10, PARA REDE DE SANEAMENTO</t>
  </si>
  <si>
    <t>VALVULA DE RETENCAO TIPO PORTINHOLA UNICA COM FLANGES, EM FERRO FUNDIDO, DN = 50 MM, PN 10, PARA REDE DE SANEAMENTO</t>
  </si>
  <si>
    <t>VALVULA DE RETENCAO TIPO PORTINHOLA UNICA COM FLANGES, EM FERRO FUNDIDO, DN = 500 MM, PN 10, PARA REDE DE SANEAMENTO</t>
  </si>
  <si>
    <t>VALVULA DE RETENCAO TIPO PORTINHOLA UNICA COM FLANGES, EM FERRO FUNDIDO, DN = 80 MM, PN 10, PARA REDE DE SANEAMENTO</t>
  </si>
  <si>
    <t>VALVULA REDUTORA DE PRESSAO, TIPO Y, COM PILOTO, CORPO EM FERRO FUNDIDO REVESTIDO, MOLA DE ACO INOXIDAVEL E PILOTO DE COBRE OU ACO INOXIDAVEL, COM FLANGES, DN = 100 MM, PN 10, PARA REDE DE AGUA</t>
  </si>
  <si>
    <t>VALVULA REDUTORA DE PRESSAO, TIPO Y, COM PILOTO, CORPO EM FERRO FUNDIDO REVESTIDO, MOLA DE ACO INOXIDAVEL E PILOTO DE COBRE OU ACO INOXIDAVEL, COM FLANGES, DN = 150 MM, PN 10, PARA REDE DE AGUA</t>
  </si>
  <si>
    <t>VALVULA REDUTORA DE PRESSAO, TIPO Y, COM PILOTO, CORPO EM FERRO FUNDIDO REVESTIDO, MOLA DE ACO INOXIDAVEL E PILOTO DE COBRE OU ACO INOXIDAVEL, COM FLANGES, DN = 200 MM, PN 10, PARA REDE DE AGUA</t>
  </si>
  <si>
    <t>VALVULA REDUTORA DE PRESSAO, TIPO Y, COM PILOTO, CORPO EM FERRO FUNDIDO REVESTIDO, MOLA DE ACO INOXIDAVEL E PILOTO DE COBRE OU ACO INOXIDAVEL, COM FLANGES, DN = 250 MM, PN 10, PARA REDE DE AGUA</t>
  </si>
  <si>
    <t>VALVULA REDUTORA DE PRESSAO, TIPO Y, COM PILOTO, CORPO EM FERRO FUNDIDO REVESTIDO, MOLA DE ACO INOXIDAVEL E PILOTO DE COBRE OU ACO INOXIDAVEL, COM FLANGES, DN = 300 MM, PN 10, PARA REDE DE AGUA</t>
  </si>
  <si>
    <t>VALVULA REDUTORA DE PRESSAO, TIPO Y, COM PILOTO, CORPO EM FERRO FUNDIDO REVESTIDO, MOLA DE ACO INOXIDAVEL E PILOTO DE COBRE OU ACO INOXIDAVEL, COM FLANGES, DN = 350 MM, PN 10, PARA REDE DE AGUA</t>
  </si>
  <si>
    <t>VALVULA REDUTORA DE PRESSAO, TIPO Y, COM PILOTO, CORPO EM FERRO FUNDIDO REVESTIDO, MOLA DE ACO INOXIDAVEL E PILOTO DE COBRE OU ACO INOXIDAVEL, COM FLANGES, DN = 400 MM, PN 10, PARA REDE DE AGUA</t>
  </si>
  <si>
    <t>VALVULA REDUTORA DE PRESSAO, TIPO Y, COM PILOTO, CORPO EM FERRO FUNDIDO REVESTIDO, MOLA DE ACO INOXIDAVEL E PILOTO DE COBRE OU ACO INOXIDAVEL, COM FLANGES, DN = 50 MM, PN 10, PARA REDE DE AGUA</t>
  </si>
  <si>
    <t>VALVULA REDUTORA DE PRESSAO, TIPO Y, COM PILOTO, CORPO EM FERRO FUNDIDO REVESTIDO, MOLA DE ACO INOXIDAVEL E PILOTO DE COBRE OU ACO INOXIDAVEL, COM FLANGES, DN = 500 MM, PN 10, PARA REDE DE AGUA</t>
  </si>
  <si>
    <t>VALVULA REDUTORA DE PRESSAO, TIPO Y, COM PILOTO, CORPO EM FERRO FUNDIDO REVESTIDO, MOLA DE ACO INOXIDAVEL E PILOTO DE COBRE OU ACO INOXIDAVEL, COM FLANGES, DN = 80 MM, PN 10, PARA REDE DE AGUA</t>
  </si>
  <si>
    <t>3.3</t>
  </si>
  <si>
    <t>ARMAÇÃO PILARES</t>
  </si>
  <si>
    <t>ARMAÇÃO VIGAS</t>
  </si>
  <si>
    <t>IMPERMEABILIZAÇÃO</t>
  </si>
  <si>
    <t>4.1.1</t>
  </si>
  <si>
    <t>4.1.2</t>
  </si>
  <si>
    <t>4.1.3</t>
  </si>
  <si>
    <t>4.2.1</t>
  </si>
  <si>
    <t>4.2.2</t>
  </si>
  <si>
    <t>5.1.1</t>
  </si>
  <si>
    <t>5.1.2</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</si>
  <si>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</si>
  <si>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</si>
  <si>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</si>
  <si>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</si>
  <si>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</si>
  <si>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</si>
  <si>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</si>
  <si>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</si>
  <si>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</si>
  <si>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</si>
  <si>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</si>
  <si>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</si>
  <si>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</si>
  <si>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</si>
  <si>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</si>
  <si>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</si>
  <si>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</si>
  <si>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</si>
  <si>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</si>
  <si>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</si>
  <si>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</si>
  <si>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</si>
  <si>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</si>
  <si>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</si>
  <si>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</si>
  <si>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</si>
  <si>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</si>
  <si>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</si>
  <si>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</si>
  <si>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</si>
  <si>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</si>
  <si>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</si>
  <si>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</si>
  <si>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</si>
  <si>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</si>
  <si>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</si>
  <si>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</si>
  <si>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</si>
  <si>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</si>
  <si>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</si>
  <si>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</si>
  <si>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</si>
  <si>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</si>
  <si>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</si>
  <si>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</si>
  <si>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</si>
  <si>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</si>
  <si>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</si>
  <si>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</si>
  <si>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</si>
  <si>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</si>
  <si>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</si>
  <si>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</si>
  <si>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</si>
  <si>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</si>
  <si>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</si>
  <si>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</si>
  <si>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</si>
  <si>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</si>
  <si>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</si>
  <si>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</si>
  <si>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</si>
  <si>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</si>
  <si>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</si>
  <si>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</si>
  <si>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</si>
  <si>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</si>
  <si>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</si>
  <si>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</si>
  <si>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</si>
  <si>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</si>
  <si>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</si>
  <si>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</si>
  <si>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</si>
  <si>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</si>
  <si>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</si>
  <si>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</si>
  <si>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</si>
  <si>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</si>
  <si>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</si>
  <si>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</si>
  <si>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</si>
  <si>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</si>
  <si>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</si>
  <si>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</si>
  <si>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</si>
  <si>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</si>
  <si>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</si>
  <si>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</si>
  <si>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</si>
  <si>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</si>
  <si>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</si>
  <si>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</si>
  <si>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</si>
  <si>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</si>
  <si>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</si>
  <si>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</si>
  <si>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</si>
  <si>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</si>
  <si>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</si>
  <si>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</si>
  <si>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</si>
  <si>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</si>
  <si>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</si>
  <si>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</si>
  <si>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</si>
  <si>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</si>
  <si>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</si>
  <si>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</si>
  <si>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</si>
  <si>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</si>
  <si>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</si>
  <si>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</si>
  <si>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</si>
  <si>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</si>
  <si>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</si>
  <si>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</si>
  <si>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</si>
  <si>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</si>
  <si>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</si>
  <si>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</si>
  <si>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</si>
  <si>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</si>
  <si>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</si>
  <si>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</si>
  <si>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</si>
  <si>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</si>
  <si>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</si>
  <si>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</si>
  <si>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</si>
  <si>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</si>
  <si>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</si>
  <si>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</si>
  <si>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</si>
  <si>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</si>
  <si>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</si>
  <si>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</si>
  <si>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</si>
  <si>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</si>
  <si>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</si>
  <si>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</si>
  <si>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</si>
  <si>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</si>
  <si>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</si>
  <si>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</si>
  <si>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</si>
  <si>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</si>
  <si>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</si>
  <si>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</si>
  <si>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</si>
  <si>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</si>
  <si>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</si>
  <si>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</si>
  <si>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</si>
  <si>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</si>
  <si>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</si>
  <si>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</si>
  <si>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</si>
  <si>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</si>
  <si>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</si>
  <si>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</si>
  <si>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</si>
  <si>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</si>
  <si>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</si>
  <si>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</si>
  <si>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</si>
  <si>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</si>
  <si>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</si>
  <si>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</si>
  <si>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</si>
  <si>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</si>
  <si>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</si>
  <si>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</si>
  <si>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</si>
  <si>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</si>
  <si>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</si>
  <si>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</si>
  <si>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</si>
  <si>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</si>
  <si>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</si>
  <si>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</si>
  <si>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</si>
  <si>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</si>
  <si>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</si>
  <si>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</si>
  <si>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</si>
  <si>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</si>
  <si>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</si>
  <si>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</si>
  <si>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</si>
  <si>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</si>
  <si>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</si>
  <si>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</si>
  <si>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</si>
  <si>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</si>
  <si>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</si>
  <si>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</si>
  <si>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</si>
  <si>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</si>
  <si>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</si>
  <si>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</si>
  <si>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</si>
  <si>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</si>
  <si>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</si>
  <si>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</si>
  <si>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</si>
  <si>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</si>
  <si>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</si>
  <si>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</si>
  <si>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</si>
  <si>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</si>
  <si>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</si>
  <si>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</si>
  <si>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</si>
  <si>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</si>
  <si>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</si>
  <si>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</si>
  <si>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</si>
  <si>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</si>
  <si>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</si>
  <si>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</si>
  <si>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</si>
  <si>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</si>
  <si>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</si>
  <si>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</si>
  <si>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</si>
  <si>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</si>
  <si>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</si>
  <si>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</si>
  <si>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</si>
  <si>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</si>
  <si>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</si>
  <si>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</si>
  <si>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</si>
  <si>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</si>
  <si>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</si>
  <si>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</si>
  <si>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</si>
  <si>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</si>
  <si>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</si>
  <si>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</si>
  <si>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</si>
  <si>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</si>
  <si>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</si>
  <si>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</si>
  <si>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</si>
  <si>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</si>
  <si>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</si>
  <si>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</si>
  <si>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</si>
  <si>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</si>
  <si>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</si>
  <si>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</si>
  <si>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</si>
  <si>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</si>
  <si>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</si>
  <si>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</si>
  <si>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</si>
  <si>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</si>
  <si>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</si>
  <si>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</si>
  <si>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</si>
  <si>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</si>
  <si>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</si>
  <si>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</si>
  <si>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</si>
  <si>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</si>
  <si>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</si>
  <si>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</si>
  <si>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</si>
  <si>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</si>
  <si>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</si>
  <si>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</si>
  <si>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</si>
  <si>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</si>
  <si>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</si>
  <si>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</si>
  <si>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</si>
  <si>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</si>
  <si>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</si>
  <si>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</si>
  <si>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</si>
  <si>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</si>
  <si>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</si>
  <si>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</si>
  <si>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</si>
  <si>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</si>
  <si>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</si>
  <si>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</si>
  <si>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</si>
  <si>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</si>
  <si>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</si>
  <si>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</si>
  <si>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</si>
  <si>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</si>
  <si>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</si>
  <si>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</si>
  <si>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</si>
  <si>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</si>
  <si>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</si>
  <si>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</si>
  <si>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</si>
  <si>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</si>
  <si>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</si>
  <si>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</si>
  <si>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</si>
  <si>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</si>
  <si>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</si>
  <si>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</si>
  <si>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</si>
  <si>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</si>
  <si>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</si>
  <si>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</si>
  <si>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</si>
  <si>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</si>
  <si>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</si>
  <si>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</si>
  <si>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</si>
  <si>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</si>
  <si>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</si>
  <si>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</si>
  <si>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</si>
  <si>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</si>
  <si>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</si>
  <si>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</si>
  <si>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</si>
  <si>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</si>
  <si>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</si>
  <si>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</si>
  <si>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</si>
  <si>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</si>
  <si>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</si>
  <si>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</si>
  <si>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</si>
  <si>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</si>
  <si>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</si>
  <si>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</si>
  <si>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</si>
  <si>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</si>
  <si>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</si>
  <si>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</si>
  <si>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</si>
  <si>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</si>
  <si>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</si>
  <si>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</si>
  <si>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</si>
  <si>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</si>
  <si>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</si>
  <si>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</si>
  <si>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</si>
  <si>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</si>
  <si>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</si>
  <si>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</si>
  <si>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</si>
  <si>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</si>
  <si>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</si>
  <si>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</si>
  <si>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</si>
  <si>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</si>
  <si>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</si>
  <si>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</si>
  <si>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</si>
  <si>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</si>
  <si>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</si>
  <si>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</si>
  <si>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</si>
  <si>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</si>
  <si>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</si>
  <si>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</si>
  <si>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</si>
  <si>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</si>
  <si>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</si>
  <si>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</si>
  <si>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</si>
  <si>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</si>
  <si>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</si>
  <si>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</si>
  <si>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</si>
  <si>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</si>
  <si>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</si>
  <si>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</si>
  <si>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</si>
  <si>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</si>
  <si>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</si>
  <si>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</si>
  <si>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</si>
  <si>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</si>
  <si>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</si>
  <si>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</si>
  <si>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</si>
  <si>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</si>
  <si>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</si>
  <si>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</si>
  <si>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</si>
  <si>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</si>
  <si>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</si>
  <si>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</si>
  <si>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</si>
  <si>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</si>
  <si>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</si>
  <si>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</si>
  <si>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</si>
  <si>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</si>
  <si>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</si>
  <si>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</si>
  <si>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</si>
  <si>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</si>
  <si>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</si>
  <si>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</si>
  <si>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</si>
  <si>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</si>
  <si>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</si>
  <si>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</si>
  <si>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</si>
  <si>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</si>
  <si>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</si>
  <si>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</si>
  <si>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</si>
  <si>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</si>
  <si>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</si>
  <si>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</si>
  <si>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</si>
  <si>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</si>
  <si>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</si>
  <si>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</si>
  <si>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</si>
  <si>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</si>
  <si>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</si>
  <si>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</si>
  <si>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</si>
  <si>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</si>
  <si>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</si>
  <si>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</si>
  <si>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</si>
  <si>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</si>
  <si>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</si>
  <si>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</si>
  <si>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</si>
  <si>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</si>
  <si>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</si>
  <si>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</si>
  <si>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</si>
  <si>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</si>
  <si>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</si>
  <si>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</si>
  <si>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</si>
  <si>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</si>
  <si>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</si>
  <si>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</si>
  <si>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</si>
  <si>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</si>
  <si>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</si>
  <si>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</si>
  <si>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</si>
  <si>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</si>
  <si>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</si>
  <si>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</si>
  <si>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</si>
  <si>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</si>
  <si>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</si>
  <si>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</si>
  <si>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</si>
  <si>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</si>
  <si>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</si>
  <si>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</si>
  <si>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</si>
  <si>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</si>
  <si>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</si>
  <si>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</si>
  <si>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</si>
  <si>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</si>
  <si>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</si>
  <si>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</si>
  <si>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</si>
  <si>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</si>
  <si>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</si>
  <si>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</si>
  <si>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</si>
  <si>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</si>
  <si>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</si>
  <si>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</si>
  <si>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</si>
  <si>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</si>
  <si>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</si>
  <si>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</si>
  <si>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</si>
  <si>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</si>
  <si>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</si>
  <si>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</si>
  <si>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</si>
  <si>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</si>
  <si>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</si>
  <si>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</si>
  <si>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</si>
  <si>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</si>
  <si>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</si>
  <si>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</si>
  <si>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</si>
  <si>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</si>
  <si>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</si>
  <si>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</si>
  <si>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</si>
  <si>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</si>
  <si>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</si>
  <si>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</si>
  <si>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</si>
  <si>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</si>
  <si>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</si>
  <si>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</si>
  <si>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</si>
  <si>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</si>
  <si>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</si>
  <si>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</si>
  <si>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</si>
  <si>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</si>
  <si>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</si>
  <si>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</si>
  <si>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</si>
  <si>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</si>
  <si>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</si>
  <si>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</si>
  <si>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</si>
  <si>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</si>
  <si>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</si>
  <si>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</si>
  <si>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</si>
  <si>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</si>
  <si>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</si>
  <si>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</si>
  <si>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</si>
  <si>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</si>
  <si>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</si>
  <si>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</si>
  <si>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</si>
  <si>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</si>
  <si>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</si>
  <si>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</si>
  <si>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</si>
  <si>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</si>
  <si>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</si>
  <si>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</si>
  <si>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</si>
  <si>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</si>
  <si>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</si>
  <si>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</si>
  <si>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</si>
  <si>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</si>
  <si>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</si>
  <si>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</si>
  <si>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</si>
  <si>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</si>
  <si>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</si>
  <si>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</si>
  <si>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</si>
  <si>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</si>
  <si>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</si>
  <si>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</si>
  <si>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</si>
  <si>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</si>
  <si>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</si>
  <si>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</si>
  <si>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</si>
  <si>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</si>
  <si>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</si>
  <si>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</si>
  <si>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</si>
  <si>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</si>
  <si>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</si>
  <si>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</si>
  <si>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</si>
  <si>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</si>
  <si>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</si>
  <si>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</si>
  <si>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</si>
  <si>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</si>
  <si>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</si>
  <si>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</si>
  <si>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</si>
  <si>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</si>
  <si>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</si>
  <si>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</si>
  <si>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</si>
  <si>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</si>
  <si>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</si>
  <si>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</si>
  <si>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</si>
  <si>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</si>
  <si>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</si>
  <si>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</si>
  <si>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</si>
  <si>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</si>
  <si>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</si>
  <si>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</si>
  <si>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</si>
  <si>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</si>
  <si>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</si>
  <si>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</si>
  <si>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</si>
  <si>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</si>
  <si>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</si>
  <si>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</si>
  <si>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</si>
  <si>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</si>
  <si>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</si>
  <si>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</si>
  <si>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</si>
  <si>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</si>
  <si>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</si>
  <si>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</si>
  <si>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</si>
  <si>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</si>
  <si>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</si>
  <si>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</si>
  <si>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</si>
  <si>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</si>
  <si>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</si>
  <si>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</si>
  <si>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</si>
  <si>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</si>
  <si>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</si>
  <si>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</si>
  <si>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</si>
  <si>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</si>
  <si>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</si>
  <si>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</si>
  <si>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</si>
  <si>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</si>
  <si>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</si>
  <si>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</si>
  <si>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</si>
  <si>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</si>
  <si>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</si>
  <si>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</si>
  <si>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</si>
  <si>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</si>
  <si>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</si>
  <si>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</si>
  <si>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</si>
  <si>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</si>
  <si>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</si>
  <si>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</si>
  <si>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</si>
  <si>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</si>
  <si>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</si>
  <si>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</si>
  <si>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</si>
  <si>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</si>
  <si>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</si>
  <si>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</si>
  <si>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</si>
  <si>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</si>
  <si>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</si>
  <si>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</si>
  <si>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</si>
  <si>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</si>
  <si>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</si>
  <si>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</si>
  <si>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</si>
  <si>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</si>
  <si>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</si>
  <si>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</si>
  <si>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</si>
  <si>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</si>
  <si>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</si>
  <si>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</si>
  <si>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</si>
  <si>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</si>
  <si>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</si>
  <si>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</si>
  <si>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</si>
  <si>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</si>
  <si>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</si>
  <si>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</si>
  <si>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</si>
  <si>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</si>
  <si>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</si>
  <si>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</si>
  <si>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</si>
  <si>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</si>
  <si>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</si>
  <si>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</si>
  <si>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</si>
  <si>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</si>
  <si>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</si>
  <si>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</si>
  <si>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</si>
  <si>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</si>
  <si>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</si>
  <si>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</si>
  <si>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</si>
  <si>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</si>
  <si>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</si>
  <si>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</si>
  <si>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</si>
  <si>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</si>
  <si>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</si>
  <si>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</si>
  <si>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</si>
  <si>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</si>
  <si>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</si>
  <si>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</si>
  <si>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</si>
  <si>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</si>
  <si>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</si>
  <si>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</si>
  <si>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</si>
  <si>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</si>
  <si>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</si>
  <si>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</si>
  <si>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</si>
  <si>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</si>
  <si>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</si>
  <si>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</si>
  <si>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</si>
  <si>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</si>
  <si>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</si>
  <si>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</si>
  <si>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</si>
  <si>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</si>
  <si>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</si>
  <si>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</si>
  <si>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</si>
  <si>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</si>
  <si>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</si>
  <si>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</si>
  <si>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</si>
  <si>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</si>
  <si>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</si>
  <si>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</si>
  <si>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</si>
  <si>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</si>
  <si>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</si>
  <si>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CORDOALHA DE ACO DE DIAMETRO 7,9 MM (5/16'') 7 FIOS X 2,64 MM TIPO AR CLASSE DE ZINCAGEM A, 13% IACS</t>
  </si>
  <si>
    <t>CORDOALHA DE ACO DE DIAMETRO 7,9 MM (5/16'') 7 FIOS X 2,64 MM TIPO EAR CLASSE DE ZINCAGEM B, 13% IACS</t>
  </si>
  <si>
    <t>CORDOALHA DE ACO DE DIAMETRO 9,5 MM (3/8'') 7 FIOS X 3,05 MM TIPO MR CLASSE DE ZINCAGEM A, 13% IACS</t>
  </si>
  <si>
    <t>CORDOALHA DE ACO DE DIAMETRO 9,5 MM (3/8'') 7 FIOS X 3,05 MM TIPO EAR CLASSE DE ZINCAGEM B, 13% IACS</t>
  </si>
  <si>
    <t>ALCA PREFORMADA DE SERVICO, EM ACO GALVANIZADO, PARA ESTAIS OU CABOS DE ACO DE 9,5 MM</t>
  </si>
  <si>
    <t>ISOLADOR CASTANHA EM PORCELANA, LARGURA 85 MM, ALTURA 90 MM</t>
  </si>
  <si>
    <t>CINTA PARA POSTE CIRCULAR, EM ACO CARBONO GALVANIZADO, DIAMETRO 180 MM</t>
  </si>
  <si>
    <t>CINTA PARA POSTE CIRCULAR, EM ACO CARBONO GALVANIZADO, DIAMETRO 240 MM</t>
  </si>
  <si>
    <t>POSTE CONICO CONTINUO EM ACO GALVANIZADO, CURVO, BRACO DUPLO, ENGASTADO, H = 6 M, DIAMETRO INFERIOR *110* MM</t>
  </si>
  <si>
    <t>POSTE CONICO CONTINUO EM ACO GALVANIZADO, CURVO, BRACO DUPLO, ENGASTADO, H = 7 M, DIAMETRO INFERIOR *120* MM</t>
  </si>
  <si>
    <t>POSTE CONICO CONTINUO EM ACO GALVANIZADO, CURVO, BRACO DUPLO, ENGASTADO, H =8 M, DIAMETRO INFERIOR *130* MM</t>
  </si>
  <si>
    <t>POSTE CONICO CONTINUO EM ACO GALVANIZADO, CURVO, BRACO DUPLO, FLANGEADO, H = 6 M, DIAMETRO INFERIOR *100* MM</t>
  </si>
  <si>
    <t>POSTE CONICO CONTINUO EM ACO GALVANIZADO, CURVO, BRACO DUPLO, FLANGEADO, H = 7 M, DIAMETRO INFERIOR *110* MM</t>
  </si>
  <si>
    <t>POSTE CONICO CONTINUO EM ACO GALVANIZADO, CURVO, BRACO DUPLO, FLANGEADO, H = 8 M, DIAMETRO INFERIOR *125* MM</t>
  </si>
  <si>
    <t>POSTE CONICO CONTINUO EM ACO GALVANIZADO, CURVO, BRACO SIMPLES, ENGASTADO, H = 5 M, DIAMETRO INFERIOR *100* MM</t>
  </si>
  <si>
    <t>POSTE CONICO CONTINUO EM ACO GALVANIZADO, CURVO, BRACO SIMPLES, ENGASTADO, H = 6 M, DIAMETRO INFERIOR *110* MM</t>
  </si>
  <si>
    <t>POSTE CONICO CONTINUO EM ACO GALVANIZADO, CURVO, BRACO SIMPLES, ENGASTADO, H = 7 M, DIAMETRO INFERIOR *120* MM</t>
  </si>
  <si>
    <t>POSTE CONICO CONTINUO EM ACO GALVANIZADO, CURVO, BRACO SIMPLES, ENGASTADO, H =8 M, DIAMETRO INFERIOR *130* MM</t>
  </si>
  <si>
    <t>POSTE CONICO CONTINUO EM ACO GALVANIZADO, CURVO, BRACO SIMPLES, FLANGEADO, H = 5 M, DIAMETRO INFERIOR *92* MM</t>
  </si>
  <si>
    <t>POSTE CONICO CONTINUO EM ACO GALVANIZADO, CURVO, BRACO SIMPLES, FLANGEADO, H = 6 M, DIAMETRO INFERIOR *100* MM</t>
  </si>
  <si>
    <t>POSTE CONICO CONTINUO EM ACO GALVANIZADO, CURVO, BRACO SIMPLES, FLANGEADO, H =8 M, DIAMETRO INFERIOR *120* MM</t>
  </si>
  <si>
    <t>POSTE CONICO CONTINUO EM ACO GALVANIZADO, RETO, ENGASTADO, H = 5 M, DIAMETRO INFERIOR *115* MM</t>
  </si>
  <si>
    <t>POSTE CONICO CONTINUO EM ACO GALVANIZADO, RETO, ENGASTADO, H = 6 M, DIAMETRO INFERIOR *130* MM</t>
  </si>
  <si>
    <t>POSTE CONICO CONTINUO EM ACO GALVANIZADO, RETO, ENGASTADO, H = 8 M, DIAMETRO INFERIOR *150* MM</t>
  </si>
  <si>
    <t>POSTE CONICO CONTINUO EM ACO GALVANIZADO, RETO, FLANGEADO, H = 5 M, DIAMETRO INFERIOR *115* MM</t>
  </si>
  <si>
    <t>POSTE CONICO CONTINUO EM ACO GALVANIZADO, RETO, FLANGEADO, H = 6 M, DIAMETRO INFERIOR *120* MM</t>
  </si>
  <si>
    <t>POSTE CONICO CONTINUO EM ACO GALVANIZADO, RETO, FLANGEADO, H = 7 M, DIAMETRO INFERIOR *136* MM</t>
  </si>
  <si>
    <t>POSTE CONICO CONTINUO EM ACO GALVANIZADO, RETO, FLANGEADO, H = 8 M, DIAMETRO INFERIOR *140* MM</t>
  </si>
  <si>
    <t>POSTE CONICO CONTINUO EM ACO GALVANIZADO, RETO, FLANGEADO, H = 9 M, DIAMETRO INFERIOR *159* MM</t>
  </si>
  <si>
    <t>2.1.1</t>
  </si>
  <si>
    <t>ESCAVAÇÃO SAPATA</t>
  </si>
  <si>
    <t>2.1.2</t>
  </si>
  <si>
    <t>2.1.3</t>
  </si>
  <si>
    <t>LASTRO DE CONCRETO MAGRO</t>
  </si>
  <si>
    <t>PREPARO FUNDO DE SAPATA</t>
  </si>
  <si>
    <t>2.1.4</t>
  </si>
  <si>
    <t>2.1.5</t>
  </si>
  <si>
    <t>ARMAÇÃO SAPATA</t>
  </si>
  <si>
    <t>2.1.6</t>
  </si>
  <si>
    <t>2.1.7</t>
  </si>
  <si>
    <t>2.1.8</t>
  </si>
  <si>
    <t>CONCRETAGEM SAPATA</t>
  </si>
  <si>
    <t>2.1.9</t>
  </si>
  <si>
    <t>REATERRO SAPATA</t>
  </si>
  <si>
    <t>FORMAS SAPATA</t>
  </si>
  <si>
    <t>2.2.1</t>
  </si>
  <si>
    <t>FORMAS BALDRAME</t>
  </si>
  <si>
    <t>ARMAÇÃO BALDRAME</t>
  </si>
  <si>
    <t>CONCRETAGEM BALDRAME</t>
  </si>
  <si>
    <t>2.3.1</t>
  </si>
  <si>
    <t>2.3.2</t>
  </si>
  <si>
    <t>2.3.3</t>
  </si>
  <si>
    <t>3.1.1</t>
  </si>
  <si>
    <t>FORMAS PILARES</t>
  </si>
  <si>
    <t>3.1.2</t>
  </si>
  <si>
    <t>3.1.3</t>
  </si>
  <si>
    <t>3.1.4</t>
  </si>
  <si>
    <t>CONCRETAGEM PILARES</t>
  </si>
  <si>
    <t>CONCRETAGEM VIGAS</t>
  </si>
  <si>
    <t>3.2.1</t>
  </si>
  <si>
    <t>3.2.2</t>
  </si>
  <si>
    <t>3.2.3</t>
  </si>
  <si>
    <t>3.2.4</t>
  </si>
  <si>
    <t>3.2.5</t>
  </si>
  <si>
    <t>3.2.6</t>
  </si>
  <si>
    <t>3.3.1</t>
  </si>
  <si>
    <t>4.3.1</t>
  </si>
  <si>
    <t>4.3.2</t>
  </si>
  <si>
    <t>PORTAS EXTERNAS</t>
  </si>
  <si>
    <t>PORTAS INTERNAS</t>
  </si>
  <si>
    <t>5.1.3</t>
  </si>
  <si>
    <t>5.1.4</t>
  </si>
  <si>
    <t>5.1.5</t>
  </si>
  <si>
    <t>6.1.1</t>
  </si>
  <si>
    <t>6.1.2</t>
  </si>
  <si>
    <t>6.1.3</t>
  </si>
  <si>
    <t>6.1.4</t>
  </si>
  <si>
    <t>6.1.5</t>
  </si>
  <si>
    <t>6.1.6</t>
  </si>
  <si>
    <t>6.2.1</t>
  </si>
  <si>
    <t>6.2.2</t>
  </si>
  <si>
    <t>6.3.1</t>
  </si>
  <si>
    <t>6.3.2</t>
  </si>
  <si>
    <t>6.3.3</t>
  </si>
  <si>
    <t>6.3.4</t>
  </si>
  <si>
    <t>6.4.1</t>
  </si>
  <si>
    <t>6.5.1.1</t>
  </si>
  <si>
    <t>6.5.1.2</t>
  </si>
  <si>
    <t>6.5.1.3</t>
  </si>
  <si>
    <t>6.5.1.4</t>
  </si>
  <si>
    <t>6.5.1.5</t>
  </si>
  <si>
    <t>6.5.2.1</t>
  </si>
  <si>
    <t>6.5.2.2</t>
  </si>
  <si>
    <t>6.5.3.1</t>
  </si>
  <si>
    <t>6.5.3.2</t>
  </si>
  <si>
    <t>6.5.3.3</t>
  </si>
  <si>
    <t>PINTURA PORTAS DE MADEIRA</t>
  </si>
  <si>
    <t>7.1.1</t>
  </si>
  <si>
    <t>7.1.2</t>
  </si>
  <si>
    <t>7.1.3</t>
  </si>
  <si>
    <t>7.1.4</t>
  </si>
  <si>
    <t>7.1.5</t>
  </si>
  <si>
    <t>7.1.6</t>
  </si>
  <si>
    <t>7.2.1</t>
  </si>
  <si>
    <t>7.2.2</t>
  </si>
  <si>
    <t>PISO DE CONCRETO</t>
  </si>
  <si>
    <t>7.3.1</t>
  </si>
  <si>
    <t>7.3.2</t>
  </si>
  <si>
    <t>7.3.3</t>
  </si>
  <si>
    <t>ELETRODUTO 3/4" ALVENARIA</t>
  </si>
  <si>
    <t>8.1.1.1</t>
  </si>
  <si>
    <t>8.1.1.2</t>
  </si>
  <si>
    <t>8.1.1.3</t>
  </si>
  <si>
    <t>8.1.1.4</t>
  </si>
  <si>
    <t>8.1.1.5</t>
  </si>
  <si>
    <t>8.1.1.6</t>
  </si>
  <si>
    <t>8.1.1.7</t>
  </si>
  <si>
    <t>8.1.2.1</t>
  </si>
  <si>
    <t>8.1.2.2</t>
  </si>
  <si>
    <t>8.1.2.3</t>
  </si>
  <si>
    <t>8.1.2.4</t>
  </si>
  <si>
    <t>8.1.2.5</t>
  </si>
  <si>
    <t>8.1.2.6</t>
  </si>
  <si>
    <t>8.1.2.7</t>
  </si>
  <si>
    <t>8.1.2.8</t>
  </si>
  <si>
    <t>8.1.2.9</t>
  </si>
  <si>
    <t>8.1.2.10</t>
  </si>
  <si>
    <t>8.1.2.11</t>
  </si>
  <si>
    <t>8.1.2.12</t>
  </si>
  <si>
    <t>8.1.2.13</t>
  </si>
  <si>
    <t>8.1.3.1</t>
  </si>
  <si>
    <t>8.1.3.2</t>
  </si>
  <si>
    <t>8.1.3.3</t>
  </si>
  <si>
    <t>8.1.3.4</t>
  </si>
  <si>
    <t>8.1.3.5</t>
  </si>
  <si>
    <t>8.1.3.6</t>
  </si>
  <si>
    <t>8.1.3.7</t>
  </si>
  <si>
    <t>8.1.3.8</t>
  </si>
  <si>
    <t>8.1.3.9</t>
  </si>
  <si>
    <t>8.2.1.1</t>
  </si>
  <si>
    <t>8.2.1.2</t>
  </si>
  <si>
    <t>8.2.1.3</t>
  </si>
  <si>
    <t>8.2.1.4</t>
  </si>
  <si>
    <t>8.2.1.5</t>
  </si>
  <si>
    <t>8.2.1.6</t>
  </si>
  <si>
    <t>8.2.1.7</t>
  </si>
  <si>
    <t>8.2.2.1</t>
  </si>
  <si>
    <t>8.2.2.2</t>
  </si>
  <si>
    <t>8.2.2.3</t>
  </si>
  <si>
    <t>8.2.2.4</t>
  </si>
  <si>
    <t>8.2.3.1</t>
  </si>
  <si>
    <t>8.2.3.2</t>
  </si>
  <si>
    <t>8.2.3.3</t>
  </si>
  <si>
    <t>8.2.3.4</t>
  </si>
  <si>
    <t>8.2.3.5</t>
  </si>
  <si>
    <t>8.2.3.6</t>
  </si>
  <si>
    <t>8.2.3.7</t>
  </si>
  <si>
    <t>8.2.4.1</t>
  </si>
  <si>
    <t>8.2.4.2</t>
  </si>
  <si>
    <t>8.2.4.3</t>
  </si>
  <si>
    <t>8.2.4.4</t>
  </si>
  <si>
    <t>8.2.4.5</t>
  </si>
  <si>
    <t>8.2.4.6</t>
  </si>
  <si>
    <t>8.2.4.7</t>
  </si>
  <si>
    <t>8.2.4.8</t>
  </si>
  <si>
    <t>8.2.4.9</t>
  </si>
  <si>
    <t>8.2.4.10</t>
  </si>
  <si>
    <t>8.2.4.11</t>
  </si>
  <si>
    <t>8.2.4.12</t>
  </si>
  <si>
    <t>8.2.4.13</t>
  </si>
  <si>
    <t>8.2.4.14</t>
  </si>
  <si>
    <t>8.3.1.1</t>
  </si>
  <si>
    <t>8.3.1.2</t>
  </si>
  <si>
    <t>8.3.1.3</t>
  </si>
  <si>
    <t>8.3.1.4</t>
  </si>
  <si>
    <t>8.3.1.5</t>
  </si>
  <si>
    <t>8.3.1.6</t>
  </si>
  <si>
    <t>8.3.1.7</t>
  </si>
  <si>
    <t>8.3.1.8</t>
  </si>
  <si>
    <t>8.3.1.9</t>
  </si>
  <si>
    <t>8.3.1.10</t>
  </si>
  <si>
    <t>8.3.1.11</t>
  </si>
  <si>
    <t>8.3.2.1</t>
  </si>
  <si>
    <t>8.3.2.2</t>
  </si>
  <si>
    <t>8.3.2.3</t>
  </si>
  <si>
    <t>8.3.2.4</t>
  </si>
  <si>
    <t>8.3.2.5</t>
  </si>
  <si>
    <t>8.4.1</t>
  </si>
  <si>
    <t>8.4.2</t>
  </si>
  <si>
    <t>8.4.3</t>
  </si>
  <si>
    <t>8.4.4</t>
  </si>
  <si>
    <t>8.4.5</t>
  </si>
  <si>
    <t>COMP 06</t>
  </si>
  <si>
    <t>9.1.1</t>
  </si>
  <si>
    <t>9.1.2</t>
  </si>
  <si>
    <t>9.1.3</t>
  </si>
  <si>
    <t>9.1.4</t>
  </si>
  <si>
    <t>9.1.5</t>
  </si>
  <si>
    <t>9.1.6</t>
  </si>
  <si>
    <t>9.1.7</t>
  </si>
  <si>
    <t>9.1.8</t>
  </si>
  <si>
    <t>9.1.9</t>
  </si>
  <si>
    <t>2.2.2</t>
  </si>
  <si>
    <t>2.2.3</t>
  </si>
  <si>
    <t>2.2.4</t>
  </si>
  <si>
    <t>2.2.5</t>
  </si>
  <si>
    <t>2.2.6</t>
  </si>
  <si>
    <t>2.2.7</t>
  </si>
  <si>
    <t>2.2.8</t>
  </si>
  <si>
    <t>5.1.6</t>
  </si>
  <si>
    <t>8.3.1.12</t>
  </si>
  <si>
    <t>Quantidade</t>
  </si>
  <si>
    <t>Largura</t>
  </si>
  <si>
    <t>Dimensão 1</t>
  </si>
  <si>
    <t>Dimensão 2</t>
  </si>
  <si>
    <t>Volume</t>
  </si>
  <si>
    <t>Área</t>
  </si>
  <si>
    <t>Altura</t>
  </si>
  <si>
    <t>Comprimento</t>
  </si>
  <si>
    <t>Total</t>
  </si>
  <si>
    <t>Volume de Escavação</t>
  </si>
  <si>
    <t>Volume de concreto</t>
  </si>
  <si>
    <t>Volume de Reaterro</t>
  </si>
  <si>
    <t>Comp. Total</t>
  </si>
  <si>
    <t>Total em kg</t>
  </si>
  <si>
    <t>Volume Total</t>
  </si>
  <si>
    <t>Área Total</t>
  </si>
  <si>
    <t>REATERRO BALDRAME</t>
  </si>
  <si>
    <t>Perimetro</t>
  </si>
  <si>
    <t>Janelas</t>
  </si>
  <si>
    <t>Paredes</t>
  </si>
  <si>
    <t>Basculante</t>
  </si>
  <si>
    <t>Portas</t>
  </si>
  <si>
    <t>Área de Vãos</t>
  </si>
  <si>
    <t>Alvenaria</t>
  </si>
  <si>
    <t>Área Total Sem Vãos</t>
  </si>
  <si>
    <t>Comp.</t>
  </si>
  <si>
    <t>4.2.3</t>
  </si>
  <si>
    <t/>
  </si>
  <si>
    <t>Oitão</t>
  </si>
  <si>
    <t>Fechamentos</t>
  </si>
  <si>
    <t>Quant</t>
  </si>
  <si>
    <t>Trama</t>
  </si>
  <si>
    <t>Tesoura</t>
  </si>
  <si>
    <t>Ripa 1,5X5 cm</t>
  </si>
  <si>
    <t>Caibro 5X6 cm</t>
  </si>
  <si>
    <t>Terça 6X12 cm</t>
  </si>
  <si>
    <t>Tabua 2,5X20 cm</t>
  </si>
  <si>
    <t>Viga 6X12 cm</t>
  </si>
  <si>
    <t>Caibro 6X8 cm</t>
  </si>
  <si>
    <t>(6,7+2,85+6,7+2,85)+(3,5+2,4+3,5+2,4)+(3,5+2,4+3,5+2,4)</t>
  </si>
  <si>
    <t>1,85+2,4+1,85+2,4</t>
  </si>
  <si>
    <t>(3,5+2,4+3,5+2,4)+(3,5+2,4+3,5+2,4)</t>
  </si>
  <si>
    <t>Paredes Internas</t>
  </si>
  <si>
    <t>Emboço</t>
  </si>
  <si>
    <t>Paredes internas</t>
  </si>
  <si>
    <t>Alvenaria Externa</t>
  </si>
  <si>
    <t>Paredes Externas</t>
  </si>
  <si>
    <t>Fundo</t>
  </si>
  <si>
    <t>3,39+1,84+3,39</t>
  </si>
  <si>
    <t>Comprimentos</t>
  </si>
  <si>
    <t>(2,85+6,7+2,85+6,7)+(3,5+2,4+3,5+2,4)+(3,5+2,4+3,5+2,4)</t>
  </si>
  <si>
    <t>2,5+1,9</t>
  </si>
  <si>
    <t>Pintura</t>
  </si>
  <si>
    <t>Revestimento cerâmico</t>
  </si>
  <si>
    <t>Alizar</t>
  </si>
  <si>
    <t>Batente</t>
  </si>
  <si>
    <t>ALICATE BICO LONGO (MEIA CANA) 6", COM ISOLAMENTO ATE 1000 V</t>
  </si>
  <si>
    <t>ALICATE DESENCAPADOR AUTOMATICO 8"</t>
  </si>
  <si>
    <t>ALICATE PROFISSIONAL 8", UNIVERSAL, COM ISOLAMENTO ATE 1000 V</t>
  </si>
  <si>
    <t>ARCO DE SERRA REGULAVEL PARA LAMINAS DE 8" A 12"</t>
  </si>
  <si>
    <t>AVENTAL EM PVC, FORRADO, *0,3* MM DE ESPESSURA, *1,15 X 0,70* M (COMPRIMENTO X LARGURA), 100% IMPERMEAVEL</t>
  </si>
  <si>
    <t>BALANCIM INDIVIDUAL, TIPO CADEIRA SUSPENSA SOBE E DESCE</t>
  </si>
  <si>
    <t>CAVALETE DE FERRO DOBRAVEL, ALTURA 80 CM</t>
  </si>
  <si>
    <t>CHAVE AJUSTAVEL (INGLESA) 10"</t>
  </si>
  <si>
    <t>CHAVE AJUSTAVEL (INGLESA) 15"</t>
  </si>
  <si>
    <t>CHAVE AJUSTAVEL (INGLESA) 6"</t>
  </si>
  <si>
    <t>CHAVE DE GRIFO DE 24"</t>
  </si>
  <si>
    <t>CHAVE FIXA 19 X 22 MM</t>
  </si>
  <si>
    <t>COLHER DE PEDREIRO 9", EM ACO, COM CANTOS REDONDOS E CABO DE MADEIRA OU PLASTICO</t>
  </si>
  <si>
    <t>CORTA-TUBOS COM CAPACIDADE DE 6 A 42 MM</t>
  </si>
  <si>
    <t>FILTRO QUIMICO PARA RESPIRADOR SEMI FACIAL, PROTECAO CONTRA VAPORES ORGANICOS E GASES ACIDOS</t>
  </si>
  <si>
    <t>FORMAO CHANFRADO 1", CABO DE MADEIRA</t>
  </si>
  <si>
    <t>GRAMPO DE APERTO RAPIDO 18"</t>
  </si>
  <si>
    <t>JOGO SERRA COPO COM 6 SERRAS, DIAMETRO VARIANDO DE 15 MM A 60 MM</t>
  </si>
  <si>
    <t>LIMA QUADRADA BASTARDA 8", COM CABO</t>
  </si>
  <si>
    <t>LIMA REDONDA BASTARDA 8", COM CABO</t>
  </si>
  <si>
    <t>LUVAS DE PVC, COM COMPRIMENTO DE *35* CM, FORRADAS, ACABAMENTO ASPERO ANTIDERRAPANTE NA FACE PALMAR</t>
  </si>
  <si>
    <t>MARRETA DE ACO, OITAVADA, 500 G, COM CABO DE MADEIRA</t>
  </si>
  <si>
    <t>MARTELO DE PEDREIRO, 1 CORTE, EM ACO, *500* G, COMPRIMENTO TOTAL DE *28* CM, COM CABO DE MADEIRA</t>
  </si>
  <si>
    <t>OCULOS DE SOLDA COM ESCURECIMENTO AUTOMATICO</t>
  </si>
  <si>
    <t>PERNEIRA DE RASPA COM VELCRO</t>
  </si>
  <si>
    <t>PONTEIRO DE ACO, LISO, REDONDO, 3/4" X 10"</t>
  </si>
  <si>
    <t>PROTETOR FACIAL DE POLICARBONATO, 200 MM X *390* MM, COM COROA E CARNEIRA</t>
  </si>
  <si>
    <t>RESPIRADOR / MASCARA SEMI FACIAL COM UMA VALVULA DE INALACAO E DUAS DE EXALACAO, PROTECAO CONTRA VAPORES ORGANICOS E GASES ACIDOS (1 FILTRO INCLUIDO)</t>
  </si>
  <si>
    <t>RISCADOR DE FORMICA COM COMPRIMENTO *16* CM E ALTURA *5* CM</t>
  </si>
  <si>
    <t>SERROTE PROFISSIONAL EM ACO TEMPERADO 20", CABO DE MADEIRA</t>
  </si>
  <si>
    <t>TALHADEIRA CHATA, DE ACO, 10"</t>
  </si>
  <si>
    <t>TORNO/MORSA DE BANCADA NUMERO 4</t>
  </si>
  <si>
    <t>UNIFORME PROFISSIONAL DE BRIM, CALCA E CAMISA MANGA LONGA COM FAIXA REFLETIVA</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</si>
  <si>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</si>
  <si>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</si>
  <si>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</si>
  <si>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</si>
  <si>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</si>
  <si>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</si>
  <si>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</si>
  <si>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</si>
  <si>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</si>
  <si>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</si>
  <si>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</si>
  <si>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</si>
  <si>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</si>
  <si>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</si>
  <si>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</si>
  <si>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</si>
  <si>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</si>
  <si>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</si>
  <si>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</si>
  <si>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</si>
  <si>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</si>
  <si>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</si>
  <si>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</si>
  <si>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</si>
  <si>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</si>
  <si>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</si>
  <si>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</si>
  <si>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</si>
  <si>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</si>
  <si>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</si>
  <si>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</si>
  <si>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</si>
  <si>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</si>
  <si>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</si>
  <si>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</si>
  <si>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</si>
  <si>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</si>
  <si>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</si>
  <si>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</si>
  <si>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</si>
  <si>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</si>
  <si>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</si>
  <si>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</si>
  <si>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</si>
  <si>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</si>
  <si>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</si>
  <si>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</si>
  <si>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</si>
  <si>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</si>
  <si>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</si>
  <si>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</si>
  <si>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</si>
  <si>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</si>
  <si>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</si>
  <si>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</si>
  <si>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</si>
  <si>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GRELHA DE PISO PRE-MOLDADA DE CONCRETO, COM FUROS, ESPESSURA DE 0,05 M, DIMENSOES: L = *0,25* M; C = *0,60* M</t>
  </si>
  <si>
    <t>CANALETA PRE-MOLDADA DE CONCRETO, GEOMETRIA RETANGULAR, COM DIMENSOES INTERNAS: L = 0,20 M; H = 0,20 M; C = *0,60* M</t>
  </si>
  <si>
    <t>GRELHA ARTICULADA DE PVC OU PP PARA CALHA DE PISO 20 X 50 CM</t>
  </si>
  <si>
    <t>GRELHA DE PVC OU PP PARA CALHA DE PISO 20 X 50 CM - PEDESTRE</t>
  </si>
  <si>
    <t>SISTEMA DE FORMAS MANUSEAVEIS COM PAINEIS PLASTICOS, POLIPROPILENO, ESTRUT. ACO, PARA RESID. UNIFAMILIAR COM PAREDES DE CONCRETO MOLDADAS IN LOCO, UNID. HABIT. TERREA 38 M2, COM SALA, 2 QUARTOS, BANHEIRO, COZINHA, TANQUE EXTERNO (SEM COBERTURA)</t>
  </si>
  <si>
    <t>Revestimento Cerâmico</t>
  </si>
  <si>
    <t>3+8,25+0,15+1,25+2,85+1,25+2,7+9,45+2,7+1,2</t>
  </si>
  <si>
    <t>Total Kg</t>
  </si>
  <si>
    <r>
      <t>Total m</t>
    </r>
    <r>
      <rPr>
        <sz val="9"/>
        <rFont val="Aptos Narrow"/>
        <family val="2"/>
      </rPr>
      <t>³</t>
    </r>
  </si>
  <si>
    <t>Volume Concreto Magro e Armado</t>
  </si>
  <si>
    <t xml:space="preserve">UN </t>
  </si>
  <si>
    <t>COMP 10</t>
  </si>
  <si>
    <t>COMP 11</t>
  </si>
  <si>
    <t>QUADRO DE DISTRIBUIÇÃO DE LUZ EM PVC PARA 12 DISJUNTORES - FORNECIMENTO E INSTALAÇÃO.</t>
  </si>
  <si>
    <t xml:space="preserve">FUNDO SELADOR PORTAS DE MADEIRA </t>
  </si>
  <si>
    <t>5 º MÊS</t>
  </si>
  <si>
    <t>6 º MÊS</t>
  </si>
  <si>
    <t>1.2</t>
  </si>
  <si>
    <t>COMP 13</t>
  </si>
  <si>
    <t>FIXAÇÃO DO GABARITO DA CASA</t>
  </si>
  <si>
    <t>EXECUXAÇÃO DAS LINHAS DE REFERÊNCIA</t>
  </si>
  <si>
    <t>ESCAVAÇÃO DAS SAPATAS</t>
  </si>
  <si>
    <t>ARMAÇÃO DAS SAPATAS</t>
  </si>
  <si>
    <t>PREPARO DE FUNDO DE VALA</t>
  </si>
  <si>
    <t>LASTRO DE CONCRETO MAGRO COM 5CM</t>
  </si>
  <si>
    <t>ARMAÇÃO DOS ARRANQUES</t>
  </si>
  <si>
    <t>ARMAÇÃO DAS SAPATAS E ARRANQUES</t>
  </si>
  <si>
    <t>FÔRMA DAS SAPATAS E ARRANQUE</t>
  </si>
  <si>
    <t>CONCRETAGEM DAS SAPATAS E ARRANQUES</t>
  </si>
  <si>
    <t>REATERRO DAS SAPATAS</t>
  </si>
  <si>
    <t>ESCAVAÇÃO VIGA BALDRAME</t>
  </si>
  <si>
    <t>FÔRMA VIGA BALDRAME</t>
  </si>
  <si>
    <t>ARMAÇÃO VIGA BALDRAME</t>
  </si>
  <si>
    <t>CONCRETAGEM VIGA BALDRAME</t>
  </si>
  <si>
    <t>REATERRO VIGA BALDRAME</t>
  </si>
  <si>
    <t>IMPERMEABILIZAÇÃO DAS VIGAS BALDRAME</t>
  </si>
  <si>
    <t>FORMÂ DOS PILARES</t>
  </si>
  <si>
    <t>ARMAÇÃO DOS PILARES</t>
  </si>
  <si>
    <t>CONCRETAGEM DOS PILARES</t>
  </si>
  <si>
    <t xml:space="preserve">FORMÂ DAS VIGAS COM ESCORAMENTO </t>
  </si>
  <si>
    <t>FORMÂ DAS VIGAS SEM ESCORAMENTO</t>
  </si>
  <si>
    <t>ARMAÇÃO DAS VIGAS</t>
  </si>
  <si>
    <t>CONCRETAGEM DAS VIGAS</t>
  </si>
  <si>
    <t>EXECUÇÃO DE LAJE PRÉ-MOLDADE NA ÁREA DO BANHEIRO</t>
  </si>
  <si>
    <t xml:space="preserve">EXECUÇÃO DAS ALVENARIAS DE VEDAÇÃO </t>
  </si>
  <si>
    <t xml:space="preserve">EXECUÇÃO DAS VEGAS </t>
  </si>
  <si>
    <t>EXECUÇÃO DAS CONTRAVERGAS</t>
  </si>
  <si>
    <t xml:space="preserve">JANELA DE ALUMÍNIO </t>
  </si>
  <si>
    <t xml:space="preserve">TRAMA DE MADEIRA </t>
  </si>
  <si>
    <t>TELHAMENTO COM TELHA CERÂMICA</t>
  </si>
  <si>
    <t>PINURA IMUNIZANTE DE MADEIRA</t>
  </si>
  <si>
    <t>AMARRAÇÃO DA PRIMEIRA E ÚLTIMA FILEIRA DE TELHA CERÂMICA</t>
  </si>
  <si>
    <t xml:space="preserve">CUMEEIRA </t>
  </si>
  <si>
    <t>TESOURAS DE MADEIRA</t>
  </si>
  <si>
    <t>CHAPISCO INTERNO APLICADO NO TETO DA LAJE DO BANHEIRO</t>
  </si>
  <si>
    <t xml:space="preserve">CHAPISCO INTERNO APLICADO NAS ALVENARIAS </t>
  </si>
  <si>
    <t>EMBOÇO INTERNO APLICADO NO TETO DA LAJE DO BANHEIRO</t>
  </si>
  <si>
    <t>EMBOÇO INTERNO APLICADO NAS ALVENARIAS EM ÁREAS MENORES QUE 5M²</t>
  </si>
  <si>
    <t>EMBOÇO INTERNO APLICADO NAS ALVENARIAS EM ÁREAS ENTRE 5M² E 10M²</t>
  </si>
  <si>
    <t>REVESTIMENTO CERÂMICO, PAREDE INTEIRA, APLICADO NO BANHEIRO</t>
  </si>
  <si>
    <t xml:space="preserve">REVESTIMENTO CERÂMICO, MEIA PAREDE, APLICADO NA COZINHA E NA LAVANDERIA </t>
  </si>
  <si>
    <t>CHAPISCO EXTERNO APLICADO NAS ALVENARIAS COM PRESENÇA DE VÃOS</t>
  </si>
  <si>
    <t>CHAPISCO EXTERNO APLICADO NAS ALVENARIAS SEM PRESENÇA DE VÃOS</t>
  </si>
  <si>
    <t>EMBOÇO EXTERNO APLICADO NAS ALVENARIAS SEM PRESENÇA DE VÃOS</t>
  </si>
  <si>
    <t>EMBOÇO EXTERNO APLICADO NAS ALVENARIAS COM PRESENÇA DE VÃOS</t>
  </si>
  <si>
    <t>FORRO DE PVC</t>
  </si>
  <si>
    <t>FUNDO SELADOR APLICADO EM PAREDES</t>
  </si>
  <si>
    <t>FUNDO SELADOR APLICADO EM TETO DO BANHEIRO</t>
  </si>
  <si>
    <t>PINTURA ECONÔMICA EM PAREDES</t>
  </si>
  <si>
    <t>PINTURA ECONÔMICA EM TETO DO BANHEIRO</t>
  </si>
  <si>
    <t>PINTURA STANDARD EM PAREDES DA COZINHA</t>
  </si>
  <si>
    <t>PINTURA STANDARD EM PAREDES</t>
  </si>
  <si>
    <t>LIXAMENTO DAS PORTAS</t>
  </si>
  <si>
    <t>PINTURA DAS PORTAS</t>
  </si>
  <si>
    <t>APLICAÇÃO DO FUNDO NIVELADOR DAS PORTAS</t>
  </si>
  <si>
    <t>EXCUÇÃO DA LAJE DO PISO, ESPESSURA DE 10CM</t>
  </si>
  <si>
    <t>CONTRAPISO EXECUTADO EM ÁREAS MOLHADAS</t>
  </si>
  <si>
    <t xml:space="preserve">CONTRAPISO EXECUTADO EM ÁREAS SECAS </t>
  </si>
  <si>
    <t>RESVESTIMENTO CERÂMICO EM ÁREA MENOR QUE 5M²</t>
  </si>
  <si>
    <t>REVESTIMENTO CERÂMICO EM ÁREA ENTRE 5M² E 10M²</t>
  </si>
  <si>
    <t>REVESTIMENTO CERÂMICO EM ÁREA MAIOR QUE 10M²</t>
  </si>
  <si>
    <t>EMBOÇO INTERNO APLICADO NAS ALVENARIAS EM ÁREAS MAIORES QUE 10M²</t>
  </si>
  <si>
    <t>COMPACTAÇÃO MECÂNICA DE SOLO</t>
  </si>
  <si>
    <t>EXECUÇÃO DE CALÇADA AO ENTORNO DA CASA</t>
  </si>
  <si>
    <t>SOLEIRA NAS PORTAS</t>
  </si>
  <si>
    <t>RODAPÉ NAS PAREDES</t>
  </si>
  <si>
    <t>PEITORIL NAS JANELAS</t>
  </si>
  <si>
    <t>COMP 14</t>
  </si>
  <si>
    <t>Fechamentos laterias do oitão</t>
  </si>
  <si>
    <t>(0,15+1,25+2,85+1,25+2,7)+9,45+(2,7+1,2+3)</t>
  </si>
  <si>
    <t>COMP 15</t>
  </si>
  <si>
    <t>COMP 16</t>
  </si>
  <si>
    <t>MAT114950</t>
  </si>
  <si>
    <t>QUADRO DE DISTRIBUICAO DE ENERGIA, DE EMBUTIR, COM PORTA, FABRICADO EM PVC OU CHAPA ESMALTADA, COM PREVISAO PARA GERAL, TRIFASICO, TIPO C, BARRAMENTO PARA 12 POSICOES MONOFASICAS, BARRAS DE NEUTRO E TERRA, TENSAO 220/127V</t>
  </si>
  <si>
    <t>SCO - RJ</t>
  </si>
  <si>
    <t xml:space="preserve">Observações: Composição de Origem - </t>
  </si>
  <si>
    <t>COMP 17</t>
  </si>
  <si>
    <t>COMP 18</t>
  </si>
  <si>
    <t>COMP 19</t>
  </si>
  <si>
    <t>SUPORTE PARAFUSADO COM ESPELHO / PLACA DE ENCAIXE CEGA 4" X 2" BAIXO (0,30 M DO PISO) PARA PONTO ELÉTRICO - FORNECIMENTO E INSTALAÇÃO.</t>
  </si>
  <si>
    <t>COMP 20</t>
  </si>
  <si>
    <t>Caixa Baixa</t>
  </si>
  <si>
    <t>Caixa Média</t>
  </si>
  <si>
    <t>Caixa Alta</t>
  </si>
  <si>
    <t>Valor Inteiro</t>
  </si>
  <si>
    <t>Valor Quebrado</t>
  </si>
  <si>
    <t>Comp.X Área</t>
  </si>
  <si>
    <t>Metro Linear</t>
  </si>
  <si>
    <t>Comp. x Unidade</t>
  </si>
  <si>
    <t>Viga Suporte</t>
  </si>
  <si>
    <t>Column1</t>
  </si>
  <si>
    <t>BANCO DE CUSTOS - REFERÊNCIA 2.6</t>
  </si>
  <si>
    <t>AS = ATRIBUÍDO SÃO PAULO</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</si>
  <si>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</si>
  <si>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</si>
  <si>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</si>
  <si>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</si>
  <si>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</si>
  <si>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</si>
  <si>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</si>
  <si>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</si>
  <si>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</si>
  <si>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</si>
  <si>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</si>
  <si>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</si>
  <si>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</si>
  <si>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</si>
  <si>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</si>
  <si>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</si>
  <si>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</si>
  <si>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</si>
  <si>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</si>
  <si>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</si>
  <si>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</si>
  <si>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</si>
  <si>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</si>
  <si>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</si>
  <si>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</si>
  <si>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</si>
  <si>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</si>
  <si>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</si>
  <si>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</si>
  <si>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</si>
  <si>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</si>
  <si>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</si>
  <si>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</si>
  <si>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</si>
  <si>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</si>
  <si>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</si>
  <si>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</si>
  <si>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</si>
  <si>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</si>
  <si>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</si>
  <si>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</si>
  <si>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</si>
  <si>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</si>
  <si>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</si>
  <si>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</si>
  <si>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</si>
  <si>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</si>
  <si>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</si>
  <si>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</si>
  <si>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</si>
  <si>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</si>
  <si>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</si>
  <si>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</si>
  <si>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</si>
  <si>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</si>
  <si>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</si>
  <si>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</si>
  <si>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</si>
  <si>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</si>
  <si>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</si>
  <si>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</si>
  <si>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</si>
  <si>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</si>
  <si>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</si>
  <si>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</si>
  <si>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</si>
  <si>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</si>
  <si>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</si>
  <si>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</si>
  <si>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</si>
  <si>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</si>
  <si>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</si>
  <si>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</si>
  <si>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</si>
  <si>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</si>
  <si>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</si>
  <si>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</si>
  <si>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</si>
  <si>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</si>
  <si>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</si>
  <si>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</si>
  <si>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</si>
  <si>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</si>
  <si>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</si>
  <si>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</si>
  <si>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</si>
  <si>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</si>
  <si>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</si>
  <si>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</si>
  <si>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</si>
  <si>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</si>
  <si>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</si>
  <si>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</si>
  <si>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</si>
  <si>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</si>
  <si>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</si>
  <si>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</si>
  <si>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</si>
  <si>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</si>
  <si>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</si>
  <si>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</si>
  <si>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</si>
  <si>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</si>
  <si>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</si>
  <si>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</si>
  <si>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</si>
  <si>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</si>
  <si>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</si>
  <si>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</si>
  <si>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</si>
  <si>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</si>
  <si>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</si>
  <si>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</si>
  <si>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</si>
  <si>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</si>
  <si>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</si>
  <si>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</si>
  <si>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</si>
  <si>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</si>
  <si>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</si>
  <si>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</si>
  <si>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</si>
  <si>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</si>
  <si>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</si>
  <si>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</si>
  <si>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</si>
  <si>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</si>
  <si>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</si>
  <si>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</si>
  <si>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</si>
  <si>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</si>
  <si>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</si>
  <si>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</si>
  <si>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</si>
  <si>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</si>
  <si>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</si>
  <si>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</si>
  <si>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</si>
  <si>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</si>
  <si>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</si>
  <si>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</si>
  <si>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</si>
  <si>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</si>
  <si>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</si>
  <si>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</si>
  <si>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</si>
  <si>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</si>
  <si>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</si>
  <si>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</si>
  <si>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</si>
  <si>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</si>
  <si>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</si>
  <si>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</si>
  <si>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</si>
  <si>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</si>
  <si>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</si>
  <si>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</si>
  <si>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</si>
  <si>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</si>
  <si>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</si>
  <si>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</si>
  <si>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</si>
  <si>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</si>
  <si>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</si>
  <si>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</si>
  <si>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</si>
  <si>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</si>
  <si>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</si>
  <si>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</si>
  <si>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</si>
  <si>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</si>
  <si>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</si>
  <si>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</si>
  <si>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</si>
  <si>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</si>
  <si>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</si>
  <si>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</si>
  <si>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</si>
  <si>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</si>
  <si>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</si>
  <si>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</si>
  <si>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</si>
  <si>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</si>
  <si>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</si>
  <si>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</si>
  <si>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</si>
  <si>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</si>
  <si>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</si>
  <si>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</si>
  <si>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</si>
  <si>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</si>
  <si>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</si>
  <si>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</si>
  <si>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</si>
  <si>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</si>
  <si>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</si>
  <si>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</si>
  <si>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DATA PREÇO (SINAPI):</t>
  </si>
  <si>
    <t>LOCALIDADE / DATA EMISSÃO (SINAPI):</t>
  </si>
  <si>
    <t>ORIGEM DO PREÇO</t>
  </si>
  <si>
    <t>DESCRIÇÃO</t>
  </si>
  <si>
    <t>UNIDADE</t>
  </si>
  <si>
    <t>CUSTO UNITÁRIO
DESONERADO</t>
  </si>
  <si>
    <t>CUSTO UNITÁRIO
NÃO DESONERADO</t>
  </si>
  <si>
    <t>% AS
DESONERADO</t>
  </si>
  <si>
    <t>% AS
NAO DESONERADO</t>
  </si>
  <si>
    <t>Composição 0</t>
  </si>
  <si>
    <t>Composição</t>
  </si>
  <si>
    <t>CÓDIGO REPETIDO</t>
  </si>
  <si>
    <t>Composições</t>
  </si>
  <si>
    <t>Cotação 0</t>
  </si>
  <si>
    <t>Cotação</t>
  </si>
  <si>
    <t>Cotações</t>
  </si>
  <si>
    <t>SINAPI-I 45333</t>
  </si>
  <si>
    <t>SINAPI-I 11270</t>
  </si>
  <si>
    <t>SINAPI-I 412</t>
  </si>
  <si>
    <t>SINAPI-I 414</t>
  </si>
  <si>
    <t>SINAPI-I 410</t>
  </si>
  <si>
    <t>SINAPI-I 411</t>
  </si>
  <si>
    <t>SINAPI-I 408</t>
  </si>
  <si>
    <t>SINAPI-I 39131</t>
  </si>
  <si>
    <t>SINAPI-I 394</t>
  </si>
  <si>
    <t>SINAPI-I 39130</t>
  </si>
  <si>
    <t>SINAPI-I 395</t>
  </si>
  <si>
    <t>SINAPI-I 39129</t>
  </si>
  <si>
    <t>SINAPI-I 393</t>
  </si>
  <si>
    <t>SINAPI-I 39127</t>
  </si>
  <si>
    <t>SINAPI-I 392</t>
  </si>
  <si>
    <t>SINAPI-I 39133</t>
  </si>
  <si>
    <t>SINAPI-I 397</t>
  </si>
  <si>
    <t>SINAPI-I 39132</t>
  </si>
  <si>
    <t>SINAPI-I 396</t>
  </si>
  <si>
    <t>SINAPI-I 39135</t>
  </si>
  <si>
    <t>SINAPI-I 39134</t>
  </si>
  <si>
    <t>SINAPI-I 398</t>
  </si>
  <si>
    <t>SINAPI-I 39128</t>
  </si>
  <si>
    <t>SINAPI-I 400</t>
  </si>
  <si>
    <t>SINAPI-I 39125</t>
  </si>
  <si>
    <t>SINAPI-I 39126</t>
  </si>
  <si>
    <t>SINAPI-I 399</t>
  </si>
  <si>
    <t>SINAPI-I 39158</t>
  </si>
  <si>
    <t>SINAPI-I 39141</t>
  </si>
  <si>
    <t>SINAPI-I 39140</t>
  </si>
  <si>
    <t>SINAPI-I 39139</t>
  </si>
  <si>
    <t>SINAPI-I 39137</t>
  </si>
  <si>
    <t>SINAPI-I 39143</t>
  </si>
  <si>
    <t>SINAPI-I 39142</t>
  </si>
  <si>
    <t>SINAPI-I 39144</t>
  </si>
  <si>
    <t>SINAPI-I 39138</t>
  </si>
  <si>
    <t>SINAPI-I 39136</t>
  </si>
  <si>
    <t>SINAPI-I 39145</t>
  </si>
  <si>
    <t>SINAPI-I 12615</t>
  </si>
  <si>
    <t>SINAPI-I 11927</t>
  </si>
  <si>
    <t>SINAPI-I 11928</t>
  </si>
  <si>
    <t>SINAPI-I 11929</t>
  </si>
  <si>
    <t>SINAPI-I 36801</t>
  </si>
  <si>
    <t>SINAPI-I 36246</t>
  </si>
  <si>
    <t>SINAPI-I 37600</t>
  </si>
  <si>
    <t>SINAPI-I 37599</t>
  </si>
  <si>
    <t>SINAPI-I 1</t>
  </si>
  <si>
    <t>SINAPI-I 3</t>
  </si>
  <si>
    <t>SINAPI-I 43054</t>
  </si>
  <si>
    <t>SINAPI-I 42402</t>
  </si>
  <si>
    <t>SINAPI-I 42403</t>
  </si>
  <si>
    <t>SINAPI-I 42404</t>
  </si>
  <si>
    <t>SINAPI-I 42405</t>
  </si>
  <si>
    <t>SINAPI-I 34341</t>
  </si>
  <si>
    <t>SINAPI-I 43053</t>
  </si>
  <si>
    <t>SINAPI-I 43058</t>
  </si>
  <si>
    <t>SINAPI-I 34</t>
  </si>
  <si>
    <t>SINAPI-I 43055</t>
  </si>
  <si>
    <t>SINAPI-I 43056</t>
  </si>
  <si>
    <t>SINAPI-I 43057</t>
  </si>
  <si>
    <t>SINAPI-I 34449</t>
  </si>
  <si>
    <t>SINAPI-I 32</t>
  </si>
  <si>
    <t>SINAPI-I 33</t>
  </si>
  <si>
    <t>SINAPI-I 43061</t>
  </si>
  <si>
    <t>SINAPI-I 43059</t>
  </si>
  <si>
    <t>SINAPI-I 43062</t>
  </si>
  <si>
    <t>SINAPI-I 43060</t>
  </si>
  <si>
    <t>SINAPI-I 40410</t>
  </si>
  <si>
    <t>SINAPI-I 40411</t>
  </si>
  <si>
    <t>SINAPI-I 40412</t>
  </si>
  <si>
    <t>SINAPI-I 44254</t>
  </si>
  <si>
    <t>SINAPI-I 44255</t>
  </si>
  <si>
    <t>SINAPI-I 44256</t>
  </si>
  <si>
    <t>SINAPI-I 44257</t>
  </si>
  <si>
    <t>SINAPI-I 44258</t>
  </si>
  <si>
    <t>SINAPI-I 44259</t>
  </si>
  <si>
    <t>SINAPI-I 37997</t>
  </si>
  <si>
    <t>SINAPI-I 37998</t>
  </si>
  <si>
    <t>SINAPI-I 55</t>
  </si>
  <si>
    <t>SINAPI-I 61</t>
  </si>
  <si>
    <t>SINAPI-I 62</t>
  </si>
  <si>
    <t>SINAPI-I 10899</t>
  </si>
  <si>
    <t>SINAPI-I 10900</t>
  </si>
  <si>
    <t>SINAPI-I 47</t>
  </si>
  <si>
    <t>SINAPI-I 48</t>
  </si>
  <si>
    <t>SINAPI-I 46</t>
  </si>
  <si>
    <t>SINAPI-I 52</t>
  </si>
  <si>
    <t>SINAPI-I 43</t>
  </si>
  <si>
    <t>SINAPI-I 103</t>
  </si>
  <si>
    <t>SINAPI-I 107</t>
  </si>
  <si>
    <t>SINAPI-I 65</t>
  </si>
  <si>
    <t>SINAPI-I 108</t>
  </si>
  <si>
    <t>SINAPI-I 110</t>
  </si>
  <si>
    <t>SINAPI-I 109</t>
  </si>
  <si>
    <t>SINAPI-I 111</t>
  </si>
  <si>
    <t>SINAPI-I 112</t>
  </si>
  <si>
    <t>SINAPI-I 113</t>
  </si>
  <si>
    <t>SINAPI-I 104</t>
  </si>
  <si>
    <t>SINAPI-I 102</t>
  </si>
  <si>
    <t>SINAPI-I 95</t>
  </si>
  <si>
    <t>SINAPI-I 96</t>
  </si>
  <si>
    <t>SINAPI-I 97</t>
  </si>
  <si>
    <t>SINAPI-I 98</t>
  </si>
  <si>
    <t>SINAPI-I 99</t>
  </si>
  <si>
    <t>SINAPI-I 60</t>
  </si>
  <si>
    <t>SINAPI-I 72</t>
  </si>
  <si>
    <t>SINAPI-I 71</t>
  </si>
  <si>
    <t>SINAPI-I 67</t>
  </si>
  <si>
    <t>SINAPI-I 73</t>
  </si>
  <si>
    <t>SINAPI-I 100</t>
  </si>
  <si>
    <t>SINAPI-I 75</t>
  </si>
  <si>
    <t>SINAPI-I 83</t>
  </si>
  <si>
    <t>SINAPI-I 74</t>
  </si>
  <si>
    <t>SINAPI-I 106</t>
  </si>
  <si>
    <t>SINAPI-I 88</t>
  </si>
  <si>
    <t>SINAPI-I 82</t>
  </si>
  <si>
    <t>SINAPI-I 105</t>
  </si>
  <si>
    <t>SINAPI-I 39719</t>
  </si>
  <si>
    <t>SINAPI-I 3410</t>
  </si>
  <si>
    <t>SINAPI-I 4791</t>
  </si>
  <si>
    <t>SINAPI-I 157</t>
  </si>
  <si>
    <t>SINAPI-I 156</t>
  </si>
  <si>
    <t>SINAPI-I 131</t>
  </si>
  <si>
    <t>SINAPI-I 21114</t>
  </si>
  <si>
    <t>SINAPI-I 119</t>
  </si>
  <si>
    <t>SINAPI-I 122</t>
  </si>
  <si>
    <t>SINAPI-I 20080</t>
  </si>
  <si>
    <t>SINAPI-I 124</t>
  </si>
  <si>
    <t>SINAPI-I 7334</t>
  </si>
  <si>
    <t>SINAPI-I 45146</t>
  </si>
  <si>
    <t>SINAPI-I 123</t>
  </si>
  <si>
    <t>SINAPI-I 127</t>
  </si>
  <si>
    <t>SINAPI-I 133</t>
  </si>
  <si>
    <t>SINAPI-I 43617</t>
  </si>
  <si>
    <t>SINAPI-I 132</t>
  </si>
  <si>
    <t>SINAPI-I 43618</t>
  </si>
  <si>
    <t>SINAPI-I 37476</t>
  </si>
  <si>
    <t>SINAPI-I 37478</t>
  </si>
  <si>
    <t>SINAPI-I 37477</t>
  </si>
  <si>
    <t>SINAPI-I 37479</t>
  </si>
  <si>
    <t>SINAPI-I 4319</t>
  </si>
  <si>
    <t>SINAPI-I 42409</t>
  </si>
  <si>
    <t>SINAPI-I 40553</t>
  </si>
  <si>
    <t>SINAPI-I 6114</t>
  </si>
  <si>
    <t>SINAPI-I 40912</t>
  </si>
  <si>
    <t>SINAPI-I 247</t>
  </si>
  <si>
    <t>SINAPI-I 40919</t>
  </si>
  <si>
    <t>SINAPI-I 44499</t>
  </si>
  <si>
    <t>SINAPI-I 40984</t>
  </si>
  <si>
    <t>SINAPI-I 248</t>
  </si>
  <si>
    <t>SINAPI-I 41086</t>
  </si>
  <si>
    <t>SINAPI-I 34466</t>
  </si>
  <si>
    <t>SINAPI-I 41083</t>
  </si>
  <si>
    <t>SINAPI-I 252</t>
  </si>
  <si>
    <t>SINAPI-I 40909</t>
  </si>
  <si>
    <t>SINAPI-I 242</t>
  </si>
  <si>
    <t>SINAPI-I 41085</t>
  </si>
  <si>
    <t>SINAPI-I 427</t>
  </si>
  <si>
    <t>SINAPI-I 417</t>
  </si>
  <si>
    <t>SINAPI-I 11273</t>
  </si>
  <si>
    <t>SINAPI-I 11272</t>
  </si>
  <si>
    <t>SINAPI-I 11275</t>
  </si>
  <si>
    <t>SINAPI-I 11274</t>
  </si>
  <si>
    <t>SINAPI-I 45250</t>
  </si>
  <si>
    <t>SINAPI-I 38470</t>
  </si>
  <si>
    <t>SINAPI-I 38547</t>
  </si>
  <si>
    <t>SINAPI-I 38467</t>
  </si>
  <si>
    <t>SINAPI-I 38468</t>
  </si>
  <si>
    <t>SINAPI-I 38469</t>
  </si>
  <si>
    <t>SINAPI-I 45197</t>
  </si>
  <si>
    <t>SINAPI-I 38471</t>
  </si>
  <si>
    <t>SINAPI-I 45206</t>
  </si>
  <si>
    <t>SINAPI-I 37370</t>
  </si>
  <si>
    <t>SINAPI-I 40862</t>
  </si>
  <si>
    <t>SINAPI-I 10658</t>
  </si>
  <si>
    <t>SINAPI-I 253</t>
  </si>
  <si>
    <t>SINAPI-I 40809</t>
  </si>
  <si>
    <t>SINAPI-I 42428</t>
  </si>
  <si>
    <t>SINAPI-I 301</t>
  </si>
  <si>
    <t>SINAPI-I 296</t>
  </si>
  <si>
    <t>SINAPI-I 297</t>
  </si>
  <si>
    <t>SINAPI-I 299</t>
  </si>
  <si>
    <t>SINAPI-I 300</t>
  </si>
  <si>
    <t>SINAPI-I 20085</t>
  </si>
  <si>
    <t>SINAPI-I 298</t>
  </si>
  <si>
    <t>SINAPI-I 311</t>
  </si>
  <si>
    <t>SINAPI-I 318</t>
  </si>
  <si>
    <t>SINAPI-I 319</t>
  </si>
  <si>
    <t>SINAPI-I 303</t>
  </si>
  <si>
    <t>SINAPI-I 305</t>
  </si>
  <si>
    <t>SINAPI-I 306</t>
  </si>
  <si>
    <t>SINAPI-I 307</t>
  </si>
  <si>
    <t>SINAPI-I 309</t>
  </si>
  <si>
    <t>SINAPI-I 310</t>
  </si>
  <si>
    <t>SINAPI-I 308</t>
  </si>
  <si>
    <t>SINAPI-I 328</t>
  </si>
  <si>
    <t>SINAPI-I 325</t>
  </si>
  <si>
    <t>SINAPI-I 20326</t>
  </si>
  <si>
    <t>SINAPI-I 329</t>
  </si>
  <si>
    <t>SINAPI-I 39642</t>
  </si>
  <si>
    <t>SINAPI-I 39641</t>
  </si>
  <si>
    <t>SINAPI-I 39643</t>
  </si>
  <si>
    <t>SINAPI-I 39644</t>
  </si>
  <si>
    <t>SINAPI-I 39645</t>
  </si>
  <si>
    <t>SINAPI-I 41610</t>
  </si>
  <si>
    <t>SINAPI-I 41611</t>
  </si>
  <si>
    <t>SINAPI-I 41612</t>
  </si>
  <si>
    <t>SINAPI-I 41637</t>
  </si>
  <si>
    <t>SINAPI-I 41638</t>
  </si>
  <si>
    <t>SINAPI-I 41639</t>
  </si>
  <si>
    <t>SINAPI-I 11789</t>
  </si>
  <si>
    <t>SINAPI-I 20975</t>
  </si>
  <si>
    <t>SINAPI-I 20976</t>
  </si>
  <si>
    <t>SINAPI-I 6138</t>
  </si>
  <si>
    <t>SINAPI-I 40340</t>
  </si>
  <si>
    <t>SINAPI-I 40341</t>
  </si>
  <si>
    <t>SINAPI-I 40342</t>
  </si>
  <si>
    <t>SINAPI-I 40343</t>
  </si>
  <si>
    <t>SINAPI-I 40344</t>
  </si>
  <si>
    <t>SINAPI-I 40345</t>
  </si>
  <si>
    <t>SINAPI-I 40346</t>
  </si>
  <si>
    <t>SINAPI-I 40347</t>
  </si>
  <si>
    <t>SINAPI-I 43424</t>
  </si>
  <si>
    <t>SINAPI-I 43426</t>
  </si>
  <si>
    <t>SINAPI-I 12565</t>
  </si>
  <si>
    <t>SINAPI-I 12567</t>
  </si>
  <si>
    <t>SINAPI-I 12568</t>
  </si>
  <si>
    <t>SINAPI-I 43441</t>
  </si>
  <si>
    <t>SINAPI-I 43423</t>
  </si>
  <si>
    <t>SINAPI-I 12532</t>
  </si>
  <si>
    <t>SINAPI-I 43444</t>
  </si>
  <si>
    <t>SINAPI-I 12551</t>
  </si>
  <si>
    <t>SINAPI-I 43442</t>
  </si>
  <si>
    <t>SINAPI-I 43443</t>
  </si>
  <si>
    <t>SINAPI-I 12544</t>
  </si>
  <si>
    <t>SINAPI-I 12547</t>
  </si>
  <si>
    <t>SINAPI-I 43445</t>
  </si>
  <si>
    <t>SINAPI-I 12563</t>
  </si>
  <si>
    <t>SINAPI-I 43425</t>
  </si>
  <si>
    <t>SINAPI-I 43446</t>
  </si>
  <si>
    <t>SINAPI-I 43447</t>
  </si>
  <si>
    <t>SINAPI-I 43448</t>
  </si>
  <si>
    <t>SINAPI-I 13761</t>
  </si>
  <si>
    <t>SINAPI-I 4814</t>
  </si>
  <si>
    <t>SINAPI-I 44473</t>
  </si>
  <si>
    <t>SINAPI-I 6122</t>
  </si>
  <si>
    <t>SINAPI-I 40810</t>
  </si>
  <si>
    <t>SINAPI-I 21100</t>
  </si>
  <si>
    <t>SINAPI-I 11811</t>
  </si>
  <si>
    <t>SINAPI-I 11816</t>
  </si>
  <si>
    <t>SINAPI-I 11814</t>
  </si>
  <si>
    <t>SINAPI-I 14186</t>
  </si>
  <si>
    <t>SINAPI-I 14185</t>
  </si>
  <si>
    <t>SINAPI-I 44498</t>
  </si>
  <si>
    <t>SINAPI-I 34469</t>
  </si>
  <si>
    <t>SINAPI-I 34476</t>
  </si>
  <si>
    <t>SINAPI-I 34477</t>
  </si>
  <si>
    <t>SINAPI-I 34482</t>
  </si>
  <si>
    <t>SINAPI-I 34472</t>
  </si>
  <si>
    <t>SINAPI-I 42425</t>
  </si>
  <si>
    <t>SINAPI-I 42422</t>
  </si>
  <si>
    <t>SINAPI-I 43184</t>
  </si>
  <si>
    <t>SINAPI-I 42424</t>
  </si>
  <si>
    <t>SINAPI-I 42416</t>
  </si>
  <si>
    <t>SINAPI-I 42417</t>
  </si>
  <si>
    <t>SINAPI-I 42419</t>
  </si>
  <si>
    <t>SINAPI-I 42420</t>
  </si>
  <si>
    <t>SINAPI-I 42421</t>
  </si>
  <si>
    <t>SINAPI-I 39556</t>
  </si>
  <si>
    <t>SINAPI-I 39557</t>
  </si>
  <si>
    <t>SINAPI-I 39559</t>
  </si>
  <si>
    <t>SINAPI-I 39560</t>
  </si>
  <si>
    <t>SINAPI-I 39561</t>
  </si>
  <si>
    <t>SINAPI-I 43195</t>
  </si>
  <si>
    <t>SINAPI-I 43196</t>
  </si>
  <si>
    <t>SINAPI-I 43198</t>
  </si>
  <si>
    <t>SINAPI-I 43199</t>
  </si>
  <si>
    <t>SINAPI-I 43200</t>
  </si>
  <si>
    <t>SINAPI-I 43190</t>
  </si>
  <si>
    <t>SINAPI-I 39555</t>
  </si>
  <si>
    <t>SINAPI-I 43191</t>
  </si>
  <si>
    <t>SINAPI-I 39548</t>
  </si>
  <si>
    <t>SINAPI-I 43192</t>
  </si>
  <si>
    <t>SINAPI-I 39554</t>
  </si>
  <si>
    <t>SINAPI-I 43194</t>
  </si>
  <si>
    <t>SINAPI-I 39551</t>
  </si>
  <si>
    <t>SINAPI-I 43185</t>
  </si>
  <si>
    <t>SINAPI-I 43186</t>
  </si>
  <si>
    <t>SINAPI-I 43187</t>
  </si>
  <si>
    <t>SINAPI-I 43188</t>
  </si>
  <si>
    <t>SINAPI-I 43189</t>
  </si>
  <si>
    <t>SINAPI-I 39580</t>
  </si>
  <si>
    <t>SINAPI-I 39577</t>
  </si>
  <si>
    <t>SINAPI-I 39578</t>
  </si>
  <si>
    <t>SINAPI-I 39579</t>
  </si>
  <si>
    <t>SINAPI-I 39826</t>
  </si>
  <si>
    <t>SINAPI-I 10700</t>
  </si>
  <si>
    <t>SINAPI-I 346</t>
  </si>
  <si>
    <t>SINAPI-I 3312</t>
  </si>
  <si>
    <t>SINAPI-I 339</t>
  </si>
  <si>
    <t>SINAPI-I 340</t>
  </si>
  <si>
    <t>SINAPI-I 43130</t>
  </si>
  <si>
    <t>SINAPI-I 344</t>
  </si>
  <si>
    <t>SINAPI-I 345</t>
  </si>
  <si>
    <t>SINAPI-I 43131</t>
  </si>
  <si>
    <t>SINAPI-I 3313</t>
  </si>
  <si>
    <t>SINAPI-I 43132</t>
  </si>
  <si>
    <t>SINAPI-I 45245</t>
  </si>
  <si>
    <t>SINAPI-I 366</t>
  </si>
  <si>
    <t>SINAPI-I 367</t>
  </si>
  <si>
    <t>SINAPI-I 370</t>
  </si>
  <si>
    <t>SINAPI-I 368</t>
  </si>
  <si>
    <t>SINAPI-I 11075</t>
  </si>
  <si>
    <t>SINAPI-I 1381</t>
  </si>
  <si>
    <t>SINAPI-I 34353</t>
  </si>
  <si>
    <t>SINAPI-I 37595</t>
  </si>
  <si>
    <t>SINAPI-I 37596</t>
  </si>
  <si>
    <t>SINAPI-I 371</t>
  </si>
  <si>
    <t>SINAPI-I 37553</t>
  </si>
  <si>
    <t>SINAPI-I 37552</t>
  </si>
  <si>
    <t>SINAPI-I 36880</t>
  </si>
  <si>
    <t>SINAPI-I 34355</t>
  </si>
  <si>
    <t>SINAPI-I 130</t>
  </si>
  <si>
    <t>SINAPI-I 135</t>
  </si>
  <si>
    <t>SINAPI-I 36886</t>
  </si>
  <si>
    <t>SINAPI-I 38546</t>
  </si>
  <si>
    <t>SINAPI-I 34549</t>
  </si>
  <si>
    <t>SINAPI-I 6081</t>
  </si>
  <si>
    <t>SINAPI-I 6077</t>
  </si>
  <si>
    <t>SINAPI-I 6079</t>
  </si>
  <si>
    <t>SINAPI-I 1091</t>
  </si>
  <si>
    <t>SINAPI-I 1094</t>
  </si>
  <si>
    <t>SINAPI-I 1095</t>
  </si>
  <si>
    <t>SINAPI-I 1092</t>
  </si>
  <si>
    <t>SINAPI-I 1093</t>
  </si>
  <si>
    <t>SINAPI-I 1090</t>
  </si>
  <si>
    <t>SINAPI-I 1096</t>
  </si>
  <si>
    <t>SINAPI-I 1097</t>
  </si>
  <si>
    <t>SINAPI-I 378</t>
  </si>
  <si>
    <t>SINAPI-I 40911</t>
  </si>
  <si>
    <t>SINAPI-I 33939</t>
  </si>
  <si>
    <t>SINAPI-I 40815</t>
  </si>
  <si>
    <t>SINAPI-I 33952</t>
  </si>
  <si>
    <t>SINAPI-I 40816</t>
  </si>
  <si>
    <t>SINAPI-I 33953</t>
  </si>
  <si>
    <t>SINAPI-I 40817</t>
  </si>
  <si>
    <t>SINAPI-I 13348</t>
  </si>
  <si>
    <t>SINAPI-I 39212</t>
  </si>
  <si>
    <t>SINAPI-I 39211</t>
  </si>
  <si>
    <t>SINAPI-I 39210</t>
  </si>
  <si>
    <t>SINAPI-I 39208</t>
  </si>
  <si>
    <t>SINAPI-I 39214</t>
  </si>
  <si>
    <t>SINAPI-I 39213</t>
  </si>
  <si>
    <t>SINAPI-I 39215</t>
  </si>
  <si>
    <t>SINAPI-I 39209</t>
  </si>
  <si>
    <t>SINAPI-I 39207</t>
  </si>
  <si>
    <t>SINAPI-I 39216</t>
  </si>
  <si>
    <t>SINAPI-I 11267</t>
  </si>
  <si>
    <t>SINAPI-I 379</t>
  </si>
  <si>
    <t>SINAPI-I 510</t>
  </si>
  <si>
    <t>SINAPI-I 516</t>
  </si>
  <si>
    <t>SINAPI-I 509</t>
  </si>
  <si>
    <t>SINAPI-I 40331</t>
  </si>
  <si>
    <t>SINAPI-I 40930</t>
  </si>
  <si>
    <t>SINAPI-I 377</t>
  </si>
  <si>
    <t>SINAPI-I 11761</t>
  </si>
  <si>
    <t>SINAPI-I 7588</t>
  </si>
  <si>
    <t>SINAPI-I 34551</t>
  </si>
  <si>
    <t>SINAPI-I 41078</t>
  </si>
  <si>
    <t>SINAPI-I 246</t>
  </si>
  <si>
    <t>SINAPI-I 40927</t>
  </si>
  <si>
    <t>SINAPI-I 2350</t>
  </si>
  <si>
    <t>SINAPI-I 40812</t>
  </si>
  <si>
    <t>SINAPI-I 245</t>
  </si>
  <si>
    <t>SINAPI-I 41090</t>
  </si>
  <si>
    <t>SINAPI-I 251</t>
  </si>
  <si>
    <t>SINAPI-I 40975</t>
  </si>
  <si>
    <t>SINAPI-I 6127</t>
  </si>
  <si>
    <t>SINAPI-I 41072</t>
  </si>
  <si>
    <t>SINAPI-I 6121</t>
  </si>
  <si>
    <t>SINAPI-I 41071</t>
  </si>
  <si>
    <t>SINAPI-I 244</t>
  </si>
  <si>
    <t>SINAPI-I 41093</t>
  </si>
  <si>
    <t>SINAPI-I 532</t>
  </si>
  <si>
    <t>SINAPI-I 40931</t>
  </si>
  <si>
    <t>SINAPI-I 36150</t>
  </si>
  <si>
    <t>SINAPI-I 45262</t>
  </si>
  <si>
    <t>SINAPI-I 4760</t>
  </si>
  <si>
    <t>SINAPI-I 41069</t>
  </si>
  <si>
    <t>SINAPI-I 10422</t>
  </si>
  <si>
    <t>SINAPI-I 44019</t>
  </si>
  <si>
    <t>SINAPI-I 36520</t>
  </si>
  <si>
    <t>SINAPI-I 42319</t>
  </si>
  <si>
    <t>SINAPI-I 10420</t>
  </si>
  <si>
    <t>SINAPI-I 10421</t>
  </si>
  <si>
    <t>SINAPI-I 11786</t>
  </si>
  <si>
    <t>SINAPI-I 45195</t>
  </si>
  <si>
    <t>SINAPI-I 4815</t>
  </si>
  <si>
    <t>SINAPI-I 541</t>
  </si>
  <si>
    <t>SINAPI-I 542</t>
  </si>
  <si>
    <t>SINAPI-I 540</t>
  </si>
  <si>
    <t>SINAPI-I 38364</t>
  </si>
  <si>
    <t>SINAPI-I 11692</t>
  </si>
  <si>
    <t>SINAPI-I 1746</t>
  </si>
  <si>
    <t>SINAPI-I 1748</t>
  </si>
  <si>
    <t>SINAPI-I 1749</t>
  </si>
  <si>
    <t>SINAPI-I 37412</t>
  </si>
  <si>
    <t>SINAPI-I 1745</t>
  </si>
  <si>
    <t>SINAPI-I 1750</t>
  </si>
  <si>
    <t>SINAPI-I 11687</t>
  </si>
  <si>
    <t>SINAPI-I 11689</t>
  </si>
  <si>
    <t>SINAPI-I 11693</t>
  </si>
  <si>
    <t>SINAPI-I 36215</t>
  </si>
  <si>
    <t>SINAPI-I 42439</t>
  </si>
  <si>
    <t>SINAPI-I 38381</t>
  </si>
  <si>
    <t>SINAPI-I 39621</t>
  </si>
  <si>
    <t>SINAPI-I 39624</t>
  </si>
  <si>
    <t>SINAPI-I 39615</t>
  </si>
  <si>
    <t>SINAPI-I 39620</t>
  </si>
  <si>
    <t>SINAPI-I 39623</t>
  </si>
  <si>
    <t>SINAPI-I 546</t>
  </si>
  <si>
    <t>SINAPI-I 566</t>
  </si>
  <si>
    <t>SINAPI-I 565</t>
  </si>
  <si>
    <t>SINAPI-I 555</t>
  </si>
  <si>
    <t>SINAPI-I 557</t>
  </si>
  <si>
    <t>SINAPI-I 552</t>
  </si>
  <si>
    <t>SINAPI-I 563</t>
  </si>
  <si>
    <t>SINAPI-I 549</t>
  </si>
  <si>
    <t>SINAPI-I 551</t>
  </si>
  <si>
    <t>SINAPI-I 559</t>
  </si>
  <si>
    <t>SINAPI-I 560</t>
  </si>
  <si>
    <t>SINAPI-I 547</t>
  </si>
  <si>
    <t>SINAPI-I 36207</t>
  </si>
  <si>
    <t>SINAPI-I 36209</t>
  </si>
  <si>
    <t>SINAPI-I 36210</t>
  </si>
  <si>
    <t>SINAPI-I 36204</t>
  </si>
  <si>
    <t>SINAPI-I 36205</t>
  </si>
  <si>
    <t>SINAPI-I 36081</t>
  </si>
  <si>
    <t>SINAPI-I 36206</t>
  </si>
  <si>
    <t>SINAPI-I 36218</t>
  </si>
  <si>
    <t>SINAPI-I 36220</t>
  </si>
  <si>
    <t>SINAPI-I 36080</t>
  </si>
  <si>
    <t>SINAPI-I 36223</t>
  </si>
  <si>
    <t>SINAPI-I 38127</t>
  </si>
  <si>
    <t>SINAPI-I 38060</t>
  </si>
  <si>
    <t>SINAPI-I 10956</t>
  </si>
  <si>
    <t>SINAPI-I 39380</t>
  </si>
  <si>
    <t>SINAPI-I 44172</t>
  </si>
  <si>
    <t>SINAPI-I 37597</t>
  </si>
  <si>
    <t>SINAPI-I 183</t>
  </si>
  <si>
    <t>SINAPI-I 184</t>
  </si>
  <si>
    <t>SINAPI-I 181</t>
  </si>
  <si>
    <t>SINAPI-I 20001</t>
  </si>
  <si>
    <t>SINAPI-I 39837</t>
  </si>
  <si>
    <t>SINAPI-I 43366</t>
  </si>
  <si>
    <t>SINAPI-I 10535</t>
  </si>
  <si>
    <t>SINAPI-I 10537</t>
  </si>
  <si>
    <t>SINAPI-I 13891</t>
  </si>
  <si>
    <t>SINAPI-I 44492</t>
  </si>
  <si>
    <t>SINAPI-I 36396</t>
  </si>
  <si>
    <t>SINAPI-I 36397</t>
  </si>
  <si>
    <t>SINAPI-I 36398</t>
  </si>
  <si>
    <t>SINAPI-I 647</t>
  </si>
  <si>
    <t>SINAPI-I 40920</t>
  </si>
  <si>
    <t>SINAPI-I 715</t>
  </si>
  <si>
    <t>SINAPI-I 716</t>
  </si>
  <si>
    <t>SINAPI-I 7270</t>
  </si>
  <si>
    <t>SINAPI-I 44460</t>
  </si>
  <si>
    <t>SINAPI-I 44461</t>
  </si>
  <si>
    <t>SINAPI-I 7267</t>
  </si>
  <si>
    <t>SINAPI-I 44458</t>
  </si>
  <si>
    <t>SINAPI-I 44457</t>
  </si>
  <si>
    <t>SINAPI-I 7271</t>
  </si>
  <si>
    <t>SINAPI-I 7268</t>
  </si>
  <si>
    <t>SINAPI-I 44459</t>
  </si>
  <si>
    <t>SINAPI-I 44462</t>
  </si>
  <si>
    <t>SINAPI-I 44463</t>
  </si>
  <si>
    <t>SINAPI-I 44464</t>
  </si>
  <si>
    <t>SINAPI-I 44465</t>
  </si>
  <si>
    <t>SINAPI-I 38783</t>
  </si>
  <si>
    <t>SINAPI-I 44466</t>
  </si>
  <si>
    <t>SINAPI-I 44467</t>
  </si>
  <si>
    <t>SINAPI-I 44468</t>
  </si>
  <si>
    <t>SINAPI-I 37593</t>
  </si>
  <si>
    <t>SINAPI-I 37594</t>
  </si>
  <si>
    <t>SINAPI-I 37592</t>
  </si>
  <si>
    <t>SINAPI-I 41372</t>
  </si>
  <si>
    <t>SINAPI-I 41371</t>
  </si>
  <si>
    <t>SINAPI-I 34556</t>
  </si>
  <si>
    <t>SINAPI-I 37873</t>
  </si>
  <si>
    <t>SINAPI-I 34564</t>
  </si>
  <si>
    <t>SINAPI-I 34565</t>
  </si>
  <si>
    <t>SINAPI-I 38590</t>
  </si>
  <si>
    <t>SINAPI-I 34566</t>
  </si>
  <si>
    <t>SINAPI-I 34567</t>
  </si>
  <si>
    <t>SINAPI-I 38591</t>
  </si>
  <si>
    <t>SINAPI-I 34568</t>
  </si>
  <si>
    <t>SINAPI-I 34569</t>
  </si>
  <si>
    <t>SINAPI-I 34570</t>
  </si>
  <si>
    <t>SINAPI-I 25070</t>
  </si>
  <si>
    <t>SINAPI-I 34571</t>
  </si>
  <si>
    <t>SINAPI-I 34573</t>
  </si>
  <si>
    <t>SINAPI-I 37107</t>
  </si>
  <si>
    <t>SINAPI-I 34576</t>
  </si>
  <si>
    <t>SINAPI-I 34577</t>
  </si>
  <si>
    <t>SINAPI-I 34578</t>
  </si>
  <si>
    <t>SINAPI-I 34579</t>
  </si>
  <si>
    <t>SINAPI-I 25067</t>
  </si>
  <si>
    <t>SINAPI-I 34580</t>
  </si>
  <si>
    <t>SINAPI-I 25071</t>
  </si>
  <si>
    <t>SINAPI-I 44171</t>
  </si>
  <si>
    <t>SINAPI-I 38395</t>
  </si>
  <si>
    <t>SINAPI-I 34583</t>
  </si>
  <si>
    <t>SINAPI-I 34584</t>
  </si>
  <si>
    <t>SINAPI-I 709</t>
  </si>
  <si>
    <t>SINAPI-I 34592</t>
  </si>
  <si>
    <t>SINAPI-I 34599</t>
  </si>
  <si>
    <t>SINAPI-I 651</t>
  </si>
  <si>
    <t>SINAPI-I 654</t>
  </si>
  <si>
    <t>SINAPI-I 37103</t>
  </si>
  <si>
    <t>SINAPI-I 34555</t>
  </si>
  <si>
    <t>SINAPI-I 674</t>
  </si>
  <si>
    <t>SINAPI-I 34600</t>
  </si>
  <si>
    <t>SINAPI-I 652</t>
  </si>
  <si>
    <t>SINAPI-I 650</t>
  </si>
  <si>
    <t>SINAPI-I 718</t>
  </si>
  <si>
    <t>SINAPI-I 11981</t>
  </si>
  <si>
    <t>SINAPI-I 34586</t>
  </si>
  <si>
    <t>SINAPI-I 38603</t>
  </si>
  <si>
    <t>SINAPI-I 34588</t>
  </si>
  <si>
    <t>SINAPI-I 34590</t>
  </si>
  <si>
    <t>SINAPI-I 34591</t>
  </si>
  <si>
    <t>SINAPI-I 40517</t>
  </si>
  <si>
    <t>SINAPI-I 40515</t>
  </si>
  <si>
    <t>SINAPI-I 40524</t>
  </si>
  <si>
    <t>SINAPI-I 40529</t>
  </si>
  <si>
    <t>SINAPI-I 36156</t>
  </si>
  <si>
    <t>SINAPI-I 36155</t>
  </si>
  <si>
    <t>SINAPI-I 36154</t>
  </si>
  <si>
    <t>SINAPI-I 36170</t>
  </si>
  <si>
    <t>SINAPI-I 695</t>
  </si>
  <si>
    <t>SINAPI-I 679</t>
  </si>
  <si>
    <t>SINAPI-I 711</t>
  </si>
  <si>
    <t>SINAPI-I 712</t>
  </si>
  <si>
    <t>SINAPI-I 12614</t>
  </si>
  <si>
    <t>SINAPI-I 6140</t>
  </si>
  <si>
    <t>SINAPI-I 38399</t>
  </si>
  <si>
    <t>SINAPI-I 729</t>
  </si>
  <si>
    <t>SINAPI-I 39925</t>
  </si>
  <si>
    <t>SINAPI-I 731</t>
  </si>
  <si>
    <t>SINAPI-I 10575</t>
  </si>
  <si>
    <t>SINAPI-I 733</t>
  </si>
  <si>
    <t>SINAPI-I 732</t>
  </si>
  <si>
    <t>SINAPI-I 735</t>
  </si>
  <si>
    <t>SINAPI-I 737</t>
  </si>
  <si>
    <t>SINAPI-I 736</t>
  </si>
  <si>
    <t>SINAPI-I 738</t>
  </si>
  <si>
    <t>SINAPI-I 740</t>
  </si>
  <si>
    <t>SINAPI-I 734</t>
  </si>
  <si>
    <t>SINAPI-I 39008</t>
  </si>
  <si>
    <t>SINAPI-I 39009</t>
  </si>
  <si>
    <t>SINAPI-I 10587</t>
  </si>
  <si>
    <t>SINAPI-I 759</t>
  </si>
  <si>
    <t>SINAPI-I 761</t>
  </si>
  <si>
    <t>SINAPI-I 750</t>
  </si>
  <si>
    <t>SINAPI-I 755</t>
  </si>
  <si>
    <t>SINAPI-I 749</t>
  </si>
  <si>
    <t>SINAPI-I 756</t>
  </si>
  <si>
    <t>SINAPI-I 10588</t>
  </si>
  <si>
    <t>SINAPI-I 10592</t>
  </si>
  <si>
    <t>SINAPI-I 10589</t>
  </si>
  <si>
    <t>SINAPI-I 760</t>
  </si>
  <si>
    <t>SINAPI-I 751</t>
  </si>
  <si>
    <t>SINAPI-I 754</t>
  </si>
  <si>
    <t>SINAPI-I 757</t>
  </si>
  <si>
    <t>SINAPI-I 44489</t>
  </si>
  <si>
    <t>SINAPI-I 39917</t>
  </si>
  <si>
    <t>SINAPI-I 38167</t>
  </si>
  <si>
    <t>SINAPI-I 36145</t>
  </si>
  <si>
    <t>SINAPI-I 12893</t>
  </si>
  <si>
    <t>SINAPI-I 11685</t>
  </si>
  <si>
    <t>SINAPI-I 11680</t>
  </si>
  <si>
    <t>SINAPI-I 11679</t>
  </si>
  <si>
    <t>SINAPI-I 2512</t>
  </si>
  <si>
    <t>SINAPI-I 4374</t>
  </si>
  <si>
    <t>SINAPI-I 7568</t>
  </si>
  <si>
    <t>SINAPI-I 7584</t>
  </si>
  <si>
    <t>SINAPI-I 11945</t>
  </si>
  <si>
    <t>SINAPI-I 11946</t>
  </si>
  <si>
    <t>SINAPI-I 4375</t>
  </si>
  <si>
    <t>SINAPI-I 11950</t>
  </si>
  <si>
    <t>SINAPI-I 4376</t>
  </si>
  <si>
    <t>SINAPI-I 7583</t>
  </si>
  <si>
    <t>SINAPI-I 4350</t>
  </si>
  <si>
    <t>SINAPI-I 44400</t>
  </si>
  <si>
    <t>SINAPI-I 39886</t>
  </si>
  <si>
    <t>SINAPI-I 39887</t>
  </si>
  <si>
    <t>SINAPI-I 39888</t>
  </si>
  <si>
    <t>SINAPI-I 39890</t>
  </si>
  <si>
    <t>SINAPI-I 39891</t>
  </si>
  <si>
    <t>SINAPI-I 39892</t>
  </si>
  <si>
    <t>SINAPI-I 790</t>
  </si>
  <si>
    <t>SINAPI-I 791</t>
  </si>
  <si>
    <t>SINAPI-I 766</t>
  </si>
  <si>
    <t>SINAPI-I 767</t>
  </si>
  <si>
    <t>SINAPI-I 789</t>
  </si>
  <si>
    <t>SINAPI-I 768</t>
  </si>
  <si>
    <t>SINAPI-I 769</t>
  </si>
  <si>
    <t>SINAPI-I 764</t>
  </si>
  <si>
    <t>SINAPI-I 765</t>
  </si>
  <si>
    <t>SINAPI-I 770</t>
  </si>
  <si>
    <t>SINAPI-I 12394</t>
  </si>
  <si>
    <t>SINAPI-I 787</t>
  </si>
  <si>
    <t>SINAPI-I 774</t>
  </si>
  <si>
    <t>SINAPI-I 773</t>
  </si>
  <si>
    <t>SINAPI-I 775</t>
  </si>
  <si>
    <t>SINAPI-I 788</t>
  </si>
  <si>
    <t>SINAPI-I 772</t>
  </si>
  <si>
    <t>SINAPI-I 771</t>
  </si>
  <si>
    <t>SINAPI-I 776</t>
  </si>
  <si>
    <t>SINAPI-I 777</t>
  </si>
  <si>
    <t>SINAPI-I 780</t>
  </si>
  <si>
    <t>SINAPI-I 778</t>
  </si>
  <si>
    <t>SINAPI-I 779</t>
  </si>
  <si>
    <t>SINAPI-I 781</t>
  </si>
  <si>
    <t>SINAPI-I 786</t>
  </si>
  <si>
    <t>SINAPI-I 782</t>
  </si>
  <si>
    <t>SINAPI-I 783</t>
  </si>
  <si>
    <t>SINAPI-I 785</t>
  </si>
  <si>
    <t>SINAPI-I 784</t>
  </si>
  <si>
    <t>SINAPI-I 828</t>
  </si>
  <si>
    <t>SINAPI-I 829</t>
  </si>
  <si>
    <t>SINAPI-I 812</t>
  </si>
  <si>
    <t>SINAPI-I 819</t>
  </si>
  <si>
    <t>SINAPI-I 818</t>
  </si>
  <si>
    <t>SINAPI-I 20086</t>
  </si>
  <si>
    <t>SINAPI-I 832</t>
  </si>
  <si>
    <t>SINAPI-I 834</t>
  </si>
  <si>
    <t>SINAPI-I 813</t>
  </si>
  <si>
    <t>SINAPI-I 820</t>
  </si>
  <si>
    <t>SINAPI-I 816</t>
  </si>
  <si>
    <t>SINAPI-I 814</t>
  </si>
  <si>
    <t>SINAPI-I 822</t>
  </si>
  <si>
    <t>SINAPI-I 821</t>
  </si>
  <si>
    <t>SINAPI-I 39191</t>
  </si>
  <si>
    <t>SINAPI-I 39190</t>
  </si>
  <si>
    <t>SINAPI-I 39189</t>
  </si>
  <si>
    <t>SINAPI-I 39188</t>
  </si>
  <si>
    <t>SINAPI-I 39186</t>
  </si>
  <si>
    <t>SINAPI-I 39187</t>
  </si>
  <si>
    <t>SINAPI-I 39184</t>
  </si>
  <si>
    <t>SINAPI-I 39185</t>
  </si>
  <si>
    <t>SINAPI-I 39198</t>
  </si>
  <si>
    <t>SINAPI-I 39197</t>
  </si>
  <si>
    <t>SINAPI-I 39196</t>
  </si>
  <si>
    <t>SINAPI-I 39199</t>
  </si>
  <si>
    <t>SINAPI-I 39195</t>
  </si>
  <si>
    <t>SINAPI-I 39194</t>
  </si>
  <si>
    <t>SINAPI-I 39193</t>
  </si>
  <si>
    <t>SINAPI-I 39192</t>
  </si>
  <si>
    <t>SINAPI-I 39201</t>
  </si>
  <si>
    <t>SINAPI-I 39200</t>
  </si>
  <si>
    <t>SINAPI-I 39203</t>
  </si>
  <si>
    <t>SINAPI-I 39202</t>
  </si>
  <si>
    <t>SINAPI-I 39920</t>
  </si>
  <si>
    <t>SINAPI-I 39205</t>
  </si>
  <si>
    <t>SINAPI-I 39204</t>
  </si>
  <si>
    <t>SINAPI-I 39206</t>
  </si>
  <si>
    <t>SINAPI-I 798</t>
  </si>
  <si>
    <t>SINAPI-I 797</t>
  </si>
  <si>
    <t>SINAPI-I 796</t>
  </si>
  <si>
    <t>SINAPI-I 799</t>
  </si>
  <si>
    <t>SINAPI-I 792</t>
  </si>
  <si>
    <t>SINAPI-I 38001</t>
  </si>
  <si>
    <t>SINAPI-I 38002</t>
  </si>
  <si>
    <t>SINAPI-I 38003</t>
  </si>
  <si>
    <t>SINAPI-I 38004</t>
  </si>
  <si>
    <t>SINAPI-I 44263</t>
  </si>
  <si>
    <t>SINAPI-I 36327</t>
  </si>
  <si>
    <t>SINAPI-I 38992</t>
  </si>
  <si>
    <t>SINAPI-I 38993</t>
  </si>
  <si>
    <t>SINAPI-I 44175</t>
  </si>
  <si>
    <t>SINAPI-I 44177</t>
  </si>
  <si>
    <t>SINAPI-I 38418</t>
  </si>
  <si>
    <t>SINAPI-I 39178</t>
  </si>
  <si>
    <t>SINAPI-I 39177</t>
  </si>
  <si>
    <t>SINAPI-I 39176</t>
  </si>
  <si>
    <t>SINAPI-I 39174</t>
  </si>
  <si>
    <t>SINAPI-I 39180</t>
  </si>
  <si>
    <t>SINAPI-I 39179</t>
  </si>
  <si>
    <t>SINAPI-I 39181</t>
  </si>
  <si>
    <t>SINAPI-I 39175</t>
  </si>
  <si>
    <t>SINAPI-I 39217</t>
  </si>
  <si>
    <t>SINAPI-I 39182</t>
  </si>
  <si>
    <t>SINAPI-I 12616</t>
  </si>
  <si>
    <t>SINAPI-I 1049</t>
  </si>
  <si>
    <t>SINAPI-I 1099</t>
  </si>
  <si>
    <t>SINAPI-I 1050</t>
  </si>
  <si>
    <t>SINAPI-I 39678</t>
  </si>
  <si>
    <t>SINAPI-I 1101</t>
  </si>
  <si>
    <t>SINAPI-I 1100</t>
  </si>
  <si>
    <t>SINAPI-I 39679</t>
  </si>
  <si>
    <t>SINAPI-I 1102</t>
  </si>
  <si>
    <t>SINAPI-I 1098</t>
  </si>
  <si>
    <t>SINAPI-I 1051</t>
  </si>
  <si>
    <t>SINAPI-I 37399</t>
  </si>
  <si>
    <t>SINAPI-I 43834</t>
  </si>
  <si>
    <t>SINAPI-I 43835</t>
  </si>
  <si>
    <t>SINAPI-I 43833</t>
  </si>
  <si>
    <t>SINAPI-I 41955</t>
  </si>
  <si>
    <t>SINAPI-I 41953</t>
  </si>
  <si>
    <t>SINAPI-I 41954</t>
  </si>
  <si>
    <t>SINAPI-I 25004</t>
  </si>
  <si>
    <t>SINAPI-I 25002</t>
  </si>
  <si>
    <t>SINAPI-I 37409</t>
  </si>
  <si>
    <t>SINAPI-I 841</t>
  </si>
  <si>
    <t>SINAPI-I 25005</t>
  </si>
  <si>
    <t>SINAPI-I 25003</t>
  </si>
  <si>
    <t>SINAPI-I 37410</t>
  </si>
  <si>
    <t>SINAPI-I 842</t>
  </si>
  <si>
    <t>SINAPI-I 44391</t>
  </si>
  <si>
    <t>SINAPI-I 44388</t>
  </si>
  <si>
    <t>SINAPI-I 44392</t>
  </si>
  <si>
    <t>SINAPI-I 44390</t>
  </si>
  <si>
    <t>SINAPI-I 44389</t>
  </si>
  <si>
    <t>SINAPI-I 862</t>
  </si>
  <si>
    <t>SINAPI-I 866</t>
  </si>
  <si>
    <t>SINAPI-I 892</t>
  </si>
  <si>
    <t>SINAPI-I 857</t>
  </si>
  <si>
    <t>SINAPI-I 37404</t>
  </si>
  <si>
    <t>SINAPI-I 868</t>
  </si>
  <si>
    <t>SINAPI-I 863</t>
  </si>
  <si>
    <t>SINAPI-I 867</t>
  </si>
  <si>
    <t>SINAPI-I 864</t>
  </si>
  <si>
    <t>SINAPI-I 865</t>
  </si>
  <si>
    <t>SINAPI-I 39251</t>
  </si>
  <si>
    <t>SINAPI-I 1011</t>
  </si>
  <si>
    <t>SINAPI-I 39252</t>
  </si>
  <si>
    <t>SINAPI-I 1013</t>
  </si>
  <si>
    <t>SINAPI-I 980</t>
  </si>
  <si>
    <t>SINAPI-I 39237</t>
  </si>
  <si>
    <t>SINAPI-I 39238</t>
  </si>
  <si>
    <t>SINAPI-I 979</t>
  </si>
  <si>
    <t>SINAPI-I 39239</t>
  </si>
  <si>
    <t>SINAPI-I 1014</t>
  </si>
  <si>
    <t>SINAPI-I 39240</t>
  </si>
  <si>
    <t>SINAPI-I 39232</t>
  </si>
  <si>
    <t>SINAPI-I 39233</t>
  </si>
  <si>
    <t>SINAPI-I 981</t>
  </si>
  <si>
    <t>SINAPI-I 39234</t>
  </si>
  <si>
    <t>SINAPI-I 982</t>
  </si>
  <si>
    <t>SINAPI-I 39235</t>
  </si>
  <si>
    <t>SINAPI-I 39236</t>
  </si>
  <si>
    <t>SINAPI-I 993</t>
  </si>
  <si>
    <t>SINAPI-I 1020</t>
  </si>
  <si>
    <t>SINAPI-I 1017</t>
  </si>
  <si>
    <t>SINAPI-I 999</t>
  </si>
  <si>
    <t>SINAPI-I 995</t>
  </si>
  <si>
    <t>SINAPI-I 1000</t>
  </si>
  <si>
    <t>SINAPI-I 1022</t>
  </si>
  <si>
    <t>SINAPI-I 1015</t>
  </si>
  <si>
    <t>SINAPI-I 996</t>
  </si>
  <si>
    <t>SINAPI-I 1001</t>
  </si>
  <si>
    <t>SINAPI-I 1019</t>
  </si>
  <si>
    <t>SINAPI-I 1021</t>
  </si>
  <si>
    <t>SINAPI-I 39249</t>
  </si>
  <si>
    <t>SINAPI-I 1018</t>
  </si>
  <si>
    <t>SINAPI-I 39250</t>
  </si>
  <si>
    <t>SINAPI-I 994</t>
  </si>
  <si>
    <t>SINAPI-I 977</t>
  </si>
  <si>
    <t>SINAPI-I 998</t>
  </si>
  <si>
    <t>SINAPI-I 1006</t>
  </si>
  <si>
    <t>SINAPI-I 990</t>
  </si>
  <si>
    <t>SINAPI-I 39241</t>
  </si>
  <si>
    <t>SINAPI-I 1005</t>
  </si>
  <si>
    <t>SINAPI-I 991</t>
  </si>
  <si>
    <t>SINAPI-I 986</t>
  </si>
  <si>
    <t>SINAPI-I 987</t>
  </si>
  <si>
    <t>SINAPI-I 1007</t>
  </si>
  <si>
    <t>SINAPI-I 1008</t>
  </si>
  <si>
    <t>SINAPI-I 988</t>
  </si>
  <si>
    <t>SINAPI-I 989</t>
  </si>
  <si>
    <t>SINAPI-I 43972</t>
  </si>
  <si>
    <t>SINAPI-I 43971</t>
  </si>
  <si>
    <t>SINAPI-I 39598</t>
  </si>
  <si>
    <t>SINAPI-I 43973</t>
  </si>
  <si>
    <t>SINAPI-I 39599</t>
  </si>
  <si>
    <t>SINAPI-I 43832</t>
  </si>
  <si>
    <t>SINAPI-I 34602</t>
  </si>
  <si>
    <t>SINAPI-I 34607</t>
  </si>
  <si>
    <t>SINAPI-I 34609</t>
  </si>
  <si>
    <t>SINAPI-I 34618</t>
  </si>
  <si>
    <t>SINAPI-I 34621</t>
  </si>
  <si>
    <t>SINAPI-I 34622</t>
  </si>
  <si>
    <t>SINAPI-I 34624</t>
  </si>
  <si>
    <t>SINAPI-I 34627</t>
  </si>
  <si>
    <t>SINAPI-I 34629</t>
  </si>
  <si>
    <t>SINAPI-I 39257</t>
  </si>
  <si>
    <t>SINAPI-I 39261</t>
  </si>
  <si>
    <t>SINAPI-I 39268</t>
  </si>
  <si>
    <t>SINAPI-I 39262</t>
  </si>
  <si>
    <t>SINAPI-I 39258</t>
  </si>
  <si>
    <t>SINAPI-I 39263</t>
  </si>
  <si>
    <t>SINAPI-I 39264</t>
  </si>
  <si>
    <t>SINAPI-I 39259</t>
  </si>
  <si>
    <t>SINAPI-I 39265</t>
  </si>
  <si>
    <t>SINAPI-I 39260</t>
  </si>
  <si>
    <t>SINAPI-I 39266</t>
  </si>
  <si>
    <t>SINAPI-I 39267</t>
  </si>
  <si>
    <t>SINAPI-I 11901</t>
  </si>
  <si>
    <t>SINAPI-I 11902</t>
  </si>
  <si>
    <t>SINAPI-I 11903</t>
  </si>
  <si>
    <t>SINAPI-I 11904</t>
  </si>
  <si>
    <t>SINAPI-I 11905</t>
  </si>
  <si>
    <t>SINAPI-I 11906</t>
  </si>
  <si>
    <t>SINAPI-I 11919</t>
  </si>
  <si>
    <t>SINAPI-I 11920</t>
  </si>
  <si>
    <t>SINAPI-I 11924</t>
  </si>
  <si>
    <t>SINAPI-I 11921</t>
  </si>
  <si>
    <t>SINAPI-I 11922</t>
  </si>
  <si>
    <t>SINAPI-I 11923</t>
  </si>
  <si>
    <t>SINAPI-I 11916</t>
  </si>
  <si>
    <t>SINAPI-I 11914</t>
  </si>
  <si>
    <t>SINAPI-I 11917</t>
  </si>
  <si>
    <t>SINAPI-I 11918</t>
  </si>
  <si>
    <t>SINAPI-I 37734</t>
  </si>
  <si>
    <t>SINAPI-I 42251</t>
  </si>
  <si>
    <t>SINAPI-I 37733</t>
  </si>
  <si>
    <t>SINAPI-I 37735</t>
  </si>
  <si>
    <t>SINAPI-I 5090</t>
  </si>
  <si>
    <t>SINAPI-I 5085</t>
  </si>
  <si>
    <t>SINAPI-I 43603</t>
  </si>
  <si>
    <t>SINAPI-I 38374</t>
  </si>
  <si>
    <t>SINAPI-I 4513</t>
  </si>
  <si>
    <t>SINAPI-I 20212</t>
  </si>
  <si>
    <t>SINAPI-I 20209</t>
  </si>
  <si>
    <t>SINAPI-I 4430</t>
  </si>
  <si>
    <t>SINAPI-I 4433</t>
  </si>
  <si>
    <t>SINAPI-I 4400</t>
  </si>
  <si>
    <t>SINAPI-I 2729</t>
  </si>
  <si>
    <t>SINAPI-I 37106</t>
  </si>
  <si>
    <t>SINAPI-I 11869</t>
  </si>
  <si>
    <t>SINAPI-I 43981</t>
  </si>
  <si>
    <t>SINAPI-I 37104</t>
  </si>
  <si>
    <t>SINAPI-I 43982</t>
  </si>
  <si>
    <t>SINAPI-I 43978</t>
  </si>
  <si>
    <t>SINAPI-I 11871</t>
  </si>
  <si>
    <t>SINAPI-I 37105</t>
  </si>
  <si>
    <t>SINAPI-I 43980</t>
  </si>
  <si>
    <t>SINAPI-I 43979</t>
  </si>
  <si>
    <t>SINAPI-I 11868</t>
  </si>
  <si>
    <t>SINAPI-I 34636</t>
  </si>
  <si>
    <t>SINAPI-I 34639</t>
  </si>
  <si>
    <t>SINAPI-I 34640</t>
  </si>
  <si>
    <t>SINAPI-I 43977</t>
  </si>
  <si>
    <t>SINAPI-I 34637</t>
  </si>
  <si>
    <t>SINAPI-I 34638</t>
  </si>
  <si>
    <t>SINAPI-I 34641</t>
  </si>
  <si>
    <t>SINAPI-I 43434</t>
  </si>
  <si>
    <t>SINAPI-I 43435</t>
  </si>
  <si>
    <t>SINAPI-I 43436</t>
  </si>
  <si>
    <t>SINAPI-I 43437</t>
  </si>
  <si>
    <t>SINAPI-I 43438</t>
  </si>
  <si>
    <t>SINAPI-I 41627</t>
  </si>
  <si>
    <t>SINAPI-I 41628</t>
  </si>
  <si>
    <t>SINAPI-I 41629</t>
  </si>
  <si>
    <t>SINAPI-I 43429</t>
  </si>
  <si>
    <t>SINAPI-I 43430</t>
  </si>
  <si>
    <t>SINAPI-I 43431</t>
  </si>
  <si>
    <t>SINAPI-I 43432</t>
  </si>
  <si>
    <t>SINAPI-I 43433</t>
  </si>
  <si>
    <t>SINAPI-I 43094</t>
  </si>
  <si>
    <t>SINAPI-I 43093</t>
  </si>
  <si>
    <t>SINAPI-I 11694</t>
  </si>
  <si>
    <t>SINAPI-I 1030</t>
  </si>
  <si>
    <t>SINAPI-I 11881</t>
  </si>
  <si>
    <t>SINAPI-I 35277</t>
  </si>
  <si>
    <t>SINAPI-I 10521</t>
  </si>
  <si>
    <t>SINAPI-I 10885</t>
  </si>
  <si>
    <t>SINAPI-I 20962</t>
  </si>
  <si>
    <t>SINAPI-I 20963</t>
  </si>
  <si>
    <t>SINAPI-I 34643</t>
  </si>
  <si>
    <t>SINAPI-I 41480</t>
  </si>
  <si>
    <t>SINAPI-I 41474</t>
  </si>
  <si>
    <t>SINAPI-I 41475</t>
  </si>
  <si>
    <t>SINAPI-I 41476</t>
  </si>
  <si>
    <t>SINAPI-I 2555</t>
  </si>
  <si>
    <t>SINAPI-I 2556</t>
  </si>
  <si>
    <t>SINAPI-I 2557</t>
  </si>
  <si>
    <t>SINAPI-I 10569</t>
  </si>
  <si>
    <t>SINAPI-I 39810</t>
  </si>
  <si>
    <t>SINAPI-I 39811</t>
  </si>
  <si>
    <t>SINAPI-I 39812</t>
  </si>
  <si>
    <t>SINAPI-I 43096</t>
  </si>
  <si>
    <t>SINAPI-I 43102</t>
  </si>
  <si>
    <t>SINAPI-I 43103</t>
  </si>
  <si>
    <t>SINAPI-I 43098</t>
  </si>
  <si>
    <t>SINAPI-I 43097</t>
  </si>
  <si>
    <t>SINAPI-I 43104</t>
  </si>
  <si>
    <t>SINAPI-I 39771</t>
  </si>
  <si>
    <t>SINAPI-I 39772</t>
  </si>
  <si>
    <t>SINAPI-I 39773</t>
  </si>
  <si>
    <t>SINAPI-I 39774</t>
  </si>
  <si>
    <t>SINAPI-I 39775</t>
  </si>
  <si>
    <t>SINAPI-I 39776</t>
  </si>
  <si>
    <t>SINAPI-I 39777</t>
  </si>
  <si>
    <t>SINAPI-I 20254</t>
  </si>
  <si>
    <t>SINAPI-I 20253</t>
  </si>
  <si>
    <t>SINAPI-I 1872</t>
  </si>
  <si>
    <t>SINAPI-I 1873</t>
  </si>
  <si>
    <t>SINAPI-I 14055</t>
  </si>
  <si>
    <t>SINAPI-I 11247</t>
  </si>
  <si>
    <t>SINAPI-I 11250</t>
  </si>
  <si>
    <t>SINAPI-I 11249</t>
  </si>
  <si>
    <t>SINAPI-I 11251</t>
  </si>
  <si>
    <t>SINAPI-I 11253</t>
  </si>
  <si>
    <t>SINAPI-I 11255</t>
  </si>
  <si>
    <t>SINAPI-I 11256</t>
  </si>
  <si>
    <t>SINAPI-I 39693</t>
  </si>
  <si>
    <t>SINAPI-I 39692</t>
  </si>
  <si>
    <t>SINAPI-I 1062</t>
  </si>
  <si>
    <t>SINAPI-I 39686</t>
  </si>
  <si>
    <t>SINAPI-I 43095</t>
  </si>
  <si>
    <t>SINAPI-I 1871</t>
  </si>
  <si>
    <t>SINAPI-I 12001</t>
  </si>
  <si>
    <t>SINAPI-I 11882</t>
  </si>
  <si>
    <t>SINAPI-I 1068</t>
  </si>
  <si>
    <t>SINAPI-I 39690</t>
  </si>
  <si>
    <t>SINAPI-I 39691</t>
  </si>
  <si>
    <t>SINAPI-I 39808</t>
  </si>
  <si>
    <t>SINAPI-I 39809</t>
  </si>
  <si>
    <t>SINAPI-I 43439</t>
  </si>
  <si>
    <t>SINAPI-I 5103</t>
  </si>
  <si>
    <t>SINAPI-I 11880</t>
  </si>
  <si>
    <t>SINAPI-I 11714</t>
  </si>
  <si>
    <t>SINAPI-I 11712</t>
  </si>
  <si>
    <t>SINAPI-I 11717</t>
  </si>
  <si>
    <t>SINAPI-I 1106</t>
  </si>
  <si>
    <t>SINAPI-I 11161</t>
  </si>
  <si>
    <t>SINAPI-I 1107</t>
  </si>
  <si>
    <t>SINAPI-I 44479</t>
  </si>
  <si>
    <t>SINAPI-I 4759</t>
  </si>
  <si>
    <t>SINAPI-I 41068</t>
  </si>
  <si>
    <t>SINAPI-I 12618</t>
  </si>
  <si>
    <t>SINAPI-I 1108</t>
  </si>
  <si>
    <t>SINAPI-I 1117</t>
  </si>
  <si>
    <t>SINAPI-I 1118</t>
  </si>
  <si>
    <t>SINAPI-I 1110</t>
  </si>
  <si>
    <t>SINAPI-I 40784</t>
  </si>
  <si>
    <t>SINAPI-I 40782</t>
  </si>
  <si>
    <t>SINAPI-I 40783</t>
  </si>
  <si>
    <t>SINAPI-I 1109</t>
  </si>
  <si>
    <t>SINAPI-I 1119</t>
  </si>
  <si>
    <t>SINAPI-I 13115</t>
  </si>
  <si>
    <t>SINAPI-I 10541</t>
  </si>
  <si>
    <t>SINAPI-I 10542</t>
  </si>
  <si>
    <t>SINAPI-I 10543</t>
  </si>
  <si>
    <t>SINAPI-I 10544</t>
  </si>
  <si>
    <t>SINAPI-I 10545</t>
  </si>
  <si>
    <t>SINAPI-I 38365</t>
  </si>
  <si>
    <t>SINAPI-I 44056</t>
  </si>
  <si>
    <t>SINAPI-I 44057</t>
  </si>
  <si>
    <t>SINAPI-I 37754</t>
  </si>
  <si>
    <t>SINAPI-I 37757</t>
  </si>
  <si>
    <t>SINAPI-I 44058</t>
  </si>
  <si>
    <t>SINAPI-I 37752</t>
  </si>
  <si>
    <t>SINAPI-I 44059</t>
  </si>
  <si>
    <t>SINAPI-I 37750</t>
  </si>
  <si>
    <t>SINAPI-I 37758</t>
  </si>
  <si>
    <t>SINAPI-I 44060</t>
  </si>
  <si>
    <t>SINAPI-I 37749</t>
  </si>
  <si>
    <t>SINAPI-I 44061</t>
  </si>
  <si>
    <t>SINAPI-I 1159</t>
  </si>
  <si>
    <t>SINAPI-I 12114</t>
  </si>
  <si>
    <t>SINAPI-I 38106</t>
  </si>
  <si>
    <t>SINAPI-I 38085</t>
  </si>
  <si>
    <t>SINAPI-I 659</t>
  </si>
  <si>
    <t>SINAPI-I 660</t>
  </si>
  <si>
    <t>SINAPI-I 658</t>
  </si>
  <si>
    <t>SINAPI-I 38599</t>
  </si>
  <si>
    <t>SINAPI-I 38596</t>
  </si>
  <si>
    <t>SINAPI-I 38600</t>
  </si>
  <si>
    <t>SINAPI-I 38597</t>
  </si>
  <si>
    <t>SINAPI-I 38548</t>
  </si>
  <si>
    <t>SINAPI-I 34649</t>
  </si>
  <si>
    <t>SINAPI-I 34655</t>
  </si>
  <si>
    <t>SINAPI-I 40607</t>
  </si>
  <si>
    <t>SINAPI-I 567</t>
  </si>
  <si>
    <t>SINAPI-I 574</t>
  </si>
  <si>
    <t>SINAPI-I 568</t>
  </si>
  <si>
    <t>SINAPI-I 4777</t>
  </si>
  <si>
    <t>SINAPI-I 592</t>
  </si>
  <si>
    <t>SINAPI-I 586</t>
  </si>
  <si>
    <t>SINAPI-I 588</t>
  </si>
  <si>
    <t>SINAPI-I 591</t>
  </si>
  <si>
    <t>SINAPI-I 584</t>
  </si>
  <si>
    <t>SINAPI-I 589</t>
  </si>
  <si>
    <t>SINAPI-I 1165</t>
  </si>
  <si>
    <t>SINAPI-I 1164</t>
  </si>
  <si>
    <t>SINAPI-I 1170</t>
  </si>
  <si>
    <t>SINAPI-I 1162</t>
  </si>
  <si>
    <t>SINAPI-I 12395</t>
  </si>
  <si>
    <t>SINAPI-I 1169</t>
  </si>
  <si>
    <t>SINAPI-I 1166</t>
  </si>
  <si>
    <t>SINAPI-I 1168</t>
  </si>
  <si>
    <t>SINAPI-I 1163</t>
  </si>
  <si>
    <t>SINAPI-I 12396</t>
  </si>
  <si>
    <t>SINAPI-I 1167</t>
  </si>
  <si>
    <t>SINAPI-I 36331</t>
  </si>
  <si>
    <t>SINAPI-I 36346</t>
  </si>
  <si>
    <t>SINAPI-I 1202</t>
  </si>
  <si>
    <t>SINAPI-I 1197</t>
  </si>
  <si>
    <t>SINAPI-I 1198</t>
  </si>
  <si>
    <t>SINAPI-I 20088</t>
  </si>
  <si>
    <t>SINAPI-I 20089</t>
  </si>
  <si>
    <t>SINAPI-I 20087</t>
  </si>
  <si>
    <t>SINAPI-I 1191</t>
  </si>
  <si>
    <t>SINAPI-I 1185</t>
  </si>
  <si>
    <t>SINAPI-I 1189</t>
  </si>
  <si>
    <t>SINAPI-I 1193</t>
  </si>
  <si>
    <t>SINAPI-I 1194</t>
  </si>
  <si>
    <t>SINAPI-I 1195</t>
  </si>
  <si>
    <t>SINAPI-I 1204</t>
  </si>
  <si>
    <t>SINAPI-I 1200</t>
  </si>
  <si>
    <t>SINAPI-I 12909</t>
  </si>
  <si>
    <t>SINAPI-I 12910</t>
  </si>
  <si>
    <t>SINAPI-I 1207</t>
  </si>
  <si>
    <t>SINAPI-I 1206</t>
  </si>
  <si>
    <t>SINAPI-I 1183</t>
  </si>
  <si>
    <t>SINAPI-I 42685</t>
  </si>
  <si>
    <t>SINAPI-I 42686</t>
  </si>
  <si>
    <t>SINAPI-I 12894</t>
  </si>
  <si>
    <t>SINAPI-I 12895</t>
  </si>
  <si>
    <t>SINAPI-I 1631</t>
  </si>
  <si>
    <t>SINAPI-I 1633</t>
  </si>
  <si>
    <t>SINAPI-I 10818</t>
  </si>
  <si>
    <t>SINAPI-I 41410</t>
  </si>
  <si>
    <t>SINAPI-I 41411</t>
  </si>
  <si>
    <t>SINAPI-I 41412</t>
  </si>
  <si>
    <t>SINAPI-I 41413</t>
  </si>
  <si>
    <t>SINAPI-I 39359</t>
  </si>
  <si>
    <t>SINAPI-I 39360</t>
  </si>
  <si>
    <t>SINAPI-I 10710</t>
  </si>
  <si>
    <t>SINAPI-I 10709</t>
  </si>
  <si>
    <t>SINAPI-I 39636</t>
  </si>
  <si>
    <t>SINAPI-I 10708</t>
  </si>
  <si>
    <t>SINAPI-I 39635</t>
  </si>
  <si>
    <t>SINAPI-I 6117</t>
  </si>
  <si>
    <t>SINAPI-I 40913</t>
  </si>
  <si>
    <t>SINAPI-I 1214</t>
  </si>
  <si>
    <t>SINAPI-I 40915</t>
  </si>
  <si>
    <t>SINAPI-I 40914</t>
  </si>
  <si>
    <t>SINAPI-I 1213</t>
  </si>
  <si>
    <t>SINAPI-I 5091</t>
  </si>
  <si>
    <t>SINAPI-I 14615</t>
  </si>
  <si>
    <t>SINAPI-I 2711</t>
  </si>
  <si>
    <t>SINAPI-I 37727</t>
  </si>
  <si>
    <t>SINAPI-I 37728</t>
  </si>
  <si>
    <t>SINAPI-I 37729</t>
  </si>
  <si>
    <t>SINAPI-I 37730</t>
  </si>
  <si>
    <t>SINAPI-I 37731</t>
  </si>
  <si>
    <t>SINAPI-I 37732</t>
  </si>
  <si>
    <t>SINAPI-I 45194</t>
  </si>
  <si>
    <t>SINAPI-I 36496</t>
  </si>
  <si>
    <t>SINAPI-I 37762</t>
  </si>
  <si>
    <t>SINAPI-I 37763</t>
  </si>
  <si>
    <t>SINAPI-I 41992</t>
  </si>
  <si>
    <t>SINAPI-I 10630</t>
  </si>
  <si>
    <t>SINAPI-I 13215</t>
  </si>
  <si>
    <t>SINAPI-I 4235</t>
  </si>
  <si>
    <t>SINAPI-I 40976</t>
  </si>
  <si>
    <t>SINAPI-I 43091</t>
  </si>
  <si>
    <t>SINAPI-I 43092</t>
  </si>
  <si>
    <t>SINAPI-I 43089</t>
  </si>
  <si>
    <t>SINAPI-I 43090</t>
  </si>
  <si>
    <t>SINAPI-I 41967</t>
  </si>
  <si>
    <t>SINAPI-I 12760</t>
  </si>
  <si>
    <t>SINAPI-I 12759</t>
  </si>
  <si>
    <t>SINAPI-I 43105</t>
  </si>
  <si>
    <t>SINAPI-I 40424</t>
  </si>
  <si>
    <t>SINAPI-I 1325</t>
  </si>
  <si>
    <t>SINAPI-I 1327</t>
  </si>
  <si>
    <t>SINAPI-I 1328</t>
  </si>
  <si>
    <t>SINAPI-I 1321</t>
  </si>
  <si>
    <t>SINAPI-I 1318</t>
  </si>
  <si>
    <t>SINAPI-I 1322</t>
  </si>
  <si>
    <t>SINAPI-I 1323</t>
  </si>
  <si>
    <t>SINAPI-I 1319</t>
  </si>
  <si>
    <t>SINAPI-I 11026</t>
  </si>
  <si>
    <t>SINAPI-I 11027</t>
  </si>
  <si>
    <t>SINAPI-I 11046</t>
  </si>
  <si>
    <t>SINAPI-I 11047</t>
  </si>
  <si>
    <t>SINAPI-I 43668</t>
  </si>
  <si>
    <t>SINAPI-I 11049</t>
  </si>
  <si>
    <t>SINAPI-I 43106</t>
  </si>
  <si>
    <t>SINAPI-I 11051</t>
  </si>
  <si>
    <t>SINAPI-I 11061</t>
  </si>
  <si>
    <t>SINAPI-I 43667</t>
  </si>
  <si>
    <t>SINAPI-I 1333</t>
  </si>
  <si>
    <t>SINAPI-I 1330</t>
  </si>
  <si>
    <t>SINAPI-I 10957</t>
  </si>
  <si>
    <t>SINAPI-I 1332</t>
  </si>
  <si>
    <t>SINAPI-I 1334</t>
  </si>
  <si>
    <t>SINAPI-I 1335</t>
  </si>
  <si>
    <t>SINAPI-I 40425</t>
  </si>
  <si>
    <t>SINAPI-I 1337</t>
  </si>
  <si>
    <t>SINAPI-I 1338</t>
  </si>
  <si>
    <t>SINAPI-I 1340</t>
  </si>
  <si>
    <t>SINAPI-I 1341</t>
  </si>
  <si>
    <t>SINAPI-I 34659</t>
  </si>
  <si>
    <t>SINAPI-I 34514</t>
  </si>
  <si>
    <t>SINAPI-I 34660</t>
  </si>
  <si>
    <t>SINAPI-I 34661</t>
  </si>
  <si>
    <t>SINAPI-I 34667</t>
  </si>
  <si>
    <t>SINAPI-I 34668</t>
  </si>
  <si>
    <t>SINAPI-I 34741</t>
  </si>
  <si>
    <t>SINAPI-I 34664</t>
  </si>
  <si>
    <t>SINAPI-I 34665</t>
  </si>
  <si>
    <t>SINAPI-I 34666</t>
  </si>
  <si>
    <t>SINAPI-I 34669</t>
  </si>
  <si>
    <t>SINAPI-I 34670</t>
  </si>
  <si>
    <t>SINAPI-I 34671</t>
  </si>
  <si>
    <t>SINAPI-I 34672</t>
  </si>
  <si>
    <t>SINAPI-I 34673</t>
  </si>
  <si>
    <t>SINAPI-I 34674</t>
  </si>
  <si>
    <t>SINAPI-I 34675</t>
  </si>
  <si>
    <t>SINAPI-I 34676</t>
  </si>
  <si>
    <t>SINAPI-I 34677</t>
  </si>
  <si>
    <t>SINAPI-I 43126</t>
  </si>
  <si>
    <t>SINAPI-I 43124</t>
  </si>
  <si>
    <t>SINAPI-I 43125</t>
  </si>
  <si>
    <t>SINAPI-I 40623</t>
  </si>
  <si>
    <t>SINAPI-I 43701</t>
  </si>
  <si>
    <t>SINAPI-I 1345</t>
  </si>
  <si>
    <t>SINAPI-I 1346</t>
  </si>
  <si>
    <t>SINAPI-I 1347</t>
  </si>
  <si>
    <t>SINAPI-I 43678</t>
  </si>
  <si>
    <t>SINAPI-I 43680</t>
  </si>
  <si>
    <t>SINAPI-I 43679</t>
  </si>
  <si>
    <t>SINAPI-I 1355</t>
  </si>
  <si>
    <t>SINAPI-I 1358</t>
  </si>
  <si>
    <t>SINAPI-I 43677</t>
  </si>
  <si>
    <t>SINAPI-I 43682</t>
  </si>
  <si>
    <t>SINAPI-I 43681</t>
  </si>
  <si>
    <t>SINAPI-I 45248</t>
  </si>
  <si>
    <t>SINAPI-I 45243</t>
  </si>
  <si>
    <t>SINAPI-I 45252</t>
  </si>
  <si>
    <t>SINAPI-I 45246</t>
  </si>
  <si>
    <t>SINAPI-I 20971</t>
  </si>
  <si>
    <t>SINAPI-I 45247</t>
  </si>
  <si>
    <t>SINAPI-I 39746</t>
  </si>
  <si>
    <t>SINAPI-I 13279</t>
  </si>
  <si>
    <t>SINAPI-I 11977</t>
  </si>
  <si>
    <t>SINAPI-I 11976</t>
  </si>
  <si>
    <t>SINAPI-I 11975</t>
  </si>
  <si>
    <t>SINAPI-I 1368</t>
  </si>
  <si>
    <t>SINAPI-I 1367</t>
  </si>
  <si>
    <t>SINAPI-I 1380</t>
  </si>
  <si>
    <t>SINAPI-I 1375</t>
  </si>
  <si>
    <t>SINAPI-I 1379</t>
  </si>
  <si>
    <t>SINAPI-I 13284</t>
  </si>
  <si>
    <t>SINAPI-I 44528</t>
  </si>
  <si>
    <t>SINAPI-I 34753</t>
  </si>
  <si>
    <t>SINAPI-I 420</t>
  </si>
  <si>
    <t>SINAPI-I 12327</t>
  </si>
  <si>
    <t>SINAPI-I 36148</t>
  </si>
  <si>
    <t>SINAPI-I 12329</t>
  </si>
  <si>
    <t>SINAPI-I 1339</t>
  </si>
  <si>
    <t>SINAPI-I 44396</t>
  </si>
  <si>
    <t>SINAPI-I 44327</t>
  </si>
  <si>
    <t>SINAPI-I 37418</t>
  </si>
  <si>
    <t>SINAPI-I 37419</t>
  </si>
  <si>
    <t>SINAPI-I 1427</t>
  </si>
  <si>
    <t>SINAPI-I 1402</t>
  </si>
  <si>
    <t>SINAPI-I 1420</t>
  </si>
  <si>
    <t>SINAPI-I 1419</t>
  </si>
  <si>
    <t>SINAPI-I 1414</t>
  </si>
  <si>
    <t>SINAPI-I 1413</t>
  </si>
  <si>
    <t>SINAPI-I 1412</t>
  </si>
  <si>
    <t>SINAPI-I 1406</t>
  </si>
  <si>
    <t>SINAPI-I 45237</t>
  </si>
  <si>
    <t>SINAPI-I 11281</t>
  </si>
  <si>
    <t>SINAPI-I 1442</t>
  </si>
  <si>
    <t>SINAPI-I 13457</t>
  </si>
  <si>
    <t>SINAPI-I 40699</t>
  </si>
  <si>
    <t>SINAPI-I 40701</t>
  </si>
  <si>
    <t>SINAPI-I 40700</t>
  </si>
  <si>
    <t>SINAPI-I 13458</t>
  </si>
  <si>
    <t>SINAPI-I 11134</t>
  </si>
  <si>
    <t>SINAPI-I 11135</t>
  </si>
  <si>
    <t>SINAPI-I 11136</t>
  </si>
  <si>
    <t>SINAPI-I 34743</t>
  </si>
  <si>
    <t>SINAPI-I 11137</t>
  </si>
  <si>
    <t>SINAPI-I 34745</t>
  </si>
  <si>
    <t>SINAPI-I 34746</t>
  </si>
  <si>
    <t>SINAPI-I 1360</t>
  </si>
  <si>
    <t>SINAPI-I 36524</t>
  </si>
  <si>
    <t>SINAPI-I 36526</t>
  </si>
  <si>
    <t>SINAPI-I 36523</t>
  </si>
  <si>
    <t>SINAPI-I 36527</t>
  </si>
  <si>
    <t>SINAPI-I 38642</t>
  </si>
  <si>
    <t>SINAPI-I 36522</t>
  </si>
  <si>
    <t>SINAPI-I 36525</t>
  </si>
  <si>
    <t>SINAPI-I 13803</t>
  </si>
  <si>
    <t>SINAPI-I 34348</t>
  </si>
  <si>
    <t>SINAPI-I 34347</t>
  </si>
  <si>
    <t>SINAPI-I 11146</t>
  </si>
  <si>
    <t>SINAPI-I 11147</t>
  </si>
  <si>
    <t>SINAPI-I 34872</t>
  </si>
  <si>
    <t>SINAPI-I 34491</t>
  </si>
  <si>
    <t>SINAPI-I 34770</t>
  </si>
  <si>
    <t>SINAPI-I 1518</t>
  </si>
  <si>
    <t>SINAPI-I 41965</t>
  </si>
  <si>
    <t>SINAPI-I 1524</t>
  </si>
  <si>
    <t>SINAPI-I 34492</t>
  </si>
  <si>
    <t>SINAPI-I 38404</t>
  </si>
  <si>
    <t>SINAPI-I 39849</t>
  </si>
  <si>
    <t>SINAPI-I 38464</t>
  </si>
  <si>
    <t>SINAPI-I 1527</t>
  </si>
  <si>
    <t>SINAPI-I 34493</t>
  </si>
  <si>
    <t>SINAPI-I 38405</t>
  </si>
  <si>
    <t>SINAPI-I 38408</t>
  </si>
  <si>
    <t>SINAPI-I 1525</t>
  </si>
  <si>
    <t>SINAPI-I 34494</t>
  </si>
  <si>
    <t>SINAPI-I 38406</t>
  </si>
  <si>
    <t>SINAPI-I 38409</t>
  </si>
  <si>
    <t>SINAPI-I 43360</t>
  </si>
  <si>
    <t>SINAPI-I 11145</t>
  </si>
  <si>
    <t>SINAPI-I 34495</t>
  </si>
  <si>
    <t>SINAPI-I 34479</t>
  </si>
  <si>
    <t>SINAPI-I 34496</t>
  </si>
  <si>
    <t>SINAPI-I 34481</t>
  </si>
  <si>
    <t>SINAPI-I 34483</t>
  </si>
  <si>
    <t>SINAPI-I 34485</t>
  </si>
  <si>
    <t>SINAPI-I 14041</t>
  </si>
  <si>
    <t>SINAPI-I 1523</t>
  </si>
  <si>
    <t>SINAPI-I 14054</t>
  </si>
  <si>
    <t>SINAPI-I 14052</t>
  </si>
  <si>
    <t>SINAPI-I 14053</t>
  </si>
  <si>
    <t>SINAPI-I 2560</t>
  </si>
  <si>
    <t>SINAPI-I 2558</t>
  </si>
  <si>
    <t>SINAPI-I 2559</t>
  </si>
  <si>
    <t>SINAPI-I 2592</t>
  </si>
  <si>
    <t>SINAPI-I 2589</t>
  </si>
  <si>
    <t>SINAPI-I 2566</t>
  </si>
  <si>
    <t>SINAPI-I 2590</t>
  </si>
  <si>
    <t>SINAPI-I 2591</t>
  </si>
  <si>
    <t>SINAPI-I 2567</t>
  </si>
  <si>
    <t>SINAPI-I 2568</t>
  </si>
  <si>
    <t>SINAPI-I 2565</t>
  </si>
  <si>
    <t>SINAPI-I 2594</t>
  </si>
  <si>
    <t>SINAPI-I 2587</t>
  </si>
  <si>
    <t>SINAPI-I 2588</t>
  </si>
  <si>
    <t>SINAPI-I 2570</t>
  </si>
  <si>
    <t>SINAPI-I 2569</t>
  </si>
  <si>
    <t>SINAPI-I 2571</t>
  </si>
  <si>
    <t>SINAPI-I 2572</t>
  </si>
  <si>
    <t>SINAPI-I 2593</t>
  </si>
  <si>
    <t>SINAPI-I 2595</t>
  </si>
  <si>
    <t>SINAPI-I 2576</t>
  </si>
  <si>
    <t>SINAPI-I 2575</t>
  </si>
  <si>
    <t>SINAPI-I 2586</t>
  </si>
  <si>
    <t>SINAPI-I 2573</t>
  </si>
  <si>
    <t>SINAPI-I 2577</t>
  </si>
  <si>
    <t>SINAPI-I 2578</t>
  </si>
  <si>
    <t>SINAPI-I 2574</t>
  </si>
  <si>
    <t>SINAPI-I 2585</t>
  </si>
  <si>
    <t>SINAPI-I 12008</t>
  </si>
  <si>
    <t>SINAPI-I 2582</t>
  </si>
  <si>
    <t>SINAPI-I 2597</t>
  </si>
  <si>
    <t>SINAPI-I 2581</t>
  </si>
  <si>
    <t>SINAPI-I 2579</t>
  </si>
  <si>
    <t>SINAPI-I 2596</t>
  </si>
  <si>
    <t>SINAPI-I 2583</t>
  </si>
  <si>
    <t>SINAPI-I 2580</t>
  </si>
  <si>
    <t>SINAPI-I 2584</t>
  </si>
  <si>
    <t>SINAPI-I 39329</t>
  </si>
  <si>
    <t>SINAPI-I 12010</t>
  </si>
  <si>
    <t>SINAPI-I 39332</t>
  </si>
  <si>
    <t>SINAPI-I 39330</t>
  </si>
  <si>
    <t>SINAPI-I 39331</t>
  </si>
  <si>
    <t>SINAPI-I 39335</t>
  </si>
  <si>
    <t>SINAPI-I 39333</t>
  </si>
  <si>
    <t>SINAPI-I 39334</t>
  </si>
  <si>
    <t>SINAPI-I 12015</t>
  </si>
  <si>
    <t>SINAPI-I 12016</t>
  </si>
  <si>
    <t>SINAPI-I 12019</t>
  </si>
  <si>
    <t>SINAPI-I 12020</t>
  </si>
  <si>
    <t>SINAPI-I 39338</t>
  </si>
  <si>
    <t>SINAPI-I 39336</t>
  </si>
  <si>
    <t>SINAPI-I 39337</t>
  </si>
  <si>
    <t>SINAPI-I 39341</t>
  </si>
  <si>
    <t>SINAPI-I 39340</t>
  </si>
  <si>
    <t>SINAPI-I 39342</t>
  </si>
  <si>
    <t>SINAPI-I 12025</t>
  </si>
  <si>
    <t>SINAPI-I 39345</t>
  </si>
  <si>
    <t>SINAPI-I 39343</t>
  </si>
  <si>
    <t>SINAPI-I 39344</t>
  </si>
  <si>
    <t>SINAPI-I 12623</t>
  </si>
  <si>
    <t>SINAPI-I 34498</t>
  </si>
  <si>
    <t>SINAPI-I 13244</t>
  </si>
  <si>
    <t>SINAPI-I 38998</t>
  </si>
  <si>
    <t>SINAPI-I 38999</t>
  </si>
  <si>
    <t>SINAPI-I 38996</t>
  </si>
  <si>
    <t>SINAPI-I 44173</t>
  </si>
  <si>
    <t>SINAPI-I 44174</t>
  </si>
  <si>
    <t>SINAPI-I 38997</t>
  </si>
  <si>
    <t>SINAPI-I 39600</t>
  </si>
  <si>
    <t>SINAPI-I 39601</t>
  </si>
  <si>
    <t>SINAPI-I 39862</t>
  </si>
  <si>
    <t>SINAPI-I 39863</t>
  </si>
  <si>
    <t>SINAPI-I 39864</t>
  </si>
  <si>
    <t>SINAPI-I 39865</t>
  </si>
  <si>
    <t>SINAPI-I 2517</t>
  </si>
  <si>
    <t>SINAPI-I 2522</t>
  </si>
  <si>
    <t>SINAPI-I 2516</t>
  </si>
  <si>
    <t>SINAPI-I 2548</t>
  </si>
  <si>
    <t>SINAPI-I 2518</t>
  </si>
  <si>
    <t>SINAPI-I 2521</t>
  </si>
  <si>
    <t>SINAPI-I 2519</t>
  </si>
  <si>
    <t>SINAPI-I 2515</t>
  </si>
  <si>
    <t>SINAPI-I 2520</t>
  </si>
  <si>
    <t>SINAPI-I 1602</t>
  </si>
  <si>
    <t>SINAPI-I 1601</t>
  </si>
  <si>
    <t>SINAPI-I 1600</t>
  </si>
  <si>
    <t>SINAPI-I 1598</t>
  </si>
  <si>
    <t>SINAPI-I 1603</t>
  </si>
  <si>
    <t>SINAPI-I 1599</t>
  </si>
  <si>
    <t>SINAPI-I 1597</t>
  </si>
  <si>
    <t>SINAPI-I 39602</t>
  </si>
  <si>
    <t>SINAPI-I 39603</t>
  </si>
  <si>
    <t>SINAPI-I 11821</t>
  </si>
  <si>
    <t>SINAPI-I 1562</t>
  </si>
  <si>
    <t>SINAPI-I 1563</t>
  </si>
  <si>
    <t>SINAPI-I 11856</t>
  </si>
  <si>
    <t>SINAPI-I 11857</t>
  </si>
  <si>
    <t>SINAPI-I 11858</t>
  </si>
  <si>
    <t>SINAPI-I 1539</t>
  </si>
  <si>
    <t>SINAPI-I 11859</t>
  </si>
  <si>
    <t>SINAPI-I 1550</t>
  </si>
  <si>
    <t>SINAPI-I 11854</t>
  </si>
  <si>
    <t>SINAPI-I 11862</t>
  </si>
  <si>
    <t>SINAPI-I 11863</t>
  </si>
  <si>
    <t>SINAPI-I 11855</t>
  </si>
  <si>
    <t>SINAPI-I 11864</t>
  </si>
  <si>
    <t>SINAPI-I 2527</t>
  </si>
  <si>
    <t>SINAPI-I 2526</t>
  </si>
  <si>
    <t>SINAPI-I 2483</t>
  </si>
  <si>
    <t>SINAPI-I 2487</t>
  </si>
  <si>
    <t>SINAPI-I 2528</t>
  </si>
  <si>
    <t>SINAPI-I 2489</t>
  </si>
  <si>
    <t>SINAPI-I 2484</t>
  </si>
  <si>
    <t>SINAPI-I 2488</t>
  </si>
  <si>
    <t>SINAPI-I 2485</t>
  </si>
  <si>
    <t>SINAPI-I 44247</t>
  </si>
  <si>
    <t>SINAPI-I 38005</t>
  </si>
  <si>
    <t>SINAPI-I 38006</t>
  </si>
  <si>
    <t>SINAPI-I 38428</t>
  </si>
  <si>
    <t>SINAPI-I 38007</t>
  </si>
  <si>
    <t>SINAPI-I 38008</t>
  </si>
  <si>
    <t>SINAPI-I 38009</t>
  </si>
  <si>
    <t>SINAPI-I 44248</t>
  </si>
  <si>
    <t>SINAPI-I 44249</t>
  </si>
  <si>
    <t>SINAPI-I 44250</t>
  </si>
  <si>
    <t>SINAPI-I 39279</t>
  </si>
  <si>
    <t>SINAPI-I 39280</t>
  </si>
  <si>
    <t>SINAPI-I 39281</t>
  </si>
  <si>
    <t>SINAPI-I 39282</t>
  </si>
  <si>
    <t>SINAPI-I 38844</t>
  </si>
  <si>
    <t>SINAPI-I 38846</t>
  </si>
  <si>
    <t>SINAPI-I 38847</t>
  </si>
  <si>
    <t>SINAPI-I 38850</t>
  </si>
  <si>
    <t>SINAPI-I 38848</t>
  </si>
  <si>
    <t>SINAPI-I 38851</t>
  </si>
  <si>
    <t>SINAPI-I 38854</t>
  </si>
  <si>
    <t>SINAPI-I 3104</t>
  </si>
  <si>
    <t>SINAPI-I 1607</t>
  </si>
  <si>
    <t>SINAPI-I 38169</t>
  </si>
  <si>
    <t>SINAPI-I 6142</t>
  </si>
  <si>
    <t>SINAPI-I 11686</t>
  </si>
  <si>
    <t>SINAPI-I 37598</t>
  </si>
  <si>
    <t>SINAPI-I 25398</t>
  </si>
  <si>
    <t>SINAPI-I 25399</t>
  </si>
  <si>
    <t>SINAPI-I 43440</t>
  </si>
  <si>
    <t>SINAPI-I 10667</t>
  </si>
  <si>
    <t>SINAPI-I 1613</t>
  </si>
  <si>
    <t>SINAPI-I 1626</t>
  </si>
  <si>
    <t>SINAPI-I 1625</t>
  </si>
  <si>
    <t>SINAPI-I 1622</t>
  </si>
  <si>
    <t>SINAPI-I 1620</t>
  </si>
  <si>
    <t>SINAPI-I 1629</t>
  </si>
  <si>
    <t>SINAPI-I 1627</t>
  </si>
  <si>
    <t>SINAPI-I 1623</t>
  </si>
  <si>
    <t>SINAPI-I 1619</t>
  </si>
  <si>
    <t>SINAPI-I 1630</t>
  </si>
  <si>
    <t>SINAPI-I 1616</t>
  </si>
  <si>
    <t>SINAPI-I 1614</t>
  </si>
  <si>
    <t>SINAPI-I 1617</t>
  </si>
  <si>
    <t>SINAPI-I 1621</t>
  </si>
  <si>
    <t>SINAPI-I 1624</t>
  </si>
  <si>
    <t>SINAPI-I 1615</t>
  </si>
  <si>
    <t>SINAPI-I 1612</t>
  </si>
  <si>
    <t>SINAPI-I 1618</t>
  </si>
  <si>
    <t>SINAPI-I 14211</t>
  </si>
  <si>
    <t>SINAPI-I 43657</t>
  </si>
  <si>
    <t>SINAPI-I 38200</t>
  </si>
  <si>
    <t>SINAPI-I 39269</t>
  </si>
  <si>
    <t>SINAPI-I 11889</t>
  </si>
  <si>
    <t>SINAPI-I 39270</t>
  </si>
  <si>
    <t>SINAPI-I 11890</t>
  </si>
  <si>
    <t>SINAPI-I 11891</t>
  </si>
  <si>
    <t>SINAPI-I 11892</t>
  </si>
  <si>
    <t>SINAPI-I 37601</t>
  </si>
  <si>
    <t>SINAPI-I 1634</t>
  </si>
  <si>
    <t>SINAPI-I 44274</t>
  </si>
  <si>
    <t>SINAPI-I 5086</t>
  </si>
  <si>
    <t>SINAPI-I 45244</t>
  </si>
  <si>
    <t>SINAPI-I 11280</t>
  </si>
  <si>
    <t>SINAPI-I 40519</t>
  </si>
  <si>
    <t>SINAPI-I 3446</t>
  </si>
  <si>
    <t>SINAPI-I 3445</t>
  </si>
  <si>
    <t>SINAPI-I 3444</t>
  </si>
  <si>
    <t>SINAPI-I 3441</t>
  </si>
  <si>
    <t>SINAPI-I 12402</t>
  </si>
  <si>
    <t>SINAPI-I 3447</t>
  </si>
  <si>
    <t>SINAPI-I 3448</t>
  </si>
  <si>
    <t>SINAPI-I 3442</t>
  </si>
  <si>
    <t>SINAPI-I 3449</t>
  </si>
  <si>
    <t>SINAPI-I 37438</t>
  </si>
  <si>
    <t>SINAPI-I 37439</t>
  </si>
  <si>
    <t>SINAPI-I 37435</t>
  </si>
  <si>
    <t>SINAPI-I 37436</t>
  </si>
  <si>
    <t>SINAPI-I 37437</t>
  </si>
  <si>
    <t>SINAPI-I 3473</t>
  </si>
  <si>
    <t>SINAPI-I 3474</t>
  </si>
  <si>
    <t>SINAPI-I 3443</t>
  </si>
  <si>
    <t>SINAPI-I 3450</t>
  </si>
  <si>
    <t>SINAPI-I 3453</t>
  </si>
  <si>
    <t>SINAPI-I 3452</t>
  </si>
  <si>
    <t>SINAPI-I 3454</t>
  </si>
  <si>
    <t>SINAPI-I 3451</t>
  </si>
  <si>
    <t>SINAPI-I 3458</t>
  </si>
  <si>
    <t>SINAPI-I 3457</t>
  </si>
  <si>
    <t>SINAPI-I 3472</t>
  </si>
  <si>
    <t>SINAPI-I 3455</t>
  </si>
  <si>
    <t>SINAPI-I 3470</t>
  </si>
  <si>
    <t>SINAPI-I 3471</t>
  </si>
  <si>
    <t>SINAPI-I 3459</t>
  </si>
  <si>
    <t>SINAPI-I 3456</t>
  </si>
  <si>
    <t>SINAPI-I 3469</t>
  </si>
  <si>
    <t>SINAPI-I 3460</t>
  </si>
  <si>
    <t>SINAPI-I 3461</t>
  </si>
  <si>
    <t>SINAPI-I 37433</t>
  </si>
  <si>
    <t>SINAPI-I 37430</t>
  </si>
  <si>
    <t>SINAPI-I 37434</t>
  </si>
  <si>
    <t>SINAPI-I 37431</t>
  </si>
  <si>
    <t>SINAPI-I 37432</t>
  </si>
  <si>
    <t>SINAPI-I 39869</t>
  </si>
  <si>
    <t>SINAPI-I 39870</t>
  </si>
  <si>
    <t>SINAPI-I 39871</t>
  </si>
  <si>
    <t>SINAPI-I 12722</t>
  </si>
  <si>
    <t>SINAPI-I 12714</t>
  </si>
  <si>
    <t>SINAPI-I 12715</t>
  </si>
  <si>
    <t>SINAPI-I 12716</t>
  </si>
  <si>
    <t>SINAPI-I 12717</t>
  </si>
  <si>
    <t>SINAPI-I 12718</t>
  </si>
  <si>
    <t>SINAPI-I 12719</t>
  </si>
  <si>
    <t>SINAPI-I 12720</t>
  </si>
  <si>
    <t>SINAPI-I 12721</t>
  </si>
  <si>
    <t>SINAPI-I 3468</t>
  </si>
  <si>
    <t>SINAPI-I 3465</t>
  </si>
  <si>
    <t>SINAPI-I 12403</t>
  </si>
  <si>
    <t>SINAPI-I 3463</t>
  </si>
  <si>
    <t>SINAPI-I 3464</t>
  </si>
  <si>
    <t>SINAPI-I 3466</t>
  </si>
  <si>
    <t>SINAPI-I 3467</t>
  </si>
  <si>
    <t>SINAPI-I 3462</t>
  </si>
  <si>
    <t>SINAPI-I 37416</t>
  </si>
  <si>
    <t>SINAPI-I 37417</t>
  </si>
  <si>
    <t>SINAPI-I 37413</t>
  </si>
  <si>
    <t>SINAPI-I 37414</t>
  </si>
  <si>
    <t>SINAPI-I 37415</t>
  </si>
  <si>
    <t>SINAPI-I 43590</t>
  </si>
  <si>
    <t>SINAPI-I 43589</t>
  </si>
  <si>
    <t>SINAPI-I 34519</t>
  </si>
  <si>
    <t>SINAPI-I 1649</t>
  </si>
  <si>
    <t>SINAPI-I 1653</t>
  </si>
  <si>
    <t>SINAPI-I 1648</t>
  </si>
  <si>
    <t>SINAPI-I 1647</t>
  </si>
  <si>
    <t>SINAPI-I 1651</t>
  </si>
  <si>
    <t>SINAPI-I 1650</t>
  </si>
  <si>
    <t>SINAPI-I 1652</t>
  </si>
  <si>
    <t>SINAPI-I 1654</t>
  </si>
  <si>
    <t>SINAPI-I 10510</t>
  </si>
  <si>
    <t>SINAPI-I 1744</t>
  </si>
  <si>
    <t>SINAPI-I 1743</t>
  </si>
  <si>
    <t>SINAPI-I 1747</t>
  </si>
  <si>
    <t>SINAPI-I 39640</t>
  </si>
  <si>
    <t>SINAPI-I 7216</t>
  </si>
  <si>
    <t>SINAPI-I 20235</t>
  </si>
  <si>
    <t>SINAPI-I 7181</t>
  </si>
  <si>
    <t>SINAPI-I 40742</t>
  </si>
  <si>
    <t>SINAPI-I 7214</t>
  </si>
  <si>
    <t>SINAPI-I 7219</t>
  </si>
  <si>
    <t>SINAPI-I 2628</t>
  </si>
  <si>
    <t>SINAPI-I 2622</t>
  </si>
  <si>
    <t>SINAPI-I 2623</t>
  </si>
  <si>
    <t>SINAPI-I 2624</t>
  </si>
  <si>
    <t>SINAPI-I 2625</t>
  </si>
  <si>
    <t>SINAPI-I 2626</t>
  </si>
  <si>
    <t>SINAPI-I 2630</t>
  </si>
  <si>
    <t>SINAPI-I 2627</t>
  </si>
  <si>
    <t>SINAPI-I 2629</t>
  </si>
  <si>
    <t>SINAPI-I 1880</t>
  </si>
  <si>
    <t>SINAPI-I 39274</t>
  </si>
  <si>
    <t>SINAPI-I 12033</t>
  </si>
  <si>
    <t>SINAPI-I 40408</t>
  </si>
  <si>
    <t>SINAPI-I 39276</t>
  </si>
  <si>
    <t>SINAPI-I 40409</t>
  </si>
  <si>
    <t>SINAPI-I 39277</t>
  </si>
  <si>
    <t>SINAPI-I 12034</t>
  </si>
  <si>
    <t>SINAPI-I 39879</t>
  </si>
  <si>
    <t>SINAPI-I 39880</t>
  </si>
  <si>
    <t>SINAPI-I 39881</t>
  </si>
  <si>
    <t>SINAPI-I 39882</t>
  </si>
  <si>
    <t>SINAPI-I 39883</t>
  </si>
  <si>
    <t>SINAPI-I 39884</t>
  </si>
  <si>
    <t>SINAPI-I 39885</t>
  </si>
  <si>
    <t>SINAPI-I 1777</t>
  </si>
  <si>
    <t>SINAPI-I 1819</t>
  </si>
  <si>
    <t>SINAPI-I 1776</t>
  </si>
  <si>
    <t>SINAPI-I 1775</t>
  </si>
  <si>
    <t>SINAPI-I 1778</t>
  </si>
  <si>
    <t>SINAPI-I 1818</t>
  </si>
  <si>
    <t>SINAPI-I 1779</t>
  </si>
  <si>
    <t>SINAPI-I 1820</t>
  </si>
  <si>
    <t>SINAPI-I 1780</t>
  </si>
  <si>
    <t>SINAPI-I 1783</t>
  </si>
  <si>
    <t>SINAPI-I 1782</t>
  </si>
  <si>
    <t>SINAPI-I 1781</t>
  </si>
  <si>
    <t>SINAPI-I 1817</t>
  </si>
  <si>
    <t>SINAPI-I 1784</t>
  </si>
  <si>
    <t>SINAPI-I 1810</t>
  </si>
  <si>
    <t>SINAPI-I 1812</t>
  </si>
  <si>
    <t>SINAPI-I 1811</t>
  </si>
  <si>
    <t>SINAPI-I 40386</t>
  </si>
  <si>
    <t>SINAPI-I 40384</t>
  </si>
  <si>
    <t>SINAPI-I 40423</t>
  </si>
  <si>
    <t>SINAPI-I 40379</t>
  </si>
  <si>
    <t>SINAPI-I 40389</t>
  </si>
  <si>
    <t>SINAPI-I 40388</t>
  </si>
  <si>
    <t>SINAPI-I 40391</t>
  </si>
  <si>
    <t>SINAPI-I 40381</t>
  </si>
  <si>
    <t>SINAPI-I 2609</t>
  </si>
  <si>
    <t>SINAPI-I 2634</t>
  </si>
  <si>
    <t>SINAPI-I 2611</t>
  </si>
  <si>
    <t>SINAPI-I 40414</t>
  </si>
  <si>
    <t>SINAPI-I 40416</t>
  </si>
  <si>
    <t>SINAPI-I 40418</t>
  </si>
  <si>
    <t>SINAPI-I 34359</t>
  </si>
  <si>
    <t>SINAPI-I 1789</t>
  </si>
  <si>
    <t>SINAPI-I 1788</t>
  </si>
  <si>
    <t>SINAPI-I 1787</t>
  </si>
  <si>
    <t>SINAPI-I 1786</t>
  </si>
  <si>
    <t>SINAPI-I 1791</t>
  </si>
  <si>
    <t>SINAPI-I 1790</t>
  </si>
  <si>
    <t>SINAPI-I 1792</t>
  </si>
  <si>
    <t>SINAPI-I 1813</t>
  </si>
  <si>
    <t>SINAPI-I 1793</t>
  </si>
  <si>
    <t>SINAPI-I 1797</t>
  </si>
  <si>
    <t>SINAPI-I 1796</t>
  </si>
  <si>
    <t>SINAPI-I 1816</t>
  </si>
  <si>
    <t>SINAPI-I 1794</t>
  </si>
  <si>
    <t>SINAPI-I 1815</t>
  </si>
  <si>
    <t>SINAPI-I 1798</t>
  </si>
  <si>
    <t>SINAPI-I 1799</t>
  </si>
  <si>
    <t>SINAPI-I 1795</t>
  </si>
  <si>
    <t>SINAPI-I 1800</t>
  </si>
  <si>
    <t>SINAPI-I 1802</t>
  </si>
  <si>
    <t>SINAPI-I 1809</t>
  </si>
  <si>
    <t>SINAPI-I 1814</t>
  </si>
  <si>
    <t>SINAPI-I 1805</t>
  </si>
  <si>
    <t>SINAPI-I 1803</t>
  </si>
  <si>
    <t>SINAPI-I 1821</t>
  </si>
  <si>
    <t>SINAPI-I 1806</t>
  </si>
  <si>
    <t>SINAPI-I 1807</t>
  </si>
  <si>
    <t>SINAPI-I 1804</t>
  </si>
  <si>
    <t>SINAPI-I 1808</t>
  </si>
  <si>
    <t>SINAPI-I 40385</t>
  </si>
  <si>
    <t>SINAPI-I 40383</t>
  </si>
  <si>
    <t>SINAPI-I 40382</t>
  </si>
  <si>
    <t>SINAPI-I 40378</t>
  </si>
  <si>
    <t>SINAPI-I 40422</t>
  </si>
  <si>
    <t>SINAPI-I 40387</t>
  </si>
  <si>
    <t>SINAPI-I 40390</t>
  </si>
  <si>
    <t>SINAPI-I 40380</t>
  </si>
  <si>
    <t>SINAPI-I 2621</t>
  </si>
  <si>
    <t>SINAPI-I 2616</t>
  </si>
  <si>
    <t>SINAPI-I 2633</t>
  </si>
  <si>
    <t>SINAPI-I 2617</t>
  </si>
  <si>
    <t>SINAPI-I 2618</t>
  </si>
  <si>
    <t>SINAPI-I 2632</t>
  </si>
  <si>
    <t>SINAPI-I 2631</t>
  </si>
  <si>
    <t>SINAPI-I 2619</t>
  </si>
  <si>
    <t>SINAPI-I 2620</t>
  </si>
  <si>
    <t>SINAPI-I 40413</t>
  </si>
  <si>
    <t>SINAPI-I 40415</t>
  </si>
  <si>
    <t>SINAPI-I 40417</t>
  </si>
  <si>
    <t>SINAPI-I 39273</t>
  </si>
  <si>
    <t>SINAPI-I 39271</t>
  </si>
  <si>
    <t>SINAPI-I 39272</t>
  </si>
  <si>
    <t>SINAPI-I 1875</t>
  </si>
  <si>
    <t>SINAPI-I 1874</t>
  </si>
  <si>
    <t>SINAPI-I 1884</t>
  </si>
  <si>
    <t>SINAPI-I 1870</t>
  </si>
  <si>
    <t>SINAPI-I 1887</t>
  </si>
  <si>
    <t>SINAPI-I 1876</t>
  </si>
  <si>
    <t>SINAPI-I 1877</t>
  </si>
  <si>
    <t>SINAPI-I 1879</t>
  </si>
  <si>
    <t>SINAPI-I 1878</t>
  </si>
  <si>
    <t>SINAPI-I 37971</t>
  </si>
  <si>
    <t>SINAPI-I 37972</t>
  </si>
  <si>
    <t>SINAPI-I 37973</t>
  </si>
  <si>
    <t>SINAPI-I 1926</t>
  </si>
  <si>
    <t>SINAPI-I 1927</t>
  </si>
  <si>
    <t>SINAPI-I 1923</t>
  </si>
  <si>
    <t>SINAPI-I 1929</t>
  </si>
  <si>
    <t>SINAPI-I 1930</t>
  </si>
  <si>
    <t>SINAPI-I 1924</t>
  </si>
  <si>
    <t>SINAPI-I 1922</t>
  </si>
  <si>
    <t>SINAPI-I 1953</t>
  </si>
  <si>
    <t>SINAPI-I 1962</t>
  </si>
  <si>
    <t>SINAPI-I 1955</t>
  </si>
  <si>
    <t>SINAPI-I 1956</t>
  </si>
  <si>
    <t>SINAPI-I 1957</t>
  </si>
  <si>
    <t>SINAPI-I 1958</t>
  </si>
  <si>
    <t>SINAPI-I 1959</t>
  </si>
  <si>
    <t>SINAPI-I 1925</t>
  </si>
  <si>
    <t>SINAPI-I 1960</t>
  </si>
  <si>
    <t>SINAPI-I 1961</t>
  </si>
  <si>
    <t>SINAPI-I 38423</t>
  </si>
  <si>
    <t>SINAPI-I 39866</t>
  </si>
  <si>
    <t>SINAPI-I 39867</t>
  </si>
  <si>
    <t>SINAPI-I 39868</t>
  </si>
  <si>
    <t>SINAPI-I 37999</t>
  </si>
  <si>
    <t>SINAPI-I 38000</t>
  </si>
  <si>
    <t>SINAPI-I 38129</t>
  </si>
  <si>
    <t>SINAPI-I 38025</t>
  </si>
  <si>
    <t>SINAPI-I 38026</t>
  </si>
  <si>
    <t>SINAPI-I 1858</t>
  </si>
  <si>
    <t>SINAPI-I 1844</t>
  </si>
  <si>
    <t>SINAPI-I 1863</t>
  </si>
  <si>
    <t>SINAPI-I 1865</t>
  </si>
  <si>
    <t>SINAPI-I 36355</t>
  </si>
  <si>
    <t>SINAPI-I 36356</t>
  </si>
  <si>
    <t>SINAPI-I 1940</t>
  </si>
  <si>
    <t>SINAPI-I 1939</t>
  </si>
  <si>
    <t>SINAPI-I 1937</t>
  </si>
  <si>
    <t>SINAPI-I 1938</t>
  </si>
  <si>
    <t>SINAPI-I 1966</t>
  </si>
  <si>
    <t>SINAPI-I 1933</t>
  </si>
  <si>
    <t>SINAPI-I 1932</t>
  </si>
  <si>
    <t>SINAPI-I 1951</t>
  </si>
  <si>
    <t>SINAPI-I 1970</t>
  </si>
  <si>
    <t>SINAPI-I 1967</t>
  </si>
  <si>
    <t>SINAPI-I 1968</t>
  </si>
  <si>
    <t>SINAPI-I 1969</t>
  </si>
  <si>
    <t>SINAPI-I 1827</t>
  </si>
  <si>
    <t>SINAPI-I 1831</t>
  </si>
  <si>
    <t>SINAPI-I 1825</t>
  </si>
  <si>
    <t>SINAPI-I 1828</t>
  </si>
  <si>
    <t>SINAPI-I 1845</t>
  </si>
  <si>
    <t>SINAPI-I 1824</t>
  </si>
  <si>
    <t>SINAPI-I 42693</t>
  </si>
  <si>
    <t>SINAPI-I 42695</t>
  </si>
  <si>
    <t>SINAPI-I 42694</t>
  </si>
  <si>
    <t>SINAPI-I 20097</t>
  </si>
  <si>
    <t>SINAPI-I 20098</t>
  </si>
  <si>
    <t>SINAPI-I 20096</t>
  </si>
  <si>
    <t>SINAPI-I 44472</t>
  </si>
  <si>
    <t>SINAPI-I 38369</t>
  </si>
  <si>
    <t>SINAPI-I 38370</t>
  </si>
  <si>
    <t>SINAPI-I 38372</t>
  </si>
  <si>
    <t>SINAPI-I 2358</t>
  </si>
  <si>
    <t>SINAPI-I 40807</t>
  </si>
  <si>
    <t>SINAPI-I 44330</t>
  </si>
  <si>
    <t>SINAPI-I 43144</t>
  </si>
  <si>
    <t>SINAPI-I 39397</t>
  </si>
  <si>
    <t>SINAPI-I 2692</t>
  </si>
  <si>
    <t>SINAPI-I 44329</t>
  </si>
  <si>
    <t>SINAPI-I 5318</t>
  </si>
  <si>
    <t>SINAPI-I 5330</t>
  </si>
  <si>
    <t>SINAPI-I 44532</t>
  </si>
  <si>
    <t>SINAPI-I 44531</t>
  </si>
  <si>
    <t>SINAPI-I 13887</t>
  </si>
  <si>
    <t>SINAPI-I 38140</t>
  </si>
  <si>
    <t>SINAPI-I 44495</t>
  </si>
  <si>
    <t>SINAPI-I 44533</t>
  </si>
  <si>
    <t>SINAPI-I 44534</t>
  </si>
  <si>
    <t>SINAPI-I 34729</t>
  </si>
  <si>
    <t>SINAPI-I 34734</t>
  </si>
  <si>
    <t>SINAPI-I 34738</t>
  </si>
  <si>
    <t>SINAPI-I 34623</t>
  </si>
  <si>
    <t>SINAPI-I 34616</t>
  </si>
  <si>
    <t>SINAPI-I 34628</t>
  </si>
  <si>
    <t>SINAPI-I 34686</t>
  </si>
  <si>
    <t>SINAPI-I 34653</t>
  </si>
  <si>
    <t>SINAPI-I 34688</t>
  </si>
  <si>
    <t>SINAPI-I 34709</t>
  </si>
  <si>
    <t>SINAPI-I 34714</t>
  </si>
  <si>
    <t>SINAPI-I 2391</t>
  </si>
  <si>
    <t>SINAPI-I 2374</t>
  </si>
  <si>
    <t>SINAPI-I 2377</t>
  </si>
  <si>
    <t>SINAPI-I 2393</t>
  </si>
  <si>
    <t>SINAPI-I 34705</t>
  </si>
  <si>
    <t>SINAPI-I 34707</t>
  </si>
  <si>
    <t>SINAPI-I 34544</t>
  </si>
  <si>
    <t>SINAPI-I 2378</t>
  </si>
  <si>
    <t>SINAPI-I 2379</t>
  </si>
  <si>
    <t>SINAPI-I 2376</t>
  </si>
  <si>
    <t>SINAPI-I 2394</t>
  </si>
  <si>
    <t>SINAPI-I 2388</t>
  </si>
  <si>
    <t>SINAPI-I 34606</t>
  </si>
  <si>
    <t>SINAPI-I 2370</t>
  </si>
  <si>
    <t>SINAPI-I 2386</t>
  </si>
  <si>
    <t>SINAPI-I 34689</t>
  </si>
  <si>
    <t>SINAPI-I 2392</t>
  </si>
  <si>
    <t>SINAPI-I 2373</t>
  </si>
  <si>
    <t>SINAPI-I 39465</t>
  </si>
  <si>
    <t>SINAPI-I 39466</t>
  </si>
  <si>
    <t>SINAPI-I 39467</t>
  </si>
  <si>
    <t>SINAPI-I 39468</t>
  </si>
  <si>
    <t>SINAPI-I 39469</t>
  </si>
  <si>
    <t>SINAPI-I 39470</t>
  </si>
  <si>
    <t>SINAPI-I 39471</t>
  </si>
  <si>
    <t>SINAPI-I 39472</t>
  </si>
  <si>
    <t>SINAPI-I 39473</t>
  </si>
  <si>
    <t>SINAPI-I 39474</t>
  </si>
  <si>
    <t>SINAPI-I 39475</t>
  </si>
  <si>
    <t>SINAPI-I 39476</t>
  </si>
  <si>
    <t>SINAPI-I 39477</t>
  </si>
  <si>
    <t>SINAPI-I 39478</t>
  </si>
  <si>
    <t>SINAPI-I 39479</t>
  </si>
  <si>
    <t>SINAPI-I 39480</t>
  </si>
  <si>
    <t>SINAPI-I 39459</t>
  </si>
  <si>
    <t>SINAPI-I 39445</t>
  </si>
  <si>
    <t>SINAPI-I 39446</t>
  </si>
  <si>
    <t>SINAPI-I 39447</t>
  </si>
  <si>
    <t>SINAPI-I 39448</t>
  </si>
  <si>
    <t>SINAPI-I 39450</t>
  </si>
  <si>
    <t>SINAPI-I 39451</t>
  </si>
  <si>
    <t>SINAPI-I 39452</t>
  </si>
  <si>
    <t>SINAPI-I 39523</t>
  </si>
  <si>
    <t>SINAPI-I 39449</t>
  </si>
  <si>
    <t>SINAPI-I 39455</t>
  </si>
  <si>
    <t>SINAPI-I 39456</t>
  </si>
  <si>
    <t>SINAPI-I 39457</t>
  </si>
  <si>
    <t>SINAPI-I 39458</t>
  </si>
  <si>
    <t>SINAPI-I 39464</t>
  </si>
  <si>
    <t>SINAPI-I 39460</t>
  </si>
  <si>
    <t>SINAPI-I 39461</t>
  </si>
  <si>
    <t>SINAPI-I 39462</t>
  </si>
  <si>
    <t>SINAPI-I 39463</t>
  </si>
  <si>
    <t>SINAPI-I 26039</t>
  </si>
  <si>
    <t>SINAPI-I 2401</t>
  </si>
  <si>
    <t>SINAPI-I 38870</t>
  </si>
  <si>
    <t>SINAPI-I 38869</t>
  </si>
  <si>
    <t>SINAPI-I 38872</t>
  </si>
  <si>
    <t>SINAPI-I 38871</t>
  </si>
  <si>
    <t>SINAPI-I 39283</t>
  </si>
  <si>
    <t>SINAPI-I 39285</t>
  </si>
  <si>
    <t>SINAPI-I 39286</t>
  </si>
  <si>
    <t>SINAPI-I 39288</t>
  </si>
  <si>
    <t>SINAPI-I 44476</t>
  </si>
  <si>
    <t>SINAPI-I 10629</t>
  </si>
  <si>
    <t>SINAPI-I 10698</t>
  </si>
  <si>
    <t>SINAPI-I 40521</t>
  </si>
  <si>
    <t>SINAPI-I 2432</t>
  </si>
  <si>
    <t>SINAPI-I 2418</t>
  </si>
  <si>
    <t>SINAPI-I 2433</t>
  </si>
  <si>
    <t>SINAPI-I 2420</t>
  </si>
  <si>
    <t>SINAPI-I 11447</t>
  </si>
  <si>
    <t>SINAPI-I 11451</t>
  </si>
  <si>
    <t>SINAPI-I 11116</t>
  </si>
  <si>
    <t>SINAPI-I 38411</t>
  </si>
  <si>
    <t>SINAPI-I 38189</t>
  </si>
  <si>
    <t>SINAPI-I 38190</t>
  </si>
  <si>
    <t>SINAPI-I 7608</t>
  </si>
  <si>
    <t>SINAPI-I 1370</t>
  </si>
  <si>
    <t>SINAPI-I 36516</t>
  </si>
  <si>
    <t>SINAPI-I 34777</t>
  </si>
  <si>
    <t>SINAPI-I 7272</t>
  </si>
  <si>
    <t>SINAPI-I 10605</t>
  </si>
  <si>
    <t>SINAPI-I 10604</t>
  </si>
  <si>
    <t>SINAPI-I 672</t>
  </si>
  <si>
    <t>SINAPI-I 668</t>
  </si>
  <si>
    <t>SINAPI-I 10578</t>
  </si>
  <si>
    <t>SINAPI-I 666</t>
  </si>
  <si>
    <t>SINAPI-I 665</t>
  </si>
  <si>
    <t>SINAPI-I 10577</t>
  </si>
  <si>
    <t>SINAPI-I 10583</t>
  </si>
  <si>
    <t>SINAPI-I 10579</t>
  </si>
  <si>
    <t>SINAPI-I 10582</t>
  </si>
  <si>
    <t>SINAPI-I 2436</t>
  </si>
  <si>
    <t>SINAPI-I 40918</t>
  </si>
  <si>
    <t>SINAPI-I 10998</t>
  </si>
  <si>
    <t>SINAPI-I 11002</t>
  </si>
  <si>
    <t>SINAPI-I 10999</t>
  </si>
  <si>
    <t>SINAPI-I 10997</t>
  </si>
  <si>
    <t>SINAPI-I 2685</t>
  </si>
  <si>
    <t>SINAPI-I 2680</t>
  </si>
  <si>
    <t>SINAPI-I 2684</t>
  </si>
  <si>
    <t>SINAPI-I 2673</t>
  </si>
  <si>
    <t>SINAPI-I 2681</t>
  </si>
  <si>
    <t>SINAPI-I 2682</t>
  </si>
  <si>
    <t>SINAPI-I 2686</t>
  </si>
  <si>
    <t>SINAPI-I 2674</t>
  </si>
  <si>
    <t>SINAPI-I 2683</t>
  </si>
  <si>
    <t>SINAPI-I 2676</t>
  </si>
  <si>
    <t>SINAPI-I 2678</t>
  </si>
  <si>
    <t>SINAPI-I 2679</t>
  </si>
  <si>
    <t>SINAPI-I 12070</t>
  </si>
  <si>
    <t>SINAPI-I 2675</t>
  </si>
  <si>
    <t>SINAPI-I 12067</t>
  </si>
  <si>
    <t>SINAPI-I 21128</t>
  </si>
  <si>
    <t>SINAPI-I 40400</t>
  </si>
  <si>
    <t>SINAPI-I 40401</t>
  </si>
  <si>
    <t>SINAPI-I 40402</t>
  </si>
  <si>
    <t>SINAPI-I 21137</t>
  </si>
  <si>
    <t>SINAPI-I 2504</t>
  </si>
  <si>
    <t>SINAPI-I 2501</t>
  </si>
  <si>
    <t>SINAPI-I 2502</t>
  </si>
  <si>
    <t>SINAPI-I 2503</t>
  </si>
  <si>
    <t>SINAPI-I 2500</t>
  </si>
  <si>
    <t>SINAPI-I 2505</t>
  </si>
  <si>
    <t>SINAPI-I 12056</t>
  </si>
  <si>
    <t>SINAPI-I 12057</t>
  </si>
  <si>
    <t>SINAPI-I 12058</t>
  </si>
  <si>
    <t>SINAPI-I 12059</t>
  </si>
  <si>
    <t>SINAPI-I 12060</t>
  </si>
  <si>
    <t>SINAPI-I 12061</t>
  </si>
  <si>
    <t>SINAPI-I 12062</t>
  </si>
  <si>
    <t>SINAPI-I 2687</t>
  </si>
  <si>
    <t>SINAPI-I 2689</t>
  </si>
  <si>
    <t>SINAPI-I 2688</t>
  </si>
  <si>
    <t>SINAPI-I 2690</t>
  </si>
  <si>
    <t>SINAPI-I 39243</t>
  </si>
  <si>
    <t>SINAPI-I 39244</t>
  </si>
  <si>
    <t>SINAPI-I 39245</t>
  </si>
  <si>
    <t>SINAPI-I 39255</t>
  </si>
  <si>
    <t>SINAPI-I 39254</t>
  </si>
  <si>
    <t>SINAPI-I 39253</t>
  </si>
  <si>
    <t>SINAPI-I 39246</t>
  </si>
  <si>
    <t>SINAPI-I 39247</t>
  </si>
  <si>
    <t>SINAPI-I 2446</t>
  </si>
  <si>
    <t>SINAPI-I 2442</t>
  </si>
  <si>
    <t>SINAPI-I 39248</t>
  </si>
  <si>
    <t>SINAPI-I 2438</t>
  </si>
  <si>
    <t>SINAPI-I 40922</t>
  </si>
  <si>
    <t>SINAPI-I 36486</t>
  </si>
  <si>
    <t>SINAPI-I 37777</t>
  </si>
  <si>
    <t>SINAPI-I 12624</t>
  </si>
  <si>
    <t>SINAPI-I 517</t>
  </si>
  <si>
    <t>SINAPI-I 37534</t>
  </si>
  <si>
    <t>SINAPI-I 37535</t>
  </si>
  <si>
    <t>SINAPI-I 37533</t>
  </si>
  <si>
    <t>SINAPI-I 37537</t>
  </si>
  <si>
    <t>SINAPI-I 37536</t>
  </si>
  <si>
    <t>SINAPI-I 37532</t>
  </si>
  <si>
    <t>SINAPI-I 2696</t>
  </si>
  <si>
    <t>SINAPI-I 40928</t>
  </si>
  <si>
    <t>SINAPI-I 4083</t>
  </si>
  <si>
    <t>SINAPI-I 40818</t>
  </si>
  <si>
    <t>SINAPI-I 43146</t>
  </si>
  <si>
    <t>SINAPI-I 2705</t>
  </si>
  <si>
    <t>SINAPI-I 14250</t>
  </si>
  <si>
    <t>SINAPI-I 11683</t>
  </si>
  <si>
    <t>SINAPI-I 11684</t>
  </si>
  <si>
    <t>SINAPI-I 6141</t>
  </si>
  <si>
    <t>SINAPI-I 11681</t>
  </si>
  <si>
    <t>SINAPI-I 2706</t>
  </si>
  <si>
    <t>SINAPI-I 40811</t>
  </si>
  <si>
    <t>SINAPI-I 2707</t>
  </si>
  <si>
    <t>SINAPI-I 40813</t>
  </si>
  <si>
    <t>SINAPI-I 2708</t>
  </si>
  <si>
    <t>SINAPI-I 40814</t>
  </si>
  <si>
    <t>SINAPI-I 38403</t>
  </si>
  <si>
    <t>SINAPI-I 43482</t>
  </si>
  <si>
    <t>SINAPI-I 43494</t>
  </si>
  <si>
    <t>SINAPI-I 43483</t>
  </si>
  <si>
    <t>SINAPI-I 43495</t>
  </si>
  <si>
    <t>SINAPI-I 43484</t>
  </si>
  <si>
    <t>SINAPI-I 43496</t>
  </si>
  <si>
    <t>SINAPI-I 43485</t>
  </si>
  <si>
    <t>SINAPI-I 43497</t>
  </si>
  <si>
    <t>SINAPI-I 43487</t>
  </si>
  <si>
    <t>SINAPI-I 43499</t>
  </si>
  <si>
    <t>SINAPI-I 43486</t>
  </si>
  <si>
    <t>SINAPI-I 43498</t>
  </si>
  <si>
    <t>SINAPI-I 43488</t>
  </si>
  <si>
    <t>SINAPI-I 43500</t>
  </si>
  <si>
    <t>SINAPI-I 43489</t>
  </si>
  <si>
    <t>SINAPI-I 43501</t>
  </si>
  <si>
    <t>SINAPI-I 43490</t>
  </si>
  <si>
    <t>SINAPI-I 43502</t>
  </si>
  <si>
    <t>SINAPI-I 43491</t>
  </si>
  <si>
    <t>SINAPI-I 43503</t>
  </si>
  <si>
    <t>SINAPI-I 43492</t>
  </si>
  <si>
    <t>SINAPI-I 43504</t>
  </si>
  <si>
    <t>SINAPI-I 43493</t>
  </si>
  <si>
    <t>SINAPI-I 43505</t>
  </si>
  <si>
    <t>SINAPI-I 37774</t>
  </si>
  <si>
    <t>SINAPI-I 38629</t>
  </si>
  <si>
    <t>SINAPI-I 38630</t>
  </si>
  <si>
    <t>SINAPI-I 38476</t>
  </si>
  <si>
    <t>SINAPI-I 38477</t>
  </si>
  <si>
    <t>SINAPI-I 45112</t>
  </si>
  <si>
    <t>SINAPI-I 14525</t>
  </si>
  <si>
    <t>SINAPI-I 36408</t>
  </si>
  <si>
    <t>SINAPI-I 2723</t>
  </si>
  <si>
    <t>SINAPI-I 10685</t>
  </si>
  <si>
    <t>SINAPI-I 40636</t>
  </si>
  <si>
    <t>SINAPI-I 4111</t>
  </si>
  <si>
    <t>SINAPI-I 44538</t>
  </si>
  <si>
    <t>SINAPI-I 12</t>
  </si>
  <si>
    <t>SINAPI-I 37554</t>
  </si>
  <si>
    <t>SINAPI-I 37555</t>
  </si>
  <si>
    <t>SINAPI-I 10902</t>
  </si>
  <si>
    <t>SINAPI-I 20965</t>
  </si>
  <si>
    <t>SINAPI-I 20966</t>
  </si>
  <si>
    <t>SINAPI-I 10903</t>
  </si>
  <si>
    <t>SINAPI-I 20967</t>
  </si>
  <si>
    <t>SINAPI-I 20968</t>
  </si>
  <si>
    <t>SINAPI-I 11359</t>
  </si>
  <si>
    <t>SINAPI-I 39017</t>
  </si>
  <si>
    <t>SINAPI-I 39315</t>
  </si>
  <si>
    <t>SINAPI-I 39016</t>
  </si>
  <si>
    <t>SINAPI-I 39481</t>
  </si>
  <si>
    <t>SINAPI-I 39013</t>
  </si>
  <si>
    <t>SINAPI-I 44919</t>
  </si>
  <si>
    <t>SINAPI-I 40433</t>
  </si>
  <si>
    <t>SINAPI-I 20219</t>
  </si>
  <si>
    <t>SINAPI-I 36484</t>
  </si>
  <si>
    <t>SINAPI-I 38368</t>
  </si>
  <si>
    <t>SINAPI-I 38367</t>
  </si>
  <si>
    <t>SINAPI-I 38091</t>
  </si>
  <si>
    <t>SINAPI-I 38095</t>
  </si>
  <si>
    <t>SINAPI-I 38092</t>
  </si>
  <si>
    <t>SINAPI-I 38093</t>
  </si>
  <si>
    <t>SINAPI-I 38096</t>
  </si>
  <si>
    <t>SINAPI-I 38094</t>
  </si>
  <si>
    <t>SINAPI-I 38097</t>
  </si>
  <si>
    <t>SINAPI-I 38098</t>
  </si>
  <si>
    <t>SINAPI-I 11186</t>
  </si>
  <si>
    <t>SINAPI-I 11558</t>
  </si>
  <si>
    <t>SINAPI-I 11557</t>
  </si>
  <si>
    <t>SINAPI-I 2759</t>
  </si>
  <si>
    <t>SINAPI-I 38124</t>
  </si>
  <si>
    <t>SINAPI-I 38380</t>
  </si>
  <si>
    <t>SINAPI-I 42429</t>
  </si>
  <si>
    <t>SINAPI-I 39616</t>
  </si>
  <si>
    <t>SINAPI-I 39618</t>
  </si>
  <si>
    <t>SINAPI-I 39619</t>
  </si>
  <si>
    <t>SINAPI-I 39613</t>
  </si>
  <si>
    <t>SINAPI-I 39614</t>
  </si>
  <si>
    <t>SINAPI-I 38538</t>
  </si>
  <si>
    <t>SINAPI-I 38539</t>
  </si>
  <si>
    <t>SINAPI-I 38540</t>
  </si>
  <si>
    <t>SINAPI-I 38384</t>
  </si>
  <si>
    <t>SINAPI-I 13</t>
  </si>
  <si>
    <t>SINAPI-I 2762</t>
  </si>
  <si>
    <t>SINAPI-I 21142</t>
  </si>
  <si>
    <t>SINAPI-I 4223</t>
  </si>
  <si>
    <t>SINAPI-I 37372</t>
  </si>
  <si>
    <t>SINAPI-I 40863</t>
  </si>
  <si>
    <t>SINAPI-I 38475</t>
  </si>
  <si>
    <t>SINAPI-I 38474</t>
  </si>
  <si>
    <t>SINAPI-I 10886</t>
  </si>
  <si>
    <t>SINAPI-I 10888</t>
  </si>
  <si>
    <t>SINAPI-I 10889</t>
  </si>
  <si>
    <t>SINAPI-I 10890</t>
  </si>
  <si>
    <t>SINAPI-I 10891</t>
  </si>
  <si>
    <t>SINAPI-I 10892</t>
  </si>
  <si>
    <t>SINAPI-I 20977</t>
  </si>
  <si>
    <t>SINAPI-I 3073</t>
  </si>
  <si>
    <t>SINAPI-I 3074</t>
  </si>
  <si>
    <t>SINAPI-I 3076</t>
  </si>
  <si>
    <t>SINAPI-I 3075</t>
  </si>
  <si>
    <t>SINAPI-I 10781</t>
  </si>
  <si>
    <t>SINAPI-I 11480</t>
  </si>
  <si>
    <t>SINAPI-I 43612</t>
  </si>
  <si>
    <t>SINAPI-I 43613</t>
  </si>
  <si>
    <t>SINAPI-I 11469</t>
  </si>
  <si>
    <t>SINAPI-I 11468</t>
  </si>
  <si>
    <t>SINAPI-I 11484</t>
  </si>
  <si>
    <t>SINAPI-I 38155</t>
  </si>
  <si>
    <t>SINAPI-I 11467</t>
  </si>
  <si>
    <t>SINAPI-I 38153</t>
  </si>
  <si>
    <t>SINAPI-I 43607</t>
  </si>
  <si>
    <t>SINAPI-I 3080</t>
  </si>
  <si>
    <t>SINAPI-I 3081</t>
  </si>
  <si>
    <t>SINAPI-I 3090</t>
  </si>
  <si>
    <t>SINAPI-I 43611</t>
  </si>
  <si>
    <t>SINAPI-I 3103</t>
  </si>
  <si>
    <t>SINAPI-I 3097</t>
  </si>
  <si>
    <t>SINAPI-I 3099</t>
  </si>
  <si>
    <t>SINAPI-I 38151</t>
  </si>
  <si>
    <t>SINAPI-I 38152</t>
  </si>
  <si>
    <t>SINAPI-I 43610</t>
  </si>
  <si>
    <t>SINAPI-I 3093</t>
  </si>
  <si>
    <t>SINAPI-I 38165</t>
  </si>
  <si>
    <t>SINAPI-I 38177</t>
  </si>
  <si>
    <t>SINAPI-I 11458</t>
  </si>
  <si>
    <t>SINAPI-I 3108</t>
  </si>
  <si>
    <t>SINAPI-I 3105</t>
  </si>
  <si>
    <t>SINAPI-I 38178</t>
  </si>
  <si>
    <t>SINAPI-I 43575</t>
  </si>
  <si>
    <t>SINAPI-I 43577</t>
  </si>
  <si>
    <t>SINAPI-I 43458</t>
  </si>
  <si>
    <t>SINAPI-I 43470</t>
  </si>
  <si>
    <t>SINAPI-I 43459</t>
  </si>
  <si>
    <t>SINAPI-I 43471</t>
  </si>
  <si>
    <t>SINAPI-I 43460</t>
  </si>
  <si>
    <t>SINAPI-I 43472</t>
  </si>
  <si>
    <t>SINAPI-I 43461</t>
  </si>
  <si>
    <t>SINAPI-I 43473</t>
  </si>
  <si>
    <t>SINAPI-I 43463</t>
  </si>
  <si>
    <t>SINAPI-I 43475</t>
  </si>
  <si>
    <t>SINAPI-I 43462</t>
  </si>
  <si>
    <t>SINAPI-I 43474</t>
  </si>
  <si>
    <t>SINAPI-I 43464</t>
  </si>
  <si>
    <t>SINAPI-I 43476</t>
  </si>
  <si>
    <t>SINAPI-I 43465</t>
  </si>
  <si>
    <t>SINAPI-I 43477</t>
  </si>
  <si>
    <t>SINAPI-I 43466</t>
  </si>
  <si>
    <t>SINAPI-I 43478</t>
  </si>
  <si>
    <t>SINAPI-I 43467</t>
  </si>
  <si>
    <t>SINAPI-I 43479</t>
  </si>
  <si>
    <t>SINAPI-I 43468</t>
  </si>
  <si>
    <t>SINAPI-I 43480</t>
  </si>
  <si>
    <t>SINAPI-I 43469</t>
  </si>
  <si>
    <t>SINAPI-I 43481</t>
  </si>
  <si>
    <t>SINAPI-I 3119</t>
  </si>
  <si>
    <t>SINAPI-I 3122</t>
  </si>
  <si>
    <t>SINAPI-I 3121</t>
  </si>
  <si>
    <t>SINAPI-I 3120</t>
  </si>
  <si>
    <t>SINAPI-I 11455</t>
  </si>
  <si>
    <t>SINAPI-I 11456</t>
  </si>
  <si>
    <t>SINAPI-I 3107</t>
  </si>
  <si>
    <t>SINAPI-I 43583</t>
  </si>
  <si>
    <t>SINAPI-I 43586</t>
  </si>
  <si>
    <t>SINAPI-I 11461</t>
  </si>
  <si>
    <t>SINAPI-I 43587</t>
  </si>
  <si>
    <t>SINAPI-I 3106</t>
  </si>
  <si>
    <t>SINAPI-I 44539</t>
  </si>
  <si>
    <t>SINAPI-I 3123</t>
  </si>
  <si>
    <t>SINAPI-I 38125</t>
  </si>
  <si>
    <t>SINAPI-I 39014</t>
  </si>
  <si>
    <t>SINAPI-I 39365</t>
  </si>
  <si>
    <t>SINAPI-I 39366</t>
  </si>
  <si>
    <t>SINAPI-I 39367</t>
  </si>
  <si>
    <t>SINAPI-I 45263</t>
  </si>
  <si>
    <t>SINAPI-I 37394</t>
  </si>
  <si>
    <t>SINAPI-I 14146</t>
  </si>
  <si>
    <t>SINAPI-I 938</t>
  </si>
  <si>
    <t>SINAPI-I 937</t>
  </si>
  <si>
    <t>SINAPI-I 939</t>
  </si>
  <si>
    <t>SINAPI-I 944</t>
  </si>
  <si>
    <t>SINAPI-I 940</t>
  </si>
  <si>
    <t>SINAPI-I 44397</t>
  </si>
  <si>
    <t>SINAPI-I 406</t>
  </si>
  <si>
    <t>SINAPI-I 42529</t>
  </si>
  <si>
    <t>SINAPI-I 39634</t>
  </si>
  <si>
    <t>SINAPI-I 39701</t>
  </si>
  <si>
    <t>SINAPI-I 12815</t>
  </si>
  <si>
    <t>SINAPI-I 39431</t>
  </si>
  <si>
    <t>SINAPI-I 39432</t>
  </si>
  <si>
    <t>SINAPI-I 20111</t>
  </si>
  <si>
    <t>SINAPI-I 21127</t>
  </si>
  <si>
    <t>SINAPI-I 404</t>
  </si>
  <si>
    <t>SINAPI-I 14151</t>
  </si>
  <si>
    <t>SINAPI-I 14153</t>
  </si>
  <si>
    <t>SINAPI-I 14152</t>
  </si>
  <si>
    <t>SINAPI-I 14154</t>
  </si>
  <si>
    <t>SINAPI-I 3143</t>
  </si>
  <si>
    <t>SINAPI-I 3146</t>
  </si>
  <si>
    <t>SINAPI-I 3148</t>
  </si>
  <si>
    <t>SINAPI-I 4310</t>
  </si>
  <si>
    <t>SINAPI-I 4311</t>
  </si>
  <si>
    <t>SINAPI-I 4312</t>
  </si>
  <si>
    <t>SINAPI-I 13261</t>
  </si>
  <si>
    <t>SINAPI-I 3272</t>
  </si>
  <si>
    <t>SINAPI-I 3265</t>
  </si>
  <si>
    <t>SINAPI-I 3264</t>
  </si>
  <si>
    <t>SINAPI-I 3262</t>
  </si>
  <si>
    <t>SINAPI-I 3267</t>
  </si>
  <si>
    <t>SINAPI-I 3266</t>
  </si>
  <si>
    <t>SINAPI-I 3268</t>
  </si>
  <si>
    <t>SINAPI-I 3263</t>
  </si>
  <si>
    <t>SINAPI-I 3271</t>
  </si>
  <si>
    <t>SINAPI-I 3270</t>
  </si>
  <si>
    <t>SINAPI-I 45256</t>
  </si>
  <si>
    <t>SINAPI-I 3275</t>
  </si>
  <si>
    <t>SINAPI-I 39512</t>
  </si>
  <si>
    <t>SINAPI-I 39511</t>
  </si>
  <si>
    <t>SINAPI-I 39513</t>
  </si>
  <si>
    <t>SINAPI-I 3286</t>
  </si>
  <si>
    <t>SINAPI-I 3287</t>
  </si>
  <si>
    <t>SINAPI-I 3283</t>
  </si>
  <si>
    <t>SINAPI-I 11587</t>
  </si>
  <si>
    <t>SINAPI-I 36225</t>
  </si>
  <si>
    <t>SINAPI-I 36230</t>
  </si>
  <si>
    <t>SINAPI-I 36238</t>
  </si>
  <si>
    <t>SINAPI-I 39363</t>
  </si>
  <si>
    <t>SINAPI-I 39361</t>
  </si>
  <si>
    <t>SINAPI-I 39362</t>
  </si>
  <si>
    <t>SINAPI-I 39364</t>
  </si>
  <si>
    <t>SINAPI-I 14576</t>
  </si>
  <si>
    <t>SINAPI-I 13877</t>
  </si>
  <si>
    <t>SINAPI-I 7307</t>
  </si>
  <si>
    <t>SINAPI-I 38122</t>
  </si>
  <si>
    <t>SINAPI-I 43653</t>
  </si>
  <si>
    <t>SINAPI-I 45334</t>
  </si>
  <si>
    <t>SINAPI-I 12344</t>
  </si>
  <si>
    <t>SINAPI-I 12343</t>
  </si>
  <si>
    <t>SINAPI-I 3295</t>
  </si>
  <si>
    <t>SINAPI-I 3302</t>
  </si>
  <si>
    <t>SINAPI-I 3297</t>
  </si>
  <si>
    <t>SINAPI-I 3294</t>
  </si>
  <si>
    <t>SINAPI-I 3292</t>
  </si>
  <si>
    <t>SINAPI-I 3298</t>
  </si>
  <si>
    <t>SINAPI-I 34802</t>
  </si>
  <si>
    <t>SINAPI-I 11588</t>
  </si>
  <si>
    <t>SINAPI-I 34383</t>
  </si>
  <si>
    <t>SINAPI-I 40451</t>
  </si>
  <si>
    <t>SINAPI-I 40453</t>
  </si>
  <si>
    <t>SINAPI-I 40452</t>
  </si>
  <si>
    <t>SINAPI-I 11594</t>
  </si>
  <si>
    <t>SINAPI-I 3311</t>
  </si>
  <si>
    <t>SINAPI-I 11599</t>
  </si>
  <si>
    <t>SINAPI-I 11593</t>
  </si>
  <si>
    <t>SINAPI-I 3314</t>
  </si>
  <si>
    <t>SINAPI-I 11597</t>
  </si>
  <si>
    <t>SINAPI-I 3309</t>
  </si>
  <si>
    <t>SINAPI-I 40440</t>
  </si>
  <si>
    <t>SINAPI-I 40441</t>
  </si>
  <si>
    <t>SINAPI-I 34612</t>
  </si>
  <si>
    <t>SINAPI-I 34635</t>
  </si>
  <si>
    <t>SINAPI-I 34633</t>
  </si>
  <si>
    <t>SINAPI-I 40449</t>
  </si>
  <si>
    <t>SINAPI-I 11592</t>
  </si>
  <si>
    <t>SINAPI-I 34800</t>
  </si>
  <si>
    <t>SINAPI-I 11596</t>
  </si>
  <si>
    <t>SINAPI-I 40438</t>
  </si>
  <si>
    <t>SINAPI-I 40436</t>
  </si>
  <si>
    <t>SINAPI-I 4315</t>
  </si>
  <si>
    <t>SINAPI-I 402</t>
  </si>
  <si>
    <t>SINAPI-I 4226</t>
  </si>
  <si>
    <t>SINAPI-I 4222</t>
  </si>
  <si>
    <t>SINAPI-I 34804</t>
  </si>
  <si>
    <t>SINAPI-I 4013</t>
  </si>
  <si>
    <t>SINAPI-I 4011</t>
  </si>
  <si>
    <t>SINAPI-I 4021</t>
  </si>
  <si>
    <t>SINAPI-I 4019</t>
  </si>
  <si>
    <t>SINAPI-I 4012</t>
  </si>
  <si>
    <t>SINAPI-I 4020</t>
  </si>
  <si>
    <t>SINAPI-I 4018</t>
  </si>
  <si>
    <t>SINAPI-I 36498</t>
  </si>
  <si>
    <t>SINAPI-I 12872</t>
  </si>
  <si>
    <t>SINAPI-I 41075</t>
  </si>
  <si>
    <t>SINAPI-I 44324</t>
  </si>
  <si>
    <t>SINAPI-I 3315</t>
  </si>
  <si>
    <t>SINAPI-I 36870</t>
  </si>
  <si>
    <t>SINAPI-I 5092</t>
  </si>
  <si>
    <t>SINAPI-I 11462</t>
  </si>
  <si>
    <t>SINAPI-I 36529</t>
  </si>
  <si>
    <t>SINAPI-I 3318</t>
  </si>
  <si>
    <t>SINAPI-I 3324</t>
  </si>
  <si>
    <t>SINAPI-I 3322</t>
  </si>
  <si>
    <t>SINAPI-I 5076</t>
  </si>
  <si>
    <t>SINAPI-I 5077</t>
  </si>
  <si>
    <t>SINAPI-I 45242</t>
  </si>
  <si>
    <t>SINAPI-I 11837</t>
  </si>
  <si>
    <t>SINAPI-I 415</t>
  </si>
  <si>
    <t>SINAPI-I 38055</t>
  </si>
  <si>
    <t>SINAPI-I 416</t>
  </si>
  <si>
    <t>SINAPI-I 425</t>
  </si>
  <si>
    <t>SINAPI-I 426</t>
  </si>
  <si>
    <t>SINAPI-I 38056</t>
  </si>
  <si>
    <t>SINAPI-I 1564</t>
  </si>
  <si>
    <t>SINAPI-I 11032</t>
  </si>
  <si>
    <t>SINAPI-I 36786</t>
  </si>
  <si>
    <t>SINAPI-I 36785</t>
  </si>
  <si>
    <t>SINAPI-I 36782</t>
  </si>
  <si>
    <t>SINAPI-I 44481</t>
  </si>
  <si>
    <t>SINAPI-I 4824</t>
  </si>
  <si>
    <t>SINAPI-I 11795</t>
  </si>
  <si>
    <t>SINAPI-I 134</t>
  </si>
  <si>
    <t>SINAPI-I 4229</t>
  </si>
  <si>
    <t>SINAPI-I 11731</t>
  </si>
  <si>
    <t>SINAPI-I 11732</t>
  </si>
  <si>
    <t>SINAPI-I 11244</t>
  </si>
  <si>
    <t>SINAPI-I 11235</t>
  </si>
  <si>
    <t>SINAPI-I 11236</t>
  </si>
  <si>
    <t>SINAPI-I 11245</t>
  </si>
  <si>
    <t>SINAPI-I 36494</t>
  </si>
  <si>
    <t>SINAPI-I 36493</t>
  </si>
  <si>
    <t>SINAPI-I 36492</t>
  </si>
  <si>
    <t>SINAPI-I 36499</t>
  </si>
  <si>
    <t>SINAPI-I 13533</t>
  </si>
  <si>
    <t>SINAPI-I 13333</t>
  </si>
  <si>
    <t>SINAPI-I 39585</t>
  </si>
  <si>
    <t>SINAPI-I 39586</t>
  </si>
  <si>
    <t>SINAPI-I 39587</t>
  </si>
  <si>
    <t>SINAPI-I 39588</t>
  </si>
  <si>
    <t>SINAPI-I 39584</t>
  </si>
  <si>
    <t>SINAPI-I 39590</t>
  </si>
  <si>
    <t>SINAPI-I 39592</t>
  </si>
  <si>
    <t>SINAPI-I 39593</t>
  </si>
  <si>
    <t>SINAPI-I 14254</t>
  </si>
  <si>
    <t>SINAPI-I 44494</t>
  </si>
  <si>
    <t>SINAPI-I 25019</t>
  </si>
  <si>
    <t>SINAPI-I 36501</t>
  </si>
  <si>
    <t>SINAPI-I 44493</t>
  </si>
  <si>
    <t>SINAPI-I 36500</t>
  </si>
  <si>
    <t>SINAPI-I 20017</t>
  </si>
  <si>
    <t>SINAPI-I 20007</t>
  </si>
  <si>
    <t>SINAPI-I 39831</t>
  </si>
  <si>
    <t>SINAPI-I 36888</t>
  </si>
  <si>
    <t>SINAPI-I 39836</t>
  </si>
  <si>
    <t>SINAPI-I 39830</t>
  </si>
  <si>
    <t>SINAPI-I 36497</t>
  </si>
  <si>
    <t>SINAPI-I 40527</t>
  </si>
  <si>
    <t>SINAPI-I 36487</t>
  </si>
  <si>
    <t>SINAPI-I 44475</t>
  </si>
  <si>
    <t>SINAPI-I 44474</t>
  </si>
  <si>
    <t>SINAPI-I 44490</t>
  </si>
  <si>
    <t>SINAPI-I 37776</t>
  </si>
  <si>
    <t>SINAPI-I 37775</t>
  </si>
  <si>
    <t>SINAPI-I 36491</t>
  </si>
  <si>
    <t>SINAPI-I 10712</t>
  </si>
  <si>
    <t>SINAPI-I 3363</t>
  </si>
  <si>
    <t>SINAPI-I 3365</t>
  </si>
  <si>
    <t>SINAPI-I 7569</t>
  </si>
  <si>
    <t>SINAPI-I 3378</t>
  </si>
  <si>
    <t>SINAPI-I 3380</t>
  </si>
  <si>
    <t>SINAPI-I 3379</t>
  </si>
  <si>
    <t>SINAPI-I 11991</t>
  </si>
  <si>
    <t>SINAPI-I 44305</t>
  </si>
  <si>
    <t>SINAPI-I 34349</t>
  </si>
  <si>
    <t>SINAPI-I 11029</t>
  </si>
  <si>
    <t>SINAPI-I 4316</t>
  </si>
  <si>
    <t>SINAPI-I 4313</t>
  </si>
  <si>
    <t>SINAPI-I 4317</t>
  </si>
  <si>
    <t>SINAPI-I 4314</t>
  </si>
  <si>
    <t>SINAPI-I 10921</t>
  </si>
  <si>
    <t>SINAPI-I 10922</t>
  </si>
  <si>
    <t>SINAPI-I 10923</t>
  </si>
  <si>
    <t>SINAPI-I 10924</t>
  </si>
  <si>
    <t>SINAPI-I 37772</t>
  </si>
  <si>
    <t>SINAPI-I 37771</t>
  </si>
  <si>
    <t>SINAPI-I 12772</t>
  </si>
  <si>
    <t>SINAPI-I 12770</t>
  </si>
  <si>
    <t>SINAPI-I 12775</t>
  </si>
  <si>
    <t>SINAPI-I 12768</t>
  </si>
  <si>
    <t>SINAPI-I 12769</t>
  </si>
  <si>
    <t>SINAPI-I 12773</t>
  </si>
  <si>
    <t>SINAPI-I 12774</t>
  </si>
  <si>
    <t>SINAPI-I 12776</t>
  </si>
  <si>
    <t>SINAPI-I 12777</t>
  </si>
  <si>
    <t>SINAPI-I 12873</t>
  </si>
  <si>
    <t>SINAPI-I 41076</t>
  </si>
  <si>
    <t>SINAPI-I 140</t>
  </si>
  <si>
    <t>SINAPI-I 151</t>
  </si>
  <si>
    <t>SINAPI-I 7340</t>
  </si>
  <si>
    <t>SINAPI-I 40929</t>
  </si>
  <si>
    <t>SINAPI-I 2701</t>
  </si>
  <si>
    <t>SINAPI-I 38064</t>
  </si>
  <si>
    <t>SINAPI-I 38114</t>
  </si>
  <si>
    <t>SINAPI-I 38115</t>
  </si>
  <si>
    <t>SINAPI-I 38065</t>
  </si>
  <si>
    <t>SINAPI-I 38078</t>
  </si>
  <si>
    <t>SINAPI-I 38113</t>
  </si>
  <si>
    <t>SINAPI-I 38063</t>
  </si>
  <si>
    <t>SINAPI-I 38073</t>
  </si>
  <si>
    <t>SINAPI-I 38080</t>
  </si>
  <si>
    <t>SINAPI-I 38069</t>
  </si>
  <si>
    <t>SINAPI-I 38077</t>
  </si>
  <si>
    <t>SINAPI-I 38112</t>
  </si>
  <si>
    <t>SINAPI-I 38062</t>
  </si>
  <si>
    <t>SINAPI-I 12129</t>
  </si>
  <si>
    <t>SINAPI-I 12128</t>
  </si>
  <si>
    <t>SINAPI-I 38081</t>
  </si>
  <si>
    <t>SINAPI-I 38070</t>
  </si>
  <si>
    <t>SINAPI-I 38074</t>
  </si>
  <si>
    <t>SINAPI-I 38072</t>
  </si>
  <si>
    <t>SINAPI-I 38079</t>
  </si>
  <si>
    <t>SINAPI-I 38068</t>
  </si>
  <si>
    <t>SINAPI-I 38071</t>
  </si>
  <si>
    <t>SINAPI-I 3405</t>
  </si>
  <si>
    <t>SINAPI-I 3394</t>
  </si>
  <si>
    <t>SINAPI-I 3393</t>
  </si>
  <si>
    <t>SINAPI-I 3406</t>
  </si>
  <si>
    <t>SINAPI-I 3395</t>
  </si>
  <si>
    <t>SINAPI-I 3398</t>
  </si>
  <si>
    <t>SINAPI-I 40662</t>
  </si>
  <si>
    <t>SINAPI-I 3437</t>
  </si>
  <si>
    <t>SINAPI-I 11190</t>
  </si>
  <si>
    <t>SINAPI-I 34377</t>
  </si>
  <si>
    <t>SINAPI-I 40659</t>
  </si>
  <si>
    <t>SINAPI-I 40660</t>
  </si>
  <si>
    <t>SINAPI-I 40661</t>
  </si>
  <si>
    <t>SINAPI-I 3428</t>
  </si>
  <si>
    <t>SINAPI-I 3429</t>
  </si>
  <si>
    <t>SINAPI-I 11199</t>
  </si>
  <si>
    <t>SINAPI-I 36896</t>
  </si>
  <si>
    <t>SINAPI-I 34367</t>
  </si>
  <si>
    <t>SINAPI-I 36897</t>
  </si>
  <si>
    <t>SINAPI-I 34369</t>
  </si>
  <si>
    <t>SINAPI-I 34364</t>
  </si>
  <si>
    <t>SINAPI-I 3421</t>
  </si>
  <si>
    <t>SINAPI-I 599</t>
  </si>
  <si>
    <t>SINAPI-I 44053</t>
  </si>
  <si>
    <t>SINAPI-I 3423</t>
  </si>
  <si>
    <t>SINAPI-I 34797</t>
  </si>
  <si>
    <t>SINAPI-I 34381</t>
  </si>
  <si>
    <t>SINAPI-I 44054</t>
  </si>
  <si>
    <t>SINAPI-I 44399</t>
  </si>
  <si>
    <t>SINAPI-I 44503</t>
  </si>
  <si>
    <t>SINAPI-I 41077</t>
  </si>
  <si>
    <t>SINAPI-I 37963</t>
  </si>
  <si>
    <t>SINAPI-I 37964</t>
  </si>
  <si>
    <t>SINAPI-I 37965</t>
  </si>
  <si>
    <t>SINAPI-I 37966</t>
  </si>
  <si>
    <t>SINAPI-I 37967</t>
  </si>
  <si>
    <t>SINAPI-I 37968</t>
  </si>
  <si>
    <t>SINAPI-I 37969</t>
  </si>
  <si>
    <t>SINAPI-I 37970</t>
  </si>
  <si>
    <t>SINAPI-I 44251</t>
  </si>
  <si>
    <t>SINAPI-I 21118</t>
  </si>
  <si>
    <t>SINAPI-I 37956</t>
  </si>
  <si>
    <t>SINAPI-I 37957</t>
  </si>
  <si>
    <t>SINAPI-I 37958</t>
  </si>
  <si>
    <t>SINAPI-I 37959</t>
  </si>
  <si>
    <t>SINAPI-I 37960</t>
  </si>
  <si>
    <t>SINAPI-I 37961</t>
  </si>
  <si>
    <t>SINAPI-I 37962</t>
  </si>
  <si>
    <t>SINAPI-I 3533</t>
  </si>
  <si>
    <t>SINAPI-I 3538</t>
  </si>
  <si>
    <t>SINAPI-I 3498</t>
  </si>
  <si>
    <t>SINAPI-I 3496</t>
  </si>
  <si>
    <t>SINAPI-I 38429</t>
  </si>
  <si>
    <t>SINAPI-I 38431</t>
  </si>
  <si>
    <t>SINAPI-I 38430</t>
  </si>
  <si>
    <t>SINAPI-I 36348</t>
  </si>
  <si>
    <t>SINAPI-I 36349</t>
  </si>
  <si>
    <t>SINAPI-I 38987</t>
  </si>
  <si>
    <t>SINAPI-I 38988</t>
  </si>
  <si>
    <t>SINAPI-I 38989</t>
  </si>
  <si>
    <t>SINAPI-I 38990</t>
  </si>
  <si>
    <t>SINAPI-I 38991</t>
  </si>
  <si>
    <t>SINAPI-I 38433</t>
  </si>
  <si>
    <t>SINAPI-I 38440</t>
  </si>
  <si>
    <t>SINAPI-I 36359</t>
  </si>
  <si>
    <t>SINAPI-I 36360</t>
  </si>
  <si>
    <t>SINAPI-I 38434</t>
  </si>
  <si>
    <t>SINAPI-I 38435</t>
  </si>
  <si>
    <t>SINAPI-I 38436</t>
  </si>
  <si>
    <t>SINAPI-I 38437</t>
  </si>
  <si>
    <t>SINAPI-I 38438</t>
  </si>
  <si>
    <t>SINAPI-I 38439</t>
  </si>
  <si>
    <t>SINAPI-I 10836</t>
  </si>
  <si>
    <t>SINAPI-I 3510</t>
  </si>
  <si>
    <t>SINAPI-I 10835</t>
  </si>
  <si>
    <t>SINAPI-I 3485</t>
  </si>
  <si>
    <t>SINAPI-I 3475</t>
  </si>
  <si>
    <t>SINAPI-I 3534</t>
  </si>
  <si>
    <t>SINAPI-I 3482</t>
  </si>
  <si>
    <t>SINAPI-I 3543</t>
  </si>
  <si>
    <t>SINAPI-I 3505</t>
  </si>
  <si>
    <t>SINAPI-I 3521</t>
  </si>
  <si>
    <t>SINAPI-I 3531</t>
  </si>
  <si>
    <t>SINAPI-I 3522</t>
  </si>
  <si>
    <t>SINAPI-I 3527</t>
  </si>
  <si>
    <t>SINAPI-I 3530</t>
  </si>
  <si>
    <t>SINAPI-I 3542</t>
  </si>
  <si>
    <t>SINAPI-I 3529</t>
  </si>
  <si>
    <t>SINAPI-I 3536</t>
  </si>
  <si>
    <t>SINAPI-I 3535</t>
  </si>
  <si>
    <t>SINAPI-I 3540</t>
  </si>
  <si>
    <t>SINAPI-I 3539</t>
  </si>
  <si>
    <t>SINAPI-I 3513</t>
  </si>
  <si>
    <t>SINAPI-I 3516</t>
  </si>
  <si>
    <t>SINAPI-I 3517</t>
  </si>
  <si>
    <t>SINAPI-I 3515</t>
  </si>
  <si>
    <t>SINAPI-I 20147</t>
  </si>
  <si>
    <t>SINAPI-I 3524</t>
  </si>
  <si>
    <t>SINAPI-I 3532</t>
  </si>
  <si>
    <t>SINAPI-I 3528</t>
  </si>
  <si>
    <t>SINAPI-I 37952</t>
  </si>
  <si>
    <t>SINAPI-I 37951</t>
  </si>
  <si>
    <t>SINAPI-I 3518</t>
  </si>
  <si>
    <t>SINAPI-I 3519</t>
  </si>
  <si>
    <t>SINAPI-I 3520</t>
  </si>
  <si>
    <t>SINAPI-I 37950</t>
  </si>
  <si>
    <t>SINAPI-I 37949</t>
  </si>
  <si>
    <t>SINAPI-I 3526</t>
  </si>
  <si>
    <t>SINAPI-I 3509</t>
  </si>
  <si>
    <t>SINAPI-I 20151</t>
  </si>
  <si>
    <t>SINAPI-I 20152</t>
  </si>
  <si>
    <t>SINAPI-I 20148</t>
  </si>
  <si>
    <t>SINAPI-I 20149</t>
  </si>
  <si>
    <t>SINAPI-I 20150</t>
  </si>
  <si>
    <t>SINAPI-I 20157</t>
  </si>
  <si>
    <t>SINAPI-I 20158</t>
  </si>
  <si>
    <t>SINAPI-I 20154</t>
  </si>
  <si>
    <t>SINAPI-I 20155</t>
  </si>
  <si>
    <t>SINAPI-I 20156</t>
  </si>
  <si>
    <t>SINAPI-I 3499</t>
  </si>
  <si>
    <t>SINAPI-I 3500</t>
  </si>
  <si>
    <t>SINAPI-I 3501</t>
  </si>
  <si>
    <t>SINAPI-I 3502</t>
  </si>
  <si>
    <t>SINAPI-I 3503</t>
  </si>
  <si>
    <t>SINAPI-I 3477</t>
  </si>
  <si>
    <t>SINAPI-I 3478</t>
  </si>
  <si>
    <t>SINAPI-I 3525</t>
  </si>
  <si>
    <t>SINAPI-I 3511</t>
  </si>
  <si>
    <t>SINAPI-I 38913</t>
  </si>
  <si>
    <t>SINAPI-I 38914</t>
  </si>
  <si>
    <t>SINAPI-I 38915</t>
  </si>
  <si>
    <t>SINAPI-I 38916</t>
  </si>
  <si>
    <t>SINAPI-I 39300</t>
  </si>
  <si>
    <t>SINAPI-I 39301</t>
  </si>
  <si>
    <t>SINAPI-I 39302</t>
  </si>
  <si>
    <t>SINAPI-I 38941</t>
  </si>
  <si>
    <t>SINAPI-I 38923</t>
  </si>
  <si>
    <t>SINAPI-I 38925</t>
  </si>
  <si>
    <t>SINAPI-I 38926</t>
  </si>
  <si>
    <t>SINAPI-I 38927</t>
  </si>
  <si>
    <t>SINAPI-I 39304</t>
  </si>
  <si>
    <t>SINAPI-I 39305</t>
  </si>
  <si>
    <t>SINAPI-I 39306</t>
  </si>
  <si>
    <t>SINAPI-I 38928</t>
  </si>
  <si>
    <t>SINAPI-I 38917</t>
  </si>
  <si>
    <t>SINAPI-I 38919</t>
  </si>
  <si>
    <t>SINAPI-I 38922</t>
  </si>
  <si>
    <t>SINAPI-I 45198</t>
  </si>
  <si>
    <t>SINAPI-I 45196</t>
  </si>
  <si>
    <t>SINAPI-I 12032</t>
  </si>
  <si>
    <t>SINAPI-I 12030</t>
  </si>
  <si>
    <t>SINAPI-I 45207</t>
  </si>
  <si>
    <t>SINAPI-I 14157</t>
  </si>
  <si>
    <t>SINAPI-I 10908</t>
  </si>
  <si>
    <t>SINAPI-I 10909</t>
  </si>
  <si>
    <t>SINAPI-I 3669</t>
  </si>
  <si>
    <t>SINAPI-I 20139</t>
  </si>
  <si>
    <t>SINAPI-I 3668</t>
  </si>
  <si>
    <t>SINAPI-I 10911</t>
  </si>
  <si>
    <t>SINAPI-I 3659</t>
  </si>
  <si>
    <t>SINAPI-I 3660</t>
  </si>
  <si>
    <t>SINAPI-I 20144</t>
  </si>
  <si>
    <t>SINAPI-I 20143</t>
  </si>
  <si>
    <t>SINAPI-I 20145</t>
  </si>
  <si>
    <t>SINAPI-I 20146</t>
  </si>
  <si>
    <t>SINAPI-I 20140</t>
  </si>
  <si>
    <t>SINAPI-I 20141</t>
  </si>
  <si>
    <t>SINAPI-I 20142</t>
  </si>
  <si>
    <t>SINAPI-I 3670</t>
  </si>
  <si>
    <t>SINAPI-I 3666</t>
  </si>
  <si>
    <t>SINAPI-I 3662</t>
  </si>
  <si>
    <t>SINAPI-I 3658</t>
  </si>
  <si>
    <t>SINAPI-I 42696</t>
  </si>
  <si>
    <t>SINAPI-I 39875</t>
  </si>
  <si>
    <t>SINAPI-I 39876</t>
  </si>
  <si>
    <t>SINAPI-I 39877</t>
  </si>
  <si>
    <t>SINAPI-I 39878</t>
  </si>
  <si>
    <t>SINAPI-I 39872</t>
  </si>
  <si>
    <t>SINAPI-I 39873</t>
  </si>
  <si>
    <t>SINAPI-I 39874</t>
  </si>
  <si>
    <t>SINAPI-I 3674</t>
  </si>
  <si>
    <t>SINAPI-I 3681</t>
  </si>
  <si>
    <t>SINAPI-I 3676</t>
  </si>
  <si>
    <t>SINAPI-I 3679</t>
  </si>
  <si>
    <t>SINAPI-I 3672</t>
  </si>
  <si>
    <t>SINAPI-I 3671</t>
  </si>
  <si>
    <t>SINAPI-I 3673</t>
  </si>
  <si>
    <t>SINAPI-I 38394</t>
  </si>
  <si>
    <t>SINAPI-I 3729</t>
  </si>
  <si>
    <t>SINAPI-I 39357</t>
  </si>
  <si>
    <t>SINAPI-I 39358</t>
  </si>
  <si>
    <t>SINAPI-I 39355</t>
  </si>
  <si>
    <t>SINAPI-I 39356</t>
  </si>
  <si>
    <t>SINAPI-I 39353</t>
  </si>
  <si>
    <t>SINAPI-I 39354</t>
  </si>
  <si>
    <t>SINAPI-I 39398</t>
  </si>
  <si>
    <t>SINAPI-I 13343</t>
  </si>
  <si>
    <t>SINAPI-I 12118</t>
  </si>
  <si>
    <t>SINAPI-I 39482</t>
  </si>
  <si>
    <t>SINAPI-I 39486</t>
  </si>
  <si>
    <t>SINAPI-I 39484</t>
  </si>
  <si>
    <t>SINAPI-I 39488</t>
  </si>
  <si>
    <t>SINAPI-I 39485</t>
  </si>
  <si>
    <t>SINAPI-I 39489</t>
  </si>
  <si>
    <t>SINAPI-I 39490</t>
  </si>
  <si>
    <t>SINAPI-I 39494</t>
  </si>
  <si>
    <t>SINAPI-I 39495</t>
  </si>
  <si>
    <t>SINAPI-I 39496</t>
  </si>
  <si>
    <t>SINAPI-I 39492</t>
  </si>
  <si>
    <t>SINAPI-I 39497</t>
  </si>
  <si>
    <t>SINAPI-I 39493</t>
  </si>
  <si>
    <t>SINAPI-I 43628</t>
  </si>
  <si>
    <t>SINAPI-I 39500</t>
  </si>
  <si>
    <t>SINAPI-I 39498</t>
  </si>
  <si>
    <t>SINAPI-I 43621</t>
  </si>
  <si>
    <t>SINAPI-I 39501</t>
  </si>
  <si>
    <t>SINAPI-I 39499</t>
  </si>
  <si>
    <t>SINAPI-I 3733</t>
  </si>
  <si>
    <t>SINAPI-I 3731</t>
  </si>
  <si>
    <t>SINAPI-I 38137</t>
  </si>
  <si>
    <t>SINAPI-I 38138</t>
  </si>
  <si>
    <t>SINAPI-I 3745</t>
  </si>
  <si>
    <t>SINAPI-I 3736</t>
  </si>
  <si>
    <t>SINAPI-I 3741</t>
  </si>
  <si>
    <t>SINAPI-I 3747</t>
  </si>
  <si>
    <t>SINAPI-I 3743</t>
  </si>
  <si>
    <t>SINAPI-I 3744</t>
  </si>
  <si>
    <t>SINAPI-I 3739</t>
  </si>
  <si>
    <t>SINAPI-I 3737</t>
  </si>
  <si>
    <t>SINAPI-I 3738</t>
  </si>
  <si>
    <t>SINAPI-I 11649</t>
  </si>
  <si>
    <t>SINAPI-I 11650</t>
  </si>
  <si>
    <t>SINAPI-I 3742</t>
  </si>
  <si>
    <t>SINAPI-I 3746</t>
  </si>
  <si>
    <t>SINAPI-I 21106</t>
  </si>
  <si>
    <t>SINAPI-I 38194</t>
  </si>
  <si>
    <t>SINAPI-I 38193</t>
  </si>
  <si>
    <t>SINAPI-I 39388</t>
  </si>
  <si>
    <t>SINAPI-I 39387</t>
  </si>
  <si>
    <t>SINAPI-I 39386</t>
  </si>
  <si>
    <t>SINAPI-I 746</t>
  </si>
  <si>
    <t>SINAPI-I 20269</t>
  </si>
  <si>
    <t>SINAPI-I 20270</t>
  </si>
  <si>
    <t>SINAPI-I 11696</t>
  </si>
  <si>
    <t>SINAPI-I 10427</t>
  </si>
  <si>
    <t>SINAPI-I 10428</t>
  </si>
  <si>
    <t>SINAPI-I 36521</t>
  </si>
  <si>
    <t>SINAPI-I 36794</t>
  </si>
  <si>
    <t>SINAPI-I 10426</t>
  </si>
  <si>
    <t>SINAPI-I 10425</t>
  </si>
  <si>
    <t>SINAPI-I 10431</t>
  </si>
  <si>
    <t>SINAPI-I 10429</t>
  </si>
  <si>
    <t>SINAPI-I 10853</t>
  </si>
  <si>
    <t>SINAPI-I 5093</t>
  </si>
  <si>
    <t>SINAPI-I 45254</t>
  </si>
  <si>
    <t>SINAPI-I 45253</t>
  </si>
  <si>
    <t>SINAPI-I 44331</t>
  </si>
  <si>
    <t>SINAPI-I 37768</t>
  </si>
  <si>
    <t>SINAPI-I 37773</t>
  </si>
  <si>
    <t>SINAPI-I 37769</t>
  </si>
  <si>
    <t>SINAPI-I 37770</t>
  </si>
  <si>
    <t>SINAPI-I 38382</t>
  </si>
  <si>
    <t>SINAPI-I 38383</t>
  </si>
  <si>
    <t>SINAPI-I 3768</t>
  </si>
  <si>
    <t>SINAPI-I 3767</t>
  </si>
  <si>
    <t>SINAPI-I 13192</t>
  </si>
  <si>
    <t>SINAPI-I 38413</t>
  </si>
  <si>
    <t>SINAPI-I 42440</t>
  </si>
  <si>
    <t>SINAPI-I 20193</t>
  </si>
  <si>
    <t>SINAPI-I 10527</t>
  </si>
  <si>
    <t>SINAPI-I 41805</t>
  </si>
  <si>
    <t>SINAPI-I 40271</t>
  </si>
  <si>
    <t>SINAPI-I 40287</t>
  </si>
  <si>
    <t>SINAPI-I 4084</t>
  </si>
  <si>
    <t>SINAPI-I 743</t>
  </si>
  <si>
    <t>SINAPI-I 40293</t>
  </si>
  <si>
    <t>SINAPI-I 40294</t>
  </si>
  <si>
    <t>SINAPI-I 4085</t>
  </si>
  <si>
    <t>SINAPI-I 10779</t>
  </si>
  <si>
    <t>SINAPI-I 10777</t>
  </si>
  <si>
    <t>SINAPI-I 10775</t>
  </si>
  <si>
    <t>SINAPI-I 10776</t>
  </si>
  <si>
    <t>SINAPI-I 10778</t>
  </si>
  <si>
    <t>SINAPI-I 40339</t>
  </si>
  <si>
    <t>SINAPI-I 10749</t>
  </si>
  <si>
    <t>SINAPI-I 40290</t>
  </si>
  <si>
    <t>SINAPI-I 3346</t>
  </si>
  <si>
    <t>SINAPI-I 3348</t>
  </si>
  <si>
    <t>SINAPI-I 39833</t>
  </si>
  <si>
    <t>SINAPI-I 7252</t>
  </si>
  <si>
    <t>SINAPI-I 7247</t>
  </si>
  <si>
    <t>SINAPI-I 40291</t>
  </si>
  <si>
    <t>SINAPI-I 40275</t>
  </si>
  <si>
    <t>SINAPI-I 42408</t>
  </si>
  <si>
    <t>SINAPI-I 3777</t>
  </si>
  <si>
    <t>SINAPI-I 44699</t>
  </si>
  <si>
    <t>SINAPI-I 3798</t>
  </si>
  <si>
    <t>SINAPI-I 38769</t>
  </si>
  <si>
    <t>SINAPI-I 38774</t>
  </si>
  <si>
    <t>SINAPI-I 42247</t>
  </si>
  <si>
    <t>SINAPI-I 42248</t>
  </si>
  <si>
    <t>SINAPI-I 42249</t>
  </si>
  <si>
    <t>SINAPI-I 42244</t>
  </si>
  <si>
    <t>SINAPI-I 42245</t>
  </si>
  <si>
    <t>SINAPI-I 42246</t>
  </si>
  <si>
    <t>SINAPI-I 42243</t>
  </si>
  <si>
    <t>SINAPI-I 38889</t>
  </si>
  <si>
    <t>SINAPI-I 38784</t>
  </si>
  <si>
    <t>SINAPI-I 3780</t>
  </si>
  <si>
    <t>SINAPI-I 38773</t>
  </si>
  <si>
    <t>SINAPI-I 12271</t>
  </si>
  <si>
    <t>SINAPI-I 39385</t>
  </si>
  <si>
    <t>SINAPI-I 39389</t>
  </si>
  <si>
    <t>SINAPI-I 39390</t>
  </si>
  <si>
    <t>SINAPI-I 39391</t>
  </si>
  <si>
    <t>SINAPI-I 3803</t>
  </si>
  <si>
    <t>SINAPI-I 38770</t>
  </si>
  <si>
    <t>SINAPI-I 12267</t>
  </si>
  <si>
    <t>SINAPI-I 43265</t>
  </si>
  <si>
    <t>SINAPI-I 12266</t>
  </si>
  <si>
    <t>SINAPI-I 39378</t>
  </si>
  <si>
    <t>SINAPI-I 43543</t>
  </si>
  <si>
    <t>SINAPI-I 38775</t>
  </si>
  <si>
    <t>SINAPI-I 44252</t>
  </si>
  <si>
    <t>SINAPI-I 21119</t>
  </si>
  <si>
    <t>SINAPI-I 37974</t>
  </si>
  <si>
    <t>SINAPI-I 37975</t>
  </si>
  <si>
    <t>SINAPI-I 37976</t>
  </si>
  <si>
    <t>SINAPI-I 37977</t>
  </si>
  <si>
    <t>SINAPI-I 37978</t>
  </si>
  <si>
    <t>SINAPI-I 37979</t>
  </si>
  <si>
    <t>SINAPI-I 37980</t>
  </si>
  <si>
    <t>SINAPI-I 36147</t>
  </si>
  <si>
    <t>SINAPI-I 12731</t>
  </si>
  <si>
    <t>SINAPI-I 12723</t>
  </si>
  <si>
    <t>SINAPI-I 12724</t>
  </si>
  <si>
    <t>SINAPI-I 12725</t>
  </si>
  <si>
    <t>SINAPI-I 12726</t>
  </si>
  <si>
    <t>SINAPI-I 12727</t>
  </si>
  <si>
    <t>SINAPI-I 12728</t>
  </si>
  <si>
    <t>SINAPI-I 12729</t>
  </si>
  <si>
    <t>SINAPI-I 12730</t>
  </si>
  <si>
    <t>SINAPI-I 3840</t>
  </si>
  <si>
    <t>SINAPI-I 3838</t>
  </si>
  <si>
    <t>SINAPI-I 3844</t>
  </si>
  <si>
    <t>SINAPI-I 3839</t>
  </si>
  <si>
    <t>SINAPI-I 3843</t>
  </si>
  <si>
    <t>SINAPI-I 3900</t>
  </si>
  <si>
    <t>SINAPI-I 3846</t>
  </si>
  <si>
    <t>SINAPI-I 3886</t>
  </si>
  <si>
    <t>SINAPI-I 3854</t>
  </si>
  <si>
    <t>SINAPI-I 3873</t>
  </si>
  <si>
    <t>SINAPI-I 38021</t>
  </si>
  <si>
    <t>SINAPI-I 43838</t>
  </si>
  <si>
    <t>SINAPI-I 3847</t>
  </si>
  <si>
    <t>SINAPI-I 38022</t>
  </si>
  <si>
    <t>SINAPI-I 3826</t>
  </si>
  <si>
    <t>SINAPI-I 3825</t>
  </si>
  <si>
    <t>SINAPI-I 3827</t>
  </si>
  <si>
    <t>SINAPI-I 3830</t>
  </si>
  <si>
    <t>SINAPI-I 37981</t>
  </si>
  <si>
    <t>SINAPI-I 37982</t>
  </si>
  <si>
    <t>SINAPI-I 37983</t>
  </si>
  <si>
    <t>SINAPI-I 37984</t>
  </si>
  <si>
    <t>SINAPI-I 37985</t>
  </si>
  <si>
    <t>SINAPI-I 20165</t>
  </si>
  <si>
    <t>SINAPI-I 20166</t>
  </si>
  <si>
    <t>SINAPI-I 20164</t>
  </si>
  <si>
    <t>SINAPI-I 3893</t>
  </si>
  <si>
    <t>SINAPI-I 3848</t>
  </si>
  <si>
    <t>SINAPI-I 3895</t>
  </si>
  <si>
    <t>SINAPI-I 12404</t>
  </si>
  <si>
    <t>SINAPI-I 3939</t>
  </si>
  <si>
    <t>SINAPI-I 3911</t>
  </si>
  <si>
    <t>SINAPI-I 3910</t>
  </si>
  <si>
    <t>SINAPI-I 3908</t>
  </si>
  <si>
    <t>SINAPI-I 3913</t>
  </si>
  <si>
    <t>SINAPI-I 3912</t>
  </si>
  <si>
    <t>SINAPI-I 3914</t>
  </si>
  <si>
    <t>SINAPI-I 3909</t>
  </si>
  <si>
    <t>SINAPI-I 3915</t>
  </si>
  <si>
    <t>SINAPI-I 3916</t>
  </si>
  <si>
    <t>SINAPI-I 3917</t>
  </si>
  <si>
    <t>SINAPI-I 1904</t>
  </si>
  <si>
    <t>SINAPI-I 1899</t>
  </si>
  <si>
    <t>SINAPI-I 1900</t>
  </si>
  <si>
    <t>SINAPI-I 12407</t>
  </si>
  <si>
    <t>SINAPI-I 12408</t>
  </si>
  <si>
    <t>SINAPI-I 12409</t>
  </si>
  <si>
    <t>SINAPI-I 12410</t>
  </si>
  <si>
    <t>SINAPI-I 3936</t>
  </si>
  <si>
    <t>SINAPI-I 3924</t>
  </si>
  <si>
    <t>SINAPI-I 3922</t>
  </si>
  <si>
    <t>SINAPI-I 3923</t>
  </si>
  <si>
    <t>SINAPI-I 3921</t>
  </si>
  <si>
    <t>SINAPI-I 3937</t>
  </si>
  <si>
    <t>SINAPI-I 3920</t>
  </si>
  <si>
    <t>SINAPI-I 3938</t>
  </si>
  <si>
    <t>SINAPI-I 3919</t>
  </si>
  <si>
    <t>SINAPI-I 3927</t>
  </si>
  <si>
    <t>SINAPI-I 3928</t>
  </si>
  <si>
    <t>SINAPI-I 3926</t>
  </si>
  <si>
    <t>SINAPI-I 3935</t>
  </si>
  <si>
    <t>SINAPI-I 3925</t>
  </si>
  <si>
    <t>SINAPI-I 3929</t>
  </si>
  <si>
    <t>SINAPI-I 3931</t>
  </si>
  <si>
    <t>SINAPI-I 3930</t>
  </si>
  <si>
    <t>SINAPI-I 12406</t>
  </si>
  <si>
    <t>SINAPI-I 3932</t>
  </si>
  <si>
    <t>SINAPI-I 3933</t>
  </si>
  <si>
    <t>SINAPI-I 3934</t>
  </si>
  <si>
    <t>SINAPI-I 40355</t>
  </si>
  <si>
    <t>SINAPI-I 40364</t>
  </si>
  <si>
    <t>SINAPI-I 40361</t>
  </si>
  <si>
    <t>SINAPI-I 40358</t>
  </si>
  <si>
    <t>SINAPI-I 40370</t>
  </si>
  <si>
    <t>SINAPI-I 40367</t>
  </si>
  <si>
    <t>SINAPI-I 40373</t>
  </si>
  <si>
    <t>SINAPI-I 3907</t>
  </si>
  <si>
    <t>SINAPI-I 3889</t>
  </si>
  <si>
    <t>SINAPI-I 3868</t>
  </si>
  <si>
    <t>SINAPI-I 3869</t>
  </si>
  <si>
    <t>SINAPI-I 3872</t>
  </si>
  <si>
    <t>SINAPI-I 3850</t>
  </si>
  <si>
    <t>SINAPI-I 38023</t>
  </si>
  <si>
    <t>SINAPI-I 37986</t>
  </si>
  <si>
    <t>SINAPI-I 21120</t>
  </si>
  <si>
    <t>SINAPI-I 39318</t>
  </si>
  <si>
    <t>SINAPI-I 37987</t>
  </si>
  <si>
    <t>SINAPI-I 37988</t>
  </si>
  <si>
    <t>SINAPI-I 40366</t>
  </si>
  <si>
    <t>SINAPI-I 40363</t>
  </si>
  <si>
    <t>SINAPI-I 40360</t>
  </si>
  <si>
    <t>SINAPI-I 40354</t>
  </si>
  <si>
    <t>SINAPI-I 40372</t>
  </si>
  <si>
    <t>SINAPI-I 40369</t>
  </si>
  <si>
    <t>SINAPI-I 40375</t>
  </si>
  <si>
    <t>SINAPI-I 40357</t>
  </si>
  <si>
    <t>SINAPI-I 1893</t>
  </si>
  <si>
    <t>SINAPI-I 1902</t>
  </si>
  <si>
    <t>SINAPI-I 1892</t>
  </si>
  <si>
    <t>SINAPI-I 1901</t>
  </si>
  <si>
    <t>SINAPI-I 1907</t>
  </si>
  <si>
    <t>SINAPI-I 1894</t>
  </si>
  <si>
    <t>SINAPI-I 1896</t>
  </si>
  <si>
    <t>SINAPI-I 1891</t>
  </si>
  <si>
    <t>SINAPI-I 1895</t>
  </si>
  <si>
    <t>SINAPI-I 2641</t>
  </si>
  <si>
    <t>SINAPI-I 2636</t>
  </si>
  <si>
    <t>SINAPI-I 2637</t>
  </si>
  <si>
    <t>SINAPI-I 2638</t>
  </si>
  <si>
    <t>SINAPI-I 2639</t>
  </si>
  <si>
    <t>SINAPI-I 2644</t>
  </si>
  <si>
    <t>SINAPI-I 2640</t>
  </si>
  <si>
    <t>SINAPI-I 2642</t>
  </si>
  <si>
    <t>SINAPI-I 2643</t>
  </si>
  <si>
    <t>SINAPI-I 44281</t>
  </si>
  <si>
    <t>SINAPI-I 39855</t>
  </si>
  <si>
    <t>SINAPI-I 39856</t>
  </si>
  <si>
    <t>SINAPI-I 39857</t>
  </si>
  <si>
    <t>SINAPI-I 39858</t>
  </si>
  <si>
    <t>SINAPI-I 39859</t>
  </si>
  <si>
    <t>SINAPI-I 39860</t>
  </si>
  <si>
    <t>SINAPI-I 39861</t>
  </si>
  <si>
    <t>SINAPI-I 3867</t>
  </si>
  <si>
    <t>SINAPI-I 3861</t>
  </si>
  <si>
    <t>SINAPI-I 3904</t>
  </si>
  <si>
    <t>SINAPI-I 3903</t>
  </si>
  <si>
    <t>SINAPI-I 3862</t>
  </si>
  <si>
    <t>SINAPI-I 3863</t>
  </si>
  <si>
    <t>SINAPI-I 3864</t>
  </si>
  <si>
    <t>SINAPI-I 3865</t>
  </si>
  <si>
    <t>SINAPI-I 3866</t>
  </si>
  <si>
    <t>SINAPI-I 3878</t>
  </si>
  <si>
    <t>SINAPI-I 3876</t>
  </si>
  <si>
    <t>SINAPI-I 3883</t>
  </si>
  <si>
    <t>SINAPI-I 3884</t>
  </si>
  <si>
    <t>SINAPI-I 12892</t>
  </si>
  <si>
    <t>SINAPI-I 38447</t>
  </si>
  <si>
    <t>SINAPI-I 36320</t>
  </si>
  <si>
    <t>SINAPI-I 36324</t>
  </si>
  <si>
    <t>SINAPI-I 38441</t>
  </si>
  <si>
    <t>SINAPI-I 38442</t>
  </si>
  <si>
    <t>SINAPI-I 38443</t>
  </si>
  <si>
    <t>SINAPI-I 38444</t>
  </si>
  <si>
    <t>SINAPI-I 38445</t>
  </si>
  <si>
    <t>SINAPI-I 38446</t>
  </si>
  <si>
    <t>SINAPI-I 3837</t>
  </si>
  <si>
    <t>SINAPI-I 3845</t>
  </si>
  <si>
    <t>SINAPI-I 11045</t>
  </si>
  <si>
    <t>SINAPI-I 20170</t>
  </si>
  <si>
    <t>SINAPI-I 20171</t>
  </si>
  <si>
    <t>SINAPI-I 20167</t>
  </si>
  <si>
    <t>SINAPI-I 20168</t>
  </si>
  <si>
    <t>SINAPI-I 20169</t>
  </si>
  <si>
    <t>SINAPI-I 3899</t>
  </si>
  <si>
    <t>SINAPI-I 38676</t>
  </si>
  <si>
    <t>SINAPI-I 3897</t>
  </si>
  <si>
    <t>SINAPI-I 3875</t>
  </si>
  <si>
    <t>SINAPI-I 3898</t>
  </si>
  <si>
    <t>SINAPI-I 3855</t>
  </si>
  <si>
    <t>SINAPI-I 3874</t>
  </si>
  <si>
    <t>SINAPI-I 3870</t>
  </si>
  <si>
    <t>SINAPI-I 38678</t>
  </si>
  <si>
    <t>SINAPI-I 3859</t>
  </si>
  <si>
    <t>SINAPI-I 3856</t>
  </si>
  <si>
    <t>SINAPI-I 3906</t>
  </si>
  <si>
    <t>SINAPI-I 3860</t>
  </si>
  <si>
    <t>SINAPI-I 3905</t>
  </si>
  <si>
    <t>SINAPI-I 3871</t>
  </si>
  <si>
    <t>SINAPI-I 37427</t>
  </si>
  <si>
    <t>SINAPI-I 37424</t>
  </si>
  <si>
    <t>SINAPI-I 37428</t>
  </si>
  <si>
    <t>SINAPI-I 37425</t>
  </si>
  <si>
    <t>SINAPI-I 37429</t>
  </si>
  <si>
    <t>SINAPI-I 37426</t>
  </si>
  <si>
    <t>SINAPI-I 39292</t>
  </si>
  <si>
    <t>SINAPI-I 39293</t>
  </si>
  <si>
    <t>SINAPI-I 39294</t>
  </si>
  <si>
    <t>SINAPI-I 39295</t>
  </si>
  <si>
    <t>SINAPI-I 39312</t>
  </si>
  <si>
    <t>SINAPI-I 39313</t>
  </si>
  <si>
    <t>SINAPI-I 39314</t>
  </si>
  <si>
    <t>SINAPI-I 39296</t>
  </si>
  <si>
    <t>SINAPI-I 39297</t>
  </si>
  <si>
    <t>SINAPI-I 39298</t>
  </si>
  <si>
    <t>SINAPI-I 39299</t>
  </si>
  <si>
    <t>SINAPI-I 39308</t>
  </si>
  <si>
    <t>SINAPI-I 39309</t>
  </si>
  <si>
    <t>SINAPI-I 39310</t>
  </si>
  <si>
    <t>SINAPI-I 39311</t>
  </si>
  <si>
    <t>SINAPI-I 45261</t>
  </si>
  <si>
    <t>SINAPI-I 11519</t>
  </si>
  <si>
    <t>SINAPI-I 11520</t>
  </si>
  <si>
    <t>SINAPI-I 11518</t>
  </si>
  <si>
    <t>SINAPI-I 38473</t>
  </si>
  <si>
    <t>SINAPI-I 4244</t>
  </si>
  <si>
    <t>SINAPI-I 40977</t>
  </si>
  <si>
    <t>SINAPI-I 4115</t>
  </si>
  <si>
    <t>SINAPI-I 4119</t>
  </si>
  <si>
    <t>SINAPI-I 2794</t>
  </si>
  <si>
    <t>SINAPI-I 2788</t>
  </si>
  <si>
    <t>SINAPI-I 4006</t>
  </si>
  <si>
    <t>SINAPI-I 45395</t>
  </si>
  <si>
    <t>SINAPI-I 37461</t>
  </si>
  <si>
    <t>SINAPI-I 37460</t>
  </si>
  <si>
    <t>SINAPI-I 37458</t>
  </si>
  <si>
    <t>SINAPI-I 37454</t>
  </si>
  <si>
    <t>SINAPI-I 37455</t>
  </si>
  <si>
    <t>SINAPI-I 37459</t>
  </si>
  <si>
    <t>SINAPI-I 37457</t>
  </si>
  <si>
    <t>SINAPI-I 37456</t>
  </si>
  <si>
    <t>SINAPI-I 21029</t>
  </si>
  <si>
    <t>SINAPI-I 21030</t>
  </si>
  <si>
    <t>SINAPI-I 21031</t>
  </si>
  <si>
    <t>SINAPI-I 21032</t>
  </si>
  <si>
    <t>SINAPI-I 37527</t>
  </si>
  <si>
    <t>SINAPI-I 37528</t>
  </si>
  <si>
    <t>SINAPI-I 37529</t>
  </si>
  <si>
    <t>SINAPI-I 37530</t>
  </si>
  <si>
    <t>SINAPI-I 21034</t>
  </si>
  <si>
    <t>SINAPI-I 37531</t>
  </si>
  <si>
    <t>SINAPI-I 21036</t>
  </si>
  <si>
    <t>SINAPI-I 21037</t>
  </si>
  <si>
    <t>SINAPI-I 20185</t>
  </si>
  <si>
    <t>SINAPI-I 20260</t>
  </si>
  <si>
    <t>SINAPI-I 37523</t>
  </si>
  <si>
    <t>SINAPI-I 37515</t>
  </si>
  <si>
    <t>SINAPI-I 12899</t>
  </si>
  <si>
    <t>SINAPI-I 12898</t>
  </si>
  <si>
    <t>SINAPI-I 39699</t>
  </si>
  <si>
    <t>SINAPI-I 39696</t>
  </si>
  <si>
    <t>SINAPI-I 42528</t>
  </si>
  <si>
    <t>SINAPI-I 39700</t>
  </si>
  <si>
    <t>SINAPI-I 4014</t>
  </si>
  <si>
    <t>SINAPI-I 4015</t>
  </si>
  <si>
    <t>SINAPI-I 4017</t>
  </si>
  <si>
    <t>SINAPI-I 11621</t>
  </si>
  <si>
    <t>SINAPI-I 4016</t>
  </si>
  <si>
    <t>SINAPI-I 38544</t>
  </si>
  <si>
    <t>SINAPI-I 38545</t>
  </si>
  <si>
    <t>SINAPI-I 42527</t>
  </si>
  <si>
    <t>SINAPI-I 39323</t>
  </si>
  <si>
    <t>SINAPI-I 626</t>
  </si>
  <si>
    <t>SINAPI-I 44504</t>
  </si>
  <si>
    <t>SINAPI-I 44505</t>
  </si>
  <si>
    <t>SINAPI-I 44506</t>
  </si>
  <si>
    <t>SINAPI-I 44507</t>
  </si>
  <si>
    <t>SINAPI-I 44508</t>
  </si>
  <si>
    <t>SINAPI-I 44509</t>
  </si>
  <si>
    <t>SINAPI-I 44510</t>
  </si>
  <si>
    <t>SINAPI-I 44512</t>
  </si>
  <si>
    <t>SINAPI-I 44513</t>
  </si>
  <si>
    <t>SINAPI-I 44514</t>
  </si>
  <si>
    <t>SINAPI-I 44515</t>
  </si>
  <si>
    <t>SINAPI-I 44511</t>
  </si>
  <si>
    <t>SINAPI-I 44516</t>
  </si>
  <si>
    <t>SINAPI-I 44517</t>
  </si>
  <si>
    <t>SINAPI-I 11479</t>
  </si>
  <si>
    <t>SINAPI-I 11481</t>
  </si>
  <si>
    <t>SINAPI-I 43609</t>
  </si>
  <si>
    <t>SINAPI-I 11478</t>
  </si>
  <si>
    <t>SINAPI-I 43608</t>
  </si>
  <si>
    <t>SINAPI-I 11476</t>
  </si>
  <si>
    <t>SINAPI-I 40637</t>
  </si>
  <si>
    <t>SINAPI-I 13836</t>
  </si>
  <si>
    <t>SINAPI-I 14534</t>
  </si>
  <si>
    <t>SINAPI-I 14535</t>
  </si>
  <si>
    <t>SINAPI-I 39813</t>
  </si>
  <si>
    <t>SINAPI-I 12868</t>
  </si>
  <si>
    <t>SINAPI-I 40916</t>
  </si>
  <si>
    <t>SINAPI-I 4755</t>
  </si>
  <si>
    <t>SINAPI-I 41067</t>
  </si>
  <si>
    <t>SINAPI-I 45240</t>
  </si>
  <si>
    <t>SINAPI-I 45241</t>
  </si>
  <si>
    <t>SINAPI-I 38463</t>
  </si>
  <si>
    <t>SINAPI-I 40703</t>
  </si>
  <si>
    <t>SINAPI-I 14531</t>
  </si>
  <si>
    <t>SINAPI-I 36533</t>
  </si>
  <si>
    <t>SINAPI-I 11616</t>
  </si>
  <si>
    <t>SINAPI-I 41898</t>
  </si>
  <si>
    <t>SINAPI-I 14529</t>
  </si>
  <si>
    <t>SINAPI-I 10747</t>
  </si>
  <si>
    <t>SINAPI-I 36141</t>
  </si>
  <si>
    <t>SINAPI-I 43651</t>
  </si>
  <si>
    <t>SINAPI-I 43626</t>
  </si>
  <si>
    <t>SINAPI-I 39434</t>
  </si>
  <si>
    <t>SINAPI-I 39433</t>
  </si>
  <si>
    <t>SINAPI-I 4049</t>
  </si>
  <si>
    <t>SINAPI-I 38120</t>
  </si>
  <si>
    <t>SINAPI-I 43652</t>
  </si>
  <si>
    <t>SINAPI-I 10498</t>
  </si>
  <si>
    <t>SINAPI-I 4823</t>
  </si>
  <si>
    <t>SINAPI-I 38877</t>
  </si>
  <si>
    <t>SINAPI-I 34546</t>
  </si>
  <si>
    <t>SINAPI-I 41387</t>
  </si>
  <si>
    <t>SINAPI-I 41388</t>
  </si>
  <si>
    <t>SINAPI-I 41380</t>
  </si>
  <si>
    <t>SINAPI-I 41381</t>
  </si>
  <si>
    <t>SINAPI-I 41382</t>
  </si>
  <si>
    <t>SINAPI-I 41383</t>
  </si>
  <si>
    <t>SINAPI-I 41385</t>
  </si>
  <si>
    <t>SINAPI-I 4058</t>
  </si>
  <si>
    <t>SINAPI-I 40974</t>
  </si>
  <si>
    <t>SINAPI-I 34794</t>
  </si>
  <si>
    <t>SINAPI-I 40925</t>
  </si>
  <si>
    <t>SINAPI-I 13741</t>
  </si>
  <si>
    <t>SINAPI-I 3288</t>
  </si>
  <si>
    <t>SINAPI-I 13587</t>
  </si>
  <si>
    <t>SINAPI-I 38598</t>
  </si>
  <si>
    <t>SINAPI-I 38595</t>
  </si>
  <si>
    <t>SINAPI-I 38592</t>
  </si>
  <si>
    <t>SINAPI-I 38588</t>
  </si>
  <si>
    <t>SINAPI-I 38593</t>
  </si>
  <si>
    <t>SINAPI-I 38589</t>
  </si>
  <si>
    <t>SINAPI-I 38594</t>
  </si>
  <si>
    <t>SINAPI-I 34774</t>
  </si>
  <si>
    <t>SINAPI-I 34771</t>
  </si>
  <si>
    <t>SINAPI-I 34764</t>
  </si>
  <si>
    <t>SINAPI-I 34773</t>
  </si>
  <si>
    <t>SINAPI-I 34769</t>
  </si>
  <si>
    <t>SINAPI-I 34763</t>
  </si>
  <si>
    <t>SINAPI-I 34788</t>
  </si>
  <si>
    <t>SINAPI-I 34781</t>
  </si>
  <si>
    <t>SINAPI-I 41682</t>
  </si>
  <si>
    <t>SINAPI-I 41683</t>
  </si>
  <si>
    <t>SINAPI-I 41680</t>
  </si>
  <si>
    <t>SINAPI-I 41679</t>
  </si>
  <si>
    <t>SINAPI-I 41681</t>
  </si>
  <si>
    <t>SINAPI-I 43386</t>
  </si>
  <si>
    <t>SINAPI-I 4059</t>
  </si>
  <si>
    <t>SINAPI-I 4062</t>
  </si>
  <si>
    <t>SINAPI-I 4061</t>
  </si>
  <si>
    <t>SINAPI-I 41315</t>
  </si>
  <si>
    <t>SINAPI-I 43148</t>
  </si>
  <si>
    <t>SINAPI-I 43147</t>
  </si>
  <si>
    <t>SINAPI-I 10608</t>
  </si>
  <si>
    <t>SINAPI-I 4069</t>
  </si>
  <si>
    <t>SINAPI-I 40819</t>
  </si>
  <si>
    <t>SINAPI-I 34361</t>
  </si>
  <si>
    <t>SINAPI-I 36512</t>
  </si>
  <si>
    <t>SINAPI-I 44478</t>
  </si>
  <si>
    <t>SINAPI-I 44477</t>
  </si>
  <si>
    <t>SINAPI-I 11697</t>
  </si>
  <si>
    <t>SINAPI-I 11698</t>
  </si>
  <si>
    <t>SINAPI-I 11699</t>
  </si>
  <si>
    <t>SINAPI-I 10432</t>
  </si>
  <si>
    <t>SINAPI-I 44020</t>
  </si>
  <si>
    <t>SINAPI-I 41419</t>
  </si>
  <si>
    <t>SINAPI-I 41420</t>
  </si>
  <si>
    <t>SINAPI-I 41421</t>
  </si>
  <si>
    <t>SINAPI-I 41422</t>
  </si>
  <si>
    <t>SINAPI-I 41425</t>
  </si>
  <si>
    <t>SINAPI-I 41426</t>
  </si>
  <si>
    <t>SINAPI-I 41414</t>
  </si>
  <si>
    <t>SINAPI-I 41415</t>
  </si>
  <si>
    <t>SINAPI-I 37514</t>
  </si>
  <si>
    <t>SINAPI-I 37519</t>
  </si>
  <si>
    <t>SINAPI-I 37520</t>
  </si>
  <si>
    <t>SINAPI-I 37521</t>
  </si>
  <si>
    <t>SINAPI-I 37522</t>
  </si>
  <si>
    <t>SINAPI-I 37546</t>
  </si>
  <si>
    <t>SINAPI-I 37544</t>
  </si>
  <si>
    <t>SINAPI-I 37545</t>
  </si>
  <si>
    <t>SINAPI-I 36793</t>
  </si>
  <si>
    <t>SINAPI-I 11769</t>
  </si>
  <si>
    <t>SINAPI-I 11771</t>
  </si>
  <si>
    <t>SINAPI-I 39919</t>
  </si>
  <si>
    <t>SINAPI-I 38385</t>
  </si>
  <si>
    <t>SINAPI-I 36800</t>
  </si>
  <si>
    <t>SINAPI-I 37587</t>
  </si>
  <si>
    <t>SINAPI-I 11561</t>
  </si>
  <si>
    <t>SINAPI-I 43604</t>
  </si>
  <si>
    <t>SINAPI-I 11560</t>
  </si>
  <si>
    <t>SINAPI-I 11499</t>
  </si>
  <si>
    <t>SINAPI-I 34761</t>
  </si>
  <si>
    <t>SINAPI-I 40924</t>
  </si>
  <si>
    <t>SINAPI-I 40983</t>
  </si>
  <si>
    <t>SINAPI-I 44497</t>
  </si>
  <si>
    <t>SINAPI-I 2437</t>
  </si>
  <si>
    <t>SINAPI-I 40921</t>
  </si>
  <si>
    <t>SINAPI-I 14252</t>
  </si>
  <si>
    <t>SINAPI-I 730</t>
  </si>
  <si>
    <t>SINAPI-I 723</t>
  </si>
  <si>
    <t>SINAPI-I 36502</t>
  </si>
  <si>
    <t>SINAPI-I 36503</t>
  </si>
  <si>
    <t>SINAPI-I 4090</t>
  </si>
  <si>
    <t>SINAPI-I 13227</t>
  </si>
  <si>
    <t>SINAPI-I 10597</t>
  </si>
  <si>
    <t>SINAPI-I 39628</t>
  </si>
  <si>
    <t>SINAPI-I 39404</t>
  </si>
  <si>
    <t>SINAPI-I 39402</t>
  </si>
  <si>
    <t>SINAPI-I 39403</t>
  </si>
  <si>
    <t>SINAPI-I 4093</t>
  </si>
  <si>
    <t>SINAPI-I 10512</t>
  </si>
  <si>
    <t>SINAPI-I 4243</t>
  </si>
  <si>
    <t>SINAPI-I 20020</t>
  </si>
  <si>
    <t>SINAPI-I 41038</t>
  </si>
  <si>
    <t>SINAPI-I 4094</t>
  </si>
  <si>
    <t>SINAPI-I 40988</t>
  </si>
  <si>
    <t>SINAPI-I 4095</t>
  </si>
  <si>
    <t>SINAPI-I 40990</t>
  </si>
  <si>
    <t>SINAPI-I 4096</t>
  </si>
  <si>
    <t>SINAPI-I 40992</t>
  </si>
  <si>
    <t>SINAPI-I 4114</t>
  </si>
  <si>
    <t>SINAPI-I 36797</t>
  </si>
  <si>
    <t>SINAPI-I 4107</t>
  </si>
  <si>
    <t>SINAPI-I 4102</t>
  </si>
  <si>
    <t>SINAPI-I 36799</t>
  </si>
  <si>
    <t>SINAPI-I 2747</t>
  </si>
  <si>
    <t>SINAPI-I 21138</t>
  </si>
  <si>
    <t>SINAPI-I 10826</t>
  </si>
  <si>
    <t>SINAPI-I 365</t>
  </si>
  <si>
    <t>SINAPI-I 38639</t>
  </si>
  <si>
    <t>SINAPI-I 38640</t>
  </si>
  <si>
    <t>SINAPI-I 358</t>
  </si>
  <si>
    <t>SINAPI-I 359</t>
  </si>
  <si>
    <t>SINAPI-I 38641</t>
  </si>
  <si>
    <t>SINAPI-I 360</t>
  </si>
  <si>
    <t>SINAPI-I 42430</t>
  </si>
  <si>
    <t>SINAPI-I 4209</t>
  </si>
  <si>
    <t>SINAPI-I 4180</t>
  </si>
  <si>
    <t>SINAPI-I 4179</t>
  </si>
  <si>
    <t>SINAPI-I 4177</t>
  </si>
  <si>
    <t>SINAPI-I 4208</t>
  </si>
  <si>
    <t>SINAPI-I 4181</t>
  </si>
  <si>
    <t>SINAPI-I 4182</t>
  </si>
  <si>
    <t>SINAPI-I 4178</t>
  </si>
  <si>
    <t>SINAPI-I 4183</t>
  </si>
  <si>
    <t>SINAPI-I 4184</t>
  </si>
  <si>
    <t>SINAPI-I 4185</t>
  </si>
  <si>
    <t>SINAPI-I 4205</t>
  </si>
  <si>
    <t>SINAPI-I 4192</t>
  </si>
  <si>
    <t>SINAPI-I 4191</t>
  </si>
  <si>
    <t>SINAPI-I 4206</t>
  </si>
  <si>
    <t>SINAPI-I 4207</t>
  </si>
  <si>
    <t>SINAPI-I 4190</t>
  </si>
  <si>
    <t>SINAPI-I 4188</t>
  </si>
  <si>
    <t>SINAPI-I 4189</t>
  </si>
  <si>
    <t>SINAPI-I 4186</t>
  </si>
  <si>
    <t>SINAPI-I 4197</t>
  </si>
  <si>
    <t>SINAPI-I 4194</t>
  </si>
  <si>
    <t>SINAPI-I 4193</t>
  </si>
  <si>
    <t>SINAPI-I 4204</t>
  </si>
  <si>
    <t>SINAPI-I 4202</t>
  </si>
  <si>
    <t>SINAPI-I 4203</t>
  </si>
  <si>
    <t>SINAPI-I 4187</t>
  </si>
  <si>
    <t>SINAPI-I 40368</t>
  </si>
  <si>
    <t>SINAPI-I 40365</t>
  </si>
  <si>
    <t>SINAPI-I 40362</t>
  </si>
  <si>
    <t>SINAPI-I 40356</t>
  </si>
  <si>
    <t>SINAPI-I 40374</t>
  </si>
  <si>
    <t>SINAPI-I 40371</t>
  </si>
  <si>
    <t>SINAPI-I 40359</t>
  </si>
  <si>
    <t>SINAPI-I 7595</t>
  </si>
  <si>
    <t>SINAPI-I 41094</t>
  </si>
  <si>
    <t>SINAPI-I 39609</t>
  </si>
  <si>
    <t>SINAPI-I 39610</t>
  </si>
  <si>
    <t>SINAPI-I 39611</t>
  </si>
  <si>
    <t>SINAPI-I 39612</t>
  </si>
  <si>
    <t>SINAPI-I 39608</t>
  </si>
  <si>
    <t>SINAPI-I 38175</t>
  </si>
  <si>
    <t>SINAPI-I 38176</t>
  </si>
  <si>
    <t>SINAPI-I 36152</t>
  </si>
  <si>
    <t>SINAPI-I 45212</t>
  </si>
  <si>
    <t>SINAPI-I 4221</t>
  </si>
  <si>
    <t>SINAPI-I 4227</t>
  </si>
  <si>
    <t>SINAPI-I 38170</t>
  </si>
  <si>
    <t>SINAPI-I 4252</t>
  </si>
  <si>
    <t>SINAPI-I 40980</t>
  </si>
  <si>
    <t>SINAPI-I 41031</t>
  </si>
  <si>
    <t>SINAPI-I 37666</t>
  </si>
  <si>
    <t>SINAPI-I 40986</t>
  </si>
  <si>
    <t>SINAPI-I 4250</t>
  </si>
  <si>
    <t>SINAPI-I 40978</t>
  </si>
  <si>
    <t>SINAPI-I 44501</t>
  </si>
  <si>
    <t>SINAPI-I 41043</t>
  </si>
  <si>
    <t>SINAPI-I 4234</t>
  </si>
  <si>
    <t>SINAPI-I 40987</t>
  </si>
  <si>
    <t>SINAPI-I 4253</t>
  </si>
  <si>
    <t>SINAPI-I 40981</t>
  </si>
  <si>
    <t>SINAPI-I 4254</t>
  </si>
  <si>
    <t>SINAPI-I 41036</t>
  </si>
  <si>
    <t>SINAPI-I 4251</t>
  </si>
  <si>
    <t>SINAPI-I 40979</t>
  </si>
  <si>
    <t>SINAPI-I 4230</t>
  </si>
  <si>
    <t>SINAPI-I 40998</t>
  </si>
  <si>
    <t>SINAPI-I 4257</t>
  </si>
  <si>
    <t>SINAPI-I 40982</t>
  </si>
  <si>
    <t>SINAPI-I 4240</t>
  </si>
  <si>
    <t>SINAPI-I 41026</t>
  </si>
  <si>
    <t>SINAPI-I 4239</t>
  </si>
  <si>
    <t>SINAPI-I 41024</t>
  </si>
  <si>
    <t>SINAPI-I 4248</t>
  </si>
  <si>
    <t>SINAPI-I 41033</t>
  </si>
  <si>
    <t>SINAPI-I 44500</t>
  </si>
  <si>
    <t>SINAPI-I 41040</t>
  </si>
  <si>
    <t>SINAPI-I 4238</t>
  </si>
  <si>
    <t>SINAPI-I 41012</t>
  </si>
  <si>
    <t>SINAPI-I 4233</t>
  </si>
  <si>
    <t>SINAPI-I 41001</t>
  </si>
  <si>
    <t>SINAPI-I 2</t>
  </si>
  <si>
    <t>SINAPI-I 14221</t>
  </si>
  <si>
    <t>SINAPI-I 36517</t>
  </si>
  <si>
    <t>SINAPI-I 4262</t>
  </si>
  <si>
    <t>SINAPI-I 4263</t>
  </si>
  <si>
    <t>SINAPI-I 36518</t>
  </si>
  <si>
    <t>SINAPI-I 38402</t>
  </si>
  <si>
    <t>SINAPI-I 3412</t>
  </si>
  <si>
    <t>SINAPI-I 3413</t>
  </si>
  <si>
    <t>SINAPI-I 39744</t>
  </si>
  <si>
    <t>SINAPI-I 39745</t>
  </si>
  <si>
    <t>SINAPI-I 39637</t>
  </si>
  <si>
    <t>SINAPI-I 39638</t>
  </si>
  <si>
    <t>SINAPI-I 39639</t>
  </si>
  <si>
    <t>SINAPI-I 39517</t>
  </si>
  <si>
    <t>SINAPI-I 39518</t>
  </si>
  <si>
    <t>SINAPI-I 38366</t>
  </si>
  <si>
    <t>SINAPI-I 11703</t>
  </si>
  <si>
    <t>SINAPI-I 37400</t>
  </si>
  <si>
    <t>SINAPI-I 25400</t>
  </si>
  <si>
    <t>SINAPI-I 4276</t>
  </si>
  <si>
    <t>SINAPI-I 4273</t>
  </si>
  <si>
    <t>SINAPI-I 4274</t>
  </si>
  <si>
    <t>SINAPI-I 39438</t>
  </si>
  <si>
    <t>SINAPI-I 4379</t>
  </si>
  <si>
    <t>SINAPI-I 4377</t>
  </si>
  <si>
    <t>SINAPI-I 4356</t>
  </si>
  <si>
    <t>SINAPI-I 13246</t>
  </si>
  <si>
    <t>SINAPI-I 13294</t>
  </si>
  <si>
    <t>SINAPI-I 11963</t>
  </si>
  <si>
    <t>SINAPI-I 11964</t>
  </si>
  <si>
    <t>SINAPI-I 4346</t>
  </si>
  <si>
    <t>SINAPI-I 11955</t>
  </si>
  <si>
    <t>SINAPI-I 11960</t>
  </si>
  <si>
    <t>SINAPI-I 4333</t>
  </si>
  <si>
    <t>SINAPI-I 4358</t>
  </si>
  <si>
    <t>SINAPI-I 39435</t>
  </si>
  <si>
    <t>SINAPI-I 39436</t>
  </si>
  <si>
    <t>SINAPI-I 39437</t>
  </si>
  <si>
    <t>SINAPI-I 39439</t>
  </si>
  <si>
    <t>SINAPI-I 39440</t>
  </si>
  <si>
    <t>SINAPI-I 39441</t>
  </si>
  <si>
    <t>SINAPI-I 39442</t>
  </si>
  <si>
    <t>SINAPI-I 39443</t>
  </si>
  <si>
    <t>SINAPI-I 4329</t>
  </si>
  <si>
    <t>SINAPI-I 436</t>
  </si>
  <si>
    <t>SINAPI-I 442</t>
  </si>
  <si>
    <t>SINAPI-I 4383</t>
  </si>
  <si>
    <t>SINAPI-I 4344</t>
  </si>
  <si>
    <t>SINAPI-I 4335</t>
  </si>
  <si>
    <t>SINAPI-I 4334</t>
  </si>
  <si>
    <t>SINAPI-I 11953</t>
  </si>
  <si>
    <t>SINAPI-I 4343</t>
  </si>
  <si>
    <t>SINAPI-I 430</t>
  </si>
  <si>
    <t>SINAPI-I 441</t>
  </si>
  <si>
    <t>SINAPI-I 431</t>
  </si>
  <si>
    <t>SINAPI-I 432</t>
  </si>
  <si>
    <t>SINAPI-I 429</t>
  </si>
  <si>
    <t>SINAPI-I 439</t>
  </si>
  <si>
    <t>SINAPI-I 433</t>
  </si>
  <si>
    <t>SINAPI-I 437</t>
  </si>
  <si>
    <t>SINAPI-I 11790</t>
  </si>
  <si>
    <t>SINAPI-I 428</t>
  </si>
  <si>
    <t>SINAPI-I 4351</t>
  </si>
  <si>
    <t>SINAPI-I 4384</t>
  </si>
  <si>
    <t>SINAPI-I 11054</t>
  </si>
  <si>
    <t>SINAPI-I 11055</t>
  </si>
  <si>
    <t>SINAPI-I 11056</t>
  </si>
  <si>
    <t>SINAPI-I 11057</t>
  </si>
  <si>
    <t>SINAPI-I 11059</t>
  </si>
  <si>
    <t>SINAPI-I 11058</t>
  </si>
  <si>
    <t>SINAPI-I 4320</t>
  </si>
  <si>
    <t>SINAPI-I 4318</t>
  </si>
  <si>
    <t>SINAPI-I 4380</t>
  </si>
  <si>
    <t>SINAPI-I 4299</t>
  </si>
  <si>
    <t>SINAPI-I 4304</t>
  </si>
  <si>
    <t>SINAPI-I 4305</t>
  </si>
  <si>
    <t>SINAPI-I 4306</t>
  </si>
  <si>
    <t>SINAPI-I 4308</t>
  </si>
  <si>
    <t>SINAPI-I 4302</t>
  </si>
  <si>
    <t>SINAPI-I 4300</t>
  </si>
  <si>
    <t>SINAPI-I 4301</t>
  </si>
  <si>
    <t>SINAPI-I 40547</t>
  </si>
  <si>
    <t>SINAPI-I 11962</t>
  </si>
  <si>
    <t>SINAPI-I 4332</t>
  </si>
  <si>
    <t>SINAPI-I 4331</t>
  </si>
  <si>
    <t>SINAPI-I 4336</t>
  </si>
  <si>
    <t>SINAPI-I 11948</t>
  </si>
  <si>
    <t>SINAPI-I 4382</t>
  </si>
  <si>
    <t>SINAPI-I 4354</t>
  </si>
  <si>
    <t>SINAPI-I 40839</t>
  </si>
  <si>
    <t>SINAPI-I 40552</t>
  </si>
  <si>
    <t>SINAPI-I 40549</t>
  </si>
  <si>
    <t>SINAPI-I 4385</t>
  </si>
  <si>
    <t>SINAPI-I 20078</t>
  </si>
  <si>
    <t>SINAPI-I 39897</t>
  </si>
  <si>
    <t>SINAPI-I 118</t>
  </si>
  <si>
    <t>SINAPI-I 4396</t>
  </si>
  <si>
    <t>SINAPI-I 36881</t>
  </si>
  <si>
    <t>SINAPI-I 4397</t>
  </si>
  <si>
    <t>SINAPI-I 36882</t>
  </si>
  <si>
    <t>SINAPI-I 4751</t>
  </si>
  <si>
    <t>SINAPI-I 41066</t>
  </si>
  <si>
    <t>SINAPI-I 39604</t>
  </si>
  <si>
    <t>SINAPI-I 39605</t>
  </si>
  <si>
    <t>SINAPI-I 39606</t>
  </si>
  <si>
    <t>SINAPI-I 39607</t>
  </si>
  <si>
    <t>SINAPI-I 39594</t>
  </si>
  <si>
    <t>SINAPI-I 39596</t>
  </si>
  <si>
    <t>SINAPI-I 39595</t>
  </si>
  <si>
    <t>SINAPI-I 39597</t>
  </si>
  <si>
    <t>SINAPI-I 10731</t>
  </si>
  <si>
    <t>SINAPI-I 4704</t>
  </si>
  <si>
    <t>SINAPI-I 10730</t>
  </si>
  <si>
    <t>SINAPI-I 4720</t>
  </si>
  <si>
    <t>SINAPI-I 4721</t>
  </si>
  <si>
    <t>SINAPI-I 4718</t>
  </si>
  <si>
    <t>SINAPI-I 4722</t>
  </si>
  <si>
    <t>SINAPI-I 4730</t>
  </si>
  <si>
    <t>SINAPI-I 13186</t>
  </si>
  <si>
    <t>SINAPI-I 10737</t>
  </si>
  <si>
    <t>SINAPI-I 10734</t>
  </si>
  <si>
    <t>SINAPI-I 4708</t>
  </si>
  <si>
    <t>SINAPI-I 4712</t>
  </si>
  <si>
    <t>SINAPI-I 4710</t>
  </si>
  <si>
    <t>SINAPI-I 4750</t>
  </si>
  <si>
    <t>SINAPI-I 41065</t>
  </si>
  <si>
    <t>SINAPI-I 34747</t>
  </si>
  <si>
    <t>SINAPI-I 4826</t>
  </si>
  <si>
    <t>SINAPI-I 41975</t>
  </si>
  <si>
    <t>SINAPI-I 4825</t>
  </si>
  <si>
    <t>SINAPI-I 34744</t>
  </si>
  <si>
    <t>SINAPI-I 39430</t>
  </si>
  <si>
    <t>SINAPI-I 39573</t>
  </si>
  <si>
    <t>SINAPI-I 38410</t>
  </si>
  <si>
    <t>SINAPI-I 43082</t>
  </si>
  <si>
    <t>SINAPI-I 43083</t>
  </si>
  <si>
    <t>SINAPI-I 40535</t>
  </si>
  <si>
    <t>SINAPI-I 40598</t>
  </si>
  <si>
    <t>SINAPI-I 43692</t>
  </si>
  <si>
    <t>SINAPI-I 43665</t>
  </si>
  <si>
    <t>SINAPI-I 10966</t>
  </si>
  <si>
    <t>SINAPI-I 39427</t>
  </si>
  <si>
    <t>SINAPI-I 39424</t>
  </si>
  <si>
    <t>SINAPI-I 39425</t>
  </si>
  <si>
    <t>SINAPI-I 40664</t>
  </si>
  <si>
    <t>SINAPI-I 34360</t>
  </si>
  <si>
    <t>SINAPI-I 20259</t>
  </si>
  <si>
    <t>SINAPI-I 14077</t>
  </si>
  <si>
    <t>SINAPI-I 3678</t>
  </si>
  <si>
    <t>SINAPI-I 11552</t>
  </si>
  <si>
    <t>SINAPI-I 585</t>
  </si>
  <si>
    <t>SINAPI-I 39418</t>
  </si>
  <si>
    <t>SINAPI-I 39419</t>
  </si>
  <si>
    <t>SINAPI-I 39420</t>
  </si>
  <si>
    <t>SINAPI-I 39571</t>
  </si>
  <si>
    <t>SINAPI-I 39421</t>
  </si>
  <si>
    <t>SINAPI-I 39422</t>
  </si>
  <si>
    <t>SINAPI-I 39423</t>
  </si>
  <si>
    <t>SINAPI-I 39426</t>
  </si>
  <si>
    <t>SINAPI-I 39429</t>
  </si>
  <si>
    <t>SINAPI-I 39428</t>
  </si>
  <si>
    <t>SINAPI-I 39572</t>
  </si>
  <si>
    <t>SINAPI-I 39570</t>
  </si>
  <si>
    <t>SINAPI-I 39569</t>
  </si>
  <si>
    <t>SINAPI-I 39328</t>
  </si>
  <si>
    <t>SINAPI-I 39029</t>
  </si>
  <si>
    <t>SINAPI-I 39028</t>
  </si>
  <si>
    <t>SINAPI-I 38541</t>
  </si>
  <si>
    <t>SINAPI-I 38542</t>
  </si>
  <si>
    <t>SINAPI-I 45080</t>
  </si>
  <si>
    <t>SINAPI-I 38543</t>
  </si>
  <si>
    <t>SINAPI-I 44002</t>
  </si>
  <si>
    <t>SINAPI-I 43886</t>
  </si>
  <si>
    <t>SINAPI-I 40406</t>
  </si>
  <si>
    <t>SINAPI-I 40789</t>
  </si>
  <si>
    <t>SINAPI-I 40791</t>
  </si>
  <si>
    <t>SINAPI-I 44003</t>
  </si>
  <si>
    <t>SINAPI-I 44548</t>
  </si>
  <si>
    <t>SINAPI-I 44550</t>
  </si>
  <si>
    <t>SINAPI-I 44549</t>
  </si>
  <si>
    <t>SINAPI-I 11651</t>
  </si>
  <si>
    <t>SINAPI-I 41982</t>
  </si>
  <si>
    <t>SINAPI-I 39012</t>
  </si>
  <si>
    <t>SINAPI-I 40435</t>
  </si>
  <si>
    <t>SINAPI-I 45265</t>
  </si>
  <si>
    <t>SINAPI-I 13617</t>
  </si>
  <si>
    <t>SINAPI-I 35274</t>
  </si>
  <si>
    <t>SINAPI-I 35275</t>
  </si>
  <si>
    <t>SINAPI-I 35276</t>
  </si>
  <si>
    <t>SINAPI-I 11091</t>
  </si>
  <si>
    <t>SINAPI-I 37586</t>
  </si>
  <si>
    <t>SINAPI-I 37395</t>
  </si>
  <si>
    <t>SINAPI-I 14147</t>
  </si>
  <si>
    <t>SINAPI-I 37396</t>
  </si>
  <si>
    <t>SINAPI-I 37397</t>
  </si>
  <si>
    <t>SINAPI-I 43606</t>
  </si>
  <si>
    <t>SINAPI-I 444</t>
  </si>
  <si>
    <t>SINAPI-I 445</t>
  </si>
  <si>
    <t>SINAPI-I 4783</t>
  </si>
  <si>
    <t>SINAPI-I 41079</t>
  </si>
  <si>
    <t>SINAPI-I 12874</t>
  </si>
  <si>
    <t>SINAPI-I 41082</t>
  </si>
  <si>
    <t>SINAPI-I 4785</t>
  </si>
  <si>
    <t>SINAPI-I 41081</t>
  </si>
  <si>
    <t>SINAPI-I 4801</t>
  </si>
  <si>
    <t>SINAPI-I 4794</t>
  </si>
  <si>
    <t>SINAPI-I 4796</t>
  </si>
  <si>
    <t>SINAPI-I 4800</t>
  </si>
  <si>
    <t>SINAPI-I 4795</t>
  </si>
  <si>
    <t>SINAPI-I 39694</t>
  </si>
  <si>
    <t>SINAPI-I 1292</t>
  </si>
  <si>
    <t>SINAPI-I 1287</t>
  </si>
  <si>
    <t>SINAPI-I 4786</t>
  </si>
  <si>
    <t>SINAPI-I 10840</t>
  </si>
  <si>
    <t>SINAPI-I 10841</t>
  </si>
  <si>
    <t>SINAPI-I 44540</t>
  </si>
  <si>
    <t>SINAPI-I 10842</t>
  </si>
  <si>
    <t>SINAPI-I 45190</t>
  </si>
  <si>
    <t>SINAPI-I 45191</t>
  </si>
  <si>
    <t>SINAPI-I 38180</t>
  </si>
  <si>
    <t>SINAPI-I 40648</t>
  </si>
  <si>
    <t>SINAPI-I 40649</t>
  </si>
  <si>
    <t>SINAPI-I 40650</t>
  </si>
  <si>
    <t>SINAPI-I 40651</t>
  </si>
  <si>
    <t>SINAPI-I 40652</t>
  </si>
  <si>
    <t>SINAPI-I 40647</t>
  </si>
  <si>
    <t>SINAPI-I 40653</t>
  </si>
  <si>
    <t>SINAPI-I 38135</t>
  </si>
  <si>
    <t>SINAPI-I 36178</t>
  </si>
  <si>
    <t>SINAPI-I 38181</t>
  </si>
  <si>
    <t>SINAPI-I 38182</t>
  </si>
  <si>
    <t>SINAPI-I 38186</t>
  </si>
  <si>
    <t>SINAPI-I 38185</t>
  </si>
  <si>
    <t>SINAPI-I 40654</t>
  </si>
  <si>
    <t>SINAPI-I 44541</t>
  </si>
  <si>
    <t>SINAPI-I 4822</t>
  </si>
  <si>
    <t>SINAPI-I 4818</t>
  </si>
  <si>
    <t>SINAPI-I 39567</t>
  </si>
  <si>
    <t>SINAPI-I 39566</t>
  </si>
  <si>
    <t>SINAPI-I 39416</t>
  </si>
  <si>
    <t>SINAPI-I 39417</t>
  </si>
  <si>
    <t>SINAPI-I 43742</t>
  </si>
  <si>
    <t>SINAPI-I 39414</t>
  </si>
  <si>
    <t>SINAPI-I 39415</t>
  </si>
  <si>
    <t>SINAPI-I 43740</t>
  </si>
  <si>
    <t>SINAPI-I 39412</t>
  </si>
  <si>
    <t>SINAPI-I 39413</t>
  </si>
  <si>
    <t>SINAPI-I 43741</t>
  </si>
  <si>
    <t>SINAPI-I 11062</t>
  </si>
  <si>
    <t>SINAPI-I 11063</t>
  </si>
  <si>
    <t>SINAPI-I 13521</t>
  </si>
  <si>
    <t>SINAPI-I 10851</t>
  </si>
  <si>
    <t>SINAPI-I 39515</t>
  </si>
  <si>
    <t>SINAPI-I 39516</t>
  </si>
  <si>
    <t>SINAPI-I 39514</t>
  </si>
  <si>
    <t>SINAPI-I 4812</t>
  </si>
  <si>
    <t>SINAPI-I 10849</t>
  </si>
  <si>
    <t>SINAPI-I 10848</t>
  </si>
  <si>
    <t>SINAPI-I 4813</t>
  </si>
  <si>
    <t>SINAPI-I 37560</t>
  </si>
  <si>
    <t>SINAPI-I 37557</t>
  </si>
  <si>
    <t>SINAPI-I 37556</t>
  </si>
  <si>
    <t>SINAPI-I 37559</t>
  </si>
  <si>
    <t>SINAPI-I 37539</t>
  </si>
  <si>
    <t>SINAPI-I 37558</t>
  </si>
  <si>
    <t>SINAPI-I 34723</t>
  </si>
  <si>
    <t>SINAPI-I 34721</t>
  </si>
  <si>
    <t>SINAPI-I 4309</t>
  </si>
  <si>
    <t>SINAPI-I 4307</t>
  </si>
  <si>
    <t>SINAPI-I 10850</t>
  </si>
  <si>
    <t>SINAPI-I 42438</t>
  </si>
  <si>
    <t>SINAPI-I 4792</t>
  </si>
  <si>
    <t>SINAPI-I 4790</t>
  </si>
  <si>
    <t>SINAPI-I 40671</t>
  </si>
  <si>
    <t>SINAPI-I 7552</t>
  </si>
  <si>
    <t>SINAPI-I 4893</t>
  </si>
  <si>
    <t>SINAPI-I 4894</t>
  </si>
  <si>
    <t>SINAPI-I 4890</t>
  </si>
  <si>
    <t>SINAPI-I 4888</t>
  </si>
  <si>
    <t>SINAPI-I 12411</t>
  </si>
  <si>
    <t>SINAPI-I 4891</t>
  </si>
  <si>
    <t>SINAPI-I 4892</t>
  </si>
  <si>
    <t>SINAPI-I 4889</t>
  </si>
  <si>
    <t>SINAPI-I 12412</t>
  </si>
  <si>
    <t>SINAPI-I 4907</t>
  </si>
  <si>
    <t>SINAPI-I 4902</t>
  </si>
  <si>
    <t>SINAPI-I 4741</t>
  </si>
  <si>
    <t>SINAPI-I 4752</t>
  </si>
  <si>
    <t>SINAPI-I 41091</t>
  </si>
  <si>
    <t>SINAPI-I 13954</t>
  </si>
  <si>
    <t>SINAPI-I 3411</t>
  </si>
  <si>
    <t>SINAPI-I 39995</t>
  </si>
  <si>
    <t>SINAPI-I 11615</t>
  </si>
  <si>
    <t>SINAPI-I 3408</t>
  </si>
  <si>
    <t>SINAPI-I 3409</t>
  </si>
  <si>
    <t>SINAPI-I 11427</t>
  </si>
  <si>
    <t>SINAPI-I 4491</t>
  </si>
  <si>
    <t>SINAPI-I 2745</t>
  </si>
  <si>
    <t>SINAPI-I 14439</t>
  </si>
  <si>
    <t>SINAPI-I 45238</t>
  </si>
  <si>
    <t>SINAPI-I 44496</t>
  </si>
  <si>
    <t>SINAPI-I 12362</t>
  </si>
  <si>
    <t>SINAPI-I 421</t>
  </si>
  <si>
    <t>SINAPI-I 14148</t>
  </si>
  <si>
    <t>SINAPI-I 4341</t>
  </si>
  <si>
    <t>SINAPI-I 4337</t>
  </si>
  <si>
    <t>SINAPI-I 11971</t>
  </si>
  <si>
    <t>SINAPI-I 4339</t>
  </si>
  <si>
    <t>SINAPI-I 39997</t>
  </si>
  <si>
    <t>SINAPI-I 4342</t>
  </si>
  <si>
    <t>SINAPI-I 4330</t>
  </si>
  <si>
    <t>SINAPI-I 4340</t>
  </si>
  <si>
    <t>SINAPI-I 5088</t>
  </si>
  <si>
    <t>SINAPI-I 11154</t>
  </si>
  <si>
    <t>SINAPI-I 4989</t>
  </si>
  <si>
    <t>SINAPI-I 4982</t>
  </si>
  <si>
    <t>SINAPI-I 4962</t>
  </si>
  <si>
    <t>SINAPI-I 4981</t>
  </si>
  <si>
    <t>SINAPI-I 4964</t>
  </si>
  <si>
    <t>SINAPI-I 4992</t>
  </si>
  <si>
    <t>SINAPI-I 4987</t>
  </si>
  <si>
    <t>SINAPI-I 4930</t>
  </si>
  <si>
    <t>SINAPI-I 4998</t>
  </si>
  <si>
    <t>SINAPI-I 39021</t>
  </si>
  <si>
    <t>SINAPI-I 39022</t>
  </si>
  <si>
    <t>SINAPI-I 39024</t>
  </si>
  <si>
    <t>SINAPI-I 4914</t>
  </si>
  <si>
    <t>SINAPI-I 4917</t>
  </si>
  <si>
    <t>SINAPI-I 39025</t>
  </si>
  <si>
    <t>SINAPI-I 4922</t>
  </si>
  <si>
    <t>SINAPI-I 4911</t>
  </si>
  <si>
    <t>SINAPI-I 37518</t>
  </si>
  <si>
    <t>SINAPI-I 4910</t>
  </si>
  <si>
    <t>SINAPI-I 4943</t>
  </si>
  <si>
    <t>SINAPI-I 5002</t>
  </si>
  <si>
    <t>SINAPI-I 4977</t>
  </si>
  <si>
    <t>SINAPI-I 11364</t>
  </si>
  <si>
    <t>SINAPI-I 11365</t>
  </si>
  <si>
    <t>SINAPI-I 11366</t>
  </si>
  <si>
    <t>SINAPI-I 43777</t>
  </si>
  <si>
    <t>SINAPI-I 20322</t>
  </si>
  <si>
    <t>SINAPI-I 10553</t>
  </si>
  <si>
    <t>SINAPI-I 5020</t>
  </si>
  <si>
    <t>SINAPI-I 10554</t>
  </si>
  <si>
    <t>SINAPI-I 10555</t>
  </si>
  <si>
    <t>SINAPI-I 10556</t>
  </si>
  <si>
    <t>SINAPI-I 39502</t>
  </si>
  <si>
    <t>SINAPI-I 39504</t>
  </si>
  <si>
    <t>SINAPI-I 39503</t>
  </si>
  <si>
    <t>SINAPI-I 39505</t>
  </si>
  <si>
    <t>SINAPI-I 5028</t>
  </si>
  <si>
    <t>SINAPI-I 4969</t>
  </si>
  <si>
    <t>SINAPI-I 44471</t>
  </si>
  <si>
    <t>SINAPI-I 4944</t>
  </si>
  <si>
    <t>SINAPI-I 21102</t>
  </si>
  <si>
    <t>SINAPI-I 21101</t>
  </si>
  <si>
    <t>SINAPI-I 34713</t>
  </si>
  <si>
    <t>SINAPI-I 37563</t>
  </si>
  <si>
    <t>SINAPI-I 4948</t>
  </si>
  <si>
    <t>SINAPI-I 37561</t>
  </si>
  <si>
    <t>SINAPI-I 37562</t>
  </si>
  <si>
    <t>SINAPI-I 14164</t>
  </si>
  <si>
    <t>SINAPI-I 14163</t>
  </si>
  <si>
    <t>SINAPI-I 5051</t>
  </si>
  <si>
    <t>SINAPI-I 5052</t>
  </si>
  <si>
    <t>SINAPI-I 14162</t>
  </si>
  <si>
    <t>SINAPI-I 14166</t>
  </si>
  <si>
    <t>SINAPI-I 14165</t>
  </si>
  <si>
    <t>SINAPI-I 5050</t>
  </si>
  <si>
    <t>SINAPI-I 12366</t>
  </si>
  <si>
    <t>SINAPI-I 5045</t>
  </si>
  <si>
    <t>SINAPI-I 5035</t>
  </si>
  <si>
    <t>SINAPI-I 41180</t>
  </si>
  <si>
    <t>SINAPI-I 41181</t>
  </si>
  <si>
    <t>SINAPI-I 41182</t>
  </si>
  <si>
    <t>SINAPI-I 41183</t>
  </si>
  <si>
    <t>SINAPI-I 41184</t>
  </si>
  <si>
    <t>SINAPI-I 41185</t>
  </si>
  <si>
    <t>SINAPI-I 41186</t>
  </si>
  <si>
    <t>SINAPI-I 41187</t>
  </si>
  <si>
    <t>SINAPI-I 41188</t>
  </si>
  <si>
    <t>SINAPI-I 5036</t>
  </si>
  <si>
    <t>SINAPI-I 41189</t>
  </si>
  <si>
    <t>SINAPI-I 41190</t>
  </si>
  <si>
    <t>SINAPI-I 41191</t>
  </si>
  <si>
    <t>SINAPI-I 41192</t>
  </si>
  <si>
    <t>SINAPI-I 41193</t>
  </si>
  <si>
    <t>SINAPI-I 41194</t>
  </si>
  <si>
    <t>SINAPI-I 5044</t>
  </si>
  <si>
    <t>SINAPI-I 5059</t>
  </si>
  <si>
    <t>SINAPI-I 41201</t>
  </si>
  <si>
    <t>SINAPI-I 41199</t>
  </si>
  <si>
    <t>SINAPI-I 5057</t>
  </si>
  <si>
    <t>SINAPI-I 41200</t>
  </si>
  <si>
    <t>SINAPI-I 41205</t>
  </si>
  <si>
    <t>SINAPI-I 41202</t>
  </si>
  <si>
    <t>SINAPI-I 41206</t>
  </si>
  <si>
    <t>SINAPI-I 12372</t>
  </si>
  <si>
    <t>SINAPI-I 41207</t>
  </si>
  <si>
    <t>SINAPI-I 41203</t>
  </si>
  <si>
    <t>SINAPI-I 41204</t>
  </si>
  <si>
    <t>SINAPI-I 41210</t>
  </si>
  <si>
    <t>SINAPI-I 41208</t>
  </si>
  <si>
    <t>SINAPI-I 41211</t>
  </si>
  <si>
    <t>SINAPI-I 13339</t>
  </si>
  <si>
    <t>SINAPI-I 41213</t>
  </si>
  <si>
    <t>SINAPI-I 41209</t>
  </si>
  <si>
    <t>SINAPI-I 41216</t>
  </si>
  <si>
    <t>SINAPI-I 41217</t>
  </si>
  <si>
    <t>SINAPI-I 41218</t>
  </si>
  <si>
    <t>SINAPI-I 41214</t>
  </si>
  <si>
    <t>SINAPI-I 41215</t>
  </si>
  <si>
    <t>SINAPI-I 41221</t>
  </si>
  <si>
    <t>SINAPI-I 41222</t>
  </si>
  <si>
    <t>SINAPI-I 41195</t>
  </si>
  <si>
    <t>SINAPI-I 41198</t>
  </si>
  <si>
    <t>SINAPI-I 41196</t>
  </si>
  <si>
    <t>SINAPI-I 5033</t>
  </si>
  <si>
    <t>SINAPI-I 41197</t>
  </si>
  <si>
    <t>SINAPI-I 12388</t>
  </si>
  <si>
    <t>SINAPI-I 2731</t>
  </si>
  <si>
    <t>SINAPI-I 41457</t>
  </si>
  <si>
    <t>SINAPI-I 41458</t>
  </si>
  <si>
    <t>SINAPI-I 41459</t>
  </si>
  <si>
    <t>SINAPI-I 41461</t>
  </si>
  <si>
    <t>SINAPI-I 44537</t>
  </si>
  <si>
    <t>SINAPI-I 11844</t>
  </si>
  <si>
    <t>SINAPI-I 4465</t>
  </si>
  <si>
    <t>SINAPI-I 35273</t>
  </si>
  <si>
    <t>SINAPI-I 4470</t>
  </si>
  <si>
    <t>SINAPI-I 20204</t>
  </si>
  <si>
    <t>SINAPI-I 20208</t>
  </si>
  <si>
    <t>SINAPI-I 4437</t>
  </si>
  <si>
    <t>SINAPI-I 14580</t>
  </si>
  <si>
    <t>SINAPI-I 5065</t>
  </si>
  <si>
    <t>SINAPI-I 5072</t>
  </si>
  <si>
    <t>SINAPI-I 5066</t>
  </si>
  <si>
    <t>SINAPI-I 5063</t>
  </si>
  <si>
    <t>SINAPI-I 20247</t>
  </si>
  <si>
    <t>SINAPI-I 5074</t>
  </si>
  <si>
    <t>SINAPI-I 5067</t>
  </si>
  <si>
    <t>SINAPI-I 5078</t>
  </si>
  <si>
    <t>SINAPI-I 5068</t>
  </si>
  <si>
    <t>SINAPI-I 5073</t>
  </si>
  <si>
    <t>SINAPI-I 5069</t>
  </si>
  <si>
    <t>SINAPI-I 5070</t>
  </si>
  <si>
    <t>SINAPI-I 5071</t>
  </si>
  <si>
    <t>SINAPI-I 5061</t>
  </si>
  <si>
    <t>SINAPI-I 5075</t>
  </si>
  <si>
    <t>SINAPI-I 39027</t>
  </si>
  <si>
    <t>SINAPI-I 5062</t>
  </si>
  <si>
    <t>SINAPI-I 40568</t>
  </si>
  <si>
    <t>SINAPI-I 40304</t>
  </si>
  <si>
    <t>SINAPI-I 39026</t>
  </si>
  <si>
    <t>SINAPI-I 42431</t>
  </si>
  <si>
    <t>SINAPI-I 44074</t>
  </si>
  <si>
    <t>SINAPI-I 44072</t>
  </si>
  <si>
    <t>SINAPI-I 511</t>
  </si>
  <si>
    <t>SINAPI-I 37540</t>
  </si>
  <si>
    <t>SINAPI-I 37548</t>
  </si>
  <si>
    <t>SINAPI-I 39828</t>
  </si>
  <si>
    <t>SINAPI-I 38392</t>
  </si>
  <si>
    <t>SINAPI-I 11735</t>
  </si>
  <si>
    <t>SINAPI-I 11737</t>
  </si>
  <si>
    <t>SINAPI-I 11738</t>
  </si>
  <si>
    <t>SINAPI-I 36143</t>
  </si>
  <si>
    <t>SINAPI-I 36142</t>
  </si>
  <si>
    <t>SINAPI-I 45209</t>
  </si>
  <si>
    <t>SINAPI-I 36146</t>
  </si>
  <si>
    <t>SINAPI-I 39015</t>
  </si>
  <si>
    <t>SINAPI-I 38377</t>
  </si>
  <si>
    <t>SINAPI-I 38376</t>
  </si>
  <si>
    <t>SINAPI-I 38116</t>
  </si>
  <si>
    <t>SINAPI-I 38066</t>
  </si>
  <si>
    <t>SINAPI-I 38117</t>
  </si>
  <si>
    <t>SINAPI-I 38067</t>
  </si>
  <si>
    <t>SINAPI-I 44313</t>
  </si>
  <si>
    <t>SINAPI-I 11522</t>
  </si>
  <si>
    <t>SINAPI-I 43600</t>
  </si>
  <si>
    <t>SINAPI-I 5080</t>
  </si>
  <si>
    <t>SINAPI-I 38168</t>
  </si>
  <si>
    <t>SINAPI-I 43601</t>
  </si>
  <si>
    <t>SINAPI-I 13393</t>
  </si>
  <si>
    <t>SINAPI-I 13395</t>
  </si>
  <si>
    <t>SINAPI-I 12039</t>
  </si>
  <si>
    <t>SINAPI-I 13396</t>
  </si>
  <si>
    <t>SINAPI-I 12041</t>
  </si>
  <si>
    <t>SINAPI-I 12043</t>
  </si>
  <si>
    <t>SINAPI-I 39762</t>
  </si>
  <si>
    <t>SINAPI-I 12042</t>
  </si>
  <si>
    <t>SINAPI-I 39763</t>
  </si>
  <si>
    <t>SINAPI-I 39760</t>
  </si>
  <si>
    <t>SINAPI-I 39756</t>
  </si>
  <si>
    <t>SINAPI-I 12038</t>
  </si>
  <si>
    <t>SINAPI-I 39757</t>
  </si>
  <si>
    <t>SINAPI-I 39758</t>
  </si>
  <si>
    <t>SINAPI-I 39759</t>
  </si>
  <si>
    <t>SINAPI-I 39761</t>
  </si>
  <si>
    <t>SINAPI-I 39805</t>
  </si>
  <si>
    <t>SINAPI-I 39806</t>
  </si>
  <si>
    <t>SINAPI-I 39807</t>
  </si>
  <si>
    <t>SINAPI-I 43100</t>
  </si>
  <si>
    <t>SINAPI-I 39804</t>
  </si>
  <si>
    <t>SINAPI-I 39796</t>
  </si>
  <si>
    <t>SINAPI-I 39797</t>
  </si>
  <si>
    <t>SINAPI-I 39798</t>
  </si>
  <si>
    <t>SINAPI-I 39794</t>
  </si>
  <si>
    <t>SINAPI-I 39795</t>
  </si>
  <si>
    <t>SINAPI-I 39801</t>
  </si>
  <si>
    <t>SINAPI-I 39802</t>
  </si>
  <si>
    <t>SINAPI-I 39803</t>
  </si>
  <si>
    <t>SINAPI-I 39799</t>
  </si>
  <si>
    <t>SINAPI-I 39800</t>
  </si>
  <si>
    <t>SINAPI-I 43837</t>
  </si>
  <si>
    <t>SINAPI-I 43836</t>
  </si>
  <si>
    <t>SINAPI-I 21059</t>
  </si>
  <si>
    <t>SINAPI-I 11234</t>
  </si>
  <si>
    <t>SINAPI-I 21060</t>
  </si>
  <si>
    <t>SINAPI-I 21061</t>
  </si>
  <si>
    <t>SINAPI-I 21062</t>
  </si>
  <si>
    <t>SINAPI-I 11708</t>
  </si>
  <si>
    <t>SINAPI-I 11709</t>
  </si>
  <si>
    <t>SINAPI-I 11710</t>
  </si>
  <si>
    <t>SINAPI-I 11707</t>
  </si>
  <si>
    <t>SINAPI-I 5102</t>
  </si>
  <si>
    <t>SINAPI-I 11711</t>
  </si>
  <si>
    <t>SINAPI-I 11739</t>
  </si>
  <si>
    <t>SINAPI-I 11741</t>
  </si>
  <si>
    <t>SINAPI-I 11745</t>
  </si>
  <si>
    <t>SINAPI-I 11743</t>
  </si>
  <si>
    <t>SINAPI-I 5104</t>
  </si>
  <si>
    <t>SINAPI-I 44530</t>
  </si>
  <si>
    <t>SINAPI-I 2710</t>
  </si>
  <si>
    <t>SINAPI-I 14575</t>
  </si>
  <si>
    <t>SINAPI-I 20043</t>
  </si>
  <si>
    <t>SINAPI-I 20044</t>
  </si>
  <si>
    <t>SINAPI-I 20042</t>
  </si>
  <si>
    <t>SINAPI-I 20046</t>
  </si>
  <si>
    <t>SINAPI-I 20047</t>
  </si>
  <si>
    <t>SINAPI-I 20045</t>
  </si>
  <si>
    <t>SINAPI-I 20972</t>
  </si>
  <si>
    <t>SINAPI-I 11321</t>
  </si>
  <si>
    <t>SINAPI-I 11323</t>
  </si>
  <si>
    <t>SINAPI-I 20327</t>
  </si>
  <si>
    <t>SINAPI-I 6034</t>
  </si>
  <si>
    <t>SINAPI-I 6036</t>
  </si>
  <si>
    <t>SINAPI-I 6031</t>
  </si>
  <si>
    <t>SINAPI-I 6029</t>
  </si>
  <si>
    <t>SINAPI-I 6033</t>
  </si>
  <si>
    <t>SINAPI-I 11672</t>
  </si>
  <si>
    <t>SINAPI-I 11669</t>
  </si>
  <si>
    <t>SINAPI-I 20055</t>
  </si>
  <si>
    <t>SINAPI-I 11670</t>
  </si>
  <si>
    <t>SINAPI-I 11671</t>
  </si>
  <si>
    <t>SINAPI-I 6032</t>
  </si>
  <si>
    <t>SINAPI-I 11673</t>
  </si>
  <si>
    <t>SINAPI-I 11674</t>
  </si>
  <si>
    <t>SINAPI-I 11675</t>
  </si>
  <si>
    <t>SINAPI-I 11676</t>
  </si>
  <si>
    <t>SINAPI-I 11677</t>
  </si>
  <si>
    <t>SINAPI-I 11678</t>
  </si>
  <si>
    <t>SINAPI-I 6038</t>
  </si>
  <si>
    <t>SINAPI-I 11718</t>
  </si>
  <si>
    <t>SINAPI-I 6037</t>
  </si>
  <si>
    <t>SINAPI-I 11719</t>
  </si>
  <si>
    <t>SINAPI-I 6010</t>
  </si>
  <si>
    <t>SINAPI-I 6017</t>
  </si>
  <si>
    <t>SINAPI-I 6019</t>
  </si>
  <si>
    <t>SINAPI-I 6020</t>
  </si>
  <si>
    <t>SINAPI-I 6011</t>
  </si>
  <si>
    <t>SINAPI-I 6028</t>
  </si>
  <si>
    <t>SINAPI-I 6012</t>
  </si>
  <si>
    <t>SINAPI-I 6016</t>
  </si>
  <si>
    <t>SINAPI-I 6027</t>
  </si>
  <si>
    <t>SINAPI-I 6015</t>
  </si>
  <si>
    <t>SINAPI-I 6014</t>
  </si>
  <si>
    <t>SINAPI-I 6013</t>
  </si>
  <si>
    <t>SINAPI-I 6006</t>
  </si>
  <si>
    <t>SINAPI-I 6005</t>
  </si>
  <si>
    <t>SINAPI-I 11756</t>
  </si>
  <si>
    <t>SINAPI-I 10904</t>
  </si>
  <si>
    <t>SINAPI-I 11752</t>
  </si>
  <si>
    <t>SINAPI-I 11753</t>
  </si>
  <si>
    <t>SINAPI-I 6021</t>
  </si>
  <si>
    <t>SINAPI-I 6024</t>
  </si>
  <si>
    <t>SINAPI-I 45394</t>
  </si>
  <si>
    <t>SINAPI-I 13897</t>
  </si>
  <si>
    <t>SINAPI-I 10640</t>
  </si>
  <si>
    <t>SINAPI-I 34357</t>
  </si>
  <si>
    <t>SINAPI-I 37329</t>
  </si>
  <si>
    <t>SINAPI-I 2510</t>
  </si>
  <si>
    <t>SINAPI-I 12359</t>
  </si>
  <si>
    <t>SINAPI-I 7353</t>
  </si>
  <si>
    <t>SINAPI-I 45264</t>
  </si>
  <si>
    <t>SINAPI-I 36144</t>
  </si>
  <si>
    <t>SINAPI-I 10518</t>
  </si>
  <si>
    <t>SINAPI-I 36530</t>
  </si>
  <si>
    <t>SINAPI-I 6046</t>
  </si>
  <si>
    <t>SINAPI-I 36531</t>
  </si>
  <si>
    <t>SINAPI-I 34684</t>
  </si>
  <si>
    <t>SINAPI-I 34683</t>
  </si>
  <si>
    <t>SINAPI-I 44954</t>
  </si>
  <si>
    <t>SINAPI-I 44955</t>
  </si>
  <si>
    <t>SINAPI-I 10515</t>
  </si>
  <si>
    <t>SINAPI-I 153</t>
  </si>
  <si>
    <t>SINAPI-I 34682</t>
  </si>
  <si>
    <t>SINAPI-I 536</t>
  </si>
  <si>
    <t>SINAPI-I 20205</t>
  </si>
  <si>
    <t>SINAPI-I 4412</t>
  </si>
  <si>
    <t>SINAPI-I 4408</t>
  </si>
  <si>
    <t>SINAPI-I 45213</t>
  </si>
  <si>
    <t>SINAPI-I 36250</t>
  </si>
  <si>
    <t>SINAPI-I 10857</t>
  </si>
  <si>
    <t>SINAPI-I 4803</t>
  </si>
  <si>
    <t>SINAPI-I 6186</t>
  </si>
  <si>
    <t>SINAPI-I 4829</t>
  </si>
  <si>
    <t>SINAPI-I 39829</t>
  </si>
  <si>
    <t>SINAPI-I 20231</t>
  </si>
  <si>
    <t>SINAPI-I 4804</t>
  </si>
  <si>
    <t>SINAPI-I 34680</t>
  </si>
  <si>
    <t>SINAPI-I 11573</t>
  </si>
  <si>
    <t>SINAPI-I 38401</t>
  </si>
  <si>
    <t>SINAPI-I 11575</t>
  </si>
  <si>
    <t>SINAPI-I 38179</t>
  </si>
  <si>
    <t>SINAPI-I 20256</t>
  </si>
  <si>
    <t>SINAPI-I 14511</t>
  </si>
  <si>
    <t>SINAPI-I 10642</t>
  </si>
  <si>
    <t>SINAPI-I 14489</t>
  </si>
  <si>
    <t>SINAPI-I 14513</t>
  </si>
  <si>
    <t>SINAPI-I 13600</t>
  </si>
  <si>
    <t>SINAPI-I 10646</t>
  </si>
  <si>
    <t>SINAPI-I 6070</t>
  </si>
  <si>
    <t>SINAPI-I 6069</t>
  </si>
  <si>
    <t>SINAPI-I 14626</t>
  </si>
  <si>
    <t>SINAPI-I 6067</t>
  </si>
  <si>
    <t>SINAPI-I 38393</t>
  </si>
  <si>
    <t>SINAPI-I 38390</t>
  </si>
  <si>
    <t>SINAPI-I 11578</t>
  </si>
  <si>
    <t>SINAPI-I 11577</t>
  </si>
  <si>
    <t>SINAPI-I 42432</t>
  </si>
  <si>
    <t>SINAPI-I 42437</t>
  </si>
  <si>
    <t>SINAPI-I 1116</t>
  </si>
  <si>
    <t>SINAPI-I 1115</t>
  </si>
  <si>
    <t>SINAPI-I 1113</t>
  </si>
  <si>
    <t>SINAPI-I 1114</t>
  </si>
  <si>
    <t>SINAPI-I 40873</t>
  </si>
  <si>
    <t>SINAPI-I 20214</t>
  </si>
  <si>
    <t>SINAPI-I 7237</t>
  </si>
  <si>
    <t>SINAPI-I 11757</t>
  </si>
  <si>
    <t>SINAPI-I 11758</t>
  </si>
  <si>
    <t>SINAPI-I 37526</t>
  </si>
  <si>
    <t>SINAPI-I 6076</t>
  </si>
  <si>
    <t>SINAPI-I 13109</t>
  </si>
  <si>
    <t>SINAPI-I 13110</t>
  </si>
  <si>
    <t>SINAPI-I 7581</t>
  </si>
  <si>
    <t>SINAPI-I 4509</t>
  </si>
  <si>
    <t>SINAPI-I 4512</t>
  </si>
  <si>
    <t>SINAPI-I 4517</t>
  </si>
  <si>
    <t>SINAPI-I 20206</t>
  </si>
  <si>
    <t>SINAPI-I 4460</t>
  </si>
  <si>
    <t>SINAPI-I 4415</t>
  </si>
  <si>
    <t>SINAPI-I 4417</t>
  </si>
  <si>
    <t>SINAPI-I 37373</t>
  </si>
  <si>
    <t>SINAPI-I 40864</t>
  </si>
  <si>
    <t>SINAPI-I 4734</t>
  </si>
  <si>
    <t>SINAPI-I 6085</t>
  </si>
  <si>
    <t>SINAPI-I 38396</t>
  </si>
  <si>
    <t>SINAPI-I 11622</t>
  </si>
  <si>
    <t>SINAPI-I 43143</t>
  </si>
  <si>
    <t>SINAPI-I 7317</t>
  </si>
  <si>
    <t>SINAPI-I 142</t>
  </si>
  <si>
    <t>SINAPI-I 43142</t>
  </si>
  <si>
    <t>SINAPI-I 38123</t>
  </si>
  <si>
    <t>SINAPI-I 42699</t>
  </si>
  <si>
    <t>SINAPI-I 37743</t>
  </si>
  <si>
    <t>SINAPI-I 37744</t>
  </si>
  <si>
    <t>SINAPI-I 37741</t>
  </si>
  <si>
    <t>SINAPI-I 39396</t>
  </si>
  <si>
    <t>SINAPI-I 39392</t>
  </si>
  <si>
    <t>SINAPI-I 39393</t>
  </si>
  <si>
    <t>SINAPI-I 39394</t>
  </si>
  <si>
    <t>SINAPI-I 39395</t>
  </si>
  <si>
    <t>SINAPI-I 14618</t>
  </si>
  <si>
    <t>SINAPI-I 6110</t>
  </si>
  <si>
    <t>SINAPI-I 40910</t>
  </si>
  <si>
    <t>SINAPI-I 45255</t>
  </si>
  <si>
    <t>SINAPI-I 6111</t>
  </si>
  <si>
    <t>SINAPI-I 41084</t>
  </si>
  <si>
    <t>SINAPI-I 44535</t>
  </si>
  <si>
    <t>SINAPI-I 44945</t>
  </si>
  <si>
    <t>SINAPI-I 38637</t>
  </si>
  <si>
    <t>SINAPI-I 6150</t>
  </si>
  <si>
    <t>SINAPI-I 6136</t>
  </si>
  <si>
    <t>SINAPI-I 38638</t>
  </si>
  <si>
    <t>SINAPI-I 20262</t>
  </si>
  <si>
    <t>SINAPI-I 6145</t>
  </si>
  <si>
    <t>SINAPI-I 6149</t>
  </si>
  <si>
    <t>SINAPI-I 6146</t>
  </si>
  <si>
    <t>SINAPI-I 44536</t>
  </si>
  <si>
    <t>SINAPI-I 39961</t>
  </si>
  <si>
    <t>SINAPI-I 42433</t>
  </si>
  <si>
    <t>SINAPI-I 42434</t>
  </si>
  <si>
    <t>SINAPI-I 42435</t>
  </si>
  <si>
    <t>SINAPI-I 38061</t>
  </si>
  <si>
    <t>SINAPI-I 20250</t>
  </si>
  <si>
    <t>SINAPI-I 13388</t>
  </si>
  <si>
    <t>SINAPI-I 39914</t>
  </si>
  <si>
    <t>SINAPI-I 12732</t>
  </si>
  <si>
    <t>SINAPI-I 6160</t>
  </si>
  <si>
    <t>SINAPI-I 41087</t>
  </si>
  <si>
    <t>SINAPI-I 6166</t>
  </si>
  <si>
    <t>SINAPI-I 41088</t>
  </si>
  <si>
    <t>SINAPI-I 20232</t>
  </si>
  <si>
    <t>SINAPI-I 10856</t>
  </si>
  <si>
    <t>SINAPI-I 4828</t>
  </si>
  <si>
    <t>SINAPI-I 20249</t>
  </si>
  <si>
    <t>SINAPI-I 11609</t>
  </si>
  <si>
    <t>SINAPI-I 20083</t>
  </si>
  <si>
    <t>SINAPI-I 10691</t>
  </si>
  <si>
    <t>SINAPI-I 12295</t>
  </si>
  <si>
    <t>SINAPI-I 12296</t>
  </si>
  <si>
    <t>SINAPI-I 12294</t>
  </si>
  <si>
    <t>SINAPI-I 14543</t>
  </si>
  <si>
    <t>SINAPI-I 13329</t>
  </si>
  <si>
    <t>SINAPI-I 21047</t>
  </si>
  <si>
    <t>SINAPI-I 21042</t>
  </si>
  <si>
    <t>SINAPI-I 21043</t>
  </si>
  <si>
    <t>SINAPI-I 21044</t>
  </si>
  <si>
    <t>SINAPI-I 21045</t>
  </si>
  <si>
    <t>SINAPI-I 21041</t>
  </si>
  <si>
    <t>SINAPI-I 21040</t>
  </si>
  <si>
    <t>SINAPI-I 14149</t>
  </si>
  <si>
    <t>SINAPI-I 38099</t>
  </si>
  <si>
    <t>SINAPI-I 38100</t>
  </si>
  <si>
    <t>SINAPI-I 7576</t>
  </si>
  <si>
    <t>SINAPI-I 3384</t>
  </si>
  <si>
    <t>SINAPI-I 7572</t>
  </si>
  <si>
    <t>SINAPI-I 3396</t>
  </si>
  <si>
    <t>SINAPI-I 37590</t>
  </si>
  <si>
    <t>SINAPI-I 37591</t>
  </si>
  <si>
    <t>SINAPI-I 12626</t>
  </si>
  <si>
    <t>SINAPI-I 11033</t>
  </si>
  <si>
    <t>SINAPI-I 390</t>
  </si>
  <si>
    <t>SINAPI-I 42436</t>
  </si>
  <si>
    <t>SINAPI-I 6194</t>
  </si>
  <si>
    <t>SINAPI-I 10567</t>
  </si>
  <si>
    <t>SINAPI-I 6212</t>
  </si>
  <si>
    <t>SINAPI-I 3993</t>
  </si>
  <si>
    <t>SINAPI-I 3990</t>
  </si>
  <si>
    <t>SINAPI-I 3992</t>
  </si>
  <si>
    <t>SINAPI-I 6178</t>
  </si>
  <si>
    <t>SINAPI-I 6180</t>
  </si>
  <si>
    <t>SINAPI-I 6182</t>
  </si>
  <si>
    <t>SINAPI-I 43614</t>
  </si>
  <si>
    <t>SINAPI-I 6193</t>
  </si>
  <si>
    <t>SINAPI-I 6189</t>
  </si>
  <si>
    <t>SINAPI-I 6214</t>
  </si>
  <si>
    <t>SINAPI-I 36153</t>
  </si>
  <si>
    <t>SINAPI-I 10740</t>
  </si>
  <si>
    <t>SINAPI-I 13914</t>
  </si>
  <si>
    <t>SINAPI-I 10742</t>
  </si>
  <si>
    <t>SINAPI-I 45239</t>
  </si>
  <si>
    <t>SINAPI-I 38465</t>
  </si>
  <si>
    <t>SINAPI-I 7543</t>
  </si>
  <si>
    <t>SINAPI-I 43427</t>
  </si>
  <si>
    <t>SINAPI-I 41613</t>
  </si>
  <si>
    <t>SINAPI-I 41614</t>
  </si>
  <si>
    <t>SINAPI-I 41615</t>
  </si>
  <si>
    <t>SINAPI-I 41616</t>
  </si>
  <si>
    <t>SINAPI-I 41617</t>
  </si>
  <si>
    <t>SINAPI-I 41618</t>
  </si>
  <si>
    <t>SINAPI-I 43428</t>
  </si>
  <si>
    <t>SINAPI-I 41619</t>
  </si>
  <si>
    <t>SINAPI-I 41620</t>
  </si>
  <si>
    <t>SINAPI-I 41622</t>
  </si>
  <si>
    <t>SINAPI-I 41623</t>
  </si>
  <si>
    <t>SINAPI-I 41624</t>
  </si>
  <si>
    <t>SINAPI-I 41625</t>
  </si>
  <si>
    <t>SINAPI-I 39346</t>
  </si>
  <si>
    <t>SINAPI-I 39350</t>
  </si>
  <si>
    <t>SINAPI-I 39351</t>
  </si>
  <si>
    <t>SINAPI-I 39352</t>
  </si>
  <si>
    <t>SINAPI-I 38837</t>
  </si>
  <si>
    <t>SINAPI-I 38836</t>
  </si>
  <si>
    <t>SINAPI-I 2666</t>
  </si>
  <si>
    <t>SINAPI-I 2668</t>
  </si>
  <si>
    <t>SINAPI-I 2664</t>
  </si>
  <si>
    <t>SINAPI-I 2662</t>
  </si>
  <si>
    <t>SINAPI-I 20964</t>
  </si>
  <si>
    <t>SINAPI-I 10905</t>
  </si>
  <si>
    <t>SINAPI-I 11289</t>
  </si>
  <si>
    <t>SINAPI-I 11241</t>
  </si>
  <si>
    <t>SINAPI-I 11301</t>
  </si>
  <si>
    <t>SINAPI-I 21090</t>
  </si>
  <si>
    <t>SINAPI-I 11315</t>
  </si>
  <si>
    <t>SINAPI-I 21071</t>
  </si>
  <si>
    <t>SINAPI-I 14112</t>
  </si>
  <si>
    <t>SINAPI-I 11316</t>
  </si>
  <si>
    <t>SINAPI-I 6243</t>
  </si>
  <si>
    <t>SINAPI-I 6240</t>
  </si>
  <si>
    <t>SINAPI-I 11296</t>
  </si>
  <si>
    <t>SINAPI-I 11299</t>
  </si>
  <si>
    <t>SINAPI-I 11688</t>
  </si>
  <si>
    <t>SINAPI-I 37736</t>
  </si>
  <si>
    <t>SINAPI-I 37739</t>
  </si>
  <si>
    <t>SINAPI-I 37740</t>
  </si>
  <si>
    <t>SINAPI-I 37738</t>
  </si>
  <si>
    <t>SINAPI-I 37737</t>
  </si>
  <si>
    <t>SINAPI-I 25014</t>
  </si>
  <si>
    <t>SINAPI-I 25013</t>
  </si>
  <si>
    <t>SINAPI-I 14405</t>
  </si>
  <si>
    <t>SINAPI-I 20271</t>
  </si>
  <si>
    <t>SINAPI-I 10423</t>
  </si>
  <si>
    <t>SINAPI-I 36790</t>
  </si>
  <si>
    <t>SINAPI-I 37589</t>
  </si>
  <si>
    <t>SINAPI-I 11690</t>
  </si>
  <si>
    <t>SINAPI-I 20234</t>
  </si>
  <si>
    <t>SINAPI-I 44480</t>
  </si>
  <si>
    <t>SINAPI-I 11457</t>
  </si>
  <si>
    <t>SINAPI-I 44073</t>
  </si>
  <si>
    <t>SINAPI-I 3593</t>
  </si>
  <si>
    <t>SINAPI-I 3588</t>
  </si>
  <si>
    <t>SINAPI-I 3587</t>
  </si>
  <si>
    <t>SINAPI-I 3585</t>
  </si>
  <si>
    <t>SINAPI-I 3590</t>
  </si>
  <si>
    <t>SINAPI-I 3589</t>
  </si>
  <si>
    <t>SINAPI-I 3592</t>
  </si>
  <si>
    <t>SINAPI-I 3586</t>
  </si>
  <si>
    <t>SINAPI-I 3591</t>
  </si>
  <si>
    <t>SINAPI-I 40396</t>
  </si>
  <si>
    <t>SINAPI-I 40395</t>
  </si>
  <si>
    <t>SINAPI-I 40394</t>
  </si>
  <si>
    <t>SINAPI-I 40392</t>
  </si>
  <si>
    <t>SINAPI-I 40398</t>
  </si>
  <si>
    <t>SINAPI-I 40397</t>
  </si>
  <si>
    <t>SINAPI-I 40399</t>
  </si>
  <si>
    <t>SINAPI-I 40393</t>
  </si>
  <si>
    <t>SINAPI-I 44253</t>
  </si>
  <si>
    <t>SINAPI-I 21121</t>
  </si>
  <si>
    <t>SINAPI-I 38010</t>
  </si>
  <si>
    <t>SINAPI-I 38011</t>
  </si>
  <si>
    <t>SINAPI-I 38012</t>
  </si>
  <si>
    <t>SINAPI-I 38013</t>
  </si>
  <si>
    <t>SINAPI-I 38014</t>
  </si>
  <si>
    <t>SINAPI-I 38015</t>
  </si>
  <si>
    <t>SINAPI-I 38016</t>
  </si>
  <si>
    <t>SINAPI-I 12741</t>
  </si>
  <si>
    <t>SINAPI-I 12733</t>
  </si>
  <si>
    <t>SINAPI-I 12734</t>
  </si>
  <si>
    <t>SINAPI-I 12735</t>
  </si>
  <si>
    <t>SINAPI-I 12736</t>
  </si>
  <si>
    <t>SINAPI-I 12737</t>
  </si>
  <si>
    <t>SINAPI-I 12738</t>
  </si>
  <si>
    <t>SINAPI-I 12739</t>
  </si>
  <si>
    <t>SINAPI-I 12740</t>
  </si>
  <si>
    <t>SINAPI-I 6297</t>
  </si>
  <si>
    <t>SINAPI-I 6296</t>
  </si>
  <si>
    <t>SINAPI-I 6323</t>
  </si>
  <si>
    <t>SINAPI-I 6294</t>
  </si>
  <si>
    <t>SINAPI-I 6299</t>
  </si>
  <si>
    <t>SINAPI-I 6298</t>
  </si>
  <si>
    <t>SINAPI-I 6322</t>
  </si>
  <si>
    <t>SINAPI-I 6295</t>
  </si>
  <si>
    <t>SINAPI-I 6300</t>
  </si>
  <si>
    <t>SINAPI-I 6321</t>
  </si>
  <si>
    <t>SINAPI-I 6301</t>
  </si>
  <si>
    <t>SINAPI-I 7105</t>
  </si>
  <si>
    <t>SINAPI-I 20183</t>
  </si>
  <si>
    <t>SINAPI-I 38448</t>
  </si>
  <si>
    <t>SINAPI-I 20182</t>
  </si>
  <si>
    <t>SINAPI-I 7119</t>
  </si>
  <si>
    <t>SINAPI-I 7126</t>
  </si>
  <si>
    <t>SINAPI-I 7120</t>
  </si>
  <si>
    <t>SINAPI-I 6319</t>
  </si>
  <si>
    <t>SINAPI-I 6304</t>
  </si>
  <si>
    <t>SINAPI-I 21116</t>
  </si>
  <si>
    <t>SINAPI-I 6320</t>
  </si>
  <si>
    <t>SINAPI-I 6303</t>
  </si>
  <si>
    <t>SINAPI-I 6308</t>
  </si>
  <si>
    <t>SINAPI-I 6317</t>
  </si>
  <si>
    <t>SINAPI-I 6307</t>
  </si>
  <si>
    <t>SINAPI-I 6309</t>
  </si>
  <si>
    <t>SINAPI-I 6318</t>
  </si>
  <si>
    <t>SINAPI-I 6306</t>
  </si>
  <si>
    <t>SINAPI-I 6305</t>
  </si>
  <si>
    <t>SINAPI-I 6312</t>
  </si>
  <si>
    <t>SINAPI-I 6311</t>
  </si>
  <si>
    <t>SINAPI-I 6310</t>
  </si>
  <si>
    <t>SINAPI-I 6314</t>
  </si>
  <si>
    <t>SINAPI-I 6313</t>
  </si>
  <si>
    <t>SINAPI-I 6302</t>
  </si>
  <si>
    <t>SINAPI-I 6315</t>
  </si>
  <si>
    <t>SINAPI-I 6316</t>
  </si>
  <si>
    <t>SINAPI-I 39324</t>
  </si>
  <si>
    <t>SINAPI-I 39325</t>
  </si>
  <si>
    <t>SINAPI-I 39326</t>
  </si>
  <si>
    <t>SINAPI-I 39327</t>
  </si>
  <si>
    <t>SINAPI-I 11378</t>
  </si>
  <si>
    <t>SINAPI-I 11379</t>
  </si>
  <si>
    <t>SINAPI-I 11493</t>
  </si>
  <si>
    <t>SINAPI-I 7106</t>
  </si>
  <si>
    <t>SINAPI-I 7104</t>
  </si>
  <si>
    <t>SINAPI-I 7136</t>
  </si>
  <si>
    <t>SINAPI-I 7128</t>
  </si>
  <si>
    <t>SINAPI-I 7108</t>
  </si>
  <si>
    <t>SINAPI-I 7129</t>
  </si>
  <si>
    <t>SINAPI-I 7130</t>
  </si>
  <si>
    <t>SINAPI-I 7131</t>
  </si>
  <si>
    <t>SINAPI-I 7132</t>
  </si>
  <si>
    <t>SINAPI-I 7133</t>
  </si>
  <si>
    <t>SINAPI-I 37422</t>
  </si>
  <si>
    <t>SINAPI-I 37420</t>
  </si>
  <si>
    <t>SINAPI-I 37421</t>
  </si>
  <si>
    <t>SINAPI-I 37443</t>
  </si>
  <si>
    <t>SINAPI-I 37444</t>
  </si>
  <si>
    <t>SINAPI-I 37445</t>
  </si>
  <si>
    <t>SINAPI-I 37446</t>
  </si>
  <si>
    <t>SINAPI-I 37447</t>
  </si>
  <si>
    <t>SINAPI-I 37448</t>
  </si>
  <si>
    <t>SINAPI-I 37440</t>
  </si>
  <si>
    <t>SINAPI-I 37441</t>
  </si>
  <si>
    <t>SINAPI-I 37442</t>
  </si>
  <si>
    <t>SINAPI-I 38017</t>
  </si>
  <si>
    <t>SINAPI-I 38018</t>
  </si>
  <si>
    <t>SINAPI-I 39895</t>
  </si>
  <si>
    <t>SINAPI-I 39896</t>
  </si>
  <si>
    <t>SINAPI-I 38873</t>
  </si>
  <si>
    <t>SINAPI-I 38874</t>
  </si>
  <si>
    <t>SINAPI-I 38875</t>
  </si>
  <si>
    <t>SINAPI-I 38876</t>
  </si>
  <si>
    <t>SINAPI-I 39000</t>
  </si>
  <si>
    <t>SINAPI-I 38674</t>
  </si>
  <si>
    <t>SINAPI-I 38019</t>
  </si>
  <si>
    <t>SINAPI-I 38020</t>
  </si>
  <si>
    <t>SINAPI-I 38454</t>
  </si>
  <si>
    <t>SINAPI-I 38455</t>
  </si>
  <si>
    <t>SINAPI-I 38462</t>
  </si>
  <si>
    <t>SINAPI-I 36362</t>
  </si>
  <si>
    <t>SINAPI-I 36298</t>
  </si>
  <si>
    <t>SINAPI-I 38456</t>
  </si>
  <si>
    <t>SINAPI-I 38457</t>
  </si>
  <si>
    <t>SINAPI-I 38458</t>
  </si>
  <si>
    <t>SINAPI-I 38459</t>
  </si>
  <si>
    <t>SINAPI-I 38460</t>
  </si>
  <si>
    <t>SINAPI-I 38461</t>
  </si>
  <si>
    <t>SINAPI-I 7094</t>
  </si>
  <si>
    <t>SINAPI-I 7116</t>
  </si>
  <si>
    <t>SINAPI-I 7118</t>
  </si>
  <si>
    <t>SINAPI-I 7098</t>
  </si>
  <si>
    <t>SINAPI-I 7110</t>
  </si>
  <si>
    <t>SINAPI-I 7123</t>
  </si>
  <si>
    <t>SINAPI-I 7121</t>
  </si>
  <si>
    <t>SINAPI-I 7137</t>
  </si>
  <si>
    <t>SINAPI-I 7122</t>
  </si>
  <si>
    <t>SINAPI-I 7114</t>
  </si>
  <si>
    <t>SINAPI-I 7109</t>
  </si>
  <si>
    <t>SINAPI-I 7135</t>
  </si>
  <si>
    <t>SINAPI-I 37947</t>
  </si>
  <si>
    <t>SINAPI-I 7103</t>
  </si>
  <si>
    <t>SINAPI-I 40419</t>
  </si>
  <si>
    <t>SINAPI-I 40420</t>
  </si>
  <si>
    <t>SINAPI-I 40421</t>
  </si>
  <si>
    <t>SINAPI-I 38905</t>
  </si>
  <si>
    <t>SINAPI-I 38907</t>
  </si>
  <si>
    <t>SINAPI-I 38910</t>
  </si>
  <si>
    <t>SINAPI-I 11655</t>
  </si>
  <si>
    <t>SINAPI-I 11656</t>
  </si>
  <si>
    <t>SINAPI-I 7091</t>
  </si>
  <si>
    <t>SINAPI-I 37948</t>
  </si>
  <si>
    <t>SINAPI-I 7097</t>
  </si>
  <si>
    <t>SINAPI-I 11658</t>
  </si>
  <si>
    <t>SINAPI-I 7146</t>
  </si>
  <si>
    <t>SINAPI-I 7138</t>
  </si>
  <si>
    <t>SINAPI-I 7139</t>
  </si>
  <si>
    <t>SINAPI-I 7140</t>
  </si>
  <si>
    <t>SINAPI-I 7141</t>
  </si>
  <si>
    <t>SINAPI-I 7143</t>
  </si>
  <si>
    <t>SINAPI-I 7144</t>
  </si>
  <si>
    <t>SINAPI-I 7145</t>
  </si>
  <si>
    <t>SINAPI-I 7142</t>
  </si>
  <si>
    <t>SINAPI-I 39322</t>
  </si>
  <si>
    <t>SINAPI-I 39289</t>
  </si>
  <si>
    <t>SINAPI-I 39290</t>
  </si>
  <si>
    <t>SINAPI-I 39291</t>
  </si>
  <si>
    <t>SINAPI-I 41892</t>
  </si>
  <si>
    <t>SINAPI-I 7048</t>
  </si>
  <si>
    <t>SINAPI-I 7088</t>
  </si>
  <si>
    <t>SINAPI-I 7070</t>
  </si>
  <si>
    <t>SINAPI-I 20179</t>
  </si>
  <si>
    <t>SINAPI-I 20178</t>
  </si>
  <si>
    <t>SINAPI-I 20180</t>
  </si>
  <si>
    <t>SINAPI-I 20181</t>
  </si>
  <si>
    <t>SINAPI-I 20177</t>
  </si>
  <si>
    <t>SINAPI-I 40945</t>
  </si>
  <si>
    <t>SINAPI-I 40946</t>
  </si>
  <si>
    <t>SINAPI-I 7153</t>
  </si>
  <si>
    <t>SINAPI-I 41089</t>
  </si>
  <si>
    <t>SINAPI-I 40943</t>
  </si>
  <si>
    <t>SINAPI-I 40944</t>
  </si>
  <si>
    <t>SINAPI-I 6175</t>
  </si>
  <si>
    <t>SINAPI-I 41092</t>
  </si>
  <si>
    <t>SINAPI-I 37712</t>
  </si>
  <si>
    <t>SINAPI-I 34558</t>
  </si>
  <si>
    <t>SINAPI-I 34547</t>
  </si>
  <si>
    <t>SINAPI-I 34548</t>
  </si>
  <si>
    <t>SINAPI-I 34550</t>
  </si>
  <si>
    <t>SINAPI-I 34557</t>
  </si>
  <si>
    <t>SINAPI-I 37411</t>
  </si>
  <si>
    <t>SINAPI-I 39508</t>
  </si>
  <si>
    <t>SINAPI-I 39507</t>
  </si>
  <si>
    <t>SINAPI-I 7155</t>
  </si>
  <si>
    <t>SINAPI-I 42406</t>
  </si>
  <si>
    <t>SINAPI-I 7156</t>
  </si>
  <si>
    <t>SINAPI-I 43127</t>
  </si>
  <si>
    <t>SINAPI-I 10917</t>
  </si>
  <si>
    <t>SINAPI-I 21141</t>
  </si>
  <si>
    <t>SINAPI-I 39509</t>
  </si>
  <si>
    <t>SINAPI-I 44529</t>
  </si>
  <si>
    <t>SINAPI-I 7167</t>
  </si>
  <si>
    <t>SINAPI-I 10928</t>
  </si>
  <si>
    <t>SINAPI-I 10933</t>
  </si>
  <si>
    <t>SINAPI-I 7158</t>
  </si>
  <si>
    <t>SINAPI-I 10927</t>
  </si>
  <si>
    <t>SINAPI-I 7162</t>
  </si>
  <si>
    <t>SINAPI-I 10932</t>
  </si>
  <si>
    <t>SINAPI-I 10937</t>
  </si>
  <si>
    <t>SINAPI-I 10935</t>
  </si>
  <si>
    <t>SINAPI-I 10931</t>
  </si>
  <si>
    <t>SINAPI-I 7164</t>
  </si>
  <si>
    <t>SINAPI-I 36887</t>
  </si>
  <si>
    <t>SINAPI-I 34630</t>
  </si>
  <si>
    <t>SINAPI-I 7161</t>
  </si>
  <si>
    <t>SINAPI-I 7170</t>
  </si>
  <si>
    <t>SINAPI-I 37524</t>
  </si>
  <si>
    <t>SINAPI-I 37525</t>
  </si>
  <si>
    <t>SINAPI-I 36789</t>
  </si>
  <si>
    <t>SINAPI-I 7173</t>
  </si>
  <si>
    <t>SINAPI-I 7175</t>
  </si>
  <si>
    <t>SINAPI-I 40741</t>
  </si>
  <si>
    <t>SINAPI-I 7184</t>
  </si>
  <si>
    <t>SINAPI-I 34458</t>
  </si>
  <si>
    <t>SINAPI-I 34464</t>
  </si>
  <si>
    <t>SINAPI-I 34468</t>
  </si>
  <si>
    <t>SINAPI-I 34473</t>
  </si>
  <si>
    <t>SINAPI-I 34480</t>
  </si>
  <si>
    <t>SINAPI-I 34486</t>
  </si>
  <si>
    <t>SINAPI-I 7190</t>
  </si>
  <si>
    <t>SINAPI-I 34417</t>
  </si>
  <si>
    <t>SINAPI-I 7213</t>
  </si>
  <si>
    <t>SINAPI-I 7195</t>
  </si>
  <si>
    <t>SINAPI-I 7186</t>
  </si>
  <si>
    <t>SINAPI-I 7194</t>
  </si>
  <si>
    <t>SINAPI-I 7197</t>
  </si>
  <si>
    <t>SINAPI-I 7192</t>
  </si>
  <si>
    <t>SINAPI-I 7193</t>
  </si>
  <si>
    <t>SINAPI-I 7189</t>
  </si>
  <si>
    <t>SINAPI-I 34402</t>
  </si>
  <si>
    <t>SINAPI-I 7245</t>
  </si>
  <si>
    <t>SINAPI-I 34425</t>
  </si>
  <si>
    <t>SINAPI-I 7223</t>
  </si>
  <si>
    <t>SINAPI-I 7234</t>
  </si>
  <si>
    <t>SINAPI-I 7224</t>
  </si>
  <si>
    <t>SINAPI-I 7225</t>
  </si>
  <si>
    <t>SINAPI-I 7226</t>
  </si>
  <si>
    <t>SINAPI-I 7227</t>
  </si>
  <si>
    <t>SINAPI-I 7212</t>
  </si>
  <si>
    <t>SINAPI-I 7229</t>
  </si>
  <si>
    <t>SINAPI-I 7230</t>
  </si>
  <si>
    <t>SINAPI-I 7231</t>
  </si>
  <si>
    <t>SINAPI-I 7220</t>
  </si>
  <si>
    <t>SINAPI-I 34447</t>
  </si>
  <si>
    <t>SINAPI-I 7233</t>
  </si>
  <si>
    <t>SINAPI-I 40740</t>
  </si>
  <si>
    <t>SINAPI-I 25007</t>
  </si>
  <si>
    <t>SINAPI-I 43071</t>
  </si>
  <si>
    <t>SINAPI-I 39520</t>
  </si>
  <si>
    <t>SINAPI-I 39521</t>
  </si>
  <si>
    <t>SINAPI-I 39522</t>
  </si>
  <si>
    <t>SINAPI-I 7243</t>
  </si>
  <si>
    <t>SINAPI-I 11067</t>
  </si>
  <si>
    <t>SINAPI-I 11068</t>
  </si>
  <si>
    <t>SINAPI-I 7246</t>
  </si>
  <si>
    <t>SINAPI-I 12869</t>
  </si>
  <si>
    <t>SINAPI-I 41097</t>
  </si>
  <si>
    <t>SINAPI-I 1574</t>
  </si>
  <si>
    <t>SINAPI-I 1581</t>
  </si>
  <si>
    <t>SINAPI-I 1575</t>
  </si>
  <si>
    <t>SINAPI-I 1570</t>
  </si>
  <si>
    <t>SINAPI-I 1576</t>
  </si>
  <si>
    <t>SINAPI-I 1577</t>
  </si>
  <si>
    <t>SINAPI-I 1571</t>
  </si>
  <si>
    <t>SINAPI-I 1578</t>
  </si>
  <si>
    <t>SINAPI-I 1573</t>
  </si>
  <si>
    <t>SINAPI-I 1579</t>
  </si>
  <si>
    <t>SINAPI-I 1580</t>
  </si>
  <si>
    <t>SINAPI-I 39321</t>
  </si>
  <si>
    <t>SINAPI-I 39319</t>
  </si>
  <si>
    <t>SINAPI-I 39320</t>
  </si>
  <si>
    <t>SINAPI-I 1542</t>
  </si>
  <si>
    <t>SINAPI-I 1591</t>
  </si>
  <si>
    <t>SINAPI-I 1547</t>
  </si>
  <si>
    <t>SINAPI-I 38196</t>
  </si>
  <si>
    <t>SINAPI-I 1543</t>
  </si>
  <si>
    <t>SINAPI-I 1585</t>
  </si>
  <si>
    <t>SINAPI-I 1593</t>
  </si>
  <si>
    <t>SINAPI-I 11838</t>
  </si>
  <si>
    <t>SINAPI-I 1594</t>
  </si>
  <si>
    <t>SINAPI-I 1586</t>
  </si>
  <si>
    <t>SINAPI-I 11839</t>
  </si>
  <si>
    <t>SINAPI-I 1587</t>
  </si>
  <si>
    <t>SINAPI-I 1545</t>
  </si>
  <si>
    <t>SINAPI-I 1588</t>
  </si>
  <si>
    <t>SINAPI-I 1535</t>
  </si>
  <si>
    <t>SINAPI-I 1589</t>
  </si>
  <si>
    <t>SINAPI-I 1546</t>
  </si>
  <si>
    <t>SINAPI-I 1590</t>
  </si>
  <si>
    <t>SINAPI-I 38415</t>
  </si>
  <si>
    <t>SINAPI-I 38414</t>
  </si>
  <si>
    <t>SINAPI-I 38128</t>
  </si>
  <si>
    <t>SINAPI-I 7253</t>
  </si>
  <si>
    <t>SINAPI-I 4806</t>
  </si>
  <si>
    <t>SINAPI-I 34401</t>
  </si>
  <si>
    <t>SINAPI-I 7256</t>
  </si>
  <si>
    <t>SINAPI-I 7260</t>
  </si>
  <si>
    <t>SINAPI-I 7258</t>
  </si>
  <si>
    <t>SINAPI-I 34400</t>
  </si>
  <si>
    <t>SINAPI-I 10617</t>
  </si>
  <si>
    <t>SINAPI-I 44261</t>
  </si>
  <si>
    <t>SINAPI-I 7274</t>
  </si>
  <si>
    <t>SINAPI-I 44326</t>
  </si>
  <si>
    <t>SINAPI-I 154</t>
  </si>
  <si>
    <t>SINAPI-I 38121</t>
  </si>
  <si>
    <t>SINAPI-I 43776</t>
  </si>
  <si>
    <t>SINAPI-I 7343</t>
  </si>
  <si>
    <t>SINAPI-I 7348</t>
  </si>
  <si>
    <t>SINAPI-I 7313</t>
  </si>
  <si>
    <t>SINAPI-I 7319</t>
  </si>
  <si>
    <t>SINAPI-I 7314</t>
  </si>
  <si>
    <t>SINAPI-I 7304</t>
  </si>
  <si>
    <t>SINAPI-I 43649</t>
  </si>
  <si>
    <t>SINAPI-I 43650</t>
  </si>
  <si>
    <t>SINAPI-I 7311</t>
  </si>
  <si>
    <t>SINAPI-I 7292</t>
  </si>
  <si>
    <t>SINAPI-I 7293</t>
  </si>
  <si>
    <t>SINAPI-I 7306</t>
  </si>
  <si>
    <t>SINAPI-I 7288</t>
  </si>
  <si>
    <t>SINAPI-I 43625</t>
  </si>
  <si>
    <t>SINAPI-I 43647</t>
  </si>
  <si>
    <t>SINAPI-I 43648</t>
  </si>
  <si>
    <t>SINAPI-I 35693</t>
  </si>
  <si>
    <t>SINAPI-I 7356</t>
  </si>
  <si>
    <t>SINAPI-I 35692</t>
  </si>
  <si>
    <t>SINAPI-I 43624</t>
  </si>
  <si>
    <t>SINAPI-I 7342</t>
  </si>
  <si>
    <t>SINAPI-I 7350</t>
  </si>
  <si>
    <t>SINAPI-I 39574</t>
  </si>
  <si>
    <t>SINAPI-I 11060</t>
  </si>
  <si>
    <t>SINAPI-I 37401</t>
  </si>
  <si>
    <t>SINAPI-I 38101</t>
  </si>
  <si>
    <t>SINAPI-I 7528</t>
  </si>
  <si>
    <t>SINAPI-I 12147</t>
  </si>
  <si>
    <t>SINAPI-I 38075</t>
  </si>
  <si>
    <t>SINAPI-I 38102</t>
  </si>
  <si>
    <t>SINAPI-I 7525</t>
  </si>
  <si>
    <t>SINAPI-I 7524</t>
  </si>
  <si>
    <t>SINAPI-I 38105</t>
  </si>
  <si>
    <t>SINAPI-I 38084</t>
  </si>
  <si>
    <t>SINAPI-I 38103</t>
  </si>
  <si>
    <t>SINAPI-I 38082</t>
  </si>
  <si>
    <t>SINAPI-I 38104</t>
  </si>
  <si>
    <t>SINAPI-I 38083</t>
  </si>
  <si>
    <t>SINAPI-I 38076</t>
  </si>
  <si>
    <t>SINAPI-I 7592</t>
  </si>
  <si>
    <t>SINAPI-I 40820</t>
  </si>
  <si>
    <t>SINAPI-I 11826</t>
  </si>
  <si>
    <t>SINAPI-I 7606</t>
  </si>
  <si>
    <t>SINAPI-I 11825</t>
  </si>
  <si>
    <t>SINAPI-I 11767</t>
  </si>
  <si>
    <t>SINAPI-I 11763</t>
  </si>
  <si>
    <t>SINAPI-I 11764</t>
  </si>
  <si>
    <t>SINAPI-I 11829</t>
  </si>
  <si>
    <t>SINAPI-I 11830</t>
  </si>
  <si>
    <t>SINAPI-I 11765</t>
  </si>
  <si>
    <t>SINAPI-I 11766</t>
  </si>
  <si>
    <t>SINAPI-I 11824</t>
  </si>
  <si>
    <t>SINAPI-I 44045</t>
  </si>
  <si>
    <t>SINAPI-I 39702</t>
  </si>
  <si>
    <t>SINAPI-I 13415</t>
  </si>
  <si>
    <t>SINAPI-I 7602</t>
  </si>
  <si>
    <t>SINAPI-I 7603</t>
  </si>
  <si>
    <t>SINAPI-I 11777</t>
  </si>
  <si>
    <t>SINAPI-I 13417</t>
  </si>
  <si>
    <t>SINAPI-I 36791</t>
  </si>
  <si>
    <t>SINAPI-I 36795</t>
  </si>
  <si>
    <t>SINAPI-I 36796</t>
  </si>
  <si>
    <t>SINAPI-I 36792</t>
  </si>
  <si>
    <t>SINAPI-I 11773</t>
  </si>
  <si>
    <t>SINAPI-I 11762</t>
  </si>
  <si>
    <t>SINAPI-I 7604</t>
  </si>
  <si>
    <t>SINAPI-I 13984</t>
  </si>
  <si>
    <t>SINAPI-I 11772</t>
  </si>
  <si>
    <t>SINAPI-I 13983</t>
  </si>
  <si>
    <t>SINAPI-I 13416</t>
  </si>
  <si>
    <t>SINAPI-I 40329</t>
  </si>
  <si>
    <t>SINAPI-I 11823</t>
  </si>
  <si>
    <t>SINAPI-I 11822</t>
  </si>
  <si>
    <t>SINAPI-I 11831</t>
  </si>
  <si>
    <t>SINAPI-I 45249</t>
  </si>
  <si>
    <t>SINAPI-I 7613</t>
  </si>
  <si>
    <t>SINAPI-I 7619</t>
  </si>
  <si>
    <t>SINAPI-I 12076</t>
  </si>
  <si>
    <t>SINAPI-I 7614</t>
  </si>
  <si>
    <t>SINAPI-I 7618</t>
  </si>
  <si>
    <t>SINAPI-I 7620</t>
  </si>
  <si>
    <t>SINAPI-I 7610</t>
  </si>
  <si>
    <t>SINAPI-I 7615</t>
  </si>
  <si>
    <t>SINAPI-I 7617</t>
  </si>
  <si>
    <t>SINAPI-I 7616</t>
  </si>
  <si>
    <t>SINAPI-I 7611</t>
  </si>
  <si>
    <t>SINAPI-I 7612</t>
  </si>
  <si>
    <t>SINAPI-I 37371</t>
  </si>
  <si>
    <t>SINAPI-I 40861</t>
  </si>
  <si>
    <t>SINAPI-I 36509</t>
  </si>
  <si>
    <t>SINAPI-I 36510</t>
  </si>
  <si>
    <t>SINAPI-I 25020</t>
  </si>
  <si>
    <t>SINAPI-I 7622</t>
  </si>
  <si>
    <t>SINAPI-I 7624</t>
  </si>
  <si>
    <t>SINAPI-I 7625</t>
  </si>
  <si>
    <t>SINAPI-I 7623</t>
  </si>
  <si>
    <t>SINAPI-I 36508</t>
  </si>
  <si>
    <t>SINAPI-I 13238</t>
  </si>
  <si>
    <t>SINAPI-I 36511</t>
  </si>
  <si>
    <t>SINAPI-I 36515</t>
  </si>
  <si>
    <t>SINAPI-I 10598</t>
  </si>
  <si>
    <t>SINAPI-I 7640</t>
  </si>
  <si>
    <t>SINAPI-I 36513</t>
  </si>
  <si>
    <t>SINAPI-I 36514</t>
  </si>
  <si>
    <t>SINAPI-I 11572</t>
  </si>
  <si>
    <t>SINAPI-I 36149</t>
  </si>
  <si>
    <t>SINAPI-I 42407</t>
  </si>
  <si>
    <t>SINAPI-I 11581</t>
  </si>
  <si>
    <t>SINAPI-I 43605</t>
  </si>
  <si>
    <t>SINAPI-I 11580</t>
  </si>
  <si>
    <t>SINAPI-I 38386</t>
  </si>
  <si>
    <t>SINAPI-I 10743</t>
  </si>
  <si>
    <t>SINAPI-I 39848</t>
  </si>
  <si>
    <t>SINAPI-I 7667</t>
  </si>
  <si>
    <t>SINAPI-I 7660</t>
  </si>
  <si>
    <t>SINAPI-I 7676</t>
  </si>
  <si>
    <t>SINAPI-I 20999</t>
  </si>
  <si>
    <t>SINAPI-I 21001</t>
  </si>
  <si>
    <t>SINAPI-I 21003</t>
  </si>
  <si>
    <t>SINAPI-I 21006</t>
  </si>
  <si>
    <t>SINAPI-I 21019</t>
  </si>
  <si>
    <t>SINAPI-I 21021</t>
  </si>
  <si>
    <t>SINAPI-I 21024</t>
  </si>
  <si>
    <t>SINAPI-I 40624</t>
  </si>
  <si>
    <t>SINAPI-I 42575</t>
  </si>
  <si>
    <t>SINAPI-I 42574</t>
  </si>
  <si>
    <t>SINAPI-I 13127</t>
  </si>
  <si>
    <t>SINAPI-I 13137</t>
  </si>
  <si>
    <t>SINAPI-I 20989</t>
  </si>
  <si>
    <t>SINAPI-I 21147</t>
  </si>
  <si>
    <t>SINAPI-I 21148</t>
  </si>
  <si>
    <t>SINAPI-I 20984</t>
  </si>
  <si>
    <t>SINAPI-I 13042</t>
  </si>
  <si>
    <t>SINAPI-I 42576</t>
  </si>
  <si>
    <t>SINAPI-I 21150</t>
  </si>
  <si>
    <t>SINAPI-I 13141</t>
  </si>
  <si>
    <t>SINAPI-I 21151</t>
  </si>
  <si>
    <t>SINAPI-I 13142</t>
  </si>
  <si>
    <t>SINAPI-I 42577</t>
  </si>
  <si>
    <t>SINAPI-I 20994</t>
  </si>
  <si>
    <t>SINAPI-I 7672</t>
  </si>
  <si>
    <t>SINAPI-I 20995</t>
  </si>
  <si>
    <t>SINAPI-I 7690</t>
  </si>
  <si>
    <t>SINAPI-I 20980</t>
  </si>
  <si>
    <t>SINAPI-I 7661</t>
  </si>
  <si>
    <t>SINAPI-I 21016</t>
  </si>
  <si>
    <t>SINAPI-I 21008</t>
  </si>
  <si>
    <t>SINAPI-I 21009</t>
  </si>
  <si>
    <t>SINAPI-I 21010</t>
  </si>
  <si>
    <t>SINAPI-I 21011</t>
  </si>
  <si>
    <t>SINAPI-I 21012</t>
  </si>
  <si>
    <t>SINAPI-I 21013</t>
  </si>
  <si>
    <t>SINAPI-I 21014</t>
  </si>
  <si>
    <t>SINAPI-I 21015</t>
  </si>
  <si>
    <t>SINAPI-I 40626</t>
  </si>
  <si>
    <t>SINAPI-I 7697</t>
  </si>
  <si>
    <t>SINAPI-I 7698</t>
  </si>
  <si>
    <t>SINAPI-I 7691</t>
  </si>
  <si>
    <t>SINAPI-I 7696</t>
  </si>
  <si>
    <t>SINAPI-I 7701</t>
  </si>
  <si>
    <t>SINAPI-I 7694</t>
  </si>
  <si>
    <t>SINAPI-I 7700</t>
  </si>
  <si>
    <t>SINAPI-I 7693</t>
  </si>
  <si>
    <t>SINAPI-I 7692</t>
  </si>
  <si>
    <t>SINAPI-I 7695</t>
  </si>
  <si>
    <t>SINAPI-I 13356</t>
  </si>
  <si>
    <t>SINAPI-I 36365</t>
  </si>
  <si>
    <t>SINAPI-I 41930</t>
  </si>
  <si>
    <t>SINAPI-I 41931</t>
  </si>
  <si>
    <t>SINAPI-I 41932</t>
  </si>
  <si>
    <t>SINAPI-I 41933</t>
  </si>
  <si>
    <t>SINAPI-I 41934</t>
  </si>
  <si>
    <t>SINAPI-I 41936</t>
  </si>
  <si>
    <t>SINAPI-I 44812</t>
  </si>
  <si>
    <t>SINAPI-I 41785</t>
  </si>
  <si>
    <t>SINAPI-I 41781</t>
  </si>
  <si>
    <t>SINAPI-I 41783</t>
  </si>
  <si>
    <t>SINAPI-I 41786</t>
  </si>
  <si>
    <t>SINAPI-I 41779</t>
  </si>
  <si>
    <t>SINAPI-I 41780</t>
  </si>
  <si>
    <t>SINAPI-I 41782</t>
  </si>
  <si>
    <t>SINAPI-I 38130</t>
  </si>
  <si>
    <t>SINAPI-I 44260</t>
  </si>
  <si>
    <t>SINAPI-I 21123</t>
  </si>
  <si>
    <t>SINAPI-I 21124</t>
  </si>
  <si>
    <t>SINAPI-I 21125</t>
  </si>
  <si>
    <t>SINAPI-I 38028</t>
  </si>
  <si>
    <t>SINAPI-I 38029</t>
  </si>
  <si>
    <t>SINAPI-I 38030</t>
  </si>
  <si>
    <t>SINAPI-I 38031</t>
  </si>
  <si>
    <t>SINAPI-I 39735</t>
  </si>
  <si>
    <t>SINAPI-I 39734</t>
  </si>
  <si>
    <t>SINAPI-I 39736</t>
  </si>
  <si>
    <t>SINAPI-I 39739</t>
  </si>
  <si>
    <t>SINAPI-I 39737</t>
  </si>
  <si>
    <t>SINAPI-I 39738</t>
  </si>
  <si>
    <t>SINAPI-I 39733</t>
  </si>
  <si>
    <t>SINAPI-I 39854</t>
  </si>
  <si>
    <t>SINAPI-I 39740</t>
  </si>
  <si>
    <t>SINAPI-I 39741</t>
  </si>
  <si>
    <t>SINAPI-I 39853</t>
  </si>
  <si>
    <t>SINAPI-I 39742</t>
  </si>
  <si>
    <t>SINAPI-I 39751</t>
  </si>
  <si>
    <t>SINAPI-I 39750</t>
  </si>
  <si>
    <t>SINAPI-I 39749</t>
  </si>
  <si>
    <t>SINAPI-I 39747</t>
  </si>
  <si>
    <t>SINAPI-I 39753</t>
  </si>
  <si>
    <t>SINAPI-I 39752</t>
  </si>
  <si>
    <t>SINAPI-I 39754</t>
  </si>
  <si>
    <t>SINAPI-I 39748</t>
  </si>
  <si>
    <t>SINAPI-I 39755</t>
  </si>
  <si>
    <t>SINAPI-I 12742</t>
  </si>
  <si>
    <t>SINAPI-I 12713</t>
  </si>
  <si>
    <t>SINAPI-I 12743</t>
  </si>
  <si>
    <t>SINAPI-I 12744</t>
  </si>
  <si>
    <t>SINAPI-I 12745</t>
  </si>
  <si>
    <t>SINAPI-I 12746</t>
  </si>
  <si>
    <t>SINAPI-I 12747</t>
  </si>
  <si>
    <t>SINAPI-I 12748</t>
  </si>
  <si>
    <t>SINAPI-I 12749</t>
  </si>
  <si>
    <t>SINAPI-I 39660</t>
  </si>
  <si>
    <t>SINAPI-I 39662</t>
  </si>
  <si>
    <t>SINAPI-I 39661</t>
  </si>
  <si>
    <t>SINAPI-I 39666</t>
  </si>
  <si>
    <t>SINAPI-I 39664</t>
  </si>
  <si>
    <t>SINAPI-I 39663</t>
  </si>
  <si>
    <t>SINAPI-I 39665</t>
  </si>
  <si>
    <t>SINAPI-I 7753</t>
  </si>
  <si>
    <t>SINAPI-I 13256</t>
  </si>
  <si>
    <t>SINAPI-I 7757</t>
  </si>
  <si>
    <t>SINAPI-I 7758</t>
  </si>
  <si>
    <t>SINAPI-I 7759</t>
  </si>
  <si>
    <t>SINAPI-I 40334</t>
  </si>
  <si>
    <t>SINAPI-I 7745</t>
  </si>
  <si>
    <t>SINAPI-I 7742</t>
  </si>
  <si>
    <t>SINAPI-I 7750</t>
  </si>
  <si>
    <t>SINAPI-I 7756</t>
  </si>
  <si>
    <t>SINAPI-I 7725</t>
  </si>
  <si>
    <t>SINAPI-I 7765</t>
  </si>
  <si>
    <t>SINAPI-I 12569</t>
  </si>
  <si>
    <t>SINAPI-I 7766</t>
  </si>
  <si>
    <t>SINAPI-I 7767</t>
  </si>
  <si>
    <t>SINAPI-I 7727</t>
  </si>
  <si>
    <t>SINAPI-I 7760</t>
  </si>
  <si>
    <t>SINAPI-I 7761</t>
  </si>
  <si>
    <t>SINAPI-I 7752</t>
  </si>
  <si>
    <t>SINAPI-I 7762</t>
  </si>
  <si>
    <t>SINAPI-I 7722</t>
  </si>
  <si>
    <t>SINAPI-I 7763</t>
  </si>
  <si>
    <t>SINAPI-I 7764</t>
  </si>
  <si>
    <t>SINAPI-I 12572</t>
  </si>
  <si>
    <t>SINAPI-I 12573</t>
  </si>
  <si>
    <t>SINAPI-I 12574</t>
  </si>
  <si>
    <t>SINAPI-I 12575</t>
  </si>
  <si>
    <t>SINAPI-I 12576</t>
  </si>
  <si>
    <t>SINAPI-I 12577</t>
  </si>
  <si>
    <t>SINAPI-I 12578</t>
  </si>
  <si>
    <t>SINAPI-I 12579</t>
  </si>
  <si>
    <t>SINAPI-I 12580</t>
  </si>
  <si>
    <t>SINAPI-I 12581</t>
  </si>
  <si>
    <t>SINAPI-I 7720</t>
  </si>
  <si>
    <t>SINAPI-I 40335</t>
  </si>
  <si>
    <t>SINAPI-I 7740</t>
  </si>
  <si>
    <t>SINAPI-I 7741</t>
  </si>
  <si>
    <t>SINAPI-I 7774</t>
  </si>
  <si>
    <t>SINAPI-I 7744</t>
  </si>
  <si>
    <t>SINAPI-I 7773</t>
  </si>
  <si>
    <t>SINAPI-I 7754</t>
  </si>
  <si>
    <t>SINAPI-I 7735</t>
  </si>
  <si>
    <t>SINAPI-I 7755</t>
  </si>
  <si>
    <t>SINAPI-I 7776</t>
  </si>
  <si>
    <t>SINAPI-I 7743</t>
  </si>
  <si>
    <t>SINAPI-I 7733</t>
  </si>
  <si>
    <t>SINAPI-I 7775</t>
  </si>
  <si>
    <t>SINAPI-I 7734</t>
  </si>
  <si>
    <t>SINAPI-I 7714</t>
  </si>
  <si>
    <t>SINAPI-I 37449</t>
  </si>
  <si>
    <t>SINAPI-I 37450</t>
  </si>
  <si>
    <t>SINAPI-I 37451</t>
  </si>
  <si>
    <t>SINAPI-I 37452</t>
  </si>
  <si>
    <t>SINAPI-I 37453</t>
  </si>
  <si>
    <t>SINAPI-I 7778</t>
  </si>
  <si>
    <t>SINAPI-I 7796</t>
  </si>
  <si>
    <t>SINAPI-I 7781</t>
  </si>
  <si>
    <t>SINAPI-I 7795</t>
  </si>
  <si>
    <t>SINAPI-I 7791</t>
  </si>
  <si>
    <t>SINAPI-I 7783</t>
  </si>
  <si>
    <t>SINAPI-I 7790</t>
  </si>
  <si>
    <t>SINAPI-I 7785</t>
  </si>
  <si>
    <t>SINAPI-I 7792</t>
  </si>
  <si>
    <t>SINAPI-I 7793</t>
  </si>
  <si>
    <t>SINAPI-I 13159</t>
  </si>
  <si>
    <t>SINAPI-I 13168</t>
  </si>
  <si>
    <t>SINAPI-I 13173</t>
  </si>
  <si>
    <t>SINAPI-I 12583</t>
  </si>
  <si>
    <t>SINAPI-I 12584</t>
  </si>
  <si>
    <t>SINAPI-I 12613</t>
  </si>
  <si>
    <t>SINAPI-I 1031</t>
  </si>
  <si>
    <t>SINAPI-I 39707</t>
  </si>
  <si>
    <t>SINAPI-I 39708</t>
  </si>
  <si>
    <t>SINAPI-I 39710</t>
  </si>
  <si>
    <t>SINAPI-I 39709</t>
  </si>
  <si>
    <t>SINAPI-I 39711</t>
  </si>
  <si>
    <t>SINAPI-I 39714</t>
  </si>
  <si>
    <t>SINAPI-I 39712</t>
  </si>
  <si>
    <t>SINAPI-I 39713</t>
  </si>
  <si>
    <t>SINAPI-I 39715</t>
  </si>
  <si>
    <t>SINAPI-I 39716</t>
  </si>
  <si>
    <t>SINAPI-I 39718</t>
  </si>
  <si>
    <t>SINAPI-I 9813</t>
  </si>
  <si>
    <t>SINAPI-I 9815</t>
  </si>
  <si>
    <t>SINAPI-I 44543</t>
  </si>
  <si>
    <t>SINAPI-I 44526</t>
  </si>
  <si>
    <t>SINAPI-I 44545</t>
  </si>
  <si>
    <t>SINAPI-I 44525</t>
  </si>
  <si>
    <t>SINAPI-I 44547</t>
  </si>
  <si>
    <t>SINAPI-I 44519</t>
  </si>
  <si>
    <t>SINAPI-I 44520</t>
  </si>
  <si>
    <t>SINAPI-I 44521</t>
  </si>
  <si>
    <t>SINAPI-I 44522</t>
  </si>
  <si>
    <t>SINAPI-I 44523</t>
  </si>
  <si>
    <t>SINAPI-I 44527</t>
  </si>
  <si>
    <t>SINAPI-I 44524</t>
  </si>
  <si>
    <t>SINAPI-I 44542</t>
  </si>
  <si>
    <t>SINAPI-I 9877</t>
  </si>
  <si>
    <t>SINAPI-I 9878</t>
  </si>
  <si>
    <t>SINAPI-I 41986</t>
  </si>
  <si>
    <t>SINAPI-I 43422</t>
  </si>
  <si>
    <t>SINAPI-I 41987</t>
  </si>
  <si>
    <t>SINAPI-I 41988</t>
  </si>
  <si>
    <t>SINAPI-I 41697</t>
  </si>
  <si>
    <t>SINAPI-I 41985</t>
  </si>
  <si>
    <t>SINAPI-I 41699</t>
  </si>
  <si>
    <t>SINAPI-I 38053</t>
  </si>
  <si>
    <t>SINAPI-I 38054</t>
  </si>
  <si>
    <t>SINAPI-I 38052</t>
  </si>
  <si>
    <t>SINAPI-I 38051</t>
  </si>
  <si>
    <t>SINAPI-I 38787</t>
  </si>
  <si>
    <t>SINAPI-I 38825</t>
  </si>
  <si>
    <t>SINAPI-I 38826</t>
  </si>
  <si>
    <t>SINAPI-I 38827</t>
  </si>
  <si>
    <t>SINAPI-I 38828</t>
  </si>
  <si>
    <t>SINAPI-I 38829</t>
  </si>
  <si>
    <t>SINAPI-I 38830</t>
  </si>
  <si>
    <t>SINAPI-I 38831</t>
  </si>
  <si>
    <t>SINAPI-I 36274</t>
  </si>
  <si>
    <t>SINAPI-I 36278</t>
  </si>
  <si>
    <t>SINAPI-I 38977</t>
  </si>
  <si>
    <t>SINAPI-I 38971</t>
  </si>
  <si>
    <t>SINAPI-I 38972</t>
  </si>
  <si>
    <t>SINAPI-I 38973</t>
  </si>
  <si>
    <t>SINAPI-I 38974</t>
  </si>
  <si>
    <t>SINAPI-I 38975</t>
  </si>
  <si>
    <t>SINAPI-I 38976</t>
  </si>
  <si>
    <t>SINAPI-I 44176</t>
  </si>
  <si>
    <t>SINAPI-I 38986</t>
  </si>
  <si>
    <t>SINAPI-I 38978</t>
  </si>
  <si>
    <t>SINAPI-I 38979</t>
  </si>
  <si>
    <t>SINAPI-I 38980</t>
  </si>
  <si>
    <t>SINAPI-I 38981</t>
  </si>
  <si>
    <t>SINAPI-I 38982</t>
  </si>
  <si>
    <t>SINAPI-I 38983</t>
  </si>
  <si>
    <t>SINAPI-I 38984</t>
  </si>
  <si>
    <t>SINAPI-I 38985</t>
  </si>
  <si>
    <t>SINAPI-I 38032</t>
  </si>
  <si>
    <t>SINAPI-I 38033</t>
  </si>
  <si>
    <t>SINAPI-I 38034</t>
  </si>
  <si>
    <t>SINAPI-I 38035</t>
  </si>
  <si>
    <t>SINAPI-I 38036</t>
  </si>
  <si>
    <t>SINAPI-I 38037</t>
  </si>
  <si>
    <t>SINAPI-I 9850</t>
  </si>
  <si>
    <t>SINAPI-I 9853</t>
  </si>
  <si>
    <t>SINAPI-I 9854</t>
  </si>
  <si>
    <t>SINAPI-I 9851</t>
  </si>
  <si>
    <t>SINAPI-I 9825</t>
  </si>
  <si>
    <t>SINAPI-I 9828</t>
  </si>
  <si>
    <t>SINAPI-I 9829</t>
  </si>
  <si>
    <t>SINAPI-I 9826</t>
  </si>
  <si>
    <t>SINAPI-I 9827</t>
  </si>
  <si>
    <t>SINAPI-I 36374</t>
  </si>
  <si>
    <t>SINAPI-I 36084</t>
  </si>
  <si>
    <t>SINAPI-I 36373</t>
  </si>
  <si>
    <t>SINAPI-I 36377</t>
  </si>
  <si>
    <t>SINAPI-I 36375</t>
  </si>
  <si>
    <t>SINAPI-I 36376</t>
  </si>
  <si>
    <t>SINAPI-I 36380</t>
  </si>
  <si>
    <t>SINAPI-I 36378</t>
  </si>
  <si>
    <t>SINAPI-I 36379</t>
  </si>
  <si>
    <t>SINAPI-I 9859</t>
  </si>
  <si>
    <t>SINAPI-I 9836</t>
  </si>
  <si>
    <t>SINAPI-I 20065</t>
  </si>
  <si>
    <t>SINAPI-I 9835</t>
  </si>
  <si>
    <t>SINAPI-I 9838</t>
  </si>
  <si>
    <t>SINAPI-I 9837</t>
  </si>
  <si>
    <t>SINAPI-I 44315</t>
  </si>
  <si>
    <t>SINAPI-I 9862</t>
  </si>
  <si>
    <t>SINAPI-I 9861</t>
  </si>
  <si>
    <t>SINAPI-I 9866</t>
  </si>
  <si>
    <t>SINAPI-I 9856</t>
  </si>
  <si>
    <t>SINAPI-I 9863</t>
  </si>
  <si>
    <t>SINAPI-I 9860</t>
  </si>
  <si>
    <t>SINAPI-I 9841</t>
  </si>
  <si>
    <t>SINAPI-I 9840</t>
  </si>
  <si>
    <t>SINAPI-I 20067</t>
  </si>
  <si>
    <t>SINAPI-I 20068</t>
  </si>
  <si>
    <t>SINAPI-I 9839</t>
  </si>
  <si>
    <t>SINAPI-I 9870</t>
  </si>
  <si>
    <t>SINAPI-I 9867</t>
  </si>
  <si>
    <t>SINAPI-I 9868</t>
  </si>
  <si>
    <t>SINAPI-I 9869</t>
  </si>
  <si>
    <t>SINAPI-I 9874</t>
  </si>
  <si>
    <t>SINAPI-I 9875</t>
  </si>
  <si>
    <t>SINAPI-I 9873</t>
  </si>
  <si>
    <t>SINAPI-I 9871</t>
  </si>
  <si>
    <t>SINAPI-I 9872</t>
  </si>
  <si>
    <t>SINAPI-I 12425</t>
  </si>
  <si>
    <t>SINAPI-I 12426</t>
  </si>
  <si>
    <t>SINAPI-I 12427</t>
  </si>
  <si>
    <t>SINAPI-I 12428</t>
  </si>
  <si>
    <t>SINAPI-I 12429</t>
  </si>
  <si>
    <t>SINAPI-I 12430</t>
  </si>
  <si>
    <t>SINAPI-I 12431</t>
  </si>
  <si>
    <t>SINAPI-I 12432</t>
  </si>
  <si>
    <t>SINAPI-I 12433</t>
  </si>
  <si>
    <t>SINAPI-I 12434</t>
  </si>
  <si>
    <t>SINAPI-I 12435</t>
  </si>
  <si>
    <t>SINAPI-I 12437</t>
  </si>
  <si>
    <t>SINAPI-I 12438</t>
  </si>
  <si>
    <t>SINAPI-I 12439</t>
  </si>
  <si>
    <t>SINAPI-I 12436</t>
  </si>
  <si>
    <t>SINAPI-I 36357</t>
  </si>
  <si>
    <t>SINAPI-I 12424</t>
  </si>
  <si>
    <t>SINAPI-I 12440</t>
  </si>
  <si>
    <t>SINAPI-I 9884</t>
  </si>
  <si>
    <t>SINAPI-I 9888</t>
  </si>
  <si>
    <t>SINAPI-I 9886</t>
  </si>
  <si>
    <t>SINAPI-I 9883</t>
  </si>
  <si>
    <t>SINAPI-I 9889</t>
  </si>
  <si>
    <t>SINAPI-I 9887</t>
  </si>
  <si>
    <t>SINAPI-I 9890</t>
  </si>
  <si>
    <t>SINAPI-I 9885</t>
  </si>
  <si>
    <t>SINAPI-I 9891</t>
  </si>
  <si>
    <t>SINAPI-I 36316</t>
  </si>
  <si>
    <t>SINAPI-I 36313</t>
  </si>
  <si>
    <t>SINAPI-I 64</t>
  </si>
  <si>
    <t>SINAPI-I 37423</t>
  </si>
  <si>
    <t>SINAPI-I 9892</t>
  </si>
  <si>
    <t>SINAPI-I 9901</t>
  </si>
  <si>
    <t>SINAPI-I 9900</t>
  </si>
  <si>
    <t>SINAPI-I 9899</t>
  </si>
  <si>
    <t>SINAPI-I 9908</t>
  </si>
  <si>
    <t>SINAPI-I 9905</t>
  </si>
  <si>
    <t>SINAPI-I 9906</t>
  </si>
  <si>
    <t>SINAPI-I 9895</t>
  </si>
  <si>
    <t>SINAPI-I 9894</t>
  </si>
  <si>
    <t>SINAPI-I 9897</t>
  </si>
  <si>
    <t>SINAPI-I 9910</t>
  </si>
  <si>
    <t>SINAPI-I 9909</t>
  </si>
  <si>
    <t>SINAPI-I 9907</t>
  </si>
  <si>
    <t>SINAPI-I 20973</t>
  </si>
  <si>
    <t>SINAPI-I 20974</t>
  </si>
  <si>
    <t>SINAPI-I 37989</t>
  </si>
  <si>
    <t>SINAPI-I 37990</t>
  </si>
  <si>
    <t>SINAPI-I 37991</t>
  </si>
  <si>
    <t>SINAPI-I 37992</t>
  </si>
  <si>
    <t>SINAPI-I 37993</t>
  </si>
  <si>
    <t>SINAPI-I 37994</t>
  </si>
  <si>
    <t>SINAPI-I 37995</t>
  </si>
  <si>
    <t>SINAPI-I 37996</t>
  </si>
  <si>
    <t>SINAPI-I 45267</t>
  </si>
  <si>
    <t>SINAPI-I 13883</t>
  </si>
  <si>
    <t>SINAPI-I 38604</t>
  </si>
  <si>
    <t>SINAPI-I 10601</t>
  </si>
  <si>
    <t>SINAPI-I 44469</t>
  </si>
  <si>
    <t>SINAPI-I 13894</t>
  </si>
  <si>
    <t>SINAPI-I 13895</t>
  </si>
  <si>
    <t>SINAPI-I 13892</t>
  </si>
  <si>
    <t>SINAPI-I 9914</t>
  </si>
  <si>
    <t>SINAPI-I 36485</t>
  </si>
  <si>
    <t>SINAPI-I 9912</t>
  </si>
  <si>
    <t>SINAPI-I 9921</t>
  </si>
  <si>
    <t>SINAPI-I 21112</t>
  </si>
  <si>
    <t>SINAPI-I 10228</t>
  </si>
  <si>
    <t>SINAPI-I 11781</t>
  </si>
  <si>
    <t>SINAPI-I 37588</t>
  </si>
  <si>
    <t>SINAPI-I 11751</t>
  </si>
  <si>
    <t>SINAPI-I 11750</t>
  </si>
  <si>
    <t>SINAPI-I 11746</t>
  </si>
  <si>
    <t>SINAPI-I 11748</t>
  </si>
  <si>
    <t>SINAPI-I 11747</t>
  </si>
  <si>
    <t>SINAPI-I 11749</t>
  </si>
  <si>
    <t>SINAPI-I 10236</t>
  </si>
  <si>
    <t>SINAPI-I 10233</t>
  </si>
  <si>
    <t>SINAPI-I 10234</t>
  </si>
  <si>
    <t>SINAPI-I 10231</t>
  </si>
  <si>
    <t>SINAPI-I 10232</t>
  </si>
  <si>
    <t>SINAPI-I 10235</t>
  </si>
  <si>
    <t>SINAPI-I 10229</t>
  </si>
  <si>
    <t>SINAPI-I 10230</t>
  </si>
  <si>
    <t>SINAPI-I 10409</t>
  </si>
  <si>
    <t>SINAPI-I 10411</t>
  </si>
  <si>
    <t>SINAPI-I 10410</t>
  </si>
  <si>
    <t>SINAPI-I 10404</t>
  </si>
  <si>
    <t>SINAPI-I 10405</t>
  </si>
  <si>
    <t>SINAPI-I 10408</t>
  </si>
  <si>
    <t>SINAPI-I 10406</t>
  </si>
  <si>
    <t>SINAPI-I 10412</t>
  </si>
  <si>
    <t>SINAPI-I 10407</t>
  </si>
  <si>
    <t>SINAPI-I 10416</t>
  </si>
  <si>
    <t>SINAPI-I 10419</t>
  </si>
  <si>
    <t>SINAPI-I 10418</t>
  </si>
  <si>
    <t>SINAPI-I 21092</t>
  </si>
  <si>
    <t>SINAPI-I 12657</t>
  </si>
  <si>
    <t>SINAPI-I 10417</t>
  </si>
  <si>
    <t>SINAPI-I 10414</t>
  </si>
  <si>
    <t>SINAPI-I 10413</t>
  </si>
  <si>
    <t>SINAPI-I 10415</t>
  </si>
  <si>
    <t>SINAPI-I 38643</t>
  </si>
  <si>
    <t>SINAPI-I 6157</t>
  </si>
  <si>
    <t>SINAPI-I 6158</t>
  </si>
  <si>
    <t>SINAPI-I 6156</t>
  </si>
  <si>
    <t>SINAPI-I 6153</t>
  </si>
  <si>
    <t>SINAPI-I 6154</t>
  </si>
  <si>
    <t>SINAPI-I 6155</t>
  </si>
  <si>
    <t>SINAPI-I 43595</t>
  </si>
  <si>
    <t>SINAPI-I 43596</t>
  </si>
  <si>
    <t>SINAPI-I 38108</t>
  </si>
  <si>
    <t>SINAPI-I 38087</t>
  </si>
  <si>
    <t>SINAPI-I 38109</t>
  </si>
  <si>
    <t>SINAPI-I 38088</t>
  </si>
  <si>
    <t>SINAPI-I 38110</t>
  </si>
  <si>
    <t>SINAPI-I 38089</t>
  </si>
  <si>
    <t>SINAPI-I 38111</t>
  </si>
  <si>
    <t>SINAPI-I 38090</t>
  </si>
  <si>
    <t>SINAPI-I 38400</t>
  </si>
  <si>
    <t>SINAPI-I 13726</t>
  </si>
  <si>
    <t>SINAPI-I 12627</t>
  </si>
  <si>
    <t>SINAPI-I 39996</t>
  </si>
  <si>
    <t>SINAPI-I 10478</t>
  </si>
  <si>
    <t>SINAPI-I 10481</t>
  </si>
  <si>
    <t>SINAPI-I 10475</t>
  </si>
  <si>
    <t>SINAPI-I 4030</t>
  </si>
  <si>
    <t>SINAPI-I 4031</t>
  </si>
  <si>
    <t>SINAPI-I 39399</t>
  </si>
  <si>
    <t>SINAPI-I 39400</t>
  </si>
  <si>
    <t>SINAPI-I 39401</t>
  </si>
  <si>
    <t>SINAPI-I 11652</t>
  </si>
  <si>
    <t>SINAPI-I 13475</t>
  </si>
  <si>
    <t>SINAPI-I 13896</t>
  </si>
  <si>
    <t>SINAPI-I 44470</t>
  </si>
  <si>
    <t>SINAPI-I 13476</t>
  </si>
  <si>
    <t>SINAPI-I 44491</t>
  </si>
  <si>
    <t>SINAPI-I 10488</t>
  </si>
  <si>
    <t>SINAPI-I 13606</t>
  </si>
  <si>
    <t>SINAPI-I 10489</t>
  </si>
  <si>
    <t>SINAPI-I 41073</t>
  </si>
  <si>
    <t>SINAPI-I 34391</t>
  </si>
  <si>
    <t>SINAPI-I 10496</t>
  </si>
  <si>
    <t>SINAPI-I 10497</t>
  </si>
  <si>
    <t>SINAPI-I 10504</t>
  </si>
  <si>
    <t>SINAPI-I 34390</t>
  </si>
  <si>
    <t>SINAPI-I 34389</t>
  </si>
  <si>
    <t>SINAPI-I 34388</t>
  </si>
  <si>
    <t>SINAPI-I 34387</t>
  </si>
  <si>
    <t>SINAPI-I 11188</t>
  </si>
  <si>
    <t>SINAPI-I 11189</t>
  </si>
  <si>
    <t>SINAPI-I 21107</t>
  </si>
  <si>
    <t>SINAPI-I 34386</t>
  </si>
  <si>
    <t>SINAPI-I 10490</t>
  </si>
  <si>
    <t>SINAPI-I 10492</t>
  </si>
  <si>
    <t>SINAPI-I 10493</t>
  </si>
  <si>
    <t>SINAPI-I 10491</t>
  </si>
  <si>
    <t>SINAPI-I 34385</t>
  </si>
  <si>
    <t>SINAPI-I 10499</t>
  </si>
  <si>
    <t>SINAPI-I 34384</t>
  </si>
  <si>
    <t>SINAPI-I 11185</t>
  </si>
  <si>
    <t>SINAPI-I 10507</t>
  </si>
  <si>
    <t>SINAPI-I 10505</t>
  </si>
  <si>
    <t>SINAPI-I 10506</t>
  </si>
  <si>
    <t>SINAPI-I 5031</t>
  </si>
  <si>
    <t>SINAPI-I 10502</t>
  </si>
  <si>
    <t>SINAPI-I 10501</t>
  </si>
  <si>
    <t>SINAPI-I 10503</t>
  </si>
  <si>
    <t>SINAPI-I 4500</t>
  </si>
  <si>
    <t>SINAPI-I 4448</t>
  </si>
  <si>
    <t>SINAPI-I 20213</t>
  </si>
  <si>
    <t>SINAPI-I 20211</t>
  </si>
  <si>
    <t>SINAPI-I 40270</t>
  </si>
  <si>
    <t>SINAPI-I 4425</t>
  </si>
  <si>
    <t>SINAPI-I 4472</t>
  </si>
  <si>
    <t>SINAPI-I 35272</t>
  </si>
  <si>
    <t>SINAPI-I 4481</t>
  </si>
  <si>
    <t>SINAPI-I 34345</t>
  </si>
  <si>
    <t>SINAPI-I 41096</t>
  </si>
  <si>
    <t>SINAPI-I 45087</t>
  </si>
  <si>
    <t>SINAPI-I 44905</t>
  </si>
  <si>
    <t>SINAPI-I 44904</t>
  </si>
  <si>
    <t>SINAPI-I 44902</t>
  </si>
  <si>
    <t>SINAPI-I 44901</t>
  </si>
  <si>
    <t>SINAPI-I 44900</t>
  </si>
  <si>
    <t>SINAPI-I 44364</t>
  </si>
  <si>
    <t>SINAPI-I 44363</t>
  </si>
  <si>
    <t>SINAPI-I 44212</t>
  </si>
  <si>
    <t>SINAPI-I 44983</t>
  </si>
  <si>
    <t>SINAPI-I 44984</t>
  </si>
  <si>
    <t>SINAPI-I 44981</t>
  </si>
  <si>
    <t>SINAPI-I 44982</t>
  </si>
  <si>
    <t>SINAPI-I 43830</t>
  </si>
  <si>
    <t>SINAPI-I 44952</t>
  </si>
  <si>
    <t>SINAPI-I 44115</t>
  </si>
  <si>
    <t>SINAPI-I 44013</t>
  </si>
  <si>
    <t>SINAPI-I 44014</t>
  </si>
  <si>
    <t>SINAPI-I 44333</t>
  </si>
  <si>
    <t>SINAPI-I 44381</t>
  </si>
  <si>
    <t>SINAPI-I 44382</t>
  </si>
  <si>
    <t>SINAPI-I 45096</t>
  </si>
  <si>
    <t>SINAPI-I 45097</t>
  </si>
  <si>
    <t>SINAPI-I 45095</t>
  </si>
  <si>
    <t>SINAPI-I 45098</t>
  </si>
  <si>
    <t>SINAPI-I 44230</t>
  </si>
  <si>
    <t>SINAPI-I 44308</t>
  </si>
  <si>
    <t>SINAPI-I 44310</t>
  </si>
  <si>
    <t>SINAPI-I 44279</t>
  </si>
  <si>
    <t>SINAPI-I 44063</t>
  </si>
  <si>
    <t>SINAPI-I 45374</t>
  </si>
  <si>
    <t>SINAPI-I 45373</t>
  </si>
  <si>
    <t>SINAPI-I 45371</t>
  </si>
  <si>
    <t>SINAPI-I 45370</t>
  </si>
  <si>
    <t>SINAPI-I 44234</t>
  </si>
  <si>
    <t>SINAPI-I 44229</t>
  </si>
  <si>
    <t>SINAPI-I 44164</t>
  </si>
  <si>
    <t>SINAPI-I 43658</t>
  </si>
  <si>
    <t>SINAPI-I 44482</t>
  </si>
  <si>
    <t>SINAPI-I 45111</t>
  </si>
  <si>
    <t>SINAPI-I 45109</t>
  </si>
  <si>
    <t>SINAPI-I 45108</t>
  </si>
  <si>
    <t>SINAPI-I 44873</t>
  </si>
  <si>
    <t>SINAPI-I 44863</t>
  </si>
  <si>
    <t>SINAPI-I 44853</t>
  </si>
  <si>
    <t>SINAPI-I 44842</t>
  </si>
  <si>
    <t>SINAPI-I 44878</t>
  </si>
  <si>
    <t>SINAPI-I 44868</t>
  </si>
  <si>
    <t>SINAPI-I 44858</t>
  </si>
  <si>
    <t>SINAPI-I 44843</t>
  </si>
  <si>
    <t>SINAPI-I 44877</t>
  </si>
  <si>
    <t>SINAPI-I 44867</t>
  </si>
  <si>
    <t>SINAPI-I 44857</t>
  </si>
  <si>
    <t>SINAPI-I 44882</t>
  </si>
  <si>
    <t>SINAPI-I 44872</t>
  </si>
  <si>
    <t>SINAPI-I 44862</t>
  </si>
  <si>
    <t>SINAPI-I 44874</t>
  </si>
  <si>
    <t>SINAPI-I 44864</t>
  </si>
  <si>
    <t>SINAPI-I 44854</t>
  </si>
  <si>
    <t>SINAPI-I 44879</t>
  </si>
  <si>
    <t>SINAPI-I 44869</t>
  </si>
  <si>
    <t>SINAPI-I 44859</t>
  </si>
  <si>
    <t>SINAPI-I 44875</t>
  </si>
  <si>
    <t>SINAPI-I 44865</t>
  </si>
  <si>
    <t>SINAPI-I 44855</t>
  </si>
  <si>
    <t>SINAPI-I 44880</t>
  </si>
  <si>
    <t>SINAPI-I 44870</t>
  </si>
  <si>
    <t>SINAPI-I 44860</t>
  </si>
  <si>
    <t>SINAPI-I 44876</t>
  </si>
  <si>
    <t>SINAPI-I 44866</t>
  </si>
  <si>
    <t>SINAPI-I 44856</t>
  </si>
  <si>
    <t>SINAPI-I 44881</t>
  </si>
  <si>
    <t>SINAPI-I 44871</t>
  </si>
  <si>
    <t>SINAPI-I 44861</t>
  </si>
  <si>
    <t>SINAPI-I 44849</t>
  </si>
  <si>
    <t>SINAPI-I 44848</t>
  </si>
  <si>
    <t>SINAPI-I 44846</t>
  </si>
  <si>
    <t>SINAPI-I 44844</t>
  </si>
  <si>
    <t>SINAPI-I 44840</t>
  </si>
  <si>
    <t>SINAPI-I 44847</t>
  </si>
  <si>
    <t>SINAPI-I 44845</t>
  </si>
  <si>
    <t>SINAPI-I 44841</t>
  </si>
  <si>
    <t>SINAPI-I 44883</t>
  </si>
  <si>
    <t>SINAPI-I 44887</t>
  </si>
  <si>
    <t>SINAPI-I 44884</t>
  </si>
  <si>
    <t>SINAPI-I 44885</t>
  </si>
  <si>
    <t>SINAPI-I 44886</t>
  </si>
  <si>
    <t>SINAPI-I 44889</t>
  </si>
  <si>
    <t>SINAPI-I 44890</t>
  </si>
  <si>
    <t>SINAPI-I 44891</t>
  </si>
  <si>
    <t>SINAPI-I 44892</t>
  </si>
  <si>
    <t>SINAPI-I 44893</t>
  </si>
  <si>
    <t>SINAPI-I 44894</t>
  </si>
  <si>
    <t>SINAPI-I 44895</t>
  </si>
  <si>
    <t>SINAPI-I 44836</t>
  </si>
  <si>
    <t>SINAPI-I 44837</t>
  </si>
  <si>
    <t>SINAPI-I 44838</t>
  </si>
  <si>
    <t>SINAPI-I 44839</t>
  </si>
  <si>
    <t>SINAPI-I 44832</t>
  </si>
  <si>
    <t>SINAPI-I 44833</t>
  </si>
  <si>
    <t>SINAPI-I 44834</t>
  </si>
  <si>
    <t>SINAPI-I 44835</t>
  </si>
  <si>
    <t>SINAPI-I 44758</t>
  </si>
  <si>
    <t>SINAPI-I 44008</t>
  </si>
  <si>
    <t>SINAPI-I 43998</t>
  </si>
  <si>
    <t>SINAPI-I 45110</t>
  </si>
  <si>
    <t>SINAPI-I 43999</t>
  </si>
  <si>
    <t>SINAPI-I 41981</t>
  </si>
  <si>
    <t>SINAPI-I 41702</t>
  </si>
  <si>
    <t>SINAPI-I 41701</t>
  </si>
  <si>
    <t>SINAPI-I 44332</t>
  </si>
  <si>
    <t>SINAPI-I 44852</t>
  </si>
  <si>
    <t>SINAPI-I 44850</t>
  </si>
  <si>
    <t>SINAPI-I 44851</t>
  </si>
  <si>
    <t>SINAPI-I 44237</t>
  </si>
  <si>
    <t>SINAPI-I 44007</t>
  </si>
  <si>
    <t>SINAPI-I 44386</t>
  </si>
  <si>
    <t>SINAPI-I 41700</t>
  </si>
  <si>
    <t>SINAPI-I 44015</t>
  </si>
  <si>
    <t>SINAPI-I 45094</t>
  </si>
  <si>
    <t>SINAPI-I 45155</t>
  </si>
  <si>
    <t>SINAPI-I 43984</t>
  </si>
  <si>
    <t>SINAPI-I 45113</t>
  </si>
  <si>
    <t>SINAPI-I 45154</t>
  </si>
  <si>
    <t>SINAPI-I 44000</t>
  </si>
  <si>
    <t>SINAPI-I 44001</t>
  </si>
  <si>
    <t>SINAPI-I 45281</t>
  </si>
  <si>
    <t>SINAPI-I 44985</t>
  </si>
  <si>
    <t>SINAPI-I 45092</t>
  </si>
  <si>
    <t>SINAPI-I 45304</t>
  </si>
  <si>
    <t>SINAPI-I 44811</t>
  </si>
  <si>
    <t>SINAPI-I 44551</t>
  </si>
  <si>
    <t>SINAPI-I 44009</t>
  </si>
  <si>
    <t>SINAPI-I 44236</t>
  </si>
  <si>
    <t>SINAPI-I 44010</t>
  </si>
  <si>
    <t>SINAPI-I 44444</t>
  </si>
  <si>
    <t>SINAPI-I 44443</t>
  </si>
  <si>
    <t>SINAPI-I 44441</t>
  </si>
  <si>
    <t>SINAPI-I 44442</t>
  </si>
  <si>
    <t>SINAPI-I 44440</t>
  </si>
  <si>
    <t>SINAPI-I 43983</t>
  </si>
  <si>
    <t>SINAPI-I 44323</t>
  </si>
  <si>
    <t>SINAPI-I 41316</t>
  </si>
  <si>
    <t>SINAPI-I 44287</t>
  </si>
  <si>
    <t>SINAPI-I 44387</t>
  </si>
  <si>
    <t>SINAPI-I 44011</t>
  </si>
  <si>
    <t>SINAPI-I 44012</t>
  </si>
  <si>
    <t>SINAPI-I 44005</t>
  </si>
  <si>
    <t>SINAPI-I 44006</t>
  </si>
  <si>
    <t>SINAPI-I 44772</t>
  </si>
  <si>
    <t>SINAPI-I 44830</t>
  </si>
  <si>
    <t>SINAPI-I 44317</t>
  </si>
  <si>
    <t>SINAPI-I 44316</t>
  </si>
  <si>
    <t>SINAPI-I 43850</t>
  </si>
  <si>
    <t>SINAPI-I 43856</t>
  </si>
  <si>
    <t>SINAPI-I 43728</t>
  </si>
  <si>
    <t>SINAPI-I 43899</t>
  </si>
  <si>
    <t>SINAPI-I 43900</t>
  </si>
  <si>
    <t>SINAPI-I 43901</t>
  </si>
  <si>
    <t>SINAPI-I 43902</t>
  </si>
  <si>
    <t>SINAPI-I 43903</t>
  </si>
  <si>
    <t>SINAPI-I 43904</t>
  </si>
  <si>
    <t>SINAPI-I 43905</t>
  </si>
  <si>
    <t>SINAPI-I 43906</t>
  </si>
  <si>
    <t>SINAPI-I 43855</t>
  </si>
  <si>
    <t>SINAPI-I 43854</t>
  </si>
  <si>
    <t>SINAPI-I 43852</t>
  </si>
  <si>
    <t>SINAPI-I 43851</t>
  </si>
  <si>
    <t>SINAPI-I 43727</t>
  </si>
  <si>
    <t>SINAPI-I 43853</t>
  </si>
  <si>
    <t>SINAPI-I 43729</t>
  </si>
  <si>
    <t>SINAPI-I 43857</t>
  </si>
  <si>
    <t>SINAPI-I 43858</t>
  </si>
  <si>
    <t>SINAPI-I 43859</t>
  </si>
  <si>
    <t>SINAPI-I 43860</t>
  </si>
  <si>
    <t>SINAPI-I 43861</t>
  </si>
  <si>
    <t>SINAPI-I 43862</t>
  </si>
  <si>
    <t>SINAPI-I 43863</t>
  </si>
  <si>
    <t>SINAPI-I 43864</t>
  </si>
  <si>
    <t>SINAPI-I 44027</t>
  </si>
  <si>
    <t>SINAPI-I 43965</t>
  </si>
  <si>
    <t>SINAPI-I 43907</t>
  </si>
  <si>
    <t>SINAPI-I 43915</t>
  </si>
  <si>
    <t>SINAPI-I 43918</t>
  </si>
  <si>
    <t>SINAPI-I 43908</t>
  </si>
  <si>
    <t>SINAPI-I 43909</t>
  </si>
  <si>
    <t>SINAPI-I 43910</t>
  </si>
  <si>
    <t>SINAPI-I 43911</t>
  </si>
  <si>
    <t>SINAPI-I 43912</t>
  </si>
  <si>
    <t>SINAPI-I 43913</t>
  </si>
  <si>
    <t>SINAPI-I 43914</t>
  </si>
  <si>
    <t>SINAPI-I 43916</t>
  </si>
  <si>
    <t>SINAPI-I 43917</t>
  </si>
  <si>
    <t>SINAPI-I 43919</t>
  </si>
  <si>
    <t>SINAPI-I 41806</t>
  </si>
  <si>
    <t>SINAPI-I 41814</t>
  </si>
  <si>
    <t>SINAPI-I 41818</t>
  </si>
  <si>
    <t>SINAPI-I 41807</t>
  </si>
  <si>
    <t>SINAPI-I 41808</t>
  </si>
  <si>
    <t>SINAPI-I 41809</t>
  </si>
  <si>
    <t>SINAPI-I 41811</t>
  </si>
  <si>
    <t>SINAPI-I 41812</t>
  </si>
  <si>
    <t>SINAPI-I 41813</t>
  </si>
  <si>
    <t>SINAPI-I 41815</t>
  </si>
  <si>
    <t>SINAPI-I 41816</t>
  </si>
  <si>
    <t>SINAPI-I 41817</t>
  </si>
  <si>
    <t>SINAPI-I 41819</t>
  </si>
  <si>
    <t>SINAPI-I 43920</t>
  </si>
  <si>
    <t>SINAPI-I 43952</t>
  </si>
  <si>
    <t>SINAPI-I 43921</t>
  </si>
  <si>
    <t>SINAPI-I 43922</t>
  </si>
  <si>
    <t>SINAPI-I 43923</t>
  </si>
  <si>
    <t>SINAPI-I 43924</t>
  </si>
  <si>
    <t>SINAPI-I 43945</t>
  </si>
  <si>
    <t>SINAPI-I 43947</t>
  </si>
  <si>
    <t>SINAPI-I 43950</t>
  </si>
  <si>
    <t>SINAPI-I 43954</t>
  </si>
  <si>
    <t>SINAPI-I 43955</t>
  </si>
  <si>
    <t>SINAPI-I 43956</t>
  </si>
  <si>
    <t>SINAPI-I 43957</t>
  </si>
  <si>
    <t>SINAPI-I 43961</t>
  </si>
  <si>
    <t>SINAPI-I 43959</t>
  </si>
  <si>
    <t>SINAPI-I 43962</t>
  </si>
  <si>
    <t>SINAPI-I 43958</t>
  </si>
  <si>
    <t>SINAPI-I 43960</t>
  </si>
  <si>
    <t>SINAPI-I 44041</t>
  </si>
  <si>
    <t>SINAPI-I 44042</t>
  </si>
  <si>
    <t>SINAPI-I 44043</t>
  </si>
  <si>
    <t>SINAPI-I 41549</t>
  </si>
  <si>
    <t>SINAPI-I 44044</t>
  </si>
  <si>
    <t>SINAPI-I 44046</t>
  </si>
  <si>
    <t>SINAPI-I 43963</t>
  </si>
  <si>
    <t>SINAPI-I 44047</t>
  </si>
  <si>
    <t>SINAPI-I 44336</t>
  </si>
  <si>
    <t>SINAPI-I 41834</t>
  </si>
  <si>
    <t>SINAPI-I 44337</t>
  </si>
  <si>
    <t>SINAPI-I 44344</t>
  </si>
  <si>
    <t>SINAPI-I 44335</t>
  </si>
  <si>
    <t>SINAPI-I 43964</t>
  </si>
  <si>
    <t>SINAPI-I 44334</t>
  </si>
  <si>
    <t>SINAPI-I 44338</t>
  </si>
  <si>
    <t>SINAPI-I 44339</t>
  </si>
  <si>
    <t>SINAPI-I 44340</t>
  </si>
  <si>
    <t>SINAPI-I 44341</t>
  </si>
  <si>
    <t>SINAPI-I 44342</t>
  </si>
  <si>
    <t>SINAPI-I 44343</t>
  </si>
  <si>
    <t>SINAPI-I 43966</t>
  </si>
  <si>
    <t>SINAPI-I 43967</t>
  </si>
  <si>
    <t>SINAPI-I 43968</t>
  </si>
  <si>
    <t>SINAPI-I 43970</t>
  </si>
  <si>
    <t>SINAPI-I 43969</t>
  </si>
  <si>
    <t>SINAPI-I 44021</t>
  </si>
  <si>
    <t>SINAPI-I 44022</t>
  </si>
  <si>
    <t>SINAPI-I 44023</t>
  </si>
  <si>
    <t>SINAPI-I 44024</t>
  </si>
  <si>
    <t>SINAPI-I 44025</t>
  </si>
  <si>
    <t>SINAPI-I 44048</t>
  </si>
  <si>
    <t>SINAPI-I 44026</t>
  </si>
  <si>
    <t>SINAPI-I 44028</t>
  </si>
  <si>
    <t>SINAPI-I 44029</t>
  </si>
  <si>
    <t>SINAPI-I 44030</t>
  </si>
  <si>
    <t>SINAPI-I 44031</t>
  </si>
  <si>
    <t>SINAPI-I 44032</t>
  </si>
  <si>
    <t>SINAPI-I 44033</t>
  </si>
  <si>
    <t>SINAPI-I 44034</t>
  </si>
  <si>
    <t>SINAPI-I 44035</t>
  </si>
  <si>
    <t>SINAPI-I 44036</t>
  </si>
  <si>
    <t>SINAPI-I 44037</t>
  </si>
  <si>
    <t>SINAPI-I 44038</t>
  </si>
  <si>
    <t>SINAPI-I 44039</t>
  </si>
  <si>
    <t>SINAPI-I 44040</t>
  </si>
  <si>
    <t>SINAPI-I 44725</t>
  </si>
  <si>
    <t>SINAPI-I 44726</t>
  </si>
  <si>
    <t>SINAPI-I 44719</t>
  </si>
  <si>
    <t>SINAPI-I 44720</t>
  </si>
  <si>
    <t>SINAPI-I 44724</t>
  </si>
  <si>
    <t>SINAPI-I 44723</t>
  </si>
  <si>
    <t>SINAPI-I 44727</t>
  </si>
  <si>
    <t>SINAPI-I 44721</t>
  </si>
  <si>
    <t>SINAPI-I 44728</t>
  </si>
  <si>
    <t>SINAPI-I 44715</t>
  </si>
  <si>
    <t>SINAPI-I 44713</t>
  </si>
  <si>
    <t>SINAPI-I 44709</t>
  </si>
  <si>
    <t>SINAPI-I 44714</t>
  </si>
  <si>
    <t>SINAPI-I 44710</t>
  </si>
  <si>
    <t>SINAPI-I 44711</t>
  </si>
  <si>
    <t>SINAPI-I 44712</t>
  </si>
  <si>
    <t>SINAPI-I 44722</t>
  </si>
  <si>
    <t>SINAPI-I 44969</t>
  </si>
  <si>
    <t>SINAPI-I 44718</t>
  </si>
  <si>
    <t>SINAPI-I 44717</t>
  </si>
  <si>
    <t>SINAPI-I 41963</t>
  </si>
  <si>
    <t>SINAPI-I 41961</t>
  </si>
  <si>
    <t>SINAPI-I 45140</t>
  </si>
  <si>
    <t>SINAPI-I 45139</t>
  </si>
  <si>
    <t>SINAPI-I 41956</t>
  </si>
  <si>
    <t>SINAPI-I 45135</t>
  </si>
  <si>
    <t>SINAPI-I 45136</t>
  </si>
  <si>
    <t>SINAPI-I 45137</t>
  </si>
  <si>
    <t>SINAPI-I 45138</t>
  </si>
  <si>
    <t>SINAPI-I 41949</t>
  </si>
  <si>
    <t>SINAPI-I 41948</t>
  </si>
  <si>
    <t>SINAPI-I 44345</t>
  </si>
  <si>
    <t>SINAPI-I 44309</t>
  </si>
  <si>
    <t>SINAPI-I 44284</t>
  </si>
  <si>
    <t>SINAPI-I 44301</t>
  </si>
  <si>
    <t>SINAPI-I 44273</t>
  </si>
  <si>
    <t>SINAPI-I 39379</t>
  </si>
  <si>
    <t>SINAPI-I 41952</t>
  </si>
  <si>
    <t>SINAPI-I 41950</t>
  </si>
  <si>
    <t>SINAPI-I 41947</t>
  </si>
  <si>
    <t>SINAPI-I 41957</t>
  </si>
  <si>
    <t>SINAPI-I 41946</t>
  </si>
  <si>
    <t>SINAPI-I 41962</t>
  </si>
  <si>
    <t>SINAPI-I 41958</t>
  </si>
  <si>
    <t>SINAPI-I 41959</t>
  </si>
  <si>
    <t>SINAPI-I 41960</t>
  </si>
  <si>
    <t>SINAPI-I 45143</t>
  </si>
  <si>
    <t>SINAPI-I 45142</t>
  </si>
  <si>
    <t>SINAPI-I 44346</t>
  </si>
  <si>
    <t>SINAPI-I 44049</t>
  </si>
  <si>
    <t>SINAPI-I 43865</t>
  </si>
  <si>
    <t>SINAPI-I 44050</t>
  </si>
  <si>
    <t>SINAPI-I 45141</t>
  </si>
  <si>
    <t>SINAPI-I 44051</t>
  </si>
  <si>
    <t>SINAPI-I 44380</t>
  </si>
  <si>
    <t>SINAPI-I 43873</t>
  </si>
  <si>
    <t>SINAPI-I 43872</t>
  </si>
  <si>
    <t>SINAPI-I 44312</t>
  </si>
  <si>
    <t>SINAPI-I 44271</t>
  </si>
  <si>
    <t>SINAPI-I 44283</t>
  </si>
  <si>
    <t>SINAPI-I 44294</t>
  </si>
  <si>
    <t>SINAPI-I 44282</t>
  </si>
  <si>
    <t>SINAPI-I 44910</t>
  </si>
  <si>
    <t>SINAPI-I 44909</t>
  </si>
  <si>
    <t>SINAPI-I 44908</t>
  </si>
  <si>
    <t>SINAPI-I 44907</t>
  </si>
  <si>
    <t>SINAPI-I 44200</t>
  </si>
  <si>
    <t>SINAPI-I 44328</t>
  </si>
  <si>
    <t>SINAPI-I 45193</t>
  </si>
  <si>
    <t>SINAPI-I 45187</t>
  </si>
  <si>
    <t>SINAPI-I 45184</t>
  </si>
  <si>
    <t>SINAPI-I 43684</t>
  </si>
  <si>
    <t>SINAPI-I 44962</t>
  </si>
  <si>
    <t>SINAPI-I 44209</t>
  </si>
  <si>
    <t>SINAPI-I 44199</t>
  </si>
  <si>
    <t>SINAPI-I 44198</t>
  </si>
  <si>
    <t>SINAPI-I 44235</t>
  </si>
  <si>
    <t>SINAPI-I 44066</t>
  </si>
  <si>
    <t>SINAPI-I 44065</t>
  </si>
  <si>
    <t>SINAPI-I 44197</t>
  </si>
  <si>
    <t>SINAPI-I 44170</t>
  </si>
  <si>
    <t>SINAPI-I 44376</t>
  </si>
  <si>
    <t>SINAPI-I 44385</t>
  </si>
  <si>
    <t>SINAPI-I 44113</t>
  </si>
  <si>
    <t>SINAPI-I 44116</t>
  </si>
  <si>
    <t>SINAPI-I 45123</t>
  </si>
  <si>
    <t>SINAPI-I 45121</t>
  </si>
  <si>
    <t>SINAPI-I 45122</t>
  </si>
  <si>
    <t>SINAPI-I 44117</t>
  </si>
  <si>
    <t>SINAPI-I 45277</t>
  </si>
  <si>
    <t>SINAPI-I 44195</t>
  </si>
  <si>
    <t>SINAPI-I 44196</t>
  </si>
  <si>
    <t>SINAPI-I 45158</t>
  </si>
  <si>
    <t>SINAPI-I 45156</t>
  </si>
  <si>
    <t>SINAPI-I 45157</t>
  </si>
  <si>
    <t>SINAPI-I 44383</t>
  </si>
  <si>
    <t>SINAPI-I 44067</t>
  </si>
  <si>
    <t>SINAPI-I 40545</t>
  </si>
  <si>
    <t>SINAPI-I 40543</t>
  </si>
  <si>
    <t>SINAPI-I 44384</t>
  </si>
  <si>
    <t>SINAPI-I 40541</t>
  </si>
  <si>
    <t>SINAPI-I 45085</t>
  </si>
  <si>
    <t>SINAPI-I 45083</t>
  </si>
  <si>
    <t>SINAPI-I 45081</t>
  </si>
  <si>
    <t>SINAPI-I 45086</t>
  </si>
  <si>
    <t>SINAPI-I 45084</t>
  </si>
  <si>
    <t>SINAPI-I 45082</t>
  </si>
  <si>
    <t>SINAPI-I 45295</t>
  </si>
  <si>
    <t>SINAPI-I 45296</t>
  </si>
  <si>
    <t>SINAPI-I 45293</t>
  </si>
  <si>
    <t>SINAPI-I 45294</t>
  </si>
  <si>
    <t>SINAPI-I 45297</t>
  </si>
  <si>
    <t>SINAPI-I 44233</t>
  </si>
  <si>
    <t>SINAPI-I 44071</t>
  </si>
  <si>
    <t>SINAPI-I 44232</t>
  </si>
  <si>
    <t>SINAPI-I 45160</t>
  </si>
  <si>
    <t>SINAPI-I 45159</t>
  </si>
  <si>
    <t>SINAPI-I 44069</t>
  </si>
  <si>
    <t>SINAPI-I 44068</t>
  </si>
  <si>
    <t>SINAPI-I 44070</t>
  </si>
  <si>
    <t>SINAPI-I 45130</t>
  </si>
  <si>
    <t>SINAPI-I 44925</t>
  </si>
  <si>
    <t>SINAPI-I 44928</t>
  </si>
  <si>
    <t>SINAPI-I 44929</t>
  </si>
  <si>
    <t>SINAPI-I 44932</t>
  </si>
  <si>
    <t>SINAPI-I 44933</t>
  </si>
  <si>
    <t>SINAPI-I 44934</t>
  </si>
  <si>
    <t>SINAPI-I 44937</t>
  </si>
  <si>
    <t>SINAPI-I 44938</t>
  </si>
  <si>
    <t>SINAPI-I 44939</t>
  </si>
  <si>
    <t>SINAPI-I 44926</t>
  </si>
  <si>
    <t>SINAPI-I 44927</t>
  </si>
  <si>
    <t>SINAPI-I 44930</t>
  </si>
  <si>
    <t>SINAPI-I 44931</t>
  </si>
  <si>
    <t>SINAPI-I 44935</t>
  </si>
  <si>
    <t>SINAPI-I 44936</t>
  </si>
  <si>
    <t>SINAPI-I 44920</t>
  </si>
  <si>
    <t>SINAPI-I 44921</t>
  </si>
  <si>
    <t>SINAPI-I 44922</t>
  </si>
  <si>
    <t>SINAPI-I 44923</t>
  </si>
  <si>
    <t>SINAPI-I 44924</t>
  </si>
  <si>
    <t>SINAPI-I 44190</t>
  </si>
  <si>
    <t>SINAPI-I 44187</t>
  </si>
  <si>
    <t>SINAPI-I 44362</t>
  </si>
  <si>
    <t>SINAPI-I 44188</t>
  </si>
  <si>
    <t>SINAPI-I 44186</t>
  </si>
  <si>
    <t>SINAPI-I 44179</t>
  </si>
  <si>
    <t>SINAPI-I 44184</t>
  </si>
  <si>
    <t>SINAPI-I 44183</t>
  </si>
  <si>
    <t>SINAPI-I 44185</t>
  </si>
  <si>
    <t>SINAPI-I 44182</t>
  </si>
  <si>
    <t>SINAPI-I 44181</t>
  </si>
  <si>
    <t>SINAPI-I 44180</t>
  </si>
  <si>
    <t>SINAPI-I 45006</t>
  </si>
  <si>
    <t>SINAPI-I 45224</t>
  </si>
  <si>
    <t>SINAPI-I 43988</t>
  </si>
  <si>
    <t>SINAPI-I 43987</t>
  </si>
  <si>
    <t>SINAPI-I 45009</t>
  </si>
  <si>
    <t>SINAPI-I 45223</t>
  </si>
  <si>
    <t>SINAPI-I 45222</t>
  </si>
  <si>
    <t>SINAPI-I 45221</t>
  </si>
  <si>
    <t>SINAPI-I 45220</t>
  </si>
  <si>
    <t>SINAPI-I 45219</t>
  </si>
  <si>
    <t>SINAPI-I 45192</t>
  </si>
  <si>
    <t>SINAPI-I 45214</t>
  </si>
  <si>
    <t>SINAPI-I 45215</t>
  </si>
  <si>
    <t>SINAPI-I 45216</t>
  </si>
  <si>
    <t>SINAPI-I 43994</t>
  </si>
  <si>
    <t>SINAPI-I 43996</t>
  </si>
  <si>
    <t>SINAPI-I 44208</t>
  </si>
  <si>
    <t>SINAPI-I 43995</t>
  </si>
  <si>
    <t>SINAPI-I 43997</t>
  </si>
  <si>
    <t>SINAPI-I 43990</t>
  </si>
  <si>
    <t>SINAPI-I 43975</t>
  </si>
  <si>
    <t>SINAPI-I 43992</t>
  </si>
  <si>
    <t>SINAPI-I 43974</t>
  </si>
  <si>
    <t>SINAPI-I 43991</t>
  </si>
  <si>
    <t>SINAPI-I 43993</t>
  </si>
  <si>
    <t>SINAPI-I 44790</t>
  </si>
  <si>
    <t>SINAPI-I 44791</t>
  </si>
  <si>
    <t>SINAPI-I 44792</t>
  </si>
  <si>
    <t>SINAPI-I 44793</t>
  </si>
  <si>
    <t>SINAPI-I 44794</t>
  </si>
  <si>
    <t>SINAPI-I 44795</t>
  </si>
  <si>
    <t>SINAPI-I 45218</t>
  </si>
  <si>
    <t>SINAPI-I 45183</t>
  </si>
  <si>
    <t>SINAPI-I 45217</t>
  </si>
  <si>
    <t>SINAPI-I 45225</t>
  </si>
  <si>
    <t>SINAPI-I 44946</t>
  </si>
  <si>
    <t>SINAPI-I 44947</t>
  </si>
  <si>
    <t>SINAPI-I 44090</t>
  </si>
  <si>
    <t>SINAPI-I 44076</t>
  </si>
  <si>
    <t>SINAPI-I 44077</t>
  </si>
  <si>
    <t>SINAPI-I 44080</t>
  </si>
  <si>
    <t>SINAPI-I 44079</t>
  </si>
  <si>
    <t>SINAPI-I 44078</t>
  </si>
  <si>
    <t>SINAPI-I 44083</t>
  </si>
  <si>
    <t>SINAPI-I 44082</t>
  </si>
  <si>
    <t>SINAPI-I 44081</t>
  </si>
  <si>
    <t>SINAPI-I 44086</t>
  </si>
  <si>
    <t>SINAPI-I 44085</t>
  </si>
  <si>
    <t>SINAPI-I 44084</t>
  </si>
  <si>
    <t>SINAPI-I 44087</t>
  </si>
  <si>
    <t>SINAPI-I 44395</t>
  </si>
  <si>
    <t>SINAPI-I 44088</t>
  </si>
  <si>
    <t>SINAPI-I 44089</t>
  </si>
  <si>
    <t>SINAPI-I 43107</t>
  </si>
  <si>
    <t>SINAPI-I 41229</t>
  </si>
  <si>
    <t>SINAPI-I 41231</t>
  </si>
  <si>
    <t>SINAPI-I 41232</t>
  </si>
  <si>
    <t>SINAPI-I 41496</t>
  </si>
  <si>
    <t>SINAPI-I 41495</t>
  </si>
  <si>
    <t>SINAPI-I 41494</t>
  </si>
  <si>
    <t>SINAPI-I 41493</t>
  </si>
  <si>
    <t>SINAPI-I 44896</t>
  </si>
  <si>
    <t>SINAPI-I 44897</t>
  </si>
  <si>
    <t>SINAPI-I 44898</t>
  </si>
  <si>
    <t>SINAPI-I 44103</t>
  </si>
  <si>
    <t>SINAPI-I 44104</t>
  </si>
  <si>
    <t>SINAPI-I 44105</t>
  </si>
  <si>
    <t>SINAPI-I 44698</t>
  </si>
  <si>
    <t>SINAPI-I 44692</t>
  </si>
  <si>
    <t>SINAPI-I 44106</t>
  </si>
  <si>
    <t>SINAPI-I 44107</t>
  </si>
  <si>
    <t>SINAPI-I 44108</t>
  </si>
  <si>
    <t>SINAPI-I 44109</t>
  </si>
  <si>
    <t>SINAPI-I 44110</t>
  </si>
  <si>
    <t>SINAPI-I 44231</t>
  </si>
  <si>
    <t>SINAPI-I 44347</t>
  </si>
  <si>
    <t>SINAPI-I 44348</t>
  </si>
  <si>
    <t>SINAPI-I 44349</t>
  </si>
  <si>
    <t>SINAPI-I 44350</t>
  </si>
  <si>
    <t>SINAPI-I 44351</t>
  </si>
  <si>
    <t>SINAPI-I 44352</t>
  </si>
  <si>
    <t>SINAPI-I 44353</t>
  </si>
  <si>
    <t>SINAPI-I 44354</t>
  </si>
  <si>
    <t>SINAPI-I 44355</t>
  </si>
  <si>
    <t>SINAPI-I 44356</t>
  </si>
  <si>
    <t>SINAPI-I 43893</t>
  </si>
  <si>
    <t>SINAPI-I 43877</t>
  </si>
  <si>
    <t>SINAPI-I 43935</t>
  </si>
  <si>
    <t>SINAPI-I 43878</t>
  </si>
  <si>
    <t>SINAPI-I 43894</t>
  </si>
  <si>
    <t>SINAPI-I 43876</t>
  </si>
  <si>
    <t>SINAPI-I 44214</t>
  </si>
  <si>
    <t>SINAPI-I 44213</t>
  </si>
  <si>
    <t>SINAPI-I 44215</t>
  </si>
  <si>
    <t>SINAPI-I 44134</t>
  </si>
  <si>
    <t>SINAPI-I 44135</t>
  </si>
  <si>
    <t>SINAPI-I 44136</t>
  </si>
  <si>
    <t>SINAPI-I 44137</t>
  </si>
  <si>
    <t>SINAPI-I 43843</t>
  </si>
  <si>
    <t>SINAPI-I 43844</t>
  </si>
  <si>
    <t>SINAPI-I 43845</t>
  </si>
  <si>
    <t>SINAPI-I 43846</t>
  </si>
  <si>
    <t>SINAPI-I 43847</t>
  </si>
  <si>
    <t>SINAPI-I 43848</t>
  </si>
  <si>
    <t>SINAPI-I 44155</t>
  </si>
  <si>
    <t>SINAPI-I 44156</t>
  </si>
  <si>
    <t>SINAPI-I 44138</t>
  </si>
  <si>
    <t>SINAPI-I 44144</t>
  </si>
  <si>
    <t>SINAPI-I 44145</t>
  </si>
  <si>
    <t>SINAPI-I 44146</t>
  </si>
  <si>
    <t>SINAPI-I 45103</t>
  </si>
  <si>
    <t>SINAPI-I 45104</t>
  </si>
  <si>
    <t>SINAPI-I 45105</t>
  </si>
  <si>
    <t>SINAPI-I 45106</t>
  </si>
  <si>
    <t>SINAPI-I 45071</t>
  </si>
  <si>
    <t>SINAPI-I 45014</t>
  </si>
  <si>
    <t>SINAPI-I 45072</t>
  </si>
  <si>
    <t>SINAPI-I 45073</t>
  </si>
  <si>
    <t>SINAPI-I 45074</t>
  </si>
  <si>
    <t>SINAPI-I 45015</t>
  </si>
  <si>
    <t>SINAPI-I 45075</t>
  </si>
  <si>
    <t>SINAPI-I 45076</t>
  </si>
  <si>
    <t>SINAPI-I 45065</t>
  </si>
  <si>
    <t>SINAPI-I 45066</t>
  </si>
  <si>
    <t>SINAPI-I 45067</t>
  </si>
  <si>
    <t>SINAPI-I 45068</t>
  </si>
  <si>
    <t>SINAPI-I 45069</t>
  </si>
  <si>
    <t>SINAPI-I 45070</t>
  </si>
  <si>
    <t>SINAPI-I 45064</t>
  </si>
  <si>
    <t>SINAPI-I 45043</t>
  </si>
  <si>
    <t>SINAPI-I 45044</t>
  </si>
  <si>
    <t>SINAPI-I 45045</t>
  </si>
  <si>
    <t>SINAPI-I 45048</t>
  </si>
  <si>
    <t>SINAPI-I 45047</t>
  </si>
  <si>
    <t>SINAPI-I 45046</t>
  </si>
  <si>
    <t>SINAPI-I 45049</t>
  </si>
  <si>
    <t>SINAPI-I 45050</t>
  </si>
  <si>
    <t>SINAPI-I 45051</t>
  </si>
  <si>
    <t>SINAPI-I 45052</t>
  </si>
  <si>
    <t>SINAPI-I 45040</t>
  </si>
  <si>
    <t>SINAPI-I 45041</t>
  </si>
  <si>
    <t>SINAPI-I 45042</t>
  </si>
  <si>
    <t>SINAPI-I 45062</t>
  </si>
  <si>
    <t>SINAPI-I 45063</t>
  </si>
  <si>
    <t>SINAPI-I 45013</t>
  </si>
  <si>
    <t>SINAPI-I 45016</t>
  </si>
  <si>
    <t>SINAPI-I 45017</t>
  </si>
  <si>
    <t>SINAPI-I 45021</t>
  </si>
  <si>
    <t>SINAPI-I 45018</t>
  </si>
  <si>
    <t>SINAPI-I 45019</t>
  </si>
  <si>
    <t>SINAPI-I 45020</t>
  </si>
  <si>
    <t>SINAPI-I 45022</t>
  </si>
  <si>
    <t>SINAPI-I 45023</t>
  </si>
  <si>
    <t>SINAPI-I 45024</t>
  </si>
  <si>
    <t>SINAPI-I 45025</t>
  </si>
  <si>
    <t>SINAPI-I 45026</t>
  </si>
  <si>
    <t>SINAPI-I 45027</t>
  </si>
  <si>
    <t>SINAPI-I 45028</t>
  </si>
  <si>
    <t>SINAPI-I 45029</t>
  </si>
  <si>
    <t>SINAPI-I 45030</t>
  </si>
  <si>
    <t>SINAPI-I 45038</t>
  </si>
  <si>
    <t>SINAPI-I 45039</t>
  </si>
  <si>
    <t>SINAPI-I 45036</t>
  </si>
  <si>
    <t>SINAPI-I 45037</t>
  </si>
  <si>
    <t>SINAPI-I 45031</t>
  </si>
  <si>
    <t>SINAPI-I 45032</t>
  </si>
  <si>
    <t>SINAPI-I 45033</t>
  </si>
  <si>
    <t>SINAPI-I 45034</t>
  </si>
  <si>
    <t>SINAPI-I 45035</t>
  </si>
  <si>
    <t>SINAPI-I 44831</t>
  </si>
  <si>
    <t>SINAPI-I 43879</t>
  </si>
  <si>
    <t>SINAPI-I 44372</t>
  </si>
  <si>
    <t>SINAPI-I 44371</t>
  </si>
  <si>
    <t>SINAPI-I 44369</t>
  </si>
  <si>
    <t>SINAPI-I 44368</t>
  </si>
  <si>
    <t>SINAPI-I 44367</t>
  </si>
  <si>
    <t>SINAPI-I 43883</t>
  </si>
  <si>
    <t>SINAPI-I 44366</t>
  </si>
  <si>
    <t>SINAPI-I 44278</t>
  </si>
  <si>
    <t>SINAPI-I 44370</t>
  </si>
  <si>
    <t>SINAPI-I 44302</t>
  </si>
  <si>
    <t>SINAPI-I 44311</t>
  </si>
  <si>
    <t>SINAPI-I 44119</t>
  </si>
  <si>
    <t>SINAPI-I 44304</t>
  </si>
  <si>
    <t>SINAPI-I 44303</t>
  </si>
  <si>
    <t>SINAPI-I 43885</t>
  </si>
  <si>
    <t>SINAPI-I 43884</t>
  </si>
  <si>
    <t>SINAPI-I 44276</t>
  </si>
  <si>
    <t>SINAPI-I 44296</t>
  </si>
  <si>
    <t>SINAPI-I 44373</t>
  </si>
  <si>
    <t>SINAPI-I 41032</t>
  </si>
  <si>
    <t>SINAPI-I 41039</t>
  </si>
  <si>
    <t>SINAPI-I 41045</t>
  </si>
  <si>
    <t>SINAPI-I 41049</t>
  </si>
  <si>
    <t>SINAPI-I 41050</t>
  </si>
  <si>
    <t>SINAPI-I 41054</t>
  </si>
  <si>
    <t>SINAPI-I 41058</t>
  </si>
  <si>
    <t>SINAPI-I 44207</t>
  </si>
  <si>
    <t>SINAPI-I 44277</t>
  </si>
  <si>
    <t>SINAPI-I 41004</t>
  </si>
  <si>
    <t>SINAPI-I 41003</t>
  </si>
  <si>
    <t>SINAPI-I 41005</t>
  </si>
  <si>
    <t>SINAPI-I 41006</t>
  </si>
  <si>
    <t>SINAPI-I 41064</t>
  </si>
  <si>
    <t>SINAPI-I 41100</t>
  </si>
  <si>
    <t>SINAPI-I 41104</t>
  </si>
  <si>
    <t>SINAPI-I 44270</t>
  </si>
  <si>
    <t>SINAPI-I 41108</t>
  </si>
  <si>
    <t>SINAPI-I 41111</t>
  </si>
  <si>
    <t>SINAPI-I 41115</t>
  </si>
  <si>
    <t>SINAPI-I 44293</t>
  </si>
  <si>
    <t>SINAPI-I 44202</t>
  </si>
  <si>
    <t>SINAPI-I 40997</t>
  </si>
  <si>
    <t>SINAPI-I 40999</t>
  </si>
  <si>
    <t>SINAPI-I 41000</t>
  </si>
  <si>
    <t>SINAPI-I 40989</t>
  </si>
  <si>
    <t>SINAPI-I 40991</t>
  </si>
  <si>
    <t>SINAPI-I 40993</t>
  </si>
  <si>
    <t>SINAPI-I 40995</t>
  </si>
  <si>
    <t>SINAPI-I 44203</t>
  </si>
  <si>
    <t>SINAPI-I 44204</t>
  </si>
  <si>
    <t>SINAPI-I 44205</t>
  </si>
  <si>
    <t>SINAPI-I 44206</t>
  </si>
  <si>
    <t>SINAPI-I 41007</t>
  </si>
  <si>
    <t>SINAPI-I 41008</t>
  </si>
  <si>
    <t>SINAPI-I 41009</t>
  </si>
  <si>
    <t>SINAPI-I 41010</t>
  </si>
  <si>
    <t>SINAPI-I 44416</t>
  </si>
  <si>
    <t>SINAPI-I 44417</t>
  </si>
  <si>
    <t>SINAPI-I 44415</t>
  </si>
  <si>
    <t>SINAPI-I 44411</t>
  </si>
  <si>
    <t>SINAPI-I 44409</t>
  </si>
  <si>
    <t>SINAPI-I 44403</t>
  </si>
  <si>
    <t>SINAPI-I 44412</t>
  </si>
  <si>
    <t>SINAPI-I 44410</t>
  </si>
  <si>
    <t>SINAPI-I 44404</t>
  </si>
  <si>
    <t>SINAPI-I 44405</t>
  </si>
  <si>
    <t>SINAPI-I 44406</t>
  </si>
  <si>
    <t>SINAPI-I 44407</t>
  </si>
  <si>
    <t>SINAPI-I 44408</t>
  </si>
  <si>
    <t>SINAPI-I 45124</t>
  </si>
  <si>
    <t>SINAPI-I 44673</t>
  </si>
  <si>
    <t>SINAPI-I 43342</t>
  </si>
  <si>
    <t>SINAPI-I 43343</t>
  </si>
  <si>
    <t>SINAPI-I 43344</t>
  </si>
  <si>
    <t>SINAPI-I 43345</t>
  </si>
  <si>
    <t>SINAPI-I 43350</t>
  </si>
  <si>
    <t>SINAPI-I 43351</t>
  </si>
  <si>
    <t>SINAPI-I 43352</t>
  </si>
  <si>
    <t>SINAPI-I 43353</t>
  </si>
  <si>
    <t>SINAPI-I 43346</t>
  </si>
  <si>
    <t>SINAPI-I 43347</t>
  </si>
  <si>
    <t>SINAPI-I 43348</t>
  </si>
  <si>
    <t>SINAPI-I 43349</t>
  </si>
  <si>
    <t>SINAPI-I 44379</t>
  </si>
  <si>
    <t>SINAPI-I 43355</t>
  </si>
  <si>
    <t>SINAPI-I 43356</t>
  </si>
  <si>
    <t>SINAPI-I 43357</t>
  </si>
  <si>
    <t>SINAPI-I 44700</t>
  </si>
  <si>
    <t>SINAPI-I 44701</t>
  </si>
  <si>
    <t>SINAPI-I 44705</t>
  </si>
  <si>
    <t>SINAPI-I 44706</t>
  </si>
  <si>
    <t>SINAPI-I 44707</t>
  </si>
  <si>
    <t>SINAPI-I 44708</t>
  </si>
  <si>
    <t>SINAPI-I 44702</t>
  </si>
  <si>
    <t>SINAPI-I 44703</t>
  </si>
  <si>
    <t>SINAPI-I 44704</t>
  </si>
  <si>
    <t>SINAPI-I 44016</t>
  </si>
  <si>
    <t>SINAPI-I 45188</t>
  </si>
  <si>
    <t>SINAPI-I 45152</t>
  </si>
  <si>
    <t>SINAPI-I 45153</t>
  </si>
  <si>
    <t>SINAPI-I 44201</t>
  </si>
  <si>
    <t>SINAPI-I 44216</t>
  </si>
  <si>
    <t>SINAPI-I 44217</t>
  </si>
  <si>
    <t>SINAPI-I 45276</t>
  </si>
  <si>
    <t>SINAPI-I 45274</t>
  </si>
  <si>
    <t>SINAPI-I 45271</t>
  </si>
  <si>
    <t>SINAPI-I 45268</t>
  </si>
  <si>
    <t>SINAPI-I 45273</t>
  </si>
  <si>
    <t>SINAPI-I 44454</t>
  </si>
  <si>
    <t>SINAPI-I 44453</t>
  </si>
  <si>
    <t>SINAPI-I 44452</t>
  </si>
  <si>
    <t>SINAPI-I 44447</t>
  </si>
  <si>
    <t>SINAPI-I 44448</t>
  </si>
  <si>
    <t>SINAPI-I 44445</t>
  </si>
  <si>
    <t>SINAPI-I 44446</t>
  </si>
  <si>
    <t>SINAPI-I 44456</t>
  </si>
  <si>
    <t>SINAPI-I 44455</t>
  </si>
  <si>
    <t>SINAPI-I 44450</t>
  </si>
  <si>
    <t>SINAPI-I 44451</t>
  </si>
  <si>
    <t>SINAPI-I 44449</t>
  </si>
  <si>
    <t>SINAPI-I 44762</t>
  </si>
  <si>
    <t>SINAPI-I 44764</t>
  </si>
  <si>
    <t>SINAPI-I 44321</t>
  </si>
  <si>
    <t>SINAPI-I 44162</t>
  </si>
  <si>
    <t>SINAPI-I 44163</t>
  </si>
  <si>
    <t>SINAPI-I 44160</t>
  </si>
  <si>
    <t>SINAPI-I 44161</t>
  </si>
  <si>
    <t>SINAPI-I 44159</t>
  </si>
  <si>
    <t>SINAPI-I 44158</t>
  </si>
  <si>
    <t>SINAPI-I 44192</t>
  </si>
  <si>
    <t>SINAPI-I 44193</t>
  </si>
  <si>
    <t>SINAPI-I 44191</t>
  </si>
  <si>
    <t>SINAPI-I 45260</t>
  </si>
  <si>
    <t>SINAPI-I 44949</t>
  </si>
  <si>
    <t>SINAPI-I 44787</t>
  </si>
  <si>
    <t>SINAPI-I 45259</t>
  </si>
  <si>
    <t>SINAPI-I 43925</t>
  </si>
  <si>
    <t>SINAPI-I 45257</t>
  </si>
  <si>
    <t>SINAPI-I 44402</t>
  </si>
  <si>
    <t>SINAPI-I 44948</t>
  </si>
  <si>
    <t>SINAPI-I 42490</t>
  </si>
  <si>
    <t>SINAPI-I 44420</t>
  </si>
  <si>
    <t>SINAPI-I 44421</t>
  </si>
  <si>
    <t>SINAPI-I 44426</t>
  </si>
  <si>
    <t>SINAPI-I 44424</t>
  </si>
  <si>
    <t>SINAPI-I 44425</t>
  </si>
  <si>
    <t>SINAPI-I 44427</t>
  </si>
  <si>
    <t>SINAPI-I 44422</t>
  </si>
  <si>
    <t>SINAPI-I 44423</t>
  </si>
  <si>
    <t>SINAPI-I 44428</t>
  </si>
  <si>
    <t>SINAPI-I 44228</t>
  </si>
  <si>
    <t>SINAPI-I 44220</t>
  </si>
  <si>
    <t>SINAPI-I 44788</t>
  </si>
  <si>
    <t>SINAPI-I 44911</t>
  </si>
  <si>
    <t>SINAPI-I 44917</t>
  </si>
  <si>
    <t>SINAPI-I 44915</t>
  </si>
  <si>
    <t>SINAPI-I 44914</t>
  </si>
  <si>
    <t>SINAPI-I 44913</t>
  </si>
  <si>
    <t>SINAPI-I 44912</t>
  </si>
  <si>
    <t>SINAPI-I 44918</t>
  </si>
  <si>
    <t>SINAPI-I 44916</t>
  </si>
  <si>
    <t>SINAPI-I 43875</t>
  </si>
  <si>
    <t>SINAPI-I 43874</t>
  </si>
  <si>
    <t>SINAPI-I 44971</t>
  </si>
  <si>
    <t>SINAPI-I 44970</t>
  </si>
  <si>
    <t>SINAPI-I 44973</t>
  </si>
  <si>
    <t>SINAPI-I 44972</t>
  </si>
  <si>
    <t>SINAPI-I 44974</t>
  </si>
  <si>
    <t>SINAPI-I 44690</t>
  </si>
  <si>
    <t>SINAPI-I 44689</t>
  </si>
  <si>
    <t>SINAPI-I 44688</t>
  </si>
  <si>
    <t>SINAPI-I 44432</t>
  </si>
  <si>
    <t>SINAPI-I 44433</t>
  </si>
  <si>
    <t>SINAPI-I 44434</t>
  </si>
  <si>
    <t>SINAPI-I 44435</t>
  </si>
  <si>
    <t>SINAPI-I 44436</t>
  </si>
  <si>
    <t>SINAPI-I 44437</t>
  </si>
  <si>
    <t>SINAPI-I 44429</t>
  </si>
  <si>
    <t>SINAPI-I 44430</t>
  </si>
  <si>
    <t>SINAPI-I 44438</t>
  </si>
  <si>
    <t>SINAPI-I 44431</t>
  </si>
  <si>
    <t>SINAPI-I 43940</t>
  </si>
  <si>
    <t>SINAPI-I 43938</t>
  </si>
  <si>
    <t>SINAPI-I 43939</t>
  </si>
  <si>
    <t>SINAPI-I 43934</t>
  </si>
  <si>
    <t>SINAPI-I 43942</t>
  </si>
  <si>
    <t>SINAPI-I 44374</t>
  </si>
  <si>
    <t>SINAPI-I 43941</t>
  </si>
  <si>
    <t>SINAPI-I 44306</t>
  </si>
  <si>
    <t>SINAPI-I 43985</t>
  </si>
  <si>
    <t>SINAPI-I 43953</t>
  </si>
  <si>
    <t>SINAPI-I 43946</t>
  </si>
  <si>
    <t>SINAPI-I 43948</t>
  </si>
  <si>
    <t>SINAPI-I 43986</t>
  </si>
  <si>
    <t>SINAPI-I 43949</t>
  </si>
  <si>
    <t>SINAPI-I 43951</t>
  </si>
  <si>
    <t>SINAPI-I 43871</t>
  </si>
  <si>
    <t>SINAPI-I 43870</t>
  </si>
  <si>
    <t>SINAPI-I 43869</t>
  </si>
  <si>
    <t>SINAPI-I 43868</t>
  </si>
  <si>
    <t>SINAPI-I 43867</t>
  </si>
  <si>
    <t>SINAPI-I 43866</t>
  </si>
  <si>
    <t>SINAPI-I 43932</t>
  </si>
  <si>
    <t>SINAPI-I 44167</t>
  </si>
  <si>
    <t>SINAPI-I 44227</t>
  </si>
  <si>
    <t>SINAPI-I 44225</t>
  </si>
  <si>
    <t>SINAPI-I 44357</t>
  </si>
  <si>
    <t>SINAPI-I 44166</t>
  </si>
  <si>
    <t>SINAPI-I 44169</t>
  </si>
  <si>
    <t>SINAPI-I 44168</t>
  </si>
  <si>
    <t>SINAPI-I 45358</t>
  </si>
  <si>
    <t>SINAPI-I 45357</t>
  </si>
  <si>
    <t>SINAPI-I 45355</t>
  </si>
  <si>
    <t>SINAPI-I 45356</t>
  </si>
  <si>
    <t>SINAPI-I 45366</t>
  </si>
  <si>
    <t>SINAPI-I 45365</t>
  </si>
  <si>
    <t>SINAPI-I 45359</t>
  </si>
  <si>
    <t>SINAPI-I 45361</t>
  </si>
  <si>
    <t>SINAPI-I 45345</t>
  </si>
  <si>
    <t>SINAPI-I 45342</t>
  </si>
  <si>
    <t>SINAPI-I 45336</t>
  </si>
  <si>
    <t>SINAPI-I 45346</t>
  </si>
  <si>
    <t>SINAPI-I 45343</t>
  </si>
  <si>
    <t>SINAPI-I 45337</t>
  </si>
  <si>
    <t>SINAPI-I 45351</t>
  </si>
  <si>
    <t>SINAPI-I 45347</t>
  </si>
  <si>
    <t>SINAPI-I 45344</t>
  </si>
  <si>
    <t>SINAPI-I 45338</t>
  </si>
  <si>
    <t>SINAPI-I 45352</t>
  </si>
  <si>
    <t>SINAPI-I 45348</t>
  </si>
  <si>
    <t>SINAPI-I 45339</t>
  </si>
  <si>
    <t>SINAPI-I 45353</t>
  </si>
  <si>
    <t>SINAPI-I 45349</t>
  </si>
  <si>
    <t>SINAPI-I 45340</t>
  </si>
  <si>
    <t>SINAPI-I 45354</t>
  </si>
  <si>
    <t>SINAPI-I 45350</t>
  </si>
  <si>
    <t>SINAPI-I 45369</t>
  </si>
  <si>
    <t>SINAPI-I 45341</t>
  </si>
  <si>
    <t>SINAPI-I 45335</t>
  </si>
  <si>
    <t>SINAPI-I 44956</t>
  </si>
  <si>
    <t>SINAPI-I 44959</t>
  </si>
  <si>
    <t>SINAPI-I 44961</t>
  </si>
  <si>
    <t>SINAPI-I 44960</t>
  </si>
  <si>
    <t>SINAPI-I 44663</t>
  </si>
  <si>
    <t>SINAPI-I 44664</t>
  </si>
  <si>
    <t>SINAPI-I 44660</t>
  </si>
  <si>
    <t>SINAPI-I 44659</t>
  </si>
  <si>
    <t>SINAPI-I 44658</t>
  </si>
  <si>
    <t>SINAPI-I 44657</t>
  </si>
  <si>
    <t>SINAPI-I 44656</t>
  </si>
  <si>
    <t>SINAPI-I 44662</t>
  </si>
  <si>
    <t>SINAPI-I 44661</t>
  </si>
  <si>
    <t>SINAPI-I 44953</t>
  </si>
  <si>
    <t>SINAPI-I 44678</t>
  </si>
  <si>
    <t>SINAPI-I 44677</t>
  </si>
  <si>
    <t>SINAPI-I 44676</t>
  </si>
  <si>
    <t>SINAPI-I 44683</t>
  </si>
  <si>
    <t>SINAPI-I 44682</t>
  </si>
  <si>
    <t>SINAPI-I 44681</t>
  </si>
  <si>
    <t>SINAPI-I 44680</t>
  </si>
  <si>
    <t>SINAPI-I 44679</t>
  </si>
  <si>
    <t>SINAPI-I 44789</t>
  </si>
  <si>
    <t>SINAPI-I 44675</t>
  </si>
  <si>
    <t>SINAPI-I 44674</t>
  </si>
  <si>
    <t>SINAPI-I 44672</t>
  </si>
  <si>
    <t>SINAPI-I 44671</t>
  </si>
  <si>
    <t>SINAPI-I 44670</t>
  </si>
  <si>
    <t>SINAPI-I 44669</t>
  </si>
  <si>
    <t>SINAPI-I 44668</t>
  </si>
  <si>
    <t>SINAPI-I 44685</t>
  </si>
  <si>
    <t>SINAPI-I 44667</t>
  </si>
  <si>
    <t>SINAPI-I 44684</t>
  </si>
  <si>
    <t>SINAPI-I 43813</t>
  </si>
  <si>
    <t>SINAPI-I 43814</t>
  </si>
  <si>
    <t>SINAPI-I 43928</t>
  </si>
  <si>
    <t>SINAPI-I 44687</t>
  </si>
  <si>
    <t>SINAPI-I 44365</t>
  </si>
  <si>
    <t>SINAPI-I 44484</t>
  </si>
  <si>
    <t>SINAPI-I 44485</t>
  </si>
  <si>
    <t>SINAPI-I 44486</t>
  </si>
  <si>
    <t>SINAPI-I 44487</t>
  </si>
  <si>
    <t>SINAPI-I 44488</t>
  </si>
  <si>
    <t>SINAPI-I 45133</t>
  </si>
  <si>
    <t>SINAPI-I 45132</t>
  </si>
  <si>
    <t>SINAPI-I 45131</t>
  </si>
  <si>
    <t>SINAPI-I 44737</t>
  </si>
  <si>
    <t>SINAPI-I 44736</t>
  </si>
  <si>
    <t>SINAPI-I 44755</t>
  </si>
  <si>
    <t>SINAPI-I 44756</t>
  </si>
  <si>
    <t>SINAPI-I 44729</t>
  </si>
  <si>
    <t>SINAPI-I 44735</t>
  </si>
  <si>
    <t>SINAPI-I 44776</t>
  </si>
  <si>
    <t>SINAPI-I 44775</t>
  </si>
  <si>
    <t>SINAPI-I 44774</t>
  </si>
  <si>
    <t>SINAPI-I 44753</t>
  </si>
  <si>
    <t>SINAPI-I 44752</t>
  </si>
  <si>
    <t>SINAPI-I 44748</t>
  </si>
  <si>
    <t>SINAPI-I 44743</t>
  </si>
  <si>
    <t>SINAPI-I 44742</t>
  </si>
  <si>
    <t>SINAPI-I 44741</t>
  </si>
  <si>
    <t>SINAPI-I 44740</t>
  </si>
  <si>
    <t>SINAPI-I 44739</t>
  </si>
  <si>
    <t>SINAPI-I 44738</t>
  </si>
  <si>
    <t>SINAPI-I 44773</t>
  </si>
  <si>
    <t>SINAPI-I 44751</t>
  </si>
  <si>
    <t>SINAPI-I 44747</t>
  </si>
  <si>
    <t>SINAPI-I 44754</t>
  </si>
  <si>
    <t>SINAPI-I 44746</t>
  </si>
  <si>
    <t>SINAPI-I 44744</t>
  </si>
  <si>
    <t>SINAPI-I 44761</t>
  </si>
  <si>
    <t>SINAPI-I 44760</t>
  </si>
  <si>
    <t>SINAPI-I 44749</t>
  </si>
  <si>
    <t>SINAPI-I 44745</t>
  </si>
  <si>
    <t>SINAPI-I 44732</t>
  </si>
  <si>
    <t>SINAPI-I 44734</t>
  </si>
  <si>
    <t>SINAPI-I 44733</t>
  </si>
  <si>
    <t>SINAPI-I 44730</t>
  </si>
  <si>
    <t>SINAPI-I 44731</t>
  </si>
  <si>
    <t>SINAPI-I 44759</t>
  </si>
  <si>
    <t>SINAPI-I 44757</t>
  </si>
  <si>
    <t>SINAPI-I 44782</t>
  </si>
  <si>
    <t>SINAPI-I 44625</t>
  </si>
  <si>
    <t>SINAPI-I 44624</t>
  </si>
  <si>
    <t>SINAPI-I 44621</t>
  </si>
  <si>
    <t>SINAPI-I 44781</t>
  </si>
  <si>
    <t>SINAPI-I 44968</t>
  </si>
  <si>
    <t>SINAPI-I 44628</t>
  </si>
  <si>
    <t>SINAPI-I 44629</t>
  </si>
  <si>
    <t>SINAPI-I 44630</t>
  </si>
  <si>
    <t>SINAPI-I 44631</t>
  </si>
  <si>
    <t>SINAPI-I 44632</t>
  </si>
  <si>
    <t>SINAPI-I 44633</t>
  </si>
  <si>
    <t>SINAPI-I 44634</t>
  </si>
  <si>
    <t>SINAPI-I 44635</t>
  </si>
  <si>
    <t>SINAPI-I 44636</t>
  </si>
  <si>
    <t>SINAPI-I 44637</t>
  </si>
  <si>
    <t>SINAPI-I 44638</t>
  </si>
  <si>
    <t>SINAPI-I 44639</t>
  </si>
  <si>
    <t>SINAPI-I 44640</t>
  </si>
  <si>
    <t>SINAPI-I 44641</t>
  </si>
  <si>
    <t>SINAPI-I 44642</t>
  </si>
  <si>
    <t>SINAPI-I 44643</t>
  </si>
  <si>
    <t>SINAPI-I 44627</t>
  </si>
  <si>
    <t>SINAPI-I 44644</t>
  </si>
  <si>
    <t>SINAPI-I 44645</t>
  </si>
  <si>
    <t>SINAPI-I 44646</t>
  </si>
  <si>
    <t>SINAPI-I 44647</t>
  </si>
  <si>
    <t>SINAPI-I 44648</t>
  </si>
  <si>
    <t>SINAPI-I 44649</t>
  </si>
  <si>
    <t>SINAPI-I 44650</t>
  </si>
  <si>
    <t>SINAPI-I 44651</t>
  </si>
  <si>
    <t>SINAPI-I 44652</t>
  </si>
  <si>
    <t>SINAPI-I 44653</t>
  </si>
  <si>
    <t>SINAPI-I 44654</t>
  </si>
  <si>
    <t>SINAPI-I 44655</t>
  </si>
  <si>
    <t>SINAPI-I 44622</t>
  </si>
  <si>
    <t>SINAPI-I 41439</t>
  </si>
  <si>
    <t>SINAPI-I 44358</t>
  </si>
  <si>
    <t>SINAPI-I 44359</t>
  </si>
  <si>
    <t>SINAPI-I 44360</t>
  </si>
  <si>
    <t>SINAPI-I 44361</t>
  </si>
  <si>
    <t>SINAPI-I 45077</t>
  </si>
  <si>
    <t>SINAPI-I 44118</t>
  </si>
  <si>
    <t>SINAPI-I 44122</t>
  </si>
  <si>
    <t>SINAPI-I 45078</t>
  </si>
  <si>
    <t>SINAPI-I 44978</t>
  </si>
  <si>
    <t>SINAPI-I 44979</t>
  </si>
  <si>
    <t>SINAPI-I 44975</t>
  </si>
  <si>
    <t>SINAPI-I 44977</t>
  </si>
  <si>
    <t>SINAPI-I 44976</t>
  </si>
  <si>
    <t>SINAPI-I 45114</t>
  </si>
  <si>
    <t>SINAPI-I 45115</t>
  </si>
  <si>
    <t>SINAPI-I 45116</t>
  </si>
  <si>
    <t>SINAPI-I 45117</t>
  </si>
  <si>
    <t>SINAPI-I 44398</t>
  </si>
  <si>
    <t>SINAPI-I 44194</t>
  </si>
  <si>
    <t>SINAPI-I 45148</t>
  </si>
  <si>
    <t>SINAPI-I 45149</t>
  </si>
  <si>
    <t>SINAPI-I 45150</t>
  </si>
  <si>
    <t>SINAPI-I 45147</t>
  </si>
  <si>
    <t>SINAPI-I 43362</t>
  </si>
  <si>
    <t>SINAPI-I 44951</t>
  </si>
  <si>
    <t>SINAPI-I 43937</t>
  </si>
  <si>
    <t>SINAPI-I 43936</t>
  </si>
  <si>
    <t>SINAPI-I 44121</t>
  </si>
  <si>
    <t>SINAPI-I 44375</t>
  </si>
  <si>
    <t>SINAPI-I 44120</t>
  </si>
  <si>
    <t>SINAPI-I 43817</t>
  </si>
  <si>
    <t>SINAPI-I 43820</t>
  </si>
  <si>
    <t>SINAPI-I 43818</t>
  </si>
  <si>
    <t>SINAPI-I 43819</t>
  </si>
  <si>
    <t>SINAPI-I 43816</t>
  </si>
  <si>
    <t>SINAPI-I 43815</t>
  </si>
  <si>
    <t>SINAPI-I 43825</t>
  </si>
  <si>
    <t>SINAPI-I 43824</t>
  </si>
  <si>
    <t>SINAPI-I 43823</t>
  </si>
  <si>
    <t>SINAPI-I 43821</t>
  </si>
  <si>
    <t>SINAPI-I 43827</t>
  </si>
  <si>
    <t>SINAPI-I 43826</t>
  </si>
  <si>
    <t>SINAPI-I 43822</t>
  </si>
  <si>
    <t>SINAPI-I 43828</t>
  </si>
  <si>
    <t>SINAPI-I 43829</t>
  </si>
  <si>
    <t>SINAPI-I 44587</t>
  </si>
  <si>
    <t>SINAPI-I 44588</t>
  </si>
  <si>
    <t>SINAPI-I 44589</t>
  </si>
  <si>
    <t>SINAPI-I 44590</t>
  </si>
  <si>
    <t>SINAPI-I 44591</t>
  </si>
  <si>
    <t>SINAPI-I 44592</t>
  </si>
  <si>
    <t>SINAPI-I 44593</t>
  </si>
  <si>
    <t>SINAPI-I 44594</t>
  </si>
  <si>
    <t>SINAPI-I 44595</t>
  </si>
  <si>
    <t>SINAPI-I 44586</t>
  </si>
  <si>
    <t>SINAPI-I 44597</t>
  </si>
  <si>
    <t>SINAPI-I 44609</t>
  </si>
  <si>
    <t>SINAPI-I 44610</t>
  </si>
  <si>
    <t>SINAPI-I 44598</t>
  </si>
  <si>
    <t>SINAPI-I 44599</t>
  </si>
  <si>
    <t>SINAPI-I 44600</t>
  </si>
  <si>
    <t>SINAPI-I 44601</t>
  </si>
  <si>
    <t>SINAPI-I 44602</t>
  </si>
  <si>
    <t>SINAPI-I 44603</t>
  </si>
  <si>
    <t>SINAPI-I 44604</t>
  </si>
  <si>
    <t>SINAPI-I 44605</t>
  </si>
  <si>
    <t>SINAPI-I 44606</t>
  </si>
  <si>
    <t>SINAPI-I 44596</t>
  </si>
  <si>
    <t>SINAPI-I 44607</t>
  </si>
  <si>
    <t>SINAPI-I 44608</t>
  </si>
  <si>
    <t>SINAPI-I 44963</t>
  </si>
  <si>
    <t>SINAPI-I 44613</t>
  </si>
  <si>
    <t>SINAPI-I 44964</t>
  </si>
  <si>
    <t>SINAPI-I 44615</t>
  </si>
  <si>
    <t>SINAPI-I 44965</t>
  </si>
  <si>
    <t>SINAPI-I 44617</t>
  </si>
  <si>
    <t>SINAPI-I 44966</t>
  </si>
  <si>
    <t>SINAPI-I 44619</t>
  </si>
  <si>
    <t>SINAPI-I 44967</t>
  </si>
  <si>
    <t>SINAPI-I 44620</t>
  </si>
  <si>
    <t>SINAPI-I 44554</t>
  </si>
  <si>
    <t>SINAPI-I 44614</t>
  </si>
  <si>
    <t>SINAPI-I 44555</t>
  </si>
  <si>
    <t>SINAPI-I 44556</t>
  </si>
  <si>
    <t>SINAPI-I 44616</t>
  </si>
  <si>
    <t>SINAPI-I 44557</t>
  </si>
  <si>
    <t>SINAPI-I 44558</t>
  </si>
  <si>
    <t>SINAPI-I 44618</t>
  </si>
  <si>
    <t>SINAPI-I 44559</t>
  </si>
  <si>
    <t>SINAPI-I 44560</t>
  </si>
  <si>
    <t>SINAPI-I 44611</t>
  </si>
  <si>
    <t>SINAPI-I 44552</t>
  </si>
  <si>
    <t>SINAPI-I 44561</t>
  </si>
  <si>
    <t>SINAPI-I 44612</t>
  </si>
  <si>
    <t>SINAPI-I 44553</t>
  </si>
  <si>
    <t>SINAPI-I 44564</t>
  </si>
  <si>
    <t>SINAPI-I 44562</t>
  </si>
  <si>
    <t>SINAPI-I 44563</t>
  </si>
  <si>
    <t>SINAPI-I 44565</t>
  </si>
  <si>
    <t>SINAPI-I 44566</t>
  </si>
  <si>
    <t>SINAPI-I 44567</t>
  </si>
  <si>
    <t>SINAPI-I 44568</t>
  </si>
  <si>
    <t>SINAPI-I 44585</t>
  </si>
  <si>
    <t>SINAPI-I 44569</t>
  </si>
  <si>
    <t>SINAPI-I 44686</t>
  </si>
  <si>
    <t>SINAPI-I 44572</t>
  </si>
  <si>
    <t>SINAPI-I 44573</t>
  </si>
  <si>
    <t>SINAPI-I 44574</t>
  </si>
  <si>
    <t>SINAPI-I 44575</t>
  </si>
  <si>
    <t>SINAPI-I 44576</t>
  </si>
  <si>
    <t>SINAPI-I 44577</t>
  </si>
  <si>
    <t>SINAPI-I 44578</t>
  </si>
  <si>
    <t>SINAPI-I 44570</t>
  </si>
  <si>
    <t>SINAPI-I 44579</t>
  </si>
  <si>
    <t>SINAPI-I 44571</t>
  </si>
  <si>
    <t>SINAPI 104658</t>
  </si>
  <si>
    <t>SINAPI 105002</t>
  </si>
  <si>
    <t>SINAPI 105004</t>
  </si>
  <si>
    <t>SINAPI 105003</t>
  </si>
  <si>
    <t>SINAPI 105005</t>
  </si>
  <si>
    <t>SINAPI 105006</t>
  </si>
  <si>
    <t>SINAPI 104999</t>
  </si>
  <si>
    <t>SINAPI 105000</t>
  </si>
  <si>
    <t>SINAPI 105001</t>
  </si>
  <si>
    <t>SINAPI 89306</t>
  </si>
  <si>
    <t>SINAPI 89307</t>
  </si>
  <si>
    <t>SINAPI 89290</t>
  </si>
  <si>
    <t>SINAPI 89291</t>
  </si>
  <si>
    <t>SINAPI 89298</t>
  </si>
  <si>
    <t>SINAPI 89299</t>
  </si>
  <si>
    <t>SINAPI 89282</t>
  </si>
  <si>
    <t>SINAPI 89283</t>
  </si>
  <si>
    <t>SINAPI 89480</t>
  </si>
  <si>
    <t>SINAPI 89464</t>
  </si>
  <si>
    <t>SINAPI 89478</t>
  </si>
  <si>
    <t>SINAPI 89462</t>
  </si>
  <si>
    <t>SINAPI 104444</t>
  </si>
  <si>
    <t>SINAPI 104442</t>
  </si>
  <si>
    <t>SINAPI 89472</t>
  </si>
  <si>
    <t>SINAPI 89455</t>
  </si>
  <si>
    <t>SINAPI 89470</t>
  </si>
  <si>
    <t>SINAPI 89453</t>
  </si>
  <si>
    <t>SINAPI 104443</t>
  </si>
  <si>
    <t>SINAPI 104441</t>
  </si>
  <si>
    <t>SINAPI 103354</t>
  </si>
  <si>
    <t>SINAPI 103355</t>
  </si>
  <si>
    <t>SINAPI 103330</t>
  </si>
  <si>
    <t>SINAPI 103331</t>
  </si>
  <si>
    <t>SINAPI 103358</t>
  </si>
  <si>
    <t>SINAPI 103359</t>
  </si>
  <si>
    <t>SINAPI 103366</t>
  </si>
  <si>
    <t>SINAPI 103367</t>
  </si>
  <si>
    <t>SINAPI 103360</t>
  </si>
  <si>
    <t>SINAPI 103361</t>
  </si>
  <si>
    <t>SINAPI 103368</t>
  </si>
  <si>
    <t>SINAPI 103369</t>
  </si>
  <si>
    <t>SINAPI 103334</t>
  </si>
  <si>
    <t>SINAPI 103335</t>
  </si>
  <si>
    <t>SINAPI 103362</t>
  </si>
  <si>
    <t>SINAPI 103363</t>
  </si>
  <si>
    <t>SINAPI 103370</t>
  </si>
  <si>
    <t>SINAPI 103371</t>
  </si>
  <si>
    <t>SINAPI 103332</t>
  </si>
  <si>
    <t>SINAPI 103333</t>
  </si>
  <si>
    <t>SINAPI 103352</t>
  </si>
  <si>
    <t>SINAPI 103353</t>
  </si>
  <si>
    <t>SINAPI 103328</t>
  </si>
  <si>
    <t>SINAPI 103329</t>
  </si>
  <si>
    <t>SINAPI 103356</t>
  </si>
  <si>
    <t>SINAPI 103357</t>
  </si>
  <si>
    <t>SINAPI 103364</t>
  </si>
  <si>
    <t>SINAPI 103365</t>
  </si>
  <si>
    <t>SINAPI 103350</t>
  </si>
  <si>
    <t>SINAPI 103351</t>
  </si>
  <si>
    <t>SINAPI 103344</t>
  </si>
  <si>
    <t>SINAPI 103345</t>
  </si>
  <si>
    <t>SINAPI 103348</t>
  </si>
  <si>
    <t>SINAPI 103349</t>
  </si>
  <si>
    <t>SINAPI 103346</t>
  </si>
  <si>
    <t>SINAPI 103347</t>
  </si>
  <si>
    <t>SINAPI 103324</t>
  </si>
  <si>
    <t>SINAPI 103325</t>
  </si>
  <si>
    <t>SINAPI 103326</t>
  </si>
  <si>
    <t>SINAPI 103327</t>
  </si>
  <si>
    <t>SINAPI 103322</t>
  </si>
  <si>
    <t>SINAPI 103323</t>
  </si>
  <si>
    <t>SINAPI 103338</t>
  </si>
  <si>
    <t>SINAPI 103339</t>
  </si>
  <si>
    <t>SINAPI 103340</t>
  </si>
  <si>
    <t>SINAPI 103341</t>
  </si>
  <si>
    <t>SINAPI 103336</t>
  </si>
  <si>
    <t>SINAPI 103337</t>
  </si>
  <si>
    <t>SINAPI 103342</t>
  </si>
  <si>
    <t>SINAPI 103343</t>
  </si>
  <si>
    <t>SINAPI 103318</t>
  </si>
  <si>
    <t>SINAPI 103319</t>
  </si>
  <si>
    <t>SINAPI 103320</t>
  </si>
  <si>
    <t>SINAPI 103321</t>
  </si>
  <si>
    <t>SINAPI 103316</t>
  </si>
  <si>
    <t>SINAPI 103317</t>
  </si>
  <si>
    <t>SINAPI 101166</t>
  </si>
  <si>
    <t>SINAPI 101165</t>
  </si>
  <si>
    <t>SINAPI 101163</t>
  </si>
  <si>
    <t>SINAPI 101164</t>
  </si>
  <si>
    <t>SINAPI 101162</t>
  </si>
  <si>
    <t>SINAPI 101161</t>
  </si>
  <si>
    <t>SINAPI 101160</t>
  </si>
  <si>
    <t>SINAPI 101159</t>
  </si>
  <si>
    <t>SINAPI 101154</t>
  </si>
  <si>
    <t>SINAPI 101155</t>
  </si>
  <si>
    <t>SINAPI 101156</t>
  </si>
  <si>
    <t>SINAPI 101158</t>
  </si>
  <si>
    <t>SINAPI 101157</t>
  </si>
  <si>
    <t>SINAPI 87382</t>
  </si>
  <si>
    <t>SINAPI 87383</t>
  </si>
  <si>
    <t>SINAPI 87384</t>
  </si>
  <si>
    <t>SINAPI 87398</t>
  </si>
  <si>
    <t>SINAPI 87395</t>
  </si>
  <si>
    <t>SINAPI 87396</t>
  </si>
  <si>
    <t>SINAPI 87397</t>
  </si>
  <si>
    <t>SINAPI 87402</t>
  </si>
  <si>
    <t>SINAPI 87391</t>
  </si>
  <si>
    <t>SINAPI 87393</t>
  </si>
  <si>
    <t>SINAPI 87394</t>
  </si>
  <si>
    <t>SINAPI 87401</t>
  </si>
  <si>
    <t>SINAPI 87407</t>
  </si>
  <si>
    <t>SINAPI 87408</t>
  </si>
  <si>
    <t>SINAPI 87404</t>
  </si>
  <si>
    <t>SINAPI 87405</t>
  </si>
  <si>
    <t>SINAPI 87388</t>
  </si>
  <si>
    <t>SINAPI 87389</t>
  </si>
  <si>
    <t>SINAPI 87390</t>
  </si>
  <si>
    <t>SINAPI 87385</t>
  </si>
  <si>
    <t>SINAPI 87386</t>
  </si>
  <si>
    <t>SINAPI 87387</t>
  </si>
  <si>
    <t>SINAPI 87399</t>
  </si>
  <si>
    <t>SINAPI 88627</t>
  </si>
  <si>
    <t>SINAPI 100463</t>
  </si>
  <si>
    <t>SINAPI 88626</t>
  </si>
  <si>
    <t>SINAPI 100488</t>
  </si>
  <si>
    <t>SINAPI 100464</t>
  </si>
  <si>
    <t>SINAPI 100465</t>
  </si>
  <si>
    <t>SINAPI 100466</t>
  </si>
  <si>
    <t>SINAPI 87368</t>
  </si>
  <si>
    <t>SINAPI 100450</t>
  </si>
  <si>
    <t>SINAPI 87289</t>
  </si>
  <si>
    <t>SINAPI 87290</t>
  </si>
  <si>
    <t>SINAPI 87333</t>
  </si>
  <si>
    <t>SINAPI 87334</t>
  </si>
  <si>
    <t>SINAPI 105515</t>
  </si>
  <si>
    <t>SINAPI 87367</t>
  </si>
  <si>
    <t>SINAPI 100449</t>
  </si>
  <si>
    <t>SINAPI 87286</t>
  </si>
  <si>
    <t>SINAPI 87287</t>
  </si>
  <si>
    <t>SINAPI 87331</t>
  </si>
  <si>
    <t>SINAPI 87332</t>
  </si>
  <si>
    <t>SINAPI 87369</t>
  </si>
  <si>
    <t>SINAPI 100451</t>
  </si>
  <si>
    <t>SINAPI 87292</t>
  </si>
  <si>
    <t>SINAPI 87335</t>
  </si>
  <si>
    <t>SINAPI 87336</t>
  </si>
  <si>
    <t>SINAPI 87370</t>
  </si>
  <si>
    <t>SINAPI 100452</t>
  </si>
  <si>
    <t>SINAPI 88715</t>
  </si>
  <si>
    <t>SINAPI 87294</t>
  </si>
  <si>
    <t>SINAPI 87337</t>
  </si>
  <si>
    <t>SINAPI 100487</t>
  </si>
  <si>
    <t>SINAPI 87380</t>
  </si>
  <si>
    <t>SINAPI 100461</t>
  </si>
  <si>
    <t>SINAPI 87322</t>
  </si>
  <si>
    <t>SINAPI 87323</t>
  </si>
  <si>
    <t>SINAPI 87360</t>
  </si>
  <si>
    <t>SINAPI 87361</t>
  </si>
  <si>
    <t>SINAPI 87362</t>
  </si>
  <si>
    <t>SINAPI 87377</t>
  </si>
  <si>
    <t>SINAPI 100458</t>
  </si>
  <si>
    <t>SINAPI 87313</t>
  </si>
  <si>
    <t>SINAPI 87314</t>
  </si>
  <si>
    <t>SINAPI 87352</t>
  </si>
  <si>
    <t>SINAPI 87353</t>
  </si>
  <si>
    <t>SINAPI 87354</t>
  </si>
  <si>
    <t>SINAPI 100480</t>
  </si>
  <si>
    <t>SINAPI 100476</t>
  </si>
  <si>
    <t>SINAPI 100475</t>
  </si>
  <si>
    <t>SINAPI 100491</t>
  </si>
  <si>
    <t>SINAPI 100477</t>
  </si>
  <si>
    <t>SINAPI 100478</t>
  </si>
  <si>
    <t>SINAPI 100479</t>
  </si>
  <si>
    <t>SINAPI 87372</t>
  </si>
  <si>
    <t>SINAPI 100453</t>
  </si>
  <si>
    <t>SINAPI 87298</t>
  </si>
  <si>
    <t>SINAPI 87299</t>
  </si>
  <si>
    <t>SINAPI 87339</t>
  </si>
  <si>
    <t>SINAPI 87340</t>
  </si>
  <si>
    <t>SINAPI 87341</t>
  </si>
  <si>
    <t>SINAPI 88629</t>
  </si>
  <si>
    <t>SINAPI 100467</t>
  </si>
  <si>
    <t>SINAPI 88628</t>
  </si>
  <si>
    <t>SINAPI 100489</t>
  </si>
  <si>
    <t>SINAPI 100468</t>
  </si>
  <si>
    <t>SINAPI 100469</t>
  </si>
  <si>
    <t>SINAPI 100470</t>
  </si>
  <si>
    <t>SINAPI 87371</t>
  </si>
  <si>
    <t>SINAPI 87295</t>
  </si>
  <si>
    <t>SINAPI 87296</t>
  </si>
  <si>
    <t>SINAPI 87338</t>
  </si>
  <si>
    <t>SINAPI 88630</t>
  </si>
  <si>
    <t>SINAPI 87381</t>
  </si>
  <si>
    <t>SINAPI 100462</t>
  </si>
  <si>
    <t>SINAPI 87325</t>
  </si>
  <si>
    <t>SINAPI 87326</t>
  </si>
  <si>
    <t>SINAPI 87363</t>
  </si>
  <si>
    <t>SINAPI 87364</t>
  </si>
  <si>
    <t>SINAPI 87378</t>
  </si>
  <si>
    <t>SINAPI 100459</t>
  </si>
  <si>
    <t>SINAPI 87316</t>
  </si>
  <si>
    <t>SINAPI 87317</t>
  </si>
  <si>
    <t>SINAPI 87355</t>
  </si>
  <si>
    <t>SINAPI 87356</t>
  </si>
  <si>
    <t>SINAPI 87357</t>
  </si>
  <si>
    <t>SINAPI 100486</t>
  </si>
  <si>
    <t>SINAPI 100482</t>
  </si>
  <si>
    <t>SINAPI 100481</t>
  </si>
  <si>
    <t>SINAPI 100492</t>
  </si>
  <si>
    <t>SINAPI 100483</t>
  </si>
  <si>
    <t>SINAPI 100484</t>
  </si>
  <si>
    <t>SINAPI 100485</t>
  </si>
  <si>
    <t>SINAPI 87373</t>
  </si>
  <si>
    <t>SINAPI 100454</t>
  </si>
  <si>
    <t>SINAPI 87301</t>
  </si>
  <si>
    <t>SINAPI 87302</t>
  </si>
  <si>
    <t>SINAPI 87342</t>
  </si>
  <si>
    <t>SINAPI 87343</t>
  </si>
  <si>
    <t>SINAPI 87344</t>
  </si>
  <si>
    <t>SINAPI 88631</t>
  </si>
  <si>
    <t>SINAPI 100471</t>
  </si>
  <si>
    <t>SINAPI 100490</t>
  </si>
  <si>
    <t>SINAPI 100472</t>
  </si>
  <si>
    <t>SINAPI 100473</t>
  </si>
  <si>
    <t>SINAPI 100474</t>
  </si>
  <si>
    <t>SINAPI 87379</t>
  </si>
  <si>
    <t>SINAPI 100460</t>
  </si>
  <si>
    <t>SINAPI 87319</t>
  </si>
  <si>
    <t>SINAPI 87320</t>
  </si>
  <si>
    <t>SINAPI 87358</t>
  </si>
  <si>
    <t>SINAPI 87359</t>
  </si>
  <si>
    <t>SINAPI 87376</t>
  </si>
  <si>
    <t>SINAPI 100457</t>
  </si>
  <si>
    <t>SINAPI 87310</t>
  </si>
  <si>
    <t>SINAPI 87311</t>
  </si>
  <si>
    <t>SINAPI 87350</t>
  </si>
  <si>
    <t>SINAPI 87351</t>
  </si>
  <si>
    <t>SINAPI 87374</t>
  </si>
  <si>
    <t>SINAPI 100455</t>
  </si>
  <si>
    <t>SINAPI 87304</t>
  </si>
  <si>
    <t>SINAPI 87305</t>
  </si>
  <si>
    <t>SINAPI 87345</t>
  </si>
  <si>
    <t>SINAPI 87346</t>
  </si>
  <si>
    <t>SINAPI 87347</t>
  </si>
  <si>
    <t>SINAPI 87366</t>
  </si>
  <si>
    <t>SINAPI 100448</t>
  </si>
  <si>
    <t>SINAPI 87283</t>
  </si>
  <si>
    <t>SINAPI 87284</t>
  </si>
  <si>
    <t>SINAPI 87329</t>
  </si>
  <si>
    <t>SINAPI 87330</t>
  </si>
  <si>
    <t>SINAPI 87375</t>
  </si>
  <si>
    <t>SINAPI 100456</t>
  </si>
  <si>
    <t>SINAPI 87307</t>
  </si>
  <si>
    <t>SINAPI 87308</t>
  </si>
  <si>
    <t>SINAPI 87348</t>
  </si>
  <si>
    <t>SINAPI 87349</t>
  </si>
  <si>
    <t>SINAPI 87365</t>
  </si>
  <si>
    <t>SINAPI 100447</t>
  </si>
  <si>
    <t>SINAPI 87280</t>
  </si>
  <si>
    <t>SINAPI 87281</t>
  </si>
  <si>
    <t>SINAPI 87327</t>
  </si>
  <si>
    <t>SINAPI 87328</t>
  </si>
  <si>
    <t>SINAPI 87410</t>
  </si>
  <si>
    <t>SINAPI 95577</t>
  </si>
  <si>
    <t>SINAPI 95578</t>
  </si>
  <si>
    <t>SINAPI 95579</t>
  </si>
  <si>
    <t>SINAPI 95580</t>
  </si>
  <si>
    <t>SINAPI 95581</t>
  </si>
  <si>
    <t>SINAPI 95582</t>
  </si>
  <si>
    <t>SINAPI 95576</t>
  </si>
  <si>
    <t>SINAPI 95583</t>
  </si>
  <si>
    <t>SINAPI 95584</t>
  </si>
  <si>
    <t>SINAPI 95593</t>
  </si>
  <si>
    <t>SINAPI 95592</t>
  </si>
  <si>
    <t>SINAPI 92919</t>
  </si>
  <si>
    <t>SINAPI 92921</t>
  </si>
  <si>
    <t>SINAPI 92922</t>
  </si>
  <si>
    <t>SINAPI 92923</t>
  </si>
  <si>
    <t>SINAPI 92924</t>
  </si>
  <si>
    <t>SINAPI 104104</t>
  </si>
  <si>
    <t>SINAPI 92916</t>
  </si>
  <si>
    <t>SINAPI 92917</t>
  </si>
  <si>
    <t>SINAPI 92915</t>
  </si>
  <si>
    <t>SINAPI 92771</t>
  </si>
  <si>
    <t>SINAPI 92772</t>
  </si>
  <si>
    <t>SINAPI 92773</t>
  </si>
  <si>
    <t>SINAPI 92774</t>
  </si>
  <si>
    <t>SINAPI 92769</t>
  </si>
  <si>
    <t>SINAPI 92770</t>
  </si>
  <si>
    <t>SINAPI 92767</t>
  </si>
  <si>
    <t>SINAPI 92768</t>
  </si>
  <si>
    <t>SINAPI 92762</t>
  </si>
  <si>
    <t>SINAPI 92763</t>
  </si>
  <si>
    <t>SINAPI 92764</t>
  </si>
  <si>
    <t>SINAPI 92765</t>
  </si>
  <si>
    <t>SINAPI 92766</t>
  </si>
  <si>
    <t>SINAPI 104105</t>
  </si>
  <si>
    <t>SINAPI 92760</t>
  </si>
  <si>
    <t>SINAPI 92761</t>
  </si>
  <si>
    <t>SINAPI 92759</t>
  </si>
  <si>
    <t>SINAPI 104108</t>
  </si>
  <si>
    <t>SINAPI 104107</t>
  </si>
  <si>
    <t>SINAPI 104106</t>
  </si>
  <si>
    <t>SINAPI 104110</t>
  </si>
  <si>
    <t>SINAPI 104109</t>
  </si>
  <si>
    <t>SINAPI 104111</t>
  </si>
  <si>
    <t>SINAPI 92884</t>
  </si>
  <si>
    <t>SINAPI 92885</t>
  </si>
  <si>
    <t>SINAPI 92886</t>
  </si>
  <si>
    <t>SINAPI 92887</t>
  </si>
  <si>
    <t>SINAPI 92888</t>
  </si>
  <si>
    <t>SINAPI 92882</t>
  </si>
  <si>
    <t>SINAPI 92883</t>
  </si>
  <si>
    <t>SINAPI 92877</t>
  </si>
  <si>
    <t>SINAPI 92878</t>
  </si>
  <si>
    <t>SINAPI 92879</t>
  </si>
  <si>
    <t>SINAPI 92880</t>
  </si>
  <si>
    <t>SINAPI 92881</t>
  </si>
  <si>
    <t>SINAPI 92875</t>
  </si>
  <si>
    <t>SINAPI 92876</t>
  </si>
  <si>
    <t>SINAPI 92803</t>
  </si>
  <si>
    <t>SINAPI 92804</t>
  </si>
  <si>
    <t>SINAPI 92805</t>
  </si>
  <si>
    <t>SINAPI 92806</t>
  </si>
  <si>
    <t>SINAPI 92798</t>
  </si>
  <si>
    <t>SINAPI 95448</t>
  </si>
  <si>
    <t>SINAPI 92801</t>
  </si>
  <si>
    <t>SINAPI 92802</t>
  </si>
  <si>
    <t>SINAPI 92799</t>
  </si>
  <si>
    <t>SINAPI 92800</t>
  </si>
  <si>
    <t>SINAPI 95605</t>
  </si>
  <si>
    <t>SINAPI 95602</t>
  </si>
  <si>
    <t>SINAPI 95603</t>
  </si>
  <si>
    <t>SINAPI 95604</t>
  </si>
  <si>
    <t>SINAPI 95601</t>
  </si>
  <si>
    <t>SINAPI 102521</t>
  </si>
  <si>
    <t>SINAPI 102522</t>
  </si>
  <si>
    <t>SINAPI 102523</t>
  </si>
  <si>
    <t>SINAPI 95608</t>
  </si>
  <si>
    <t>SINAPI 95609</t>
  </si>
  <si>
    <t>SINAPI 95607</t>
  </si>
  <si>
    <t>SINAPI 95996</t>
  </si>
  <si>
    <t>SINAPI 95995</t>
  </si>
  <si>
    <t>SINAPI 104372</t>
  </si>
  <si>
    <t>SINAPI 104371</t>
  </si>
  <si>
    <t>SINAPI 96001</t>
  </si>
  <si>
    <t>SINAPI 94880</t>
  </si>
  <si>
    <t>SINAPI 94882</t>
  </si>
  <si>
    <t>SINAPI 94884</t>
  </si>
  <si>
    <t>SINAPI 94870</t>
  </si>
  <si>
    <t>SINAPI 94872</t>
  </si>
  <si>
    <t>SINAPI 90746</t>
  </si>
  <si>
    <t>SINAPI 90747</t>
  </si>
  <si>
    <t>SINAPI 94876</t>
  </si>
  <si>
    <t>SINAPI 94878</t>
  </si>
  <si>
    <t>SINAPI 90740</t>
  </si>
  <si>
    <t>SINAPI 90741</t>
  </si>
  <si>
    <t>SINAPI 90742</t>
  </si>
  <si>
    <t>SINAPI 90743</t>
  </si>
  <si>
    <t>SINAPI 90744</t>
  </si>
  <si>
    <t>SINAPI 90745</t>
  </si>
  <si>
    <t>SINAPI 90733</t>
  </si>
  <si>
    <t>SINAPI 90734</t>
  </si>
  <si>
    <t>SINAPI 90735</t>
  </si>
  <si>
    <t>SINAPI 90736</t>
  </si>
  <si>
    <t>SINAPI 90737</t>
  </si>
  <si>
    <t>SINAPI 90738</t>
  </si>
  <si>
    <t>SINAPI 90739</t>
  </si>
  <si>
    <t>SINAPI 90724</t>
  </si>
  <si>
    <t>SINAPI 102267</t>
  </si>
  <si>
    <t>SINAPI 102268</t>
  </si>
  <si>
    <t>SINAPI 90725</t>
  </si>
  <si>
    <t>SINAPI 102269</t>
  </si>
  <si>
    <t>SINAPI 90726</t>
  </si>
  <si>
    <t>SINAPI 90727</t>
  </si>
  <si>
    <t>SINAPI 90728</t>
  </si>
  <si>
    <t>SINAPI 90729</t>
  </si>
  <si>
    <t>SINAPI 90730</t>
  </si>
  <si>
    <t>SINAPI 90731</t>
  </si>
  <si>
    <t>SINAPI 90732</t>
  </si>
  <si>
    <t>SINAPI 102265</t>
  </si>
  <si>
    <t>SINAPI 102266</t>
  </si>
  <si>
    <t>SINAPI 94879</t>
  </si>
  <si>
    <t>SINAPI 94881</t>
  </si>
  <si>
    <t>SINAPI 94869</t>
  </si>
  <si>
    <t>SINAPI 94871</t>
  </si>
  <si>
    <t>SINAPI 90708</t>
  </si>
  <si>
    <t>SINAPI 94875</t>
  </si>
  <si>
    <t>SINAPI 102264</t>
  </si>
  <si>
    <t>SINAPI 90701</t>
  </si>
  <si>
    <t>SINAPI 90702</t>
  </si>
  <si>
    <t>SINAPI 90703</t>
  </si>
  <si>
    <t>SINAPI 90704</t>
  </si>
  <si>
    <t>SINAPI 90705</t>
  </si>
  <si>
    <t>SINAPI 90706</t>
  </si>
  <si>
    <t>SINAPI 90694</t>
  </si>
  <si>
    <t>SINAPI 90695</t>
  </si>
  <si>
    <t>SINAPI 90696</t>
  </si>
  <si>
    <t>SINAPI 90697</t>
  </si>
  <si>
    <t>SINAPI 90698</t>
  </si>
  <si>
    <t>SINAPI 90699</t>
  </si>
  <si>
    <t>SINAPI 90700</t>
  </si>
  <si>
    <t>SINAPI 105378</t>
  </si>
  <si>
    <t>SINAPI 105373</t>
  </si>
  <si>
    <t>SINAPI 105380</t>
  </si>
  <si>
    <t>SINAPI 105267</t>
  </si>
  <si>
    <t>SINAPI 105249</t>
  </si>
  <si>
    <t>SINAPI 105268</t>
  </si>
  <si>
    <t>SINAPI 105379</t>
  </si>
  <si>
    <t>SINAPI 105388</t>
  </si>
  <si>
    <t>SINAPI 105392</t>
  </si>
  <si>
    <t>SINAPI 105389</t>
  </si>
  <si>
    <t>SINAPI 105393</t>
  </si>
  <si>
    <t>SINAPI 105316</t>
  </si>
  <si>
    <t>SINAPI 105394</t>
  </si>
  <si>
    <t>SINAPI 105317</t>
  </si>
  <si>
    <t>SINAPI 105395</t>
  </si>
  <si>
    <t>SINAPI 105318</t>
  </si>
  <si>
    <t>SINAPI 105396</t>
  </si>
  <si>
    <t>SINAPI 105258</t>
  </si>
  <si>
    <t>SINAPI 105397</t>
  </si>
  <si>
    <t>SINAPI 105261</t>
  </si>
  <si>
    <t>SINAPI 105398</t>
  </si>
  <si>
    <t>SINAPI 105262</t>
  </si>
  <si>
    <t>SINAPI 105399</t>
  </si>
  <si>
    <t>SINAPI 105263</t>
  </si>
  <si>
    <t>SINAPI 105400</t>
  </si>
  <si>
    <t>SINAPI 105264</t>
  </si>
  <si>
    <t>SINAPI 105297</t>
  </si>
  <si>
    <t>SINAPI 105372</t>
  </si>
  <si>
    <t>SINAPI 105401</t>
  </si>
  <si>
    <t>SINAPI 105265</t>
  </si>
  <si>
    <t>SINAPI 105402</t>
  </si>
  <si>
    <t>SINAPI 105266</t>
  </si>
  <si>
    <t>SINAPI 105361</t>
  </si>
  <si>
    <t>SINAPI 105382</t>
  </si>
  <si>
    <t>SINAPI 105359</t>
  </si>
  <si>
    <t>SINAPI 105315</t>
  </si>
  <si>
    <t>SINAPI 105360</t>
  </si>
  <si>
    <t>SINAPI 105381</t>
  </si>
  <si>
    <t>SINAPI 105251</t>
  </si>
  <si>
    <t>SINAPI 105282</t>
  </si>
  <si>
    <t>SINAPI 105276</t>
  </si>
  <si>
    <t>SINAPI 105341</t>
  </si>
  <si>
    <t>SINAPI 105277</t>
  </si>
  <si>
    <t>SINAPI 105342</t>
  </si>
  <si>
    <t>SINAPI 105252</t>
  </si>
  <si>
    <t>SINAPI 105298</t>
  </si>
  <si>
    <t>SINAPI 105253</t>
  </si>
  <si>
    <t>SINAPI 105299</t>
  </si>
  <si>
    <t>SINAPI 105254</t>
  </si>
  <si>
    <t>SINAPI 105300</t>
  </si>
  <si>
    <t>SINAPI 105255</t>
  </si>
  <si>
    <t>SINAPI 105301</t>
  </si>
  <si>
    <t>SINAPI 105256</t>
  </si>
  <si>
    <t>SINAPI 105302</t>
  </si>
  <si>
    <t>SINAPI 105257</t>
  </si>
  <si>
    <t>SINAPI 105303</t>
  </si>
  <si>
    <t>SINAPI 105270</t>
  </si>
  <si>
    <t>SINAPI 105304</t>
  </si>
  <si>
    <t>SINAPI 105271</t>
  </si>
  <si>
    <t>SINAPI 105305</t>
  </si>
  <si>
    <t>SINAPI 105272</t>
  </si>
  <si>
    <t>SINAPI 105306</t>
  </si>
  <si>
    <t>SINAPI 105273</t>
  </si>
  <si>
    <t>SINAPI 105307</t>
  </si>
  <si>
    <t>SINAPI 105250</t>
  </si>
  <si>
    <t>SINAPI 105269</t>
  </si>
  <si>
    <t>SINAPI 105274</t>
  </si>
  <si>
    <t>SINAPI 105340</t>
  </si>
  <si>
    <t>SINAPI 105275</t>
  </si>
  <si>
    <t>SINAPI 105390</t>
  </si>
  <si>
    <t>SINAPI 105364</t>
  </si>
  <si>
    <t>SINAPI 105385</t>
  </si>
  <si>
    <t>SINAPI 105362</t>
  </si>
  <si>
    <t>SINAPI 105383</t>
  </si>
  <si>
    <t>SINAPI 105363</t>
  </si>
  <si>
    <t>SINAPI 105384</t>
  </si>
  <si>
    <t>SINAPI 105279</t>
  </si>
  <si>
    <t>SINAPI 105259</t>
  </si>
  <si>
    <t>SINAPI 105357</t>
  </si>
  <si>
    <t>SINAPI 105346</t>
  </si>
  <si>
    <t>SINAPI 105358</t>
  </si>
  <si>
    <t>SINAPI 105347</t>
  </si>
  <si>
    <t>SINAPI 105280</t>
  </si>
  <si>
    <t>SINAPI 105283</t>
  </si>
  <si>
    <t>SINAPI 105281</t>
  </si>
  <si>
    <t>SINAPI 105319</t>
  </si>
  <si>
    <t>SINAPI 105284</t>
  </si>
  <si>
    <t>SINAPI 105320</t>
  </si>
  <si>
    <t>SINAPI 105348</t>
  </si>
  <si>
    <t>SINAPI 105321</t>
  </si>
  <si>
    <t>SINAPI 105349</t>
  </si>
  <si>
    <t>SINAPI 105322</t>
  </si>
  <si>
    <t>SINAPI 105350</t>
  </si>
  <si>
    <t>SINAPI 105323</t>
  </si>
  <si>
    <t>SINAPI 105351</t>
  </si>
  <si>
    <t>SINAPI 105324</t>
  </si>
  <si>
    <t>SINAPI 105352</t>
  </si>
  <si>
    <t>SINAPI 105325</t>
  </si>
  <si>
    <t>SINAPI 105353</t>
  </si>
  <si>
    <t>SINAPI 105326</t>
  </si>
  <si>
    <t>SINAPI 105354</t>
  </si>
  <si>
    <t>SINAPI 105344</t>
  </si>
  <si>
    <t>SINAPI 105278</t>
  </si>
  <si>
    <t>SINAPI 105343</t>
  </si>
  <si>
    <t>SINAPI 105355</t>
  </si>
  <si>
    <t>SINAPI 105391</t>
  </si>
  <si>
    <t>SINAPI 105356</t>
  </si>
  <si>
    <t>SINAPI 105345</t>
  </si>
  <si>
    <t>SINAPI 105367</t>
  </si>
  <si>
    <t>SINAPI 105371</t>
  </si>
  <si>
    <t>SINAPI 105365</t>
  </si>
  <si>
    <t>SINAPI 105386</t>
  </si>
  <si>
    <t>SINAPI 105366</t>
  </si>
  <si>
    <t>SINAPI 105387</t>
  </si>
  <si>
    <t>SINAPI 97177</t>
  </si>
  <si>
    <t>SINAPI 97187</t>
  </si>
  <si>
    <t>SINAPI 97178</t>
  </si>
  <si>
    <t>SINAPI 97188</t>
  </si>
  <si>
    <t>SINAPI 97179</t>
  </si>
  <si>
    <t>SINAPI 97189</t>
  </si>
  <si>
    <t>SINAPI 97180</t>
  </si>
  <si>
    <t>SINAPI 97190</t>
  </si>
  <si>
    <t>SINAPI 97181</t>
  </si>
  <si>
    <t>SINAPI 97191</t>
  </si>
  <si>
    <t>SINAPI 97182</t>
  </si>
  <si>
    <t>SINAPI 97192</t>
  </si>
  <si>
    <t>SINAPI 97173</t>
  </si>
  <si>
    <t>SINAPI 97183</t>
  </si>
  <si>
    <t>SINAPI 97174</t>
  </si>
  <si>
    <t>SINAPI 97184</t>
  </si>
  <si>
    <t>SINAPI 97175</t>
  </si>
  <si>
    <t>SINAPI 97185</t>
  </si>
  <si>
    <t>SINAPI 97176</t>
  </si>
  <si>
    <t>SINAPI 97186</t>
  </si>
  <si>
    <t>SINAPI 97142</t>
  </si>
  <si>
    <t>SINAPI 97158</t>
  </si>
  <si>
    <t>SINAPI 97155</t>
  </si>
  <si>
    <t>SINAPI 97171</t>
  </si>
  <si>
    <t>SINAPI 97156</t>
  </si>
  <si>
    <t>SINAPI 97172</t>
  </si>
  <si>
    <t>SINAPI 97143</t>
  </si>
  <si>
    <t>SINAPI 97159</t>
  </si>
  <si>
    <t>SINAPI 97144</t>
  </si>
  <si>
    <t>SINAPI 97160</t>
  </si>
  <si>
    <t>SINAPI 97145</t>
  </si>
  <si>
    <t>SINAPI 97161</t>
  </si>
  <si>
    <t>SINAPI 97146</t>
  </si>
  <si>
    <t>SINAPI 97162</t>
  </si>
  <si>
    <t>SINAPI 97147</t>
  </si>
  <si>
    <t>SINAPI 97163</t>
  </si>
  <si>
    <t>SINAPI 97148</t>
  </si>
  <si>
    <t>SINAPI 97164</t>
  </si>
  <si>
    <t>SINAPI 97149</t>
  </si>
  <si>
    <t>SINAPI 97165</t>
  </si>
  <si>
    <t>SINAPI 97150</t>
  </si>
  <si>
    <t>SINAPI 97166</t>
  </si>
  <si>
    <t>SINAPI 97151</t>
  </si>
  <si>
    <t>SINAPI 97167</t>
  </si>
  <si>
    <t>SINAPI 97152</t>
  </si>
  <si>
    <t>SINAPI 97168</t>
  </si>
  <si>
    <t>SINAPI 97141</t>
  </si>
  <si>
    <t>SINAPI 97157</t>
  </si>
  <si>
    <t>SINAPI 97153</t>
  </si>
  <si>
    <t>SINAPI 97169</t>
  </si>
  <si>
    <t>SINAPI 97154</t>
  </si>
  <si>
    <t>SINAPI 97170</t>
  </si>
  <si>
    <t>SINAPI 105311</t>
  </si>
  <si>
    <t>SINAPI 105339</t>
  </si>
  <si>
    <t>SINAPI 97127</t>
  </si>
  <si>
    <t>SINAPI 97134</t>
  </si>
  <si>
    <t>SINAPI 97128</t>
  </si>
  <si>
    <t>SINAPI 97135</t>
  </si>
  <si>
    <t>SINAPI 97129</t>
  </si>
  <si>
    <t>SINAPI 97136</t>
  </si>
  <si>
    <t>SINAPI 97130</t>
  </si>
  <si>
    <t>SINAPI 97137</t>
  </si>
  <si>
    <t>SINAPI 97131</t>
  </si>
  <si>
    <t>SINAPI 97138</t>
  </si>
  <si>
    <t>SINAPI 97132</t>
  </si>
  <si>
    <t>SINAPI 97139</t>
  </si>
  <si>
    <t>SINAPI 97133</t>
  </si>
  <si>
    <t>SINAPI 97140</t>
  </si>
  <si>
    <t>SINAPI 97123</t>
  </si>
  <si>
    <t>SINAPI 97126</t>
  </si>
  <si>
    <t>SINAPI 105308</t>
  </si>
  <si>
    <t>SINAPI 105312</t>
  </si>
  <si>
    <t>SINAPI 105309</t>
  </si>
  <si>
    <t>SINAPI 105313</t>
  </si>
  <si>
    <t>SINAPI 105310</t>
  </si>
  <si>
    <t>SINAPI 105314</t>
  </si>
  <si>
    <t>SINAPI 97121</t>
  </si>
  <si>
    <t>SINAPI 97124</t>
  </si>
  <si>
    <t>SINAPI 97122</t>
  </si>
  <si>
    <t>SINAPI 97125</t>
  </si>
  <si>
    <t>SINAPI 105296</t>
  </si>
  <si>
    <t>SINAPI 105374</t>
  </si>
  <si>
    <t>SINAPI 105292</t>
  </si>
  <si>
    <t>SINAPI 105293</t>
  </si>
  <si>
    <t>SINAPI 105294</t>
  </si>
  <si>
    <t>SINAPI 105295</t>
  </si>
  <si>
    <t>SINAPI 105290</t>
  </si>
  <si>
    <t>SINAPI 105291</t>
  </si>
  <si>
    <t>SINAPI 105286</t>
  </si>
  <si>
    <t>SINAPI 105287</t>
  </si>
  <si>
    <t>SINAPI 105288</t>
  </si>
  <si>
    <t>SINAPI 105289</t>
  </si>
  <si>
    <t>SINAPI 105375</t>
  </si>
  <si>
    <t>SINAPI 105376</t>
  </si>
  <si>
    <t>SINAPI 105331</t>
  </si>
  <si>
    <t>SINAPI 105332</t>
  </si>
  <si>
    <t>SINAPI 105333</t>
  </si>
  <si>
    <t>SINAPI 105334</t>
  </si>
  <si>
    <t>SINAPI 105335</t>
  </si>
  <si>
    <t>SINAPI 105336</t>
  </si>
  <si>
    <t>SINAPI 105337</t>
  </si>
  <si>
    <t>SINAPI 105338</t>
  </si>
  <si>
    <t>SINAPI 105329</t>
  </si>
  <si>
    <t>SINAPI 105330</t>
  </si>
  <si>
    <t>SINAPI 105260</t>
  </si>
  <si>
    <t>SINAPI 105285</t>
  </si>
  <si>
    <t>SINAPI 105327</t>
  </si>
  <si>
    <t>SINAPI 105328</t>
  </si>
  <si>
    <t>SINAPI 105377</t>
  </si>
  <si>
    <t>SINAPI 105368</t>
  </si>
  <si>
    <t>SINAPI 105369</t>
  </si>
  <si>
    <t>SINAPI 105370</t>
  </si>
  <si>
    <t>SINAPI 92864</t>
  </si>
  <si>
    <t>SINAPI 92848</t>
  </si>
  <si>
    <t>SINAPI 104937</t>
  </si>
  <si>
    <t>SINAPI 104933</t>
  </si>
  <si>
    <t>SINAPI 104939</t>
  </si>
  <si>
    <t>SINAPI 104935</t>
  </si>
  <si>
    <t>SINAPI 92850</t>
  </si>
  <si>
    <t>SINAPI 92834</t>
  </si>
  <si>
    <t>SINAPI 92852</t>
  </si>
  <si>
    <t>SINAPI 92836</t>
  </si>
  <si>
    <t>SINAPI 92854</t>
  </si>
  <si>
    <t>SINAPI 92838</t>
  </si>
  <si>
    <t>SINAPI 92856</t>
  </si>
  <si>
    <t>SINAPI 92840</t>
  </si>
  <si>
    <t>SINAPI 92858</t>
  </si>
  <si>
    <t>SINAPI 92842</t>
  </si>
  <si>
    <t>SINAPI 92860</t>
  </si>
  <si>
    <t>SINAPI 92844</t>
  </si>
  <si>
    <t>SINAPI 92862</t>
  </si>
  <si>
    <t>SINAPI 92846</t>
  </si>
  <si>
    <t>SINAPI 92828</t>
  </si>
  <si>
    <t>SINAPI 92815</t>
  </si>
  <si>
    <t>SINAPI 92830</t>
  </si>
  <si>
    <t>SINAPI 92817</t>
  </si>
  <si>
    <t>SINAPI 92832</t>
  </si>
  <si>
    <t>SINAPI 92819</t>
  </si>
  <si>
    <t>SINAPI 92820</t>
  </si>
  <si>
    <t>SINAPI 92808</t>
  </si>
  <si>
    <t>SINAPI 92821</t>
  </si>
  <si>
    <t>SINAPI 92809</t>
  </si>
  <si>
    <t>SINAPI 92822</t>
  </si>
  <si>
    <t>SINAPI 92810</t>
  </si>
  <si>
    <t>SINAPI 92824</t>
  </si>
  <si>
    <t>SINAPI 92811</t>
  </si>
  <si>
    <t>SINAPI 92825</t>
  </si>
  <si>
    <t>SINAPI 92812</t>
  </si>
  <si>
    <t>SINAPI 92826</t>
  </si>
  <si>
    <t>SINAPI 92813</t>
  </si>
  <si>
    <t>SINAPI 92827</t>
  </si>
  <si>
    <t>SINAPI 92814</t>
  </si>
  <si>
    <t>SINAPI 95570</t>
  </si>
  <si>
    <t>SINAPI 95567</t>
  </si>
  <si>
    <t>SINAPI 95571</t>
  </si>
  <si>
    <t>SINAPI 95568</t>
  </si>
  <si>
    <t>SINAPI 95572</t>
  </si>
  <si>
    <t>SINAPI 95569</t>
  </si>
  <si>
    <t>SINAPI 92863</t>
  </si>
  <si>
    <t>SINAPI 92847</t>
  </si>
  <si>
    <t>SINAPI 104936</t>
  </si>
  <si>
    <t>SINAPI 104932</t>
  </si>
  <si>
    <t>SINAPI 104938</t>
  </si>
  <si>
    <t>SINAPI 104934</t>
  </si>
  <si>
    <t>SINAPI 92849</t>
  </si>
  <si>
    <t>SINAPI 92833</t>
  </si>
  <si>
    <t>SINAPI 92851</t>
  </si>
  <si>
    <t>SINAPI 92835</t>
  </si>
  <si>
    <t>SINAPI 92853</t>
  </si>
  <si>
    <t>SINAPI 92837</t>
  </si>
  <si>
    <t>SINAPI 92855</t>
  </si>
  <si>
    <t>SINAPI 92839</t>
  </si>
  <si>
    <t>SINAPI 92857</t>
  </si>
  <si>
    <t>SINAPI 92841</t>
  </si>
  <si>
    <t>SINAPI 92859</t>
  </si>
  <si>
    <t>SINAPI 92843</t>
  </si>
  <si>
    <t>SINAPI 92861</t>
  </si>
  <si>
    <t>SINAPI 92845</t>
  </si>
  <si>
    <t>SINAPI 92226</t>
  </si>
  <si>
    <t>SINAPI 92216</t>
  </si>
  <si>
    <t>SINAPI 92829</t>
  </si>
  <si>
    <t>SINAPI 92816</t>
  </si>
  <si>
    <t>SINAPI 92831</t>
  </si>
  <si>
    <t>SINAPI 92818</t>
  </si>
  <si>
    <t>SINAPI 95566</t>
  </si>
  <si>
    <t>SINAPI 95565</t>
  </si>
  <si>
    <t>SINAPI 92219</t>
  </si>
  <si>
    <t>SINAPI 92210</t>
  </si>
  <si>
    <t>SINAPI 92220</t>
  </si>
  <si>
    <t>SINAPI 92211</t>
  </si>
  <si>
    <t>SINAPI 92221</t>
  </si>
  <si>
    <t>SINAPI 92212</t>
  </si>
  <si>
    <t>SINAPI 92222</t>
  </si>
  <si>
    <t>SINAPI 92213</t>
  </si>
  <si>
    <t>SINAPI 92223</t>
  </si>
  <si>
    <t>SINAPI 92214</t>
  </si>
  <si>
    <t>SINAPI 92224</t>
  </si>
  <si>
    <t>SINAPI 92215</t>
  </si>
  <si>
    <t>SINAPI 94342</t>
  </si>
  <si>
    <t>SINAPI 94319</t>
  </si>
  <si>
    <t>SINAPI 94304</t>
  </si>
  <si>
    <t>SINAPI 94306</t>
  </si>
  <si>
    <t>SINAPI 94327</t>
  </si>
  <si>
    <t>SINAPI 94329</t>
  </si>
  <si>
    <t>SINAPI 94333</t>
  </si>
  <si>
    <t>SINAPI 94310</t>
  </si>
  <si>
    <t>SINAPI 104739</t>
  </si>
  <si>
    <t>SINAPI 104738</t>
  </si>
  <si>
    <t>SINAPI 94316</t>
  </si>
  <si>
    <t>SINAPI 94318</t>
  </si>
  <si>
    <t>SINAPI 94339</t>
  </si>
  <si>
    <t>SINAPI 94341</t>
  </si>
  <si>
    <t>SINAPI 104742</t>
  </si>
  <si>
    <t>SINAPI 93382</t>
  </si>
  <si>
    <t>SINAPI 104737</t>
  </si>
  <si>
    <t>SINAPI 93369</t>
  </si>
  <si>
    <t>SINAPI 93373</t>
  </si>
  <si>
    <t>SINAPI 93368</t>
  </si>
  <si>
    <t>SINAPI 104729</t>
  </si>
  <si>
    <t>SINAPI 93372</t>
  </si>
  <si>
    <t>SINAPI 104731</t>
  </si>
  <si>
    <t>SINAPI 93367</t>
  </si>
  <si>
    <t>SINAPI 104728</t>
  </si>
  <si>
    <t>SINAPI 104730</t>
  </si>
  <si>
    <t>SINAPI 104732</t>
  </si>
  <si>
    <t>SINAPI 104740</t>
  </si>
  <si>
    <t>SINAPI 104741</t>
  </si>
  <si>
    <t>SINAPI 93381</t>
  </si>
  <si>
    <t>SINAPI 93379</t>
  </si>
  <si>
    <t>SINAPI 93380</t>
  </si>
  <si>
    <t>SINAPI 93378</t>
  </si>
  <si>
    <t>SINAPI 104733</t>
  </si>
  <si>
    <t>SINAPI 104735</t>
  </si>
  <si>
    <t>SINAPI 104734</t>
  </si>
  <si>
    <t>SINAPI 104736</t>
  </si>
  <si>
    <t>SINAPI 105732</t>
  </si>
  <si>
    <t>SINAPI 96397</t>
  </si>
  <si>
    <t>SINAPI 105735</t>
  </si>
  <si>
    <t>SINAPI 105727</t>
  </si>
  <si>
    <t>SINAPI 96396</t>
  </si>
  <si>
    <t>SINAPI 105730</t>
  </si>
  <si>
    <t>SINAPI 105737</t>
  </si>
  <si>
    <t>SINAPI 96398</t>
  </si>
  <si>
    <t>SINAPI 105740</t>
  </si>
  <si>
    <t>SINAPI 105749</t>
  </si>
  <si>
    <t>SINAPI 96400</t>
  </si>
  <si>
    <t>SINAPI 105752</t>
  </si>
  <si>
    <t>SINAPI 105754</t>
  </si>
  <si>
    <t>SINAPI 105742</t>
  </si>
  <si>
    <t>SINAPI 96399</t>
  </si>
  <si>
    <t>SINAPI 105745</t>
  </si>
  <si>
    <t>SINAPI 105747</t>
  </si>
  <si>
    <t>SINAPI 105657</t>
  </si>
  <si>
    <t>SINAPI 100566</t>
  </si>
  <si>
    <t>SINAPI 105666</t>
  </si>
  <si>
    <t>SINAPI 105639</t>
  </si>
  <si>
    <t>SINAPI 105645</t>
  </si>
  <si>
    <t>SINAPI 105651</t>
  </si>
  <si>
    <t>SINAPI 105658</t>
  </si>
  <si>
    <t>SINAPI 100567</t>
  </si>
  <si>
    <t>SINAPI 105667</t>
  </si>
  <si>
    <t>SINAPI 105640</t>
  </si>
  <si>
    <t>SINAPI 105646</t>
  </si>
  <si>
    <t>SINAPI 105652</t>
  </si>
  <si>
    <t>SINAPI 105659</t>
  </si>
  <si>
    <t>SINAPI 100568</t>
  </si>
  <si>
    <t>SINAPI 105668</t>
  </si>
  <si>
    <t>SINAPI 105641</t>
  </si>
  <si>
    <t>SINAPI 105647</t>
  </si>
  <si>
    <t>SINAPI 105653</t>
  </si>
  <si>
    <t>SINAPI 105710</t>
  </si>
  <si>
    <t>SINAPI 100564</t>
  </si>
  <si>
    <t>SINAPI 105711</t>
  </si>
  <si>
    <t>SINAPI 105705</t>
  </si>
  <si>
    <t>SINAPI 105706</t>
  </si>
  <si>
    <t>SINAPI 105708</t>
  </si>
  <si>
    <t>SINAPI 105690</t>
  </si>
  <si>
    <t>SINAPI 100569</t>
  </si>
  <si>
    <t>SINAPI 105699</t>
  </si>
  <si>
    <t>SINAPI 105672</t>
  </si>
  <si>
    <t>SINAPI 105678</t>
  </si>
  <si>
    <t>SINAPI 105684</t>
  </si>
  <si>
    <t>SINAPI 105691</t>
  </si>
  <si>
    <t>SINAPI 100570</t>
  </si>
  <si>
    <t>SINAPI 105700</t>
  </si>
  <si>
    <t>SINAPI 105673</t>
  </si>
  <si>
    <t>SINAPI 105679</t>
  </si>
  <si>
    <t>SINAPI 105685</t>
  </si>
  <si>
    <t>SINAPI 105692</t>
  </si>
  <si>
    <t>SINAPI 100571</t>
  </si>
  <si>
    <t>SINAPI 105701</t>
  </si>
  <si>
    <t>SINAPI 105674</t>
  </si>
  <si>
    <t>SINAPI 105680</t>
  </si>
  <si>
    <t>SINAPI 105686</t>
  </si>
  <si>
    <t>SINAPI 105718</t>
  </si>
  <si>
    <t>SINAPI 100565</t>
  </si>
  <si>
    <t>SINAPI 105581</t>
  </si>
  <si>
    <t>SINAPI 105713</t>
  </si>
  <si>
    <t>SINAPI 105714</t>
  </si>
  <si>
    <t>SINAPI 105716</t>
  </si>
  <si>
    <t>SINAPI 105624</t>
  </si>
  <si>
    <t>SINAPI 96391</t>
  </si>
  <si>
    <t>SINAPI 105632</t>
  </si>
  <si>
    <t>SINAPI 105601</t>
  </si>
  <si>
    <t>SINAPI 105609</t>
  </si>
  <si>
    <t>SINAPI 105617</t>
  </si>
  <si>
    <t>SINAPI 105625</t>
  </si>
  <si>
    <t>SINAPI 96392</t>
  </si>
  <si>
    <t>SINAPI 105633</t>
  </si>
  <si>
    <t>SINAPI 105602</t>
  </si>
  <si>
    <t>SINAPI 105610</t>
  </si>
  <si>
    <t>SINAPI 105618</t>
  </si>
  <si>
    <t>SINAPI 105571</t>
  </si>
  <si>
    <t>SINAPI 96389</t>
  </si>
  <si>
    <t>SINAPI 105575</t>
  </si>
  <si>
    <t>SINAPI 105599</t>
  </si>
  <si>
    <t>SINAPI 105607</t>
  </si>
  <si>
    <t>SINAPI 105615</t>
  </si>
  <si>
    <t>SINAPI 105623</t>
  </si>
  <si>
    <t>SINAPI 96390</t>
  </si>
  <si>
    <t>SINAPI 105631</t>
  </si>
  <si>
    <t>SINAPI 105600</t>
  </si>
  <si>
    <t>SINAPI 105608</t>
  </si>
  <si>
    <t>SINAPI 105616</t>
  </si>
  <si>
    <t>SINAPI 105585</t>
  </si>
  <si>
    <t>SINAPI 100572</t>
  </si>
  <si>
    <t>SINAPI 105588</t>
  </si>
  <si>
    <t>SINAPI 105583</t>
  </si>
  <si>
    <t>SINAPI 105719</t>
  </si>
  <si>
    <t>SINAPI 105721</t>
  </si>
  <si>
    <t>SINAPI 105592</t>
  </si>
  <si>
    <t>SINAPI 100573</t>
  </si>
  <si>
    <t>SINAPI 105595</t>
  </si>
  <si>
    <t>SINAPI 105590</t>
  </si>
  <si>
    <t>SINAPI 105723</t>
  </si>
  <si>
    <t>SINAPI 105725</t>
  </si>
  <si>
    <t>SINAPI 105566</t>
  </si>
  <si>
    <t>SINAPI 96388</t>
  </si>
  <si>
    <t>SINAPI 105569</t>
  </si>
  <si>
    <t>SINAPI 101767</t>
  </si>
  <si>
    <t>SINAPI 101768</t>
  </si>
  <si>
    <t>SINAPI 100574</t>
  </si>
  <si>
    <t>SINAPI 102470</t>
  </si>
  <si>
    <t>SINAPI 105756</t>
  </si>
  <si>
    <t>SINAPI 104375</t>
  </si>
  <si>
    <t>SINAPI 105757</t>
  </si>
  <si>
    <t>SINAPI 105562</t>
  </si>
  <si>
    <t>SINAPI 105563</t>
  </si>
  <si>
    <t>SINAPI 105565</t>
  </si>
  <si>
    <t>SINAPI 105557</t>
  </si>
  <si>
    <t>SINAPI 105558</t>
  </si>
  <si>
    <t>SINAPI 105560</t>
  </si>
  <si>
    <t>SINAPI 96386</t>
  </si>
  <si>
    <t>SINAPI 105564</t>
  </si>
  <si>
    <t>SINAPI 105561</t>
  </si>
  <si>
    <t>SINAPI 96385</t>
  </si>
  <si>
    <t>SINAPI 105556</t>
  </si>
  <si>
    <t>SINAPI 105559</t>
  </si>
  <si>
    <t>SINAPI 105733</t>
  </si>
  <si>
    <t>SINAPI 105734</t>
  </si>
  <si>
    <t>SINAPI 105736</t>
  </si>
  <si>
    <t>SINAPI 105728</t>
  </si>
  <si>
    <t>SINAPI 105729</t>
  </si>
  <si>
    <t>SINAPI 105731</t>
  </si>
  <si>
    <t>SINAPI 105738</t>
  </si>
  <si>
    <t>SINAPI 105739</t>
  </si>
  <si>
    <t>SINAPI 105741</t>
  </si>
  <si>
    <t>SINAPI 105750</t>
  </si>
  <si>
    <t>SINAPI 105751</t>
  </si>
  <si>
    <t>SINAPI 105753</t>
  </si>
  <si>
    <t>SINAPI 105755</t>
  </si>
  <si>
    <t>SINAPI 105743</t>
  </si>
  <si>
    <t>SINAPI 105744</t>
  </si>
  <si>
    <t>SINAPI 105746</t>
  </si>
  <si>
    <t>SINAPI 105748</t>
  </si>
  <si>
    <t>SINAPI 105660</t>
  </si>
  <si>
    <t>SINAPI 105663</t>
  </si>
  <si>
    <t>SINAPI 105669</t>
  </si>
  <si>
    <t>SINAPI 105642</t>
  </si>
  <si>
    <t>SINAPI 105648</t>
  </si>
  <si>
    <t>SINAPI 105654</t>
  </si>
  <si>
    <t>SINAPI 105661</t>
  </si>
  <si>
    <t>SINAPI 105664</t>
  </si>
  <si>
    <t>SINAPI 105670</t>
  </si>
  <si>
    <t>SINAPI 105643</t>
  </si>
  <si>
    <t>SINAPI 105649</t>
  </si>
  <si>
    <t>SINAPI 105655</t>
  </si>
  <si>
    <t>SINAPI 105662</t>
  </si>
  <si>
    <t>SINAPI 105665</t>
  </si>
  <si>
    <t>SINAPI 105671</t>
  </si>
  <si>
    <t>SINAPI 105644</t>
  </si>
  <si>
    <t>SINAPI 105650</t>
  </si>
  <si>
    <t>SINAPI 105656</t>
  </si>
  <si>
    <t>SINAPI 105577</t>
  </si>
  <si>
    <t>SINAPI 105578</t>
  </si>
  <si>
    <t>SINAPI 105712</t>
  </si>
  <si>
    <t>SINAPI 105637</t>
  </si>
  <si>
    <t>SINAPI 105707</t>
  </si>
  <si>
    <t>SINAPI 105709</t>
  </si>
  <si>
    <t>SINAPI 105693</t>
  </si>
  <si>
    <t>SINAPI 105696</t>
  </si>
  <si>
    <t>SINAPI 105702</t>
  </si>
  <si>
    <t>SINAPI 105675</t>
  </si>
  <si>
    <t>SINAPI 105681</t>
  </si>
  <si>
    <t>SINAPI 105687</t>
  </si>
  <si>
    <t>SINAPI 105694</t>
  </si>
  <si>
    <t>SINAPI 105697</t>
  </si>
  <si>
    <t>SINAPI 105703</t>
  </si>
  <si>
    <t>SINAPI 105676</t>
  </si>
  <si>
    <t>SINAPI 105682</t>
  </si>
  <si>
    <t>SINAPI 105688</t>
  </si>
  <si>
    <t>SINAPI 105695</t>
  </si>
  <si>
    <t>SINAPI 105698</t>
  </si>
  <si>
    <t>SINAPI 105704</t>
  </si>
  <si>
    <t>SINAPI 105677</t>
  </si>
  <si>
    <t>SINAPI 105683</t>
  </si>
  <si>
    <t>SINAPI 105689</t>
  </si>
  <si>
    <t>SINAPI 105579</t>
  </si>
  <si>
    <t>SINAPI 105580</t>
  </si>
  <si>
    <t>SINAPI 105582</t>
  </si>
  <si>
    <t>SINAPI 105638</t>
  </si>
  <si>
    <t>SINAPI 105715</t>
  </si>
  <si>
    <t>SINAPI 105717</t>
  </si>
  <si>
    <t>SINAPI 105626</t>
  </si>
  <si>
    <t>SINAPI 105629</t>
  </si>
  <si>
    <t>SINAPI 105635</t>
  </si>
  <si>
    <t>SINAPI 105605</t>
  </si>
  <si>
    <t>SINAPI 105613</t>
  </si>
  <si>
    <t>SINAPI 105621</t>
  </si>
  <si>
    <t>SINAPI 105627</t>
  </si>
  <si>
    <t>SINAPI 105630</t>
  </si>
  <si>
    <t>SINAPI 105636</t>
  </si>
  <si>
    <t>SINAPI 105606</t>
  </si>
  <si>
    <t>SINAPI 105614</t>
  </si>
  <si>
    <t>SINAPI 105622</t>
  </si>
  <si>
    <t>SINAPI 105572</t>
  </si>
  <si>
    <t>SINAPI 105574</t>
  </si>
  <si>
    <t>SINAPI 105576</t>
  </si>
  <si>
    <t>SINAPI 105603</t>
  </si>
  <si>
    <t>SINAPI 105611</t>
  </si>
  <si>
    <t>SINAPI 105619</t>
  </si>
  <si>
    <t>SINAPI 105573</t>
  </si>
  <si>
    <t>SINAPI 105628</t>
  </si>
  <si>
    <t>SINAPI 105634</t>
  </si>
  <si>
    <t>SINAPI 105604</t>
  </si>
  <si>
    <t>SINAPI 105612</t>
  </si>
  <si>
    <t>SINAPI 105620</t>
  </si>
  <si>
    <t>SINAPI 105586</t>
  </si>
  <si>
    <t>SINAPI 105587</t>
  </si>
  <si>
    <t>SINAPI 105589</t>
  </si>
  <si>
    <t>SINAPI 105584</t>
  </si>
  <si>
    <t>SINAPI 105720</t>
  </si>
  <si>
    <t>SINAPI 105722</t>
  </si>
  <si>
    <t>SINAPI 105593</t>
  </si>
  <si>
    <t>SINAPI 105594</t>
  </si>
  <si>
    <t>SINAPI 105596</t>
  </si>
  <si>
    <t>SINAPI 105591</t>
  </si>
  <si>
    <t>SINAPI 105724</t>
  </si>
  <si>
    <t>SINAPI 105726</t>
  </si>
  <si>
    <t>SINAPI 105567</t>
  </si>
  <si>
    <t>SINAPI 105568</t>
  </si>
  <si>
    <t>SINAPI 105570</t>
  </si>
  <si>
    <t>SINAPI 100575</t>
  </si>
  <si>
    <t>SINAPI 100577</t>
  </si>
  <si>
    <t>SINAPI 105598</t>
  </si>
  <si>
    <t>SINAPI 100576</t>
  </si>
  <si>
    <t>SINAPI 105597</t>
  </si>
  <si>
    <t>SINAPI 102730</t>
  </si>
  <si>
    <t>SINAPI 102731</t>
  </si>
  <si>
    <t>SINAPI 102732</t>
  </si>
  <si>
    <t>SINAPI 102733</t>
  </si>
  <si>
    <t>SINAPI 102728</t>
  </si>
  <si>
    <t>SINAPI 102729</t>
  </si>
  <si>
    <t>SINAPI 102734</t>
  </si>
  <si>
    <t>SINAPI 102735</t>
  </si>
  <si>
    <t>SINAPI 102765</t>
  </si>
  <si>
    <t>SINAPI 102795</t>
  </si>
  <si>
    <t>SINAPI 102766</t>
  </si>
  <si>
    <t>SINAPI 102796</t>
  </si>
  <si>
    <t>SINAPI 102767</t>
  </si>
  <si>
    <t>SINAPI 102797</t>
  </si>
  <si>
    <t>SINAPI 102768</t>
  </si>
  <si>
    <t>SINAPI 102798</t>
  </si>
  <si>
    <t>SINAPI 102744</t>
  </si>
  <si>
    <t>SINAPI 102755</t>
  </si>
  <si>
    <t>SINAPI 102782</t>
  </si>
  <si>
    <t>SINAPI 102745</t>
  </si>
  <si>
    <t>SINAPI 102756</t>
  </si>
  <si>
    <t>SINAPI 102783</t>
  </si>
  <si>
    <t>SINAPI 102746</t>
  </si>
  <si>
    <t>SINAPI 102757</t>
  </si>
  <si>
    <t>SINAPI 102784</t>
  </si>
  <si>
    <t>SINAPI 102779</t>
  </si>
  <si>
    <t>SINAPI 102780</t>
  </si>
  <si>
    <t>SINAPI 102743</t>
  </si>
  <si>
    <t>SINAPI 102781</t>
  </si>
  <si>
    <t>SINAPI 102761</t>
  </si>
  <si>
    <t>SINAPI 102791</t>
  </si>
  <si>
    <t>SINAPI 102762</t>
  </si>
  <si>
    <t>SINAPI 102792</t>
  </si>
  <si>
    <t>SINAPI 102763</t>
  </si>
  <si>
    <t>SINAPI 102793</t>
  </si>
  <si>
    <t>SINAPI 102764</t>
  </si>
  <si>
    <t>SINAPI 102794</t>
  </si>
  <si>
    <t>SINAPI 102740</t>
  </si>
  <si>
    <t>SINAPI 102752</t>
  </si>
  <si>
    <t>SINAPI 102776</t>
  </si>
  <si>
    <t>SINAPI 102741</t>
  </si>
  <si>
    <t>SINAPI 102753</t>
  </si>
  <si>
    <t>SINAPI 102777</t>
  </si>
  <si>
    <t>SINAPI 102742</t>
  </si>
  <si>
    <t>SINAPI 102754</t>
  </si>
  <si>
    <t>SINAPI 102778</t>
  </si>
  <si>
    <t>SINAPI 102737</t>
  </si>
  <si>
    <t>SINAPI 102773</t>
  </si>
  <si>
    <t>SINAPI 102738</t>
  </si>
  <si>
    <t>SINAPI 102750</t>
  </si>
  <si>
    <t>SINAPI 102774</t>
  </si>
  <si>
    <t>SINAPI 102739</t>
  </si>
  <si>
    <t>SINAPI 102751</t>
  </si>
  <si>
    <t>SINAPI 102775</t>
  </si>
  <si>
    <t>SINAPI 102769</t>
  </si>
  <si>
    <t>SINAPI 102799</t>
  </si>
  <si>
    <t>SINAPI 102770</t>
  </si>
  <si>
    <t>SINAPI 102800</t>
  </si>
  <si>
    <t>SINAPI 102771</t>
  </si>
  <si>
    <t>SINAPI 102801</t>
  </si>
  <si>
    <t>SINAPI 102772</t>
  </si>
  <si>
    <t>SINAPI 102802</t>
  </si>
  <si>
    <t>SINAPI 102747</t>
  </si>
  <si>
    <t>SINAPI 102758</t>
  </si>
  <si>
    <t>SINAPI 102788</t>
  </si>
  <si>
    <t>SINAPI 102748</t>
  </si>
  <si>
    <t>SINAPI 102759</t>
  </si>
  <si>
    <t>SINAPI 102789</t>
  </si>
  <si>
    <t>SINAPI 102749</t>
  </si>
  <si>
    <t>SINAPI 102760</t>
  </si>
  <si>
    <t>SINAPI 102790</t>
  </si>
  <si>
    <t>SINAPI 102785</t>
  </si>
  <si>
    <t>SINAPI 102786</t>
  </si>
  <si>
    <t>SINAPI 102787</t>
  </si>
  <si>
    <t>SINAPI 102736</t>
  </si>
  <si>
    <t>SINAPI 102727</t>
  </si>
  <si>
    <t>SINAPI 102112</t>
  </si>
  <si>
    <t>SINAPI 102111</t>
  </si>
  <si>
    <t>SINAPI 102114</t>
  </si>
  <si>
    <t>SINAPI 102113</t>
  </si>
  <si>
    <t>SINAPI 102117</t>
  </si>
  <si>
    <t>SINAPI 102116</t>
  </si>
  <si>
    <t>SINAPI 102132</t>
  </si>
  <si>
    <t>SINAPI 102115</t>
  </si>
  <si>
    <t>SINAPI 102123</t>
  </si>
  <si>
    <t>SINAPI 102122</t>
  </si>
  <si>
    <t>SINAPI 102119</t>
  </si>
  <si>
    <t>SINAPI 102118</t>
  </si>
  <si>
    <t>SINAPI 102133</t>
  </si>
  <si>
    <t>SINAPI 102127</t>
  </si>
  <si>
    <t>SINAPI 102126</t>
  </si>
  <si>
    <t>SINAPI 102137</t>
  </si>
  <si>
    <t>SINAPI 102136</t>
  </si>
  <si>
    <t>SINAPI 102121</t>
  </si>
  <si>
    <t>SINAPI 102120</t>
  </si>
  <si>
    <t>SINAPI 102138</t>
  </si>
  <si>
    <t>SINAPI 102334</t>
  </si>
  <si>
    <t>SINAPI 102129</t>
  </si>
  <si>
    <t>SINAPI 102128</t>
  </si>
  <si>
    <t>SINAPI 102131</t>
  </si>
  <si>
    <t>SINAPI 102130</t>
  </si>
  <si>
    <t>SINAPI 102134</t>
  </si>
  <si>
    <t>SINAPI 102135</t>
  </si>
  <si>
    <t>SINAPI 104941</t>
  </si>
  <si>
    <t>SINAPI 104942</t>
  </si>
  <si>
    <t>SINAPI 104940</t>
  </si>
  <si>
    <t>SINAPI 104943</t>
  </si>
  <si>
    <t>SINAPI 101801</t>
  </si>
  <si>
    <t>SINAPI 101800</t>
  </si>
  <si>
    <t>SINAPI 98108</t>
  </si>
  <si>
    <t>SINAPI 98105</t>
  </si>
  <si>
    <t>SINAPI 98109</t>
  </si>
  <si>
    <t>SINAPI 98106</t>
  </si>
  <si>
    <t>SINAPI 98110</t>
  </si>
  <si>
    <t>SINAPI 98107</t>
  </si>
  <si>
    <t>SINAPI 98104</t>
  </si>
  <si>
    <t>SINAPI 98102</t>
  </si>
  <si>
    <t>SINAPI 98111</t>
  </si>
  <si>
    <t>SINAPI 97891</t>
  </si>
  <si>
    <t>SINAPI 97892</t>
  </si>
  <si>
    <t>SINAPI 97893</t>
  </si>
  <si>
    <t>SINAPI 97894</t>
  </si>
  <si>
    <t>SINAPI 97886</t>
  </si>
  <si>
    <t>SINAPI 97887</t>
  </si>
  <si>
    <t>SINAPI 97888</t>
  </si>
  <si>
    <t>SINAPI 97889</t>
  </si>
  <si>
    <t>SINAPI 97890</t>
  </si>
  <si>
    <t>SINAPI 97881</t>
  </si>
  <si>
    <t>SINAPI 97882</t>
  </si>
  <si>
    <t>SINAPI 97883</t>
  </si>
  <si>
    <t>SINAPI 97884</t>
  </si>
  <si>
    <t>SINAPI 97885</t>
  </si>
  <si>
    <t>SINAPI 99250</t>
  </si>
  <si>
    <t>SINAPI 97900</t>
  </si>
  <si>
    <t>SINAPI 99251</t>
  </si>
  <si>
    <t>SINAPI 97901</t>
  </si>
  <si>
    <t>SINAPI 99253</t>
  </si>
  <si>
    <t>SINAPI 97902</t>
  </si>
  <si>
    <t>SINAPI 99255</t>
  </si>
  <si>
    <t>SINAPI 97903</t>
  </si>
  <si>
    <t>SINAPI 99257</t>
  </si>
  <si>
    <t>SINAPI 97904</t>
  </si>
  <si>
    <t>SINAPI 99258</t>
  </si>
  <si>
    <t>SINAPI 97905</t>
  </si>
  <si>
    <t>SINAPI 99260</t>
  </si>
  <si>
    <t>SINAPI 97906</t>
  </si>
  <si>
    <t>SINAPI 99262</t>
  </si>
  <si>
    <t>SINAPI 97907</t>
  </si>
  <si>
    <t>SINAPI 99264</t>
  </si>
  <si>
    <t>SINAPI 97908</t>
  </si>
  <si>
    <t>SINAPI 97895</t>
  </si>
  <si>
    <t>SINAPI 97896</t>
  </si>
  <si>
    <t>SINAPI 97897</t>
  </si>
  <si>
    <t>SINAPI 97898</t>
  </si>
  <si>
    <t>SINAPI 97899</t>
  </si>
  <si>
    <t>SINAPI 101795</t>
  </si>
  <si>
    <t>SINAPI 101796</t>
  </si>
  <si>
    <t>SINAPI 101797</t>
  </si>
  <si>
    <t>SINAPI 101802</t>
  </si>
  <si>
    <t>SINAPI 101803</t>
  </si>
  <si>
    <t>SINAPI 101804</t>
  </si>
  <si>
    <t>SINAPI 101805</t>
  </si>
  <si>
    <t>SINAPI 98115</t>
  </si>
  <si>
    <t>SINAPI 98114</t>
  </si>
  <si>
    <t>SINAPI 98112</t>
  </si>
  <si>
    <t>SINAPI 100128</t>
  </si>
  <si>
    <t>SINAPI 102623</t>
  </si>
  <si>
    <t>SINAPI 102607</t>
  </si>
  <si>
    <t>SINAPI 102608</t>
  </si>
  <si>
    <t>SINAPI 102609</t>
  </si>
  <si>
    <t>SINAPI 102610</t>
  </si>
  <si>
    <t>SINAPI 102622</t>
  </si>
  <si>
    <t>SINAPI 102605</t>
  </si>
  <si>
    <t>SINAPI 102606</t>
  </si>
  <si>
    <t>SINAPI 102613</t>
  </si>
  <si>
    <t>SINAPI 102619</t>
  </si>
  <si>
    <t>SINAPI 102614</t>
  </si>
  <si>
    <t>SINAPI 102620</t>
  </si>
  <si>
    <t>SINAPI 102615</t>
  </si>
  <si>
    <t>SINAPI 102621</t>
  </si>
  <si>
    <t>SINAPI 102616</t>
  </si>
  <si>
    <t>SINAPI 102611</t>
  </si>
  <si>
    <t>SINAPI 102617</t>
  </si>
  <si>
    <t>SINAPI 102618</t>
  </si>
  <si>
    <t>SINAPI 102612</t>
  </si>
  <si>
    <t>SINAPI 102603</t>
  </si>
  <si>
    <t>SINAPI 102587</t>
  </si>
  <si>
    <t>SINAPI 102589</t>
  </si>
  <si>
    <t>SINAPI 102591</t>
  </si>
  <si>
    <t>SINAPI 102593</t>
  </si>
  <si>
    <t>SINAPI 102595</t>
  </si>
  <si>
    <t>SINAPI 102597</t>
  </si>
  <si>
    <t>SINAPI 102599</t>
  </si>
  <si>
    <t>SINAPI 102601</t>
  </si>
  <si>
    <t>SINAPI 102604</t>
  </si>
  <si>
    <t>SINAPI 102588</t>
  </si>
  <si>
    <t>SINAPI 102590</t>
  </si>
  <si>
    <t>SINAPI 102592</t>
  </si>
  <si>
    <t>SINAPI 102594</t>
  </si>
  <si>
    <t>SINAPI 102596</t>
  </si>
  <si>
    <t>SINAPI 102598</t>
  </si>
  <si>
    <t>SINAPI 102600</t>
  </si>
  <si>
    <t>SINAPI 102602</t>
  </si>
  <si>
    <t>SINAPI 103005</t>
  </si>
  <si>
    <t>SINAPI 103006</t>
  </si>
  <si>
    <t>SINAPI 103007</t>
  </si>
  <si>
    <t>SINAPI 103004</t>
  </si>
  <si>
    <t>SINAPI 102989</t>
  </si>
  <si>
    <t>SINAPI 102990</t>
  </si>
  <si>
    <t>SINAPI 102991</t>
  </si>
  <si>
    <t>SINAPI 102992</t>
  </si>
  <si>
    <t>SINAPI 102993</t>
  </si>
  <si>
    <t>SINAPI 102994</t>
  </si>
  <si>
    <t>SINAPI 106017</t>
  </si>
  <si>
    <t>SINAPI 105944</t>
  </si>
  <si>
    <t>SINAPI 106004</t>
  </si>
  <si>
    <t>SINAPI 106005</t>
  </si>
  <si>
    <t>SINAPI 106006</t>
  </si>
  <si>
    <t>SINAPI 106007</t>
  </si>
  <si>
    <t>SINAPI 106008</t>
  </si>
  <si>
    <t>SINAPI 106009</t>
  </si>
  <si>
    <t>SINAPI 106010</t>
  </si>
  <si>
    <t>SINAPI 106011</t>
  </si>
  <si>
    <t>SINAPI 106013</t>
  </si>
  <si>
    <t>SINAPI 106012</t>
  </si>
  <si>
    <t>SINAPI 106014</t>
  </si>
  <si>
    <t>SINAPI 106015</t>
  </si>
  <si>
    <t>SINAPI 106016</t>
  </si>
  <si>
    <t>SINAPI 106003</t>
  </si>
  <si>
    <t>SINAPI 105997</t>
  </si>
  <si>
    <t>SINAPI 105998</t>
  </si>
  <si>
    <t>SINAPI 105999</t>
  </si>
  <si>
    <t>SINAPI 106000</t>
  </si>
  <si>
    <t>SINAPI 106001</t>
  </si>
  <si>
    <t>SINAPI 106002</t>
  </si>
  <si>
    <t>SINAPI 105992</t>
  </si>
  <si>
    <t>SINAPI 105993</t>
  </si>
  <si>
    <t>SINAPI 105994</t>
  </si>
  <si>
    <t>SINAPI 105995</t>
  </si>
  <si>
    <t>SINAPI 105996</t>
  </si>
  <si>
    <t>SINAPI 105988</t>
  </si>
  <si>
    <t>SINAPI 105989</t>
  </si>
  <si>
    <t>SINAPI 105990</t>
  </si>
  <si>
    <t>SINAPI 105991</t>
  </si>
  <si>
    <t>SINAPI 105987</t>
  </si>
  <si>
    <t>SINAPI 105986</t>
  </si>
  <si>
    <t>SINAPI 106019</t>
  </si>
  <si>
    <t>SINAPI 103001</t>
  </si>
  <si>
    <t>SINAPI 103002</t>
  </si>
  <si>
    <t>SINAPI 103003</t>
  </si>
  <si>
    <t>SINAPI 106018</t>
  </si>
  <si>
    <t>SINAPI 105945</t>
  </si>
  <si>
    <t>SINAPI 98522</t>
  </si>
  <si>
    <t>SINAPI 98523</t>
  </si>
  <si>
    <t>SINAPI 102364</t>
  </si>
  <si>
    <t>SINAPI 102363</t>
  </si>
  <si>
    <t>SINAPI 102362</t>
  </si>
  <si>
    <t>SINAPI 101196</t>
  </si>
  <si>
    <t>SINAPI 101195</t>
  </si>
  <si>
    <t>SINAPI 101193</t>
  </si>
  <si>
    <t>SINAPI 101192</t>
  </si>
  <si>
    <t>SINAPI 101194</t>
  </si>
  <si>
    <t>SINAPI 101190</t>
  </si>
  <si>
    <t>SINAPI 101189</t>
  </si>
  <si>
    <t>SINAPI 101191</t>
  </si>
  <si>
    <t>SINAPI 101198</t>
  </si>
  <si>
    <t>SINAPI 101197</t>
  </si>
  <si>
    <t>SINAPI 101199</t>
  </si>
  <si>
    <t>SINAPI 101203</t>
  </si>
  <si>
    <t>SINAPI 101202</t>
  </si>
  <si>
    <t>SINAPI 101204</t>
  </si>
  <si>
    <t>SINAPI 101200</t>
  </si>
  <si>
    <t>SINAPI 101201</t>
  </si>
  <si>
    <t>SINAPI 101205</t>
  </si>
  <si>
    <t>SINAPI 101188</t>
  </si>
  <si>
    <t>SINAPI 87905</t>
  </si>
  <si>
    <t>SINAPI 87904</t>
  </si>
  <si>
    <t>SINAPI 87908</t>
  </si>
  <si>
    <t>SINAPI 87907</t>
  </si>
  <si>
    <t>SINAPI 87903</t>
  </si>
  <si>
    <t>SINAPI 87902</t>
  </si>
  <si>
    <t>SINAPI 87900</t>
  </si>
  <si>
    <t>SINAPI 87899</t>
  </si>
  <si>
    <t>SINAPI 87894</t>
  </si>
  <si>
    <t>SINAPI 87893</t>
  </si>
  <si>
    <t>SINAPI 87897</t>
  </si>
  <si>
    <t>SINAPI 87896</t>
  </si>
  <si>
    <t>SINAPI 87892</t>
  </si>
  <si>
    <t>SINAPI 87891</t>
  </si>
  <si>
    <t>SINAPI 87889</t>
  </si>
  <si>
    <t>SINAPI 87888</t>
  </si>
  <si>
    <t>SINAPI 104411</t>
  </si>
  <si>
    <t>SINAPI 104410</t>
  </si>
  <si>
    <t>SINAPI 87879</t>
  </si>
  <si>
    <t>SINAPI 87878</t>
  </si>
  <si>
    <t>SINAPI 87885</t>
  </si>
  <si>
    <t>SINAPI 87884</t>
  </si>
  <si>
    <t>SINAPI 87882</t>
  </si>
  <si>
    <t>SINAPI 87881</t>
  </si>
  <si>
    <t>SINAPI 87887</t>
  </si>
  <si>
    <t>SINAPI 87886</t>
  </si>
  <si>
    <t>SINAPI 87911</t>
  </si>
  <si>
    <t>SINAPI 87910</t>
  </si>
  <si>
    <t>SINAPI 103686</t>
  </si>
  <si>
    <t>SINAPI 103685</t>
  </si>
  <si>
    <t>SINAPI 103669</t>
  </si>
  <si>
    <t>SINAPI 103672</t>
  </si>
  <si>
    <t>SINAPI 103671</t>
  </si>
  <si>
    <t>SINAPI 103688</t>
  </si>
  <si>
    <t>SINAPI 103687</t>
  </si>
  <si>
    <t>SINAPI 103684</t>
  </si>
  <si>
    <t>SINAPI 103681</t>
  </si>
  <si>
    <t>SINAPI 103679</t>
  </si>
  <si>
    <t>SINAPI 103677</t>
  </si>
  <si>
    <t>SINAPI 103675</t>
  </si>
  <si>
    <t>SINAPI 103680</t>
  </si>
  <si>
    <t>SINAPI 103678</t>
  </si>
  <si>
    <t>SINAPI 103676</t>
  </si>
  <si>
    <t>SINAPI 103674</t>
  </si>
  <si>
    <t>SINAPI 103683</t>
  </si>
  <si>
    <t>SINAPI 103682</t>
  </si>
  <si>
    <t>SINAPI 103670</t>
  </si>
  <si>
    <t>SINAPI 103673</t>
  </si>
  <si>
    <t>SINAPI 91084</t>
  </si>
  <si>
    <t>SINAPI 91080</t>
  </si>
  <si>
    <t>SINAPI 91101</t>
  </si>
  <si>
    <t>SINAPI 91097</t>
  </si>
  <si>
    <t>SINAPI 91082</t>
  </si>
  <si>
    <t>SINAPI 91078</t>
  </si>
  <si>
    <t>SINAPI 91099</t>
  </si>
  <si>
    <t>SINAPI 91095</t>
  </si>
  <si>
    <t>SINAPI 91076</t>
  </si>
  <si>
    <t>SINAPI 91072</t>
  </si>
  <si>
    <t>SINAPI 91093</t>
  </si>
  <si>
    <t>SINAPI 91089</t>
  </si>
  <si>
    <t>SINAPI 91074</t>
  </si>
  <si>
    <t>SINAPI 91070</t>
  </si>
  <si>
    <t>SINAPI 91091</t>
  </si>
  <si>
    <t>SINAPI 91087</t>
  </si>
  <si>
    <t>SINAPI 91083</t>
  </si>
  <si>
    <t>SINAPI 91079</t>
  </si>
  <si>
    <t>SINAPI 91100</t>
  </si>
  <si>
    <t>SINAPI 91096</t>
  </si>
  <si>
    <t>SINAPI 91081</t>
  </si>
  <si>
    <t>SINAPI 91077</t>
  </si>
  <si>
    <t>SINAPI 91098</t>
  </si>
  <si>
    <t>SINAPI 91094</t>
  </si>
  <si>
    <t>SINAPI 91075</t>
  </si>
  <si>
    <t>SINAPI 91071</t>
  </si>
  <si>
    <t>SINAPI 91092</t>
  </si>
  <si>
    <t>SINAPI 91088</t>
  </si>
  <si>
    <t>SINAPI 91073</t>
  </si>
  <si>
    <t>SINAPI 91069</t>
  </si>
  <si>
    <t>SINAPI 91090</t>
  </si>
  <si>
    <t>SINAPI 91086</t>
  </si>
  <si>
    <t>SINAPI 105522</t>
  </si>
  <si>
    <t>SINAPI 104281</t>
  </si>
  <si>
    <t>SINAPI 104287</t>
  </si>
  <si>
    <t>SINAPI 104286</t>
  </si>
  <si>
    <t>SINAPI 104292</t>
  </si>
  <si>
    <t>SINAPI 104282</t>
  </si>
  <si>
    <t>SINAPI 104288</t>
  </si>
  <si>
    <t>SINAPI 104283</t>
  </si>
  <si>
    <t>SINAPI 104289</t>
  </si>
  <si>
    <t>SINAPI 104284</t>
  </si>
  <si>
    <t>SINAPI 104290</t>
  </si>
  <si>
    <t>SINAPI 104285</t>
  </si>
  <si>
    <t>SINAPI 104291</t>
  </si>
  <si>
    <t>SINAPI 104267</t>
  </si>
  <si>
    <t>SINAPI 104268</t>
  </si>
  <si>
    <t>SINAPI 104269</t>
  </si>
  <si>
    <t>SINAPI 104270</t>
  </si>
  <si>
    <t>SINAPI 104276</t>
  </si>
  <si>
    <t>SINAPI 104280</t>
  </si>
  <si>
    <t>SINAPI 104271</t>
  </si>
  <si>
    <t>SINAPI 104272</t>
  </si>
  <si>
    <t>SINAPI 104273</t>
  </si>
  <si>
    <t>SINAPI 104277</t>
  </si>
  <si>
    <t>SINAPI 104274</t>
  </si>
  <si>
    <t>SINAPI 104278</t>
  </si>
  <si>
    <t>SINAPI 104275</t>
  </si>
  <si>
    <t>SINAPI 104279</t>
  </si>
  <si>
    <t>SINAPI 104265</t>
  </si>
  <si>
    <t>SINAPI 104266</t>
  </si>
  <si>
    <t>SINAPI 104305</t>
  </si>
  <si>
    <t>SINAPI 104306</t>
  </si>
  <si>
    <t>SINAPI 104307</t>
  </si>
  <si>
    <t>SINAPI 104308</t>
  </si>
  <si>
    <t>SINAPI 104309</t>
  </si>
  <si>
    <t>SINAPI 104310</t>
  </si>
  <si>
    <t>SINAPI 104311</t>
  </si>
  <si>
    <t>SINAPI 104301</t>
  </si>
  <si>
    <t>SINAPI 104302</t>
  </si>
  <si>
    <t>SINAPI 104303</t>
  </si>
  <si>
    <t>SINAPI 104304</t>
  </si>
  <si>
    <t>SINAPI 104293</t>
  </si>
  <si>
    <t>SINAPI 104297</t>
  </si>
  <si>
    <t>SINAPI 104295</t>
  </si>
  <si>
    <t>SINAPI 104299</t>
  </si>
  <si>
    <t>SINAPI 104294</t>
  </si>
  <si>
    <t>SINAPI 104298</t>
  </si>
  <si>
    <t>SINAPI 104296</t>
  </si>
  <si>
    <t>SINAPI 104300</t>
  </si>
  <si>
    <t>SINAPI 90944</t>
  </si>
  <si>
    <t>SINAPI 90934</t>
  </si>
  <si>
    <t>SINAPI 90954</t>
  </si>
  <si>
    <t>SINAPI 90933</t>
  </si>
  <si>
    <t>SINAPI 90943</t>
  </si>
  <si>
    <t>SINAPI 90953</t>
  </si>
  <si>
    <t>SINAPI 90932</t>
  </si>
  <si>
    <t>SINAPI 90942</t>
  </si>
  <si>
    <t>SINAPI 90952</t>
  </si>
  <si>
    <t>SINAPI 90930</t>
  </si>
  <si>
    <t>SINAPI 90940</t>
  </si>
  <si>
    <t>SINAPI 90950</t>
  </si>
  <si>
    <t>SINAPI 88476</t>
  </si>
  <si>
    <t>SINAPI 88477</t>
  </si>
  <si>
    <t>SINAPI 88478</t>
  </si>
  <si>
    <t>SINAPI 88470</t>
  </si>
  <si>
    <t>SINAPI 88471</t>
  </si>
  <si>
    <t>SINAPI 88472</t>
  </si>
  <si>
    <t>SINAPI 87759</t>
  </si>
  <si>
    <t>SINAPI 87769</t>
  </si>
  <si>
    <t>SINAPI 87739</t>
  </si>
  <si>
    <t>SINAPI 87749</t>
  </si>
  <si>
    <t>SINAPI 87624</t>
  </si>
  <si>
    <t>SINAPI 87634</t>
  </si>
  <si>
    <t>SINAPI 87644</t>
  </si>
  <si>
    <t>SINAPI 87684</t>
  </si>
  <si>
    <t>SINAPI 87694</t>
  </si>
  <si>
    <t>SINAPI 87704</t>
  </si>
  <si>
    <t>SINAPI 87758</t>
  </si>
  <si>
    <t>SINAPI 87768</t>
  </si>
  <si>
    <t>SINAPI 87738</t>
  </si>
  <si>
    <t>SINAPI 87748</t>
  </si>
  <si>
    <t>SINAPI 87623</t>
  </si>
  <si>
    <t>SINAPI 87633</t>
  </si>
  <si>
    <t>SINAPI 87643</t>
  </si>
  <si>
    <t>SINAPI 87683</t>
  </si>
  <si>
    <t>SINAPI 87703</t>
  </si>
  <si>
    <t>SINAPI 87693</t>
  </si>
  <si>
    <t>SINAPI 87757</t>
  </si>
  <si>
    <t>SINAPI 87767</t>
  </si>
  <si>
    <t>SINAPI 87737</t>
  </si>
  <si>
    <t>SINAPI 87747</t>
  </si>
  <si>
    <t>SINAPI 87622</t>
  </si>
  <si>
    <t>SINAPI 87632</t>
  </si>
  <si>
    <t>SINAPI 87642</t>
  </si>
  <si>
    <t>SINAPI 87682</t>
  </si>
  <si>
    <t>SINAPI 87692</t>
  </si>
  <si>
    <t>SINAPI 87702</t>
  </si>
  <si>
    <t>SINAPI 87755</t>
  </si>
  <si>
    <t>SINAPI 87765</t>
  </si>
  <si>
    <t>SINAPI 87735</t>
  </si>
  <si>
    <t>SINAPI 87745</t>
  </si>
  <si>
    <t>SINAPI 87620</t>
  </si>
  <si>
    <t>SINAPI 87630</t>
  </si>
  <si>
    <t>SINAPI 87640</t>
  </si>
  <si>
    <t>SINAPI 87680</t>
  </si>
  <si>
    <t>SINAPI 87690</t>
  </si>
  <si>
    <t>SINAPI 87700</t>
  </si>
  <si>
    <t>SINAPI 102803</t>
  </si>
  <si>
    <t>SINAPI 92717</t>
  </si>
  <si>
    <t>SINAPI 92716</t>
  </si>
  <si>
    <t>SINAPI 103668</t>
  </si>
  <si>
    <t>SINAPI 103667</t>
  </si>
  <si>
    <t>SINAPI 89218</t>
  </si>
  <si>
    <t>SINAPI 89843</t>
  </si>
  <si>
    <t>SINAPI 87446</t>
  </si>
  <si>
    <t>SINAPI 87445</t>
  </si>
  <si>
    <t>SINAPI 93234</t>
  </si>
  <si>
    <t>SINAPI 93233</t>
  </si>
  <si>
    <t>SINAPI 102953</t>
  </si>
  <si>
    <t>SINAPI 102952</t>
  </si>
  <si>
    <t>SINAPI 88831</t>
  </si>
  <si>
    <t>SINAPI 88830</t>
  </si>
  <si>
    <t>SINAPI 89226</t>
  </si>
  <si>
    <t>SINAPI 89225</t>
  </si>
  <si>
    <t>SINAPI 89279</t>
  </si>
  <si>
    <t>SINAPI 89278</t>
  </si>
  <si>
    <t>SINAPI 90651</t>
  </si>
  <si>
    <t>SINAPI 90650</t>
  </si>
  <si>
    <t>SINAPI 90657</t>
  </si>
  <si>
    <t>SINAPI 90656</t>
  </si>
  <si>
    <t>SINAPI 90663</t>
  </si>
  <si>
    <t>SINAPI 90662</t>
  </si>
  <si>
    <t>SINAPI 89022</t>
  </si>
  <si>
    <t>SINAPI 89021</t>
  </si>
  <si>
    <t>SINAPI 90644</t>
  </si>
  <si>
    <t>SINAPI 90643</t>
  </si>
  <si>
    <t>SINAPI 102811</t>
  </si>
  <si>
    <t>SINAPI 102810</t>
  </si>
  <si>
    <t>SINAPI 92146</t>
  </si>
  <si>
    <t>SINAPI 92145</t>
  </si>
  <si>
    <t>SINAPI 92139</t>
  </si>
  <si>
    <t>SINAPI 92138</t>
  </si>
  <si>
    <t>SINAPI 91387</t>
  </si>
  <si>
    <t>SINAPI 91386</t>
  </si>
  <si>
    <t>SINAPI 96036</t>
  </si>
  <si>
    <t>SINAPI 96035</t>
  </si>
  <si>
    <t>SINAPI 89877</t>
  </si>
  <si>
    <t>SINAPI 89876</t>
  </si>
  <si>
    <t>SINAPI 89884</t>
  </si>
  <si>
    <t>SINAPI 89883</t>
  </si>
  <si>
    <t>SINAPI 67827</t>
  </si>
  <si>
    <t>SINAPI 67826</t>
  </si>
  <si>
    <t>SINAPI 5961</t>
  </si>
  <si>
    <t>SINAPI 5811</t>
  </si>
  <si>
    <t>SINAPI 92243</t>
  </si>
  <si>
    <t>SINAPI 92242</t>
  </si>
  <si>
    <t>SINAPI 91646</t>
  </si>
  <si>
    <t>SINAPI 91645</t>
  </si>
  <si>
    <t>SINAPI 92107</t>
  </si>
  <si>
    <t>SINAPI 92106</t>
  </si>
  <si>
    <t>SINAPI 5903</t>
  </si>
  <si>
    <t>SINAPI 5901</t>
  </si>
  <si>
    <t>SINAPI 6260</t>
  </si>
  <si>
    <t>SINAPI 6259</t>
  </si>
  <si>
    <t>SINAPI 104705</t>
  </si>
  <si>
    <t>SINAPI 104704</t>
  </si>
  <si>
    <t>SINAPI 91395</t>
  </si>
  <si>
    <t>SINAPI 73467</t>
  </si>
  <si>
    <t>SINAPI 5826</t>
  </si>
  <si>
    <t>SINAPI 5824</t>
  </si>
  <si>
    <t>SINAPI 5892</t>
  </si>
  <si>
    <t>SINAPI 5890</t>
  </si>
  <si>
    <t>SINAPI 5896</t>
  </si>
  <si>
    <t>SINAPI 5894</t>
  </si>
  <si>
    <t>SINAPI 91032</t>
  </si>
  <si>
    <t>SINAPI 91031</t>
  </si>
  <si>
    <t>SINAPI 102817</t>
  </si>
  <si>
    <t>SINAPI 102816</t>
  </si>
  <si>
    <t>SINAPI 91534</t>
  </si>
  <si>
    <t>SINAPI 91533</t>
  </si>
  <si>
    <t>SINAPI 95265</t>
  </si>
  <si>
    <t>SINAPI 95264</t>
  </si>
  <si>
    <t>SINAPI 90973</t>
  </si>
  <si>
    <t>SINAPI 90972</t>
  </si>
  <si>
    <t>SINAPI 91001</t>
  </si>
  <si>
    <t>SINAPI 90999</t>
  </si>
  <si>
    <t>SINAPI 5954</t>
  </si>
  <si>
    <t>SINAPI 5953</t>
  </si>
  <si>
    <t>SINAPI 90982</t>
  </si>
  <si>
    <t>SINAPI 90979</t>
  </si>
  <si>
    <t>SINAPI 90965</t>
  </si>
  <si>
    <t>SINAPI 90964</t>
  </si>
  <si>
    <t>SINAPI 102970</t>
  </si>
  <si>
    <t>SINAPI 102971</t>
  </si>
  <si>
    <t>SINAPI 102822</t>
  </si>
  <si>
    <t>SINAPI 102821</t>
  </si>
  <si>
    <t>SINAPI 102828</t>
  </si>
  <si>
    <t>SINAPI 102827</t>
  </si>
  <si>
    <t>SINAPI 103939</t>
  </si>
  <si>
    <t>SINAPI 103938</t>
  </si>
  <si>
    <t>SINAPI 103945</t>
  </si>
  <si>
    <t>SINAPI 103944</t>
  </si>
  <si>
    <t>SINAPI 91285</t>
  </si>
  <si>
    <t>SINAPI 91283</t>
  </si>
  <si>
    <t>SINAPI 95283</t>
  </si>
  <si>
    <t>SINAPI 95282</t>
  </si>
  <si>
    <t>SINAPI 95128</t>
  </si>
  <si>
    <t>SINAPI 95127</t>
  </si>
  <si>
    <t>SINAPI 92044</t>
  </si>
  <si>
    <t>SINAPI 92043</t>
  </si>
  <si>
    <t>SINAPI 102834</t>
  </si>
  <si>
    <t>SINAPI 102833</t>
  </si>
  <si>
    <t>SINAPI 92119</t>
  </si>
  <si>
    <t>SINAPI 92118</t>
  </si>
  <si>
    <t>SINAPI 102917</t>
  </si>
  <si>
    <t>SINAPI 102916</t>
  </si>
  <si>
    <t>SINAPI 95721</t>
  </si>
  <si>
    <t>SINAPI 95720</t>
  </si>
  <si>
    <t>SINAPI 104717</t>
  </si>
  <si>
    <t>SINAPI 104716</t>
  </si>
  <si>
    <t>SINAPI 102899</t>
  </si>
  <si>
    <t>SINAPI 102898</t>
  </si>
  <si>
    <t>SINAPI 5632</t>
  </si>
  <si>
    <t>SINAPI 5631</t>
  </si>
  <si>
    <t>SINAPI 88908</t>
  </si>
  <si>
    <t>SINAPI 88907</t>
  </si>
  <si>
    <t>SINAPI 5911</t>
  </si>
  <si>
    <t>SINAPI 5909</t>
  </si>
  <si>
    <t>SINAPI 91486</t>
  </si>
  <si>
    <t>SINAPI 83362</t>
  </si>
  <si>
    <t>SINAPI 102839</t>
  </si>
  <si>
    <t>SINAPI 102838</t>
  </si>
  <si>
    <t>SINAPI 89235</t>
  </si>
  <si>
    <t>SINAPI 89234</t>
  </si>
  <si>
    <t>SINAPI 89243</t>
  </si>
  <si>
    <t>SINAPI 89242</t>
  </si>
  <si>
    <t>SINAPI 102935</t>
  </si>
  <si>
    <t>SINAPI 102934</t>
  </si>
  <si>
    <t>SINAPI 93416</t>
  </si>
  <si>
    <t>SINAPI 93415</t>
  </si>
  <si>
    <t>SINAPI 5689</t>
  </si>
  <si>
    <t>SINAPI 5690</t>
  </si>
  <si>
    <t>SINAPI 5923</t>
  </si>
  <si>
    <t>SINAPI 5921</t>
  </si>
  <si>
    <t>SINAPI 95212</t>
  </si>
  <si>
    <t>SINAPI 95213</t>
  </si>
  <si>
    <t>SINAPI 93272</t>
  </si>
  <si>
    <t>SINAPI 93274</t>
  </si>
  <si>
    <t>SINAPI 83766</t>
  </si>
  <si>
    <t>SINAPI 83765</t>
  </si>
  <si>
    <t>SINAPI 95873</t>
  </si>
  <si>
    <t>SINAPI 95872</t>
  </si>
  <si>
    <t>SINAPI 104689</t>
  </si>
  <si>
    <t>SINAPI 104688</t>
  </si>
  <si>
    <t>SINAPI 73395</t>
  </si>
  <si>
    <t>SINAPI 73417</t>
  </si>
  <si>
    <t>SINAPI 93428</t>
  </si>
  <si>
    <t>SINAPI 93427</t>
  </si>
  <si>
    <t>SINAPI 93422</t>
  </si>
  <si>
    <t>SINAPI 93421</t>
  </si>
  <si>
    <t>SINAPI 93282</t>
  </si>
  <si>
    <t>SINAPI 93281</t>
  </si>
  <si>
    <t>SINAPI 104914</t>
  </si>
  <si>
    <t>SINAPI 104913</t>
  </si>
  <si>
    <t>SINAPI 102845</t>
  </si>
  <si>
    <t>SINAPI 102844</t>
  </si>
  <si>
    <t>SINAPI 89273</t>
  </si>
  <si>
    <t>SINAPI 89272</t>
  </si>
  <si>
    <t>SINAPI 93288</t>
  </si>
  <si>
    <t>SINAPI 93287</t>
  </si>
  <si>
    <t>SINAPI 104711</t>
  </si>
  <si>
    <t>SINAPI 104710</t>
  </si>
  <si>
    <t>SINAPI 104908</t>
  </si>
  <si>
    <t>SINAPI 104907</t>
  </si>
  <si>
    <t>SINAPI 102851</t>
  </si>
  <si>
    <t>SINAPI 102850</t>
  </si>
  <si>
    <t>SINAPI 102857</t>
  </si>
  <si>
    <t>SINAPI 102856</t>
  </si>
  <si>
    <t>SINAPI 93403</t>
  </si>
  <si>
    <t>SINAPI 93402</t>
  </si>
  <si>
    <t>SINAPI 5930</t>
  </si>
  <si>
    <t>SINAPI 5928</t>
  </si>
  <si>
    <t>SINAPI 105845</t>
  </si>
  <si>
    <t>SINAPI 105844</t>
  </si>
  <si>
    <t>SINAPI 91635</t>
  </si>
  <si>
    <t>SINAPI 91634</t>
  </si>
  <si>
    <t>SINAPI 105985</t>
  </si>
  <si>
    <t>SINAPI 105984</t>
  </si>
  <si>
    <t>SINAPI 98765</t>
  </si>
  <si>
    <t>SINAPI 98764</t>
  </si>
  <si>
    <t>SINAPI 99834</t>
  </si>
  <si>
    <t>SINAPI 99833</t>
  </si>
  <si>
    <t>SINAPI 104521</t>
  </si>
  <si>
    <t>SINAPI 104520</t>
  </si>
  <si>
    <t>SINAPI 90687</t>
  </si>
  <si>
    <t>SINAPI 90686</t>
  </si>
  <si>
    <t>SINAPI 5952</t>
  </si>
  <si>
    <t>SINAPI 5795</t>
  </si>
  <si>
    <t>SINAPI 104657</t>
  </si>
  <si>
    <t>SINAPI 104656</t>
  </si>
  <si>
    <t>SINAPI 102274</t>
  </si>
  <si>
    <t>SINAPI 102275</t>
  </si>
  <si>
    <t>SINAPI 95259</t>
  </si>
  <si>
    <t>SINAPI 95258</t>
  </si>
  <si>
    <t>SINAPI 105917</t>
  </si>
  <si>
    <t>SINAPI 105916</t>
  </si>
  <si>
    <t>SINAPI 92967</t>
  </si>
  <si>
    <t>SINAPI 92966</t>
  </si>
  <si>
    <t>SINAPI 103794</t>
  </si>
  <si>
    <t>SINAPI 103793</t>
  </si>
  <si>
    <t>SINAPI 96156</t>
  </si>
  <si>
    <t>SINAPI 96158</t>
  </si>
  <si>
    <t>SINAPI 90693</t>
  </si>
  <si>
    <t>SINAPI 90692</t>
  </si>
  <si>
    <t>SINAPI 96246</t>
  </si>
  <si>
    <t>SINAPI 96245</t>
  </si>
  <si>
    <t>SINAPI 88404</t>
  </si>
  <si>
    <t>SINAPI 88399</t>
  </si>
  <si>
    <t>SINAPI 88392</t>
  </si>
  <si>
    <t>SINAPI 88386</t>
  </si>
  <si>
    <t>SINAPI 88398</t>
  </si>
  <si>
    <t>SINAPI 88393</t>
  </si>
  <si>
    <t>SINAPI 90638</t>
  </si>
  <si>
    <t>SINAPI 90637</t>
  </si>
  <si>
    <t>SINAPI 103243</t>
  </si>
  <si>
    <t>SINAPI 103242</t>
  </si>
  <si>
    <t>SINAPI 5806</t>
  </si>
  <si>
    <t>SINAPI 73536</t>
  </si>
  <si>
    <t>SINAPI 7043</t>
  </si>
  <si>
    <t>SINAPI 7042</t>
  </si>
  <si>
    <t>SINAPI 5934</t>
  </si>
  <si>
    <t>SINAPI 5932</t>
  </si>
  <si>
    <t>SINAPI 96159</t>
  </si>
  <si>
    <t>SINAPI 95133</t>
  </si>
  <si>
    <t>SINAPI 102986</t>
  </si>
  <si>
    <t>SINAPI 102987</t>
  </si>
  <si>
    <t>SINAPI 92961</t>
  </si>
  <si>
    <t>SINAPI 92960</t>
  </si>
  <si>
    <t>SINAPI 102863</t>
  </si>
  <si>
    <t>SINAPI 102862</t>
  </si>
  <si>
    <t>SINAPI 93409</t>
  </si>
  <si>
    <t>SINAPI 93408</t>
  </si>
  <si>
    <t>SINAPI 102941</t>
  </si>
  <si>
    <t>SINAPI 102940</t>
  </si>
  <si>
    <t>SINAPI 103164</t>
  </si>
  <si>
    <t>SINAPI 103163</t>
  </si>
  <si>
    <t>SINAPI 103158</t>
  </si>
  <si>
    <t>SINAPI 103157</t>
  </si>
  <si>
    <t>SINAPI 103176</t>
  </si>
  <si>
    <t>SINAPI 103175</t>
  </si>
  <si>
    <t>SINAPI 103182</t>
  </si>
  <si>
    <t>SINAPI 103181</t>
  </si>
  <si>
    <t>SINAPI 103170</t>
  </si>
  <si>
    <t>SINAPI 103169</t>
  </si>
  <si>
    <t>SINAPI 102869</t>
  </si>
  <si>
    <t>SINAPI 102868</t>
  </si>
  <si>
    <t>SINAPI 92113</t>
  </si>
  <si>
    <t>SINAPI 92112</t>
  </si>
  <si>
    <t>SINAPI 90675</t>
  </si>
  <si>
    <t>SINAPI 90674</t>
  </si>
  <si>
    <t>SINAPI 93225</t>
  </si>
  <si>
    <t>SINAPI 93224</t>
  </si>
  <si>
    <t>SINAPI 104696</t>
  </si>
  <si>
    <t>SINAPI 104695</t>
  </si>
  <si>
    <t>SINAPI 90681</t>
  </si>
  <si>
    <t>SINAPI 90680</t>
  </si>
  <si>
    <t>SINAPI 102875</t>
  </si>
  <si>
    <t>SINAPI 102874</t>
  </si>
  <si>
    <t>SINAPI 102965</t>
  </si>
  <si>
    <t>SINAPI 102964</t>
  </si>
  <si>
    <t>SINAPI 95703</t>
  </si>
  <si>
    <t>SINAPI 95702</t>
  </si>
  <si>
    <t>SINAPI 90626</t>
  </si>
  <si>
    <t>SINAPI 90625</t>
  </si>
  <si>
    <t>SINAPI 102881</t>
  </si>
  <si>
    <t>SINAPI 102880</t>
  </si>
  <si>
    <t>SINAPI 103225</t>
  </si>
  <si>
    <t>SINAPI 103224</t>
  </si>
  <si>
    <t>SINAPI 103237</t>
  </si>
  <si>
    <t>SINAPI 103236</t>
  </si>
  <si>
    <t>SINAPI 103231</t>
  </si>
  <si>
    <t>SINAPI 103230</t>
  </si>
  <si>
    <t>SINAPI 95621</t>
  </si>
  <si>
    <t>SINAPI 95620</t>
  </si>
  <si>
    <t>SINAPI 102975</t>
  </si>
  <si>
    <t>SINAPI 102976</t>
  </si>
  <si>
    <t>SINAPI 90632</t>
  </si>
  <si>
    <t>SINAPI 90631</t>
  </si>
  <si>
    <t>SINAPI 95709</t>
  </si>
  <si>
    <t>SINAPI 95708</t>
  </si>
  <si>
    <t>SINAPI 91278</t>
  </si>
  <si>
    <t>SINAPI 91277</t>
  </si>
  <si>
    <t>SINAPI 102887</t>
  </si>
  <si>
    <t>SINAPI 102886</t>
  </si>
  <si>
    <t>SINAPI 95277</t>
  </si>
  <si>
    <t>SINAPI 95276</t>
  </si>
  <si>
    <t>SINAPI 88430</t>
  </si>
  <si>
    <t>SINAPI 88418</t>
  </si>
  <si>
    <t>SINAPI 88438</t>
  </si>
  <si>
    <t>SINAPI 88433</t>
  </si>
  <si>
    <t>SINAPI 90669</t>
  </si>
  <si>
    <t>SINAPI 90668</t>
  </si>
  <si>
    <t>SINAPI 102980</t>
  </si>
  <si>
    <t>SINAPI 102981</t>
  </si>
  <si>
    <t>SINAPI 5946</t>
  </si>
  <si>
    <t>SINAPI 5944</t>
  </si>
  <si>
    <t>SINAPI 5942</t>
  </si>
  <si>
    <t>SINAPI 5940</t>
  </si>
  <si>
    <t>SINAPI 102893</t>
  </si>
  <si>
    <t>SINAPI 102892</t>
  </si>
  <si>
    <t>SINAPI 89251</t>
  </si>
  <si>
    <t>SINAPI 89250</t>
  </si>
  <si>
    <t>SINAPI 102959</t>
  </si>
  <si>
    <t>SINAPI 102958</t>
  </si>
  <si>
    <t>SINAPI 5681</t>
  </si>
  <si>
    <t>SINAPI 5680</t>
  </si>
  <si>
    <t>SINAPI 5877</t>
  </si>
  <si>
    <t>SINAPI 5875</t>
  </si>
  <si>
    <t>SINAPI 5679</t>
  </si>
  <si>
    <t>SINAPI 5678</t>
  </si>
  <si>
    <t>SINAPI 6880</t>
  </si>
  <si>
    <t>SINAPI 6879</t>
  </si>
  <si>
    <t>SINAPI 96464</t>
  </si>
  <si>
    <t>SINAPI 96463</t>
  </si>
  <si>
    <t>SINAPI 7050</t>
  </si>
  <si>
    <t>SINAPI 7049</t>
  </si>
  <si>
    <t>SINAPI 95632</t>
  </si>
  <si>
    <t>SINAPI 95631</t>
  </si>
  <si>
    <t>SINAPI 5685</t>
  </si>
  <si>
    <t>SINAPI 5684</t>
  </si>
  <si>
    <t>SINAPI 93244</t>
  </si>
  <si>
    <t>SINAPI 73436</t>
  </si>
  <si>
    <t>SINAPI 5881</t>
  </si>
  <si>
    <t>SINAPI 5879</t>
  </si>
  <si>
    <t>SINAPI 5865</t>
  </si>
  <si>
    <t>SINAPI 5863</t>
  </si>
  <si>
    <t>SINAPI 5869</t>
  </si>
  <si>
    <t>SINAPI 5867</t>
  </si>
  <si>
    <t>SINAPI 95271</t>
  </si>
  <si>
    <t>SINAPI 95270</t>
  </si>
  <si>
    <t>SINAPI 91693</t>
  </si>
  <si>
    <t>SINAPI 91692</t>
  </si>
  <si>
    <t>SINAPI 102929</t>
  </si>
  <si>
    <t>SINAPI 102928</t>
  </si>
  <si>
    <t>SINAPI 95140</t>
  </si>
  <si>
    <t>SINAPI 95139</t>
  </si>
  <si>
    <t>SINAPI 89027</t>
  </si>
  <si>
    <t>SINAPI 89028</t>
  </si>
  <si>
    <t>SINAPI 7031</t>
  </si>
  <si>
    <t>SINAPI 7030</t>
  </si>
  <si>
    <t>SINAPI 102947</t>
  </si>
  <si>
    <t>SINAPI 102946</t>
  </si>
  <si>
    <t>SINAPI 104092</t>
  </si>
  <si>
    <t>SINAPI 104091</t>
  </si>
  <si>
    <t>SINAPI 104098</t>
  </si>
  <si>
    <t>SINAPI 104097</t>
  </si>
  <si>
    <t>SINAPI 102905</t>
  </si>
  <si>
    <t>SINAPI 102904</t>
  </si>
  <si>
    <t>SINAPI 89031</t>
  </si>
  <si>
    <t>SINAPI 89032</t>
  </si>
  <si>
    <t>SINAPI 88844</t>
  </si>
  <si>
    <t>SINAPI 88843</t>
  </si>
  <si>
    <t>SINAPI 5853</t>
  </si>
  <si>
    <t>SINAPI 5851</t>
  </si>
  <si>
    <t>SINAPI 5849</t>
  </si>
  <si>
    <t>SINAPI 5847</t>
  </si>
  <si>
    <t>SINAPI 5857</t>
  </si>
  <si>
    <t>SINAPI 5855</t>
  </si>
  <si>
    <t>SINAPI 96021</t>
  </si>
  <si>
    <t>SINAPI 96020</t>
  </si>
  <si>
    <t>SINAPI 96014</t>
  </si>
  <si>
    <t>SINAPI 96013</t>
  </si>
  <si>
    <t>SINAPI 96029</t>
  </si>
  <si>
    <t>SINAPI 96028</t>
  </si>
  <si>
    <t>SINAPI 96155</t>
  </si>
  <si>
    <t>SINAPI 96157</t>
  </si>
  <si>
    <t>SINAPI 5845</t>
  </si>
  <si>
    <t>SINAPI 5843</t>
  </si>
  <si>
    <t>SINAPI 89036</t>
  </si>
  <si>
    <t>SINAPI 89035</t>
  </si>
  <si>
    <t>SINAPI 102911</t>
  </si>
  <si>
    <t>SINAPI 102910</t>
  </si>
  <si>
    <t>SINAPI 93440</t>
  </si>
  <si>
    <t>SINAPI 93439</t>
  </si>
  <si>
    <t>SINAPI 100648</t>
  </si>
  <si>
    <t>SINAPI 100647</t>
  </si>
  <si>
    <t>SINAPI 5829</t>
  </si>
  <si>
    <t>SINAPI 5823</t>
  </si>
  <si>
    <t>SINAPI 5884</t>
  </si>
  <si>
    <t>SINAPI 5882</t>
  </si>
  <si>
    <t>SINAPI 100642</t>
  </si>
  <si>
    <t>SINAPI 100641</t>
  </si>
  <si>
    <t>SINAPI 93434</t>
  </si>
  <si>
    <t>SINAPI 93433</t>
  </si>
  <si>
    <t>SINAPI 95122</t>
  </si>
  <si>
    <t>SINAPI 95121</t>
  </si>
  <si>
    <t>SINAPI 103662</t>
  </si>
  <si>
    <t>SINAPI 103661</t>
  </si>
  <si>
    <t>SINAPI 5841</t>
  </si>
  <si>
    <t>SINAPI 5839</t>
  </si>
  <si>
    <t>SINAPI 90587</t>
  </si>
  <si>
    <t>SINAPI 90586</t>
  </si>
  <si>
    <t>SINAPI 5837</t>
  </si>
  <si>
    <t>SINAPI 5835</t>
  </si>
  <si>
    <t>SINAPI 89257</t>
  </si>
  <si>
    <t>SINAPI 89258</t>
  </si>
  <si>
    <t>SINAPI 97621</t>
  </si>
  <si>
    <t>SINAPI 97622</t>
  </si>
  <si>
    <t>SINAPI 97623</t>
  </si>
  <si>
    <t>SINAPI 97624</t>
  </si>
  <si>
    <t>SINAPI 97625</t>
  </si>
  <si>
    <t>SINAPI 104791</t>
  </si>
  <si>
    <t>SINAPI 97631</t>
  </si>
  <si>
    <t>SINAPI 97630</t>
  </si>
  <si>
    <t>SINAPI 104796</t>
  </si>
  <si>
    <t>SINAPI 97628</t>
  </si>
  <si>
    <t>SINAPI 97629</t>
  </si>
  <si>
    <t>SINAPI 97626</t>
  </si>
  <si>
    <t>SINAPI 97627</t>
  </si>
  <si>
    <t>SINAPI 104789</t>
  </si>
  <si>
    <t>SINAPI 104790</t>
  </si>
  <si>
    <t>SINAPI 97633</t>
  </si>
  <si>
    <t>SINAPI 97634</t>
  </si>
  <si>
    <t>SINAPI 97632</t>
  </si>
  <si>
    <t>SINAPI 97636</t>
  </si>
  <si>
    <t>SINAPI 104797</t>
  </si>
  <si>
    <t>SINAPI 104803</t>
  </si>
  <si>
    <t>SINAPI 97664</t>
  </si>
  <si>
    <t>SINAPI 104801</t>
  </si>
  <si>
    <t>SINAPI 97661</t>
  </si>
  <si>
    <t>SINAPI 104794</t>
  </si>
  <si>
    <t>SINAPI 104795</t>
  </si>
  <si>
    <t>SINAPI 104792</t>
  </si>
  <si>
    <t>SINAPI 104793</t>
  </si>
  <si>
    <t>SINAPI 104800</t>
  </si>
  <si>
    <t>SINAPI 97638</t>
  </si>
  <si>
    <t>SINAPI 97641</t>
  </si>
  <si>
    <t>SINAPI 97640</t>
  </si>
  <si>
    <t>SINAPI 97660</t>
  </si>
  <si>
    <t>SINAPI 97645</t>
  </si>
  <si>
    <t>SINAPI 97663</t>
  </si>
  <si>
    <t>SINAPI 97665</t>
  </si>
  <si>
    <t>SINAPI 97666</t>
  </si>
  <si>
    <t>SINAPI 97635</t>
  </si>
  <si>
    <t>SINAPI 97643</t>
  </si>
  <si>
    <t>SINAPI 104799</t>
  </si>
  <si>
    <t>SINAPI 97639</t>
  </si>
  <si>
    <t>SINAPI 97644</t>
  </si>
  <si>
    <t>SINAPI 97648</t>
  </si>
  <si>
    <t>SINAPI 104798</t>
  </si>
  <si>
    <t>SINAPI 97637</t>
  </si>
  <si>
    <t>SINAPI 104802</t>
  </si>
  <si>
    <t>SINAPI 97647</t>
  </si>
  <si>
    <t>SINAPI 97649</t>
  </si>
  <si>
    <t>SINAPI 97652</t>
  </si>
  <si>
    <t>SINAPI 97654</t>
  </si>
  <si>
    <t>SINAPI 97651</t>
  </si>
  <si>
    <t>SINAPI 97653</t>
  </si>
  <si>
    <t>SINAPI 97657</t>
  </si>
  <si>
    <t>SINAPI 97659</t>
  </si>
  <si>
    <t>SINAPI 97656</t>
  </si>
  <si>
    <t>SINAPI 97658</t>
  </si>
  <si>
    <t>SINAPI 97650</t>
  </si>
  <si>
    <t>SINAPI 97642</t>
  </si>
  <si>
    <t>SINAPI 97655</t>
  </si>
  <si>
    <t>SINAPI 97662</t>
  </si>
  <si>
    <t>SINAPI 97646</t>
  </si>
  <si>
    <t>SINAPI 92712</t>
  </si>
  <si>
    <t>SINAPI 92713</t>
  </si>
  <si>
    <t>SINAPI 92714</t>
  </si>
  <si>
    <t>SINAPI 92715</t>
  </si>
  <si>
    <t>SINAPI 103663</t>
  </si>
  <si>
    <t>SINAPI 104390</t>
  </si>
  <si>
    <t>SINAPI 103664</t>
  </si>
  <si>
    <t>SINAPI 104451</t>
  </si>
  <si>
    <t>SINAPI 103666</t>
  </si>
  <si>
    <t>SINAPI 89212</t>
  </si>
  <si>
    <t>SINAPI 89213</t>
  </si>
  <si>
    <t>SINAPI 89214</t>
  </si>
  <si>
    <t>SINAPI 89215</t>
  </si>
  <si>
    <t>SINAPI 87441</t>
  </si>
  <si>
    <t>SINAPI 87442</t>
  </si>
  <si>
    <t>SINAPI 87443</t>
  </si>
  <si>
    <t>SINAPI 87444</t>
  </si>
  <si>
    <t>SINAPI 93229</t>
  </si>
  <si>
    <t>SINAPI 93230</t>
  </si>
  <si>
    <t>SINAPI 93231</t>
  </si>
  <si>
    <t>SINAPI 93232</t>
  </si>
  <si>
    <t>SINAPI 102948</t>
  </si>
  <si>
    <t>SINAPI 102949</t>
  </si>
  <si>
    <t>SINAPI 102950</t>
  </si>
  <si>
    <t>SINAPI 102951</t>
  </si>
  <si>
    <t>SINAPI 88826</t>
  </si>
  <si>
    <t>SINAPI 88827</t>
  </si>
  <si>
    <t>SINAPI 88828</t>
  </si>
  <si>
    <t>SINAPI 88829</t>
  </si>
  <si>
    <t>SINAPI 89221</t>
  </si>
  <si>
    <t>SINAPI 89222</t>
  </si>
  <si>
    <t>SINAPI 89223</t>
  </si>
  <si>
    <t>SINAPI 89224</t>
  </si>
  <si>
    <t>SINAPI 89274</t>
  </si>
  <si>
    <t>SINAPI 89275</t>
  </si>
  <si>
    <t>SINAPI 89276</t>
  </si>
  <si>
    <t>SINAPI 89277</t>
  </si>
  <si>
    <t>SINAPI 90646</t>
  </si>
  <si>
    <t>SINAPI 90647</t>
  </si>
  <si>
    <t>SINAPI 90648</t>
  </si>
  <si>
    <t>SINAPI 90649</t>
  </si>
  <si>
    <t>SINAPI 90652</t>
  </si>
  <si>
    <t>SINAPI 90653</t>
  </si>
  <si>
    <t>SINAPI 90654</t>
  </si>
  <si>
    <t>SINAPI 90655</t>
  </si>
  <si>
    <t>SINAPI 90658</t>
  </si>
  <si>
    <t>SINAPI 90659</t>
  </si>
  <si>
    <t>SINAPI 90660</t>
  </si>
  <si>
    <t>SINAPI 90661</t>
  </si>
  <si>
    <t>SINAPI 89019</t>
  </si>
  <si>
    <t>SINAPI 89020</t>
  </si>
  <si>
    <t>SINAPI 5800</t>
  </si>
  <si>
    <t>SINAPI 53866</t>
  </si>
  <si>
    <t>SINAPI 90639</t>
  </si>
  <si>
    <t>SINAPI 90640</t>
  </si>
  <si>
    <t>SINAPI 90641</t>
  </si>
  <si>
    <t>SINAPI 90642</t>
  </si>
  <si>
    <t>SINAPI 102806</t>
  </si>
  <si>
    <t>SINAPI 102807</t>
  </si>
  <si>
    <t>SINAPI 102808</t>
  </si>
  <si>
    <t>SINAPI 102809</t>
  </si>
  <si>
    <t>SINAPI 92140</t>
  </si>
  <si>
    <t>SINAPI 92142</t>
  </si>
  <si>
    <t>SINAPI 92141</t>
  </si>
  <si>
    <t>SINAPI 92143</t>
  </si>
  <si>
    <t>SINAPI 92144</t>
  </si>
  <si>
    <t>SINAPI 92133</t>
  </si>
  <si>
    <t>SINAPI 92135</t>
  </si>
  <si>
    <t>SINAPI 92134</t>
  </si>
  <si>
    <t>SINAPI 92136</t>
  </si>
  <si>
    <t>SINAPI 92137</t>
  </si>
  <si>
    <t>SINAPI 91380</t>
  </si>
  <si>
    <t>SINAPI 91382</t>
  </si>
  <si>
    <t>SINAPI 91381</t>
  </si>
  <si>
    <t>SINAPI 91383</t>
  </si>
  <si>
    <t>SINAPI 91384</t>
  </si>
  <si>
    <t>SINAPI 96030</t>
  </si>
  <si>
    <t>SINAPI 96032</t>
  </si>
  <si>
    <t>SINAPI 96031</t>
  </si>
  <si>
    <t>SINAPI 96033</t>
  </si>
  <si>
    <t>SINAPI 96034</t>
  </si>
  <si>
    <t>SINAPI 89870</t>
  </si>
  <si>
    <t>SINAPI 89872</t>
  </si>
  <si>
    <t>SINAPI 89871</t>
  </si>
  <si>
    <t>SINAPI 89873</t>
  </si>
  <si>
    <t>SINAPI 89874</t>
  </si>
  <si>
    <t>SINAPI 89878</t>
  </si>
  <si>
    <t>SINAPI 89880</t>
  </si>
  <si>
    <t>SINAPI 89879</t>
  </si>
  <si>
    <t>SINAPI 89881</t>
  </si>
  <si>
    <t>SINAPI 89882</t>
  </si>
  <si>
    <t>SINAPI 7058</t>
  </si>
  <si>
    <t>SINAPI 91402</t>
  </si>
  <si>
    <t>SINAPI 7059</t>
  </si>
  <si>
    <t>SINAPI 7060</t>
  </si>
  <si>
    <t>SINAPI 7061</t>
  </si>
  <si>
    <t>SINAPI 91367</t>
  </si>
  <si>
    <t>SINAPI 91369</t>
  </si>
  <si>
    <t>SINAPI 91368</t>
  </si>
  <si>
    <t>SINAPI 5695</t>
  </si>
  <si>
    <t>SINAPI 53792</t>
  </si>
  <si>
    <t>SINAPI 92237</t>
  </si>
  <si>
    <t>SINAPI 92239</t>
  </si>
  <si>
    <t>SINAPI 92238</t>
  </si>
  <si>
    <t>SINAPI 92240</t>
  </si>
  <si>
    <t>SINAPI 92241</t>
  </si>
  <si>
    <t>SINAPI 91640</t>
  </si>
  <si>
    <t>SINAPI 91642</t>
  </si>
  <si>
    <t>SINAPI 91641</t>
  </si>
  <si>
    <t>SINAPI 91643</t>
  </si>
  <si>
    <t>SINAPI 91644</t>
  </si>
  <si>
    <t>SINAPI 92105</t>
  </si>
  <si>
    <t>SINAPI 92101</t>
  </si>
  <si>
    <t>SINAPI 92103</t>
  </si>
  <si>
    <t>SINAPI 92102</t>
  </si>
  <si>
    <t>SINAPI 92104</t>
  </si>
  <si>
    <t>SINAPI 91396</t>
  </si>
  <si>
    <t>SINAPI 91398</t>
  </si>
  <si>
    <t>SINAPI 91397</t>
  </si>
  <si>
    <t>SINAPI 5763</t>
  </si>
  <si>
    <t>SINAPI 53831</t>
  </si>
  <si>
    <t>SINAPI 91359</t>
  </si>
  <si>
    <t>SINAPI 91361</t>
  </si>
  <si>
    <t>SINAPI 91360</t>
  </si>
  <si>
    <t>SINAPI 53882</t>
  </si>
  <si>
    <t>SINAPI 5747</t>
  </si>
  <si>
    <t>SINAPI 104699</t>
  </si>
  <si>
    <t>SINAPI 104702</t>
  </si>
  <si>
    <t>SINAPI 104700</t>
  </si>
  <si>
    <t>SINAPI 104701</t>
  </si>
  <si>
    <t>SINAPI 104703</t>
  </si>
  <si>
    <t>SINAPI 91390</t>
  </si>
  <si>
    <t>SINAPI 91392</t>
  </si>
  <si>
    <t>SINAPI 91391</t>
  </si>
  <si>
    <t>SINAPI 73335</t>
  </si>
  <si>
    <t>SINAPI 73340</t>
  </si>
  <si>
    <t>SINAPI 89264</t>
  </si>
  <si>
    <t>SINAPI 89266</t>
  </si>
  <si>
    <t>SINAPI 89265</t>
  </si>
  <si>
    <t>SINAPI 5705</t>
  </si>
  <si>
    <t>SINAPI 53797</t>
  </si>
  <si>
    <t>SINAPI 91354</t>
  </si>
  <si>
    <t>SINAPI 91356</t>
  </si>
  <si>
    <t>SINAPI 91355</t>
  </si>
  <si>
    <t>SINAPI 5751</t>
  </si>
  <si>
    <t>SINAPI 53827</t>
  </si>
  <si>
    <t>SINAPI 91375</t>
  </si>
  <si>
    <t>SINAPI 91377</t>
  </si>
  <si>
    <t>SINAPI 91376</t>
  </si>
  <si>
    <t>SINAPI 5754</t>
  </si>
  <si>
    <t>SINAPI 53829</t>
  </si>
  <si>
    <t>SINAPI 91026</t>
  </si>
  <si>
    <t>SINAPI 91028</t>
  </si>
  <si>
    <t>SINAPI 91027</t>
  </si>
  <si>
    <t>SINAPI 91029</t>
  </si>
  <si>
    <t>SINAPI 91030</t>
  </si>
  <si>
    <t>SINAPI 102812</t>
  </si>
  <si>
    <t>SINAPI 102813</t>
  </si>
  <si>
    <t>SINAPI 102814</t>
  </si>
  <si>
    <t>SINAPI 102815</t>
  </si>
  <si>
    <t>SINAPI 91529</t>
  </si>
  <si>
    <t>SINAPI 91530</t>
  </si>
  <si>
    <t>SINAPI 91531</t>
  </si>
  <si>
    <t>SINAPI 91532</t>
  </si>
  <si>
    <t>SINAPI 95260</t>
  </si>
  <si>
    <t>SINAPI 95261</t>
  </si>
  <si>
    <t>SINAPI 95262</t>
  </si>
  <si>
    <t>SINAPI 95263</t>
  </si>
  <si>
    <t>SINAPI 90968</t>
  </si>
  <si>
    <t>SINAPI 90969</t>
  </si>
  <si>
    <t>SINAPI 90970</t>
  </si>
  <si>
    <t>SINAPI 90971</t>
  </si>
  <si>
    <t>SINAPI 90992</t>
  </si>
  <si>
    <t>SINAPI 90993</t>
  </si>
  <si>
    <t>SINAPI 90994</t>
  </si>
  <si>
    <t>SINAPI 90995</t>
  </si>
  <si>
    <t>SINAPI 90957</t>
  </si>
  <si>
    <t>SINAPI 90958</t>
  </si>
  <si>
    <t>SINAPI 5797</t>
  </si>
  <si>
    <t>SINAPI 53865</t>
  </si>
  <si>
    <t>SINAPI 90975</t>
  </si>
  <si>
    <t>SINAPI 90976</t>
  </si>
  <si>
    <t>SINAPI 90977</t>
  </si>
  <si>
    <t>SINAPI 90978</t>
  </si>
  <si>
    <t>SINAPI 90960</t>
  </si>
  <si>
    <t>SINAPI 90961</t>
  </si>
  <si>
    <t>SINAPI 90962</t>
  </si>
  <si>
    <t>SINAPI 90963</t>
  </si>
  <si>
    <t>SINAPI 102966</t>
  </si>
  <si>
    <t>SINAPI 102967</t>
  </si>
  <si>
    <t>SINAPI 102968</t>
  </si>
  <si>
    <t>SINAPI 102969</t>
  </si>
  <si>
    <t>SINAPI 102818</t>
  </si>
  <si>
    <t>SINAPI 102819</t>
  </si>
  <si>
    <t>SINAPI 102820</t>
  </si>
  <si>
    <t>SINAPI 102832</t>
  </si>
  <si>
    <t>SINAPI 102823</t>
  </si>
  <si>
    <t>SINAPI 102824</t>
  </si>
  <si>
    <t>SINAPI 102825</t>
  </si>
  <si>
    <t>SINAPI 102826</t>
  </si>
  <si>
    <t>SINAPI 103934</t>
  </si>
  <si>
    <t>SINAPI 103935</t>
  </si>
  <si>
    <t>SINAPI 103936</t>
  </si>
  <si>
    <t>SINAPI 103937</t>
  </si>
  <si>
    <t>SINAPI 103940</t>
  </si>
  <si>
    <t>SINAPI 103941</t>
  </si>
  <si>
    <t>SINAPI 103942</t>
  </si>
  <si>
    <t>SINAPI 103943</t>
  </si>
  <si>
    <t>SINAPI 91279</t>
  </si>
  <si>
    <t>SINAPI 91280</t>
  </si>
  <si>
    <t>SINAPI 91281</t>
  </si>
  <si>
    <t>SINAPI 91282</t>
  </si>
  <si>
    <t>SINAPI 95278</t>
  </si>
  <si>
    <t>SINAPI 95279</t>
  </si>
  <si>
    <t>SINAPI 95280</t>
  </si>
  <si>
    <t>SINAPI 95281</t>
  </si>
  <si>
    <t>SINAPI 95124</t>
  </si>
  <si>
    <t>SINAPI 95123</t>
  </si>
  <si>
    <t>SINAPI 95125</t>
  </si>
  <si>
    <t>SINAPI 95126</t>
  </si>
  <si>
    <t>SINAPI 92040</t>
  </si>
  <si>
    <t>SINAPI 92041</t>
  </si>
  <si>
    <t>SINAPI 92042</t>
  </si>
  <si>
    <t>SINAPI 102829</t>
  </si>
  <si>
    <t>SINAPI 102830</t>
  </si>
  <si>
    <t>SINAPI 102831</t>
  </si>
  <si>
    <t>SINAPI 92114</t>
  </si>
  <si>
    <t>SINAPI 92115</t>
  </si>
  <si>
    <t>SINAPI 92116</t>
  </si>
  <si>
    <t>SINAPI 102912</t>
  </si>
  <si>
    <t>SINAPI 102913</t>
  </si>
  <si>
    <t>SINAPI 102914</t>
  </si>
  <si>
    <t>SINAPI 102915</t>
  </si>
  <si>
    <t>SINAPI 95716</t>
  </si>
  <si>
    <t>SINAPI 95717</t>
  </si>
  <si>
    <t>SINAPI 95718</t>
  </si>
  <si>
    <t>SINAPI 95719</t>
  </si>
  <si>
    <t>SINAPI 104712</t>
  </si>
  <si>
    <t>SINAPI 104713</t>
  </si>
  <si>
    <t>SINAPI 104714</t>
  </si>
  <si>
    <t>SINAPI 104715</t>
  </si>
  <si>
    <t>SINAPI 102894</t>
  </si>
  <si>
    <t>SINAPI 104161</t>
  </si>
  <si>
    <t>SINAPI 102896</t>
  </si>
  <si>
    <t>SINAPI 102897</t>
  </si>
  <si>
    <t>SINAPI 5627</t>
  </si>
  <si>
    <t>SINAPI 5628</t>
  </si>
  <si>
    <t>SINAPI 5629</t>
  </si>
  <si>
    <t>SINAPI 5630</t>
  </si>
  <si>
    <t>SINAPI 88900</t>
  </si>
  <si>
    <t>SINAPI 88902</t>
  </si>
  <si>
    <t>SINAPI 88903</t>
  </si>
  <si>
    <t>SINAPI 88904</t>
  </si>
  <si>
    <t>SINAPI 88569</t>
  </si>
  <si>
    <t>SINAPI 88570</t>
  </si>
  <si>
    <t>SINAPI 5765</t>
  </si>
  <si>
    <t>SINAPI 5766</t>
  </si>
  <si>
    <t>SINAPI 91468</t>
  </si>
  <si>
    <t>SINAPI 91484</t>
  </si>
  <si>
    <t>SINAPI 91469</t>
  </si>
  <si>
    <t>SINAPI 83361</t>
  </si>
  <si>
    <t>SINAPI 91485</t>
  </si>
  <si>
    <t>SINAPI 102835</t>
  </si>
  <si>
    <t>SINAPI 102836</t>
  </si>
  <si>
    <t>SINAPI 102837</t>
  </si>
  <si>
    <t>SINAPI 89230</t>
  </si>
  <si>
    <t>SINAPI 89231</t>
  </si>
  <si>
    <t>SINAPI 89232</t>
  </si>
  <si>
    <t>SINAPI 89233</t>
  </si>
  <si>
    <t>SINAPI 89236</t>
  </si>
  <si>
    <t>SINAPI 89237</t>
  </si>
  <si>
    <t>SINAPI 89238</t>
  </si>
  <si>
    <t>SINAPI 89239</t>
  </si>
  <si>
    <t>SINAPI 102930</t>
  </si>
  <si>
    <t>SINAPI 102931</t>
  </si>
  <si>
    <t>SINAPI 102932</t>
  </si>
  <si>
    <t>SINAPI 102933</t>
  </si>
  <si>
    <t>SINAPI 93411</t>
  </si>
  <si>
    <t>SINAPI 93412</t>
  </si>
  <si>
    <t>SINAPI 93413</t>
  </si>
  <si>
    <t>SINAPI 93414</t>
  </si>
  <si>
    <t>SINAPI 88855</t>
  </si>
  <si>
    <t>SINAPI 88856</t>
  </si>
  <si>
    <t>SINAPI 5658</t>
  </si>
  <si>
    <t>SINAPI 53840</t>
  </si>
  <si>
    <t>SINAPI 87026</t>
  </si>
  <si>
    <t>SINAPI 53841</t>
  </si>
  <si>
    <t>SINAPI 95209</t>
  </si>
  <si>
    <t>SINAPI 95210</t>
  </si>
  <si>
    <t>SINAPI 95211</t>
  </si>
  <si>
    <t>SINAPI 93267</t>
  </si>
  <si>
    <t>SINAPI 93269</t>
  </si>
  <si>
    <t>SINAPI 93270</t>
  </si>
  <si>
    <t>SINAPI 93271</t>
  </si>
  <si>
    <t>SINAPI 95208</t>
  </si>
  <si>
    <t>SINAPI 83761</t>
  </si>
  <si>
    <t>SINAPI 83764</t>
  </si>
  <si>
    <t>SINAPI 83762</t>
  </si>
  <si>
    <t>SINAPI 83763</t>
  </si>
  <si>
    <t>SINAPI 95874</t>
  </si>
  <si>
    <t>SINAPI 95869</t>
  </si>
  <si>
    <t>SINAPI 95870</t>
  </si>
  <si>
    <t>SINAPI 95871</t>
  </si>
  <si>
    <t>SINAPI 104684</t>
  </si>
  <si>
    <t>SINAPI 104685</t>
  </si>
  <si>
    <t>SINAPI 104686</t>
  </si>
  <si>
    <t>SINAPI 104687</t>
  </si>
  <si>
    <t>SINAPI 73303</t>
  </si>
  <si>
    <t>SINAPI 93235</t>
  </si>
  <si>
    <t>SINAPI 73307</t>
  </si>
  <si>
    <t>SINAPI 73311</t>
  </si>
  <si>
    <t>SINAPI 93423</t>
  </si>
  <si>
    <t>SINAPI 93424</t>
  </si>
  <si>
    <t>SINAPI 93425</t>
  </si>
  <si>
    <t>SINAPI 93426</t>
  </si>
  <si>
    <t>SINAPI 93417</t>
  </si>
  <si>
    <t>SINAPI 93418</t>
  </si>
  <si>
    <t>SINAPI 93419</t>
  </si>
  <si>
    <t>SINAPI 93420</t>
  </si>
  <si>
    <t>SINAPI 93277</t>
  </si>
  <si>
    <t>SINAPI 93278</t>
  </si>
  <si>
    <t>SINAPI 93279</t>
  </si>
  <si>
    <t>SINAPI 93280</t>
  </si>
  <si>
    <t>SINAPI 104909</t>
  </si>
  <si>
    <t>SINAPI 104910</t>
  </si>
  <si>
    <t>SINAPI 104911</t>
  </si>
  <si>
    <t>SINAPI 104912</t>
  </si>
  <si>
    <t>SINAPI 102840</t>
  </si>
  <si>
    <t>SINAPI 102841</t>
  </si>
  <si>
    <t>SINAPI 102842</t>
  </si>
  <si>
    <t>SINAPI 102843</t>
  </si>
  <si>
    <t>SINAPI 89267</t>
  </si>
  <si>
    <t>SINAPI 89269</t>
  </si>
  <si>
    <t>SINAPI 89268</t>
  </si>
  <si>
    <t>SINAPI 89270</t>
  </si>
  <si>
    <t>SINAPI 89271</t>
  </si>
  <si>
    <t>SINAPI 93283</t>
  </si>
  <si>
    <t>SINAPI 93296</t>
  </si>
  <si>
    <t>SINAPI 93284</t>
  </si>
  <si>
    <t>SINAPI 93285</t>
  </si>
  <si>
    <t>SINAPI 93286</t>
  </si>
  <si>
    <t>SINAPI 104706</t>
  </si>
  <si>
    <t>SINAPI 104707</t>
  </si>
  <si>
    <t>SINAPI 104708</t>
  </si>
  <si>
    <t>SINAPI 104709</t>
  </si>
  <si>
    <t>SINAPI 104903</t>
  </si>
  <si>
    <t>SINAPI 104904</t>
  </si>
  <si>
    <t>SINAPI 104905</t>
  </si>
  <si>
    <t>SINAPI 104906</t>
  </si>
  <si>
    <t>SINAPI 102846</t>
  </si>
  <si>
    <t>SINAPI 102847</t>
  </si>
  <si>
    <t>SINAPI 102848</t>
  </si>
  <si>
    <t>SINAPI 102849</t>
  </si>
  <si>
    <t>SINAPI 102852</t>
  </si>
  <si>
    <t>SINAPI 102853</t>
  </si>
  <si>
    <t>SINAPI 102854</t>
  </si>
  <si>
    <t>SINAPI 102855</t>
  </si>
  <si>
    <t>SINAPI 93397</t>
  </si>
  <si>
    <t>SINAPI 93399</t>
  </si>
  <si>
    <t>SINAPI 93398</t>
  </si>
  <si>
    <t>SINAPI 93400</t>
  </si>
  <si>
    <t>SINAPI 93401</t>
  </si>
  <si>
    <t>SINAPI 89259</t>
  </si>
  <si>
    <t>SINAPI 91466</t>
  </si>
  <si>
    <t>SINAPI 89260</t>
  </si>
  <si>
    <t>SINAPI 89262</t>
  </si>
  <si>
    <t>SINAPI 91467</t>
  </si>
  <si>
    <t>SINAPI 105839</t>
  </si>
  <si>
    <t>SINAPI 105842</t>
  </si>
  <si>
    <t>SINAPI 105840</t>
  </si>
  <si>
    <t>SINAPI 105841</t>
  </si>
  <si>
    <t>SINAPI 105843</t>
  </si>
  <si>
    <t>SINAPI 91629</t>
  </si>
  <si>
    <t>SINAPI 91631</t>
  </si>
  <si>
    <t>SINAPI 91630</t>
  </si>
  <si>
    <t>SINAPI 91632</t>
  </si>
  <si>
    <t>SINAPI 91633</t>
  </si>
  <si>
    <t>SINAPI 105979</t>
  </si>
  <si>
    <t>SINAPI 105982</t>
  </si>
  <si>
    <t>SINAPI 105980</t>
  </si>
  <si>
    <t>SINAPI 105981</t>
  </si>
  <si>
    <t>SINAPI 105983</t>
  </si>
  <si>
    <t>SINAPI 98760</t>
  </si>
  <si>
    <t>SINAPI 98761</t>
  </si>
  <si>
    <t>SINAPI 98762</t>
  </si>
  <si>
    <t>SINAPI 98763</t>
  </si>
  <si>
    <t>SINAPI 99829</t>
  </si>
  <si>
    <t>SINAPI 99830</t>
  </si>
  <si>
    <t>SINAPI 99831</t>
  </si>
  <si>
    <t>SINAPI 99832</t>
  </si>
  <si>
    <t>SINAPI 104516</t>
  </si>
  <si>
    <t>SINAPI 104517</t>
  </si>
  <si>
    <t>SINAPI 104518</t>
  </si>
  <si>
    <t>SINAPI 104519</t>
  </si>
  <si>
    <t>SINAPI 90682</t>
  </si>
  <si>
    <t>SINAPI 90683</t>
  </si>
  <si>
    <t>SINAPI 90684</t>
  </si>
  <si>
    <t>SINAPI 90685</t>
  </si>
  <si>
    <t>SINAPI 95114</t>
  </si>
  <si>
    <t>SINAPI 95115</t>
  </si>
  <si>
    <t>SINAPI 53863</t>
  </si>
  <si>
    <t>SINAPI 104652</t>
  </si>
  <si>
    <t>SINAPI 104653</t>
  </si>
  <si>
    <t>SINAPI 104654</t>
  </si>
  <si>
    <t>SINAPI 104655</t>
  </si>
  <si>
    <t>SINAPI 102270</t>
  </si>
  <si>
    <t>SINAPI 102271</t>
  </si>
  <si>
    <t>SINAPI 102272</t>
  </si>
  <si>
    <t>SINAPI 102273</t>
  </si>
  <si>
    <t>SINAPI 95255</t>
  </si>
  <si>
    <t>SINAPI 95256</t>
  </si>
  <si>
    <t>SINAPI 95257</t>
  </si>
  <si>
    <t>SINAPI 105913</t>
  </si>
  <si>
    <t>SINAPI 105914</t>
  </si>
  <si>
    <t>SINAPI 105915</t>
  </si>
  <si>
    <t>SINAPI 92963</t>
  </si>
  <si>
    <t>SINAPI 92964</t>
  </si>
  <si>
    <t>SINAPI 92965</t>
  </si>
  <si>
    <t>SINAPI 103792</t>
  </si>
  <si>
    <t>SINAPI 103789</t>
  </si>
  <si>
    <t>SINAPI 103790</t>
  </si>
  <si>
    <t>SINAPI 103791</t>
  </si>
  <si>
    <t>SINAPI 96054</t>
  </si>
  <si>
    <t>SINAPI 96060</t>
  </si>
  <si>
    <t>SINAPI 96061</t>
  </si>
  <si>
    <t>SINAPI 96062</t>
  </si>
  <si>
    <t>SINAPI 90688</t>
  </si>
  <si>
    <t>SINAPI 90689</t>
  </si>
  <si>
    <t>SINAPI 90690</t>
  </si>
  <si>
    <t>SINAPI 90691</t>
  </si>
  <si>
    <t>SINAPI 96241</t>
  </si>
  <si>
    <t>SINAPI 96242</t>
  </si>
  <si>
    <t>SINAPI 96243</t>
  </si>
  <si>
    <t>SINAPI 96244</t>
  </si>
  <si>
    <t>SINAPI 88400</t>
  </si>
  <si>
    <t>SINAPI 88401</t>
  </si>
  <si>
    <t>SINAPI 88402</t>
  </si>
  <si>
    <t>SINAPI 88403</t>
  </si>
  <si>
    <t>SINAPI 88387</t>
  </si>
  <si>
    <t>SINAPI 88389</t>
  </si>
  <si>
    <t>SINAPI 88390</t>
  </si>
  <si>
    <t>SINAPI 88391</t>
  </si>
  <si>
    <t>SINAPI 88394</t>
  </si>
  <si>
    <t>SINAPI 88395</t>
  </si>
  <si>
    <t>SINAPI 88396</t>
  </si>
  <si>
    <t>SINAPI 88397</t>
  </si>
  <si>
    <t>SINAPI 90633</t>
  </si>
  <si>
    <t>SINAPI 90634</t>
  </si>
  <si>
    <t>SINAPI 90635</t>
  </si>
  <si>
    <t>SINAPI 90636</t>
  </si>
  <si>
    <t>SINAPI 103238</t>
  </si>
  <si>
    <t>SINAPI 103239</t>
  </si>
  <si>
    <t>SINAPI 103240</t>
  </si>
  <si>
    <t>SINAPI 103241</t>
  </si>
  <si>
    <t>SINAPI 88853</t>
  </si>
  <si>
    <t>SINAPI 88854</t>
  </si>
  <si>
    <t>SINAPI 5692</t>
  </si>
  <si>
    <t>SINAPI 5693</t>
  </si>
  <si>
    <t>SINAPI 7044</t>
  </si>
  <si>
    <t>SINAPI 7045</t>
  </si>
  <si>
    <t>SINAPI 7046</t>
  </si>
  <si>
    <t>SINAPI 7047</t>
  </si>
  <si>
    <t>SINAPI 89228</t>
  </si>
  <si>
    <t>SINAPI 89229</t>
  </si>
  <si>
    <t>SINAPI 5779</t>
  </si>
  <si>
    <t>SINAPI 53849</t>
  </si>
  <si>
    <t>SINAPI 95129</t>
  </si>
  <si>
    <t>SINAPI 95130</t>
  </si>
  <si>
    <t>SINAPI 95131</t>
  </si>
  <si>
    <t>SINAPI 95132</t>
  </si>
  <si>
    <t>SINAPI 102982</t>
  </si>
  <si>
    <t>SINAPI 102983</t>
  </si>
  <si>
    <t>SINAPI 102984</t>
  </si>
  <si>
    <t>SINAPI 102985</t>
  </si>
  <si>
    <t>SINAPI 92956</t>
  </si>
  <si>
    <t>SINAPI 92957</t>
  </si>
  <si>
    <t>SINAPI 92958</t>
  </si>
  <si>
    <t>SINAPI 92959</t>
  </si>
  <si>
    <t>SINAPI 102858</t>
  </si>
  <si>
    <t>SINAPI 102859</t>
  </si>
  <si>
    <t>SINAPI 102860</t>
  </si>
  <si>
    <t>SINAPI 102861</t>
  </si>
  <si>
    <t>SINAPI 93404</t>
  </si>
  <si>
    <t>SINAPI 93405</t>
  </si>
  <si>
    <t>SINAPI 93406</t>
  </si>
  <si>
    <t>SINAPI 93407</t>
  </si>
  <si>
    <t>SINAPI 102936</t>
  </si>
  <si>
    <t>SINAPI 102937</t>
  </si>
  <si>
    <t>SINAPI 102938</t>
  </si>
  <si>
    <t>SINAPI 102939</t>
  </si>
  <si>
    <t>SINAPI 103159</t>
  </si>
  <si>
    <t>SINAPI 103160</t>
  </si>
  <si>
    <t>SINAPI 103161</t>
  </si>
  <si>
    <t>SINAPI 103162</t>
  </si>
  <si>
    <t>SINAPI 103153</t>
  </si>
  <si>
    <t>SINAPI 103154</t>
  </si>
  <si>
    <t>SINAPI 103155</t>
  </si>
  <si>
    <t>SINAPI 103156</t>
  </si>
  <si>
    <t>SINAPI 103171</t>
  </si>
  <si>
    <t>SINAPI 103172</t>
  </si>
  <si>
    <t>SINAPI 103173</t>
  </si>
  <si>
    <t>SINAPI 103174</t>
  </si>
  <si>
    <t>SINAPI 103177</t>
  </si>
  <si>
    <t>SINAPI 103178</t>
  </si>
  <si>
    <t>SINAPI 103179</t>
  </si>
  <si>
    <t>SINAPI 103180</t>
  </si>
  <si>
    <t>SINAPI 103165</t>
  </si>
  <si>
    <t>SINAPI 103166</t>
  </si>
  <si>
    <t>SINAPI 103167</t>
  </si>
  <si>
    <t>SINAPI 103168</t>
  </si>
  <si>
    <t>SINAPI 102864</t>
  </si>
  <si>
    <t>SINAPI 102865</t>
  </si>
  <si>
    <t>SINAPI 102866</t>
  </si>
  <si>
    <t>SINAPI 102867</t>
  </si>
  <si>
    <t>SINAPI 92108</t>
  </si>
  <si>
    <t>SINAPI 92109</t>
  </si>
  <si>
    <t>SINAPI 92110</t>
  </si>
  <si>
    <t>SINAPI 92111</t>
  </si>
  <si>
    <t>SINAPI 90670</t>
  </si>
  <si>
    <t>SINAPI 90671</t>
  </si>
  <si>
    <t>SINAPI 90672</t>
  </si>
  <si>
    <t>SINAPI 90673</t>
  </si>
  <si>
    <t>SINAPI 93220</t>
  </si>
  <si>
    <t>SINAPI 93221</t>
  </si>
  <si>
    <t>SINAPI 93222</t>
  </si>
  <si>
    <t>SINAPI 93223</t>
  </si>
  <si>
    <t>SINAPI 104691</t>
  </si>
  <si>
    <t>SINAPI 104692</t>
  </si>
  <si>
    <t>SINAPI 104693</t>
  </si>
  <si>
    <t>SINAPI 104694</t>
  </si>
  <si>
    <t>SINAPI 90676</t>
  </si>
  <si>
    <t>SINAPI 91021</t>
  </si>
  <si>
    <t>SINAPI 90677</t>
  </si>
  <si>
    <t>SINAPI 90678</t>
  </si>
  <si>
    <t>SINAPI 90679</t>
  </si>
  <si>
    <t>SINAPI 102870</t>
  </si>
  <si>
    <t>SINAPI 102871</t>
  </si>
  <si>
    <t>SINAPI 102872</t>
  </si>
  <si>
    <t>SINAPI 102873</t>
  </si>
  <si>
    <t>SINAPI 102960</t>
  </si>
  <si>
    <t>SINAPI 102961</t>
  </si>
  <si>
    <t>SINAPI 102962</t>
  </si>
  <si>
    <t>SINAPI 102963</t>
  </si>
  <si>
    <t>SINAPI 95698</t>
  </si>
  <si>
    <t>SINAPI 95699</t>
  </si>
  <si>
    <t>SINAPI 95700</t>
  </si>
  <si>
    <t>SINAPI 95701</t>
  </si>
  <si>
    <t>SINAPI 90621</t>
  </si>
  <si>
    <t>SINAPI 90622</t>
  </si>
  <si>
    <t>SINAPI 90623</t>
  </si>
  <si>
    <t>SINAPI 90624</t>
  </si>
  <si>
    <t>SINAPI 102876</t>
  </si>
  <si>
    <t>SINAPI 102877</t>
  </si>
  <si>
    <t>SINAPI 102878</t>
  </si>
  <si>
    <t>SINAPI 102879</t>
  </si>
  <si>
    <t>SINAPI 103220</t>
  </si>
  <si>
    <t>SINAPI 103221</t>
  </si>
  <si>
    <t>SINAPI 103222</t>
  </si>
  <si>
    <t>SINAPI 103223</t>
  </si>
  <si>
    <t>SINAPI 103232</t>
  </si>
  <si>
    <t>SINAPI 103233</t>
  </si>
  <si>
    <t>SINAPI 103234</t>
  </si>
  <si>
    <t>SINAPI 103235</t>
  </si>
  <si>
    <t>SINAPI 103228</t>
  </si>
  <si>
    <t>SINAPI 103226</t>
  </si>
  <si>
    <t>SINAPI 103227</t>
  </si>
  <si>
    <t>SINAPI 103229</t>
  </si>
  <si>
    <t>SINAPI 95617</t>
  </si>
  <si>
    <t>SINAPI 95618</t>
  </si>
  <si>
    <t>SINAPI 95619</t>
  </si>
  <si>
    <t>SINAPI 102972</t>
  </si>
  <si>
    <t>SINAPI 102973</t>
  </si>
  <si>
    <t>SINAPI 102974</t>
  </si>
  <si>
    <t>SINAPI 96301</t>
  </si>
  <si>
    <t>SINAPI 90627</t>
  </si>
  <si>
    <t>SINAPI 90628</t>
  </si>
  <si>
    <t>SINAPI 90629</t>
  </si>
  <si>
    <t>SINAPI 90630</t>
  </si>
  <si>
    <t>SINAPI 95704</t>
  </si>
  <si>
    <t>SINAPI 95705</t>
  </si>
  <si>
    <t>SINAPI 95706</t>
  </si>
  <si>
    <t>SINAPI 95707</t>
  </si>
  <si>
    <t>SINAPI 91273</t>
  </si>
  <si>
    <t>SINAPI 91274</t>
  </si>
  <si>
    <t>SINAPI 91275</t>
  </si>
  <si>
    <t>SINAPI 91276</t>
  </si>
  <si>
    <t>SINAPI 102882</t>
  </si>
  <si>
    <t>SINAPI 102883</t>
  </si>
  <si>
    <t>SINAPI 102884</t>
  </si>
  <si>
    <t>SINAPI 102885</t>
  </si>
  <si>
    <t>SINAPI 95272</t>
  </si>
  <si>
    <t>SINAPI 95273</t>
  </si>
  <si>
    <t>SINAPI 95274</t>
  </si>
  <si>
    <t>SINAPI 95275</t>
  </si>
  <si>
    <t>SINAPI 88419</t>
  </si>
  <si>
    <t>SINAPI 88422</t>
  </si>
  <si>
    <t>SINAPI 88425</t>
  </si>
  <si>
    <t>SINAPI 88427</t>
  </si>
  <si>
    <t>SINAPI 88434</t>
  </si>
  <si>
    <t>SINAPI 88435</t>
  </si>
  <si>
    <t>SINAPI 88436</t>
  </si>
  <si>
    <t>SINAPI 88437</t>
  </si>
  <si>
    <t>SINAPI 90664</t>
  </si>
  <si>
    <t>SINAPI 90665</t>
  </si>
  <si>
    <t>SINAPI 90666</t>
  </si>
  <si>
    <t>SINAPI 90667</t>
  </si>
  <si>
    <t>SINAPI 102977</t>
  </si>
  <si>
    <t>SINAPI 102978</t>
  </si>
  <si>
    <t>SINAPI 102979</t>
  </si>
  <si>
    <t>SINAPI 95217</t>
  </si>
  <si>
    <t>SINAPI 89130</t>
  </si>
  <si>
    <t>SINAPI 89131</t>
  </si>
  <si>
    <t>SINAPI 53861</t>
  </si>
  <si>
    <t>SINAPI 5787</t>
  </si>
  <si>
    <t>SINAPI 89128</t>
  </si>
  <si>
    <t>SINAPI 89129</t>
  </si>
  <si>
    <t>SINAPI 53857</t>
  </si>
  <si>
    <t>SINAPI 53858</t>
  </si>
  <si>
    <t>SINAPI 102888</t>
  </si>
  <si>
    <t>SINAPI 102889</t>
  </si>
  <si>
    <t>SINAPI 102890</t>
  </si>
  <si>
    <t>SINAPI 102891</t>
  </si>
  <si>
    <t>SINAPI 89246</t>
  </si>
  <si>
    <t>SINAPI 89247</t>
  </si>
  <si>
    <t>SINAPI 89248</t>
  </si>
  <si>
    <t>SINAPI 89249</t>
  </si>
  <si>
    <t>SINAPI 102954</t>
  </si>
  <si>
    <t>SINAPI 104727</t>
  </si>
  <si>
    <t>SINAPI 102956</t>
  </si>
  <si>
    <t>SINAPI 102957</t>
  </si>
  <si>
    <t>SINAPI 88859</t>
  </si>
  <si>
    <t>SINAPI 88860</t>
  </si>
  <si>
    <t>SINAPI 5667</t>
  </si>
  <si>
    <t>SINAPI 5668</t>
  </si>
  <si>
    <t>SINAPI 89011</t>
  </si>
  <si>
    <t>SINAPI 89012</t>
  </si>
  <si>
    <t>SINAPI 5735</t>
  </si>
  <si>
    <t>SINAPI 5736</t>
  </si>
  <si>
    <t>SINAPI 88857</t>
  </si>
  <si>
    <t>SINAPI 88858</t>
  </si>
  <si>
    <t>SINAPI 5664</t>
  </si>
  <si>
    <t>SINAPI 53786</t>
  </si>
  <si>
    <t>SINAPI 7038</t>
  </si>
  <si>
    <t>SINAPI 7039</t>
  </si>
  <si>
    <t>SINAPI 7040</t>
  </si>
  <si>
    <t>SINAPI 55263</t>
  </si>
  <si>
    <t>SINAPI 96460</t>
  </si>
  <si>
    <t>SINAPI 96459</t>
  </si>
  <si>
    <t>SINAPI 96458</t>
  </si>
  <si>
    <t>SINAPI 96457</t>
  </si>
  <si>
    <t>SINAPI 7051</t>
  </si>
  <si>
    <t>SINAPI 7052</t>
  </si>
  <si>
    <t>SINAPI 7053</t>
  </si>
  <si>
    <t>SINAPI 7054</t>
  </si>
  <si>
    <t>SINAPI 95627</t>
  </si>
  <si>
    <t>SINAPI 95628</t>
  </si>
  <si>
    <t>SINAPI 95629</t>
  </si>
  <si>
    <t>SINAPI 95630</t>
  </si>
  <si>
    <t>SINAPI 89210</t>
  </si>
  <si>
    <t>SINAPI 89211</t>
  </si>
  <si>
    <t>SINAPI 5674</t>
  </si>
  <si>
    <t>SINAPI 53788</t>
  </si>
  <si>
    <t>SINAPI 73309</t>
  </si>
  <si>
    <t>SINAPI 73313</t>
  </si>
  <si>
    <t>SINAPI 5089</t>
  </si>
  <si>
    <t>SINAPI 73315</t>
  </si>
  <si>
    <t>SINAPI 5738</t>
  </si>
  <si>
    <t>SINAPI 93239</t>
  </si>
  <si>
    <t>SINAPI 5739</t>
  </si>
  <si>
    <t>SINAPI 93240</t>
  </si>
  <si>
    <t>SINAPI 53818</t>
  </si>
  <si>
    <t>SINAPI 93238</t>
  </si>
  <si>
    <t>SINAPI 5727</t>
  </si>
  <si>
    <t>SINAPI 89280</t>
  </si>
  <si>
    <t>SINAPI 89281</t>
  </si>
  <si>
    <t>SINAPI 5729</t>
  </si>
  <si>
    <t>SINAPI 5730</t>
  </si>
  <si>
    <t>SINAPI 95266</t>
  </si>
  <si>
    <t>SINAPI 95267</t>
  </si>
  <si>
    <t>SINAPI 95268</t>
  </si>
  <si>
    <t>SINAPI 95269</t>
  </si>
  <si>
    <t>SINAPI 91688</t>
  </si>
  <si>
    <t>SINAPI 91689</t>
  </si>
  <si>
    <t>SINAPI 91690</t>
  </si>
  <si>
    <t>SINAPI 91691</t>
  </si>
  <si>
    <t>SINAPI 102924</t>
  </si>
  <si>
    <t>SINAPI 102925</t>
  </si>
  <si>
    <t>SINAPI 102926</t>
  </si>
  <si>
    <t>SINAPI 102927</t>
  </si>
  <si>
    <t>SINAPI 95136</t>
  </si>
  <si>
    <t>SINAPI 95137</t>
  </si>
  <si>
    <t>SINAPI 95138</t>
  </si>
  <si>
    <t>SINAPI 89023</t>
  </si>
  <si>
    <t>SINAPI 89024</t>
  </si>
  <si>
    <t>SINAPI 89025</t>
  </si>
  <si>
    <t>SINAPI 89026</t>
  </si>
  <si>
    <t>SINAPI 7032</t>
  </si>
  <si>
    <t>SINAPI 7033</t>
  </si>
  <si>
    <t>SINAPI 7034</t>
  </si>
  <si>
    <t>SINAPI 7035</t>
  </si>
  <si>
    <t>SINAPI 102942</t>
  </si>
  <si>
    <t>SINAPI 102943</t>
  </si>
  <si>
    <t>SINAPI 102944</t>
  </si>
  <si>
    <t>SINAPI 102945</t>
  </si>
  <si>
    <t>SINAPI 104087</t>
  </si>
  <si>
    <t>SINAPI 104088</t>
  </si>
  <si>
    <t>SINAPI 104089</t>
  </si>
  <si>
    <t>SINAPI 104090</t>
  </si>
  <si>
    <t>SINAPI 104093</t>
  </si>
  <si>
    <t>SINAPI 104094</t>
  </si>
  <si>
    <t>SINAPI 104095</t>
  </si>
  <si>
    <t>SINAPI 104096</t>
  </si>
  <si>
    <t>SINAPI 102900</t>
  </si>
  <si>
    <t>SINAPI 102901</t>
  </si>
  <si>
    <t>SINAPI 102902</t>
  </si>
  <si>
    <t>SINAPI 102903</t>
  </si>
  <si>
    <t>SINAPI 89029</t>
  </si>
  <si>
    <t>SINAPI 89030</t>
  </si>
  <si>
    <t>SINAPI 5724</t>
  </si>
  <si>
    <t>SINAPI 53817</t>
  </si>
  <si>
    <t>SINAPI 88839</t>
  </si>
  <si>
    <t>SINAPI 88840</t>
  </si>
  <si>
    <t>SINAPI 88841</t>
  </si>
  <si>
    <t>SINAPI 88842</t>
  </si>
  <si>
    <t>SINAPI 89009</t>
  </si>
  <si>
    <t>SINAPI 89010</t>
  </si>
  <si>
    <t>SINAPI 53810</t>
  </si>
  <si>
    <t>SINAPI 5721</t>
  </si>
  <si>
    <t>SINAPI 89017</t>
  </si>
  <si>
    <t>SINAPI 89018</t>
  </si>
  <si>
    <t>SINAPI 53806</t>
  </si>
  <si>
    <t>SINAPI 5718</t>
  </si>
  <si>
    <t>SINAPI 89013</t>
  </si>
  <si>
    <t>SINAPI 89014</t>
  </si>
  <si>
    <t>SINAPI 53814</t>
  </si>
  <si>
    <t>SINAPI 5722</t>
  </si>
  <si>
    <t>SINAPI 96015</t>
  </si>
  <si>
    <t>SINAPI 96016</t>
  </si>
  <si>
    <t>SINAPI 96018</t>
  </si>
  <si>
    <t>SINAPI 96019</t>
  </si>
  <si>
    <t>SINAPI 96008</t>
  </si>
  <si>
    <t>SINAPI 96009</t>
  </si>
  <si>
    <t>SINAPI 96011</t>
  </si>
  <si>
    <t>SINAPI 96012</t>
  </si>
  <si>
    <t>SINAPI 96023</t>
  </si>
  <si>
    <t>SINAPI 96024</t>
  </si>
  <si>
    <t>SINAPI 96026</t>
  </si>
  <si>
    <t>SINAPI 96027</t>
  </si>
  <si>
    <t>SINAPI 96053</t>
  </si>
  <si>
    <t>SINAPI 96055</t>
  </si>
  <si>
    <t>SINAPI 96056</t>
  </si>
  <si>
    <t>SINAPI 96057</t>
  </si>
  <si>
    <t>SINAPI 7063</t>
  </si>
  <si>
    <t>SINAPI 7064</t>
  </si>
  <si>
    <t>SINAPI 7065</t>
  </si>
  <si>
    <t>SINAPI 7066</t>
  </si>
  <si>
    <t>SINAPI 89033</t>
  </si>
  <si>
    <t>SINAPI 89034</t>
  </si>
  <si>
    <t>SINAPI 5714</t>
  </si>
  <si>
    <t>SINAPI 5715</t>
  </si>
  <si>
    <t>SINAPI 102906</t>
  </si>
  <si>
    <t>SINAPI 102907</t>
  </si>
  <si>
    <t>SINAPI 102908</t>
  </si>
  <si>
    <t>SINAPI 102909</t>
  </si>
  <si>
    <t>SINAPI 93435</t>
  </si>
  <si>
    <t>SINAPI 93436</t>
  </si>
  <si>
    <t>SINAPI 93437</t>
  </si>
  <si>
    <t>SINAPI 93438</t>
  </si>
  <si>
    <t>SINAPI 100643</t>
  </si>
  <si>
    <t>SINAPI 100644</t>
  </si>
  <si>
    <t>SINAPI 100645</t>
  </si>
  <si>
    <t>SINAPI 100646</t>
  </si>
  <si>
    <t>SINAPI 95116</t>
  </si>
  <si>
    <t>SINAPI 95117</t>
  </si>
  <si>
    <t>SINAPI 53794</t>
  </si>
  <si>
    <t>SINAPI 5703</t>
  </si>
  <si>
    <t>SINAPI 88847</t>
  </si>
  <si>
    <t>SINAPI 88848</t>
  </si>
  <si>
    <t>SINAPI 5741</t>
  </si>
  <si>
    <t>SINAPI 5742</t>
  </si>
  <si>
    <t>SINAPI 100637</t>
  </si>
  <si>
    <t>SINAPI 100638</t>
  </si>
  <si>
    <t>SINAPI 100639</t>
  </si>
  <si>
    <t>SINAPI 100640</t>
  </si>
  <si>
    <t>SINAPI 93429</t>
  </si>
  <si>
    <t>SINAPI 93430</t>
  </si>
  <si>
    <t>SINAPI 93431</t>
  </si>
  <si>
    <t>SINAPI 93432</t>
  </si>
  <si>
    <t>SINAPI 95118</t>
  </si>
  <si>
    <t>SINAPI 95119</t>
  </si>
  <si>
    <t>SINAPI 5707</t>
  </si>
  <si>
    <t>SINAPI 95120</t>
  </si>
  <si>
    <t>SINAPI 103657</t>
  </si>
  <si>
    <t>SINAPI 103658</t>
  </si>
  <si>
    <t>SINAPI 103659</t>
  </si>
  <si>
    <t>SINAPI 103660</t>
  </si>
  <si>
    <t>SINAPI 89015</t>
  </si>
  <si>
    <t>SINAPI 89016</t>
  </si>
  <si>
    <t>SINAPI 53804</t>
  </si>
  <si>
    <t>SINAPI 90582</t>
  </si>
  <si>
    <t>SINAPI 90583</t>
  </si>
  <si>
    <t>SINAPI 90584</t>
  </si>
  <si>
    <t>SINAPI 90585</t>
  </si>
  <si>
    <t>SINAPI 89240</t>
  </si>
  <si>
    <t>SINAPI 89241</t>
  </si>
  <si>
    <t>SINAPI 5710</t>
  </si>
  <si>
    <t>SINAPI 5711</t>
  </si>
  <si>
    <t>SINAPI 89253</t>
  </si>
  <si>
    <t>SINAPI 89254</t>
  </si>
  <si>
    <t>SINAPI 89255</t>
  </si>
  <si>
    <t>SINAPI 89256</t>
  </si>
  <si>
    <t>SINAPI 103797</t>
  </si>
  <si>
    <t>SINAPI 103930</t>
  </si>
  <si>
    <t>SINAPI 103931</t>
  </si>
  <si>
    <t>SINAPI 103932</t>
  </si>
  <si>
    <t>SINAPI 103929</t>
  </si>
  <si>
    <t>SINAPI 103928</t>
  </si>
  <si>
    <t>SINAPI 103798</t>
  </si>
  <si>
    <t>SINAPI 103801</t>
  </si>
  <si>
    <t>SINAPI 103933</t>
  </si>
  <si>
    <t>SINAPI 103925</t>
  </si>
  <si>
    <t>SINAPI 103926</t>
  </si>
  <si>
    <t>SINAPI 103796</t>
  </si>
  <si>
    <t>SINAPI 103795</t>
  </si>
  <si>
    <t>SINAPI 103800</t>
  </si>
  <si>
    <t>SINAPI 103799</t>
  </si>
  <si>
    <t>SINAPI 104950</t>
  </si>
  <si>
    <t>SINAPI 104948</t>
  </si>
  <si>
    <t>SINAPI 104949</t>
  </si>
  <si>
    <t>SINAPI 104947</t>
  </si>
  <si>
    <t>SINAPI 104325</t>
  </si>
  <si>
    <t>SINAPI 104318</t>
  </si>
  <si>
    <t>SINAPI 89867</t>
  </si>
  <si>
    <t>SINAPI 104320</t>
  </si>
  <si>
    <t>SINAPI 104317</t>
  </si>
  <si>
    <t>SINAPI 89866</t>
  </si>
  <si>
    <t>SINAPI 104319</t>
  </si>
  <si>
    <t>SINAPI 104321</t>
  </si>
  <si>
    <t>SINAPI 89868</t>
  </si>
  <si>
    <t>SINAPI 104322</t>
  </si>
  <si>
    <t>SINAPI 104323</t>
  </si>
  <si>
    <t>SINAPI 89869</t>
  </si>
  <si>
    <t>SINAPI 104324</t>
  </si>
  <si>
    <t>SINAPI 104315</t>
  </si>
  <si>
    <t>SINAPI 89865</t>
  </si>
  <si>
    <t>SINAPI 104316</t>
  </si>
  <si>
    <t>SINAPI 102724</t>
  </si>
  <si>
    <t>SINAPI 102726</t>
  </si>
  <si>
    <t>SINAPI 102725</t>
  </si>
  <si>
    <t>SINAPI 102722</t>
  </si>
  <si>
    <t>SINAPI 102721</t>
  </si>
  <si>
    <t>SINAPI 102723</t>
  </si>
  <si>
    <t>SINAPI 102690</t>
  </si>
  <si>
    <t>SINAPI 102688</t>
  </si>
  <si>
    <t>SINAPI 102689</t>
  </si>
  <si>
    <t>SINAPI 102693</t>
  </si>
  <si>
    <t>SINAPI 102694</t>
  </si>
  <si>
    <t>SINAPI 102697</t>
  </si>
  <si>
    <t>SINAPI 102696</t>
  </si>
  <si>
    <t>SINAPI 102703</t>
  </si>
  <si>
    <t>SINAPI 102678</t>
  </si>
  <si>
    <t>SINAPI 102679</t>
  </si>
  <si>
    <t>SINAPI 102673</t>
  </si>
  <si>
    <t>SINAPI 102677</t>
  </si>
  <si>
    <t>SINAPI 102683</t>
  </si>
  <si>
    <t>SINAPI 102687</t>
  </si>
  <si>
    <t>SINAPI 102670</t>
  </si>
  <si>
    <t>SINAPI 102674</t>
  </si>
  <si>
    <t>SINAPI 102680</t>
  </si>
  <si>
    <t>SINAPI 102684</t>
  </si>
  <si>
    <t>SINAPI 102672</t>
  </si>
  <si>
    <t>SINAPI 102676</t>
  </si>
  <si>
    <t>SINAPI 102681</t>
  </si>
  <si>
    <t>SINAPI 102685</t>
  </si>
  <si>
    <t>SINAPI 102664</t>
  </si>
  <si>
    <t>SINAPI 102665</t>
  </si>
  <si>
    <t>SINAPI 102663</t>
  </si>
  <si>
    <t>SINAPI 102669</t>
  </si>
  <si>
    <t>SINAPI 102661</t>
  </si>
  <si>
    <t>SINAPI 102666</t>
  </si>
  <si>
    <t>SINAPI 102662</t>
  </si>
  <si>
    <t>SINAPI 102668</t>
  </si>
  <si>
    <t>SINAPI 102718</t>
  </si>
  <si>
    <t>SINAPI 102716</t>
  </si>
  <si>
    <t>SINAPI 102719</t>
  </si>
  <si>
    <t>SINAPI 102717</t>
  </si>
  <si>
    <t>SINAPI 102720</t>
  </si>
  <si>
    <t>SINAPI 102713</t>
  </si>
  <si>
    <t>SINAPI 102715</t>
  </si>
  <si>
    <t>SINAPI 103653</t>
  </si>
  <si>
    <t>SINAPI 102712</t>
  </si>
  <si>
    <t>SINAPI 102711</t>
  </si>
  <si>
    <t>SINAPI 102710</t>
  </si>
  <si>
    <t>SINAPI 102709</t>
  </si>
  <si>
    <t>SINAPI 102708</t>
  </si>
  <si>
    <t>SINAPI 102707</t>
  </si>
  <si>
    <t>SINAPI 102704</t>
  </si>
  <si>
    <t>SINAPI 102705</t>
  </si>
  <si>
    <t>SINAPI 98333</t>
  </si>
  <si>
    <t>SINAPI 98332</t>
  </si>
  <si>
    <t>SINAPI 98331</t>
  </si>
  <si>
    <t>SINAPI 98327</t>
  </si>
  <si>
    <t>SINAPI 98326</t>
  </si>
  <si>
    <t>SINAPI 98325</t>
  </si>
  <si>
    <t>SINAPI 98370</t>
  </si>
  <si>
    <t>SINAPI 98389</t>
  </si>
  <si>
    <t>SINAPI 98390</t>
  </si>
  <si>
    <t>SINAPI 98391</t>
  </si>
  <si>
    <t>SINAPI 98392</t>
  </si>
  <si>
    <t>SINAPI 98393</t>
  </si>
  <si>
    <t>SINAPI 98394</t>
  </si>
  <si>
    <t>SINAPI 98395</t>
  </si>
  <si>
    <t>SINAPI 98396</t>
  </si>
  <si>
    <t>SINAPI 98369</t>
  </si>
  <si>
    <t>SINAPI 98360</t>
  </si>
  <si>
    <t>SINAPI 98368</t>
  </si>
  <si>
    <t>SINAPI 98359</t>
  </si>
  <si>
    <t>SINAPI 98367</t>
  </si>
  <si>
    <t>SINAPI 98358</t>
  </si>
  <si>
    <t>SINAPI 98352</t>
  </si>
  <si>
    <t>SINAPI 98343</t>
  </si>
  <si>
    <t>SINAPI 98351</t>
  </si>
  <si>
    <t>SINAPI 98342</t>
  </si>
  <si>
    <t>SINAPI 98350</t>
  </si>
  <si>
    <t>SINAPI 98341</t>
  </si>
  <si>
    <t>SINAPI 98381</t>
  </si>
  <si>
    <t>SINAPI 98382</t>
  </si>
  <si>
    <t>SINAPI 98383</t>
  </si>
  <si>
    <t>SINAPI 98384</t>
  </si>
  <si>
    <t>SINAPI 98385</t>
  </si>
  <si>
    <t>SINAPI 98386</t>
  </si>
  <si>
    <t>SINAPI 98387</t>
  </si>
  <si>
    <t>SINAPI 98388</t>
  </si>
  <si>
    <t>SINAPI 98346</t>
  </si>
  <si>
    <t>SINAPI 98363</t>
  </si>
  <si>
    <t>SINAPI 98354</t>
  </si>
  <si>
    <t>SINAPI 98337</t>
  </si>
  <si>
    <t>SINAPI 98345</t>
  </si>
  <si>
    <t>SINAPI 98362</t>
  </si>
  <si>
    <t>SINAPI 98403</t>
  </si>
  <si>
    <t>SINAPI 98335</t>
  </si>
  <si>
    <t>SINAPI 98344</t>
  </si>
  <si>
    <t>SINAPI 98361</t>
  </si>
  <si>
    <t>SINAPI 98353</t>
  </si>
  <si>
    <t>SINAPI 98334</t>
  </si>
  <si>
    <t>SINAPI 98371</t>
  </si>
  <si>
    <t>SINAPI 98397</t>
  </si>
  <si>
    <t>SINAPI 97280</t>
  </si>
  <si>
    <t>SINAPI 97275</t>
  </si>
  <si>
    <t>SINAPI 97279</t>
  </si>
  <si>
    <t>SINAPI 97285</t>
  </si>
  <si>
    <t>SINAPI 97286</t>
  </si>
  <si>
    <t>SINAPI 97291</t>
  </si>
  <si>
    <t>SINAPI 97292</t>
  </si>
  <si>
    <t>SINAPI 97297</t>
  </si>
  <si>
    <t>SINAPI 97298</t>
  </si>
  <si>
    <t>SINAPI 97303</t>
  </si>
  <si>
    <t>SINAPI 97304</t>
  </si>
  <si>
    <t>SINAPI 97309</t>
  </si>
  <si>
    <t>SINAPI 97310</t>
  </si>
  <si>
    <t>SINAPI 97282</t>
  </si>
  <si>
    <t>SINAPI 97276</t>
  </si>
  <si>
    <t>SINAPI 97281</t>
  </si>
  <si>
    <t>SINAPI 97287</t>
  </si>
  <si>
    <t>SINAPI 97288</t>
  </si>
  <si>
    <t>SINAPI 97293</t>
  </si>
  <si>
    <t>SINAPI 97294</t>
  </si>
  <si>
    <t>SINAPI 97299</t>
  </si>
  <si>
    <t>SINAPI 97300</t>
  </si>
  <si>
    <t>SINAPI 97305</t>
  </si>
  <si>
    <t>SINAPI 97306</t>
  </si>
  <si>
    <t>SINAPI 97311</t>
  </si>
  <si>
    <t>SINAPI 97312</t>
  </si>
  <si>
    <t>SINAPI 97278</t>
  </si>
  <si>
    <t>SINAPI 97274</t>
  </si>
  <si>
    <t>SINAPI 97283</t>
  </si>
  <si>
    <t>SINAPI 97284</t>
  </si>
  <si>
    <t>SINAPI 97289</t>
  </si>
  <si>
    <t>SINAPI 97290</t>
  </si>
  <si>
    <t>SINAPI 97295</t>
  </si>
  <si>
    <t>SINAPI 97296</t>
  </si>
  <si>
    <t>SINAPI 97301</t>
  </si>
  <si>
    <t>SINAPI 97302</t>
  </si>
  <si>
    <t>SINAPI 97307</t>
  </si>
  <si>
    <t>SINAPI 97277</t>
  </si>
  <si>
    <t>SINAPI 97308</t>
  </si>
  <si>
    <t>SINAPI 97238</t>
  </si>
  <si>
    <t>SINAPI 97239</t>
  </si>
  <si>
    <t>SINAPI 97240</t>
  </si>
  <si>
    <t>SINAPI 97241</t>
  </si>
  <si>
    <t>SINAPI 97242</t>
  </si>
  <si>
    <t>SINAPI 97243</t>
  </si>
  <si>
    <t>SINAPI 97244</t>
  </si>
  <si>
    <t>SINAPI 97245</t>
  </si>
  <si>
    <t>SINAPI 97236</t>
  </si>
  <si>
    <t>SINAPI 97246</t>
  </si>
  <si>
    <t>SINAPI 97247</t>
  </si>
  <si>
    <t>SINAPI 97237</t>
  </si>
  <si>
    <t>SINAPI 97248</t>
  </si>
  <si>
    <t>SINAPI 97251</t>
  </si>
  <si>
    <t>SINAPI 97254</t>
  </si>
  <si>
    <t>SINAPI 97255</t>
  </si>
  <si>
    <t>SINAPI 97249</t>
  </si>
  <si>
    <t>SINAPI 97250</t>
  </si>
  <si>
    <t>SINAPI 97258</t>
  </si>
  <si>
    <t>SINAPI 97259</t>
  </si>
  <si>
    <t>SINAPI 97262</t>
  </si>
  <si>
    <t>SINAPI 97263</t>
  </si>
  <si>
    <t>SINAPI 97266</t>
  </si>
  <si>
    <t>SINAPI 97267</t>
  </si>
  <si>
    <t>SINAPI 97270</t>
  </si>
  <si>
    <t>SINAPI 97271</t>
  </si>
  <si>
    <t>SINAPI 97252</t>
  </si>
  <si>
    <t>SINAPI 97257</t>
  </si>
  <si>
    <t>SINAPI 97256</t>
  </si>
  <si>
    <t>SINAPI 97253</t>
  </si>
  <si>
    <t>SINAPI 97261</t>
  </si>
  <si>
    <t>SINAPI 97260</t>
  </si>
  <si>
    <t>SINAPI 97265</t>
  </si>
  <si>
    <t>SINAPI 97264</t>
  </si>
  <si>
    <t>SINAPI 97269</t>
  </si>
  <si>
    <t>SINAPI 97268</t>
  </si>
  <si>
    <t>SINAPI 97273</t>
  </si>
  <si>
    <t>SINAPI 97272</t>
  </si>
  <si>
    <t>SINAPI 97315</t>
  </si>
  <si>
    <t>SINAPI 97316</t>
  </si>
  <si>
    <t>SINAPI 97317</t>
  </si>
  <si>
    <t>SINAPI 97318</t>
  </si>
  <si>
    <t>SINAPI 97319</t>
  </si>
  <si>
    <t>SINAPI 97320</t>
  </si>
  <si>
    <t>SINAPI 97321</t>
  </si>
  <si>
    <t>SINAPI 97322</t>
  </si>
  <si>
    <t>SINAPI 97313</t>
  </si>
  <si>
    <t>SINAPI 97323</t>
  </si>
  <si>
    <t>SINAPI 97324</t>
  </si>
  <si>
    <t>SINAPI 97314</t>
  </si>
  <si>
    <t>SINAPI 97325</t>
  </si>
  <si>
    <t>SINAPI 103517</t>
  </si>
  <si>
    <t>SINAPI 103518</t>
  </si>
  <si>
    <t>SINAPI 103519</t>
  </si>
  <si>
    <t>SINAPI 103515</t>
  </si>
  <si>
    <t>SINAPI 103502</t>
  </si>
  <si>
    <t>SINAPI 103504</t>
  </si>
  <si>
    <t>SINAPI 103503</t>
  </si>
  <si>
    <t>SINAPI 103505</t>
  </si>
  <si>
    <t>SINAPI 103499</t>
  </si>
  <si>
    <t>SINAPI 103501</t>
  </si>
  <si>
    <t>SINAPI 103500</t>
  </si>
  <si>
    <t>SINAPI 103496</t>
  </si>
  <si>
    <t>SINAPI 103498</t>
  </si>
  <si>
    <t>SINAPI 103497</t>
  </si>
  <si>
    <t>SINAPI 103516</t>
  </si>
  <si>
    <t>SINAPI 103506</t>
  </si>
  <si>
    <t>SINAPI 103507</t>
  </si>
  <si>
    <t>SINAPI 103493</t>
  </si>
  <si>
    <t>SINAPI 103495</t>
  </si>
  <si>
    <t>SINAPI 103494</t>
  </si>
  <si>
    <t>SINAPI 103513</t>
  </si>
  <si>
    <t>SINAPI 103523</t>
  </si>
  <si>
    <t>SINAPI 103509</t>
  </si>
  <si>
    <t>SINAPI 103514</t>
  </si>
  <si>
    <t>SINAPI 103510</t>
  </si>
  <si>
    <t>SINAPI 103520</t>
  </si>
  <si>
    <t>SINAPI 103511</t>
  </si>
  <si>
    <t>SINAPI 103521</t>
  </si>
  <si>
    <t>SINAPI 103512</t>
  </si>
  <si>
    <t>SINAPI 103522</t>
  </si>
  <si>
    <t>SINAPI 103508</t>
  </si>
  <si>
    <t>SINAPI 103524</t>
  </si>
  <si>
    <t>SINAPI 103526</t>
  </si>
  <si>
    <t>SINAPI 103525</t>
  </si>
  <si>
    <t>SINAPI 97062</t>
  </si>
  <si>
    <t>SINAPI 97061</t>
  </si>
  <si>
    <t>SINAPI 104988</t>
  </si>
  <si>
    <t>SINAPI 104979</t>
  </si>
  <si>
    <t>SINAPI 97040</t>
  </si>
  <si>
    <t>SINAPI 97041</t>
  </si>
  <si>
    <t>SINAPI 97039</t>
  </si>
  <si>
    <t>SINAPI 102655</t>
  </si>
  <si>
    <t>SINAPI 104987</t>
  </si>
  <si>
    <t>SINAPI 104986</t>
  </si>
  <si>
    <t>SINAPI 104984</t>
  </si>
  <si>
    <t>SINAPI 104985</t>
  </si>
  <si>
    <t>SINAPI 97026</t>
  </si>
  <si>
    <t>SINAPI 97025</t>
  </si>
  <si>
    <t>SINAPI 97032</t>
  </si>
  <si>
    <t>SINAPI 97031</t>
  </si>
  <si>
    <t>SINAPI 97036</t>
  </si>
  <si>
    <t>SINAPI 97035</t>
  </si>
  <si>
    <t>SINAPI 97034</t>
  </si>
  <si>
    <t>SINAPI 97033</t>
  </si>
  <si>
    <t>SINAPI 97030</t>
  </si>
  <si>
    <t>SINAPI 97029</t>
  </si>
  <si>
    <t>SINAPI 97028</t>
  </si>
  <si>
    <t>SINAPI 97027</t>
  </si>
  <si>
    <t>SINAPI 97038</t>
  </si>
  <si>
    <t>SINAPI 97037</t>
  </si>
  <si>
    <t>SINAPI 97014</t>
  </si>
  <si>
    <t>SINAPI 97015</t>
  </si>
  <si>
    <t>SINAPI 97013</t>
  </si>
  <si>
    <t>SINAPI 97017</t>
  </si>
  <si>
    <t>SINAPI 97018</t>
  </si>
  <si>
    <t>SINAPI 97016</t>
  </si>
  <si>
    <t>SINAPI 97024</t>
  </si>
  <si>
    <t>SINAPI 97023</t>
  </si>
  <si>
    <t>SINAPI 105804</t>
  </si>
  <si>
    <t>SINAPI 104990</t>
  </si>
  <si>
    <t>SINAPI 97052</t>
  </si>
  <si>
    <t>SINAPI 97054</t>
  </si>
  <si>
    <t>SINAPI 104981</t>
  </si>
  <si>
    <t>SINAPI 104980</t>
  </si>
  <si>
    <t>SINAPI 97042</t>
  </si>
  <si>
    <t>SINAPI 97045</t>
  </si>
  <si>
    <t>SINAPI 97044</t>
  </si>
  <si>
    <t>SINAPI 97043</t>
  </si>
  <si>
    <t>SINAPI 97063</t>
  </si>
  <si>
    <t>SINAPI 97065</t>
  </si>
  <si>
    <t>SINAPI 97064</t>
  </si>
  <si>
    <t>SINAPI 97049</t>
  </si>
  <si>
    <t>SINAPI 96997</t>
  </si>
  <si>
    <t>SINAPI 96999</t>
  </si>
  <si>
    <t>SINAPI 96996</t>
  </si>
  <si>
    <t>SINAPI 96998</t>
  </si>
  <si>
    <t>SINAPI 97067</t>
  </si>
  <si>
    <t>SINAPI 97001</t>
  </si>
  <si>
    <t>SINAPI 97003</t>
  </si>
  <si>
    <t>SINAPI 97005</t>
  </si>
  <si>
    <t>SINAPI 97000</t>
  </si>
  <si>
    <t>SINAPI 97002</t>
  </si>
  <si>
    <t>SINAPI 97004</t>
  </si>
  <si>
    <t>SINAPI 97007</t>
  </si>
  <si>
    <t>SINAPI 97009</t>
  </si>
  <si>
    <t>SINAPI 97006</t>
  </si>
  <si>
    <t>SINAPI 97008</t>
  </si>
  <si>
    <t>SINAPI 97048</t>
  </si>
  <si>
    <t>SINAPI 97047</t>
  </si>
  <si>
    <t>SINAPI 97046</t>
  </si>
  <si>
    <t>SINAPI 104989</t>
  </si>
  <si>
    <t>SINAPI 97066</t>
  </si>
  <si>
    <t>SINAPI 104982</t>
  </si>
  <si>
    <t>SINAPI 97060</t>
  </si>
  <si>
    <t>SINAPI 97059</t>
  </si>
  <si>
    <t>SINAPI 97058</t>
  </si>
  <si>
    <t>SINAPI 97056</t>
  </si>
  <si>
    <t>SINAPI 97057</t>
  </si>
  <si>
    <t>SINAPI 97055</t>
  </si>
  <si>
    <t>SINAPI 102656</t>
  </si>
  <si>
    <t>SINAPI 104983</t>
  </si>
  <si>
    <t>SINAPI 97050</t>
  </si>
  <si>
    <t>SINAPI 95946</t>
  </si>
  <si>
    <t>SINAPI 95947</t>
  </si>
  <si>
    <t>SINAPI 95948</t>
  </si>
  <si>
    <t>SINAPI 95944</t>
  </si>
  <si>
    <t>SINAPI 95945</t>
  </si>
  <si>
    <t>SINAPI 95943</t>
  </si>
  <si>
    <t>SINAPI 102077</t>
  </si>
  <si>
    <t>SINAPI 102073</t>
  </si>
  <si>
    <t>SINAPI 102079</t>
  </si>
  <si>
    <t>SINAPI 102075</t>
  </si>
  <si>
    <t>SINAPI 102078</t>
  </si>
  <si>
    <t>SINAPI 102074</t>
  </si>
  <si>
    <t>SINAPI 102080</t>
  </si>
  <si>
    <t>SINAPI 102076</t>
  </si>
  <si>
    <t>SINAPI 102084</t>
  </si>
  <si>
    <t>SINAPI 102082</t>
  </si>
  <si>
    <t>SINAPI 102081</t>
  </si>
  <si>
    <t>SINAPI 102092</t>
  </si>
  <si>
    <t>SINAPI 102089</t>
  </si>
  <si>
    <t>SINAPI 102090</t>
  </si>
  <si>
    <t>SINAPI 102086</t>
  </si>
  <si>
    <t>SINAPI 102087</t>
  </si>
  <si>
    <t>SINAPI 102091</t>
  </si>
  <si>
    <t>SINAPI 102088</t>
  </si>
  <si>
    <t>SINAPI 101997</t>
  </si>
  <si>
    <t>SINAPI 101998</t>
  </si>
  <si>
    <t>SINAPI 101999</t>
  </si>
  <si>
    <t>SINAPI 101994</t>
  </si>
  <si>
    <t>SINAPI 101995</t>
  </si>
  <si>
    <t>SINAPI 101996</t>
  </si>
  <si>
    <t>SINAPI 101991</t>
  </si>
  <si>
    <t>SINAPI 101992</t>
  </si>
  <si>
    <t>SINAPI 101993</t>
  </si>
  <si>
    <t>SINAPI 101988</t>
  </si>
  <si>
    <t>SINAPI 101989</t>
  </si>
  <si>
    <t>SINAPI 101990</t>
  </si>
  <si>
    <t>SINAPI 101985</t>
  </si>
  <si>
    <t>SINAPI 101986</t>
  </si>
  <si>
    <t>SINAPI 101987</t>
  </si>
  <si>
    <t>SINAPI 101969</t>
  </si>
  <si>
    <t>SINAPI 101971</t>
  </si>
  <si>
    <t>SINAPI 101973</t>
  </si>
  <si>
    <t>SINAPI 102072</t>
  </si>
  <si>
    <t>SINAPI 102070</t>
  </si>
  <si>
    <t>SINAPI 102071</t>
  </si>
  <si>
    <t>SINAPI 102068</t>
  </si>
  <si>
    <t>SINAPI 102069</t>
  </si>
  <si>
    <t>SINAPI 102066</t>
  </si>
  <si>
    <t>SINAPI 102067</t>
  </si>
  <si>
    <t>SINAPI 102065</t>
  </si>
  <si>
    <t>SINAPI 102063</t>
  </si>
  <si>
    <t>SINAPI 102064</t>
  </si>
  <si>
    <t>SINAPI 102061</t>
  </si>
  <si>
    <t>SINAPI 102062</t>
  </si>
  <si>
    <t>SINAPI 102059</t>
  </si>
  <si>
    <t>SINAPI 102060</t>
  </si>
  <si>
    <t>SINAPI 102052</t>
  </si>
  <si>
    <t>SINAPI 102050</t>
  </si>
  <si>
    <t>SINAPI 102051</t>
  </si>
  <si>
    <t>SINAPI 102048</t>
  </si>
  <si>
    <t>SINAPI 102049</t>
  </si>
  <si>
    <t>SINAPI 102046</t>
  </si>
  <si>
    <t>SINAPI 102047</t>
  </si>
  <si>
    <t>SINAPI 102045</t>
  </si>
  <si>
    <t>SINAPI 102043</t>
  </si>
  <si>
    <t>SINAPI 102044</t>
  </si>
  <si>
    <t>SINAPI 102041</t>
  </si>
  <si>
    <t>SINAPI 102042</t>
  </si>
  <si>
    <t>SINAPI 102039</t>
  </si>
  <si>
    <t>SINAPI 102040</t>
  </si>
  <si>
    <t>SINAPI 102038</t>
  </si>
  <si>
    <t>SINAPI 102036</t>
  </si>
  <si>
    <t>SINAPI 102037</t>
  </si>
  <si>
    <t>SINAPI 102016</t>
  </si>
  <si>
    <t>SINAPI 102017</t>
  </si>
  <si>
    <t>SINAPI 102014</t>
  </si>
  <si>
    <t>SINAPI 102015</t>
  </si>
  <si>
    <t>SINAPI 102013</t>
  </si>
  <si>
    <t>SINAPI 102011</t>
  </si>
  <si>
    <t>SINAPI 102012</t>
  </si>
  <si>
    <t>SINAPI 102009</t>
  </si>
  <si>
    <t>SINAPI 102010</t>
  </si>
  <si>
    <t>SINAPI 102007</t>
  </si>
  <si>
    <t>SINAPI 102008</t>
  </si>
  <si>
    <t>SINAPI 102006</t>
  </si>
  <si>
    <t>SINAPI 102004</t>
  </si>
  <si>
    <t>SINAPI 102005</t>
  </si>
  <si>
    <t>SINAPI 102002</t>
  </si>
  <si>
    <t>SINAPI 102003</t>
  </si>
  <si>
    <t>SINAPI 102000</t>
  </si>
  <si>
    <t>SINAPI 102001</t>
  </si>
  <si>
    <t>SINAPI 101983</t>
  </si>
  <si>
    <t>SINAPI 101981</t>
  </si>
  <si>
    <t>SINAPI 101982</t>
  </si>
  <si>
    <t>SINAPI 101977</t>
  </si>
  <si>
    <t>SINAPI 101980</t>
  </si>
  <si>
    <t>SINAPI 101974</t>
  </si>
  <si>
    <t>SINAPI 101975</t>
  </si>
  <si>
    <t>SINAPI 101114</t>
  </si>
  <si>
    <t>SINAPI 101118</t>
  </si>
  <si>
    <t>SINAPI 101115</t>
  </si>
  <si>
    <t>SINAPI 101116</t>
  </si>
  <si>
    <t>SINAPI 101117</t>
  </si>
  <si>
    <t>SINAPI 101124</t>
  </si>
  <si>
    <t>SINAPI 101128</t>
  </si>
  <si>
    <t>SINAPI 101125</t>
  </si>
  <si>
    <t>SINAPI 101126</t>
  </si>
  <si>
    <t>SINAPI 101127</t>
  </si>
  <si>
    <t>SINAPI 101134</t>
  </si>
  <si>
    <t>SINAPI 101144</t>
  </si>
  <si>
    <t>SINAPI 101138</t>
  </si>
  <si>
    <t>SINAPI 101148</t>
  </si>
  <si>
    <t>SINAPI 101135</t>
  </si>
  <si>
    <t>SINAPI 101145</t>
  </si>
  <si>
    <t>SINAPI 101136</t>
  </si>
  <si>
    <t>SINAPI 101146</t>
  </si>
  <si>
    <t>SINAPI 101137</t>
  </si>
  <si>
    <t>SINAPI 101147</t>
  </si>
  <si>
    <t>SINAPI 101119</t>
  </si>
  <si>
    <t>SINAPI 101123</t>
  </si>
  <si>
    <t>SINAPI 101120</t>
  </si>
  <si>
    <t>SINAPI 101121</t>
  </si>
  <si>
    <t>SINAPI 101122</t>
  </si>
  <si>
    <t>SINAPI 101129</t>
  </si>
  <si>
    <t>SINAPI 101133</t>
  </si>
  <si>
    <t>SINAPI 101130</t>
  </si>
  <si>
    <t>SINAPI 101131</t>
  </si>
  <si>
    <t>SINAPI 101132</t>
  </si>
  <si>
    <t>SINAPI 101139</t>
  </si>
  <si>
    <t>SINAPI 101149</t>
  </si>
  <si>
    <t>SINAPI 101143</t>
  </si>
  <si>
    <t>SINAPI 101153</t>
  </si>
  <si>
    <t>SINAPI 101140</t>
  </si>
  <si>
    <t>SINAPI 101150</t>
  </si>
  <si>
    <t>SINAPI 101141</t>
  </si>
  <si>
    <t>SINAPI 101151</t>
  </si>
  <si>
    <t>SINAPI 101142</t>
  </si>
  <si>
    <t>SINAPI 101152</t>
  </si>
  <si>
    <t>SINAPI 101207</t>
  </si>
  <si>
    <t>SINAPI 101206</t>
  </si>
  <si>
    <t>SINAPI 101210</t>
  </si>
  <si>
    <t>SINAPI 101211</t>
  </si>
  <si>
    <t>SINAPI 101215</t>
  </si>
  <si>
    <t>SINAPI 101216</t>
  </si>
  <si>
    <t>SINAPI 101212</t>
  </si>
  <si>
    <t>SINAPI 101217</t>
  </si>
  <si>
    <t>SINAPI 101218</t>
  </si>
  <si>
    <t>SINAPI 101213</t>
  </si>
  <si>
    <t>SINAPI 101219</t>
  </si>
  <si>
    <t>SINAPI 101214</t>
  </si>
  <si>
    <t>SINAPI 101254</t>
  </si>
  <si>
    <t>SINAPI 101256</t>
  </si>
  <si>
    <t>SINAPI 101257</t>
  </si>
  <si>
    <t>SINAPI 101258</t>
  </si>
  <si>
    <t>SINAPI 101259</t>
  </si>
  <si>
    <t>SINAPI 101260</t>
  </si>
  <si>
    <t>SINAPI 101208</t>
  </si>
  <si>
    <t>SINAPI 101209</t>
  </si>
  <si>
    <t>SINAPI 101220</t>
  </si>
  <si>
    <t>SINAPI 101221</t>
  </si>
  <si>
    <t>SINAPI 101225</t>
  </si>
  <si>
    <t>SINAPI 101226</t>
  </si>
  <si>
    <t>SINAPI 101222</t>
  </si>
  <si>
    <t>SINAPI 101227</t>
  </si>
  <si>
    <t>SINAPI 101228</t>
  </si>
  <si>
    <t>SINAPI 101223</t>
  </si>
  <si>
    <t>SINAPI 101229</t>
  </si>
  <si>
    <t>SINAPI 101224</t>
  </si>
  <si>
    <t>SINAPI 101265</t>
  </si>
  <si>
    <t>SINAPI 101255</t>
  </si>
  <si>
    <t>SINAPI 101261</t>
  </si>
  <si>
    <t>SINAPI 101262</t>
  </si>
  <si>
    <t>SINAPI 101263</t>
  </si>
  <si>
    <t>SINAPI 101264</t>
  </si>
  <si>
    <t>SINAPI 101230</t>
  </si>
  <si>
    <t>SINAPI 101231</t>
  </si>
  <si>
    <t>SINAPI 101272</t>
  </si>
  <si>
    <t>SINAPI 101266</t>
  </si>
  <si>
    <t>SINAPI 101239</t>
  </si>
  <si>
    <t>SINAPI 101240</t>
  </si>
  <si>
    <t>SINAPI 101268</t>
  </si>
  <si>
    <t>SINAPI 101234</t>
  </si>
  <si>
    <t>SINAPI 101235</t>
  </si>
  <si>
    <t>SINAPI 101241</t>
  </si>
  <si>
    <t>SINAPI 101269</t>
  </si>
  <si>
    <t>SINAPI 101236</t>
  </si>
  <si>
    <t>SINAPI 101237</t>
  </si>
  <si>
    <t>SINAPI 101242</t>
  </si>
  <si>
    <t>SINAPI 101270</t>
  </si>
  <si>
    <t>SINAPI 101243</t>
  </si>
  <si>
    <t>SINAPI 101271</t>
  </si>
  <si>
    <t>SINAPI 101238</t>
  </si>
  <si>
    <t>SINAPI 101232</t>
  </si>
  <si>
    <t>SINAPI 101233</t>
  </si>
  <si>
    <t>SINAPI 101248</t>
  </si>
  <si>
    <t>SINAPI 101277</t>
  </si>
  <si>
    <t>SINAPI 101267</t>
  </si>
  <si>
    <t>SINAPI 101249</t>
  </si>
  <si>
    <t>SINAPI 101273</t>
  </si>
  <si>
    <t>SINAPI 101245</t>
  </si>
  <si>
    <t>SINAPI 101250</t>
  </si>
  <si>
    <t>SINAPI 101251</t>
  </si>
  <si>
    <t>SINAPI 101274</t>
  </si>
  <si>
    <t>SINAPI 101246</t>
  </si>
  <si>
    <t>SINAPI 101252</t>
  </si>
  <si>
    <t>SINAPI 101275</t>
  </si>
  <si>
    <t>SINAPI 101247</t>
  </si>
  <si>
    <t>SINAPI 101276</t>
  </si>
  <si>
    <t>SINAPI 101253</t>
  </si>
  <si>
    <t>SINAPI 101244</t>
  </si>
  <si>
    <t>SINAPI 93358</t>
  </si>
  <si>
    <t>SINAPI 90082</t>
  </si>
  <si>
    <t>SINAPI 90091</t>
  </si>
  <si>
    <t>SINAPI 102307</t>
  </si>
  <si>
    <t>SINAPI 102315</t>
  </si>
  <si>
    <t>SINAPI 102283</t>
  </si>
  <si>
    <t>SINAPI 102291</t>
  </si>
  <si>
    <t>SINAPI 102276</t>
  </si>
  <si>
    <t>SINAPI 102306</t>
  </si>
  <si>
    <t>SINAPI 102279</t>
  </si>
  <si>
    <t>SINAPI 102282</t>
  </si>
  <si>
    <t>SINAPI 102290</t>
  </si>
  <si>
    <t>SINAPI 90100</t>
  </si>
  <si>
    <t>SINAPI 102323</t>
  </si>
  <si>
    <t>SINAPI 102327</t>
  </si>
  <si>
    <t>SINAPI 102299</t>
  </si>
  <si>
    <t>SINAPI 102303</t>
  </si>
  <si>
    <t>SINAPI 90099</t>
  </si>
  <si>
    <t>SINAPI 102322</t>
  </si>
  <si>
    <t>SINAPI 102298</t>
  </si>
  <si>
    <t>SINAPI 102302</t>
  </si>
  <si>
    <t>SINAPI 102326</t>
  </si>
  <si>
    <t>SINAPI 102314</t>
  </si>
  <si>
    <t>SINAPI 102312</t>
  </si>
  <si>
    <t>SINAPI 102288</t>
  </si>
  <si>
    <t>SINAPI 90087</t>
  </si>
  <si>
    <t>SINAPI 102308</t>
  </si>
  <si>
    <t>SINAPI 90084</t>
  </si>
  <si>
    <t>SINAPI 102284</t>
  </si>
  <si>
    <t>SINAPI 102325</t>
  </si>
  <si>
    <t>SINAPI 102329</t>
  </si>
  <si>
    <t>SINAPI 102301</t>
  </si>
  <si>
    <t>SINAPI 102305</t>
  </si>
  <si>
    <t>SINAPI 90101</t>
  </si>
  <si>
    <t>SINAPI 102324</t>
  </si>
  <si>
    <t>SINAPI 102300</t>
  </si>
  <si>
    <t>SINAPI 90102</t>
  </si>
  <si>
    <t>SINAPI 102328</t>
  </si>
  <si>
    <t>SINAPI 102304</t>
  </si>
  <si>
    <t>SINAPI 102295</t>
  </si>
  <si>
    <t>SINAPI 102281</t>
  </si>
  <si>
    <t>SINAPI 102311</t>
  </si>
  <si>
    <t>SINAPI 102319</t>
  </si>
  <si>
    <t>SINAPI 102287</t>
  </si>
  <si>
    <t>SINAPI 102316</t>
  </si>
  <si>
    <t>SINAPI 102292</t>
  </si>
  <si>
    <t>SINAPI 90092</t>
  </si>
  <si>
    <t>SINAPI 102278</t>
  </si>
  <si>
    <t>SINAPI 90094</t>
  </si>
  <si>
    <t>SINAPI 102309</t>
  </si>
  <si>
    <t>SINAPI 102285</t>
  </si>
  <si>
    <t>SINAPI 90095</t>
  </si>
  <si>
    <t>SINAPI 102320</t>
  </si>
  <si>
    <t>SINAPI 102296</t>
  </si>
  <si>
    <t>SINAPI 90086</t>
  </si>
  <si>
    <t>SINAPI 102277</t>
  </si>
  <si>
    <t>SINAPI 102286</t>
  </si>
  <si>
    <t>SINAPI 90098</t>
  </si>
  <si>
    <t>SINAPI 102313</t>
  </si>
  <si>
    <t>SINAPI 102321</t>
  </si>
  <si>
    <t>SINAPI 102289</t>
  </si>
  <si>
    <t>SINAPI 102297</t>
  </si>
  <si>
    <t>SINAPI 102280</t>
  </si>
  <si>
    <t>SINAPI 102294</t>
  </si>
  <si>
    <t>SINAPI 90090</t>
  </si>
  <si>
    <t>SINAPI 102317</t>
  </si>
  <si>
    <t>SINAPI 102293</t>
  </si>
  <si>
    <t>SINAPI 102310</t>
  </si>
  <si>
    <t>SINAPI 102318</t>
  </si>
  <si>
    <t>SINAPI 90106</t>
  </si>
  <si>
    <t>SINAPI 90105</t>
  </si>
  <si>
    <t>SINAPI 90108</t>
  </si>
  <si>
    <t>SINAPI 90107</t>
  </si>
  <si>
    <t>SINAPI 102354</t>
  </si>
  <si>
    <t>SINAPI 102355</t>
  </si>
  <si>
    <t>SINAPI 102356</t>
  </si>
  <si>
    <t>SINAPI 102357</t>
  </si>
  <si>
    <t>SINAPI 102358</t>
  </si>
  <si>
    <t>SINAPI 102359</t>
  </si>
  <si>
    <t>SINAPI 102348</t>
  </si>
  <si>
    <t>SINAPI 102346</t>
  </si>
  <si>
    <t>SINAPI 102347</t>
  </si>
  <si>
    <t>SINAPI 102350</t>
  </si>
  <si>
    <t>SINAPI 102351</t>
  </si>
  <si>
    <t>SINAPI 102352</t>
  </si>
  <si>
    <t>SINAPI 102353</t>
  </si>
  <si>
    <t>SINAPI 102349</t>
  </si>
  <si>
    <t>SINAPI 102360</t>
  </si>
  <si>
    <t>SINAPI 102361</t>
  </si>
  <si>
    <t>SINAPI 101595</t>
  </si>
  <si>
    <t>SINAPI 101601</t>
  </si>
  <si>
    <t>SINAPI 101594</t>
  </si>
  <si>
    <t>SINAPI 101600</t>
  </si>
  <si>
    <t>SINAPI 101597</t>
  </si>
  <si>
    <t>SINAPI 101603</t>
  </si>
  <si>
    <t>SINAPI 101596</t>
  </si>
  <si>
    <t>SINAPI 101602</t>
  </si>
  <si>
    <t>SINAPI 101599</t>
  </si>
  <si>
    <t>SINAPI 101605</t>
  </si>
  <si>
    <t>SINAPI 101598</t>
  </si>
  <si>
    <t>SINAPI 101604</t>
  </si>
  <si>
    <t>SINAPI 101588</t>
  </si>
  <si>
    <t>SINAPI 101591</t>
  </si>
  <si>
    <t>SINAPI 101590</t>
  </si>
  <si>
    <t>SINAPI 101593</t>
  </si>
  <si>
    <t>SINAPI 101592</t>
  </si>
  <si>
    <t>SINAPI 101583</t>
  </si>
  <si>
    <t>SINAPI 101582</t>
  </si>
  <si>
    <t>SINAPI 101585</t>
  </si>
  <si>
    <t>SINAPI 101584</t>
  </si>
  <si>
    <t>SINAPI 101587</t>
  </si>
  <si>
    <t>SINAPI 101586</t>
  </si>
  <si>
    <t>SINAPI 101577</t>
  </si>
  <si>
    <t>SINAPI 101576</t>
  </si>
  <si>
    <t>SINAPI 101579</t>
  </si>
  <si>
    <t>SINAPI 101578</t>
  </si>
  <si>
    <t>SINAPI 101581</t>
  </si>
  <si>
    <t>SINAPI 101580</t>
  </si>
  <si>
    <t>SINAPI 101606</t>
  </si>
  <si>
    <t>SINAPI 101607</t>
  </si>
  <si>
    <t>SINAPI 101608</t>
  </si>
  <si>
    <t>SINAPI 101571</t>
  </si>
  <si>
    <t>SINAPI 101570</t>
  </si>
  <si>
    <t>SINAPI 101573</t>
  </si>
  <si>
    <t>SINAPI 101572</t>
  </si>
  <si>
    <t>SINAPI 101575</t>
  </si>
  <si>
    <t>SINAPI 101574</t>
  </si>
  <si>
    <t>SINAPI 101589</t>
  </si>
  <si>
    <t>SINAPI 101610</t>
  </si>
  <si>
    <t>SINAPI 101613</t>
  </si>
  <si>
    <t>SINAPI 101611</t>
  </si>
  <si>
    <t>SINAPI 101614</t>
  </si>
  <si>
    <t>SINAPI 101612</t>
  </si>
  <si>
    <t>SINAPI 101615</t>
  </si>
  <si>
    <t>SINAPI 101617</t>
  </si>
  <si>
    <t>SINAPI 101620</t>
  </si>
  <si>
    <t>SINAPI 101625</t>
  </si>
  <si>
    <t>SINAPI 101621</t>
  </si>
  <si>
    <t>SINAPI 101624</t>
  </si>
  <si>
    <t>SINAPI 101616</t>
  </si>
  <si>
    <t>SINAPI 101618</t>
  </si>
  <si>
    <t>SINAPI 101622</t>
  </si>
  <si>
    <t>SINAPI 101619</t>
  </si>
  <si>
    <t>SINAPI 101623</t>
  </si>
  <si>
    <t>SINAPI 104482</t>
  </si>
  <si>
    <t>SINAPI 104189</t>
  </si>
  <si>
    <t>SINAPI 104465</t>
  </si>
  <si>
    <t>SINAPI 104188</t>
  </si>
  <si>
    <t>SINAPI 104185</t>
  </si>
  <si>
    <t>SINAPI 104182</t>
  </si>
  <si>
    <t>SINAPI 104184</t>
  </si>
  <si>
    <t>SINAPI 104190</t>
  </si>
  <si>
    <t>SINAPI 104463</t>
  </si>
  <si>
    <t>SINAPI 104464</t>
  </si>
  <si>
    <t>SINAPI 104183</t>
  </si>
  <si>
    <t>SINAPI 104187</t>
  </si>
  <si>
    <t>SINAPI 104186</t>
  </si>
  <si>
    <t>SINAPI 104180</t>
  </si>
  <si>
    <t>SINAPI 104181</t>
  </si>
  <si>
    <t>SINAPI 100674</t>
  </si>
  <si>
    <t>SINAPI 100664</t>
  </si>
  <si>
    <t>SINAPI 94589</t>
  </si>
  <si>
    <t>SINAPI 94590</t>
  </si>
  <si>
    <t>SINAPI 94587</t>
  </si>
  <si>
    <t>SINAPI 94588</t>
  </si>
  <si>
    <t>SINAPI 105812</t>
  </si>
  <si>
    <t>SINAPI 94571</t>
  </si>
  <si>
    <t>SINAPI 94570</t>
  </si>
  <si>
    <t>SINAPI 105811</t>
  </si>
  <si>
    <t>SINAPI 94572</t>
  </si>
  <si>
    <t>SINAPI 94573</t>
  </si>
  <si>
    <t>SINAPI 105809</t>
  </si>
  <si>
    <t>SINAPI 94569</t>
  </si>
  <si>
    <t>SINAPI 105810</t>
  </si>
  <si>
    <t>SINAPI 94561</t>
  </si>
  <si>
    <t>SINAPI 94562</t>
  </si>
  <si>
    <t>SINAPI 105813</t>
  </si>
  <si>
    <t>SINAPI 94559</t>
  </si>
  <si>
    <t>SINAPI 100668</t>
  </si>
  <si>
    <t>SINAPI 100670</t>
  </si>
  <si>
    <t>SINAPI 100665</t>
  </si>
  <si>
    <t>SINAPI 100924</t>
  </si>
  <si>
    <t>SINAPI 100671</t>
  </si>
  <si>
    <t>SINAPI 100667</t>
  </si>
  <si>
    <t>SINAPI 100669</t>
  </si>
  <si>
    <t>SINAPI 100672</t>
  </si>
  <si>
    <t>SINAPI 100666</t>
  </si>
  <si>
    <t>SINAPI 100663</t>
  </si>
  <si>
    <t>SINAPI 100662</t>
  </si>
  <si>
    <t>SINAPI 100661</t>
  </si>
  <si>
    <t>SINAPI 100659</t>
  </si>
  <si>
    <t>SINAPI 100660</t>
  </si>
  <si>
    <t>SINAPI 100711</t>
  </si>
  <si>
    <t>SINAPI 100676</t>
  </si>
  <si>
    <t>SINAPI 90806</t>
  </si>
  <si>
    <t>SINAPI 91292</t>
  </si>
  <si>
    <t>SINAPI 90801</t>
  </si>
  <si>
    <t>SINAPI 91287</t>
  </si>
  <si>
    <t>SINAPI 100706</t>
  </si>
  <si>
    <t>SINAPI 100709</t>
  </si>
  <si>
    <t>SINAPI 100710</t>
  </si>
  <si>
    <t>SINAPI 90830</t>
  </si>
  <si>
    <t>SINAPI 91304</t>
  </si>
  <si>
    <t>SINAPI 90831</t>
  </si>
  <si>
    <t>SINAPI 91305</t>
  </si>
  <si>
    <t>SINAPI 91306</t>
  </si>
  <si>
    <t>SINAPI 91307</t>
  </si>
  <si>
    <t>SINAPI 100707</t>
  </si>
  <si>
    <t>SINAPI 100708</t>
  </si>
  <si>
    <t>SINAPI 91328</t>
  </si>
  <si>
    <t>SINAPI 100687</t>
  </si>
  <si>
    <t>SINAPI 100681</t>
  </si>
  <si>
    <t>SINAPI 91330</t>
  </si>
  <si>
    <t>SINAPI 100689</t>
  </si>
  <si>
    <t>SINAPI 91332</t>
  </si>
  <si>
    <t>SINAPI 100688</t>
  </si>
  <si>
    <t>SINAPI 91329</t>
  </si>
  <si>
    <t>SINAPI 100682</t>
  </si>
  <si>
    <t>SINAPI 91331</t>
  </si>
  <si>
    <t>SINAPI 100690</t>
  </si>
  <si>
    <t>SINAPI 91333</t>
  </si>
  <si>
    <t>SINAPI 90841</t>
  </si>
  <si>
    <t>SINAPI 90847</t>
  </si>
  <si>
    <t>SINAPI 90842</t>
  </si>
  <si>
    <t>SINAPI 90848</t>
  </si>
  <si>
    <t>SINAPI 90843</t>
  </si>
  <si>
    <t>SINAPI 90849</t>
  </si>
  <si>
    <t>SINAPI 90844</t>
  </si>
  <si>
    <t>SINAPI 90850</t>
  </si>
  <si>
    <t>SINAPI 91312</t>
  </si>
  <si>
    <t>SINAPI 91318</t>
  </si>
  <si>
    <t>SINAPI 91313</t>
  </si>
  <si>
    <t>SINAPI 91319</t>
  </si>
  <si>
    <t>SINAPI 91314</t>
  </si>
  <si>
    <t>SINAPI 91320</t>
  </si>
  <si>
    <t>SINAPI 91315</t>
  </si>
  <si>
    <t>SINAPI 91321</t>
  </si>
  <si>
    <t>SINAPI 90845</t>
  </si>
  <si>
    <t>SINAPI 90851</t>
  </si>
  <si>
    <t>SINAPI 90846</t>
  </si>
  <si>
    <t>SINAPI 90852</t>
  </si>
  <si>
    <t>SINAPI 91316</t>
  </si>
  <si>
    <t>SINAPI 91322</t>
  </si>
  <si>
    <t>SINAPI 91317</t>
  </si>
  <si>
    <t>SINAPI 91323</t>
  </si>
  <si>
    <t>SINAPI 100678</t>
  </si>
  <si>
    <t>SINAPI 91013</t>
  </si>
  <si>
    <t>SINAPI 100680</t>
  </si>
  <si>
    <t>SINAPI 91014</t>
  </si>
  <si>
    <t>SINAPI 100683</t>
  </si>
  <si>
    <t>SINAPI 91015</t>
  </si>
  <si>
    <t>SINAPI 100685</t>
  </si>
  <si>
    <t>SINAPI 91016</t>
  </si>
  <si>
    <t>SINAPI 100679</t>
  </si>
  <si>
    <t>SINAPI 91324</t>
  </si>
  <si>
    <t>SINAPI 100712</t>
  </si>
  <si>
    <t>SINAPI 91325</t>
  </si>
  <si>
    <t>SINAPI 100684</t>
  </si>
  <si>
    <t>SINAPI 91326</t>
  </si>
  <si>
    <t>SINAPI 91327</t>
  </si>
  <si>
    <t>SINAPI 100686</t>
  </si>
  <si>
    <t>SINAPI 100693</t>
  </si>
  <si>
    <t>SINAPI 91336</t>
  </si>
  <si>
    <t>SINAPI 100694</t>
  </si>
  <si>
    <t>SINAPI 91337</t>
  </si>
  <si>
    <t>SINAPI 100691</t>
  </si>
  <si>
    <t>SINAPI 100692</t>
  </si>
  <si>
    <t>SINAPI 91334</t>
  </si>
  <si>
    <t>SINAPI 91335</t>
  </si>
  <si>
    <t>SINAPI 90788</t>
  </si>
  <si>
    <t>SINAPI 90789</t>
  </si>
  <si>
    <t>SINAPI 90790</t>
  </si>
  <si>
    <t>SINAPI 100675</t>
  </si>
  <si>
    <t>SINAPI 90794</t>
  </si>
  <si>
    <t>SINAPI 90795</t>
  </si>
  <si>
    <t>SINAPI 90796</t>
  </si>
  <si>
    <t>SINAPI 90797</t>
  </si>
  <si>
    <t>SINAPI 90791</t>
  </si>
  <si>
    <t>SINAPI 90793</t>
  </si>
  <si>
    <t>SINAPI 90798</t>
  </si>
  <si>
    <t>SINAPI 90799</t>
  </si>
  <si>
    <t>SINAPI 100704</t>
  </si>
  <si>
    <t>SINAPI 90838</t>
  </si>
  <si>
    <t>SINAPI 91338</t>
  </si>
  <si>
    <t>SINAPI 94805</t>
  </si>
  <si>
    <t>SINAPI 100702</t>
  </si>
  <si>
    <t>SINAPI 100701</t>
  </si>
  <si>
    <t>SINAPI 100700</t>
  </si>
  <si>
    <t>SINAPI 91295</t>
  </si>
  <si>
    <t>SINAPI 91296</t>
  </si>
  <si>
    <t>SINAPI 91297</t>
  </si>
  <si>
    <t>SINAPI 90820</t>
  </si>
  <si>
    <t>SINAPI 90821</t>
  </si>
  <si>
    <t>SINAPI 90822</t>
  </si>
  <si>
    <t>SINAPI 90823</t>
  </si>
  <si>
    <t>SINAPI 90824</t>
  </si>
  <si>
    <t>SINAPI 91009</t>
  </si>
  <si>
    <t>SINAPI 91010</t>
  </si>
  <si>
    <t>SINAPI 91011</t>
  </si>
  <si>
    <t>SINAPI 91012</t>
  </si>
  <si>
    <t>SINAPI 91298</t>
  </si>
  <si>
    <t>SINAPI 90825</t>
  </si>
  <si>
    <t>SINAPI 91299</t>
  </si>
  <si>
    <t>SINAPI 91341</t>
  </si>
  <si>
    <t>SINAPI 94806</t>
  </si>
  <si>
    <t>SINAPI 94807</t>
  </si>
  <si>
    <t>SINAPI 100703</t>
  </si>
  <si>
    <t>SINAPI 100695</t>
  </si>
  <si>
    <t>SINAPI 100696</t>
  </si>
  <si>
    <t>SINAPI 100697</t>
  </si>
  <si>
    <t>SINAPI 100698</t>
  </si>
  <si>
    <t>SINAPI 100699</t>
  </si>
  <si>
    <t>SINAPI 100705</t>
  </si>
  <si>
    <t>SINAPI 101173</t>
  </si>
  <si>
    <t>SINAPI 101174</t>
  </si>
  <si>
    <t>SINAPI 101175</t>
  </si>
  <si>
    <t>SINAPI 101176</t>
  </si>
  <si>
    <t>SINAPI 101183</t>
  </si>
  <si>
    <t>SINAPI 101184</t>
  </si>
  <si>
    <t>SINAPI 101182</t>
  </si>
  <si>
    <t>SINAPI 101185</t>
  </si>
  <si>
    <t>SINAPI 101186</t>
  </si>
  <si>
    <t>SINAPI 101187</t>
  </si>
  <si>
    <t>SINAPI 101177</t>
  </si>
  <si>
    <t>SINAPI 101178</t>
  </si>
  <si>
    <t>SINAPI 101180</t>
  </si>
  <si>
    <t>SINAPI 101179</t>
  </si>
  <si>
    <t>SINAPI 101181</t>
  </si>
  <si>
    <t>SINAPI 100899</t>
  </si>
  <si>
    <t>SINAPI 100896</t>
  </si>
  <si>
    <t>SINAPI 100897</t>
  </si>
  <si>
    <t>SINAPI 100900</t>
  </si>
  <si>
    <t>SINAPI 100898</t>
  </si>
  <si>
    <t>SINAPI 100892</t>
  </si>
  <si>
    <t>SINAPI 100893</t>
  </si>
  <si>
    <t>SINAPI 100894</t>
  </si>
  <si>
    <t>SINAPI 100889</t>
  </si>
  <si>
    <t>SINAPI 100891</t>
  </si>
  <si>
    <t>SINAPI 100890</t>
  </si>
  <si>
    <t>SINAPI 100658</t>
  </si>
  <si>
    <t>SINAPI 100657</t>
  </si>
  <si>
    <t>SINAPI 100656</t>
  </si>
  <si>
    <t>SINAPI 102649</t>
  </si>
  <si>
    <t>SINAPI 102645</t>
  </si>
  <si>
    <t>SINAPI 102650</t>
  </si>
  <si>
    <t>SINAPI 102646</t>
  </si>
  <si>
    <t>SINAPI 102651</t>
  </si>
  <si>
    <t>SINAPI 102647</t>
  </si>
  <si>
    <t>SINAPI 102652</t>
  </si>
  <si>
    <t>SINAPI 102648</t>
  </si>
  <si>
    <t>SINAPI 100651</t>
  </si>
  <si>
    <t>SINAPI 100652</t>
  </si>
  <si>
    <t>SINAPI 100653</t>
  </si>
  <si>
    <t>SINAPI 100654</t>
  </si>
  <si>
    <t>SINAPI 100655</t>
  </si>
  <si>
    <t>SINAPI 100364</t>
  </si>
  <si>
    <t>SINAPI 100374</t>
  </si>
  <si>
    <t>SINAPI 100365</t>
  </si>
  <si>
    <t>SINAPI 100375</t>
  </si>
  <si>
    <t>SINAPI 100366</t>
  </si>
  <si>
    <t>SINAPI 100376</t>
  </si>
  <si>
    <t>SINAPI 100357</t>
  </si>
  <si>
    <t>SINAPI 100367</t>
  </si>
  <si>
    <t>SINAPI 100358</t>
  </si>
  <si>
    <t>SINAPI 100368</t>
  </si>
  <si>
    <t>SINAPI 100359</t>
  </si>
  <si>
    <t>SINAPI 100369</t>
  </si>
  <si>
    <t>SINAPI 100360</t>
  </si>
  <si>
    <t>SINAPI 100370</t>
  </si>
  <si>
    <t>SINAPI 100361</t>
  </si>
  <si>
    <t>SINAPI 100371</t>
  </si>
  <si>
    <t>SINAPI 100362</t>
  </si>
  <si>
    <t>SINAPI 100372</t>
  </si>
  <si>
    <t>SINAPI 100363</t>
  </si>
  <si>
    <t>SINAPI 100373</t>
  </si>
  <si>
    <t>SINAPI 100381</t>
  </si>
  <si>
    <t>SINAPI 100380</t>
  </si>
  <si>
    <t>SINAPI 100379</t>
  </si>
  <si>
    <t>SINAPI 100384</t>
  </si>
  <si>
    <t>SINAPI 100383</t>
  </si>
  <si>
    <t>SINAPI 100382</t>
  </si>
  <si>
    <t>SINAPI 100387</t>
  </si>
  <si>
    <t>SINAPI 100386</t>
  </si>
  <si>
    <t>SINAPI 100385</t>
  </si>
  <si>
    <t>SINAPI 100377</t>
  </si>
  <si>
    <t>SINAPI 100378</t>
  </si>
  <si>
    <t>SINAPI 92596</t>
  </si>
  <si>
    <t>SINAPI 92616</t>
  </si>
  <si>
    <t>SINAPI 92598</t>
  </si>
  <si>
    <t>SINAPI 92618</t>
  </si>
  <si>
    <t>SINAPI 92600</t>
  </si>
  <si>
    <t>SINAPI 92620</t>
  </si>
  <si>
    <t>SINAPI 92582</t>
  </si>
  <si>
    <t>SINAPI 92602</t>
  </si>
  <si>
    <t>SINAPI 92584</t>
  </si>
  <si>
    <t>SINAPI 92604</t>
  </si>
  <si>
    <t>SINAPI 92586</t>
  </si>
  <si>
    <t>SINAPI 92606</t>
  </si>
  <si>
    <t>SINAPI 92588</t>
  </si>
  <si>
    <t>SINAPI 92608</t>
  </si>
  <si>
    <t>SINAPI 92590</t>
  </si>
  <si>
    <t>SINAPI 92610</t>
  </si>
  <si>
    <t>SINAPI 92592</t>
  </si>
  <si>
    <t>SINAPI 92612</t>
  </si>
  <si>
    <t>SINAPI 92594</t>
  </si>
  <si>
    <t>SINAPI 92614</t>
  </si>
  <si>
    <t>SINAPI 92552</t>
  </si>
  <si>
    <t>SINAPI 92562</t>
  </si>
  <si>
    <t>SINAPI 92553</t>
  </si>
  <si>
    <t>SINAPI 92563</t>
  </si>
  <si>
    <t>SINAPI 92554</t>
  </si>
  <si>
    <t>SINAPI 92564</t>
  </si>
  <si>
    <t>SINAPI 92545</t>
  </si>
  <si>
    <t>SINAPI 92555</t>
  </si>
  <si>
    <t>SINAPI 92546</t>
  </si>
  <si>
    <t>SINAPI 92556</t>
  </si>
  <si>
    <t>SINAPI 92547</t>
  </si>
  <si>
    <t>SINAPI 92557</t>
  </si>
  <si>
    <t>SINAPI 92548</t>
  </si>
  <si>
    <t>SINAPI 92558</t>
  </si>
  <si>
    <t>SINAPI 92549</t>
  </si>
  <si>
    <t>SINAPI 92559</t>
  </si>
  <si>
    <t>SINAPI 92550</t>
  </si>
  <si>
    <t>SINAPI 92560</t>
  </si>
  <si>
    <t>SINAPI 92551</t>
  </si>
  <si>
    <t>SINAPI 92561</t>
  </si>
  <si>
    <t>SINAPI 92262</t>
  </si>
  <si>
    <t>SINAPI 92259</t>
  </si>
  <si>
    <t>SINAPI 92260</t>
  </si>
  <si>
    <t>SINAPI 92261</t>
  </si>
  <si>
    <t>SINAPI 92258</t>
  </si>
  <si>
    <t>SINAPI 92255</t>
  </si>
  <si>
    <t>SINAPI 92256</t>
  </si>
  <si>
    <t>SINAPI 92257</t>
  </si>
  <si>
    <t>SINAPI 100393</t>
  </si>
  <si>
    <t>SINAPI 100389</t>
  </si>
  <si>
    <t>SINAPI 100395</t>
  </si>
  <si>
    <t>SINAPI 100391</t>
  </si>
  <si>
    <t>SINAPI 100392</t>
  </si>
  <si>
    <t>SINAPI 100388</t>
  </si>
  <si>
    <t>SINAPI 100394</t>
  </si>
  <si>
    <t>SINAPI 100390</t>
  </si>
  <si>
    <t>SINAPI 92575</t>
  </si>
  <si>
    <t>SINAPI 92569</t>
  </si>
  <si>
    <t>SINAPI 92578</t>
  </si>
  <si>
    <t>SINAPI 92572</t>
  </si>
  <si>
    <t>SINAPI 92576</t>
  </si>
  <si>
    <t>SINAPI 92570</t>
  </si>
  <si>
    <t>SINAPI 92579</t>
  </si>
  <si>
    <t>SINAPI 92573</t>
  </si>
  <si>
    <t>SINAPI 92574</t>
  </si>
  <si>
    <t>SINAPI 92568</t>
  </si>
  <si>
    <t>SINAPI 92577</t>
  </si>
  <si>
    <t>SINAPI 92571</t>
  </si>
  <si>
    <t>SINAPI 92581</t>
  </si>
  <si>
    <t>SINAPI 104314</t>
  </si>
  <si>
    <t>SINAPI 92580</t>
  </si>
  <si>
    <t>SINAPI 92541</t>
  </si>
  <si>
    <t>SINAPI 92539</t>
  </si>
  <si>
    <t>SINAPI 92542</t>
  </si>
  <si>
    <t>SINAPI 92540</t>
  </si>
  <si>
    <t>SINAPI 92544</t>
  </si>
  <si>
    <t>SINAPI 92543</t>
  </si>
  <si>
    <t>SINAPI 97725</t>
  </si>
  <si>
    <t>SINAPI 97721</t>
  </si>
  <si>
    <t>SINAPI 97724</t>
  </si>
  <si>
    <t>SINAPI 97719</t>
  </si>
  <si>
    <t>SINAPI 97723</t>
  </si>
  <si>
    <t>SINAPI 104946</t>
  </si>
  <si>
    <t>SINAPI 104944</t>
  </si>
  <si>
    <t>SINAPI 104945</t>
  </si>
  <si>
    <t>SINAPI 97720</t>
  </si>
  <si>
    <t>SINAPI 97740</t>
  </si>
  <si>
    <t>SINAPI 97738</t>
  </si>
  <si>
    <t>SINAPI 97739</t>
  </si>
  <si>
    <t>SINAPI 97736</t>
  </si>
  <si>
    <t>SINAPI 97734</t>
  </si>
  <si>
    <t>SINAPI 97735</t>
  </si>
  <si>
    <t>SINAPI 97737</t>
  </si>
  <si>
    <t>SINAPI 97733</t>
  </si>
  <si>
    <t>SINAPI 98616</t>
  </si>
  <si>
    <t>SINAPI 98619</t>
  </si>
  <si>
    <t>SINAPI 98622</t>
  </si>
  <si>
    <t>SINAPI 98625</t>
  </si>
  <si>
    <t>SINAPI 105918</t>
  </si>
  <si>
    <t>SINAPI 98631</t>
  </si>
  <si>
    <t>SINAPI 98637</t>
  </si>
  <si>
    <t>SINAPI 98641</t>
  </si>
  <si>
    <t>SINAPI 98645</t>
  </si>
  <si>
    <t>SINAPI 98649</t>
  </si>
  <si>
    <t>SINAPI 98653</t>
  </si>
  <si>
    <t>SINAPI 98657</t>
  </si>
  <si>
    <t>SINAPI 100344</t>
  </si>
  <si>
    <t>SINAPI 100345</t>
  </si>
  <si>
    <t>SINAPI 100346</t>
  </si>
  <si>
    <t>SINAPI 100347</t>
  </si>
  <si>
    <t>SINAPI 100348</t>
  </si>
  <si>
    <t>SINAPI 100342</t>
  </si>
  <si>
    <t>SINAPI 100343</t>
  </si>
  <si>
    <t>SINAPI 100349</t>
  </si>
  <si>
    <t>SINAPI 100336</t>
  </si>
  <si>
    <t>SINAPI 100337</t>
  </si>
  <si>
    <t>SINAPI 100339</t>
  </si>
  <si>
    <t>SINAPI 100340</t>
  </si>
  <si>
    <t>SINAPI 105805</t>
  </si>
  <si>
    <t>SINAPI 105806</t>
  </si>
  <si>
    <t>SINAPI 105807</t>
  </si>
  <si>
    <t>SINAPI 105808</t>
  </si>
  <si>
    <t>SINAPI 100341</t>
  </si>
  <si>
    <t>SINAPI 100351</t>
  </si>
  <si>
    <t>SINAPI 100353</t>
  </si>
  <si>
    <t>SINAPI 100350</t>
  </si>
  <si>
    <t>SINAPI 105043</t>
  </si>
  <si>
    <t>SINAPI 105047</t>
  </si>
  <si>
    <t>SINAPI 105044</t>
  </si>
  <si>
    <t>SINAPI 105094</t>
  </si>
  <si>
    <t>SINAPI 105096</t>
  </si>
  <si>
    <t>SINAPI 105048</t>
  </si>
  <si>
    <t>SINAPI 105097</t>
  </si>
  <si>
    <t>SINAPI 105049</t>
  </si>
  <si>
    <t>SINAPI 105051</t>
  </si>
  <si>
    <t>SINAPI 105054</t>
  </si>
  <si>
    <t>SINAPI 105052</t>
  </si>
  <si>
    <t>SINAPI 105055</t>
  </si>
  <si>
    <t>SINAPI 105065</t>
  </si>
  <si>
    <t>SINAPI 105059</t>
  </si>
  <si>
    <t>SINAPI 105057</t>
  </si>
  <si>
    <t>SINAPI 105060</t>
  </si>
  <si>
    <t>SINAPI 105042</t>
  </si>
  <si>
    <t>SINAPI 105046</t>
  </si>
  <si>
    <t>SINAPI 105095</t>
  </si>
  <si>
    <t>SINAPI 105098</t>
  </si>
  <si>
    <t>SINAPI 105050</t>
  </si>
  <si>
    <t>SINAPI 105053</t>
  </si>
  <si>
    <t>SINAPI 105056</t>
  </si>
  <si>
    <t>SINAPI 105058</t>
  </si>
  <si>
    <t>SINAPI 105062</t>
  </si>
  <si>
    <t>SINAPI 105066</t>
  </si>
  <si>
    <t>SINAPI 105063</t>
  </si>
  <si>
    <t>SINAPI 105067</t>
  </si>
  <si>
    <t>SINAPI 105069</t>
  </si>
  <si>
    <t>SINAPI 105072</t>
  </si>
  <si>
    <t>SINAPI 105070</t>
  </si>
  <si>
    <t>SINAPI 105073</t>
  </si>
  <si>
    <t>SINAPI 105075</t>
  </si>
  <si>
    <t>SINAPI 105078</t>
  </si>
  <si>
    <t>SINAPI 105076</t>
  </si>
  <si>
    <t>SINAPI 105079</t>
  </si>
  <si>
    <t>SINAPI 105061</t>
  </si>
  <si>
    <t>SINAPI 105064</t>
  </si>
  <si>
    <t>SINAPI 105068</t>
  </si>
  <si>
    <t>SINAPI 105071</t>
  </si>
  <si>
    <t>SINAPI 105074</t>
  </si>
  <si>
    <t>SINAPI 105077</t>
  </si>
  <si>
    <t>SINAPI 105090</t>
  </si>
  <si>
    <t>SINAPI 105099</t>
  </si>
  <si>
    <t>SINAPI 105100</t>
  </si>
  <si>
    <t>SINAPI 105101</t>
  </si>
  <si>
    <t>SINAPI 105102</t>
  </si>
  <si>
    <t>SINAPI 105080</t>
  </si>
  <si>
    <t>SINAPI 105081</t>
  </si>
  <si>
    <t>SINAPI 105091</t>
  </si>
  <si>
    <t>SINAPI 105089</t>
  </si>
  <si>
    <t>SINAPI 105082</t>
  </si>
  <si>
    <t>SINAPI 105083</t>
  </si>
  <si>
    <t>SINAPI 105084</t>
  </si>
  <si>
    <t>SINAPI 105086</t>
  </si>
  <si>
    <t>SINAPI 105087</t>
  </si>
  <si>
    <t>SINAPI 105088</t>
  </si>
  <si>
    <t>SINAPI 105092</t>
  </si>
  <si>
    <t>SINAPI 105085</t>
  </si>
  <si>
    <t>SINAPI 105093</t>
  </si>
  <si>
    <t>SINAPI 105041</t>
  </si>
  <si>
    <t>SINAPI 105045</t>
  </si>
  <si>
    <t>SINAPI 93961</t>
  </si>
  <si>
    <t>SINAPI 93971</t>
  </si>
  <si>
    <t>SINAPI 93959</t>
  </si>
  <si>
    <t>SINAPI 93969</t>
  </si>
  <si>
    <t>SINAPI 93957</t>
  </si>
  <si>
    <t>SINAPI 93967</t>
  </si>
  <si>
    <t>SINAPI 104878</t>
  </si>
  <si>
    <t>SINAPI 104877</t>
  </si>
  <si>
    <t>SINAPI 104841</t>
  </si>
  <si>
    <t>SINAPI 104849</t>
  </si>
  <si>
    <t>SINAPI 104887</t>
  </si>
  <si>
    <t>SINAPI 104844</t>
  </si>
  <si>
    <t>SINAPI 104852</t>
  </si>
  <si>
    <t>SINAPI 104846</t>
  </si>
  <si>
    <t>SINAPI 104854</t>
  </si>
  <si>
    <t>SINAPI 104890</t>
  </si>
  <si>
    <t>SINAPI 104842</t>
  </si>
  <si>
    <t>SINAPI 104850</t>
  </si>
  <si>
    <t>SINAPI 104888</t>
  </si>
  <si>
    <t>SINAPI 104879</t>
  </si>
  <si>
    <t>SINAPI 104853</t>
  </si>
  <si>
    <t>SINAPI 104847</t>
  </si>
  <si>
    <t>SINAPI 104855</t>
  </si>
  <si>
    <t>SINAPI 104891</t>
  </si>
  <si>
    <t>SINAPI 104892</t>
  </si>
  <si>
    <t>SINAPI 104848</t>
  </si>
  <si>
    <t>SINAPI 104886</t>
  </si>
  <si>
    <t>SINAPI 104843</t>
  </si>
  <si>
    <t>SINAPI 104851</t>
  </si>
  <si>
    <t>SINAPI 104845</t>
  </si>
  <si>
    <t>SINAPI 104880</t>
  </si>
  <si>
    <t>SINAPI 104889</t>
  </si>
  <si>
    <t>SINAPI 95108</t>
  </si>
  <si>
    <t>SINAPI 104857</t>
  </si>
  <si>
    <t>SINAPI 104859</t>
  </si>
  <si>
    <t>SINAPI 104861</t>
  </si>
  <si>
    <t>SINAPI 104856</t>
  </si>
  <si>
    <t>SINAPI 104858</t>
  </si>
  <si>
    <t>SINAPI 104860</t>
  </si>
  <si>
    <t>SINAPI 104871</t>
  </si>
  <si>
    <t>SINAPI 104883</t>
  </si>
  <si>
    <t>SINAPI 104865</t>
  </si>
  <si>
    <t>SINAPI 104872</t>
  </si>
  <si>
    <t>SINAPI 104884</t>
  </si>
  <si>
    <t>SINAPI 104866</t>
  </si>
  <si>
    <t>SINAPI 104873</t>
  </si>
  <si>
    <t>SINAPI 104885</t>
  </si>
  <si>
    <t>SINAPI 104867</t>
  </si>
  <si>
    <t>SINAPI 104868</t>
  </si>
  <si>
    <t>SINAPI 104874</t>
  </si>
  <si>
    <t>SINAPI 104862</t>
  </si>
  <si>
    <t>SINAPI 104869</t>
  </si>
  <si>
    <t>SINAPI 104881</t>
  </si>
  <si>
    <t>SINAPI 104863</t>
  </si>
  <si>
    <t>SINAPI 104870</t>
  </si>
  <si>
    <t>SINAPI 104882</t>
  </si>
  <si>
    <t>SINAPI 104864</t>
  </si>
  <si>
    <t>SINAPI 104876</t>
  </si>
  <si>
    <t>SINAPI 104875</t>
  </si>
  <si>
    <t>SINAPI 105942</t>
  </si>
  <si>
    <t>SINAPI 105943</t>
  </si>
  <si>
    <t>SINAPI 105941</t>
  </si>
  <si>
    <t>SINAPI 105940</t>
  </si>
  <si>
    <t>SINAPI 105938</t>
  </si>
  <si>
    <t>SINAPI 105939</t>
  </si>
  <si>
    <t>SINAPI 96120</t>
  </si>
  <si>
    <t>SINAPI 96123</t>
  </si>
  <si>
    <t>SINAPI 96122</t>
  </si>
  <si>
    <t>SINAPI 96121</t>
  </si>
  <si>
    <t>SINAPI 99054</t>
  </si>
  <si>
    <t>SINAPI 96110</t>
  </si>
  <si>
    <t>SINAPI 96114</t>
  </si>
  <si>
    <t>SINAPI 104757</t>
  </si>
  <si>
    <t>SINAPI 104756</t>
  </si>
  <si>
    <t>SINAPI 96112</t>
  </si>
  <si>
    <t>SINAPI 96113</t>
  </si>
  <si>
    <t>SINAPI 96109</t>
  </si>
  <si>
    <t>SINAPI 96116</t>
  </si>
  <si>
    <t>SINAPI 96111</t>
  </si>
  <si>
    <t>SINAPI 96486</t>
  </si>
  <si>
    <t>SINAPI 96485</t>
  </si>
  <si>
    <t>SINAPI 97557</t>
  </si>
  <si>
    <t>SINAPI 101807</t>
  </si>
  <si>
    <t>SINAPI 101806</t>
  </si>
  <si>
    <t>SINAPI 101808</t>
  </si>
  <si>
    <t>SINAPI 98058</t>
  </si>
  <si>
    <t>SINAPI 98059</t>
  </si>
  <si>
    <t>SINAPI 98060</t>
  </si>
  <si>
    <t>SINAPI 98061</t>
  </si>
  <si>
    <t>SINAPI 98088</t>
  </si>
  <si>
    <t>SINAPI 98089</t>
  </si>
  <si>
    <t>SINAPI 98090</t>
  </si>
  <si>
    <t>SINAPI 98091</t>
  </si>
  <si>
    <t>SINAPI 98092</t>
  </si>
  <si>
    <t>SINAPI 98093</t>
  </si>
  <si>
    <t>SINAPI 98072</t>
  </si>
  <si>
    <t>SINAPI 98073</t>
  </si>
  <si>
    <t>SINAPI 98074</t>
  </si>
  <si>
    <t>SINAPI 98075</t>
  </si>
  <si>
    <t>SINAPI 98076</t>
  </si>
  <si>
    <t>SINAPI 98077</t>
  </si>
  <si>
    <t>SINAPI 98062</t>
  </si>
  <si>
    <t>SINAPI 98063</t>
  </si>
  <si>
    <t>SINAPI 98064</t>
  </si>
  <si>
    <t>SINAPI 98065</t>
  </si>
  <si>
    <t>SINAPI 98094</t>
  </si>
  <si>
    <t>SINAPI 98099</t>
  </si>
  <si>
    <t>SINAPI 98100</t>
  </si>
  <si>
    <t>SINAPI 98101</t>
  </si>
  <si>
    <t>SINAPI 98078</t>
  </si>
  <si>
    <t>SINAPI 98079</t>
  </si>
  <si>
    <t>SINAPI 98080</t>
  </si>
  <si>
    <t>SINAPI 98081</t>
  </si>
  <si>
    <t>SINAPI 98052</t>
  </si>
  <si>
    <t>SINAPI 98053</t>
  </si>
  <si>
    <t>SINAPI 98054</t>
  </si>
  <si>
    <t>SINAPI 98055</t>
  </si>
  <si>
    <t>SINAPI 98056</t>
  </si>
  <si>
    <t>SINAPI 98057</t>
  </si>
  <si>
    <t>SINAPI 98082</t>
  </si>
  <si>
    <t>SINAPI 98083</t>
  </si>
  <si>
    <t>SINAPI 98084</t>
  </si>
  <si>
    <t>SINAPI 98085</t>
  </si>
  <si>
    <t>SINAPI 98087</t>
  </si>
  <si>
    <t>SINAPI 98086</t>
  </si>
  <si>
    <t>SINAPI 98066</t>
  </si>
  <si>
    <t>SINAPI 98067</t>
  </si>
  <si>
    <t>SINAPI 98068</t>
  </si>
  <si>
    <t>SINAPI 98069</t>
  </si>
  <si>
    <t>SINAPI 98071</t>
  </si>
  <si>
    <t>SINAPI 98070</t>
  </si>
  <si>
    <t>SINAPI 104915</t>
  </si>
  <si>
    <t>SINAPI 96546</t>
  </si>
  <si>
    <t>SINAPI 96544</t>
  </si>
  <si>
    <t>SINAPI 96545</t>
  </si>
  <si>
    <t>SINAPI 96543</t>
  </si>
  <si>
    <t>SINAPI 104922</t>
  </si>
  <si>
    <t>SINAPI 104920</t>
  </si>
  <si>
    <t>SINAPI 104921</t>
  </si>
  <si>
    <t>SINAPI 104919</t>
  </si>
  <si>
    <t>SINAPI 104917</t>
  </si>
  <si>
    <t>SINAPI 104918</t>
  </si>
  <si>
    <t>SINAPI 104916</t>
  </si>
  <si>
    <t>SINAPI 96557</t>
  </si>
  <si>
    <t>SINAPI 96555</t>
  </si>
  <si>
    <t>SINAPI 104924</t>
  </si>
  <si>
    <t>SINAPI 104923</t>
  </si>
  <si>
    <t>SINAPI 96558</t>
  </si>
  <si>
    <t>SINAPI 96556</t>
  </si>
  <si>
    <t>SINAPI 96523</t>
  </si>
  <si>
    <t>SINAPI 96522</t>
  </si>
  <si>
    <t>SINAPI 96527</t>
  </si>
  <si>
    <t>SINAPI 96526</t>
  </si>
  <si>
    <t>SINAPI 96521</t>
  </si>
  <si>
    <t>SINAPI 96520</t>
  </si>
  <si>
    <t>SINAPI 96525</t>
  </si>
  <si>
    <t>SINAPI 96524</t>
  </si>
  <si>
    <t>SINAPI 96537</t>
  </si>
  <si>
    <t>SINAPI 96540</t>
  </si>
  <si>
    <t>SINAPI 96528</t>
  </si>
  <si>
    <t>SINAPI 96531</t>
  </si>
  <si>
    <t>SINAPI 96534</t>
  </si>
  <si>
    <t>SINAPI 104928</t>
  </si>
  <si>
    <t>SINAPI 104929</t>
  </si>
  <si>
    <t>SINAPI 104925</t>
  </si>
  <si>
    <t>SINAPI 104926</t>
  </si>
  <si>
    <t>SINAPI 104927</t>
  </si>
  <si>
    <t>SINAPI 96538</t>
  </si>
  <si>
    <t>SINAPI 96541</t>
  </si>
  <si>
    <t>SINAPI 96529</t>
  </si>
  <si>
    <t>SINAPI 96532</t>
  </si>
  <si>
    <t>SINAPI 96535</t>
  </si>
  <si>
    <t>SINAPI 96539</t>
  </si>
  <si>
    <t>SINAPI 96542</t>
  </si>
  <si>
    <t>SINAPI 96530</t>
  </si>
  <si>
    <t>SINAPI 96533</t>
  </si>
  <si>
    <t>SINAPI 96536</t>
  </si>
  <si>
    <t>SINAPI 105518</t>
  </si>
  <si>
    <t>SINAPI 105517</t>
  </si>
  <si>
    <t>SINAPI 105520</t>
  </si>
  <si>
    <t>SINAPI 105519</t>
  </si>
  <si>
    <t>SINAPI 101793</t>
  </si>
  <si>
    <t>SINAPI 101792</t>
  </si>
  <si>
    <t>SINAPI 92272</t>
  </si>
  <si>
    <t>SINAPI 101791</t>
  </si>
  <si>
    <t>SINAPI 92273</t>
  </si>
  <si>
    <t>SINAPI 92268</t>
  </si>
  <si>
    <t>SINAPI 92267</t>
  </si>
  <si>
    <t>SINAPI 92271</t>
  </si>
  <si>
    <t>SINAPI 92264</t>
  </si>
  <si>
    <t>SINAPI 92263</t>
  </si>
  <si>
    <t>SINAPI 92269</t>
  </si>
  <si>
    <t>SINAPI 92270</t>
  </si>
  <si>
    <t>SINAPI 92266</t>
  </si>
  <si>
    <t>SINAPI 92265</t>
  </si>
  <si>
    <t>SINAPI 92524</t>
  </si>
  <si>
    <t>SINAPI 92528</t>
  </si>
  <si>
    <t>SINAPI 92532</t>
  </si>
  <si>
    <t>SINAPI 92536</t>
  </si>
  <si>
    <t>SINAPI 92508</t>
  </si>
  <si>
    <t>SINAPI 92512</t>
  </si>
  <si>
    <t>SINAPI 92515</t>
  </si>
  <si>
    <t>SINAPI 92520</t>
  </si>
  <si>
    <t>SINAPI 92526</t>
  </si>
  <si>
    <t>SINAPI 92530</t>
  </si>
  <si>
    <t>SINAPI 92534</t>
  </si>
  <si>
    <t>SINAPI 92538</t>
  </si>
  <si>
    <t>SINAPI 103760</t>
  </si>
  <si>
    <t>SINAPI 103761</t>
  </si>
  <si>
    <t>SINAPI 103762</t>
  </si>
  <si>
    <t>SINAPI 103763</t>
  </si>
  <si>
    <t>SINAPI 92510</t>
  </si>
  <si>
    <t>SINAPI 92514</t>
  </si>
  <si>
    <t>SINAPI 92518</t>
  </si>
  <si>
    <t>SINAPI 92522</t>
  </si>
  <si>
    <t>SINAPI 92482</t>
  </si>
  <si>
    <t>SINAPI 92484</t>
  </si>
  <si>
    <t>SINAPI 92486</t>
  </si>
  <si>
    <t>SINAPI 92492</t>
  </si>
  <si>
    <t>SINAPI 92496</t>
  </si>
  <si>
    <t>SINAPI 92500</t>
  </si>
  <si>
    <t>SINAPI 92504</t>
  </si>
  <si>
    <t>SINAPI 92488</t>
  </si>
  <si>
    <t>SINAPI 92494</t>
  </si>
  <si>
    <t>SINAPI 92498</t>
  </si>
  <si>
    <t>SINAPI 92502</t>
  </si>
  <si>
    <t>SINAPI 92506</t>
  </si>
  <si>
    <t>SINAPI 92490</t>
  </si>
  <si>
    <t>SINAPI 92433</t>
  </si>
  <si>
    <t>SINAPI 92437</t>
  </si>
  <si>
    <t>SINAPI 92441</t>
  </si>
  <si>
    <t>SINAPI 92445</t>
  </si>
  <si>
    <t>SINAPI 92417</t>
  </si>
  <si>
    <t>SINAPI 92421</t>
  </si>
  <si>
    <t>SINAPI 92425</t>
  </si>
  <si>
    <t>SINAPI 92429</t>
  </si>
  <si>
    <t>SINAPI 92431</t>
  </si>
  <si>
    <t>SINAPI 92435</t>
  </si>
  <si>
    <t>SINAPI 92439</t>
  </si>
  <si>
    <t>SINAPI 92443</t>
  </si>
  <si>
    <t>SINAPI 92415</t>
  </si>
  <si>
    <t>SINAPI 92419</t>
  </si>
  <si>
    <t>SINAPI 92423</t>
  </si>
  <si>
    <t>SINAPI 92427</t>
  </si>
  <si>
    <t>SINAPI 92409</t>
  </si>
  <si>
    <t>SINAPI 92411</t>
  </si>
  <si>
    <t>SINAPI 92413</t>
  </si>
  <si>
    <t>SINAPI 92465</t>
  </si>
  <si>
    <t>SINAPI 92469</t>
  </si>
  <si>
    <t>SINAPI 92473</t>
  </si>
  <si>
    <t>SINAPI 92477</t>
  </si>
  <si>
    <t>SINAPI 92449</t>
  </si>
  <si>
    <t>SINAPI 92453</t>
  </si>
  <si>
    <t>SINAPI 92457</t>
  </si>
  <si>
    <t>SINAPI 92461</t>
  </si>
  <si>
    <t>SINAPI 92467</t>
  </si>
  <si>
    <t>SINAPI 92471</t>
  </si>
  <si>
    <t>SINAPI 92475</t>
  </si>
  <si>
    <t>SINAPI 92479</t>
  </si>
  <si>
    <t>SINAPI 92451</t>
  </si>
  <si>
    <t>SINAPI 92455</t>
  </si>
  <si>
    <t>SINAPI 92459</t>
  </si>
  <si>
    <t>SINAPI 92463</t>
  </si>
  <si>
    <t>SINAPI 92446</t>
  </si>
  <si>
    <t>SINAPI 92447</t>
  </si>
  <si>
    <t>SINAPI 92448</t>
  </si>
  <si>
    <t>SINAPI 92466</t>
  </si>
  <si>
    <t>SINAPI 92470</t>
  </si>
  <si>
    <t>SINAPI 92474</t>
  </si>
  <si>
    <t>SINAPI 92478</t>
  </si>
  <si>
    <t>SINAPI 92450</t>
  </si>
  <si>
    <t>SINAPI 92454</t>
  </si>
  <si>
    <t>SINAPI 92458</t>
  </si>
  <si>
    <t>SINAPI 92462</t>
  </si>
  <si>
    <t>SINAPI 92468</t>
  </si>
  <si>
    <t>SINAPI 92472</t>
  </si>
  <si>
    <t>SINAPI 92476</t>
  </si>
  <si>
    <t>SINAPI 92480</t>
  </si>
  <si>
    <t>SINAPI 92452</t>
  </si>
  <si>
    <t>SINAPI 92456</t>
  </si>
  <si>
    <t>SINAPI 92460</t>
  </si>
  <si>
    <t>SINAPI 92464</t>
  </si>
  <si>
    <t>SINAPI 105403</t>
  </si>
  <si>
    <t>SINAPI 96252</t>
  </si>
  <si>
    <t>SINAPI 96254</t>
  </si>
  <si>
    <t>SINAPI 96253</t>
  </si>
  <si>
    <t>SINAPI 105406</t>
  </si>
  <si>
    <t>SINAPI 96264</t>
  </si>
  <si>
    <t>SINAPI 105405</t>
  </si>
  <si>
    <t>SINAPI 96258</t>
  </si>
  <si>
    <t>SINAPI 96262</t>
  </si>
  <si>
    <t>SINAPI 105404</t>
  </si>
  <si>
    <t>SINAPI 92751</t>
  </si>
  <si>
    <t>SINAPI 92752</t>
  </si>
  <si>
    <t>SINAPI 92750</t>
  </si>
  <si>
    <t>SINAPI 92749</t>
  </si>
  <si>
    <t>SINAPI 92745</t>
  </si>
  <si>
    <t>SINAPI 92747</t>
  </si>
  <si>
    <t>SINAPI 92743</t>
  </si>
  <si>
    <t>SINAPI 92746</t>
  </si>
  <si>
    <t>SINAPI 92748</t>
  </si>
  <si>
    <t>SINAPI 92744</t>
  </si>
  <si>
    <t>SINAPI 92754</t>
  </si>
  <si>
    <t>SINAPI 92753</t>
  </si>
  <si>
    <t>SINAPI 92755</t>
  </si>
  <si>
    <t>SINAPI 92756</t>
  </si>
  <si>
    <t>SINAPI 92757</t>
  </si>
  <si>
    <t>SINAPI 92758</t>
  </si>
  <si>
    <t>SINAPI 104500</t>
  </si>
  <si>
    <t>SINAPI 104503</t>
  </si>
  <si>
    <t>SINAPI 104504</t>
  </si>
  <si>
    <t>SINAPI 104507</t>
  </si>
  <si>
    <t>SINAPI 104508</t>
  </si>
  <si>
    <t>SINAPI 104509</t>
  </si>
  <si>
    <t>SINAPI 104512</t>
  </si>
  <si>
    <t>SINAPI 104513</t>
  </si>
  <si>
    <t>SINAPI 104514</t>
  </si>
  <si>
    <t>SINAPI 104501</t>
  </si>
  <si>
    <t>SINAPI 104502</t>
  </si>
  <si>
    <t>SINAPI 104505</t>
  </si>
  <si>
    <t>SINAPI 104506</t>
  </si>
  <si>
    <t>SINAPI 104510</t>
  </si>
  <si>
    <t>SINAPI 104511</t>
  </si>
  <si>
    <t>SINAPI 104491</t>
  </si>
  <si>
    <t>SINAPI 104492</t>
  </si>
  <si>
    <t>SINAPI 104493</t>
  </si>
  <si>
    <t>SINAPI 104494</t>
  </si>
  <si>
    <t>SINAPI 104495</t>
  </si>
  <si>
    <t>SINAPI 104496</t>
  </si>
  <si>
    <t>SINAPI 104497</t>
  </si>
  <si>
    <t>SINAPI 104498</t>
  </si>
  <si>
    <t>SINAPI 104499</t>
  </si>
  <si>
    <t>SINAPI 104515</t>
  </si>
  <si>
    <t>SINAPI 87430</t>
  </si>
  <si>
    <t>SINAPI 87433</t>
  </si>
  <si>
    <t>SINAPI 87436</t>
  </si>
  <si>
    <t>SINAPI 87439</t>
  </si>
  <si>
    <t>SINAPI 104633</t>
  </si>
  <si>
    <t>SINAPI 104634</t>
  </si>
  <si>
    <t>SINAPI 87418</t>
  </si>
  <si>
    <t>SINAPI 87421</t>
  </si>
  <si>
    <t>SINAPI 104628</t>
  </si>
  <si>
    <t>SINAPI 104631</t>
  </si>
  <si>
    <t>SINAPI 104627</t>
  </si>
  <si>
    <t>SINAPI 104630</t>
  </si>
  <si>
    <t>SINAPI 104629</t>
  </si>
  <si>
    <t>SINAPI 104632</t>
  </si>
  <si>
    <t>SINAPI 87412</t>
  </si>
  <si>
    <t>SINAPI 87415</t>
  </si>
  <si>
    <t>SINAPI 87411</t>
  </si>
  <si>
    <t>SINAPI 87414</t>
  </si>
  <si>
    <t>SINAPI 87413</t>
  </si>
  <si>
    <t>SINAPI 87416</t>
  </si>
  <si>
    <t>SINAPI 104635</t>
  </si>
  <si>
    <t>SINAPI 104636</t>
  </si>
  <si>
    <t>SINAPI 87424</t>
  </si>
  <si>
    <t>SINAPI 87427</t>
  </si>
  <si>
    <t>SINAPI 89998</t>
  </si>
  <si>
    <t>SINAPI 102920</t>
  </si>
  <si>
    <t>SINAPI 102923</t>
  </si>
  <si>
    <t>SINAPI 90000</t>
  </si>
  <si>
    <t>SINAPI 103088</t>
  </si>
  <si>
    <t>SINAPI 102922</t>
  </si>
  <si>
    <t>SINAPI 89999</t>
  </si>
  <si>
    <t>SINAPI 89996</t>
  </si>
  <si>
    <t>SINAPI 89997</t>
  </si>
  <si>
    <t>SINAPI 102921</t>
  </si>
  <si>
    <t>SINAPI 90278</t>
  </si>
  <si>
    <t>SINAPI 90282</t>
  </si>
  <si>
    <t>SINAPI 90279</t>
  </si>
  <si>
    <t>SINAPI 90283</t>
  </si>
  <si>
    <t>SINAPI 90280</t>
  </si>
  <si>
    <t>SINAPI 90284</t>
  </si>
  <si>
    <t>SINAPI 90281</t>
  </si>
  <si>
    <t>SINAPI 90285</t>
  </si>
  <si>
    <t>SINAPI 89994</t>
  </si>
  <si>
    <t>SINAPI 89995</t>
  </si>
  <si>
    <t>SINAPI 89993</t>
  </si>
  <si>
    <t>SINAPI 99860</t>
  </si>
  <si>
    <t>SINAPI 99858</t>
  </si>
  <si>
    <t>SINAPI 99859</t>
  </si>
  <si>
    <t>SINAPI 99857</t>
  </si>
  <si>
    <t>SINAPI 99855</t>
  </si>
  <si>
    <t>SINAPI 99856</t>
  </si>
  <si>
    <t>SINAPI 99862</t>
  </si>
  <si>
    <t>SINAPI 99861</t>
  </si>
  <si>
    <t>SINAPI 99839</t>
  </si>
  <si>
    <t>SINAPI 99849</t>
  </si>
  <si>
    <t>SINAPI 99853</t>
  </si>
  <si>
    <t>SINAPI 99847</t>
  </si>
  <si>
    <t>SINAPI 99851</t>
  </si>
  <si>
    <t>SINAPI 99850</t>
  </si>
  <si>
    <t>SINAPI 99854</t>
  </si>
  <si>
    <t>SINAPI 99848</t>
  </si>
  <si>
    <t>SINAPI 99852</t>
  </si>
  <si>
    <t>SINAPI 99844</t>
  </si>
  <si>
    <t>SINAPI 99842</t>
  </si>
  <si>
    <t>SINAPI 99837</t>
  </si>
  <si>
    <t>SINAPI 99840</t>
  </si>
  <si>
    <t>SINAPI 99845</t>
  </si>
  <si>
    <t>SINAPI 99843</t>
  </si>
  <si>
    <t>SINAPI 99838</t>
  </si>
  <si>
    <t>SINAPI 99846</t>
  </si>
  <si>
    <t>SINAPI 99841</t>
  </si>
  <si>
    <t>SINAPI 94276</t>
  </si>
  <si>
    <t>SINAPI 94274</t>
  </si>
  <si>
    <t>SINAPI 94280</t>
  </si>
  <si>
    <t>SINAPI 94278</t>
  </si>
  <si>
    <t>SINAPI 94275</t>
  </si>
  <si>
    <t>SINAPI 94273</t>
  </si>
  <si>
    <t>SINAPI 94279</t>
  </si>
  <si>
    <t>SINAPI 94277</t>
  </si>
  <si>
    <t>SINAPI 104930</t>
  </si>
  <si>
    <t>SINAPI 104931</t>
  </si>
  <si>
    <t>SINAPI 94294</t>
  </si>
  <si>
    <t>SINAPI 94288</t>
  </si>
  <si>
    <t>SINAPI 94282</t>
  </si>
  <si>
    <t>SINAPI 94290</t>
  </si>
  <si>
    <t>SINAPI 94284</t>
  </si>
  <si>
    <t>SINAPI 94292</t>
  </si>
  <si>
    <t>SINAPI 94286</t>
  </si>
  <si>
    <t>SINAPI 94287</t>
  </si>
  <si>
    <t>SINAPI 94281</t>
  </si>
  <si>
    <t>SINAPI 94289</t>
  </si>
  <si>
    <t>SINAPI 94283</t>
  </si>
  <si>
    <t>SINAPI 94291</t>
  </si>
  <si>
    <t>SINAPI 94285</t>
  </si>
  <si>
    <t>SINAPI 94293</t>
  </si>
  <si>
    <t>SINAPI 94264</t>
  </si>
  <si>
    <t>SINAPI 94266</t>
  </si>
  <si>
    <t>SINAPI 94263</t>
  </si>
  <si>
    <t>SINAPI 94265</t>
  </si>
  <si>
    <t>SINAPI 94268</t>
  </si>
  <si>
    <t>SINAPI 94270</t>
  </si>
  <si>
    <t>SINAPI 94272</t>
  </si>
  <si>
    <t>SINAPI 94267</t>
  </si>
  <si>
    <t>SINAPI 94269</t>
  </si>
  <si>
    <t>SINAPI 94271</t>
  </si>
  <si>
    <t>SINAPI 105555</t>
  </si>
  <si>
    <t>SINAPI 97603</t>
  </si>
  <si>
    <t>SINAPI 97602</t>
  </si>
  <si>
    <t>SINAPI 97604</t>
  </si>
  <si>
    <t>SINAPI 105553</t>
  </si>
  <si>
    <t>SINAPI 105552</t>
  </si>
  <si>
    <t>SINAPI 105550</t>
  </si>
  <si>
    <t>SINAPI 105551</t>
  </si>
  <si>
    <t>SINAPI 105549</t>
  </si>
  <si>
    <t>SINAPI 105547</t>
  </si>
  <si>
    <t>SINAPI 97605</t>
  </si>
  <si>
    <t>SINAPI 97607</t>
  </si>
  <si>
    <t>SINAPI 97599</t>
  </si>
  <si>
    <t>SINAPI 105542</t>
  </si>
  <si>
    <t>SINAPI 105543</t>
  </si>
  <si>
    <t>SINAPI 105544</t>
  </si>
  <si>
    <t>SINAPI 100913</t>
  </si>
  <si>
    <t>SINAPI 100916</t>
  </si>
  <si>
    <t>SINAPI 100918</t>
  </si>
  <si>
    <t>SINAPI 100914</t>
  </si>
  <si>
    <t>SINAPI 100917</t>
  </si>
  <si>
    <t>SINAPI 100907</t>
  </si>
  <si>
    <t>SINAPI 102467</t>
  </si>
  <si>
    <t>SINAPI 100910</t>
  </si>
  <si>
    <t>SINAPI 105541</t>
  </si>
  <si>
    <t>SINAPI 100908</t>
  </si>
  <si>
    <t>SINAPI 100911</t>
  </si>
  <si>
    <t>SINAPI 103782</t>
  </si>
  <si>
    <t>SINAPI 103786</t>
  </si>
  <si>
    <t>SINAPI 103787</t>
  </si>
  <si>
    <t>SINAPI 103788</t>
  </si>
  <si>
    <t>SINAPI 103783</t>
  </si>
  <si>
    <t>SINAPI 103784</t>
  </si>
  <si>
    <t>SINAPI 103785</t>
  </si>
  <si>
    <t>SINAPI 105546</t>
  </si>
  <si>
    <t>SINAPI 105545</t>
  </si>
  <si>
    <t>SINAPI 97610</t>
  </si>
  <si>
    <t>SINAPI 97609</t>
  </si>
  <si>
    <t>SINAPI 105554</t>
  </si>
  <si>
    <t>SINAPI 100903</t>
  </si>
  <si>
    <t>SINAPI 100902</t>
  </si>
  <si>
    <t>SINAPI 105548</t>
  </si>
  <si>
    <t>SINAPI 97595</t>
  </si>
  <si>
    <t>SINAPI 97597</t>
  </si>
  <si>
    <t>SINAPI 97596</t>
  </si>
  <si>
    <t>SINAPI 97598</t>
  </si>
  <si>
    <t>SINAPI 98549</t>
  </si>
  <si>
    <t>SINAPI 98562</t>
  </si>
  <si>
    <t>SINAPI 98555</t>
  </si>
  <si>
    <t>SINAPI 98556</t>
  </si>
  <si>
    <t>SINAPI 98557</t>
  </si>
  <si>
    <t>SINAPI 98548</t>
  </si>
  <si>
    <t>SINAPI 98547</t>
  </si>
  <si>
    <t>SINAPI 98546</t>
  </si>
  <si>
    <t>SINAPI 98552</t>
  </si>
  <si>
    <t>SINAPI 98553</t>
  </si>
  <si>
    <t>SINAPI 98554</t>
  </si>
  <si>
    <t>SINAPI 98565</t>
  </si>
  <si>
    <t>SINAPI 98567</t>
  </si>
  <si>
    <t>SINAPI 98569</t>
  </si>
  <si>
    <t>SINAPI 98571</t>
  </si>
  <si>
    <t>SINAPI 98572</t>
  </si>
  <si>
    <t>SINAPI 98563</t>
  </si>
  <si>
    <t>SINAPI 98564</t>
  </si>
  <si>
    <t>SINAPI 98566</t>
  </si>
  <si>
    <t>SINAPI 98568</t>
  </si>
  <si>
    <t>SINAPI 98570</t>
  </si>
  <si>
    <t>SINAPI 98573</t>
  </si>
  <si>
    <t>SINAPI 98576</t>
  </si>
  <si>
    <t>SINAPI 98575</t>
  </si>
  <si>
    <t>SINAPI 98577</t>
  </si>
  <si>
    <t>SINAPI 98558</t>
  </si>
  <si>
    <t>SINAPI 98550</t>
  </si>
  <si>
    <t>SINAPI 98551</t>
  </si>
  <si>
    <t>SINAPI 98559</t>
  </si>
  <si>
    <t>SINAPI 91925</t>
  </si>
  <si>
    <t>SINAPI 91924</t>
  </si>
  <si>
    <t>SINAPI 91933</t>
  </si>
  <si>
    <t>SINAPI 91932</t>
  </si>
  <si>
    <t>SINAPI 91935</t>
  </si>
  <si>
    <t>SINAPI 91934</t>
  </si>
  <si>
    <t>SINAPI 91927</t>
  </si>
  <si>
    <t>SINAPI 91926</t>
  </si>
  <si>
    <t>SINAPI 91929</t>
  </si>
  <si>
    <t>SINAPI 91928</t>
  </si>
  <si>
    <t>SINAPI 91931</t>
  </si>
  <si>
    <t>SINAPI 91930</t>
  </si>
  <si>
    <t>SINAPI 104620</t>
  </si>
  <si>
    <t>SINAPI 104624</t>
  </si>
  <si>
    <t>SINAPI 104622</t>
  </si>
  <si>
    <t>SINAPI 104621</t>
  </si>
  <si>
    <t>SINAPI 104625</t>
  </si>
  <si>
    <t>SINAPI 104623</t>
  </si>
  <si>
    <t>SINAPI 91937</t>
  </si>
  <si>
    <t>SINAPI 92865</t>
  </si>
  <si>
    <t>SINAPI 91936</t>
  </si>
  <si>
    <t>SINAPI 92867</t>
  </si>
  <si>
    <t>SINAPI 91939</t>
  </si>
  <si>
    <t>SINAPI 92869</t>
  </si>
  <si>
    <t>SINAPI 91941</t>
  </si>
  <si>
    <t>SINAPI 92868</t>
  </si>
  <si>
    <t>SINAPI 91940</t>
  </si>
  <si>
    <t>SINAPI 92870</t>
  </si>
  <si>
    <t>SINAPI 91942</t>
  </si>
  <si>
    <t>SINAPI 92872</t>
  </si>
  <si>
    <t>SINAPI 91944</t>
  </si>
  <si>
    <t>SINAPI 92871</t>
  </si>
  <si>
    <t>SINAPI 91943</t>
  </si>
  <si>
    <t>SINAPI 92866</t>
  </si>
  <si>
    <t>SINAPI 91987</t>
  </si>
  <si>
    <t>SINAPI 91986</t>
  </si>
  <si>
    <t>SINAPI 97559</t>
  </si>
  <si>
    <t>SINAPI 97562</t>
  </si>
  <si>
    <t>SINAPI 97564</t>
  </si>
  <si>
    <t>SINAPI 91889</t>
  </si>
  <si>
    <t>SINAPI 91901</t>
  </si>
  <si>
    <t>SINAPI 91913</t>
  </si>
  <si>
    <t>SINAPI 91892</t>
  </si>
  <si>
    <t>SINAPI 91904</t>
  </si>
  <si>
    <t>SINAPI 91916</t>
  </si>
  <si>
    <t>SINAPI 91895</t>
  </si>
  <si>
    <t>SINAPI 91907</t>
  </si>
  <si>
    <t>SINAPI 91919</t>
  </si>
  <si>
    <t>SINAPI 91898</t>
  </si>
  <si>
    <t>SINAPI 91910</t>
  </si>
  <si>
    <t>SINAPI 91922</t>
  </si>
  <si>
    <t>SINAPI 91887</t>
  </si>
  <si>
    <t>SINAPI 91899</t>
  </si>
  <si>
    <t>SINAPI 91911</t>
  </si>
  <si>
    <t>SINAPI 91890</t>
  </si>
  <si>
    <t>SINAPI 91902</t>
  </si>
  <si>
    <t>SINAPI 91914</t>
  </si>
  <si>
    <t>SINAPI 91893</t>
  </si>
  <si>
    <t>SINAPI 91905</t>
  </si>
  <si>
    <t>SINAPI 91917</t>
  </si>
  <si>
    <t>SINAPI 91896</t>
  </si>
  <si>
    <t>SINAPI 91908</t>
  </si>
  <si>
    <t>SINAPI 91920</t>
  </si>
  <si>
    <t>SINAPI 91983</t>
  </si>
  <si>
    <t>SINAPI 91982</t>
  </si>
  <si>
    <t>SINAPI 91833</t>
  </si>
  <si>
    <t>SINAPI 91843</t>
  </si>
  <si>
    <t>SINAPI 91853</t>
  </si>
  <si>
    <t>SINAPI 91835</t>
  </si>
  <si>
    <t>SINAPI 91845</t>
  </si>
  <si>
    <t>SINAPI 91855</t>
  </si>
  <si>
    <t>SINAPI 91837</t>
  </si>
  <si>
    <t>SINAPI 91847</t>
  </si>
  <si>
    <t>SINAPI 91857</t>
  </si>
  <si>
    <t>SINAPI 91838</t>
  </si>
  <si>
    <t>SINAPI 91848</t>
  </si>
  <si>
    <t>SINAPI 91858</t>
  </si>
  <si>
    <t>SINAPI 91840</t>
  </si>
  <si>
    <t>SINAPI 91850</t>
  </si>
  <si>
    <t>SINAPI 91860</t>
  </si>
  <si>
    <t>SINAPI 91831</t>
  </si>
  <si>
    <t>SINAPI 91852</t>
  </si>
  <si>
    <t>SINAPI 91834</t>
  </si>
  <si>
    <t>SINAPI 91854</t>
  </si>
  <si>
    <t>SINAPI 91836</t>
  </si>
  <si>
    <t>SINAPI 91856</t>
  </si>
  <si>
    <t>SINAPI 91839</t>
  </si>
  <si>
    <t>SINAPI 91849</t>
  </si>
  <si>
    <t>SINAPI 91859</t>
  </si>
  <si>
    <t>SINAPI 91841</t>
  </si>
  <si>
    <t>SINAPI 91851</t>
  </si>
  <si>
    <t>SINAPI 91861</t>
  </si>
  <si>
    <t>SINAPI 91862</t>
  </si>
  <si>
    <t>SINAPI 91866</t>
  </si>
  <si>
    <t>SINAPI 91870</t>
  </si>
  <si>
    <t>SINAPI 91863</t>
  </si>
  <si>
    <t>SINAPI 91867</t>
  </si>
  <si>
    <t>SINAPI 91871</t>
  </si>
  <si>
    <t>SINAPI 91864</t>
  </si>
  <si>
    <t>SINAPI 91868</t>
  </si>
  <si>
    <t>SINAPI 91872</t>
  </si>
  <si>
    <t>SINAPI 91865</t>
  </si>
  <si>
    <t>SINAPI 91869</t>
  </si>
  <si>
    <t>SINAPI 91873</t>
  </si>
  <si>
    <t>SINAPI 91981</t>
  </si>
  <si>
    <t>SINAPI 91980</t>
  </si>
  <si>
    <t>SINAPI 91979</t>
  </si>
  <si>
    <t>SINAPI 91978</t>
  </si>
  <si>
    <t>SINAPI 92029</t>
  </si>
  <si>
    <t>SINAPI 92028</t>
  </si>
  <si>
    <t>SINAPI 92031</t>
  </si>
  <si>
    <t>SINAPI 92030</t>
  </si>
  <si>
    <t>SINAPI 91955</t>
  </si>
  <si>
    <t>SINAPI 91954</t>
  </si>
  <si>
    <t>SINAPI 92033</t>
  </si>
  <si>
    <t>SINAPI 92032</t>
  </si>
  <si>
    <t>SINAPI 91961</t>
  </si>
  <si>
    <t>SINAPI 91960</t>
  </si>
  <si>
    <t>SINAPI 91969</t>
  </si>
  <si>
    <t>SINAPI 91968</t>
  </si>
  <si>
    <t>SINAPI 91985</t>
  </si>
  <si>
    <t>SINAPI 91984</t>
  </si>
  <si>
    <t>SINAPI 91989</t>
  </si>
  <si>
    <t>SINAPI 91988</t>
  </si>
  <si>
    <t>SINAPI 92023</t>
  </si>
  <si>
    <t>SINAPI 92022</t>
  </si>
  <si>
    <t>SINAPI 92025</t>
  </si>
  <si>
    <t>SINAPI 92024</t>
  </si>
  <si>
    <t>SINAPI 91957</t>
  </si>
  <si>
    <t>SINAPI 91956</t>
  </si>
  <si>
    <t>SINAPI 91963</t>
  </si>
  <si>
    <t>SINAPI 91962</t>
  </si>
  <si>
    <t>SINAPI 91953</t>
  </si>
  <si>
    <t>SINAPI 91952</t>
  </si>
  <si>
    <t>SINAPI 92035</t>
  </si>
  <si>
    <t>SINAPI 92034</t>
  </si>
  <si>
    <t>SINAPI 92027</t>
  </si>
  <si>
    <t>SINAPI 92026</t>
  </si>
  <si>
    <t>SINAPI 91965</t>
  </si>
  <si>
    <t>SINAPI 91964</t>
  </si>
  <si>
    <t>SINAPI 91973</t>
  </si>
  <si>
    <t>SINAPI 91972</t>
  </si>
  <si>
    <t>SINAPI 91959</t>
  </si>
  <si>
    <t>SINAPI 91958</t>
  </si>
  <si>
    <t>SINAPI 91971</t>
  </si>
  <si>
    <t>SINAPI 91970</t>
  </si>
  <si>
    <t>SINAPI 91967</t>
  </si>
  <si>
    <t>SINAPI 91966</t>
  </si>
  <si>
    <t>SINAPI 91975</t>
  </si>
  <si>
    <t>SINAPI 91974</t>
  </si>
  <si>
    <t>SINAPI 91977</t>
  </si>
  <si>
    <t>SINAPI 91976</t>
  </si>
  <si>
    <t>SINAPI 91874</t>
  </si>
  <si>
    <t>SINAPI 91878</t>
  </si>
  <si>
    <t>SINAPI 91882</t>
  </si>
  <si>
    <t>SINAPI 91875</t>
  </si>
  <si>
    <t>SINAPI 91879</t>
  </si>
  <si>
    <t>SINAPI 91884</t>
  </si>
  <si>
    <t>SINAPI 91876</t>
  </si>
  <si>
    <t>SINAPI 91880</t>
  </si>
  <si>
    <t>SINAPI 91885</t>
  </si>
  <si>
    <t>SINAPI 91877</t>
  </si>
  <si>
    <t>SINAPI 91881</t>
  </si>
  <si>
    <t>SINAPI 91886</t>
  </si>
  <si>
    <t>SINAPI 91945</t>
  </si>
  <si>
    <t>SINAPI 91947</t>
  </si>
  <si>
    <t>SINAPI 91946</t>
  </si>
  <si>
    <t>SINAPI 91949</t>
  </si>
  <si>
    <t>SINAPI 91951</t>
  </si>
  <si>
    <t>SINAPI 91950</t>
  </si>
  <si>
    <t>SINAPI 91992</t>
  </si>
  <si>
    <t>SINAPI 91990</t>
  </si>
  <si>
    <t>SINAPI 91993</t>
  </si>
  <si>
    <t>SINAPI 91991</t>
  </si>
  <si>
    <t>SINAPI 92000</t>
  </si>
  <si>
    <t>SINAPI 91998</t>
  </si>
  <si>
    <t>SINAPI 92001</t>
  </si>
  <si>
    <t>SINAPI 91999</t>
  </si>
  <si>
    <t>SINAPI 92008</t>
  </si>
  <si>
    <t>SINAPI 92006</t>
  </si>
  <si>
    <t>SINAPI 92009</t>
  </si>
  <si>
    <t>SINAPI 92007</t>
  </si>
  <si>
    <t>SINAPI 92016</t>
  </si>
  <si>
    <t>SINAPI 92014</t>
  </si>
  <si>
    <t>SINAPI 92017</t>
  </si>
  <si>
    <t>SINAPI 92015</t>
  </si>
  <si>
    <t>SINAPI 92019</t>
  </si>
  <si>
    <t>SINAPI 92018</t>
  </si>
  <si>
    <t>SINAPI 92021</t>
  </si>
  <si>
    <t>SINAPI 92020</t>
  </si>
  <si>
    <t>SINAPI 91996</t>
  </si>
  <si>
    <t>SINAPI 91994</t>
  </si>
  <si>
    <t>SINAPI 91997</t>
  </si>
  <si>
    <t>SINAPI 91995</t>
  </si>
  <si>
    <t>SINAPI 92004</t>
  </si>
  <si>
    <t>SINAPI 92002</t>
  </si>
  <si>
    <t>SINAPI 92005</t>
  </si>
  <si>
    <t>SINAPI 92003</t>
  </si>
  <si>
    <t>SINAPI 92012</t>
  </si>
  <si>
    <t>SINAPI 92010</t>
  </si>
  <si>
    <t>SINAPI 92013</t>
  </si>
  <si>
    <t>SINAPI 92011</t>
  </si>
  <si>
    <t>SINAPI 95777</t>
  </si>
  <si>
    <t>SINAPI 95780</t>
  </si>
  <si>
    <t>SINAPI 95783</t>
  </si>
  <si>
    <t>SINAPI 95778</t>
  </si>
  <si>
    <t>SINAPI 95781</t>
  </si>
  <si>
    <t>SINAPI 95784</t>
  </si>
  <si>
    <t>SINAPI 95782</t>
  </si>
  <si>
    <t>SINAPI 95779</t>
  </si>
  <si>
    <t>SINAPI 95785</t>
  </si>
  <si>
    <t>SINAPI 95792</t>
  </si>
  <si>
    <t>SINAPI 95793</t>
  </si>
  <si>
    <t>SINAPI 95794</t>
  </si>
  <si>
    <t>SINAPI 95786</t>
  </si>
  <si>
    <t>SINAPI 95788</t>
  </si>
  <si>
    <t>SINAPI 95790</t>
  </si>
  <si>
    <t>SINAPI 95787</t>
  </si>
  <si>
    <t>SINAPI 95789</t>
  </si>
  <si>
    <t>SINAPI 95791</t>
  </si>
  <si>
    <t>SINAPI 95795</t>
  </si>
  <si>
    <t>SINAPI 95796</t>
  </si>
  <si>
    <t>SINAPI 95797</t>
  </si>
  <si>
    <t>SINAPI 95798</t>
  </si>
  <si>
    <t>SINAPI 95799</t>
  </si>
  <si>
    <t>SINAPI 95800</t>
  </si>
  <si>
    <t>SINAPI 95801</t>
  </si>
  <si>
    <t>SINAPI 95802</t>
  </si>
  <si>
    <t>SINAPI 95803</t>
  </si>
  <si>
    <t>SINAPI 95804</t>
  </si>
  <si>
    <t>SINAPI 95805</t>
  </si>
  <si>
    <t>SINAPI 95806</t>
  </si>
  <si>
    <t>SINAPI 104401</t>
  </si>
  <si>
    <t>SINAPI 104402</t>
  </si>
  <si>
    <t>SINAPI 104403</t>
  </si>
  <si>
    <t>SINAPI 104395</t>
  </si>
  <si>
    <t>SINAPI 104396</t>
  </si>
  <si>
    <t>SINAPI 104397</t>
  </si>
  <si>
    <t>SINAPI 95810</t>
  </si>
  <si>
    <t>SINAPI 95811</t>
  </si>
  <si>
    <t>SINAPI 95812</t>
  </si>
  <si>
    <t>SINAPI 95807</t>
  </si>
  <si>
    <t>SINAPI 95808</t>
  </si>
  <si>
    <t>SINAPI 95809</t>
  </si>
  <si>
    <t>SINAPI 104398</t>
  </si>
  <si>
    <t>SINAPI 104399</t>
  </si>
  <si>
    <t>SINAPI 104400</t>
  </si>
  <si>
    <t>SINAPI 104404</t>
  </si>
  <si>
    <t>SINAPI 104405</t>
  </si>
  <si>
    <t>SINAPI 95813</t>
  </si>
  <si>
    <t>SINAPI 95814</t>
  </si>
  <si>
    <t>SINAPI 95815</t>
  </si>
  <si>
    <t>SINAPI 95816</t>
  </si>
  <si>
    <t>SINAPI 95817</t>
  </si>
  <si>
    <t>SINAPI 95818</t>
  </si>
  <si>
    <t>SINAPI 104391</t>
  </si>
  <si>
    <t>SINAPI 104392</t>
  </si>
  <si>
    <t>SINAPI 104393</t>
  </si>
  <si>
    <t>SINAPI 104394</t>
  </si>
  <si>
    <t>SINAPI 95761</t>
  </si>
  <si>
    <t>SINAPI 95763</t>
  </si>
  <si>
    <t>SINAPI 95765</t>
  </si>
  <si>
    <t>SINAPI 95767</t>
  </si>
  <si>
    <t>SINAPI 95762</t>
  </si>
  <si>
    <t>SINAPI 95764</t>
  </si>
  <si>
    <t>SINAPI 95766</t>
  </si>
  <si>
    <t>SINAPI 95768</t>
  </si>
  <si>
    <t>SINAPI 95739</t>
  </si>
  <si>
    <t>SINAPI 95740</t>
  </si>
  <si>
    <t>SINAPI 95741</t>
  </si>
  <si>
    <t>SINAPI 104409</t>
  </si>
  <si>
    <t>SINAPI 104408</t>
  </si>
  <si>
    <t>SINAPI 104407</t>
  </si>
  <si>
    <t>SINAPI 104406</t>
  </si>
  <si>
    <t>SINAPI 95726</t>
  </si>
  <si>
    <t>SINAPI 95727</t>
  </si>
  <si>
    <t>SINAPI 95728</t>
  </si>
  <si>
    <t>SINAPI 104452</t>
  </si>
  <si>
    <t>SINAPI 104448</t>
  </si>
  <si>
    <t>SINAPI 104449</t>
  </si>
  <si>
    <t>SINAPI 104450</t>
  </si>
  <si>
    <t>SINAPI 104445</t>
  </si>
  <si>
    <t>SINAPI 104446</t>
  </si>
  <si>
    <t>SINAPI 104447</t>
  </si>
  <si>
    <t>SINAPI 101884</t>
  </si>
  <si>
    <t>SINAPI 101886</t>
  </si>
  <si>
    <t>SINAPI 101888</t>
  </si>
  <si>
    <t>SINAPI 101938</t>
  </si>
  <si>
    <t>SINAPI 101904</t>
  </si>
  <si>
    <t>SINAPI 101901</t>
  </si>
  <si>
    <t>SINAPI 101902</t>
  </si>
  <si>
    <t>SINAPI 101903</t>
  </si>
  <si>
    <t>SINAPI 97414</t>
  </si>
  <si>
    <t>SINAPI 97415</t>
  </si>
  <si>
    <t>SINAPI 97416</t>
  </si>
  <si>
    <t>SINAPI 97417</t>
  </si>
  <si>
    <t>SINAPI 97418</t>
  </si>
  <si>
    <t>SINAPI 97409</t>
  </si>
  <si>
    <t>SINAPI 97410</t>
  </si>
  <si>
    <t>SINAPI 97411</t>
  </si>
  <si>
    <t>SINAPI 97412</t>
  </si>
  <si>
    <t>SINAPI 97413</t>
  </si>
  <si>
    <t>SINAPI 101900</t>
  </si>
  <si>
    <t>SINAPI 93660</t>
  </si>
  <si>
    <t>SINAPI 93661</t>
  </si>
  <si>
    <t>SINAPI 93662</t>
  </si>
  <si>
    <t>SINAPI 93663</t>
  </si>
  <si>
    <t>SINAPI 93664</t>
  </si>
  <si>
    <t>SINAPI 93665</t>
  </si>
  <si>
    <t>SINAPI 93666</t>
  </si>
  <si>
    <t>SINAPI 93674</t>
  </si>
  <si>
    <t>SINAPI 93675</t>
  </si>
  <si>
    <t>SINAPI 101892</t>
  </si>
  <si>
    <t>SINAPI 93653</t>
  </si>
  <si>
    <t>SINAPI 93654</t>
  </si>
  <si>
    <t>SINAPI 93655</t>
  </si>
  <si>
    <t>SINAPI 93656</t>
  </si>
  <si>
    <t>SINAPI 93657</t>
  </si>
  <si>
    <t>SINAPI 93658</t>
  </si>
  <si>
    <t>SINAPI 93659</t>
  </si>
  <si>
    <t>SINAPI 101890</t>
  </si>
  <si>
    <t>SINAPI 101891</t>
  </si>
  <si>
    <t>SINAPI 101895</t>
  </si>
  <si>
    <t>SINAPI 101896</t>
  </si>
  <si>
    <t>SINAPI 101897</t>
  </si>
  <si>
    <t>SINAPI 101898</t>
  </si>
  <si>
    <t>SINAPI 101899</t>
  </si>
  <si>
    <t>SINAPI 93676</t>
  </si>
  <si>
    <t>SINAPI 97711</t>
  </si>
  <si>
    <t>SINAPI 93667</t>
  </si>
  <si>
    <t>SINAPI 93668</t>
  </si>
  <si>
    <t>SINAPI 93669</t>
  </si>
  <si>
    <t>SINAPI 93670</t>
  </si>
  <si>
    <t>SINAPI 93671</t>
  </si>
  <si>
    <t>SINAPI 93672</t>
  </si>
  <si>
    <t>SINAPI 93673</t>
  </si>
  <si>
    <t>SINAPI 101893</t>
  </si>
  <si>
    <t>SINAPI 101894</t>
  </si>
  <si>
    <t>SINAPI 97421</t>
  </si>
  <si>
    <t>SINAPI 97373</t>
  </si>
  <si>
    <t>SINAPI 97374</t>
  </si>
  <si>
    <t>SINAPI 97375</t>
  </si>
  <si>
    <t>SINAPI 97376</t>
  </si>
  <si>
    <t>SINAPI 97377</t>
  </si>
  <si>
    <t>SINAPI 97368</t>
  </si>
  <si>
    <t>SINAPI 97369</t>
  </si>
  <si>
    <t>SINAPI 97370</t>
  </si>
  <si>
    <t>SINAPI 97371</t>
  </si>
  <si>
    <t>SINAPI 97372</t>
  </si>
  <si>
    <t>SINAPI 101875</t>
  </si>
  <si>
    <t>SINAPI 101883</t>
  </si>
  <si>
    <t>SINAPI 101879</t>
  </si>
  <si>
    <t>SINAPI 101880</t>
  </si>
  <si>
    <t>SINAPI 101882</t>
  </si>
  <si>
    <t>SINAPI 101881</t>
  </si>
  <si>
    <t>SINAPI 101878</t>
  </si>
  <si>
    <t>SINAPI 101877</t>
  </si>
  <si>
    <t>SINAPI 101876</t>
  </si>
  <si>
    <t>SINAPI 101873</t>
  </si>
  <si>
    <t>SINAPI 101874</t>
  </si>
  <si>
    <t>SINAPI 101871</t>
  </si>
  <si>
    <t>SINAPI 101872</t>
  </si>
  <si>
    <t>SINAPI 97360</t>
  </si>
  <si>
    <t>SINAPI 97361</t>
  </si>
  <si>
    <t>SINAPI 97359</t>
  </si>
  <si>
    <t>SINAPI 101946</t>
  </si>
  <si>
    <t>SINAPI 97362</t>
  </si>
  <si>
    <t>SINAPI 101553</t>
  </si>
  <si>
    <t>SINAPI 101554</t>
  </si>
  <si>
    <t>SINAPI 101555</t>
  </si>
  <si>
    <t>SINAPI 101556</t>
  </si>
  <si>
    <t>SINAPI 101537</t>
  </si>
  <si>
    <t>SINAPI 101538</t>
  </si>
  <si>
    <t>SINAPI 101542</t>
  </si>
  <si>
    <t>SINAPI 101539</t>
  </si>
  <si>
    <t>SINAPI 101543</t>
  </si>
  <si>
    <t>SINAPI 101540</t>
  </si>
  <si>
    <t>SINAPI 101544</t>
  </si>
  <si>
    <t>SINAPI 101541</t>
  </si>
  <si>
    <t>SINAPI 101545</t>
  </si>
  <si>
    <t>SINAPI 101560</t>
  </si>
  <si>
    <t>SINAPI 101568</t>
  </si>
  <si>
    <t>SINAPI 101561</t>
  </si>
  <si>
    <t>SINAPI 101562</t>
  </si>
  <si>
    <t>SINAPI 101563</t>
  </si>
  <si>
    <t>SINAPI 101564</t>
  </si>
  <si>
    <t>SINAPI 101565</t>
  </si>
  <si>
    <t>SINAPI 101567</t>
  </si>
  <si>
    <t>SINAPI 101551</t>
  </si>
  <si>
    <t>SINAPI 101552</t>
  </si>
  <si>
    <t>SINAPI 101550</t>
  </si>
  <si>
    <t>SINAPI 101501</t>
  </si>
  <si>
    <t>SINAPI 101502</t>
  </si>
  <si>
    <t>SINAPI 101503</t>
  </si>
  <si>
    <t>SINAPI 101504</t>
  </si>
  <si>
    <t>SINAPI 101497</t>
  </si>
  <si>
    <t>SINAPI 101498</t>
  </si>
  <si>
    <t>SINAPI 101499</t>
  </si>
  <si>
    <t>SINAPI 101500</t>
  </si>
  <si>
    <t>SINAPI 101493</t>
  </si>
  <si>
    <t>SINAPI 101494</t>
  </si>
  <si>
    <t>SINAPI 101495</t>
  </si>
  <si>
    <t>SINAPI 101496</t>
  </si>
  <si>
    <t>SINAPI 101489</t>
  </si>
  <si>
    <t>SINAPI 101490</t>
  </si>
  <si>
    <t>SINAPI 101491</t>
  </si>
  <si>
    <t>SINAPI 101492</t>
  </si>
  <si>
    <t>SINAPI 101509</t>
  </si>
  <si>
    <t>SINAPI 101510</t>
  </si>
  <si>
    <t>SINAPI 101511</t>
  </si>
  <si>
    <t>SINAPI 101512</t>
  </si>
  <si>
    <t>SINAPI 101505</t>
  </si>
  <si>
    <t>SINAPI 101506</t>
  </si>
  <si>
    <t>SINAPI 101507</t>
  </si>
  <si>
    <t>SINAPI 101508</t>
  </si>
  <si>
    <t>SINAPI 101525</t>
  </si>
  <si>
    <t>SINAPI 101526</t>
  </si>
  <si>
    <t>SINAPI 101527</t>
  </si>
  <si>
    <t>SINAPI 101528</t>
  </si>
  <si>
    <t>SINAPI 101521</t>
  </si>
  <si>
    <t>SINAPI 101522</t>
  </si>
  <si>
    <t>SINAPI 101523</t>
  </si>
  <si>
    <t>SINAPI 101524</t>
  </si>
  <si>
    <t>SINAPI 101517</t>
  </si>
  <si>
    <t>SINAPI 101518</t>
  </si>
  <si>
    <t>SINAPI 101519</t>
  </si>
  <si>
    <t>SINAPI 101520</t>
  </si>
  <si>
    <t>SINAPI 101513</t>
  </si>
  <si>
    <t>SINAPI 101514</t>
  </si>
  <si>
    <t>SINAPI 101515</t>
  </si>
  <si>
    <t>SINAPI 101516</t>
  </si>
  <si>
    <t>SINAPI 101533</t>
  </si>
  <si>
    <t>SINAPI 101534</t>
  </si>
  <si>
    <t>SINAPI 101535</t>
  </si>
  <si>
    <t>SINAPI 101536</t>
  </si>
  <si>
    <t>SINAPI 101529</t>
  </si>
  <si>
    <t>SINAPI 101530</t>
  </si>
  <si>
    <t>SINAPI 101531</t>
  </si>
  <si>
    <t>SINAPI 101532</t>
  </si>
  <si>
    <t>SINAPI 101549</t>
  </si>
  <si>
    <t>SINAPI 101547</t>
  </si>
  <si>
    <t>SINAPI 101546</t>
  </si>
  <si>
    <t>SINAPI 101548</t>
  </si>
  <si>
    <t>SINAPI 94764</t>
  </si>
  <si>
    <t>SINAPI 94765</t>
  </si>
  <si>
    <t>SINAPI 94766</t>
  </si>
  <si>
    <t>SINAPI 94767</t>
  </si>
  <si>
    <t>SINAPI 94768</t>
  </si>
  <si>
    <t>SINAPI 94769</t>
  </si>
  <si>
    <t>SINAPI 94783</t>
  </si>
  <si>
    <t>SINAPI 94703</t>
  </si>
  <si>
    <t>SINAPI 94704</t>
  </si>
  <si>
    <t>SINAPI 94705</t>
  </si>
  <si>
    <t>SINAPI 94706</t>
  </si>
  <si>
    <t>SINAPI 94707</t>
  </si>
  <si>
    <t>SINAPI 94715</t>
  </si>
  <si>
    <t>SINAPI 94713</t>
  </si>
  <si>
    <t>SINAPI 94714</t>
  </si>
  <si>
    <t>SINAPI 94670</t>
  </si>
  <si>
    <t>SINAPI 94656</t>
  </si>
  <si>
    <t>SINAPI 94658</t>
  </si>
  <si>
    <t>SINAPI 94660</t>
  </si>
  <si>
    <t>SINAPI 94662</t>
  </si>
  <si>
    <t>SINAPI 94664</t>
  </si>
  <si>
    <t>SINAPI 94666</t>
  </si>
  <si>
    <t>SINAPI 94668</t>
  </si>
  <si>
    <t>SINAPI 105215</t>
  </si>
  <si>
    <t>SINAPI 105216</t>
  </si>
  <si>
    <t>SINAPI 105217</t>
  </si>
  <si>
    <t>SINAPI 105214</t>
  </si>
  <si>
    <t>SINAPI 105218</t>
  </si>
  <si>
    <t>SINAPI 105213</t>
  </si>
  <si>
    <t>SINAPI 105233</t>
  </si>
  <si>
    <t>SINAPI 105234</t>
  </si>
  <si>
    <t>SINAPI 105228</t>
  </si>
  <si>
    <t>SINAPI 105138</t>
  </si>
  <si>
    <t>SINAPI 105139</t>
  </si>
  <si>
    <t>SINAPI 105140</t>
  </si>
  <si>
    <t>SINAPI 105141</t>
  </si>
  <si>
    <t>SINAPI 105172</t>
  </si>
  <si>
    <t>SINAPI 105169</t>
  </si>
  <si>
    <t>SINAPI 105230</t>
  </si>
  <si>
    <t>SINAPI 105231</t>
  </si>
  <si>
    <t>SINAPI 105232</t>
  </si>
  <si>
    <t>SINAPI 105229</t>
  </si>
  <si>
    <t>SINAPI 105146</t>
  </si>
  <si>
    <t>SINAPI 94613</t>
  </si>
  <si>
    <t>SINAPI 94607</t>
  </si>
  <si>
    <t>SINAPI 94609</t>
  </si>
  <si>
    <t>SINAPI 94611</t>
  </si>
  <si>
    <t>SINAPI 96738</t>
  </si>
  <si>
    <t>SINAPI 96740</t>
  </si>
  <si>
    <t>SINAPI 94738</t>
  </si>
  <si>
    <t>SINAPI 94724</t>
  </si>
  <si>
    <t>SINAPI 94726</t>
  </si>
  <si>
    <t>SINAPI 94728</t>
  </si>
  <si>
    <t>SINAPI 94730</t>
  </si>
  <si>
    <t>SINAPI 94732</t>
  </si>
  <si>
    <t>SINAPI 94734</t>
  </si>
  <si>
    <t>SINAPI 94736</t>
  </si>
  <si>
    <t>SINAPI 94483</t>
  </si>
  <si>
    <t>SINAPI 94482</t>
  </si>
  <si>
    <t>SINAPI 94481</t>
  </si>
  <si>
    <t>SINAPI 94480</t>
  </si>
  <si>
    <t>SINAPI 94472</t>
  </si>
  <si>
    <t>SINAPI 94474</t>
  </si>
  <si>
    <t>SINAPI 94476</t>
  </si>
  <si>
    <t>SINAPI 94471</t>
  </si>
  <si>
    <t>SINAPI 94473</t>
  </si>
  <si>
    <t>SINAPI 94475</t>
  </si>
  <si>
    <t>SINAPI 105194</t>
  </si>
  <si>
    <t>SINAPI 105195</t>
  </si>
  <si>
    <t>SINAPI 105178</t>
  </si>
  <si>
    <t>SINAPI 94620</t>
  </si>
  <si>
    <t>SINAPI 94614</t>
  </si>
  <si>
    <t>SINAPI 94616</t>
  </si>
  <si>
    <t>SINAPI 94618</t>
  </si>
  <si>
    <t>SINAPI 105193</t>
  </si>
  <si>
    <t>SINAPI 105197</t>
  </si>
  <si>
    <t>SINAPI 105196</t>
  </si>
  <si>
    <t>SINAPI 105198</t>
  </si>
  <si>
    <t>SINAPI 105200</t>
  </si>
  <si>
    <t>SINAPI 105199</t>
  </si>
  <si>
    <t>SINAPI 105201</t>
  </si>
  <si>
    <t>SINAPI 94755</t>
  </si>
  <si>
    <t>SINAPI 94741</t>
  </si>
  <si>
    <t>SINAPI 94743</t>
  </si>
  <si>
    <t>SINAPI 94745</t>
  </si>
  <si>
    <t>SINAPI 94747</t>
  </si>
  <si>
    <t>SINAPI 94749</t>
  </si>
  <si>
    <t>SINAPI 94751</t>
  </si>
  <si>
    <t>SINAPI 94753</t>
  </si>
  <si>
    <t>SINAPI 105209</t>
  </si>
  <si>
    <t>SINAPI 105208</t>
  </si>
  <si>
    <t>SINAPI 105210</t>
  </si>
  <si>
    <t>SINAPI 105203</t>
  </si>
  <si>
    <t>SINAPI 105202</t>
  </si>
  <si>
    <t>SINAPI 105204</t>
  </si>
  <si>
    <t>SINAPI 105206</t>
  </si>
  <si>
    <t>SINAPI 105205</t>
  </si>
  <si>
    <t>SINAPI 105207</t>
  </si>
  <si>
    <t>SINAPI 94687</t>
  </si>
  <si>
    <t>SINAPI 94673</t>
  </si>
  <si>
    <t>SINAPI 94675</t>
  </si>
  <si>
    <t>SINAPI 94677</t>
  </si>
  <si>
    <t>SINAPI 94679</t>
  </si>
  <si>
    <t>SINAPI 94681</t>
  </si>
  <si>
    <t>SINAPI 94683</t>
  </si>
  <si>
    <t>SINAPI 94685</t>
  </si>
  <si>
    <t>SINAPI 94621</t>
  </si>
  <si>
    <t>SINAPI 94615</t>
  </si>
  <si>
    <t>SINAPI 94617</t>
  </si>
  <si>
    <t>SINAPI 94619</t>
  </si>
  <si>
    <t>SINAPI 105147</t>
  </si>
  <si>
    <t>SINAPI 105148</t>
  </si>
  <si>
    <t>SINAPI 105154</t>
  </si>
  <si>
    <t>SINAPI 105155</t>
  </si>
  <si>
    <t>SINAPI 105156</t>
  </si>
  <si>
    <t>SINAPI 105157</t>
  </si>
  <si>
    <t>SINAPI 105158</t>
  </si>
  <si>
    <t>SINAPI 105159</t>
  </si>
  <si>
    <t>SINAPI 105160</t>
  </si>
  <si>
    <t>SINAPI 94634</t>
  </si>
  <si>
    <t>SINAPI 94631</t>
  </si>
  <si>
    <t>SINAPI 94632</t>
  </si>
  <si>
    <t>SINAPI 94633</t>
  </si>
  <si>
    <t>SINAPI 94672</t>
  </si>
  <si>
    <t>SINAPI 94754</t>
  </si>
  <si>
    <t>SINAPI 94740</t>
  </si>
  <si>
    <t>SINAPI 94742</t>
  </si>
  <si>
    <t>SINAPI 94744</t>
  </si>
  <si>
    <t>SINAPI 94746</t>
  </si>
  <si>
    <t>SINAPI 94748</t>
  </si>
  <si>
    <t>SINAPI 94750</t>
  </si>
  <si>
    <t>SINAPI 94752</t>
  </si>
  <si>
    <t>SINAPI 96755</t>
  </si>
  <si>
    <t>SINAPI 96747</t>
  </si>
  <si>
    <t>SINAPI 96748</t>
  </si>
  <si>
    <t>SINAPI 96749</t>
  </si>
  <si>
    <t>SINAPI 96750</t>
  </si>
  <si>
    <t>SINAPI 96751</t>
  </si>
  <si>
    <t>SINAPI 96752</t>
  </si>
  <si>
    <t>SINAPI 96753</t>
  </si>
  <si>
    <t>SINAPI 96754</t>
  </si>
  <si>
    <t>SINAPI 94686</t>
  </si>
  <si>
    <t>SINAPI 94674</t>
  </si>
  <si>
    <t>SINAPI 94676</t>
  </si>
  <si>
    <t>SINAPI 94678</t>
  </si>
  <si>
    <t>SINAPI 94680</t>
  </si>
  <si>
    <t>SINAPI 94682</t>
  </si>
  <si>
    <t>SINAPI 94684</t>
  </si>
  <si>
    <t>SINAPI 105219</t>
  </si>
  <si>
    <t>SINAPI 105220</t>
  </si>
  <si>
    <t>SINAPI 105221</t>
  </si>
  <si>
    <t>SINAPI 105166</t>
  </si>
  <si>
    <t>SINAPI 105222</t>
  </si>
  <si>
    <t>SINAPI 105223</t>
  </si>
  <si>
    <t>SINAPI 105224</t>
  </si>
  <si>
    <t>SINAPI 105149</t>
  </si>
  <si>
    <t>SINAPI 105150</t>
  </si>
  <si>
    <t>SINAPI 105151</t>
  </si>
  <si>
    <t>SINAPI 105152</t>
  </si>
  <si>
    <t>SINAPI 105153</t>
  </si>
  <si>
    <t>SINAPI 105161</t>
  </si>
  <si>
    <t>SINAPI 105162</t>
  </si>
  <si>
    <t>SINAPI 105163</t>
  </si>
  <si>
    <t>SINAPI 105170</t>
  </si>
  <si>
    <t>SINAPI 105179</t>
  </si>
  <si>
    <t>SINAPI 105180</t>
  </si>
  <si>
    <t>SINAPI 105181</t>
  </si>
  <si>
    <t>SINAPI 105182</t>
  </si>
  <si>
    <t>SINAPI 105183</t>
  </si>
  <si>
    <t>SINAPI 105184</t>
  </si>
  <si>
    <t>SINAPI 94612</t>
  </si>
  <si>
    <t>SINAPI 105142</t>
  </si>
  <si>
    <t>SINAPI 105143</t>
  </si>
  <si>
    <t>SINAPI 105144</t>
  </si>
  <si>
    <t>SINAPI 105173</t>
  </si>
  <si>
    <t>SINAPI 105175</t>
  </si>
  <si>
    <t>SINAPI 105174</t>
  </si>
  <si>
    <t>SINAPI 105145</t>
  </si>
  <si>
    <t>SINAPI 94606</t>
  </si>
  <si>
    <t>SINAPI 94608</t>
  </si>
  <si>
    <t>SINAPI 94610</t>
  </si>
  <si>
    <t>SINAPI 94657</t>
  </si>
  <si>
    <t>SINAPI 94659</t>
  </si>
  <si>
    <t>SINAPI 94739</t>
  </si>
  <si>
    <t>SINAPI 94725</t>
  </si>
  <si>
    <t>SINAPI 94727</t>
  </si>
  <si>
    <t>SINAPI 94729</t>
  </si>
  <si>
    <t>SINAPI 94731</t>
  </si>
  <si>
    <t>SINAPI 94733</t>
  </si>
  <si>
    <t>SINAPI 94863</t>
  </si>
  <si>
    <t>SINAPI 94737</t>
  </si>
  <si>
    <t>SINAPI 94465</t>
  </si>
  <si>
    <t>SINAPI 94467</t>
  </si>
  <si>
    <t>SINAPI 94469</t>
  </si>
  <si>
    <t>SINAPI 96746</t>
  </si>
  <si>
    <t>SINAPI 96736</t>
  </si>
  <si>
    <t>SINAPI 96737</t>
  </si>
  <si>
    <t>SINAPI 96739</t>
  </si>
  <si>
    <t>SINAPI 96741</t>
  </si>
  <si>
    <t>SINAPI 96742</t>
  </si>
  <si>
    <t>SINAPI 96743</t>
  </si>
  <si>
    <t>SINAPI 96744</t>
  </si>
  <si>
    <t>SINAPI 96745</t>
  </si>
  <si>
    <t>SINAPI 94671</t>
  </si>
  <si>
    <t>SINAPI 94661</t>
  </si>
  <si>
    <t>SINAPI 94663</t>
  </si>
  <si>
    <t>SINAPI 94665</t>
  </si>
  <si>
    <t>SINAPI 94667</t>
  </si>
  <si>
    <t>SINAPI 94669</t>
  </si>
  <si>
    <t>SINAPI 105177</t>
  </si>
  <si>
    <t>SINAPI 105176</t>
  </si>
  <si>
    <t>SINAPI 94466</t>
  </si>
  <si>
    <t>SINAPI 94468</t>
  </si>
  <si>
    <t>SINAPI 94470</t>
  </si>
  <si>
    <t>SINAPI 105225</t>
  </si>
  <si>
    <t>SINAPI 105226</t>
  </si>
  <si>
    <t>SINAPI 105227</t>
  </si>
  <si>
    <t>SINAPI 105212</t>
  </si>
  <si>
    <t>SINAPI 105211</t>
  </si>
  <si>
    <t>SINAPI 105189</t>
  </si>
  <si>
    <t>SINAPI 105190</t>
  </si>
  <si>
    <t>SINAPI 94625</t>
  </si>
  <si>
    <t>SINAPI 94622</t>
  </si>
  <si>
    <t>SINAPI 94623</t>
  </si>
  <si>
    <t>SINAPI 94624</t>
  </si>
  <si>
    <t>SINAPI 94763</t>
  </si>
  <si>
    <t>SINAPI 94756</t>
  </si>
  <si>
    <t>SINAPI 94757</t>
  </si>
  <si>
    <t>SINAPI 94758</t>
  </si>
  <si>
    <t>SINAPI 94759</t>
  </si>
  <si>
    <t>SINAPI 94760</t>
  </si>
  <si>
    <t>SINAPI 94761</t>
  </si>
  <si>
    <t>SINAPI 94762</t>
  </si>
  <si>
    <t>SINAPI 94462</t>
  </si>
  <si>
    <t>SINAPI 94463</t>
  </si>
  <si>
    <t>SINAPI 94464</t>
  </si>
  <si>
    <t>SINAPI 94605</t>
  </si>
  <si>
    <t>SINAPI 94602</t>
  </si>
  <si>
    <t>SINAPI 94603</t>
  </si>
  <si>
    <t>SINAPI 94604</t>
  </si>
  <si>
    <t>SINAPI 94723</t>
  </si>
  <si>
    <t>SINAPI 94716</t>
  </si>
  <si>
    <t>SINAPI 94717</t>
  </si>
  <si>
    <t>SINAPI 94718</t>
  </si>
  <si>
    <t>SINAPI 94719</t>
  </si>
  <si>
    <t>SINAPI 94720</t>
  </si>
  <si>
    <t>SINAPI 94721</t>
  </si>
  <si>
    <t>SINAPI 94722</t>
  </si>
  <si>
    <t>SINAPI 96726</t>
  </si>
  <si>
    <t>SINAPI 96735</t>
  </si>
  <si>
    <t>SINAPI 96718</t>
  </si>
  <si>
    <t>SINAPI 96727</t>
  </si>
  <si>
    <t>SINAPI 96719</t>
  </si>
  <si>
    <t>SINAPI 96728</t>
  </si>
  <si>
    <t>SINAPI 96720</t>
  </si>
  <si>
    <t>SINAPI 96729</t>
  </si>
  <si>
    <t>SINAPI 96721</t>
  </si>
  <si>
    <t>SINAPI 96730</t>
  </si>
  <si>
    <t>SINAPI 96722</t>
  </si>
  <si>
    <t>SINAPI 96731</t>
  </si>
  <si>
    <t>SINAPI 96723</t>
  </si>
  <si>
    <t>SINAPI 96732</t>
  </si>
  <si>
    <t>SINAPI 96724</t>
  </si>
  <si>
    <t>SINAPI 96733</t>
  </si>
  <si>
    <t>SINAPI 96725</t>
  </si>
  <si>
    <t>SINAPI 96734</t>
  </si>
  <si>
    <t>SINAPI 94655</t>
  </si>
  <si>
    <t>SINAPI 94648</t>
  </si>
  <si>
    <t>SINAPI 94649</t>
  </si>
  <si>
    <t>SINAPI 94650</t>
  </si>
  <si>
    <t>SINAPI 94651</t>
  </si>
  <si>
    <t>SINAPI 94652</t>
  </si>
  <si>
    <t>SINAPI 94653</t>
  </si>
  <si>
    <t>SINAPI 94654</t>
  </si>
  <si>
    <t>SINAPI 94689</t>
  </si>
  <si>
    <t>SINAPI 94702</t>
  </si>
  <si>
    <t>SINAPI 94691</t>
  </si>
  <si>
    <t>SINAPI 94693</t>
  </si>
  <si>
    <t>SINAPI 94695</t>
  </si>
  <si>
    <t>SINAPI 94698</t>
  </si>
  <si>
    <t>SINAPI 94700</t>
  </si>
  <si>
    <t>SINAPI 94477</t>
  </si>
  <si>
    <t>SINAPI 94478</t>
  </si>
  <si>
    <t>SINAPI 94479</t>
  </si>
  <si>
    <t>SINAPI 96764</t>
  </si>
  <si>
    <t>SINAPI 105164</t>
  </si>
  <si>
    <t>SINAPI 105165</t>
  </si>
  <si>
    <t>SINAPI 96758</t>
  </si>
  <si>
    <t>SINAPI 96759</t>
  </si>
  <si>
    <t>SINAPI 96760</t>
  </si>
  <si>
    <t>SINAPI 96761</t>
  </si>
  <si>
    <t>SINAPI 96762</t>
  </si>
  <si>
    <t>SINAPI 96763</t>
  </si>
  <si>
    <t>SINAPI 94701</t>
  </si>
  <si>
    <t>SINAPI 94688</t>
  </si>
  <si>
    <t>SINAPI 94690</t>
  </si>
  <si>
    <t>SINAPI 94692</t>
  </si>
  <si>
    <t>SINAPI 94694</t>
  </si>
  <si>
    <t>SINAPI 94696</t>
  </si>
  <si>
    <t>SINAPI 94697</t>
  </si>
  <si>
    <t>SINAPI 94699</t>
  </si>
  <si>
    <t>SINAPI 105167</t>
  </si>
  <si>
    <t>SINAPI 105168</t>
  </si>
  <si>
    <t>SINAPI 105171</t>
  </si>
  <si>
    <t>SINAPI 105191</t>
  </si>
  <si>
    <t>SINAPI 105192</t>
  </si>
  <si>
    <t>SINAPI 96809</t>
  </si>
  <si>
    <t>SINAPI 96812</t>
  </si>
  <si>
    <t>SINAPI 96813</t>
  </si>
  <si>
    <t>SINAPI 96817</t>
  </si>
  <si>
    <t>SINAPI 96816</t>
  </si>
  <si>
    <t>SINAPI 96821</t>
  </si>
  <si>
    <t>SINAPI 96824</t>
  </si>
  <si>
    <t>SINAPI 96827</t>
  </si>
  <si>
    <t>SINAPI 96828</t>
  </si>
  <si>
    <t>SINAPI 96832</t>
  </si>
  <si>
    <t>SINAPI 104525</t>
  </si>
  <si>
    <t>SINAPI 104563</t>
  </si>
  <si>
    <t>SINAPI 104531</t>
  </si>
  <si>
    <t>SINAPI 104527</t>
  </si>
  <si>
    <t>SINAPI 104529</t>
  </si>
  <si>
    <t>SINAPI 104564</t>
  </si>
  <si>
    <t>SINAPI 104533</t>
  </si>
  <si>
    <t>SINAPI 104535</t>
  </si>
  <si>
    <t>SINAPI 96810</t>
  </si>
  <si>
    <t>SINAPI 104524</t>
  </si>
  <si>
    <t>SINAPI 104530</t>
  </si>
  <si>
    <t>SINAPI 104526</t>
  </si>
  <si>
    <t>SINAPI 104528</t>
  </si>
  <si>
    <t>SINAPI 104532</t>
  </si>
  <si>
    <t>SINAPI 104534</t>
  </si>
  <si>
    <t>SINAPI 96873</t>
  </si>
  <si>
    <t>SINAPI 96872</t>
  </si>
  <si>
    <t>SINAPI 96876</t>
  </si>
  <si>
    <t>SINAPI 96878</t>
  </si>
  <si>
    <t>SINAPI 96875</t>
  </si>
  <si>
    <t>SINAPI 96874</t>
  </si>
  <si>
    <t>SINAPI 96879</t>
  </si>
  <si>
    <t>SINAPI 96881</t>
  </si>
  <si>
    <t>SINAPI 96837</t>
  </si>
  <si>
    <t>SINAPI 96840</t>
  </si>
  <si>
    <t>SINAPI 96845</t>
  </si>
  <si>
    <t>SINAPI 96848</t>
  </si>
  <si>
    <t>SINAPI 96849</t>
  </si>
  <si>
    <t>SINAPI 96852</t>
  </si>
  <si>
    <t>SINAPI 96855</t>
  </si>
  <si>
    <t>SINAPI 96838</t>
  </si>
  <si>
    <t>SINAPI 96841</t>
  </si>
  <si>
    <t>SINAPI 96842</t>
  </si>
  <si>
    <t>SINAPI 96846</t>
  </si>
  <si>
    <t>SINAPI 96850</t>
  </si>
  <si>
    <t>SINAPI 96853</t>
  </si>
  <si>
    <t>SINAPI 96854</t>
  </si>
  <si>
    <t>SINAPI 104571</t>
  </si>
  <si>
    <t>SINAPI 96856</t>
  </si>
  <si>
    <t>SINAPI 104566</t>
  </si>
  <si>
    <t>SINAPI 104536</t>
  </si>
  <si>
    <t>SINAPI 104537</t>
  </si>
  <si>
    <t>SINAPI 104572</t>
  </si>
  <si>
    <t>SINAPI 104568</t>
  </si>
  <si>
    <t>SINAPI 104538</t>
  </si>
  <si>
    <t>SINAPI 104570</t>
  </si>
  <si>
    <t>SINAPI 104565</t>
  </si>
  <si>
    <t>SINAPI 104567</t>
  </si>
  <si>
    <t>SINAPI 104569</t>
  </si>
  <si>
    <t>SINAPI 96843</t>
  </si>
  <si>
    <t>SINAPI 96847</t>
  </si>
  <si>
    <t>SINAPI 96844</t>
  </si>
  <si>
    <t>SINAPI 96839</t>
  </si>
  <si>
    <t>SINAPI 104574</t>
  </si>
  <si>
    <t>SINAPI 104575</t>
  </si>
  <si>
    <t>SINAPI 104573</t>
  </si>
  <si>
    <t>SINAPI 96805</t>
  </si>
  <si>
    <t>SINAPI 96802</t>
  </si>
  <si>
    <t>SINAPI 96806</t>
  </si>
  <si>
    <t>SINAPI 96803</t>
  </si>
  <si>
    <t>SINAPI 96807</t>
  </si>
  <si>
    <t>SINAPI 96804</t>
  </si>
  <si>
    <t>SINAPI 96829</t>
  </si>
  <si>
    <t>SINAPI 96833</t>
  </si>
  <si>
    <t>SINAPI 96836</t>
  </si>
  <si>
    <t>SINAPI 104576</t>
  </si>
  <si>
    <t>SINAPI 104577</t>
  </si>
  <si>
    <t>SINAPI 104578</t>
  </si>
  <si>
    <t>SINAPI 104580</t>
  </si>
  <si>
    <t>SINAPI 104579</t>
  </si>
  <si>
    <t>SINAPI 96823</t>
  </si>
  <si>
    <t>SINAPI 96826</t>
  </si>
  <si>
    <t>SINAPI 96830</t>
  </si>
  <si>
    <t>SINAPI 96834</t>
  </si>
  <si>
    <t>SINAPI 104581</t>
  </si>
  <si>
    <t>SINAPI 104582</t>
  </si>
  <si>
    <t>SINAPI 104583</t>
  </si>
  <si>
    <t>SINAPI 104584</t>
  </si>
  <si>
    <t>SINAPI 104585</t>
  </si>
  <si>
    <t>SINAPI 104587</t>
  </si>
  <si>
    <t>SINAPI 104586</t>
  </si>
  <si>
    <t>SINAPI 96798</t>
  </si>
  <si>
    <t>SINAPI 96799</t>
  </si>
  <si>
    <t>SINAPI 96800</t>
  </si>
  <si>
    <t>SINAPI 96801</t>
  </si>
  <si>
    <t>SINAPI 104539</t>
  </si>
  <si>
    <t>SINAPI 104541</t>
  </si>
  <si>
    <t>SINAPI 104540</t>
  </si>
  <si>
    <t>SINAPI 104543</t>
  </si>
  <si>
    <t>SINAPI 104544</t>
  </si>
  <si>
    <t>SINAPI 104545</t>
  </si>
  <si>
    <t>SINAPI 104542</t>
  </si>
  <si>
    <t>SINAPI 104592</t>
  </si>
  <si>
    <t>SINAPI 104548</t>
  </si>
  <si>
    <t>SINAPI 104546</t>
  </si>
  <si>
    <t>SINAPI 104549</t>
  </si>
  <si>
    <t>SINAPI 104550</t>
  </si>
  <si>
    <t>SINAPI 104552</t>
  </si>
  <si>
    <t>SINAPI 104551</t>
  </si>
  <si>
    <t>SINAPI 104553</t>
  </si>
  <si>
    <t>SINAPI 104554</t>
  </si>
  <si>
    <t>SINAPI 104555</t>
  </si>
  <si>
    <t>SINAPI 104556</t>
  </si>
  <si>
    <t>SINAPI 104558</t>
  </si>
  <si>
    <t>SINAPI 104559</t>
  </si>
  <si>
    <t>SINAPI 104560</t>
  </si>
  <si>
    <t>SINAPI 104557</t>
  </si>
  <si>
    <t>SINAPI 104561</t>
  </si>
  <si>
    <t>SINAPI 104562</t>
  </si>
  <si>
    <t>SINAPI 96860</t>
  </si>
  <si>
    <t>SINAPI 96862</t>
  </si>
  <si>
    <t>SINAPI 96864</t>
  </si>
  <si>
    <t>SINAPI 96866</t>
  </si>
  <si>
    <t>SINAPI 96868</t>
  </si>
  <si>
    <t>SINAPI 96869</t>
  </si>
  <si>
    <t>SINAPI 96870</t>
  </si>
  <si>
    <t>SINAPI 96871</t>
  </si>
  <si>
    <t>SINAPI 96861</t>
  </si>
  <si>
    <t>SINAPI 96863</t>
  </si>
  <si>
    <t>SINAPI 96865</t>
  </si>
  <si>
    <t>SINAPI 96814</t>
  </si>
  <si>
    <t>SINAPI 96818</t>
  </si>
  <si>
    <t>SINAPI 96819</t>
  </si>
  <si>
    <t>SINAPI 96822</t>
  </si>
  <si>
    <t>SINAPI 96808</t>
  </si>
  <si>
    <t>SINAPI 96811</t>
  </si>
  <si>
    <t>SINAPI 96815</t>
  </si>
  <si>
    <t>SINAPI 96820</t>
  </si>
  <si>
    <t>SINAPI 96702</t>
  </si>
  <si>
    <t>SINAPI 96662</t>
  </si>
  <si>
    <t>SINAPI 96704</t>
  </si>
  <si>
    <t>SINAPI 96664</t>
  </si>
  <si>
    <t>SINAPI 104191</t>
  </si>
  <si>
    <t>SINAPI 96700</t>
  </si>
  <si>
    <t>SINAPI 96658</t>
  </si>
  <si>
    <t>SINAPI 96641</t>
  </si>
  <si>
    <t>SINAPI 96661</t>
  </si>
  <si>
    <t>SINAPI 96699</t>
  </si>
  <si>
    <t>SINAPI 96657</t>
  </si>
  <si>
    <t>SINAPI 96640</t>
  </si>
  <si>
    <t>SINAPI 96660</t>
  </si>
  <si>
    <t>SINAPI 104196</t>
  </si>
  <si>
    <t>SINAPI 104197</t>
  </si>
  <si>
    <t>SINAPI 104198</t>
  </si>
  <si>
    <t>SINAPI 96685</t>
  </si>
  <si>
    <t>SINAPI 96651</t>
  </si>
  <si>
    <t>SINAPI 96638</t>
  </si>
  <si>
    <t>SINAPI 96687</t>
  </si>
  <si>
    <t>SINAPI 96653</t>
  </si>
  <si>
    <t>SINAPI 96689</t>
  </si>
  <si>
    <t>SINAPI 96655</t>
  </si>
  <si>
    <t>SINAPI 96691</t>
  </si>
  <si>
    <t>SINAPI 96693</t>
  </si>
  <si>
    <t>SINAPI 96695</t>
  </si>
  <si>
    <t>SINAPI 104193</t>
  </si>
  <si>
    <t>SINAPI 96697</t>
  </si>
  <si>
    <t>SINAPI 104199</t>
  </si>
  <si>
    <t>SINAPI 96684</t>
  </si>
  <si>
    <t>SINAPI 96650</t>
  </si>
  <si>
    <t>SINAPI 96637</t>
  </si>
  <si>
    <t>SINAPI 96686</t>
  </si>
  <si>
    <t>SINAPI 96652</t>
  </si>
  <si>
    <t>SINAPI 96688</t>
  </si>
  <si>
    <t>SINAPI 96654</t>
  </si>
  <si>
    <t>SINAPI 96690</t>
  </si>
  <si>
    <t>SINAPI 96692</t>
  </si>
  <si>
    <t>SINAPI 96694</t>
  </si>
  <si>
    <t>SINAPI 96696</t>
  </si>
  <si>
    <t>SINAPI 96709</t>
  </si>
  <si>
    <t>SINAPI 104200</t>
  </si>
  <si>
    <t>SINAPI 96698</t>
  </si>
  <si>
    <t>SINAPI 96656</t>
  </si>
  <si>
    <t>SINAPI 96639</t>
  </si>
  <si>
    <t>SINAPI 96701</t>
  </si>
  <si>
    <t>SINAPI 96659</t>
  </si>
  <si>
    <t>SINAPI 96703</t>
  </si>
  <si>
    <t>SINAPI 96663</t>
  </si>
  <si>
    <t>SINAPI 96705</t>
  </si>
  <si>
    <t>SINAPI 96706</t>
  </si>
  <si>
    <t>SINAPI 96707</t>
  </si>
  <si>
    <t>SINAPI 96708</t>
  </si>
  <si>
    <t>SINAPI 96675</t>
  </si>
  <si>
    <t>SINAPI 96683</t>
  </si>
  <si>
    <t>SINAPI 104194</t>
  </si>
  <si>
    <t>SINAPI 104195</t>
  </si>
  <si>
    <t>SINAPI 96668</t>
  </si>
  <si>
    <t>SINAPI 96644</t>
  </si>
  <si>
    <t>SINAPI 96635</t>
  </si>
  <si>
    <t>SINAPI 96636</t>
  </si>
  <si>
    <t>SINAPI 96676</t>
  </si>
  <si>
    <t>SINAPI 96647</t>
  </si>
  <si>
    <t>SINAPI 96669</t>
  </si>
  <si>
    <t>SINAPI 96645</t>
  </si>
  <si>
    <t>SINAPI 96677</t>
  </si>
  <si>
    <t>SINAPI 96648</t>
  </si>
  <si>
    <t>SINAPI 96670</t>
  </si>
  <si>
    <t>SINAPI 96646</t>
  </si>
  <si>
    <t>SINAPI 96678</t>
  </si>
  <si>
    <t>SINAPI 96649</t>
  </si>
  <si>
    <t>SINAPI 96671</t>
  </si>
  <si>
    <t>SINAPI 96679</t>
  </si>
  <si>
    <t>SINAPI 96672</t>
  </si>
  <si>
    <t>SINAPI 96680</t>
  </si>
  <si>
    <t>SINAPI 96673</t>
  </si>
  <si>
    <t>SINAPI 96681</t>
  </si>
  <si>
    <t>SINAPI 96674</t>
  </si>
  <si>
    <t>SINAPI 96682</t>
  </si>
  <si>
    <t>SINAPI 96643</t>
  </si>
  <si>
    <t>SINAPI 104201</t>
  </si>
  <si>
    <t>SINAPI 104192</t>
  </si>
  <si>
    <t>SINAPI 104202</t>
  </si>
  <si>
    <t>SINAPI 96717</t>
  </si>
  <si>
    <t>SINAPI 96710</t>
  </si>
  <si>
    <t>SINAPI 96665</t>
  </si>
  <si>
    <t>SINAPI 96642</t>
  </si>
  <si>
    <t>SINAPI 96711</t>
  </si>
  <si>
    <t>SINAPI 96666</t>
  </si>
  <si>
    <t>SINAPI 96712</t>
  </si>
  <si>
    <t>SINAPI 96667</t>
  </si>
  <si>
    <t>SINAPI 96713</t>
  </si>
  <si>
    <t>SINAPI 96714</t>
  </si>
  <si>
    <t>SINAPI 96715</t>
  </si>
  <si>
    <t>SINAPI 96716</t>
  </si>
  <si>
    <t>SINAPI 104328</t>
  </si>
  <si>
    <t>SINAPI 104329</t>
  </si>
  <si>
    <t>SINAPI 89707</t>
  </si>
  <si>
    <t>SINAPI 89708</t>
  </si>
  <si>
    <t>SINAPI 104330</t>
  </si>
  <si>
    <t>SINAPI 104326</t>
  </si>
  <si>
    <t>SINAPI 89710</t>
  </si>
  <si>
    <t>SINAPI 104327</t>
  </si>
  <si>
    <t>SINAPI 89709</t>
  </si>
  <si>
    <t>SINAPI 104341</t>
  </si>
  <si>
    <t>SINAPI 104357</t>
  </si>
  <si>
    <t>SINAPI 89811</t>
  </si>
  <si>
    <t>SINAPI 89748</t>
  </si>
  <si>
    <t>SINAPI 89852</t>
  </si>
  <si>
    <t>SINAPI 89728</t>
  </si>
  <si>
    <t>SINAPI 89803</t>
  </si>
  <si>
    <t>SINAPI 89733</t>
  </si>
  <si>
    <t>SINAPI 89807</t>
  </si>
  <si>
    <t>SINAPI 89742</t>
  </si>
  <si>
    <t>SINAPI 89812</t>
  </si>
  <si>
    <t>SINAPI 89750</t>
  </si>
  <si>
    <t>SINAPI 89853</t>
  </si>
  <si>
    <t>SINAPI 89730</t>
  </si>
  <si>
    <t>SINAPI 89804</t>
  </si>
  <si>
    <t>SINAPI 89735</t>
  </si>
  <si>
    <t>SINAPI 89808</t>
  </si>
  <si>
    <t>SINAPI 89743</t>
  </si>
  <si>
    <t>SINAPI 89810</t>
  </si>
  <si>
    <t>SINAPI 89746</t>
  </si>
  <si>
    <t>SINAPI 89851</t>
  </si>
  <si>
    <t>SINAPI 89855</t>
  </si>
  <si>
    <t>SINAPI 89726</t>
  </si>
  <si>
    <t>SINAPI 89802</t>
  </si>
  <si>
    <t>SINAPI 89732</t>
  </si>
  <si>
    <t>SINAPI 89806</t>
  </si>
  <si>
    <t>SINAPI 89739</t>
  </si>
  <si>
    <t>SINAPI 89809</t>
  </si>
  <si>
    <t>SINAPI 89744</t>
  </si>
  <si>
    <t>SINAPI 89850</t>
  </si>
  <si>
    <t>SINAPI 89854</t>
  </si>
  <si>
    <t>SINAPI 89724</t>
  </si>
  <si>
    <t>SINAPI 89801</t>
  </si>
  <si>
    <t>SINAPI 89731</t>
  </si>
  <si>
    <t>SINAPI 89805</t>
  </si>
  <si>
    <t>SINAPI 89737</t>
  </si>
  <si>
    <t>SINAPI 104355</t>
  </si>
  <si>
    <t>SINAPI 104347</t>
  </si>
  <si>
    <t>SINAPI 104353</t>
  </si>
  <si>
    <t>SINAPI 104345</t>
  </si>
  <si>
    <t>SINAPI 104350</t>
  </si>
  <si>
    <t>SINAPI 104343</t>
  </si>
  <si>
    <t>SINAPI 89834</t>
  </si>
  <si>
    <t>SINAPI 89797</t>
  </si>
  <si>
    <t>SINAPI 89861</t>
  </si>
  <si>
    <t>SINAPI 89783</t>
  </si>
  <si>
    <t>SINAPI 89827</t>
  </si>
  <si>
    <t>SINAPI 89785</t>
  </si>
  <si>
    <t>SINAPI 89830</t>
  </si>
  <si>
    <t>SINAPI 89795</t>
  </si>
  <si>
    <t>SINAPI 89823</t>
  </si>
  <si>
    <t>SINAPI 89779</t>
  </si>
  <si>
    <t>SINAPI 89857</t>
  </si>
  <si>
    <t>SINAPI 89814</t>
  </si>
  <si>
    <t>SINAPI 89754</t>
  </si>
  <si>
    <t>SINAPI 89819</t>
  </si>
  <si>
    <t>SINAPI 89776</t>
  </si>
  <si>
    <t>SINAPI 89821</t>
  </si>
  <si>
    <t>SINAPI 89778</t>
  </si>
  <si>
    <t>SINAPI 89856</t>
  </si>
  <si>
    <t>SINAPI 89752</t>
  </si>
  <si>
    <t>SINAPI 89813</t>
  </si>
  <si>
    <t>SINAPI 89753</t>
  </si>
  <si>
    <t>SINAPI 89817</t>
  </si>
  <si>
    <t>SINAPI 89774</t>
  </si>
  <si>
    <t>SINAPI 95693</t>
  </si>
  <si>
    <t>SINAPI 89833</t>
  </si>
  <si>
    <t>SINAPI 89796</t>
  </si>
  <si>
    <t>SINAPI 89860</t>
  </si>
  <si>
    <t>SINAPI 89782</t>
  </si>
  <si>
    <t>SINAPI 89825</t>
  </si>
  <si>
    <t>SINAPI 89784</t>
  </si>
  <si>
    <t>SINAPI 89829</t>
  </si>
  <si>
    <t>SINAPI 89786</t>
  </si>
  <si>
    <t>SINAPI 104352</t>
  </si>
  <si>
    <t>SINAPI 104344</t>
  </si>
  <si>
    <t>SINAPI 104354</t>
  </si>
  <si>
    <t>SINAPI 104346</t>
  </si>
  <si>
    <t>SINAPI 104356</t>
  </si>
  <si>
    <t>SINAPI 104348</t>
  </si>
  <si>
    <t>SINAPI 104351</t>
  </si>
  <si>
    <t>SINAPI 89800</t>
  </si>
  <si>
    <t>SINAPI 89714</t>
  </si>
  <si>
    <t>SINAPI 89848</t>
  </si>
  <si>
    <t>SINAPI 89849</t>
  </si>
  <si>
    <t>SINAPI 89711</t>
  </si>
  <si>
    <t>SINAPI 89798</t>
  </si>
  <si>
    <t>SINAPI 89712</t>
  </si>
  <si>
    <t>SINAPI 89799</t>
  </si>
  <si>
    <t>SINAPI 89713</t>
  </si>
  <si>
    <t>SINAPI 89376</t>
  </si>
  <si>
    <t>SINAPI 89429</t>
  </si>
  <si>
    <t>SINAPI 89383</t>
  </si>
  <si>
    <t>SINAPI 89553</t>
  </si>
  <si>
    <t>SINAPI 89436</t>
  </si>
  <si>
    <t>SINAPI 89391</t>
  </si>
  <si>
    <t>SINAPI 103994</t>
  </si>
  <si>
    <t>SINAPI 89570</t>
  </si>
  <si>
    <t>SINAPI 103992</t>
  </si>
  <si>
    <t>SINAPI 89572</t>
  </si>
  <si>
    <t>SINAPI 104001</t>
  </si>
  <si>
    <t>SINAPI 89596</t>
  </si>
  <si>
    <t>SINAPI 104002</t>
  </si>
  <si>
    <t>SINAPI 89595</t>
  </si>
  <si>
    <t>SINAPI 89610</t>
  </si>
  <si>
    <t>SINAPI 89613</t>
  </si>
  <si>
    <t>SINAPI 89616</t>
  </si>
  <si>
    <t>SINAPI 103952</t>
  </si>
  <si>
    <t>SINAPI 103947</t>
  </si>
  <si>
    <t>SINAPI 103957</t>
  </si>
  <si>
    <t>SINAPI 103953</t>
  </si>
  <si>
    <t>SINAPI 103948</t>
  </si>
  <si>
    <t>SINAPI 103958</t>
  </si>
  <si>
    <t>SINAPI 104009</t>
  </si>
  <si>
    <t>SINAPI 103959</t>
  </si>
  <si>
    <t>SINAPI 103962</t>
  </si>
  <si>
    <t>SINAPI 103954</t>
  </si>
  <si>
    <t>SINAPI 103949</t>
  </si>
  <si>
    <t>SINAPI 103964</t>
  </si>
  <si>
    <t>SINAPI 104014</t>
  </si>
  <si>
    <t>SINAPI 103966</t>
  </si>
  <si>
    <t>SINAPI 103999</t>
  </si>
  <si>
    <t>SINAPI 103967</t>
  </si>
  <si>
    <t>SINAPI 104003</t>
  </si>
  <si>
    <t>SINAPI 103968</t>
  </si>
  <si>
    <t>SINAPI 103969</t>
  </si>
  <si>
    <t>SINAPI 103971</t>
  </si>
  <si>
    <t>SINAPI 103972</t>
  </si>
  <si>
    <t>SINAPI 103993</t>
  </si>
  <si>
    <t>SINAPI 89407</t>
  </si>
  <si>
    <t>SINAPI 89361</t>
  </si>
  <si>
    <t>SINAPI 89490</t>
  </si>
  <si>
    <t>SINAPI 89411</t>
  </si>
  <si>
    <t>SINAPI 89365</t>
  </si>
  <si>
    <t>SINAPI 89496</t>
  </si>
  <si>
    <t>SINAPI 89416</t>
  </si>
  <si>
    <t>SINAPI 89370</t>
  </si>
  <si>
    <t>SINAPI 89500</t>
  </si>
  <si>
    <t>SINAPI 103983</t>
  </si>
  <si>
    <t>SINAPI 89504</t>
  </si>
  <si>
    <t>SINAPI 103987</t>
  </si>
  <si>
    <t>SINAPI 89510</t>
  </si>
  <si>
    <t>SINAPI 89519</t>
  </si>
  <si>
    <t>SINAPI 89527</t>
  </si>
  <si>
    <t>SINAPI 89406</t>
  </si>
  <si>
    <t>SINAPI 89360</t>
  </si>
  <si>
    <t>SINAPI 89489</t>
  </si>
  <si>
    <t>SINAPI 89410</t>
  </si>
  <si>
    <t>SINAPI 89364</t>
  </si>
  <si>
    <t>SINAPI 89494</t>
  </si>
  <si>
    <t>SINAPI 89415</t>
  </si>
  <si>
    <t>SINAPI 89369</t>
  </si>
  <si>
    <t>SINAPI 89499</t>
  </si>
  <si>
    <t>SINAPI 103982</t>
  </si>
  <si>
    <t>SINAPI 89503</t>
  </si>
  <si>
    <t>SINAPI 103986</t>
  </si>
  <si>
    <t>SINAPI 89507</t>
  </si>
  <si>
    <t>SINAPI 89517</t>
  </si>
  <si>
    <t>SINAPI 89525</t>
  </si>
  <si>
    <t>SINAPI 89423</t>
  </si>
  <si>
    <t>SINAPI 89377</t>
  </si>
  <si>
    <t>SINAPI 89540</t>
  </si>
  <si>
    <t>SINAPI 89430</t>
  </si>
  <si>
    <t>SINAPI 89384</t>
  </si>
  <si>
    <t>SINAPI 89555</t>
  </si>
  <si>
    <t>SINAPI 89437</t>
  </si>
  <si>
    <t>SINAPI 89392</t>
  </si>
  <si>
    <t>SINAPI 89405</t>
  </si>
  <si>
    <t>SINAPI 89359</t>
  </si>
  <si>
    <t>SINAPI 89485</t>
  </si>
  <si>
    <t>SINAPI 89409</t>
  </si>
  <si>
    <t>SINAPI 89363</t>
  </si>
  <si>
    <t>SINAPI 89493</t>
  </si>
  <si>
    <t>SINAPI 89414</t>
  </si>
  <si>
    <t>SINAPI 89368</t>
  </si>
  <si>
    <t>SINAPI 89498</t>
  </si>
  <si>
    <t>SINAPI 103981</t>
  </si>
  <si>
    <t>SINAPI 89502</t>
  </si>
  <si>
    <t>SINAPI 103985</t>
  </si>
  <si>
    <t>SINAPI 89506</t>
  </si>
  <si>
    <t>SINAPI 89515</t>
  </si>
  <si>
    <t>SINAPI 89523</t>
  </si>
  <si>
    <t>SINAPI 90373</t>
  </si>
  <si>
    <t>SINAPI 89366</t>
  </si>
  <si>
    <t>SINAPI 89404</t>
  </si>
  <si>
    <t>SINAPI 89358</t>
  </si>
  <si>
    <t>SINAPI 89481</t>
  </si>
  <si>
    <t>SINAPI 89408</t>
  </si>
  <si>
    <t>SINAPI 89362</t>
  </si>
  <si>
    <t>SINAPI 89412</t>
  </si>
  <si>
    <t>SINAPI 89492</t>
  </si>
  <si>
    <t>SINAPI 89413</t>
  </si>
  <si>
    <t>SINAPI 89367</t>
  </si>
  <si>
    <t>SINAPI 89497</t>
  </si>
  <si>
    <t>SINAPI 103980</t>
  </si>
  <si>
    <t>SINAPI 89501</t>
  </si>
  <si>
    <t>SINAPI 103984</t>
  </si>
  <si>
    <t>SINAPI 89505</t>
  </si>
  <si>
    <t>SINAPI 89513</t>
  </si>
  <si>
    <t>SINAPI 89521</t>
  </si>
  <si>
    <t>SINAPI 103955</t>
  </si>
  <si>
    <t>SINAPI 103950</t>
  </si>
  <si>
    <t>SINAPI 103974</t>
  </si>
  <si>
    <t>SINAPI 103956</t>
  </si>
  <si>
    <t>SINAPI 103951</t>
  </si>
  <si>
    <t>SINAPI 89374</t>
  </si>
  <si>
    <t>SINAPI 89427</t>
  </si>
  <si>
    <t>SINAPI 89381</t>
  </si>
  <si>
    <t>SINAPI 95237</t>
  </si>
  <si>
    <t>SINAPI 89979</t>
  </si>
  <si>
    <t>SINAPI 103991</t>
  </si>
  <si>
    <t>SINAPI 89564</t>
  </si>
  <si>
    <t>SINAPI 104000</t>
  </si>
  <si>
    <t>SINAPI 89593</t>
  </si>
  <si>
    <t>SINAPI 89418</t>
  </si>
  <si>
    <t>SINAPI 89372</t>
  </si>
  <si>
    <t>SINAPI 89530</t>
  </si>
  <si>
    <t>SINAPI 89425</t>
  </si>
  <si>
    <t>SINAPI 89379</t>
  </si>
  <si>
    <t>SINAPI 89542</t>
  </si>
  <si>
    <t>SINAPI 89432</t>
  </si>
  <si>
    <t>SINAPI 89387</t>
  </si>
  <si>
    <t>SINAPI 89560</t>
  </si>
  <si>
    <t>SINAPI 104159</t>
  </si>
  <si>
    <t>SINAPI 89577</t>
  </si>
  <si>
    <t>SINAPI 103996</t>
  </si>
  <si>
    <t>SINAPI 89598</t>
  </si>
  <si>
    <t>SINAPI 89419</t>
  </si>
  <si>
    <t>SINAPI 89373</t>
  </si>
  <si>
    <t>SINAPI 89532</t>
  </si>
  <si>
    <t>SINAPI 89426</t>
  </si>
  <si>
    <t>SINAPI 89380</t>
  </si>
  <si>
    <t>SINAPI 89562</t>
  </si>
  <si>
    <t>SINAPI 89433</t>
  </si>
  <si>
    <t>SINAPI 89579</t>
  </si>
  <si>
    <t>SINAPI 103998</t>
  </si>
  <si>
    <t>SINAPI 89605</t>
  </si>
  <si>
    <t>SINAPI 89981</t>
  </si>
  <si>
    <t>SINAPI 89385</t>
  </si>
  <si>
    <t>SINAPI 89551</t>
  </si>
  <si>
    <t>SINAPI 89434</t>
  </si>
  <si>
    <t>SINAPI 89389</t>
  </si>
  <si>
    <t>SINAPI 89417</t>
  </si>
  <si>
    <t>SINAPI 89371</t>
  </si>
  <si>
    <t>SINAPI 89528</t>
  </si>
  <si>
    <t>SINAPI 89424</t>
  </si>
  <si>
    <t>SINAPI 89378</t>
  </si>
  <si>
    <t>SINAPI 89541</t>
  </si>
  <si>
    <t>SINAPI 89431</t>
  </si>
  <si>
    <t>SINAPI 89386</t>
  </si>
  <si>
    <t>SINAPI 89558</t>
  </si>
  <si>
    <t>SINAPI 103988</t>
  </si>
  <si>
    <t>SINAPI 89575</t>
  </si>
  <si>
    <t>SINAPI 103995</t>
  </si>
  <si>
    <t>SINAPI 89597</t>
  </si>
  <si>
    <t>SINAPI 89611</t>
  </si>
  <si>
    <t>SINAPI 89614</t>
  </si>
  <si>
    <t>SINAPI 103975</t>
  </si>
  <si>
    <t>SINAPI 104007</t>
  </si>
  <si>
    <t>SINAPI 103976</t>
  </si>
  <si>
    <t>SINAPI 104008</t>
  </si>
  <si>
    <t>SINAPI 89630</t>
  </si>
  <si>
    <t>SINAPI 89632</t>
  </si>
  <si>
    <t>SINAPI 89438</t>
  </si>
  <si>
    <t>SINAPI 89393</t>
  </si>
  <si>
    <t>SINAPI 89617</t>
  </si>
  <si>
    <t>SINAPI 89440</t>
  </si>
  <si>
    <t>SINAPI 89395</t>
  </si>
  <si>
    <t>SINAPI 89620</t>
  </si>
  <si>
    <t>SINAPI 89443</t>
  </si>
  <si>
    <t>SINAPI 89398</t>
  </si>
  <si>
    <t>SINAPI 89623</t>
  </si>
  <si>
    <t>SINAPI 104011</t>
  </si>
  <si>
    <t>SINAPI 89625</t>
  </si>
  <si>
    <t>SINAPI 104004</t>
  </si>
  <si>
    <t>SINAPI 89628</t>
  </si>
  <si>
    <t>SINAPI 89629</t>
  </si>
  <si>
    <t>SINAPI 89631</t>
  </si>
  <si>
    <t>SINAPI 89401</t>
  </si>
  <si>
    <t>SINAPI 89355</t>
  </si>
  <si>
    <t>SINAPI 89446</t>
  </si>
  <si>
    <t>SINAPI 89402</t>
  </si>
  <si>
    <t>SINAPI 89356</t>
  </si>
  <si>
    <t>SINAPI 89447</t>
  </si>
  <si>
    <t>SINAPI 89403</t>
  </si>
  <si>
    <t>SINAPI 89357</t>
  </si>
  <si>
    <t>SINAPI 89448</t>
  </si>
  <si>
    <t>SINAPI 103978</t>
  </si>
  <si>
    <t>SINAPI 89449</t>
  </si>
  <si>
    <t>SINAPI 103979</t>
  </si>
  <si>
    <t>SINAPI 89450</t>
  </si>
  <si>
    <t>SINAPI 89451</t>
  </si>
  <si>
    <t>SINAPI 89452</t>
  </si>
  <si>
    <t>SINAPI 89394</t>
  </si>
  <si>
    <t>SINAPI 89396</t>
  </si>
  <si>
    <t>SINAPI 90374</t>
  </si>
  <si>
    <t>SINAPI 89444</t>
  </si>
  <si>
    <t>SINAPI 89399</t>
  </si>
  <si>
    <t>SINAPI 89442</t>
  </si>
  <si>
    <t>SINAPI 89397</t>
  </si>
  <si>
    <t>SINAPI 89622</t>
  </si>
  <si>
    <t>SINAPI 89445</t>
  </si>
  <si>
    <t>SINAPI 89400</t>
  </si>
  <si>
    <t>SINAPI 89624</t>
  </si>
  <si>
    <t>SINAPI 104012</t>
  </si>
  <si>
    <t>SINAPI 89627</t>
  </si>
  <si>
    <t>SINAPI 104006</t>
  </si>
  <si>
    <t>SINAPI 89626</t>
  </si>
  <si>
    <t>SINAPI 104005</t>
  </si>
  <si>
    <t>SINAPI 89439</t>
  </si>
  <si>
    <t>SINAPI 89421</t>
  </si>
  <si>
    <t>SINAPI 89375</t>
  </si>
  <si>
    <t>SINAPI 89536</t>
  </si>
  <si>
    <t>SINAPI 89428</t>
  </si>
  <si>
    <t>SINAPI 89382</t>
  </si>
  <si>
    <t>SINAPI 89552</t>
  </si>
  <si>
    <t>SINAPI 89435</t>
  </si>
  <si>
    <t>SINAPI 89390</t>
  </si>
  <si>
    <t>SINAPI 89568</t>
  </si>
  <si>
    <t>SINAPI 103990</t>
  </si>
  <si>
    <t>SINAPI 89594</t>
  </si>
  <si>
    <t>SINAPI 103997</t>
  </si>
  <si>
    <t>SINAPI 89609</t>
  </si>
  <si>
    <t>SINAPI 89612</t>
  </si>
  <si>
    <t>SINAPI 89615</t>
  </si>
  <si>
    <t>SINAPI 89747</t>
  </si>
  <si>
    <t>SINAPI 89656</t>
  </si>
  <si>
    <t>SINAPI 89663</t>
  </si>
  <si>
    <t>SINAPI 89759</t>
  </si>
  <si>
    <t>SINAPI 89832</t>
  </si>
  <si>
    <t>SINAPI 89666</t>
  </si>
  <si>
    <t>SINAPI 89678</t>
  </si>
  <si>
    <t>SINAPI 89764</t>
  </si>
  <si>
    <t>SINAPI 89689</t>
  </si>
  <si>
    <t>SINAPI 89655</t>
  </si>
  <si>
    <t>SINAPI 89662</t>
  </si>
  <si>
    <t>SINAPI 89758</t>
  </si>
  <si>
    <t>SINAPI 89676</t>
  </si>
  <si>
    <t>SINAPI 89818</t>
  </si>
  <si>
    <t>SINAPI 89763</t>
  </si>
  <si>
    <t>SINAPI 89686</t>
  </si>
  <si>
    <t>SINAPI 104029</t>
  </si>
  <si>
    <t>SINAPI 89831</t>
  </si>
  <si>
    <t>SINAPI 89668</t>
  </si>
  <si>
    <t>SINAPI 89639</t>
  </si>
  <si>
    <t>SINAPI 89721</t>
  </si>
  <si>
    <t>SINAPI 89643</t>
  </si>
  <si>
    <t>SINAPI 89727</t>
  </si>
  <si>
    <t>SINAPI 89648</t>
  </si>
  <si>
    <t>SINAPI 89749</t>
  </si>
  <si>
    <t>SINAPI 89657</t>
  </si>
  <si>
    <t>SINAPI 89664</t>
  </si>
  <si>
    <t>SINAPI 89638</t>
  </si>
  <si>
    <t>SINAPI 89720</t>
  </si>
  <si>
    <t>SINAPI 89642</t>
  </si>
  <si>
    <t>SINAPI 89725</t>
  </si>
  <si>
    <t>SINAPI 89647</t>
  </si>
  <si>
    <t>SINAPI 89780</t>
  </si>
  <si>
    <t>SINAPI 89734</t>
  </si>
  <si>
    <t>SINAPI 89650</t>
  </si>
  <si>
    <t>SINAPI 89787</t>
  </si>
  <si>
    <t>SINAPI 104024</t>
  </si>
  <si>
    <t>SINAPI 89789</t>
  </si>
  <si>
    <t>SINAPI 89791</t>
  </si>
  <si>
    <t>SINAPI 89793</t>
  </si>
  <si>
    <t>SINAPI 89637</t>
  </si>
  <si>
    <t>SINAPI 89719</t>
  </si>
  <si>
    <t>SINAPI 89641</t>
  </si>
  <si>
    <t>SINAPI 89723</t>
  </si>
  <si>
    <t>SINAPI 89646</t>
  </si>
  <si>
    <t>SINAPI 89777</t>
  </si>
  <si>
    <t>SINAPI 89729</t>
  </si>
  <si>
    <t>SINAPI 89649</t>
  </si>
  <si>
    <t>SINAPI 89781</t>
  </si>
  <si>
    <t>SINAPI 104023</t>
  </si>
  <si>
    <t>SINAPI 89788</t>
  </si>
  <si>
    <t>SINAPI 89790</t>
  </si>
  <si>
    <t>SINAPI 89792</t>
  </si>
  <si>
    <t>SINAPI 89640</t>
  </si>
  <si>
    <t>SINAPI 89644</t>
  </si>
  <si>
    <t>SINAPI 89645</t>
  </si>
  <si>
    <t>SINAPI 89652</t>
  </si>
  <si>
    <t>SINAPI 89738</t>
  </si>
  <si>
    <t>SINAPI 89659</t>
  </si>
  <si>
    <t>SINAPI 89756</t>
  </si>
  <si>
    <t>SINAPI 89672</t>
  </si>
  <si>
    <t>SINAPI 89815</t>
  </si>
  <si>
    <t>SINAPI 89761</t>
  </si>
  <si>
    <t>SINAPI 89682</t>
  </si>
  <si>
    <t>SINAPI 89824</t>
  </si>
  <si>
    <t>SINAPI 104026</t>
  </si>
  <si>
    <t>SINAPI 89740</t>
  </si>
  <si>
    <t>SINAPI 89836</t>
  </si>
  <si>
    <t>SINAPI 89653</t>
  </si>
  <si>
    <t>SINAPI 89660</t>
  </si>
  <si>
    <t>SINAPI 104028</t>
  </si>
  <si>
    <t>SINAPI 89826</t>
  </si>
  <si>
    <t>SINAPI 89651</t>
  </si>
  <si>
    <t>SINAPI 89736</t>
  </si>
  <si>
    <t>SINAPI 89658</t>
  </si>
  <si>
    <t>SINAPI 89755</t>
  </si>
  <si>
    <t>SINAPI 89670</t>
  </si>
  <si>
    <t>SINAPI 89794</t>
  </si>
  <si>
    <t>SINAPI 89760</t>
  </si>
  <si>
    <t>SINAPI 89680</t>
  </si>
  <si>
    <t>SINAPI 89822</t>
  </si>
  <si>
    <t>SINAPI 104025</t>
  </si>
  <si>
    <t>SINAPI 89835</t>
  </si>
  <si>
    <t>SINAPI 89838</t>
  </si>
  <si>
    <t>SINAPI 89840</t>
  </si>
  <si>
    <t>SINAPI 104015</t>
  </si>
  <si>
    <t>SINAPI 104018</t>
  </si>
  <si>
    <t>SINAPI 104016</t>
  </si>
  <si>
    <t>SINAPI 104019</t>
  </si>
  <si>
    <t>SINAPI 104017</t>
  </si>
  <si>
    <t>SINAPI 104020</t>
  </si>
  <si>
    <t>SINAPI 104030</t>
  </si>
  <si>
    <t>SINAPI 89694</t>
  </si>
  <si>
    <t>SINAPI 89700</t>
  </si>
  <si>
    <t>SINAPI 89703</t>
  </si>
  <si>
    <t>SINAPI 89691</t>
  </si>
  <si>
    <t>SINAPI 89765</t>
  </si>
  <si>
    <t>SINAPI 89697</t>
  </si>
  <si>
    <t>SINAPI 89844</t>
  </si>
  <si>
    <t>SINAPI 104022</t>
  </si>
  <si>
    <t>SINAPI 89633</t>
  </si>
  <si>
    <t>SINAPI 89716</t>
  </si>
  <si>
    <t>SINAPI 89634</t>
  </si>
  <si>
    <t>SINAPI 89717</t>
  </si>
  <si>
    <t>SINAPI 89635</t>
  </si>
  <si>
    <t>SINAPI 89770</t>
  </si>
  <si>
    <t>SINAPI 89718</t>
  </si>
  <si>
    <t>SINAPI 89636</t>
  </si>
  <si>
    <t>SINAPI 89771</t>
  </si>
  <si>
    <t>SINAPI 104021</t>
  </si>
  <si>
    <t>SINAPI 89772</t>
  </si>
  <si>
    <t>SINAPI 89773</t>
  </si>
  <si>
    <t>SINAPI 89775</t>
  </si>
  <si>
    <t>SINAPI 89767</t>
  </si>
  <si>
    <t>SINAPI 89695</t>
  </si>
  <si>
    <t>SINAPI 89702</t>
  </si>
  <si>
    <t>SINAPI 89768</t>
  </si>
  <si>
    <t>SINAPI 89842</t>
  </si>
  <si>
    <t>SINAPI 89845</t>
  </si>
  <si>
    <t>SINAPI 89846</t>
  </si>
  <si>
    <t>SINAPI 89847</t>
  </si>
  <si>
    <t>SINAPI 89705</t>
  </si>
  <si>
    <t>SINAPI 89769</t>
  </si>
  <si>
    <t>SINAPI 89706</t>
  </si>
  <si>
    <t>SINAPI 89741</t>
  </si>
  <si>
    <t>SINAPI 89757</t>
  </si>
  <si>
    <t>SINAPI 104027</t>
  </si>
  <si>
    <t>SINAPI 89837</t>
  </si>
  <si>
    <t>SINAPI 89839</t>
  </si>
  <si>
    <t>SINAPI 89841</t>
  </si>
  <si>
    <t>SINAPI 89654</t>
  </si>
  <si>
    <t>SINAPI 89661</t>
  </si>
  <si>
    <t>SINAPI 89674</t>
  </si>
  <si>
    <t>SINAPI 89816</t>
  </si>
  <si>
    <t>SINAPI 89762</t>
  </si>
  <si>
    <t>SINAPI 89684</t>
  </si>
  <si>
    <t>SINAPI 89828</t>
  </si>
  <si>
    <t>SINAPI 89546</t>
  </si>
  <si>
    <t>SINAPI 89482</t>
  </si>
  <si>
    <t>SINAPI 89491</t>
  </si>
  <si>
    <t>SINAPI 104178</t>
  </si>
  <si>
    <t>SINAPI 104179</t>
  </si>
  <si>
    <t>SINAPI 89587</t>
  </si>
  <si>
    <t>SINAPI 89535</t>
  </si>
  <si>
    <t>SINAPI 89592</t>
  </si>
  <si>
    <t>SINAPI 104169</t>
  </si>
  <si>
    <t>SINAPI 89583</t>
  </si>
  <si>
    <t>SINAPI 89526</t>
  </si>
  <si>
    <t>SINAPI 95695</t>
  </si>
  <si>
    <t>SINAPI 95694</t>
  </si>
  <si>
    <t>SINAPI 89585</t>
  </si>
  <si>
    <t>SINAPI 89531</t>
  </si>
  <si>
    <t>SINAPI 89591</t>
  </si>
  <si>
    <t>SINAPI 104168</t>
  </si>
  <si>
    <t>SINAPI 89516</t>
  </si>
  <si>
    <t>SINAPI 89520</t>
  </si>
  <si>
    <t>SINAPI 89582</t>
  </si>
  <si>
    <t>SINAPI 89524</t>
  </si>
  <si>
    <t>SINAPI 89584</t>
  </si>
  <si>
    <t>SINAPI 89529</t>
  </si>
  <si>
    <t>SINAPI 89590</t>
  </si>
  <si>
    <t>SINAPI 104167</t>
  </si>
  <si>
    <t>SINAPI 89514</t>
  </si>
  <si>
    <t>SINAPI 89518</t>
  </si>
  <si>
    <t>SINAPI 89581</t>
  </si>
  <si>
    <t>SINAPI 89522</t>
  </si>
  <si>
    <t>SINAPI 89574</t>
  </si>
  <si>
    <t>SINAPI 89690</t>
  </si>
  <si>
    <t>SINAPI 89567</t>
  </si>
  <si>
    <t>SINAPI 89692</t>
  </si>
  <si>
    <t>SINAPI 89569</t>
  </si>
  <si>
    <t>SINAPI 89699</t>
  </si>
  <si>
    <t>SINAPI 104174</t>
  </si>
  <si>
    <t>SINAPI 89698</t>
  </si>
  <si>
    <t>SINAPI 104176</t>
  </si>
  <si>
    <t>SINAPI 89561</t>
  </si>
  <si>
    <t>SINAPI 89563</t>
  </si>
  <si>
    <t>SINAPI 89685</t>
  </si>
  <si>
    <t>SINAPI 89565</t>
  </si>
  <si>
    <t>SINAPI 89671</t>
  </si>
  <si>
    <t>SINAPI 89556</t>
  </si>
  <si>
    <t>SINAPI 89679</t>
  </si>
  <si>
    <t>SINAPI 104171</t>
  </si>
  <si>
    <t>SINAPI 89600</t>
  </si>
  <si>
    <t>SINAPI 89548</t>
  </si>
  <si>
    <t>SINAPI 89669</t>
  </si>
  <si>
    <t>SINAPI 89554</t>
  </si>
  <si>
    <t>SINAPI 89677</t>
  </si>
  <si>
    <t>SINAPI 104170</t>
  </si>
  <si>
    <t>SINAPI 89544</t>
  </si>
  <si>
    <t>SINAPI 89545</t>
  </si>
  <si>
    <t>SINAPI 89599</t>
  </si>
  <si>
    <t>SINAPI 89547</t>
  </si>
  <si>
    <t>SINAPI 89495</t>
  </si>
  <si>
    <t>SINAPI 89673</t>
  </si>
  <si>
    <t>SINAPI 89557</t>
  </si>
  <si>
    <t>SINAPI 89681</t>
  </si>
  <si>
    <t>SINAPI 104173</t>
  </si>
  <si>
    <t>SINAPI 89549</t>
  </si>
  <si>
    <t>SINAPI 89578</t>
  </si>
  <si>
    <t>SINAPI 89512</t>
  </si>
  <si>
    <t>SINAPI 89580</t>
  </si>
  <si>
    <t>SINAPI 104166</t>
  </si>
  <si>
    <t>SINAPI 89508</t>
  </si>
  <si>
    <t>SINAPI 89509</t>
  </si>
  <si>
    <t>SINAPI 89576</t>
  </si>
  <si>
    <t>SINAPI 89511</t>
  </si>
  <si>
    <t>SINAPI 89675</t>
  </si>
  <si>
    <t>SINAPI 89559</t>
  </si>
  <si>
    <t>SINAPI 104172</t>
  </si>
  <si>
    <t>SINAPI 89683</t>
  </si>
  <si>
    <t>SINAPI 89667</t>
  </si>
  <si>
    <t>SINAPI 89550</t>
  </si>
  <si>
    <t>SINAPI 89693</t>
  </si>
  <si>
    <t>SINAPI 89571</t>
  </si>
  <si>
    <t>SINAPI 89696</t>
  </si>
  <si>
    <t>SINAPI 89573</t>
  </si>
  <si>
    <t>SINAPI 89704</t>
  </si>
  <si>
    <t>SINAPI 104175</t>
  </si>
  <si>
    <t>SINAPI 89701</t>
  </si>
  <si>
    <t>SINAPI 104177</t>
  </si>
  <si>
    <t>SINAPI 89566</t>
  </si>
  <si>
    <t>SINAPI 89687</t>
  </si>
  <si>
    <t>SINAPI 102237</t>
  </si>
  <si>
    <t>SINAPI 102450</t>
  </si>
  <si>
    <t>SINAPI 102250</t>
  </si>
  <si>
    <t>SINAPI 102240</t>
  </si>
  <si>
    <t>SINAPI 102449</t>
  </si>
  <si>
    <t>SINAPI 102249</t>
  </si>
  <si>
    <t>SINAPI 102238</t>
  </si>
  <si>
    <t>SINAPI 102448</t>
  </si>
  <si>
    <t>SINAPI 102248</t>
  </si>
  <si>
    <t>SINAPI 102253</t>
  </si>
  <si>
    <t>SINAPI 102254</t>
  </si>
  <si>
    <t>SINAPI 102257</t>
  </si>
  <si>
    <t>SINAPI 102239</t>
  </si>
  <si>
    <t>SINAPI 102236</t>
  </si>
  <si>
    <t>SINAPI 102235</t>
  </si>
  <si>
    <t>SINAPI 102260</t>
  </si>
  <si>
    <t>SINAPI 102259</t>
  </si>
  <si>
    <t>SINAPI 102262</t>
  </si>
  <si>
    <t>SINAPI 102242</t>
  </si>
  <si>
    <t>SINAPI 102246</t>
  </si>
  <si>
    <t>SINAPI 102251</t>
  </si>
  <si>
    <t>SINAPI 102241</t>
  </si>
  <si>
    <t>SINAPI 102247</t>
  </si>
  <si>
    <t>SINAPI 102252</t>
  </si>
  <si>
    <t>SINAPI 102255</t>
  </si>
  <si>
    <t>SINAPI 102256</t>
  </si>
  <si>
    <t>SINAPI 102258</t>
  </si>
  <si>
    <t>SINAPI 101912</t>
  </si>
  <si>
    <t>SINAPI 96765</t>
  </si>
  <si>
    <t>SINAPI 97430</t>
  </si>
  <si>
    <t>SINAPI 97431</t>
  </si>
  <si>
    <t>SINAPI 97432</t>
  </si>
  <si>
    <t>SINAPI 101913</t>
  </si>
  <si>
    <t>SINAPI 101914</t>
  </si>
  <si>
    <t>SINAPI 101915</t>
  </si>
  <si>
    <t>SINAPI 97433</t>
  </si>
  <si>
    <t>SINAPI 97435</t>
  </si>
  <si>
    <t>SINAPI 97437</t>
  </si>
  <si>
    <t>SINAPI 97546</t>
  </si>
  <si>
    <t>SINAPI 97548</t>
  </si>
  <si>
    <t>SINAPI 97550</t>
  </si>
  <si>
    <t>SINAPI 97479</t>
  </si>
  <si>
    <t>SINAPI 97517</t>
  </si>
  <si>
    <t>SINAPI 97481</t>
  </si>
  <si>
    <t>SINAPI 97519</t>
  </si>
  <si>
    <t>SINAPI 97483</t>
  </si>
  <si>
    <t>SINAPI 97521</t>
  </si>
  <si>
    <t>SINAPI 97452</t>
  </si>
  <si>
    <t>SINAPI 97485</t>
  </si>
  <si>
    <t>SINAPI 97523</t>
  </si>
  <si>
    <t>SINAPI 97454</t>
  </si>
  <si>
    <t>SINAPI 97487</t>
  </si>
  <si>
    <t>SINAPI 97525</t>
  </si>
  <si>
    <t>SINAPI 97456</t>
  </si>
  <si>
    <t>SINAPI 97489</t>
  </si>
  <si>
    <t>SINAPI 97527</t>
  </si>
  <si>
    <t>SINAPI 97434</t>
  </si>
  <si>
    <t>SINAPI 97436</t>
  </si>
  <si>
    <t>SINAPI 97438</t>
  </si>
  <si>
    <t>SINAPI 97547</t>
  </si>
  <si>
    <t>SINAPI 97549</t>
  </si>
  <si>
    <t>SINAPI 97551</t>
  </si>
  <si>
    <t>SINAPI 97480</t>
  </si>
  <si>
    <t>SINAPI 97518</t>
  </si>
  <si>
    <t>SINAPI 97482</t>
  </si>
  <si>
    <t>SINAPI 97520</t>
  </si>
  <si>
    <t>SINAPI 97484</t>
  </si>
  <si>
    <t>SINAPI 97522</t>
  </si>
  <si>
    <t>SINAPI 97453</t>
  </si>
  <si>
    <t>SINAPI 97486</t>
  </si>
  <si>
    <t>SINAPI 97524</t>
  </si>
  <si>
    <t>SINAPI 97455</t>
  </si>
  <si>
    <t>SINAPI 97488</t>
  </si>
  <si>
    <t>SINAPI 97526</t>
  </si>
  <si>
    <t>SINAPI 97457</t>
  </si>
  <si>
    <t>SINAPI 97490</t>
  </si>
  <si>
    <t>SINAPI 97528</t>
  </si>
  <si>
    <t>SINAPI 101906</t>
  </si>
  <si>
    <t>SINAPI 101907</t>
  </si>
  <si>
    <t>SINAPI 101911</t>
  </si>
  <si>
    <t>SINAPI 101908</t>
  </si>
  <si>
    <t>SINAPI 101909</t>
  </si>
  <si>
    <t>SINAPI 101910</t>
  </si>
  <si>
    <t>SINAPI 101905</t>
  </si>
  <si>
    <t>SINAPI 101916</t>
  </si>
  <si>
    <t>SINAPI 101936</t>
  </si>
  <si>
    <t>SINAPI 101937</t>
  </si>
  <si>
    <t>SINAPI 92698</t>
  </si>
  <si>
    <t>SINAPI 92700</t>
  </si>
  <si>
    <t>SINAPI 92702</t>
  </si>
  <si>
    <t>SINAPI 92669</t>
  </si>
  <si>
    <t>SINAPI 92671</t>
  </si>
  <si>
    <t>SINAPI 92673</t>
  </si>
  <si>
    <t>SINAPI 92675</t>
  </si>
  <si>
    <t>SINAPI 92677</t>
  </si>
  <si>
    <t>SINAPI 92635</t>
  </si>
  <si>
    <t>SINAPI 92679</t>
  </si>
  <si>
    <t>SINAPI 92381</t>
  </si>
  <si>
    <t>SINAPI 92383</t>
  </si>
  <si>
    <t>SINAPI 92385</t>
  </si>
  <si>
    <t>SINAPI 92350</t>
  </si>
  <si>
    <t>SINAPI 92387</t>
  </si>
  <si>
    <t>SINAPI 92352</t>
  </si>
  <si>
    <t>SINAPI 92389</t>
  </si>
  <si>
    <t>SINAPI 92354</t>
  </si>
  <si>
    <t>SINAPI 92699</t>
  </si>
  <si>
    <t>SINAPI 92701</t>
  </si>
  <si>
    <t>SINAPI 92703</t>
  </si>
  <si>
    <t>SINAPI 92670</t>
  </si>
  <si>
    <t>SINAPI 92672</t>
  </si>
  <si>
    <t>SINAPI 92674</t>
  </si>
  <si>
    <t>SINAPI 92676</t>
  </si>
  <si>
    <t>SINAPI 92678</t>
  </si>
  <si>
    <t>SINAPI 92636</t>
  </si>
  <si>
    <t>SINAPI 92680</t>
  </si>
  <si>
    <t>SINAPI 92382</t>
  </si>
  <si>
    <t>SINAPI 92384</t>
  </si>
  <si>
    <t>SINAPI 92386</t>
  </si>
  <si>
    <t>SINAPI 92351</t>
  </si>
  <si>
    <t>SINAPI 92388</t>
  </si>
  <si>
    <t>SINAPI 92353</t>
  </si>
  <si>
    <t>SINAPI 92390</t>
  </si>
  <si>
    <t>SINAPI 92355</t>
  </si>
  <si>
    <t>SINAPI 101925</t>
  </si>
  <si>
    <t>SINAPI 101934</t>
  </si>
  <si>
    <t>SINAPI 97541</t>
  </si>
  <si>
    <t>SINAPI 97462</t>
  </si>
  <si>
    <t>SINAPI 97544</t>
  </si>
  <si>
    <t>SINAPI 97500</t>
  </si>
  <si>
    <t>SINAPI 97465</t>
  </si>
  <si>
    <t>SINAPI 97503</t>
  </si>
  <si>
    <t>SINAPI 97468</t>
  </si>
  <si>
    <t>SINAPI 97506</t>
  </si>
  <si>
    <t>SINAPI 97444</t>
  </si>
  <si>
    <t>SINAPI 97471</t>
  </si>
  <si>
    <t>SINAPI 97509</t>
  </si>
  <si>
    <t>SINAPI 97447</t>
  </si>
  <si>
    <t>SINAPI 97475</t>
  </si>
  <si>
    <t>SINAPI 97512</t>
  </si>
  <si>
    <t>SINAPI 97450</t>
  </si>
  <si>
    <t>SINAPI 97478</t>
  </si>
  <si>
    <t>SINAPI 97515</t>
  </si>
  <si>
    <t>SINAPI 92928</t>
  </si>
  <si>
    <t>SINAPI 92943</t>
  </si>
  <si>
    <t>SINAPI 92929</t>
  </si>
  <si>
    <t>SINAPI 92944</t>
  </si>
  <si>
    <t>SINAPI 92930</t>
  </si>
  <si>
    <t>SINAPI 92945</t>
  </si>
  <si>
    <t>SINAPI 92925</t>
  </si>
  <si>
    <t>SINAPI 92940</t>
  </si>
  <si>
    <t>SINAPI 92926</t>
  </si>
  <si>
    <t>SINAPI 92941</t>
  </si>
  <si>
    <t>SINAPI 92927</t>
  </si>
  <si>
    <t>SINAPI 92942</t>
  </si>
  <si>
    <t>SINAPI 92918</t>
  </si>
  <si>
    <t>SINAPI 92938</t>
  </si>
  <si>
    <t>SINAPI 92920</t>
  </si>
  <si>
    <t>SINAPI 92939</t>
  </si>
  <si>
    <t>SINAPI 92910</t>
  </si>
  <si>
    <t>SINAPI 92934</t>
  </si>
  <si>
    <t>SINAPI 92949</t>
  </si>
  <si>
    <t>SINAPI 92911</t>
  </si>
  <si>
    <t>SINAPI 92935</t>
  </si>
  <si>
    <t>SINAPI 92950</t>
  </si>
  <si>
    <t>SINAPI 92907</t>
  </si>
  <si>
    <t>SINAPI 92931</t>
  </si>
  <si>
    <t>SINAPI 92946</t>
  </si>
  <si>
    <t>SINAPI 92908</t>
  </si>
  <si>
    <t>SINAPI 92932</t>
  </si>
  <si>
    <t>SINAPI 92947</t>
  </si>
  <si>
    <t>SINAPI 92909</t>
  </si>
  <si>
    <t>SINAPI 92933</t>
  </si>
  <si>
    <t>SINAPI 92948</t>
  </si>
  <si>
    <t>SINAPI 92912</t>
  </si>
  <si>
    <t>SINAPI 92913</t>
  </si>
  <si>
    <t>SINAPI 92936</t>
  </si>
  <si>
    <t>SINAPI 92951</t>
  </si>
  <si>
    <t>SINAPI 92914</t>
  </si>
  <si>
    <t>SINAPI 92937</t>
  </si>
  <si>
    <t>SINAPI 92952</t>
  </si>
  <si>
    <t>SINAPI 92953</t>
  </si>
  <si>
    <t>SINAPI 101921</t>
  </si>
  <si>
    <t>SINAPI 101930</t>
  </si>
  <si>
    <t>SINAPI 101922</t>
  </si>
  <si>
    <t>SINAPI 101931</t>
  </si>
  <si>
    <t>SINAPI 101923</t>
  </si>
  <si>
    <t>SINAPI 101932</t>
  </si>
  <si>
    <t>SINAPI 97537</t>
  </si>
  <si>
    <t>SINAPI 97540</t>
  </si>
  <si>
    <t>SINAPI 97543</t>
  </si>
  <si>
    <t>SINAPI 97461</t>
  </si>
  <si>
    <t>SINAPI 97499</t>
  </si>
  <si>
    <t>SINAPI 97464</t>
  </si>
  <si>
    <t>SINAPI 97502</t>
  </si>
  <si>
    <t>SINAPI 97467</t>
  </si>
  <si>
    <t>SINAPI 97505</t>
  </si>
  <si>
    <t>SINAPI 97443</t>
  </si>
  <si>
    <t>SINAPI 97470</t>
  </si>
  <si>
    <t>SINAPI 97508</t>
  </si>
  <si>
    <t>SINAPI 97446</t>
  </si>
  <si>
    <t>SINAPI 97474</t>
  </si>
  <si>
    <t>SINAPI 97511</t>
  </si>
  <si>
    <t>SINAPI 97449</t>
  </si>
  <si>
    <t>SINAPI 97477</t>
  </si>
  <si>
    <t>SINAPI 97514</t>
  </si>
  <si>
    <t>SINAPI 101920</t>
  </si>
  <si>
    <t>SINAPI 101929</t>
  </si>
  <si>
    <t>SINAPI 92693</t>
  </si>
  <si>
    <t>SINAPI 92695</t>
  </si>
  <si>
    <t>SINAPI 92697</t>
  </si>
  <si>
    <t>SINAPI 92658</t>
  </si>
  <si>
    <t>SINAPI 92660</t>
  </si>
  <si>
    <t>SINAPI 92662</t>
  </si>
  <si>
    <t>SINAPI 92664</t>
  </si>
  <si>
    <t>SINAPI 92666</t>
  </si>
  <si>
    <t>SINAPI 92668</t>
  </si>
  <si>
    <t>SINAPI 92370</t>
  </si>
  <si>
    <t>SINAPI 92372</t>
  </si>
  <si>
    <t>SINAPI 92374</t>
  </si>
  <si>
    <t>SINAPI 92345</t>
  </si>
  <si>
    <t>SINAPI 92376</t>
  </si>
  <si>
    <t>SINAPI 92347</t>
  </si>
  <si>
    <t>SINAPI 92378</t>
  </si>
  <si>
    <t>SINAPI 92349</t>
  </si>
  <si>
    <t>SINAPI 92380</t>
  </si>
  <si>
    <t>SINAPI 101917</t>
  </si>
  <si>
    <t>SINAPI 101924</t>
  </si>
  <si>
    <t>SINAPI 101933</t>
  </si>
  <si>
    <t>SINAPI 92692</t>
  </si>
  <si>
    <t>SINAPI 92694</t>
  </si>
  <si>
    <t>SINAPI 92696</t>
  </si>
  <si>
    <t>SINAPI 92657</t>
  </si>
  <si>
    <t>SINAPI 92659</t>
  </si>
  <si>
    <t>SINAPI 92661</t>
  </si>
  <si>
    <t>SINAPI 92663</t>
  </si>
  <si>
    <t>SINAPI 92665</t>
  </si>
  <si>
    <t>SINAPI 92667</t>
  </si>
  <si>
    <t>SINAPI 92369</t>
  </si>
  <si>
    <t>SINAPI 92371</t>
  </si>
  <si>
    <t>SINAPI 92373</t>
  </si>
  <si>
    <t>SINAPI 92344</t>
  </si>
  <si>
    <t>SINAPI 92375</t>
  </si>
  <si>
    <t>SINAPI 92346</t>
  </si>
  <si>
    <t>SINAPI 92377</t>
  </si>
  <si>
    <t>SINAPI 92348</t>
  </si>
  <si>
    <t>SINAPI 92379</t>
  </si>
  <si>
    <t>SINAPI 95696</t>
  </si>
  <si>
    <t>SINAPI 92335</t>
  </si>
  <si>
    <t>SINAPI 92336</t>
  </si>
  <si>
    <t>SINAPI 92337</t>
  </si>
  <si>
    <t>SINAPI 92687</t>
  </si>
  <si>
    <t>SINAPI 92688</t>
  </si>
  <si>
    <t>SINAPI 97536</t>
  </si>
  <si>
    <t>SINAPI 97535</t>
  </si>
  <si>
    <t>SINAPI 92652</t>
  </si>
  <si>
    <t>SINAPI 92653</t>
  </si>
  <si>
    <t>SINAPI 92654</t>
  </si>
  <si>
    <t>SINAPI 92655</t>
  </si>
  <si>
    <t>SINAPI 92656</t>
  </si>
  <si>
    <t>SINAPI 101918</t>
  </si>
  <si>
    <t>SINAPI 101927</t>
  </si>
  <si>
    <t>SINAPI 97498</t>
  </si>
  <si>
    <t>SINAPI 92364</t>
  </si>
  <si>
    <t>SINAPI 92365</t>
  </si>
  <si>
    <t>SINAPI 92341</t>
  </si>
  <si>
    <t>SINAPI 92366</t>
  </si>
  <si>
    <t>SINAPI 92342</t>
  </si>
  <si>
    <t>SINAPI 92367</t>
  </si>
  <si>
    <t>SINAPI 92343</t>
  </si>
  <si>
    <t>SINAPI 92368</t>
  </si>
  <si>
    <t>SINAPI 92689</t>
  </si>
  <si>
    <t>SINAPI 92690</t>
  </si>
  <si>
    <t>SINAPI 92691</t>
  </si>
  <si>
    <t>SINAPI 92359</t>
  </si>
  <si>
    <t>SINAPI 92645</t>
  </si>
  <si>
    <t>SINAPI 92360</t>
  </si>
  <si>
    <t>SINAPI 92646</t>
  </si>
  <si>
    <t>SINAPI 95697</t>
  </si>
  <si>
    <t>SINAPI 92648</t>
  </si>
  <si>
    <t>SINAPI 92338</t>
  </si>
  <si>
    <t>SINAPI 92361</t>
  </si>
  <si>
    <t>SINAPI 92649</t>
  </si>
  <si>
    <t>SINAPI 92339</t>
  </si>
  <si>
    <t>SINAPI 92362</t>
  </si>
  <si>
    <t>SINAPI 92650</t>
  </si>
  <si>
    <t>SINAPI 97439</t>
  </si>
  <si>
    <t>SINAPI 97440</t>
  </si>
  <si>
    <t>SINAPI 97442</t>
  </si>
  <si>
    <t>SINAPI 97552</t>
  </si>
  <si>
    <t>SINAPI 97553</t>
  </si>
  <si>
    <t>SINAPI 97554</t>
  </si>
  <si>
    <t>SINAPI 97491</t>
  </si>
  <si>
    <t>SINAPI 97529</t>
  </si>
  <si>
    <t>SINAPI 97492</t>
  </si>
  <si>
    <t>SINAPI 97530</t>
  </si>
  <si>
    <t>SINAPI 97493</t>
  </si>
  <si>
    <t>SINAPI 97531</t>
  </si>
  <si>
    <t>SINAPI 97458</t>
  </si>
  <si>
    <t>SINAPI 97494</t>
  </si>
  <si>
    <t>SINAPI 97532</t>
  </si>
  <si>
    <t>SINAPI 97459</t>
  </si>
  <si>
    <t>SINAPI 97495</t>
  </si>
  <si>
    <t>SINAPI 97533</t>
  </si>
  <si>
    <t>SINAPI 97460</t>
  </si>
  <si>
    <t>SINAPI 97496</t>
  </si>
  <si>
    <t>SINAPI 97534</t>
  </si>
  <si>
    <t>SINAPI 101926</t>
  </si>
  <si>
    <t>SINAPI 101935</t>
  </si>
  <si>
    <t>SINAPI 92704</t>
  </si>
  <si>
    <t>SINAPI 92705</t>
  </si>
  <si>
    <t>SINAPI 92706</t>
  </si>
  <si>
    <t>SINAPI 92637</t>
  </si>
  <si>
    <t>SINAPI 92681</t>
  </si>
  <si>
    <t>SINAPI 92638</t>
  </si>
  <si>
    <t>SINAPI 92682</t>
  </si>
  <si>
    <t>SINAPI 92639</t>
  </si>
  <si>
    <t>SINAPI 92683</t>
  </si>
  <si>
    <t>SINAPI 92640</t>
  </si>
  <si>
    <t>SINAPI 92684</t>
  </si>
  <si>
    <t>SINAPI 92642</t>
  </si>
  <si>
    <t>SINAPI 92685</t>
  </si>
  <si>
    <t>SINAPI 92644</t>
  </si>
  <si>
    <t>SINAPI 92686</t>
  </si>
  <si>
    <t>SINAPI 92356</t>
  </si>
  <si>
    <t>SINAPI 92357</t>
  </si>
  <si>
    <t>SINAPI 92358</t>
  </si>
  <si>
    <t>SINAPI 101919</t>
  </si>
  <si>
    <t>SINAPI 101928</t>
  </si>
  <si>
    <t>SINAPI 92904</t>
  </si>
  <si>
    <t>SINAPI 92905</t>
  </si>
  <si>
    <t>SINAPI 92906</t>
  </si>
  <si>
    <t>SINAPI 92898</t>
  </si>
  <si>
    <t>SINAPI 92899</t>
  </si>
  <si>
    <t>SINAPI 92900</t>
  </si>
  <si>
    <t>SINAPI 92901</t>
  </si>
  <si>
    <t>SINAPI 92902</t>
  </si>
  <si>
    <t>SINAPI 92903</t>
  </si>
  <si>
    <t>SINAPI 92892</t>
  </si>
  <si>
    <t>SINAPI 92893</t>
  </si>
  <si>
    <t>SINAPI 92894</t>
  </si>
  <si>
    <t>SINAPI 92889</t>
  </si>
  <si>
    <t>SINAPI 92895</t>
  </si>
  <si>
    <t>SINAPI 92890</t>
  </si>
  <si>
    <t>SINAPI 92896</t>
  </si>
  <si>
    <t>SINAPI 92891</t>
  </si>
  <si>
    <t>SINAPI 92897</t>
  </si>
  <si>
    <t>SINAPI 100822</t>
  </si>
  <si>
    <t>SINAPI 100823</t>
  </si>
  <si>
    <t>SINAPI 100824</t>
  </si>
  <si>
    <t>SINAPI 100825</t>
  </si>
  <si>
    <t>SINAPI 100818</t>
  </si>
  <si>
    <t>SINAPI 100819</t>
  </si>
  <si>
    <t>SINAPI 100820</t>
  </si>
  <si>
    <t>SINAPI 100821</t>
  </si>
  <si>
    <t>SINAPI 100846</t>
  </si>
  <si>
    <t>SINAPI 100834</t>
  </si>
  <si>
    <t>SINAPI 100835</t>
  </si>
  <si>
    <t>SINAPI 100836</t>
  </si>
  <si>
    <t>SINAPI 100837</t>
  </si>
  <si>
    <t>SINAPI 100826</t>
  </si>
  <si>
    <t>SINAPI 100827</t>
  </si>
  <si>
    <t>SINAPI 100828</t>
  </si>
  <si>
    <t>SINAPI 100829</t>
  </si>
  <si>
    <t>SINAPI 100830</t>
  </si>
  <si>
    <t>SINAPI 100831</t>
  </si>
  <si>
    <t>SINAPI 100832</t>
  </si>
  <si>
    <t>SINAPI 100833</t>
  </si>
  <si>
    <t>SINAPI 100790</t>
  </si>
  <si>
    <t>SINAPI 100789</t>
  </si>
  <si>
    <t>SINAPI 100788</t>
  </si>
  <si>
    <t>SINAPI 100811</t>
  </si>
  <si>
    <t>SINAPI 100812</t>
  </si>
  <si>
    <t>SINAPI 100813</t>
  </si>
  <si>
    <t>SINAPI 100814</t>
  </si>
  <si>
    <t>SINAPI 100815</t>
  </si>
  <si>
    <t>SINAPI 100816</t>
  </si>
  <si>
    <t>SINAPI 100817</t>
  </si>
  <si>
    <t>SINAPI 100795</t>
  </si>
  <si>
    <t>SINAPI 100842</t>
  </si>
  <si>
    <t>SINAPI 100796</t>
  </si>
  <si>
    <t>SINAPI 100843</t>
  </si>
  <si>
    <t>SINAPI 100844</t>
  </si>
  <si>
    <t>SINAPI 100797</t>
  </si>
  <si>
    <t>SINAPI 100798</t>
  </si>
  <si>
    <t>SINAPI 100845</t>
  </si>
  <si>
    <t>SINAPI 100799</t>
  </si>
  <si>
    <t>SINAPI 100807</t>
  </si>
  <si>
    <t>SINAPI 100800</t>
  </si>
  <si>
    <t>SINAPI 100808</t>
  </si>
  <si>
    <t>SINAPI 100801</t>
  </si>
  <si>
    <t>SINAPI 100809</t>
  </si>
  <si>
    <t>SINAPI 100802</t>
  </si>
  <si>
    <t>SINAPI 100810</t>
  </si>
  <si>
    <t>SINAPI 100791</t>
  </si>
  <si>
    <t>SINAPI 100803</t>
  </si>
  <si>
    <t>SINAPI 100792</t>
  </si>
  <si>
    <t>SINAPI 100804</t>
  </si>
  <si>
    <t>SINAPI 100793</t>
  </si>
  <si>
    <t>SINAPI 100805</t>
  </si>
  <si>
    <t>SINAPI 100794</t>
  </si>
  <si>
    <t>SINAPI 100806</t>
  </si>
  <si>
    <t>SINAPI 100838</t>
  </si>
  <si>
    <t>SINAPI 100839</t>
  </si>
  <si>
    <t>SINAPI 100840</t>
  </si>
  <si>
    <t>SINAPI 100841</t>
  </si>
  <si>
    <t>SINAPI 103283</t>
  </si>
  <si>
    <t>SINAPI 103284</t>
  </si>
  <si>
    <t>SINAPI 103282</t>
  </si>
  <si>
    <t>SINAPI 103279</t>
  </si>
  <si>
    <t>SINAPI 103280</t>
  </si>
  <si>
    <t>SINAPI 103281</t>
  </si>
  <si>
    <t>SINAPI 103247</t>
  </si>
  <si>
    <t>SINAPI 103250</t>
  </si>
  <si>
    <t>SINAPI 103253</t>
  </si>
  <si>
    <t>SINAPI 103244</t>
  </si>
  <si>
    <t>SINAPI 103256</t>
  </si>
  <si>
    <t>SINAPI 103258</t>
  </si>
  <si>
    <t>SINAPI 103260</t>
  </si>
  <si>
    <t>SINAPI 103261</t>
  </si>
  <si>
    <t>SINAPI 103263</t>
  </si>
  <si>
    <t>SINAPI 103265</t>
  </si>
  <si>
    <t>SINAPI 103268</t>
  </si>
  <si>
    <t>SINAPI 103270</t>
  </si>
  <si>
    <t>SINAPI 103272</t>
  </si>
  <si>
    <t>SINAPI 103274</t>
  </si>
  <si>
    <t>SINAPI 103276</t>
  </si>
  <si>
    <t>SINAPI 103267</t>
  </si>
  <si>
    <t>SINAPI 103269</t>
  </si>
  <si>
    <t>SINAPI 103271</t>
  </si>
  <si>
    <t>SINAPI 103273</t>
  </si>
  <si>
    <t>SINAPI 103275</t>
  </si>
  <si>
    <t>SINAPI 103248</t>
  </si>
  <si>
    <t>SINAPI 103249</t>
  </si>
  <si>
    <t>SINAPI 103251</t>
  </si>
  <si>
    <t>SINAPI 103252</t>
  </si>
  <si>
    <t>SINAPI 103254</t>
  </si>
  <si>
    <t>SINAPI 103255</t>
  </si>
  <si>
    <t>SINAPI 103245</t>
  </si>
  <si>
    <t>SINAPI 103246</t>
  </si>
  <si>
    <t>SINAPI 103257</t>
  </si>
  <si>
    <t>SINAPI 103259</t>
  </si>
  <si>
    <t>SINAPI 103262</t>
  </si>
  <si>
    <t>SINAPI 103264</t>
  </si>
  <si>
    <t>SINAPI 103266</t>
  </si>
  <si>
    <t>SINAPI 103277</t>
  </si>
  <si>
    <t>SINAPI 103278</t>
  </si>
  <si>
    <t>SINAPI 103285</t>
  </si>
  <si>
    <t>SINAPI 103286</t>
  </si>
  <si>
    <t>SINAPI 103287</t>
  </si>
  <si>
    <t>SINAPI 103288</t>
  </si>
  <si>
    <t>SINAPI 103291</t>
  </si>
  <si>
    <t>SINAPI 103289</t>
  </si>
  <si>
    <t>SINAPI 103290</t>
  </si>
  <si>
    <t>SINAPI 103292</t>
  </si>
  <si>
    <t>SINAPI 97329</t>
  </si>
  <si>
    <t>SINAPI 97327</t>
  </si>
  <si>
    <t>SINAPI 97328</t>
  </si>
  <si>
    <t>SINAPI 97330</t>
  </si>
  <si>
    <t>SINAPI 93085</t>
  </si>
  <si>
    <t>SINAPI 103892</t>
  </si>
  <si>
    <t>SINAPI 103823</t>
  </si>
  <si>
    <t>SINAPI 103856</t>
  </si>
  <si>
    <t>SINAPI 93108</t>
  </si>
  <si>
    <t>SINAPI 93091</t>
  </si>
  <si>
    <t>SINAPI 103900</t>
  </si>
  <si>
    <t>SINAPI 103831</t>
  </si>
  <si>
    <t>SINAPI 103864</t>
  </si>
  <si>
    <t>SINAPI 93133</t>
  </si>
  <si>
    <t>SINAPI 93057</t>
  </si>
  <si>
    <t>SINAPI 93062</t>
  </si>
  <si>
    <t>SINAPI 93065</t>
  </si>
  <si>
    <t>SINAPI 93068</t>
  </si>
  <si>
    <t>SINAPI 93071</t>
  </si>
  <si>
    <t>SINAPI 93081</t>
  </si>
  <si>
    <t>SINAPI 103887</t>
  </si>
  <si>
    <t>SINAPI 103818</t>
  </si>
  <si>
    <t>SINAPI 103851</t>
  </si>
  <si>
    <t>SINAPI 93104</t>
  </si>
  <si>
    <t>SINAPI 98602</t>
  </si>
  <si>
    <t>SINAPI 93087</t>
  </si>
  <si>
    <t>SINAPI 103893</t>
  </si>
  <si>
    <t>SINAPI 103824</t>
  </si>
  <si>
    <t>SINAPI 103857</t>
  </si>
  <si>
    <t>SINAPI 93110</t>
  </si>
  <si>
    <t>SINAPI 93054</t>
  </si>
  <si>
    <t>SINAPI 93088</t>
  </si>
  <si>
    <t>SINAPI 103894</t>
  </si>
  <si>
    <t>SINAPI 103825</t>
  </si>
  <si>
    <t>SINAPI 103858</t>
  </si>
  <si>
    <t>SINAPI 93111</t>
  </si>
  <si>
    <t>SINAPI 93059</t>
  </si>
  <si>
    <t>SINAPI 93093</t>
  </si>
  <si>
    <t>SINAPI 103899</t>
  </si>
  <si>
    <t>SINAPI 103830</t>
  </si>
  <si>
    <t>SINAPI 103863</t>
  </si>
  <si>
    <t>SINAPI 93114</t>
  </si>
  <si>
    <t>SINAPI 93075</t>
  </si>
  <si>
    <t>SINAPI 103876</t>
  </si>
  <si>
    <t>SINAPI 103807</t>
  </si>
  <si>
    <t>SINAPI 103840</t>
  </si>
  <si>
    <t>SINAPI 93098</t>
  </si>
  <si>
    <t>SINAPI 93120</t>
  </si>
  <si>
    <t>SINAPI 93077</t>
  </si>
  <si>
    <t>SINAPI 103879</t>
  </si>
  <si>
    <t>SINAPI 103810</t>
  </si>
  <si>
    <t>SINAPI 103843</t>
  </si>
  <si>
    <t>SINAPI 93100</t>
  </si>
  <si>
    <t>SINAPI 93121</t>
  </si>
  <si>
    <t>SINAPI 93078</t>
  </si>
  <si>
    <t>SINAPI 103880</t>
  </si>
  <si>
    <t>SINAPI 103811</t>
  </si>
  <si>
    <t>SINAPI 103844</t>
  </si>
  <si>
    <t>SINAPI 93101</t>
  </si>
  <si>
    <t>SINAPI 92311</t>
  </si>
  <si>
    <t>SINAPI 103874</t>
  </si>
  <si>
    <t>SINAPI 103805</t>
  </si>
  <si>
    <t>SINAPI 103838</t>
  </si>
  <si>
    <t>SINAPI 92326</t>
  </si>
  <si>
    <t>SINAPI 92287</t>
  </si>
  <si>
    <t>SINAPI 92312</t>
  </si>
  <si>
    <t>SINAPI 103877</t>
  </si>
  <si>
    <t>SINAPI 103808</t>
  </si>
  <si>
    <t>SINAPI 103841</t>
  </si>
  <si>
    <t>SINAPI 92327</t>
  </si>
  <si>
    <t>SINAPI 92288</t>
  </si>
  <si>
    <t>SINAPI 92313</t>
  </si>
  <si>
    <t>SINAPI 103881</t>
  </si>
  <si>
    <t>SINAPI 103812</t>
  </si>
  <si>
    <t>SINAPI 103845</t>
  </si>
  <si>
    <t>SINAPI 92328</t>
  </si>
  <si>
    <t>SINAPI 92289</t>
  </si>
  <si>
    <t>SINAPI 92290</t>
  </si>
  <si>
    <t>SINAPI 92291</t>
  </si>
  <si>
    <t>SINAPI 92292</t>
  </si>
  <si>
    <t>SINAPI 93082</t>
  </si>
  <si>
    <t>SINAPI 103885</t>
  </si>
  <si>
    <t>SINAPI 103816</t>
  </si>
  <si>
    <t>SINAPI 103849</t>
  </si>
  <si>
    <t>SINAPI 93105</t>
  </si>
  <si>
    <t>SINAPI 93055</t>
  </si>
  <si>
    <t>SINAPI 93089</t>
  </si>
  <si>
    <t>SINAPI 103891</t>
  </si>
  <si>
    <t>SINAPI 103822</t>
  </si>
  <si>
    <t>SINAPI 103855</t>
  </si>
  <si>
    <t>SINAPI 93112</t>
  </si>
  <si>
    <t>SINAPI 93060</t>
  </si>
  <si>
    <t>SINAPI 93094</t>
  </si>
  <si>
    <t>SINAPI 103897</t>
  </si>
  <si>
    <t>SINAPI 103828</t>
  </si>
  <si>
    <t>SINAPI 103861</t>
  </si>
  <si>
    <t>SINAPI 93115</t>
  </si>
  <si>
    <t>SINAPI 93074</t>
  </si>
  <si>
    <t>SINAPI 103875</t>
  </si>
  <si>
    <t>SINAPI 103806</t>
  </si>
  <si>
    <t>SINAPI 103839</t>
  </si>
  <si>
    <t>SINAPI 93097</t>
  </si>
  <si>
    <t>SINAPI 93119</t>
  </si>
  <si>
    <t>SINAPI 93076</t>
  </si>
  <si>
    <t>SINAPI 103878</t>
  </si>
  <si>
    <t>SINAPI 103809</t>
  </si>
  <si>
    <t>SINAPI 103842</t>
  </si>
  <si>
    <t>SINAPI 93099</t>
  </si>
  <si>
    <t>SINAPI 93122</t>
  </si>
  <si>
    <t>SINAPI 93079</t>
  </si>
  <si>
    <t>SINAPI 103882</t>
  </si>
  <si>
    <t>SINAPI 103813</t>
  </si>
  <si>
    <t>SINAPI 103846</t>
  </si>
  <si>
    <t>SINAPI 93102</t>
  </si>
  <si>
    <t>SINAPI 93123</t>
  </si>
  <si>
    <t>SINAPI 93124</t>
  </si>
  <si>
    <t>SINAPI 93125</t>
  </si>
  <si>
    <t>SINAPI 93126</t>
  </si>
  <si>
    <t>SINAPI 93063</t>
  </si>
  <si>
    <t>SINAPI 93066</t>
  </si>
  <si>
    <t>SINAPI 93069</t>
  </si>
  <si>
    <t>SINAPI 93072</t>
  </si>
  <si>
    <t>SINAPI 93083</t>
  </si>
  <si>
    <t>SINAPI 103886</t>
  </si>
  <si>
    <t>SINAPI 103817</t>
  </si>
  <si>
    <t>SINAPI 103850</t>
  </si>
  <si>
    <t>SINAPI 93106</t>
  </si>
  <si>
    <t>SINAPI 93052</t>
  </si>
  <si>
    <t>SINAPI 93086</t>
  </si>
  <si>
    <t>SINAPI 103890</t>
  </si>
  <si>
    <t>SINAPI 103821</t>
  </si>
  <si>
    <t>SINAPI 103854</t>
  </si>
  <si>
    <t>SINAPI 93109</t>
  </si>
  <si>
    <t>SINAPI 93058</t>
  </si>
  <si>
    <t>SINAPI 93092</t>
  </si>
  <si>
    <t>SINAPI 103898</t>
  </si>
  <si>
    <t>SINAPI 103829</t>
  </si>
  <si>
    <t>SINAPI 103862</t>
  </si>
  <si>
    <t>SINAPI 93116</t>
  </si>
  <si>
    <t>SINAPI 92314</t>
  </si>
  <si>
    <t>SINAPI 103883</t>
  </si>
  <si>
    <t>SINAPI 103814</t>
  </si>
  <si>
    <t>SINAPI 103847</t>
  </si>
  <si>
    <t>SINAPI 92329</t>
  </si>
  <si>
    <t>SINAPI 92293</t>
  </si>
  <si>
    <t>SINAPI 92315</t>
  </si>
  <si>
    <t>SINAPI 103888</t>
  </si>
  <si>
    <t>SINAPI 103819</t>
  </si>
  <si>
    <t>SINAPI 103852</t>
  </si>
  <si>
    <t>SINAPI 92330</t>
  </si>
  <si>
    <t>SINAPI 92294</t>
  </si>
  <si>
    <t>SINAPI 92316</t>
  </si>
  <si>
    <t>SINAPI 103895</t>
  </si>
  <si>
    <t>SINAPI 103826</t>
  </si>
  <si>
    <t>SINAPI 103859</t>
  </si>
  <si>
    <t>SINAPI 92331</t>
  </si>
  <si>
    <t>SINAPI 92295</t>
  </si>
  <si>
    <t>SINAPI 92296</t>
  </si>
  <si>
    <t>SINAPI 92297</t>
  </si>
  <si>
    <t>SINAPI 92298</t>
  </si>
  <si>
    <t>SINAPI 93080</t>
  </si>
  <si>
    <t>SINAPI 103884</t>
  </si>
  <si>
    <t>SINAPI 103815</t>
  </si>
  <si>
    <t>SINAPI 103848</t>
  </si>
  <si>
    <t>SINAPI 93103</t>
  </si>
  <si>
    <t>SINAPI 93050</t>
  </si>
  <si>
    <t>SINAPI 93084</t>
  </si>
  <si>
    <t>SINAPI 103889</t>
  </si>
  <si>
    <t>SINAPI 103820</t>
  </si>
  <si>
    <t>SINAPI 103853</t>
  </si>
  <si>
    <t>SINAPI 93107</t>
  </si>
  <si>
    <t>SINAPI 93056</t>
  </si>
  <si>
    <t>SINAPI 93090</t>
  </si>
  <si>
    <t>SINAPI 103896</t>
  </si>
  <si>
    <t>SINAPI 103827</t>
  </si>
  <si>
    <t>SINAPI 103860</t>
  </si>
  <si>
    <t>SINAPI 93113</t>
  </si>
  <si>
    <t>SINAPI 93061</t>
  </si>
  <si>
    <t>SINAPI 93064</t>
  </si>
  <si>
    <t>SINAPI 93067</t>
  </si>
  <si>
    <t>SINAPI 93070</t>
  </si>
  <si>
    <t>SINAPI 93117</t>
  </si>
  <si>
    <t>SINAPI 93118</t>
  </si>
  <si>
    <t>SINAPI 92317</t>
  </si>
  <si>
    <t>SINAPI 92332</t>
  </si>
  <si>
    <t>SINAPI 92299</t>
  </si>
  <si>
    <t>SINAPI 92318</t>
  </si>
  <si>
    <t>SINAPI 103833</t>
  </si>
  <si>
    <t>SINAPI 92333</t>
  </si>
  <si>
    <t>SINAPI 92300</t>
  </si>
  <si>
    <t>SINAPI 92319</t>
  </si>
  <si>
    <t>SINAPI 92334</t>
  </si>
  <si>
    <t>SINAPI 92301</t>
  </si>
  <si>
    <t>SINAPI 92302</t>
  </si>
  <si>
    <t>SINAPI 92303</t>
  </si>
  <si>
    <t>SINAPI 92304</t>
  </si>
  <si>
    <t>SINAPI 103835</t>
  </si>
  <si>
    <t>SINAPI 92308</t>
  </si>
  <si>
    <t>SINAPI 103871</t>
  </si>
  <si>
    <t>SINAPI 92323</t>
  </si>
  <si>
    <t>SINAPI 92305</t>
  </si>
  <si>
    <t>SINAPI 103868</t>
  </si>
  <si>
    <t>SINAPI 103802</t>
  </si>
  <si>
    <t>SINAPI 92320</t>
  </si>
  <si>
    <t>SINAPI 97335</t>
  </si>
  <si>
    <t>SINAPI 103836</t>
  </si>
  <si>
    <t>SINAPI 92281</t>
  </si>
  <si>
    <t>SINAPI 92309</t>
  </si>
  <si>
    <t>SINAPI 103872</t>
  </si>
  <si>
    <t>SINAPI 92324</t>
  </si>
  <si>
    <t>SINAPI 92275</t>
  </si>
  <si>
    <t>SINAPI 92306</t>
  </si>
  <si>
    <t>SINAPI 103869</t>
  </si>
  <si>
    <t>SINAPI 103803</t>
  </si>
  <si>
    <t>SINAPI 92321</t>
  </si>
  <si>
    <t>SINAPI 97336</t>
  </si>
  <si>
    <t>SINAPI 103837</t>
  </si>
  <si>
    <t>SINAPI 92282</t>
  </si>
  <si>
    <t>SINAPI 92310</t>
  </si>
  <si>
    <t>SINAPI 103873</t>
  </si>
  <si>
    <t>SINAPI 92325</t>
  </si>
  <si>
    <t>SINAPI 92276</t>
  </si>
  <si>
    <t>SINAPI 92307</t>
  </si>
  <si>
    <t>SINAPI 103870</t>
  </si>
  <si>
    <t>SINAPI 103804</t>
  </si>
  <si>
    <t>SINAPI 92322</t>
  </si>
  <si>
    <t>SINAPI 97337</t>
  </si>
  <si>
    <t>SINAPI 92283</t>
  </si>
  <si>
    <t>SINAPI 92277</t>
  </si>
  <si>
    <t>SINAPI 97338</t>
  </si>
  <si>
    <t>SINAPI 92284</t>
  </si>
  <si>
    <t>SINAPI 92278</t>
  </si>
  <si>
    <t>SINAPI 97339</t>
  </si>
  <si>
    <t>SINAPI 92285</t>
  </si>
  <si>
    <t>SINAPI 92279</t>
  </si>
  <si>
    <t>SINAPI 97340</t>
  </si>
  <si>
    <t>SINAPI 92286</t>
  </si>
  <si>
    <t>SINAPI 92280</t>
  </si>
  <si>
    <t>SINAPI 103901</t>
  </si>
  <si>
    <t>SINAPI 103832</t>
  </si>
  <si>
    <t>SINAPI 103865</t>
  </si>
  <si>
    <t>SINAPI 103902</t>
  </si>
  <si>
    <t>SINAPI 103866</t>
  </si>
  <si>
    <t>SINAPI 103903</t>
  </si>
  <si>
    <t>SINAPI 103834</t>
  </si>
  <si>
    <t>SINAPI 103867</t>
  </si>
  <si>
    <t>SINAPI 105113</t>
  </si>
  <si>
    <t>SINAPI 98461</t>
  </si>
  <si>
    <t>SINAPI 98462</t>
  </si>
  <si>
    <t>SINAPI 105130</t>
  </si>
  <si>
    <t>SINAPI 105114</t>
  </si>
  <si>
    <t>SINAPI 105129</t>
  </si>
  <si>
    <t>SINAPI 105127</t>
  </si>
  <si>
    <t>SINAPI 105128</t>
  </si>
  <si>
    <t>SINAPI 105126</t>
  </si>
  <si>
    <t>SINAPI 105116</t>
  </si>
  <si>
    <t>SINAPI 105115</t>
  </si>
  <si>
    <t>SINAPI 98453</t>
  </si>
  <si>
    <t>SINAPI 98454</t>
  </si>
  <si>
    <t>SINAPI 98449</t>
  </si>
  <si>
    <t>SINAPI 98455</t>
  </si>
  <si>
    <t>SINAPI 98456</t>
  </si>
  <si>
    <t>SINAPI 98451</t>
  </si>
  <si>
    <t>SINAPI 98445</t>
  </si>
  <si>
    <t>SINAPI 98446</t>
  </si>
  <si>
    <t>SINAPI 98441</t>
  </si>
  <si>
    <t>SINAPI 98447</t>
  </si>
  <si>
    <t>SINAPI 98448</t>
  </si>
  <si>
    <t>SINAPI 98443</t>
  </si>
  <si>
    <t>SINAPI 105122</t>
  </si>
  <si>
    <t>SINAPI 105125</t>
  </si>
  <si>
    <t>SINAPI 105133</t>
  </si>
  <si>
    <t>SINAPI 105123</t>
  </si>
  <si>
    <t>SINAPI 105124</t>
  </si>
  <si>
    <t>SINAPI 105134</t>
  </si>
  <si>
    <t>SINAPI 105117</t>
  </si>
  <si>
    <t>SINAPI 105119</t>
  </si>
  <si>
    <t>SINAPI 105131</t>
  </si>
  <si>
    <t>SINAPI 105120</t>
  </si>
  <si>
    <t>SINAPI 105121</t>
  </si>
  <si>
    <t>SINAPI 105132</t>
  </si>
  <si>
    <t>SINAPI 98460</t>
  </si>
  <si>
    <t>SINAPI 98457</t>
  </si>
  <si>
    <t>SINAPI 98458</t>
  </si>
  <si>
    <t>SINAPI 98459</t>
  </si>
  <si>
    <t>SINAPI 105118</t>
  </si>
  <si>
    <t>SINAPI 101956</t>
  </si>
  <si>
    <t>SINAPI 104690</t>
  </si>
  <si>
    <t>SINAPI 101958</t>
  </si>
  <si>
    <t>SINAPI 101955</t>
  </si>
  <si>
    <t>SINAPI 101948</t>
  </si>
  <si>
    <t>SINAPI 101949</t>
  </si>
  <si>
    <t>SINAPI 101950</t>
  </si>
  <si>
    <t>SINAPI 101947</t>
  </si>
  <si>
    <t>SINAPI 101960</t>
  </si>
  <si>
    <t>SINAPI 101961</t>
  </si>
  <si>
    <t>SINAPI 101962</t>
  </si>
  <si>
    <t>SINAPI 101959</t>
  </si>
  <si>
    <t>SINAPI 101952</t>
  </si>
  <si>
    <t>SINAPI 101953</t>
  </si>
  <si>
    <t>SINAPI 101954</t>
  </si>
  <si>
    <t>SINAPI 101951</t>
  </si>
  <si>
    <t>SINAPI 101964</t>
  </si>
  <si>
    <t>SINAPI 101963</t>
  </si>
  <si>
    <t>SINAPI 100323</t>
  </si>
  <si>
    <t>SINAPI 100324</t>
  </si>
  <si>
    <t>SINAPI 96624</t>
  </si>
  <si>
    <t>SINAPI 100322</t>
  </si>
  <si>
    <t>SINAPI 96623</t>
  </si>
  <si>
    <t>SINAPI 96622</t>
  </si>
  <si>
    <t>SINAPI 96621</t>
  </si>
  <si>
    <t>SINAPI 96617</t>
  </si>
  <si>
    <t>SINAPI 96619</t>
  </si>
  <si>
    <t>SINAPI 96616</t>
  </si>
  <si>
    <t>SINAPI 95240</t>
  </si>
  <si>
    <t>SINAPI 95241</t>
  </si>
  <si>
    <t>SINAPI 96620</t>
  </si>
  <si>
    <t>SINAPI 104043</t>
  </si>
  <si>
    <t>SINAPI 104044</t>
  </si>
  <si>
    <t>SINAPI 104045</t>
  </si>
  <si>
    <t>SINAPI 104049</t>
  </si>
  <si>
    <t>SINAPI 104050</t>
  </si>
  <si>
    <t>SINAPI 104084</t>
  </si>
  <si>
    <t>SINAPI 104037</t>
  </si>
  <si>
    <t>SINAPI 104035</t>
  </si>
  <si>
    <t>SINAPI 104036</t>
  </si>
  <si>
    <t>SINAPI 104034</t>
  </si>
  <si>
    <t>SINAPI 104031</t>
  </si>
  <si>
    <t>SINAPI 104032</t>
  </si>
  <si>
    <t>SINAPI 104033</t>
  </si>
  <si>
    <t>SINAPI 104038</t>
  </si>
  <si>
    <t>SINAPI 104051</t>
  </si>
  <si>
    <t>SINAPI 104052</t>
  </si>
  <si>
    <t>SINAPI 104046</t>
  </si>
  <si>
    <t>SINAPI 104047</t>
  </si>
  <si>
    <t>SINAPI 104048</t>
  </si>
  <si>
    <t>SINAPI 104063</t>
  </si>
  <si>
    <t>SINAPI 104065</t>
  </si>
  <si>
    <t>SINAPI 104062</t>
  </si>
  <si>
    <t>SINAPI 104064</t>
  </si>
  <si>
    <t>SINAPI 104059</t>
  </si>
  <si>
    <t>SINAPI 104058</t>
  </si>
  <si>
    <t>SINAPI 104082</t>
  </si>
  <si>
    <t>SINAPI 104083</t>
  </si>
  <si>
    <t>SINAPI 104057</t>
  </si>
  <si>
    <t>SINAPI 104056</t>
  </si>
  <si>
    <t>SINAPI 104055</t>
  </si>
  <si>
    <t>SINAPI 104076</t>
  </si>
  <si>
    <t>SINAPI 104060</t>
  </si>
  <si>
    <t>SINAPI 104061</t>
  </si>
  <si>
    <t>SINAPI 104085</t>
  </si>
  <si>
    <t>SINAPI 104086</t>
  </si>
  <si>
    <t>SINAPI 104073</t>
  </si>
  <si>
    <t>SINAPI 104074</t>
  </si>
  <si>
    <t>SINAPI 104075</t>
  </si>
  <si>
    <t>SINAPI 104039</t>
  </si>
  <si>
    <t>SINAPI 104040</t>
  </si>
  <si>
    <t>SINAPI 104041</t>
  </si>
  <si>
    <t>SINAPI 104042</t>
  </si>
  <si>
    <t>SINAPI 104072</t>
  </si>
  <si>
    <t>SINAPI 104053</t>
  </si>
  <si>
    <t>SINAPI 104054</t>
  </si>
  <si>
    <t>SINAPI 99818</t>
  </si>
  <si>
    <t>SINAPI 99819</t>
  </si>
  <si>
    <t>SINAPI 99811</t>
  </si>
  <si>
    <t>SINAPI 99826</t>
  </si>
  <si>
    <t>SINAPI 99821</t>
  </si>
  <si>
    <t>SINAPI 99820</t>
  </si>
  <si>
    <t>SINAPI 99812</t>
  </si>
  <si>
    <t>SINAPI 99817</t>
  </si>
  <si>
    <t>SINAPI 99813</t>
  </si>
  <si>
    <t>SINAPI 99815</t>
  </si>
  <si>
    <t>SINAPI 99805</t>
  </si>
  <si>
    <t>SINAPI 99803</t>
  </si>
  <si>
    <t>SINAPI 99802</t>
  </si>
  <si>
    <t>SINAPI 99804</t>
  </si>
  <si>
    <t>SINAPI 99809</t>
  </si>
  <si>
    <t>SINAPI 99810</t>
  </si>
  <si>
    <t>SINAPI 99801</t>
  </si>
  <si>
    <t>SINAPI 99822</t>
  </si>
  <si>
    <t>SINAPI 99825</t>
  </si>
  <si>
    <t>SINAPI 99824</t>
  </si>
  <si>
    <t>SINAPI 99823</t>
  </si>
  <si>
    <t>SINAPI 99806</t>
  </si>
  <si>
    <t>SINAPI 99807</t>
  </si>
  <si>
    <t>SINAPI 99808</t>
  </si>
  <si>
    <t>SINAPI 99814</t>
  </si>
  <si>
    <t>SINAPI 99816</t>
  </si>
  <si>
    <t>SINAPI 88238</t>
  </si>
  <si>
    <t>SINAPI 101374</t>
  </si>
  <si>
    <t>SINAPI 88239</t>
  </si>
  <si>
    <t>SINAPI 101375</t>
  </si>
  <si>
    <t>SINAPI 88240</t>
  </si>
  <si>
    <t>SINAPI 101376</t>
  </si>
  <si>
    <t>SINAPI 88241</t>
  </si>
  <si>
    <t>SINAPI 101377</t>
  </si>
  <si>
    <t>SINAPI 88242</t>
  </si>
  <si>
    <t>SINAPI 100301</t>
  </si>
  <si>
    <t>SINAPI 101378</t>
  </si>
  <si>
    <t>SINAPI 101379</t>
  </si>
  <si>
    <t>SINAPI 88243</t>
  </si>
  <si>
    <t>SINAPI 101380</t>
  </si>
  <si>
    <t>SINAPI 90766</t>
  </si>
  <si>
    <t>SINAPI 93563</t>
  </si>
  <si>
    <t>SINAPI 90767</t>
  </si>
  <si>
    <t>SINAPI 93564</t>
  </si>
  <si>
    <t>SINAPI 88245</t>
  </si>
  <si>
    <t>SINAPI 101381</t>
  </si>
  <si>
    <t>SINAPI 90768</t>
  </si>
  <si>
    <t>SINAPI 90769</t>
  </si>
  <si>
    <t>SINAPI 90770</t>
  </si>
  <si>
    <t>SINAPI 93569</t>
  </si>
  <si>
    <t>SINAPI 93570</t>
  </si>
  <si>
    <t>SINAPI 93571</t>
  </si>
  <si>
    <t>SINAPI 101382</t>
  </si>
  <si>
    <t>SINAPI 88246</t>
  </si>
  <si>
    <t>SINAPI 100303</t>
  </si>
  <si>
    <t>SINAPI 101383</t>
  </si>
  <si>
    <t>SINAPI 88247</t>
  </si>
  <si>
    <t>SINAPI 88248</t>
  </si>
  <si>
    <t>SINAPI 101384</t>
  </si>
  <si>
    <t>SINAPI 90772</t>
  </si>
  <si>
    <t>SINAPI 93566</t>
  </si>
  <si>
    <t>SINAPI 101385</t>
  </si>
  <si>
    <t>SINAPI 88249</t>
  </si>
  <si>
    <t>SINAPI 88250</t>
  </si>
  <si>
    <t>SINAPI 101386</t>
  </si>
  <si>
    <t>SINAPI 101387</t>
  </si>
  <si>
    <t>SINAPI 88251</t>
  </si>
  <si>
    <t>SINAPI 88252</t>
  </si>
  <si>
    <t>SINAPI 101388</t>
  </si>
  <si>
    <t>SINAPI 88253</t>
  </si>
  <si>
    <t>SINAPI 101389</t>
  </si>
  <si>
    <t>SINAPI 101390</t>
  </si>
  <si>
    <t>SINAPI 88255</t>
  </si>
  <si>
    <t>SINAPI 101391</t>
  </si>
  <si>
    <t>SINAPI 88256</t>
  </si>
  <si>
    <t>SINAPI 88257</t>
  </si>
  <si>
    <t>SINAPI 101392</t>
  </si>
  <si>
    <t>SINAPI 88260</t>
  </si>
  <si>
    <t>SINAPI 101394</t>
  </si>
  <si>
    <t>SINAPI 101395</t>
  </si>
  <si>
    <t>SINAPI 88261</t>
  </si>
  <si>
    <t>SINAPI 101396</t>
  </si>
  <si>
    <t>SINAPI 88262</t>
  </si>
  <si>
    <t>SINAPI 101397</t>
  </si>
  <si>
    <t>SINAPI 101398</t>
  </si>
  <si>
    <t>SINAPI 88263</t>
  </si>
  <si>
    <t>SINAPI 95308</t>
  </si>
  <si>
    <t>SINAPI 101286</t>
  </si>
  <si>
    <t>SINAPI 95309</t>
  </si>
  <si>
    <t>SINAPI 101287</t>
  </si>
  <si>
    <t>SINAPI 95310</t>
  </si>
  <si>
    <t>SINAPI 101288</t>
  </si>
  <si>
    <t>SINAPI 95311</t>
  </si>
  <si>
    <t>SINAPI 101289</t>
  </si>
  <si>
    <t>SINAPI 95312</t>
  </si>
  <si>
    <t>SINAPI 100291</t>
  </si>
  <si>
    <t>SINAPI 101290</t>
  </si>
  <si>
    <t>SINAPI 101291</t>
  </si>
  <si>
    <t>SINAPI 95313</t>
  </si>
  <si>
    <t>SINAPI 101292</t>
  </si>
  <si>
    <t>SINAPI 95392</t>
  </si>
  <si>
    <t>SINAPI 95413</t>
  </si>
  <si>
    <t>SINAPI 95393</t>
  </si>
  <si>
    <t>SINAPI 95414</t>
  </si>
  <si>
    <t>SINAPI 95314</t>
  </si>
  <si>
    <t>SINAPI 101293</t>
  </si>
  <si>
    <t>SINAPI 95394</t>
  </si>
  <si>
    <t>SINAPI 95395</t>
  </si>
  <si>
    <t>SINAPI 95396</t>
  </si>
  <si>
    <t>SINAPI 95419</t>
  </si>
  <si>
    <t>SINAPI 95420</t>
  </si>
  <si>
    <t>SINAPI 95421</t>
  </si>
  <si>
    <t>SINAPI 101294</t>
  </si>
  <si>
    <t>SINAPI 95315</t>
  </si>
  <si>
    <t>SINAPI 100293</t>
  </si>
  <si>
    <t>SINAPI 101295</t>
  </si>
  <si>
    <t>SINAPI 95316</t>
  </si>
  <si>
    <t>SINAPI 95317</t>
  </si>
  <si>
    <t>SINAPI 101296</t>
  </si>
  <si>
    <t>SINAPI 95398</t>
  </si>
  <si>
    <t>SINAPI 95416</t>
  </si>
  <si>
    <t>SINAPI 101297</t>
  </si>
  <si>
    <t>SINAPI 95318</t>
  </si>
  <si>
    <t>SINAPI 101298</t>
  </si>
  <si>
    <t>SINAPI 95319</t>
  </si>
  <si>
    <t>SINAPI 101299</t>
  </si>
  <si>
    <t>SINAPI 95320</t>
  </si>
  <si>
    <t>SINAPI 95321</t>
  </si>
  <si>
    <t>SINAPI 101300</t>
  </si>
  <si>
    <t>SINAPI 95322</t>
  </si>
  <si>
    <t>SINAPI 101301</t>
  </si>
  <si>
    <t>SINAPI 95323</t>
  </si>
  <si>
    <t>SINAPI 101302</t>
  </si>
  <si>
    <t>SINAPI 95324</t>
  </si>
  <si>
    <t>SINAPI 101304</t>
  </si>
  <si>
    <t>SINAPI 95325</t>
  </si>
  <si>
    <t>SINAPI 101305</t>
  </si>
  <si>
    <t>SINAPI 95328</t>
  </si>
  <si>
    <t>SINAPI 101307</t>
  </si>
  <si>
    <t>SINAPI 101309</t>
  </si>
  <si>
    <t>SINAPI 95329</t>
  </si>
  <si>
    <t>SINAPI 101310</t>
  </si>
  <si>
    <t>SINAPI 101311</t>
  </si>
  <si>
    <t>SINAPI 95330</t>
  </si>
  <si>
    <t>SINAPI 101312</t>
  </si>
  <si>
    <t>SINAPI 95331</t>
  </si>
  <si>
    <t>SINAPI 95400</t>
  </si>
  <si>
    <t>SINAPI 95411</t>
  </si>
  <si>
    <t>SINAPI 95332</t>
  </si>
  <si>
    <t>SINAPI 101313</t>
  </si>
  <si>
    <t>SINAPI 95334</t>
  </si>
  <si>
    <t>SINAPI 101315</t>
  </si>
  <si>
    <t>SINAPI 95335</t>
  </si>
  <si>
    <t>SINAPI 101316</t>
  </si>
  <si>
    <t>SINAPI 95401</t>
  </si>
  <si>
    <t>SINAPI 95422</t>
  </si>
  <si>
    <t>SINAPI 95402</t>
  </si>
  <si>
    <t>SINAPI 95415</t>
  </si>
  <si>
    <t>SINAPI 95403</t>
  </si>
  <si>
    <t>SINAPI 95417</t>
  </si>
  <si>
    <t>SINAPI 95404</t>
  </si>
  <si>
    <t>SINAPI 95418</t>
  </si>
  <si>
    <t>SINAPI 95337</t>
  </si>
  <si>
    <t>SINAPI 101322</t>
  </si>
  <si>
    <t>SINAPI 95338</t>
  </si>
  <si>
    <t>SINAPI 101323</t>
  </si>
  <si>
    <t>SINAPI 102918</t>
  </si>
  <si>
    <t>SINAPI 101325</t>
  </si>
  <si>
    <t>SINAPI 95390</t>
  </si>
  <si>
    <t>SINAPI 101326</t>
  </si>
  <si>
    <t>SINAPI 95340</t>
  </si>
  <si>
    <t>SINAPI 101330</t>
  </si>
  <si>
    <t>SINAPI 101331</t>
  </si>
  <si>
    <t>SINAPI 95341</t>
  </si>
  <si>
    <t>SINAPI 95339</t>
  </si>
  <si>
    <t>SINAPI 101329</t>
  </si>
  <si>
    <t>SINAPI 95342</t>
  </si>
  <si>
    <t>SINAPI 101333</t>
  </si>
  <si>
    <t>SINAPI 100298</t>
  </si>
  <si>
    <t>SINAPI 101334</t>
  </si>
  <si>
    <t>SINAPI 95405</t>
  </si>
  <si>
    <t>SINAPI 95423</t>
  </si>
  <si>
    <t>SINAPI 100295</t>
  </si>
  <si>
    <t>SINAPI 101303</t>
  </si>
  <si>
    <t>SINAPI 95344</t>
  </si>
  <si>
    <t>SINAPI 101308</t>
  </si>
  <si>
    <t>SINAPI 105536</t>
  </si>
  <si>
    <t>SINAPI 101320</t>
  </si>
  <si>
    <t>SINAPI 95343</t>
  </si>
  <si>
    <t>SINAPI 95345</t>
  </si>
  <si>
    <t>SINAPI 95346</t>
  </si>
  <si>
    <t>SINAPI 101324</t>
  </si>
  <si>
    <t>SINAPI 101328</t>
  </si>
  <si>
    <t>SINAPI 95347</t>
  </si>
  <si>
    <t>SINAPI 95408</t>
  </si>
  <si>
    <t>SINAPI 95348</t>
  </si>
  <si>
    <t>SINAPI 101332</t>
  </si>
  <si>
    <t>SINAPI 95349</t>
  </si>
  <si>
    <t>SINAPI 101336</t>
  </si>
  <si>
    <t>SINAPI 95351</t>
  </si>
  <si>
    <t>SINAPI 95352</t>
  </si>
  <si>
    <t>SINAPI 101337</t>
  </si>
  <si>
    <t>SINAPI 101338</t>
  </si>
  <si>
    <t>SINAPI 95354</t>
  </si>
  <si>
    <t>SINAPI 101339</t>
  </si>
  <si>
    <t>SINAPI 101340</t>
  </si>
  <si>
    <t>SINAPI 95389</t>
  </si>
  <si>
    <t>SINAPI 101341</t>
  </si>
  <si>
    <t>SINAPI 95355</t>
  </si>
  <si>
    <t>SINAPI 95356</t>
  </si>
  <si>
    <t>SINAPI 101342</t>
  </si>
  <si>
    <t>SINAPI 95357</t>
  </si>
  <si>
    <t>SINAPI 101343</t>
  </si>
  <si>
    <t>SINAPI 95358</t>
  </si>
  <si>
    <t>SINAPI 101344</t>
  </si>
  <si>
    <t>SINAPI 95359</t>
  </si>
  <si>
    <t>SINAPI 101345</t>
  </si>
  <si>
    <t>SINAPI 101346</t>
  </si>
  <si>
    <t>SINAPI 101347</t>
  </si>
  <si>
    <t>SINAPI 95361</t>
  </si>
  <si>
    <t>SINAPI 101348</t>
  </si>
  <si>
    <t>SINAPI 101349</t>
  </si>
  <si>
    <t>SINAPI 95362</t>
  </si>
  <si>
    <t>SINAPI 95363</t>
  </si>
  <si>
    <t>SINAPI 101350</t>
  </si>
  <si>
    <t>SINAPI 95360</t>
  </si>
  <si>
    <t>SINAPI 101351</t>
  </si>
  <si>
    <t>SINAPI 95365</t>
  </si>
  <si>
    <t>SINAPI 101352</t>
  </si>
  <si>
    <t>SINAPI 95364</t>
  </si>
  <si>
    <t>SINAPI 95366</t>
  </si>
  <si>
    <t>SINAPI 101353</t>
  </si>
  <si>
    <t>SINAPI 95367</t>
  </si>
  <si>
    <t>SINAPI 101355</t>
  </si>
  <si>
    <t>SINAPI 95368</t>
  </si>
  <si>
    <t>SINAPI 95369</t>
  </si>
  <si>
    <t>SINAPI 95370</t>
  </si>
  <si>
    <t>SINAPI 101356</t>
  </si>
  <si>
    <t>SINAPI 95371</t>
  </si>
  <si>
    <t>SINAPI 101357</t>
  </si>
  <si>
    <t>SINAPI 95372</t>
  </si>
  <si>
    <t>SINAPI 101358</t>
  </si>
  <si>
    <t>SINAPI 95373</t>
  </si>
  <si>
    <t>SINAPI 101359</t>
  </si>
  <si>
    <t>SINAPI 101360</t>
  </si>
  <si>
    <t>SINAPI 95374</t>
  </si>
  <si>
    <t>SINAPI 95375</t>
  </si>
  <si>
    <t>SINAPI 101361</t>
  </si>
  <si>
    <t>SINAPI 95376</t>
  </si>
  <si>
    <t>SINAPI 95377</t>
  </si>
  <si>
    <t>SINAPI 101363</t>
  </si>
  <si>
    <t>SINAPI 95378</t>
  </si>
  <si>
    <t>SINAPI 101364</t>
  </si>
  <si>
    <t>SINAPI 95379</t>
  </si>
  <si>
    <t>SINAPI 101365</t>
  </si>
  <si>
    <t>SINAPI 95380</t>
  </si>
  <si>
    <t>SINAPI 101366</t>
  </si>
  <si>
    <t>SINAPI 100535</t>
  </si>
  <si>
    <t>SINAPI 100536</t>
  </si>
  <si>
    <t>SINAPI 101368</t>
  </si>
  <si>
    <t>SINAPI 101369</t>
  </si>
  <si>
    <t>SINAPI 95385</t>
  </si>
  <si>
    <t>SINAPI 101370</t>
  </si>
  <si>
    <t>SINAPI 95406</t>
  </si>
  <si>
    <t>SINAPI 95424</t>
  </si>
  <si>
    <t>SINAPI 95386</t>
  </si>
  <si>
    <t>SINAPI 95383</t>
  </si>
  <si>
    <t>SINAPI 95384</t>
  </si>
  <si>
    <t>SINAPI 100299</t>
  </si>
  <si>
    <t>SINAPI 100315</t>
  </si>
  <si>
    <t>SINAPI 95387</t>
  </si>
  <si>
    <t>SINAPI 101371</t>
  </si>
  <si>
    <t>SINAPI 100288</t>
  </si>
  <si>
    <t>SINAPI 101372</t>
  </si>
  <si>
    <t>SINAPI 90775</t>
  </si>
  <si>
    <t>SINAPI 93561</t>
  </si>
  <si>
    <t>SINAPI 88264</t>
  </si>
  <si>
    <t>SINAPI 101399</t>
  </si>
  <si>
    <t>SINAPI 88266</t>
  </si>
  <si>
    <t>SINAPI 101401</t>
  </si>
  <si>
    <t>SINAPI 88267</t>
  </si>
  <si>
    <t>SINAPI 101402</t>
  </si>
  <si>
    <t>SINAPI 90776</t>
  </si>
  <si>
    <t>SINAPI 93572</t>
  </si>
  <si>
    <t>SINAPI 90777</t>
  </si>
  <si>
    <t>SINAPI 93565</t>
  </si>
  <si>
    <t>SINAPI 90778</t>
  </si>
  <si>
    <t>SINAPI 93567</t>
  </si>
  <si>
    <t>SINAPI 90779</t>
  </si>
  <si>
    <t>SINAPI 93568</t>
  </si>
  <si>
    <t>SINAPI 88269</t>
  </si>
  <si>
    <t>SINAPI 101407</t>
  </si>
  <si>
    <t>SINAPI 88270</t>
  </si>
  <si>
    <t>SINAPI 101408</t>
  </si>
  <si>
    <t>SINAPI 102919</t>
  </si>
  <si>
    <t>SINAPI 101409</t>
  </si>
  <si>
    <t>SINAPI 88441</t>
  </si>
  <si>
    <t>SINAPI 101410</t>
  </si>
  <si>
    <t>SINAPI 88272</t>
  </si>
  <si>
    <t>SINAPI 88273</t>
  </si>
  <si>
    <t>SINAPI 101413</t>
  </si>
  <si>
    <t>SINAPI 101414</t>
  </si>
  <si>
    <t>SINAPI 88274</t>
  </si>
  <si>
    <t>SINAPI 101412</t>
  </si>
  <si>
    <t>SINAPI 101415</t>
  </si>
  <si>
    <t>SINAPI 100308</t>
  </si>
  <si>
    <t>SINAPI 101416</t>
  </si>
  <si>
    <t>SINAPI 88275</t>
  </si>
  <si>
    <t>SINAPI 90780</t>
  </si>
  <si>
    <t>SINAPI 94295</t>
  </si>
  <si>
    <t>SINAPI 88277</t>
  </si>
  <si>
    <t>SINAPI 101417</t>
  </si>
  <si>
    <t>SINAPI 100307</t>
  </si>
  <si>
    <t>SINAPI 88278</t>
  </si>
  <si>
    <t>SINAPI 101418</t>
  </si>
  <si>
    <t>SINAPI 105535</t>
  </si>
  <si>
    <t>SINAPI 101419</t>
  </si>
  <si>
    <t>SINAPI 88279</t>
  </si>
  <si>
    <t>SINAPI 88281</t>
  </si>
  <si>
    <t>SINAPI 93558</t>
  </si>
  <si>
    <t>SINAPI 101420</t>
  </si>
  <si>
    <t>SINAPI 101421</t>
  </si>
  <si>
    <t>SINAPI 88282</t>
  </si>
  <si>
    <t>SINAPI 88283</t>
  </si>
  <si>
    <t>SINAPI 101422</t>
  </si>
  <si>
    <t>SINAPI 88284</t>
  </si>
  <si>
    <t>SINAPI 101424</t>
  </si>
  <si>
    <t>SINAPI 88286</t>
  </si>
  <si>
    <t>SINAPI 88288</t>
  </si>
  <si>
    <t>SINAPI 101425</t>
  </si>
  <si>
    <t>SINAPI 101426</t>
  </si>
  <si>
    <t>SINAPI 88291</t>
  </si>
  <si>
    <t>SINAPI 101427</t>
  </si>
  <si>
    <t>SINAPI 101428</t>
  </si>
  <si>
    <t>SINAPI 88377</t>
  </si>
  <si>
    <t>SINAPI 101429</t>
  </si>
  <si>
    <t>SINAPI 88292</t>
  </si>
  <si>
    <t>SINAPI 88293</t>
  </si>
  <si>
    <t>SINAPI 101430</t>
  </si>
  <si>
    <t>SINAPI 88294</t>
  </si>
  <si>
    <t>SINAPI 101431</t>
  </si>
  <si>
    <t>SINAPI 88295</t>
  </si>
  <si>
    <t>SINAPI 101432</t>
  </si>
  <si>
    <t>SINAPI 88296</t>
  </si>
  <si>
    <t>SINAPI 101433</t>
  </si>
  <si>
    <t>SINAPI 101434</t>
  </si>
  <si>
    <t>SINAPI 88298</t>
  </si>
  <si>
    <t>SINAPI 101436</t>
  </si>
  <si>
    <t>SINAPI 101437</t>
  </si>
  <si>
    <t>SINAPI 88299</t>
  </si>
  <si>
    <t>SINAPI 88300</t>
  </si>
  <si>
    <t>SINAPI 101438</t>
  </si>
  <si>
    <t>SINAPI 88297</t>
  </si>
  <si>
    <t>SINAPI 101435</t>
  </si>
  <si>
    <t>SINAPI 101440</t>
  </si>
  <si>
    <t>SINAPI 88302</t>
  </si>
  <si>
    <t>SINAPI 88301</t>
  </si>
  <si>
    <t>SINAPI 101439</t>
  </si>
  <si>
    <t>SINAPI 88303</t>
  </si>
  <si>
    <t>SINAPI 101441</t>
  </si>
  <si>
    <t>SINAPI 88304</t>
  </si>
  <si>
    <t>SINAPI 101443</t>
  </si>
  <si>
    <t>SINAPI 88306</t>
  </si>
  <si>
    <t>SINAPI 88307</t>
  </si>
  <si>
    <t>SINAPI 88308</t>
  </si>
  <si>
    <t>SINAPI 101444</t>
  </si>
  <si>
    <t>SINAPI 88309</t>
  </si>
  <si>
    <t>SINAPI 101445</t>
  </si>
  <si>
    <t>SINAPI 88310</t>
  </si>
  <si>
    <t>SINAPI 101446</t>
  </si>
  <si>
    <t>SINAPI 88311</t>
  </si>
  <si>
    <t>SINAPI 101447</t>
  </si>
  <si>
    <t>SINAPI 88312</t>
  </si>
  <si>
    <t>SINAPI 101448</t>
  </si>
  <si>
    <t>SINAPI 101449</t>
  </si>
  <si>
    <t>SINAPI 88313</t>
  </si>
  <si>
    <t>SINAPI 88314</t>
  </si>
  <si>
    <t>SINAPI 88315</t>
  </si>
  <si>
    <t>SINAPI 101451</t>
  </si>
  <si>
    <t>SINAPI 88316</t>
  </si>
  <si>
    <t>SINAPI 101452</t>
  </si>
  <si>
    <t>SINAPI 95967</t>
  </si>
  <si>
    <t>SINAPI 88318</t>
  </si>
  <si>
    <t>SINAPI 88317</t>
  </si>
  <si>
    <t>SINAPI 101453</t>
  </si>
  <si>
    <t>SINAPI 101454</t>
  </si>
  <si>
    <t>SINAPI 100533</t>
  </si>
  <si>
    <t>SINAPI 100534</t>
  </si>
  <si>
    <t>SINAPI 88323</t>
  </si>
  <si>
    <t>SINAPI 101458</t>
  </si>
  <si>
    <t>SINAPI 90781</t>
  </si>
  <si>
    <t>SINAPI 94296</t>
  </si>
  <si>
    <t>SINAPI 88324</t>
  </si>
  <si>
    <t>SINAPI 88321</t>
  </si>
  <si>
    <t>SINAPI 101456</t>
  </si>
  <si>
    <t>SINAPI 88322</t>
  </si>
  <si>
    <t>SINAPI 100309</t>
  </si>
  <si>
    <t>SINAPI 100321</t>
  </si>
  <si>
    <t>SINAPI 101457</t>
  </si>
  <si>
    <t>SINAPI 88325</t>
  </si>
  <si>
    <t>SINAPI 101459</t>
  </si>
  <si>
    <t>SINAPI 100289</t>
  </si>
  <si>
    <t>SINAPI 101460</t>
  </si>
  <si>
    <t>SINAPI 105011</t>
  </si>
  <si>
    <t>SINAPI 99061</t>
  </si>
  <si>
    <t>SINAPI 99060</t>
  </si>
  <si>
    <t>SINAPI 105008</t>
  </si>
  <si>
    <t>SINAPI 105009</t>
  </si>
  <si>
    <t>SINAPI 99059</t>
  </si>
  <si>
    <t>SINAPI 105137</t>
  </si>
  <si>
    <t>SINAPI 105136</t>
  </si>
  <si>
    <t>SINAPI 105007</t>
  </si>
  <si>
    <t>SINAPI 99063</t>
  </si>
  <si>
    <t>SINAPI 105010</t>
  </si>
  <si>
    <t>SINAPI 99062</t>
  </si>
  <si>
    <t>SINAPI 100857</t>
  </si>
  <si>
    <t>SINAPI 86905</t>
  </si>
  <si>
    <t>SINAPI 86908</t>
  </si>
  <si>
    <t>SINAPI 100849</t>
  </si>
  <si>
    <t>SINAPI 100851</t>
  </si>
  <si>
    <t>SINAPI 100850</t>
  </si>
  <si>
    <t>SINAPI 86895</t>
  </si>
  <si>
    <t>SINAPI 86889</t>
  </si>
  <si>
    <t>SINAPI 86899</t>
  </si>
  <si>
    <t>SINAPI 86893</t>
  </si>
  <si>
    <t>SINAPI 86934</t>
  </si>
  <si>
    <t>SINAPI 86933</t>
  </si>
  <si>
    <t>SINAPI 86894</t>
  </si>
  <si>
    <t>SINAPI 93441</t>
  </si>
  <si>
    <t>SINAPI 93396</t>
  </si>
  <si>
    <t>SINAPI 93442</t>
  </si>
  <si>
    <t>SINAPI 86947</t>
  </si>
  <si>
    <t>SINAPI 100875</t>
  </si>
  <si>
    <t>SINAPI 100863</t>
  </si>
  <si>
    <t>SINAPI 100864</t>
  </si>
  <si>
    <t>SINAPI 100865</t>
  </si>
  <si>
    <t>SINAPI 100866</t>
  </si>
  <si>
    <t>SINAPI 100867</t>
  </si>
  <si>
    <t>SINAPI 100868</t>
  </si>
  <si>
    <t>SINAPI 100869</t>
  </si>
  <si>
    <t>SINAPI 100870</t>
  </si>
  <si>
    <t>SINAPI 100871</t>
  </si>
  <si>
    <t>SINAPI 100872</t>
  </si>
  <si>
    <t>SINAPI 100873</t>
  </si>
  <si>
    <t>SINAPI 100860</t>
  </si>
  <si>
    <t>SINAPI 86936</t>
  </si>
  <si>
    <t>SINAPI 86935</t>
  </si>
  <si>
    <t>SINAPI 86901</t>
  </si>
  <si>
    <t>SINAPI 86938</t>
  </si>
  <si>
    <t>SINAPI 86937</t>
  </si>
  <si>
    <t>SINAPI 86900</t>
  </si>
  <si>
    <t>SINAPI 100852</t>
  </si>
  <si>
    <t>SINAPI 86886</t>
  </si>
  <si>
    <t>SINAPI 86887</t>
  </si>
  <si>
    <t>SINAPI 86884</t>
  </si>
  <si>
    <t>SINAPI 86885</t>
  </si>
  <si>
    <t>SINAPI 95546</t>
  </si>
  <si>
    <t>SINAPI 86902</t>
  </si>
  <si>
    <t>SINAPI 86939</t>
  </si>
  <si>
    <t>SINAPI 86903</t>
  </si>
  <si>
    <t>SINAPI 86940</t>
  </si>
  <si>
    <t>SINAPI 86941</t>
  </si>
  <si>
    <t>SINAPI 86904</t>
  </si>
  <si>
    <t>SINAPI 86943</t>
  </si>
  <si>
    <t>SINAPI 86942</t>
  </si>
  <si>
    <t>SINAPI 100856</t>
  </si>
  <si>
    <t>SINAPI 100858</t>
  </si>
  <si>
    <t>SINAPI 100859</t>
  </si>
  <si>
    <t>SINAPI 95544</t>
  </si>
  <si>
    <t>SINAPI 95543</t>
  </si>
  <si>
    <t>SINAPI 95542</t>
  </si>
  <si>
    <t>SINAPI 100874</t>
  </si>
  <si>
    <t>SINAPI 95545</t>
  </si>
  <si>
    <t>SINAPI 95547</t>
  </si>
  <si>
    <t>SINAPI 86883</t>
  </si>
  <si>
    <t>SINAPI 86881</t>
  </si>
  <si>
    <t>SINAPI 86882</t>
  </si>
  <si>
    <t>SINAPI 100862</t>
  </si>
  <si>
    <t>SINAPI 100861</t>
  </si>
  <si>
    <t>SINAPI 86872</t>
  </si>
  <si>
    <t>SINAPI 86919</t>
  </si>
  <si>
    <t>SINAPI 86920</t>
  </si>
  <si>
    <t>SINAPI 86921</t>
  </si>
  <si>
    <t>SINAPI 86874</t>
  </si>
  <si>
    <t>SINAPI 86922</t>
  </si>
  <si>
    <t>SINAPI 86923</t>
  </si>
  <si>
    <t>SINAPI 86924</t>
  </si>
  <si>
    <t>SINAPI 86875</t>
  </si>
  <si>
    <t>SINAPI 86925</t>
  </si>
  <si>
    <t>SINAPI 86926</t>
  </si>
  <si>
    <t>SINAPI 86876</t>
  </si>
  <si>
    <t>SINAPI 86929</t>
  </si>
  <si>
    <t>SINAPI 86930</t>
  </si>
  <si>
    <t>SINAPI 86927</t>
  </si>
  <si>
    <t>SINAPI 86928</t>
  </si>
  <si>
    <t>SINAPI 86914</t>
  </si>
  <si>
    <t>SINAPI 86913</t>
  </si>
  <si>
    <t>SINAPI 100853</t>
  </si>
  <si>
    <t>SINAPI 100854</t>
  </si>
  <si>
    <t>SINAPI 86915</t>
  </si>
  <si>
    <t>SINAPI 86906</t>
  </si>
  <si>
    <t>SINAPI 86911</t>
  </si>
  <si>
    <t>SINAPI 86909</t>
  </si>
  <si>
    <t>SINAPI 86910</t>
  </si>
  <si>
    <t>SINAPI 86916</t>
  </si>
  <si>
    <t>SINAPI 95469</t>
  </si>
  <si>
    <t>SINAPI 95470</t>
  </si>
  <si>
    <t>SINAPI 95471</t>
  </si>
  <si>
    <t>SINAPI 95472</t>
  </si>
  <si>
    <t>SINAPI 100848</t>
  </si>
  <si>
    <t>SINAPI 86888</t>
  </si>
  <si>
    <t>SINAPI 86932</t>
  </si>
  <si>
    <t>SINAPI 86931</t>
  </si>
  <si>
    <t>SINAPI 100878</t>
  </si>
  <si>
    <t>SINAPI 86877</t>
  </si>
  <si>
    <t>SINAPI 86878</t>
  </si>
  <si>
    <t>SINAPI 86879</t>
  </si>
  <si>
    <t>SINAPI 86880</t>
  </si>
  <si>
    <t>SINAPI 101663</t>
  </si>
  <si>
    <t>SINAPI 101664</t>
  </si>
  <si>
    <t>SINAPI 101665</t>
  </si>
  <si>
    <t>SINAPI 101634</t>
  </si>
  <si>
    <t>SINAPI 101635</t>
  </si>
  <si>
    <t>SINAPI 101636</t>
  </si>
  <si>
    <t>SINAPI 101637</t>
  </si>
  <si>
    <t>SINAPI 101638</t>
  </si>
  <si>
    <t>SINAPI 101639</t>
  </si>
  <si>
    <t>SINAPI 105919</t>
  </si>
  <si>
    <t>SINAPI 101658</t>
  </si>
  <si>
    <t>SINAPI 101659</t>
  </si>
  <si>
    <t>SINAPI 101660</t>
  </si>
  <si>
    <t>SINAPI 101654</t>
  </si>
  <si>
    <t>SINAPI 101655</t>
  </si>
  <si>
    <t>SINAPI 101656</t>
  </si>
  <si>
    <t>SINAPI 101657</t>
  </si>
  <si>
    <t>SINAPI 105923</t>
  </si>
  <si>
    <t>SINAPI 105921</t>
  </si>
  <si>
    <t>SINAPI 105920</t>
  </si>
  <si>
    <t>SINAPI 105922</t>
  </si>
  <si>
    <t>SINAPI 101632</t>
  </si>
  <si>
    <t>SINAPI 101661</t>
  </si>
  <si>
    <t>SINAPI 105924</t>
  </si>
  <si>
    <t>SINAPI 101651</t>
  </si>
  <si>
    <t>SINAPI 101630</t>
  </si>
  <si>
    <t>SINAPI 101633</t>
  </si>
  <si>
    <t>SINAPI 104219</t>
  </si>
  <si>
    <t>SINAPI 104223</t>
  </si>
  <si>
    <t>SINAPI 104227</t>
  </si>
  <si>
    <t>SINAPI 104231</t>
  </si>
  <si>
    <t>SINAPI 104235</t>
  </si>
  <si>
    <t>SINAPI 104239</t>
  </si>
  <si>
    <t>SINAPI 104243</t>
  </si>
  <si>
    <t>SINAPI 104247</t>
  </si>
  <si>
    <t>SINAPI 87795</t>
  </si>
  <si>
    <t>SINAPI 87800</t>
  </si>
  <si>
    <t>SINAPI 87804</t>
  </si>
  <si>
    <t>SINAPI 87808</t>
  </si>
  <si>
    <t>SINAPI 87778</t>
  </si>
  <si>
    <t>SINAPI 87783</t>
  </si>
  <si>
    <t>SINAPI 87787</t>
  </si>
  <si>
    <t>SINAPI 87791</t>
  </si>
  <si>
    <t>SINAPI 87832</t>
  </si>
  <si>
    <t>SINAPI 87812</t>
  </si>
  <si>
    <t>SINAPI 87816</t>
  </si>
  <si>
    <t>SINAPI 87820</t>
  </si>
  <si>
    <t>SINAPI 87824</t>
  </si>
  <si>
    <t>SINAPI 87828</t>
  </si>
  <si>
    <t>SINAPI 104251</t>
  </si>
  <si>
    <t>SINAPI 104255</t>
  </si>
  <si>
    <t>SINAPI 104259</t>
  </si>
  <si>
    <t>SINAPI 104263</t>
  </si>
  <si>
    <t>SINAPI 87794</t>
  </si>
  <si>
    <t>SINAPI 87799</t>
  </si>
  <si>
    <t>SINAPI 87803</t>
  </si>
  <si>
    <t>SINAPI 87807</t>
  </si>
  <si>
    <t>SINAPI 104218</t>
  </si>
  <si>
    <t>SINAPI 87777</t>
  </si>
  <si>
    <t>SINAPI 104222</t>
  </si>
  <si>
    <t>SINAPI 87781</t>
  </si>
  <si>
    <t>SINAPI 104226</t>
  </si>
  <si>
    <t>SINAPI 87786</t>
  </si>
  <si>
    <t>SINAPI 104230</t>
  </si>
  <si>
    <t>SINAPI 104234</t>
  </si>
  <si>
    <t>SINAPI 104238</t>
  </si>
  <si>
    <t>SINAPI 104242</t>
  </si>
  <si>
    <t>SINAPI 104246</t>
  </si>
  <si>
    <t>SINAPI 104250</t>
  </si>
  <si>
    <t>SINAPI 87811</t>
  </si>
  <si>
    <t>SINAPI 104254</t>
  </si>
  <si>
    <t>SINAPI 87815</t>
  </si>
  <si>
    <t>SINAPI 104258</t>
  </si>
  <si>
    <t>SINAPI 87819</t>
  </si>
  <si>
    <t>SINAPI 104262</t>
  </si>
  <si>
    <t>SINAPI 87823</t>
  </si>
  <si>
    <t>SINAPI 87827</t>
  </si>
  <si>
    <t>SINAPI 87831</t>
  </si>
  <si>
    <t>SINAPI 104220</t>
  </si>
  <si>
    <t>SINAPI 104203</t>
  </si>
  <si>
    <t>SINAPI 104224</t>
  </si>
  <si>
    <t>SINAPI 104204</t>
  </si>
  <si>
    <t>SINAPI 104228</t>
  </si>
  <si>
    <t>SINAPI 104205</t>
  </si>
  <si>
    <t>SINAPI 104232</t>
  </si>
  <si>
    <t>SINAPI 104206</t>
  </si>
  <si>
    <t>SINAPI 104236</t>
  </si>
  <si>
    <t>SINAPI 104207</t>
  </si>
  <si>
    <t>SINAPI 104240</t>
  </si>
  <si>
    <t>SINAPI 104208</t>
  </si>
  <si>
    <t>SINAPI 104244</t>
  </si>
  <si>
    <t>SINAPI 104209</t>
  </si>
  <si>
    <t>SINAPI 104248</t>
  </si>
  <si>
    <t>SINAPI 104210</t>
  </si>
  <si>
    <t>SINAPI 104252</t>
  </si>
  <si>
    <t>SINAPI 104211</t>
  </si>
  <si>
    <t>SINAPI 104212</t>
  </si>
  <si>
    <t>SINAPI 104213</t>
  </si>
  <si>
    <t>SINAPI 104214</t>
  </si>
  <si>
    <t>SINAPI 104215</t>
  </si>
  <si>
    <t>SINAPI 104216</t>
  </si>
  <si>
    <t>SINAPI 104217</t>
  </si>
  <si>
    <t>SINAPI 104221</t>
  </si>
  <si>
    <t>SINAPI 104225</t>
  </si>
  <si>
    <t>SINAPI 104229</t>
  </si>
  <si>
    <t>SINAPI 104233</t>
  </si>
  <si>
    <t>SINAPI 104237</t>
  </si>
  <si>
    <t>SINAPI 104241</t>
  </si>
  <si>
    <t>SINAPI 104245</t>
  </si>
  <si>
    <t>SINAPI 104249</t>
  </si>
  <si>
    <t>SINAPI 104253</t>
  </si>
  <si>
    <t>SINAPI 104256</t>
  </si>
  <si>
    <t>SINAPI 104260</t>
  </si>
  <si>
    <t>SINAPI 104264</t>
  </si>
  <si>
    <t>SINAPI 87792</t>
  </si>
  <si>
    <t>SINAPI 87797</t>
  </si>
  <si>
    <t>SINAPI 87801</t>
  </si>
  <si>
    <t>SINAPI 87805</t>
  </si>
  <si>
    <t>SINAPI 87775</t>
  </si>
  <si>
    <t>SINAPI 87779</t>
  </si>
  <si>
    <t>SINAPI 87784</t>
  </si>
  <si>
    <t>SINAPI 87788</t>
  </si>
  <si>
    <t>SINAPI 87809</t>
  </si>
  <si>
    <t>SINAPI 87813</t>
  </si>
  <si>
    <t>SINAPI 104257</t>
  </si>
  <si>
    <t>SINAPI 87817</t>
  </si>
  <si>
    <t>SINAPI 104261</t>
  </si>
  <si>
    <t>SINAPI 87821</t>
  </si>
  <si>
    <t>SINAPI 87825</t>
  </si>
  <si>
    <t>SINAPI 87829</t>
  </si>
  <si>
    <t>SINAPI 87557</t>
  </si>
  <si>
    <t>SINAPI 87539</t>
  </si>
  <si>
    <t>SINAPI 104972</t>
  </si>
  <si>
    <t>SINAPI 104954</t>
  </si>
  <si>
    <t>SINAPI 104976</t>
  </si>
  <si>
    <t>SINAPI 104966</t>
  </si>
  <si>
    <t>SINAPI 104968</t>
  </si>
  <si>
    <t>SINAPI 104962</t>
  </si>
  <si>
    <t>SINAPI 87550</t>
  </si>
  <si>
    <t>SINAPI 87532</t>
  </si>
  <si>
    <t>SINAPI 87554</t>
  </si>
  <si>
    <t>SINAPI 87536</t>
  </si>
  <si>
    <t>SINAPI 87528</t>
  </si>
  <si>
    <t>SINAPI 87546</t>
  </si>
  <si>
    <t>SINAPI 104971</t>
  </si>
  <si>
    <t>SINAPI 104965</t>
  </si>
  <si>
    <t>SINAPI 104975</t>
  </si>
  <si>
    <t>SINAPI 104957</t>
  </si>
  <si>
    <t>SINAPI 104967</t>
  </si>
  <si>
    <t>SINAPI 104961</t>
  </si>
  <si>
    <t>SINAPI 87549</t>
  </si>
  <si>
    <t>SINAPI 87531</t>
  </si>
  <si>
    <t>SINAPI 87553</t>
  </si>
  <si>
    <t>SINAPI 87535</t>
  </si>
  <si>
    <t>SINAPI 87527</t>
  </si>
  <si>
    <t>SINAPI 87545</t>
  </si>
  <si>
    <t>SINAPI 104960</t>
  </si>
  <si>
    <t>SINAPI 87561</t>
  </si>
  <si>
    <t>SINAPI 104953</t>
  </si>
  <si>
    <t>SINAPI 87543</t>
  </si>
  <si>
    <t>SINAPI 104959</t>
  </si>
  <si>
    <t>SINAPI 104958</t>
  </si>
  <si>
    <t>SINAPI 104970</t>
  </si>
  <si>
    <t>SINAPI 104964</t>
  </si>
  <si>
    <t>SINAPI 104956</t>
  </si>
  <si>
    <t>SINAPI 104974</t>
  </si>
  <si>
    <t>SINAPI 87548</t>
  </si>
  <si>
    <t>SINAPI 87530</t>
  </si>
  <si>
    <t>SINAPI 104952</t>
  </si>
  <si>
    <t>SINAPI 104969</t>
  </si>
  <si>
    <t>SINAPI 104963</t>
  </si>
  <si>
    <t>SINAPI 104955</t>
  </si>
  <si>
    <t>SINAPI 104973</t>
  </si>
  <si>
    <t>SINAPI 87547</t>
  </si>
  <si>
    <t>SINAPI 87529</t>
  </si>
  <si>
    <t>SINAPI 104951</t>
  </si>
  <si>
    <t>SINAPI 104978</t>
  </si>
  <si>
    <t>SINAPI 104977</t>
  </si>
  <si>
    <t>SINAPI 90408</t>
  </si>
  <si>
    <t>SINAPI 90406</t>
  </si>
  <si>
    <t>SINAPI 103313</t>
  </si>
  <si>
    <t>SINAPI 103309</t>
  </si>
  <si>
    <t>SINAPI 103312</t>
  </si>
  <si>
    <t>SINAPI 103296</t>
  </si>
  <si>
    <t>SINAPI 103300</t>
  </si>
  <si>
    <t>SINAPI 103301</t>
  </si>
  <si>
    <t>SINAPI 103304</t>
  </si>
  <si>
    <t>SINAPI 103305</t>
  </si>
  <si>
    <t>SINAPI 103294</t>
  </si>
  <si>
    <t>SINAPI 103298</t>
  </si>
  <si>
    <t>SINAPI 103293</t>
  </si>
  <si>
    <t>SINAPI 103297</t>
  </si>
  <si>
    <t>SINAPI 103311</t>
  </si>
  <si>
    <t>SINAPI 103306</t>
  </si>
  <si>
    <t>SINAPI 103308</t>
  </si>
  <si>
    <t>SINAPI 103295</t>
  </si>
  <si>
    <t>SINAPI 103299</t>
  </si>
  <si>
    <t>SINAPI 103302</t>
  </si>
  <si>
    <t>SINAPI 103307</t>
  </si>
  <si>
    <t>SINAPI 103310</t>
  </si>
  <si>
    <t>SINAPI 103303</t>
  </si>
  <si>
    <t>SINAPI 103314</t>
  </si>
  <si>
    <t>SINAPI 103315</t>
  </si>
  <si>
    <t>SINAPI 105188</t>
  </si>
  <si>
    <t>SINAPI 87841</t>
  </si>
  <si>
    <t>SINAPI 87853</t>
  </si>
  <si>
    <t>SINAPI 105187</t>
  </si>
  <si>
    <t>SINAPI 87840</t>
  </si>
  <si>
    <t>SINAPI 87852</t>
  </si>
  <si>
    <t>SINAPI 105186</t>
  </si>
  <si>
    <t>SINAPI 87839</t>
  </si>
  <si>
    <t>SINAPI 87851</t>
  </si>
  <si>
    <t>SINAPI 105185</t>
  </si>
  <si>
    <t>SINAPI 87838</t>
  </si>
  <si>
    <t>SINAPI 87850</t>
  </si>
  <si>
    <t>SINAPI 105110</t>
  </si>
  <si>
    <t>SINAPI 105105</t>
  </si>
  <si>
    <t>SINAPI 105103</t>
  </si>
  <si>
    <t>SINAPI 105112</t>
  </si>
  <si>
    <t>SINAPI 105109</t>
  </si>
  <si>
    <t>SINAPI 105108</t>
  </si>
  <si>
    <t>SINAPI 105104</t>
  </si>
  <si>
    <t>SINAPI 105107</t>
  </si>
  <si>
    <t>SINAPI 105106</t>
  </si>
  <si>
    <t>SINAPI 105111</t>
  </si>
  <si>
    <t>SINAPI 98520</t>
  </si>
  <si>
    <t>SINAPI 98521</t>
  </si>
  <si>
    <t>SINAPI 105521</t>
  </si>
  <si>
    <t>SINAPI 98509</t>
  </si>
  <si>
    <t>SINAPI 98507</t>
  </si>
  <si>
    <t>SINAPI 98508</t>
  </si>
  <si>
    <t>SINAPI 98506</t>
  </si>
  <si>
    <t>SINAPI 98505</t>
  </si>
  <si>
    <t>SINAPI 98504</t>
  </si>
  <si>
    <t>SINAPI 98503</t>
  </si>
  <si>
    <t>SINAPI 103946</t>
  </si>
  <si>
    <t>SINAPI 98517</t>
  </si>
  <si>
    <t>SINAPI 98518</t>
  </si>
  <si>
    <t>SINAPI 98516</t>
  </si>
  <si>
    <t>SINAPI 98514</t>
  </si>
  <si>
    <t>SINAPI 98515</t>
  </si>
  <si>
    <t>SINAPI 98513</t>
  </si>
  <si>
    <t>SINAPI 98511</t>
  </si>
  <si>
    <t>SINAPI 98512</t>
  </si>
  <si>
    <t>SINAPI 98510</t>
  </si>
  <si>
    <t>SINAPI 98519</t>
  </si>
  <si>
    <t>SINAPI 91599</t>
  </si>
  <si>
    <t>SINAPI 100065</t>
  </si>
  <si>
    <t>SINAPI 100069</t>
  </si>
  <si>
    <t>SINAPI 100063</t>
  </si>
  <si>
    <t>SINAPI 91597</t>
  </si>
  <si>
    <t>SINAPI 91598</t>
  </si>
  <si>
    <t>SINAPI 91596</t>
  </si>
  <si>
    <t>SINAPI 100064</t>
  </si>
  <si>
    <t>SINAPI 100066</t>
  </si>
  <si>
    <t>SINAPI 91603</t>
  </si>
  <si>
    <t>SINAPI 100068</t>
  </si>
  <si>
    <t>SINAPI 100067</t>
  </si>
  <si>
    <t>SINAPI 91601</t>
  </si>
  <si>
    <t>SINAPI 91602</t>
  </si>
  <si>
    <t>SINAPI 91593</t>
  </si>
  <si>
    <t>SINAPI 105814</t>
  </si>
  <si>
    <t>SINAPI 91594</t>
  </si>
  <si>
    <t>SINAPI 91595</t>
  </si>
  <si>
    <t>SINAPI 105815</t>
  </si>
  <si>
    <t>SINAPI 91600</t>
  </si>
  <si>
    <t>SINAPI 99235</t>
  </si>
  <si>
    <t>SINAPI 105539</t>
  </si>
  <si>
    <t>SINAPI 99439</t>
  </si>
  <si>
    <t>SINAPI 105540</t>
  </si>
  <si>
    <t>SINAPI 103184</t>
  </si>
  <si>
    <t>SINAPI 103183</t>
  </si>
  <si>
    <t>SINAPI 99434</t>
  </si>
  <si>
    <t>SINAPI 99431</t>
  </si>
  <si>
    <t>SINAPI 99435</t>
  </si>
  <si>
    <t>SINAPI 99432</t>
  </si>
  <si>
    <t>SINAPI 99438</t>
  </si>
  <si>
    <t>SINAPI 105538</t>
  </si>
  <si>
    <t>SINAPI 99436</t>
  </si>
  <si>
    <t>SINAPI 99437</t>
  </si>
  <si>
    <t>SINAPI 105537</t>
  </si>
  <si>
    <t>SINAPI 99433</t>
  </si>
  <si>
    <t>SINAPI 104422</t>
  </si>
  <si>
    <t>SINAPI 105824</t>
  </si>
  <si>
    <t>SINAPI 105825</t>
  </si>
  <si>
    <t>SINAPI 104421</t>
  </si>
  <si>
    <t>SINAPI 105822</t>
  </si>
  <si>
    <t>SINAPI 105823</t>
  </si>
  <si>
    <t>SINAPI 104423</t>
  </si>
  <si>
    <t>SINAPI 105826</t>
  </si>
  <si>
    <t>SINAPI 105827</t>
  </si>
  <si>
    <t>SINAPI 104425</t>
  </si>
  <si>
    <t>SINAPI 105828</t>
  </si>
  <si>
    <t>SINAPI 105829</t>
  </si>
  <si>
    <t>SINAPI 91525</t>
  </si>
  <si>
    <t>SINAPI 105818</t>
  </si>
  <si>
    <t>SINAPI 105819</t>
  </si>
  <si>
    <t>SINAPI 104414</t>
  </si>
  <si>
    <t>SINAPI 105816</t>
  </si>
  <si>
    <t>SINAPI 105817</t>
  </si>
  <si>
    <t>SINAPI 104415</t>
  </si>
  <si>
    <t>SINAPI 105820</t>
  </si>
  <si>
    <t>SINAPI 105821</t>
  </si>
  <si>
    <t>SINAPI 104418</t>
  </si>
  <si>
    <t>SINAPI 91515</t>
  </si>
  <si>
    <t>SINAPI 104419</t>
  </si>
  <si>
    <t>SINAPI 91519</t>
  </si>
  <si>
    <t>SINAPI 91520</t>
  </si>
  <si>
    <t>SINAPI 104416</t>
  </si>
  <si>
    <t>SINAPI 104417</t>
  </si>
  <si>
    <t>SINAPI 91522</t>
  </si>
  <si>
    <t>SINAPI 104412</t>
  </si>
  <si>
    <t>SINAPI 104413</t>
  </si>
  <si>
    <t>SINAPI 102569</t>
  </si>
  <si>
    <t>SINAPI 102574</t>
  </si>
  <si>
    <t>SINAPI 102573</t>
  </si>
  <si>
    <t>SINAPI 102577</t>
  </si>
  <si>
    <t>SINAPI 102576</t>
  </si>
  <si>
    <t>SINAPI 103083</t>
  </si>
  <si>
    <t>SINAPI 103081</t>
  </si>
  <si>
    <t>SINAPI 103082</t>
  </si>
  <si>
    <t>SINAPI 103086</t>
  </si>
  <si>
    <t>SINAPI 103085</t>
  </si>
  <si>
    <t>SINAPI 104726</t>
  </si>
  <si>
    <t>SINAPI 104725</t>
  </si>
  <si>
    <t>SINAPI 96374</t>
  </si>
  <si>
    <t>SINAPI 96373</t>
  </si>
  <si>
    <t>SINAPI 96368</t>
  </si>
  <si>
    <t>SINAPI 96364</t>
  </si>
  <si>
    <t>SINAPI 96369</t>
  </si>
  <si>
    <t>SINAPI 104723</t>
  </si>
  <si>
    <t>SINAPI 96367</t>
  </si>
  <si>
    <t>SINAPI 104722</t>
  </si>
  <si>
    <t>SINAPI 96366</t>
  </si>
  <si>
    <t>SINAPI 96361</t>
  </si>
  <si>
    <t>SINAPI 104719</t>
  </si>
  <si>
    <t>SINAPI 96360</t>
  </si>
  <si>
    <t>SINAPI 96359</t>
  </si>
  <si>
    <t>SINAPI 104718</t>
  </si>
  <si>
    <t>SINAPI 96358</t>
  </si>
  <si>
    <t>SINAPI 96371</t>
  </si>
  <si>
    <t>SINAPI 104724</t>
  </si>
  <si>
    <t>SINAPI 96370</t>
  </si>
  <si>
    <t>SINAPI 96365</t>
  </si>
  <si>
    <t>SINAPI 104721</t>
  </si>
  <si>
    <t>SINAPI 96363</t>
  </si>
  <si>
    <t>SINAPI 104720</t>
  </si>
  <si>
    <t>SINAPI 96362</t>
  </si>
  <si>
    <t>SINAPI 103191</t>
  </si>
  <si>
    <t>SINAPI 103206</t>
  </si>
  <si>
    <t>SINAPI 103211</t>
  </si>
  <si>
    <t>SINAPI 103196</t>
  </si>
  <si>
    <t>SINAPI 103212</t>
  </si>
  <si>
    <t>SINAPI 103197</t>
  </si>
  <si>
    <t>SINAPI 103217</t>
  </si>
  <si>
    <t>SINAPI 103202</t>
  </si>
  <si>
    <t>SINAPI 103215</t>
  </si>
  <si>
    <t>SINAPI 103200</t>
  </si>
  <si>
    <t>SINAPI 103216</t>
  </si>
  <si>
    <t>SINAPI 103201</t>
  </si>
  <si>
    <t>SINAPI 103185</t>
  </si>
  <si>
    <t>SINAPI 103218</t>
  </si>
  <si>
    <t>SINAPI 103203</t>
  </si>
  <si>
    <t>SINAPI 103213</t>
  </si>
  <si>
    <t>SINAPI 103198</t>
  </si>
  <si>
    <t>SINAPI 103214</t>
  </si>
  <si>
    <t>SINAPI 103199</t>
  </si>
  <si>
    <t>SINAPI 103219</t>
  </si>
  <si>
    <t>SINAPI 103204</t>
  </si>
  <si>
    <t>SINAPI 103186</t>
  </si>
  <si>
    <t>SINAPI 103210</t>
  </si>
  <si>
    <t>SINAPI 103195</t>
  </si>
  <si>
    <t>SINAPI 103205</t>
  </si>
  <si>
    <t>SINAPI 103190</t>
  </si>
  <si>
    <t>SINAPI 103207</t>
  </si>
  <si>
    <t>SINAPI 103192</t>
  </si>
  <si>
    <t>SINAPI 103208</t>
  </si>
  <si>
    <t>SINAPI 103193</t>
  </si>
  <si>
    <t>SINAPI 103187</t>
  </si>
  <si>
    <t>SINAPI 103188</t>
  </si>
  <si>
    <t>SINAPI 103189</t>
  </si>
  <si>
    <t>SINAPI 103209</t>
  </si>
  <si>
    <t>SINAPI 103194</t>
  </si>
  <si>
    <t>SINAPI 95001</t>
  </si>
  <si>
    <t>SINAPI 95000</t>
  </si>
  <si>
    <t>SINAPI 95005</t>
  </si>
  <si>
    <t>SINAPI 95004</t>
  </si>
  <si>
    <t>SINAPI 95003</t>
  </si>
  <si>
    <t>SINAPI 95002</t>
  </si>
  <si>
    <t>SINAPI 95007</t>
  </si>
  <si>
    <t>SINAPI 95006</t>
  </si>
  <si>
    <t>SINAPI 104313</t>
  </si>
  <si>
    <t>SINAPI 104312</t>
  </si>
  <si>
    <t>SINAPI 94992</t>
  </si>
  <si>
    <t>SINAPI 94994</t>
  </si>
  <si>
    <t>SINAPI 94990</t>
  </si>
  <si>
    <t>SINAPI 94991</t>
  </si>
  <si>
    <t>SINAPI 104626</t>
  </si>
  <si>
    <t>SINAPI 94993</t>
  </si>
  <si>
    <t>SINAPI 94995</t>
  </si>
  <si>
    <t>SINAPI 101169</t>
  </si>
  <si>
    <t>SINAPI 104383</t>
  </si>
  <si>
    <t>SINAPI 101167</t>
  </si>
  <si>
    <t>SINAPI 101172</t>
  </si>
  <si>
    <t>SINAPI 104384</t>
  </si>
  <si>
    <t>SINAPI 101170</t>
  </si>
  <si>
    <t>SINAPI 104438</t>
  </si>
  <si>
    <t>SINAPI 92402</t>
  </si>
  <si>
    <t>SINAPI 104429</t>
  </si>
  <si>
    <t>SINAPI 104426</t>
  </si>
  <si>
    <t>SINAPI 104436</t>
  </si>
  <si>
    <t>SINAPI 104434</t>
  </si>
  <si>
    <t>SINAPI 104432</t>
  </si>
  <si>
    <t>SINAPI 93679</t>
  </si>
  <si>
    <t>SINAPI 92396</t>
  </si>
  <si>
    <t>SINAPI 104439</t>
  </si>
  <si>
    <t>SINAPI 104440</t>
  </si>
  <si>
    <t>SINAPI 92406</t>
  </si>
  <si>
    <t>SINAPI 92403</t>
  </si>
  <si>
    <t>SINAPI 92404</t>
  </si>
  <si>
    <t>SINAPI 104430</t>
  </si>
  <si>
    <t>SINAPI 104431</t>
  </si>
  <si>
    <t>SINAPI 104427</t>
  </si>
  <si>
    <t>SINAPI 104428</t>
  </si>
  <si>
    <t>SINAPI 92391</t>
  </si>
  <si>
    <t>SINAPI 92392</t>
  </si>
  <si>
    <t>SINAPI 104437</t>
  </si>
  <si>
    <t>SINAPI 104435</t>
  </si>
  <si>
    <t>SINAPI 104433</t>
  </si>
  <si>
    <t>SINAPI 93680</t>
  </si>
  <si>
    <t>SINAPI 93681</t>
  </si>
  <si>
    <t>SINAPI 92397</t>
  </si>
  <si>
    <t>SINAPI 92398</t>
  </si>
  <si>
    <t>SINAPI 92400</t>
  </si>
  <si>
    <t>SINAPI 92395</t>
  </si>
  <si>
    <t>SINAPI 92393</t>
  </si>
  <si>
    <t>SINAPI 92394</t>
  </si>
  <si>
    <t>SINAPI 97115</t>
  </si>
  <si>
    <t>SINAPI 97113</t>
  </si>
  <si>
    <t>SINAPI 97120</t>
  </si>
  <si>
    <t>SINAPI 97116</t>
  </si>
  <si>
    <t>SINAPI 97117</t>
  </si>
  <si>
    <t>SINAPI 97118</t>
  </si>
  <si>
    <t>SINAPI 97119</t>
  </si>
  <si>
    <t>SINAPI 97114</t>
  </si>
  <si>
    <t>SINAPI 97111</t>
  </si>
  <si>
    <t>SINAPI 97112</t>
  </si>
  <si>
    <t>SINAPI 103904</t>
  </si>
  <si>
    <t>SINAPI 103905</t>
  </si>
  <si>
    <t>SINAPI 103907</t>
  </si>
  <si>
    <t>SINAPI 103911</t>
  </si>
  <si>
    <t>SINAPI 97104</t>
  </si>
  <si>
    <t>SINAPI 103906</t>
  </si>
  <si>
    <t>SINAPI 97105</t>
  </si>
  <si>
    <t>SINAPI 97106</t>
  </si>
  <si>
    <t>SINAPI 97107</t>
  </si>
  <si>
    <t>SINAPI 97108</t>
  </si>
  <si>
    <t>SINAPI 97109</t>
  </si>
  <si>
    <t>SINAPI 103913</t>
  </si>
  <si>
    <t>SINAPI 103914</t>
  </si>
  <si>
    <t>SINAPI 103915</t>
  </si>
  <si>
    <t>SINAPI 103916</t>
  </si>
  <si>
    <t>SINAPI 103917</t>
  </si>
  <si>
    <t>SINAPI 103918</t>
  </si>
  <si>
    <t>SINAPI 103919</t>
  </si>
  <si>
    <t>SINAPI 103920</t>
  </si>
  <si>
    <t>SINAPI 103921</t>
  </si>
  <si>
    <t>SINAPI 103922</t>
  </si>
  <si>
    <t>SINAPI 103923</t>
  </si>
  <si>
    <t>SINAPI 103908</t>
  </si>
  <si>
    <t>SINAPI 103909</t>
  </si>
  <si>
    <t>SINAPI 103912</t>
  </si>
  <si>
    <t>SINAPI 101979</t>
  </si>
  <si>
    <t>SINAPI 101970</t>
  </si>
  <si>
    <t>SINAPI 101972</t>
  </si>
  <si>
    <t>SINAPI 101966</t>
  </si>
  <si>
    <t>SINAPI 101976</t>
  </si>
  <si>
    <t>SINAPI 101978</t>
  </si>
  <si>
    <t>SINAPI 101967</t>
  </si>
  <si>
    <t>SINAPI 101968</t>
  </si>
  <si>
    <t>SINAPI 101965</t>
  </si>
  <si>
    <t>SINAPI 104100</t>
  </si>
  <si>
    <t>SINAPI 104099</t>
  </si>
  <si>
    <t>SINAPI 104102</t>
  </si>
  <si>
    <t>SINAPI 104101</t>
  </si>
  <si>
    <t>SINAPI 104103</t>
  </si>
  <si>
    <t>SINAPI 92123</t>
  </si>
  <si>
    <t>SINAPI 92121</t>
  </si>
  <si>
    <t>SINAPI 92122</t>
  </si>
  <si>
    <t>SINAPI 103615</t>
  </si>
  <si>
    <t>SINAPI 103637</t>
  </si>
  <si>
    <t>SINAPI 103593</t>
  </si>
  <si>
    <t>SINAPI 103616</t>
  </si>
  <si>
    <t>SINAPI 103638</t>
  </si>
  <si>
    <t>SINAPI 103594</t>
  </si>
  <si>
    <t>SINAPI 103617</t>
  </si>
  <si>
    <t>SINAPI 103639</t>
  </si>
  <si>
    <t>SINAPI 103595</t>
  </si>
  <si>
    <t>SINAPI 103609</t>
  </si>
  <si>
    <t>SINAPI 103631</t>
  </si>
  <si>
    <t>SINAPI 103587</t>
  </si>
  <si>
    <t>SINAPI 103618</t>
  </si>
  <si>
    <t>SINAPI 103640</t>
  </si>
  <si>
    <t>SINAPI 103596</t>
  </si>
  <si>
    <t>SINAPI 103619</t>
  </si>
  <si>
    <t>SINAPI 103641</t>
  </si>
  <si>
    <t>SINAPI 103597</t>
  </si>
  <si>
    <t>SINAPI 103620</t>
  </si>
  <si>
    <t>SINAPI 103642</t>
  </si>
  <si>
    <t>SINAPI 103598</t>
  </si>
  <si>
    <t>SINAPI 103621</t>
  </si>
  <si>
    <t>SINAPI 103643</t>
  </si>
  <si>
    <t>SINAPI 103599</t>
  </si>
  <si>
    <t>SINAPI 103622</t>
  </si>
  <si>
    <t>SINAPI 103644</t>
  </si>
  <si>
    <t>SINAPI 103600</t>
  </si>
  <si>
    <t>SINAPI 103610</t>
  </si>
  <si>
    <t>SINAPI 103632</t>
  </si>
  <si>
    <t>SINAPI 103588</t>
  </si>
  <si>
    <t>SINAPI 103623</t>
  </si>
  <si>
    <t>SINAPI 103645</t>
  </si>
  <si>
    <t>SINAPI 103601</t>
  </si>
  <si>
    <t>SINAPI 103624</t>
  </si>
  <si>
    <t>SINAPI 103646</t>
  </si>
  <si>
    <t>SINAPI 103602</t>
  </si>
  <si>
    <t>SINAPI 103625</t>
  </si>
  <si>
    <t>SINAPI 103647</t>
  </si>
  <si>
    <t>SINAPI 103603</t>
  </si>
  <si>
    <t>SINAPI 103611</t>
  </si>
  <si>
    <t>SINAPI 103633</t>
  </si>
  <si>
    <t>SINAPI 103589</t>
  </si>
  <si>
    <t>SINAPI 103626</t>
  </si>
  <si>
    <t>SINAPI 103648</t>
  </si>
  <si>
    <t>SINAPI 103604</t>
  </si>
  <si>
    <t>SINAPI 103627</t>
  </si>
  <si>
    <t>SINAPI 103649</t>
  </si>
  <si>
    <t>SINAPI 103605</t>
  </si>
  <si>
    <t>SINAPI 103612</t>
  </si>
  <si>
    <t>SINAPI 103634</t>
  </si>
  <si>
    <t>SINAPI 103590</t>
  </si>
  <si>
    <t>SINAPI 103628</t>
  </si>
  <si>
    <t>SINAPI 103650</t>
  </si>
  <si>
    <t>SINAPI 103606</t>
  </si>
  <si>
    <t>SINAPI 103629</t>
  </si>
  <si>
    <t>SINAPI 103651</t>
  </si>
  <si>
    <t>SINAPI 103607</t>
  </si>
  <si>
    <t>SINAPI 103613</t>
  </si>
  <si>
    <t>SINAPI 103635</t>
  </si>
  <si>
    <t>SINAPI 103591</t>
  </si>
  <si>
    <t>SINAPI 103630</t>
  </si>
  <si>
    <t>SINAPI 103652</t>
  </si>
  <si>
    <t>SINAPI 103608</t>
  </si>
  <si>
    <t>SINAPI 103614</t>
  </si>
  <si>
    <t>SINAPI 103636</t>
  </si>
  <si>
    <t>SINAPI 103592</t>
  </si>
  <si>
    <t>SINAPI 88412</t>
  </si>
  <si>
    <t>SINAPI 88411</t>
  </si>
  <si>
    <t>SINAPI 88415</t>
  </si>
  <si>
    <t>SINAPI 88413</t>
  </si>
  <si>
    <t>SINAPI 88414</t>
  </si>
  <si>
    <t>SINAPI 96131</t>
  </si>
  <si>
    <t>SINAPI 96126</t>
  </si>
  <si>
    <t>SINAPI 96132</t>
  </si>
  <si>
    <t>SINAPI 96127</t>
  </si>
  <si>
    <t>SINAPI 96135</t>
  </si>
  <si>
    <t>SINAPI 96130</t>
  </si>
  <si>
    <t>SINAPI 96133</t>
  </si>
  <si>
    <t>SINAPI 96128</t>
  </si>
  <si>
    <t>SINAPI 96134</t>
  </si>
  <si>
    <t>SINAPI 96129</t>
  </si>
  <si>
    <t>SINAPI 88432</t>
  </si>
  <si>
    <t>SINAPI 88426</t>
  </si>
  <si>
    <t>SINAPI 88417</t>
  </si>
  <si>
    <t>SINAPI 88424</t>
  </si>
  <si>
    <t>SINAPI 88416</t>
  </si>
  <si>
    <t>SINAPI 88431</t>
  </si>
  <si>
    <t>SINAPI 88423</t>
  </si>
  <si>
    <t>SINAPI 88428</t>
  </si>
  <si>
    <t>SINAPI 88420</t>
  </si>
  <si>
    <t>SINAPI 88429</t>
  </si>
  <si>
    <t>SINAPI 88421</t>
  </si>
  <si>
    <t>SINAPI 95622</t>
  </si>
  <si>
    <t>SINAPI 95623</t>
  </si>
  <si>
    <t>SINAPI 95626</t>
  </si>
  <si>
    <t>SINAPI 95624</t>
  </si>
  <si>
    <t>SINAPI 95625</t>
  </si>
  <si>
    <t>SINAPI 88497</t>
  </si>
  <si>
    <t>SINAPI 104648</t>
  </si>
  <si>
    <t>SINAPI 88495</t>
  </si>
  <si>
    <t>SINAPI 104646</t>
  </si>
  <si>
    <t>SINAPI 88496</t>
  </si>
  <si>
    <t>SINAPI 104647</t>
  </si>
  <si>
    <t>SINAPI 88494</t>
  </si>
  <si>
    <t>SINAPI 104645</t>
  </si>
  <si>
    <t>SINAPI 88485</t>
  </si>
  <si>
    <t>SINAPI 88484</t>
  </si>
  <si>
    <t>SINAPI 104638</t>
  </si>
  <si>
    <t>SINAPI 104637</t>
  </si>
  <si>
    <t>SINAPI 104641</t>
  </si>
  <si>
    <t>SINAPI 104639</t>
  </si>
  <si>
    <t>SINAPI 104644</t>
  </si>
  <si>
    <t>SINAPI 104643</t>
  </si>
  <si>
    <t>SINAPI 88489</t>
  </si>
  <si>
    <t>SINAPI 88488</t>
  </si>
  <si>
    <t>SINAPI 104642</t>
  </si>
  <si>
    <t>SINAPI 104640</t>
  </si>
  <si>
    <t>SINAPI 95305</t>
  </si>
  <si>
    <t>SINAPI 95306</t>
  </si>
  <si>
    <t>SINAPI 102201</t>
  </si>
  <si>
    <t>SINAPI 102200</t>
  </si>
  <si>
    <t>SINAPI 102202</t>
  </si>
  <si>
    <t>SINAPI 102193</t>
  </si>
  <si>
    <t>SINAPI 102194</t>
  </si>
  <si>
    <t>SINAPI 102198</t>
  </si>
  <si>
    <t>SINAPI 102197</t>
  </si>
  <si>
    <t>SINAPI 102195</t>
  </si>
  <si>
    <t>SINAPI 102199</t>
  </si>
  <si>
    <t>SINAPI 102196</t>
  </si>
  <si>
    <t>SINAPI 102233</t>
  </si>
  <si>
    <t>SINAPI 102234</t>
  </si>
  <si>
    <t>SINAPI 102207</t>
  </si>
  <si>
    <t>SINAPI 102217</t>
  </si>
  <si>
    <t>SINAPI 102227</t>
  </si>
  <si>
    <t>SINAPI 102211</t>
  </si>
  <si>
    <t>SINAPI 102221</t>
  </si>
  <si>
    <t>SINAPI 102231</t>
  </si>
  <si>
    <t>SINAPI 102209</t>
  </si>
  <si>
    <t>SINAPI 102219</t>
  </si>
  <si>
    <t>SINAPI 102229</t>
  </si>
  <si>
    <t>SINAPI 102210</t>
  </si>
  <si>
    <t>SINAPI 102220</t>
  </si>
  <si>
    <t>SINAPI 102230</t>
  </si>
  <si>
    <t>SINAPI 102208</t>
  </si>
  <si>
    <t>SINAPI 102218</t>
  </si>
  <si>
    <t>SINAPI 102228</t>
  </si>
  <si>
    <t>SINAPI 102212</t>
  </si>
  <si>
    <t>SINAPI 102222</t>
  </si>
  <si>
    <t>SINAPI 102232</t>
  </si>
  <si>
    <t>SINAPI 102203</t>
  </si>
  <si>
    <t>SINAPI 102213</t>
  </si>
  <si>
    <t>SINAPI 102223</t>
  </si>
  <si>
    <t>SINAPI 102204</t>
  </si>
  <si>
    <t>SINAPI 102214</t>
  </si>
  <si>
    <t>SINAPI 102224</t>
  </si>
  <si>
    <t>SINAPI 102205</t>
  </si>
  <si>
    <t>SINAPI 102215</t>
  </si>
  <si>
    <t>SINAPI 102225</t>
  </si>
  <si>
    <t>SINAPI 102206</t>
  </si>
  <si>
    <t>SINAPI 102216</t>
  </si>
  <si>
    <t>SINAPI 102226</t>
  </si>
  <si>
    <t>SINAPI 100718</t>
  </si>
  <si>
    <t>SINAPI 100716</t>
  </si>
  <si>
    <t>SINAPI 100717</t>
  </si>
  <si>
    <t>SINAPI 100754</t>
  </si>
  <si>
    <t>SINAPI 100736</t>
  </si>
  <si>
    <t>SINAPI 100753</t>
  </si>
  <si>
    <t>SINAPI 100735</t>
  </si>
  <si>
    <t>SINAPI 100734</t>
  </si>
  <si>
    <t>SINAPI 100733</t>
  </si>
  <si>
    <t>SINAPI 100740</t>
  </si>
  <si>
    <t>SINAPI 100758</t>
  </si>
  <si>
    <t>SINAPI 100742</t>
  </si>
  <si>
    <t>SINAPI 100739</t>
  </si>
  <si>
    <t>SINAPI 100757</t>
  </si>
  <si>
    <t>SINAPI 100741</t>
  </si>
  <si>
    <t>SINAPI 100744</t>
  </si>
  <si>
    <t>SINAPI 100760</t>
  </si>
  <si>
    <t>SINAPI 100746</t>
  </si>
  <si>
    <t>SINAPI 100743</t>
  </si>
  <si>
    <t>SINAPI 100759</t>
  </si>
  <si>
    <t>SINAPI 100745</t>
  </si>
  <si>
    <t>SINAPI 100748</t>
  </si>
  <si>
    <t>SINAPI 100762</t>
  </si>
  <si>
    <t>SINAPI 100750</t>
  </si>
  <si>
    <t>SINAPI 100747</t>
  </si>
  <si>
    <t>SINAPI 100761</t>
  </si>
  <si>
    <t>SINAPI 100749</t>
  </si>
  <si>
    <t>SINAPI 100720</t>
  </si>
  <si>
    <t>SINAPI 100722</t>
  </si>
  <si>
    <t>SINAPI 100719</t>
  </si>
  <si>
    <t>SINAPI 100721</t>
  </si>
  <si>
    <t>SINAPI 100724</t>
  </si>
  <si>
    <t>SINAPI 100726</t>
  </si>
  <si>
    <t>SINAPI 100723</t>
  </si>
  <si>
    <t>SINAPI 100725</t>
  </si>
  <si>
    <t>SINAPI 100752</t>
  </si>
  <si>
    <t>SINAPI 100730</t>
  </si>
  <si>
    <t>SINAPI 100751</t>
  </si>
  <si>
    <t>SINAPI 100729</t>
  </si>
  <si>
    <t>SINAPI 100728</t>
  </si>
  <si>
    <t>SINAPI 100732</t>
  </si>
  <si>
    <t>SINAPI 100731</t>
  </si>
  <si>
    <t>SINAPI 100727</t>
  </si>
  <si>
    <t>SINAPI 100756</t>
  </si>
  <si>
    <t>SINAPI 100738</t>
  </si>
  <si>
    <t>SINAPI 100755</t>
  </si>
  <si>
    <t>SINAPI 100737</t>
  </si>
  <si>
    <t>SINAPI 102499</t>
  </si>
  <si>
    <t>SINAPI 102505</t>
  </si>
  <si>
    <t>SINAPI 102504</t>
  </si>
  <si>
    <t>SINAPI 102506</t>
  </si>
  <si>
    <t>SINAPI 102500</t>
  </si>
  <si>
    <t>SINAPI 102502</t>
  </si>
  <si>
    <t>SINAPI 102507</t>
  </si>
  <si>
    <t>SINAPI 102510</t>
  </si>
  <si>
    <t>SINAPI 102512</t>
  </si>
  <si>
    <t>SINAPI 102501</t>
  </si>
  <si>
    <t>SINAPI 102503</t>
  </si>
  <si>
    <t>SINAPI 102508</t>
  </si>
  <si>
    <t>SINAPI 102511</t>
  </si>
  <si>
    <t>SINAPI 102509</t>
  </si>
  <si>
    <t>SINAPI 102498</t>
  </si>
  <si>
    <t>SINAPI 102519</t>
  </si>
  <si>
    <t>SINAPI 102491</t>
  </si>
  <si>
    <t>SINAPI 102492</t>
  </si>
  <si>
    <t>SINAPI 102804</t>
  </si>
  <si>
    <t>SINAPI 102494</t>
  </si>
  <si>
    <t>SINAPI 102805</t>
  </si>
  <si>
    <t>SINAPI 102490</t>
  </si>
  <si>
    <t>SINAPI 102496</t>
  </si>
  <si>
    <t>SINAPI 102497</t>
  </si>
  <si>
    <t>SINAPI 102520</t>
  </si>
  <si>
    <t>SINAPI 102518</t>
  </si>
  <si>
    <t>SINAPI 102514</t>
  </si>
  <si>
    <t>SINAPI 102516</t>
  </si>
  <si>
    <t>SINAPI 102515</t>
  </si>
  <si>
    <t>SINAPI 102517</t>
  </si>
  <si>
    <t>SINAPI 102513</t>
  </si>
  <si>
    <t>SINAPI 102489</t>
  </si>
  <si>
    <t>SINAPI 102488</t>
  </si>
  <si>
    <t>SINAPI 101730</t>
  </si>
  <si>
    <t>SINAPI 101746</t>
  </si>
  <si>
    <t>SINAPI 98679</t>
  </si>
  <si>
    <t>SINAPI 98680</t>
  </si>
  <si>
    <t>SINAPI 101749</t>
  </si>
  <si>
    <t>SINAPI 98681</t>
  </si>
  <si>
    <t>SINAPI 98682</t>
  </si>
  <si>
    <t>SINAPI 101750</t>
  </si>
  <si>
    <t>SINAPI 101737</t>
  </si>
  <si>
    <t>SINAPI 101735</t>
  </si>
  <si>
    <t>SINAPI 101734</t>
  </si>
  <si>
    <t>SINAPI 101736</t>
  </si>
  <si>
    <t>SINAPI 101733</t>
  </si>
  <si>
    <t>SINAPI 98678</t>
  </si>
  <si>
    <t>SINAPI 98677</t>
  </si>
  <si>
    <t>SINAPI 98676</t>
  </si>
  <si>
    <t>SINAPI 98675</t>
  </si>
  <si>
    <t>SINAPI 101747</t>
  </si>
  <si>
    <t>SINAPI 104162</t>
  </si>
  <si>
    <t>SINAPI 98671</t>
  </si>
  <si>
    <t>SINAPI 101092</t>
  </si>
  <si>
    <t>SINAPI 101091</t>
  </si>
  <si>
    <t>SINAPI 101726</t>
  </si>
  <si>
    <t>SINAPI 101725</t>
  </si>
  <si>
    <t>SINAPI 98672</t>
  </si>
  <si>
    <t>SINAPI 101093</t>
  </si>
  <si>
    <t>SINAPI 101732</t>
  </si>
  <si>
    <t>SINAPI 101731</t>
  </si>
  <si>
    <t>SINAPI 101090</t>
  </si>
  <si>
    <t>SINAPI 101751</t>
  </si>
  <si>
    <t>SINAPI 101729</t>
  </si>
  <si>
    <t>SINAPI 98683</t>
  </si>
  <si>
    <t>SINAPI 101094</t>
  </si>
  <si>
    <t>SINAPI 101095</t>
  </si>
  <si>
    <t>SINAPI 101728</t>
  </si>
  <si>
    <t>SINAPI 101727</t>
  </si>
  <si>
    <t>SINAPI 101748</t>
  </si>
  <si>
    <t>SINAPI 101742</t>
  </si>
  <si>
    <t>SINAPI 101740</t>
  </si>
  <si>
    <t>SINAPI 98685</t>
  </si>
  <si>
    <t>SINAPI 98686</t>
  </si>
  <si>
    <t>SINAPI 101739</t>
  </si>
  <si>
    <t>SINAPI 101738</t>
  </si>
  <si>
    <t>SINAPI 101741</t>
  </si>
  <si>
    <t>SINAPI 98697</t>
  </si>
  <si>
    <t>SINAPI 98688</t>
  </si>
  <si>
    <t>SINAPI 98687</t>
  </si>
  <si>
    <t>SINAPI 98689</t>
  </si>
  <si>
    <t>SINAPI 98695</t>
  </si>
  <si>
    <t>SINAPI 100606</t>
  </si>
  <si>
    <t>SINAPI 100604</t>
  </si>
  <si>
    <t>SINAPI 100605</t>
  </si>
  <si>
    <t>SINAPI 100580</t>
  </si>
  <si>
    <t>SINAPI 100579</t>
  </si>
  <si>
    <t>SINAPI 100609</t>
  </si>
  <si>
    <t>SINAPI 100607</t>
  </si>
  <si>
    <t>SINAPI 100608</t>
  </si>
  <si>
    <t>SINAPI 100582</t>
  </si>
  <si>
    <t>SINAPI 100581</t>
  </si>
  <si>
    <t>SINAPI 100613</t>
  </si>
  <si>
    <t>SINAPI 100610</t>
  </si>
  <si>
    <t>SINAPI 100611</t>
  </si>
  <si>
    <t>SINAPI 100612</t>
  </si>
  <si>
    <t>SINAPI 100584</t>
  </si>
  <si>
    <t>SINAPI 100583</t>
  </si>
  <si>
    <t>SINAPI 100616</t>
  </si>
  <si>
    <t>SINAPI 100614</t>
  </si>
  <si>
    <t>SINAPI 100615</t>
  </si>
  <si>
    <t>SINAPI 100586</t>
  </si>
  <si>
    <t>SINAPI 100585</t>
  </si>
  <si>
    <t>SINAPI 100618</t>
  </si>
  <si>
    <t>SINAPI 100617</t>
  </si>
  <si>
    <t>SINAPI 100588</t>
  </si>
  <si>
    <t>SINAPI 100587</t>
  </si>
  <si>
    <t>SINAPI 100590</t>
  </si>
  <si>
    <t>SINAPI 100589</t>
  </si>
  <si>
    <t>SINAPI 100592</t>
  </si>
  <si>
    <t>SINAPI 100591</t>
  </si>
  <si>
    <t>SINAPI 100594</t>
  </si>
  <si>
    <t>SINAPI 100593</t>
  </si>
  <si>
    <t>SINAPI 100596</t>
  </si>
  <si>
    <t>SINAPI 100595</t>
  </si>
  <si>
    <t>SINAPI 100598</t>
  </si>
  <si>
    <t>SINAPI 100597</t>
  </si>
  <si>
    <t>SINAPI 100603</t>
  </si>
  <si>
    <t>SINAPI 100599</t>
  </si>
  <si>
    <t>SINAPI 100600</t>
  </si>
  <si>
    <t>SINAPI 100601</t>
  </si>
  <si>
    <t>SINAPI 100602</t>
  </si>
  <si>
    <t>SINAPI 100578</t>
  </si>
  <si>
    <t>SINAPI 105975</t>
  </si>
  <si>
    <t>SINAPI 105976</t>
  </si>
  <si>
    <t>SINAPI 105977</t>
  </si>
  <si>
    <t>SINAPI 105978</t>
  </si>
  <si>
    <t>SINAPI 105970</t>
  </si>
  <si>
    <t>SINAPI 105972</t>
  </si>
  <si>
    <t>SINAPI 105973</t>
  </si>
  <si>
    <t>SINAPI 105974</t>
  </si>
  <si>
    <t>SINAPI 105971</t>
  </si>
  <si>
    <t>SINAPI 105967</t>
  </si>
  <si>
    <t>SINAPI 105968</t>
  </si>
  <si>
    <t>SINAPI 105969</t>
  </si>
  <si>
    <t>SINAPI 100623</t>
  </si>
  <si>
    <t>SINAPI 105964</t>
  </si>
  <si>
    <t>SINAPI 105965</t>
  </si>
  <si>
    <t>SINAPI 105966</t>
  </si>
  <si>
    <t>SINAPI 100621</t>
  </si>
  <si>
    <t>SINAPI 105960</t>
  </si>
  <si>
    <t>SINAPI 105961</t>
  </si>
  <si>
    <t>SINAPI 105962</t>
  </si>
  <si>
    <t>SINAPI 105963</t>
  </si>
  <si>
    <t>SINAPI 100622</t>
  </si>
  <si>
    <t>SINAPI 105956</t>
  </si>
  <si>
    <t>SINAPI 105957</t>
  </si>
  <si>
    <t>SINAPI 105958</t>
  </si>
  <si>
    <t>SINAPI 105959</t>
  </si>
  <si>
    <t>SINAPI 100620</t>
  </si>
  <si>
    <t>SINAPI 105951</t>
  </si>
  <si>
    <t>SINAPI 105952</t>
  </si>
  <si>
    <t>SINAPI 105953</t>
  </si>
  <si>
    <t>SINAPI 105954</t>
  </si>
  <si>
    <t>SINAPI 105955</t>
  </si>
  <si>
    <t>SINAPI 105946</t>
  </si>
  <si>
    <t>SINAPI 105947</t>
  </si>
  <si>
    <t>SINAPI 105948</t>
  </si>
  <si>
    <t>SINAPI 105949</t>
  </si>
  <si>
    <t>SINAPI 105950</t>
  </si>
  <si>
    <t>SINAPI 100619</t>
  </si>
  <si>
    <t>SINAPI 99283</t>
  </si>
  <si>
    <t>SINAPI 99293</t>
  </si>
  <si>
    <t>SINAPI 99243</t>
  </si>
  <si>
    <t>SINAPI 99249</t>
  </si>
  <si>
    <t>SINAPI 99278</t>
  </si>
  <si>
    <t>SINAPI 99288</t>
  </si>
  <si>
    <t>SINAPI 99240</t>
  </si>
  <si>
    <t>SINAPI 99246</t>
  </si>
  <si>
    <t>SINAPI 97981</t>
  </si>
  <si>
    <t>SINAPI 97985</t>
  </si>
  <si>
    <t>SINAPI 97989</t>
  </si>
  <si>
    <t>SINAPI 97993</t>
  </si>
  <si>
    <t>SINAPI 98409</t>
  </si>
  <si>
    <t>SINAPI 97983</t>
  </si>
  <si>
    <t>SINAPI 97987</t>
  </si>
  <si>
    <t>SINAPI 97991</t>
  </si>
  <si>
    <t>SINAPI 99241</t>
  </si>
  <si>
    <t>SINAPI 99247</t>
  </si>
  <si>
    <t>SINAPI 99263</t>
  </si>
  <si>
    <t>SINAPI 99276</t>
  </si>
  <si>
    <t>SINAPI 99291</t>
  </si>
  <si>
    <t>SINAPI 99297</t>
  </si>
  <si>
    <t>SINAPI 99254</t>
  </si>
  <si>
    <t>SINAPI 99261</t>
  </si>
  <si>
    <t>SINAPI 99266</t>
  </si>
  <si>
    <t>SINAPI 99269</t>
  </si>
  <si>
    <t>SINAPI 99277</t>
  </si>
  <si>
    <t>SINAPI 99281</t>
  </si>
  <si>
    <t>SINAPI 99289</t>
  </si>
  <si>
    <t>SINAPI 99282</t>
  </si>
  <si>
    <t>SINAPI 99296</t>
  </si>
  <si>
    <t>SINAPI 99299</t>
  </si>
  <si>
    <t>SINAPI 99302</t>
  </si>
  <si>
    <t>SINAPI 99307</t>
  </si>
  <si>
    <t>SINAPI 99317</t>
  </si>
  <si>
    <t>SINAPI 99321</t>
  </si>
  <si>
    <t>SINAPI 99323</t>
  </si>
  <si>
    <t>SINAPI 99325</t>
  </si>
  <si>
    <t>SINAPI 99311</t>
  </si>
  <si>
    <t>SINAPI 99314</t>
  </si>
  <si>
    <t>SINAPI 99304</t>
  </si>
  <si>
    <t>SINAPI 99306</t>
  </si>
  <si>
    <t>SINAPI 99309</t>
  </si>
  <si>
    <t>SINAPI 99327</t>
  </si>
  <si>
    <t>SINAPI 98009</t>
  </si>
  <si>
    <t>SINAPI 98011</t>
  </si>
  <si>
    <t>SINAPI 98013</t>
  </si>
  <si>
    <t>SINAPI 98015</t>
  </si>
  <si>
    <t>SINAPI 98017</t>
  </si>
  <si>
    <t>SINAPI 98019</t>
  </si>
  <si>
    <t>SINAPI 97995</t>
  </si>
  <si>
    <t>SINAPI 97997</t>
  </si>
  <si>
    <t>SINAPI 97999</t>
  </si>
  <si>
    <t>SINAPI 98001</t>
  </si>
  <si>
    <t>SINAPI 98003</t>
  </si>
  <si>
    <t>SINAPI 98005</t>
  </si>
  <si>
    <t>SINAPI 98007</t>
  </si>
  <si>
    <t>SINAPI 98031</t>
  </si>
  <si>
    <t>SINAPI 98033</t>
  </si>
  <si>
    <t>SINAPI 98035</t>
  </si>
  <si>
    <t>SINAPI 98037</t>
  </si>
  <si>
    <t>SINAPI 98021</t>
  </si>
  <si>
    <t>SINAPI 98023</t>
  </si>
  <si>
    <t>SINAPI 98025</t>
  </si>
  <si>
    <t>SINAPI 98027</t>
  </si>
  <si>
    <t>SINAPI 98029</t>
  </si>
  <si>
    <t>SINAPI 98045</t>
  </si>
  <si>
    <t>SINAPI 98047</t>
  </si>
  <si>
    <t>SINAPI 98039</t>
  </si>
  <si>
    <t>SINAPI 98041</t>
  </si>
  <si>
    <t>SINAPI 98043</t>
  </si>
  <si>
    <t>SINAPI 98049</t>
  </si>
  <si>
    <t>SINAPI 101809</t>
  </si>
  <si>
    <t>SINAPI 99280</t>
  </si>
  <si>
    <t>SINAPI 99292</t>
  </si>
  <si>
    <t>SINAPI 99242</t>
  </si>
  <si>
    <t>SINAPI 99248</t>
  </si>
  <si>
    <t>SINAPI 99275</t>
  </si>
  <si>
    <t>SINAPI 99285</t>
  </si>
  <si>
    <t>SINAPI 102457</t>
  </si>
  <si>
    <t>SINAPI 102142</t>
  </si>
  <si>
    <t>SINAPI 97980</t>
  </si>
  <si>
    <t>SINAPI 98405</t>
  </si>
  <si>
    <t>SINAPI 97988</t>
  </si>
  <si>
    <t>SINAPI 97992</t>
  </si>
  <si>
    <t>SINAPI 97978</t>
  </si>
  <si>
    <t>SINAPI 98410</t>
  </si>
  <si>
    <t>SINAPI 102139</t>
  </si>
  <si>
    <t>SINAPI 102141</t>
  </si>
  <si>
    <t>SINAPI 99290</t>
  </si>
  <si>
    <t>SINAPI 99244</t>
  </si>
  <si>
    <t>SINAPI 99256</t>
  </si>
  <si>
    <t>SINAPI 99271</t>
  </si>
  <si>
    <t>SINAPI 99284</t>
  </si>
  <si>
    <t>SINAPI 99294</t>
  </si>
  <si>
    <t>SINAPI 99252</t>
  </si>
  <si>
    <t>SINAPI 99259</t>
  </si>
  <si>
    <t>SINAPI 99265</t>
  </si>
  <si>
    <t>SINAPI 99267</t>
  </si>
  <si>
    <t>SINAPI 99274</t>
  </si>
  <si>
    <t>SINAPI 99279</t>
  </si>
  <si>
    <t>SINAPI 99286</t>
  </si>
  <si>
    <t>SINAPI 99326</t>
  </si>
  <si>
    <t>SINAPI 99287</t>
  </si>
  <si>
    <t>SINAPI 99298</t>
  </si>
  <si>
    <t>SINAPI 99300</t>
  </si>
  <si>
    <t>SINAPI 99301</t>
  </si>
  <si>
    <t>SINAPI 99312</t>
  </si>
  <si>
    <t>SINAPI 99320</t>
  </si>
  <si>
    <t>SINAPI 99322</t>
  </si>
  <si>
    <t>SINAPI 99324</t>
  </si>
  <si>
    <t>SINAPI 99310</t>
  </si>
  <si>
    <t>SINAPI 99313</t>
  </si>
  <si>
    <t>SINAPI 99303</t>
  </si>
  <si>
    <t>SINAPI 99305</t>
  </si>
  <si>
    <t>SINAPI 99308</t>
  </si>
  <si>
    <t>SINAPI 99315</t>
  </si>
  <si>
    <t>SINAPI 98008</t>
  </si>
  <si>
    <t>SINAPI 98010</t>
  </si>
  <si>
    <t>SINAPI 98012</t>
  </si>
  <si>
    <t>SINAPI 98014</t>
  </si>
  <si>
    <t>SINAPI 98016</t>
  </si>
  <si>
    <t>SINAPI 98018</t>
  </si>
  <si>
    <t>SINAPI 97994</t>
  </si>
  <si>
    <t>SINAPI 97996</t>
  </si>
  <si>
    <t>SINAPI 98407</t>
  </si>
  <si>
    <t>SINAPI 98408</t>
  </si>
  <si>
    <t>SINAPI 98002</t>
  </si>
  <si>
    <t>SINAPI 98406</t>
  </si>
  <si>
    <t>SINAPI 98006</t>
  </si>
  <si>
    <t>SINAPI 98030</t>
  </si>
  <si>
    <t>SINAPI 98032</t>
  </si>
  <si>
    <t>SINAPI 98034</t>
  </si>
  <si>
    <t>SINAPI 98036</t>
  </si>
  <si>
    <t>SINAPI 98020</t>
  </si>
  <si>
    <t>SINAPI 98022</t>
  </si>
  <si>
    <t>SINAPI 98024</t>
  </si>
  <si>
    <t>SINAPI 98026</t>
  </si>
  <si>
    <t>SINAPI 98028</t>
  </si>
  <si>
    <t>SINAPI 98044</t>
  </si>
  <si>
    <t>SINAPI 98046</t>
  </si>
  <si>
    <t>SINAPI 98038</t>
  </si>
  <si>
    <t>SINAPI 98040</t>
  </si>
  <si>
    <t>SINAPI 98042</t>
  </si>
  <si>
    <t>SINAPI 98048</t>
  </si>
  <si>
    <t>SINAPI 97955</t>
  </si>
  <si>
    <t>SINAPI 97948</t>
  </si>
  <si>
    <t>SINAPI 97934</t>
  </si>
  <si>
    <t>SINAPI 97953</t>
  </si>
  <si>
    <t>SINAPI 97947</t>
  </si>
  <si>
    <t>SINAPI 97933</t>
  </si>
  <si>
    <t>SINAPI 97961</t>
  </si>
  <si>
    <t>SINAPI 97951</t>
  </si>
  <si>
    <t>SINAPI 97973</t>
  </si>
  <si>
    <t>SINAPI 97952</t>
  </si>
  <si>
    <t>SINAPI 97957</t>
  </si>
  <si>
    <t>SINAPI 97950</t>
  </si>
  <si>
    <t>SINAPI 97936</t>
  </si>
  <si>
    <t>SINAPI 97956</t>
  </si>
  <si>
    <t>SINAPI 97949</t>
  </si>
  <si>
    <t>SINAPI 97935</t>
  </si>
  <si>
    <t>SINAPI 99319</t>
  </si>
  <si>
    <t>SINAPI 99318</t>
  </si>
  <si>
    <t>SINAPI 98051</t>
  </si>
  <si>
    <t>SINAPI 98050</t>
  </si>
  <si>
    <t>SINAPI 99272</t>
  </si>
  <si>
    <t>SINAPI 99273</t>
  </si>
  <si>
    <t>SINAPI 99268</t>
  </si>
  <si>
    <t>SINAPI 99270</t>
  </si>
  <si>
    <t>SINAPI 97976</t>
  </si>
  <si>
    <t>SINAPI 97977</t>
  </si>
  <si>
    <t>SINAPI 97974</t>
  </si>
  <si>
    <t>SINAPI 97975</t>
  </si>
  <si>
    <t>SINAPI 101798</t>
  </si>
  <si>
    <t>SINAPI 101799</t>
  </si>
  <si>
    <t>SINAPI 102487</t>
  </si>
  <si>
    <t>SINAPI 102486</t>
  </si>
  <si>
    <t>SINAPI 102474</t>
  </si>
  <si>
    <t>SINAPI 102480</t>
  </si>
  <si>
    <t>SINAPI 94975</t>
  </si>
  <si>
    <t>SINAPI 94963</t>
  </si>
  <si>
    <t>SINAPI 94969</t>
  </si>
  <si>
    <t>SINAPI 102475</t>
  </si>
  <si>
    <t>SINAPI 102481</t>
  </si>
  <si>
    <t>SINAPI 94964</t>
  </si>
  <si>
    <t>SINAPI 94970</t>
  </si>
  <si>
    <t>SINAPI 102476</t>
  </si>
  <si>
    <t>SINAPI 102482</t>
  </si>
  <si>
    <t>SINAPI 94965</t>
  </si>
  <si>
    <t>SINAPI 94971</t>
  </si>
  <si>
    <t>SINAPI 102477</t>
  </si>
  <si>
    <t>SINAPI 102483</t>
  </si>
  <si>
    <t>SINAPI 94966</t>
  </si>
  <si>
    <t>SINAPI 94972</t>
  </si>
  <si>
    <t>SINAPI 102478</t>
  </si>
  <si>
    <t>SINAPI 102484</t>
  </si>
  <si>
    <t>SINAPI 94967</t>
  </si>
  <si>
    <t>SINAPI 94973</t>
  </si>
  <si>
    <t>SINAPI 94974</t>
  </si>
  <si>
    <t>SINAPI 94962</t>
  </si>
  <si>
    <t>SINAPI 94968</t>
  </si>
  <si>
    <t>SINAPI 102485</t>
  </si>
  <si>
    <t>SINAPI 102473</t>
  </si>
  <si>
    <t>SINAPI 102479</t>
  </si>
  <si>
    <t>SINAPI 104835</t>
  </si>
  <si>
    <t>SINAPI 104833</t>
  </si>
  <si>
    <t>SINAPI 104834</t>
  </si>
  <si>
    <t>SINAPI 104836</t>
  </si>
  <si>
    <t>SINAPI 104837</t>
  </si>
  <si>
    <t>SINAPI 104838</t>
  </si>
  <si>
    <t>SINAPI 104839</t>
  </si>
  <si>
    <t>SINAPI 104840</t>
  </si>
  <si>
    <t>SINAPI 104830</t>
  </si>
  <si>
    <t>SINAPI 104829</t>
  </si>
  <si>
    <t>SINAPI 104832</t>
  </si>
  <si>
    <t>SINAPI 104831</t>
  </si>
  <si>
    <t>SINAPI 103773</t>
  </si>
  <si>
    <t>SINAPI 103772</t>
  </si>
  <si>
    <t>SINAPI 103768</t>
  </si>
  <si>
    <t>SINAPI 103767</t>
  </si>
  <si>
    <t>SINAPI 103766</t>
  </si>
  <si>
    <t>SINAPI 103765</t>
  </si>
  <si>
    <t>SINAPI 103771</t>
  </si>
  <si>
    <t>SINAPI 103769</t>
  </si>
  <si>
    <t>SINAPI 103770</t>
  </si>
  <si>
    <t>SINAPI 103764</t>
  </si>
  <si>
    <t>SINAPI 103780</t>
  </si>
  <si>
    <t>SINAPI 103781</t>
  </si>
  <si>
    <t>SINAPI 103779</t>
  </si>
  <si>
    <t>SINAPI 103778</t>
  </si>
  <si>
    <t>SINAPI 103924</t>
  </si>
  <si>
    <t>SINAPI 103776</t>
  </si>
  <si>
    <t>SINAPI 103774</t>
  </si>
  <si>
    <t>SINAPI 103775</t>
  </si>
  <si>
    <t>SINAPI 97097</t>
  </si>
  <si>
    <t>SINAPI 97089</t>
  </si>
  <si>
    <t>SINAPI 97090</t>
  </si>
  <si>
    <t>SINAPI 97091</t>
  </si>
  <si>
    <t>SINAPI 97092</t>
  </si>
  <si>
    <t>SINAPI 103053</t>
  </si>
  <si>
    <t>SINAPI 97093</t>
  </si>
  <si>
    <t>SINAPI 103054</t>
  </si>
  <si>
    <t>SINAPI 97088</t>
  </si>
  <si>
    <t>SINAPI 97087</t>
  </si>
  <si>
    <t>SINAPI 97083</t>
  </si>
  <si>
    <t>SINAPI 97084</t>
  </si>
  <si>
    <t>SINAPI 97096</t>
  </si>
  <si>
    <t>SINAPI 97082</t>
  </si>
  <si>
    <t>SINAPI 103076</t>
  </si>
  <si>
    <t>SINAPI 103067</t>
  </si>
  <si>
    <t>SINAPI 103077</t>
  </si>
  <si>
    <t>SINAPI 103068</t>
  </si>
  <si>
    <t>SINAPI 103078</t>
  </si>
  <si>
    <t>SINAPI 103069</t>
  </si>
  <si>
    <t>SINAPI 103079</t>
  </si>
  <si>
    <t>SINAPI 103070</t>
  </si>
  <si>
    <t>SINAPI 103080</t>
  </si>
  <si>
    <t>SINAPI 103071</t>
  </si>
  <si>
    <t>SINAPI 103075</t>
  </si>
  <si>
    <t>SINAPI 103062</t>
  </si>
  <si>
    <t>SINAPI 103065</t>
  </si>
  <si>
    <t>SINAPI 103063</t>
  </si>
  <si>
    <t>SINAPI 103066</t>
  </si>
  <si>
    <t>SINAPI 103064</t>
  </si>
  <si>
    <t>SINAPI 103074</t>
  </si>
  <si>
    <t>SINAPI 103057</t>
  </si>
  <si>
    <t>SINAPI 103060</t>
  </si>
  <si>
    <t>SINAPI 103058</t>
  </si>
  <si>
    <t>SINAPI 103061</t>
  </si>
  <si>
    <t>SINAPI 103059</t>
  </si>
  <si>
    <t>SINAPI 97101</t>
  </si>
  <si>
    <t>SINAPI 97098</t>
  </si>
  <si>
    <t>SINAPI 97102</t>
  </si>
  <si>
    <t>SINAPI 97099</t>
  </si>
  <si>
    <t>SINAPI 97103</t>
  </si>
  <si>
    <t>SINAPI 97100</t>
  </si>
  <si>
    <t>SINAPI 103072</t>
  </si>
  <si>
    <t>SINAPI 103055</t>
  </si>
  <si>
    <t>SINAPI 103073</t>
  </si>
  <si>
    <t>SINAPI 103056</t>
  </si>
  <si>
    <t>SINAPI 97086</t>
  </si>
  <si>
    <t>SINAPI 97085</t>
  </si>
  <si>
    <t>SINAPI 104766</t>
  </si>
  <si>
    <t>SINAPI 90467</t>
  </si>
  <si>
    <t>SINAPI 90466</t>
  </si>
  <si>
    <t>SINAPI 90469</t>
  </si>
  <si>
    <t>SINAPI 90470</t>
  </si>
  <si>
    <t>SINAPI 90468</t>
  </si>
  <si>
    <t>SINAPI 91188</t>
  </si>
  <si>
    <t>SINAPI 91189</t>
  </si>
  <si>
    <t>SINAPI 91192</t>
  </si>
  <si>
    <t>SINAPI 91190</t>
  </si>
  <si>
    <t>SINAPI 91191</t>
  </si>
  <si>
    <t>SINAPI 95541</t>
  </si>
  <si>
    <t>SINAPI 96564</t>
  </si>
  <si>
    <t>SINAPI 104785</t>
  </si>
  <si>
    <t>SINAPI 91166</t>
  </si>
  <si>
    <t>SINAPI 91167</t>
  </si>
  <si>
    <t>SINAPI 91176</t>
  </si>
  <si>
    <t>SINAPI 91182</t>
  </si>
  <si>
    <t>SINAPI 91186</t>
  </si>
  <si>
    <t>SINAPI 91171</t>
  </si>
  <si>
    <t>SINAPI 91187</t>
  </si>
  <si>
    <t>SINAPI 91172</t>
  </si>
  <si>
    <t>SINAPI 91185</t>
  </si>
  <si>
    <t>SINAPI 91170</t>
  </si>
  <si>
    <t>SINAPI 91180</t>
  </si>
  <si>
    <t>SINAPI 91181</t>
  </si>
  <si>
    <t>SINAPI 91179</t>
  </si>
  <si>
    <t>SINAPI 91174</t>
  </si>
  <si>
    <t>SINAPI 91175</t>
  </si>
  <si>
    <t>SINAPI 91173</t>
  </si>
  <si>
    <t>SINAPI 104759</t>
  </si>
  <si>
    <t>SINAPI 104760</t>
  </si>
  <si>
    <t>SINAPI 104758</t>
  </si>
  <si>
    <t>SINAPI 90437</t>
  </si>
  <si>
    <t>SINAPI 90438</t>
  </si>
  <si>
    <t>SINAPI 90436</t>
  </si>
  <si>
    <t>SINAPI 104770</t>
  </si>
  <si>
    <t>SINAPI 104772</t>
  </si>
  <si>
    <t>SINAPI 104768</t>
  </si>
  <si>
    <t>SINAPI 104769</t>
  </si>
  <si>
    <t>SINAPI 104771</t>
  </si>
  <si>
    <t>SINAPI 104767</t>
  </si>
  <si>
    <t>SINAPI 104762</t>
  </si>
  <si>
    <t>SINAPI 104763</t>
  </si>
  <si>
    <t>SINAPI 104761</t>
  </si>
  <si>
    <t>SINAPI 90440</t>
  </si>
  <si>
    <t>SINAPI 90441</t>
  </si>
  <si>
    <t>SINAPI 90439</t>
  </si>
  <si>
    <t>SINAPI 104776</t>
  </si>
  <si>
    <t>SINAPI 104778</t>
  </si>
  <si>
    <t>SINAPI 104774</t>
  </si>
  <si>
    <t>SINAPI 104775</t>
  </si>
  <si>
    <t>SINAPI 104777</t>
  </si>
  <si>
    <t>SINAPI 104773</t>
  </si>
  <si>
    <t>SINAPI 104782</t>
  </si>
  <si>
    <t>SINAPI 90451</t>
  </si>
  <si>
    <t>SINAPI 90452</t>
  </si>
  <si>
    <t>SINAPI 90455</t>
  </si>
  <si>
    <t>SINAPI 104784</t>
  </si>
  <si>
    <t>SINAPI 90453</t>
  </si>
  <si>
    <t>SINAPI 104783</t>
  </si>
  <si>
    <t>SINAPI 90454</t>
  </si>
  <si>
    <t>SINAPI 90459</t>
  </si>
  <si>
    <t>SINAPI 90456</t>
  </si>
  <si>
    <t>SINAPI 90458</t>
  </si>
  <si>
    <t>SINAPI 90457</t>
  </si>
  <si>
    <t>SINAPI 90447</t>
  </si>
  <si>
    <t>SINAPI 91222</t>
  </si>
  <si>
    <t>SINAPI 90443</t>
  </si>
  <si>
    <t>SINAPI 104780</t>
  </si>
  <si>
    <t>SINAPI 104781</t>
  </si>
  <si>
    <t>SINAPI 104779</t>
  </si>
  <si>
    <t>SINAPI 104787</t>
  </si>
  <si>
    <t>SINAPI 104788</t>
  </si>
  <si>
    <t>SINAPI 104786</t>
  </si>
  <si>
    <t>SINAPI 90445</t>
  </si>
  <si>
    <t>SINAPI 90446</t>
  </si>
  <si>
    <t>SINAPI 90444</t>
  </si>
  <si>
    <t>SINAPI 104764</t>
  </si>
  <si>
    <t>SINAPI 90460</t>
  </si>
  <si>
    <t>SINAPI 90462</t>
  </si>
  <si>
    <t>SINAPI 104765</t>
  </si>
  <si>
    <t>SINAPI 90461</t>
  </si>
  <si>
    <t>SINAPI 90463</t>
  </si>
  <si>
    <t>SINAPI 96560</t>
  </si>
  <si>
    <t>SINAPI 96559</t>
  </si>
  <si>
    <t>SINAPI 96562</t>
  </si>
  <si>
    <t>SINAPI 96563</t>
  </si>
  <si>
    <t>SINAPI 102469</t>
  </si>
  <si>
    <t>SINAPI 104388</t>
  </si>
  <si>
    <t>SINAPI 104387</t>
  </si>
  <si>
    <t>SINAPI 104364</t>
  </si>
  <si>
    <t>SINAPI 102097</t>
  </si>
  <si>
    <t>SINAPI 104365</t>
  </si>
  <si>
    <t>SINAPI 101870</t>
  </si>
  <si>
    <t>SINAPI 101866</t>
  </si>
  <si>
    <t>SINAPI 101867</t>
  </si>
  <si>
    <t>SINAPI 101868</t>
  </si>
  <si>
    <t>SINAPI 101869</t>
  </si>
  <si>
    <t>SINAPI 101856</t>
  </si>
  <si>
    <t>SINAPI 101865</t>
  </si>
  <si>
    <t>SINAPI 101861</t>
  </si>
  <si>
    <t>SINAPI 101862</t>
  </si>
  <si>
    <t>SINAPI 101863</t>
  </si>
  <si>
    <t>SINAPI 101864</t>
  </si>
  <si>
    <t>SINAPI 101860</t>
  </si>
  <si>
    <t>SINAPI 101857</t>
  </si>
  <si>
    <t>SINAPI 101858</t>
  </si>
  <si>
    <t>SINAPI 101859</t>
  </si>
  <si>
    <t>SINAPI 101852</t>
  </si>
  <si>
    <t>SINAPI 104385</t>
  </si>
  <si>
    <t>SINAPI 101850</t>
  </si>
  <si>
    <t>SINAPI 101855</t>
  </si>
  <si>
    <t>SINAPI 104386</t>
  </si>
  <si>
    <t>SINAPI 101853</t>
  </si>
  <si>
    <t>SINAPI 101849</t>
  </si>
  <si>
    <t>SINAPI 101841</t>
  </si>
  <si>
    <t>SINAPI 101843</t>
  </si>
  <si>
    <t>SINAPI 101844</t>
  </si>
  <si>
    <t>SINAPI 101845</t>
  </si>
  <si>
    <t>SINAPI 101842</t>
  </si>
  <si>
    <t>SINAPI 101846</t>
  </si>
  <si>
    <t>SINAPI 101847</t>
  </si>
  <si>
    <t>SINAPI 101848</t>
  </si>
  <si>
    <t>SINAPI 101839</t>
  </si>
  <si>
    <t>SINAPI 101840</t>
  </si>
  <si>
    <t>SINAPI 101837</t>
  </si>
  <si>
    <t>SINAPI 101838</t>
  </si>
  <si>
    <t>SINAPI 101836</t>
  </si>
  <si>
    <t>SINAPI 101835</t>
  </si>
  <si>
    <t>SINAPI 101827</t>
  </si>
  <si>
    <t>SINAPI 101829</t>
  </si>
  <si>
    <t>SINAPI 101830</t>
  </si>
  <si>
    <t>SINAPI 101831</t>
  </si>
  <si>
    <t>SINAPI 101828</t>
  </si>
  <si>
    <t>SINAPI 101832</t>
  </si>
  <si>
    <t>SINAPI 101833</t>
  </si>
  <si>
    <t>SINAPI 101834</t>
  </si>
  <si>
    <t>SINAPI 101825</t>
  </si>
  <si>
    <t>SINAPI 101826</t>
  </si>
  <si>
    <t>SINAPI 101823</t>
  </si>
  <si>
    <t>SINAPI 101824</t>
  </si>
  <si>
    <t>SINAPI 101822</t>
  </si>
  <si>
    <t>SINAPI 101819</t>
  </si>
  <si>
    <t>SINAPI 104370</t>
  </si>
  <si>
    <t>SINAPI 101817</t>
  </si>
  <si>
    <t>SINAPI 101816</t>
  </si>
  <si>
    <t>SINAPI 104369</t>
  </si>
  <si>
    <t>SINAPI 101820</t>
  </si>
  <si>
    <t>SINAPI 102988</t>
  </si>
  <si>
    <t>SINAPI 101814</t>
  </si>
  <si>
    <t>SINAPI 102098</t>
  </si>
  <si>
    <t>SINAPI 104366</t>
  </si>
  <si>
    <t>SINAPI 102099</t>
  </si>
  <si>
    <t>SINAPI 104367</t>
  </si>
  <si>
    <t>SINAPI 92994</t>
  </si>
  <si>
    <t>SINAPI 92996</t>
  </si>
  <si>
    <t>SINAPI 92998</t>
  </si>
  <si>
    <t>SINAPI 93000</t>
  </si>
  <si>
    <t>SINAPI 92984</t>
  </si>
  <si>
    <t>SINAPI 93002</t>
  </si>
  <si>
    <t>SINAPI 92986</t>
  </si>
  <si>
    <t>SINAPI 92988</t>
  </si>
  <si>
    <t>SINAPI 92990</t>
  </si>
  <si>
    <t>SINAPI 92992</t>
  </si>
  <si>
    <t>SINAPI 103491</t>
  </si>
  <si>
    <t>SINAPI 93026</t>
  </si>
  <si>
    <t>SINAPI 93018</t>
  </si>
  <si>
    <t>SINAPI 93020</t>
  </si>
  <si>
    <t>SINAPI 93022</t>
  </si>
  <si>
    <t>SINAPI 93024</t>
  </si>
  <si>
    <t>SINAPI 97670</t>
  </si>
  <si>
    <t>SINAPI 103486</t>
  </si>
  <si>
    <t>SINAPI 103487</t>
  </si>
  <si>
    <t>SINAPI 103488</t>
  </si>
  <si>
    <t>SINAPI 103489</t>
  </si>
  <si>
    <t>SINAPI 97667</t>
  </si>
  <si>
    <t>SINAPI 97668</t>
  </si>
  <si>
    <t>SINAPI 97669</t>
  </si>
  <si>
    <t>SINAPI 93012</t>
  </si>
  <si>
    <t>SINAPI 93008</t>
  </si>
  <si>
    <t>SINAPI 93009</t>
  </si>
  <si>
    <t>SINAPI 93010</t>
  </si>
  <si>
    <t>SINAPI 93011</t>
  </si>
  <si>
    <t>SINAPI 103492</t>
  </si>
  <si>
    <t>SINAPI 93017</t>
  </si>
  <si>
    <t>SINAPI 93013</t>
  </si>
  <si>
    <t>SINAPI 93014</t>
  </si>
  <si>
    <t>SINAPI 93015</t>
  </si>
  <si>
    <t>SINAPI 93016</t>
  </si>
  <si>
    <t>SINAPI 103490</t>
  </si>
  <si>
    <t>SINAPI 98306</t>
  </si>
  <si>
    <t>SINAPI 100553</t>
  </si>
  <si>
    <t>SINAPI 100554</t>
  </si>
  <si>
    <t>SINAPI 98300</t>
  </si>
  <si>
    <t>SINAPI 98295</t>
  </si>
  <si>
    <t>SINAPI 98294</t>
  </si>
  <si>
    <t>SINAPI 98297</t>
  </si>
  <si>
    <t>SINAPI 98296</t>
  </si>
  <si>
    <t>SINAPI 98299</t>
  </si>
  <si>
    <t>SINAPI 98298</t>
  </si>
  <si>
    <t>SINAPI 98261</t>
  </si>
  <si>
    <t>SINAPI 98287</t>
  </si>
  <si>
    <t>SINAPI 98280</t>
  </si>
  <si>
    <t>SINAPI 98288</t>
  </si>
  <si>
    <t>SINAPI 98281</t>
  </si>
  <si>
    <t>SINAPI 98262</t>
  </si>
  <si>
    <t>SINAPI 98289</t>
  </si>
  <si>
    <t>SINAPI 98282</t>
  </si>
  <si>
    <t>SINAPI 98263</t>
  </si>
  <si>
    <t>SINAPI 98290</t>
  </si>
  <si>
    <t>SINAPI 98283</t>
  </si>
  <si>
    <t>SINAPI 98264</t>
  </si>
  <si>
    <t>SINAPI 98273</t>
  </si>
  <si>
    <t>SINAPI 98291</t>
  </si>
  <si>
    <t>SINAPI 98284</t>
  </si>
  <si>
    <t>SINAPI 98265</t>
  </si>
  <si>
    <t>SINAPI 98274</t>
  </si>
  <si>
    <t>SINAPI 98292</t>
  </si>
  <si>
    <t>SINAPI 98285</t>
  </si>
  <si>
    <t>SINAPI 98266</t>
  </si>
  <si>
    <t>SINAPI 98275</t>
  </si>
  <si>
    <t>SINAPI 98293</t>
  </si>
  <si>
    <t>SINAPI 98286</t>
  </si>
  <si>
    <t>SINAPI 98267</t>
  </si>
  <si>
    <t>SINAPI 98276</t>
  </si>
  <si>
    <t>SINAPI 98268</t>
  </si>
  <si>
    <t>SINAPI 98277</t>
  </si>
  <si>
    <t>SINAPI 98272</t>
  </si>
  <si>
    <t>SINAPI 98269</t>
  </si>
  <si>
    <t>SINAPI 98278</t>
  </si>
  <si>
    <t>SINAPI 98270</t>
  </si>
  <si>
    <t>SINAPI 98279</t>
  </si>
  <si>
    <t>SINAPI 98271</t>
  </si>
  <si>
    <t>SINAPI 98400</t>
  </si>
  <si>
    <t>SINAPI 98401</t>
  </si>
  <si>
    <t>SINAPI 98402</t>
  </si>
  <si>
    <t>SINAPI 100556</t>
  </si>
  <si>
    <t>SINAPI 100557</t>
  </si>
  <si>
    <t>SINAPI 98301</t>
  </si>
  <si>
    <t>SINAPI 98302</t>
  </si>
  <si>
    <t>SINAPI 98593</t>
  </si>
  <si>
    <t>SINAPI 98304</t>
  </si>
  <si>
    <t>SINAPI 100561</t>
  </si>
  <si>
    <t>SINAPI 100562</t>
  </si>
  <si>
    <t>SINAPI 100560</t>
  </si>
  <si>
    <t>SINAPI 100563</t>
  </si>
  <si>
    <t>SINAPI 100555</t>
  </si>
  <si>
    <t>SINAPI 98305</t>
  </si>
  <si>
    <t>SINAPI 98307</t>
  </si>
  <si>
    <t>SINAPI 98308</t>
  </si>
  <si>
    <t>SINAPI 103401</t>
  </si>
  <si>
    <t>SINAPI 103402</t>
  </si>
  <si>
    <t>SINAPI 103403</t>
  </si>
  <si>
    <t>SINAPI 103397</t>
  </si>
  <si>
    <t>SINAPI 103404</t>
  </si>
  <si>
    <t>SINAPI 103405</t>
  </si>
  <si>
    <t>SINAPI 103406</t>
  </si>
  <si>
    <t>SINAPI 103407</t>
  </si>
  <si>
    <t>SINAPI 103408</t>
  </si>
  <si>
    <t>SINAPI 103398</t>
  </si>
  <si>
    <t>SINAPI 103409</t>
  </si>
  <si>
    <t>SINAPI 103410</t>
  </si>
  <si>
    <t>SINAPI 103399</t>
  </si>
  <si>
    <t>SINAPI 103400</t>
  </si>
  <si>
    <t>SINAPI 103415</t>
  </si>
  <si>
    <t>SINAPI 103416</t>
  </si>
  <si>
    <t>SINAPI 103417</t>
  </si>
  <si>
    <t>SINAPI 103411</t>
  </si>
  <si>
    <t>SINAPI 103418</t>
  </si>
  <si>
    <t>SINAPI 103419</t>
  </si>
  <si>
    <t>SINAPI 103420</t>
  </si>
  <si>
    <t>SINAPI 103421</t>
  </si>
  <si>
    <t>SINAPI 103422</t>
  </si>
  <si>
    <t>SINAPI 103412</t>
  </si>
  <si>
    <t>SINAPI 103423</t>
  </si>
  <si>
    <t>SINAPI 103424</t>
  </si>
  <si>
    <t>SINAPI 103413</t>
  </si>
  <si>
    <t>SINAPI 103414</t>
  </si>
  <si>
    <t>SINAPI 103432</t>
  </si>
  <si>
    <t>SINAPI 103430</t>
  </si>
  <si>
    <t>SINAPI 103431</t>
  </si>
  <si>
    <t>SINAPI 103433</t>
  </si>
  <si>
    <t>SINAPI 103434</t>
  </si>
  <si>
    <t>SINAPI 103435</t>
  </si>
  <si>
    <t>SINAPI 103436</t>
  </si>
  <si>
    <t>SINAPI 103482</t>
  </si>
  <si>
    <t>SINAPI 103465</t>
  </si>
  <si>
    <t>SINAPI 103483</t>
  </si>
  <si>
    <t>SINAPI 103484</t>
  </si>
  <si>
    <t>SINAPI 103466</t>
  </si>
  <si>
    <t>SINAPI 103485</t>
  </si>
  <si>
    <t>SINAPI 103467</t>
  </si>
  <si>
    <t>SINAPI 103461</t>
  </si>
  <si>
    <t>SINAPI 103468</t>
  </si>
  <si>
    <t>SINAPI 103469</t>
  </si>
  <si>
    <t>SINAPI 103470</t>
  </si>
  <si>
    <t>SINAPI 103471</t>
  </si>
  <si>
    <t>SINAPI 103472</t>
  </si>
  <si>
    <t>SINAPI 103462</t>
  </si>
  <si>
    <t>SINAPI 103473</t>
  </si>
  <si>
    <t>SINAPI 103474</t>
  </si>
  <si>
    <t>SINAPI 103475</t>
  </si>
  <si>
    <t>SINAPI 103476</t>
  </si>
  <si>
    <t>SINAPI 103477</t>
  </si>
  <si>
    <t>SINAPI 103463</t>
  </si>
  <si>
    <t>SINAPI 103478</t>
  </si>
  <si>
    <t>SINAPI 103479</t>
  </si>
  <si>
    <t>SINAPI 103480</t>
  </si>
  <si>
    <t>SINAPI 103464</t>
  </si>
  <si>
    <t>SINAPI 103481</t>
  </si>
  <si>
    <t>SINAPI 103459</t>
  </si>
  <si>
    <t>SINAPI 103460</t>
  </si>
  <si>
    <t>SINAPI 103443</t>
  </si>
  <si>
    <t>SINAPI 103444</t>
  </si>
  <si>
    <t>SINAPI 103445</t>
  </si>
  <si>
    <t>SINAPI 103446</t>
  </si>
  <si>
    <t>SINAPI 103447</t>
  </si>
  <si>
    <t>SINAPI 103448</t>
  </si>
  <si>
    <t>SINAPI 103449</t>
  </si>
  <si>
    <t>SINAPI 103450</t>
  </si>
  <si>
    <t>SINAPI 103451</t>
  </si>
  <si>
    <t>SINAPI 103452</t>
  </si>
  <si>
    <t>SINAPI 103453</t>
  </si>
  <si>
    <t>SINAPI 103454</t>
  </si>
  <si>
    <t>SINAPI 103455</t>
  </si>
  <si>
    <t>SINAPI 103456</t>
  </si>
  <si>
    <t>SINAPI 103457</t>
  </si>
  <si>
    <t>SINAPI 103458</t>
  </si>
  <si>
    <t>SINAPI 103425</t>
  </si>
  <si>
    <t>SINAPI 103428</t>
  </si>
  <si>
    <t>SINAPI 103426</t>
  </si>
  <si>
    <t>SINAPI 103429</t>
  </si>
  <si>
    <t>SINAPI 103427</t>
  </si>
  <si>
    <t>SINAPI 103393</t>
  </si>
  <si>
    <t>SINAPI 103376</t>
  </si>
  <si>
    <t>SINAPI 104804</t>
  </si>
  <si>
    <t>SINAPI 104805</t>
  </si>
  <si>
    <t>SINAPI 103377</t>
  </si>
  <si>
    <t>SINAPI 104806</t>
  </si>
  <si>
    <t>SINAPI 103378</t>
  </si>
  <si>
    <t>SINAPI 103372</t>
  </si>
  <si>
    <t>SINAPI 103379</t>
  </si>
  <si>
    <t>SINAPI 103380</t>
  </si>
  <si>
    <t>SINAPI 103381</t>
  </si>
  <si>
    <t>SINAPI 103382</t>
  </si>
  <si>
    <t>SINAPI 103383</t>
  </si>
  <si>
    <t>SINAPI 103373</t>
  </si>
  <si>
    <t>SINAPI 103384</t>
  </si>
  <si>
    <t>SINAPI 103385</t>
  </si>
  <si>
    <t>SINAPI 103386</t>
  </si>
  <si>
    <t>SINAPI 103387</t>
  </si>
  <si>
    <t>SINAPI 103388</t>
  </si>
  <si>
    <t>SINAPI 103374</t>
  </si>
  <si>
    <t>SINAPI 103389</t>
  </si>
  <si>
    <t>SINAPI 103390</t>
  </si>
  <si>
    <t>SINAPI 103391</t>
  </si>
  <si>
    <t>SINAPI 103375</t>
  </si>
  <si>
    <t>SINAPI 103392</t>
  </si>
  <si>
    <t>SINAPI 103440</t>
  </si>
  <si>
    <t>SINAPI 103441</t>
  </si>
  <si>
    <t>SINAPI 103442</t>
  </si>
  <si>
    <t>SINAPI 103437</t>
  </si>
  <si>
    <t>SINAPI 103438</t>
  </si>
  <si>
    <t>SINAPI 103439</t>
  </si>
  <si>
    <t>SINAPI 88789</t>
  </si>
  <si>
    <t>SINAPI 88788</t>
  </si>
  <si>
    <t>SINAPI 87245</t>
  </si>
  <si>
    <t>SINAPI 87244</t>
  </si>
  <si>
    <t>SINAPI 104589</t>
  </si>
  <si>
    <t>SINAPI 104588</t>
  </si>
  <si>
    <t>SINAPI 104591</t>
  </si>
  <si>
    <t>SINAPI 104590</t>
  </si>
  <si>
    <t>SINAPI 87267</t>
  </si>
  <si>
    <t>SINAPI 104614</t>
  </si>
  <si>
    <t>SINAPI 104613</t>
  </si>
  <si>
    <t>SINAPI 87265</t>
  </si>
  <si>
    <t>SINAPI 87271</t>
  </si>
  <si>
    <t>SINAPI 87269</t>
  </si>
  <si>
    <t>SINAPI 87275</t>
  </si>
  <si>
    <t>SINAPI 87273</t>
  </si>
  <si>
    <t>SINAPI 104612</t>
  </si>
  <si>
    <t>SINAPI 104611</t>
  </si>
  <si>
    <t>SINAPI 104618</t>
  </si>
  <si>
    <t>SINAPI 104616</t>
  </si>
  <si>
    <t>SINAPI 104617</t>
  </si>
  <si>
    <t>SINAPI 104615</t>
  </si>
  <si>
    <t>SINAPI 87247</t>
  </si>
  <si>
    <t>SINAPI 87248</t>
  </si>
  <si>
    <t>SINAPI 87246</t>
  </si>
  <si>
    <t>SINAPI 104601</t>
  </si>
  <si>
    <t>SINAPI 104603</t>
  </si>
  <si>
    <t>SINAPI 104599</t>
  </si>
  <si>
    <t>SINAPI 87250</t>
  </si>
  <si>
    <t>SINAPI 87251</t>
  </si>
  <si>
    <t>SINAPI 87249</t>
  </si>
  <si>
    <t>SINAPI 104606</t>
  </si>
  <si>
    <t>SINAPI 104607</t>
  </si>
  <si>
    <t>SINAPI 104605</t>
  </si>
  <si>
    <t>SINAPI 87256</t>
  </si>
  <si>
    <t>SINAPI 87257</t>
  </si>
  <si>
    <t>SINAPI 87255</t>
  </si>
  <si>
    <t>SINAPI 104594</t>
  </si>
  <si>
    <t>SINAPI 104595</t>
  </si>
  <si>
    <t>SINAPI 104593</t>
  </si>
  <si>
    <t>SINAPI 87262</t>
  </si>
  <si>
    <t>SINAPI 87263</t>
  </si>
  <si>
    <t>SINAPI 87261</t>
  </si>
  <si>
    <t>SINAPI 104597</t>
  </si>
  <si>
    <t>SINAPI 104598</t>
  </si>
  <si>
    <t>SINAPI 104596</t>
  </si>
  <si>
    <t>SINAPI 88648</t>
  </si>
  <si>
    <t>SINAPI 88649</t>
  </si>
  <si>
    <t>SINAPI 88650</t>
  </si>
  <si>
    <t>SINAPI 104619</t>
  </si>
  <si>
    <t>SINAPI 103741</t>
  </si>
  <si>
    <t>SINAPI 103755</t>
  </si>
  <si>
    <t>SINAPI 103753</t>
  </si>
  <si>
    <t>SINAPI 103754</t>
  </si>
  <si>
    <t>SINAPI 103752</t>
  </si>
  <si>
    <t>SINAPI 103759</t>
  </si>
  <si>
    <t>SINAPI 103757</t>
  </si>
  <si>
    <t>SINAPI 103758</t>
  </si>
  <si>
    <t>SINAPI 103756</t>
  </si>
  <si>
    <t>SINAPI 103734</t>
  </si>
  <si>
    <t>SINAPI 103740</t>
  </si>
  <si>
    <t>SINAPI 103747</t>
  </si>
  <si>
    <t>SINAPI 103746</t>
  </si>
  <si>
    <t>SINAPI 103749</t>
  </si>
  <si>
    <t>SINAPI 103744</t>
  </si>
  <si>
    <t>SINAPI 103748</t>
  </si>
  <si>
    <t>SINAPI 103745</t>
  </si>
  <si>
    <t>SINAPI 103751</t>
  </si>
  <si>
    <t>SINAPI 103750</t>
  </si>
  <si>
    <t>SINAPI 103735</t>
  </si>
  <si>
    <t>SINAPI 103738</t>
  </si>
  <si>
    <t>SINAPI 103736</t>
  </si>
  <si>
    <t>SINAPI 103739</t>
  </si>
  <si>
    <t>SINAPI 103737</t>
  </si>
  <si>
    <t>SINAPI 103742</t>
  </si>
  <si>
    <t>SINAPI 103689</t>
  </si>
  <si>
    <t>SINAPI 103702</t>
  </si>
  <si>
    <t>SINAPI 103700</t>
  </si>
  <si>
    <t>SINAPI 103698</t>
  </si>
  <si>
    <t>SINAPI 103703</t>
  </si>
  <si>
    <t>SINAPI 103701</t>
  </si>
  <si>
    <t>SINAPI 103699</t>
  </si>
  <si>
    <t>SINAPI 103704</t>
  </si>
  <si>
    <t>SINAPI 103706</t>
  </si>
  <si>
    <t>SINAPI 103707</t>
  </si>
  <si>
    <t>SINAPI 103708</t>
  </si>
  <si>
    <t>SINAPI 103709</t>
  </si>
  <si>
    <t>SINAPI 103710</t>
  </si>
  <si>
    <t>SINAPI 103711</t>
  </si>
  <si>
    <t>SINAPI 103712</t>
  </si>
  <si>
    <t>SINAPI 103713</t>
  </si>
  <si>
    <t>SINAPI 103714</t>
  </si>
  <si>
    <t>SINAPI 103715</t>
  </si>
  <si>
    <t>SINAPI 103716</t>
  </si>
  <si>
    <t>SINAPI 103717</t>
  </si>
  <si>
    <t>SINAPI 103718</t>
  </si>
  <si>
    <t>SINAPI 103719</t>
  </si>
  <si>
    <t>SINAPI 103720</t>
  </si>
  <si>
    <t>SINAPI 103721</t>
  </si>
  <si>
    <t>SINAPI 103705</t>
  </si>
  <si>
    <t>SINAPI 103722</t>
  </si>
  <si>
    <t>SINAPI 103723</t>
  </si>
  <si>
    <t>SINAPI 103724</t>
  </si>
  <si>
    <t>SINAPI 103725</t>
  </si>
  <si>
    <t>SINAPI 103726</t>
  </si>
  <si>
    <t>SINAPI 103727</t>
  </si>
  <si>
    <t>SINAPI 103728</t>
  </si>
  <si>
    <t>SINAPI 103729</t>
  </si>
  <si>
    <t>SINAPI 103730</t>
  </si>
  <si>
    <t>SINAPI 103731</t>
  </si>
  <si>
    <t>SINAPI 103732</t>
  </si>
  <si>
    <t>SINAPI 103733</t>
  </si>
  <si>
    <t>SINAPI 103696</t>
  </si>
  <si>
    <t>SINAPI 103697</t>
  </si>
  <si>
    <t>SINAPI 103695</t>
  </si>
  <si>
    <t>SINAPI 103694</t>
  </si>
  <si>
    <t>SINAPI 103690</t>
  </si>
  <si>
    <t>SINAPI 103693</t>
  </si>
  <si>
    <t>SINAPI 103692</t>
  </si>
  <si>
    <t>SINAPI 103691</t>
  </si>
  <si>
    <t>SINAPI 96987</t>
  </si>
  <si>
    <t>SINAPI 96989</t>
  </si>
  <si>
    <t>SINAPI 104749</t>
  </si>
  <si>
    <t>SINAPI 104750</t>
  </si>
  <si>
    <t>SINAPI 104751</t>
  </si>
  <si>
    <t>SINAPI 104752</t>
  </si>
  <si>
    <t>SINAPI 104753</t>
  </si>
  <si>
    <t>SINAPI 104754</t>
  </si>
  <si>
    <t>SINAPI 104755</t>
  </si>
  <si>
    <t>SINAPI 96982</t>
  </si>
  <si>
    <t>SINAPI 96993</t>
  </si>
  <si>
    <t>SINAPI 96990</t>
  </si>
  <si>
    <t>SINAPI 96991</t>
  </si>
  <si>
    <t>SINAPI 96992</t>
  </si>
  <si>
    <t>SINAPI 96994</t>
  </si>
  <si>
    <t>SINAPI 96973</t>
  </si>
  <si>
    <t>SINAPI 104743</t>
  </si>
  <si>
    <t>SINAPI 96977</t>
  </si>
  <si>
    <t>SINAPI 96974</t>
  </si>
  <si>
    <t>SINAPI 104744</t>
  </si>
  <si>
    <t>SINAPI 96978</t>
  </si>
  <si>
    <t>SINAPI 96975</t>
  </si>
  <si>
    <t>SINAPI 104745</t>
  </si>
  <si>
    <t>SINAPI 96979</t>
  </si>
  <si>
    <t>SINAPI 96976</t>
  </si>
  <si>
    <t>SINAPI 96984</t>
  </si>
  <si>
    <t>SINAPI 96980</t>
  </si>
  <si>
    <t>SINAPI 96986</t>
  </si>
  <si>
    <t>SINAPI 96985</t>
  </si>
  <si>
    <t>SINAPI 96988</t>
  </si>
  <si>
    <t>SINAPI 104746</t>
  </si>
  <si>
    <t>SINAPI 104747</t>
  </si>
  <si>
    <t>SINAPI 96983</t>
  </si>
  <si>
    <t>SINAPI 104748</t>
  </si>
  <si>
    <t>SINAPI 98463</t>
  </si>
  <si>
    <t>SINAPI 104827</t>
  </si>
  <si>
    <t>SINAPI 104828</t>
  </si>
  <si>
    <t>SINAPI 104824</t>
  </si>
  <si>
    <t>SINAPI 104826</t>
  </si>
  <si>
    <t>SINAPI 104825</t>
  </si>
  <si>
    <t>SINAPI 104993</t>
  </si>
  <si>
    <t>SINAPI 104994</t>
  </si>
  <si>
    <t>SINAPI 104995</t>
  </si>
  <si>
    <t>SINAPI 104996</t>
  </si>
  <si>
    <t>SINAPI 95676</t>
  </si>
  <si>
    <t>SINAPI 95677</t>
  </si>
  <si>
    <t>SINAPI 105135</t>
  </si>
  <si>
    <t>SINAPI 104998</t>
  </si>
  <si>
    <t>SINAPI 104997</t>
  </si>
  <si>
    <t>SINAPI 95673</t>
  </si>
  <si>
    <t>SINAPI 95674</t>
  </si>
  <si>
    <t>SINAPI 104992</t>
  </si>
  <si>
    <t>SINAPI 95675</t>
  </si>
  <si>
    <t>SINAPI 95648</t>
  </si>
  <si>
    <t>SINAPI 95649</t>
  </si>
  <si>
    <t>SINAPI 95650</t>
  </si>
  <si>
    <t>SINAPI 95651</t>
  </si>
  <si>
    <t>SINAPI 95652</t>
  </si>
  <si>
    <t>SINAPI 95653</t>
  </si>
  <si>
    <t>SINAPI 95654</t>
  </si>
  <si>
    <t>SINAPI 95655</t>
  </si>
  <si>
    <t>SINAPI 95657</t>
  </si>
  <si>
    <t>SINAPI 95658</t>
  </si>
  <si>
    <t>SINAPI 95659</t>
  </si>
  <si>
    <t>SINAPI 95660</t>
  </si>
  <si>
    <t>SINAPI 95661</t>
  </si>
  <si>
    <t>SINAPI 95662</t>
  </si>
  <si>
    <t>SINAPI 95663</t>
  </si>
  <si>
    <t>SINAPI 95664</t>
  </si>
  <si>
    <t>SINAPI 95665</t>
  </si>
  <si>
    <t>SINAPI 95666</t>
  </si>
  <si>
    <t>SINAPI 95667</t>
  </si>
  <si>
    <t>SINAPI 95668</t>
  </si>
  <si>
    <t>SINAPI 95669</t>
  </si>
  <si>
    <t>SINAPI 95670</t>
  </si>
  <si>
    <t>SINAPI 95671</t>
  </si>
  <si>
    <t>SINAPI 95672</t>
  </si>
  <si>
    <t>SINAPI 97741</t>
  </si>
  <si>
    <t>SINAPI 95641</t>
  </si>
  <si>
    <t>SINAPI 95642</t>
  </si>
  <si>
    <t>SINAPI 95643</t>
  </si>
  <si>
    <t>SINAPI 95644</t>
  </si>
  <si>
    <t>SINAPI 95645</t>
  </si>
  <si>
    <t>SINAPI 95646</t>
  </si>
  <si>
    <t>SINAPI 95647</t>
  </si>
  <si>
    <t>SINAPI 95636</t>
  </si>
  <si>
    <t>SINAPI 95637</t>
  </si>
  <si>
    <t>SINAPI 95638</t>
  </si>
  <si>
    <t>SINAPI 95639</t>
  </si>
  <si>
    <t>SINAPI 95634</t>
  </si>
  <si>
    <t>SINAPI 95635</t>
  </si>
  <si>
    <t>SINAPI 98751</t>
  </si>
  <si>
    <t>SINAPI 98746</t>
  </si>
  <si>
    <t>SINAPI 98753</t>
  </si>
  <si>
    <t>SINAPI 98750</t>
  </si>
  <si>
    <t>SINAPI 98749</t>
  </si>
  <si>
    <t>SINAPI 98752</t>
  </si>
  <si>
    <t>SINAPI 98529</t>
  </si>
  <si>
    <t>SINAPI 98530</t>
  </si>
  <si>
    <t>SINAPI 98531</t>
  </si>
  <si>
    <t>SINAPI 98524</t>
  </si>
  <si>
    <t>SINAPI 98525</t>
  </si>
  <si>
    <t>SINAPI 98533</t>
  </si>
  <si>
    <t>SINAPI 98534</t>
  </si>
  <si>
    <t>SINAPI 98535</t>
  </si>
  <si>
    <t>SINAPI 98532</t>
  </si>
  <si>
    <t>SINAPI 98526</t>
  </si>
  <si>
    <t>SINAPI 98527</t>
  </si>
  <si>
    <t>SINAPI 98528</t>
  </si>
  <si>
    <t>SINAPI 94232</t>
  </si>
  <si>
    <t>SINAPI 100434</t>
  </si>
  <si>
    <t>SINAPI 94229</t>
  </si>
  <si>
    <t>SINAPI 94227</t>
  </si>
  <si>
    <t>SINAPI 94228</t>
  </si>
  <si>
    <t>SINAPI 94219</t>
  </si>
  <si>
    <t>SINAPI 94220</t>
  </si>
  <si>
    <t>SINAPI 100326</t>
  </si>
  <si>
    <t>SINAPI 94221</t>
  </si>
  <si>
    <t>SINAPI 94222</t>
  </si>
  <si>
    <t>SINAPI 94451</t>
  </si>
  <si>
    <t>SINAPI 94223</t>
  </si>
  <si>
    <t>SINAPI 100325</t>
  </si>
  <si>
    <t>SINAPI 94224</t>
  </si>
  <si>
    <t>SINAPI 102653</t>
  </si>
  <si>
    <t>SINAPI 100330</t>
  </si>
  <si>
    <t>SINAPI 100331</t>
  </si>
  <si>
    <t>SINAPI 100328</t>
  </si>
  <si>
    <t>SINAPI 100329</t>
  </si>
  <si>
    <t>SINAPI 94231</t>
  </si>
  <si>
    <t>SINAPI 100435</t>
  </si>
  <si>
    <t>SINAPI 100327</t>
  </si>
  <si>
    <t>SINAPI 94226</t>
  </si>
  <si>
    <t>SINAPI 94201</t>
  </si>
  <si>
    <t>SINAPI 94204</t>
  </si>
  <si>
    <t>SINAPI 94447</t>
  </si>
  <si>
    <t>SINAPI 94448</t>
  </si>
  <si>
    <t>SINAPI 94445</t>
  </si>
  <si>
    <t>SINAPI 94446</t>
  </si>
  <si>
    <t>SINAPI 94440</t>
  </si>
  <si>
    <t>SINAPI 94441</t>
  </si>
  <si>
    <t>SINAPI 94195</t>
  </si>
  <si>
    <t>SINAPI 94198</t>
  </si>
  <si>
    <t>SINAPI 94442</t>
  </si>
  <si>
    <t>SINAPI 94443</t>
  </si>
  <si>
    <t>SINAPI 94213</t>
  </si>
  <si>
    <t>SINAPI 94189</t>
  </si>
  <si>
    <t>SINAPI 94192</t>
  </si>
  <si>
    <t>SINAPI 94444</t>
  </si>
  <si>
    <t>SINAPI 94218</t>
  </si>
  <si>
    <t>SINAPI 94216</t>
  </si>
  <si>
    <t>SINAPI 94449</t>
  </si>
  <si>
    <t>SINAPI 94210</t>
  </si>
  <si>
    <t>SINAPI 94207</t>
  </si>
  <si>
    <t>SINAPI 102109</t>
  </si>
  <si>
    <t>SINAPI 102110</t>
  </si>
  <si>
    <t>SINAPI 103656</t>
  </si>
  <si>
    <t>SINAPI 102105</t>
  </si>
  <si>
    <t>SINAPI 102106</t>
  </si>
  <si>
    <t>SINAPI 102107</t>
  </si>
  <si>
    <t>SINAPI 102102</t>
  </si>
  <si>
    <t>SINAPI 102108</t>
  </si>
  <si>
    <t>SINAPI 102103</t>
  </si>
  <si>
    <t>SINAPI 103654</t>
  </si>
  <si>
    <t>SINAPI 102104</t>
  </si>
  <si>
    <t>SINAPI 103655</t>
  </si>
  <si>
    <t>SINAPI 105473</t>
  </si>
  <si>
    <t>SINAPI 105414</t>
  </si>
  <si>
    <t>SINAPI 105424</t>
  </si>
  <si>
    <t>SINAPI 105448</t>
  </si>
  <si>
    <t>SINAPI 105409</t>
  </si>
  <si>
    <t>SINAPI 105415</t>
  </si>
  <si>
    <t>SINAPI 105487</t>
  </si>
  <si>
    <t>SINAPI 105451</t>
  </si>
  <si>
    <t>SINAPI 105454</t>
  </si>
  <si>
    <t>SINAPI 105411</t>
  </si>
  <si>
    <t>SINAPI 105419</t>
  </si>
  <si>
    <t>SINAPI 105443</t>
  </si>
  <si>
    <t>SINAPI 105455</t>
  </si>
  <si>
    <t>SINAPI 105412</t>
  </si>
  <si>
    <t>SINAPI 105420</t>
  </si>
  <si>
    <t>SINAPI 105444</t>
  </si>
  <si>
    <t>SINAPI 105456</t>
  </si>
  <si>
    <t>SINAPI 105478</t>
  </si>
  <si>
    <t>SINAPI 105421</t>
  </si>
  <si>
    <t>SINAPI 105445</t>
  </si>
  <si>
    <t>SINAPI 105453</t>
  </si>
  <si>
    <t>SINAPI 105497</t>
  </si>
  <si>
    <t>SINAPI 105418</t>
  </si>
  <si>
    <t>SINAPI 105442</t>
  </si>
  <si>
    <t>SINAPI 105410</t>
  </si>
  <si>
    <t>SINAPI 105416</t>
  </si>
  <si>
    <t>SINAPI 105488</t>
  </si>
  <si>
    <t>SINAPI 105452</t>
  </si>
  <si>
    <t>SINAPI 105475</t>
  </si>
  <si>
    <t>SINAPI 105498</t>
  </si>
  <si>
    <t>SINAPI 105486</t>
  </si>
  <si>
    <t>SINAPI 105450</t>
  </si>
  <si>
    <t>SINAPI 105438</t>
  </si>
  <si>
    <t>SINAPI 105463</t>
  </si>
  <si>
    <t>SINAPI 105485</t>
  </si>
  <si>
    <t>SINAPI 105428</t>
  </si>
  <si>
    <t>SINAPI 105426</t>
  </si>
  <si>
    <t>SINAPI 105491</t>
  </si>
  <si>
    <t>SINAPI 105495</t>
  </si>
  <si>
    <t>SINAPI 105407</t>
  </si>
  <si>
    <t>SINAPI 105427</t>
  </si>
  <si>
    <t>SINAPI 105492</t>
  </si>
  <si>
    <t>SINAPI 105496</t>
  </si>
  <si>
    <t>SINAPI 105425</t>
  </si>
  <si>
    <t>SINAPI 105477</t>
  </si>
  <si>
    <t>SINAPI 105490</t>
  </si>
  <si>
    <t>SINAPI 105494</t>
  </si>
  <si>
    <t>SINAPI 105417</t>
  </si>
  <si>
    <t>SINAPI 105461</t>
  </si>
  <si>
    <t>SINAPI 105436</t>
  </si>
  <si>
    <t>SINAPI 105483</t>
  </si>
  <si>
    <t>SINAPI 105505</t>
  </si>
  <si>
    <t>SINAPI 105435</t>
  </si>
  <si>
    <t>SINAPI 105460</t>
  </si>
  <si>
    <t>SINAPI 105470</t>
  </si>
  <si>
    <t>SINAPI 105504</t>
  </si>
  <si>
    <t>SINAPI 105476</t>
  </si>
  <si>
    <t>SINAPI 105471</t>
  </si>
  <si>
    <t>SINAPI 105493</t>
  </si>
  <si>
    <t>SINAPI 105482</t>
  </si>
  <si>
    <t>SINAPI 105430</t>
  </si>
  <si>
    <t>SINAPI 105440</t>
  </si>
  <si>
    <t>SINAPI 105465</t>
  </si>
  <si>
    <t>SINAPI 105499</t>
  </si>
  <si>
    <t>SINAPI 105431</t>
  </si>
  <si>
    <t>SINAPI 105441</t>
  </si>
  <si>
    <t>SINAPI 105466</t>
  </si>
  <si>
    <t>SINAPI 105500</t>
  </si>
  <si>
    <t>SINAPI 105429</t>
  </si>
  <si>
    <t>SINAPI 105439</t>
  </si>
  <si>
    <t>SINAPI 105464</t>
  </si>
  <si>
    <t>SINAPI 105489</t>
  </si>
  <si>
    <t>SINAPI 105437</t>
  </si>
  <si>
    <t>SINAPI 105462</t>
  </si>
  <si>
    <t>SINAPI 105484</t>
  </si>
  <si>
    <t>SINAPI 105506</t>
  </si>
  <si>
    <t>SINAPI 105432</t>
  </si>
  <si>
    <t>SINAPI 105457</t>
  </si>
  <si>
    <t>SINAPI 105467</t>
  </si>
  <si>
    <t>SINAPI 105501</t>
  </si>
  <si>
    <t>SINAPI 105433</t>
  </si>
  <si>
    <t>SINAPI 105458</t>
  </si>
  <si>
    <t>SINAPI 105468</t>
  </si>
  <si>
    <t>SINAPI 105502</t>
  </si>
  <si>
    <t>SINAPI 105434</t>
  </si>
  <si>
    <t>SINAPI 105459</t>
  </si>
  <si>
    <t>SINAPI 105469</t>
  </si>
  <si>
    <t>SINAPI 105503</t>
  </si>
  <si>
    <t>SINAPI 105472</t>
  </si>
  <si>
    <t>SINAPI 105413</t>
  </si>
  <si>
    <t>SINAPI 105423</t>
  </si>
  <si>
    <t>SINAPI 105447</t>
  </si>
  <si>
    <t>SINAPI 105408</t>
  </si>
  <si>
    <t>SINAPI 105479</t>
  </si>
  <si>
    <t>SINAPI 105422</t>
  </si>
  <si>
    <t>SINAPI 105446</t>
  </si>
  <si>
    <t>SINAPI 105474</t>
  </si>
  <si>
    <t>SINAPI 105480</t>
  </si>
  <si>
    <t>SINAPI 105481</t>
  </si>
  <si>
    <t>SINAPI 105449</t>
  </si>
  <si>
    <t>SINAPI 105511</t>
  </si>
  <si>
    <t>SINAPI 105507</t>
  </si>
  <si>
    <t>SINAPI 105512</t>
  </si>
  <si>
    <t>SINAPI 105508</t>
  </si>
  <si>
    <t>SINAPI 105513</t>
  </si>
  <si>
    <t>SINAPI 105509</t>
  </si>
  <si>
    <t>SINAPI 105514</t>
  </si>
  <si>
    <t>SINAPI 105510</t>
  </si>
  <si>
    <t>SINAPI 100207</t>
  </si>
  <si>
    <t>SINAPI 100211</t>
  </si>
  <si>
    <t>SINAPI 100210</t>
  </si>
  <si>
    <t>SINAPI 100221</t>
  </si>
  <si>
    <t>SINAPI 100203</t>
  </si>
  <si>
    <t>SINAPI 100202</t>
  </si>
  <si>
    <t>SINAPI 100201</t>
  </si>
  <si>
    <t>SINAPI 100216</t>
  </si>
  <si>
    <t>SINAPI 100215</t>
  </si>
  <si>
    <t>SINAPI 100214</t>
  </si>
  <si>
    <t>SINAPI 100223</t>
  </si>
  <si>
    <t>SINAPI 100280</t>
  </si>
  <si>
    <t>SINAPI 100270</t>
  </si>
  <si>
    <t>SINAPI 100286</t>
  </si>
  <si>
    <t>SINAPI 100213</t>
  </si>
  <si>
    <t>SINAPI 100212</t>
  </si>
  <si>
    <t>SINAPI 100222</t>
  </si>
  <si>
    <t>SINAPI 100226</t>
  </si>
  <si>
    <t>SINAPI 100200</t>
  </si>
  <si>
    <t>SINAPI 100199</t>
  </si>
  <si>
    <t>SINAPI 100198</t>
  </si>
  <si>
    <t>SINAPI 100283</t>
  </si>
  <si>
    <t>SINAPI 100227</t>
  </si>
  <si>
    <t>SINAPI 100205</t>
  </si>
  <si>
    <t>SINAPI 100206</t>
  </si>
  <si>
    <t>SINAPI 100281</t>
  </si>
  <si>
    <t>SINAPI 100219</t>
  </si>
  <si>
    <t>SINAPI 100218</t>
  </si>
  <si>
    <t>SINAPI 100217</t>
  </si>
  <si>
    <t>SINAPI 100224</t>
  </si>
  <si>
    <t>SINAPI 100228</t>
  </si>
  <si>
    <t>SINAPI 100204</t>
  </si>
  <si>
    <t>SINAPI 100284</t>
  </si>
  <si>
    <t>SINAPI 100277</t>
  </si>
  <si>
    <t>SINAPI 100278</t>
  </si>
  <si>
    <t>SINAPI 100268</t>
  </si>
  <si>
    <t>SINAPI 100285</t>
  </si>
  <si>
    <t>SINAPI 100209</t>
  </si>
  <si>
    <t>SINAPI 100208</t>
  </si>
  <si>
    <t>SINAPI 100256</t>
  </si>
  <si>
    <t>SINAPI 100220</t>
  </si>
  <si>
    <t>SINAPI 100287</t>
  </si>
  <si>
    <t>SINAPI 100274</t>
  </si>
  <si>
    <t>SINAPI 100264</t>
  </si>
  <si>
    <t>SINAPI 100225</t>
  </si>
  <si>
    <t>SINAPI 100266</t>
  </si>
  <si>
    <t>SINAPI 100257</t>
  </si>
  <si>
    <t>SINAPI 100197</t>
  </si>
  <si>
    <t>SINAPI 100196</t>
  </si>
  <si>
    <t>SINAPI 100195</t>
  </si>
  <si>
    <t>SINAPI 100273</t>
  </si>
  <si>
    <t>SINAPI 100282</t>
  </si>
  <si>
    <t>SINAPI 100276</t>
  </si>
  <si>
    <t>SINAPI 100275</t>
  </si>
  <si>
    <t>SINAPI 100254</t>
  </si>
  <si>
    <t>SINAPI 100250</t>
  </si>
  <si>
    <t>SINAPI 100251</t>
  </si>
  <si>
    <t>SINAPI 100252</t>
  </si>
  <si>
    <t>SINAPI 100253</t>
  </si>
  <si>
    <t>SINAPI 100249</t>
  </si>
  <si>
    <t>SINAPI 100244</t>
  </si>
  <si>
    <t>SINAPI 100245</t>
  </si>
  <si>
    <t>SINAPI 100243</t>
  </si>
  <si>
    <t>SINAPI 100239</t>
  </si>
  <si>
    <t>SINAPI 100238</t>
  </si>
  <si>
    <t>SINAPI 100241</t>
  </si>
  <si>
    <t>SINAPI 100242</t>
  </si>
  <si>
    <t>SINAPI 100240</t>
  </si>
  <si>
    <t>SINAPI 100237</t>
  </si>
  <si>
    <t>SINAPI 100236</t>
  </si>
  <si>
    <t>SINAPI 100248</t>
  </si>
  <si>
    <t>SINAPI 100247</t>
  </si>
  <si>
    <t>SINAPI 100246</t>
  </si>
  <si>
    <t>SINAPI 100255</t>
  </si>
  <si>
    <t>SINAPI 100263</t>
  </si>
  <si>
    <t>SINAPI 100260</t>
  </si>
  <si>
    <t>SINAPI 100261</t>
  </si>
  <si>
    <t>SINAPI 100262</t>
  </si>
  <si>
    <t>SINAPI 100271</t>
  </si>
  <si>
    <t>SINAPI 100258</t>
  </si>
  <si>
    <t>SINAPI 100259</t>
  </si>
  <si>
    <t>SINAPI 100279</t>
  </si>
  <si>
    <t>SINAPI 100233</t>
  </si>
  <si>
    <t>SINAPI 100232</t>
  </si>
  <si>
    <t>SINAPI 100234</t>
  </si>
  <si>
    <t>SINAPI 100265</t>
  </si>
  <si>
    <t>SINAPI 100235</t>
  </si>
  <si>
    <t>SINAPI 100267</t>
  </si>
  <si>
    <t>SINAPI 100231</t>
  </si>
  <si>
    <t>SINAPI 100230</t>
  </si>
  <si>
    <t>SINAPI 100229</t>
  </si>
  <si>
    <t>SINAPI 100272</t>
  </si>
  <si>
    <t>SINAPI 100269</t>
  </si>
  <si>
    <t>SINAPI 100986</t>
  </si>
  <si>
    <t>SINAPI 101002</t>
  </si>
  <si>
    <t>SINAPI 100987</t>
  </si>
  <si>
    <t>SINAPI 101003</t>
  </si>
  <si>
    <t>SINAPI 100988</t>
  </si>
  <si>
    <t>SINAPI 101004</t>
  </si>
  <si>
    <t>SINAPI 100985</t>
  </si>
  <si>
    <t>SINAPI 101001</t>
  </si>
  <si>
    <t>SINAPI 101008</t>
  </si>
  <si>
    <t>SINAPI 101007</t>
  </si>
  <si>
    <t>SINAPI 100982</t>
  </si>
  <si>
    <t>SINAPI 100998</t>
  </si>
  <si>
    <t>SINAPI 100983</t>
  </si>
  <si>
    <t>SINAPI 100999</t>
  </si>
  <si>
    <t>SINAPI 100984</t>
  </si>
  <si>
    <t>SINAPI 101000</t>
  </si>
  <si>
    <t>SINAPI 100981</t>
  </si>
  <si>
    <t>SINAPI 100997</t>
  </si>
  <si>
    <t>SINAPI 101010</t>
  </si>
  <si>
    <t>SINAPI 101009</t>
  </si>
  <si>
    <t>SINAPI 100978</t>
  </si>
  <si>
    <t>SINAPI 100994</t>
  </si>
  <si>
    <t>SINAPI 100974</t>
  </si>
  <si>
    <t>SINAPI 100990</t>
  </si>
  <si>
    <t>SINAPI 100979</t>
  </si>
  <si>
    <t>SINAPI 100995</t>
  </si>
  <si>
    <t>SINAPI 100975</t>
  </si>
  <si>
    <t>SINAPI 100991</t>
  </si>
  <si>
    <t>SINAPI 100980</t>
  </si>
  <si>
    <t>SINAPI 100996</t>
  </si>
  <si>
    <t>SINAPI 100976</t>
  </si>
  <si>
    <t>SINAPI 100992</t>
  </si>
  <si>
    <t>SINAPI 100977</t>
  </si>
  <si>
    <t>SINAPI 100993</t>
  </si>
  <si>
    <t>SINAPI 100973</t>
  </si>
  <si>
    <t>SINAPI 100989</t>
  </si>
  <si>
    <t>SINAPI 101467</t>
  </si>
  <si>
    <t>SINAPI 101468</t>
  </si>
  <si>
    <t>SINAPI 101014</t>
  </si>
  <si>
    <t>SINAPI 101015</t>
  </si>
  <si>
    <t>SINAPI 101463</t>
  </si>
  <si>
    <t>SINAPI 101464</t>
  </si>
  <si>
    <t>SINAPI 101465</t>
  </si>
  <si>
    <t>SINAPI 101466</t>
  </si>
  <si>
    <t>SINAPI 101013</t>
  </si>
  <si>
    <t>SINAPI 101477</t>
  </si>
  <si>
    <t>SINAPI 101478</t>
  </si>
  <si>
    <t>SINAPI 101017</t>
  </si>
  <si>
    <t>SINAPI 101018</t>
  </si>
  <si>
    <t>SINAPI 101469</t>
  </si>
  <si>
    <t>SINAPI 101470</t>
  </si>
  <si>
    <t>SINAPI 101471</t>
  </si>
  <si>
    <t>SINAPI 101472</t>
  </si>
  <si>
    <t>SINAPI 101473</t>
  </si>
  <si>
    <t>SINAPI 101474</t>
  </si>
  <si>
    <t>SINAPI 101475</t>
  </si>
  <si>
    <t>SINAPI 101476</t>
  </si>
  <si>
    <t>SINAPI 101016</t>
  </si>
  <si>
    <t>SINAPI 101487</t>
  </si>
  <si>
    <t>SINAPI 101488</t>
  </si>
  <si>
    <t>SINAPI 101480</t>
  </si>
  <si>
    <t>SINAPI 101481</t>
  </si>
  <si>
    <t>SINAPI 101482</t>
  </si>
  <si>
    <t>SINAPI 101483</t>
  </si>
  <si>
    <t>SINAPI 101484</t>
  </si>
  <si>
    <t>SINAPI 101485</t>
  </si>
  <si>
    <t>SINAPI 101486</t>
  </si>
  <si>
    <t>SINAPI 101006</t>
  </si>
  <si>
    <t>SINAPI 101005</t>
  </si>
  <si>
    <t>SINAPI 102568</t>
  </si>
  <si>
    <t>SINAPI 101479</t>
  </si>
  <si>
    <t>SINAPI 101019</t>
  </si>
  <si>
    <t>SINAPI 100938</t>
  </si>
  <si>
    <t>SINAPI 100942</t>
  </si>
  <si>
    <t>SINAPI 93588</t>
  </si>
  <si>
    <t>SINAPI 93594</t>
  </si>
  <si>
    <t>SINAPI 93589</t>
  </si>
  <si>
    <t>SINAPI 93595</t>
  </si>
  <si>
    <t>SINAPI 93590</t>
  </si>
  <si>
    <t>SINAPI 93596</t>
  </si>
  <si>
    <t>SINAPI 95875</t>
  </si>
  <si>
    <t>SINAPI 95878</t>
  </si>
  <si>
    <t>SINAPI 100943</t>
  </si>
  <si>
    <t>SINAPI 100939</t>
  </si>
  <si>
    <t>SINAPI 93591</t>
  </si>
  <si>
    <t>SINAPI 93597</t>
  </si>
  <si>
    <t>SINAPI 93592</t>
  </si>
  <si>
    <t>SINAPI 93598</t>
  </si>
  <si>
    <t>SINAPI 93593</t>
  </si>
  <si>
    <t>SINAPI 93599</t>
  </si>
  <si>
    <t>SINAPI 95876</t>
  </si>
  <si>
    <t>SINAPI 95879</t>
  </si>
  <si>
    <t>SINAPI 100940</t>
  </si>
  <si>
    <t>SINAPI 100944</t>
  </si>
  <si>
    <t>SINAPI 95425</t>
  </si>
  <si>
    <t>SINAPI 95428</t>
  </si>
  <si>
    <t>SINAPI 95426</t>
  </si>
  <si>
    <t>SINAPI 95429</t>
  </si>
  <si>
    <t>SINAPI 95427</t>
  </si>
  <si>
    <t>SINAPI 95430</t>
  </si>
  <si>
    <t>SINAPI 95877</t>
  </si>
  <si>
    <t>SINAPI 95880</t>
  </si>
  <si>
    <t>SINAPI 100937</t>
  </si>
  <si>
    <t>SINAPI 100941</t>
  </si>
  <si>
    <t>SINAPI 97912</t>
  </si>
  <si>
    <t>SINAPI 97916</t>
  </si>
  <si>
    <t>SINAPI 97913</t>
  </si>
  <si>
    <t>SINAPI 97917</t>
  </si>
  <si>
    <t>SINAPI 97915</t>
  </si>
  <si>
    <t>SINAPI 97919</t>
  </si>
  <si>
    <t>SINAPI 97914</t>
  </si>
  <si>
    <t>SINAPI 97918</t>
  </si>
  <si>
    <t>SINAPI 100949</t>
  </si>
  <si>
    <t>SINAPI 100945</t>
  </si>
  <si>
    <t>SINAPI 100946</t>
  </si>
  <si>
    <t>SINAPI 100948</t>
  </si>
  <si>
    <t>SINAPI 100947</t>
  </si>
  <si>
    <t>SINAPI 100954</t>
  </si>
  <si>
    <t>SINAPI 100950</t>
  </si>
  <si>
    <t>SINAPI 100951</t>
  </si>
  <si>
    <t>SINAPI 100953</t>
  </si>
  <si>
    <t>SINAPI 100952</t>
  </si>
  <si>
    <t>SINAPI 100964</t>
  </si>
  <si>
    <t>SINAPI 100960</t>
  </si>
  <si>
    <t>SINAPI 100961</t>
  </si>
  <si>
    <t>SINAPI 100963</t>
  </si>
  <si>
    <t>SINAPI 100962</t>
  </si>
  <si>
    <t>SINAPI 100959</t>
  </si>
  <si>
    <t>SINAPI 100955</t>
  </si>
  <si>
    <t>SINAPI 100956</t>
  </si>
  <si>
    <t>SINAPI 100958</t>
  </si>
  <si>
    <t>SINAPI 100957</t>
  </si>
  <si>
    <t>SINAPI 100969</t>
  </si>
  <si>
    <t>SINAPI 100970</t>
  </si>
  <si>
    <t>SINAPI 102333</t>
  </si>
  <si>
    <t>SINAPI 102332</t>
  </si>
  <si>
    <t>SINAPI 100965</t>
  </si>
  <si>
    <t>SINAPI 100966</t>
  </si>
  <si>
    <t>SINAPI 102331</t>
  </si>
  <si>
    <t>SINAPI 102330</t>
  </si>
  <si>
    <t>SINAPI 97804</t>
  </si>
  <si>
    <t>SINAPI 104378</t>
  </si>
  <si>
    <t>SINAPI 104379</t>
  </si>
  <si>
    <t>SINAPI 104389</t>
  </si>
  <si>
    <t>SINAPI 97801</t>
  </si>
  <si>
    <t>SINAPI 104377</t>
  </si>
  <si>
    <t>SINAPI 104376</t>
  </si>
  <si>
    <t>SINAPI 97808</t>
  </si>
  <si>
    <t>SINAPI 104381</t>
  </si>
  <si>
    <t>SINAPI 104382</t>
  </si>
  <si>
    <t>SINAPI 104380</t>
  </si>
  <si>
    <t>SINAPI 103138</t>
  </si>
  <si>
    <t>SINAPI 103151</t>
  </si>
  <si>
    <t>SINAPI 103152</t>
  </si>
  <si>
    <t>SINAPI 103139</t>
  </si>
  <si>
    <t>SINAPI 103140</t>
  </si>
  <si>
    <t>SINAPI 103141</t>
  </si>
  <si>
    <t>SINAPI 103142</t>
  </si>
  <si>
    <t>SINAPI 103143</t>
  </si>
  <si>
    <t>SINAPI 103144</t>
  </si>
  <si>
    <t>SINAPI 103145</t>
  </si>
  <si>
    <t>SINAPI 103146</t>
  </si>
  <si>
    <t>SINAPI 103147</t>
  </si>
  <si>
    <t>SINAPI 103148</t>
  </si>
  <si>
    <t>SINAPI 103137</t>
  </si>
  <si>
    <t>SINAPI 103149</t>
  </si>
  <si>
    <t>SINAPI 103150</t>
  </si>
  <si>
    <t>SINAPI 103106</t>
  </si>
  <si>
    <t>SINAPI 103119</t>
  </si>
  <si>
    <t>SINAPI 103120</t>
  </si>
  <si>
    <t>SINAPI 103107</t>
  </si>
  <si>
    <t>SINAPI 103108</t>
  </si>
  <si>
    <t>SINAPI 103109</t>
  </si>
  <si>
    <t>SINAPI 103110</t>
  </si>
  <si>
    <t>SINAPI 103111</t>
  </si>
  <si>
    <t>SINAPI 103112</t>
  </si>
  <si>
    <t>SINAPI 103113</t>
  </si>
  <si>
    <t>SINAPI 103114</t>
  </si>
  <si>
    <t>SINAPI 103115</t>
  </si>
  <si>
    <t>SINAPI 103116</t>
  </si>
  <si>
    <t>SINAPI 103105</t>
  </si>
  <si>
    <t>SINAPI 103117</t>
  </si>
  <si>
    <t>SINAPI 103118</t>
  </si>
  <si>
    <t>SINAPI 103122</t>
  </si>
  <si>
    <t>SINAPI 103135</t>
  </si>
  <si>
    <t>SINAPI 103136</t>
  </si>
  <si>
    <t>SINAPI 103123</t>
  </si>
  <si>
    <t>SINAPI 103124</t>
  </si>
  <si>
    <t>SINAPI 103125</t>
  </si>
  <si>
    <t>SINAPI 103126</t>
  </si>
  <si>
    <t>SINAPI 103127</t>
  </si>
  <si>
    <t>SINAPI 103128</t>
  </si>
  <si>
    <t>SINAPI 103129</t>
  </si>
  <si>
    <t>SINAPI 103130</t>
  </si>
  <si>
    <t>SINAPI 103131</t>
  </si>
  <si>
    <t>SINAPI 103132</t>
  </si>
  <si>
    <t>SINAPI 103121</t>
  </si>
  <si>
    <t>SINAPI 103133</t>
  </si>
  <si>
    <t>SINAPI 103134</t>
  </si>
  <si>
    <t>SINAPI 103090</t>
  </si>
  <si>
    <t>SINAPI 103103</t>
  </si>
  <si>
    <t>SINAPI 103104</t>
  </si>
  <si>
    <t>SINAPI 103091</t>
  </si>
  <si>
    <t>SINAPI 103092</t>
  </si>
  <si>
    <t>SINAPI 103093</t>
  </si>
  <si>
    <t>SINAPI 103094</t>
  </si>
  <si>
    <t>SINAPI 103095</t>
  </si>
  <si>
    <t>SINAPI 103096</t>
  </si>
  <si>
    <t>SINAPI 103097</t>
  </si>
  <si>
    <t>SINAPI 103098</t>
  </si>
  <si>
    <t>SINAPI 103099</t>
  </si>
  <si>
    <t>SINAPI 103100</t>
  </si>
  <si>
    <t>SINAPI 103089</t>
  </si>
  <si>
    <t>SINAPI 103101</t>
  </si>
  <si>
    <t>SINAPI 103102</t>
  </si>
  <si>
    <t>SINAPI 101112</t>
  </si>
  <si>
    <t>SINAPI 101113</t>
  </si>
  <si>
    <t>SINAPI 101098</t>
  </si>
  <si>
    <t>SINAPI 101106</t>
  </si>
  <si>
    <t>SINAPI 101102</t>
  </si>
  <si>
    <t>SINAPI 101110</t>
  </si>
  <si>
    <t>SINAPI 101099</t>
  </si>
  <si>
    <t>SINAPI 101107</t>
  </si>
  <si>
    <t>SINAPI 101103</t>
  </si>
  <si>
    <t>SINAPI 101111</t>
  </si>
  <si>
    <t>SINAPI 101096</t>
  </si>
  <si>
    <t>SINAPI 101104</t>
  </si>
  <si>
    <t>SINAPI 101100</t>
  </si>
  <si>
    <t>SINAPI 101108</t>
  </si>
  <si>
    <t>SINAPI 101097</t>
  </si>
  <si>
    <t>SINAPI 101105</t>
  </si>
  <si>
    <t>SINAPI 101101</t>
  </si>
  <si>
    <t>SINAPI 101109</t>
  </si>
  <si>
    <t>SINAPI 96393</t>
  </si>
  <si>
    <t>SINAPI 96394</t>
  </si>
  <si>
    <t>SINAPI 104363</t>
  </si>
  <si>
    <t>SINAPI 104360</t>
  </si>
  <si>
    <t>SINAPI 104358</t>
  </si>
  <si>
    <t>SINAPI 104362</t>
  </si>
  <si>
    <t>SINAPI 104361</t>
  </si>
  <si>
    <t>SINAPI 104359</t>
  </si>
  <si>
    <t>SINAPI 96395</t>
  </si>
  <si>
    <t>SINAPI 104373</t>
  </si>
  <si>
    <t>SINAPI 104374</t>
  </si>
  <si>
    <t>SINAPI 105034</t>
  </si>
  <si>
    <t>SINAPI 105033</t>
  </si>
  <si>
    <t>SINAPI 93205</t>
  </si>
  <si>
    <t>SINAPI 105032</t>
  </si>
  <si>
    <t>SINAPI 105031</t>
  </si>
  <si>
    <t>SINAPI 93199</t>
  </si>
  <si>
    <t>SINAPI 105030</t>
  </si>
  <si>
    <t>SINAPI 105029</t>
  </si>
  <si>
    <t>SINAPI 93197</t>
  </si>
  <si>
    <t>SINAPI 105040</t>
  </si>
  <si>
    <t>SINAPI 105039</t>
  </si>
  <si>
    <t>SINAPI 105038</t>
  </si>
  <si>
    <t>SINAPI 105028</t>
  </si>
  <si>
    <t>SINAPI 105027</t>
  </si>
  <si>
    <t>SINAPI 93194</t>
  </si>
  <si>
    <t>SINAPI 93200</t>
  </si>
  <si>
    <t>SINAPI 93203</t>
  </si>
  <si>
    <t>SINAPI 93202</t>
  </si>
  <si>
    <t>SINAPI 105026</t>
  </si>
  <si>
    <t>SINAPI 105025</t>
  </si>
  <si>
    <t>SINAPI 93191</t>
  </si>
  <si>
    <t>SINAPI 105024</t>
  </si>
  <si>
    <t>SINAPI 105023</t>
  </si>
  <si>
    <t>SINAPI 93187</t>
  </si>
  <si>
    <t>SINAPI 105037</t>
  </si>
  <si>
    <t>SINAPI 105036</t>
  </si>
  <si>
    <t>SINAPI 105035</t>
  </si>
  <si>
    <t>SINAPI 105022</t>
  </si>
  <si>
    <t>SINAPI 105021</t>
  </si>
  <si>
    <t>SINAPI 93184</t>
  </si>
  <si>
    <t>SINAPI 102149</t>
  </si>
  <si>
    <t>SINAPI 102150</t>
  </si>
  <si>
    <t>SINAPI 102145</t>
  </si>
  <si>
    <t>SINAPI 102146</t>
  </si>
  <si>
    <t>SINAPI 102147</t>
  </si>
  <si>
    <t>SINAPI 102148</t>
  </si>
  <si>
    <t>SINAPI 102143</t>
  </si>
  <si>
    <t>SINAPI 102144</t>
  </si>
  <si>
    <t>SINAPI 102171</t>
  </si>
  <si>
    <t>SINAPI 102172</t>
  </si>
  <si>
    <t>SINAPI 102170</t>
  </si>
  <si>
    <t>SINAPI 102160</t>
  </si>
  <si>
    <t>SINAPI 102177</t>
  </si>
  <si>
    <t>SINAPI 102174</t>
  </si>
  <si>
    <t>SINAPI 102178</t>
  </si>
  <si>
    <t>SINAPI 102175</t>
  </si>
  <si>
    <t>SINAPI 102176</t>
  </si>
  <si>
    <t>SINAPI 102173</t>
  </si>
  <si>
    <t>SINAPI 102163</t>
  </si>
  <si>
    <t>SINAPI 102153</t>
  </si>
  <si>
    <t>SINAPI 102165</t>
  </si>
  <si>
    <t>SINAPI 102155</t>
  </si>
  <si>
    <t>SINAPI 102167</t>
  </si>
  <si>
    <t>SINAPI 102157</t>
  </si>
  <si>
    <t>SINAPI 102169</t>
  </si>
  <si>
    <t>SINAPI 102159</t>
  </si>
  <si>
    <t>SINAPI 102161</t>
  </si>
  <si>
    <t>SINAPI 102151</t>
  </si>
  <si>
    <t>SINAPI 102162</t>
  </si>
  <si>
    <t>SINAPI 102164</t>
  </si>
  <si>
    <t>SINAPI 102154</t>
  </si>
  <si>
    <t>SINAPI 102166</t>
  </si>
  <si>
    <t>SINAPI 102156</t>
  </si>
  <si>
    <t>SINAPI 102168</t>
  </si>
  <si>
    <t>SINAPI 102158</t>
  </si>
  <si>
    <t>SINAPI 102152</t>
  </si>
  <si>
    <t>SINAPI 102181</t>
  </si>
  <si>
    <t>SINAPI 102179</t>
  </si>
  <si>
    <t>SINAPI 102180</t>
  </si>
  <si>
    <t>SINAPI 102189</t>
  </si>
  <si>
    <t>SINAPI 102188</t>
  </si>
  <si>
    <t>SINAPI 102185</t>
  </si>
  <si>
    <t>SINAPI 102184</t>
  </si>
  <si>
    <t>SINAPI 102187</t>
  </si>
  <si>
    <t>SINAPI 102186</t>
  </si>
  <si>
    <t>SINAPI 102183</t>
  </si>
  <si>
    <t>SINAPI 102182</t>
  </si>
  <si>
    <t>SINAPI 102191</t>
  </si>
  <si>
    <t>SINAPI 102190</t>
  </si>
  <si>
    <t>SINAPI 102192</t>
  </si>
  <si>
    <t>SINAPI 89354</t>
  </si>
  <si>
    <t>SINAPI 103041</t>
  </si>
  <si>
    <t>SINAPI 103042</t>
  </si>
  <si>
    <t>SINAPI 103043</t>
  </si>
  <si>
    <t>SINAPI 103044</t>
  </si>
  <si>
    <t>SINAPI 103039</t>
  </si>
  <si>
    <t>SINAPI 103038</t>
  </si>
  <si>
    <t>SINAPI 103037</t>
  </si>
  <si>
    <t>SINAPI 103036</t>
  </si>
  <si>
    <t>SINAPI 103040</t>
  </si>
  <si>
    <t>SINAPI 90371</t>
  </si>
  <si>
    <t>SINAPI 103047</t>
  </si>
  <si>
    <t>SINAPI 94489</t>
  </si>
  <si>
    <t>SINAPI 94490</t>
  </si>
  <si>
    <t>SINAPI 94491</t>
  </si>
  <si>
    <t>SINAPI 94492</t>
  </si>
  <si>
    <t>SINAPI 94493</t>
  </si>
  <si>
    <t>SINAPI 94497</t>
  </si>
  <si>
    <t>SINAPI 94794</t>
  </si>
  <si>
    <t>SINAPI 94496</t>
  </si>
  <si>
    <t>SINAPI 94793</t>
  </si>
  <si>
    <t>SINAPI 94495</t>
  </si>
  <si>
    <t>SINAPI 94792</t>
  </si>
  <si>
    <t>SINAPI 89352</t>
  </si>
  <si>
    <t>SINAPI 89986</t>
  </si>
  <si>
    <t>SINAPI 94499</t>
  </si>
  <si>
    <t>SINAPI 94498</t>
  </si>
  <si>
    <t>SINAPI 94500</t>
  </si>
  <si>
    <t>SINAPI 89353</t>
  </si>
  <si>
    <t>SINAPI 89987</t>
  </si>
  <si>
    <t>SINAPI 94501</t>
  </si>
  <si>
    <t>SINAPI 89349</t>
  </si>
  <si>
    <t>SINAPI 89984</t>
  </si>
  <si>
    <t>SINAPI 89985</t>
  </si>
  <si>
    <t>SINAPI 89351</t>
  </si>
  <si>
    <t>SINAPI 103045</t>
  </si>
  <si>
    <t>SINAPI 103046</t>
  </si>
  <si>
    <t>SINAPI 103048</t>
  </si>
  <si>
    <t>SINAPI 103049</t>
  </si>
  <si>
    <t>SINAPI 103029</t>
  </si>
  <si>
    <t>SINAPI 103019</t>
  </si>
  <si>
    <t>SINAPI 103050</t>
  </si>
  <si>
    <t>SINAPI 103051</t>
  </si>
  <si>
    <t>SINAPI 103052</t>
  </si>
  <si>
    <t>SINAPI 94799</t>
  </si>
  <si>
    <t>SINAPI 94798</t>
  </si>
  <si>
    <t>SINAPI 94797</t>
  </si>
  <si>
    <t>SINAPI 94795</t>
  </si>
  <si>
    <t>SINAPI 94800</t>
  </si>
  <si>
    <t>SINAPI 94796</t>
  </si>
  <si>
    <t>SINAPI 99635</t>
  </si>
  <si>
    <t>SINAPI 103018</t>
  </si>
  <si>
    <t>SINAPI 95252</t>
  </si>
  <si>
    <t>SINAPI 95251</t>
  </si>
  <si>
    <t>SINAPI 95250</t>
  </si>
  <si>
    <t>SINAPI 95248</t>
  </si>
  <si>
    <t>SINAPI 95253</t>
  </si>
  <si>
    <t>SINAPI 95249</t>
  </si>
  <si>
    <t>SINAPI 99622</t>
  </si>
  <si>
    <t>SINAPI 99621</t>
  </si>
  <si>
    <t>SINAPI 99620</t>
  </si>
  <si>
    <t>SINAPI 103008</t>
  </si>
  <si>
    <t>SINAPI 99624</t>
  </si>
  <si>
    <t>SINAPI 99623</t>
  </si>
  <si>
    <t>SINAPI 99625</t>
  </si>
  <si>
    <t>SINAPI 99619</t>
  </si>
  <si>
    <t>SINAPI 99626</t>
  </si>
  <si>
    <t>SINAPI 99631</t>
  </si>
  <si>
    <t>SINAPI 99630</t>
  </si>
  <si>
    <t>SINAPI 99629</t>
  </si>
  <si>
    <t>SINAPI 99627</t>
  </si>
  <si>
    <t>SINAPI 103009</t>
  </si>
  <si>
    <t>SINAPI 99632</t>
  </si>
  <si>
    <t>SINAPI 99633</t>
  </si>
  <si>
    <t>SINAPI 99628</t>
  </si>
  <si>
    <t>SINAPI 99634</t>
  </si>
  <si>
    <t>SINAPI 103013</t>
  </si>
  <si>
    <t>SINAPI 103012</t>
  </si>
  <si>
    <t>SINAPI 103011</t>
  </si>
  <si>
    <t>SINAPI 103015</t>
  </si>
  <si>
    <t>SINAPI 103014</t>
  </si>
  <si>
    <t>SINAPI 103016</t>
  </si>
  <si>
    <t>SINAPI 103010</t>
  </si>
  <si>
    <t>SINAPI 103017</t>
  </si>
  <si>
    <t>SINAPI 103033</t>
  </si>
  <si>
    <t>SINAPI 103032</t>
  </si>
  <si>
    <t>SINAPI 103030</t>
  </si>
  <si>
    <t>SINAPI 103031</t>
  </si>
  <si>
    <t>SINAPI 103035</t>
  </si>
  <si>
    <t>SINAPI 103034</t>
  </si>
  <si>
    <t>SINAPI 103024</t>
  </si>
  <si>
    <t>SINAPI 103023</t>
  </si>
  <si>
    <t>SINAPI 103022</t>
  </si>
  <si>
    <t>SINAPI 103020</t>
  </si>
  <si>
    <t>SINAPI 103026</t>
  </si>
  <si>
    <t>SINAPI 103025</t>
  </si>
  <si>
    <t>SINAPI 103021</t>
  </si>
  <si>
    <t>SINAPI 103027</t>
  </si>
  <si>
    <t>SINAPI 103028</t>
  </si>
  <si>
    <t>SINAPI 103563</t>
  </si>
  <si>
    <t>SINAPI 103564</t>
  </si>
  <si>
    <t>SINAPI 103565</t>
  </si>
  <si>
    <t>SINAPI 103566</t>
  </si>
  <si>
    <t>SINAPI 103567</t>
  </si>
  <si>
    <t>SINAPI 103568</t>
  </si>
  <si>
    <t>SINAPI 103569</t>
  </si>
  <si>
    <t>SINAPI 103570</t>
  </si>
  <si>
    <t>SINAPI 103571</t>
  </si>
  <si>
    <t>SINAPI 103562</t>
  </si>
  <si>
    <t>SINAPI 103573</t>
  </si>
  <si>
    <t>SINAPI 103585</t>
  </si>
  <si>
    <t>SINAPI 103586</t>
  </si>
  <si>
    <t>SINAPI 103574</t>
  </si>
  <si>
    <t>SINAPI 103575</t>
  </si>
  <si>
    <t>SINAPI 103576</t>
  </si>
  <si>
    <t>SINAPI 103577</t>
  </si>
  <si>
    <t>SINAPI 103578</t>
  </si>
  <si>
    <t>SINAPI 103579</t>
  </si>
  <si>
    <t>SINAPI 103580</t>
  </si>
  <si>
    <t>SINAPI 103581</t>
  </si>
  <si>
    <t>SINAPI 103582</t>
  </si>
  <si>
    <t>SINAPI 103572</t>
  </si>
  <si>
    <t>SINAPI 103583</t>
  </si>
  <si>
    <t>SINAPI 103584</t>
  </si>
  <si>
    <t>SINAPI 103557</t>
  </si>
  <si>
    <t>SINAPI 103558</t>
  </si>
  <si>
    <t>SINAPI 103559</t>
  </si>
  <si>
    <t>SINAPI 103560</t>
  </si>
  <si>
    <t>SINAPI 103561</t>
  </si>
  <si>
    <t>SINAPI 103529</t>
  </si>
  <si>
    <t>SINAPI 103530</t>
  </si>
  <si>
    <t>SINAPI 103531</t>
  </si>
  <si>
    <t>SINAPI 103532</t>
  </si>
  <si>
    <t>SINAPI 103533</t>
  </si>
  <si>
    <t>SINAPI 103534</t>
  </si>
  <si>
    <t>SINAPI 103535</t>
  </si>
  <si>
    <t>SINAPI 103527</t>
  </si>
  <si>
    <t>SINAPI 103536</t>
  </si>
  <si>
    <t>SINAPI 103528</t>
  </si>
  <si>
    <t>SINAPI 103541</t>
  </si>
  <si>
    <t>SINAPI 103539</t>
  </si>
  <si>
    <t>SINAPI 103540</t>
  </si>
  <si>
    <t>SINAPI 103542</t>
  </si>
  <si>
    <t>SINAPI 103543</t>
  </si>
  <si>
    <t>SINAPI 103544</t>
  </si>
  <si>
    <t>SINAPI 103545</t>
  </si>
  <si>
    <t>SINAPI 103537</t>
  </si>
  <si>
    <t>SINAPI 103546</t>
  </si>
  <si>
    <t>SINAPI 103538</t>
  </si>
  <si>
    <t>SINAPI 103549</t>
  </si>
  <si>
    <t>SINAPI 103550</t>
  </si>
  <si>
    <t>SINAPI 103551</t>
  </si>
  <si>
    <t>SINAPI 103552</t>
  </si>
  <si>
    <t>SINAPI 103553</t>
  </si>
  <si>
    <t>SINAPI 103554</t>
  </si>
  <si>
    <t>SINAPI 103555</t>
  </si>
  <si>
    <t>SINAPI 103547</t>
  </si>
  <si>
    <t>SINAPI 103556</t>
  </si>
  <si>
    <t>SINAPI 103548</t>
  </si>
  <si>
    <t>DISPOSITIVO DR, SENSIBILIDADE DE 30 MA, CORRENTE DE 25 A - FORNECIMENTO E INSTALAÇÃO.</t>
  </si>
  <si>
    <t>PLUG OU BUJAO DE 1/2" - FORNECIMENTO E INSTALAÇÃO.</t>
  </si>
  <si>
    <t>Observações: Composições de Origem -</t>
  </si>
  <si>
    <t>CAIXA EM CONCRETO PRÉ-MOLDADO PARA ABRIGO DE HIDRÔMETRO COM DN 25 MM - FORNECIMENTO E INSTALAÇÃO.</t>
  </si>
  <si>
    <t xml:space="preserve">TORNEIRA PLASTICA 1/2" OU 3/4" COM BICO PARA MANGUEIRA - FORNECIMENTO E INSTALAÇÃO. </t>
  </si>
  <si>
    <t>BASE CIRCULAR PARA CAIXA D'ÁGUA COM DIAMETRO DE 1,00M, ALTURA DE 0,2M FORNECIMENTO E INSTALAÇÃO.</t>
  </si>
  <si>
    <t>CAIXA OCTOGONAL 3" X 3", PVC, INSTALADA EM FORRO PVC E EM TRAMA DE MADEIRA - FORNECIMENTO E INSTALAÇÃO.</t>
  </si>
  <si>
    <t>SUPORTE PARAFUSADO COM PLACA DE ENCAIXE 4" X 2" ALTO (2,00 M DO PISO) PARA PONTO DE CHUVEIRO - FORNECIMENTO E INSTALAÇÃO. AF_03/2023</t>
  </si>
  <si>
    <t>CHUVEIRO ELÉTRICO COM PRESSURIZADOR EMBUTIDO CORPO PLÁSTICO, TIPO DUCHA - FORNECIMENTO E INSTALAÇÃO.</t>
  </si>
  <si>
    <t>ORSE-I</t>
  </si>
  <si>
    <t>CHUVEIRO ELÉTRICO JET MASTER (LORENZETTI OU SIMILAR)</t>
  </si>
  <si>
    <t>COMP 21</t>
  </si>
  <si>
    <t xml:space="preserve">ALVENARIA PAREDES COM ARGAMASSA IMPERMEABILIZANTE </t>
  </si>
  <si>
    <t>ALVENARIA PAREDES SEM ARGAMASSA IMPERMEABILIZANTE</t>
  </si>
  <si>
    <t>COMP 22</t>
  </si>
  <si>
    <t>COMP 23</t>
  </si>
  <si>
    <t>COMP 24</t>
  </si>
  <si>
    <t>COMP 12</t>
  </si>
  <si>
    <t>ADMINISTRAÇÃO LOCAL</t>
  </si>
  <si>
    <t>1.3</t>
  </si>
  <si>
    <t>ESTRADA JOÃO JASBICK</t>
  </si>
  <si>
    <t>PLACAS DA OBRA</t>
  </si>
  <si>
    <t>EXECUÇÃO DE ESCRITÓRIO EM CANTEIRO DE OBRA, DE 4,4 X 2,2 M (9,68M2), ALT. 2,2 M, COM 1 SANITARIO,  EM CHAPA DE MADEIRA COMPENSADA. CONFORME LAYOUT DE CANTEIRO.</t>
  </si>
  <si>
    <t>EXECUÇÃO DE SANITARIOS EM CANTEIRO DE OBRA, DE 3,3 X 2,4 M (7,92M2), ALT. 2,2 M, COM 3 SANITARIOS, E 2 LAVATÓRIOS  EM CHAPA DE MADEIRA COMPENSADA. CONFORME LAYOUT DE CANTEIRO.</t>
  </si>
  <si>
    <t>EXECUÇÃO DE ALMOXARIFADO EM CANTEIRO DE OBRA, DE 4,4 X 4,4 M (19,36M2), ALT. 2,2 M,  EM CHAPA DE MADEIRA COMPENSADA. CONFORME LAYOUT DE CANTEIRO.</t>
  </si>
  <si>
    <t>LIGAÇÕES DE ÁGUA PARA CAIXA D'ÁGUA EM CANTEIRO DE OBRA. CONFORME LAYOUT DE CANTEIRO.</t>
  </si>
  <si>
    <t>ENTRADA DE ENERGIA ELÉTRICA, AÉREA, BIFÁSICA, COM CAIXA DE SOBREPOR, CABO DE 10 MM2 E DISJUNTOR DIN 50A (INCLUSO O POSTE DE CONCRETO). AF_07/2020_PS</t>
  </si>
  <si>
    <t xml:space="preserve">Área </t>
  </si>
  <si>
    <t>JANELA MAXIM: 01-BANHEIRO</t>
  </si>
  <si>
    <t>7 º MÊS</t>
  </si>
  <si>
    <t>8 º MÊS</t>
  </si>
  <si>
    <t>9 º MÊS</t>
  </si>
  <si>
    <t>10 º MÊS</t>
  </si>
  <si>
    <t>11 º MÊS</t>
  </si>
  <si>
    <t>12 º MÊS</t>
  </si>
  <si>
    <t>1.4</t>
  </si>
  <si>
    <t>1.5</t>
  </si>
  <si>
    <t>1.6</t>
  </si>
  <si>
    <t>1.7</t>
  </si>
  <si>
    <t>7.4</t>
  </si>
  <si>
    <t>7.5</t>
  </si>
  <si>
    <t>7.6</t>
  </si>
  <si>
    <t>8.5</t>
  </si>
  <si>
    <t>8.6</t>
  </si>
  <si>
    <t>9.2</t>
  </si>
  <si>
    <t>9.3</t>
  </si>
  <si>
    <t>9.4</t>
  </si>
  <si>
    <t>10</t>
  </si>
  <si>
    <t>10.1</t>
  </si>
  <si>
    <t>9.6</t>
  </si>
  <si>
    <t>9.5</t>
  </si>
  <si>
    <t>9.7</t>
  </si>
  <si>
    <t>9.8</t>
  </si>
  <si>
    <t>Massa única</t>
  </si>
  <si>
    <t>CHAPISCO ALVENARIA: Toda área de alvenaria interna</t>
  </si>
  <si>
    <t>(4,2+2,85+6,7+0,95)</t>
  </si>
  <si>
    <t>MASSA ÚNICA PARA RECEBIMENTO DE PINTURA: Quarto 01 (8,40m2) e Quarto 02 (8,40m2)</t>
  </si>
  <si>
    <t>EMBOÇO PARA RECEBIMENTO DE CERAMICA: Cozinha (4,76m2) e Banheiro (4,44m2)</t>
  </si>
  <si>
    <t>MASSA ÚNICA TETO: Banheiro</t>
  </si>
  <si>
    <t>MASSA ÚNICA PARA RECEBIMENTO DE PINTURA: Sala/Cozinha (19,10m2)</t>
  </si>
  <si>
    <t>(2,5+1,9)</t>
  </si>
  <si>
    <t>(2,4+1,85+2,4+1,85)</t>
  </si>
  <si>
    <t>LIXAMENTO PORTAS DE MADEIRA: Antes e depois do fundo nivelador</t>
  </si>
  <si>
    <t>Massa ùnica</t>
  </si>
  <si>
    <t>PINTURA IMUNIZANTE: Todas as peças de madeira do telhado</t>
  </si>
  <si>
    <t>REVESTIMENTO CERÂMICO: Paredes Banheiro</t>
  </si>
  <si>
    <t>CHAPISCO: Toda área de parede externa com vãos (Entrada, Fundos e Lateral Direita)</t>
  </si>
  <si>
    <t>MASSA ÚNICA/EMBOÇO: Toda área de parede externa com vãos (Entrada, Fundos e Lateral Direita)</t>
  </si>
  <si>
    <t>FUNDO SELADOR: Toda área de parede, sem área de revestimento cerâmico</t>
  </si>
  <si>
    <t>PINTURA NA PAREDE: Toda área de parede, sem área de revestimento cerâmico</t>
  </si>
  <si>
    <t>DISPOSITIVO DR, SENSIBILIDADE DE 30 MA, CORRENTE DE 40 A - FORNECIMENTO E INSTALAÇÃO.</t>
  </si>
  <si>
    <t>Quadro Distri.</t>
  </si>
  <si>
    <t>(1,1+1,2)+(0,7+1,2)</t>
  </si>
  <si>
    <t>0,5+0,7+0,55+1</t>
  </si>
  <si>
    <t>(0,2+0,5)</t>
  </si>
  <si>
    <t>1,15+1,15+1,5</t>
  </si>
  <si>
    <t>JUSTIFICATIVAS DE COMPOSIÇÕES DE PREÇO UNITÁRIO</t>
  </si>
  <si>
    <t>COMPOSIÇÃO</t>
  </si>
  <si>
    <t>COMPOSIÇÃO DE REFERÊNCIA</t>
  </si>
  <si>
    <t>ORSE 09504</t>
  </si>
  <si>
    <t>SCO IT 24.48.0150</t>
  </si>
  <si>
    <t>Planilha Casa Popular 07_2025 Atualizado (12_08_2025).xlsx</t>
  </si>
  <si>
    <t>Planilha Casa Popular 07_2025 Atualizado (12_08_2025)</t>
  </si>
  <si>
    <t>07/2025</t>
  </si>
  <si>
    <t>xlsx</t>
  </si>
  <si>
    <t>Extensão do arquivo: xlsm</t>
  </si>
  <si>
    <t>12/08/2025</t>
  </si>
  <si>
    <t>Referência 07-2025</t>
  </si>
  <si>
    <t>APOIO DO PORTA DENTE PARA FRESADORA DE ASFALTO</t>
  </si>
  <si>
    <t>AQUECEDOR DE OLEO BPF (FLUIDO) TERMICO, CAPACIDADE DE 300.000 KCAL/H</t>
  </si>
  <si>
    <t>SINAPI-I 45226</t>
  </si>
  <si>
    <t>BALDE DE PLASTICO CAPACIDADE 12 L</t>
  </si>
  <si>
    <t>BENTONITA, ARGILA CONSTITUIDA POR MONTMORILONITA</t>
  </si>
  <si>
    <t>BETONEIRA CAPACIDADE NOMINAL 600 L, CAPACIDADE DE MISTURA 440 L, MOTOR A GASOLINA POTENCIA 10 HP, COM CARREGADOR</t>
  </si>
  <si>
    <t>BRACO OU HASTE COM CANOPLA PLASTICA, 1/2", PARA CHUVEIRO SIMPLES</t>
  </si>
  <si>
    <t>BRACO OU HASTE RETA COM CANOPLA PLASTICA, 1/2", PARA CHUVEIRO ELETRICO</t>
  </si>
  <si>
    <t>SINAPI-I 45203</t>
  </si>
  <si>
    <t>BROCHA RETANGULAR, *15 X 5* CM</t>
  </si>
  <si>
    <t>BUCHA DE REDUCAO EM ALUMINIO, COM ROSCA, DE 3/4" X 1/2", PARA ELETRODUTO</t>
  </si>
  <si>
    <t>CALCARIO DOLOMITICO A (POSTO PEDREIRA/FORNECEDOR, SEM FRETE)</t>
  </si>
  <si>
    <t>SINAPI-I 45235</t>
  </si>
  <si>
    <t>CARRINHO PLATAFORMA EM MADEIRA COM ESTRUTURA EM ACO, 1500 X 800 MM, COM CAPACIDADE DE 600 KG, 4 RODAS/PNEUS/CAMARAS</t>
  </si>
  <si>
    <t>CHAPA PARA EMENDA DE VIGA, EM ACO GROSSO, QUALIDADE ESTRUTURAL, BITOLA 3/16", E= 4,75 MM, 4 FUROS, LARGURA 45 MM, COMPRIMENTO 500 MM</t>
  </si>
  <si>
    <t>CUBA ACO INOX (AISI 304) DE EMBUTIR COM VALVULA 3 1/2", DE *40 X 34 X 12* CM</t>
  </si>
  <si>
    <t>CUBA ACO INOX (AISI 304) DE EMBUTIR COM VALVULA 3 1/2", DE *46 X 30 X 12* CM</t>
  </si>
  <si>
    <t>CUBA ACO INOX (AISI 304) DE EMBUTIR COM VALVULA DE 3 1/2", DE *56 X 33 X 12* CM</t>
  </si>
  <si>
    <t>DENTE PARA FRESADORA</t>
  </si>
  <si>
    <t>SINAPI-I 45199</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</si>
  <si>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</si>
  <si>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</si>
  <si>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</si>
  <si>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</si>
  <si>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</si>
  <si>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</si>
  <si>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</si>
  <si>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</si>
  <si>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</si>
  <si>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</si>
  <si>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</si>
  <si>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</si>
  <si>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</si>
  <si>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</si>
  <si>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SINAPI-I 45278</t>
  </si>
  <si>
    <t>ESQUADRO PARA SOLDA, EM ALUMINIO, 65 MM, COM DUAS MORSAS (GRAMPO SARGENTO)</t>
  </si>
  <si>
    <t>EXTENSAO DE SOLDA 201 ACETILENO, E = *1,5 A 2,5* MM (N2)</t>
  </si>
  <si>
    <t>EXTENSAO DE SOLDA 201 GLP, E = *2,5 A 4,0* MM (N4)</t>
  </si>
  <si>
    <t>SINAPI-I 45204</t>
  </si>
  <si>
    <t>FERRO DE SOLDA, POTENCIA 40 W</t>
  </si>
  <si>
    <t>FERTILIZANTE NPK - 10:10:10</t>
  </si>
  <si>
    <t>FITA VEDA ROSCA, EM PTFE, ROLO DE 18 MM X 25 M (L X C)</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</si>
  <si>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</si>
  <si>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</si>
  <si>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</si>
  <si>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</si>
  <si>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</si>
  <si>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</si>
  <si>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SINAPI-I 45279</t>
  </si>
  <si>
    <t>INVERSOR DE SOLDA MONOFASICO DE 160 A, POTENCIA DE *7000* W, TENSAO DE 220 V, TURBO VENTILADO, PROTECAO POR TERMOSTATO, PARA ELETRODOS DE *2,0 A 4,0* MM</t>
  </si>
  <si>
    <t>SINAPI-I 45280</t>
  </si>
  <si>
    <t>INVERSOR DE SOLDA MONOFASICO DE 200 A, POTENCIA DE *9600* W, TENSAO DE 220 V, TURBO VENTILADO, PROTECAO POR DISSIPADORES DE CALOR, PARA ELETRODOS DE *2,5 A 4,0* MM</t>
  </si>
  <si>
    <t>JOGO DE CHAVES ALLEN LONGAS HEXAGONAIS DE 1,5 MM A 10 MM - 9 PECAS</t>
  </si>
  <si>
    <t>JOGO DE CHAVES DE FENDA E PHILLIPS ISOLADAS, 1000 V - *6* PECAS</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</si>
  <si>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</si>
  <si>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</si>
  <si>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SINAPI-I 45229</t>
  </si>
  <si>
    <t>LAPIS PARA CARPINTEIRO</t>
  </si>
  <si>
    <t>SINAPI-I 45266</t>
  </si>
  <si>
    <t>LUVA DE LATEX MULTIUSO AMARELA FORRADA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</si>
  <si>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</si>
  <si>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</si>
  <si>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</si>
  <si>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</si>
  <si>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</si>
  <si>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</si>
  <si>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</si>
  <si>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</si>
  <si>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SINAPI-I 45228</t>
  </si>
  <si>
    <t>MARTELO DE BORRACHA PRETO 450 G, CABO DE MADEIRA *60* MM DE DIAMETRO</t>
  </si>
  <si>
    <t>SINAPI-I 45211</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</si>
  <si>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</si>
  <si>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</si>
  <si>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</si>
  <si>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</si>
  <si>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</si>
  <si>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SINAPI-I 45201</t>
  </si>
  <si>
    <t>NIVEL DE ALUMINIO 350 MM (14"), COM 3 BOLHAS</t>
  </si>
  <si>
    <t>SINAPI-I 45234</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</si>
  <si>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</si>
  <si>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</si>
  <si>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</si>
  <si>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</si>
  <si>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</si>
  <si>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</si>
  <si>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</si>
  <si>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SINAPI-I 45236</t>
  </si>
  <si>
    <t>PASTA ABRASIVA PARA LIMPEZA DE MAOS</t>
  </si>
  <si>
    <t>PINO DE ACO COM ROSCA 1/4", COMPRIMENTO DA HASTE = 30 MM E ROSCA = 20 MM (ACAO DIRETA)</t>
  </si>
  <si>
    <t>PINO DE ACO LISO 1/4", HASTE = *36,5* MM (ACAO DIRETA)</t>
  </si>
  <si>
    <t>PINO DE ACO LISO 1/4", HASTE = *53* MM (ACAO DIRETA)</t>
  </si>
  <si>
    <t>PONTEIRO PARA MARTELO ROMPEDOR, DIAMETRO = *28* MM, COMPRIMENTO = *520* MM, ENCAIXE SEXTAVADO</t>
  </si>
  <si>
    <t>PORCA UNIAO/JUNCAO ZINCADA SEXTAVADA 1/4", CHAVE 7/16", COMPRIMENTO = 25 MM</t>
  </si>
  <si>
    <t>PORTA DENTE PARA FRESADORA</t>
  </si>
  <si>
    <t>PORTA GRADE DE ENROLAR MANUAL COMPLETA, PERFIL TUBULAR TIJOLINHO 3/4", EM ACO GALVANIZADO NATURAL (SEM INSTALACAO)</t>
  </si>
  <si>
    <t>POZOLANA DE CLASSE C</t>
  </si>
  <si>
    <t>PREGO DE ACO POLIDO COM CABECA 19 X 36 (3 1/4 X 9)</t>
  </si>
  <si>
    <t>SINAPI-I 45227</t>
  </si>
  <si>
    <t>PROTETOR FACIAL ARCO ELETRICO, COM QUEIXEIRA E LENTE EM POLICARBONATO, CAPACETE INCLUIDO</t>
  </si>
  <si>
    <t>SINAPI-I 45233</t>
  </si>
  <si>
    <t>ROLO DE ESPUMA POLIESTER, 9 CM X 10 MM, COM CABO</t>
  </si>
  <si>
    <t>SILICA ATIVA PARA ADICAO EM CONCRETO E ARGAMASSA</t>
  </si>
  <si>
    <t>SINAPI-I 45230</t>
  </si>
  <si>
    <t>SUPORTE MANUAL PARA LIXA, PLASTICO, COM 230 X 80 MM (COMPRIMENTO X LARGURA)</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</si>
  <si>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</si>
  <si>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</si>
  <si>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</si>
  <si>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</si>
  <si>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SINAPI-I 45200</t>
  </si>
  <si>
    <t>TRENA COM FITA DE ACO DE 10 M X 25 MM (COMPRIMENTO X LARGURA)</t>
  </si>
  <si>
    <t>SINAPI-I 45231</t>
  </si>
  <si>
    <t>TRINCHA DE 1" COM CERDAS SINTETICAS</t>
  </si>
  <si>
    <t>SINAPI-I 45232</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</si>
  <si>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</si>
  <si>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</si>
  <si>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</si>
  <si>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</si>
  <si>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</si>
  <si>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</si>
  <si>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</si>
  <si>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</si>
  <si>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</si>
  <si>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</si>
  <si>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USINA DE ASFALTO, GRAVIMETRICA, CAPACIDADE DE 150 T/H, POTENCIA DE 400 KW</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</si>
  <si>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</si>
  <si>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</si>
  <si>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</si>
  <si>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</si>
  <si>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</si>
  <si>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</si>
  <si>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VIBROACABADORA DE ASFALTO SOBRE ESTEIRAS, LARG. PAVIM. 2,13 M A 4,55 M, POT. 74 KW/ 100 HP, CAP. 400 T/ H</t>
  </si>
  <si>
    <t>VIBROACABADORA DE ASFALTO SOBRE ESTEIRAS, LARG. PAVIM. MAX. 8,00 M, POT. 100 KW/ 134 HP, CAP. 600 T/ H</t>
  </si>
  <si>
    <t>VIDRO LISO INCOLOR 8MM - SEM COLOCACAO</t>
  </si>
  <si>
    <t>CESTA AEREA SIMPLES DE FIBRA, ISOLAMENTO CLASSE C (NAO INCLUI LANCA)</t>
  </si>
  <si>
    <t>CONDULETE DE ALUMINIO TIPO TB, SEM ROSCA, PARA ELETRODUTO DE 1", SEM TAMPA</t>
  </si>
  <si>
    <t>SINAPI-I 45391</t>
  </si>
  <si>
    <t>DISJUNTOR TERMOMAGNETICO PARA TRILHO DIN (IEC), TRIPOLAR, 80 A</t>
  </si>
  <si>
    <t>SINAPI-I 45392</t>
  </si>
  <si>
    <t>DISPOSITIVO DPS CLASSE II, 1 POLO, TENSAO MAXIMA DE 275 V, CORRENTE MAXIMA DE *40* KA (TIPO AC)</t>
  </si>
  <si>
    <t>SINAPI-I 45393</t>
  </si>
  <si>
    <t>DISPOSITIVO DPS CLASSE II, 1 POLO, TENSAO MAXIMA DE 275 V, CORRENTE MAXIMA DE *60* KA (TIPO AC)</t>
  </si>
  <si>
    <t>CONECTOR/ADAPTADOR FIXO, ROSCA MACHO, METALICA, DN 16 MM X 1/2", EM TUBO PEX PARA INST. AGUA QUENTE/FRIA</t>
  </si>
  <si>
    <t>CONECTOR/ADAPTADOR FIXO, ROSCA MACHO, METALICA, DN 16 MM X 3/4", EM TUBO PEX PARA INST. AGUA QUENTE/FRIA</t>
  </si>
  <si>
    <t>CONECTOR/ADAPTADOR FIXO, ROSCA MACHO, METALICA, DN 20 MM X 1/2", EM TUBO PEX PARA INST. AGUA QUENTE/FRIA</t>
  </si>
  <si>
    <t>CONECTOR/ADAPTADOR FIXO, ROSCA MACHO, METALICA, DN 20 MM X 3/4", EM TUBO PEX PARA INST. AGUA QUENTE/FRIA</t>
  </si>
  <si>
    <t>CONECTOR/ADAPTADOR FIXO, ROSCA MACHO, METALICA, DN 25 MM X 1", EM TUBO PEX PARA INST. AGUA QUENTE/FRIA</t>
  </si>
  <si>
    <t>CONECTOR/ADAPTADOR FIXO, ROSCA MACHO, METALICA, DN 25 MM X 1/2", EM TUBO PEX PARA INST. AGUA QUENTE/FRIA</t>
  </si>
  <si>
    <t>CONECTOR/ADAPTADOR FIXO, ROSCA MACHO, METALICA, DN 25 MM X 3/4", EM TUBO PEX PARA INST. AGUA QUENTE/FRIA</t>
  </si>
  <si>
    <t>CONECTOR/ADAPTADOR FIXO, ROSCA MACHO, METALICA, DN 32 MM X 1", EM TUBO PEX PARA INST. AGUA QUENTE/FRIA</t>
  </si>
  <si>
    <t>CONECTOR/ADAPTADOR MOVEL, ROSCA FEMEA, METALICA, COM ANEL DESLIZANTE, DN 16 MM X 1/2", EM TUBO PEX PARA INST. AGUA QUENTE/FRIA</t>
  </si>
  <si>
    <t>CONECTOR/ADAPTADOR MOVEL, ROSCA FEMEA, METALICA, COM ANEL DESLIZANTE, DN 20 MM X 1/2", EM TUBO PEX PARA INST. AGUA QUENTE/FRIA</t>
  </si>
  <si>
    <t>CONECTOR/ADAPTADOR MOVEL, ROSCA FEMEA, METALICA, COM ANEL DESLIZANTE, DN 20 MM X 3/4", EM TUBO PEX PARA INST. AGUA QUENTE/FRIA</t>
  </si>
  <si>
    <t>CONECTOR/ADAPTADOR MOVEL, ROSCA FEMEA, METALICA, COM ANEL DESLIZANTE, DN 25 MM X 1", EM TUBO PEX PARA INST. AGUA QUENTE/FRIA</t>
  </si>
  <si>
    <t>CONECTOR/ADAPTADOR MOVEL, ROSCA FEMEA, METALICA, COM ANEL DESLIZANTE, DN 25 MM X 3/4", EM TUBO PEX PARA INST. AGUA QUENTE/FRIA</t>
  </si>
  <si>
    <t>CONECTOR/ADAPTADOR MOVEL, ROSCA FEMEA, METALICA, COM ANEL DESLIZANTE, DN 32 MM X 1", EM TUBO PEX PARA INST. AGUA QUENTE/FRIA</t>
  </si>
  <si>
    <t>JOELHO/COTOVELO 90 GRAUS, ROSCA FEMEA TERMINAL, PLASTICO, PARA CONEXAO COM CRIMPAGEM, DN 25 MM X 3/4", EM TUBO PEX PARA INST. AGUA QUENTE/FRIA</t>
  </si>
  <si>
    <t>JOELHO/COTOVELO 90 GRAUS, ROSCA MACHO TERMINAL, METALICO, PARA CONEXAO COM ANEL DESLIZANTE, DN 16 MM X 1/2", EM TUBO PEX PARA INST. AGUA QUENTE/FRIA</t>
  </si>
  <si>
    <t>JOELHO/COTOVELO 90 GRAUS, ROSCA MACHO TERMINAL, METALICO, PARA CONEXAO COM ANEL DESLIZANTE, DN 20 MM X 1/2", EM TUBO PEX PARA INST. AGUA QUENTE/FRIA</t>
  </si>
  <si>
    <t>JOELHO/COTOVELO 90 GRAUS, ROSCA MACHO TERMINAL, METALICO, PARA CONEXAO COM ANEL DESLIZANTE, DN 20 MM X 3/4", EM TUBO PEX PARA INST. AGUA QUENTE/FRIA</t>
  </si>
  <si>
    <t>JOELHO/COTOVELO 90 GRAUS, ROSCA MACHO TERMINAL, PLASTICO, PARA CONEXAO COM CRIMPAGEM, DN 25 MM X 1", EM TUBO PEX PARA INST. AGUA QUENTE/FRIA</t>
  </si>
  <si>
    <t>JOELHO/COTOVELO 90 GRAUS, ROSCA MACHO TERMINAL, PLASTICO, PARA CONEXAO COM CRIMPAGEM, DN 25 MM X 1/2", EM TUBO PEX PARA INST. AGUA QUENTE/FRIA</t>
  </si>
  <si>
    <t>JOELHO/COTOVELO 90 GRAUS, ROSCA MACHO TERMINAL, METALICO, PARA CONEXAO COM ANEL DESLIZANTE, DN 25 MM X 3/4", EM TUBO PEX PARA INST. AGUA QUENTE/FRIA</t>
  </si>
  <si>
    <t>JOELHO/COTOVELO 90 GRAUS, ROSCA MACHO TERMINAL, PLASTICO, PARA CONEXAO COM CRIMPAGEM, DN 32 MM X 1", EM TUBO PEX PARA INST. AGUA QUENTE/FRIA</t>
  </si>
  <si>
    <t>JOELHO/COTOVELO 90 GRAUS, ROSCA FEMEA MOVEL, METALICO, PARA CONEXAO COM ANEL DESLIZANTE, DN 16 MM X 1/2", EM TUBO PEX PARA INST. AGUA QUENTE/FRIA</t>
  </si>
  <si>
    <t>JOELHO/COTOVELO 90 GRAUS, ROSCA FEMEA MOVEL, METALICO, PARA CONEXAO COM ANEL DESLIZANTE, DN 20 MM X 1/2", EM TUBO PEX PARA INST. AGUA QUENTE/FRIA</t>
  </si>
  <si>
    <t>JOELHO /COTOVELO 90 GRAUS, ROSCA FEMEA MOVEL, METALICO, PARA CONEXAO COM ANEL DESLIZANTE, DN 25 MM X 3/4", EM TUBO PEX PARA INST. AGUA QUENTE/FRIA</t>
  </si>
  <si>
    <t>JOELHO/COTOVELO 90 GRAUS, ROSCA FEMEA, COM BASE FIXA, PLASTICO, PARA CONEXAO POR CRIMPAGEM, DN 16 MM X 3/4", EM TUBO PEX PARA INST. AGUA QUENTE/FRIA</t>
  </si>
  <si>
    <t>JOELHO/COTOVELO 90 GRAUS, ROSCA FEMEA, COM BASE FIXA, PLASTICO, PARA CONEXAO POR CRIMPAGEM, DN 20 MM X 3/4", EM TUBO PEX PARA INST. AGUA QUENTE/FRIA</t>
  </si>
  <si>
    <t>JOELHO/COTOVELO 90 GRAUS, ROSCA FEMEA, COM BASE FIXA, PLASTICO, PARA CONEXAO COM CRIMPAGEM, DN 25 MM X 1/2", EM TUBO PEX PARA INST. AGUA QUENTE/FRIA</t>
  </si>
  <si>
    <t>TAMPAO / CAP, ROSCA MACHO, DN 1/2", PARA TUBO PEX PARA INST. AGUA QUENTE/FRIA</t>
  </si>
  <si>
    <t>TE MISTURADOR METALICO, PARA CONEXAO COM ANEL DESLIZANTE, DN 16 MM X 1/2", EM TUBO PEX PARA INST. AGUA QUENTE/FRIA</t>
  </si>
  <si>
    <t>TE MISTURADOR METALICO, PARA CONEXAO COM ANEL DESLIZANTE, DN 20 MM X 3/4", EM TUBO PEX PARA INST. AGUA QUENTE/FRIA</t>
  </si>
  <si>
    <t>TE ROSCA FEMEA, METALICO, PARA CONEXAO COM ANEL DESLIZANTE, DN 20 MM X 3/4", EM TUBO PEX PARA INST. AGUA QUENTE/FRIA</t>
  </si>
  <si>
    <t>TE ROSCA FEMEA, METALICO, PARA CONEXAO COM ANEL DESLIZANTE, DN 25 MM X 1/2", EM TUBO PEX PARA INST. AGUA QUENTE/FRIA</t>
  </si>
  <si>
    <t>TE ROSCA MACHO, METALICO, PARA CONEXAO COM ANEL DESLIZANTE, DN 16 MM X 1/2", EM TUBO PEX PARA INST. AGUA QUENTE/FRIA</t>
  </si>
  <si>
    <t>TE ROSCA MACHO, METALICO, PARA CONEXAO COM ANEL DESLIZANTE, DN 20 MM X 1/2", EM TUBO PEX PARA INST. AGUA QUENTE/FRIA</t>
  </si>
  <si>
    <t>TE ROSCA MACHO, METALICO, PARA CONEXAO COM ANEL DESLIZANTE, DN 20 MM X 3/4", EM TUBO PEX PARA INST. AGUA QUENTE/FRIA</t>
  </si>
  <si>
    <t>TE ROSCA MACHO, METALICO, PARA CONEXAO COM ANEL DESLIZANTE, DN 25 MM X 3/4", EM TUBO PEX PARA INST. AGUA QUENTE/FRIA</t>
  </si>
  <si>
    <t>TE ROSCA MACHO, METALICO, PARA CONEXAO COM ANEL DESLIZANTE, DN 32 MM X 3/4", EM TUBO PEX PARA INST. AGUA QUENTE/FRIA</t>
  </si>
  <si>
    <t>SINAPI-I 45397</t>
  </si>
  <si>
    <t>TUBO DE COBRE FLEXIVEL, D =7/8", E = 0,79 MM, SEM COSTURA, PARA AR-CONDICIONADO/ INSTALACOES GAS RESIDENCIAIS E COMERCIAIS</t>
  </si>
  <si>
    <t>SINAPI-I 45398</t>
  </si>
  <si>
    <t>TUBO DE COBRE PECA RETA, D = 1 1/8", E = 0,79 MM, SEM COSTURA, PARA AR-CONDICIONADO/ INSTALACOES GAS RESIDENCIAIS E COMERCIAIS</t>
  </si>
  <si>
    <t>SINAPI-I 45399</t>
  </si>
  <si>
    <t>TUBO DE COBRE PECA RETA, D = 1 5/8", E = 0,79 MM, SEM COSTURA, PARA AR-CONDICIONADO/ INSTALACOES GAS RESIDENCIAIS E COMERCIAIS</t>
  </si>
  <si>
    <t>LUMINARIA LED PARA ILUMINACAO PUBLICA, POTENCIA DE 1000 W, ENERGIA SOLAR INTEGRADA, INVOLUCRO EM PLASTICO ABS</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</si>
  <si>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</si>
  <si>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</si>
  <si>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</si>
  <si>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</si>
  <si>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</si>
  <si>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</si>
  <si>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</si>
  <si>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</si>
  <si>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</si>
  <si>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</si>
  <si>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</si>
  <si>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</si>
  <si>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</si>
  <si>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</si>
  <si>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</si>
  <si>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</si>
  <si>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</si>
  <si>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</si>
  <si>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</si>
  <si>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</si>
  <si>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</si>
  <si>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</si>
  <si>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</si>
  <si>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</si>
  <si>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</si>
  <si>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SINAPI 106030</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</si>
  <si>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</si>
  <si>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</si>
  <si>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</si>
  <si>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</si>
  <si>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</si>
  <si>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</si>
  <si>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</si>
  <si>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</si>
  <si>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</si>
  <si>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</si>
  <si>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</si>
  <si>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</si>
  <si>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</si>
  <si>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</si>
  <si>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</si>
  <si>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</si>
  <si>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</si>
  <si>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</si>
  <si>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</si>
  <si>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</si>
  <si>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</si>
  <si>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</si>
  <si>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</si>
  <si>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</si>
  <si>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</si>
  <si>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</si>
  <si>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</si>
  <si>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SINAPI 106020</t>
  </si>
  <si>
    <t>DISJUNTOR TRIPOLAR DIN 63A - FORNECIMENTO E INSTALAÇÃO. AF_07/2025</t>
  </si>
  <si>
    <t>SINAPI 106031</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</si>
  <si>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</si>
  <si>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</si>
  <si>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</si>
  <si>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</si>
  <si>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</si>
  <si>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</si>
  <si>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</si>
  <si>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</si>
  <si>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</si>
  <si>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</si>
  <si>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SINAPI 106027</t>
  </si>
  <si>
    <t>DISPOSITIVO DPS 20KA-175V OU 275V - FORNECIMENTO E INSTALAÇÃO. AF_07/2025</t>
  </si>
  <si>
    <t>SINAPI 106028</t>
  </si>
  <si>
    <t>DISPOSITIVO DPS 40KA-175V OU 275V - FORNECIMENTO E INSTALAÇÃO. AF_07/2025</t>
  </si>
  <si>
    <t>SINAPI 106029</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</si>
  <si>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</si>
  <si>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</si>
  <si>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</si>
  <si>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</si>
  <si>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</si>
  <si>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</si>
  <si>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</si>
  <si>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</si>
  <si>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</si>
  <si>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</si>
  <si>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</si>
  <si>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</si>
  <si>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</si>
  <si>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</si>
  <si>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</si>
  <si>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SINAPI 106021</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</si>
  <si>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</si>
  <si>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</si>
  <si>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</si>
  <si>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SINAPI 106022</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</si>
  <si>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</si>
  <si>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</si>
  <si>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SINAPI 106023</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</si>
  <si>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</si>
  <si>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</si>
  <si>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SINAPI 106024</t>
  </si>
  <si>
    <t>QUADRO DE DISTRIBUIÇÃO DE ENERGIA EM CHAPA DE AÇO GALVANIZADO, DE SOBREPOR, COM BARRAMENTO TRIFÁSICO, PARA 28 DISJUNTORES DIN 100A - FORNECIMENTO E INSTALAÇÃO. AF_07/2025</t>
  </si>
  <si>
    <t>SINAPI 106025</t>
  </si>
  <si>
    <t>QUADRO DE DISTRIBUIÇÃO DE ENERGIA EM CHAPA DE AÇO GALVANIZADO, DE SOBREPOR, COM BARRAMENTO TRIFÁSICO, PARA 36 DISJUNTORES DIN 100A - FORNECIMENTO E INSTALAÇÃO. AF_07/2025</t>
  </si>
  <si>
    <t>SINAPI 106026</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</si>
  <si>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</si>
  <si>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</si>
  <si>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</si>
  <si>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</si>
  <si>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</si>
  <si>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</si>
  <si>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</si>
  <si>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</si>
  <si>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</si>
  <si>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</si>
  <si>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</si>
  <si>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</si>
  <si>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SINAPI 106044</t>
  </si>
  <si>
    <t>COTOVELO EM COBRE, 45 GRAUS, DN 1 1/8", INSTALADO EM RAMAL DE ALIMENTAÇÃO DE AR-CONDICIONADO COM CONDENSADORA CENTRAL - FORNECIMENTO E INSTALAÇÃO. AF_07/2025</t>
  </si>
  <si>
    <t>SINAPI 106045</t>
  </si>
  <si>
    <t>COTOVELO EM COBRE, 45 GRAUS, DN 1 5/8", INSTALADO EM RAMAL DE ALIMENTAÇÃO DE AR-CONDICIONADO COM CONDENSADORA CENTRAL - FORNECIMENTO E INSTALAÇÃO. AF_07/2025</t>
  </si>
  <si>
    <t>SINAPI 106042</t>
  </si>
  <si>
    <t>COTOVELO EM COBRE, 90 GRAUS, DN 1 1/8", INSTALADO EM RAMAL DE ALIMENTAÇÃO DE AR-CONDICIONADO COM CONDENSADORA CENTRAL - FORNECIMENTO E INSTALAÇÃO. AF_07/2025</t>
  </si>
  <si>
    <t>SINAPI 106043</t>
  </si>
  <si>
    <t>COTOVELO EM COBRE, 90 GRAUS, DN 1 5/8", INSTALADO EM RAMAL DE ALIMENTAÇÃO DE AR-CONDICIONADO COM CONDENSADORA CENTRAL - FORNECIMENTO E INSTALAÇÃO. AF_07/2025</t>
  </si>
  <si>
    <t>SINAPI 106046</t>
  </si>
  <si>
    <t>LUVA EM COBRE, DN 1 1/8", INSTALADO EM RAMAL DE ALIMENTAÇÃO DE AR-CONDICIONADO COM CONDENSADORA CENTRAL - FORNECIMENTO E INSTALAÇÃO. AF_07/2025</t>
  </si>
  <si>
    <t>SINAPI 106047</t>
  </si>
  <si>
    <t>LUVA EM COBRE, DN 1 5/8", INSTALADO EM RAMAL DE ALIMENTAÇÃO DE AR-CONDICIONADO COM CONDENSADORA CENTRAL - FORNECIMENTO E INSTALAÇÃO. AF_07/2025</t>
  </si>
  <si>
    <t>SINAPI 106038</t>
  </si>
  <si>
    <t>REFINETE EM COBRE, DN 1 1/8", INSTALADO EM RAMAL DE ALIMENTAÇÃO DE AR-CONDICIONADO COM CONDENSADORA CENTRAL - INSTALAÇÃO. AF_07/2025</t>
  </si>
  <si>
    <t>SINAPI 106039</t>
  </si>
  <si>
    <t>REFINETE EM COBRE, DN 1 5/8", INSTALADO EM RAMAL DE ALIMENTAÇÃO DE AR-CONDICIONADO COM CONDENSADORA CENTRAL - INSTALAÇÃO. AF_07/2025</t>
  </si>
  <si>
    <t>SINAPI 106040</t>
  </si>
  <si>
    <t>TE EM COBRE, DN 1 1/8", INSTALADO EM RAMAL DE ALIMENTAÇÃO DE AR-CONDICIONADO COM CONDENSADORA CENTRAL - FORNECIMENTO E INSTALAÇÃO. AF_07/2025</t>
  </si>
  <si>
    <t>SINAPI 106041</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</si>
  <si>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</si>
  <si>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</si>
  <si>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</si>
  <si>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SINAPI 106034</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</si>
  <si>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</si>
  <si>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</si>
  <si>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</si>
  <si>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SINAPI 106035</t>
  </si>
  <si>
    <t>TUBO EM COBRE FLEXÍVEL, DN 7/8", COM ISOLAMENTO, INSTALADO EM RAMAL DE ALIMENTAÇÃO DE AR-CONDICIONADO - FORNECIMENTO E INSTALAÇÃO. AF_07/2025</t>
  </si>
  <si>
    <t>SINAPI 106036</t>
  </si>
  <si>
    <t>TUBO EM COBRE RÍGIDO, DN 1 1/8"", COM ISOLAMENTO, INSTALADO EM RAMAL DE ALIMENTAÇÃO DE AR-CONDICIONADO COM CONDENSADORA CENTRAL - FORNECIMENTO E INSTALAÇÃO. AF_07/2025</t>
  </si>
  <si>
    <t>SINAPI 106037</t>
  </si>
  <si>
    <t>TUBO EM COBRE RÍGIDO, DN 1 5/8"", COM ISOLAMENTO, INSTALADO EM RAMAL DE ALIMENTAÇÃO DE AR-CONDICIONADO COM CONDENSADORA CENTRAL - FORNECIMENTO E INSTALAÇÃO. AF_07/2025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</si>
  <si>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</si>
  <si>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</si>
  <si>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</si>
  <si>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MONTADOR ELETROMECÂNICO COM ENCARGOS COMPLEMENTARES</t>
  </si>
  <si>
    <t>Nome</t>
  </si>
  <si>
    <t>(60X70X25) S1=S3=S7=S10=S11=S13</t>
  </si>
  <si>
    <t>(80X90X25) S2=S12</t>
  </si>
  <si>
    <t>(65X80X25) S4</t>
  </si>
  <si>
    <t>(95X105X25) S5=S8</t>
  </si>
  <si>
    <t>(70X85X25) S6=S9</t>
  </si>
  <si>
    <t>Total:</t>
  </si>
  <si>
    <t>(60X75X25) S1=S10</t>
  </si>
  <si>
    <t>(80X95X25) S2=S12</t>
  </si>
  <si>
    <t>(60X70X25) S3=S7=S11=S13</t>
  </si>
  <si>
    <t>(70X80X25) S4</t>
  </si>
  <si>
    <t>(95X110X30) S5=S8</t>
  </si>
  <si>
    <t>(75X85X25) S6=S9</t>
  </si>
  <si>
    <t>(65X70X25) S1=S10=S13</t>
  </si>
  <si>
    <t>(85X95X25) S2=S6=S9=S12</t>
  </si>
  <si>
    <t>(60X75X25) S3=S7</t>
  </si>
  <si>
    <t>(70X85X25) S4</t>
  </si>
  <si>
    <t>(100X115X30) S5=S8</t>
  </si>
  <si>
    <t>(60X70X25) S11</t>
  </si>
  <si>
    <t>FORMAS ARRANQUE</t>
  </si>
  <si>
    <t>ARMAÇÃO ARRANQUE</t>
  </si>
  <si>
    <t>CONCRETAGEM ARRANQUE</t>
  </si>
  <si>
    <t>CONCRETAGEM DE SAPATA, FCK 25 MPA, COM USO DE BOMBA - LANÇAMENTO, ADENSAMENTO E ACABAMENTO.</t>
  </si>
  <si>
    <t>CONCRETAGEM DE BLOCO DE COROAMENTO OU VIGA BALDRAME, FCK 25 MPA, COM USO DE BOMBA - LANÇAMENTO, ADENSAMENTO E ACABAMENTO.</t>
  </si>
  <si>
    <t>Adicional</t>
  </si>
  <si>
    <t>Lado 1</t>
  </si>
  <si>
    <t>Lado 2</t>
  </si>
  <si>
    <t>Altura Total</t>
  </si>
  <si>
    <t>S1=S3=S7=S10=S11=S13</t>
  </si>
  <si>
    <t>S2=S12</t>
  </si>
  <si>
    <t>S4</t>
  </si>
  <si>
    <t>S5=S8</t>
  </si>
  <si>
    <t>S6=S9</t>
  </si>
  <si>
    <t>Resultante 1</t>
  </si>
  <si>
    <t>Resultante 2</t>
  </si>
  <si>
    <t>S1=S10</t>
  </si>
  <si>
    <t>S3=S7=S11=S13</t>
  </si>
  <si>
    <t>Área total</t>
  </si>
  <si>
    <t>S1=S10=S13</t>
  </si>
  <si>
    <t>S2=S6=S9=S12</t>
  </si>
  <si>
    <t>S3=S7</t>
  </si>
  <si>
    <t>S11</t>
  </si>
  <si>
    <t>Total de Área</t>
  </si>
  <si>
    <t xml:space="preserve">FORMAS VIGAS </t>
  </si>
  <si>
    <t>2,86+2,13+1,8+3,25+2,88+2,39+3,39+1,84+3,39+2,39+2,15+2,15</t>
  </si>
  <si>
    <t>2,86+2,13+1,8+3,25+2,88+2,39+3,39+1,84+3,39+2,39+2,15+2,15+3,39+1,84+3,39</t>
  </si>
  <si>
    <t>CONCRETAGEM DE RADIER, PISO DE CONCRETO OU LAJE SOBRE SOLO, FCK 25 MPA - LANÇAMENTO, ADENSAMENTO E ACABAMENTO.</t>
  </si>
  <si>
    <t>COMP 7</t>
  </si>
  <si>
    <t>COMP 8</t>
  </si>
  <si>
    <t>CAMADA SEPARADORA: Sala/Cozinha, Quarto 01, Quarto 02, Banheiro, Entrada e Lavandeira</t>
  </si>
  <si>
    <t>ARMAÇÃO LAJE DE PISO</t>
  </si>
  <si>
    <t>Volume  (m³)</t>
  </si>
  <si>
    <t>P. específico (t/m³)</t>
  </si>
  <si>
    <t>P. resultante (t)</t>
  </si>
  <si>
    <t>Total (t*Km)</t>
  </si>
  <si>
    <t>Escavação Horizontal (Rebaixo de 5cm)</t>
  </si>
  <si>
    <t>Sobra escavação Sapatas de 1,5m de profundidade</t>
  </si>
  <si>
    <t>Sobra escavação Sapatas de 2,0m de profundidade</t>
  </si>
  <si>
    <t xml:space="preserve">Sobra escavação Vigas Baldrame </t>
  </si>
  <si>
    <t>Sobra escavação Laje de Piso</t>
  </si>
  <si>
    <t>CONCRETAGEM LAJE DE PISO</t>
  </si>
  <si>
    <t>Área Resultante</t>
  </si>
  <si>
    <t>Estruturas de Concreto</t>
  </si>
  <si>
    <t>Coluna (14x26)</t>
  </si>
  <si>
    <t>Viga (12x25)</t>
  </si>
  <si>
    <t>CHAPISCO: Toda átra de parede externa sem vãos (Lateral Esquerda e elementos de concreto)</t>
  </si>
  <si>
    <t>MASSA ÚNICA/EMBOÇO: Toda área de parede externa sem vãos (Lateral Esquerda e elementos de concreto)</t>
  </si>
  <si>
    <t xml:space="preserve"> (SINAPI 072025)</t>
  </si>
  <si>
    <t xml:space="preserve"> (SINAPI 07/2025)</t>
  </si>
  <si>
    <t>Multiplicador de casas</t>
  </si>
  <si>
    <t>Volume total</t>
  </si>
  <si>
    <t>KG total</t>
  </si>
  <si>
    <t>Kg total</t>
  </si>
  <si>
    <t>Comp. Alvenaria</t>
  </si>
  <si>
    <t>Área Total (x2)</t>
  </si>
  <si>
    <t>50</t>
  </si>
  <si>
    <t>ALVENARIA DE VEDAÇÃO DE BLOCOS CERÂMICOS FURADOS NA HORIZONTAL DE 9X19X29 CM (ESPESSURA 9 CM) E E ARGAMASSA DE ASSENTAMENTO COM ADIÇÃO DE IMPERMEABILIZANTE. COM PREPARO EM BETONEIRA.</t>
  </si>
  <si>
    <t>Sapatas de 1,5m</t>
  </si>
  <si>
    <t>Sapatas de 2,0m</t>
  </si>
  <si>
    <t>Sapatas de 2,5m</t>
  </si>
  <si>
    <t>Pilar</t>
  </si>
  <si>
    <t>Vigas Baldrame</t>
  </si>
  <si>
    <t>Vigas Superior</t>
  </si>
  <si>
    <t>Laje Superior</t>
  </si>
  <si>
    <t>Valores Unit. de Ref. Não ultrapassar.</t>
  </si>
  <si>
    <t>V UNIT.(R$) sem bdi</t>
  </si>
  <si>
    <t>V. UNIT.(R$)
com bdi</t>
  </si>
  <si>
    <t>COMP</t>
  </si>
  <si>
    <t>10% Área para fechamentos</t>
  </si>
  <si>
    <t>10% da Área para fechamentos</t>
  </si>
  <si>
    <t>ALVENARIA DE FECHAMENTOS PAREDES SEM ARGAMASSA IMPERMEABILIZANTE</t>
  </si>
  <si>
    <t>ALVENARIA DE FECHAMENTOS PAREDES COM ARGAMASSA IMPERMEABILIZANTE</t>
  </si>
  <si>
    <t>ALVENARIA DE VEDAÇÃO DE BLOCOS CERÂMICOS FURADOS NA HORIZONTAL DE 9X19X19 CM (ESPESSURA 9 CM) E E ARGAMASSA DE ASSENTAMENTO COM ADIÇÃO DE IMPERMEABILIZANTE. COM PREPARO EM BETONEIRA.</t>
  </si>
  <si>
    <t>Área Sem Vãos</t>
  </si>
  <si>
    <t>Construção e Reforma de Edifícios</t>
  </si>
  <si>
    <t>LUMINÁRIA TIPO PLAFONIER CIRCULAR COM BASE E27, DE SOBREPOR, COM LAMPADA LED DE 10 W - FORNECIMENTO E INSTALAÇÃO.</t>
  </si>
  <si>
    <t>VIGA BALDRAME COM 0,45 X 0,20 X 0,30 M (C X L X A) , COM 1 ESTACA BROCA DE CONCRETO, DIÂMETRO DE 20CM, COMPRIMENTO DE 1M, PARA SUPORTE DO ABRIGO DO HIDRÔMETRO.</t>
  </si>
  <si>
    <t xml:space="preserve">Observações: Composição de referencia 93212 (SINAPI 02/2016) - </t>
  </si>
  <si>
    <t xml:space="preserve">Observações: Composição de referencia 93208 (SINAPI 02/2016) - </t>
  </si>
  <si>
    <t>BAIRRO: DEZESSETE (LOTEAMENTO JARDINS VILLAGE)</t>
  </si>
  <si>
    <t>Referência 07-2025.xlsm</t>
  </si>
  <si>
    <t>SAO PAULO</t>
  </si>
  <si>
    <t>xlsm</t>
  </si>
  <si>
    <t>COMP 9</t>
  </si>
  <si>
    <t xml:space="preserve">VALOR S/ BDI </t>
  </si>
  <si>
    <t>Lajes Piso Interno</t>
  </si>
  <si>
    <t>SANTO ANTÔNIO DE PÁDUA - RJ</t>
  </si>
  <si>
    <t>Total com 30% empolamento:</t>
  </si>
  <si>
    <t>Obs.: Lastro de 5cm considerado.</t>
  </si>
  <si>
    <t>Considerando 2x segundo o Caderno Técnico de Composições - Pintura em Madeira - SINAPI - Execução: Com o fundo/selador aplicado, realizar novo lixamento, de maneira mais leve, antes da aplicação de demão de tinta.</t>
  </si>
  <si>
    <t>"Fica autorizada a aplicação do Decreto nº 7.983, de 8 de abril de 2013 [...] para a definição do valor estimado nos processos de licitação e de contratação direta de obras e serviços de engenharia, de que dispõe o § 2º do art. 23 da Lei nº 14.133, de 1º de abril de 2021, no âmbito da Administração Pública federal direta, autárquica e fundacional." (BRASIL, IN SEGES/ME Nº 91/2022, Art. 1º)</t>
  </si>
  <si>
    <t>"Em caso de inviabilidade da definição dos custos [...] a estimativa de custo global poderá [...] ou em pesquisa de mercado." (BRASIL, Decreto Federal nº 7.983/13, Art. 6º)</t>
  </si>
  <si>
    <t>“O valor previamente estimado da contratação deverá ser compatível com os valores praticados pelo mercado, considerados os preços constantes de bancos de dados públicos e as quantidades a serem contratadas, observadas a potencial economia de escala e as peculiaridades do local de execução do objeto. (...) No processo licitatório para contratação de obras e serviços de engenharia, conforme regulamento, o valor estimado, acrescido do percentual de Benefícios e Despesas Indiretas (BDI) de referência e dos Encargos Sociais (ES) cabíveis, será definido por meio da utilização de parâmetros na seguinte ordem:</t>
  </si>
  <si>
    <t xml:space="preserve">Observações: Composição de Origem - 100860/SINAPI (072025) e 09504/ORSE (062025) </t>
  </si>
  <si>
    <t>Foi adotado o insumo “Chuveiro elétrico Jet Master (Lorenzetti ou Similar)” da base ORSE, tendo em vista que o SINAPI não dispõe de item equivalente com pressurizador. O preço praticado no Estado de Sergipe, constante no ORSE, é considerado referência válida e exequível para a utilização em orçamentos do Estado do Rio de Janeiro, inclusive nesta localidade. Ressalta-se que os demais insumos e serviços da composição, já existentes no SINAPI, estão adequados para a realidade do Estado do Rio de Janeiro, cabendo apenas ao insumo do ORSE manter seu valor conforme a referência ORSE.</t>
  </si>
  <si>
    <t>Utilizou-se o insumo “Quadro de Distribuição de Energia, de Embutir” da base SCO, em razão da inexistência de preço do item correspondente no SINAPI. Os preços praticados na Cidade do Rio de Janeiro são adotados como referência, sendo considerados exequíveis para a elaboração de orçamentos no Estado do Rio de Janeiro, inclusive nesta localidade. Destaca-se que os demais insumos e serviços da composição, constantes no SINAPI, encontram-se devidamente adequados para o Estado do Rio de Janeiro, ficando apenas o insumo da SCO responsável por manter o preço de referência específico da localidade.</t>
  </si>
  <si>
    <t>Custo TOTAL com BDI incluso ------------------------------------------------------------------------------------------------------------------------------------------------------------------------------------------------------------------------------------------------------------</t>
  </si>
  <si>
    <t>COMP 08</t>
  </si>
  <si>
    <t>COMP 25</t>
  </si>
  <si>
    <t>REMATE E CAPEAMENTO DE CORPO DE PROVA, EXCLUSIVE O TRANSPORTE.</t>
  </si>
  <si>
    <t>COMP 26</t>
  </si>
  <si>
    <t>PASTA DE CIMENTO COMUM.</t>
  </si>
  <si>
    <t xml:space="preserve">Observações: Composição de Origem - SCO: RV 05.05.0200 (072025) </t>
  </si>
  <si>
    <t>COMP 27</t>
  </si>
  <si>
    <t>COMP 28</t>
  </si>
  <si>
    <t>MOLDAGEM E COLETA DE CORPO DE PROVA DE CONCRETO E TRANSPORTE A 50KM, POR TOPO.</t>
  </si>
  <si>
    <t xml:space="preserve">Observações: Composição de Origem - SCO-RIO: AD 35.15.0150 (072025) </t>
  </si>
  <si>
    <t xml:space="preserve">Observações: Composição de Origem - SCO-RIO: AD 35.15.0200 (072025) </t>
  </si>
  <si>
    <t>ENSAIO DE RESISTENCIA A COMPRESSAO DE CORPO DE PROVA CILINDRICO (15X30)CM, EXCLUSIVE O TRANSPORTE.</t>
  </si>
  <si>
    <t xml:space="preserve">Observações: Composição de Origem - SCO-RIO: AD 35.15.0100 (072025) </t>
  </si>
  <si>
    <t>PRENSA HIDRAULICA, ELETRICA, CAPACIDADE DE 100T, COM LEITURA DIGITAL PARA ROMPER CORPOS DE PROVA DE (15X30)CM E COM AUXILIO DE DISPOSITIVO PARA OUTROS CORPOS DE PROVA, COM SISTEMA DE SEGURANCA PARA ELEVACAO DO PISTAO, VALVULA DE AJUSTE FINO DE VELOCIDADE, SANFONA PROTETORA DE PISTAO E 02 PORTAS DE TELA CONTRA ESTILHACO, RESOLUCAO DO DISPLAY DE 10KGF, 220V - 60HZ, REFERENCIA 1.501.220 DA SOLOTEST OU SIMILAR</t>
  </si>
  <si>
    <t>SCO-RIO</t>
  </si>
  <si>
    <t>IEQ017450</t>
  </si>
  <si>
    <t>COMP 29</t>
  </si>
  <si>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</si>
  <si>
    <t xml:space="preserve">Observações: Composição de Origem - SCO-RIO: AD 35.15.0050 (072025) </t>
  </si>
  <si>
    <t>COMP 25 A COMP 29</t>
  </si>
  <si>
    <t>SCO-RIO: AD 35.15.0050</t>
  </si>
  <si>
    <t>Observações: Composição de Origem - SCO-RIO: IT 24.48.0150 (072025) / SINAPI 101873 (072025)</t>
  </si>
  <si>
    <t>OBJETO:</t>
  </si>
  <si>
    <t>Regime previdenciário previsto para a obra:</t>
  </si>
  <si>
    <t>DESONERADO</t>
  </si>
  <si>
    <t>NÃO DESONERADO</t>
  </si>
  <si>
    <t xml:space="preserve"> Aplicado ao Projeto de Canteiro - Observações: Composição de referencia 93207 (SINAPI 02/2016) -</t>
  </si>
  <si>
    <t>EMOP</t>
  </si>
  <si>
    <t>SCO</t>
  </si>
  <si>
    <t>ORSE</t>
  </si>
  <si>
    <t>SEINFRA</t>
  </si>
  <si>
    <t xml:space="preserve">Foi utilizado os coeficientes das composições da SCO-RIO inclusos no serviço de "controle tecnológico de obras em concreto armado", uma vez que o SINAPI não contempla composição equivalente para o serviço em questão. Os quantitativos praticados na Cidade do Rio de Janeiro são adotados como referência. Sendo considerados exequíveis para a elaboração de orçamentos no Estado do Rio de Janeiro, inclusive nesta localidade. Destaca-se que os demais insumos e serviços da composição, constantes no SINAPI, encontram-se devidamente adequados para o Estado do Rio de Janeiro, ficando apenas o insumo “Prensa Hidráulica” da SCO-RIO, inexistente na SINAPI. </t>
  </si>
  <si>
    <t>TABELAS USADAS</t>
  </si>
  <si>
    <t xml:space="preserve">MÊS </t>
  </si>
  <si>
    <t>06/2025</t>
  </si>
  <si>
    <t>Tabelas de Referência</t>
  </si>
  <si>
    <t>Objeto</t>
  </si>
  <si>
    <t>Bairro</t>
  </si>
  <si>
    <t xml:space="preserve">BAIRRO: </t>
  </si>
  <si>
    <t>Tributos (Contribuição Previdenciária sobre a Receita Bruta - 0% ou 4,5% - Desoneração) - Ano 2025 - 80% da CPRP (Lei nº 14.973/2024)</t>
  </si>
  <si>
    <t>1 Barracão de Sanitários</t>
  </si>
  <si>
    <t>1 Barracão de Escritório</t>
  </si>
  <si>
    <t>1 Barracão do Almoxarifado</t>
  </si>
  <si>
    <t>1 Estrutura provisória da Caixa D'água</t>
  </si>
  <si>
    <t>1 Abrigo de proteção de hidrômetro</t>
  </si>
  <si>
    <t>V. UNIT.(R$) com bdi</t>
  </si>
  <si>
    <t>1 Placa de Obra: Área= 3,6 x 1,8 m (LxA) = 6,48m2</t>
  </si>
  <si>
    <t>1 Ligações hidráulicas da Caixa D'água</t>
  </si>
  <si>
    <t>1 Kit Cavalete para Medição de Água</t>
  </si>
  <si>
    <t>1 Entrada de Energia Elétrica</t>
  </si>
  <si>
    <t>Rebaixo de 5cm em toda a área da edificação:                                                                                                                Volume= 10,45 x 6,7 x 0,05 (CxLxA) = 3,5m3 x 50 Und Habitacionais = 175,04m3</t>
  </si>
  <si>
    <t>Vide Planta de Forma - Projeto Estrutural:                                                                                                                            Comp= 11,05 x 3 + 7,3 x 5 = 69,65m x 50 Und Habitacionais = 3.482,50m</t>
  </si>
  <si>
    <t>Distância até o bota Fora (Vide - Projeto Canteiro de Obras)</t>
  </si>
  <si>
    <t>Dist.(m)</t>
  </si>
  <si>
    <t>Dist. (Km)</t>
  </si>
  <si>
    <t>Volume de todos os serviços de concretagem com concreto usinado de 25MPa</t>
  </si>
  <si>
    <t xml:space="preserve">1 Administração Local </t>
  </si>
  <si>
    <t>Vide - Projeto Estrutural</t>
  </si>
  <si>
    <t>Escavação baldrame: Comp.= (5,71+9,46+5,71+9,46+2,88+2,88+2,43+2,88+2,43+2,88+9,18)m = 55,9m     Largura= 0,12+0,1+0,1 = 0,32m / Altura= 0,35m / Volume= 55,9 x 0,32 x 0,35 = 6,26m3 x 50 Und Habitacionais = 313,04m3</t>
  </si>
  <si>
    <t>Impermeabilização nas duas laterais e top das vigas baldrame, com desconto de áreas do pilar:                Perimetro= 0,3+0,3+0,12= 0,72m / Área= 55,9 x 0,72 (C x L) = 40,25m2 / Áreas de pilar= 0,26 x 0,12 x 13 (C x L x Quant. de Pilares) = 0,41m2 / Área Resultante= 40,25 - 0,41 = 39,84m2 x 50 Und Habitacionais = 1.992,12m2</t>
  </si>
  <si>
    <t>Laje Pré-moldada na área do banheiro: 2,65 x 2,1 (C x L) = 5,57m2 x 50 Und Habitacionais = 278,25m2</t>
  </si>
  <si>
    <t>Comprimento de encunhamento de alvenaria= 2,86+2,13+1,8+3,25+2,88+2,39+3,39+1,84+3,39+2,39+2,15+2,15+3,39+1,84+3,39 = 39,24m x 50 Und Habitacionais = 1.962,00</t>
  </si>
  <si>
    <t>Verga (transpasse mínimo de 30cm para cada lado): Portas= (0,8+0,6) x 5 = 7m / Basculante= (0,8+0,6) x 1= 1,4m / Janelas= (1,4+0,6) x 4 = 8m / Comp. Total= 7+1,4+8 = 16,4m x 50 Und Habitacionais = 820m</t>
  </si>
  <si>
    <t>Contraverga (transpasse mínimo de 30cm para cada lado): Basculante= (0,8+0,6) x 1= 1,4m / Janelas= (1,4+0,6) x 4 = 8m / Comp. Total= 1,4+8 = 9,4m x 50 Und Habitacionais = 470m</t>
  </si>
  <si>
    <t>2 Janelas (Frontal e Fundos): Área= 1,4 x 1,0 x 2 (L x A x Quant.) = 2,8m2 x 50 Und Habitacionais = 140,00m2</t>
  </si>
  <si>
    <t>2 Janelas (Quartos): Área= 1,4 x 1,0 x 2 (L x A x Quant.) = 2,8m2 x 50 Und Habitacionais = 140,00m2</t>
  </si>
  <si>
    <t>1 Basculante (Banheiro): Área= 0,8 x 0,6 (L x A) = 0,48m2 x 50 Und Habitacionais = 24,00m2</t>
  </si>
  <si>
    <t>2 Portas Externas (Frontal e Fundos) = 2 x 50 Und Habitacionais = 100 und</t>
  </si>
  <si>
    <t>3 Portas Internas (2 Quartos e 1Banheiro) = 3 x 50 Und Habitacionais = 150 und</t>
  </si>
  <si>
    <t>Área= 10,65 x 6,88 (Comp. x Largura) = 73,27m2 x 50 Und Habitacionais = 3.663,60m2</t>
  </si>
  <si>
    <t>Amarração das duas primeiras fileiras: Área= 10,65 x 0,41 x 2 (Comp. x Largura Telha x Quant. de Fileiras) = 8,73m2 / Quantidade de telhas por metro quadrado= 16 Und / Quantidade de telhas = 8,73 x 16 = 139,73 Und x 50 Und Habitacionais = 6.986,40</t>
  </si>
  <si>
    <t>Comprimento= 10,65m x 50 Und Habitacionais = 532,50m</t>
  </si>
  <si>
    <t>Quantidade= 4 und x 50 Und Habitacionais = 200 Und</t>
  </si>
  <si>
    <t xml:space="preserve"> Comprimento= 3,8+3,3 (Trecho A + Trecho B) = 7,1m x 2 (Trecho frontal inclinado varanda e Trecho fundos inclinado á. de serviço) = 14,2m x 50 Und Habitacionais = 710,0m</t>
  </si>
  <si>
    <t>Comp. x Und.</t>
  </si>
  <si>
    <t>Chapisco teto Banheiro = 4,44m2 x 50 Und Habitacionais = 222,00m2</t>
  </si>
  <si>
    <t>Massa única teto Banheiro = 4,44m2 x 50 Und Habitacionais = 222,00m2</t>
  </si>
  <si>
    <t>Área Cozinha= (2,5+1,9) x 1,5 (C x A) = 6,60m2 / Área Lavanderia= (1,9+1,25) x 1,5 (C x A) = 4,73m2 /                       Área Somada= 6,6+4,73 = 11,33m2 x 50 Und Habitacionais = 566,25m2</t>
  </si>
  <si>
    <t>Área Banheiro= (1,85+2,4+1,85+2,4) x 2,4 (C x A) = 20,40m2 / Área de Desconto Basculante= 0,8 x 0,6 x 1 (C x A x Quant.) = 0,48m2 / Área de Desconto Portas= 2,1 x 0,8 x 1 (C x A x Quant.) = 1,68m2 /                                                  Área Resultante= 20,42 - 0,48 - 1,68 = 18,24m2 x 50 Und Habitacionais = 912,00m2</t>
  </si>
  <si>
    <t>Forro (Sala/Cozinha, Quarto 01 e Quarto 02): Área= 19,1+8,4+8,4 = 35,9m2 x 50 Und Habitacionais = 1.795,00m2</t>
  </si>
  <si>
    <t>Fundo Selador no teto do Banheiro = 4,44m2 x 50 Und Habitacionais = 222,00m2</t>
  </si>
  <si>
    <t>Pintura no teto do Banheiro = 4,44m2 x 50 Und Habitacionais = 222,00m2</t>
  </si>
  <si>
    <t>Escavação horizontal para montagem das lajes de piso de 9cm nas áreas da Sala/cozinha, Quarto01, Quarto02, Banheiro, Entrada e Lavanderia: Área= 19,1+8,4+8,4+4,44+3,56+3,56 = 47,46m2 /                                               Volume= 47,46 x 0,09 = 4,27m3 x 50 Und Habitacionais = 213,57m3</t>
  </si>
  <si>
    <t>Contrapiso área molhada nas Áreas: Cozinha (2,85 x 2,5 = 7,13m2), Lavanderia (3,56m2) e Banheiro (4,44m2): Área Total= 7,13+3,56+4,44 = 15,13m2 x 50 Und Habitacionais = 756,25m2</t>
  </si>
  <si>
    <t>Contrapiso área secas nas Áreas: Sala (4,2 x 2,85 = 11,97m2), Quarto01 (8,4m2), Quarto02 (8,4m2) e Entrada (3,56m2): Área Total= 11,97+8,4+8,4+3,56 = 32,33m2 x 50 Und Habitacionais = 1.616,50m2</t>
  </si>
  <si>
    <t>Resvestimento área menor de 5m2: Área Total= 4,44+3,56+3,56 (Banheiro, Entrada e Lavanderia) = 11,56m2 x 50 Und Habitacionais = 578,00m2</t>
  </si>
  <si>
    <t>Resvestimento área de 5m2 e 10m2: Área Total= 8,4+8,4 (Quartos) = 16,8m2 x 50 Und Habitacionais = 840,00m2</t>
  </si>
  <si>
    <t>Resvestimento área acima de 10m2: Área Total= 19,1 (Sala/Cozinha) x 50 Und Habitacionais = 955,00m2</t>
  </si>
  <si>
    <t>Compactação para montagem do piso de concreto que circunda a edificação:                                                             Área Resultante= Área total (10,45 x 6,7 = 70,015m2) - Área Casa (9,45 x 5,7 = 53,865m2) = 16,15m2 x 50 Und Habitacionais = 807,50m2</t>
  </si>
  <si>
    <t>Camada separadora para montagem do piso de concreto que circunda a edificação:                                                 16,15m2 x 50 Und Habitacionais = 807,50m2</t>
  </si>
  <si>
    <t>Execução do piso de concreto que circunda a edificação: 16,15m2 x 50 Und Habitacionais = 807,50m2</t>
  </si>
  <si>
    <t>Soleiras (Entrada, Lavanderia e Banheiro): Comp= 0,8 x 3 (L x Quant.) = 2,4m x 50 und Habitacionais = 120,0m2</t>
  </si>
  <si>
    <t>Rodapé: Comp.= (0,14+0,26+0,14+0,26+3+1,2) + (0,95+1,25) +(4,2+2,85+6,7+0,95) + (3,5+2,4+3,5+2,4) + (3,5+2,4+3,5+2,4) = 45,5m / Comp. de descontos= 0,8 x 9 (Largura x Quant. de Portas) = 7,2m / Comp. Resultante = 45,5 - 7,2 = 38,30m x 50 Und Habitacionais = 1.915,00m</t>
  </si>
  <si>
    <t>Peitoril: Comp= 1,4 x 4 (Largura x Quant. de Janelas) = 5,6m / Comp.= 0,8 x 1 (Largura x Quant. de Basculantes) = 0,8 / Comp Total = 5,6 + 0,8 = 6,4m x 50 Und Habitacionais = 320,00m</t>
  </si>
  <si>
    <t xml:space="preserve"> Disjuntor 10A (1 Iluminação): 1 x 50 Und Habitacionais = 50 Und </t>
  </si>
  <si>
    <t xml:space="preserve"> Disjuntor 16A (1 Tomadas de uso geral): 1 x 50 Und Habitacionais = 50 Und</t>
  </si>
  <si>
    <t xml:space="preserve"> Disjuntor 32A (1 Tomadas Cozinha/Lavanderia): 1 x 50 Und Habitacionais = 50 Und</t>
  </si>
  <si>
    <t xml:space="preserve"> Disjuntor 25A (1 Chuveiro): 1 x 50 Und Habitacionais = 50 Und</t>
  </si>
  <si>
    <t xml:space="preserve"> Interrruptor DR 25A (1 Chuveiro): 1 x 50 Und Habitacionais = 50 Und</t>
  </si>
  <si>
    <t xml:space="preserve"> Interrruptor DR 40A (1 Cozinha/Lavanderia): 1 x 50 Und Habitacionais = 50 Und</t>
  </si>
  <si>
    <t>1 Quadro de Distribuição: 1 x 50 Und Habitacionais = 50 Und</t>
  </si>
  <si>
    <t>1 Entrada de Energia: 1 x 50 Und Habitacionais = 50 Und</t>
  </si>
  <si>
    <t>1 Ponto de Chuveiro: Quant.= 1 x 50 Und Habitacionais = 50 Und</t>
  </si>
  <si>
    <t>1 Módulo da Campainha: Quant.= 1 x 50 Und Habitacionais = 50 Und</t>
  </si>
  <si>
    <t>Luminária - 1 Entrada, 1 Fundos, 1 Quarto01, 1 Quarto02, 1 Banheiro, 1 Sala e 1 Cozinha: Quant.= 7 x 50 Und Habitacionais = 350 Und</t>
  </si>
  <si>
    <t>Interruptor de 2 módulos - 1 Sala: Quant.= 1 x 50 Und Habitacionais = 50 Und</t>
  </si>
  <si>
    <t>Interruptor de 1 módulo - 1 Entrada, 1 Quarto01, 1 Quarto02, 1 Banheiro e 1 Cozinha: Quant.= 5 x 50 Und Habitacionais = 250 Und</t>
  </si>
  <si>
    <t>Tomada Baixa de 1 módulo - 2 Quarto01, 2 Quarto02, 1 Entrada e 2 Sala: Quant.= 7 x 50 Und Habitacionais = 350 Und</t>
  </si>
  <si>
    <t>Tomada Baixa de 2 módulo - 1 Sala: Quant.= 1 x 50 Und Habitacionais = 50 Und</t>
  </si>
  <si>
    <t>Tomada Média de 1 módulo - 3 Cozinha, 2 Lavanderia: Quant.= 5 x 50 Und Habitacionais = 250 Und</t>
  </si>
  <si>
    <t>Tomada Média de 1 módulo (20A) - 1 Banheiro, 1 Cozinha: Quant.= 2 x 50 Und Habitacionais = 100 Und</t>
  </si>
  <si>
    <t>Interruptor para campainha - 1 Entrada: Quant.= 1 x 50 Und Habitacionais = 50 Und</t>
  </si>
  <si>
    <t>Caixa 4x2 Alta - 1 (Chuveiro), 1 (Campainha): Quant= 2 x 50 Und Habitacionais = 100 Und</t>
  </si>
  <si>
    <t>Caixa 4x2 Média - 5 T(omadas Média de 10A), 2 (Tomadas Média de 20A), 6 (Interruptores de 1 módulo),                    1 (Interruptor de 2 módulos) e 1 (Interruptor de Campainha): Quant.= 14 x 50 Und Habitacionais = 700 Und</t>
  </si>
  <si>
    <t>Caixa 4x2 Baixa - 7 (Tomadas Baixa de 1 módulo), 1 (Tomada Baixa de 2 módulo): Quant.= 8 x 50 Und Habitacionais = 400 Und</t>
  </si>
  <si>
    <t>1 Caixa Octogonal - Banheiro 1: Quant= 1 x 50 Und Habitacionais = 50 Und</t>
  </si>
  <si>
    <t xml:space="preserve"> Caixa Octogonal - 1 (Entrada), 3 (Sala/Cozinha), 1 (Lavanderia), 1 (Quarto01) e 1 (Quarto02): Quant.= 7 x 50 Und Habitacionais = 350 und</t>
  </si>
  <si>
    <t xml:space="preserve">Cabo de 1,5mm (Vide - Projeto Elétrico) - 35,85m(Amarelo) + 32,87m(Azul-Claro) + 54,31m(Branco) = 123,03m x 50 Und Habitacionais = 6.151,50m   </t>
  </si>
  <si>
    <t xml:space="preserve">Cabo de 2,5mm (Vide - Projeto Elétrico) - 9,61m(Amarelo) + 58,77m(Azul-Claro) + 61,32m(Branco)  + 44,16m(Verde-amarelo) = 173,86m x 50 Und Habitacionais = 8.693,00m   </t>
  </si>
  <si>
    <t xml:space="preserve">Cabo de 4,0mm (Vide - Projeto Elétrico) - 9,71m(Branco) + 9,71m(Preto) + 9,71m(Verde-amarelo) = 29,13m x 50 Und Habitacionais = 1.456,50m   </t>
  </si>
  <si>
    <t xml:space="preserve">Cabo de 6,0mm (Vide - Projeto Elétrico) - 27,31m(Azul-Claro) + 27,31m(Preto) + 27,31m(Verde-amarelo) = 81,93m x 50 Und Habitacionais = 4.096,50m   </t>
  </si>
  <si>
    <t xml:space="preserve">Cabo de 6,0mm (Vide - Projeto Elétrico) - 11,70m(Azul-Claro) + 11,70m(Preto) + 11,70m(Preto) +8,3m(Verde-amarelo) = 46,80m - 6,65m (Desconto Padrão de Entrada) = 36,75m x 50 Und Habitacionais = 1.837,50m   </t>
  </si>
  <si>
    <t>Comprimento de Eletroduto enterrado do Medidor ao Quadro de Distribuição (Vide - Projeto Elétrico):                     5,2m x 50 Und Habitacionais = 260,00m</t>
  </si>
  <si>
    <t>Comprimento de Eletroduto Laje do Banheiro: Comp.=0,95+1,25+0,95+1,3 = 4,45m x 50 Und Habitacionais = 222,50m</t>
  </si>
  <si>
    <t>Comprimento de Eletroduto Forro (Vide - Projeto Elétrico): Comp.= 110,8m - 40,55m(Desconto Eletroduto Alvenaria) - 4,45(Desconto Eletroduto Laje) = 65,80m x 50 Und Habitacionais = 3.290,00m</t>
  </si>
  <si>
    <t>Comprimento de Eletroduto Alvenaria = 40,55m x 50 Und Habitacionais = 2.027,50m</t>
  </si>
  <si>
    <t>4 Banheiro: 4 x 50 Und Habitacionais = 200 Und</t>
  </si>
  <si>
    <t>1 Banheiro, 1 Lavanderia: 2 x 50 Und Habitacionais = 100 Und</t>
  </si>
  <si>
    <t>1 Banheiro: 1 x 50 Und Habitacionais = 50 Und</t>
  </si>
  <si>
    <t>3 Cozinha, 6 Lavanderia, 3 Banheiro: 12 x 50 Und Habitacionais = 600 Und</t>
  </si>
  <si>
    <t>2 Banheiro: 1 x 50 Und Habitacionais = 100 Und</t>
  </si>
  <si>
    <t>Banheiro: Comp.=0,55+0,35+0,65+1,1+0,75= 3,4m x 50 Und Habitacionais = 170,00m</t>
  </si>
  <si>
    <t>Banheiro (Comp.=1,22+0,35+0,16+0,25= 1,98m), Cozinha (Comp.=0,9+0,1+0,2+0,1= 1,30m), Lavanderia (Comp.=2*(0,1+0,75+0,3+0,15 = 5,15m)+1,95+0,6): Comp. Total= 1,98+1,3+5,15m = 8,43m x 50 Und Habitacionais = 421,50m</t>
  </si>
  <si>
    <t>Banheiro: Comp.= 3,5m x 50 Und Habitacionais = 175,00m</t>
  </si>
  <si>
    <t>Banheiro: Comp.= 0,55m x 50 Und Habitacionais = 27,50m</t>
  </si>
  <si>
    <t>Cozinha e Lavanderia: Comp.= =3*0,75+2,4 = 4,65m x 50 Und Habitacionais = 232,50m</t>
  </si>
  <si>
    <t>3 Caixa de Inspeção, 1 Caixa de Espuma: 4 x 50 Und Habitacionais = 200 Und</t>
  </si>
  <si>
    <t>1 Caixa de Gordura: 1 x 50 Und Habitacionais = 50 Und</t>
  </si>
  <si>
    <t>1 Caixa sifonada Banheiro, 1 Caixa sifonada Lavanderia: 2 x 50 Und Habitacionais = 100 Und</t>
  </si>
  <si>
    <t xml:space="preserve"> 1 Ralo Seco Banheiro x 50 Und Habitacionais = 50 Und</t>
  </si>
  <si>
    <t xml:space="preserve"> 1 Banheiro x 50 Und Habitacionais = 50 Und</t>
  </si>
  <si>
    <t xml:space="preserve"> 1 Cozinha x 50 Und Habitacionais = 50 Und</t>
  </si>
  <si>
    <t xml:space="preserve"> 1 Lavanderia x 50 Und Habitacionais = 50 Und</t>
  </si>
  <si>
    <t xml:space="preserve"> 7 Banheiro x 3 Und Habitacionais = 21 Und</t>
  </si>
  <si>
    <t xml:space="preserve"> 1 Banheiro x 3 Und Habitacionais = 3 Und</t>
  </si>
  <si>
    <t>Eletroduto Enterrado do Medidor ao Quadro de energia (Vide - Projeto Elétrico): Comp.= 5,9m x 50 Und Habitacionais = 295,00m</t>
  </si>
  <si>
    <t>Caixa para Lógica 1 x 50 Und Habitacionais = 50 Und</t>
  </si>
  <si>
    <t>2 Sala x 50 Und Habitacionais = 100 Und</t>
  </si>
  <si>
    <t>Comp. Eletroduto Alvenaria = 0,3+0,2+0,2 = 0,7m x 50 Und Habitacionais = 35,00m</t>
  </si>
  <si>
    <t>1 Banheiro x 50 Und Habitacionais = 50 Und</t>
  </si>
  <si>
    <t xml:space="preserve"> Cozinha: 1,2 x 0,6 = 0,72m2 x 50 Und Habitacionais = 36m2</t>
  </si>
  <si>
    <t>Limpeza da Área de Calçada = 16,15m2 x 50 Und Habitacionais = 807,5m2</t>
  </si>
  <si>
    <t>Limpeza da Área de Forro = 19,1+8,4+8,4 = 35,90 m2 x 50 Und Habitacionais = 1.795,00m2</t>
  </si>
  <si>
    <t>Limpeza da Área de Vidros - Janelas Entrada e Fundos (1,4 x 2 = 2,8m2), Basculante (0,48m2), Janelas Quartos (0,45 x 2 = 0,9m2): Área total= (2,8+0,48+0,9)*2 lados = 8,36m2  x 50 Und Habitacionais = 418,00m2</t>
  </si>
  <si>
    <t>Limpeza de piso cerâmico = 19,1+16,8+11,56 = 47,46m2 x 50 Und Habitacionais = 2.373,00m2</t>
  </si>
  <si>
    <t>Limpeza de Porta = 2,1 x 0,8 x 5 x 2 (A x L x Quant. x Lados) = 16,80m2 x 50 Und Habitacionais = 840,00m2</t>
  </si>
  <si>
    <t>Limpeza de Revestimento cerâmico = 11,33 + 18,24= 16,80m2 x 50 Und Habitacionais = 1478,50m2</t>
  </si>
  <si>
    <t>Lastro magro de 5cm com desconto de áreas de pilar: Área de Lastro= 55,9m x 0,12m (C x L) = 6,71m2 /             Áreas de Pilar = 0,3 x 0,12 x 13 (C x L x Quant. de Pilares) = 0,47m2 / Área Resultante de Lastro = 6,71 - 0,47 = 6,24m3 x 50 Und Habitacionais = 312,00m2</t>
  </si>
  <si>
    <t>SERVIÇO</t>
  </si>
  <si>
    <t>INTERVALO DO SERVIÇO</t>
  </si>
  <si>
    <t>INTERVALO DE SERVIÇO DE REFERÊNCIA</t>
  </si>
  <si>
    <t>mínimo</t>
  </si>
  <si>
    <t>máximo</t>
  </si>
  <si>
    <t>JUSTIFICATIVAS DE INTERVALOS DA EAP</t>
  </si>
  <si>
    <r>
      <t xml:space="preserve">Para justificar a utilização de composições adaptadas com insumos oriundos de diferentes bases de referência, é importante destacar que a Lei nº 14.133/2021 estabelece parâmetros claros para a definição do valor estimado das contratações públicas, garantindo compatibilidade com os preços de mercado e assegurando a observância das peculiaridades locais. </t>
    </r>
    <r>
      <rPr>
        <i/>
        <sz val="8"/>
        <color rgb="FF000000"/>
        <rFont val="Arial"/>
        <family val="2"/>
      </rPr>
      <t>Verbis:</t>
    </r>
  </si>
  <si>
    <r>
      <rPr>
        <b/>
        <sz val="8"/>
        <color rgb="FF000000"/>
        <rFont val="Arial"/>
        <family val="2"/>
      </rPr>
      <t>I</t>
    </r>
    <r>
      <rPr>
        <sz val="8"/>
        <color rgb="FF000000"/>
        <rFont val="Arial"/>
        <family val="2"/>
      </rPr>
      <t xml:space="preserve"> - composição de custos unitários menores ou iguais à mediana do item correspondente do Sistema de Custos Referenciais de Obras (Sicro) [...] ou do Sistema Nacional de Pesquisa de Custos e Índices de Construção Civil (Sinapi) [...]; </t>
    </r>
  </si>
  <si>
    <r>
      <rPr>
        <b/>
        <sz val="8"/>
        <color rgb="FF000000"/>
        <rFont val="Arial"/>
        <family val="2"/>
      </rPr>
      <t>II</t>
    </r>
    <r>
      <rPr>
        <sz val="8"/>
        <color rgb="FF000000"/>
        <rFont val="Arial"/>
        <family val="2"/>
      </rPr>
      <t xml:space="preserve"> - utilização de dados de pesquisa publicada em mídia especializada, de tabela de referência formalmente aprovada pelo Poder Executivo federal e de sítios eletrônicos especializados ou de domínio amplo [...] ; </t>
    </r>
  </si>
  <si>
    <r>
      <rPr>
        <b/>
        <sz val="8"/>
        <color rgb="FF000000"/>
        <rFont val="Arial"/>
        <family val="2"/>
      </rPr>
      <t>III</t>
    </r>
    <r>
      <rPr>
        <sz val="8"/>
        <color rgb="FF000000"/>
        <rFont val="Arial"/>
        <family val="2"/>
      </rPr>
      <t xml:space="preserve"> - contratações similares feitas pela Administração Pública [...];</t>
    </r>
  </si>
  <si>
    <r>
      <rPr>
        <b/>
        <sz val="8"/>
        <color rgb="FF000000"/>
        <rFont val="Arial"/>
        <family val="2"/>
      </rPr>
      <t>IV</t>
    </r>
    <r>
      <rPr>
        <sz val="8"/>
        <color rgb="FF000000"/>
        <rFont val="Arial"/>
        <family val="2"/>
      </rPr>
      <t xml:space="preserve"> - pesquisa na base nacional de notas fiscais eletrônicas [...]” (BRASIL, Lei nº 14.133, de 1º de abril de 2021, art. 23, caput e §2º).</t>
    </r>
  </si>
  <si>
    <r>
      <t>Ainda neste sentido, a</t>
    </r>
    <r>
      <rPr>
        <b/>
        <sz val="8"/>
        <color rgb="FF000000"/>
        <rFont val="Arial"/>
        <family val="2"/>
      </rPr>
      <t xml:space="preserve"> Intrução Normativa SEGES/ME nº 91/2022</t>
    </r>
    <r>
      <rPr>
        <sz val="8"/>
        <color rgb="FF000000"/>
        <rFont val="Arial"/>
        <family val="2"/>
      </rPr>
      <t xml:space="preserve"> trata das pesquisas de mercado. </t>
    </r>
  </si>
  <si>
    <r>
      <rPr>
        <b/>
        <sz val="8"/>
        <color rgb="FF000000"/>
        <rFont val="Arial"/>
        <family val="2"/>
      </rPr>
      <t>Decreto Federal nº 7.983/13</t>
    </r>
    <r>
      <rPr>
        <sz val="8"/>
        <color rgb="FF000000"/>
        <rFont val="Arial"/>
        <family val="2"/>
      </rPr>
      <t>:</t>
    </r>
  </si>
  <si>
    <t>26</t>
  </si>
  <si>
    <t>17</t>
  </si>
  <si>
    <t>Compactação para montagem das lajes de piso: Área= 47,46m2  x 50 Und Habitacionais = 2.373,00m2</t>
  </si>
  <si>
    <t>Camada separadora para montagem das lajes de piso: Área= 47,46m2  x 50 Und Habitacionais = 2.373,00m2</t>
  </si>
  <si>
    <t>Kg Total</t>
  </si>
  <si>
    <t>Categoria</t>
  </si>
  <si>
    <t>Comp.= 1,2+9,47+7,4+6,6+4,75+2,35 = 31,77m x 50 Und Habitacionais = 1.588,50m</t>
  </si>
  <si>
    <t>PROVISÃO DE UNIDADES HABITACIONAIS NO MUNICÍPIO DE SANTO ANTÔNIO DE PÁDUA-RJ</t>
  </si>
  <si>
    <t>CONSTRUÇÃO DE 50 CASAS UNIDADES HABITACIONAIS</t>
  </si>
  <si>
    <t>Comprimento da edificação com um deslocamento de 0,3m:                                                                                         Comp= 10,95 x 2 + 7,2 x 2 = 36,30m x 50 Und Habitacionais = 1.815,00m</t>
  </si>
  <si>
    <t>Meta</t>
  </si>
  <si>
    <t>META:</t>
  </si>
  <si>
    <t>SERVIÇOS PRELIMINARES GERAIS - INSTALAÇÕES E CANTEIROS</t>
  </si>
  <si>
    <t>SERVIÇOS PRELIMINARES GERAIS - LIGAÇÕES PROVISÓRIAS</t>
  </si>
  <si>
    <t>SERVIÇOS PRELIMINARES GERAIS - CONTROLE TECNOLÓGICO</t>
  </si>
  <si>
    <t>FUNDAÇÕES - SAPATAS COM ARRANQUE ATÉ 1,5M</t>
  </si>
  <si>
    <t>FUNDAÇÕES - SAPATAS COM ARRANQUE ATÉ 2,0M</t>
  </si>
  <si>
    <t>FUNDAÇÕES - SAPATAS COM ARRANQUE ATÉ 2,5M</t>
  </si>
  <si>
    <t>FUNDAÇÕES - BALDRAMES</t>
  </si>
  <si>
    <t>11</t>
  </si>
  <si>
    <t>FUNDAÇÕES - IMPERMEABILIZAÇÃO</t>
  </si>
  <si>
    <t>12</t>
  </si>
  <si>
    <t>SUPERESTRUTURAS - PILARES</t>
  </si>
  <si>
    <t>13</t>
  </si>
  <si>
    <t>SUPERESTRUTURAS - VIGAS</t>
  </si>
  <si>
    <t>14</t>
  </si>
  <si>
    <t>SUPERESTRUTURAS - LAJE</t>
  </si>
  <si>
    <t>15</t>
  </si>
  <si>
    <t>PAREDES E PAINÉIS - ESQUADRIAS METÁLICAS</t>
  </si>
  <si>
    <t>PAREDES E PAINÉIS - ALVENARIA/FECHAMENTOS</t>
  </si>
  <si>
    <t>16</t>
  </si>
  <si>
    <t>PAREDES E PAINÉIS - ESQUADRIAS DE MADEIRAS</t>
  </si>
  <si>
    <t>18</t>
  </si>
  <si>
    <t>COBERTURA E PROTEÇÕES - TELHADOS</t>
  </si>
  <si>
    <t>COBERTURA E PROTEÇÕES - IMPERMEABILIZAÇÕES</t>
  </si>
  <si>
    <t>19</t>
  </si>
  <si>
    <t>REVESTIMENTOS - INTERNOS</t>
  </si>
  <si>
    <t>20</t>
  </si>
  <si>
    <t>REVESTIMENTOS - CERÂMICOS</t>
  </si>
  <si>
    <t>21</t>
  </si>
  <si>
    <t>REVESTIMENTOS - EXTERNOS</t>
  </si>
  <si>
    <t>22</t>
  </si>
  <si>
    <t>REVESTIMENTOS - FORROS</t>
  </si>
  <si>
    <t>REVESTIMENTOS - PINTURAS - INTERNAS</t>
  </si>
  <si>
    <t>REVESTIMENTOS - PINTURAS - EXTERNAS</t>
  </si>
  <si>
    <t>23</t>
  </si>
  <si>
    <t>24</t>
  </si>
  <si>
    <t>25</t>
  </si>
  <si>
    <t>REVESTIMENTOS - PINTURAS - ESQUADRIAS</t>
  </si>
  <si>
    <t>PAVIMENTAÇÕES - CERÂMICA</t>
  </si>
  <si>
    <t>PAVIMENTAÇÕES - CIMENTADOS</t>
  </si>
  <si>
    <t>27</t>
  </si>
  <si>
    <t>PAVIMENTAÇÕES - RODAPÉS, SOLEIRAS E PEITORIS</t>
  </si>
  <si>
    <t>28</t>
  </si>
  <si>
    <t>INSTALAÇÕES - ELÉTRICAS/TELEFÔNICAS</t>
  </si>
  <si>
    <t>29</t>
  </si>
  <si>
    <t>30</t>
  </si>
  <si>
    <t>INSTALAÇÕES - HIDRÁULICAS / GÁS / INCÊNCIO</t>
  </si>
  <si>
    <t>INSTALAÇÕES - SANITÁRIAS / PLUVIAL</t>
  </si>
  <si>
    <t>31</t>
  </si>
  <si>
    <t>32</t>
  </si>
  <si>
    <t>INSTALAÇÕES - APARELHOS, METAIS E BANCADAS</t>
  </si>
  <si>
    <t>INSTALAÇÕES - LÓGICA</t>
  </si>
  <si>
    <t>33</t>
  </si>
  <si>
    <t>34</t>
  </si>
  <si>
    <t>COMPLEMENTARES - CALAFETE / LIMPEZA</t>
  </si>
  <si>
    <t>3.4</t>
  </si>
  <si>
    <t>SERVIÇOS PRELIMINARES GERAIS - LOCAÇÃO DE OBRA / MOVIMENTAÇÃO DE TERRA</t>
  </si>
  <si>
    <t>6.3</t>
  </si>
  <si>
    <t>6.4</t>
  </si>
  <si>
    <t>6.5</t>
  </si>
  <si>
    <t>6.6</t>
  </si>
  <si>
    <t>6.7</t>
  </si>
  <si>
    <t>6.8</t>
  </si>
  <si>
    <t>6.9</t>
  </si>
  <si>
    <t>6.10</t>
  </si>
  <si>
    <t>6.11</t>
  </si>
  <si>
    <t>7.7</t>
  </si>
  <si>
    <t>7.8</t>
  </si>
  <si>
    <t>7.9</t>
  </si>
  <si>
    <t>7.10</t>
  </si>
  <si>
    <t>7.11</t>
  </si>
  <si>
    <t>8.7</t>
  </si>
  <si>
    <t>8.8</t>
  </si>
  <si>
    <t>8.9</t>
  </si>
  <si>
    <t>8.10</t>
  </si>
  <si>
    <t>8.11</t>
  </si>
  <si>
    <t>9.9</t>
  </si>
  <si>
    <t>11.1</t>
  </si>
  <si>
    <t>11.2</t>
  </si>
  <si>
    <t>11.3</t>
  </si>
  <si>
    <t>11.4</t>
  </si>
  <si>
    <t>12.1</t>
  </si>
  <si>
    <t>12.2</t>
  </si>
  <si>
    <t>12.3</t>
  </si>
  <si>
    <t>12.4</t>
  </si>
  <si>
    <t>12.5</t>
  </si>
  <si>
    <t>13.1</t>
  </si>
  <si>
    <t>14.1</t>
  </si>
  <si>
    <t>14.2</t>
  </si>
  <si>
    <t>14.3</t>
  </si>
  <si>
    <t>14.4</t>
  </si>
  <si>
    <t>14.5</t>
  </si>
  <si>
    <t>14.6</t>
  </si>
  <si>
    <t>14.7</t>
  </si>
  <si>
    <t>15.1</t>
  </si>
  <si>
    <t>15.2</t>
  </si>
  <si>
    <t>15.3</t>
  </si>
  <si>
    <t>16.1</t>
  </si>
  <si>
    <t>16.2</t>
  </si>
  <si>
    <t>17.1</t>
  </si>
  <si>
    <t>17.2</t>
  </si>
  <si>
    <t>17.3</t>
  </si>
  <si>
    <t>17.4</t>
  </si>
  <si>
    <t>17.5</t>
  </si>
  <si>
    <t>17.6</t>
  </si>
  <si>
    <t>18.1</t>
  </si>
  <si>
    <t>19.1</t>
  </si>
  <si>
    <t>19.2</t>
  </si>
  <si>
    <t>19.3</t>
  </si>
  <si>
    <t>19.4</t>
  </si>
  <si>
    <t>19.5</t>
  </si>
  <si>
    <t>19.6</t>
  </si>
  <si>
    <t>20.1</t>
  </si>
  <si>
    <t>20.2</t>
  </si>
  <si>
    <t>21.1</t>
  </si>
  <si>
    <t>21.2</t>
  </si>
  <si>
    <t>21.3</t>
  </si>
  <si>
    <t>21.4</t>
  </si>
  <si>
    <t>22.1</t>
  </si>
  <si>
    <t>23.1</t>
  </si>
  <si>
    <t>23.2</t>
  </si>
  <si>
    <t>23.3</t>
  </si>
  <si>
    <t>23.4</t>
  </si>
  <si>
    <t>24.1</t>
  </si>
  <si>
    <t>24.2</t>
  </si>
  <si>
    <t>25.1</t>
  </si>
  <si>
    <t>25.2</t>
  </si>
  <si>
    <t>25.3</t>
  </si>
  <si>
    <t>26.1</t>
  </si>
  <si>
    <t>26.2</t>
  </si>
  <si>
    <t>26.3</t>
  </si>
  <si>
    <t>26.4</t>
  </si>
  <si>
    <t>26.5</t>
  </si>
  <si>
    <t>26.6</t>
  </si>
  <si>
    <t>26.7</t>
  </si>
  <si>
    <t>26.8</t>
  </si>
  <si>
    <t>26.9</t>
  </si>
  <si>
    <t>26.10</t>
  </si>
  <si>
    <t>26.11</t>
  </si>
  <si>
    <t>27.1</t>
  </si>
  <si>
    <t>27.2</t>
  </si>
  <si>
    <t>27.3</t>
  </si>
  <si>
    <t>28.1</t>
  </si>
  <si>
    <t>28.2</t>
  </si>
  <si>
    <t>28.3</t>
  </si>
  <si>
    <t>29.1</t>
  </si>
  <si>
    <t>29.2</t>
  </si>
  <si>
    <t>29.3</t>
  </si>
  <si>
    <t>29.4</t>
  </si>
  <si>
    <t>29.5</t>
  </si>
  <si>
    <t>29.6</t>
  </si>
  <si>
    <t>29.7</t>
  </si>
  <si>
    <t>29.8</t>
  </si>
  <si>
    <t>29.9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</si>
  <si>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</si>
  <si>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</si>
  <si>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</si>
  <si>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</si>
  <si>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</si>
  <si>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</si>
  <si>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</si>
  <si>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</si>
  <si>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</si>
  <si>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</si>
  <si>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</si>
  <si>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</si>
  <si>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</si>
  <si>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</si>
  <si>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</si>
  <si>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</si>
  <si>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</si>
  <si>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</si>
  <si>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</si>
  <si>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</si>
  <si>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</si>
  <si>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</si>
  <si>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</si>
  <si>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</si>
  <si>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</si>
  <si>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30.1</t>
  </si>
  <si>
    <t>30.2</t>
  </si>
  <si>
    <t>30.3</t>
  </si>
  <si>
    <t>30.4</t>
  </si>
  <si>
    <t>30.5</t>
  </si>
  <si>
    <t>30.6</t>
  </si>
  <si>
    <t>30.7</t>
  </si>
  <si>
    <t>30.8</t>
  </si>
  <si>
    <t>30.9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</si>
  <si>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</si>
  <si>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</si>
  <si>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</si>
  <si>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</si>
  <si>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</si>
  <si>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</si>
  <si>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</si>
  <si>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</si>
  <si>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</si>
  <si>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</si>
  <si>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</si>
  <si>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</si>
  <si>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</si>
  <si>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</si>
  <si>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</si>
  <si>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</si>
  <si>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</si>
  <si>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</si>
  <si>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</si>
  <si>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</si>
  <si>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</si>
  <si>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</si>
  <si>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</si>
  <si>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</si>
  <si>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</si>
  <si>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</si>
  <si>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31.1</t>
  </si>
  <si>
    <t>31.2</t>
  </si>
  <si>
    <t>31.3</t>
  </si>
  <si>
    <t>31.4</t>
  </si>
  <si>
    <t>31.5</t>
  </si>
  <si>
    <t>31.6</t>
  </si>
  <si>
    <t>31.7</t>
  </si>
  <si>
    <t>31.8</t>
  </si>
  <si>
    <t>31.9</t>
  </si>
  <si>
    <t>31.10</t>
  </si>
  <si>
    <t>31.11</t>
  </si>
  <si>
    <t>31.12</t>
  </si>
  <si>
    <t>31.13</t>
  </si>
  <si>
    <t>31.14</t>
  </si>
  <si>
    <t>31.15</t>
  </si>
  <si>
    <t>31.16</t>
  </si>
  <si>
    <t>31.17</t>
  </si>
  <si>
    <t>31.18</t>
  </si>
  <si>
    <t>31.19</t>
  </si>
  <si>
    <t>31.20</t>
  </si>
  <si>
    <t>32.1</t>
  </si>
  <si>
    <t>32.2</t>
  </si>
  <si>
    <t>32.3</t>
  </si>
  <si>
    <t>32.4</t>
  </si>
  <si>
    <t>32.5</t>
  </si>
  <si>
    <t>32.6</t>
  </si>
  <si>
    <t>32.7</t>
  </si>
  <si>
    <t>32.8</t>
  </si>
  <si>
    <t>33.1</t>
  </si>
  <si>
    <t>33.2</t>
  </si>
  <si>
    <t>33.3</t>
  </si>
  <si>
    <t>33.4</t>
  </si>
  <si>
    <t>33.5</t>
  </si>
  <si>
    <t>33.6</t>
  </si>
  <si>
    <t>33.7</t>
  </si>
  <si>
    <t>34.1</t>
  </si>
  <si>
    <t>34.2</t>
  </si>
  <si>
    <t>34.3</t>
  </si>
  <si>
    <t>34.4</t>
  </si>
  <si>
    <t>34.5</t>
  </si>
  <si>
    <t>34.6</t>
  </si>
  <si>
    <t>34.7</t>
  </si>
  <si>
    <t>34.8</t>
  </si>
  <si>
    <t>34.9</t>
  </si>
  <si>
    <t>SERVIÇOS PRELIMINARES - INSTALAÇÕES E CANTEIROS</t>
  </si>
  <si>
    <t>SERVIÇOS PRELIMINARES - LIGAÇÕES PROVISÓRIAS</t>
  </si>
  <si>
    <t>SERVIÇOS PRELIMINARES - LOCAÇÃO DE OBRA / MOVIMENTAÇÃO DE TERRA</t>
  </si>
  <si>
    <t>SUPERESTRUTUAS - PILARES</t>
  </si>
  <si>
    <t>SUPERESTRUTUAS - VIGAS</t>
  </si>
  <si>
    <t>COBERTURA E PROTEÇÕES - TELHADO</t>
  </si>
  <si>
    <r>
      <rPr>
        <b/>
        <sz val="9"/>
        <rFont val="Arial"/>
        <family val="2"/>
      </rPr>
      <t>Tubulações e Conexões:</t>
    </r>
    <r>
      <rPr>
        <sz val="9"/>
        <rFont val="Arial"/>
        <family val="2"/>
      </rPr>
      <t xml:space="preserve"> 2 (Cozinha), 2 (Lavanderia), 4 (Banheiro): Quant.= 8 x 50 Und Habitacionais = 400 Und</t>
    </r>
  </si>
  <si>
    <r>
      <rPr>
        <b/>
        <sz val="9"/>
        <rFont val="Arial"/>
        <family val="2"/>
      </rPr>
      <t>Tubulações e Conexões:</t>
    </r>
    <r>
      <rPr>
        <sz val="9"/>
        <rFont val="Arial"/>
        <family val="2"/>
      </rPr>
      <t xml:space="preserve"> 2 (Cozinha), 1 (Lavanderia), 4 (Banheiro): Quant.= 7 x 50 Und Habitacionais = 350 Und                                                                                                 </t>
    </r>
  </si>
  <si>
    <r>
      <rPr>
        <b/>
        <sz val="9"/>
        <rFont val="Arial"/>
        <family val="2"/>
      </rPr>
      <t>Tubulações e Conexões:</t>
    </r>
    <r>
      <rPr>
        <sz val="9"/>
        <rFont val="Arial"/>
        <family val="2"/>
      </rPr>
      <t xml:space="preserve"> 1 (Cozinha), 1 (Lavanderia), 2 (Banheiro): Quant.= 4 x 50 Und Habitacionais = 200 Und</t>
    </r>
  </si>
  <si>
    <r>
      <rPr>
        <b/>
        <sz val="9"/>
        <rFont val="Arial"/>
        <family val="2"/>
      </rPr>
      <t>Tubulações e Conexões</t>
    </r>
    <r>
      <rPr>
        <sz val="9"/>
        <rFont val="Arial"/>
        <family val="2"/>
      </rPr>
      <t>: 1 (Banheiro): Quant.= 1 x 50 Und Habitacionais = 50 Und</t>
    </r>
  </si>
  <si>
    <r>
      <t>T</t>
    </r>
    <r>
      <rPr>
        <b/>
        <sz val="9"/>
        <rFont val="Arial"/>
        <family val="2"/>
      </rPr>
      <t>ubulações e Conexões:</t>
    </r>
    <r>
      <rPr>
        <sz val="9"/>
        <rFont val="Arial"/>
        <family val="2"/>
      </rPr>
      <t xml:space="preserve"> 2 (Cozinha), 2 (Lavanderia), 4 (Banheiro): Quant.= 8 x 50 Und Habitacionais = 400 Und</t>
    </r>
  </si>
  <si>
    <r>
      <rPr>
        <b/>
        <sz val="9"/>
        <rFont val="Arial"/>
        <family val="2"/>
      </rPr>
      <t>Tubulações e Conexões:</t>
    </r>
    <r>
      <rPr>
        <sz val="9"/>
        <rFont val="Arial"/>
        <family val="2"/>
      </rPr>
      <t xml:space="preserve"> (0,2+1,5+0,1+0,2 = 2,0m) Cozinha / (0,7+0,1+0,1 = 0,9m) Lavanderia / (0,62+1,99+2,15+0,5+0,8+0,4+1,1 = 7,56m) Banheiro: Comp total= 2+0,9+7,56 = 10,46m x 50 und Habitacionais = 523,00m</t>
    </r>
  </si>
  <si>
    <r>
      <rPr>
        <b/>
        <sz val="9"/>
        <rFont val="Arial"/>
        <family val="2"/>
      </rPr>
      <t>Tubulações e Conexões:</t>
    </r>
    <r>
      <rPr>
        <sz val="9"/>
        <rFont val="Arial"/>
        <family val="2"/>
      </rPr>
      <t xml:space="preserve">1 (Cozinha), 1 (Lavanderia): Quant.= 2 x 50 Und Habitacionais = 100 Und                                                                                                                                                 </t>
    </r>
    <r>
      <rPr>
        <b/>
        <sz val="9"/>
        <rFont val="Arial"/>
        <family val="2"/>
      </rPr>
      <t>Caixa D'água e Barrilete:</t>
    </r>
    <r>
      <rPr>
        <sz val="9"/>
        <rFont val="Arial"/>
        <family val="2"/>
      </rPr>
      <t xml:space="preserve"> 2 x 50 Und Habitacionais = 100 Und                                                                                                                                                                                       </t>
    </r>
    <r>
      <rPr>
        <b/>
        <sz val="9"/>
        <rFont val="Arial"/>
        <family val="2"/>
      </rPr>
      <t>Entrada / Alimentação:</t>
    </r>
    <r>
      <rPr>
        <sz val="9"/>
        <rFont val="Arial"/>
        <family val="2"/>
      </rPr>
      <t xml:space="preserve"> 2 x 50 Und Habitacionais = 100 Und                                                                                            </t>
    </r>
    <r>
      <rPr>
        <b/>
        <sz val="9"/>
        <rFont val="Arial"/>
        <family val="2"/>
      </rPr>
      <t>TOTAL</t>
    </r>
    <r>
      <rPr>
        <sz val="9"/>
        <rFont val="Arial"/>
        <family val="2"/>
      </rPr>
      <t>= 100 + 100 + 100 = 300 Und</t>
    </r>
  </si>
  <si>
    <r>
      <rPr>
        <b/>
        <sz val="9"/>
        <rFont val="Arial"/>
        <family val="2"/>
      </rPr>
      <t>Tubulações e Conexões:</t>
    </r>
    <r>
      <rPr>
        <sz val="9"/>
        <rFont val="Arial"/>
        <family val="2"/>
      </rPr>
      <t xml:space="preserve"> 1,7m (Cozinha), 1,7m (Lavanderia), 1,7m (Banheiro): Comp.= 5,1m x 50 Und Habitacionais = 255,00m                                                                                                                                                       </t>
    </r>
    <r>
      <rPr>
        <b/>
        <sz val="9"/>
        <rFont val="Arial"/>
        <family val="2"/>
      </rPr>
      <t>Entrada / Alimentação:</t>
    </r>
    <r>
      <rPr>
        <sz val="9"/>
        <rFont val="Arial"/>
        <family val="2"/>
      </rPr>
      <t xml:space="preserve"> Comp.(Subida para Caixa D'água): 2,7m x 50 Und Habitacionais = 135,00m                       </t>
    </r>
    <r>
      <rPr>
        <b/>
        <sz val="9"/>
        <rFont val="Arial"/>
        <family val="2"/>
      </rPr>
      <t xml:space="preserve">TOTAL </t>
    </r>
    <r>
      <rPr>
        <sz val="9"/>
        <rFont val="Arial"/>
        <family val="2"/>
      </rPr>
      <t>= 255 + 135 = 390,00m</t>
    </r>
  </si>
  <si>
    <r>
      <rPr>
        <b/>
        <sz val="9"/>
        <rFont val="Arial"/>
        <family val="2"/>
      </rPr>
      <t>Tubulações e Conexões:</t>
    </r>
    <r>
      <rPr>
        <sz val="9"/>
        <rFont val="Arial"/>
        <family val="2"/>
      </rPr>
      <t xml:space="preserve"> Total de Tubo de prumada de 25mm descontando altura da viga (5,1 - 3*0,25 = 4,35m) / Total de Tubo de ramal (10,46m): Comp. Total= 4,35 + 10,46 = 14,81m x 50 Und Habitacionais = 740,50m                    </t>
    </r>
    <r>
      <rPr>
        <b/>
        <sz val="9"/>
        <rFont val="Arial"/>
        <family val="2"/>
      </rPr>
      <t>Entrada / Alimentação:</t>
    </r>
    <r>
      <rPr>
        <sz val="9"/>
        <rFont val="Arial"/>
        <family val="2"/>
      </rPr>
      <t xml:space="preserve"> Comp.(Subida para Caixa D'água, Descontando Largura da viga : 2,7-0,25m = 2,45m x 50 Und Habitacionais = 122,50m                                                                                                                                                  </t>
    </r>
    <r>
      <rPr>
        <b/>
        <sz val="9"/>
        <rFont val="Arial"/>
        <family val="2"/>
      </rPr>
      <t xml:space="preserve">TOTAL = </t>
    </r>
    <r>
      <rPr>
        <sz val="9"/>
        <rFont val="Arial"/>
        <family val="2"/>
      </rPr>
      <t>740,5+122,5 = 863,00m</t>
    </r>
  </si>
  <si>
    <r>
      <rPr>
        <b/>
        <sz val="9"/>
        <rFont val="Arial"/>
        <family val="2"/>
      </rPr>
      <t>Entrada / Alimentação</t>
    </r>
    <r>
      <rPr>
        <sz val="9"/>
        <rFont val="Arial"/>
        <family val="2"/>
      </rPr>
      <t>: 1 x 50 Und Habitacionais = 50 Und</t>
    </r>
  </si>
  <si>
    <r>
      <rPr>
        <b/>
        <sz val="9"/>
        <rFont val="Arial"/>
        <family val="2"/>
      </rPr>
      <t>Caixa D'água e Barrilete:</t>
    </r>
    <r>
      <rPr>
        <sz val="9"/>
        <rFont val="Arial"/>
        <family val="2"/>
      </rPr>
      <t xml:space="preserve"> 1 x 50 Und Habitacionais = 50 Und</t>
    </r>
  </si>
  <si>
    <r>
      <rPr>
        <b/>
        <sz val="9"/>
        <rFont val="Arial"/>
        <family val="2"/>
      </rPr>
      <t>Caixa D'água e Barrilete:</t>
    </r>
    <r>
      <rPr>
        <sz val="9"/>
        <rFont val="Arial"/>
        <family val="2"/>
      </rPr>
      <t xml:space="preserve"> 3x 50 Und Habitacionais = 150 Und</t>
    </r>
  </si>
  <si>
    <r>
      <rPr>
        <b/>
        <sz val="9"/>
        <rFont val="Arial"/>
        <family val="2"/>
      </rPr>
      <t>Caixa D'água e Barrilete:</t>
    </r>
    <r>
      <rPr>
        <sz val="9"/>
        <rFont val="Arial"/>
        <family val="2"/>
      </rPr>
      <t xml:space="preserve"> 4 (Distribuição), 2(Limpeza/Extravasor)= 6 x 50 Und Habitacionais = 300 Und</t>
    </r>
  </si>
  <si>
    <r>
      <rPr>
        <b/>
        <sz val="9"/>
        <rFont val="Arial"/>
        <family val="2"/>
      </rPr>
      <t>Caixa D'água e Barrilete:</t>
    </r>
    <r>
      <rPr>
        <sz val="9"/>
        <rFont val="Arial"/>
        <family val="2"/>
      </rPr>
      <t xml:space="preserve"> 2 x 50 Und Habitacionais = 100 Und</t>
    </r>
  </si>
  <si>
    <r>
      <rPr>
        <b/>
        <sz val="9"/>
        <rFont val="Arial"/>
        <family val="2"/>
      </rPr>
      <t>Caixa D'água e Barrilete:</t>
    </r>
    <r>
      <rPr>
        <sz val="9"/>
        <rFont val="Arial"/>
        <family val="2"/>
      </rPr>
      <t xml:space="preserve"> 3 (Distribuição), 1(Limpeza/Extravasor)= 4 x 50 Und Habitacionais = 200 Und</t>
    </r>
  </si>
  <si>
    <r>
      <rPr>
        <b/>
        <sz val="9"/>
        <rFont val="Arial"/>
        <family val="2"/>
      </rPr>
      <t>Caixa D'água e Barrilete:</t>
    </r>
    <r>
      <rPr>
        <sz val="9"/>
        <rFont val="Arial"/>
        <family val="2"/>
      </rPr>
      <t xml:space="preserve"> Comp. Distribuição= 0,25+1+0,25+0,9+2,61+2,9+0,1 = 8,01 / Estravasor= 0,25+0,2+0,72+0,4+1 = 2,57m:         Comp. Total= 8,01+2,57 = 10,58m x 50 Und Habitacionais = 529,00m</t>
    </r>
  </si>
  <si>
    <r>
      <rPr>
        <b/>
        <sz val="9"/>
        <rFont val="Arial"/>
        <family val="2"/>
      </rPr>
      <t>Tubulações e Conexões</t>
    </r>
    <r>
      <rPr>
        <sz val="9"/>
        <rFont val="Arial"/>
        <family val="2"/>
      </rPr>
      <t>: 1 Cozinha, 1 Lavanderia, 1 Banheiro = 3 x 50 Und Habitacionais = 150 Und</t>
    </r>
  </si>
  <si>
    <r>
      <rPr>
        <b/>
        <sz val="9"/>
        <rFont val="Arial"/>
        <family val="2"/>
      </rPr>
      <t>Entrada / Alimentação</t>
    </r>
    <r>
      <rPr>
        <sz val="9"/>
        <rFont val="Arial"/>
        <family val="2"/>
      </rPr>
      <t>: Caixa para instalação de cavalete do hidrômetro: 1 x 50 Und Habitacionais = 50 Und</t>
    </r>
  </si>
  <si>
    <r>
      <rPr>
        <b/>
        <sz val="9"/>
        <rFont val="Arial"/>
        <family val="2"/>
      </rPr>
      <t>Entrada / Alimentação</t>
    </r>
    <r>
      <rPr>
        <sz val="9"/>
        <rFont val="Arial"/>
        <family val="2"/>
      </rPr>
      <t>: Viga para suporte do abrigo do hidrômetro: 1 x 50 Und Habitacionais = 50 Und</t>
    </r>
  </si>
  <si>
    <r>
      <rPr>
        <b/>
        <sz val="9"/>
        <rFont val="Arial"/>
        <family val="2"/>
      </rPr>
      <t>Registros e Ramais</t>
    </r>
    <r>
      <rPr>
        <sz val="9"/>
        <rFont val="Arial"/>
        <family val="2"/>
      </rPr>
      <t>: 1 Banheiro Chuveiro = 1 x 50 Und Habitacionais = 50 Und</t>
    </r>
  </si>
  <si>
    <r>
      <rPr>
        <b/>
        <sz val="9"/>
        <rFont val="Arial"/>
        <family val="2"/>
      </rPr>
      <t xml:space="preserve">Registros e Ramais: </t>
    </r>
    <r>
      <rPr>
        <sz val="9"/>
        <rFont val="Arial"/>
        <family val="2"/>
      </rPr>
      <t>1 Cozinha, 1 Banheiro, 1 Lavanderia = 3 x 50 Und Habitacionais = 150 Und</t>
    </r>
  </si>
  <si>
    <r>
      <rPr>
        <b/>
        <sz val="9"/>
        <rFont val="Arial"/>
        <family val="2"/>
      </rPr>
      <t>Registros e Ramais:</t>
    </r>
    <r>
      <rPr>
        <sz val="9"/>
        <rFont val="Arial"/>
        <family val="2"/>
      </rPr>
      <t xml:space="preserve"> 1 Distribuição, 1 Limpeza/Extravasor = 2 x 50 Und Habitacionais = 100 Und</t>
    </r>
  </si>
  <si>
    <r>
      <rPr>
        <b/>
        <sz val="9"/>
        <rFont val="Arial"/>
        <family val="2"/>
      </rPr>
      <t>Entrada / Alimentação</t>
    </r>
    <r>
      <rPr>
        <sz val="9"/>
        <rFont val="Arial"/>
        <family val="2"/>
      </rPr>
      <t xml:space="preserve">: Comp.(Hidrômetro até Caixa D'água): 1,24+5,61+4,74+0,6+1,1+0,75+0,17 = 14,21m x 50 Und Habitacionais = 710,50m                                                                                                                                                       </t>
    </r>
    <r>
      <rPr>
        <b/>
        <sz val="9"/>
        <rFont val="Arial"/>
        <family val="2"/>
      </rPr>
      <t>Caixa D'água e Barrilete:</t>
    </r>
    <r>
      <rPr>
        <sz val="9"/>
        <rFont val="Arial"/>
        <family val="2"/>
      </rPr>
      <t xml:space="preserve"> Comp.= 1,43+0,13 = 1,56 x 50 Und Habitacionais = 78m                                                                                              </t>
    </r>
    <r>
      <rPr>
        <b/>
        <sz val="9"/>
        <rFont val="Arial"/>
        <family val="2"/>
      </rPr>
      <t>TOTAL=</t>
    </r>
    <r>
      <rPr>
        <sz val="9"/>
        <rFont val="Arial"/>
        <family val="2"/>
      </rPr>
      <t xml:space="preserve"> 710,5 +78 = 788,5m</t>
    </r>
  </si>
  <si>
    <r>
      <rPr>
        <b/>
        <sz val="9"/>
        <rFont val="Arial"/>
        <family val="2"/>
      </rPr>
      <t>Entrada / Alimentação</t>
    </r>
    <r>
      <rPr>
        <sz val="9"/>
        <rFont val="Arial"/>
        <family val="2"/>
      </rPr>
      <t xml:space="preserve">: 4 x 50 Und Habitacionais = 200 Und                                                                                                                                                     </t>
    </r>
    <r>
      <rPr>
        <b/>
        <sz val="9"/>
        <rFont val="Arial"/>
        <family val="2"/>
      </rPr>
      <t>Caixa D'água e Barrilete:</t>
    </r>
    <r>
      <rPr>
        <sz val="9"/>
        <rFont val="Arial"/>
        <family val="2"/>
      </rPr>
      <t xml:space="preserve"> 2 x 50 Und Habitacionais = 100 Und                                                                                            </t>
    </r>
    <r>
      <rPr>
        <b/>
        <sz val="9"/>
        <rFont val="Arial"/>
        <family val="2"/>
      </rPr>
      <t>TOTAL=</t>
    </r>
    <r>
      <rPr>
        <sz val="9"/>
        <rFont val="Arial"/>
        <family val="2"/>
      </rPr>
      <t xml:space="preserve"> 200+100 = 300 Und</t>
    </r>
  </si>
  <si>
    <t xml:space="preserve">Nº do TC </t>
  </si>
  <si>
    <t>SERVIÇOS PRELIMINARES - CONTROLE TECNOLÓGICO</t>
  </si>
  <si>
    <t>SUPERESTRUTUAS - LAJE</t>
  </si>
  <si>
    <t xml:space="preserve">1 Tapume de fechamento do canteiro de obras: Área= (12,5+12,51+11,63+12,4) x 2,2 m (CxA) = 107,89 m2 (Vide -
Projeto Canteiro de Obras) </t>
  </si>
  <si>
    <t>5,65+ 94,6+45,55+5,5</t>
  </si>
  <si>
    <t>PLANILHA  ORÇAMENTÁRIA</t>
  </si>
  <si>
    <r>
      <t xml:space="preserve"> (1 + AC + S + R + G) (1 + DF) (1 + L)</t>
    </r>
    <r>
      <rPr>
        <sz val="10"/>
        <color theme="1"/>
        <rFont val="Arial"/>
        <family val="2"/>
      </rPr>
      <t xml:space="preserve"> - 1</t>
    </r>
  </si>
  <si>
    <t>974692/2024/MCIDADES/CAIXA</t>
  </si>
  <si>
    <t>Descrição</t>
  </si>
  <si>
    <t>Meta/Item</t>
  </si>
  <si>
    <t>Serviços Preliminares - Ligações Provisórias</t>
  </si>
  <si>
    <t>Serviços Preliminares - Locação de Obra /Movimentação de Terra</t>
  </si>
  <si>
    <t>Serviços Preliminares - Controle Tecnológico</t>
  </si>
  <si>
    <t>Administração Local</t>
  </si>
  <si>
    <t>Encunhamento da Alvenaria</t>
  </si>
  <si>
    <t>Acrescimo de Vigas de Madeiras para Cobertura</t>
  </si>
  <si>
    <t>Poste de Concreto da Entrada de Energia elétrica</t>
  </si>
  <si>
    <t xml:space="preserve">Chumbamento em Alvenaria para Eletroduto </t>
  </si>
  <si>
    <t xml:space="preserve">Rasgo em Alvenaria para Tubulação Hidraulica </t>
  </si>
  <si>
    <t>Chumbamento em Alvenaria para Tubulação Hidraulica</t>
  </si>
  <si>
    <t>Viga de Suporte para Caixa de Abrigo do Hidrômetro</t>
  </si>
  <si>
    <t>Base de Suporte para Caixa D'água</t>
  </si>
  <si>
    <t>Rasgo  em Alvenaria para Tubulação Sanitária</t>
  </si>
  <si>
    <t>Chumbamento em Alvenaria para Tubulação Sanitária</t>
  </si>
  <si>
    <t>Barras de Apoio P.C.D.</t>
  </si>
  <si>
    <t>Banco Articulado P.C.D.</t>
  </si>
  <si>
    <t>Valor Total:</t>
  </si>
  <si>
    <t>Conferência Contrato_974692</t>
  </si>
  <si>
    <t>Valores (Com BDI)</t>
  </si>
  <si>
    <t>Valor Total do Orçamento (Com BDI):</t>
  </si>
  <si>
    <t>Valor Itens Inclusos (Com BDI)</t>
  </si>
  <si>
    <t>Valor Ajustado (Com BDI):</t>
  </si>
  <si>
    <t>Valor Unitário (Sem BDI):</t>
  </si>
  <si>
    <t>Preço/m2 (Sem BDI) (48,12m2)</t>
  </si>
  <si>
    <t xml:space="preserve"> ITENS INCLUSOS NO ORÇAMENTO TC - Nº 974692</t>
  </si>
  <si>
    <t>Serviços Preliminares - Instaçalões Canteiros</t>
  </si>
  <si>
    <t>Instalações - Lógica</t>
  </si>
  <si>
    <t>Valor Ajustado (Sem BDI):</t>
  </si>
  <si>
    <t>% Acumulada</t>
  </si>
  <si>
    <t>OBJETO</t>
  </si>
  <si>
    <t>META</t>
  </si>
  <si>
    <t>BDI EMPRESA</t>
  </si>
  <si>
    <t>***PREENCHER SOMENTE OS CAMPOS DESTACADOS EM AMARELO</t>
  </si>
  <si>
    <t>***ARREDONDAR O VALOR UNITÁRIO (V.UNIT) PARA DUAS CASAS DECIMAIS APÓS A VÍRGULA</t>
  </si>
  <si>
    <t>***A EMPRESA DEVERÁ ENTREGAR OS DOCUMENTOS SOLICITADOS PELO EDITAL</t>
  </si>
  <si>
    <t>OBS: ESTA PLANILHA É APENAS UM MODELO DE PROPOSTA, SENDO FACULTADO À EMPRESA UTILIZÁ-LA OU NÃO</t>
  </si>
  <si>
    <t>OBS: O PREENCHIMENTO INCORRETO E/OU ERROS DE CÁLCULO SÃO DE INTEIRA RESPONSABILIDADE DA EMPRESA</t>
  </si>
  <si>
    <t>EMPRESA:</t>
  </si>
  <si>
    <t>CNPJ:</t>
  </si>
  <si>
    <t>ENDEREÇO:</t>
  </si>
  <si>
    <t>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</si>
</sst>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_(* #,##0.00_);_(* \(#,##0.00\);_(* &quot;-&quot;??_);_(@_)"/>
    <numFmt numFmtId="165" formatCode="#,##0.00&quot; &quot;;&quot; (&quot;#,##0.00&quot;)&quot;;&quot; -&quot;#&quot; &quot;;@&quot; &quot;"/>
    <numFmt numFmtId="166" formatCode="#,##0.00&quot; &quot;;&quot;-&quot;#,##0.00&quot; &quot;;&quot; -&quot;#&quot; &quot;;@&quot; &quot;"/>
    <numFmt numFmtId="167" formatCode="[$R$-416]&quot; &quot;#,##0.00;[Red]&quot;-&quot;[$R$-416]&quot; &quot;#,##0.00"/>
    <numFmt numFmtId="168" formatCode="&quot;R$&quot;#,##0;[Red]\-&quot;R$&quot;#,##0"/>
    <numFmt numFmtId="169" formatCode="_(* #,##0.00_);_(* \(#,##0.00\);_(* \-??_);_(@_)"/>
    <numFmt numFmtId="170" formatCode="#,##0.0"/>
    <numFmt numFmtId="171" formatCode="&quot;Sim&quot;;&quot;Sim&quot;;&quot;Não&quot;"/>
    <numFmt numFmtId="172" formatCode="_(* #,##0.0_);_(* \(#,##0.0\);_(* &quot;-&quot;??_);_(@_)"/>
    <numFmt numFmtId="173" formatCode="_-* #,##0.00_-;\-* #,##0.00_-;_-* \-??_-;_-@_-"/>
    <numFmt numFmtId="174" formatCode="_-&quot;R$ &quot;* #,##0.00_-;&quot;-R$ &quot;* #,##0.00_-;_-&quot;R$ &quot;* \-??_-;_-@_-"/>
    <numFmt numFmtId="175" formatCode="_(* #,##0.0000_);_(* \(#,##0.0000\);_(* &quot;-&quot;??_);_(@_)"/>
    <numFmt numFmtId="176" formatCode="0.0000"/>
    <numFmt numFmtId="177" formatCode="#,##0.0000"/>
    <numFmt numFmtId="178" formatCode="0.000"/>
    <numFmt numFmtId="179" formatCode="0.0"/>
    <numFmt numFmtId="180" formatCode="#,##0.00000"/>
    <numFmt numFmtId="181" formatCode="0.0000%"/>
    <numFmt numFmtId="182" formatCode="&quot;R$&quot;\ #,##0.00"/>
  </numFmts>
  <fonts count="97">
    <font>
      <sz val="11"/>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b/>
      <sz val="10"/>
      <name val="Arial"/>
      <family val="2"/>
    </font>
    <font>
      <sz val="11"/>
      <color indexed="8"/>
      <name val="Arial"/>
      <family val="2"/>
    </font>
    <font>
      <sz val="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indexed="8"/>
      <name val="Calibri"/>
      <family val="2"/>
    </font>
    <font>
      <b/>
      <sz val="12"/>
      <name val="Arial"/>
      <family val="2"/>
    </font>
    <font>
      <b/>
      <sz val="11"/>
      <name val="Arial"/>
      <family val="2"/>
    </font>
    <font>
      <sz val="9"/>
      <name val="Arial"/>
      <family val="2"/>
    </font>
    <font>
      <sz val="11"/>
      <name val="Arial"/>
      <family val="2"/>
    </font>
    <font>
      <b/>
      <sz val="16"/>
      <name val="Arial"/>
      <family val="2"/>
    </font>
    <font>
      <sz val="12"/>
      <name val="Arial"/>
      <family val="2"/>
    </font>
    <font>
      <sz val="10"/>
      <color rgb="FF000000"/>
      <name val="Arial"/>
      <family val="2"/>
    </font>
    <font>
      <b/>
      <sz val="11"/>
      <color rgb="FF3F3F3F"/>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6"/>
      <color indexed="8"/>
      <name val="Arial"/>
      <family val="2"/>
    </font>
    <font>
      <b/>
      <sz val="18"/>
      <color theme="3"/>
      <name val="Arial"/>
      <family val="2"/>
      <scheme val="major"/>
    </font>
    <font>
      <sz val="12"/>
      <name val="Times New Roman"/>
      <family val="1"/>
    </font>
    <font>
      <sz val="11"/>
      <color rgb="FF9C6500"/>
      <name val="Arial"/>
      <family val="2"/>
      <scheme val="minor"/>
    </font>
    <font>
      <sz val="8"/>
      <color theme="1"/>
      <name val="Arial"/>
      <family val="2"/>
      <scheme val="minor"/>
    </font>
    <font>
      <sz val="10"/>
      <name val="Helvetica"/>
      <family val="2"/>
    </font>
    <font>
      <sz val="8"/>
      <color indexed="8"/>
      <name val="Calibri"/>
      <family val="2"/>
    </font>
    <font>
      <b/>
      <sz val="10"/>
      <color indexed="8"/>
      <name val="Arial"/>
      <family val="2"/>
    </font>
    <font>
      <b/>
      <sz val="11"/>
      <color rgb="FF336600"/>
      <name val="Arial"/>
      <family val="2"/>
    </font>
    <font>
      <sz val="10"/>
      <color indexed="8"/>
      <name val="Arial"/>
      <family val="2"/>
    </font>
    <font>
      <sz val="11"/>
      <color rgb="FF9C5700"/>
      <name val="Arial"/>
      <family val="2"/>
      <scheme val="minor"/>
    </font>
    <font>
      <b/>
      <sz val="9"/>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sz val="18"/>
      <color indexed="54"/>
      <name val="Calibri Light"/>
      <family val="2"/>
    </font>
    <font>
      <sz val="10"/>
      <name val="Arial"/>
      <family val="2"/>
    </font>
    <font>
      <sz val="10"/>
      <name val="Arial"/>
      <family val="2"/>
    </font>
    <font>
      <sz val="9"/>
      <color rgb="FF000000"/>
      <name val="Arial"/>
      <family val="2"/>
    </font>
    <font>
      <b/>
      <sz val="9"/>
      <color rgb="FF3F3F3F"/>
      <name val="Arial"/>
      <family val="2"/>
      <scheme val="minor"/>
    </font>
    <font>
      <b/>
      <sz val="9"/>
      <color rgb="FF3F3F3F"/>
      <name val="Arial"/>
      <family val="2"/>
    </font>
    <font>
      <u/>
      <sz val="11"/>
      <color rgb="FF000000"/>
      <name val="Arial"/>
      <family val="2"/>
    </font>
    <font>
      <sz val="11"/>
      <color rgb="FF000000"/>
      <name val="Arial"/>
      <family val="2"/>
    </font>
    <font>
      <sz val="28"/>
      <name val="Arial"/>
      <family val="2"/>
    </font>
    <font>
      <b/>
      <sz val="8"/>
      <name val="Arial"/>
      <family val="2"/>
    </font>
    <font>
      <b/>
      <sz val="8"/>
      <color indexed="22"/>
      <name val="Arial"/>
      <family val="2"/>
    </font>
    <font>
      <b/>
      <u/>
      <sz val="12"/>
      <color theme="1"/>
      <name val="Arial"/>
      <family val="2"/>
    </font>
    <font>
      <sz val="12"/>
      <color theme="1"/>
      <name val="Arial"/>
      <family val="2"/>
    </font>
    <font>
      <b/>
      <sz val="16"/>
      <color rgb="FF000000"/>
      <name val="Arial"/>
      <family val="2"/>
    </font>
    <font>
      <b/>
      <sz val="14"/>
      <name val="Arial"/>
      <family val="2"/>
    </font>
    <font>
      <sz val="9"/>
      <name val="Aptos Narrow"/>
      <family val="2"/>
    </font>
    <font>
      <sz val="10"/>
      <color theme="3"/>
      <name val="Arial"/>
      <family val="2"/>
    </font>
    <font>
      <sz val="8"/>
      <color theme="1"/>
      <name val="Arial"/>
      <family val="2"/>
    </font>
    <font>
      <b/>
      <sz val="11"/>
      <color rgb="FFFF0000"/>
      <name val="Arial"/>
      <family val="2"/>
    </font>
    <font>
      <sz val="11"/>
      <color rgb="FFFF0000"/>
      <name val="Arial"/>
      <family val="2"/>
    </font>
    <font>
      <sz val="11"/>
      <color rgb="FFFFFF00"/>
      <name val="Arial"/>
      <family val="2"/>
    </font>
    <font>
      <sz val="8"/>
      <color rgb="FF000000"/>
      <name val="Arial"/>
      <family val="2"/>
    </font>
    <font>
      <b/>
      <sz val="8"/>
      <color rgb="FF000000"/>
      <name val="Arial"/>
      <family val="2"/>
    </font>
    <font>
      <i/>
      <sz val="8"/>
      <color rgb="FF000000"/>
      <name val="Arial"/>
      <family val="2"/>
    </font>
    <font>
      <b/>
      <sz val="10"/>
      <color theme="1"/>
      <name val="Arial"/>
      <family val="2"/>
    </font>
    <font>
      <sz val="10"/>
      <color theme="1"/>
      <name val="Arial"/>
      <family val="2"/>
    </font>
    <font>
      <u/>
      <sz val="10"/>
      <color theme="1"/>
      <name val="Arial"/>
      <family val="2"/>
    </font>
    <font>
      <sz val="11"/>
      <name val="Arial"/>
      <family val="2"/>
      <scheme val="major"/>
    </font>
  </fonts>
  <fills count="6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theme="0" tint="-0.14999847407452621"/>
        <bgColor indexed="64"/>
      </patternFill>
    </fill>
    <fill>
      <patternFill patternType="solid">
        <fgColor indexed="27"/>
        <bgColor indexed="41"/>
      </patternFill>
    </fill>
    <fill>
      <patternFill patternType="solid">
        <fgColor indexed="47"/>
        <bgColor indexed="42"/>
      </patternFill>
    </fill>
    <fill>
      <patternFill patternType="solid">
        <fgColor indexed="42"/>
        <bgColor indexed="31"/>
      </patternFill>
    </fill>
    <fill>
      <patternFill patternType="solid">
        <fgColor indexed="26"/>
        <bgColor indexed="9"/>
      </patternFill>
    </fill>
    <fill>
      <patternFill patternType="solid">
        <fgColor indexed="43"/>
        <bgColor indexed="26"/>
      </patternFill>
    </fill>
    <fill>
      <patternFill patternType="solid">
        <fgColor indexed="24"/>
        <bgColor indexed="46"/>
      </patternFill>
    </fill>
    <fill>
      <patternFill patternType="solid">
        <fgColor indexed="22"/>
        <bgColor indexed="44"/>
      </patternFill>
    </fill>
    <fill>
      <patternFill patternType="solid">
        <fgColor indexed="49"/>
        <bgColor indexed="40"/>
      </patternFill>
    </fill>
    <fill>
      <patternFill patternType="solid">
        <fgColor indexed="57"/>
        <bgColor indexed="21"/>
      </patternFill>
    </fill>
    <fill>
      <patternFill patternType="solid">
        <fgColor indexed="9"/>
        <bgColor indexed="41"/>
      </patternFill>
    </fill>
    <fill>
      <patternFill patternType="solid">
        <fgColor indexed="55"/>
        <bgColor indexed="46"/>
      </patternFill>
    </fill>
    <fill>
      <patternFill patternType="solid">
        <fgColor indexed="53"/>
        <bgColor indexed="52"/>
      </patternFill>
    </fill>
    <fill>
      <patternFill patternType="solid">
        <fgColor indexed="51"/>
        <bgColor indexed="13"/>
      </patternFill>
    </fill>
    <fill>
      <patternFill patternType="solid">
        <fgColor indexed="62"/>
        <bgColor indexed="56"/>
      </patternFill>
    </fill>
    <fill>
      <patternFill patternType="solid">
        <fgColor indexed="43"/>
        <bgColor indexed="64"/>
      </patternFill>
    </fill>
    <fill>
      <patternFill patternType="solid">
        <fgColor rgb="FFFFFF9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44"/>
      </left>
      <right style="thin">
        <color indexed="44"/>
      </right>
      <top style="thin">
        <color indexed="44"/>
      </top>
      <bottom style="thin">
        <color indexed="44"/>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medium">
        <color indexed="64"/>
      </right>
      <top/>
      <bottom/>
      <diagonal/>
    </border>
  </borders>
  <cellStyleXfs count="15609">
    <xf numFmtId="0" fontId="0" fillId="0" borderId="0"/>
    <xf numFmtId="0" fontId="18" fillId="0" borderId="0" applyNumberFormat="0" applyBorder="0" applyProtection="0"/>
    <xf numFmtId="0" fontId="18" fillId="0" borderId="0" applyNumberFormat="0" applyBorder="0" applyProtection="0"/>
    <xf numFmtId="165" fontId="18" fillId="0" borderId="0" applyBorder="0" applyProtection="0"/>
    <xf numFmtId="165" fontId="18" fillId="0" borderId="0" applyBorder="0" applyProtection="0"/>
    <xf numFmtId="0" fontId="19" fillId="0" borderId="0" applyNumberFormat="0" applyBorder="0" applyProtection="0"/>
    <xf numFmtId="0" fontId="18" fillId="0" borderId="0" applyNumberFormat="0" applyBorder="0" applyProtection="0"/>
    <xf numFmtId="166" fontId="19" fillId="0" borderId="0" applyBorder="0" applyProtection="0"/>
    <xf numFmtId="0" fontId="20" fillId="0" borderId="0" applyNumberFormat="0" applyBorder="0" applyProtection="0">
      <alignment horizontal="center"/>
    </xf>
    <xf numFmtId="0" fontId="20" fillId="0" borderId="0" applyNumberFormat="0" applyBorder="0" applyProtection="0">
      <alignment horizontal="center" textRotation="90"/>
    </xf>
    <xf numFmtId="0" fontId="14" fillId="0" borderId="0"/>
    <xf numFmtId="9" fontId="14" fillId="0" borderId="0" applyFont="0" applyFill="0" applyBorder="0" applyAlignment="0" applyProtection="0"/>
    <xf numFmtId="0" fontId="21" fillId="0" borderId="0" applyNumberFormat="0" applyBorder="0" applyProtection="0"/>
    <xf numFmtId="167" fontId="21" fillId="0" borderId="0" applyBorder="0" applyProtection="0"/>
    <xf numFmtId="164" fontId="16" fillId="0" borderId="0" applyFont="0" applyFill="0" applyBorder="0" applyAlignment="0" applyProtection="0"/>
    <xf numFmtId="164" fontId="14" fillId="0" borderId="0" applyFont="0" applyFill="0" applyBorder="0" applyAlignment="0" applyProtection="0"/>
    <xf numFmtId="165" fontId="18" fillId="0" borderId="0" applyBorder="0" applyProtection="0"/>
    <xf numFmtId="0" fontId="13" fillId="0" borderId="0"/>
    <xf numFmtId="0" fontId="30" fillId="7" borderId="21" applyNumberFormat="0" applyAlignment="0" applyProtection="0"/>
    <xf numFmtId="0" fontId="31" fillId="0" borderId="22" applyNumberFormat="0" applyFill="0" applyAlignment="0" applyProtection="0"/>
    <xf numFmtId="0" fontId="32" fillId="0" borderId="23" applyNumberFormat="0" applyFill="0" applyAlignment="0" applyProtection="0"/>
    <xf numFmtId="0" fontId="33" fillId="0" borderId="24"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1" borderId="25" applyNumberFormat="0" applyAlignment="0" applyProtection="0"/>
    <xf numFmtId="0" fontId="37" fillId="7" borderId="25" applyNumberFormat="0" applyAlignment="0" applyProtection="0"/>
    <xf numFmtId="0" fontId="38" fillId="0" borderId="26" applyNumberFormat="0" applyFill="0" applyAlignment="0" applyProtection="0"/>
    <xf numFmtId="0" fontId="39" fillId="12" borderId="2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29" applyNumberFormat="0" applyFill="0" applyAlignment="0" applyProtection="0"/>
    <xf numFmtId="0" fontId="43"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43"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43"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4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4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4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4" fillId="0" borderId="0" applyFont="0" applyFill="0" applyBorder="0" applyAlignment="0" applyProtection="0"/>
    <xf numFmtId="0" fontId="44" fillId="38" borderId="0"/>
    <xf numFmtId="169" fontId="14" fillId="0" borderId="0" applyFill="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4" fillId="0" borderId="0"/>
    <xf numFmtId="0" fontId="14" fillId="0" borderId="0"/>
    <xf numFmtId="43" fontId="12" fillId="0" borderId="0" applyFont="0" applyFill="0" applyBorder="0" applyAlignment="0" applyProtection="0"/>
    <xf numFmtId="44" fontId="14" fillId="0" borderId="0" applyFont="0" applyFill="0" applyBorder="0" applyAlignment="0" applyProtection="0"/>
    <xf numFmtId="169" fontId="14" fillId="0" borderId="0" applyFill="0" applyAlignment="0" applyProtection="0"/>
    <xf numFmtId="0" fontId="45" fillId="0" borderId="0" applyNumberFormat="0" applyFill="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12" fillId="0" borderId="0"/>
    <xf numFmtId="0" fontId="12" fillId="13" borderId="28" applyNumberFormat="0" applyFont="0" applyAlignment="0" applyProtection="0"/>
    <xf numFmtId="9" fontId="14" fillId="0" borderId="0" applyFill="0" applyBorder="0" applyAlignment="0" applyProtection="0"/>
    <xf numFmtId="4" fontId="46" fillId="0" borderId="0">
      <alignment horizontal="left" vertical="top" wrapText="1"/>
    </xf>
    <xf numFmtId="43" fontId="14" fillId="0" borderId="0" applyFont="0" applyFill="0" applyBorder="0" applyAlignment="0" applyProtection="0"/>
    <xf numFmtId="0" fontId="47" fillId="1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4" fillId="0" borderId="0"/>
    <xf numFmtId="0" fontId="12" fillId="0" borderId="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169" fontId="14" fillId="0" borderId="0" applyFill="0" applyAlignment="0" applyProtection="0"/>
    <xf numFmtId="43" fontId="14" fillId="0" borderId="0" applyFont="0" applyFill="0" applyBorder="0" applyAlignment="0" applyProtection="0"/>
    <xf numFmtId="169" fontId="14" fillId="0" borderId="0" applyFill="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43" fontId="14" fillId="0" borderId="0" applyFon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44" fontId="14"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0"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43" fontId="12"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28" applyNumberFormat="0" applyFont="0" applyAlignment="0" applyProtection="0"/>
    <xf numFmtId="0" fontId="12"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3" borderId="28" applyNumberFormat="0" applyFont="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4" fillId="0" borderId="0" applyFill="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4" fontId="14" fillId="0" borderId="0" applyFont="0" applyFill="0" applyBorder="0" applyAlignment="0" applyProtection="0"/>
    <xf numFmtId="0" fontId="48" fillId="0" borderId="0"/>
    <xf numFmtId="0" fontId="49" fillId="0" borderId="0"/>
    <xf numFmtId="0" fontId="14"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0" fontId="12" fillId="13" borderId="28" applyNumberFormat="0" applyFont="0" applyAlignment="0" applyProtection="0"/>
    <xf numFmtId="9" fontId="50"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51" fillId="0" borderId="0" applyFont="0" applyFill="0" applyBorder="0" applyAlignment="0" applyProtection="0"/>
    <xf numFmtId="171" fontId="14" fillId="0" borderId="0" applyFill="0" applyBorder="0" applyAlignment="0" applyProtection="0"/>
    <xf numFmtId="43" fontId="14" fillId="0" borderId="0" applyFont="0" applyFill="0" applyBorder="0" applyAlignment="0" applyProtection="0"/>
    <xf numFmtId="43" fontId="50" fillId="0" borderId="0" applyFont="0" applyFill="0" applyBorder="0" applyAlignment="0" applyProtection="0"/>
    <xf numFmtId="0" fontId="52" fillId="38" borderId="0"/>
    <xf numFmtId="43" fontId="14" fillId="0" borderId="0" applyFont="0" applyFill="0" applyBorder="0" applyAlignment="0" applyProtection="0"/>
    <xf numFmtId="43" fontId="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8" fontId="14" fillId="0" borderId="0" applyFill="0" applyAlignment="0" applyProtection="0"/>
    <xf numFmtId="43" fontId="50" fillId="0" borderId="0" applyFont="0" applyFill="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48" fillId="0" borderId="0"/>
    <xf numFmtId="0" fontId="53" fillId="0" borderId="0"/>
    <xf numFmtId="0" fontId="14" fillId="0" borderId="0"/>
    <xf numFmtId="0" fontId="14" fillId="0" borderId="0"/>
    <xf numFmtId="0" fontId="48" fillId="0" borderId="0"/>
    <xf numFmtId="0" fontId="12" fillId="0" borderId="0"/>
    <xf numFmtId="0" fontId="12" fillId="13" borderId="28" applyNumberFormat="0" applyFont="0" applyAlignment="0" applyProtection="0"/>
    <xf numFmtId="43" fontId="12" fillId="0" borderId="0" applyFont="0" applyFill="0" applyBorder="0" applyAlignment="0" applyProtection="0"/>
    <xf numFmtId="0" fontId="12" fillId="13" borderId="28" applyNumberFormat="0" applyFont="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44" fontId="14"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0"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43" fontId="11"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0" fontId="11" fillId="0" borderId="0"/>
    <xf numFmtId="0" fontId="11" fillId="13" borderId="28"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3" borderId="28" applyNumberFormat="0" applyFont="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4" fontId="1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0" fontId="11" fillId="13" borderId="28"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0" borderId="0"/>
    <xf numFmtId="0" fontId="11" fillId="13" borderId="28" applyNumberFormat="0" applyFont="0" applyAlignment="0" applyProtection="0"/>
    <xf numFmtId="43" fontId="11" fillId="0" borderId="0" applyFont="0" applyFill="0" applyBorder="0" applyAlignment="0" applyProtection="0"/>
    <xf numFmtId="0" fontId="54" fillId="10" borderId="0" applyNumberFormat="0" applyBorder="0" applyAlignment="0" applyProtection="0"/>
    <xf numFmtId="0" fontId="10" fillId="0" borderId="0"/>
    <xf numFmtId="0" fontId="14"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4"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44" fontId="14"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0"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0" fontId="10" fillId="0" borderId="0"/>
    <xf numFmtId="0" fontId="10" fillId="13" borderId="28"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3" borderId="28" applyNumberFormat="0" applyFont="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4" fontId="1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0" fontId="10" fillId="13" borderId="2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0" borderId="0"/>
    <xf numFmtId="0" fontId="10" fillId="13" borderId="28" applyNumberFormat="0" applyFont="0" applyAlignment="0" applyProtection="0"/>
    <xf numFmtId="43" fontId="10"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14"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44" fontId="14"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0"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0" fontId="9"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3" borderId="28" applyNumberFormat="0" applyFont="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0" fontId="9" fillId="13" borderId="2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0" borderId="0"/>
    <xf numFmtId="0" fontId="9" fillId="13" borderId="28" applyNumberFormat="0" applyFont="0" applyAlignment="0" applyProtection="0"/>
    <xf numFmtId="43" fontId="9" fillId="0" borderId="0" applyFont="0" applyFill="0" applyBorder="0" applyAlignment="0" applyProtection="0"/>
    <xf numFmtId="0" fontId="9" fillId="13" borderId="28" applyNumberFormat="0" applyFont="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14"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44" fontId="14"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0"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43" fontId="8"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0" fontId="8"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3" borderId="28" applyNumberFormat="0" applyFont="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4" fontId="1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0" fontId="8" fillId="13" borderId="2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0" borderId="0"/>
    <xf numFmtId="0" fontId="8" fillId="13" borderId="28" applyNumberFormat="0" applyFont="0" applyAlignment="0" applyProtection="0"/>
    <xf numFmtId="43" fontId="8" fillId="0" borderId="0" applyFont="0" applyFill="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56" fillId="45" borderId="0" applyNumberFormat="0" applyBorder="0" applyAlignment="0" applyProtection="0"/>
    <xf numFmtId="0" fontId="56" fillId="41" borderId="0" applyNumberFormat="0" applyBorder="0" applyAlignment="0" applyProtection="0"/>
    <xf numFmtId="0" fontId="56" fillId="46" borderId="0" applyNumberFormat="0" applyBorder="0" applyAlignment="0" applyProtection="0"/>
    <xf numFmtId="0" fontId="56" fillId="44"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7" fillId="40" borderId="0" applyNumberFormat="0" applyBorder="0" applyAlignment="0" applyProtection="0"/>
    <xf numFmtId="0" fontId="58" fillId="49" borderId="34" applyNumberFormat="0" applyAlignment="0" applyProtection="0"/>
    <xf numFmtId="0" fontId="59" fillId="50" borderId="35" applyNumberFormat="0" applyAlignment="0" applyProtection="0"/>
    <xf numFmtId="0" fontId="60" fillId="0" borderId="36" applyNumberFormat="0" applyFill="0" applyAlignment="0" applyProtection="0"/>
    <xf numFmtId="0" fontId="56" fillId="47" borderId="0" applyNumberFormat="0" applyBorder="0" applyAlignment="0" applyProtection="0"/>
    <xf numFmtId="0" fontId="56" fillId="51" borderId="0" applyNumberFormat="0" applyBorder="0" applyAlignment="0" applyProtection="0"/>
    <xf numFmtId="0" fontId="56" fillId="50"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6" fillId="48" borderId="0" applyNumberFormat="0" applyBorder="0" applyAlignment="0" applyProtection="0"/>
    <xf numFmtId="0" fontId="61" fillId="41" borderId="34" applyNumberFormat="0" applyAlignment="0" applyProtection="0"/>
    <xf numFmtId="174" fontId="14" fillId="0" borderId="0" applyFill="0" applyBorder="0" applyAlignment="0" applyProtection="0"/>
    <xf numFmtId="0" fontId="22" fillId="0" borderId="0"/>
    <xf numFmtId="0" fontId="14" fillId="43" borderId="37" applyNumberFormat="0" applyAlignment="0" applyProtection="0"/>
    <xf numFmtId="9" fontId="14" fillId="0" borderId="0" applyFill="0" applyBorder="0" applyAlignment="0" applyProtection="0"/>
    <xf numFmtId="0" fontId="62" fillId="49" borderId="38"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6" fillId="0" borderId="39" applyNumberFormat="0" applyFill="0" applyAlignment="0" applyProtection="0"/>
    <xf numFmtId="0" fontId="67" fillId="0" borderId="40" applyNumberFormat="0" applyFill="0" applyAlignment="0" applyProtection="0"/>
    <xf numFmtId="0" fontId="68" fillId="0" borderId="41" applyNumberFormat="0" applyFill="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5" fillId="0" borderId="42" applyNumberFormat="0" applyFill="0" applyAlignment="0" applyProtection="0"/>
    <xf numFmtId="169" fontId="14" fillId="0" borderId="0" applyFill="0" applyBorder="0" applyAlignment="0" applyProtection="0"/>
    <xf numFmtId="173" fontId="14" fillId="0" borderId="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14"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44" fontId="14"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0"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0" fontId="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3" borderId="28" applyNumberFormat="0" applyFont="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0" fontId="7" fillId="13" borderId="28"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0" borderId="0"/>
    <xf numFmtId="0" fontId="7" fillId="13" borderId="28" applyNumberFormat="0" applyFont="0" applyAlignment="0" applyProtection="0"/>
    <xf numFmtId="43" fontId="7" fillId="0" borderId="0" applyFont="0" applyFill="0" applyBorder="0" applyAlignment="0" applyProtection="0"/>
    <xf numFmtId="0" fontId="7" fillId="13" borderId="28" applyNumberFormat="0" applyFont="0" applyAlignment="0" applyProtection="0"/>
    <xf numFmtId="0" fontId="70" fillId="0" borderId="0"/>
    <xf numFmtId="0" fontId="6" fillId="0" borderId="0"/>
    <xf numFmtId="0" fontId="6" fillId="0" borderId="0"/>
    <xf numFmtId="0" fontId="71"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9" fontId="76" fillId="0" borderId="0" applyFont="0" applyFill="0" applyBorder="0" applyAlignment="0" applyProtection="0"/>
    <xf numFmtId="44" fontId="76" fillId="0" borderId="0" applyFont="0" applyFill="0" applyBorder="0" applyAlignment="0" applyProtection="0"/>
  </cellStyleXfs>
  <cellXfs count="561">
    <xf numFmtId="0" fontId="0" fillId="0" borderId="0" xfId="0"/>
    <xf numFmtId="0" fontId="14" fillId="0" borderId="0" xfId="10" applyAlignment="1">
      <alignment vertical="center"/>
    </xf>
    <xf numFmtId="0" fontId="14" fillId="0" borderId="0" xfId="10" applyAlignment="1">
      <alignment horizontal="left" vertical="center" wrapText="1"/>
    </xf>
    <xf numFmtId="0" fontId="14" fillId="0" borderId="0" xfId="10" applyAlignment="1">
      <alignment horizontal="center" vertical="center" wrapText="1"/>
    </xf>
    <xf numFmtId="164" fontId="14" fillId="0" borderId="0" xfId="14" applyFont="1" applyFill="1" applyBorder="1" applyAlignment="1">
      <alignment vertical="center" wrapText="1"/>
    </xf>
    <xf numFmtId="0" fontId="14" fillId="0" borderId="0" xfId="10" applyAlignment="1">
      <alignment vertical="center" wrapText="1"/>
    </xf>
    <xf numFmtId="0" fontId="14" fillId="0" borderId="0" xfId="10" applyAlignment="1">
      <alignment horizontal="center" vertical="center"/>
    </xf>
    <xf numFmtId="0" fontId="14" fillId="0" borderId="0" xfId="10" applyAlignment="1">
      <alignment horizontal="left" vertical="center"/>
    </xf>
    <xf numFmtId="164" fontId="14" fillId="0" borderId="0" xfId="14" applyFont="1" applyFill="1" applyAlignment="1">
      <alignment vertical="center"/>
    </xf>
    <xf numFmtId="0" fontId="15" fillId="0" borderId="0" xfId="10" applyFont="1" applyAlignment="1">
      <alignment vertical="center"/>
    </xf>
    <xf numFmtId="0" fontId="15" fillId="0" borderId="0" xfId="10" applyFont="1" applyAlignment="1">
      <alignment horizontal="center" vertical="center"/>
    </xf>
    <xf numFmtId="0" fontId="0" fillId="0" borderId="0" xfId="0" applyAlignment="1">
      <alignment horizontal="center" vertical="center"/>
    </xf>
    <xf numFmtId="49" fontId="15" fillId="3" borderId="1" xfId="10" applyNumberFormat="1" applyFont="1" applyFill="1" applyBorder="1" applyAlignment="1">
      <alignment horizontal="center" vertical="center"/>
    </xf>
    <xf numFmtId="49" fontId="15" fillId="3" borderId="1" xfId="10" applyNumberFormat="1" applyFont="1" applyFill="1" applyBorder="1" applyAlignment="1">
      <alignment horizontal="center" vertical="center" wrapText="1"/>
    </xf>
    <xf numFmtId="49" fontId="15" fillId="2" borderId="1" xfId="10" applyNumberFormat="1" applyFont="1" applyFill="1" applyBorder="1" applyAlignment="1">
      <alignment horizontal="center" vertical="center"/>
    </xf>
    <xf numFmtId="164" fontId="15" fillId="0" borderId="0" xfId="14" applyFont="1" applyFill="1" applyBorder="1" applyAlignment="1">
      <alignment vertical="center" wrapText="1"/>
    </xf>
    <xf numFmtId="164" fontId="14" fillId="0" borderId="0" xfId="14" applyFont="1" applyFill="1" applyBorder="1" applyAlignment="1">
      <alignment horizontal="center" vertical="center" wrapText="1"/>
    </xf>
    <xf numFmtId="4" fontId="15" fillId="0" borderId="0" xfId="14" applyNumberFormat="1" applyFont="1" applyFill="1" applyBorder="1" applyAlignment="1">
      <alignment horizontal="center" vertical="center" wrapText="1"/>
    </xf>
    <xf numFmtId="0" fontId="24" fillId="0" borderId="0" xfId="10" quotePrefix="1" applyFont="1" applyAlignment="1">
      <alignment horizontal="center" vertical="center" wrapText="1"/>
    </xf>
    <xf numFmtId="0" fontId="15" fillId="0" borderId="0" xfId="10" applyFont="1" applyAlignment="1">
      <alignment horizontal="center" vertical="center" wrapText="1"/>
    </xf>
    <xf numFmtId="0" fontId="14" fillId="3" borderId="1" xfId="10" applyFill="1" applyBorder="1" applyAlignment="1">
      <alignment horizontal="center" vertical="center"/>
    </xf>
    <xf numFmtId="0" fontId="25" fillId="0" borderId="0" xfId="5239" applyFont="1"/>
    <xf numFmtId="0" fontId="72" fillId="0" borderId="1" xfId="0" applyFont="1" applyBorder="1" applyAlignment="1">
      <alignment horizontal="center" vertical="center" wrapText="1"/>
    </xf>
    <xf numFmtId="49" fontId="25" fillId="39" borderId="1" xfId="5238" applyNumberFormat="1" applyFont="1" applyFill="1" applyBorder="1" applyAlignment="1">
      <alignment horizontal="center" vertical="center" wrapText="1"/>
    </xf>
    <xf numFmtId="0" fontId="25" fillId="0" borderId="1" xfId="10" applyFont="1" applyBorder="1" applyAlignment="1">
      <alignment horizontal="center" vertical="center"/>
    </xf>
    <xf numFmtId="0" fontId="55" fillId="2" borderId="1" xfId="10" applyFont="1" applyFill="1" applyBorder="1" applyAlignment="1">
      <alignment horizontal="center" vertical="center"/>
    </xf>
    <xf numFmtId="0" fontId="55" fillId="2" borderId="1" xfId="10" applyFont="1" applyFill="1" applyBorder="1" applyAlignment="1">
      <alignment horizontal="center" vertical="center" wrapText="1"/>
    </xf>
    <xf numFmtId="0" fontId="55" fillId="0" borderId="1" xfId="10" applyFont="1" applyBorder="1" applyAlignment="1">
      <alignment horizontal="center" vertical="center" wrapText="1"/>
    </xf>
    <xf numFmtId="0" fontId="72" fillId="0" borderId="0" xfId="0" applyFont="1" applyAlignment="1">
      <alignment horizontal="center" vertical="center" wrapText="1"/>
    </xf>
    <xf numFmtId="0" fontId="25" fillId="0" borderId="33" xfId="10" applyFont="1" applyBorder="1" applyAlignment="1">
      <alignment horizontal="center" vertical="center"/>
    </xf>
    <xf numFmtId="0" fontId="55" fillId="0" borderId="4" xfId="10" applyFont="1" applyBorder="1" applyAlignment="1">
      <alignment horizontal="center" vertical="center" wrapText="1"/>
    </xf>
    <xf numFmtId="0" fontId="25" fillId="0" borderId="33" xfId="10" applyFont="1" applyBorder="1" applyAlignment="1">
      <alignment horizontal="center" vertical="center" wrapText="1"/>
    </xf>
    <xf numFmtId="0" fontId="25" fillId="0" borderId="10" xfId="10" applyFont="1" applyBorder="1" applyAlignment="1">
      <alignment horizontal="center" vertical="center"/>
    </xf>
    <xf numFmtId="0" fontId="25" fillId="0" borderId="10" xfId="10" applyFont="1" applyBorder="1" applyAlignment="1">
      <alignment horizontal="center" vertical="center" wrapText="1"/>
    </xf>
    <xf numFmtId="0" fontId="55" fillId="0" borderId="10" xfId="10" applyFont="1" applyBorder="1" applyAlignment="1">
      <alignment horizontal="center" vertical="center" wrapText="1"/>
    </xf>
    <xf numFmtId="0" fontId="72" fillId="0" borderId="10" xfId="0" applyFont="1" applyBorder="1" applyAlignment="1">
      <alignment horizontal="center" vertical="center" wrapText="1"/>
    </xf>
    <xf numFmtId="0" fontId="74" fillId="0" borderId="1" xfId="18" applyFont="1" applyFill="1" applyBorder="1" applyAlignment="1">
      <alignment horizontal="center" vertical="center" wrapText="1"/>
    </xf>
    <xf numFmtId="0" fontId="27" fillId="0" borderId="0" xfId="0" applyFont="1" applyProtection="1">
      <protection locked="0"/>
    </xf>
    <xf numFmtId="0" fontId="75" fillId="0" borderId="0" xfId="0" applyFont="1"/>
    <xf numFmtId="0" fontId="25" fillId="0" borderId="0" xfId="5240" applyFont="1"/>
    <xf numFmtId="43" fontId="25" fillId="0" borderId="0" xfId="51" applyFont="1" applyBorder="1"/>
    <xf numFmtId="172" fontId="25" fillId="0" borderId="0" xfId="51" applyNumberFormat="1" applyFont="1" applyBorder="1" applyAlignment="1">
      <alignment horizontal="right"/>
    </xf>
    <xf numFmtId="0" fontId="25" fillId="0" borderId="0" xfId="5240" applyFont="1" applyAlignment="1">
      <alignment horizontal="center"/>
    </xf>
    <xf numFmtId="43" fontId="25" fillId="0" borderId="0" xfId="51" applyFont="1" applyBorder="1" applyAlignment="1">
      <alignment horizontal="center"/>
    </xf>
    <xf numFmtId="43" fontId="25" fillId="0" borderId="0" xfId="51" applyFont="1" applyBorder="1" applyAlignment="1">
      <alignment horizontal="right"/>
    </xf>
    <xf numFmtId="0" fontId="25" fillId="0" borderId="0" xfId="5240" applyFont="1" applyAlignment="1">
      <alignment vertical="center"/>
    </xf>
    <xf numFmtId="175" fontId="14" fillId="0" borderId="0" xfId="14" applyNumberFormat="1" applyFont="1" applyFill="1" applyBorder="1" applyAlignment="1">
      <alignment horizontal="center" wrapText="1"/>
    </xf>
    <xf numFmtId="0" fontId="23" fillId="0" borderId="0" xfId="10" applyFont="1" applyAlignment="1">
      <alignment horizontal="center" vertical="center"/>
    </xf>
    <xf numFmtId="0" fontId="28" fillId="0" borderId="0" xfId="10" applyFont="1" applyAlignment="1">
      <alignment horizontal="left" vertical="center" wrapText="1"/>
    </xf>
    <xf numFmtId="0" fontId="17" fillId="39" borderId="1" xfId="5238" applyNumberFormat="1" applyFont="1" applyFill="1" applyBorder="1" applyAlignment="1">
      <alignment horizontal="center" vertical="center"/>
    </xf>
    <xf numFmtId="49" fontId="15" fillId="0" borderId="0" xfId="10" applyNumberFormat="1" applyFont="1" applyAlignment="1">
      <alignment horizontal="left" vertical="center"/>
    </xf>
    <xf numFmtId="49" fontId="14" fillId="0" borderId="0" xfId="10" applyNumberFormat="1" applyAlignment="1">
      <alignment horizontal="center" vertical="center"/>
    </xf>
    <xf numFmtId="49" fontId="0" fillId="0" borderId="0" xfId="0" applyNumberFormat="1"/>
    <xf numFmtId="49" fontId="25" fillId="0" borderId="0" xfId="5240" applyNumberFormat="1" applyFont="1"/>
    <xf numFmtId="49" fontId="25" fillId="0" borderId="0" xfId="5239" applyNumberFormat="1" applyFont="1"/>
    <xf numFmtId="0" fontId="25" fillId="0" borderId="1" xfId="5240" applyFont="1" applyBorder="1" applyAlignment="1">
      <alignment horizontal="center" vertical="center"/>
    </xf>
    <xf numFmtId="0" fontId="23" fillId="0" borderId="0" xfId="10" applyFont="1" applyAlignment="1">
      <alignment vertical="center"/>
    </xf>
    <xf numFmtId="0" fontId="23" fillId="0" borderId="0" xfId="10" applyFont="1" applyAlignment="1">
      <alignment horizontal="left" vertical="center"/>
    </xf>
    <xf numFmtId="0" fontId="15" fillId="0" borderId="0" xfId="10" applyFont="1" applyAlignment="1">
      <alignment horizontal="left" vertical="center"/>
    </xf>
    <xf numFmtId="0" fontId="25" fillId="0" borderId="1" xfId="0" applyFont="1" applyBorder="1" applyAlignment="1">
      <alignment horizontal="center" vertical="center" wrapText="1"/>
    </xf>
    <xf numFmtId="0" fontId="25" fillId="0" borderId="1" xfId="10" applyFont="1" applyBorder="1" applyAlignment="1">
      <alignment horizontal="center" vertical="center" wrapText="1"/>
    </xf>
    <xf numFmtId="0" fontId="55" fillId="3" borderId="1" xfId="10" applyFont="1" applyFill="1" applyBorder="1" applyAlignment="1">
      <alignment horizontal="center" vertical="center"/>
    </xf>
    <xf numFmtId="4" fontId="14" fillId="0" borderId="1" xfId="10" applyNumberFormat="1" applyBorder="1" applyAlignment="1">
      <alignment horizontal="right" vertical="center" wrapText="1"/>
    </xf>
    <xf numFmtId="10" fontId="14" fillId="4" borderId="1" xfId="10" applyNumberFormat="1" applyFill="1" applyBorder="1" applyAlignment="1">
      <alignment horizontal="right" vertical="center"/>
    </xf>
    <xf numFmtId="0" fontId="27" fillId="0" borderId="0" xfId="0" applyFont="1" applyAlignment="1" applyProtection="1">
      <alignment horizontal="center" vertical="center"/>
      <protection locked="0"/>
    </xf>
    <xf numFmtId="0" fontId="73" fillId="0" borderId="1" xfId="18" applyFont="1" applyFill="1" applyBorder="1" applyAlignment="1">
      <alignment horizontal="center" vertical="center"/>
    </xf>
    <xf numFmtId="49" fontId="23" fillId="0" borderId="0" xfId="10" applyNumberFormat="1" applyFont="1" applyAlignment="1">
      <alignment horizontal="right" vertical="center"/>
    </xf>
    <xf numFmtId="0" fontId="23" fillId="0" borderId="0" xfId="10" applyFont="1" applyAlignment="1">
      <alignment horizontal="right" vertical="center"/>
    </xf>
    <xf numFmtId="0" fontId="14" fillId="0" borderId="0" xfId="10" applyAlignment="1">
      <alignment horizontal="left" vertical="center" wrapText="1" indent="1"/>
    </xf>
    <xf numFmtId="0" fontId="55" fillId="3" borderId="1" xfId="10" applyFont="1" applyFill="1" applyBorder="1" applyAlignment="1">
      <alignment horizontal="left" vertical="center" indent="1"/>
    </xf>
    <xf numFmtId="0" fontId="25" fillId="0" borderId="1" xfId="10" applyFont="1" applyBorder="1" applyAlignment="1">
      <alignment horizontal="left" vertical="center" indent="1"/>
    </xf>
    <xf numFmtId="0" fontId="25" fillId="0" borderId="1" xfId="0" applyFont="1" applyBorder="1" applyAlignment="1">
      <alignment horizontal="left" vertical="center" wrapText="1" indent="1"/>
    </xf>
    <xf numFmtId="0" fontId="25" fillId="0" borderId="1" xfId="10" applyFont="1" applyBorder="1" applyAlignment="1">
      <alignment horizontal="left" vertical="center" wrapText="1" indent="1"/>
    </xf>
    <xf numFmtId="0" fontId="25" fillId="0" borderId="1" xfId="2661" applyFont="1" applyBorder="1" applyAlignment="1">
      <alignment horizontal="left" vertical="center" wrapText="1" indent="1"/>
    </xf>
    <xf numFmtId="49" fontId="55" fillId="3" borderId="1" xfId="10" applyNumberFormat="1" applyFont="1" applyFill="1" applyBorder="1" applyAlignment="1">
      <alignment horizontal="left" vertical="center" indent="1"/>
    </xf>
    <xf numFmtId="0" fontId="25" fillId="0" borderId="33" xfId="0" applyFont="1" applyBorder="1" applyAlignment="1">
      <alignment horizontal="left" vertical="center" wrapText="1" indent="1"/>
    </xf>
    <xf numFmtId="0" fontId="72" fillId="0" borderId="1" xfId="1" applyFont="1" applyBorder="1" applyAlignment="1">
      <alignment horizontal="left" vertical="center" wrapText="1" indent="1"/>
    </xf>
    <xf numFmtId="0" fontId="25" fillId="0" borderId="10" xfId="10" applyFont="1" applyBorder="1" applyAlignment="1">
      <alignment horizontal="left" vertical="center" wrapText="1" indent="1"/>
    </xf>
    <xf numFmtId="0" fontId="25" fillId="0" borderId="1" xfId="7817" applyFont="1" applyBorder="1" applyAlignment="1">
      <alignment horizontal="left" vertical="center" wrapText="1" indent="1"/>
    </xf>
    <xf numFmtId="0" fontId="55" fillId="0" borderId="1" xfId="10" applyFont="1" applyBorder="1" applyAlignment="1">
      <alignment horizontal="left" vertical="center" wrapText="1" indent="1"/>
    </xf>
    <xf numFmtId="0" fontId="0" fillId="0" borderId="0" xfId="0" applyAlignment="1">
      <alignment horizontal="left" vertical="center" indent="1"/>
    </xf>
    <xf numFmtId="0" fontId="55" fillId="0" borderId="0" xfId="5240" applyFont="1" applyAlignment="1">
      <alignment horizontal="left"/>
    </xf>
    <xf numFmtId="0" fontId="25" fillId="0" borderId="6" xfId="5240" applyFont="1" applyBorder="1" applyAlignment="1">
      <alignment horizontal="center" vertical="center"/>
    </xf>
    <xf numFmtId="0" fontId="25" fillId="4" borderId="1" xfId="5239" applyFont="1" applyFill="1" applyBorder="1" applyAlignment="1">
      <alignment horizontal="center" vertical="center"/>
    </xf>
    <xf numFmtId="0" fontId="25" fillId="0" borderId="1" xfId="5239" applyFont="1" applyBorder="1" applyAlignment="1">
      <alignment horizontal="center" vertical="center"/>
    </xf>
    <xf numFmtId="0" fontId="25" fillId="0" borderId="1" xfId="5240" applyFont="1" applyBorder="1" applyAlignment="1">
      <alignment horizontal="center" vertical="center" wrapText="1"/>
    </xf>
    <xf numFmtId="2" fontId="55" fillId="39" borderId="1" xfId="51" applyNumberFormat="1" applyFont="1" applyFill="1" applyBorder="1" applyAlignment="1">
      <alignment vertical="center"/>
    </xf>
    <xf numFmtId="2" fontId="25" fillId="4" borderId="1" xfId="5239" applyNumberFormat="1" applyFont="1" applyFill="1" applyBorder="1" applyAlignment="1">
      <alignment horizontal="center" vertical="center"/>
    </xf>
    <xf numFmtId="2" fontId="25" fillId="4" borderId="1" xfId="5239" applyNumberFormat="1" applyFont="1" applyFill="1" applyBorder="1" applyAlignment="1">
      <alignment horizontal="left" vertical="center" indent="3"/>
    </xf>
    <xf numFmtId="0" fontId="25" fillId="4" borderId="1" xfId="5239" applyFont="1" applyFill="1" applyBorder="1" applyAlignment="1">
      <alignment horizontal="center" vertical="center" wrapText="1"/>
    </xf>
    <xf numFmtId="178" fontId="25" fillId="4" borderId="1" xfId="5239" applyNumberFormat="1" applyFont="1" applyFill="1" applyBorder="1" applyAlignment="1">
      <alignment horizontal="center" vertical="center"/>
    </xf>
    <xf numFmtId="2" fontId="25" fillId="4" borderId="1" xfId="5239" applyNumberFormat="1" applyFont="1" applyFill="1" applyBorder="1" applyAlignment="1">
      <alignment horizontal="left" vertical="center" indent="2"/>
    </xf>
    <xf numFmtId="2" fontId="25" fillId="0" borderId="1" xfId="5240" applyNumberFormat="1" applyFont="1" applyBorder="1" applyAlignment="1">
      <alignment horizontal="center" vertical="center"/>
    </xf>
    <xf numFmtId="2" fontId="0" fillId="0" borderId="0" xfId="0" applyNumberFormat="1"/>
    <xf numFmtId="0" fontId="25" fillId="0" borderId="0" xfId="10" applyFont="1" applyAlignment="1">
      <alignment horizontal="left" vertical="center" wrapText="1" indent="1"/>
    </xf>
    <xf numFmtId="49" fontId="55" fillId="2" borderId="1" xfId="10" applyNumberFormat="1" applyFont="1" applyFill="1" applyBorder="1" applyAlignment="1">
      <alignment horizontal="center" vertical="center"/>
    </xf>
    <xf numFmtId="4" fontId="14" fillId="0" borderId="0" xfId="10" applyNumberFormat="1" applyAlignment="1">
      <alignment horizontal="center" vertical="center"/>
    </xf>
    <xf numFmtId="1" fontId="55" fillId="39" borderId="1" xfId="51" applyNumberFormat="1" applyFont="1" applyFill="1" applyBorder="1" applyAlignment="1">
      <alignment vertical="center"/>
    </xf>
    <xf numFmtId="0" fontId="55" fillId="3" borderId="1" xfId="10" applyFont="1" applyFill="1" applyBorder="1" applyAlignment="1">
      <alignment horizontal="center" vertical="center" wrapText="1"/>
    </xf>
    <xf numFmtId="0" fontId="72" fillId="0" borderId="0" xfId="0" applyFont="1"/>
    <xf numFmtId="0" fontId="72" fillId="0" borderId="1" xfId="0" applyFont="1" applyBorder="1" applyAlignment="1">
      <alignment horizontal="center" vertical="center"/>
    </xf>
    <xf numFmtId="0" fontId="72" fillId="0" borderId="1" xfId="0" applyFont="1" applyBorder="1" applyAlignment="1">
      <alignment horizontal="left" vertical="center" wrapText="1"/>
    </xf>
    <xf numFmtId="0" fontId="25" fillId="0" borderId="1" xfId="5240" applyFont="1" applyBorder="1" applyAlignment="1">
      <alignment horizontal="right" vertical="center" wrapText="1"/>
    </xf>
    <xf numFmtId="2" fontId="25" fillId="0" borderId="1" xfId="5239" applyNumberFormat="1" applyFont="1" applyBorder="1" applyAlignment="1">
      <alignment horizontal="center" vertical="center"/>
    </xf>
    <xf numFmtId="0" fontId="25" fillId="0" borderId="0" xfId="5240" applyFont="1" applyAlignment="1">
      <alignment horizontal="right" vertical="center" wrapText="1"/>
    </xf>
    <xf numFmtId="0" fontId="25" fillId="0" borderId="0" xfId="5239" applyFont="1" applyAlignment="1">
      <alignment horizontal="center" vertical="center"/>
    </xf>
    <xf numFmtId="2" fontId="25" fillId="0" borderId="0" xfId="5239" applyNumberFormat="1" applyFont="1" applyAlignment="1">
      <alignment horizontal="center" vertical="center"/>
    </xf>
    <xf numFmtId="178" fontId="25" fillId="0" borderId="1" xfId="5239" applyNumberFormat="1" applyFont="1" applyBorder="1" applyAlignment="1">
      <alignment horizontal="center" vertical="center"/>
    </xf>
    <xf numFmtId="49" fontId="55" fillId="0" borderId="46" xfId="5240" applyNumberFormat="1" applyFont="1" applyBorder="1" applyAlignment="1">
      <alignment horizontal="center"/>
    </xf>
    <xf numFmtId="179" fontId="55" fillId="39" borderId="1" xfId="51" applyNumberFormat="1" applyFont="1" applyFill="1" applyBorder="1" applyAlignment="1">
      <alignment vertical="center"/>
    </xf>
    <xf numFmtId="179" fontId="0" fillId="0" borderId="0" xfId="0" applyNumberFormat="1"/>
    <xf numFmtId="0" fontId="14" fillId="0" borderId="10" xfId="10" applyBorder="1" applyAlignment="1">
      <alignment horizontal="center" vertical="center" wrapText="1"/>
    </xf>
    <xf numFmtId="4" fontId="14" fillId="0" borderId="10" xfId="10" applyNumberFormat="1" applyBorder="1" applyAlignment="1">
      <alignment horizontal="right" vertical="center" wrapText="1"/>
    </xf>
    <xf numFmtId="49" fontId="15" fillId="3" borderId="5" xfId="10" applyNumberFormat="1" applyFont="1" applyFill="1" applyBorder="1" applyAlignment="1">
      <alignment horizontal="center" vertical="center"/>
    </xf>
    <xf numFmtId="0" fontId="15" fillId="5" borderId="5" xfId="10" applyFont="1" applyFill="1" applyBorder="1" applyAlignment="1">
      <alignment horizontal="center" vertical="center" wrapText="1"/>
    </xf>
    <xf numFmtId="4" fontId="15" fillId="5" borderId="10" xfId="10" applyNumberFormat="1" applyFont="1" applyFill="1" applyBorder="1" applyAlignment="1">
      <alignment horizontal="right" vertical="center"/>
    </xf>
    <xf numFmtId="10" fontId="15" fillId="5" borderId="10" xfId="10" applyNumberFormat="1" applyFont="1" applyFill="1" applyBorder="1" applyAlignment="1">
      <alignment horizontal="right" vertical="center"/>
    </xf>
    <xf numFmtId="49" fontId="15" fillId="0" borderId="0" xfId="10" applyNumberFormat="1" applyFont="1" applyAlignment="1">
      <alignment vertical="center"/>
    </xf>
    <xf numFmtId="4" fontId="15" fillId="5" borderId="1" xfId="10" applyNumberFormat="1" applyFont="1" applyFill="1" applyBorder="1" applyAlignment="1">
      <alignment horizontal="center" vertical="center" wrapText="1"/>
    </xf>
    <xf numFmtId="10" fontId="15" fillId="5" borderId="6" xfId="14" applyNumberFormat="1" applyFont="1" applyFill="1" applyBorder="1" applyAlignment="1">
      <alignment vertical="center" wrapText="1"/>
    </xf>
    <xf numFmtId="164" fontId="14" fillId="57" borderId="1" xfId="14" applyFont="1" applyFill="1" applyBorder="1" applyAlignment="1">
      <alignment horizontal="center" vertical="center" wrapText="1"/>
    </xf>
    <xf numFmtId="2" fontId="85" fillId="0" borderId="0" xfId="10" applyNumberFormat="1" applyFont="1" applyAlignment="1">
      <alignment horizontal="center" vertical="center"/>
    </xf>
    <xf numFmtId="2" fontId="14" fillId="0" borderId="0" xfId="10" applyNumberFormat="1" applyAlignment="1">
      <alignment horizontal="center" vertical="center"/>
    </xf>
    <xf numFmtId="2" fontId="14" fillId="4" borderId="0" xfId="10" applyNumberFormat="1" applyFill="1" applyAlignment="1">
      <alignment vertical="center"/>
    </xf>
    <xf numFmtId="0" fontId="79" fillId="2" borderId="5" xfId="0" applyFont="1" applyFill="1" applyBorder="1"/>
    <xf numFmtId="0" fontId="78" fillId="54" borderId="1" xfId="0" applyFont="1" applyFill="1" applyBorder="1" applyAlignment="1" applyProtection="1">
      <alignment horizontal="center" wrapText="1"/>
      <protection locked="0"/>
    </xf>
    <xf numFmtId="0" fontId="78" fillId="54" borderId="1" xfId="0" applyFont="1" applyFill="1" applyBorder="1" applyAlignment="1" applyProtection="1">
      <alignment horizontal="left" wrapText="1"/>
      <protection locked="0"/>
    </xf>
    <xf numFmtId="4" fontId="78" fillId="2" borderId="1" xfId="15597" applyNumberFormat="1" applyFont="1" applyFill="1" applyBorder="1" applyAlignment="1">
      <alignment horizontal="center"/>
    </xf>
    <xf numFmtId="4" fontId="78" fillId="2" borderId="1" xfId="0" applyNumberFormat="1" applyFont="1" applyFill="1" applyBorder="1" applyAlignment="1">
      <alignment horizontal="center"/>
    </xf>
    <xf numFmtId="0" fontId="17" fillId="54" borderId="1" xfId="0" applyFont="1" applyFill="1" applyBorder="1" applyAlignment="1" applyProtection="1">
      <alignment horizontal="center" wrapText="1"/>
      <protection locked="0"/>
    </xf>
    <xf numFmtId="0" fontId="17" fillId="0" borderId="1" xfId="15597" applyFont="1" applyBorder="1" applyAlignment="1">
      <alignment horizontal="left" wrapText="1"/>
    </xf>
    <xf numFmtId="0" fontId="17" fillId="0" borderId="1" xfId="15597" applyFont="1" applyBorder="1" applyAlignment="1">
      <alignment horizontal="center" wrapText="1"/>
    </xf>
    <xf numFmtId="4" fontId="17" fillId="0" borderId="1" xfId="59" applyNumberFormat="1" applyFont="1" applyBorder="1" applyAlignment="1">
      <alignment horizontal="center" wrapText="1"/>
    </xf>
    <xf numFmtId="0" fontId="17" fillId="54" borderId="1" xfId="15597" applyFont="1" applyFill="1" applyBorder="1" applyAlignment="1" applyProtection="1">
      <alignment horizontal="center" wrapText="1"/>
      <protection locked="0"/>
    </xf>
    <xf numFmtId="0" fontId="17" fillId="58" borderId="1" xfId="0" applyFont="1" applyFill="1" applyBorder="1" applyAlignment="1" applyProtection="1">
      <alignment horizontal="center" wrapText="1"/>
      <protection locked="0"/>
    </xf>
    <xf numFmtId="0" fontId="78" fillId="54" borderId="1" xfId="0" applyFont="1" applyFill="1" applyBorder="1" applyAlignment="1" applyProtection="1">
      <alignment wrapText="1"/>
      <protection locked="0"/>
    </xf>
    <xf numFmtId="0" fontId="17" fillId="55" borderId="1" xfId="15597" applyFont="1" applyFill="1" applyBorder="1" applyAlignment="1" applyProtection="1">
      <alignment horizontal="center"/>
      <protection locked="0"/>
    </xf>
    <xf numFmtId="0" fontId="17" fillId="55" borderId="1" xfId="15597" applyFont="1" applyFill="1" applyBorder="1" applyAlignment="1" applyProtection="1">
      <alignment horizontal="center" wrapText="1"/>
      <protection locked="0"/>
    </xf>
    <xf numFmtId="0" fontId="17" fillId="54" borderId="1" xfId="15597" applyFont="1" applyFill="1" applyBorder="1" applyAlignment="1" applyProtection="1">
      <alignment wrapText="1"/>
      <protection locked="0"/>
    </xf>
    <xf numFmtId="177" fontId="17" fillId="58" borderId="1" xfId="0" applyNumberFormat="1" applyFont="1" applyFill="1" applyBorder="1" applyAlignment="1" applyProtection="1">
      <alignment horizontal="center" wrapText="1"/>
      <protection locked="0"/>
    </xf>
    <xf numFmtId="0" fontId="17" fillId="54" borderId="1" xfId="15597" applyFont="1" applyFill="1" applyBorder="1" applyAlignment="1" applyProtection="1">
      <alignment horizontal="center"/>
      <protection locked="0"/>
    </xf>
    <xf numFmtId="0" fontId="86" fillId="54" borderId="1" xfId="0" applyFont="1" applyFill="1" applyBorder="1" applyAlignment="1" applyProtection="1">
      <alignment horizontal="center" wrapText="1"/>
      <protection locked="0"/>
    </xf>
    <xf numFmtId="0" fontId="86" fillId="0" borderId="1" xfId="15597" applyFont="1" applyBorder="1" applyAlignment="1">
      <alignment horizontal="left" wrapText="1"/>
    </xf>
    <xf numFmtId="0" fontId="86" fillId="0" borderId="1" xfId="15597" applyFont="1" applyBorder="1" applyAlignment="1">
      <alignment horizontal="center" wrapText="1"/>
    </xf>
    <xf numFmtId="4" fontId="86" fillId="4" borderId="1" xfId="59" applyNumberFormat="1" applyFont="1" applyFill="1" applyBorder="1" applyAlignment="1">
      <alignment horizontal="center" wrapText="1"/>
    </xf>
    <xf numFmtId="4" fontId="86" fillId="0" borderId="1" xfId="59" applyNumberFormat="1" applyFont="1" applyBorder="1" applyAlignment="1">
      <alignment horizontal="center" wrapText="1"/>
    </xf>
    <xf numFmtId="0" fontId="86" fillId="58" borderId="1" xfId="0" applyFont="1" applyFill="1" applyBorder="1" applyAlignment="1" applyProtection="1">
      <alignment horizontal="center" wrapText="1"/>
      <protection locked="0"/>
    </xf>
    <xf numFmtId="0" fontId="55" fillId="0" borderId="0" xfId="10" applyFont="1" applyAlignment="1">
      <alignment horizontal="left" vertical="center"/>
    </xf>
    <xf numFmtId="0" fontId="87" fillId="0" borderId="0" xfId="0" applyFont="1"/>
    <xf numFmtId="2" fontId="14" fillId="4" borderId="0" xfId="10" applyNumberFormat="1" applyFill="1" applyAlignment="1">
      <alignment horizontal="center" vertical="center"/>
    </xf>
    <xf numFmtId="177" fontId="86" fillId="58" borderId="1" xfId="0" applyNumberFormat="1" applyFont="1" applyFill="1" applyBorder="1" applyAlignment="1" applyProtection="1">
      <alignment horizontal="center" wrapText="1"/>
      <protection locked="0"/>
    </xf>
    <xf numFmtId="10" fontId="15" fillId="5" borderId="1" xfId="10" applyNumberFormat="1" applyFont="1" applyFill="1" applyBorder="1" applyAlignment="1">
      <alignment vertical="center"/>
    </xf>
    <xf numFmtId="0" fontId="78" fillId="2" borderId="1" xfId="15597" applyFont="1" applyFill="1" applyBorder="1" applyAlignment="1">
      <alignment horizontal="center"/>
    </xf>
    <xf numFmtId="180" fontId="17" fillId="58" borderId="1" xfId="0" applyNumberFormat="1" applyFont="1" applyFill="1" applyBorder="1" applyAlignment="1" applyProtection="1">
      <alignment horizontal="center" wrapText="1"/>
      <protection locked="0"/>
    </xf>
    <xf numFmtId="0" fontId="0" fillId="0" borderId="1" xfId="0" applyBorder="1" applyAlignment="1">
      <alignment horizontal="right" vertical="center"/>
    </xf>
    <xf numFmtId="0" fontId="0" fillId="0" borderId="1" xfId="0" applyBorder="1" applyAlignment="1">
      <alignment horizontal="center"/>
    </xf>
    <xf numFmtId="0" fontId="15" fillId="0" borderId="0" xfId="10" applyNumberFormat="1" applyFont="1" applyAlignment="1">
      <alignment horizontal="right" vertical="center" indent="1"/>
    </xf>
    <xf numFmtId="0" fontId="15" fillId="0" borderId="0" xfId="10" applyNumberFormat="1" applyFont="1" applyAlignment="1">
      <alignment horizontal="left" vertical="center"/>
    </xf>
    <xf numFmtId="0" fontId="0" fillId="0" borderId="0" xfId="0" applyNumberFormat="1"/>
    <xf numFmtId="0" fontId="55" fillId="0" borderId="0" xfId="5240" applyNumberFormat="1" applyFont="1" applyAlignment="1">
      <alignment horizontal="center"/>
    </xf>
    <xf numFmtId="0" fontId="25" fillId="0" borderId="1" xfId="5240" applyNumberFormat="1" applyFont="1" applyBorder="1" applyAlignment="1">
      <alignment horizontal="center" vertical="center"/>
    </xf>
    <xf numFmtId="0" fontId="25" fillId="0" borderId="0" xfId="5240" applyNumberFormat="1" applyFont="1" applyAlignment="1">
      <alignment horizontal="center"/>
    </xf>
    <xf numFmtId="0" fontId="25" fillId="0" borderId="1" xfId="5240" applyNumberFormat="1" applyFont="1" applyBorder="1" applyAlignment="1">
      <alignment vertical="center" wrapText="1"/>
    </xf>
    <xf numFmtId="0" fontId="25" fillId="4" borderId="1" xfId="5239" applyNumberFormat="1" applyFont="1" applyFill="1" applyBorder="1" applyAlignment="1">
      <alignment vertical="center" wrapText="1"/>
    </xf>
    <xf numFmtId="0" fontId="25" fillId="0" borderId="1" xfId="5240" applyNumberFormat="1" applyFont="1" applyBorder="1" applyAlignment="1">
      <alignment horizontal="right" vertical="center" wrapText="1"/>
    </xf>
    <xf numFmtId="0" fontId="25" fillId="0" borderId="1" xfId="5240" applyNumberFormat="1" applyFont="1" applyBorder="1" applyAlignment="1">
      <alignment vertical="center"/>
    </xf>
    <xf numFmtId="0" fontId="25" fillId="4" borderId="5" xfId="5239" applyNumberFormat="1" applyFont="1" applyFill="1" applyBorder="1" applyAlignment="1">
      <alignment vertical="center" wrapText="1"/>
    </xf>
    <xf numFmtId="0" fontId="25" fillId="4" borderId="1" xfId="5239" applyNumberFormat="1" applyFont="1" applyFill="1" applyBorder="1" applyAlignment="1">
      <alignment vertical="center"/>
    </xf>
    <xf numFmtId="0" fontId="25" fillId="4" borderId="5" xfId="5239" applyNumberFormat="1" applyFont="1" applyFill="1" applyBorder="1" applyAlignment="1">
      <alignment vertical="center"/>
    </xf>
    <xf numFmtId="0" fontId="25" fillId="4" borderId="1" xfId="5239" applyNumberFormat="1" applyFont="1" applyFill="1" applyBorder="1" applyAlignment="1">
      <alignment horizontal="center" vertical="center"/>
    </xf>
    <xf numFmtId="0" fontId="25" fillId="4" borderId="10" xfId="5239" applyNumberFormat="1" applyFont="1" applyFill="1" applyBorder="1" applyAlignment="1">
      <alignment horizontal="center" vertical="center"/>
    </xf>
    <xf numFmtId="0" fontId="0" fillId="0" borderId="0" xfId="0" quotePrefix="1" applyNumberFormat="1"/>
    <xf numFmtId="0" fontId="25" fillId="0" borderId="10" xfId="5240" applyNumberFormat="1" applyFont="1" applyBorder="1" applyAlignment="1">
      <alignment horizontal="center" vertical="center"/>
    </xf>
    <xf numFmtId="0" fontId="25" fillId="0" borderId="5" xfId="5240" applyNumberFormat="1" applyFont="1" applyBorder="1" applyAlignment="1">
      <alignment horizontal="center" vertical="center"/>
    </xf>
    <xf numFmtId="0" fontId="29" fillId="39" borderId="1" xfId="0" applyFont="1" applyFill="1" applyBorder="1" applyAlignment="1">
      <alignment horizontal="center" vertical="center"/>
    </xf>
    <xf numFmtId="164" fontId="14" fillId="39" borderId="1" xfId="14" applyFont="1" applyFill="1" applyBorder="1" applyAlignment="1">
      <alignment horizontal="center" vertical="center" wrapText="1"/>
    </xf>
    <xf numFmtId="0" fontId="14" fillId="4" borderId="10" xfId="10" applyFill="1" applyBorder="1" applyAlignment="1">
      <alignment horizontal="center" vertical="center" wrapText="1"/>
    </xf>
    <xf numFmtId="0" fontId="15" fillId="57" borderId="10" xfId="10" applyFont="1" applyFill="1" applyBorder="1" applyAlignment="1">
      <alignment horizontal="center" vertical="center" wrapText="1"/>
    </xf>
    <xf numFmtId="164" fontId="14" fillId="39" borderId="10" xfId="14" applyFont="1" applyFill="1" applyBorder="1" applyAlignment="1">
      <alignment horizontal="right" vertical="center" wrapText="1"/>
    </xf>
    <xf numFmtId="0" fontId="25" fillId="58" borderId="1" xfId="5240" applyFont="1" applyFill="1" applyBorder="1" applyAlignment="1">
      <alignment horizontal="center" vertical="center"/>
    </xf>
    <xf numFmtId="0" fontId="25" fillId="58" borderId="1" xfId="5240" applyFont="1" applyFill="1" applyBorder="1" applyAlignment="1">
      <alignment horizontal="center" vertical="center"/>
    </xf>
    <xf numFmtId="2" fontId="25" fillId="58" borderId="1" xfId="5240" applyNumberFormat="1" applyFont="1" applyFill="1" applyBorder="1" applyAlignment="1">
      <alignment horizontal="center" vertical="center"/>
    </xf>
    <xf numFmtId="49" fontId="25" fillId="0" borderId="0" xfId="5240" applyNumberFormat="1" applyFont="1" applyAlignment="1">
      <alignment vertical="center"/>
    </xf>
    <xf numFmtId="49" fontId="55" fillId="5" borderId="1" xfId="5240" applyNumberFormat="1" applyFont="1" applyFill="1" applyBorder="1" applyAlignment="1">
      <alignment horizontal="center" vertical="center"/>
    </xf>
    <xf numFmtId="43" fontId="25" fillId="0" borderId="0" xfId="51" applyFont="1" applyBorder="1" applyAlignment="1">
      <alignment vertical="center"/>
    </xf>
    <xf numFmtId="0" fontId="0" fillId="0" borderId="0" xfId="0" applyAlignment="1">
      <alignment vertical="center"/>
    </xf>
    <xf numFmtId="0" fontId="55" fillId="0" borderId="0" xfId="5240" applyNumberFormat="1" applyFont="1" applyAlignment="1">
      <alignment horizontal="center" vertical="center"/>
    </xf>
    <xf numFmtId="172" fontId="25" fillId="0" borderId="0" xfId="51" applyNumberFormat="1" applyFont="1" applyBorder="1" applyAlignment="1">
      <alignment vertical="center"/>
    </xf>
    <xf numFmtId="43" fontId="25" fillId="0" borderId="0" xfId="51" applyFont="1" applyBorder="1" applyAlignment="1">
      <alignment horizontal="left" vertical="center"/>
    </xf>
    <xf numFmtId="0" fontId="25" fillId="0" borderId="0" xfId="5240" applyFont="1" applyAlignment="1">
      <alignment horizontal="left" vertical="center"/>
    </xf>
    <xf numFmtId="0" fontId="25" fillId="58" borderId="1" xfId="5240" applyFont="1" applyFill="1" applyBorder="1" applyAlignment="1">
      <alignment horizontal="center" vertical="center"/>
    </xf>
    <xf numFmtId="2" fontId="25" fillId="0" borderId="1" xfId="5240" applyNumberFormat="1" applyFont="1" applyBorder="1" applyAlignment="1">
      <alignment horizontal="center" vertical="center"/>
    </xf>
    <xf numFmtId="0" fontId="25" fillId="0" borderId="1" xfId="5240" applyFont="1" applyBorder="1" applyAlignment="1">
      <alignment horizontal="center" vertical="center"/>
    </xf>
    <xf numFmtId="0" fontId="25" fillId="0" borderId="5" xfId="5240" applyFont="1" applyBorder="1" applyAlignment="1">
      <alignment horizontal="center" vertical="center"/>
    </xf>
    <xf numFmtId="2" fontId="25" fillId="4" borderId="5" xfId="5239" applyNumberFormat="1" applyFont="1" applyFill="1" applyBorder="1" applyAlignment="1">
      <alignment horizontal="center" vertical="center"/>
    </xf>
    <xf numFmtId="0" fontId="25" fillId="4" borderId="1" xfId="5239" applyNumberFormat="1" applyFont="1" applyFill="1" applyBorder="1" applyAlignment="1">
      <alignment horizontal="center" vertical="center"/>
    </xf>
    <xf numFmtId="2" fontId="25" fillId="4" borderId="1" xfId="5239" applyNumberFormat="1" applyFont="1" applyFill="1" applyBorder="1" applyAlignment="1">
      <alignment horizontal="center" vertical="center"/>
    </xf>
    <xf numFmtId="0" fontId="25" fillId="4" borderId="1" xfId="5239" applyFont="1" applyFill="1" applyBorder="1" applyAlignment="1">
      <alignment horizontal="center" vertical="center" wrapText="1"/>
    </xf>
    <xf numFmtId="0" fontId="25" fillId="4" borderId="10" xfId="5239" applyNumberFormat="1" applyFont="1" applyFill="1" applyBorder="1" applyAlignment="1">
      <alignment horizontal="center" vertical="center"/>
    </xf>
    <xf numFmtId="176" fontId="25" fillId="58" borderId="1" xfId="5240" applyNumberFormat="1" applyFont="1" applyFill="1" applyBorder="1" applyAlignment="1">
      <alignment horizontal="center" vertical="center"/>
    </xf>
    <xf numFmtId="0" fontId="25" fillId="58" borderId="1" xfId="5239" applyFont="1" applyFill="1" applyBorder="1" applyAlignment="1">
      <alignment horizontal="center" vertical="center"/>
    </xf>
    <xf numFmtId="2" fontId="25" fillId="58" borderId="1" xfId="5239" applyNumberFormat="1" applyFont="1" applyFill="1" applyBorder="1" applyAlignment="1">
      <alignment horizontal="center" vertical="center"/>
    </xf>
    <xf numFmtId="0" fontId="25" fillId="58" borderId="6" xfId="5239" applyFont="1" applyFill="1" applyBorder="1" applyAlignment="1">
      <alignment horizontal="center" vertical="center"/>
    </xf>
    <xf numFmtId="0" fontId="25" fillId="58" borderId="1" xfId="5239" applyFont="1" applyFill="1" applyBorder="1" applyAlignment="1">
      <alignment horizontal="center" vertical="center" wrapText="1"/>
    </xf>
    <xf numFmtId="178" fontId="25" fillId="58" borderId="1" xfId="5239" applyNumberFormat="1" applyFont="1" applyFill="1" applyBorder="1" applyAlignment="1">
      <alignment horizontal="center" vertical="center"/>
    </xf>
    <xf numFmtId="1" fontId="25" fillId="58" borderId="1" xfId="5239" applyNumberFormat="1" applyFont="1" applyFill="1" applyBorder="1" applyAlignment="1">
      <alignment horizontal="center" vertical="center"/>
    </xf>
    <xf numFmtId="0" fontId="25" fillId="58" borderId="1" xfId="5239" applyNumberFormat="1" applyFont="1" applyFill="1" applyBorder="1" applyAlignment="1">
      <alignment horizontal="center" vertical="center"/>
    </xf>
    <xf numFmtId="0" fontId="25" fillId="4" borderId="1" xfId="5240" applyFont="1" applyFill="1" applyBorder="1" applyAlignment="1">
      <alignment horizontal="center" vertical="center"/>
    </xf>
    <xf numFmtId="49" fontId="55" fillId="0" borderId="0" xfId="5240" applyNumberFormat="1" applyFont="1" applyAlignment="1">
      <alignment horizontal="center"/>
    </xf>
    <xf numFmtId="0" fontId="25" fillId="58" borderId="1" xfId="5239" applyFont="1" applyFill="1" applyBorder="1" applyAlignment="1">
      <alignment horizontal="center" vertical="center"/>
    </xf>
    <xf numFmtId="2" fontId="25" fillId="58" borderId="1" xfId="5239" applyNumberFormat="1" applyFont="1" applyFill="1" applyBorder="1" applyAlignment="1">
      <alignment horizontal="center" vertical="center"/>
    </xf>
    <xf numFmtId="2" fontId="25" fillId="4" borderId="1" xfId="5239" applyNumberFormat="1" applyFont="1" applyFill="1" applyBorder="1" applyAlignment="1">
      <alignment horizontal="center" vertical="center"/>
    </xf>
    <xf numFmtId="0" fontId="25" fillId="0" borderId="1" xfId="5240" applyFont="1" applyBorder="1" applyAlignment="1">
      <alignment horizontal="center" vertical="center"/>
    </xf>
    <xf numFmtId="0" fontId="25" fillId="58" borderId="1" xfId="5239" applyFont="1" applyFill="1" applyBorder="1" applyAlignment="1">
      <alignment horizontal="center" vertical="center"/>
    </xf>
    <xf numFmtId="0" fontId="15" fillId="0" borderId="0" xfId="10" applyFont="1" applyAlignment="1">
      <alignment horizontal="left" vertical="center"/>
    </xf>
    <xf numFmtId="0" fontId="15" fillId="0" borderId="0" xfId="10" applyFont="1" applyAlignment="1">
      <alignment horizontal="right" vertical="center"/>
    </xf>
    <xf numFmtId="0" fontId="72" fillId="0" borderId="1" xfId="0" applyFont="1" applyBorder="1" applyAlignment="1">
      <alignment vertical="center" wrapText="1"/>
    </xf>
    <xf numFmtId="0" fontId="55" fillId="3" borderId="5" xfId="10" applyFont="1" applyFill="1" applyBorder="1" applyAlignment="1">
      <alignment horizontal="center" vertical="center" wrapText="1"/>
    </xf>
    <xf numFmtId="0" fontId="55" fillId="3" borderId="6" xfId="10" applyFont="1" applyFill="1" applyBorder="1" applyAlignment="1">
      <alignment horizontal="center" vertical="center" wrapText="1"/>
    </xf>
    <xf numFmtId="10" fontId="72" fillId="57" borderId="1" xfId="0" applyNumberFormat="1" applyFont="1" applyFill="1" applyBorder="1" applyAlignment="1">
      <alignment horizontal="center" vertical="center"/>
    </xf>
    <xf numFmtId="10" fontId="72" fillId="57" borderId="1" xfId="0" applyNumberFormat="1" applyFont="1" applyFill="1" applyBorder="1" applyAlignment="1">
      <alignment horizontal="center" vertical="center" wrapText="1"/>
    </xf>
    <xf numFmtId="181" fontId="72" fillId="0" borderId="1" xfId="0" applyNumberFormat="1" applyFont="1" applyBorder="1" applyAlignment="1">
      <alignment horizontal="center" vertical="center"/>
    </xf>
    <xf numFmtId="181" fontId="72" fillId="0" borderId="0" xfId="0" applyNumberFormat="1" applyFont="1"/>
    <xf numFmtId="0" fontId="90" fillId="4" borderId="0" xfId="0" applyFont="1" applyFill="1"/>
    <xf numFmtId="0" fontId="90" fillId="4" borderId="0" xfId="0" applyFont="1" applyFill="1" applyAlignment="1">
      <alignment horizontal="left" vertical="center" wrapText="1"/>
    </xf>
    <xf numFmtId="0" fontId="90" fillId="4" borderId="0" xfId="0" applyFont="1" applyFill="1" applyAlignment="1">
      <alignment vertical="center" wrapText="1"/>
    </xf>
    <xf numFmtId="0" fontId="25" fillId="0" borderId="1" xfId="5240" applyFont="1" applyBorder="1" applyAlignment="1">
      <alignment horizontal="center" vertical="center"/>
    </xf>
    <xf numFmtId="0" fontId="25" fillId="58" borderId="1" xfId="5240" applyFont="1" applyFill="1" applyBorder="1" applyAlignment="1">
      <alignment horizontal="center" vertical="center"/>
    </xf>
    <xf numFmtId="0" fontId="0" fillId="0" borderId="0" xfId="0" applyAlignment="1">
      <alignment horizontal="center"/>
    </xf>
    <xf numFmtId="182" fontId="0" fillId="0" borderId="1" xfId="0" applyNumberFormat="1" applyBorder="1" applyAlignment="1">
      <alignment horizontal="center"/>
    </xf>
    <xf numFmtId="182" fontId="0" fillId="0" borderId="0" xfId="0" applyNumberFormat="1" applyAlignment="1">
      <alignment horizontal="center"/>
    </xf>
    <xf numFmtId="182" fontId="0" fillId="0" borderId="1" xfId="0" applyNumberFormat="1" applyBorder="1" applyAlignment="1">
      <alignment horizontal="left" indent="1"/>
    </xf>
    <xf numFmtId="0" fontId="0" fillId="0" borderId="1" xfId="0" applyBorder="1" applyAlignment="1">
      <alignment horizontal="left"/>
    </xf>
    <xf numFmtId="182" fontId="0" fillId="0" borderId="1" xfId="0" applyNumberFormat="1" applyBorder="1" applyAlignment="1">
      <alignment horizontal="right" vertical="center"/>
    </xf>
    <xf numFmtId="10" fontId="0" fillId="0" borderId="0" xfId="0" applyNumberFormat="1"/>
    <xf numFmtId="0" fontId="15" fillId="5" borderId="1" xfId="10" applyFont="1" applyFill="1" applyBorder="1" applyAlignment="1">
      <alignment horizontal="right" vertical="center" indent="1"/>
    </xf>
    <xf numFmtId="0" fontId="27" fillId="0" borderId="0" xfId="0" applyFont="1" applyAlignment="1" applyProtection="1">
      <alignment horizontal="left" indent="1"/>
      <protection locked="0"/>
    </xf>
    <xf numFmtId="10" fontId="14" fillId="0" borderId="1" xfId="10" applyNumberFormat="1" applyBorder="1" applyAlignment="1">
      <alignment horizontal="center" vertical="center"/>
    </xf>
    <xf numFmtId="49" fontId="15" fillId="5" borderId="54" xfId="10" applyNumberFormat="1" applyFont="1" applyFill="1" applyBorder="1" applyAlignment="1">
      <alignment horizontal="left" vertical="center"/>
    </xf>
    <xf numFmtId="49" fontId="15" fillId="5" borderId="30" xfId="10" applyNumberFormat="1" applyFont="1" applyFill="1" applyBorder="1" applyAlignment="1">
      <alignment horizontal="left" vertical="center"/>
    </xf>
    <xf numFmtId="49" fontId="15" fillId="5" borderId="55" xfId="10" applyNumberFormat="1" applyFont="1" applyFill="1" applyBorder="1" applyAlignment="1">
      <alignment horizontal="left" vertical="center"/>
    </xf>
    <xf numFmtId="2" fontId="85" fillId="0" borderId="1" xfId="10" applyNumberFormat="1" applyFont="1" applyBorder="1" applyAlignment="1">
      <alignment horizontal="center" vertical="center" wrapText="1"/>
    </xf>
    <xf numFmtId="2" fontId="14" fillId="0" borderId="1" xfId="10" applyNumberFormat="1" applyBorder="1" applyAlignment="1">
      <alignment horizontal="center" vertical="center" wrapText="1"/>
    </xf>
    <xf numFmtId="0" fontId="15" fillId="5" borderId="1" xfId="10" applyFont="1" applyFill="1" applyBorder="1" applyAlignment="1">
      <alignment horizontal="right" vertical="center" indent="1"/>
    </xf>
    <xf numFmtId="2" fontId="14" fillId="0" borderId="56" xfId="10" applyNumberFormat="1" applyBorder="1" applyAlignment="1">
      <alignment horizontal="center" vertical="center" wrapText="1"/>
    </xf>
    <xf numFmtId="0" fontId="27" fillId="0" borderId="0" xfId="0" applyFont="1" applyAlignment="1" applyProtection="1">
      <alignment horizontal="left" vertical="center"/>
      <protection locked="0"/>
    </xf>
    <xf numFmtId="0" fontId="25" fillId="39" borderId="5" xfId="5238" applyNumberFormat="1" applyFont="1" applyFill="1" applyBorder="1" applyAlignment="1">
      <alignment horizontal="left" vertical="top" wrapText="1"/>
    </xf>
    <xf numFmtId="0" fontId="25" fillId="39" borderId="31" xfId="5238" applyNumberFormat="1" applyFont="1" applyFill="1" applyBorder="1" applyAlignment="1">
      <alignment horizontal="left" vertical="top" wrapText="1"/>
    </xf>
    <xf numFmtId="0" fontId="25" fillId="39" borderId="6" xfId="5238" applyNumberFormat="1" applyFont="1" applyFill="1" applyBorder="1" applyAlignment="1">
      <alignment horizontal="left" vertical="top" wrapText="1"/>
    </xf>
    <xf numFmtId="0" fontId="25" fillId="58" borderId="5" xfId="5240" applyFont="1" applyFill="1" applyBorder="1" applyAlignment="1">
      <alignment horizontal="center" vertical="center" wrapText="1"/>
    </xf>
    <xf numFmtId="0" fontId="25" fillId="58" borderId="31" xfId="5240" applyFont="1" applyFill="1" applyBorder="1" applyAlignment="1">
      <alignment horizontal="center" vertical="center" wrapText="1"/>
    </xf>
    <xf numFmtId="0" fontId="25" fillId="58" borderId="6" xfId="5240" applyFont="1" applyFill="1" applyBorder="1" applyAlignment="1">
      <alignment horizontal="center" vertical="center" wrapText="1"/>
    </xf>
    <xf numFmtId="0" fontId="55" fillId="5" borderId="1" xfId="5240" applyFont="1" applyFill="1" applyBorder="1" applyAlignment="1">
      <alignment horizontal="left" vertical="center"/>
    </xf>
    <xf numFmtId="0" fontId="55" fillId="0" borderId="5" xfId="5240" applyFont="1" applyBorder="1" applyAlignment="1">
      <alignment horizontal="center" vertical="center"/>
    </xf>
    <xf numFmtId="0" fontId="55" fillId="0" borderId="6" xfId="5240" applyFont="1" applyBorder="1" applyAlignment="1">
      <alignment horizontal="center" vertical="center"/>
    </xf>
    <xf numFmtId="0" fontId="55" fillId="0" borderId="1" xfId="5240" applyFont="1" applyBorder="1" applyAlignment="1">
      <alignment horizontal="center" vertical="center"/>
    </xf>
    <xf numFmtId="1" fontId="55" fillId="0" borderId="1" xfId="5240" applyNumberFormat="1" applyFont="1" applyBorder="1" applyAlignment="1">
      <alignment horizontal="center" vertical="center"/>
    </xf>
    <xf numFmtId="2" fontId="55" fillId="0" borderId="1" xfId="5240" applyNumberFormat="1" applyFont="1" applyBorder="1" applyAlignment="1">
      <alignment horizontal="center" vertical="center"/>
    </xf>
    <xf numFmtId="49" fontId="55" fillId="0" borderId="32" xfId="5240" applyNumberFormat="1" applyFont="1" applyBorder="1" applyAlignment="1">
      <alignment horizontal="center"/>
    </xf>
    <xf numFmtId="49" fontId="55" fillId="0" borderId="3" xfId="5240" applyNumberFormat="1" applyFont="1" applyBorder="1" applyAlignment="1">
      <alignment horizontal="center"/>
    </xf>
    <xf numFmtId="2" fontId="25" fillId="4" borderId="5" xfId="5239" applyNumberFormat="1" applyFont="1" applyFill="1" applyBorder="1" applyAlignment="1">
      <alignment horizontal="center" vertical="center"/>
    </xf>
    <xf numFmtId="2" fontId="25" fillId="4" borderId="6" xfId="5239" applyNumberFormat="1" applyFont="1" applyFill="1" applyBorder="1" applyAlignment="1">
      <alignment horizontal="center" vertical="center"/>
    </xf>
    <xf numFmtId="0" fontId="25" fillId="4" borderId="4" xfId="5239" applyNumberFormat="1" applyFont="1" applyFill="1" applyBorder="1" applyAlignment="1">
      <alignment horizontal="center" vertical="center"/>
    </xf>
    <xf numFmtId="0" fontId="25" fillId="4" borderId="33" xfId="5239" applyNumberFormat="1" applyFont="1" applyFill="1" applyBorder="1" applyAlignment="1">
      <alignment horizontal="center" vertical="center"/>
    </xf>
    <xf numFmtId="0" fontId="25" fillId="4" borderId="10" xfId="5239" applyNumberFormat="1" applyFont="1" applyFill="1" applyBorder="1" applyAlignment="1">
      <alignment horizontal="center" vertical="center"/>
    </xf>
    <xf numFmtId="0" fontId="25" fillId="58" borderId="5" xfId="5239" applyFont="1" applyFill="1" applyBorder="1" applyAlignment="1">
      <alignment horizontal="center" vertical="center"/>
    </xf>
    <xf numFmtId="0" fontId="25" fillId="58" borderId="31" xfId="5239" applyFont="1" applyFill="1" applyBorder="1" applyAlignment="1">
      <alignment horizontal="center" vertical="center"/>
    </xf>
    <xf numFmtId="0" fontId="25" fillId="58" borderId="6" xfId="5239" applyFont="1" applyFill="1" applyBorder="1" applyAlignment="1">
      <alignment horizontal="center" vertical="center"/>
    </xf>
    <xf numFmtId="0" fontId="25" fillId="0" borderId="5" xfId="5240" applyFont="1" applyBorder="1" applyAlignment="1">
      <alignment horizontal="center" vertical="center" wrapText="1"/>
    </xf>
    <xf numFmtId="0" fontId="25" fillId="0" borderId="6" xfId="5240" applyFont="1" applyBorder="1" applyAlignment="1">
      <alignment horizontal="center" vertical="center" wrapText="1"/>
    </xf>
    <xf numFmtId="0" fontId="25" fillId="0" borderId="5" xfId="5240" applyFont="1" applyBorder="1" applyAlignment="1">
      <alignment horizontal="center" vertical="center"/>
    </xf>
    <xf numFmtId="0" fontId="25" fillId="0" borderId="31" xfId="5240" applyFont="1" applyBorder="1" applyAlignment="1">
      <alignment horizontal="center" vertical="center"/>
    </xf>
    <xf numFmtId="0" fontId="25" fillId="0" borderId="6" xfId="5240" applyFont="1" applyBorder="1" applyAlignment="1">
      <alignment horizontal="center" vertical="center"/>
    </xf>
    <xf numFmtId="0" fontId="25" fillId="4" borderId="1" xfId="5239" applyNumberFormat="1" applyFont="1" applyFill="1" applyBorder="1" applyAlignment="1">
      <alignment horizontal="center" vertical="center"/>
    </xf>
    <xf numFmtId="0" fontId="25" fillId="0" borderId="1" xfId="5240" applyFont="1" applyBorder="1" applyAlignment="1">
      <alignment horizontal="center" vertical="center" wrapText="1"/>
    </xf>
    <xf numFmtId="0" fontId="25" fillId="0" borderId="1" xfId="5240" applyFont="1" applyBorder="1" applyAlignment="1">
      <alignment horizontal="center" vertical="center"/>
    </xf>
    <xf numFmtId="0" fontId="25" fillId="4" borderId="5" xfId="5239" applyFont="1" applyFill="1" applyBorder="1" applyAlignment="1">
      <alignment horizontal="center" vertical="center"/>
    </xf>
    <xf numFmtId="0" fontId="25" fillId="4" borderId="31" xfId="5239" applyFont="1" applyFill="1" applyBorder="1" applyAlignment="1">
      <alignment horizontal="center" vertical="center"/>
    </xf>
    <xf numFmtId="2" fontId="25" fillId="4" borderId="1" xfId="5239" applyNumberFormat="1" applyFont="1" applyFill="1" applyBorder="1" applyAlignment="1">
      <alignment horizontal="center" vertical="center"/>
    </xf>
    <xf numFmtId="0" fontId="25" fillId="58" borderId="1" xfId="5239" applyFont="1" applyFill="1" applyBorder="1" applyAlignment="1">
      <alignment horizontal="center" vertical="center" wrapText="1"/>
    </xf>
    <xf numFmtId="0" fontId="25" fillId="58" borderId="1" xfId="5240" applyFont="1" applyFill="1" applyBorder="1" applyAlignment="1">
      <alignment horizontal="center" vertical="center" wrapText="1"/>
    </xf>
    <xf numFmtId="2" fontId="25" fillId="58" borderId="5" xfId="5239" applyNumberFormat="1" applyFont="1" applyFill="1" applyBorder="1" applyAlignment="1">
      <alignment horizontal="center" vertical="center"/>
    </xf>
    <xf numFmtId="2" fontId="25" fillId="58" borderId="6" xfId="5239" applyNumberFormat="1" applyFont="1" applyFill="1" applyBorder="1" applyAlignment="1">
      <alignment horizontal="center" vertical="center"/>
    </xf>
    <xf numFmtId="0" fontId="25" fillId="4" borderId="5" xfId="5239" applyFont="1" applyFill="1" applyBorder="1" applyAlignment="1">
      <alignment horizontal="left" vertical="center" indent="4"/>
    </xf>
    <xf numFmtId="0" fontId="25" fillId="4" borderId="31" xfId="5239" applyFont="1" applyFill="1" applyBorder="1" applyAlignment="1">
      <alignment horizontal="left" vertical="center" indent="4"/>
    </xf>
    <xf numFmtId="0" fontId="25" fillId="4" borderId="6" xfId="5239" applyFont="1" applyFill="1" applyBorder="1" applyAlignment="1">
      <alignment horizontal="left" vertical="center" indent="4"/>
    </xf>
    <xf numFmtId="0" fontId="25" fillId="4" borderId="1" xfId="5239" applyFont="1" applyFill="1" applyBorder="1" applyAlignment="1">
      <alignment horizontal="left" vertical="center" indent="4"/>
    </xf>
    <xf numFmtId="2" fontId="25" fillId="0" borderId="1" xfId="5240" applyNumberFormat="1" applyFont="1" applyBorder="1" applyAlignment="1">
      <alignment horizontal="center" vertical="center"/>
    </xf>
    <xf numFmtId="0" fontId="25" fillId="0" borderId="1" xfId="5240" applyFont="1" applyBorder="1" applyAlignment="1">
      <alignment horizontal="right" vertical="center" wrapText="1"/>
    </xf>
    <xf numFmtId="0" fontId="25" fillId="0" borderId="1" xfId="5240" applyFont="1" applyBorder="1" applyAlignment="1">
      <alignment horizontal="right" vertical="center" wrapText="1" indent="1"/>
    </xf>
    <xf numFmtId="0" fontId="25" fillId="58" borderId="1" xfId="5240" applyFont="1" applyFill="1" applyBorder="1" applyAlignment="1">
      <alignment horizontal="center" vertical="center"/>
    </xf>
    <xf numFmtId="0" fontId="25" fillId="58" borderId="1" xfId="5240" applyFont="1" applyFill="1" applyBorder="1" applyAlignment="1">
      <alignment horizontal="left" vertical="center"/>
    </xf>
    <xf numFmtId="0" fontId="25" fillId="39" borderId="5" xfId="5238" applyNumberFormat="1" applyFont="1" applyFill="1" applyBorder="1" applyAlignment="1">
      <alignment horizontal="left" vertical="center" wrapText="1"/>
    </xf>
    <xf numFmtId="0" fontId="25" fillId="39" borderId="31" xfId="5238" applyNumberFormat="1" applyFont="1" applyFill="1" applyBorder="1" applyAlignment="1">
      <alignment horizontal="left" vertical="center" wrapText="1"/>
    </xf>
    <xf numFmtId="0" fontId="25" fillId="39" borderId="6" xfId="5238" applyNumberFormat="1" applyFont="1" applyFill="1" applyBorder="1" applyAlignment="1">
      <alignment horizontal="left" vertical="center" wrapText="1"/>
    </xf>
    <xf numFmtId="2" fontId="55" fillId="0" borderId="5" xfId="5240" applyNumberFormat="1" applyFont="1" applyBorder="1" applyAlignment="1">
      <alignment horizontal="center" vertical="center"/>
    </xf>
    <xf numFmtId="2" fontId="55" fillId="0" borderId="6" xfId="5240" applyNumberFormat="1" applyFont="1" applyBorder="1" applyAlignment="1">
      <alignment horizontal="center" vertical="center"/>
    </xf>
    <xf numFmtId="0" fontId="25" fillId="4" borderId="6" xfId="5239" applyFont="1" applyFill="1" applyBorder="1" applyAlignment="1">
      <alignment horizontal="center" vertical="center"/>
    </xf>
    <xf numFmtId="0" fontId="25" fillId="0" borderId="53" xfId="5240" applyFont="1" applyBorder="1" applyAlignment="1">
      <alignment horizontal="center" vertical="center"/>
    </xf>
    <xf numFmtId="0" fontId="25" fillId="0" borderId="52" xfId="5240" applyFont="1" applyBorder="1" applyAlignment="1">
      <alignment horizontal="center" vertical="center"/>
    </xf>
    <xf numFmtId="0" fontId="25" fillId="0" borderId="54" xfId="5240" applyFont="1" applyBorder="1" applyAlignment="1">
      <alignment horizontal="center" vertical="center"/>
    </xf>
    <xf numFmtId="0" fontId="25" fillId="0" borderId="55" xfId="5240" applyFont="1" applyBorder="1" applyAlignment="1">
      <alignment horizontal="center" vertical="center"/>
    </xf>
    <xf numFmtId="1" fontId="55" fillId="0" borderId="5" xfId="5240" applyNumberFormat="1" applyFont="1" applyBorder="1" applyAlignment="1">
      <alignment horizontal="center" vertical="center"/>
    </xf>
    <xf numFmtId="1" fontId="55" fillId="0" borderId="6" xfId="5240" applyNumberFormat="1" applyFont="1" applyBorder="1" applyAlignment="1">
      <alignment horizontal="center" vertical="center"/>
    </xf>
    <xf numFmtId="0" fontId="25" fillId="4" borderId="1" xfId="5239" applyNumberFormat="1" applyFont="1" applyFill="1" applyBorder="1" applyAlignment="1">
      <alignment horizontal="center" vertical="center" wrapText="1"/>
    </xf>
    <xf numFmtId="0" fontId="25" fillId="58" borderId="5" xfId="5240" applyFont="1" applyFill="1" applyBorder="1" applyAlignment="1">
      <alignment horizontal="left" vertical="center"/>
    </xf>
    <xf numFmtId="0" fontId="25" fillId="58" borderId="6" xfId="5240" applyFont="1" applyFill="1" applyBorder="1" applyAlignment="1">
      <alignment horizontal="left" vertical="center"/>
    </xf>
    <xf numFmtId="0" fontId="25" fillId="0" borderId="45" xfId="5240" applyFont="1" applyBorder="1" applyAlignment="1">
      <alignment horizontal="center" vertical="center"/>
    </xf>
    <xf numFmtId="0" fontId="25" fillId="58" borderId="1" xfId="5239" applyFont="1" applyFill="1" applyBorder="1" applyAlignment="1">
      <alignment horizontal="center" vertical="center"/>
    </xf>
    <xf numFmtId="0" fontId="25" fillId="58" borderId="5" xfId="5240" applyFont="1" applyFill="1" applyBorder="1" applyAlignment="1">
      <alignment horizontal="center" vertical="center"/>
    </xf>
    <xf numFmtId="0" fontId="25" fillId="58" borderId="31" xfId="5240" applyFont="1" applyFill="1" applyBorder="1" applyAlignment="1">
      <alignment horizontal="center" vertical="center"/>
    </xf>
    <xf numFmtId="0" fontId="25" fillId="58" borderId="6" xfId="5240" applyFont="1" applyFill="1" applyBorder="1" applyAlignment="1">
      <alignment horizontal="center" vertical="center"/>
    </xf>
    <xf numFmtId="2" fontId="25" fillId="58" borderId="1" xfId="5239" applyNumberFormat="1" applyFont="1" applyFill="1" applyBorder="1" applyAlignment="1">
      <alignment horizontal="center" vertical="center"/>
    </xf>
    <xf numFmtId="0" fontId="27" fillId="0" borderId="0" xfId="0" applyFont="1" applyAlignment="1" applyProtection="1">
      <alignment horizontal="left"/>
      <protection locked="0"/>
    </xf>
    <xf numFmtId="0" fontId="83" fillId="0" borderId="0" xfId="10" applyFont="1" applyAlignment="1">
      <alignment horizontal="center" vertical="center"/>
    </xf>
    <xf numFmtId="2" fontId="25" fillId="58" borderId="5" xfId="5240" applyNumberFormat="1" applyFont="1" applyFill="1" applyBorder="1" applyAlignment="1">
      <alignment horizontal="center" vertical="center"/>
    </xf>
    <xf numFmtId="2" fontId="25" fillId="58" borderId="31" xfId="5240" applyNumberFormat="1" applyFont="1" applyFill="1" applyBorder="1" applyAlignment="1">
      <alignment horizontal="center" vertical="center"/>
    </xf>
    <xf numFmtId="2" fontId="25" fillId="58" borderId="6" xfId="5240" applyNumberFormat="1" applyFont="1" applyFill="1" applyBorder="1" applyAlignment="1">
      <alignment horizontal="center" vertical="center"/>
    </xf>
    <xf numFmtId="0" fontId="25" fillId="58" borderId="5" xfId="5240" applyFont="1" applyFill="1" applyBorder="1" applyAlignment="1">
      <alignment horizontal="left" vertical="center" wrapText="1"/>
    </xf>
    <xf numFmtId="0" fontId="25" fillId="58" borderId="31" xfId="5240" applyFont="1" applyFill="1" applyBorder="1" applyAlignment="1">
      <alignment horizontal="left" vertical="center" wrapText="1"/>
    </xf>
    <xf numFmtId="0" fontId="25" fillId="58" borderId="6" xfId="5240" applyFont="1" applyFill="1" applyBorder="1" applyAlignment="1">
      <alignment horizontal="left" vertical="center" wrapText="1"/>
    </xf>
    <xf numFmtId="0" fontId="25" fillId="4" borderId="5" xfId="5240" applyFont="1" applyFill="1" applyBorder="1" applyAlignment="1">
      <alignment horizontal="center" vertical="center"/>
    </xf>
    <xf numFmtId="0" fontId="25" fillId="4" borderId="31" xfId="5240" applyFont="1" applyFill="1" applyBorder="1" applyAlignment="1">
      <alignment horizontal="center" vertical="center"/>
    </xf>
    <xf numFmtId="0" fontId="25" fillId="4" borderId="6" xfId="5240" applyFont="1" applyFill="1" applyBorder="1" applyAlignment="1">
      <alignment horizontal="center" vertical="center"/>
    </xf>
    <xf numFmtId="0" fontId="25" fillId="0" borderId="4" xfId="5240" applyNumberFormat="1" applyFont="1" applyBorder="1" applyAlignment="1">
      <alignment horizontal="center" vertical="center" wrapText="1"/>
    </xf>
    <xf numFmtId="0" fontId="25" fillId="0" borderId="10" xfId="5240" applyNumberFormat="1" applyFont="1" applyBorder="1" applyAlignment="1">
      <alignment horizontal="center" vertical="center" wrapText="1"/>
    </xf>
    <xf numFmtId="0" fontId="25" fillId="0" borderId="1" xfId="5240" applyNumberFormat="1" applyFont="1" applyBorder="1" applyAlignment="1">
      <alignment horizontal="center" vertical="center" wrapText="1"/>
    </xf>
    <xf numFmtId="0" fontId="15" fillId="0" borderId="0" xfId="10" applyFont="1" applyAlignment="1">
      <alignment horizontal="left" vertical="center"/>
    </xf>
    <xf numFmtId="49" fontId="15" fillId="0" borderId="0" xfId="10" applyNumberFormat="1" applyFont="1" applyAlignment="1">
      <alignment horizontal="right" vertical="center" indent="1"/>
    </xf>
    <xf numFmtId="0" fontId="17" fillId="54" borderId="5" xfId="15597" applyFont="1" applyFill="1" applyBorder="1" applyAlignment="1" applyProtection="1">
      <alignment horizontal="right" wrapText="1" indent="2"/>
      <protection locked="0"/>
    </xf>
    <xf numFmtId="0" fontId="17" fillId="54" borderId="31" xfId="15597" applyFont="1" applyFill="1" applyBorder="1" applyAlignment="1" applyProtection="1">
      <alignment horizontal="right" wrapText="1" indent="2"/>
      <protection locked="0"/>
    </xf>
    <xf numFmtId="0" fontId="17" fillId="54" borderId="6" xfId="15597" applyFont="1" applyFill="1" applyBorder="1" applyAlignment="1" applyProtection="1">
      <alignment horizontal="right" wrapText="1" indent="2"/>
      <protection locked="0"/>
    </xf>
    <xf numFmtId="0" fontId="27" fillId="0" borderId="0" xfId="0" applyFont="1" applyAlignment="1" applyProtection="1">
      <alignment horizontal="left" indent="1"/>
      <protection locked="0"/>
    </xf>
    <xf numFmtId="0" fontId="17" fillId="54" borderId="1" xfId="15597" applyFont="1" applyFill="1" applyBorder="1" applyAlignment="1" applyProtection="1">
      <alignment horizontal="right" wrapText="1" indent="2"/>
      <protection locked="0"/>
    </xf>
    <xf numFmtId="0" fontId="15" fillId="0" borderId="0" xfId="10" applyFont="1" applyAlignment="1">
      <alignment horizontal="right" vertical="center"/>
    </xf>
    <xf numFmtId="0" fontId="17" fillId="54" borderId="1" xfId="15597" applyFont="1" applyFill="1" applyBorder="1" applyAlignment="1" applyProtection="1">
      <alignment horizontal="right" wrapText="1"/>
      <protection locked="0"/>
    </xf>
    <xf numFmtId="0" fontId="17" fillId="54" borderId="1" xfId="15597" applyFont="1" applyFill="1" applyBorder="1" applyAlignment="1" applyProtection="1">
      <alignment horizontal="right" wrapText="1" indent="1"/>
      <protection locked="0"/>
    </xf>
    <xf numFmtId="0" fontId="17" fillId="55" borderId="1" xfId="15597" applyFont="1" applyFill="1" applyBorder="1" applyAlignment="1" applyProtection="1">
      <alignment horizontal="right" wrapText="1"/>
      <protection locked="0"/>
    </xf>
    <xf numFmtId="0" fontId="17" fillId="55" borderId="1" xfId="15597" applyFont="1" applyFill="1" applyBorder="1" applyAlignment="1" applyProtection="1">
      <alignment horizontal="right" wrapText="1" indent="2"/>
      <protection locked="0"/>
    </xf>
    <xf numFmtId="0" fontId="17" fillId="54" borderId="5" xfId="15597" applyFont="1" applyFill="1" applyBorder="1" applyAlignment="1" applyProtection="1">
      <alignment horizontal="right" wrapText="1"/>
      <protection locked="0"/>
    </xf>
    <xf numFmtId="0" fontId="17" fillId="54" borderId="31" xfId="15597" applyFont="1" applyFill="1" applyBorder="1" applyAlignment="1" applyProtection="1">
      <alignment horizontal="right" wrapText="1"/>
      <protection locked="0"/>
    </xf>
    <xf numFmtId="0" fontId="17" fillId="54" borderId="6" xfId="15597" applyFont="1" applyFill="1" applyBorder="1" applyAlignment="1" applyProtection="1">
      <alignment horizontal="right" wrapText="1"/>
      <protection locked="0"/>
    </xf>
    <xf numFmtId="0" fontId="90" fillId="4" borderId="0" xfId="0" applyFont="1" applyFill="1" applyAlignment="1">
      <alignment horizontal="left" vertical="center" wrapText="1" indent="10"/>
    </xf>
    <xf numFmtId="0" fontId="90" fillId="4" borderId="0" xfId="0" applyFont="1" applyFill="1" applyAlignment="1">
      <alignment horizontal="left" vertical="center" wrapText="1"/>
    </xf>
    <xf numFmtId="0" fontId="15" fillId="0" borderId="0" xfId="10" applyFont="1" applyAlignment="1">
      <alignment horizontal="left" vertical="center" wrapText="1"/>
    </xf>
    <xf numFmtId="0" fontId="91" fillId="4" borderId="0" xfId="0" applyFont="1" applyFill="1" applyAlignment="1">
      <alignment horizontal="left" vertical="center" wrapText="1"/>
    </xf>
    <xf numFmtId="0" fontId="55" fillId="3" borderId="5" xfId="10" applyFont="1" applyFill="1" applyBorder="1" applyAlignment="1">
      <alignment horizontal="center" vertical="center" wrapText="1"/>
    </xf>
    <xf numFmtId="0" fontId="55" fillId="3" borderId="6" xfId="10" applyFont="1" applyFill="1" applyBorder="1" applyAlignment="1">
      <alignment horizontal="center" vertical="center" wrapText="1"/>
    </xf>
    <xf numFmtId="0" fontId="55" fillId="3" borderId="4" xfId="10" applyFont="1" applyFill="1" applyBorder="1" applyAlignment="1">
      <alignment horizontal="center" vertical="center" wrapText="1"/>
    </xf>
    <xf numFmtId="0" fontId="55" fillId="3" borderId="10" xfId="10" applyFont="1" applyFill="1" applyBorder="1" applyAlignment="1">
      <alignment horizontal="center" vertical="center" wrapText="1"/>
    </xf>
    <xf numFmtId="0" fontId="55" fillId="3" borderId="4" xfId="10" applyFont="1" applyFill="1" applyBorder="1" applyAlignment="1">
      <alignment horizontal="center" vertical="center"/>
    </xf>
    <xf numFmtId="0" fontId="55" fillId="3" borderId="10" xfId="10" applyFont="1" applyFill="1" applyBorder="1" applyAlignment="1">
      <alignment horizontal="center" vertical="center"/>
    </xf>
    <xf numFmtId="0" fontId="27" fillId="0" borderId="0" xfId="0" applyFont="1" applyAlignment="1" applyProtection="1">
      <alignment horizontal="left" vertical="center" indent="1"/>
      <protection locked="0"/>
    </xf>
    <xf numFmtId="0" fontId="0" fillId="0" borderId="1" xfId="0" applyBorder="1" applyAlignment="1">
      <alignment horizontal="center"/>
    </xf>
    <xf numFmtId="182" fontId="0" fillId="0" borderId="5" xfId="0" applyNumberFormat="1" applyBorder="1" applyAlignment="1">
      <alignment horizontal="center"/>
    </xf>
    <xf numFmtId="182" fontId="0" fillId="0" borderId="6" xfId="0" applyNumberFormat="1" applyBorder="1" applyAlignment="1">
      <alignment horizontal="center"/>
    </xf>
    <xf numFmtId="0" fontId="0" fillId="0" borderId="1" xfId="0" applyBorder="1" applyAlignment="1">
      <alignment horizontal="right"/>
    </xf>
    <xf numFmtId="0" fontId="77" fillId="39" borderId="5" xfId="59" applyFont="1" applyFill="1" applyBorder="1" applyAlignment="1" applyProtection="1">
      <alignment horizontal="center" vertical="center"/>
    </xf>
    <xf numFmtId="0" fontId="77" fillId="39" borderId="6" xfId="59" applyFont="1" applyFill="1" applyBorder="1" applyAlignment="1" applyProtection="1">
      <alignment horizontal="center" vertical="center"/>
    </xf>
    <xf numFmtId="0" fontId="0" fillId="0" borderId="0" xfId="0" applyProtection="1"/>
    <xf numFmtId="0" fontId="88" fillId="59" borderId="1" xfId="0" applyFont="1" applyFill="1" applyBorder="1" applyAlignment="1" applyProtection="1">
      <alignment horizontal="center" vertical="center"/>
    </xf>
    <xf numFmtId="0" fontId="0" fillId="0" borderId="1" xfId="0" applyBorder="1" applyAlignment="1" applyProtection="1">
      <alignment horizontal="right" vertical="center"/>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14" fillId="0" borderId="0" xfId="59" applyProtection="1"/>
    <xf numFmtId="0" fontId="89" fillId="0" borderId="1" xfId="0" applyFont="1" applyBorder="1" applyAlignment="1" applyProtection="1">
      <alignment horizontal="center" vertical="center"/>
    </xf>
    <xf numFmtId="49" fontId="0" fillId="0" borderId="1" xfId="0" applyNumberFormat="1" applyBorder="1" applyAlignment="1" applyProtection="1">
      <alignment horizontal="center" vertical="center"/>
    </xf>
    <xf numFmtId="0" fontId="14" fillId="0" borderId="0" xfId="59" applyAlignment="1" applyProtection="1">
      <alignment vertical="center"/>
    </xf>
    <xf numFmtId="0" fontId="15" fillId="39" borderId="1" xfId="59" applyFont="1" applyFill="1" applyBorder="1" applyAlignment="1" applyProtection="1">
      <alignment horizontal="center" vertical="center"/>
    </xf>
    <xf numFmtId="0" fontId="15" fillId="39" borderId="1" xfId="59" applyFont="1" applyFill="1" applyBorder="1" applyAlignment="1" applyProtection="1">
      <alignment horizontal="left" vertical="center" indent="1"/>
    </xf>
    <xf numFmtId="0" fontId="14" fillId="0" borderId="1" xfId="59" applyBorder="1" applyAlignment="1" applyProtection="1">
      <alignment horizontal="left" vertical="center" wrapText="1" indent="1"/>
    </xf>
    <xf numFmtId="0" fontId="14" fillId="0" borderId="1" xfId="59" applyBorder="1" applyAlignment="1" applyProtection="1">
      <alignment horizontal="left" vertical="center" indent="1"/>
    </xf>
    <xf numFmtId="0" fontId="15" fillId="39" borderId="1" xfId="59" applyFont="1" applyFill="1" applyBorder="1" applyAlignment="1" applyProtection="1">
      <alignment horizontal="left" vertical="center" wrapText="1" indent="1"/>
    </xf>
    <xf numFmtId="14" fontId="14" fillId="0" borderId="1" xfId="59" applyNumberFormat="1" applyBorder="1" applyAlignment="1" applyProtection="1">
      <alignment horizontal="left" vertical="center" indent="1"/>
    </xf>
    <xf numFmtId="10" fontId="14" fillId="39" borderId="1" xfId="59" applyNumberFormat="1" applyFill="1" applyBorder="1" applyAlignment="1" applyProtection="1">
      <alignment horizontal="left" vertical="center" wrapText="1" indent="1"/>
    </xf>
    <xf numFmtId="0" fontId="27" fillId="0" borderId="0" xfId="0" applyFont="1" applyAlignment="1" applyProtection="1">
      <alignment horizontal="left" vertical="center"/>
    </xf>
    <xf numFmtId="0" fontId="27" fillId="0" borderId="0" xfId="0" applyFont="1" applyProtection="1"/>
    <xf numFmtId="49" fontId="24" fillId="0" borderId="0" xfId="0" applyNumberFormat="1" applyFont="1" applyAlignment="1" applyProtection="1">
      <alignment horizontal="right"/>
    </xf>
    <xf numFmtId="49" fontId="24" fillId="0" borderId="0" xfId="0" applyNumberFormat="1" applyFont="1" applyAlignment="1" applyProtection="1">
      <alignment horizontal="left" wrapText="1"/>
    </xf>
    <xf numFmtId="0" fontId="80" fillId="0" borderId="0" xfId="0" applyFont="1" applyAlignment="1" applyProtection="1">
      <alignment horizontal="center"/>
    </xf>
    <xf numFmtId="0" fontId="80" fillId="0" borderId="0" xfId="0" applyFont="1" applyAlignment="1" applyProtection="1">
      <alignment horizontal="center" vertical="center"/>
    </xf>
    <xf numFmtId="0" fontId="94" fillId="0" borderId="0" xfId="0" applyFont="1" applyAlignment="1" applyProtection="1">
      <alignment horizontal="right" vertical="center"/>
    </xf>
    <xf numFmtId="0" fontId="95" fillId="0" borderId="0" xfId="0" applyFont="1" applyAlignment="1" applyProtection="1">
      <alignment horizontal="center" vertical="center"/>
    </xf>
    <xf numFmtId="0" fontId="94" fillId="0" borderId="0" xfId="0" applyFont="1" applyAlignment="1" applyProtection="1">
      <alignment horizontal="center" vertical="center"/>
    </xf>
    <xf numFmtId="0" fontId="94" fillId="0" borderId="0" xfId="0" applyFont="1" applyProtection="1"/>
    <xf numFmtId="0" fontId="14" fillId="0" borderId="0" xfId="0" applyFont="1" applyAlignment="1" applyProtection="1">
      <alignment horizontal="center"/>
    </xf>
    <xf numFmtId="0" fontId="94" fillId="0" borderId="0" xfId="0" applyFont="1" applyAlignment="1" applyProtection="1">
      <alignment horizontal="left"/>
    </xf>
    <xf numFmtId="0" fontId="81" fillId="0" borderId="0" xfId="0" applyFont="1" applyAlignment="1" applyProtection="1">
      <alignment horizontal="center"/>
    </xf>
    <xf numFmtId="0" fontId="28" fillId="0" borderId="0" xfId="0" applyFont="1" applyAlignment="1" applyProtection="1">
      <alignment horizontal="center"/>
    </xf>
    <xf numFmtId="0" fontId="93" fillId="56" borderId="1" xfId="0" applyFont="1" applyFill="1" applyBorder="1" applyAlignment="1" applyProtection="1">
      <alignment horizontal="center" vertical="center" wrapText="1"/>
    </xf>
    <xf numFmtId="0" fontId="93" fillId="0" borderId="1" xfId="0" applyFont="1" applyBorder="1" applyAlignment="1" applyProtection="1">
      <alignment horizontal="center" vertical="center"/>
    </xf>
    <xf numFmtId="176" fontId="93" fillId="0" borderId="1" xfId="0" applyNumberFormat="1" applyFont="1" applyBorder="1" applyAlignment="1" applyProtection="1">
      <alignment horizontal="center" vertical="center"/>
    </xf>
    <xf numFmtId="0" fontId="93" fillId="0" borderId="1" xfId="0" applyFont="1" applyBorder="1" applyAlignment="1" applyProtection="1">
      <alignment horizontal="center" vertical="center" wrapText="1"/>
    </xf>
    <xf numFmtId="0" fontId="15" fillId="0" borderId="48" xfId="10" applyFont="1" applyBorder="1" applyAlignment="1" applyProtection="1">
      <alignment horizontal="center" vertical="center"/>
    </xf>
    <xf numFmtId="0" fontId="94" fillId="0" borderId="1" xfId="0" applyFont="1" applyBorder="1" applyAlignment="1" applyProtection="1">
      <alignment horizontal="left" indent="1"/>
    </xf>
    <xf numFmtId="176" fontId="94" fillId="0" borderId="1" xfId="0" applyNumberFormat="1" applyFont="1" applyBorder="1" applyAlignment="1" applyProtection="1">
      <alignment horizontal="center" vertical="center"/>
    </xf>
    <xf numFmtId="10" fontId="94" fillId="58" borderId="1" xfId="0" applyNumberFormat="1" applyFont="1" applyFill="1" applyBorder="1" applyAlignment="1" applyProtection="1">
      <alignment horizontal="center" vertical="center"/>
    </xf>
    <xf numFmtId="10" fontId="26" fillId="0" borderId="48" xfId="10" applyNumberFormat="1" applyFont="1" applyBorder="1" applyAlignment="1" applyProtection="1">
      <alignment horizontal="center" vertical="center"/>
    </xf>
    <xf numFmtId="10" fontId="26" fillId="0" borderId="49" xfId="10" applyNumberFormat="1" applyFont="1" applyBorder="1" applyAlignment="1" applyProtection="1">
      <alignment horizontal="center" vertical="center"/>
    </xf>
    <xf numFmtId="0" fontId="94" fillId="0" borderId="1" xfId="0" applyFont="1" applyBorder="1" applyAlignment="1" applyProtection="1">
      <alignment horizontal="left" wrapText="1" indent="1"/>
    </xf>
    <xf numFmtId="10" fontId="26" fillId="0" borderId="48" xfId="10" applyNumberFormat="1" applyFont="1" applyBorder="1" applyAlignment="1" applyProtection="1">
      <alignment horizontal="center" vertical="center" wrapText="1"/>
    </xf>
    <xf numFmtId="0" fontId="93" fillId="56" borderId="1" xfId="0" applyFont="1" applyFill="1" applyBorder="1" applyAlignment="1" applyProtection="1">
      <alignment horizontal="left" indent="1"/>
    </xf>
    <xf numFmtId="10" fontId="93" fillId="56" borderId="1" xfId="15607" applyNumberFormat="1" applyFont="1" applyFill="1" applyBorder="1" applyAlignment="1" applyProtection="1">
      <alignment horizontal="left"/>
    </xf>
    <xf numFmtId="10" fontId="93" fillId="56" borderId="1" xfId="15607" applyNumberFormat="1" applyFont="1" applyFill="1" applyBorder="1" applyAlignment="1" applyProtection="1">
      <alignment horizontal="center"/>
    </xf>
    <xf numFmtId="0" fontId="25" fillId="0" borderId="1" xfId="10" applyFont="1" applyBorder="1" applyAlignment="1" applyProtection="1">
      <alignment horizontal="center" vertical="center" wrapText="1"/>
    </xf>
    <xf numFmtId="0" fontId="0" fillId="0" borderId="0" xfId="10" applyFont="1" applyProtection="1"/>
    <xf numFmtId="0" fontId="82" fillId="4" borderId="0" xfId="0" applyFont="1" applyFill="1" applyAlignment="1" applyProtection="1">
      <alignment horizontal="left"/>
    </xf>
    <xf numFmtId="0" fontId="0" fillId="4" borderId="0" xfId="0" applyFill="1" applyProtection="1"/>
    <xf numFmtId="49" fontId="15" fillId="4" borderId="0" xfId="10" applyNumberFormat="1" applyFont="1" applyFill="1" applyAlignment="1" applyProtection="1">
      <alignment horizontal="right" vertical="center"/>
    </xf>
    <xf numFmtId="0" fontId="15" fillId="4" borderId="0" xfId="10" applyFont="1" applyFill="1" applyAlignment="1" applyProtection="1">
      <alignment horizontal="left" vertical="center"/>
    </xf>
    <xf numFmtId="0" fontId="15" fillId="4" borderId="0" xfId="10" applyFont="1" applyFill="1" applyAlignment="1" applyProtection="1">
      <alignment vertical="center"/>
    </xf>
    <xf numFmtId="49" fontId="15" fillId="4" borderId="0" xfId="10" applyNumberFormat="1" applyFont="1" applyFill="1" applyAlignment="1" applyProtection="1">
      <alignment horizontal="right" vertical="center"/>
    </xf>
    <xf numFmtId="0" fontId="83" fillId="4" borderId="0" xfId="10" applyFont="1" applyFill="1" applyAlignment="1" applyProtection="1">
      <alignment horizontal="center" vertical="center"/>
    </xf>
    <xf numFmtId="0" fontId="15" fillId="4" borderId="0" xfId="10" applyFont="1" applyFill="1" applyAlignment="1" applyProtection="1">
      <alignment horizontal="left" vertical="center"/>
    </xf>
    <xf numFmtId="0" fontId="78" fillId="0" borderId="14" xfId="0" applyFont="1" applyBorder="1" applyAlignment="1" applyProtection="1">
      <alignment horizontal="center" vertical="center"/>
    </xf>
    <xf numFmtId="0" fontId="78" fillId="0" borderId="8"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78" fillId="0" borderId="3" xfId="0" applyFont="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29" fillId="0" borderId="0" xfId="0" applyFont="1" applyProtection="1"/>
    <xf numFmtId="0" fontId="78" fillId="0" borderId="15" xfId="0" applyFont="1" applyBorder="1" applyAlignment="1" applyProtection="1">
      <alignment horizontal="center" vertical="center"/>
    </xf>
    <xf numFmtId="0" fontId="17" fillId="0" borderId="0" xfId="0" applyFont="1" applyAlignment="1" applyProtection="1">
      <alignment horizontal="center" vertical="center" wrapText="1"/>
    </xf>
    <xf numFmtId="0" fontId="78" fillId="0" borderId="16" xfId="0" applyFont="1" applyBorder="1" applyAlignment="1" applyProtection="1">
      <alignment horizontal="center" vertical="center"/>
    </xf>
    <xf numFmtId="49" fontId="78" fillId="0" borderId="19" xfId="0" applyNumberFormat="1" applyFont="1" applyBorder="1" applyAlignment="1" applyProtection="1">
      <alignment horizontal="center" vertical="center"/>
    </xf>
    <xf numFmtId="0" fontId="78" fillId="0" borderId="44" xfId="0" applyFont="1" applyBorder="1" applyAlignment="1" applyProtection="1">
      <alignment horizontal="center" vertical="center" wrapText="1"/>
    </xf>
    <xf numFmtId="0" fontId="78" fillId="0" borderId="45" xfId="0" applyFont="1" applyBorder="1" applyAlignment="1" applyProtection="1">
      <alignment horizontal="center" vertical="center" wrapText="1"/>
    </xf>
    <xf numFmtId="0" fontId="78" fillId="0" borderId="11" xfId="0" applyFont="1" applyBorder="1" applyAlignment="1" applyProtection="1">
      <alignment horizontal="center" vertical="center" wrapText="1"/>
    </xf>
    <xf numFmtId="4" fontId="78" fillId="0" borderId="20" xfId="0" applyNumberFormat="1" applyFont="1" applyBorder="1" applyAlignment="1" applyProtection="1">
      <alignment horizontal="center" vertical="center"/>
    </xf>
    <xf numFmtId="164" fontId="17" fillId="0" borderId="11" xfId="14" applyFont="1" applyBorder="1" applyAlignment="1" applyProtection="1">
      <alignment horizontal="center" vertical="center"/>
    </xf>
    <xf numFmtId="49" fontId="78" fillId="0" borderId="20" xfId="0" applyNumberFormat="1" applyFont="1" applyBorder="1" applyAlignment="1" applyProtection="1">
      <alignment horizontal="center" vertical="center"/>
    </xf>
    <xf numFmtId="0" fontId="78" fillId="0" borderId="43" xfId="0" applyFont="1" applyBorder="1" applyAlignment="1" applyProtection="1">
      <alignment horizontal="center" vertical="center" wrapText="1"/>
    </xf>
    <xf numFmtId="0" fontId="78" fillId="0" borderId="30" xfId="0" applyFont="1" applyBorder="1" applyAlignment="1" applyProtection="1">
      <alignment horizontal="center" vertical="center" wrapText="1"/>
    </xf>
    <xf numFmtId="0" fontId="78" fillId="0" borderId="12" xfId="0" applyFont="1" applyBorder="1" applyAlignment="1" applyProtection="1">
      <alignment horizontal="center" vertical="center" wrapText="1"/>
    </xf>
    <xf numFmtId="10" fontId="17" fillId="6" borderId="12" xfId="11" applyNumberFormat="1" applyFont="1" applyFill="1" applyBorder="1" applyAlignment="1" applyProtection="1">
      <alignment horizontal="center" vertical="center"/>
    </xf>
    <xf numFmtId="9" fontId="29" fillId="4" borderId="0" xfId="0" applyNumberFormat="1" applyFont="1" applyFill="1" applyProtection="1"/>
    <xf numFmtId="0" fontId="29" fillId="4" borderId="0" xfId="0" applyFont="1" applyFill="1" applyProtection="1"/>
    <xf numFmtId="0" fontId="78" fillId="0" borderId="47" xfId="0" applyFont="1" applyBorder="1" applyAlignment="1" applyProtection="1">
      <alignment horizontal="center" vertical="center" wrapText="1"/>
    </xf>
    <xf numFmtId="0" fontId="78" fillId="0" borderId="7" xfId="0" applyFont="1" applyBorder="1" applyAlignment="1" applyProtection="1">
      <alignment horizontal="center" vertical="center" wrapText="1"/>
    </xf>
    <xf numFmtId="4" fontId="78" fillId="0" borderId="50" xfId="0" applyNumberFormat="1" applyFont="1" applyBorder="1" applyAlignment="1" applyProtection="1">
      <alignment horizontal="center" vertical="center"/>
    </xf>
    <xf numFmtId="164" fontId="78" fillId="4" borderId="7" xfId="0" applyNumberFormat="1" applyFont="1" applyFill="1" applyBorder="1" applyAlignment="1" applyProtection="1">
      <alignment horizontal="center"/>
    </xf>
    <xf numFmtId="0" fontId="78" fillId="0" borderId="17" xfId="0" applyFont="1" applyBorder="1" applyAlignment="1" applyProtection="1">
      <alignment horizontal="center" vertical="center" wrapText="1"/>
    </xf>
    <xf numFmtId="0" fontId="78" fillId="0" borderId="13" xfId="0" applyFont="1" applyBorder="1" applyAlignment="1" applyProtection="1">
      <alignment horizontal="center" vertical="center" wrapText="1"/>
    </xf>
    <xf numFmtId="0" fontId="78" fillId="0" borderId="18" xfId="0" applyFont="1" applyBorder="1" applyAlignment="1" applyProtection="1">
      <alignment horizontal="center" vertical="center" wrapText="1"/>
    </xf>
    <xf numFmtId="4" fontId="78" fillId="0" borderId="51" xfId="0" applyNumberFormat="1" applyFont="1" applyBorder="1" applyAlignment="1" applyProtection="1">
      <alignment horizontal="center" vertical="center"/>
    </xf>
    <xf numFmtId="10" fontId="78" fillId="4" borderId="18" xfId="11" applyNumberFormat="1" applyFont="1" applyFill="1" applyBorder="1" applyAlignment="1" applyProtection="1">
      <alignment horizontal="center"/>
    </xf>
    <xf numFmtId="0" fontId="78" fillId="0" borderId="9" xfId="0" applyFont="1" applyBorder="1" applyAlignment="1" applyProtection="1">
      <alignment horizontal="center" vertical="center" wrapText="1"/>
    </xf>
    <xf numFmtId="10" fontId="78" fillId="0" borderId="14" xfId="0" applyNumberFormat="1" applyFont="1" applyBorder="1" applyAlignment="1" applyProtection="1">
      <alignment horizontal="center" vertical="center"/>
    </xf>
    <xf numFmtId="164" fontId="17" fillId="4" borderId="0" xfId="14" applyFont="1" applyFill="1" applyBorder="1" applyProtection="1"/>
    <xf numFmtId="0" fontId="90" fillId="4" borderId="0" xfId="0" applyFont="1" applyFill="1" applyProtection="1"/>
    <xf numFmtId="10" fontId="78" fillId="0" borderId="16" xfId="0" applyNumberFormat="1" applyFont="1" applyBorder="1" applyAlignment="1" applyProtection="1">
      <alignment horizontal="center" vertical="center"/>
    </xf>
    <xf numFmtId="4" fontId="17" fillId="4" borderId="0" xfId="0" applyNumberFormat="1" applyFont="1" applyFill="1" applyProtection="1"/>
    <xf numFmtId="0" fontId="0" fillId="4" borderId="0" xfId="0" applyFill="1" applyAlignment="1" applyProtection="1">
      <alignment horizontal="center"/>
    </xf>
    <xf numFmtId="0" fontId="0" fillId="4" borderId="0" xfId="0" applyFill="1" applyAlignment="1" applyProtection="1">
      <alignment horizontal="center" vertical="center"/>
    </xf>
    <xf numFmtId="4" fontId="0" fillId="4" borderId="0" xfId="0" applyNumberFormat="1" applyFill="1" applyProtection="1"/>
    <xf numFmtId="0" fontId="15" fillId="4" borderId="0" xfId="0" applyFont="1" applyFill="1" applyAlignment="1" applyProtection="1">
      <alignment horizontal="left"/>
    </xf>
    <xf numFmtId="0" fontId="23" fillId="4" borderId="0" xfId="0" applyFont="1" applyFill="1" applyProtection="1"/>
    <xf numFmtId="4" fontId="0" fillId="4" borderId="0" xfId="0" applyNumberFormat="1" applyFill="1" applyAlignment="1" applyProtection="1">
      <alignment horizontal="center" vertical="center"/>
    </xf>
    <xf numFmtId="10" fontId="0" fillId="4" borderId="0" xfId="0" applyNumberFormat="1" applyFill="1" applyProtection="1"/>
    <xf numFmtId="0" fontId="15" fillId="4" borderId="0" xfId="0" applyFont="1" applyFill="1" applyProtection="1"/>
    <xf numFmtId="10" fontId="15" fillId="4" borderId="0" xfId="0" applyNumberFormat="1" applyFont="1" applyFill="1" applyProtection="1"/>
    <xf numFmtId="0" fontId="0" fillId="0" borderId="0" xfId="0" applyAlignment="1" applyProtection="1">
      <alignment horizontal="center" vertical="center"/>
    </xf>
    <xf numFmtId="44" fontId="87" fillId="0" borderId="47" xfId="15608" applyFont="1" applyBorder="1" applyAlignment="1" applyProtection="1">
      <alignment horizontal="left" vertical="center"/>
    </xf>
    <xf numFmtId="44" fontId="87" fillId="0" borderId="9" xfId="15608" applyFont="1" applyBorder="1" applyAlignment="1" applyProtection="1">
      <alignment horizontal="left" vertical="center"/>
    </xf>
    <xf numFmtId="44" fontId="87" fillId="0" borderId="17" xfId="15608" applyFont="1" applyBorder="1" applyAlignment="1" applyProtection="1">
      <alignment horizontal="left" vertical="center"/>
    </xf>
    <xf numFmtId="49" fontId="14" fillId="0" borderId="0" xfId="10" applyNumberFormat="1" applyAlignment="1" applyProtection="1">
      <alignment horizontal="center" vertical="center"/>
    </xf>
    <xf numFmtId="0" fontId="14" fillId="0" borderId="0" xfId="10" applyAlignment="1" applyProtection="1">
      <alignment horizontal="center" vertical="center"/>
    </xf>
    <xf numFmtId="0" fontId="14" fillId="0" borderId="0" xfId="10" applyAlignment="1" applyProtection="1">
      <alignment horizontal="left" vertical="center"/>
    </xf>
    <xf numFmtId="164" fontId="14" fillId="0" borderId="0" xfId="14" applyFont="1" applyFill="1" applyAlignment="1" applyProtection="1">
      <alignment vertical="center"/>
    </xf>
    <xf numFmtId="0" fontId="14" fillId="0" borderId="0" xfId="10" applyAlignment="1" applyProtection="1">
      <alignment vertical="center"/>
    </xf>
    <xf numFmtId="2" fontId="85" fillId="0" borderId="0" xfId="10" applyNumberFormat="1" applyFont="1" applyAlignment="1" applyProtection="1">
      <alignment horizontal="center" vertical="center"/>
    </xf>
    <xf numFmtId="2" fontId="14" fillId="0" borderId="0" xfId="10" applyNumberFormat="1" applyAlignment="1" applyProtection="1">
      <alignment horizontal="center" vertical="center"/>
    </xf>
    <xf numFmtId="0" fontId="27" fillId="0" borderId="0" xfId="0" applyFont="1" applyAlignment="1" applyProtection="1">
      <alignment horizontal="left" indent="1"/>
    </xf>
    <xf numFmtId="2" fontId="14" fillId="0" borderId="8" xfId="10" applyNumberFormat="1" applyBorder="1" applyAlignment="1" applyProtection="1">
      <alignment horizontal="center" vertical="center"/>
    </xf>
    <xf numFmtId="0" fontId="14" fillId="0" borderId="8" xfId="10" applyBorder="1" applyAlignment="1" applyProtection="1">
      <alignment vertical="center"/>
    </xf>
    <xf numFmtId="0" fontId="14" fillId="0" borderId="7" xfId="10" applyBorder="1" applyAlignment="1" applyProtection="1">
      <alignment vertical="center"/>
    </xf>
    <xf numFmtId="0" fontId="87" fillId="0" borderId="9" xfId="10" applyFont="1" applyBorder="1" applyAlignment="1" applyProtection="1">
      <alignment horizontal="left" vertical="center"/>
    </xf>
    <xf numFmtId="0" fontId="14" fillId="0" borderId="57" xfId="10" applyBorder="1" applyAlignment="1" applyProtection="1">
      <alignment vertical="center"/>
    </xf>
    <xf numFmtId="0" fontId="14" fillId="0" borderId="0" xfId="10" applyAlignment="1" applyProtection="1">
      <alignment horizontal="center" vertical="center" wrapText="1"/>
    </xf>
    <xf numFmtId="164" fontId="14" fillId="0" borderId="0" xfId="14" applyFont="1" applyFill="1" applyBorder="1" applyAlignment="1" applyProtection="1">
      <alignment vertical="center" wrapText="1"/>
    </xf>
    <xf numFmtId="0" fontId="14" fillId="0" borderId="0" xfId="10" applyAlignment="1" applyProtection="1">
      <alignment vertical="center" wrapText="1"/>
    </xf>
    <xf numFmtId="49" fontId="23" fillId="0" borderId="1" xfId="10" applyNumberFormat="1" applyFont="1" applyBorder="1" applyAlignment="1" applyProtection="1">
      <alignment horizontal="right" vertical="center"/>
    </xf>
    <xf numFmtId="0" fontId="96" fillId="58" borderId="1" xfId="0" applyFont="1" applyFill="1" applyBorder="1" applyAlignment="1" applyProtection="1">
      <alignment horizontal="left"/>
    </xf>
    <xf numFmtId="0" fontId="15" fillId="0" borderId="0" xfId="10" applyFont="1" applyAlignment="1" applyProtection="1">
      <alignment vertical="center"/>
    </xf>
    <xf numFmtId="0" fontId="14" fillId="0" borderId="13" xfId="10" applyBorder="1" applyAlignment="1" applyProtection="1">
      <alignment vertical="center"/>
    </xf>
    <xf numFmtId="2" fontId="14" fillId="0" borderId="13" xfId="10" applyNumberFormat="1" applyBorder="1" applyAlignment="1" applyProtection="1">
      <alignment horizontal="center" vertical="center"/>
    </xf>
    <xf numFmtId="0" fontId="14" fillId="0" borderId="18" xfId="10" applyBorder="1" applyAlignment="1" applyProtection="1">
      <alignment vertical="center"/>
    </xf>
    <xf numFmtId="49" fontId="15" fillId="0" borderId="0" xfId="10" applyNumberFormat="1" applyFont="1" applyAlignment="1" applyProtection="1">
      <alignment horizontal="left" vertical="center"/>
    </xf>
    <xf numFmtId="0" fontId="23" fillId="0" borderId="1" xfId="10" applyFont="1" applyBorder="1" applyAlignment="1" applyProtection="1">
      <alignment horizontal="right" vertical="center"/>
    </xf>
    <xf numFmtId="4" fontId="14" fillId="0" borderId="0" xfId="10" applyNumberFormat="1" applyAlignment="1" applyProtection="1">
      <alignment horizontal="center" vertical="center"/>
    </xf>
    <xf numFmtId="0" fontId="23" fillId="0" borderId="53" xfId="10" applyFont="1" applyBorder="1" applyAlignment="1" applyProtection="1">
      <alignment horizontal="right" vertical="center"/>
    </xf>
    <xf numFmtId="0" fontId="23" fillId="0" borderId="45" xfId="10" applyFont="1" applyBorder="1" applyAlignment="1" applyProtection="1">
      <alignment horizontal="left" vertical="center"/>
    </xf>
    <xf numFmtId="0" fontId="14" fillId="0" borderId="52" xfId="10" applyBorder="1" applyAlignment="1" applyProtection="1">
      <alignment horizontal="left" vertical="center"/>
    </xf>
    <xf numFmtId="0" fontId="15" fillId="5" borderId="1" xfId="10" applyFont="1" applyFill="1" applyBorder="1" applyAlignment="1" applyProtection="1">
      <alignment horizontal="center" vertical="center" wrapText="1"/>
    </xf>
    <xf numFmtId="175" fontId="14" fillId="0" borderId="0" xfId="14" applyNumberFormat="1" applyFont="1" applyFill="1" applyBorder="1" applyAlignment="1" applyProtection="1">
      <alignment horizontal="center" wrapText="1"/>
    </xf>
    <xf numFmtId="0" fontId="14" fillId="0" borderId="0" xfId="10" applyAlignment="1" applyProtection="1">
      <alignment horizontal="right" vertical="center" wrapText="1"/>
    </xf>
    <xf numFmtId="17" fontId="26" fillId="58" borderId="10" xfId="0" applyNumberFormat="1" applyFont="1" applyFill="1" applyBorder="1" applyAlignment="1" applyProtection="1">
      <alignment horizontal="left"/>
    </xf>
    <xf numFmtId="0" fontId="23" fillId="0" borderId="54" xfId="10" applyFont="1" applyBorder="1" applyAlignment="1" applyProtection="1">
      <alignment horizontal="right" vertical="center"/>
    </xf>
    <xf numFmtId="0" fontId="23" fillId="0" borderId="30" xfId="10" applyFont="1" applyBorder="1" applyAlignment="1" applyProtection="1">
      <alignment horizontal="left" vertical="center"/>
    </xf>
    <xf numFmtId="0" fontId="14" fillId="0" borderId="55" xfId="10" applyBorder="1" applyAlignment="1" applyProtection="1">
      <alignment horizontal="left" vertical="center"/>
    </xf>
    <xf numFmtId="10" fontId="15" fillId="5" borderId="1" xfId="14" applyNumberFormat="1" applyFont="1" applyFill="1" applyBorder="1" applyAlignment="1" applyProtection="1">
      <alignment vertical="center" wrapText="1"/>
    </xf>
    <xf numFmtId="49" fontId="23" fillId="0" borderId="0" xfId="10" applyNumberFormat="1" applyFont="1" applyAlignment="1" applyProtection="1">
      <alignment horizontal="right" vertical="center"/>
    </xf>
    <xf numFmtId="0" fontId="23" fillId="0" borderId="0" xfId="10" applyFont="1" applyAlignment="1" applyProtection="1">
      <alignment horizontal="left" vertical="center"/>
    </xf>
    <xf numFmtId="49" fontId="15" fillId="0" borderId="0" xfId="10" applyNumberFormat="1" applyFont="1" applyAlignment="1" applyProtection="1">
      <alignment vertical="center"/>
    </xf>
    <xf numFmtId="0" fontId="15" fillId="5" borderId="1" xfId="10" applyFont="1" applyFill="1" applyBorder="1" applyAlignment="1" applyProtection="1">
      <alignment horizontal="right" vertical="center" indent="1"/>
    </xf>
    <xf numFmtId="0" fontId="15" fillId="5" borderId="1" xfId="10" applyFont="1" applyFill="1" applyBorder="1" applyAlignment="1" applyProtection="1">
      <alignment horizontal="right" vertical="center" indent="1"/>
    </xf>
    <xf numFmtId="4" fontId="15" fillId="5" borderId="1" xfId="10" applyNumberFormat="1" applyFont="1" applyFill="1" applyBorder="1" applyAlignment="1" applyProtection="1">
      <alignment horizontal="center" vertical="center" wrapText="1"/>
    </xf>
    <xf numFmtId="10" fontId="15" fillId="5" borderId="1" xfId="10" applyNumberFormat="1" applyFont="1" applyFill="1" applyBorder="1" applyAlignment="1" applyProtection="1">
      <alignment vertical="center"/>
    </xf>
    <xf numFmtId="2" fontId="14" fillId="0" borderId="56" xfId="10" applyNumberFormat="1" applyBorder="1" applyAlignment="1" applyProtection="1">
      <alignment horizontal="center" vertical="center" wrapText="1"/>
    </xf>
    <xf numFmtId="49" fontId="15" fillId="3" borderId="1" xfId="10" applyNumberFormat="1" applyFont="1" applyFill="1" applyBorder="1" applyAlignment="1" applyProtection="1">
      <alignment horizontal="center" vertical="center"/>
    </xf>
    <xf numFmtId="49" fontId="15" fillId="3" borderId="5" xfId="10" applyNumberFormat="1" applyFont="1" applyFill="1" applyBorder="1" applyAlignment="1" applyProtection="1">
      <alignment horizontal="center" vertical="center"/>
    </xf>
    <xf numFmtId="49" fontId="15" fillId="3" borderId="1" xfId="10" applyNumberFormat="1" applyFont="1" applyFill="1" applyBorder="1" applyAlignment="1" applyProtection="1">
      <alignment horizontal="center" vertical="center" wrapText="1"/>
    </xf>
    <xf numFmtId="0" fontId="14" fillId="3" borderId="1" xfId="10" applyFill="1" applyBorder="1" applyAlignment="1" applyProtection="1">
      <alignment horizontal="center" vertical="center"/>
    </xf>
    <xf numFmtId="49" fontId="14" fillId="0" borderId="5" xfId="10" applyNumberFormat="1" applyBorder="1" applyAlignment="1" applyProtection="1">
      <alignment horizontal="center" vertical="center"/>
    </xf>
    <xf numFmtId="0" fontId="14" fillId="0" borderId="45" xfId="10" applyBorder="1" applyAlignment="1" applyProtection="1">
      <alignment horizontal="center" vertical="center"/>
    </xf>
    <xf numFmtId="0" fontId="14" fillId="0" borderId="45" xfId="10" applyBorder="1" applyAlignment="1" applyProtection="1">
      <alignment horizontal="left" vertical="center"/>
    </xf>
    <xf numFmtId="164" fontId="14" fillId="0" borderId="45" xfId="14" applyFont="1" applyFill="1" applyBorder="1" applyAlignment="1" applyProtection="1">
      <alignment vertical="center"/>
    </xf>
    <xf numFmtId="0" fontId="14" fillId="0" borderId="45" xfId="10" applyBorder="1" applyAlignment="1" applyProtection="1">
      <alignment vertical="center"/>
    </xf>
    <xf numFmtId="0" fontId="14" fillId="0" borderId="31" xfId="10" applyBorder="1" applyAlignment="1" applyProtection="1">
      <alignment vertical="center"/>
    </xf>
    <xf numFmtId="0" fontId="14" fillId="0" borderId="6" xfId="10" applyBorder="1" applyAlignment="1" applyProtection="1">
      <alignment vertical="center"/>
    </xf>
    <xf numFmtId="0" fontId="14" fillId="0" borderId="1" xfId="10" applyBorder="1" applyAlignment="1" applyProtection="1">
      <alignment horizontal="center" vertical="center"/>
    </xf>
    <xf numFmtId="49" fontId="15" fillId="5" borderId="4" xfId="10" applyNumberFormat="1" applyFont="1" applyFill="1" applyBorder="1" applyAlignment="1" applyProtection="1">
      <alignment horizontal="center" vertical="center"/>
    </xf>
    <xf numFmtId="0" fontId="15" fillId="5" borderId="5" xfId="10" applyFont="1" applyFill="1" applyBorder="1" applyAlignment="1" applyProtection="1">
      <alignment horizontal="center" vertical="center" wrapText="1"/>
    </xf>
    <xf numFmtId="0" fontId="15" fillId="5" borderId="31" xfId="10" applyFont="1" applyFill="1" applyBorder="1" applyAlignment="1" applyProtection="1">
      <alignment horizontal="center" vertical="center" wrapText="1"/>
    </xf>
    <xf numFmtId="164" fontId="15" fillId="5" borderId="31" xfId="14" applyFont="1" applyFill="1" applyBorder="1" applyAlignment="1" applyProtection="1">
      <alignment horizontal="right" vertical="center" wrapText="1"/>
    </xf>
    <xf numFmtId="0" fontId="15" fillId="5" borderId="6" xfId="10" applyFont="1" applyFill="1" applyBorder="1" applyAlignment="1" applyProtection="1">
      <alignment horizontal="right" vertical="center" wrapText="1"/>
    </xf>
    <xf numFmtId="4" fontId="15" fillId="5" borderId="4" xfId="10" applyNumberFormat="1" applyFont="1" applyFill="1" applyBorder="1" applyAlignment="1" applyProtection="1">
      <alignment horizontal="right" vertical="center" wrapText="1"/>
    </xf>
    <xf numFmtId="10" fontId="14" fillId="5" borderId="4" xfId="10" applyNumberFormat="1" applyFill="1" applyBorder="1" applyAlignment="1" applyProtection="1">
      <alignment horizontal="right" vertical="center"/>
    </xf>
    <xf numFmtId="2" fontId="14" fillId="0" borderId="1" xfId="10" applyNumberFormat="1" applyBorder="1" applyAlignment="1" applyProtection="1">
      <alignment horizontal="center" vertical="center" wrapText="1"/>
    </xf>
    <xf numFmtId="0" fontId="14" fillId="5" borderId="0" xfId="10" applyFill="1" applyAlignment="1" applyProtection="1">
      <alignment vertical="center"/>
    </xf>
    <xf numFmtId="49" fontId="15" fillId="2" borderId="1" xfId="10" applyNumberFormat="1" applyFont="1" applyFill="1" applyBorder="1" applyAlignment="1" applyProtection="1">
      <alignment horizontal="center" vertical="center"/>
    </xf>
    <xf numFmtId="164" fontId="14" fillId="39" borderId="1" xfId="14" applyFont="1" applyFill="1" applyBorder="1" applyAlignment="1" applyProtection="1">
      <alignment horizontal="center" vertical="center" wrapText="1"/>
    </xf>
    <xf numFmtId="0" fontId="15" fillId="57" borderId="10" xfId="10" applyFont="1" applyFill="1" applyBorder="1" applyAlignment="1" applyProtection="1">
      <alignment horizontal="center" vertical="center" wrapText="1"/>
    </xf>
    <xf numFmtId="0" fontId="14" fillId="4" borderId="10" xfId="10" applyFill="1" applyBorder="1" applyAlignment="1" applyProtection="1">
      <alignment horizontal="center" vertical="center" wrapText="1"/>
    </xf>
    <xf numFmtId="0" fontId="14" fillId="0" borderId="10" xfId="10" applyBorder="1" applyAlignment="1" applyProtection="1">
      <alignment horizontal="center" vertical="center" wrapText="1"/>
    </xf>
    <xf numFmtId="164" fontId="14" fillId="57" borderId="1" xfId="14" applyFont="1" applyFill="1" applyBorder="1" applyAlignment="1" applyProtection="1">
      <alignment horizontal="center" vertical="center" wrapText="1"/>
    </xf>
    <xf numFmtId="164" fontId="14" fillId="58" borderId="10" xfId="14" applyFont="1" applyFill="1" applyBorder="1" applyAlignment="1" applyProtection="1">
      <alignment horizontal="right" vertical="center" wrapText="1"/>
    </xf>
    <xf numFmtId="4" fontId="14" fillId="0" borderId="10" xfId="10" applyNumberFormat="1" applyBorder="1" applyAlignment="1" applyProtection="1">
      <alignment horizontal="right" vertical="center" wrapText="1"/>
    </xf>
    <xf numFmtId="4" fontId="14" fillId="0" borderId="1" xfId="10" applyNumberFormat="1" applyBorder="1" applyAlignment="1" applyProtection="1">
      <alignment horizontal="right" vertical="center" wrapText="1"/>
    </xf>
    <xf numFmtId="10" fontId="14" fillId="4" borderId="1" xfId="10" applyNumberFormat="1" applyFill="1" applyBorder="1" applyAlignment="1" applyProtection="1">
      <alignment horizontal="right" vertical="center"/>
    </xf>
    <xf numFmtId="2" fontId="14" fillId="0" borderId="1" xfId="10" applyNumberFormat="1" applyBorder="1" applyAlignment="1" applyProtection="1">
      <alignment horizontal="center" vertical="center"/>
    </xf>
    <xf numFmtId="0" fontId="29" fillId="39" borderId="1" xfId="0" applyFont="1" applyFill="1" applyBorder="1" applyAlignment="1" applyProtection="1">
      <alignment horizontal="center" vertical="center"/>
    </xf>
    <xf numFmtId="0" fontId="14" fillId="0" borderId="31" xfId="10" applyBorder="1" applyAlignment="1" applyProtection="1">
      <alignment horizontal="center" vertical="center"/>
    </xf>
    <xf numFmtId="0" fontId="14" fillId="0" borderId="31" xfId="10" applyBorder="1" applyAlignment="1" applyProtection="1">
      <alignment horizontal="left" vertical="center"/>
    </xf>
    <xf numFmtId="164" fontId="14" fillId="0" borderId="31" xfId="14" applyFont="1" applyFill="1" applyBorder="1" applyAlignment="1" applyProtection="1">
      <alignment vertical="center"/>
    </xf>
    <xf numFmtId="49" fontId="15" fillId="60" borderId="4" xfId="10" applyNumberFormat="1" applyFont="1" applyFill="1" applyBorder="1" applyAlignment="1" applyProtection="1">
      <alignment horizontal="center" vertical="center"/>
    </xf>
    <xf numFmtId="0" fontId="15" fillId="60" borderId="5" xfId="10" applyFont="1" applyFill="1" applyBorder="1" applyAlignment="1" applyProtection="1">
      <alignment horizontal="center" vertical="center" wrapText="1"/>
    </xf>
    <xf numFmtId="0" fontId="15" fillId="60" borderId="31" xfId="10" applyFont="1" applyFill="1" applyBorder="1" applyAlignment="1" applyProtection="1">
      <alignment horizontal="center" vertical="center" wrapText="1"/>
    </xf>
    <xf numFmtId="164" fontId="15" fillId="60" borderId="31" xfId="14" applyFont="1" applyFill="1" applyBorder="1" applyAlignment="1" applyProtection="1">
      <alignment horizontal="right" vertical="center" wrapText="1"/>
    </xf>
    <xf numFmtId="0" fontId="15" fillId="60" borderId="6" xfId="10" applyFont="1" applyFill="1" applyBorder="1" applyAlignment="1" applyProtection="1">
      <alignment horizontal="right" vertical="center" wrapText="1"/>
    </xf>
    <xf numFmtId="4" fontId="15" fillId="60" borderId="4" xfId="10" applyNumberFormat="1" applyFont="1" applyFill="1" applyBorder="1" applyAlignment="1" applyProtection="1">
      <alignment horizontal="right" vertical="center" wrapText="1"/>
    </xf>
    <xf numFmtId="10" fontId="14" fillId="60" borderId="4" xfId="10" applyNumberFormat="1" applyFill="1" applyBorder="1" applyAlignment="1" applyProtection="1">
      <alignment horizontal="right" vertical="center"/>
    </xf>
    <xf numFmtId="10" fontId="14" fillId="0" borderId="0" xfId="10" applyNumberFormat="1" applyAlignment="1" applyProtection="1">
      <alignment vertical="center"/>
    </xf>
    <xf numFmtId="0" fontId="14" fillId="61" borderId="0" xfId="10" applyFill="1" applyAlignment="1" applyProtection="1">
      <alignment vertical="center"/>
    </xf>
    <xf numFmtId="49" fontId="15" fillId="5" borderId="54" xfId="10" applyNumberFormat="1" applyFont="1" applyFill="1" applyBorder="1" applyAlignment="1" applyProtection="1">
      <alignment horizontal="left" vertical="center"/>
    </xf>
    <xf numFmtId="49" fontId="15" fillId="5" borderId="30" xfId="10" applyNumberFormat="1" applyFont="1" applyFill="1" applyBorder="1" applyAlignment="1" applyProtection="1">
      <alignment horizontal="left" vertical="center"/>
    </xf>
    <xf numFmtId="49" fontId="15" fillId="5" borderId="55" xfId="10" applyNumberFormat="1" applyFont="1" applyFill="1" applyBorder="1" applyAlignment="1" applyProtection="1">
      <alignment horizontal="left" vertical="center"/>
    </xf>
    <xf numFmtId="4" fontId="15" fillId="5" borderId="10" xfId="10" applyNumberFormat="1" applyFont="1" applyFill="1" applyBorder="1" applyAlignment="1" applyProtection="1">
      <alignment horizontal="right" vertical="center"/>
    </xf>
    <xf numFmtId="10" fontId="15" fillId="5" borderId="10" xfId="10" applyNumberFormat="1" applyFont="1" applyFill="1" applyBorder="1" applyAlignment="1" applyProtection="1">
      <alignment horizontal="right" vertical="center"/>
    </xf>
    <xf numFmtId="2" fontId="14" fillId="4" borderId="0" xfId="10" applyNumberFormat="1" applyFill="1" applyAlignment="1" applyProtection="1">
      <alignment vertical="center"/>
    </xf>
    <xf numFmtId="2" fontId="14" fillId="4" borderId="0" xfId="10" applyNumberFormat="1" applyFill="1" applyAlignment="1" applyProtection="1">
      <alignment horizontal="center" vertical="center"/>
    </xf>
    <xf numFmtId="0" fontId="14" fillId="4" borderId="0" xfId="10" applyFill="1" applyAlignment="1" applyProtection="1">
      <alignment vertical="center"/>
    </xf>
  </cellXfs>
  <cellStyles count="15609">
    <cellStyle name="20% - Ênfase1" xfId="33" builtinId="30" customBuiltin="1"/>
    <cellStyle name="20% - Ênfase1 10" xfId="740" xr:uid="{00000000-0005-0000-0000-000001000000}"/>
    <cellStyle name="20% - Ênfase1 10 2" xfId="3340" xr:uid="{00000000-0005-0000-0000-000002000000}"/>
    <cellStyle name="20% - Ênfase1 10 3" xfId="5919" xr:uid="{00000000-0005-0000-0000-000003000000}"/>
    <cellStyle name="20% - Ênfase1 10 4" xfId="8496" xr:uid="{00000000-0005-0000-0000-000004000000}"/>
    <cellStyle name="20% - Ênfase1 10 5" xfId="11074" xr:uid="{00000000-0005-0000-0000-000005000000}"/>
    <cellStyle name="20% - Ênfase1 10 6" xfId="13695" xr:uid="{00000000-0005-0000-0000-000006000000}"/>
    <cellStyle name="20% - Ênfase1 100" xfId="1" xr:uid="{00000000-0005-0000-0000-000007000000}"/>
    <cellStyle name="20% - Ênfase1 11" xfId="741" xr:uid="{00000000-0005-0000-0000-000008000000}"/>
    <cellStyle name="20% - Ênfase1 11 2" xfId="3341" xr:uid="{00000000-0005-0000-0000-000009000000}"/>
    <cellStyle name="20% - Ênfase1 11 3" xfId="5920" xr:uid="{00000000-0005-0000-0000-00000A000000}"/>
    <cellStyle name="20% - Ênfase1 11 4" xfId="8497" xr:uid="{00000000-0005-0000-0000-00000B000000}"/>
    <cellStyle name="20% - Ênfase1 11 5" xfId="11075" xr:uid="{00000000-0005-0000-0000-00000C000000}"/>
    <cellStyle name="20% - Ênfase1 11 6" xfId="13696" xr:uid="{00000000-0005-0000-0000-00000D000000}"/>
    <cellStyle name="20% - Ênfase1 12" xfId="2640" xr:uid="{00000000-0005-0000-0000-00000E000000}"/>
    <cellStyle name="20% - Ênfase1 12 2" xfId="5223" xr:uid="{00000000-0005-0000-0000-00000F000000}"/>
    <cellStyle name="20% - Ênfase1 12 3" xfId="7802" xr:uid="{00000000-0005-0000-0000-000010000000}"/>
    <cellStyle name="20% - Ênfase1 12 4" xfId="10379" xr:uid="{00000000-0005-0000-0000-000011000000}"/>
    <cellStyle name="20% - Ênfase1 12 5" xfId="12957" xr:uid="{00000000-0005-0000-0000-000012000000}"/>
    <cellStyle name="20% - Ênfase1 12 6" xfId="15578" xr:uid="{00000000-0005-0000-0000-000013000000}"/>
    <cellStyle name="20% - Ênfase1 13" xfId="2668" xr:uid="{00000000-0005-0000-0000-000014000000}"/>
    <cellStyle name="20% - Ênfase1 14" xfId="5247" xr:uid="{00000000-0005-0000-0000-000015000000}"/>
    <cellStyle name="20% - Ênfase1 15" xfId="7824" xr:uid="{00000000-0005-0000-0000-000016000000}"/>
    <cellStyle name="20% - Ênfase1 16" xfId="10402" xr:uid="{00000000-0005-0000-0000-000017000000}"/>
    <cellStyle name="20% - Ênfase1 17" xfId="12972" xr:uid="{00000000-0005-0000-0000-000018000000}"/>
    <cellStyle name="20% - Ênfase1 18" xfId="13023" xr:uid="{00000000-0005-0000-0000-000019000000}"/>
    <cellStyle name="20% - Ênfase1 2" xfId="80" xr:uid="{00000000-0005-0000-0000-00001A000000}"/>
    <cellStyle name="20% - Ênfase1 2 10" xfId="742" xr:uid="{00000000-0005-0000-0000-00001B000000}"/>
    <cellStyle name="20% - Ênfase1 2 10 2" xfId="3342" xr:uid="{00000000-0005-0000-0000-00001C000000}"/>
    <cellStyle name="20% - Ênfase1 2 10 3" xfId="5921" xr:uid="{00000000-0005-0000-0000-00001D000000}"/>
    <cellStyle name="20% - Ênfase1 2 10 4" xfId="8498" xr:uid="{00000000-0005-0000-0000-00001E000000}"/>
    <cellStyle name="20% - Ênfase1 2 10 5" xfId="11076" xr:uid="{00000000-0005-0000-0000-00001F000000}"/>
    <cellStyle name="20% - Ênfase1 2 10 6" xfId="13697" xr:uid="{00000000-0005-0000-0000-000020000000}"/>
    <cellStyle name="20% - Ênfase1 2 11" xfId="2686" xr:uid="{00000000-0005-0000-0000-000021000000}"/>
    <cellStyle name="20% - Ênfase1 2 12" xfId="5265" xr:uid="{00000000-0005-0000-0000-000022000000}"/>
    <cellStyle name="20% - Ênfase1 2 13" xfId="7842" xr:uid="{00000000-0005-0000-0000-000023000000}"/>
    <cellStyle name="20% - Ênfase1 2 14" xfId="10420" xr:uid="{00000000-0005-0000-0000-000024000000}"/>
    <cellStyle name="20% - Ênfase1 2 15" xfId="13041" xr:uid="{00000000-0005-0000-0000-000025000000}"/>
    <cellStyle name="20% - Ênfase1 2 2" xfId="155" xr:uid="{00000000-0005-0000-0000-000026000000}"/>
    <cellStyle name="20% - Ênfase1 2 2 10" xfId="7912" xr:uid="{00000000-0005-0000-0000-000027000000}"/>
    <cellStyle name="20% - Ênfase1 2 2 11" xfId="10490" xr:uid="{00000000-0005-0000-0000-000028000000}"/>
    <cellStyle name="20% - Ênfase1 2 2 12" xfId="13111" xr:uid="{00000000-0005-0000-0000-000029000000}"/>
    <cellStyle name="20% - Ênfase1 2 2 2" xfId="251" xr:uid="{00000000-0005-0000-0000-00002A000000}"/>
    <cellStyle name="20% - Ênfase1 2 2 2 10" xfId="10586" xr:uid="{00000000-0005-0000-0000-00002B000000}"/>
    <cellStyle name="20% - Ênfase1 2 2 2 11" xfId="13207" xr:uid="{00000000-0005-0000-0000-00002C000000}"/>
    <cellStyle name="20% - Ênfase1 2 2 2 2" xfId="472" xr:uid="{00000000-0005-0000-0000-00002D000000}"/>
    <cellStyle name="20% - Ênfase1 2 2 2 2 2" xfId="743" xr:uid="{00000000-0005-0000-0000-00002E000000}"/>
    <cellStyle name="20% - Ênfase1 2 2 2 2 2 2" xfId="3343" xr:uid="{00000000-0005-0000-0000-00002F000000}"/>
    <cellStyle name="20% - Ênfase1 2 2 2 2 2 3" xfId="5922" xr:uid="{00000000-0005-0000-0000-000030000000}"/>
    <cellStyle name="20% - Ênfase1 2 2 2 2 2 4" xfId="8499" xr:uid="{00000000-0005-0000-0000-000031000000}"/>
    <cellStyle name="20% - Ênfase1 2 2 2 2 2 5" xfId="11077" xr:uid="{00000000-0005-0000-0000-000032000000}"/>
    <cellStyle name="20% - Ênfase1 2 2 2 2 2 6" xfId="13698" xr:uid="{00000000-0005-0000-0000-000033000000}"/>
    <cellStyle name="20% - Ênfase1 2 2 2 2 3" xfId="744" xr:uid="{00000000-0005-0000-0000-000034000000}"/>
    <cellStyle name="20% - Ênfase1 2 2 2 2 3 2" xfId="3344" xr:uid="{00000000-0005-0000-0000-000035000000}"/>
    <cellStyle name="20% - Ênfase1 2 2 2 2 3 3" xfId="5923" xr:uid="{00000000-0005-0000-0000-000036000000}"/>
    <cellStyle name="20% - Ênfase1 2 2 2 2 3 4" xfId="8500" xr:uid="{00000000-0005-0000-0000-000037000000}"/>
    <cellStyle name="20% - Ênfase1 2 2 2 2 3 5" xfId="11078" xr:uid="{00000000-0005-0000-0000-000038000000}"/>
    <cellStyle name="20% - Ênfase1 2 2 2 2 3 6" xfId="13699" xr:uid="{00000000-0005-0000-0000-000039000000}"/>
    <cellStyle name="20% - Ênfase1 2 2 2 2 4" xfId="745" xr:uid="{00000000-0005-0000-0000-00003A000000}"/>
    <cellStyle name="20% - Ênfase1 2 2 2 2 4 2" xfId="3345" xr:uid="{00000000-0005-0000-0000-00003B000000}"/>
    <cellStyle name="20% - Ênfase1 2 2 2 2 4 3" xfId="5924" xr:uid="{00000000-0005-0000-0000-00003C000000}"/>
    <cellStyle name="20% - Ênfase1 2 2 2 2 4 4" xfId="8501" xr:uid="{00000000-0005-0000-0000-00003D000000}"/>
    <cellStyle name="20% - Ênfase1 2 2 2 2 4 5" xfId="11079" xr:uid="{00000000-0005-0000-0000-00003E000000}"/>
    <cellStyle name="20% - Ênfase1 2 2 2 2 4 6" xfId="13700" xr:uid="{00000000-0005-0000-0000-00003F000000}"/>
    <cellStyle name="20% - Ênfase1 2 2 2 2 5" xfId="3073" xr:uid="{00000000-0005-0000-0000-000040000000}"/>
    <cellStyle name="20% - Ênfase1 2 2 2 2 6" xfId="5652" xr:uid="{00000000-0005-0000-0000-000041000000}"/>
    <cellStyle name="20% - Ênfase1 2 2 2 2 7" xfId="8229" xr:uid="{00000000-0005-0000-0000-000042000000}"/>
    <cellStyle name="20% - Ênfase1 2 2 2 2 8" xfId="10807" xr:uid="{00000000-0005-0000-0000-000043000000}"/>
    <cellStyle name="20% - Ênfase1 2 2 2 2 9" xfId="13428" xr:uid="{00000000-0005-0000-0000-000044000000}"/>
    <cellStyle name="20% - Ênfase1 2 2 2 3" xfId="693" xr:uid="{00000000-0005-0000-0000-000045000000}"/>
    <cellStyle name="20% - Ênfase1 2 2 2 3 2" xfId="746" xr:uid="{00000000-0005-0000-0000-000046000000}"/>
    <cellStyle name="20% - Ênfase1 2 2 2 3 2 2" xfId="3346" xr:uid="{00000000-0005-0000-0000-000047000000}"/>
    <cellStyle name="20% - Ênfase1 2 2 2 3 2 3" xfId="5925" xr:uid="{00000000-0005-0000-0000-000048000000}"/>
    <cellStyle name="20% - Ênfase1 2 2 2 3 2 4" xfId="8502" xr:uid="{00000000-0005-0000-0000-000049000000}"/>
    <cellStyle name="20% - Ênfase1 2 2 2 3 2 5" xfId="11080" xr:uid="{00000000-0005-0000-0000-00004A000000}"/>
    <cellStyle name="20% - Ênfase1 2 2 2 3 2 6" xfId="13701" xr:uid="{00000000-0005-0000-0000-00004B000000}"/>
    <cellStyle name="20% - Ênfase1 2 2 2 3 3" xfId="747" xr:uid="{00000000-0005-0000-0000-00004C000000}"/>
    <cellStyle name="20% - Ênfase1 2 2 2 3 3 2" xfId="3347" xr:uid="{00000000-0005-0000-0000-00004D000000}"/>
    <cellStyle name="20% - Ênfase1 2 2 2 3 3 3" xfId="5926" xr:uid="{00000000-0005-0000-0000-00004E000000}"/>
    <cellStyle name="20% - Ênfase1 2 2 2 3 3 4" xfId="8503" xr:uid="{00000000-0005-0000-0000-00004F000000}"/>
    <cellStyle name="20% - Ênfase1 2 2 2 3 3 5" xfId="11081" xr:uid="{00000000-0005-0000-0000-000050000000}"/>
    <cellStyle name="20% - Ênfase1 2 2 2 3 3 6" xfId="13702" xr:uid="{00000000-0005-0000-0000-000051000000}"/>
    <cellStyle name="20% - Ênfase1 2 2 2 3 4" xfId="3294" xr:uid="{00000000-0005-0000-0000-000052000000}"/>
    <cellStyle name="20% - Ênfase1 2 2 2 3 5" xfId="5873" xr:uid="{00000000-0005-0000-0000-000053000000}"/>
    <cellStyle name="20% - Ênfase1 2 2 2 3 6" xfId="8450" xr:uid="{00000000-0005-0000-0000-000054000000}"/>
    <cellStyle name="20% - Ênfase1 2 2 2 3 7" xfId="11028" xr:uid="{00000000-0005-0000-0000-000055000000}"/>
    <cellStyle name="20% - Ênfase1 2 2 2 3 8" xfId="13649" xr:uid="{00000000-0005-0000-0000-000056000000}"/>
    <cellStyle name="20% - Ênfase1 2 2 2 4" xfId="748" xr:uid="{00000000-0005-0000-0000-000057000000}"/>
    <cellStyle name="20% - Ênfase1 2 2 2 4 2" xfId="3348" xr:uid="{00000000-0005-0000-0000-000058000000}"/>
    <cellStyle name="20% - Ênfase1 2 2 2 4 3" xfId="5927" xr:uid="{00000000-0005-0000-0000-000059000000}"/>
    <cellStyle name="20% - Ênfase1 2 2 2 4 4" xfId="8504" xr:uid="{00000000-0005-0000-0000-00005A000000}"/>
    <cellStyle name="20% - Ênfase1 2 2 2 4 5" xfId="11082" xr:uid="{00000000-0005-0000-0000-00005B000000}"/>
    <cellStyle name="20% - Ênfase1 2 2 2 4 6" xfId="13703" xr:uid="{00000000-0005-0000-0000-00005C000000}"/>
    <cellStyle name="20% - Ênfase1 2 2 2 5" xfId="749" xr:uid="{00000000-0005-0000-0000-00005D000000}"/>
    <cellStyle name="20% - Ênfase1 2 2 2 5 2" xfId="3349" xr:uid="{00000000-0005-0000-0000-00005E000000}"/>
    <cellStyle name="20% - Ênfase1 2 2 2 5 3" xfId="5928" xr:uid="{00000000-0005-0000-0000-00005F000000}"/>
    <cellStyle name="20% - Ênfase1 2 2 2 5 4" xfId="8505" xr:uid="{00000000-0005-0000-0000-000060000000}"/>
    <cellStyle name="20% - Ênfase1 2 2 2 5 5" xfId="11083" xr:uid="{00000000-0005-0000-0000-000061000000}"/>
    <cellStyle name="20% - Ênfase1 2 2 2 5 6" xfId="13704" xr:uid="{00000000-0005-0000-0000-000062000000}"/>
    <cellStyle name="20% - Ênfase1 2 2 2 6" xfId="750" xr:uid="{00000000-0005-0000-0000-000063000000}"/>
    <cellStyle name="20% - Ênfase1 2 2 2 6 2" xfId="3350" xr:uid="{00000000-0005-0000-0000-000064000000}"/>
    <cellStyle name="20% - Ênfase1 2 2 2 6 3" xfId="5929" xr:uid="{00000000-0005-0000-0000-000065000000}"/>
    <cellStyle name="20% - Ênfase1 2 2 2 6 4" xfId="8506" xr:uid="{00000000-0005-0000-0000-000066000000}"/>
    <cellStyle name="20% - Ênfase1 2 2 2 6 5" xfId="11084" xr:uid="{00000000-0005-0000-0000-000067000000}"/>
    <cellStyle name="20% - Ênfase1 2 2 2 6 6" xfId="13705" xr:uid="{00000000-0005-0000-0000-000068000000}"/>
    <cellStyle name="20% - Ênfase1 2 2 2 7" xfId="2852" xr:uid="{00000000-0005-0000-0000-000069000000}"/>
    <cellStyle name="20% - Ênfase1 2 2 2 8" xfId="5431" xr:uid="{00000000-0005-0000-0000-00006A000000}"/>
    <cellStyle name="20% - Ênfase1 2 2 2 9" xfId="8008" xr:uid="{00000000-0005-0000-0000-00006B000000}"/>
    <cellStyle name="20% - Ênfase1 2 2 3" xfId="377" xr:uid="{00000000-0005-0000-0000-00006C000000}"/>
    <cellStyle name="20% - Ênfase1 2 2 3 2" xfId="751" xr:uid="{00000000-0005-0000-0000-00006D000000}"/>
    <cellStyle name="20% - Ênfase1 2 2 3 2 2" xfId="3351" xr:uid="{00000000-0005-0000-0000-00006E000000}"/>
    <cellStyle name="20% - Ênfase1 2 2 3 2 3" xfId="5930" xr:uid="{00000000-0005-0000-0000-00006F000000}"/>
    <cellStyle name="20% - Ênfase1 2 2 3 2 4" xfId="8507" xr:uid="{00000000-0005-0000-0000-000070000000}"/>
    <cellStyle name="20% - Ênfase1 2 2 3 2 5" xfId="11085" xr:uid="{00000000-0005-0000-0000-000071000000}"/>
    <cellStyle name="20% - Ênfase1 2 2 3 2 6" xfId="13706" xr:uid="{00000000-0005-0000-0000-000072000000}"/>
    <cellStyle name="20% - Ênfase1 2 2 3 3" xfId="752" xr:uid="{00000000-0005-0000-0000-000073000000}"/>
    <cellStyle name="20% - Ênfase1 2 2 3 3 2" xfId="3352" xr:uid="{00000000-0005-0000-0000-000074000000}"/>
    <cellStyle name="20% - Ênfase1 2 2 3 3 3" xfId="5931" xr:uid="{00000000-0005-0000-0000-000075000000}"/>
    <cellStyle name="20% - Ênfase1 2 2 3 3 4" xfId="8508" xr:uid="{00000000-0005-0000-0000-000076000000}"/>
    <cellStyle name="20% - Ênfase1 2 2 3 3 5" xfId="11086" xr:uid="{00000000-0005-0000-0000-000077000000}"/>
    <cellStyle name="20% - Ênfase1 2 2 3 3 6" xfId="13707" xr:uid="{00000000-0005-0000-0000-000078000000}"/>
    <cellStyle name="20% - Ênfase1 2 2 3 4" xfId="753" xr:uid="{00000000-0005-0000-0000-000079000000}"/>
    <cellStyle name="20% - Ênfase1 2 2 3 4 2" xfId="3353" xr:uid="{00000000-0005-0000-0000-00007A000000}"/>
    <cellStyle name="20% - Ênfase1 2 2 3 4 3" xfId="5932" xr:uid="{00000000-0005-0000-0000-00007B000000}"/>
    <cellStyle name="20% - Ênfase1 2 2 3 4 4" xfId="8509" xr:uid="{00000000-0005-0000-0000-00007C000000}"/>
    <cellStyle name="20% - Ênfase1 2 2 3 4 5" xfId="11087" xr:uid="{00000000-0005-0000-0000-00007D000000}"/>
    <cellStyle name="20% - Ênfase1 2 2 3 4 6" xfId="13708" xr:uid="{00000000-0005-0000-0000-00007E000000}"/>
    <cellStyle name="20% - Ênfase1 2 2 3 5" xfId="2978" xr:uid="{00000000-0005-0000-0000-00007F000000}"/>
    <cellStyle name="20% - Ênfase1 2 2 3 6" xfId="5557" xr:uid="{00000000-0005-0000-0000-000080000000}"/>
    <cellStyle name="20% - Ênfase1 2 2 3 7" xfId="8134" xr:uid="{00000000-0005-0000-0000-000081000000}"/>
    <cellStyle name="20% - Ênfase1 2 2 3 8" xfId="10712" xr:uid="{00000000-0005-0000-0000-000082000000}"/>
    <cellStyle name="20% - Ênfase1 2 2 3 9" xfId="13333" xr:uid="{00000000-0005-0000-0000-000083000000}"/>
    <cellStyle name="20% - Ênfase1 2 2 4" xfId="598" xr:uid="{00000000-0005-0000-0000-000084000000}"/>
    <cellStyle name="20% - Ênfase1 2 2 4 2" xfId="754" xr:uid="{00000000-0005-0000-0000-000085000000}"/>
    <cellStyle name="20% - Ênfase1 2 2 4 2 2" xfId="3354" xr:uid="{00000000-0005-0000-0000-000086000000}"/>
    <cellStyle name="20% - Ênfase1 2 2 4 2 3" xfId="5933" xr:uid="{00000000-0005-0000-0000-000087000000}"/>
    <cellStyle name="20% - Ênfase1 2 2 4 2 4" xfId="8510" xr:uid="{00000000-0005-0000-0000-000088000000}"/>
    <cellStyle name="20% - Ênfase1 2 2 4 2 5" xfId="11088" xr:uid="{00000000-0005-0000-0000-000089000000}"/>
    <cellStyle name="20% - Ênfase1 2 2 4 2 6" xfId="13709" xr:uid="{00000000-0005-0000-0000-00008A000000}"/>
    <cellStyle name="20% - Ênfase1 2 2 4 3" xfId="755" xr:uid="{00000000-0005-0000-0000-00008B000000}"/>
    <cellStyle name="20% - Ênfase1 2 2 4 3 2" xfId="3355" xr:uid="{00000000-0005-0000-0000-00008C000000}"/>
    <cellStyle name="20% - Ênfase1 2 2 4 3 3" xfId="5934" xr:uid="{00000000-0005-0000-0000-00008D000000}"/>
    <cellStyle name="20% - Ênfase1 2 2 4 3 4" xfId="8511" xr:uid="{00000000-0005-0000-0000-00008E000000}"/>
    <cellStyle name="20% - Ênfase1 2 2 4 3 5" xfId="11089" xr:uid="{00000000-0005-0000-0000-00008F000000}"/>
    <cellStyle name="20% - Ênfase1 2 2 4 3 6" xfId="13710" xr:uid="{00000000-0005-0000-0000-000090000000}"/>
    <cellStyle name="20% - Ênfase1 2 2 4 4" xfId="756" xr:uid="{00000000-0005-0000-0000-000091000000}"/>
    <cellStyle name="20% - Ênfase1 2 2 4 4 2" xfId="3356" xr:uid="{00000000-0005-0000-0000-000092000000}"/>
    <cellStyle name="20% - Ênfase1 2 2 4 4 3" xfId="5935" xr:uid="{00000000-0005-0000-0000-000093000000}"/>
    <cellStyle name="20% - Ênfase1 2 2 4 4 4" xfId="8512" xr:uid="{00000000-0005-0000-0000-000094000000}"/>
    <cellStyle name="20% - Ênfase1 2 2 4 4 5" xfId="11090" xr:uid="{00000000-0005-0000-0000-000095000000}"/>
    <cellStyle name="20% - Ênfase1 2 2 4 4 6" xfId="13711" xr:uid="{00000000-0005-0000-0000-000096000000}"/>
    <cellStyle name="20% - Ênfase1 2 2 4 5" xfId="3199" xr:uid="{00000000-0005-0000-0000-000097000000}"/>
    <cellStyle name="20% - Ênfase1 2 2 4 6" xfId="5778" xr:uid="{00000000-0005-0000-0000-000098000000}"/>
    <cellStyle name="20% - Ênfase1 2 2 4 7" xfId="8355" xr:uid="{00000000-0005-0000-0000-000099000000}"/>
    <cellStyle name="20% - Ênfase1 2 2 4 8" xfId="10933" xr:uid="{00000000-0005-0000-0000-00009A000000}"/>
    <cellStyle name="20% - Ênfase1 2 2 4 9" xfId="13554" xr:uid="{00000000-0005-0000-0000-00009B000000}"/>
    <cellStyle name="20% - Ênfase1 2 2 5" xfId="757" xr:uid="{00000000-0005-0000-0000-00009C000000}"/>
    <cellStyle name="20% - Ênfase1 2 2 5 2" xfId="3357" xr:uid="{00000000-0005-0000-0000-00009D000000}"/>
    <cellStyle name="20% - Ênfase1 2 2 5 3" xfId="5936" xr:uid="{00000000-0005-0000-0000-00009E000000}"/>
    <cellStyle name="20% - Ênfase1 2 2 5 4" xfId="8513" xr:uid="{00000000-0005-0000-0000-00009F000000}"/>
    <cellStyle name="20% - Ênfase1 2 2 5 5" xfId="11091" xr:uid="{00000000-0005-0000-0000-0000A0000000}"/>
    <cellStyle name="20% - Ênfase1 2 2 5 6" xfId="13712" xr:uid="{00000000-0005-0000-0000-0000A1000000}"/>
    <cellStyle name="20% - Ênfase1 2 2 6" xfId="758" xr:uid="{00000000-0005-0000-0000-0000A2000000}"/>
    <cellStyle name="20% - Ênfase1 2 2 6 2" xfId="3358" xr:uid="{00000000-0005-0000-0000-0000A3000000}"/>
    <cellStyle name="20% - Ênfase1 2 2 6 3" xfId="5937" xr:uid="{00000000-0005-0000-0000-0000A4000000}"/>
    <cellStyle name="20% - Ênfase1 2 2 6 4" xfId="8514" xr:uid="{00000000-0005-0000-0000-0000A5000000}"/>
    <cellStyle name="20% - Ênfase1 2 2 6 5" xfId="11092" xr:uid="{00000000-0005-0000-0000-0000A6000000}"/>
    <cellStyle name="20% - Ênfase1 2 2 6 6" xfId="13713" xr:uid="{00000000-0005-0000-0000-0000A7000000}"/>
    <cellStyle name="20% - Ênfase1 2 2 7" xfId="759" xr:uid="{00000000-0005-0000-0000-0000A8000000}"/>
    <cellStyle name="20% - Ênfase1 2 2 7 2" xfId="3359" xr:uid="{00000000-0005-0000-0000-0000A9000000}"/>
    <cellStyle name="20% - Ênfase1 2 2 7 3" xfId="5938" xr:uid="{00000000-0005-0000-0000-0000AA000000}"/>
    <cellStyle name="20% - Ênfase1 2 2 7 4" xfId="8515" xr:uid="{00000000-0005-0000-0000-0000AB000000}"/>
    <cellStyle name="20% - Ênfase1 2 2 7 5" xfId="11093" xr:uid="{00000000-0005-0000-0000-0000AC000000}"/>
    <cellStyle name="20% - Ênfase1 2 2 7 6" xfId="13714" xr:uid="{00000000-0005-0000-0000-0000AD000000}"/>
    <cellStyle name="20% - Ênfase1 2 2 8" xfId="2756" xr:uid="{00000000-0005-0000-0000-0000AE000000}"/>
    <cellStyle name="20% - Ênfase1 2 2 9" xfId="5335" xr:uid="{00000000-0005-0000-0000-0000AF000000}"/>
    <cellStyle name="20% - Ênfase1 2 3" xfId="179" xr:uid="{00000000-0005-0000-0000-0000B0000000}"/>
    <cellStyle name="20% - Ênfase1 2 3 10" xfId="7936" xr:uid="{00000000-0005-0000-0000-0000B1000000}"/>
    <cellStyle name="20% - Ênfase1 2 3 11" xfId="10514" xr:uid="{00000000-0005-0000-0000-0000B2000000}"/>
    <cellStyle name="20% - Ênfase1 2 3 12" xfId="13135" xr:uid="{00000000-0005-0000-0000-0000B3000000}"/>
    <cellStyle name="20% - Ênfase1 2 3 2" xfId="275" xr:uid="{00000000-0005-0000-0000-0000B4000000}"/>
    <cellStyle name="20% - Ênfase1 2 3 2 10" xfId="10610" xr:uid="{00000000-0005-0000-0000-0000B5000000}"/>
    <cellStyle name="20% - Ênfase1 2 3 2 11" xfId="13231" xr:uid="{00000000-0005-0000-0000-0000B6000000}"/>
    <cellStyle name="20% - Ênfase1 2 3 2 2" xfId="496" xr:uid="{00000000-0005-0000-0000-0000B7000000}"/>
    <cellStyle name="20% - Ênfase1 2 3 2 2 2" xfId="760" xr:uid="{00000000-0005-0000-0000-0000B8000000}"/>
    <cellStyle name="20% - Ênfase1 2 3 2 2 2 2" xfId="3360" xr:uid="{00000000-0005-0000-0000-0000B9000000}"/>
    <cellStyle name="20% - Ênfase1 2 3 2 2 2 3" xfId="5939" xr:uid="{00000000-0005-0000-0000-0000BA000000}"/>
    <cellStyle name="20% - Ênfase1 2 3 2 2 2 4" xfId="8516" xr:uid="{00000000-0005-0000-0000-0000BB000000}"/>
    <cellStyle name="20% - Ênfase1 2 3 2 2 2 5" xfId="11094" xr:uid="{00000000-0005-0000-0000-0000BC000000}"/>
    <cellStyle name="20% - Ênfase1 2 3 2 2 2 6" xfId="13715" xr:uid="{00000000-0005-0000-0000-0000BD000000}"/>
    <cellStyle name="20% - Ênfase1 2 3 2 2 3" xfId="761" xr:uid="{00000000-0005-0000-0000-0000BE000000}"/>
    <cellStyle name="20% - Ênfase1 2 3 2 2 3 2" xfId="3361" xr:uid="{00000000-0005-0000-0000-0000BF000000}"/>
    <cellStyle name="20% - Ênfase1 2 3 2 2 3 3" xfId="5940" xr:uid="{00000000-0005-0000-0000-0000C0000000}"/>
    <cellStyle name="20% - Ênfase1 2 3 2 2 3 4" xfId="8517" xr:uid="{00000000-0005-0000-0000-0000C1000000}"/>
    <cellStyle name="20% - Ênfase1 2 3 2 2 3 5" xfId="11095" xr:uid="{00000000-0005-0000-0000-0000C2000000}"/>
    <cellStyle name="20% - Ênfase1 2 3 2 2 3 6" xfId="13716" xr:uid="{00000000-0005-0000-0000-0000C3000000}"/>
    <cellStyle name="20% - Ênfase1 2 3 2 2 4" xfId="762" xr:uid="{00000000-0005-0000-0000-0000C4000000}"/>
    <cellStyle name="20% - Ênfase1 2 3 2 2 4 2" xfId="3362" xr:uid="{00000000-0005-0000-0000-0000C5000000}"/>
    <cellStyle name="20% - Ênfase1 2 3 2 2 4 3" xfId="5941" xr:uid="{00000000-0005-0000-0000-0000C6000000}"/>
    <cellStyle name="20% - Ênfase1 2 3 2 2 4 4" xfId="8518" xr:uid="{00000000-0005-0000-0000-0000C7000000}"/>
    <cellStyle name="20% - Ênfase1 2 3 2 2 4 5" xfId="11096" xr:uid="{00000000-0005-0000-0000-0000C8000000}"/>
    <cellStyle name="20% - Ênfase1 2 3 2 2 4 6" xfId="13717" xr:uid="{00000000-0005-0000-0000-0000C9000000}"/>
    <cellStyle name="20% - Ênfase1 2 3 2 2 5" xfId="3097" xr:uid="{00000000-0005-0000-0000-0000CA000000}"/>
    <cellStyle name="20% - Ênfase1 2 3 2 2 6" xfId="5676" xr:uid="{00000000-0005-0000-0000-0000CB000000}"/>
    <cellStyle name="20% - Ênfase1 2 3 2 2 7" xfId="8253" xr:uid="{00000000-0005-0000-0000-0000CC000000}"/>
    <cellStyle name="20% - Ênfase1 2 3 2 2 8" xfId="10831" xr:uid="{00000000-0005-0000-0000-0000CD000000}"/>
    <cellStyle name="20% - Ênfase1 2 3 2 2 9" xfId="13452" xr:uid="{00000000-0005-0000-0000-0000CE000000}"/>
    <cellStyle name="20% - Ênfase1 2 3 2 3" xfId="717" xr:uid="{00000000-0005-0000-0000-0000CF000000}"/>
    <cellStyle name="20% - Ênfase1 2 3 2 3 2" xfId="763" xr:uid="{00000000-0005-0000-0000-0000D0000000}"/>
    <cellStyle name="20% - Ênfase1 2 3 2 3 2 2" xfId="3363" xr:uid="{00000000-0005-0000-0000-0000D1000000}"/>
    <cellStyle name="20% - Ênfase1 2 3 2 3 2 3" xfId="5942" xr:uid="{00000000-0005-0000-0000-0000D2000000}"/>
    <cellStyle name="20% - Ênfase1 2 3 2 3 2 4" xfId="8519" xr:uid="{00000000-0005-0000-0000-0000D3000000}"/>
    <cellStyle name="20% - Ênfase1 2 3 2 3 2 5" xfId="11097" xr:uid="{00000000-0005-0000-0000-0000D4000000}"/>
    <cellStyle name="20% - Ênfase1 2 3 2 3 2 6" xfId="13718" xr:uid="{00000000-0005-0000-0000-0000D5000000}"/>
    <cellStyle name="20% - Ênfase1 2 3 2 3 3" xfId="764" xr:uid="{00000000-0005-0000-0000-0000D6000000}"/>
    <cellStyle name="20% - Ênfase1 2 3 2 3 3 2" xfId="3364" xr:uid="{00000000-0005-0000-0000-0000D7000000}"/>
    <cellStyle name="20% - Ênfase1 2 3 2 3 3 3" xfId="5943" xr:uid="{00000000-0005-0000-0000-0000D8000000}"/>
    <cellStyle name="20% - Ênfase1 2 3 2 3 3 4" xfId="8520" xr:uid="{00000000-0005-0000-0000-0000D9000000}"/>
    <cellStyle name="20% - Ênfase1 2 3 2 3 3 5" xfId="11098" xr:uid="{00000000-0005-0000-0000-0000DA000000}"/>
    <cellStyle name="20% - Ênfase1 2 3 2 3 3 6" xfId="13719" xr:uid="{00000000-0005-0000-0000-0000DB000000}"/>
    <cellStyle name="20% - Ênfase1 2 3 2 3 4" xfId="3318" xr:uid="{00000000-0005-0000-0000-0000DC000000}"/>
    <cellStyle name="20% - Ênfase1 2 3 2 3 5" xfId="5897" xr:uid="{00000000-0005-0000-0000-0000DD000000}"/>
    <cellStyle name="20% - Ênfase1 2 3 2 3 6" xfId="8474" xr:uid="{00000000-0005-0000-0000-0000DE000000}"/>
    <cellStyle name="20% - Ênfase1 2 3 2 3 7" xfId="11052" xr:uid="{00000000-0005-0000-0000-0000DF000000}"/>
    <cellStyle name="20% - Ênfase1 2 3 2 3 8" xfId="13673" xr:uid="{00000000-0005-0000-0000-0000E0000000}"/>
    <cellStyle name="20% - Ênfase1 2 3 2 4" xfId="765" xr:uid="{00000000-0005-0000-0000-0000E1000000}"/>
    <cellStyle name="20% - Ênfase1 2 3 2 4 2" xfId="3365" xr:uid="{00000000-0005-0000-0000-0000E2000000}"/>
    <cellStyle name="20% - Ênfase1 2 3 2 4 3" xfId="5944" xr:uid="{00000000-0005-0000-0000-0000E3000000}"/>
    <cellStyle name="20% - Ênfase1 2 3 2 4 4" xfId="8521" xr:uid="{00000000-0005-0000-0000-0000E4000000}"/>
    <cellStyle name="20% - Ênfase1 2 3 2 4 5" xfId="11099" xr:uid="{00000000-0005-0000-0000-0000E5000000}"/>
    <cellStyle name="20% - Ênfase1 2 3 2 4 6" xfId="13720" xr:uid="{00000000-0005-0000-0000-0000E6000000}"/>
    <cellStyle name="20% - Ênfase1 2 3 2 5" xfId="766" xr:uid="{00000000-0005-0000-0000-0000E7000000}"/>
    <cellStyle name="20% - Ênfase1 2 3 2 5 2" xfId="3366" xr:uid="{00000000-0005-0000-0000-0000E8000000}"/>
    <cellStyle name="20% - Ênfase1 2 3 2 5 3" xfId="5945" xr:uid="{00000000-0005-0000-0000-0000E9000000}"/>
    <cellStyle name="20% - Ênfase1 2 3 2 5 4" xfId="8522" xr:uid="{00000000-0005-0000-0000-0000EA000000}"/>
    <cellStyle name="20% - Ênfase1 2 3 2 5 5" xfId="11100" xr:uid="{00000000-0005-0000-0000-0000EB000000}"/>
    <cellStyle name="20% - Ênfase1 2 3 2 5 6" xfId="13721" xr:uid="{00000000-0005-0000-0000-0000EC000000}"/>
    <cellStyle name="20% - Ênfase1 2 3 2 6" xfId="767" xr:uid="{00000000-0005-0000-0000-0000ED000000}"/>
    <cellStyle name="20% - Ênfase1 2 3 2 6 2" xfId="3367" xr:uid="{00000000-0005-0000-0000-0000EE000000}"/>
    <cellStyle name="20% - Ênfase1 2 3 2 6 3" xfId="5946" xr:uid="{00000000-0005-0000-0000-0000EF000000}"/>
    <cellStyle name="20% - Ênfase1 2 3 2 6 4" xfId="8523" xr:uid="{00000000-0005-0000-0000-0000F0000000}"/>
    <cellStyle name="20% - Ênfase1 2 3 2 6 5" xfId="11101" xr:uid="{00000000-0005-0000-0000-0000F1000000}"/>
    <cellStyle name="20% - Ênfase1 2 3 2 6 6" xfId="13722" xr:uid="{00000000-0005-0000-0000-0000F2000000}"/>
    <cellStyle name="20% - Ênfase1 2 3 2 7" xfId="2876" xr:uid="{00000000-0005-0000-0000-0000F3000000}"/>
    <cellStyle name="20% - Ênfase1 2 3 2 8" xfId="5455" xr:uid="{00000000-0005-0000-0000-0000F4000000}"/>
    <cellStyle name="20% - Ênfase1 2 3 2 9" xfId="8032" xr:uid="{00000000-0005-0000-0000-0000F5000000}"/>
    <cellStyle name="20% - Ênfase1 2 3 3" xfId="401" xr:uid="{00000000-0005-0000-0000-0000F6000000}"/>
    <cellStyle name="20% - Ênfase1 2 3 3 2" xfId="768" xr:uid="{00000000-0005-0000-0000-0000F7000000}"/>
    <cellStyle name="20% - Ênfase1 2 3 3 2 2" xfId="3368" xr:uid="{00000000-0005-0000-0000-0000F8000000}"/>
    <cellStyle name="20% - Ênfase1 2 3 3 2 3" xfId="5947" xr:uid="{00000000-0005-0000-0000-0000F9000000}"/>
    <cellStyle name="20% - Ênfase1 2 3 3 2 4" xfId="8524" xr:uid="{00000000-0005-0000-0000-0000FA000000}"/>
    <cellStyle name="20% - Ênfase1 2 3 3 2 5" xfId="11102" xr:uid="{00000000-0005-0000-0000-0000FB000000}"/>
    <cellStyle name="20% - Ênfase1 2 3 3 2 6" xfId="13723" xr:uid="{00000000-0005-0000-0000-0000FC000000}"/>
    <cellStyle name="20% - Ênfase1 2 3 3 3" xfId="769" xr:uid="{00000000-0005-0000-0000-0000FD000000}"/>
    <cellStyle name="20% - Ênfase1 2 3 3 3 2" xfId="3369" xr:uid="{00000000-0005-0000-0000-0000FE000000}"/>
    <cellStyle name="20% - Ênfase1 2 3 3 3 3" xfId="5948" xr:uid="{00000000-0005-0000-0000-0000FF000000}"/>
    <cellStyle name="20% - Ênfase1 2 3 3 3 4" xfId="8525" xr:uid="{00000000-0005-0000-0000-000000010000}"/>
    <cellStyle name="20% - Ênfase1 2 3 3 3 5" xfId="11103" xr:uid="{00000000-0005-0000-0000-000001010000}"/>
    <cellStyle name="20% - Ênfase1 2 3 3 3 6" xfId="13724" xr:uid="{00000000-0005-0000-0000-000002010000}"/>
    <cellStyle name="20% - Ênfase1 2 3 3 4" xfId="770" xr:uid="{00000000-0005-0000-0000-000003010000}"/>
    <cellStyle name="20% - Ênfase1 2 3 3 4 2" xfId="3370" xr:uid="{00000000-0005-0000-0000-000004010000}"/>
    <cellStyle name="20% - Ênfase1 2 3 3 4 3" xfId="5949" xr:uid="{00000000-0005-0000-0000-000005010000}"/>
    <cellStyle name="20% - Ênfase1 2 3 3 4 4" xfId="8526" xr:uid="{00000000-0005-0000-0000-000006010000}"/>
    <cellStyle name="20% - Ênfase1 2 3 3 4 5" xfId="11104" xr:uid="{00000000-0005-0000-0000-000007010000}"/>
    <cellStyle name="20% - Ênfase1 2 3 3 4 6" xfId="13725" xr:uid="{00000000-0005-0000-0000-000008010000}"/>
    <cellStyle name="20% - Ênfase1 2 3 3 5" xfId="3002" xr:uid="{00000000-0005-0000-0000-000009010000}"/>
    <cellStyle name="20% - Ênfase1 2 3 3 6" xfId="5581" xr:uid="{00000000-0005-0000-0000-00000A010000}"/>
    <cellStyle name="20% - Ênfase1 2 3 3 7" xfId="8158" xr:uid="{00000000-0005-0000-0000-00000B010000}"/>
    <cellStyle name="20% - Ênfase1 2 3 3 8" xfId="10736" xr:uid="{00000000-0005-0000-0000-00000C010000}"/>
    <cellStyle name="20% - Ênfase1 2 3 3 9" xfId="13357" xr:uid="{00000000-0005-0000-0000-00000D010000}"/>
    <cellStyle name="20% - Ênfase1 2 3 4" xfId="622" xr:uid="{00000000-0005-0000-0000-00000E010000}"/>
    <cellStyle name="20% - Ênfase1 2 3 4 2" xfId="771" xr:uid="{00000000-0005-0000-0000-00000F010000}"/>
    <cellStyle name="20% - Ênfase1 2 3 4 2 2" xfId="3371" xr:uid="{00000000-0005-0000-0000-000010010000}"/>
    <cellStyle name="20% - Ênfase1 2 3 4 2 3" xfId="5950" xr:uid="{00000000-0005-0000-0000-000011010000}"/>
    <cellStyle name="20% - Ênfase1 2 3 4 2 4" xfId="8527" xr:uid="{00000000-0005-0000-0000-000012010000}"/>
    <cellStyle name="20% - Ênfase1 2 3 4 2 5" xfId="11105" xr:uid="{00000000-0005-0000-0000-000013010000}"/>
    <cellStyle name="20% - Ênfase1 2 3 4 2 6" xfId="13726" xr:uid="{00000000-0005-0000-0000-000014010000}"/>
    <cellStyle name="20% - Ênfase1 2 3 4 3" xfId="772" xr:uid="{00000000-0005-0000-0000-000015010000}"/>
    <cellStyle name="20% - Ênfase1 2 3 4 3 2" xfId="3372" xr:uid="{00000000-0005-0000-0000-000016010000}"/>
    <cellStyle name="20% - Ênfase1 2 3 4 3 3" xfId="5951" xr:uid="{00000000-0005-0000-0000-000017010000}"/>
    <cellStyle name="20% - Ênfase1 2 3 4 3 4" xfId="8528" xr:uid="{00000000-0005-0000-0000-000018010000}"/>
    <cellStyle name="20% - Ênfase1 2 3 4 3 5" xfId="11106" xr:uid="{00000000-0005-0000-0000-000019010000}"/>
    <cellStyle name="20% - Ênfase1 2 3 4 3 6" xfId="13727" xr:uid="{00000000-0005-0000-0000-00001A010000}"/>
    <cellStyle name="20% - Ênfase1 2 3 4 4" xfId="773" xr:uid="{00000000-0005-0000-0000-00001B010000}"/>
    <cellStyle name="20% - Ênfase1 2 3 4 4 2" xfId="3373" xr:uid="{00000000-0005-0000-0000-00001C010000}"/>
    <cellStyle name="20% - Ênfase1 2 3 4 4 3" xfId="5952" xr:uid="{00000000-0005-0000-0000-00001D010000}"/>
    <cellStyle name="20% - Ênfase1 2 3 4 4 4" xfId="8529" xr:uid="{00000000-0005-0000-0000-00001E010000}"/>
    <cellStyle name="20% - Ênfase1 2 3 4 4 5" xfId="11107" xr:uid="{00000000-0005-0000-0000-00001F010000}"/>
    <cellStyle name="20% - Ênfase1 2 3 4 4 6" xfId="13728" xr:uid="{00000000-0005-0000-0000-000020010000}"/>
    <cellStyle name="20% - Ênfase1 2 3 4 5" xfId="3223" xr:uid="{00000000-0005-0000-0000-000021010000}"/>
    <cellStyle name="20% - Ênfase1 2 3 4 6" xfId="5802" xr:uid="{00000000-0005-0000-0000-000022010000}"/>
    <cellStyle name="20% - Ênfase1 2 3 4 7" xfId="8379" xr:uid="{00000000-0005-0000-0000-000023010000}"/>
    <cellStyle name="20% - Ênfase1 2 3 4 8" xfId="10957" xr:uid="{00000000-0005-0000-0000-000024010000}"/>
    <cellStyle name="20% - Ênfase1 2 3 4 9" xfId="13578" xr:uid="{00000000-0005-0000-0000-000025010000}"/>
    <cellStyle name="20% - Ênfase1 2 3 5" xfId="774" xr:uid="{00000000-0005-0000-0000-000026010000}"/>
    <cellStyle name="20% - Ênfase1 2 3 5 2" xfId="3374" xr:uid="{00000000-0005-0000-0000-000027010000}"/>
    <cellStyle name="20% - Ênfase1 2 3 5 3" xfId="5953" xr:uid="{00000000-0005-0000-0000-000028010000}"/>
    <cellStyle name="20% - Ênfase1 2 3 5 4" xfId="8530" xr:uid="{00000000-0005-0000-0000-000029010000}"/>
    <cellStyle name="20% - Ênfase1 2 3 5 5" xfId="11108" xr:uid="{00000000-0005-0000-0000-00002A010000}"/>
    <cellStyle name="20% - Ênfase1 2 3 5 6" xfId="13729" xr:uid="{00000000-0005-0000-0000-00002B010000}"/>
    <cellStyle name="20% - Ênfase1 2 3 6" xfId="775" xr:uid="{00000000-0005-0000-0000-00002C010000}"/>
    <cellStyle name="20% - Ênfase1 2 3 6 2" xfId="3375" xr:uid="{00000000-0005-0000-0000-00002D010000}"/>
    <cellStyle name="20% - Ênfase1 2 3 6 3" xfId="5954" xr:uid="{00000000-0005-0000-0000-00002E010000}"/>
    <cellStyle name="20% - Ênfase1 2 3 6 4" xfId="8531" xr:uid="{00000000-0005-0000-0000-00002F010000}"/>
    <cellStyle name="20% - Ênfase1 2 3 6 5" xfId="11109" xr:uid="{00000000-0005-0000-0000-000030010000}"/>
    <cellStyle name="20% - Ênfase1 2 3 6 6" xfId="13730" xr:uid="{00000000-0005-0000-0000-000031010000}"/>
    <cellStyle name="20% - Ênfase1 2 3 7" xfId="776" xr:uid="{00000000-0005-0000-0000-000032010000}"/>
    <cellStyle name="20% - Ênfase1 2 3 7 2" xfId="3376" xr:uid="{00000000-0005-0000-0000-000033010000}"/>
    <cellStyle name="20% - Ênfase1 2 3 7 3" xfId="5955" xr:uid="{00000000-0005-0000-0000-000034010000}"/>
    <cellStyle name="20% - Ênfase1 2 3 7 4" xfId="8532" xr:uid="{00000000-0005-0000-0000-000035010000}"/>
    <cellStyle name="20% - Ênfase1 2 3 7 5" xfId="11110" xr:uid="{00000000-0005-0000-0000-000036010000}"/>
    <cellStyle name="20% - Ênfase1 2 3 7 6" xfId="13731" xr:uid="{00000000-0005-0000-0000-000037010000}"/>
    <cellStyle name="20% - Ênfase1 2 3 8" xfId="2780" xr:uid="{00000000-0005-0000-0000-000038010000}"/>
    <cellStyle name="20% - Ênfase1 2 3 9" xfId="5359" xr:uid="{00000000-0005-0000-0000-000039010000}"/>
    <cellStyle name="20% - Ênfase1 2 4" xfId="113" xr:uid="{00000000-0005-0000-0000-00003A010000}"/>
    <cellStyle name="20% - Ênfase1 2 4 10" xfId="10452" xr:uid="{00000000-0005-0000-0000-00003B010000}"/>
    <cellStyle name="20% - Ênfase1 2 4 11" xfId="13073" xr:uid="{00000000-0005-0000-0000-00003C010000}"/>
    <cellStyle name="20% - Ênfase1 2 4 2" xfId="339" xr:uid="{00000000-0005-0000-0000-00003D010000}"/>
    <cellStyle name="20% - Ênfase1 2 4 2 2" xfId="777" xr:uid="{00000000-0005-0000-0000-00003E010000}"/>
    <cellStyle name="20% - Ênfase1 2 4 2 2 2" xfId="3377" xr:uid="{00000000-0005-0000-0000-00003F010000}"/>
    <cellStyle name="20% - Ênfase1 2 4 2 2 3" xfId="5956" xr:uid="{00000000-0005-0000-0000-000040010000}"/>
    <cellStyle name="20% - Ênfase1 2 4 2 2 4" xfId="8533" xr:uid="{00000000-0005-0000-0000-000041010000}"/>
    <cellStyle name="20% - Ênfase1 2 4 2 2 5" xfId="11111" xr:uid="{00000000-0005-0000-0000-000042010000}"/>
    <cellStyle name="20% - Ênfase1 2 4 2 2 6" xfId="13732" xr:uid="{00000000-0005-0000-0000-000043010000}"/>
    <cellStyle name="20% - Ênfase1 2 4 2 3" xfId="778" xr:uid="{00000000-0005-0000-0000-000044010000}"/>
    <cellStyle name="20% - Ênfase1 2 4 2 3 2" xfId="3378" xr:uid="{00000000-0005-0000-0000-000045010000}"/>
    <cellStyle name="20% - Ênfase1 2 4 2 3 3" xfId="5957" xr:uid="{00000000-0005-0000-0000-000046010000}"/>
    <cellStyle name="20% - Ênfase1 2 4 2 3 4" xfId="8534" xr:uid="{00000000-0005-0000-0000-000047010000}"/>
    <cellStyle name="20% - Ênfase1 2 4 2 3 5" xfId="11112" xr:uid="{00000000-0005-0000-0000-000048010000}"/>
    <cellStyle name="20% - Ênfase1 2 4 2 3 6" xfId="13733" xr:uid="{00000000-0005-0000-0000-000049010000}"/>
    <cellStyle name="20% - Ênfase1 2 4 2 4" xfId="779" xr:uid="{00000000-0005-0000-0000-00004A010000}"/>
    <cellStyle name="20% - Ênfase1 2 4 2 4 2" xfId="3379" xr:uid="{00000000-0005-0000-0000-00004B010000}"/>
    <cellStyle name="20% - Ênfase1 2 4 2 4 3" xfId="5958" xr:uid="{00000000-0005-0000-0000-00004C010000}"/>
    <cellStyle name="20% - Ênfase1 2 4 2 4 4" xfId="8535" xr:uid="{00000000-0005-0000-0000-00004D010000}"/>
    <cellStyle name="20% - Ênfase1 2 4 2 4 5" xfId="11113" xr:uid="{00000000-0005-0000-0000-00004E010000}"/>
    <cellStyle name="20% - Ênfase1 2 4 2 4 6" xfId="13734" xr:uid="{00000000-0005-0000-0000-00004F010000}"/>
    <cellStyle name="20% - Ênfase1 2 4 2 5" xfId="2940" xr:uid="{00000000-0005-0000-0000-000050010000}"/>
    <cellStyle name="20% - Ênfase1 2 4 2 6" xfId="5519" xr:uid="{00000000-0005-0000-0000-000051010000}"/>
    <cellStyle name="20% - Ênfase1 2 4 2 7" xfId="8096" xr:uid="{00000000-0005-0000-0000-000052010000}"/>
    <cellStyle name="20% - Ênfase1 2 4 2 8" xfId="10674" xr:uid="{00000000-0005-0000-0000-000053010000}"/>
    <cellStyle name="20% - Ênfase1 2 4 2 9" xfId="13295" xr:uid="{00000000-0005-0000-0000-000054010000}"/>
    <cellStyle name="20% - Ênfase1 2 4 3" xfId="560" xr:uid="{00000000-0005-0000-0000-000055010000}"/>
    <cellStyle name="20% - Ênfase1 2 4 3 2" xfId="780" xr:uid="{00000000-0005-0000-0000-000056010000}"/>
    <cellStyle name="20% - Ênfase1 2 4 3 2 2" xfId="3380" xr:uid="{00000000-0005-0000-0000-000057010000}"/>
    <cellStyle name="20% - Ênfase1 2 4 3 2 3" xfId="5959" xr:uid="{00000000-0005-0000-0000-000058010000}"/>
    <cellStyle name="20% - Ênfase1 2 4 3 2 4" xfId="8536" xr:uid="{00000000-0005-0000-0000-000059010000}"/>
    <cellStyle name="20% - Ênfase1 2 4 3 2 5" xfId="11114" xr:uid="{00000000-0005-0000-0000-00005A010000}"/>
    <cellStyle name="20% - Ênfase1 2 4 3 2 6" xfId="13735" xr:uid="{00000000-0005-0000-0000-00005B010000}"/>
    <cellStyle name="20% - Ênfase1 2 4 3 3" xfId="781" xr:uid="{00000000-0005-0000-0000-00005C010000}"/>
    <cellStyle name="20% - Ênfase1 2 4 3 3 2" xfId="3381" xr:uid="{00000000-0005-0000-0000-00005D010000}"/>
    <cellStyle name="20% - Ênfase1 2 4 3 3 3" xfId="5960" xr:uid="{00000000-0005-0000-0000-00005E010000}"/>
    <cellStyle name="20% - Ênfase1 2 4 3 3 4" xfId="8537" xr:uid="{00000000-0005-0000-0000-00005F010000}"/>
    <cellStyle name="20% - Ênfase1 2 4 3 3 5" xfId="11115" xr:uid="{00000000-0005-0000-0000-000060010000}"/>
    <cellStyle name="20% - Ênfase1 2 4 3 3 6" xfId="13736" xr:uid="{00000000-0005-0000-0000-000061010000}"/>
    <cellStyle name="20% - Ênfase1 2 4 3 4" xfId="3161" xr:uid="{00000000-0005-0000-0000-000062010000}"/>
    <cellStyle name="20% - Ênfase1 2 4 3 5" xfId="5740" xr:uid="{00000000-0005-0000-0000-000063010000}"/>
    <cellStyle name="20% - Ênfase1 2 4 3 6" xfId="8317" xr:uid="{00000000-0005-0000-0000-000064010000}"/>
    <cellStyle name="20% - Ênfase1 2 4 3 7" xfId="10895" xr:uid="{00000000-0005-0000-0000-000065010000}"/>
    <cellStyle name="20% - Ênfase1 2 4 3 8" xfId="13516" xr:uid="{00000000-0005-0000-0000-000066010000}"/>
    <cellStyle name="20% - Ênfase1 2 4 4" xfId="782" xr:uid="{00000000-0005-0000-0000-000067010000}"/>
    <cellStyle name="20% - Ênfase1 2 4 4 2" xfId="3382" xr:uid="{00000000-0005-0000-0000-000068010000}"/>
    <cellStyle name="20% - Ênfase1 2 4 4 3" xfId="5961" xr:uid="{00000000-0005-0000-0000-000069010000}"/>
    <cellStyle name="20% - Ênfase1 2 4 4 4" xfId="8538" xr:uid="{00000000-0005-0000-0000-00006A010000}"/>
    <cellStyle name="20% - Ênfase1 2 4 4 5" xfId="11116" xr:uid="{00000000-0005-0000-0000-00006B010000}"/>
    <cellStyle name="20% - Ênfase1 2 4 4 6" xfId="13737" xr:uid="{00000000-0005-0000-0000-00006C010000}"/>
    <cellStyle name="20% - Ênfase1 2 4 5" xfId="783" xr:uid="{00000000-0005-0000-0000-00006D010000}"/>
    <cellStyle name="20% - Ênfase1 2 4 5 2" xfId="3383" xr:uid="{00000000-0005-0000-0000-00006E010000}"/>
    <cellStyle name="20% - Ênfase1 2 4 5 3" xfId="5962" xr:uid="{00000000-0005-0000-0000-00006F010000}"/>
    <cellStyle name="20% - Ênfase1 2 4 5 4" xfId="8539" xr:uid="{00000000-0005-0000-0000-000070010000}"/>
    <cellStyle name="20% - Ênfase1 2 4 5 5" xfId="11117" xr:uid="{00000000-0005-0000-0000-000071010000}"/>
    <cellStyle name="20% - Ênfase1 2 4 5 6" xfId="13738" xr:uid="{00000000-0005-0000-0000-000072010000}"/>
    <cellStyle name="20% - Ênfase1 2 4 6" xfId="784" xr:uid="{00000000-0005-0000-0000-000073010000}"/>
    <cellStyle name="20% - Ênfase1 2 4 6 2" xfId="3384" xr:uid="{00000000-0005-0000-0000-000074010000}"/>
    <cellStyle name="20% - Ênfase1 2 4 6 3" xfId="5963" xr:uid="{00000000-0005-0000-0000-000075010000}"/>
    <cellStyle name="20% - Ênfase1 2 4 6 4" xfId="8540" xr:uid="{00000000-0005-0000-0000-000076010000}"/>
    <cellStyle name="20% - Ênfase1 2 4 6 5" xfId="11118" xr:uid="{00000000-0005-0000-0000-000077010000}"/>
    <cellStyle name="20% - Ênfase1 2 4 6 6" xfId="13739" xr:uid="{00000000-0005-0000-0000-000078010000}"/>
    <cellStyle name="20% - Ênfase1 2 4 7" xfId="2718" xr:uid="{00000000-0005-0000-0000-000079010000}"/>
    <cellStyle name="20% - Ênfase1 2 4 8" xfId="5297" xr:uid="{00000000-0005-0000-0000-00007A010000}"/>
    <cellStyle name="20% - Ênfase1 2 4 9" xfId="7874" xr:uid="{00000000-0005-0000-0000-00007B010000}"/>
    <cellStyle name="20% - Ênfase1 2 5" xfId="211" xr:uid="{00000000-0005-0000-0000-00007C010000}"/>
    <cellStyle name="20% - Ênfase1 2 5 10" xfId="10546" xr:uid="{00000000-0005-0000-0000-00007D010000}"/>
    <cellStyle name="20% - Ênfase1 2 5 11" xfId="13167" xr:uid="{00000000-0005-0000-0000-00007E010000}"/>
    <cellStyle name="20% - Ênfase1 2 5 2" xfId="432" xr:uid="{00000000-0005-0000-0000-00007F010000}"/>
    <cellStyle name="20% - Ênfase1 2 5 2 2" xfId="785" xr:uid="{00000000-0005-0000-0000-000080010000}"/>
    <cellStyle name="20% - Ênfase1 2 5 2 2 2" xfId="3385" xr:uid="{00000000-0005-0000-0000-000081010000}"/>
    <cellStyle name="20% - Ênfase1 2 5 2 2 3" xfId="5964" xr:uid="{00000000-0005-0000-0000-000082010000}"/>
    <cellStyle name="20% - Ênfase1 2 5 2 2 4" xfId="8541" xr:uid="{00000000-0005-0000-0000-000083010000}"/>
    <cellStyle name="20% - Ênfase1 2 5 2 2 5" xfId="11119" xr:uid="{00000000-0005-0000-0000-000084010000}"/>
    <cellStyle name="20% - Ênfase1 2 5 2 2 6" xfId="13740" xr:uid="{00000000-0005-0000-0000-000085010000}"/>
    <cellStyle name="20% - Ênfase1 2 5 2 3" xfId="786" xr:uid="{00000000-0005-0000-0000-000086010000}"/>
    <cellStyle name="20% - Ênfase1 2 5 2 3 2" xfId="3386" xr:uid="{00000000-0005-0000-0000-000087010000}"/>
    <cellStyle name="20% - Ênfase1 2 5 2 3 3" xfId="5965" xr:uid="{00000000-0005-0000-0000-000088010000}"/>
    <cellStyle name="20% - Ênfase1 2 5 2 3 4" xfId="8542" xr:uid="{00000000-0005-0000-0000-000089010000}"/>
    <cellStyle name="20% - Ênfase1 2 5 2 3 5" xfId="11120" xr:uid="{00000000-0005-0000-0000-00008A010000}"/>
    <cellStyle name="20% - Ênfase1 2 5 2 3 6" xfId="13741" xr:uid="{00000000-0005-0000-0000-00008B010000}"/>
    <cellStyle name="20% - Ênfase1 2 5 2 4" xfId="787" xr:uid="{00000000-0005-0000-0000-00008C010000}"/>
    <cellStyle name="20% - Ênfase1 2 5 2 4 2" xfId="3387" xr:uid="{00000000-0005-0000-0000-00008D010000}"/>
    <cellStyle name="20% - Ênfase1 2 5 2 4 3" xfId="5966" xr:uid="{00000000-0005-0000-0000-00008E010000}"/>
    <cellStyle name="20% - Ênfase1 2 5 2 4 4" xfId="8543" xr:uid="{00000000-0005-0000-0000-00008F010000}"/>
    <cellStyle name="20% - Ênfase1 2 5 2 4 5" xfId="11121" xr:uid="{00000000-0005-0000-0000-000090010000}"/>
    <cellStyle name="20% - Ênfase1 2 5 2 4 6" xfId="13742" xr:uid="{00000000-0005-0000-0000-000091010000}"/>
    <cellStyle name="20% - Ênfase1 2 5 2 5" xfId="3033" xr:uid="{00000000-0005-0000-0000-000092010000}"/>
    <cellStyle name="20% - Ênfase1 2 5 2 6" xfId="5612" xr:uid="{00000000-0005-0000-0000-000093010000}"/>
    <cellStyle name="20% - Ênfase1 2 5 2 7" xfId="8189" xr:uid="{00000000-0005-0000-0000-000094010000}"/>
    <cellStyle name="20% - Ênfase1 2 5 2 8" xfId="10767" xr:uid="{00000000-0005-0000-0000-000095010000}"/>
    <cellStyle name="20% - Ênfase1 2 5 2 9" xfId="13388" xr:uid="{00000000-0005-0000-0000-000096010000}"/>
    <cellStyle name="20% - Ênfase1 2 5 3" xfId="653" xr:uid="{00000000-0005-0000-0000-000097010000}"/>
    <cellStyle name="20% - Ênfase1 2 5 3 2" xfId="788" xr:uid="{00000000-0005-0000-0000-000098010000}"/>
    <cellStyle name="20% - Ênfase1 2 5 3 2 2" xfId="3388" xr:uid="{00000000-0005-0000-0000-000099010000}"/>
    <cellStyle name="20% - Ênfase1 2 5 3 2 3" xfId="5967" xr:uid="{00000000-0005-0000-0000-00009A010000}"/>
    <cellStyle name="20% - Ênfase1 2 5 3 2 4" xfId="8544" xr:uid="{00000000-0005-0000-0000-00009B010000}"/>
    <cellStyle name="20% - Ênfase1 2 5 3 2 5" xfId="11122" xr:uid="{00000000-0005-0000-0000-00009C010000}"/>
    <cellStyle name="20% - Ênfase1 2 5 3 2 6" xfId="13743" xr:uid="{00000000-0005-0000-0000-00009D010000}"/>
    <cellStyle name="20% - Ênfase1 2 5 3 3" xfId="789" xr:uid="{00000000-0005-0000-0000-00009E010000}"/>
    <cellStyle name="20% - Ênfase1 2 5 3 3 2" xfId="3389" xr:uid="{00000000-0005-0000-0000-00009F010000}"/>
    <cellStyle name="20% - Ênfase1 2 5 3 3 3" xfId="5968" xr:uid="{00000000-0005-0000-0000-0000A0010000}"/>
    <cellStyle name="20% - Ênfase1 2 5 3 3 4" xfId="8545" xr:uid="{00000000-0005-0000-0000-0000A1010000}"/>
    <cellStyle name="20% - Ênfase1 2 5 3 3 5" xfId="11123" xr:uid="{00000000-0005-0000-0000-0000A2010000}"/>
    <cellStyle name="20% - Ênfase1 2 5 3 3 6" xfId="13744" xr:uid="{00000000-0005-0000-0000-0000A3010000}"/>
    <cellStyle name="20% - Ênfase1 2 5 3 4" xfId="3254" xr:uid="{00000000-0005-0000-0000-0000A4010000}"/>
    <cellStyle name="20% - Ênfase1 2 5 3 5" xfId="5833" xr:uid="{00000000-0005-0000-0000-0000A5010000}"/>
    <cellStyle name="20% - Ênfase1 2 5 3 6" xfId="8410" xr:uid="{00000000-0005-0000-0000-0000A6010000}"/>
    <cellStyle name="20% - Ênfase1 2 5 3 7" xfId="10988" xr:uid="{00000000-0005-0000-0000-0000A7010000}"/>
    <cellStyle name="20% - Ênfase1 2 5 3 8" xfId="13609" xr:uid="{00000000-0005-0000-0000-0000A8010000}"/>
    <cellStyle name="20% - Ênfase1 2 5 4" xfId="790" xr:uid="{00000000-0005-0000-0000-0000A9010000}"/>
    <cellStyle name="20% - Ênfase1 2 5 4 2" xfId="3390" xr:uid="{00000000-0005-0000-0000-0000AA010000}"/>
    <cellStyle name="20% - Ênfase1 2 5 4 3" xfId="5969" xr:uid="{00000000-0005-0000-0000-0000AB010000}"/>
    <cellStyle name="20% - Ênfase1 2 5 4 4" xfId="8546" xr:uid="{00000000-0005-0000-0000-0000AC010000}"/>
    <cellStyle name="20% - Ênfase1 2 5 4 5" xfId="11124" xr:uid="{00000000-0005-0000-0000-0000AD010000}"/>
    <cellStyle name="20% - Ênfase1 2 5 4 6" xfId="13745" xr:uid="{00000000-0005-0000-0000-0000AE010000}"/>
    <cellStyle name="20% - Ênfase1 2 5 5" xfId="791" xr:uid="{00000000-0005-0000-0000-0000AF010000}"/>
    <cellStyle name="20% - Ênfase1 2 5 5 2" xfId="3391" xr:uid="{00000000-0005-0000-0000-0000B0010000}"/>
    <cellStyle name="20% - Ênfase1 2 5 5 3" xfId="5970" xr:uid="{00000000-0005-0000-0000-0000B1010000}"/>
    <cellStyle name="20% - Ênfase1 2 5 5 4" xfId="8547" xr:uid="{00000000-0005-0000-0000-0000B2010000}"/>
    <cellStyle name="20% - Ênfase1 2 5 5 5" xfId="11125" xr:uid="{00000000-0005-0000-0000-0000B3010000}"/>
    <cellStyle name="20% - Ênfase1 2 5 5 6" xfId="13746" xr:uid="{00000000-0005-0000-0000-0000B4010000}"/>
    <cellStyle name="20% - Ênfase1 2 5 6" xfId="792" xr:uid="{00000000-0005-0000-0000-0000B5010000}"/>
    <cellStyle name="20% - Ênfase1 2 5 6 2" xfId="3392" xr:uid="{00000000-0005-0000-0000-0000B6010000}"/>
    <cellStyle name="20% - Ênfase1 2 5 6 3" xfId="5971" xr:uid="{00000000-0005-0000-0000-0000B7010000}"/>
    <cellStyle name="20% - Ênfase1 2 5 6 4" xfId="8548" xr:uid="{00000000-0005-0000-0000-0000B8010000}"/>
    <cellStyle name="20% - Ênfase1 2 5 6 5" xfId="11126" xr:uid="{00000000-0005-0000-0000-0000B9010000}"/>
    <cellStyle name="20% - Ênfase1 2 5 6 6" xfId="13747" xr:uid="{00000000-0005-0000-0000-0000BA010000}"/>
    <cellStyle name="20% - Ênfase1 2 5 7" xfId="2812" xr:uid="{00000000-0005-0000-0000-0000BB010000}"/>
    <cellStyle name="20% - Ênfase1 2 5 8" xfId="5391" xr:uid="{00000000-0005-0000-0000-0000BC010000}"/>
    <cellStyle name="20% - Ênfase1 2 5 9" xfId="7968" xr:uid="{00000000-0005-0000-0000-0000BD010000}"/>
    <cellStyle name="20% - Ênfase1 2 6" xfId="306" xr:uid="{00000000-0005-0000-0000-0000BE010000}"/>
    <cellStyle name="20% - Ênfase1 2 6 2" xfId="793" xr:uid="{00000000-0005-0000-0000-0000BF010000}"/>
    <cellStyle name="20% - Ênfase1 2 6 2 2" xfId="3393" xr:uid="{00000000-0005-0000-0000-0000C0010000}"/>
    <cellStyle name="20% - Ênfase1 2 6 2 3" xfId="5972" xr:uid="{00000000-0005-0000-0000-0000C1010000}"/>
    <cellStyle name="20% - Ênfase1 2 6 2 4" xfId="8549" xr:uid="{00000000-0005-0000-0000-0000C2010000}"/>
    <cellStyle name="20% - Ênfase1 2 6 2 5" xfId="11127" xr:uid="{00000000-0005-0000-0000-0000C3010000}"/>
    <cellStyle name="20% - Ênfase1 2 6 2 6" xfId="13748" xr:uid="{00000000-0005-0000-0000-0000C4010000}"/>
    <cellStyle name="20% - Ênfase1 2 6 3" xfId="794" xr:uid="{00000000-0005-0000-0000-0000C5010000}"/>
    <cellStyle name="20% - Ênfase1 2 6 3 2" xfId="3394" xr:uid="{00000000-0005-0000-0000-0000C6010000}"/>
    <cellStyle name="20% - Ênfase1 2 6 3 3" xfId="5973" xr:uid="{00000000-0005-0000-0000-0000C7010000}"/>
    <cellStyle name="20% - Ênfase1 2 6 3 4" xfId="8550" xr:uid="{00000000-0005-0000-0000-0000C8010000}"/>
    <cellStyle name="20% - Ênfase1 2 6 3 5" xfId="11128" xr:uid="{00000000-0005-0000-0000-0000C9010000}"/>
    <cellStyle name="20% - Ênfase1 2 6 3 6" xfId="13749" xr:uid="{00000000-0005-0000-0000-0000CA010000}"/>
    <cellStyle name="20% - Ênfase1 2 6 4" xfId="795" xr:uid="{00000000-0005-0000-0000-0000CB010000}"/>
    <cellStyle name="20% - Ênfase1 2 6 4 2" xfId="3395" xr:uid="{00000000-0005-0000-0000-0000CC010000}"/>
    <cellStyle name="20% - Ênfase1 2 6 4 3" xfId="5974" xr:uid="{00000000-0005-0000-0000-0000CD010000}"/>
    <cellStyle name="20% - Ênfase1 2 6 4 4" xfId="8551" xr:uid="{00000000-0005-0000-0000-0000CE010000}"/>
    <cellStyle name="20% - Ênfase1 2 6 4 5" xfId="11129" xr:uid="{00000000-0005-0000-0000-0000CF010000}"/>
    <cellStyle name="20% - Ênfase1 2 6 4 6" xfId="13750" xr:uid="{00000000-0005-0000-0000-0000D0010000}"/>
    <cellStyle name="20% - Ênfase1 2 6 5" xfId="2907" xr:uid="{00000000-0005-0000-0000-0000D1010000}"/>
    <cellStyle name="20% - Ênfase1 2 6 6" xfId="5486" xr:uid="{00000000-0005-0000-0000-0000D2010000}"/>
    <cellStyle name="20% - Ênfase1 2 6 7" xfId="8063" xr:uid="{00000000-0005-0000-0000-0000D3010000}"/>
    <cellStyle name="20% - Ênfase1 2 6 8" xfId="10641" xr:uid="{00000000-0005-0000-0000-0000D4010000}"/>
    <cellStyle name="20% - Ênfase1 2 6 9" xfId="13262" xr:uid="{00000000-0005-0000-0000-0000D5010000}"/>
    <cellStyle name="20% - Ênfase1 2 7" xfId="527" xr:uid="{00000000-0005-0000-0000-0000D6010000}"/>
    <cellStyle name="20% - Ênfase1 2 7 2" xfId="796" xr:uid="{00000000-0005-0000-0000-0000D7010000}"/>
    <cellStyle name="20% - Ênfase1 2 7 2 2" xfId="3396" xr:uid="{00000000-0005-0000-0000-0000D8010000}"/>
    <cellStyle name="20% - Ênfase1 2 7 2 3" xfId="5975" xr:uid="{00000000-0005-0000-0000-0000D9010000}"/>
    <cellStyle name="20% - Ênfase1 2 7 2 4" xfId="8552" xr:uid="{00000000-0005-0000-0000-0000DA010000}"/>
    <cellStyle name="20% - Ênfase1 2 7 2 5" xfId="11130" xr:uid="{00000000-0005-0000-0000-0000DB010000}"/>
    <cellStyle name="20% - Ênfase1 2 7 2 6" xfId="13751" xr:uid="{00000000-0005-0000-0000-0000DC010000}"/>
    <cellStyle name="20% - Ênfase1 2 7 3" xfId="797" xr:uid="{00000000-0005-0000-0000-0000DD010000}"/>
    <cellStyle name="20% - Ênfase1 2 7 3 2" xfId="3397" xr:uid="{00000000-0005-0000-0000-0000DE010000}"/>
    <cellStyle name="20% - Ênfase1 2 7 3 3" xfId="5976" xr:uid="{00000000-0005-0000-0000-0000DF010000}"/>
    <cellStyle name="20% - Ênfase1 2 7 3 4" xfId="8553" xr:uid="{00000000-0005-0000-0000-0000E0010000}"/>
    <cellStyle name="20% - Ênfase1 2 7 3 5" xfId="11131" xr:uid="{00000000-0005-0000-0000-0000E1010000}"/>
    <cellStyle name="20% - Ênfase1 2 7 3 6" xfId="13752" xr:uid="{00000000-0005-0000-0000-0000E2010000}"/>
    <cellStyle name="20% - Ênfase1 2 7 4" xfId="798" xr:uid="{00000000-0005-0000-0000-0000E3010000}"/>
    <cellStyle name="20% - Ênfase1 2 7 4 2" xfId="3398" xr:uid="{00000000-0005-0000-0000-0000E4010000}"/>
    <cellStyle name="20% - Ênfase1 2 7 4 3" xfId="5977" xr:uid="{00000000-0005-0000-0000-0000E5010000}"/>
    <cellStyle name="20% - Ênfase1 2 7 4 4" xfId="8554" xr:uid="{00000000-0005-0000-0000-0000E6010000}"/>
    <cellStyle name="20% - Ênfase1 2 7 4 5" xfId="11132" xr:uid="{00000000-0005-0000-0000-0000E7010000}"/>
    <cellStyle name="20% - Ênfase1 2 7 4 6" xfId="13753" xr:uid="{00000000-0005-0000-0000-0000E8010000}"/>
    <cellStyle name="20% - Ênfase1 2 7 5" xfId="3128" xr:uid="{00000000-0005-0000-0000-0000E9010000}"/>
    <cellStyle name="20% - Ênfase1 2 7 6" xfId="5707" xr:uid="{00000000-0005-0000-0000-0000EA010000}"/>
    <cellStyle name="20% - Ênfase1 2 7 7" xfId="8284" xr:uid="{00000000-0005-0000-0000-0000EB010000}"/>
    <cellStyle name="20% - Ênfase1 2 7 8" xfId="10862" xr:uid="{00000000-0005-0000-0000-0000EC010000}"/>
    <cellStyle name="20% - Ênfase1 2 7 9" xfId="13483" xr:uid="{00000000-0005-0000-0000-0000ED010000}"/>
    <cellStyle name="20% - Ênfase1 2 8" xfId="799" xr:uid="{00000000-0005-0000-0000-0000EE010000}"/>
    <cellStyle name="20% - Ênfase1 2 8 2" xfId="3399" xr:uid="{00000000-0005-0000-0000-0000EF010000}"/>
    <cellStyle name="20% - Ênfase1 2 8 3" xfId="5978" xr:uid="{00000000-0005-0000-0000-0000F0010000}"/>
    <cellStyle name="20% - Ênfase1 2 8 4" xfId="8555" xr:uid="{00000000-0005-0000-0000-0000F1010000}"/>
    <cellStyle name="20% - Ênfase1 2 8 5" xfId="11133" xr:uid="{00000000-0005-0000-0000-0000F2010000}"/>
    <cellStyle name="20% - Ênfase1 2 8 6" xfId="13754" xr:uid="{00000000-0005-0000-0000-0000F3010000}"/>
    <cellStyle name="20% - Ênfase1 2 9" xfId="800" xr:uid="{00000000-0005-0000-0000-0000F4010000}"/>
    <cellStyle name="20% - Ênfase1 2 9 2" xfId="3400" xr:uid="{00000000-0005-0000-0000-0000F5010000}"/>
    <cellStyle name="20% - Ênfase1 2 9 3" xfId="5979" xr:uid="{00000000-0005-0000-0000-0000F6010000}"/>
    <cellStyle name="20% - Ênfase1 2 9 4" xfId="8556" xr:uid="{00000000-0005-0000-0000-0000F7010000}"/>
    <cellStyle name="20% - Ênfase1 2 9 5" xfId="11134" xr:uid="{00000000-0005-0000-0000-0000F8010000}"/>
    <cellStyle name="20% - Ênfase1 2 9 6" xfId="13755" xr:uid="{00000000-0005-0000-0000-0000F9010000}"/>
    <cellStyle name="20% - Ênfase1 3" xfId="136" xr:uid="{00000000-0005-0000-0000-0000FA010000}"/>
    <cellStyle name="20% - Ênfase1 3 10" xfId="7893" xr:uid="{00000000-0005-0000-0000-0000FB010000}"/>
    <cellStyle name="20% - Ênfase1 3 11" xfId="10471" xr:uid="{00000000-0005-0000-0000-0000FC010000}"/>
    <cellStyle name="20% - Ênfase1 3 12" xfId="13092" xr:uid="{00000000-0005-0000-0000-0000FD010000}"/>
    <cellStyle name="20% - Ênfase1 3 2" xfId="232" xr:uid="{00000000-0005-0000-0000-0000FE010000}"/>
    <cellStyle name="20% - Ênfase1 3 2 10" xfId="10567" xr:uid="{00000000-0005-0000-0000-0000FF010000}"/>
    <cellStyle name="20% - Ênfase1 3 2 11" xfId="13188" xr:uid="{00000000-0005-0000-0000-000000020000}"/>
    <cellStyle name="20% - Ênfase1 3 2 2" xfId="453" xr:uid="{00000000-0005-0000-0000-000001020000}"/>
    <cellStyle name="20% - Ênfase1 3 2 2 2" xfId="801" xr:uid="{00000000-0005-0000-0000-000002020000}"/>
    <cellStyle name="20% - Ênfase1 3 2 2 2 2" xfId="3401" xr:uid="{00000000-0005-0000-0000-000003020000}"/>
    <cellStyle name="20% - Ênfase1 3 2 2 2 3" xfId="5980" xr:uid="{00000000-0005-0000-0000-000004020000}"/>
    <cellStyle name="20% - Ênfase1 3 2 2 2 4" xfId="8557" xr:uid="{00000000-0005-0000-0000-000005020000}"/>
    <cellStyle name="20% - Ênfase1 3 2 2 2 5" xfId="11135" xr:uid="{00000000-0005-0000-0000-000006020000}"/>
    <cellStyle name="20% - Ênfase1 3 2 2 2 6" xfId="13756" xr:uid="{00000000-0005-0000-0000-000007020000}"/>
    <cellStyle name="20% - Ênfase1 3 2 2 3" xfId="802" xr:uid="{00000000-0005-0000-0000-000008020000}"/>
    <cellStyle name="20% - Ênfase1 3 2 2 3 2" xfId="3402" xr:uid="{00000000-0005-0000-0000-000009020000}"/>
    <cellStyle name="20% - Ênfase1 3 2 2 3 3" xfId="5981" xr:uid="{00000000-0005-0000-0000-00000A020000}"/>
    <cellStyle name="20% - Ênfase1 3 2 2 3 4" xfId="8558" xr:uid="{00000000-0005-0000-0000-00000B020000}"/>
    <cellStyle name="20% - Ênfase1 3 2 2 3 5" xfId="11136" xr:uid="{00000000-0005-0000-0000-00000C020000}"/>
    <cellStyle name="20% - Ênfase1 3 2 2 3 6" xfId="13757" xr:uid="{00000000-0005-0000-0000-00000D020000}"/>
    <cellStyle name="20% - Ênfase1 3 2 2 4" xfId="803" xr:uid="{00000000-0005-0000-0000-00000E020000}"/>
    <cellStyle name="20% - Ênfase1 3 2 2 4 2" xfId="3403" xr:uid="{00000000-0005-0000-0000-00000F020000}"/>
    <cellStyle name="20% - Ênfase1 3 2 2 4 3" xfId="5982" xr:uid="{00000000-0005-0000-0000-000010020000}"/>
    <cellStyle name="20% - Ênfase1 3 2 2 4 4" xfId="8559" xr:uid="{00000000-0005-0000-0000-000011020000}"/>
    <cellStyle name="20% - Ênfase1 3 2 2 4 5" xfId="11137" xr:uid="{00000000-0005-0000-0000-000012020000}"/>
    <cellStyle name="20% - Ênfase1 3 2 2 4 6" xfId="13758" xr:uid="{00000000-0005-0000-0000-000013020000}"/>
    <cellStyle name="20% - Ênfase1 3 2 2 5" xfId="3054" xr:uid="{00000000-0005-0000-0000-000014020000}"/>
    <cellStyle name="20% - Ênfase1 3 2 2 6" xfId="5633" xr:uid="{00000000-0005-0000-0000-000015020000}"/>
    <cellStyle name="20% - Ênfase1 3 2 2 7" xfId="8210" xr:uid="{00000000-0005-0000-0000-000016020000}"/>
    <cellStyle name="20% - Ênfase1 3 2 2 8" xfId="10788" xr:uid="{00000000-0005-0000-0000-000017020000}"/>
    <cellStyle name="20% - Ênfase1 3 2 2 9" xfId="13409" xr:uid="{00000000-0005-0000-0000-000018020000}"/>
    <cellStyle name="20% - Ênfase1 3 2 3" xfId="674" xr:uid="{00000000-0005-0000-0000-000019020000}"/>
    <cellStyle name="20% - Ênfase1 3 2 3 2" xfId="804" xr:uid="{00000000-0005-0000-0000-00001A020000}"/>
    <cellStyle name="20% - Ênfase1 3 2 3 2 2" xfId="3404" xr:uid="{00000000-0005-0000-0000-00001B020000}"/>
    <cellStyle name="20% - Ênfase1 3 2 3 2 3" xfId="5983" xr:uid="{00000000-0005-0000-0000-00001C020000}"/>
    <cellStyle name="20% - Ênfase1 3 2 3 2 4" xfId="8560" xr:uid="{00000000-0005-0000-0000-00001D020000}"/>
    <cellStyle name="20% - Ênfase1 3 2 3 2 5" xfId="11138" xr:uid="{00000000-0005-0000-0000-00001E020000}"/>
    <cellStyle name="20% - Ênfase1 3 2 3 2 6" xfId="13759" xr:uid="{00000000-0005-0000-0000-00001F020000}"/>
    <cellStyle name="20% - Ênfase1 3 2 3 3" xfId="805" xr:uid="{00000000-0005-0000-0000-000020020000}"/>
    <cellStyle name="20% - Ênfase1 3 2 3 3 2" xfId="3405" xr:uid="{00000000-0005-0000-0000-000021020000}"/>
    <cellStyle name="20% - Ênfase1 3 2 3 3 3" xfId="5984" xr:uid="{00000000-0005-0000-0000-000022020000}"/>
    <cellStyle name="20% - Ênfase1 3 2 3 3 4" xfId="8561" xr:uid="{00000000-0005-0000-0000-000023020000}"/>
    <cellStyle name="20% - Ênfase1 3 2 3 3 5" xfId="11139" xr:uid="{00000000-0005-0000-0000-000024020000}"/>
    <cellStyle name="20% - Ênfase1 3 2 3 3 6" xfId="13760" xr:uid="{00000000-0005-0000-0000-000025020000}"/>
    <cellStyle name="20% - Ênfase1 3 2 3 4" xfId="3275" xr:uid="{00000000-0005-0000-0000-000026020000}"/>
    <cellStyle name="20% - Ênfase1 3 2 3 5" xfId="5854" xr:uid="{00000000-0005-0000-0000-000027020000}"/>
    <cellStyle name="20% - Ênfase1 3 2 3 6" xfId="8431" xr:uid="{00000000-0005-0000-0000-000028020000}"/>
    <cellStyle name="20% - Ênfase1 3 2 3 7" xfId="11009" xr:uid="{00000000-0005-0000-0000-000029020000}"/>
    <cellStyle name="20% - Ênfase1 3 2 3 8" xfId="13630" xr:uid="{00000000-0005-0000-0000-00002A020000}"/>
    <cellStyle name="20% - Ênfase1 3 2 4" xfId="806" xr:uid="{00000000-0005-0000-0000-00002B020000}"/>
    <cellStyle name="20% - Ênfase1 3 2 4 2" xfId="3406" xr:uid="{00000000-0005-0000-0000-00002C020000}"/>
    <cellStyle name="20% - Ênfase1 3 2 4 3" xfId="5985" xr:uid="{00000000-0005-0000-0000-00002D020000}"/>
    <cellStyle name="20% - Ênfase1 3 2 4 4" xfId="8562" xr:uid="{00000000-0005-0000-0000-00002E020000}"/>
    <cellStyle name="20% - Ênfase1 3 2 4 5" xfId="11140" xr:uid="{00000000-0005-0000-0000-00002F020000}"/>
    <cellStyle name="20% - Ênfase1 3 2 4 6" xfId="13761" xr:uid="{00000000-0005-0000-0000-000030020000}"/>
    <cellStyle name="20% - Ênfase1 3 2 5" xfId="807" xr:uid="{00000000-0005-0000-0000-000031020000}"/>
    <cellStyle name="20% - Ênfase1 3 2 5 2" xfId="3407" xr:uid="{00000000-0005-0000-0000-000032020000}"/>
    <cellStyle name="20% - Ênfase1 3 2 5 3" xfId="5986" xr:uid="{00000000-0005-0000-0000-000033020000}"/>
    <cellStyle name="20% - Ênfase1 3 2 5 4" xfId="8563" xr:uid="{00000000-0005-0000-0000-000034020000}"/>
    <cellStyle name="20% - Ênfase1 3 2 5 5" xfId="11141" xr:uid="{00000000-0005-0000-0000-000035020000}"/>
    <cellStyle name="20% - Ênfase1 3 2 5 6" xfId="13762" xr:uid="{00000000-0005-0000-0000-000036020000}"/>
    <cellStyle name="20% - Ênfase1 3 2 6" xfId="808" xr:uid="{00000000-0005-0000-0000-000037020000}"/>
    <cellStyle name="20% - Ênfase1 3 2 6 2" xfId="3408" xr:uid="{00000000-0005-0000-0000-000038020000}"/>
    <cellStyle name="20% - Ênfase1 3 2 6 3" xfId="5987" xr:uid="{00000000-0005-0000-0000-000039020000}"/>
    <cellStyle name="20% - Ênfase1 3 2 6 4" xfId="8564" xr:uid="{00000000-0005-0000-0000-00003A020000}"/>
    <cellStyle name="20% - Ênfase1 3 2 6 5" xfId="11142" xr:uid="{00000000-0005-0000-0000-00003B020000}"/>
    <cellStyle name="20% - Ênfase1 3 2 6 6" xfId="13763" xr:uid="{00000000-0005-0000-0000-00003C020000}"/>
    <cellStyle name="20% - Ênfase1 3 2 7" xfId="2833" xr:uid="{00000000-0005-0000-0000-00003D020000}"/>
    <cellStyle name="20% - Ênfase1 3 2 8" xfId="5412" xr:uid="{00000000-0005-0000-0000-00003E020000}"/>
    <cellStyle name="20% - Ênfase1 3 2 9" xfId="7989" xr:uid="{00000000-0005-0000-0000-00003F020000}"/>
    <cellStyle name="20% - Ênfase1 3 3" xfId="358" xr:uid="{00000000-0005-0000-0000-000040020000}"/>
    <cellStyle name="20% - Ênfase1 3 3 2" xfId="809" xr:uid="{00000000-0005-0000-0000-000041020000}"/>
    <cellStyle name="20% - Ênfase1 3 3 2 2" xfId="3409" xr:uid="{00000000-0005-0000-0000-000042020000}"/>
    <cellStyle name="20% - Ênfase1 3 3 2 3" xfId="5988" xr:uid="{00000000-0005-0000-0000-000043020000}"/>
    <cellStyle name="20% - Ênfase1 3 3 2 4" xfId="8565" xr:uid="{00000000-0005-0000-0000-000044020000}"/>
    <cellStyle name="20% - Ênfase1 3 3 2 5" xfId="11143" xr:uid="{00000000-0005-0000-0000-000045020000}"/>
    <cellStyle name="20% - Ênfase1 3 3 2 6" xfId="13764" xr:uid="{00000000-0005-0000-0000-000046020000}"/>
    <cellStyle name="20% - Ênfase1 3 3 3" xfId="810" xr:uid="{00000000-0005-0000-0000-000047020000}"/>
    <cellStyle name="20% - Ênfase1 3 3 3 2" xfId="3410" xr:uid="{00000000-0005-0000-0000-000048020000}"/>
    <cellStyle name="20% - Ênfase1 3 3 3 3" xfId="5989" xr:uid="{00000000-0005-0000-0000-000049020000}"/>
    <cellStyle name="20% - Ênfase1 3 3 3 4" xfId="8566" xr:uid="{00000000-0005-0000-0000-00004A020000}"/>
    <cellStyle name="20% - Ênfase1 3 3 3 5" xfId="11144" xr:uid="{00000000-0005-0000-0000-00004B020000}"/>
    <cellStyle name="20% - Ênfase1 3 3 3 6" xfId="13765" xr:uid="{00000000-0005-0000-0000-00004C020000}"/>
    <cellStyle name="20% - Ênfase1 3 3 4" xfId="811" xr:uid="{00000000-0005-0000-0000-00004D020000}"/>
    <cellStyle name="20% - Ênfase1 3 3 4 2" xfId="3411" xr:uid="{00000000-0005-0000-0000-00004E020000}"/>
    <cellStyle name="20% - Ênfase1 3 3 4 3" xfId="5990" xr:uid="{00000000-0005-0000-0000-00004F020000}"/>
    <cellStyle name="20% - Ênfase1 3 3 4 4" xfId="8567" xr:uid="{00000000-0005-0000-0000-000050020000}"/>
    <cellStyle name="20% - Ênfase1 3 3 4 5" xfId="11145" xr:uid="{00000000-0005-0000-0000-000051020000}"/>
    <cellStyle name="20% - Ênfase1 3 3 4 6" xfId="13766" xr:uid="{00000000-0005-0000-0000-000052020000}"/>
    <cellStyle name="20% - Ênfase1 3 3 5" xfId="2959" xr:uid="{00000000-0005-0000-0000-000053020000}"/>
    <cellStyle name="20% - Ênfase1 3 3 6" xfId="5538" xr:uid="{00000000-0005-0000-0000-000054020000}"/>
    <cellStyle name="20% - Ênfase1 3 3 7" xfId="8115" xr:uid="{00000000-0005-0000-0000-000055020000}"/>
    <cellStyle name="20% - Ênfase1 3 3 8" xfId="10693" xr:uid="{00000000-0005-0000-0000-000056020000}"/>
    <cellStyle name="20% - Ênfase1 3 3 9" xfId="13314" xr:uid="{00000000-0005-0000-0000-000057020000}"/>
    <cellStyle name="20% - Ênfase1 3 4" xfId="579" xr:uid="{00000000-0005-0000-0000-000058020000}"/>
    <cellStyle name="20% - Ênfase1 3 4 2" xfId="812" xr:uid="{00000000-0005-0000-0000-000059020000}"/>
    <cellStyle name="20% - Ênfase1 3 4 2 2" xfId="3412" xr:uid="{00000000-0005-0000-0000-00005A020000}"/>
    <cellStyle name="20% - Ênfase1 3 4 2 3" xfId="5991" xr:uid="{00000000-0005-0000-0000-00005B020000}"/>
    <cellStyle name="20% - Ênfase1 3 4 2 4" xfId="8568" xr:uid="{00000000-0005-0000-0000-00005C020000}"/>
    <cellStyle name="20% - Ênfase1 3 4 2 5" xfId="11146" xr:uid="{00000000-0005-0000-0000-00005D020000}"/>
    <cellStyle name="20% - Ênfase1 3 4 2 6" xfId="13767" xr:uid="{00000000-0005-0000-0000-00005E020000}"/>
    <cellStyle name="20% - Ênfase1 3 4 3" xfId="813" xr:uid="{00000000-0005-0000-0000-00005F020000}"/>
    <cellStyle name="20% - Ênfase1 3 4 3 2" xfId="3413" xr:uid="{00000000-0005-0000-0000-000060020000}"/>
    <cellStyle name="20% - Ênfase1 3 4 3 3" xfId="5992" xr:uid="{00000000-0005-0000-0000-000061020000}"/>
    <cellStyle name="20% - Ênfase1 3 4 3 4" xfId="8569" xr:uid="{00000000-0005-0000-0000-000062020000}"/>
    <cellStyle name="20% - Ênfase1 3 4 3 5" xfId="11147" xr:uid="{00000000-0005-0000-0000-000063020000}"/>
    <cellStyle name="20% - Ênfase1 3 4 3 6" xfId="13768" xr:uid="{00000000-0005-0000-0000-000064020000}"/>
    <cellStyle name="20% - Ênfase1 3 4 4" xfId="814" xr:uid="{00000000-0005-0000-0000-000065020000}"/>
    <cellStyle name="20% - Ênfase1 3 4 4 2" xfId="3414" xr:uid="{00000000-0005-0000-0000-000066020000}"/>
    <cellStyle name="20% - Ênfase1 3 4 4 3" xfId="5993" xr:uid="{00000000-0005-0000-0000-000067020000}"/>
    <cellStyle name="20% - Ênfase1 3 4 4 4" xfId="8570" xr:uid="{00000000-0005-0000-0000-000068020000}"/>
    <cellStyle name="20% - Ênfase1 3 4 4 5" xfId="11148" xr:uid="{00000000-0005-0000-0000-000069020000}"/>
    <cellStyle name="20% - Ênfase1 3 4 4 6" xfId="13769" xr:uid="{00000000-0005-0000-0000-00006A020000}"/>
    <cellStyle name="20% - Ênfase1 3 4 5" xfId="3180" xr:uid="{00000000-0005-0000-0000-00006B020000}"/>
    <cellStyle name="20% - Ênfase1 3 4 6" xfId="5759" xr:uid="{00000000-0005-0000-0000-00006C020000}"/>
    <cellStyle name="20% - Ênfase1 3 4 7" xfId="8336" xr:uid="{00000000-0005-0000-0000-00006D020000}"/>
    <cellStyle name="20% - Ênfase1 3 4 8" xfId="10914" xr:uid="{00000000-0005-0000-0000-00006E020000}"/>
    <cellStyle name="20% - Ênfase1 3 4 9" xfId="13535" xr:uid="{00000000-0005-0000-0000-00006F020000}"/>
    <cellStyle name="20% - Ênfase1 3 5" xfId="815" xr:uid="{00000000-0005-0000-0000-000070020000}"/>
    <cellStyle name="20% - Ênfase1 3 5 2" xfId="3415" xr:uid="{00000000-0005-0000-0000-000071020000}"/>
    <cellStyle name="20% - Ênfase1 3 5 3" xfId="5994" xr:uid="{00000000-0005-0000-0000-000072020000}"/>
    <cellStyle name="20% - Ênfase1 3 5 4" xfId="8571" xr:uid="{00000000-0005-0000-0000-000073020000}"/>
    <cellStyle name="20% - Ênfase1 3 5 5" xfId="11149" xr:uid="{00000000-0005-0000-0000-000074020000}"/>
    <cellStyle name="20% - Ênfase1 3 5 6" xfId="13770" xr:uid="{00000000-0005-0000-0000-000075020000}"/>
    <cellStyle name="20% - Ênfase1 3 6" xfId="816" xr:uid="{00000000-0005-0000-0000-000076020000}"/>
    <cellStyle name="20% - Ênfase1 3 6 2" xfId="3416" xr:uid="{00000000-0005-0000-0000-000077020000}"/>
    <cellStyle name="20% - Ênfase1 3 6 3" xfId="5995" xr:uid="{00000000-0005-0000-0000-000078020000}"/>
    <cellStyle name="20% - Ênfase1 3 6 4" xfId="8572" xr:uid="{00000000-0005-0000-0000-000079020000}"/>
    <cellStyle name="20% - Ênfase1 3 6 5" xfId="11150" xr:uid="{00000000-0005-0000-0000-00007A020000}"/>
    <cellStyle name="20% - Ênfase1 3 6 6" xfId="13771" xr:uid="{00000000-0005-0000-0000-00007B020000}"/>
    <cellStyle name="20% - Ênfase1 3 7" xfId="817" xr:uid="{00000000-0005-0000-0000-00007C020000}"/>
    <cellStyle name="20% - Ênfase1 3 7 2" xfId="3417" xr:uid="{00000000-0005-0000-0000-00007D020000}"/>
    <cellStyle name="20% - Ênfase1 3 7 3" xfId="5996" xr:uid="{00000000-0005-0000-0000-00007E020000}"/>
    <cellStyle name="20% - Ênfase1 3 7 4" xfId="8573" xr:uid="{00000000-0005-0000-0000-00007F020000}"/>
    <cellStyle name="20% - Ênfase1 3 7 5" xfId="11151" xr:uid="{00000000-0005-0000-0000-000080020000}"/>
    <cellStyle name="20% - Ênfase1 3 7 6" xfId="13772" xr:uid="{00000000-0005-0000-0000-000081020000}"/>
    <cellStyle name="20% - Ênfase1 3 8" xfId="2737" xr:uid="{00000000-0005-0000-0000-000082020000}"/>
    <cellStyle name="20% - Ênfase1 3 9" xfId="5316" xr:uid="{00000000-0005-0000-0000-000083020000}"/>
    <cellStyle name="20% - Ênfase1 4" xfId="135" xr:uid="{00000000-0005-0000-0000-000084020000}"/>
    <cellStyle name="20% - Ênfase1 4 10" xfId="7892" xr:uid="{00000000-0005-0000-0000-000085020000}"/>
    <cellStyle name="20% - Ênfase1 4 11" xfId="10470" xr:uid="{00000000-0005-0000-0000-000086020000}"/>
    <cellStyle name="20% - Ênfase1 4 12" xfId="13091" xr:uid="{00000000-0005-0000-0000-000087020000}"/>
    <cellStyle name="20% - Ênfase1 4 2" xfId="231" xr:uid="{00000000-0005-0000-0000-000088020000}"/>
    <cellStyle name="20% - Ênfase1 4 2 10" xfId="10566" xr:uid="{00000000-0005-0000-0000-000089020000}"/>
    <cellStyle name="20% - Ênfase1 4 2 11" xfId="13187" xr:uid="{00000000-0005-0000-0000-00008A020000}"/>
    <cellStyle name="20% - Ênfase1 4 2 2" xfId="452" xr:uid="{00000000-0005-0000-0000-00008B020000}"/>
    <cellStyle name="20% - Ênfase1 4 2 2 2" xfId="818" xr:uid="{00000000-0005-0000-0000-00008C020000}"/>
    <cellStyle name="20% - Ênfase1 4 2 2 2 2" xfId="3418" xr:uid="{00000000-0005-0000-0000-00008D020000}"/>
    <cellStyle name="20% - Ênfase1 4 2 2 2 3" xfId="5997" xr:uid="{00000000-0005-0000-0000-00008E020000}"/>
    <cellStyle name="20% - Ênfase1 4 2 2 2 4" xfId="8574" xr:uid="{00000000-0005-0000-0000-00008F020000}"/>
    <cellStyle name="20% - Ênfase1 4 2 2 2 5" xfId="11152" xr:uid="{00000000-0005-0000-0000-000090020000}"/>
    <cellStyle name="20% - Ênfase1 4 2 2 2 6" xfId="13773" xr:uid="{00000000-0005-0000-0000-000091020000}"/>
    <cellStyle name="20% - Ênfase1 4 2 2 3" xfId="819" xr:uid="{00000000-0005-0000-0000-000092020000}"/>
    <cellStyle name="20% - Ênfase1 4 2 2 3 2" xfId="3419" xr:uid="{00000000-0005-0000-0000-000093020000}"/>
    <cellStyle name="20% - Ênfase1 4 2 2 3 3" xfId="5998" xr:uid="{00000000-0005-0000-0000-000094020000}"/>
    <cellStyle name="20% - Ênfase1 4 2 2 3 4" xfId="8575" xr:uid="{00000000-0005-0000-0000-000095020000}"/>
    <cellStyle name="20% - Ênfase1 4 2 2 3 5" xfId="11153" xr:uid="{00000000-0005-0000-0000-000096020000}"/>
    <cellStyle name="20% - Ênfase1 4 2 2 3 6" xfId="13774" xr:uid="{00000000-0005-0000-0000-000097020000}"/>
    <cellStyle name="20% - Ênfase1 4 2 2 4" xfId="820" xr:uid="{00000000-0005-0000-0000-000098020000}"/>
    <cellStyle name="20% - Ênfase1 4 2 2 4 2" xfId="3420" xr:uid="{00000000-0005-0000-0000-000099020000}"/>
    <cellStyle name="20% - Ênfase1 4 2 2 4 3" xfId="5999" xr:uid="{00000000-0005-0000-0000-00009A020000}"/>
    <cellStyle name="20% - Ênfase1 4 2 2 4 4" xfId="8576" xr:uid="{00000000-0005-0000-0000-00009B020000}"/>
    <cellStyle name="20% - Ênfase1 4 2 2 4 5" xfId="11154" xr:uid="{00000000-0005-0000-0000-00009C020000}"/>
    <cellStyle name="20% - Ênfase1 4 2 2 4 6" xfId="13775" xr:uid="{00000000-0005-0000-0000-00009D020000}"/>
    <cellStyle name="20% - Ênfase1 4 2 2 5" xfId="3053" xr:uid="{00000000-0005-0000-0000-00009E020000}"/>
    <cellStyle name="20% - Ênfase1 4 2 2 6" xfId="5632" xr:uid="{00000000-0005-0000-0000-00009F020000}"/>
    <cellStyle name="20% - Ênfase1 4 2 2 7" xfId="8209" xr:uid="{00000000-0005-0000-0000-0000A0020000}"/>
    <cellStyle name="20% - Ênfase1 4 2 2 8" xfId="10787" xr:uid="{00000000-0005-0000-0000-0000A1020000}"/>
    <cellStyle name="20% - Ênfase1 4 2 2 9" xfId="13408" xr:uid="{00000000-0005-0000-0000-0000A2020000}"/>
    <cellStyle name="20% - Ênfase1 4 2 3" xfId="673" xr:uid="{00000000-0005-0000-0000-0000A3020000}"/>
    <cellStyle name="20% - Ênfase1 4 2 3 2" xfId="821" xr:uid="{00000000-0005-0000-0000-0000A4020000}"/>
    <cellStyle name="20% - Ênfase1 4 2 3 2 2" xfId="3421" xr:uid="{00000000-0005-0000-0000-0000A5020000}"/>
    <cellStyle name="20% - Ênfase1 4 2 3 2 3" xfId="6000" xr:uid="{00000000-0005-0000-0000-0000A6020000}"/>
    <cellStyle name="20% - Ênfase1 4 2 3 2 4" xfId="8577" xr:uid="{00000000-0005-0000-0000-0000A7020000}"/>
    <cellStyle name="20% - Ênfase1 4 2 3 2 5" xfId="11155" xr:uid="{00000000-0005-0000-0000-0000A8020000}"/>
    <cellStyle name="20% - Ênfase1 4 2 3 2 6" xfId="13776" xr:uid="{00000000-0005-0000-0000-0000A9020000}"/>
    <cellStyle name="20% - Ênfase1 4 2 3 3" xfId="822" xr:uid="{00000000-0005-0000-0000-0000AA020000}"/>
    <cellStyle name="20% - Ênfase1 4 2 3 3 2" xfId="3422" xr:uid="{00000000-0005-0000-0000-0000AB020000}"/>
    <cellStyle name="20% - Ênfase1 4 2 3 3 3" xfId="6001" xr:uid="{00000000-0005-0000-0000-0000AC020000}"/>
    <cellStyle name="20% - Ênfase1 4 2 3 3 4" xfId="8578" xr:uid="{00000000-0005-0000-0000-0000AD020000}"/>
    <cellStyle name="20% - Ênfase1 4 2 3 3 5" xfId="11156" xr:uid="{00000000-0005-0000-0000-0000AE020000}"/>
    <cellStyle name="20% - Ênfase1 4 2 3 3 6" xfId="13777" xr:uid="{00000000-0005-0000-0000-0000AF020000}"/>
    <cellStyle name="20% - Ênfase1 4 2 3 4" xfId="3274" xr:uid="{00000000-0005-0000-0000-0000B0020000}"/>
    <cellStyle name="20% - Ênfase1 4 2 3 5" xfId="5853" xr:uid="{00000000-0005-0000-0000-0000B1020000}"/>
    <cellStyle name="20% - Ênfase1 4 2 3 6" xfId="8430" xr:uid="{00000000-0005-0000-0000-0000B2020000}"/>
    <cellStyle name="20% - Ênfase1 4 2 3 7" xfId="11008" xr:uid="{00000000-0005-0000-0000-0000B3020000}"/>
    <cellStyle name="20% - Ênfase1 4 2 3 8" xfId="13629" xr:uid="{00000000-0005-0000-0000-0000B4020000}"/>
    <cellStyle name="20% - Ênfase1 4 2 4" xfId="823" xr:uid="{00000000-0005-0000-0000-0000B5020000}"/>
    <cellStyle name="20% - Ênfase1 4 2 4 2" xfId="3423" xr:uid="{00000000-0005-0000-0000-0000B6020000}"/>
    <cellStyle name="20% - Ênfase1 4 2 4 3" xfId="6002" xr:uid="{00000000-0005-0000-0000-0000B7020000}"/>
    <cellStyle name="20% - Ênfase1 4 2 4 4" xfId="8579" xr:uid="{00000000-0005-0000-0000-0000B8020000}"/>
    <cellStyle name="20% - Ênfase1 4 2 4 5" xfId="11157" xr:uid="{00000000-0005-0000-0000-0000B9020000}"/>
    <cellStyle name="20% - Ênfase1 4 2 4 6" xfId="13778" xr:uid="{00000000-0005-0000-0000-0000BA020000}"/>
    <cellStyle name="20% - Ênfase1 4 2 5" xfId="824" xr:uid="{00000000-0005-0000-0000-0000BB020000}"/>
    <cellStyle name="20% - Ênfase1 4 2 5 2" xfId="3424" xr:uid="{00000000-0005-0000-0000-0000BC020000}"/>
    <cellStyle name="20% - Ênfase1 4 2 5 3" xfId="6003" xr:uid="{00000000-0005-0000-0000-0000BD020000}"/>
    <cellStyle name="20% - Ênfase1 4 2 5 4" xfId="8580" xr:uid="{00000000-0005-0000-0000-0000BE020000}"/>
    <cellStyle name="20% - Ênfase1 4 2 5 5" xfId="11158" xr:uid="{00000000-0005-0000-0000-0000BF020000}"/>
    <cellStyle name="20% - Ênfase1 4 2 5 6" xfId="13779" xr:uid="{00000000-0005-0000-0000-0000C0020000}"/>
    <cellStyle name="20% - Ênfase1 4 2 6" xfId="825" xr:uid="{00000000-0005-0000-0000-0000C1020000}"/>
    <cellStyle name="20% - Ênfase1 4 2 6 2" xfId="3425" xr:uid="{00000000-0005-0000-0000-0000C2020000}"/>
    <cellStyle name="20% - Ênfase1 4 2 6 3" xfId="6004" xr:uid="{00000000-0005-0000-0000-0000C3020000}"/>
    <cellStyle name="20% - Ênfase1 4 2 6 4" xfId="8581" xr:uid="{00000000-0005-0000-0000-0000C4020000}"/>
    <cellStyle name="20% - Ênfase1 4 2 6 5" xfId="11159" xr:uid="{00000000-0005-0000-0000-0000C5020000}"/>
    <cellStyle name="20% - Ênfase1 4 2 6 6" xfId="13780" xr:uid="{00000000-0005-0000-0000-0000C6020000}"/>
    <cellStyle name="20% - Ênfase1 4 2 7" xfId="2832" xr:uid="{00000000-0005-0000-0000-0000C7020000}"/>
    <cellStyle name="20% - Ênfase1 4 2 8" xfId="5411" xr:uid="{00000000-0005-0000-0000-0000C8020000}"/>
    <cellStyle name="20% - Ênfase1 4 2 9" xfId="7988" xr:uid="{00000000-0005-0000-0000-0000C9020000}"/>
    <cellStyle name="20% - Ênfase1 4 3" xfId="357" xr:uid="{00000000-0005-0000-0000-0000CA020000}"/>
    <cellStyle name="20% - Ênfase1 4 3 2" xfId="826" xr:uid="{00000000-0005-0000-0000-0000CB020000}"/>
    <cellStyle name="20% - Ênfase1 4 3 2 2" xfId="3426" xr:uid="{00000000-0005-0000-0000-0000CC020000}"/>
    <cellStyle name="20% - Ênfase1 4 3 2 3" xfId="6005" xr:uid="{00000000-0005-0000-0000-0000CD020000}"/>
    <cellStyle name="20% - Ênfase1 4 3 2 4" xfId="8582" xr:uid="{00000000-0005-0000-0000-0000CE020000}"/>
    <cellStyle name="20% - Ênfase1 4 3 2 5" xfId="11160" xr:uid="{00000000-0005-0000-0000-0000CF020000}"/>
    <cellStyle name="20% - Ênfase1 4 3 2 6" xfId="13781" xr:uid="{00000000-0005-0000-0000-0000D0020000}"/>
    <cellStyle name="20% - Ênfase1 4 3 3" xfId="827" xr:uid="{00000000-0005-0000-0000-0000D1020000}"/>
    <cellStyle name="20% - Ênfase1 4 3 3 2" xfId="3427" xr:uid="{00000000-0005-0000-0000-0000D2020000}"/>
    <cellStyle name="20% - Ênfase1 4 3 3 3" xfId="6006" xr:uid="{00000000-0005-0000-0000-0000D3020000}"/>
    <cellStyle name="20% - Ênfase1 4 3 3 4" xfId="8583" xr:uid="{00000000-0005-0000-0000-0000D4020000}"/>
    <cellStyle name="20% - Ênfase1 4 3 3 5" xfId="11161" xr:uid="{00000000-0005-0000-0000-0000D5020000}"/>
    <cellStyle name="20% - Ênfase1 4 3 3 6" xfId="13782" xr:uid="{00000000-0005-0000-0000-0000D6020000}"/>
    <cellStyle name="20% - Ênfase1 4 3 4" xfId="828" xr:uid="{00000000-0005-0000-0000-0000D7020000}"/>
    <cellStyle name="20% - Ênfase1 4 3 4 2" xfId="3428" xr:uid="{00000000-0005-0000-0000-0000D8020000}"/>
    <cellStyle name="20% - Ênfase1 4 3 4 3" xfId="6007" xr:uid="{00000000-0005-0000-0000-0000D9020000}"/>
    <cellStyle name="20% - Ênfase1 4 3 4 4" xfId="8584" xr:uid="{00000000-0005-0000-0000-0000DA020000}"/>
    <cellStyle name="20% - Ênfase1 4 3 4 5" xfId="11162" xr:uid="{00000000-0005-0000-0000-0000DB020000}"/>
    <cellStyle name="20% - Ênfase1 4 3 4 6" xfId="13783" xr:uid="{00000000-0005-0000-0000-0000DC020000}"/>
    <cellStyle name="20% - Ênfase1 4 3 5" xfId="2958" xr:uid="{00000000-0005-0000-0000-0000DD020000}"/>
    <cellStyle name="20% - Ênfase1 4 3 6" xfId="5537" xr:uid="{00000000-0005-0000-0000-0000DE020000}"/>
    <cellStyle name="20% - Ênfase1 4 3 7" xfId="8114" xr:uid="{00000000-0005-0000-0000-0000DF020000}"/>
    <cellStyle name="20% - Ênfase1 4 3 8" xfId="10692" xr:uid="{00000000-0005-0000-0000-0000E0020000}"/>
    <cellStyle name="20% - Ênfase1 4 3 9" xfId="13313" xr:uid="{00000000-0005-0000-0000-0000E1020000}"/>
    <cellStyle name="20% - Ênfase1 4 4" xfId="578" xr:uid="{00000000-0005-0000-0000-0000E2020000}"/>
    <cellStyle name="20% - Ênfase1 4 4 2" xfId="829" xr:uid="{00000000-0005-0000-0000-0000E3020000}"/>
    <cellStyle name="20% - Ênfase1 4 4 2 2" xfId="3429" xr:uid="{00000000-0005-0000-0000-0000E4020000}"/>
    <cellStyle name="20% - Ênfase1 4 4 2 3" xfId="6008" xr:uid="{00000000-0005-0000-0000-0000E5020000}"/>
    <cellStyle name="20% - Ênfase1 4 4 2 4" xfId="8585" xr:uid="{00000000-0005-0000-0000-0000E6020000}"/>
    <cellStyle name="20% - Ênfase1 4 4 2 5" xfId="11163" xr:uid="{00000000-0005-0000-0000-0000E7020000}"/>
    <cellStyle name="20% - Ênfase1 4 4 2 6" xfId="13784" xr:uid="{00000000-0005-0000-0000-0000E8020000}"/>
    <cellStyle name="20% - Ênfase1 4 4 3" xfId="830" xr:uid="{00000000-0005-0000-0000-0000E9020000}"/>
    <cellStyle name="20% - Ênfase1 4 4 3 2" xfId="3430" xr:uid="{00000000-0005-0000-0000-0000EA020000}"/>
    <cellStyle name="20% - Ênfase1 4 4 3 3" xfId="6009" xr:uid="{00000000-0005-0000-0000-0000EB020000}"/>
    <cellStyle name="20% - Ênfase1 4 4 3 4" xfId="8586" xr:uid="{00000000-0005-0000-0000-0000EC020000}"/>
    <cellStyle name="20% - Ênfase1 4 4 3 5" xfId="11164" xr:uid="{00000000-0005-0000-0000-0000ED020000}"/>
    <cellStyle name="20% - Ênfase1 4 4 3 6" xfId="13785" xr:uid="{00000000-0005-0000-0000-0000EE020000}"/>
    <cellStyle name="20% - Ênfase1 4 4 4" xfId="831" xr:uid="{00000000-0005-0000-0000-0000EF020000}"/>
    <cellStyle name="20% - Ênfase1 4 4 4 2" xfId="3431" xr:uid="{00000000-0005-0000-0000-0000F0020000}"/>
    <cellStyle name="20% - Ênfase1 4 4 4 3" xfId="6010" xr:uid="{00000000-0005-0000-0000-0000F1020000}"/>
    <cellStyle name="20% - Ênfase1 4 4 4 4" xfId="8587" xr:uid="{00000000-0005-0000-0000-0000F2020000}"/>
    <cellStyle name="20% - Ênfase1 4 4 4 5" xfId="11165" xr:uid="{00000000-0005-0000-0000-0000F3020000}"/>
    <cellStyle name="20% - Ênfase1 4 4 4 6" xfId="13786" xr:uid="{00000000-0005-0000-0000-0000F4020000}"/>
    <cellStyle name="20% - Ênfase1 4 4 5" xfId="3179" xr:uid="{00000000-0005-0000-0000-0000F5020000}"/>
    <cellStyle name="20% - Ênfase1 4 4 6" xfId="5758" xr:uid="{00000000-0005-0000-0000-0000F6020000}"/>
    <cellStyle name="20% - Ênfase1 4 4 7" xfId="8335" xr:uid="{00000000-0005-0000-0000-0000F7020000}"/>
    <cellStyle name="20% - Ênfase1 4 4 8" xfId="10913" xr:uid="{00000000-0005-0000-0000-0000F8020000}"/>
    <cellStyle name="20% - Ênfase1 4 4 9" xfId="13534" xr:uid="{00000000-0005-0000-0000-0000F9020000}"/>
    <cellStyle name="20% - Ênfase1 4 5" xfId="832" xr:uid="{00000000-0005-0000-0000-0000FA020000}"/>
    <cellStyle name="20% - Ênfase1 4 5 2" xfId="3432" xr:uid="{00000000-0005-0000-0000-0000FB020000}"/>
    <cellStyle name="20% - Ênfase1 4 5 3" xfId="6011" xr:uid="{00000000-0005-0000-0000-0000FC020000}"/>
    <cellStyle name="20% - Ênfase1 4 5 4" xfId="8588" xr:uid="{00000000-0005-0000-0000-0000FD020000}"/>
    <cellStyle name="20% - Ênfase1 4 5 5" xfId="11166" xr:uid="{00000000-0005-0000-0000-0000FE020000}"/>
    <cellStyle name="20% - Ênfase1 4 5 6" xfId="13787" xr:uid="{00000000-0005-0000-0000-0000FF020000}"/>
    <cellStyle name="20% - Ênfase1 4 6" xfId="833" xr:uid="{00000000-0005-0000-0000-000000030000}"/>
    <cellStyle name="20% - Ênfase1 4 6 2" xfId="3433" xr:uid="{00000000-0005-0000-0000-000001030000}"/>
    <cellStyle name="20% - Ênfase1 4 6 3" xfId="6012" xr:uid="{00000000-0005-0000-0000-000002030000}"/>
    <cellStyle name="20% - Ênfase1 4 6 4" xfId="8589" xr:uid="{00000000-0005-0000-0000-000003030000}"/>
    <cellStyle name="20% - Ênfase1 4 6 5" xfId="11167" xr:uid="{00000000-0005-0000-0000-000004030000}"/>
    <cellStyle name="20% - Ênfase1 4 6 6" xfId="13788" xr:uid="{00000000-0005-0000-0000-000005030000}"/>
    <cellStyle name="20% - Ênfase1 4 7" xfId="834" xr:uid="{00000000-0005-0000-0000-000006030000}"/>
    <cellStyle name="20% - Ênfase1 4 7 2" xfId="3434" xr:uid="{00000000-0005-0000-0000-000007030000}"/>
    <cellStyle name="20% - Ênfase1 4 7 3" xfId="6013" xr:uid="{00000000-0005-0000-0000-000008030000}"/>
    <cellStyle name="20% - Ênfase1 4 7 4" xfId="8590" xr:uid="{00000000-0005-0000-0000-000009030000}"/>
    <cellStyle name="20% - Ênfase1 4 7 5" xfId="11168" xr:uid="{00000000-0005-0000-0000-00000A030000}"/>
    <cellStyle name="20% - Ênfase1 4 7 6" xfId="13789" xr:uid="{00000000-0005-0000-0000-00000B030000}"/>
    <cellStyle name="20% - Ênfase1 4 8" xfId="2736" xr:uid="{00000000-0005-0000-0000-00000C030000}"/>
    <cellStyle name="20% - Ênfase1 4 9" xfId="5315" xr:uid="{00000000-0005-0000-0000-00000D030000}"/>
    <cellStyle name="20% - Ênfase1 5" xfId="97" xr:uid="{00000000-0005-0000-0000-00000E030000}"/>
    <cellStyle name="20% - Ênfase1 5 10" xfId="10436" xr:uid="{00000000-0005-0000-0000-00000F030000}"/>
    <cellStyle name="20% - Ênfase1 5 11" xfId="13057" xr:uid="{00000000-0005-0000-0000-000010030000}"/>
    <cellStyle name="20% - Ênfase1 5 2" xfId="323" xr:uid="{00000000-0005-0000-0000-000011030000}"/>
    <cellStyle name="20% - Ênfase1 5 2 2" xfId="835" xr:uid="{00000000-0005-0000-0000-000012030000}"/>
    <cellStyle name="20% - Ênfase1 5 2 2 2" xfId="3435" xr:uid="{00000000-0005-0000-0000-000013030000}"/>
    <cellStyle name="20% - Ênfase1 5 2 2 3" xfId="6014" xr:uid="{00000000-0005-0000-0000-000014030000}"/>
    <cellStyle name="20% - Ênfase1 5 2 2 4" xfId="8591" xr:uid="{00000000-0005-0000-0000-000015030000}"/>
    <cellStyle name="20% - Ênfase1 5 2 2 5" xfId="11169" xr:uid="{00000000-0005-0000-0000-000016030000}"/>
    <cellStyle name="20% - Ênfase1 5 2 2 6" xfId="13790" xr:uid="{00000000-0005-0000-0000-000017030000}"/>
    <cellStyle name="20% - Ênfase1 5 2 3" xfId="836" xr:uid="{00000000-0005-0000-0000-000018030000}"/>
    <cellStyle name="20% - Ênfase1 5 2 3 2" xfId="3436" xr:uid="{00000000-0005-0000-0000-000019030000}"/>
    <cellStyle name="20% - Ênfase1 5 2 3 3" xfId="6015" xr:uid="{00000000-0005-0000-0000-00001A030000}"/>
    <cellStyle name="20% - Ênfase1 5 2 3 4" xfId="8592" xr:uid="{00000000-0005-0000-0000-00001B030000}"/>
    <cellStyle name="20% - Ênfase1 5 2 3 5" xfId="11170" xr:uid="{00000000-0005-0000-0000-00001C030000}"/>
    <cellStyle name="20% - Ênfase1 5 2 3 6" xfId="13791" xr:uid="{00000000-0005-0000-0000-00001D030000}"/>
    <cellStyle name="20% - Ênfase1 5 2 4" xfId="837" xr:uid="{00000000-0005-0000-0000-00001E030000}"/>
    <cellStyle name="20% - Ênfase1 5 2 4 2" xfId="3437" xr:uid="{00000000-0005-0000-0000-00001F030000}"/>
    <cellStyle name="20% - Ênfase1 5 2 4 3" xfId="6016" xr:uid="{00000000-0005-0000-0000-000020030000}"/>
    <cellStyle name="20% - Ênfase1 5 2 4 4" xfId="8593" xr:uid="{00000000-0005-0000-0000-000021030000}"/>
    <cellStyle name="20% - Ênfase1 5 2 4 5" xfId="11171" xr:uid="{00000000-0005-0000-0000-000022030000}"/>
    <cellStyle name="20% - Ênfase1 5 2 4 6" xfId="13792" xr:uid="{00000000-0005-0000-0000-000023030000}"/>
    <cellStyle name="20% - Ênfase1 5 2 5" xfId="2924" xr:uid="{00000000-0005-0000-0000-000024030000}"/>
    <cellStyle name="20% - Ênfase1 5 2 6" xfId="5503" xr:uid="{00000000-0005-0000-0000-000025030000}"/>
    <cellStyle name="20% - Ênfase1 5 2 7" xfId="8080" xr:uid="{00000000-0005-0000-0000-000026030000}"/>
    <cellStyle name="20% - Ênfase1 5 2 8" xfId="10658" xr:uid="{00000000-0005-0000-0000-000027030000}"/>
    <cellStyle name="20% - Ênfase1 5 2 9" xfId="13279" xr:uid="{00000000-0005-0000-0000-000028030000}"/>
    <cellStyle name="20% - Ênfase1 5 3" xfId="544" xr:uid="{00000000-0005-0000-0000-000029030000}"/>
    <cellStyle name="20% - Ênfase1 5 3 2" xfId="838" xr:uid="{00000000-0005-0000-0000-00002A030000}"/>
    <cellStyle name="20% - Ênfase1 5 3 2 2" xfId="3438" xr:uid="{00000000-0005-0000-0000-00002B030000}"/>
    <cellStyle name="20% - Ênfase1 5 3 2 3" xfId="6017" xr:uid="{00000000-0005-0000-0000-00002C030000}"/>
    <cellStyle name="20% - Ênfase1 5 3 2 4" xfId="8594" xr:uid="{00000000-0005-0000-0000-00002D030000}"/>
    <cellStyle name="20% - Ênfase1 5 3 2 5" xfId="11172" xr:uid="{00000000-0005-0000-0000-00002E030000}"/>
    <cellStyle name="20% - Ênfase1 5 3 2 6" xfId="13793" xr:uid="{00000000-0005-0000-0000-00002F030000}"/>
    <cellStyle name="20% - Ênfase1 5 3 3" xfId="839" xr:uid="{00000000-0005-0000-0000-000030030000}"/>
    <cellStyle name="20% - Ênfase1 5 3 3 2" xfId="3439" xr:uid="{00000000-0005-0000-0000-000031030000}"/>
    <cellStyle name="20% - Ênfase1 5 3 3 3" xfId="6018" xr:uid="{00000000-0005-0000-0000-000032030000}"/>
    <cellStyle name="20% - Ênfase1 5 3 3 4" xfId="8595" xr:uid="{00000000-0005-0000-0000-000033030000}"/>
    <cellStyle name="20% - Ênfase1 5 3 3 5" xfId="11173" xr:uid="{00000000-0005-0000-0000-000034030000}"/>
    <cellStyle name="20% - Ênfase1 5 3 3 6" xfId="13794" xr:uid="{00000000-0005-0000-0000-000035030000}"/>
    <cellStyle name="20% - Ênfase1 5 3 4" xfId="3145" xr:uid="{00000000-0005-0000-0000-000036030000}"/>
    <cellStyle name="20% - Ênfase1 5 3 5" xfId="5724" xr:uid="{00000000-0005-0000-0000-000037030000}"/>
    <cellStyle name="20% - Ênfase1 5 3 6" xfId="8301" xr:uid="{00000000-0005-0000-0000-000038030000}"/>
    <cellStyle name="20% - Ênfase1 5 3 7" xfId="10879" xr:uid="{00000000-0005-0000-0000-000039030000}"/>
    <cellStyle name="20% - Ênfase1 5 3 8" xfId="13500" xr:uid="{00000000-0005-0000-0000-00003A030000}"/>
    <cellStyle name="20% - Ênfase1 5 4" xfId="840" xr:uid="{00000000-0005-0000-0000-00003B030000}"/>
    <cellStyle name="20% - Ênfase1 5 4 2" xfId="3440" xr:uid="{00000000-0005-0000-0000-00003C030000}"/>
    <cellStyle name="20% - Ênfase1 5 4 3" xfId="6019" xr:uid="{00000000-0005-0000-0000-00003D030000}"/>
    <cellStyle name="20% - Ênfase1 5 4 4" xfId="8596" xr:uid="{00000000-0005-0000-0000-00003E030000}"/>
    <cellStyle name="20% - Ênfase1 5 4 5" xfId="11174" xr:uid="{00000000-0005-0000-0000-00003F030000}"/>
    <cellStyle name="20% - Ênfase1 5 4 6" xfId="13795" xr:uid="{00000000-0005-0000-0000-000040030000}"/>
    <cellStyle name="20% - Ênfase1 5 5" xfId="841" xr:uid="{00000000-0005-0000-0000-000041030000}"/>
    <cellStyle name="20% - Ênfase1 5 5 2" xfId="3441" xr:uid="{00000000-0005-0000-0000-000042030000}"/>
    <cellStyle name="20% - Ênfase1 5 5 3" xfId="6020" xr:uid="{00000000-0005-0000-0000-000043030000}"/>
    <cellStyle name="20% - Ênfase1 5 5 4" xfId="8597" xr:uid="{00000000-0005-0000-0000-000044030000}"/>
    <cellStyle name="20% - Ênfase1 5 5 5" xfId="11175" xr:uid="{00000000-0005-0000-0000-000045030000}"/>
    <cellStyle name="20% - Ênfase1 5 5 6" xfId="13796" xr:uid="{00000000-0005-0000-0000-000046030000}"/>
    <cellStyle name="20% - Ênfase1 5 6" xfId="842" xr:uid="{00000000-0005-0000-0000-000047030000}"/>
    <cellStyle name="20% - Ênfase1 5 6 2" xfId="3442" xr:uid="{00000000-0005-0000-0000-000048030000}"/>
    <cellStyle name="20% - Ênfase1 5 6 3" xfId="6021" xr:uid="{00000000-0005-0000-0000-000049030000}"/>
    <cellStyle name="20% - Ênfase1 5 6 4" xfId="8598" xr:uid="{00000000-0005-0000-0000-00004A030000}"/>
    <cellStyle name="20% - Ênfase1 5 6 5" xfId="11176" xr:uid="{00000000-0005-0000-0000-00004B030000}"/>
    <cellStyle name="20% - Ênfase1 5 6 6" xfId="13797" xr:uid="{00000000-0005-0000-0000-00004C030000}"/>
    <cellStyle name="20% - Ênfase1 5 7" xfId="2702" xr:uid="{00000000-0005-0000-0000-00004D030000}"/>
    <cellStyle name="20% - Ênfase1 5 8" xfId="5281" xr:uid="{00000000-0005-0000-0000-00004E030000}"/>
    <cellStyle name="20% - Ênfase1 5 9" xfId="7858" xr:uid="{00000000-0005-0000-0000-00004F030000}"/>
    <cellStyle name="20% - Ênfase1 6" xfId="194" xr:uid="{00000000-0005-0000-0000-000050030000}"/>
    <cellStyle name="20% - Ênfase1 6 10" xfId="10529" xr:uid="{00000000-0005-0000-0000-000051030000}"/>
    <cellStyle name="20% - Ênfase1 6 11" xfId="13150" xr:uid="{00000000-0005-0000-0000-000052030000}"/>
    <cellStyle name="20% - Ênfase1 6 2" xfId="416" xr:uid="{00000000-0005-0000-0000-000053030000}"/>
    <cellStyle name="20% - Ênfase1 6 2 2" xfId="843" xr:uid="{00000000-0005-0000-0000-000054030000}"/>
    <cellStyle name="20% - Ênfase1 6 2 2 2" xfId="3443" xr:uid="{00000000-0005-0000-0000-000055030000}"/>
    <cellStyle name="20% - Ênfase1 6 2 2 3" xfId="6022" xr:uid="{00000000-0005-0000-0000-000056030000}"/>
    <cellStyle name="20% - Ênfase1 6 2 2 4" xfId="8599" xr:uid="{00000000-0005-0000-0000-000057030000}"/>
    <cellStyle name="20% - Ênfase1 6 2 2 5" xfId="11177" xr:uid="{00000000-0005-0000-0000-000058030000}"/>
    <cellStyle name="20% - Ênfase1 6 2 2 6" xfId="13798" xr:uid="{00000000-0005-0000-0000-000059030000}"/>
    <cellStyle name="20% - Ênfase1 6 2 3" xfId="844" xr:uid="{00000000-0005-0000-0000-00005A030000}"/>
    <cellStyle name="20% - Ênfase1 6 2 3 2" xfId="3444" xr:uid="{00000000-0005-0000-0000-00005B030000}"/>
    <cellStyle name="20% - Ênfase1 6 2 3 3" xfId="6023" xr:uid="{00000000-0005-0000-0000-00005C030000}"/>
    <cellStyle name="20% - Ênfase1 6 2 3 4" xfId="8600" xr:uid="{00000000-0005-0000-0000-00005D030000}"/>
    <cellStyle name="20% - Ênfase1 6 2 3 5" xfId="11178" xr:uid="{00000000-0005-0000-0000-00005E030000}"/>
    <cellStyle name="20% - Ênfase1 6 2 3 6" xfId="13799" xr:uid="{00000000-0005-0000-0000-00005F030000}"/>
    <cellStyle name="20% - Ênfase1 6 2 4" xfId="845" xr:uid="{00000000-0005-0000-0000-000060030000}"/>
    <cellStyle name="20% - Ênfase1 6 2 4 2" xfId="3445" xr:uid="{00000000-0005-0000-0000-000061030000}"/>
    <cellStyle name="20% - Ênfase1 6 2 4 3" xfId="6024" xr:uid="{00000000-0005-0000-0000-000062030000}"/>
    <cellStyle name="20% - Ênfase1 6 2 4 4" xfId="8601" xr:uid="{00000000-0005-0000-0000-000063030000}"/>
    <cellStyle name="20% - Ênfase1 6 2 4 5" xfId="11179" xr:uid="{00000000-0005-0000-0000-000064030000}"/>
    <cellStyle name="20% - Ênfase1 6 2 4 6" xfId="13800" xr:uid="{00000000-0005-0000-0000-000065030000}"/>
    <cellStyle name="20% - Ênfase1 6 2 5" xfId="3017" xr:uid="{00000000-0005-0000-0000-000066030000}"/>
    <cellStyle name="20% - Ênfase1 6 2 6" xfId="5596" xr:uid="{00000000-0005-0000-0000-000067030000}"/>
    <cellStyle name="20% - Ênfase1 6 2 7" xfId="8173" xr:uid="{00000000-0005-0000-0000-000068030000}"/>
    <cellStyle name="20% - Ênfase1 6 2 8" xfId="10751" xr:uid="{00000000-0005-0000-0000-000069030000}"/>
    <cellStyle name="20% - Ênfase1 6 2 9" xfId="13372" xr:uid="{00000000-0005-0000-0000-00006A030000}"/>
    <cellStyle name="20% - Ênfase1 6 3" xfId="637" xr:uid="{00000000-0005-0000-0000-00006B030000}"/>
    <cellStyle name="20% - Ênfase1 6 3 2" xfId="846" xr:uid="{00000000-0005-0000-0000-00006C030000}"/>
    <cellStyle name="20% - Ênfase1 6 3 2 2" xfId="3446" xr:uid="{00000000-0005-0000-0000-00006D030000}"/>
    <cellStyle name="20% - Ênfase1 6 3 2 3" xfId="6025" xr:uid="{00000000-0005-0000-0000-00006E030000}"/>
    <cellStyle name="20% - Ênfase1 6 3 2 4" xfId="8602" xr:uid="{00000000-0005-0000-0000-00006F030000}"/>
    <cellStyle name="20% - Ênfase1 6 3 2 5" xfId="11180" xr:uid="{00000000-0005-0000-0000-000070030000}"/>
    <cellStyle name="20% - Ênfase1 6 3 2 6" xfId="13801" xr:uid="{00000000-0005-0000-0000-000071030000}"/>
    <cellStyle name="20% - Ênfase1 6 3 3" xfId="847" xr:uid="{00000000-0005-0000-0000-000072030000}"/>
    <cellStyle name="20% - Ênfase1 6 3 3 2" xfId="3447" xr:uid="{00000000-0005-0000-0000-000073030000}"/>
    <cellStyle name="20% - Ênfase1 6 3 3 3" xfId="6026" xr:uid="{00000000-0005-0000-0000-000074030000}"/>
    <cellStyle name="20% - Ênfase1 6 3 3 4" xfId="8603" xr:uid="{00000000-0005-0000-0000-000075030000}"/>
    <cellStyle name="20% - Ênfase1 6 3 3 5" xfId="11181" xr:uid="{00000000-0005-0000-0000-000076030000}"/>
    <cellStyle name="20% - Ênfase1 6 3 3 6" xfId="13802" xr:uid="{00000000-0005-0000-0000-000077030000}"/>
    <cellStyle name="20% - Ênfase1 6 3 4" xfId="3238" xr:uid="{00000000-0005-0000-0000-000078030000}"/>
    <cellStyle name="20% - Ênfase1 6 3 5" xfId="5817" xr:uid="{00000000-0005-0000-0000-000079030000}"/>
    <cellStyle name="20% - Ênfase1 6 3 6" xfId="8394" xr:uid="{00000000-0005-0000-0000-00007A030000}"/>
    <cellStyle name="20% - Ênfase1 6 3 7" xfId="10972" xr:uid="{00000000-0005-0000-0000-00007B030000}"/>
    <cellStyle name="20% - Ênfase1 6 3 8" xfId="13593" xr:uid="{00000000-0005-0000-0000-00007C030000}"/>
    <cellStyle name="20% - Ênfase1 6 4" xfId="848" xr:uid="{00000000-0005-0000-0000-00007D030000}"/>
    <cellStyle name="20% - Ênfase1 6 4 2" xfId="3448" xr:uid="{00000000-0005-0000-0000-00007E030000}"/>
    <cellStyle name="20% - Ênfase1 6 4 3" xfId="6027" xr:uid="{00000000-0005-0000-0000-00007F030000}"/>
    <cellStyle name="20% - Ênfase1 6 4 4" xfId="8604" xr:uid="{00000000-0005-0000-0000-000080030000}"/>
    <cellStyle name="20% - Ênfase1 6 4 5" xfId="11182" xr:uid="{00000000-0005-0000-0000-000081030000}"/>
    <cellStyle name="20% - Ênfase1 6 4 6" xfId="13803" xr:uid="{00000000-0005-0000-0000-000082030000}"/>
    <cellStyle name="20% - Ênfase1 6 5" xfId="849" xr:uid="{00000000-0005-0000-0000-000083030000}"/>
    <cellStyle name="20% - Ênfase1 6 5 2" xfId="3449" xr:uid="{00000000-0005-0000-0000-000084030000}"/>
    <cellStyle name="20% - Ênfase1 6 5 3" xfId="6028" xr:uid="{00000000-0005-0000-0000-000085030000}"/>
    <cellStyle name="20% - Ênfase1 6 5 4" xfId="8605" xr:uid="{00000000-0005-0000-0000-000086030000}"/>
    <cellStyle name="20% - Ênfase1 6 5 5" xfId="11183" xr:uid="{00000000-0005-0000-0000-000087030000}"/>
    <cellStyle name="20% - Ênfase1 6 5 6" xfId="13804" xr:uid="{00000000-0005-0000-0000-000088030000}"/>
    <cellStyle name="20% - Ênfase1 6 6" xfId="850" xr:uid="{00000000-0005-0000-0000-000089030000}"/>
    <cellStyle name="20% - Ênfase1 6 6 2" xfId="3450" xr:uid="{00000000-0005-0000-0000-00008A030000}"/>
    <cellStyle name="20% - Ênfase1 6 6 3" xfId="6029" xr:uid="{00000000-0005-0000-0000-00008B030000}"/>
    <cellStyle name="20% - Ênfase1 6 6 4" xfId="8606" xr:uid="{00000000-0005-0000-0000-00008C030000}"/>
    <cellStyle name="20% - Ênfase1 6 6 5" xfId="11184" xr:uid="{00000000-0005-0000-0000-00008D030000}"/>
    <cellStyle name="20% - Ênfase1 6 6 6" xfId="13805" xr:uid="{00000000-0005-0000-0000-00008E030000}"/>
    <cellStyle name="20% - Ênfase1 6 7" xfId="2795" xr:uid="{00000000-0005-0000-0000-00008F030000}"/>
    <cellStyle name="20% - Ênfase1 6 8" xfId="5374" xr:uid="{00000000-0005-0000-0000-000090030000}"/>
    <cellStyle name="20% - Ênfase1 6 9" xfId="7951" xr:uid="{00000000-0005-0000-0000-000091030000}"/>
    <cellStyle name="20% - Ênfase1 7" xfId="290" xr:uid="{00000000-0005-0000-0000-000092030000}"/>
    <cellStyle name="20% - Ênfase1 7 2" xfId="851" xr:uid="{00000000-0005-0000-0000-000093030000}"/>
    <cellStyle name="20% - Ênfase1 7 2 2" xfId="3451" xr:uid="{00000000-0005-0000-0000-000094030000}"/>
    <cellStyle name="20% - Ênfase1 7 2 3" xfId="6030" xr:uid="{00000000-0005-0000-0000-000095030000}"/>
    <cellStyle name="20% - Ênfase1 7 2 4" xfId="8607" xr:uid="{00000000-0005-0000-0000-000096030000}"/>
    <cellStyle name="20% - Ênfase1 7 2 5" xfId="11185" xr:uid="{00000000-0005-0000-0000-000097030000}"/>
    <cellStyle name="20% - Ênfase1 7 2 6" xfId="13806" xr:uid="{00000000-0005-0000-0000-000098030000}"/>
    <cellStyle name="20% - Ênfase1 7 3" xfId="852" xr:uid="{00000000-0005-0000-0000-000099030000}"/>
    <cellStyle name="20% - Ênfase1 7 3 2" xfId="3452" xr:uid="{00000000-0005-0000-0000-00009A030000}"/>
    <cellStyle name="20% - Ênfase1 7 3 3" xfId="6031" xr:uid="{00000000-0005-0000-0000-00009B030000}"/>
    <cellStyle name="20% - Ênfase1 7 3 4" xfId="8608" xr:uid="{00000000-0005-0000-0000-00009C030000}"/>
    <cellStyle name="20% - Ênfase1 7 3 5" xfId="11186" xr:uid="{00000000-0005-0000-0000-00009D030000}"/>
    <cellStyle name="20% - Ênfase1 7 3 6" xfId="13807" xr:uid="{00000000-0005-0000-0000-00009E030000}"/>
    <cellStyle name="20% - Ênfase1 7 4" xfId="853" xr:uid="{00000000-0005-0000-0000-00009F030000}"/>
    <cellStyle name="20% - Ênfase1 7 4 2" xfId="3453" xr:uid="{00000000-0005-0000-0000-0000A0030000}"/>
    <cellStyle name="20% - Ênfase1 7 4 3" xfId="6032" xr:uid="{00000000-0005-0000-0000-0000A1030000}"/>
    <cellStyle name="20% - Ênfase1 7 4 4" xfId="8609" xr:uid="{00000000-0005-0000-0000-0000A2030000}"/>
    <cellStyle name="20% - Ênfase1 7 4 5" xfId="11187" xr:uid="{00000000-0005-0000-0000-0000A3030000}"/>
    <cellStyle name="20% - Ênfase1 7 4 6" xfId="13808" xr:uid="{00000000-0005-0000-0000-0000A4030000}"/>
    <cellStyle name="20% - Ênfase1 7 5" xfId="2891" xr:uid="{00000000-0005-0000-0000-0000A5030000}"/>
    <cellStyle name="20% - Ênfase1 7 6" xfId="5470" xr:uid="{00000000-0005-0000-0000-0000A6030000}"/>
    <cellStyle name="20% - Ênfase1 7 7" xfId="8047" xr:uid="{00000000-0005-0000-0000-0000A7030000}"/>
    <cellStyle name="20% - Ênfase1 7 8" xfId="10625" xr:uid="{00000000-0005-0000-0000-0000A8030000}"/>
    <cellStyle name="20% - Ênfase1 7 9" xfId="13246" xr:uid="{00000000-0005-0000-0000-0000A9030000}"/>
    <cellStyle name="20% - Ênfase1 8" xfId="511" xr:uid="{00000000-0005-0000-0000-0000AA030000}"/>
    <cellStyle name="20% - Ênfase1 8 2" xfId="854" xr:uid="{00000000-0005-0000-0000-0000AB030000}"/>
    <cellStyle name="20% - Ênfase1 8 2 2" xfId="3454" xr:uid="{00000000-0005-0000-0000-0000AC030000}"/>
    <cellStyle name="20% - Ênfase1 8 2 3" xfId="6033" xr:uid="{00000000-0005-0000-0000-0000AD030000}"/>
    <cellStyle name="20% - Ênfase1 8 2 4" xfId="8610" xr:uid="{00000000-0005-0000-0000-0000AE030000}"/>
    <cellStyle name="20% - Ênfase1 8 2 5" xfId="11188" xr:uid="{00000000-0005-0000-0000-0000AF030000}"/>
    <cellStyle name="20% - Ênfase1 8 2 6" xfId="13809" xr:uid="{00000000-0005-0000-0000-0000B0030000}"/>
    <cellStyle name="20% - Ênfase1 8 3" xfId="855" xr:uid="{00000000-0005-0000-0000-0000B1030000}"/>
    <cellStyle name="20% - Ênfase1 8 3 2" xfId="3455" xr:uid="{00000000-0005-0000-0000-0000B2030000}"/>
    <cellStyle name="20% - Ênfase1 8 3 3" xfId="6034" xr:uid="{00000000-0005-0000-0000-0000B3030000}"/>
    <cellStyle name="20% - Ênfase1 8 3 4" xfId="8611" xr:uid="{00000000-0005-0000-0000-0000B4030000}"/>
    <cellStyle name="20% - Ênfase1 8 3 5" xfId="11189" xr:uid="{00000000-0005-0000-0000-0000B5030000}"/>
    <cellStyle name="20% - Ênfase1 8 3 6" xfId="13810" xr:uid="{00000000-0005-0000-0000-0000B6030000}"/>
    <cellStyle name="20% - Ênfase1 8 4" xfId="856" xr:uid="{00000000-0005-0000-0000-0000B7030000}"/>
    <cellStyle name="20% - Ênfase1 8 4 2" xfId="3456" xr:uid="{00000000-0005-0000-0000-0000B8030000}"/>
    <cellStyle name="20% - Ênfase1 8 4 3" xfId="6035" xr:uid="{00000000-0005-0000-0000-0000B9030000}"/>
    <cellStyle name="20% - Ênfase1 8 4 4" xfId="8612" xr:uid="{00000000-0005-0000-0000-0000BA030000}"/>
    <cellStyle name="20% - Ênfase1 8 4 5" xfId="11190" xr:uid="{00000000-0005-0000-0000-0000BB030000}"/>
    <cellStyle name="20% - Ênfase1 8 4 6" xfId="13811" xr:uid="{00000000-0005-0000-0000-0000BC030000}"/>
    <cellStyle name="20% - Ênfase1 8 5" xfId="3112" xr:uid="{00000000-0005-0000-0000-0000BD030000}"/>
    <cellStyle name="20% - Ênfase1 8 6" xfId="5691" xr:uid="{00000000-0005-0000-0000-0000BE030000}"/>
    <cellStyle name="20% - Ênfase1 8 7" xfId="8268" xr:uid="{00000000-0005-0000-0000-0000BF030000}"/>
    <cellStyle name="20% - Ênfase1 8 8" xfId="10846" xr:uid="{00000000-0005-0000-0000-0000C0030000}"/>
    <cellStyle name="20% - Ênfase1 8 9" xfId="13467" xr:uid="{00000000-0005-0000-0000-0000C1030000}"/>
    <cellStyle name="20% - Ênfase1 9" xfId="857" xr:uid="{00000000-0005-0000-0000-0000C2030000}"/>
    <cellStyle name="20% - Ênfase1 9 2" xfId="3457" xr:uid="{00000000-0005-0000-0000-0000C3030000}"/>
    <cellStyle name="20% - Ênfase1 9 3" xfId="6036" xr:uid="{00000000-0005-0000-0000-0000C4030000}"/>
    <cellStyle name="20% - Ênfase1 9 4" xfId="8613" xr:uid="{00000000-0005-0000-0000-0000C5030000}"/>
    <cellStyle name="20% - Ênfase1 9 5" xfId="11191" xr:uid="{00000000-0005-0000-0000-0000C6030000}"/>
    <cellStyle name="20% - Ênfase1 9 6" xfId="13812" xr:uid="{00000000-0005-0000-0000-0000C7030000}"/>
    <cellStyle name="20% - Ênfase2" xfId="36" builtinId="34" customBuiltin="1"/>
    <cellStyle name="20% - Ênfase2 10" xfId="858" xr:uid="{00000000-0005-0000-0000-0000C9030000}"/>
    <cellStyle name="20% - Ênfase2 10 2" xfId="3458" xr:uid="{00000000-0005-0000-0000-0000CA030000}"/>
    <cellStyle name="20% - Ênfase2 10 3" xfId="6037" xr:uid="{00000000-0005-0000-0000-0000CB030000}"/>
    <cellStyle name="20% - Ênfase2 10 4" xfId="8614" xr:uid="{00000000-0005-0000-0000-0000CC030000}"/>
    <cellStyle name="20% - Ênfase2 10 5" xfId="11192" xr:uid="{00000000-0005-0000-0000-0000CD030000}"/>
    <cellStyle name="20% - Ênfase2 10 6" xfId="13813" xr:uid="{00000000-0005-0000-0000-0000CE030000}"/>
    <cellStyle name="20% - Ênfase2 11" xfId="859" xr:uid="{00000000-0005-0000-0000-0000CF030000}"/>
    <cellStyle name="20% - Ênfase2 11 2" xfId="3459" xr:uid="{00000000-0005-0000-0000-0000D0030000}"/>
    <cellStyle name="20% - Ênfase2 11 3" xfId="6038" xr:uid="{00000000-0005-0000-0000-0000D1030000}"/>
    <cellStyle name="20% - Ênfase2 11 4" xfId="8615" xr:uid="{00000000-0005-0000-0000-0000D2030000}"/>
    <cellStyle name="20% - Ênfase2 11 5" xfId="11193" xr:uid="{00000000-0005-0000-0000-0000D3030000}"/>
    <cellStyle name="20% - Ênfase2 11 6" xfId="13814" xr:uid="{00000000-0005-0000-0000-0000D4030000}"/>
    <cellStyle name="20% - Ênfase2 12" xfId="2641" xr:uid="{00000000-0005-0000-0000-0000D5030000}"/>
    <cellStyle name="20% - Ênfase2 12 2" xfId="5224" xr:uid="{00000000-0005-0000-0000-0000D6030000}"/>
    <cellStyle name="20% - Ênfase2 12 3" xfId="7803" xr:uid="{00000000-0005-0000-0000-0000D7030000}"/>
    <cellStyle name="20% - Ênfase2 12 4" xfId="10380" xr:uid="{00000000-0005-0000-0000-0000D8030000}"/>
    <cellStyle name="20% - Ênfase2 12 5" xfId="12958" xr:uid="{00000000-0005-0000-0000-0000D9030000}"/>
    <cellStyle name="20% - Ênfase2 12 6" xfId="15579" xr:uid="{00000000-0005-0000-0000-0000DA030000}"/>
    <cellStyle name="20% - Ênfase2 13" xfId="2670" xr:uid="{00000000-0005-0000-0000-0000DB030000}"/>
    <cellStyle name="20% - Ênfase2 14" xfId="5249" xr:uid="{00000000-0005-0000-0000-0000DC030000}"/>
    <cellStyle name="20% - Ênfase2 15" xfId="7826" xr:uid="{00000000-0005-0000-0000-0000DD030000}"/>
    <cellStyle name="20% - Ênfase2 16" xfId="10404" xr:uid="{00000000-0005-0000-0000-0000DE030000}"/>
    <cellStyle name="20% - Ênfase2 17" xfId="12973" xr:uid="{00000000-0005-0000-0000-0000DF030000}"/>
    <cellStyle name="20% - Ênfase2 18" xfId="13025" xr:uid="{00000000-0005-0000-0000-0000E0030000}"/>
    <cellStyle name="20% - Ênfase2 2" xfId="82" xr:uid="{00000000-0005-0000-0000-0000E1030000}"/>
    <cellStyle name="20% - Ênfase2 2 10" xfId="860" xr:uid="{00000000-0005-0000-0000-0000E2030000}"/>
    <cellStyle name="20% - Ênfase2 2 10 2" xfId="3460" xr:uid="{00000000-0005-0000-0000-0000E3030000}"/>
    <cellStyle name="20% - Ênfase2 2 10 3" xfId="6039" xr:uid="{00000000-0005-0000-0000-0000E4030000}"/>
    <cellStyle name="20% - Ênfase2 2 10 4" xfId="8616" xr:uid="{00000000-0005-0000-0000-0000E5030000}"/>
    <cellStyle name="20% - Ênfase2 2 10 5" xfId="11194" xr:uid="{00000000-0005-0000-0000-0000E6030000}"/>
    <cellStyle name="20% - Ênfase2 2 10 6" xfId="13815" xr:uid="{00000000-0005-0000-0000-0000E7030000}"/>
    <cellStyle name="20% - Ênfase2 2 11" xfId="2688" xr:uid="{00000000-0005-0000-0000-0000E8030000}"/>
    <cellStyle name="20% - Ênfase2 2 12" xfId="5267" xr:uid="{00000000-0005-0000-0000-0000E9030000}"/>
    <cellStyle name="20% - Ênfase2 2 13" xfId="7844" xr:uid="{00000000-0005-0000-0000-0000EA030000}"/>
    <cellStyle name="20% - Ênfase2 2 14" xfId="10422" xr:uid="{00000000-0005-0000-0000-0000EB030000}"/>
    <cellStyle name="20% - Ênfase2 2 15" xfId="13043" xr:uid="{00000000-0005-0000-0000-0000EC030000}"/>
    <cellStyle name="20% - Ênfase2 2 2" xfId="157" xr:uid="{00000000-0005-0000-0000-0000ED030000}"/>
    <cellStyle name="20% - Ênfase2 2 2 10" xfId="7914" xr:uid="{00000000-0005-0000-0000-0000EE030000}"/>
    <cellStyle name="20% - Ênfase2 2 2 11" xfId="10492" xr:uid="{00000000-0005-0000-0000-0000EF030000}"/>
    <cellStyle name="20% - Ênfase2 2 2 12" xfId="13113" xr:uid="{00000000-0005-0000-0000-0000F0030000}"/>
    <cellStyle name="20% - Ênfase2 2 2 2" xfId="253" xr:uid="{00000000-0005-0000-0000-0000F1030000}"/>
    <cellStyle name="20% - Ênfase2 2 2 2 10" xfId="10588" xr:uid="{00000000-0005-0000-0000-0000F2030000}"/>
    <cellStyle name="20% - Ênfase2 2 2 2 11" xfId="13209" xr:uid="{00000000-0005-0000-0000-0000F3030000}"/>
    <cellStyle name="20% - Ênfase2 2 2 2 2" xfId="474" xr:uid="{00000000-0005-0000-0000-0000F4030000}"/>
    <cellStyle name="20% - Ênfase2 2 2 2 2 2" xfId="861" xr:uid="{00000000-0005-0000-0000-0000F5030000}"/>
    <cellStyle name="20% - Ênfase2 2 2 2 2 2 2" xfId="3461" xr:uid="{00000000-0005-0000-0000-0000F6030000}"/>
    <cellStyle name="20% - Ênfase2 2 2 2 2 2 3" xfId="6040" xr:uid="{00000000-0005-0000-0000-0000F7030000}"/>
    <cellStyle name="20% - Ênfase2 2 2 2 2 2 4" xfId="8617" xr:uid="{00000000-0005-0000-0000-0000F8030000}"/>
    <cellStyle name="20% - Ênfase2 2 2 2 2 2 5" xfId="11195" xr:uid="{00000000-0005-0000-0000-0000F9030000}"/>
    <cellStyle name="20% - Ênfase2 2 2 2 2 2 6" xfId="13816" xr:uid="{00000000-0005-0000-0000-0000FA030000}"/>
    <cellStyle name="20% - Ênfase2 2 2 2 2 3" xfId="862" xr:uid="{00000000-0005-0000-0000-0000FB030000}"/>
    <cellStyle name="20% - Ênfase2 2 2 2 2 3 2" xfId="3462" xr:uid="{00000000-0005-0000-0000-0000FC030000}"/>
    <cellStyle name="20% - Ênfase2 2 2 2 2 3 3" xfId="6041" xr:uid="{00000000-0005-0000-0000-0000FD030000}"/>
    <cellStyle name="20% - Ênfase2 2 2 2 2 3 4" xfId="8618" xr:uid="{00000000-0005-0000-0000-0000FE030000}"/>
    <cellStyle name="20% - Ênfase2 2 2 2 2 3 5" xfId="11196" xr:uid="{00000000-0005-0000-0000-0000FF030000}"/>
    <cellStyle name="20% - Ênfase2 2 2 2 2 3 6" xfId="13817" xr:uid="{00000000-0005-0000-0000-000000040000}"/>
    <cellStyle name="20% - Ênfase2 2 2 2 2 4" xfId="863" xr:uid="{00000000-0005-0000-0000-000001040000}"/>
    <cellStyle name="20% - Ênfase2 2 2 2 2 4 2" xfId="3463" xr:uid="{00000000-0005-0000-0000-000002040000}"/>
    <cellStyle name="20% - Ênfase2 2 2 2 2 4 3" xfId="6042" xr:uid="{00000000-0005-0000-0000-000003040000}"/>
    <cellStyle name="20% - Ênfase2 2 2 2 2 4 4" xfId="8619" xr:uid="{00000000-0005-0000-0000-000004040000}"/>
    <cellStyle name="20% - Ênfase2 2 2 2 2 4 5" xfId="11197" xr:uid="{00000000-0005-0000-0000-000005040000}"/>
    <cellStyle name="20% - Ênfase2 2 2 2 2 4 6" xfId="13818" xr:uid="{00000000-0005-0000-0000-000006040000}"/>
    <cellStyle name="20% - Ênfase2 2 2 2 2 5" xfId="3075" xr:uid="{00000000-0005-0000-0000-000007040000}"/>
    <cellStyle name="20% - Ênfase2 2 2 2 2 6" xfId="5654" xr:uid="{00000000-0005-0000-0000-000008040000}"/>
    <cellStyle name="20% - Ênfase2 2 2 2 2 7" xfId="8231" xr:uid="{00000000-0005-0000-0000-000009040000}"/>
    <cellStyle name="20% - Ênfase2 2 2 2 2 8" xfId="10809" xr:uid="{00000000-0005-0000-0000-00000A040000}"/>
    <cellStyle name="20% - Ênfase2 2 2 2 2 9" xfId="13430" xr:uid="{00000000-0005-0000-0000-00000B040000}"/>
    <cellStyle name="20% - Ênfase2 2 2 2 3" xfId="695" xr:uid="{00000000-0005-0000-0000-00000C040000}"/>
    <cellStyle name="20% - Ênfase2 2 2 2 3 2" xfId="864" xr:uid="{00000000-0005-0000-0000-00000D040000}"/>
    <cellStyle name="20% - Ênfase2 2 2 2 3 2 2" xfId="3464" xr:uid="{00000000-0005-0000-0000-00000E040000}"/>
    <cellStyle name="20% - Ênfase2 2 2 2 3 2 3" xfId="6043" xr:uid="{00000000-0005-0000-0000-00000F040000}"/>
    <cellStyle name="20% - Ênfase2 2 2 2 3 2 4" xfId="8620" xr:uid="{00000000-0005-0000-0000-000010040000}"/>
    <cellStyle name="20% - Ênfase2 2 2 2 3 2 5" xfId="11198" xr:uid="{00000000-0005-0000-0000-000011040000}"/>
    <cellStyle name="20% - Ênfase2 2 2 2 3 2 6" xfId="13819" xr:uid="{00000000-0005-0000-0000-000012040000}"/>
    <cellStyle name="20% - Ênfase2 2 2 2 3 3" xfId="865" xr:uid="{00000000-0005-0000-0000-000013040000}"/>
    <cellStyle name="20% - Ênfase2 2 2 2 3 3 2" xfId="3465" xr:uid="{00000000-0005-0000-0000-000014040000}"/>
    <cellStyle name="20% - Ênfase2 2 2 2 3 3 3" xfId="6044" xr:uid="{00000000-0005-0000-0000-000015040000}"/>
    <cellStyle name="20% - Ênfase2 2 2 2 3 3 4" xfId="8621" xr:uid="{00000000-0005-0000-0000-000016040000}"/>
    <cellStyle name="20% - Ênfase2 2 2 2 3 3 5" xfId="11199" xr:uid="{00000000-0005-0000-0000-000017040000}"/>
    <cellStyle name="20% - Ênfase2 2 2 2 3 3 6" xfId="13820" xr:uid="{00000000-0005-0000-0000-000018040000}"/>
    <cellStyle name="20% - Ênfase2 2 2 2 3 4" xfId="3296" xr:uid="{00000000-0005-0000-0000-000019040000}"/>
    <cellStyle name="20% - Ênfase2 2 2 2 3 5" xfId="5875" xr:uid="{00000000-0005-0000-0000-00001A040000}"/>
    <cellStyle name="20% - Ênfase2 2 2 2 3 6" xfId="8452" xr:uid="{00000000-0005-0000-0000-00001B040000}"/>
    <cellStyle name="20% - Ênfase2 2 2 2 3 7" xfId="11030" xr:uid="{00000000-0005-0000-0000-00001C040000}"/>
    <cellStyle name="20% - Ênfase2 2 2 2 3 8" xfId="13651" xr:uid="{00000000-0005-0000-0000-00001D040000}"/>
    <cellStyle name="20% - Ênfase2 2 2 2 4" xfId="866" xr:uid="{00000000-0005-0000-0000-00001E040000}"/>
    <cellStyle name="20% - Ênfase2 2 2 2 4 2" xfId="3466" xr:uid="{00000000-0005-0000-0000-00001F040000}"/>
    <cellStyle name="20% - Ênfase2 2 2 2 4 3" xfId="6045" xr:uid="{00000000-0005-0000-0000-000020040000}"/>
    <cellStyle name="20% - Ênfase2 2 2 2 4 4" xfId="8622" xr:uid="{00000000-0005-0000-0000-000021040000}"/>
    <cellStyle name="20% - Ênfase2 2 2 2 4 5" xfId="11200" xr:uid="{00000000-0005-0000-0000-000022040000}"/>
    <cellStyle name="20% - Ênfase2 2 2 2 4 6" xfId="13821" xr:uid="{00000000-0005-0000-0000-000023040000}"/>
    <cellStyle name="20% - Ênfase2 2 2 2 5" xfId="867" xr:uid="{00000000-0005-0000-0000-000024040000}"/>
    <cellStyle name="20% - Ênfase2 2 2 2 5 2" xfId="3467" xr:uid="{00000000-0005-0000-0000-000025040000}"/>
    <cellStyle name="20% - Ênfase2 2 2 2 5 3" xfId="6046" xr:uid="{00000000-0005-0000-0000-000026040000}"/>
    <cellStyle name="20% - Ênfase2 2 2 2 5 4" xfId="8623" xr:uid="{00000000-0005-0000-0000-000027040000}"/>
    <cellStyle name="20% - Ênfase2 2 2 2 5 5" xfId="11201" xr:uid="{00000000-0005-0000-0000-000028040000}"/>
    <cellStyle name="20% - Ênfase2 2 2 2 5 6" xfId="13822" xr:uid="{00000000-0005-0000-0000-000029040000}"/>
    <cellStyle name="20% - Ênfase2 2 2 2 6" xfId="868" xr:uid="{00000000-0005-0000-0000-00002A040000}"/>
    <cellStyle name="20% - Ênfase2 2 2 2 6 2" xfId="3468" xr:uid="{00000000-0005-0000-0000-00002B040000}"/>
    <cellStyle name="20% - Ênfase2 2 2 2 6 3" xfId="6047" xr:uid="{00000000-0005-0000-0000-00002C040000}"/>
    <cellStyle name="20% - Ênfase2 2 2 2 6 4" xfId="8624" xr:uid="{00000000-0005-0000-0000-00002D040000}"/>
    <cellStyle name="20% - Ênfase2 2 2 2 6 5" xfId="11202" xr:uid="{00000000-0005-0000-0000-00002E040000}"/>
    <cellStyle name="20% - Ênfase2 2 2 2 6 6" xfId="13823" xr:uid="{00000000-0005-0000-0000-00002F040000}"/>
    <cellStyle name="20% - Ênfase2 2 2 2 7" xfId="2854" xr:uid="{00000000-0005-0000-0000-000030040000}"/>
    <cellStyle name="20% - Ênfase2 2 2 2 8" xfId="5433" xr:uid="{00000000-0005-0000-0000-000031040000}"/>
    <cellStyle name="20% - Ênfase2 2 2 2 9" xfId="8010" xr:uid="{00000000-0005-0000-0000-000032040000}"/>
    <cellStyle name="20% - Ênfase2 2 2 3" xfId="379" xr:uid="{00000000-0005-0000-0000-000033040000}"/>
    <cellStyle name="20% - Ênfase2 2 2 3 2" xfId="869" xr:uid="{00000000-0005-0000-0000-000034040000}"/>
    <cellStyle name="20% - Ênfase2 2 2 3 2 2" xfId="3469" xr:uid="{00000000-0005-0000-0000-000035040000}"/>
    <cellStyle name="20% - Ênfase2 2 2 3 2 3" xfId="6048" xr:uid="{00000000-0005-0000-0000-000036040000}"/>
    <cellStyle name="20% - Ênfase2 2 2 3 2 4" xfId="8625" xr:uid="{00000000-0005-0000-0000-000037040000}"/>
    <cellStyle name="20% - Ênfase2 2 2 3 2 5" xfId="11203" xr:uid="{00000000-0005-0000-0000-000038040000}"/>
    <cellStyle name="20% - Ênfase2 2 2 3 2 6" xfId="13824" xr:uid="{00000000-0005-0000-0000-000039040000}"/>
    <cellStyle name="20% - Ênfase2 2 2 3 3" xfId="870" xr:uid="{00000000-0005-0000-0000-00003A040000}"/>
    <cellStyle name="20% - Ênfase2 2 2 3 3 2" xfId="3470" xr:uid="{00000000-0005-0000-0000-00003B040000}"/>
    <cellStyle name="20% - Ênfase2 2 2 3 3 3" xfId="6049" xr:uid="{00000000-0005-0000-0000-00003C040000}"/>
    <cellStyle name="20% - Ênfase2 2 2 3 3 4" xfId="8626" xr:uid="{00000000-0005-0000-0000-00003D040000}"/>
    <cellStyle name="20% - Ênfase2 2 2 3 3 5" xfId="11204" xr:uid="{00000000-0005-0000-0000-00003E040000}"/>
    <cellStyle name="20% - Ênfase2 2 2 3 3 6" xfId="13825" xr:uid="{00000000-0005-0000-0000-00003F040000}"/>
    <cellStyle name="20% - Ênfase2 2 2 3 4" xfId="871" xr:uid="{00000000-0005-0000-0000-000040040000}"/>
    <cellStyle name="20% - Ênfase2 2 2 3 4 2" xfId="3471" xr:uid="{00000000-0005-0000-0000-000041040000}"/>
    <cellStyle name="20% - Ênfase2 2 2 3 4 3" xfId="6050" xr:uid="{00000000-0005-0000-0000-000042040000}"/>
    <cellStyle name="20% - Ênfase2 2 2 3 4 4" xfId="8627" xr:uid="{00000000-0005-0000-0000-000043040000}"/>
    <cellStyle name="20% - Ênfase2 2 2 3 4 5" xfId="11205" xr:uid="{00000000-0005-0000-0000-000044040000}"/>
    <cellStyle name="20% - Ênfase2 2 2 3 4 6" xfId="13826" xr:uid="{00000000-0005-0000-0000-000045040000}"/>
    <cellStyle name="20% - Ênfase2 2 2 3 5" xfId="2980" xr:uid="{00000000-0005-0000-0000-000046040000}"/>
    <cellStyle name="20% - Ênfase2 2 2 3 6" xfId="5559" xr:uid="{00000000-0005-0000-0000-000047040000}"/>
    <cellStyle name="20% - Ênfase2 2 2 3 7" xfId="8136" xr:uid="{00000000-0005-0000-0000-000048040000}"/>
    <cellStyle name="20% - Ênfase2 2 2 3 8" xfId="10714" xr:uid="{00000000-0005-0000-0000-000049040000}"/>
    <cellStyle name="20% - Ênfase2 2 2 3 9" xfId="13335" xr:uid="{00000000-0005-0000-0000-00004A040000}"/>
    <cellStyle name="20% - Ênfase2 2 2 4" xfId="600" xr:uid="{00000000-0005-0000-0000-00004B040000}"/>
    <cellStyle name="20% - Ênfase2 2 2 4 2" xfId="872" xr:uid="{00000000-0005-0000-0000-00004C040000}"/>
    <cellStyle name="20% - Ênfase2 2 2 4 2 2" xfId="3472" xr:uid="{00000000-0005-0000-0000-00004D040000}"/>
    <cellStyle name="20% - Ênfase2 2 2 4 2 3" xfId="6051" xr:uid="{00000000-0005-0000-0000-00004E040000}"/>
    <cellStyle name="20% - Ênfase2 2 2 4 2 4" xfId="8628" xr:uid="{00000000-0005-0000-0000-00004F040000}"/>
    <cellStyle name="20% - Ênfase2 2 2 4 2 5" xfId="11206" xr:uid="{00000000-0005-0000-0000-000050040000}"/>
    <cellStyle name="20% - Ênfase2 2 2 4 2 6" xfId="13827" xr:uid="{00000000-0005-0000-0000-000051040000}"/>
    <cellStyle name="20% - Ênfase2 2 2 4 3" xfId="873" xr:uid="{00000000-0005-0000-0000-000052040000}"/>
    <cellStyle name="20% - Ênfase2 2 2 4 3 2" xfId="3473" xr:uid="{00000000-0005-0000-0000-000053040000}"/>
    <cellStyle name="20% - Ênfase2 2 2 4 3 3" xfId="6052" xr:uid="{00000000-0005-0000-0000-000054040000}"/>
    <cellStyle name="20% - Ênfase2 2 2 4 3 4" xfId="8629" xr:uid="{00000000-0005-0000-0000-000055040000}"/>
    <cellStyle name="20% - Ênfase2 2 2 4 3 5" xfId="11207" xr:uid="{00000000-0005-0000-0000-000056040000}"/>
    <cellStyle name="20% - Ênfase2 2 2 4 3 6" xfId="13828" xr:uid="{00000000-0005-0000-0000-000057040000}"/>
    <cellStyle name="20% - Ênfase2 2 2 4 4" xfId="874" xr:uid="{00000000-0005-0000-0000-000058040000}"/>
    <cellStyle name="20% - Ênfase2 2 2 4 4 2" xfId="3474" xr:uid="{00000000-0005-0000-0000-000059040000}"/>
    <cellStyle name="20% - Ênfase2 2 2 4 4 3" xfId="6053" xr:uid="{00000000-0005-0000-0000-00005A040000}"/>
    <cellStyle name="20% - Ênfase2 2 2 4 4 4" xfId="8630" xr:uid="{00000000-0005-0000-0000-00005B040000}"/>
    <cellStyle name="20% - Ênfase2 2 2 4 4 5" xfId="11208" xr:uid="{00000000-0005-0000-0000-00005C040000}"/>
    <cellStyle name="20% - Ênfase2 2 2 4 4 6" xfId="13829" xr:uid="{00000000-0005-0000-0000-00005D040000}"/>
    <cellStyle name="20% - Ênfase2 2 2 4 5" xfId="3201" xr:uid="{00000000-0005-0000-0000-00005E040000}"/>
    <cellStyle name="20% - Ênfase2 2 2 4 6" xfId="5780" xr:uid="{00000000-0005-0000-0000-00005F040000}"/>
    <cellStyle name="20% - Ênfase2 2 2 4 7" xfId="8357" xr:uid="{00000000-0005-0000-0000-000060040000}"/>
    <cellStyle name="20% - Ênfase2 2 2 4 8" xfId="10935" xr:uid="{00000000-0005-0000-0000-000061040000}"/>
    <cellStyle name="20% - Ênfase2 2 2 4 9" xfId="13556" xr:uid="{00000000-0005-0000-0000-000062040000}"/>
    <cellStyle name="20% - Ênfase2 2 2 5" xfId="875" xr:uid="{00000000-0005-0000-0000-000063040000}"/>
    <cellStyle name="20% - Ênfase2 2 2 5 2" xfId="3475" xr:uid="{00000000-0005-0000-0000-000064040000}"/>
    <cellStyle name="20% - Ênfase2 2 2 5 3" xfId="6054" xr:uid="{00000000-0005-0000-0000-000065040000}"/>
    <cellStyle name="20% - Ênfase2 2 2 5 4" xfId="8631" xr:uid="{00000000-0005-0000-0000-000066040000}"/>
    <cellStyle name="20% - Ênfase2 2 2 5 5" xfId="11209" xr:uid="{00000000-0005-0000-0000-000067040000}"/>
    <cellStyle name="20% - Ênfase2 2 2 5 6" xfId="13830" xr:uid="{00000000-0005-0000-0000-000068040000}"/>
    <cellStyle name="20% - Ênfase2 2 2 6" xfId="876" xr:uid="{00000000-0005-0000-0000-000069040000}"/>
    <cellStyle name="20% - Ênfase2 2 2 6 2" xfId="3476" xr:uid="{00000000-0005-0000-0000-00006A040000}"/>
    <cellStyle name="20% - Ênfase2 2 2 6 3" xfId="6055" xr:uid="{00000000-0005-0000-0000-00006B040000}"/>
    <cellStyle name="20% - Ênfase2 2 2 6 4" xfId="8632" xr:uid="{00000000-0005-0000-0000-00006C040000}"/>
    <cellStyle name="20% - Ênfase2 2 2 6 5" xfId="11210" xr:uid="{00000000-0005-0000-0000-00006D040000}"/>
    <cellStyle name="20% - Ênfase2 2 2 6 6" xfId="13831" xr:uid="{00000000-0005-0000-0000-00006E040000}"/>
    <cellStyle name="20% - Ênfase2 2 2 7" xfId="877" xr:uid="{00000000-0005-0000-0000-00006F040000}"/>
    <cellStyle name="20% - Ênfase2 2 2 7 2" xfId="3477" xr:uid="{00000000-0005-0000-0000-000070040000}"/>
    <cellStyle name="20% - Ênfase2 2 2 7 3" xfId="6056" xr:uid="{00000000-0005-0000-0000-000071040000}"/>
    <cellStyle name="20% - Ênfase2 2 2 7 4" xfId="8633" xr:uid="{00000000-0005-0000-0000-000072040000}"/>
    <cellStyle name="20% - Ênfase2 2 2 7 5" xfId="11211" xr:uid="{00000000-0005-0000-0000-000073040000}"/>
    <cellStyle name="20% - Ênfase2 2 2 7 6" xfId="13832" xr:uid="{00000000-0005-0000-0000-000074040000}"/>
    <cellStyle name="20% - Ênfase2 2 2 8" xfId="2758" xr:uid="{00000000-0005-0000-0000-000075040000}"/>
    <cellStyle name="20% - Ênfase2 2 2 9" xfId="5337" xr:uid="{00000000-0005-0000-0000-000076040000}"/>
    <cellStyle name="20% - Ênfase2 2 3" xfId="181" xr:uid="{00000000-0005-0000-0000-000077040000}"/>
    <cellStyle name="20% - Ênfase2 2 3 10" xfId="7938" xr:uid="{00000000-0005-0000-0000-000078040000}"/>
    <cellStyle name="20% - Ênfase2 2 3 11" xfId="10516" xr:uid="{00000000-0005-0000-0000-000079040000}"/>
    <cellStyle name="20% - Ênfase2 2 3 12" xfId="13137" xr:uid="{00000000-0005-0000-0000-00007A040000}"/>
    <cellStyle name="20% - Ênfase2 2 3 2" xfId="277" xr:uid="{00000000-0005-0000-0000-00007B040000}"/>
    <cellStyle name="20% - Ênfase2 2 3 2 10" xfId="10612" xr:uid="{00000000-0005-0000-0000-00007C040000}"/>
    <cellStyle name="20% - Ênfase2 2 3 2 11" xfId="13233" xr:uid="{00000000-0005-0000-0000-00007D040000}"/>
    <cellStyle name="20% - Ênfase2 2 3 2 2" xfId="498" xr:uid="{00000000-0005-0000-0000-00007E040000}"/>
    <cellStyle name="20% - Ênfase2 2 3 2 2 2" xfId="878" xr:uid="{00000000-0005-0000-0000-00007F040000}"/>
    <cellStyle name="20% - Ênfase2 2 3 2 2 2 2" xfId="3478" xr:uid="{00000000-0005-0000-0000-000080040000}"/>
    <cellStyle name="20% - Ênfase2 2 3 2 2 2 3" xfId="6057" xr:uid="{00000000-0005-0000-0000-000081040000}"/>
    <cellStyle name="20% - Ênfase2 2 3 2 2 2 4" xfId="8634" xr:uid="{00000000-0005-0000-0000-000082040000}"/>
    <cellStyle name="20% - Ênfase2 2 3 2 2 2 5" xfId="11212" xr:uid="{00000000-0005-0000-0000-000083040000}"/>
    <cellStyle name="20% - Ênfase2 2 3 2 2 2 6" xfId="13833" xr:uid="{00000000-0005-0000-0000-000084040000}"/>
    <cellStyle name="20% - Ênfase2 2 3 2 2 3" xfId="879" xr:uid="{00000000-0005-0000-0000-000085040000}"/>
    <cellStyle name="20% - Ênfase2 2 3 2 2 3 2" xfId="3479" xr:uid="{00000000-0005-0000-0000-000086040000}"/>
    <cellStyle name="20% - Ênfase2 2 3 2 2 3 3" xfId="6058" xr:uid="{00000000-0005-0000-0000-000087040000}"/>
    <cellStyle name="20% - Ênfase2 2 3 2 2 3 4" xfId="8635" xr:uid="{00000000-0005-0000-0000-000088040000}"/>
    <cellStyle name="20% - Ênfase2 2 3 2 2 3 5" xfId="11213" xr:uid="{00000000-0005-0000-0000-000089040000}"/>
    <cellStyle name="20% - Ênfase2 2 3 2 2 3 6" xfId="13834" xr:uid="{00000000-0005-0000-0000-00008A040000}"/>
    <cellStyle name="20% - Ênfase2 2 3 2 2 4" xfId="880" xr:uid="{00000000-0005-0000-0000-00008B040000}"/>
    <cellStyle name="20% - Ênfase2 2 3 2 2 4 2" xfId="3480" xr:uid="{00000000-0005-0000-0000-00008C040000}"/>
    <cellStyle name="20% - Ênfase2 2 3 2 2 4 3" xfId="6059" xr:uid="{00000000-0005-0000-0000-00008D040000}"/>
    <cellStyle name="20% - Ênfase2 2 3 2 2 4 4" xfId="8636" xr:uid="{00000000-0005-0000-0000-00008E040000}"/>
    <cellStyle name="20% - Ênfase2 2 3 2 2 4 5" xfId="11214" xr:uid="{00000000-0005-0000-0000-00008F040000}"/>
    <cellStyle name="20% - Ênfase2 2 3 2 2 4 6" xfId="13835" xr:uid="{00000000-0005-0000-0000-000090040000}"/>
    <cellStyle name="20% - Ênfase2 2 3 2 2 5" xfId="3099" xr:uid="{00000000-0005-0000-0000-000091040000}"/>
    <cellStyle name="20% - Ênfase2 2 3 2 2 6" xfId="5678" xr:uid="{00000000-0005-0000-0000-000092040000}"/>
    <cellStyle name="20% - Ênfase2 2 3 2 2 7" xfId="8255" xr:uid="{00000000-0005-0000-0000-000093040000}"/>
    <cellStyle name="20% - Ênfase2 2 3 2 2 8" xfId="10833" xr:uid="{00000000-0005-0000-0000-000094040000}"/>
    <cellStyle name="20% - Ênfase2 2 3 2 2 9" xfId="13454" xr:uid="{00000000-0005-0000-0000-000095040000}"/>
    <cellStyle name="20% - Ênfase2 2 3 2 3" xfId="719" xr:uid="{00000000-0005-0000-0000-000096040000}"/>
    <cellStyle name="20% - Ênfase2 2 3 2 3 2" xfId="881" xr:uid="{00000000-0005-0000-0000-000097040000}"/>
    <cellStyle name="20% - Ênfase2 2 3 2 3 2 2" xfId="3481" xr:uid="{00000000-0005-0000-0000-000098040000}"/>
    <cellStyle name="20% - Ênfase2 2 3 2 3 2 3" xfId="6060" xr:uid="{00000000-0005-0000-0000-000099040000}"/>
    <cellStyle name="20% - Ênfase2 2 3 2 3 2 4" xfId="8637" xr:uid="{00000000-0005-0000-0000-00009A040000}"/>
    <cellStyle name="20% - Ênfase2 2 3 2 3 2 5" xfId="11215" xr:uid="{00000000-0005-0000-0000-00009B040000}"/>
    <cellStyle name="20% - Ênfase2 2 3 2 3 2 6" xfId="13836" xr:uid="{00000000-0005-0000-0000-00009C040000}"/>
    <cellStyle name="20% - Ênfase2 2 3 2 3 3" xfId="882" xr:uid="{00000000-0005-0000-0000-00009D040000}"/>
    <cellStyle name="20% - Ênfase2 2 3 2 3 3 2" xfId="3482" xr:uid="{00000000-0005-0000-0000-00009E040000}"/>
    <cellStyle name="20% - Ênfase2 2 3 2 3 3 3" xfId="6061" xr:uid="{00000000-0005-0000-0000-00009F040000}"/>
    <cellStyle name="20% - Ênfase2 2 3 2 3 3 4" xfId="8638" xr:uid="{00000000-0005-0000-0000-0000A0040000}"/>
    <cellStyle name="20% - Ênfase2 2 3 2 3 3 5" xfId="11216" xr:uid="{00000000-0005-0000-0000-0000A1040000}"/>
    <cellStyle name="20% - Ênfase2 2 3 2 3 3 6" xfId="13837" xr:uid="{00000000-0005-0000-0000-0000A2040000}"/>
    <cellStyle name="20% - Ênfase2 2 3 2 3 4" xfId="3320" xr:uid="{00000000-0005-0000-0000-0000A3040000}"/>
    <cellStyle name="20% - Ênfase2 2 3 2 3 5" xfId="5899" xr:uid="{00000000-0005-0000-0000-0000A4040000}"/>
    <cellStyle name="20% - Ênfase2 2 3 2 3 6" xfId="8476" xr:uid="{00000000-0005-0000-0000-0000A5040000}"/>
    <cellStyle name="20% - Ênfase2 2 3 2 3 7" xfId="11054" xr:uid="{00000000-0005-0000-0000-0000A6040000}"/>
    <cellStyle name="20% - Ênfase2 2 3 2 3 8" xfId="13675" xr:uid="{00000000-0005-0000-0000-0000A7040000}"/>
    <cellStyle name="20% - Ênfase2 2 3 2 4" xfId="883" xr:uid="{00000000-0005-0000-0000-0000A8040000}"/>
    <cellStyle name="20% - Ênfase2 2 3 2 4 2" xfId="3483" xr:uid="{00000000-0005-0000-0000-0000A9040000}"/>
    <cellStyle name="20% - Ênfase2 2 3 2 4 3" xfId="6062" xr:uid="{00000000-0005-0000-0000-0000AA040000}"/>
    <cellStyle name="20% - Ênfase2 2 3 2 4 4" xfId="8639" xr:uid="{00000000-0005-0000-0000-0000AB040000}"/>
    <cellStyle name="20% - Ênfase2 2 3 2 4 5" xfId="11217" xr:uid="{00000000-0005-0000-0000-0000AC040000}"/>
    <cellStyle name="20% - Ênfase2 2 3 2 4 6" xfId="13838" xr:uid="{00000000-0005-0000-0000-0000AD040000}"/>
    <cellStyle name="20% - Ênfase2 2 3 2 5" xfId="884" xr:uid="{00000000-0005-0000-0000-0000AE040000}"/>
    <cellStyle name="20% - Ênfase2 2 3 2 5 2" xfId="3484" xr:uid="{00000000-0005-0000-0000-0000AF040000}"/>
    <cellStyle name="20% - Ênfase2 2 3 2 5 3" xfId="6063" xr:uid="{00000000-0005-0000-0000-0000B0040000}"/>
    <cellStyle name="20% - Ênfase2 2 3 2 5 4" xfId="8640" xr:uid="{00000000-0005-0000-0000-0000B1040000}"/>
    <cellStyle name="20% - Ênfase2 2 3 2 5 5" xfId="11218" xr:uid="{00000000-0005-0000-0000-0000B2040000}"/>
    <cellStyle name="20% - Ênfase2 2 3 2 5 6" xfId="13839" xr:uid="{00000000-0005-0000-0000-0000B3040000}"/>
    <cellStyle name="20% - Ênfase2 2 3 2 6" xfId="885" xr:uid="{00000000-0005-0000-0000-0000B4040000}"/>
    <cellStyle name="20% - Ênfase2 2 3 2 6 2" xfId="3485" xr:uid="{00000000-0005-0000-0000-0000B5040000}"/>
    <cellStyle name="20% - Ênfase2 2 3 2 6 3" xfId="6064" xr:uid="{00000000-0005-0000-0000-0000B6040000}"/>
    <cellStyle name="20% - Ênfase2 2 3 2 6 4" xfId="8641" xr:uid="{00000000-0005-0000-0000-0000B7040000}"/>
    <cellStyle name="20% - Ênfase2 2 3 2 6 5" xfId="11219" xr:uid="{00000000-0005-0000-0000-0000B8040000}"/>
    <cellStyle name="20% - Ênfase2 2 3 2 6 6" xfId="13840" xr:uid="{00000000-0005-0000-0000-0000B9040000}"/>
    <cellStyle name="20% - Ênfase2 2 3 2 7" xfId="2878" xr:uid="{00000000-0005-0000-0000-0000BA040000}"/>
    <cellStyle name="20% - Ênfase2 2 3 2 8" xfId="5457" xr:uid="{00000000-0005-0000-0000-0000BB040000}"/>
    <cellStyle name="20% - Ênfase2 2 3 2 9" xfId="8034" xr:uid="{00000000-0005-0000-0000-0000BC040000}"/>
    <cellStyle name="20% - Ênfase2 2 3 3" xfId="403" xr:uid="{00000000-0005-0000-0000-0000BD040000}"/>
    <cellStyle name="20% - Ênfase2 2 3 3 2" xfId="886" xr:uid="{00000000-0005-0000-0000-0000BE040000}"/>
    <cellStyle name="20% - Ênfase2 2 3 3 2 2" xfId="3486" xr:uid="{00000000-0005-0000-0000-0000BF040000}"/>
    <cellStyle name="20% - Ênfase2 2 3 3 2 3" xfId="6065" xr:uid="{00000000-0005-0000-0000-0000C0040000}"/>
    <cellStyle name="20% - Ênfase2 2 3 3 2 4" xfId="8642" xr:uid="{00000000-0005-0000-0000-0000C1040000}"/>
    <cellStyle name="20% - Ênfase2 2 3 3 2 5" xfId="11220" xr:uid="{00000000-0005-0000-0000-0000C2040000}"/>
    <cellStyle name="20% - Ênfase2 2 3 3 2 6" xfId="13841" xr:uid="{00000000-0005-0000-0000-0000C3040000}"/>
    <cellStyle name="20% - Ênfase2 2 3 3 3" xfId="887" xr:uid="{00000000-0005-0000-0000-0000C4040000}"/>
    <cellStyle name="20% - Ênfase2 2 3 3 3 2" xfId="3487" xr:uid="{00000000-0005-0000-0000-0000C5040000}"/>
    <cellStyle name="20% - Ênfase2 2 3 3 3 3" xfId="6066" xr:uid="{00000000-0005-0000-0000-0000C6040000}"/>
    <cellStyle name="20% - Ênfase2 2 3 3 3 4" xfId="8643" xr:uid="{00000000-0005-0000-0000-0000C7040000}"/>
    <cellStyle name="20% - Ênfase2 2 3 3 3 5" xfId="11221" xr:uid="{00000000-0005-0000-0000-0000C8040000}"/>
    <cellStyle name="20% - Ênfase2 2 3 3 3 6" xfId="13842" xr:uid="{00000000-0005-0000-0000-0000C9040000}"/>
    <cellStyle name="20% - Ênfase2 2 3 3 4" xfId="888" xr:uid="{00000000-0005-0000-0000-0000CA040000}"/>
    <cellStyle name="20% - Ênfase2 2 3 3 4 2" xfId="3488" xr:uid="{00000000-0005-0000-0000-0000CB040000}"/>
    <cellStyle name="20% - Ênfase2 2 3 3 4 3" xfId="6067" xr:uid="{00000000-0005-0000-0000-0000CC040000}"/>
    <cellStyle name="20% - Ênfase2 2 3 3 4 4" xfId="8644" xr:uid="{00000000-0005-0000-0000-0000CD040000}"/>
    <cellStyle name="20% - Ênfase2 2 3 3 4 5" xfId="11222" xr:uid="{00000000-0005-0000-0000-0000CE040000}"/>
    <cellStyle name="20% - Ênfase2 2 3 3 4 6" xfId="13843" xr:uid="{00000000-0005-0000-0000-0000CF040000}"/>
    <cellStyle name="20% - Ênfase2 2 3 3 5" xfId="3004" xr:uid="{00000000-0005-0000-0000-0000D0040000}"/>
    <cellStyle name="20% - Ênfase2 2 3 3 6" xfId="5583" xr:uid="{00000000-0005-0000-0000-0000D1040000}"/>
    <cellStyle name="20% - Ênfase2 2 3 3 7" xfId="8160" xr:uid="{00000000-0005-0000-0000-0000D2040000}"/>
    <cellStyle name="20% - Ênfase2 2 3 3 8" xfId="10738" xr:uid="{00000000-0005-0000-0000-0000D3040000}"/>
    <cellStyle name="20% - Ênfase2 2 3 3 9" xfId="13359" xr:uid="{00000000-0005-0000-0000-0000D4040000}"/>
    <cellStyle name="20% - Ênfase2 2 3 4" xfId="624" xr:uid="{00000000-0005-0000-0000-0000D5040000}"/>
    <cellStyle name="20% - Ênfase2 2 3 4 2" xfId="889" xr:uid="{00000000-0005-0000-0000-0000D6040000}"/>
    <cellStyle name="20% - Ênfase2 2 3 4 2 2" xfId="3489" xr:uid="{00000000-0005-0000-0000-0000D7040000}"/>
    <cellStyle name="20% - Ênfase2 2 3 4 2 3" xfId="6068" xr:uid="{00000000-0005-0000-0000-0000D8040000}"/>
    <cellStyle name="20% - Ênfase2 2 3 4 2 4" xfId="8645" xr:uid="{00000000-0005-0000-0000-0000D9040000}"/>
    <cellStyle name="20% - Ênfase2 2 3 4 2 5" xfId="11223" xr:uid="{00000000-0005-0000-0000-0000DA040000}"/>
    <cellStyle name="20% - Ênfase2 2 3 4 2 6" xfId="13844" xr:uid="{00000000-0005-0000-0000-0000DB040000}"/>
    <cellStyle name="20% - Ênfase2 2 3 4 3" xfId="890" xr:uid="{00000000-0005-0000-0000-0000DC040000}"/>
    <cellStyle name="20% - Ênfase2 2 3 4 3 2" xfId="3490" xr:uid="{00000000-0005-0000-0000-0000DD040000}"/>
    <cellStyle name="20% - Ênfase2 2 3 4 3 3" xfId="6069" xr:uid="{00000000-0005-0000-0000-0000DE040000}"/>
    <cellStyle name="20% - Ênfase2 2 3 4 3 4" xfId="8646" xr:uid="{00000000-0005-0000-0000-0000DF040000}"/>
    <cellStyle name="20% - Ênfase2 2 3 4 3 5" xfId="11224" xr:uid="{00000000-0005-0000-0000-0000E0040000}"/>
    <cellStyle name="20% - Ênfase2 2 3 4 3 6" xfId="13845" xr:uid="{00000000-0005-0000-0000-0000E1040000}"/>
    <cellStyle name="20% - Ênfase2 2 3 4 4" xfId="891" xr:uid="{00000000-0005-0000-0000-0000E2040000}"/>
    <cellStyle name="20% - Ênfase2 2 3 4 4 2" xfId="3491" xr:uid="{00000000-0005-0000-0000-0000E3040000}"/>
    <cellStyle name="20% - Ênfase2 2 3 4 4 3" xfId="6070" xr:uid="{00000000-0005-0000-0000-0000E4040000}"/>
    <cellStyle name="20% - Ênfase2 2 3 4 4 4" xfId="8647" xr:uid="{00000000-0005-0000-0000-0000E5040000}"/>
    <cellStyle name="20% - Ênfase2 2 3 4 4 5" xfId="11225" xr:uid="{00000000-0005-0000-0000-0000E6040000}"/>
    <cellStyle name="20% - Ênfase2 2 3 4 4 6" xfId="13846" xr:uid="{00000000-0005-0000-0000-0000E7040000}"/>
    <cellStyle name="20% - Ênfase2 2 3 4 5" xfId="3225" xr:uid="{00000000-0005-0000-0000-0000E8040000}"/>
    <cellStyle name="20% - Ênfase2 2 3 4 6" xfId="5804" xr:uid="{00000000-0005-0000-0000-0000E9040000}"/>
    <cellStyle name="20% - Ênfase2 2 3 4 7" xfId="8381" xr:uid="{00000000-0005-0000-0000-0000EA040000}"/>
    <cellStyle name="20% - Ênfase2 2 3 4 8" xfId="10959" xr:uid="{00000000-0005-0000-0000-0000EB040000}"/>
    <cellStyle name="20% - Ênfase2 2 3 4 9" xfId="13580" xr:uid="{00000000-0005-0000-0000-0000EC040000}"/>
    <cellStyle name="20% - Ênfase2 2 3 5" xfId="892" xr:uid="{00000000-0005-0000-0000-0000ED040000}"/>
    <cellStyle name="20% - Ênfase2 2 3 5 2" xfId="3492" xr:uid="{00000000-0005-0000-0000-0000EE040000}"/>
    <cellStyle name="20% - Ênfase2 2 3 5 3" xfId="6071" xr:uid="{00000000-0005-0000-0000-0000EF040000}"/>
    <cellStyle name="20% - Ênfase2 2 3 5 4" xfId="8648" xr:uid="{00000000-0005-0000-0000-0000F0040000}"/>
    <cellStyle name="20% - Ênfase2 2 3 5 5" xfId="11226" xr:uid="{00000000-0005-0000-0000-0000F1040000}"/>
    <cellStyle name="20% - Ênfase2 2 3 5 6" xfId="13847" xr:uid="{00000000-0005-0000-0000-0000F2040000}"/>
    <cellStyle name="20% - Ênfase2 2 3 6" xfId="893" xr:uid="{00000000-0005-0000-0000-0000F3040000}"/>
    <cellStyle name="20% - Ênfase2 2 3 6 2" xfId="3493" xr:uid="{00000000-0005-0000-0000-0000F4040000}"/>
    <cellStyle name="20% - Ênfase2 2 3 6 3" xfId="6072" xr:uid="{00000000-0005-0000-0000-0000F5040000}"/>
    <cellStyle name="20% - Ênfase2 2 3 6 4" xfId="8649" xr:uid="{00000000-0005-0000-0000-0000F6040000}"/>
    <cellStyle name="20% - Ênfase2 2 3 6 5" xfId="11227" xr:uid="{00000000-0005-0000-0000-0000F7040000}"/>
    <cellStyle name="20% - Ênfase2 2 3 6 6" xfId="13848" xr:uid="{00000000-0005-0000-0000-0000F8040000}"/>
    <cellStyle name="20% - Ênfase2 2 3 7" xfId="894" xr:uid="{00000000-0005-0000-0000-0000F9040000}"/>
    <cellStyle name="20% - Ênfase2 2 3 7 2" xfId="3494" xr:uid="{00000000-0005-0000-0000-0000FA040000}"/>
    <cellStyle name="20% - Ênfase2 2 3 7 3" xfId="6073" xr:uid="{00000000-0005-0000-0000-0000FB040000}"/>
    <cellStyle name="20% - Ênfase2 2 3 7 4" xfId="8650" xr:uid="{00000000-0005-0000-0000-0000FC040000}"/>
    <cellStyle name="20% - Ênfase2 2 3 7 5" xfId="11228" xr:uid="{00000000-0005-0000-0000-0000FD040000}"/>
    <cellStyle name="20% - Ênfase2 2 3 7 6" xfId="13849" xr:uid="{00000000-0005-0000-0000-0000FE040000}"/>
    <cellStyle name="20% - Ênfase2 2 3 8" xfId="2782" xr:uid="{00000000-0005-0000-0000-0000FF040000}"/>
    <cellStyle name="20% - Ênfase2 2 3 9" xfId="5361" xr:uid="{00000000-0005-0000-0000-000000050000}"/>
    <cellStyle name="20% - Ênfase2 2 4" xfId="115" xr:uid="{00000000-0005-0000-0000-000001050000}"/>
    <cellStyle name="20% - Ênfase2 2 4 10" xfId="10454" xr:uid="{00000000-0005-0000-0000-000002050000}"/>
    <cellStyle name="20% - Ênfase2 2 4 11" xfId="13075" xr:uid="{00000000-0005-0000-0000-000003050000}"/>
    <cellStyle name="20% - Ênfase2 2 4 2" xfId="341" xr:uid="{00000000-0005-0000-0000-000004050000}"/>
    <cellStyle name="20% - Ênfase2 2 4 2 2" xfId="895" xr:uid="{00000000-0005-0000-0000-000005050000}"/>
    <cellStyle name="20% - Ênfase2 2 4 2 2 2" xfId="3495" xr:uid="{00000000-0005-0000-0000-000006050000}"/>
    <cellStyle name="20% - Ênfase2 2 4 2 2 3" xfId="6074" xr:uid="{00000000-0005-0000-0000-000007050000}"/>
    <cellStyle name="20% - Ênfase2 2 4 2 2 4" xfId="8651" xr:uid="{00000000-0005-0000-0000-000008050000}"/>
    <cellStyle name="20% - Ênfase2 2 4 2 2 5" xfId="11229" xr:uid="{00000000-0005-0000-0000-000009050000}"/>
    <cellStyle name="20% - Ênfase2 2 4 2 2 6" xfId="13850" xr:uid="{00000000-0005-0000-0000-00000A050000}"/>
    <cellStyle name="20% - Ênfase2 2 4 2 3" xfId="896" xr:uid="{00000000-0005-0000-0000-00000B050000}"/>
    <cellStyle name="20% - Ênfase2 2 4 2 3 2" xfId="3496" xr:uid="{00000000-0005-0000-0000-00000C050000}"/>
    <cellStyle name="20% - Ênfase2 2 4 2 3 3" xfId="6075" xr:uid="{00000000-0005-0000-0000-00000D050000}"/>
    <cellStyle name="20% - Ênfase2 2 4 2 3 4" xfId="8652" xr:uid="{00000000-0005-0000-0000-00000E050000}"/>
    <cellStyle name="20% - Ênfase2 2 4 2 3 5" xfId="11230" xr:uid="{00000000-0005-0000-0000-00000F050000}"/>
    <cellStyle name="20% - Ênfase2 2 4 2 3 6" xfId="13851" xr:uid="{00000000-0005-0000-0000-000010050000}"/>
    <cellStyle name="20% - Ênfase2 2 4 2 4" xfId="897" xr:uid="{00000000-0005-0000-0000-000011050000}"/>
    <cellStyle name="20% - Ênfase2 2 4 2 4 2" xfId="3497" xr:uid="{00000000-0005-0000-0000-000012050000}"/>
    <cellStyle name="20% - Ênfase2 2 4 2 4 3" xfId="6076" xr:uid="{00000000-0005-0000-0000-000013050000}"/>
    <cellStyle name="20% - Ênfase2 2 4 2 4 4" xfId="8653" xr:uid="{00000000-0005-0000-0000-000014050000}"/>
    <cellStyle name="20% - Ênfase2 2 4 2 4 5" xfId="11231" xr:uid="{00000000-0005-0000-0000-000015050000}"/>
    <cellStyle name="20% - Ênfase2 2 4 2 4 6" xfId="13852" xr:uid="{00000000-0005-0000-0000-000016050000}"/>
    <cellStyle name="20% - Ênfase2 2 4 2 5" xfId="2942" xr:uid="{00000000-0005-0000-0000-000017050000}"/>
    <cellStyle name="20% - Ênfase2 2 4 2 6" xfId="5521" xr:uid="{00000000-0005-0000-0000-000018050000}"/>
    <cellStyle name="20% - Ênfase2 2 4 2 7" xfId="8098" xr:uid="{00000000-0005-0000-0000-000019050000}"/>
    <cellStyle name="20% - Ênfase2 2 4 2 8" xfId="10676" xr:uid="{00000000-0005-0000-0000-00001A050000}"/>
    <cellStyle name="20% - Ênfase2 2 4 2 9" xfId="13297" xr:uid="{00000000-0005-0000-0000-00001B050000}"/>
    <cellStyle name="20% - Ênfase2 2 4 3" xfId="562" xr:uid="{00000000-0005-0000-0000-00001C050000}"/>
    <cellStyle name="20% - Ênfase2 2 4 3 2" xfId="898" xr:uid="{00000000-0005-0000-0000-00001D050000}"/>
    <cellStyle name="20% - Ênfase2 2 4 3 2 2" xfId="3498" xr:uid="{00000000-0005-0000-0000-00001E050000}"/>
    <cellStyle name="20% - Ênfase2 2 4 3 2 3" xfId="6077" xr:uid="{00000000-0005-0000-0000-00001F050000}"/>
    <cellStyle name="20% - Ênfase2 2 4 3 2 4" xfId="8654" xr:uid="{00000000-0005-0000-0000-000020050000}"/>
    <cellStyle name="20% - Ênfase2 2 4 3 2 5" xfId="11232" xr:uid="{00000000-0005-0000-0000-000021050000}"/>
    <cellStyle name="20% - Ênfase2 2 4 3 2 6" xfId="13853" xr:uid="{00000000-0005-0000-0000-000022050000}"/>
    <cellStyle name="20% - Ênfase2 2 4 3 3" xfId="899" xr:uid="{00000000-0005-0000-0000-000023050000}"/>
    <cellStyle name="20% - Ênfase2 2 4 3 3 2" xfId="3499" xr:uid="{00000000-0005-0000-0000-000024050000}"/>
    <cellStyle name="20% - Ênfase2 2 4 3 3 3" xfId="6078" xr:uid="{00000000-0005-0000-0000-000025050000}"/>
    <cellStyle name="20% - Ênfase2 2 4 3 3 4" xfId="8655" xr:uid="{00000000-0005-0000-0000-000026050000}"/>
    <cellStyle name="20% - Ênfase2 2 4 3 3 5" xfId="11233" xr:uid="{00000000-0005-0000-0000-000027050000}"/>
    <cellStyle name="20% - Ênfase2 2 4 3 3 6" xfId="13854" xr:uid="{00000000-0005-0000-0000-000028050000}"/>
    <cellStyle name="20% - Ênfase2 2 4 3 4" xfId="3163" xr:uid="{00000000-0005-0000-0000-000029050000}"/>
    <cellStyle name="20% - Ênfase2 2 4 3 5" xfId="5742" xr:uid="{00000000-0005-0000-0000-00002A050000}"/>
    <cellStyle name="20% - Ênfase2 2 4 3 6" xfId="8319" xr:uid="{00000000-0005-0000-0000-00002B050000}"/>
    <cellStyle name="20% - Ênfase2 2 4 3 7" xfId="10897" xr:uid="{00000000-0005-0000-0000-00002C050000}"/>
    <cellStyle name="20% - Ênfase2 2 4 3 8" xfId="13518" xr:uid="{00000000-0005-0000-0000-00002D050000}"/>
    <cellStyle name="20% - Ênfase2 2 4 4" xfId="900" xr:uid="{00000000-0005-0000-0000-00002E050000}"/>
    <cellStyle name="20% - Ênfase2 2 4 4 2" xfId="3500" xr:uid="{00000000-0005-0000-0000-00002F050000}"/>
    <cellStyle name="20% - Ênfase2 2 4 4 3" xfId="6079" xr:uid="{00000000-0005-0000-0000-000030050000}"/>
    <cellStyle name="20% - Ênfase2 2 4 4 4" xfId="8656" xr:uid="{00000000-0005-0000-0000-000031050000}"/>
    <cellStyle name="20% - Ênfase2 2 4 4 5" xfId="11234" xr:uid="{00000000-0005-0000-0000-000032050000}"/>
    <cellStyle name="20% - Ênfase2 2 4 4 6" xfId="13855" xr:uid="{00000000-0005-0000-0000-000033050000}"/>
    <cellStyle name="20% - Ênfase2 2 4 5" xfId="901" xr:uid="{00000000-0005-0000-0000-000034050000}"/>
    <cellStyle name="20% - Ênfase2 2 4 5 2" xfId="3501" xr:uid="{00000000-0005-0000-0000-000035050000}"/>
    <cellStyle name="20% - Ênfase2 2 4 5 3" xfId="6080" xr:uid="{00000000-0005-0000-0000-000036050000}"/>
    <cellStyle name="20% - Ênfase2 2 4 5 4" xfId="8657" xr:uid="{00000000-0005-0000-0000-000037050000}"/>
    <cellStyle name="20% - Ênfase2 2 4 5 5" xfId="11235" xr:uid="{00000000-0005-0000-0000-000038050000}"/>
    <cellStyle name="20% - Ênfase2 2 4 5 6" xfId="13856" xr:uid="{00000000-0005-0000-0000-000039050000}"/>
    <cellStyle name="20% - Ênfase2 2 4 6" xfId="902" xr:uid="{00000000-0005-0000-0000-00003A050000}"/>
    <cellStyle name="20% - Ênfase2 2 4 6 2" xfId="3502" xr:uid="{00000000-0005-0000-0000-00003B050000}"/>
    <cellStyle name="20% - Ênfase2 2 4 6 3" xfId="6081" xr:uid="{00000000-0005-0000-0000-00003C050000}"/>
    <cellStyle name="20% - Ênfase2 2 4 6 4" xfId="8658" xr:uid="{00000000-0005-0000-0000-00003D050000}"/>
    <cellStyle name="20% - Ênfase2 2 4 6 5" xfId="11236" xr:uid="{00000000-0005-0000-0000-00003E050000}"/>
    <cellStyle name="20% - Ênfase2 2 4 6 6" xfId="13857" xr:uid="{00000000-0005-0000-0000-00003F050000}"/>
    <cellStyle name="20% - Ênfase2 2 4 7" xfId="2720" xr:uid="{00000000-0005-0000-0000-000040050000}"/>
    <cellStyle name="20% - Ênfase2 2 4 8" xfId="5299" xr:uid="{00000000-0005-0000-0000-000041050000}"/>
    <cellStyle name="20% - Ênfase2 2 4 9" xfId="7876" xr:uid="{00000000-0005-0000-0000-000042050000}"/>
    <cellStyle name="20% - Ênfase2 2 5" xfId="213" xr:uid="{00000000-0005-0000-0000-000043050000}"/>
    <cellStyle name="20% - Ênfase2 2 5 10" xfId="10548" xr:uid="{00000000-0005-0000-0000-000044050000}"/>
    <cellStyle name="20% - Ênfase2 2 5 11" xfId="13169" xr:uid="{00000000-0005-0000-0000-000045050000}"/>
    <cellStyle name="20% - Ênfase2 2 5 2" xfId="434" xr:uid="{00000000-0005-0000-0000-000046050000}"/>
    <cellStyle name="20% - Ênfase2 2 5 2 2" xfId="903" xr:uid="{00000000-0005-0000-0000-000047050000}"/>
    <cellStyle name="20% - Ênfase2 2 5 2 2 2" xfId="3503" xr:uid="{00000000-0005-0000-0000-000048050000}"/>
    <cellStyle name="20% - Ênfase2 2 5 2 2 3" xfId="6082" xr:uid="{00000000-0005-0000-0000-000049050000}"/>
    <cellStyle name="20% - Ênfase2 2 5 2 2 4" xfId="8659" xr:uid="{00000000-0005-0000-0000-00004A050000}"/>
    <cellStyle name="20% - Ênfase2 2 5 2 2 5" xfId="11237" xr:uid="{00000000-0005-0000-0000-00004B050000}"/>
    <cellStyle name="20% - Ênfase2 2 5 2 2 6" xfId="13858" xr:uid="{00000000-0005-0000-0000-00004C050000}"/>
    <cellStyle name="20% - Ênfase2 2 5 2 3" xfId="904" xr:uid="{00000000-0005-0000-0000-00004D050000}"/>
    <cellStyle name="20% - Ênfase2 2 5 2 3 2" xfId="3504" xr:uid="{00000000-0005-0000-0000-00004E050000}"/>
    <cellStyle name="20% - Ênfase2 2 5 2 3 3" xfId="6083" xr:uid="{00000000-0005-0000-0000-00004F050000}"/>
    <cellStyle name="20% - Ênfase2 2 5 2 3 4" xfId="8660" xr:uid="{00000000-0005-0000-0000-000050050000}"/>
    <cellStyle name="20% - Ênfase2 2 5 2 3 5" xfId="11238" xr:uid="{00000000-0005-0000-0000-000051050000}"/>
    <cellStyle name="20% - Ênfase2 2 5 2 3 6" xfId="13859" xr:uid="{00000000-0005-0000-0000-000052050000}"/>
    <cellStyle name="20% - Ênfase2 2 5 2 4" xfId="905" xr:uid="{00000000-0005-0000-0000-000053050000}"/>
    <cellStyle name="20% - Ênfase2 2 5 2 4 2" xfId="3505" xr:uid="{00000000-0005-0000-0000-000054050000}"/>
    <cellStyle name="20% - Ênfase2 2 5 2 4 3" xfId="6084" xr:uid="{00000000-0005-0000-0000-000055050000}"/>
    <cellStyle name="20% - Ênfase2 2 5 2 4 4" xfId="8661" xr:uid="{00000000-0005-0000-0000-000056050000}"/>
    <cellStyle name="20% - Ênfase2 2 5 2 4 5" xfId="11239" xr:uid="{00000000-0005-0000-0000-000057050000}"/>
    <cellStyle name="20% - Ênfase2 2 5 2 4 6" xfId="13860" xr:uid="{00000000-0005-0000-0000-000058050000}"/>
    <cellStyle name="20% - Ênfase2 2 5 2 5" xfId="3035" xr:uid="{00000000-0005-0000-0000-000059050000}"/>
    <cellStyle name="20% - Ênfase2 2 5 2 6" xfId="5614" xr:uid="{00000000-0005-0000-0000-00005A050000}"/>
    <cellStyle name="20% - Ênfase2 2 5 2 7" xfId="8191" xr:uid="{00000000-0005-0000-0000-00005B050000}"/>
    <cellStyle name="20% - Ênfase2 2 5 2 8" xfId="10769" xr:uid="{00000000-0005-0000-0000-00005C050000}"/>
    <cellStyle name="20% - Ênfase2 2 5 2 9" xfId="13390" xr:uid="{00000000-0005-0000-0000-00005D050000}"/>
    <cellStyle name="20% - Ênfase2 2 5 3" xfId="655" xr:uid="{00000000-0005-0000-0000-00005E050000}"/>
    <cellStyle name="20% - Ênfase2 2 5 3 2" xfId="906" xr:uid="{00000000-0005-0000-0000-00005F050000}"/>
    <cellStyle name="20% - Ênfase2 2 5 3 2 2" xfId="3506" xr:uid="{00000000-0005-0000-0000-000060050000}"/>
    <cellStyle name="20% - Ênfase2 2 5 3 2 3" xfId="6085" xr:uid="{00000000-0005-0000-0000-000061050000}"/>
    <cellStyle name="20% - Ênfase2 2 5 3 2 4" xfId="8662" xr:uid="{00000000-0005-0000-0000-000062050000}"/>
    <cellStyle name="20% - Ênfase2 2 5 3 2 5" xfId="11240" xr:uid="{00000000-0005-0000-0000-000063050000}"/>
    <cellStyle name="20% - Ênfase2 2 5 3 2 6" xfId="13861" xr:uid="{00000000-0005-0000-0000-000064050000}"/>
    <cellStyle name="20% - Ênfase2 2 5 3 3" xfId="907" xr:uid="{00000000-0005-0000-0000-000065050000}"/>
    <cellStyle name="20% - Ênfase2 2 5 3 3 2" xfId="3507" xr:uid="{00000000-0005-0000-0000-000066050000}"/>
    <cellStyle name="20% - Ênfase2 2 5 3 3 3" xfId="6086" xr:uid="{00000000-0005-0000-0000-000067050000}"/>
    <cellStyle name="20% - Ênfase2 2 5 3 3 4" xfId="8663" xr:uid="{00000000-0005-0000-0000-000068050000}"/>
    <cellStyle name="20% - Ênfase2 2 5 3 3 5" xfId="11241" xr:uid="{00000000-0005-0000-0000-000069050000}"/>
    <cellStyle name="20% - Ênfase2 2 5 3 3 6" xfId="13862" xr:uid="{00000000-0005-0000-0000-00006A050000}"/>
    <cellStyle name="20% - Ênfase2 2 5 3 4" xfId="3256" xr:uid="{00000000-0005-0000-0000-00006B050000}"/>
    <cellStyle name="20% - Ênfase2 2 5 3 5" xfId="5835" xr:uid="{00000000-0005-0000-0000-00006C050000}"/>
    <cellStyle name="20% - Ênfase2 2 5 3 6" xfId="8412" xr:uid="{00000000-0005-0000-0000-00006D050000}"/>
    <cellStyle name="20% - Ênfase2 2 5 3 7" xfId="10990" xr:uid="{00000000-0005-0000-0000-00006E050000}"/>
    <cellStyle name="20% - Ênfase2 2 5 3 8" xfId="13611" xr:uid="{00000000-0005-0000-0000-00006F050000}"/>
    <cellStyle name="20% - Ênfase2 2 5 4" xfId="908" xr:uid="{00000000-0005-0000-0000-000070050000}"/>
    <cellStyle name="20% - Ênfase2 2 5 4 2" xfId="3508" xr:uid="{00000000-0005-0000-0000-000071050000}"/>
    <cellStyle name="20% - Ênfase2 2 5 4 3" xfId="6087" xr:uid="{00000000-0005-0000-0000-000072050000}"/>
    <cellStyle name="20% - Ênfase2 2 5 4 4" xfId="8664" xr:uid="{00000000-0005-0000-0000-000073050000}"/>
    <cellStyle name="20% - Ênfase2 2 5 4 5" xfId="11242" xr:uid="{00000000-0005-0000-0000-000074050000}"/>
    <cellStyle name="20% - Ênfase2 2 5 4 6" xfId="13863" xr:uid="{00000000-0005-0000-0000-000075050000}"/>
    <cellStyle name="20% - Ênfase2 2 5 5" xfId="909" xr:uid="{00000000-0005-0000-0000-000076050000}"/>
    <cellStyle name="20% - Ênfase2 2 5 5 2" xfId="3509" xr:uid="{00000000-0005-0000-0000-000077050000}"/>
    <cellStyle name="20% - Ênfase2 2 5 5 3" xfId="6088" xr:uid="{00000000-0005-0000-0000-000078050000}"/>
    <cellStyle name="20% - Ênfase2 2 5 5 4" xfId="8665" xr:uid="{00000000-0005-0000-0000-000079050000}"/>
    <cellStyle name="20% - Ênfase2 2 5 5 5" xfId="11243" xr:uid="{00000000-0005-0000-0000-00007A050000}"/>
    <cellStyle name="20% - Ênfase2 2 5 5 6" xfId="13864" xr:uid="{00000000-0005-0000-0000-00007B050000}"/>
    <cellStyle name="20% - Ênfase2 2 5 6" xfId="910" xr:uid="{00000000-0005-0000-0000-00007C050000}"/>
    <cellStyle name="20% - Ênfase2 2 5 6 2" xfId="3510" xr:uid="{00000000-0005-0000-0000-00007D050000}"/>
    <cellStyle name="20% - Ênfase2 2 5 6 3" xfId="6089" xr:uid="{00000000-0005-0000-0000-00007E050000}"/>
    <cellStyle name="20% - Ênfase2 2 5 6 4" xfId="8666" xr:uid="{00000000-0005-0000-0000-00007F050000}"/>
    <cellStyle name="20% - Ênfase2 2 5 6 5" xfId="11244" xr:uid="{00000000-0005-0000-0000-000080050000}"/>
    <cellStyle name="20% - Ênfase2 2 5 6 6" xfId="13865" xr:uid="{00000000-0005-0000-0000-000081050000}"/>
    <cellStyle name="20% - Ênfase2 2 5 7" xfId="2814" xr:uid="{00000000-0005-0000-0000-000082050000}"/>
    <cellStyle name="20% - Ênfase2 2 5 8" xfId="5393" xr:uid="{00000000-0005-0000-0000-000083050000}"/>
    <cellStyle name="20% - Ênfase2 2 5 9" xfId="7970" xr:uid="{00000000-0005-0000-0000-000084050000}"/>
    <cellStyle name="20% - Ênfase2 2 6" xfId="308" xr:uid="{00000000-0005-0000-0000-000085050000}"/>
    <cellStyle name="20% - Ênfase2 2 6 2" xfId="911" xr:uid="{00000000-0005-0000-0000-000086050000}"/>
    <cellStyle name="20% - Ênfase2 2 6 2 2" xfId="3511" xr:uid="{00000000-0005-0000-0000-000087050000}"/>
    <cellStyle name="20% - Ênfase2 2 6 2 3" xfId="6090" xr:uid="{00000000-0005-0000-0000-000088050000}"/>
    <cellStyle name="20% - Ênfase2 2 6 2 4" xfId="8667" xr:uid="{00000000-0005-0000-0000-000089050000}"/>
    <cellStyle name="20% - Ênfase2 2 6 2 5" xfId="11245" xr:uid="{00000000-0005-0000-0000-00008A050000}"/>
    <cellStyle name="20% - Ênfase2 2 6 2 6" xfId="13866" xr:uid="{00000000-0005-0000-0000-00008B050000}"/>
    <cellStyle name="20% - Ênfase2 2 6 3" xfId="912" xr:uid="{00000000-0005-0000-0000-00008C050000}"/>
    <cellStyle name="20% - Ênfase2 2 6 3 2" xfId="3512" xr:uid="{00000000-0005-0000-0000-00008D050000}"/>
    <cellStyle name="20% - Ênfase2 2 6 3 3" xfId="6091" xr:uid="{00000000-0005-0000-0000-00008E050000}"/>
    <cellStyle name="20% - Ênfase2 2 6 3 4" xfId="8668" xr:uid="{00000000-0005-0000-0000-00008F050000}"/>
    <cellStyle name="20% - Ênfase2 2 6 3 5" xfId="11246" xr:uid="{00000000-0005-0000-0000-000090050000}"/>
    <cellStyle name="20% - Ênfase2 2 6 3 6" xfId="13867" xr:uid="{00000000-0005-0000-0000-000091050000}"/>
    <cellStyle name="20% - Ênfase2 2 6 4" xfId="913" xr:uid="{00000000-0005-0000-0000-000092050000}"/>
    <cellStyle name="20% - Ênfase2 2 6 4 2" xfId="3513" xr:uid="{00000000-0005-0000-0000-000093050000}"/>
    <cellStyle name="20% - Ênfase2 2 6 4 3" xfId="6092" xr:uid="{00000000-0005-0000-0000-000094050000}"/>
    <cellStyle name="20% - Ênfase2 2 6 4 4" xfId="8669" xr:uid="{00000000-0005-0000-0000-000095050000}"/>
    <cellStyle name="20% - Ênfase2 2 6 4 5" xfId="11247" xr:uid="{00000000-0005-0000-0000-000096050000}"/>
    <cellStyle name="20% - Ênfase2 2 6 4 6" xfId="13868" xr:uid="{00000000-0005-0000-0000-000097050000}"/>
    <cellStyle name="20% - Ênfase2 2 6 5" xfId="2909" xr:uid="{00000000-0005-0000-0000-000098050000}"/>
    <cellStyle name="20% - Ênfase2 2 6 6" xfId="5488" xr:uid="{00000000-0005-0000-0000-000099050000}"/>
    <cellStyle name="20% - Ênfase2 2 6 7" xfId="8065" xr:uid="{00000000-0005-0000-0000-00009A050000}"/>
    <cellStyle name="20% - Ênfase2 2 6 8" xfId="10643" xr:uid="{00000000-0005-0000-0000-00009B050000}"/>
    <cellStyle name="20% - Ênfase2 2 6 9" xfId="13264" xr:uid="{00000000-0005-0000-0000-00009C050000}"/>
    <cellStyle name="20% - Ênfase2 2 7" xfId="529" xr:uid="{00000000-0005-0000-0000-00009D050000}"/>
    <cellStyle name="20% - Ênfase2 2 7 2" xfId="914" xr:uid="{00000000-0005-0000-0000-00009E050000}"/>
    <cellStyle name="20% - Ênfase2 2 7 2 2" xfId="3514" xr:uid="{00000000-0005-0000-0000-00009F050000}"/>
    <cellStyle name="20% - Ênfase2 2 7 2 3" xfId="6093" xr:uid="{00000000-0005-0000-0000-0000A0050000}"/>
    <cellStyle name="20% - Ênfase2 2 7 2 4" xfId="8670" xr:uid="{00000000-0005-0000-0000-0000A1050000}"/>
    <cellStyle name="20% - Ênfase2 2 7 2 5" xfId="11248" xr:uid="{00000000-0005-0000-0000-0000A2050000}"/>
    <cellStyle name="20% - Ênfase2 2 7 2 6" xfId="13869" xr:uid="{00000000-0005-0000-0000-0000A3050000}"/>
    <cellStyle name="20% - Ênfase2 2 7 3" xfId="915" xr:uid="{00000000-0005-0000-0000-0000A4050000}"/>
    <cellStyle name="20% - Ênfase2 2 7 3 2" xfId="3515" xr:uid="{00000000-0005-0000-0000-0000A5050000}"/>
    <cellStyle name="20% - Ênfase2 2 7 3 3" xfId="6094" xr:uid="{00000000-0005-0000-0000-0000A6050000}"/>
    <cellStyle name="20% - Ênfase2 2 7 3 4" xfId="8671" xr:uid="{00000000-0005-0000-0000-0000A7050000}"/>
    <cellStyle name="20% - Ênfase2 2 7 3 5" xfId="11249" xr:uid="{00000000-0005-0000-0000-0000A8050000}"/>
    <cellStyle name="20% - Ênfase2 2 7 3 6" xfId="13870" xr:uid="{00000000-0005-0000-0000-0000A9050000}"/>
    <cellStyle name="20% - Ênfase2 2 7 4" xfId="916" xr:uid="{00000000-0005-0000-0000-0000AA050000}"/>
    <cellStyle name="20% - Ênfase2 2 7 4 2" xfId="3516" xr:uid="{00000000-0005-0000-0000-0000AB050000}"/>
    <cellStyle name="20% - Ênfase2 2 7 4 3" xfId="6095" xr:uid="{00000000-0005-0000-0000-0000AC050000}"/>
    <cellStyle name="20% - Ênfase2 2 7 4 4" xfId="8672" xr:uid="{00000000-0005-0000-0000-0000AD050000}"/>
    <cellStyle name="20% - Ênfase2 2 7 4 5" xfId="11250" xr:uid="{00000000-0005-0000-0000-0000AE050000}"/>
    <cellStyle name="20% - Ênfase2 2 7 4 6" xfId="13871" xr:uid="{00000000-0005-0000-0000-0000AF050000}"/>
    <cellStyle name="20% - Ênfase2 2 7 5" xfId="3130" xr:uid="{00000000-0005-0000-0000-0000B0050000}"/>
    <cellStyle name="20% - Ênfase2 2 7 6" xfId="5709" xr:uid="{00000000-0005-0000-0000-0000B1050000}"/>
    <cellStyle name="20% - Ênfase2 2 7 7" xfId="8286" xr:uid="{00000000-0005-0000-0000-0000B2050000}"/>
    <cellStyle name="20% - Ênfase2 2 7 8" xfId="10864" xr:uid="{00000000-0005-0000-0000-0000B3050000}"/>
    <cellStyle name="20% - Ênfase2 2 7 9" xfId="13485" xr:uid="{00000000-0005-0000-0000-0000B4050000}"/>
    <cellStyle name="20% - Ênfase2 2 8" xfId="917" xr:uid="{00000000-0005-0000-0000-0000B5050000}"/>
    <cellStyle name="20% - Ênfase2 2 8 2" xfId="3517" xr:uid="{00000000-0005-0000-0000-0000B6050000}"/>
    <cellStyle name="20% - Ênfase2 2 8 3" xfId="6096" xr:uid="{00000000-0005-0000-0000-0000B7050000}"/>
    <cellStyle name="20% - Ênfase2 2 8 4" xfId="8673" xr:uid="{00000000-0005-0000-0000-0000B8050000}"/>
    <cellStyle name="20% - Ênfase2 2 8 5" xfId="11251" xr:uid="{00000000-0005-0000-0000-0000B9050000}"/>
    <cellStyle name="20% - Ênfase2 2 8 6" xfId="13872" xr:uid="{00000000-0005-0000-0000-0000BA050000}"/>
    <cellStyle name="20% - Ênfase2 2 9" xfId="918" xr:uid="{00000000-0005-0000-0000-0000BB050000}"/>
    <cellStyle name="20% - Ênfase2 2 9 2" xfId="3518" xr:uid="{00000000-0005-0000-0000-0000BC050000}"/>
    <cellStyle name="20% - Ênfase2 2 9 3" xfId="6097" xr:uid="{00000000-0005-0000-0000-0000BD050000}"/>
    <cellStyle name="20% - Ênfase2 2 9 4" xfId="8674" xr:uid="{00000000-0005-0000-0000-0000BE050000}"/>
    <cellStyle name="20% - Ênfase2 2 9 5" xfId="11252" xr:uid="{00000000-0005-0000-0000-0000BF050000}"/>
    <cellStyle name="20% - Ênfase2 2 9 6" xfId="13873" xr:uid="{00000000-0005-0000-0000-0000C0050000}"/>
    <cellStyle name="20% - Ênfase2 3" xfId="138" xr:uid="{00000000-0005-0000-0000-0000C1050000}"/>
    <cellStyle name="20% - Ênfase2 3 10" xfId="7895" xr:uid="{00000000-0005-0000-0000-0000C2050000}"/>
    <cellStyle name="20% - Ênfase2 3 11" xfId="10473" xr:uid="{00000000-0005-0000-0000-0000C3050000}"/>
    <cellStyle name="20% - Ênfase2 3 12" xfId="13094" xr:uid="{00000000-0005-0000-0000-0000C4050000}"/>
    <cellStyle name="20% - Ênfase2 3 2" xfId="234" xr:uid="{00000000-0005-0000-0000-0000C5050000}"/>
    <cellStyle name="20% - Ênfase2 3 2 10" xfId="10569" xr:uid="{00000000-0005-0000-0000-0000C6050000}"/>
    <cellStyle name="20% - Ênfase2 3 2 11" xfId="13190" xr:uid="{00000000-0005-0000-0000-0000C7050000}"/>
    <cellStyle name="20% - Ênfase2 3 2 2" xfId="455" xr:uid="{00000000-0005-0000-0000-0000C8050000}"/>
    <cellStyle name="20% - Ênfase2 3 2 2 2" xfId="919" xr:uid="{00000000-0005-0000-0000-0000C9050000}"/>
    <cellStyle name="20% - Ênfase2 3 2 2 2 2" xfId="3519" xr:uid="{00000000-0005-0000-0000-0000CA050000}"/>
    <cellStyle name="20% - Ênfase2 3 2 2 2 3" xfId="6098" xr:uid="{00000000-0005-0000-0000-0000CB050000}"/>
    <cellStyle name="20% - Ênfase2 3 2 2 2 4" xfId="8675" xr:uid="{00000000-0005-0000-0000-0000CC050000}"/>
    <cellStyle name="20% - Ênfase2 3 2 2 2 5" xfId="11253" xr:uid="{00000000-0005-0000-0000-0000CD050000}"/>
    <cellStyle name="20% - Ênfase2 3 2 2 2 6" xfId="13874" xr:uid="{00000000-0005-0000-0000-0000CE050000}"/>
    <cellStyle name="20% - Ênfase2 3 2 2 3" xfId="920" xr:uid="{00000000-0005-0000-0000-0000CF050000}"/>
    <cellStyle name="20% - Ênfase2 3 2 2 3 2" xfId="3520" xr:uid="{00000000-0005-0000-0000-0000D0050000}"/>
    <cellStyle name="20% - Ênfase2 3 2 2 3 3" xfId="6099" xr:uid="{00000000-0005-0000-0000-0000D1050000}"/>
    <cellStyle name="20% - Ênfase2 3 2 2 3 4" xfId="8676" xr:uid="{00000000-0005-0000-0000-0000D2050000}"/>
    <cellStyle name="20% - Ênfase2 3 2 2 3 5" xfId="11254" xr:uid="{00000000-0005-0000-0000-0000D3050000}"/>
    <cellStyle name="20% - Ênfase2 3 2 2 3 6" xfId="13875" xr:uid="{00000000-0005-0000-0000-0000D4050000}"/>
    <cellStyle name="20% - Ênfase2 3 2 2 4" xfId="921" xr:uid="{00000000-0005-0000-0000-0000D5050000}"/>
    <cellStyle name="20% - Ênfase2 3 2 2 4 2" xfId="3521" xr:uid="{00000000-0005-0000-0000-0000D6050000}"/>
    <cellStyle name="20% - Ênfase2 3 2 2 4 3" xfId="6100" xr:uid="{00000000-0005-0000-0000-0000D7050000}"/>
    <cellStyle name="20% - Ênfase2 3 2 2 4 4" xfId="8677" xr:uid="{00000000-0005-0000-0000-0000D8050000}"/>
    <cellStyle name="20% - Ênfase2 3 2 2 4 5" xfId="11255" xr:uid="{00000000-0005-0000-0000-0000D9050000}"/>
    <cellStyle name="20% - Ênfase2 3 2 2 4 6" xfId="13876" xr:uid="{00000000-0005-0000-0000-0000DA050000}"/>
    <cellStyle name="20% - Ênfase2 3 2 2 5" xfId="3056" xr:uid="{00000000-0005-0000-0000-0000DB050000}"/>
    <cellStyle name="20% - Ênfase2 3 2 2 6" xfId="5635" xr:uid="{00000000-0005-0000-0000-0000DC050000}"/>
    <cellStyle name="20% - Ênfase2 3 2 2 7" xfId="8212" xr:uid="{00000000-0005-0000-0000-0000DD050000}"/>
    <cellStyle name="20% - Ênfase2 3 2 2 8" xfId="10790" xr:uid="{00000000-0005-0000-0000-0000DE050000}"/>
    <cellStyle name="20% - Ênfase2 3 2 2 9" xfId="13411" xr:uid="{00000000-0005-0000-0000-0000DF050000}"/>
    <cellStyle name="20% - Ênfase2 3 2 3" xfId="676" xr:uid="{00000000-0005-0000-0000-0000E0050000}"/>
    <cellStyle name="20% - Ênfase2 3 2 3 2" xfId="922" xr:uid="{00000000-0005-0000-0000-0000E1050000}"/>
    <cellStyle name="20% - Ênfase2 3 2 3 2 2" xfId="3522" xr:uid="{00000000-0005-0000-0000-0000E2050000}"/>
    <cellStyle name="20% - Ênfase2 3 2 3 2 3" xfId="6101" xr:uid="{00000000-0005-0000-0000-0000E3050000}"/>
    <cellStyle name="20% - Ênfase2 3 2 3 2 4" xfId="8678" xr:uid="{00000000-0005-0000-0000-0000E4050000}"/>
    <cellStyle name="20% - Ênfase2 3 2 3 2 5" xfId="11256" xr:uid="{00000000-0005-0000-0000-0000E5050000}"/>
    <cellStyle name="20% - Ênfase2 3 2 3 2 6" xfId="13877" xr:uid="{00000000-0005-0000-0000-0000E6050000}"/>
    <cellStyle name="20% - Ênfase2 3 2 3 3" xfId="923" xr:uid="{00000000-0005-0000-0000-0000E7050000}"/>
    <cellStyle name="20% - Ênfase2 3 2 3 3 2" xfId="3523" xr:uid="{00000000-0005-0000-0000-0000E8050000}"/>
    <cellStyle name="20% - Ênfase2 3 2 3 3 3" xfId="6102" xr:uid="{00000000-0005-0000-0000-0000E9050000}"/>
    <cellStyle name="20% - Ênfase2 3 2 3 3 4" xfId="8679" xr:uid="{00000000-0005-0000-0000-0000EA050000}"/>
    <cellStyle name="20% - Ênfase2 3 2 3 3 5" xfId="11257" xr:uid="{00000000-0005-0000-0000-0000EB050000}"/>
    <cellStyle name="20% - Ênfase2 3 2 3 3 6" xfId="13878" xr:uid="{00000000-0005-0000-0000-0000EC050000}"/>
    <cellStyle name="20% - Ênfase2 3 2 3 4" xfId="3277" xr:uid="{00000000-0005-0000-0000-0000ED050000}"/>
    <cellStyle name="20% - Ênfase2 3 2 3 5" xfId="5856" xr:uid="{00000000-0005-0000-0000-0000EE050000}"/>
    <cellStyle name="20% - Ênfase2 3 2 3 6" xfId="8433" xr:uid="{00000000-0005-0000-0000-0000EF050000}"/>
    <cellStyle name="20% - Ênfase2 3 2 3 7" xfId="11011" xr:uid="{00000000-0005-0000-0000-0000F0050000}"/>
    <cellStyle name="20% - Ênfase2 3 2 3 8" xfId="13632" xr:uid="{00000000-0005-0000-0000-0000F1050000}"/>
    <cellStyle name="20% - Ênfase2 3 2 4" xfId="924" xr:uid="{00000000-0005-0000-0000-0000F2050000}"/>
    <cellStyle name="20% - Ênfase2 3 2 4 2" xfId="3524" xr:uid="{00000000-0005-0000-0000-0000F3050000}"/>
    <cellStyle name="20% - Ênfase2 3 2 4 3" xfId="6103" xr:uid="{00000000-0005-0000-0000-0000F4050000}"/>
    <cellStyle name="20% - Ênfase2 3 2 4 4" xfId="8680" xr:uid="{00000000-0005-0000-0000-0000F5050000}"/>
    <cellStyle name="20% - Ênfase2 3 2 4 5" xfId="11258" xr:uid="{00000000-0005-0000-0000-0000F6050000}"/>
    <cellStyle name="20% - Ênfase2 3 2 4 6" xfId="13879" xr:uid="{00000000-0005-0000-0000-0000F7050000}"/>
    <cellStyle name="20% - Ênfase2 3 2 5" xfId="925" xr:uid="{00000000-0005-0000-0000-0000F8050000}"/>
    <cellStyle name="20% - Ênfase2 3 2 5 2" xfId="3525" xr:uid="{00000000-0005-0000-0000-0000F9050000}"/>
    <cellStyle name="20% - Ênfase2 3 2 5 3" xfId="6104" xr:uid="{00000000-0005-0000-0000-0000FA050000}"/>
    <cellStyle name="20% - Ênfase2 3 2 5 4" xfId="8681" xr:uid="{00000000-0005-0000-0000-0000FB050000}"/>
    <cellStyle name="20% - Ênfase2 3 2 5 5" xfId="11259" xr:uid="{00000000-0005-0000-0000-0000FC050000}"/>
    <cellStyle name="20% - Ênfase2 3 2 5 6" xfId="13880" xr:uid="{00000000-0005-0000-0000-0000FD050000}"/>
    <cellStyle name="20% - Ênfase2 3 2 6" xfId="926" xr:uid="{00000000-0005-0000-0000-0000FE050000}"/>
    <cellStyle name="20% - Ênfase2 3 2 6 2" xfId="3526" xr:uid="{00000000-0005-0000-0000-0000FF050000}"/>
    <cellStyle name="20% - Ênfase2 3 2 6 3" xfId="6105" xr:uid="{00000000-0005-0000-0000-000000060000}"/>
    <cellStyle name="20% - Ênfase2 3 2 6 4" xfId="8682" xr:uid="{00000000-0005-0000-0000-000001060000}"/>
    <cellStyle name="20% - Ênfase2 3 2 6 5" xfId="11260" xr:uid="{00000000-0005-0000-0000-000002060000}"/>
    <cellStyle name="20% - Ênfase2 3 2 6 6" xfId="13881" xr:uid="{00000000-0005-0000-0000-000003060000}"/>
    <cellStyle name="20% - Ênfase2 3 2 7" xfId="2835" xr:uid="{00000000-0005-0000-0000-000004060000}"/>
    <cellStyle name="20% - Ênfase2 3 2 8" xfId="5414" xr:uid="{00000000-0005-0000-0000-000005060000}"/>
    <cellStyle name="20% - Ênfase2 3 2 9" xfId="7991" xr:uid="{00000000-0005-0000-0000-000006060000}"/>
    <cellStyle name="20% - Ênfase2 3 3" xfId="360" xr:uid="{00000000-0005-0000-0000-000007060000}"/>
    <cellStyle name="20% - Ênfase2 3 3 2" xfId="927" xr:uid="{00000000-0005-0000-0000-000008060000}"/>
    <cellStyle name="20% - Ênfase2 3 3 2 2" xfId="3527" xr:uid="{00000000-0005-0000-0000-000009060000}"/>
    <cellStyle name="20% - Ênfase2 3 3 2 3" xfId="6106" xr:uid="{00000000-0005-0000-0000-00000A060000}"/>
    <cellStyle name="20% - Ênfase2 3 3 2 4" xfId="8683" xr:uid="{00000000-0005-0000-0000-00000B060000}"/>
    <cellStyle name="20% - Ênfase2 3 3 2 5" xfId="11261" xr:uid="{00000000-0005-0000-0000-00000C060000}"/>
    <cellStyle name="20% - Ênfase2 3 3 2 6" xfId="13882" xr:uid="{00000000-0005-0000-0000-00000D060000}"/>
    <cellStyle name="20% - Ênfase2 3 3 3" xfId="928" xr:uid="{00000000-0005-0000-0000-00000E060000}"/>
    <cellStyle name="20% - Ênfase2 3 3 3 2" xfId="3528" xr:uid="{00000000-0005-0000-0000-00000F060000}"/>
    <cellStyle name="20% - Ênfase2 3 3 3 3" xfId="6107" xr:uid="{00000000-0005-0000-0000-000010060000}"/>
    <cellStyle name="20% - Ênfase2 3 3 3 4" xfId="8684" xr:uid="{00000000-0005-0000-0000-000011060000}"/>
    <cellStyle name="20% - Ênfase2 3 3 3 5" xfId="11262" xr:uid="{00000000-0005-0000-0000-000012060000}"/>
    <cellStyle name="20% - Ênfase2 3 3 3 6" xfId="13883" xr:uid="{00000000-0005-0000-0000-000013060000}"/>
    <cellStyle name="20% - Ênfase2 3 3 4" xfId="929" xr:uid="{00000000-0005-0000-0000-000014060000}"/>
    <cellStyle name="20% - Ênfase2 3 3 4 2" xfId="3529" xr:uid="{00000000-0005-0000-0000-000015060000}"/>
    <cellStyle name="20% - Ênfase2 3 3 4 3" xfId="6108" xr:uid="{00000000-0005-0000-0000-000016060000}"/>
    <cellStyle name="20% - Ênfase2 3 3 4 4" xfId="8685" xr:uid="{00000000-0005-0000-0000-000017060000}"/>
    <cellStyle name="20% - Ênfase2 3 3 4 5" xfId="11263" xr:uid="{00000000-0005-0000-0000-000018060000}"/>
    <cellStyle name="20% - Ênfase2 3 3 4 6" xfId="13884" xr:uid="{00000000-0005-0000-0000-000019060000}"/>
    <cellStyle name="20% - Ênfase2 3 3 5" xfId="2961" xr:uid="{00000000-0005-0000-0000-00001A060000}"/>
    <cellStyle name="20% - Ênfase2 3 3 6" xfId="5540" xr:uid="{00000000-0005-0000-0000-00001B060000}"/>
    <cellStyle name="20% - Ênfase2 3 3 7" xfId="8117" xr:uid="{00000000-0005-0000-0000-00001C060000}"/>
    <cellStyle name="20% - Ênfase2 3 3 8" xfId="10695" xr:uid="{00000000-0005-0000-0000-00001D060000}"/>
    <cellStyle name="20% - Ênfase2 3 3 9" xfId="13316" xr:uid="{00000000-0005-0000-0000-00001E060000}"/>
    <cellStyle name="20% - Ênfase2 3 4" xfId="581" xr:uid="{00000000-0005-0000-0000-00001F060000}"/>
    <cellStyle name="20% - Ênfase2 3 4 2" xfId="930" xr:uid="{00000000-0005-0000-0000-000020060000}"/>
    <cellStyle name="20% - Ênfase2 3 4 2 2" xfId="3530" xr:uid="{00000000-0005-0000-0000-000021060000}"/>
    <cellStyle name="20% - Ênfase2 3 4 2 3" xfId="6109" xr:uid="{00000000-0005-0000-0000-000022060000}"/>
    <cellStyle name="20% - Ênfase2 3 4 2 4" xfId="8686" xr:uid="{00000000-0005-0000-0000-000023060000}"/>
    <cellStyle name="20% - Ênfase2 3 4 2 5" xfId="11264" xr:uid="{00000000-0005-0000-0000-000024060000}"/>
    <cellStyle name="20% - Ênfase2 3 4 2 6" xfId="13885" xr:uid="{00000000-0005-0000-0000-000025060000}"/>
    <cellStyle name="20% - Ênfase2 3 4 3" xfId="931" xr:uid="{00000000-0005-0000-0000-000026060000}"/>
    <cellStyle name="20% - Ênfase2 3 4 3 2" xfId="3531" xr:uid="{00000000-0005-0000-0000-000027060000}"/>
    <cellStyle name="20% - Ênfase2 3 4 3 3" xfId="6110" xr:uid="{00000000-0005-0000-0000-000028060000}"/>
    <cellStyle name="20% - Ênfase2 3 4 3 4" xfId="8687" xr:uid="{00000000-0005-0000-0000-000029060000}"/>
    <cellStyle name="20% - Ênfase2 3 4 3 5" xfId="11265" xr:uid="{00000000-0005-0000-0000-00002A060000}"/>
    <cellStyle name="20% - Ênfase2 3 4 3 6" xfId="13886" xr:uid="{00000000-0005-0000-0000-00002B060000}"/>
    <cellStyle name="20% - Ênfase2 3 4 4" xfId="932" xr:uid="{00000000-0005-0000-0000-00002C060000}"/>
    <cellStyle name="20% - Ênfase2 3 4 4 2" xfId="3532" xr:uid="{00000000-0005-0000-0000-00002D060000}"/>
    <cellStyle name="20% - Ênfase2 3 4 4 3" xfId="6111" xr:uid="{00000000-0005-0000-0000-00002E060000}"/>
    <cellStyle name="20% - Ênfase2 3 4 4 4" xfId="8688" xr:uid="{00000000-0005-0000-0000-00002F060000}"/>
    <cellStyle name="20% - Ênfase2 3 4 4 5" xfId="11266" xr:uid="{00000000-0005-0000-0000-000030060000}"/>
    <cellStyle name="20% - Ênfase2 3 4 4 6" xfId="13887" xr:uid="{00000000-0005-0000-0000-000031060000}"/>
    <cellStyle name="20% - Ênfase2 3 4 5" xfId="3182" xr:uid="{00000000-0005-0000-0000-000032060000}"/>
    <cellStyle name="20% - Ênfase2 3 4 6" xfId="5761" xr:uid="{00000000-0005-0000-0000-000033060000}"/>
    <cellStyle name="20% - Ênfase2 3 4 7" xfId="8338" xr:uid="{00000000-0005-0000-0000-000034060000}"/>
    <cellStyle name="20% - Ênfase2 3 4 8" xfId="10916" xr:uid="{00000000-0005-0000-0000-000035060000}"/>
    <cellStyle name="20% - Ênfase2 3 4 9" xfId="13537" xr:uid="{00000000-0005-0000-0000-000036060000}"/>
    <cellStyle name="20% - Ênfase2 3 5" xfId="933" xr:uid="{00000000-0005-0000-0000-000037060000}"/>
    <cellStyle name="20% - Ênfase2 3 5 2" xfId="3533" xr:uid="{00000000-0005-0000-0000-000038060000}"/>
    <cellStyle name="20% - Ênfase2 3 5 3" xfId="6112" xr:uid="{00000000-0005-0000-0000-000039060000}"/>
    <cellStyle name="20% - Ênfase2 3 5 4" xfId="8689" xr:uid="{00000000-0005-0000-0000-00003A060000}"/>
    <cellStyle name="20% - Ênfase2 3 5 5" xfId="11267" xr:uid="{00000000-0005-0000-0000-00003B060000}"/>
    <cellStyle name="20% - Ênfase2 3 5 6" xfId="13888" xr:uid="{00000000-0005-0000-0000-00003C060000}"/>
    <cellStyle name="20% - Ênfase2 3 6" xfId="934" xr:uid="{00000000-0005-0000-0000-00003D060000}"/>
    <cellStyle name="20% - Ênfase2 3 6 2" xfId="3534" xr:uid="{00000000-0005-0000-0000-00003E060000}"/>
    <cellStyle name="20% - Ênfase2 3 6 3" xfId="6113" xr:uid="{00000000-0005-0000-0000-00003F060000}"/>
    <cellStyle name="20% - Ênfase2 3 6 4" xfId="8690" xr:uid="{00000000-0005-0000-0000-000040060000}"/>
    <cellStyle name="20% - Ênfase2 3 6 5" xfId="11268" xr:uid="{00000000-0005-0000-0000-000041060000}"/>
    <cellStyle name="20% - Ênfase2 3 6 6" xfId="13889" xr:uid="{00000000-0005-0000-0000-000042060000}"/>
    <cellStyle name="20% - Ênfase2 3 7" xfId="935" xr:uid="{00000000-0005-0000-0000-000043060000}"/>
    <cellStyle name="20% - Ênfase2 3 7 2" xfId="3535" xr:uid="{00000000-0005-0000-0000-000044060000}"/>
    <cellStyle name="20% - Ênfase2 3 7 3" xfId="6114" xr:uid="{00000000-0005-0000-0000-000045060000}"/>
    <cellStyle name="20% - Ênfase2 3 7 4" xfId="8691" xr:uid="{00000000-0005-0000-0000-000046060000}"/>
    <cellStyle name="20% - Ênfase2 3 7 5" xfId="11269" xr:uid="{00000000-0005-0000-0000-000047060000}"/>
    <cellStyle name="20% - Ênfase2 3 7 6" xfId="13890" xr:uid="{00000000-0005-0000-0000-000048060000}"/>
    <cellStyle name="20% - Ênfase2 3 8" xfId="2739" xr:uid="{00000000-0005-0000-0000-000049060000}"/>
    <cellStyle name="20% - Ênfase2 3 9" xfId="5318" xr:uid="{00000000-0005-0000-0000-00004A060000}"/>
    <cellStyle name="20% - Ênfase2 4" xfId="132" xr:uid="{00000000-0005-0000-0000-00004B060000}"/>
    <cellStyle name="20% - Ênfase2 4 10" xfId="7890" xr:uid="{00000000-0005-0000-0000-00004C060000}"/>
    <cellStyle name="20% - Ênfase2 4 11" xfId="10468" xr:uid="{00000000-0005-0000-0000-00004D060000}"/>
    <cellStyle name="20% - Ênfase2 4 12" xfId="13089" xr:uid="{00000000-0005-0000-0000-00004E060000}"/>
    <cellStyle name="20% - Ênfase2 4 2" xfId="229" xr:uid="{00000000-0005-0000-0000-00004F060000}"/>
    <cellStyle name="20% - Ênfase2 4 2 10" xfId="10564" xr:uid="{00000000-0005-0000-0000-000050060000}"/>
    <cellStyle name="20% - Ênfase2 4 2 11" xfId="13185" xr:uid="{00000000-0005-0000-0000-000051060000}"/>
    <cellStyle name="20% - Ênfase2 4 2 2" xfId="450" xr:uid="{00000000-0005-0000-0000-000052060000}"/>
    <cellStyle name="20% - Ênfase2 4 2 2 2" xfId="936" xr:uid="{00000000-0005-0000-0000-000053060000}"/>
    <cellStyle name="20% - Ênfase2 4 2 2 2 2" xfId="3536" xr:uid="{00000000-0005-0000-0000-000054060000}"/>
    <cellStyle name="20% - Ênfase2 4 2 2 2 3" xfId="6115" xr:uid="{00000000-0005-0000-0000-000055060000}"/>
    <cellStyle name="20% - Ênfase2 4 2 2 2 4" xfId="8692" xr:uid="{00000000-0005-0000-0000-000056060000}"/>
    <cellStyle name="20% - Ênfase2 4 2 2 2 5" xfId="11270" xr:uid="{00000000-0005-0000-0000-000057060000}"/>
    <cellStyle name="20% - Ênfase2 4 2 2 2 6" xfId="13891" xr:uid="{00000000-0005-0000-0000-000058060000}"/>
    <cellStyle name="20% - Ênfase2 4 2 2 3" xfId="937" xr:uid="{00000000-0005-0000-0000-000059060000}"/>
    <cellStyle name="20% - Ênfase2 4 2 2 3 2" xfId="3537" xr:uid="{00000000-0005-0000-0000-00005A060000}"/>
    <cellStyle name="20% - Ênfase2 4 2 2 3 3" xfId="6116" xr:uid="{00000000-0005-0000-0000-00005B060000}"/>
    <cellStyle name="20% - Ênfase2 4 2 2 3 4" xfId="8693" xr:uid="{00000000-0005-0000-0000-00005C060000}"/>
    <cellStyle name="20% - Ênfase2 4 2 2 3 5" xfId="11271" xr:uid="{00000000-0005-0000-0000-00005D060000}"/>
    <cellStyle name="20% - Ênfase2 4 2 2 3 6" xfId="13892" xr:uid="{00000000-0005-0000-0000-00005E060000}"/>
    <cellStyle name="20% - Ênfase2 4 2 2 4" xfId="938" xr:uid="{00000000-0005-0000-0000-00005F060000}"/>
    <cellStyle name="20% - Ênfase2 4 2 2 4 2" xfId="3538" xr:uid="{00000000-0005-0000-0000-000060060000}"/>
    <cellStyle name="20% - Ênfase2 4 2 2 4 3" xfId="6117" xr:uid="{00000000-0005-0000-0000-000061060000}"/>
    <cellStyle name="20% - Ênfase2 4 2 2 4 4" xfId="8694" xr:uid="{00000000-0005-0000-0000-000062060000}"/>
    <cellStyle name="20% - Ênfase2 4 2 2 4 5" xfId="11272" xr:uid="{00000000-0005-0000-0000-000063060000}"/>
    <cellStyle name="20% - Ênfase2 4 2 2 4 6" xfId="13893" xr:uid="{00000000-0005-0000-0000-000064060000}"/>
    <cellStyle name="20% - Ênfase2 4 2 2 5" xfId="3051" xr:uid="{00000000-0005-0000-0000-000065060000}"/>
    <cellStyle name="20% - Ênfase2 4 2 2 6" xfId="5630" xr:uid="{00000000-0005-0000-0000-000066060000}"/>
    <cellStyle name="20% - Ênfase2 4 2 2 7" xfId="8207" xr:uid="{00000000-0005-0000-0000-000067060000}"/>
    <cellStyle name="20% - Ênfase2 4 2 2 8" xfId="10785" xr:uid="{00000000-0005-0000-0000-000068060000}"/>
    <cellStyle name="20% - Ênfase2 4 2 2 9" xfId="13406" xr:uid="{00000000-0005-0000-0000-000069060000}"/>
    <cellStyle name="20% - Ênfase2 4 2 3" xfId="671" xr:uid="{00000000-0005-0000-0000-00006A060000}"/>
    <cellStyle name="20% - Ênfase2 4 2 3 2" xfId="939" xr:uid="{00000000-0005-0000-0000-00006B060000}"/>
    <cellStyle name="20% - Ênfase2 4 2 3 2 2" xfId="3539" xr:uid="{00000000-0005-0000-0000-00006C060000}"/>
    <cellStyle name="20% - Ênfase2 4 2 3 2 3" xfId="6118" xr:uid="{00000000-0005-0000-0000-00006D060000}"/>
    <cellStyle name="20% - Ênfase2 4 2 3 2 4" xfId="8695" xr:uid="{00000000-0005-0000-0000-00006E060000}"/>
    <cellStyle name="20% - Ênfase2 4 2 3 2 5" xfId="11273" xr:uid="{00000000-0005-0000-0000-00006F060000}"/>
    <cellStyle name="20% - Ênfase2 4 2 3 2 6" xfId="13894" xr:uid="{00000000-0005-0000-0000-000070060000}"/>
    <cellStyle name="20% - Ênfase2 4 2 3 3" xfId="940" xr:uid="{00000000-0005-0000-0000-000071060000}"/>
    <cellStyle name="20% - Ênfase2 4 2 3 3 2" xfId="3540" xr:uid="{00000000-0005-0000-0000-000072060000}"/>
    <cellStyle name="20% - Ênfase2 4 2 3 3 3" xfId="6119" xr:uid="{00000000-0005-0000-0000-000073060000}"/>
    <cellStyle name="20% - Ênfase2 4 2 3 3 4" xfId="8696" xr:uid="{00000000-0005-0000-0000-000074060000}"/>
    <cellStyle name="20% - Ênfase2 4 2 3 3 5" xfId="11274" xr:uid="{00000000-0005-0000-0000-000075060000}"/>
    <cellStyle name="20% - Ênfase2 4 2 3 3 6" xfId="13895" xr:uid="{00000000-0005-0000-0000-000076060000}"/>
    <cellStyle name="20% - Ênfase2 4 2 3 4" xfId="3272" xr:uid="{00000000-0005-0000-0000-000077060000}"/>
    <cellStyle name="20% - Ênfase2 4 2 3 5" xfId="5851" xr:uid="{00000000-0005-0000-0000-000078060000}"/>
    <cellStyle name="20% - Ênfase2 4 2 3 6" xfId="8428" xr:uid="{00000000-0005-0000-0000-000079060000}"/>
    <cellStyle name="20% - Ênfase2 4 2 3 7" xfId="11006" xr:uid="{00000000-0005-0000-0000-00007A060000}"/>
    <cellStyle name="20% - Ênfase2 4 2 3 8" xfId="13627" xr:uid="{00000000-0005-0000-0000-00007B060000}"/>
    <cellStyle name="20% - Ênfase2 4 2 4" xfId="941" xr:uid="{00000000-0005-0000-0000-00007C060000}"/>
    <cellStyle name="20% - Ênfase2 4 2 4 2" xfId="3541" xr:uid="{00000000-0005-0000-0000-00007D060000}"/>
    <cellStyle name="20% - Ênfase2 4 2 4 3" xfId="6120" xr:uid="{00000000-0005-0000-0000-00007E060000}"/>
    <cellStyle name="20% - Ênfase2 4 2 4 4" xfId="8697" xr:uid="{00000000-0005-0000-0000-00007F060000}"/>
    <cellStyle name="20% - Ênfase2 4 2 4 5" xfId="11275" xr:uid="{00000000-0005-0000-0000-000080060000}"/>
    <cellStyle name="20% - Ênfase2 4 2 4 6" xfId="13896" xr:uid="{00000000-0005-0000-0000-000081060000}"/>
    <cellStyle name="20% - Ênfase2 4 2 5" xfId="942" xr:uid="{00000000-0005-0000-0000-000082060000}"/>
    <cellStyle name="20% - Ênfase2 4 2 5 2" xfId="3542" xr:uid="{00000000-0005-0000-0000-000083060000}"/>
    <cellStyle name="20% - Ênfase2 4 2 5 3" xfId="6121" xr:uid="{00000000-0005-0000-0000-000084060000}"/>
    <cellStyle name="20% - Ênfase2 4 2 5 4" xfId="8698" xr:uid="{00000000-0005-0000-0000-000085060000}"/>
    <cellStyle name="20% - Ênfase2 4 2 5 5" xfId="11276" xr:uid="{00000000-0005-0000-0000-000086060000}"/>
    <cellStyle name="20% - Ênfase2 4 2 5 6" xfId="13897" xr:uid="{00000000-0005-0000-0000-000087060000}"/>
    <cellStyle name="20% - Ênfase2 4 2 6" xfId="943" xr:uid="{00000000-0005-0000-0000-000088060000}"/>
    <cellStyle name="20% - Ênfase2 4 2 6 2" xfId="3543" xr:uid="{00000000-0005-0000-0000-000089060000}"/>
    <cellStyle name="20% - Ênfase2 4 2 6 3" xfId="6122" xr:uid="{00000000-0005-0000-0000-00008A060000}"/>
    <cellStyle name="20% - Ênfase2 4 2 6 4" xfId="8699" xr:uid="{00000000-0005-0000-0000-00008B060000}"/>
    <cellStyle name="20% - Ênfase2 4 2 6 5" xfId="11277" xr:uid="{00000000-0005-0000-0000-00008C060000}"/>
    <cellStyle name="20% - Ênfase2 4 2 6 6" xfId="13898" xr:uid="{00000000-0005-0000-0000-00008D060000}"/>
    <cellStyle name="20% - Ênfase2 4 2 7" xfId="2830" xr:uid="{00000000-0005-0000-0000-00008E060000}"/>
    <cellStyle name="20% - Ênfase2 4 2 8" xfId="5409" xr:uid="{00000000-0005-0000-0000-00008F060000}"/>
    <cellStyle name="20% - Ênfase2 4 2 9" xfId="7986" xr:uid="{00000000-0005-0000-0000-000090060000}"/>
    <cellStyle name="20% - Ênfase2 4 3" xfId="355" xr:uid="{00000000-0005-0000-0000-000091060000}"/>
    <cellStyle name="20% - Ênfase2 4 3 2" xfId="944" xr:uid="{00000000-0005-0000-0000-000092060000}"/>
    <cellStyle name="20% - Ênfase2 4 3 2 2" xfId="3544" xr:uid="{00000000-0005-0000-0000-000093060000}"/>
    <cellStyle name="20% - Ênfase2 4 3 2 3" xfId="6123" xr:uid="{00000000-0005-0000-0000-000094060000}"/>
    <cellStyle name="20% - Ênfase2 4 3 2 4" xfId="8700" xr:uid="{00000000-0005-0000-0000-000095060000}"/>
    <cellStyle name="20% - Ênfase2 4 3 2 5" xfId="11278" xr:uid="{00000000-0005-0000-0000-000096060000}"/>
    <cellStyle name="20% - Ênfase2 4 3 2 6" xfId="13899" xr:uid="{00000000-0005-0000-0000-000097060000}"/>
    <cellStyle name="20% - Ênfase2 4 3 3" xfId="945" xr:uid="{00000000-0005-0000-0000-000098060000}"/>
    <cellStyle name="20% - Ênfase2 4 3 3 2" xfId="3545" xr:uid="{00000000-0005-0000-0000-000099060000}"/>
    <cellStyle name="20% - Ênfase2 4 3 3 3" xfId="6124" xr:uid="{00000000-0005-0000-0000-00009A060000}"/>
    <cellStyle name="20% - Ênfase2 4 3 3 4" xfId="8701" xr:uid="{00000000-0005-0000-0000-00009B060000}"/>
    <cellStyle name="20% - Ênfase2 4 3 3 5" xfId="11279" xr:uid="{00000000-0005-0000-0000-00009C060000}"/>
    <cellStyle name="20% - Ênfase2 4 3 3 6" xfId="13900" xr:uid="{00000000-0005-0000-0000-00009D060000}"/>
    <cellStyle name="20% - Ênfase2 4 3 4" xfId="946" xr:uid="{00000000-0005-0000-0000-00009E060000}"/>
    <cellStyle name="20% - Ênfase2 4 3 4 2" xfId="3546" xr:uid="{00000000-0005-0000-0000-00009F060000}"/>
    <cellStyle name="20% - Ênfase2 4 3 4 3" xfId="6125" xr:uid="{00000000-0005-0000-0000-0000A0060000}"/>
    <cellStyle name="20% - Ênfase2 4 3 4 4" xfId="8702" xr:uid="{00000000-0005-0000-0000-0000A1060000}"/>
    <cellStyle name="20% - Ênfase2 4 3 4 5" xfId="11280" xr:uid="{00000000-0005-0000-0000-0000A2060000}"/>
    <cellStyle name="20% - Ênfase2 4 3 4 6" xfId="13901" xr:uid="{00000000-0005-0000-0000-0000A3060000}"/>
    <cellStyle name="20% - Ênfase2 4 3 5" xfId="2956" xr:uid="{00000000-0005-0000-0000-0000A4060000}"/>
    <cellStyle name="20% - Ênfase2 4 3 6" xfId="5535" xr:uid="{00000000-0005-0000-0000-0000A5060000}"/>
    <cellStyle name="20% - Ênfase2 4 3 7" xfId="8112" xr:uid="{00000000-0005-0000-0000-0000A6060000}"/>
    <cellStyle name="20% - Ênfase2 4 3 8" xfId="10690" xr:uid="{00000000-0005-0000-0000-0000A7060000}"/>
    <cellStyle name="20% - Ênfase2 4 3 9" xfId="13311" xr:uid="{00000000-0005-0000-0000-0000A8060000}"/>
    <cellStyle name="20% - Ênfase2 4 4" xfId="576" xr:uid="{00000000-0005-0000-0000-0000A9060000}"/>
    <cellStyle name="20% - Ênfase2 4 4 2" xfId="947" xr:uid="{00000000-0005-0000-0000-0000AA060000}"/>
    <cellStyle name="20% - Ênfase2 4 4 2 2" xfId="3547" xr:uid="{00000000-0005-0000-0000-0000AB060000}"/>
    <cellStyle name="20% - Ênfase2 4 4 2 3" xfId="6126" xr:uid="{00000000-0005-0000-0000-0000AC060000}"/>
    <cellStyle name="20% - Ênfase2 4 4 2 4" xfId="8703" xr:uid="{00000000-0005-0000-0000-0000AD060000}"/>
    <cellStyle name="20% - Ênfase2 4 4 2 5" xfId="11281" xr:uid="{00000000-0005-0000-0000-0000AE060000}"/>
    <cellStyle name="20% - Ênfase2 4 4 2 6" xfId="13902" xr:uid="{00000000-0005-0000-0000-0000AF060000}"/>
    <cellStyle name="20% - Ênfase2 4 4 3" xfId="948" xr:uid="{00000000-0005-0000-0000-0000B0060000}"/>
    <cellStyle name="20% - Ênfase2 4 4 3 2" xfId="3548" xr:uid="{00000000-0005-0000-0000-0000B1060000}"/>
    <cellStyle name="20% - Ênfase2 4 4 3 3" xfId="6127" xr:uid="{00000000-0005-0000-0000-0000B2060000}"/>
    <cellStyle name="20% - Ênfase2 4 4 3 4" xfId="8704" xr:uid="{00000000-0005-0000-0000-0000B3060000}"/>
    <cellStyle name="20% - Ênfase2 4 4 3 5" xfId="11282" xr:uid="{00000000-0005-0000-0000-0000B4060000}"/>
    <cellStyle name="20% - Ênfase2 4 4 3 6" xfId="13903" xr:uid="{00000000-0005-0000-0000-0000B5060000}"/>
    <cellStyle name="20% - Ênfase2 4 4 4" xfId="949" xr:uid="{00000000-0005-0000-0000-0000B6060000}"/>
    <cellStyle name="20% - Ênfase2 4 4 4 2" xfId="3549" xr:uid="{00000000-0005-0000-0000-0000B7060000}"/>
    <cellStyle name="20% - Ênfase2 4 4 4 3" xfId="6128" xr:uid="{00000000-0005-0000-0000-0000B8060000}"/>
    <cellStyle name="20% - Ênfase2 4 4 4 4" xfId="8705" xr:uid="{00000000-0005-0000-0000-0000B9060000}"/>
    <cellStyle name="20% - Ênfase2 4 4 4 5" xfId="11283" xr:uid="{00000000-0005-0000-0000-0000BA060000}"/>
    <cellStyle name="20% - Ênfase2 4 4 4 6" xfId="13904" xr:uid="{00000000-0005-0000-0000-0000BB060000}"/>
    <cellStyle name="20% - Ênfase2 4 4 5" xfId="3177" xr:uid="{00000000-0005-0000-0000-0000BC060000}"/>
    <cellStyle name="20% - Ênfase2 4 4 6" xfId="5756" xr:uid="{00000000-0005-0000-0000-0000BD060000}"/>
    <cellStyle name="20% - Ênfase2 4 4 7" xfId="8333" xr:uid="{00000000-0005-0000-0000-0000BE060000}"/>
    <cellStyle name="20% - Ênfase2 4 4 8" xfId="10911" xr:uid="{00000000-0005-0000-0000-0000BF060000}"/>
    <cellStyle name="20% - Ênfase2 4 4 9" xfId="13532" xr:uid="{00000000-0005-0000-0000-0000C0060000}"/>
    <cellStyle name="20% - Ênfase2 4 5" xfId="950" xr:uid="{00000000-0005-0000-0000-0000C1060000}"/>
    <cellStyle name="20% - Ênfase2 4 5 2" xfId="3550" xr:uid="{00000000-0005-0000-0000-0000C2060000}"/>
    <cellStyle name="20% - Ênfase2 4 5 3" xfId="6129" xr:uid="{00000000-0005-0000-0000-0000C3060000}"/>
    <cellStyle name="20% - Ênfase2 4 5 4" xfId="8706" xr:uid="{00000000-0005-0000-0000-0000C4060000}"/>
    <cellStyle name="20% - Ênfase2 4 5 5" xfId="11284" xr:uid="{00000000-0005-0000-0000-0000C5060000}"/>
    <cellStyle name="20% - Ênfase2 4 5 6" xfId="13905" xr:uid="{00000000-0005-0000-0000-0000C6060000}"/>
    <cellStyle name="20% - Ênfase2 4 6" xfId="951" xr:uid="{00000000-0005-0000-0000-0000C7060000}"/>
    <cellStyle name="20% - Ênfase2 4 6 2" xfId="3551" xr:uid="{00000000-0005-0000-0000-0000C8060000}"/>
    <cellStyle name="20% - Ênfase2 4 6 3" xfId="6130" xr:uid="{00000000-0005-0000-0000-0000C9060000}"/>
    <cellStyle name="20% - Ênfase2 4 6 4" xfId="8707" xr:uid="{00000000-0005-0000-0000-0000CA060000}"/>
    <cellStyle name="20% - Ênfase2 4 6 5" xfId="11285" xr:uid="{00000000-0005-0000-0000-0000CB060000}"/>
    <cellStyle name="20% - Ênfase2 4 6 6" xfId="13906" xr:uid="{00000000-0005-0000-0000-0000CC060000}"/>
    <cellStyle name="20% - Ênfase2 4 7" xfId="952" xr:uid="{00000000-0005-0000-0000-0000CD060000}"/>
    <cellStyle name="20% - Ênfase2 4 7 2" xfId="3552" xr:uid="{00000000-0005-0000-0000-0000CE060000}"/>
    <cellStyle name="20% - Ênfase2 4 7 3" xfId="6131" xr:uid="{00000000-0005-0000-0000-0000CF060000}"/>
    <cellStyle name="20% - Ênfase2 4 7 4" xfId="8708" xr:uid="{00000000-0005-0000-0000-0000D0060000}"/>
    <cellStyle name="20% - Ênfase2 4 7 5" xfId="11286" xr:uid="{00000000-0005-0000-0000-0000D1060000}"/>
    <cellStyle name="20% - Ênfase2 4 7 6" xfId="13907" xr:uid="{00000000-0005-0000-0000-0000D2060000}"/>
    <cellStyle name="20% - Ênfase2 4 8" xfId="2734" xr:uid="{00000000-0005-0000-0000-0000D3060000}"/>
    <cellStyle name="20% - Ênfase2 4 9" xfId="5313" xr:uid="{00000000-0005-0000-0000-0000D4060000}"/>
    <cellStyle name="20% - Ênfase2 5" xfId="99" xr:uid="{00000000-0005-0000-0000-0000D5060000}"/>
    <cellStyle name="20% - Ênfase2 5 10" xfId="10438" xr:uid="{00000000-0005-0000-0000-0000D6060000}"/>
    <cellStyle name="20% - Ênfase2 5 11" xfId="13059" xr:uid="{00000000-0005-0000-0000-0000D7060000}"/>
    <cellStyle name="20% - Ênfase2 5 2" xfId="325" xr:uid="{00000000-0005-0000-0000-0000D8060000}"/>
    <cellStyle name="20% - Ênfase2 5 2 2" xfId="953" xr:uid="{00000000-0005-0000-0000-0000D9060000}"/>
    <cellStyle name="20% - Ênfase2 5 2 2 2" xfId="3553" xr:uid="{00000000-0005-0000-0000-0000DA060000}"/>
    <cellStyle name="20% - Ênfase2 5 2 2 3" xfId="6132" xr:uid="{00000000-0005-0000-0000-0000DB060000}"/>
    <cellStyle name="20% - Ênfase2 5 2 2 4" xfId="8709" xr:uid="{00000000-0005-0000-0000-0000DC060000}"/>
    <cellStyle name="20% - Ênfase2 5 2 2 5" xfId="11287" xr:uid="{00000000-0005-0000-0000-0000DD060000}"/>
    <cellStyle name="20% - Ênfase2 5 2 2 6" xfId="13908" xr:uid="{00000000-0005-0000-0000-0000DE060000}"/>
    <cellStyle name="20% - Ênfase2 5 2 3" xfId="954" xr:uid="{00000000-0005-0000-0000-0000DF060000}"/>
    <cellStyle name="20% - Ênfase2 5 2 3 2" xfId="3554" xr:uid="{00000000-0005-0000-0000-0000E0060000}"/>
    <cellStyle name="20% - Ênfase2 5 2 3 3" xfId="6133" xr:uid="{00000000-0005-0000-0000-0000E1060000}"/>
    <cellStyle name="20% - Ênfase2 5 2 3 4" xfId="8710" xr:uid="{00000000-0005-0000-0000-0000E2060000}"/>
    <cellStyle name="20% - Ênfase2 5 2 3 5" xfId="11288" xr:uid="{00000000-0005-0000-0000-0000E3060000}"/>
    <cellStyle name="20% - Ênfase2 5 2 3 6" xfId="13909" xr:uid="{00000000-0005-0000-0000-0000E4060000}"/>
    <cellStyle name="20% - Ênfase2 5 2 4" xfId="955" xr:uid="{00000000-0005-0000-0000-0000E5060000}"/>
    <cellStyle name="20% - Ênfase2 5 2 4 2" xfId="3555" xr:uid="{00000000-0005-0000-0000-0000E6060000}"/>
    <cellStyle name="20% - Ênfase2 5 2 4 3" xfId="6134" xr:uid="{00000000-0005-0000-0000-0000E7060000}"/>
    <cellStyle name="20% - Ênfase2 5 2 4 4" xfId="8711" xr:uid="{00000000-0005-0000-0000-0000E8060000}"/>
    <cellStyle name="20% - Ênfase2 5 2 4 5" xfId="11289" xr:uid="{00000000-0005-0000-0000-0000E9060000}"/>
    <cellStyle name="20% - Ênfase2 5 2 4 6" xfId="13910" xr:uid="{00000000-0005-0000-0000-0000EA060000}"/>
    <cellStyle name="20% - Ênfase2 5 2 5" xfId="2926" xr:uid="{00000000-0005-0000-0000-0000EB060000}"/>
    <cellStyle name="20% - Ênfase2 5 2 6" xfId="5505" xr:uid="{00000000-0005-0000-0000-0000EC060000}"/>
    <cellStyle name="20% - Ênfase2 5 2 7" xfId="8082" xr:uid="{00000000-0005-0000-0000-0000ED060000}"/>
    <cellStyle name="20% - Ênfase2 5 2 8" xfId="10660" xr:uid="{00000000-0005-0000-0000-0000EE060000}"/>
    <cellStyle name="20% - Ênfase2 5 2 9" xfId="13281" xr:uid="{00000000-0005-0000-0000-0000EF060000}"/>
    <cellStyle name="20% - Ênfase2 5 3" xfId="546" xr:uid="{00000000-0005-0000-0000-0000F0060000}"/>
    <cellStyle name="20% - Ênfase2 5 3 2" xfId="956" xr:uid="{00000000-0005-0000-0000-0000F1060000}"/>
    <cellStyle name="20% - Ênfase2 5 3 2 2" xfId="3556" xr:uid="{00000000-0005-0000-0000-0000F2060000}"/>
    <cellStyle name="20% - Ênfase2 5 3 2 3" xfId="6135" xr:uid="{00000000-0005-0000-0000-0000F3060000}"/>
    <cellStyle name="20% - Ênfase2 5 3 2 4" xfId="8712" xr:uid="{00000000-0005-0000-0000-0000F4060000}"/>
    <cellStyle name="20% - Ênfase2 5 3 2 5" xfId="11290" xr:uid="{00000000-0005-0000-0000-0000F5060000}"/>
    <cellStyle name="20% - Ênfase2 5 3 2 6" xfId="13911" xr:uid="{00000000-0005-0000-0000-0000F6060000}"/>
    <cellStyle name="20% - Ênfase2 5 3 3" xfId="957" xr:uid="{00000000-0005-0000-0000-0000F7060000}"/>
    <cellStyle name="20% - Ênfase2 5 3 3 2" xfId="3557" xr:uid="{00000000-0005-0000-0000-0000F8060000}"/>
    <cellStyle name="20% - Ênfase2 5 3 3 3" xfId="6136" xr:uid="{00000000-0005-0000-0000-0000F9060000}"/>
    <cellStyle name="20% - Ênfase2 5 3 3 4" xfId="8713" xr:uid="{00000000-0005-0000-0000-0000FA060000}"/>
    <cellStyle name="20% - Ênfase2 5 3 3 5" xfId="11291" xr:uid="{00000000-0005-0000-0000-0000FB060000}"/>
    <cellStyle name="20% - Ênfase2 5 3 3 6" xfId="13912" xr:uid="{00000000-0005-0000-0000-0000FC060000}"/>
    <cellStyle name="20% - Ênfase2 5 3 4" xfId="3147" xr:uid="{00000000-0005-0000-0000-0000FD060000}"/>
    <cellStyle name="20% - Ênfase2 5 3 5" xfId="5726" xr:uid="{00000000-0005-0000-0000-0000FE060000}"/>
    <cellStyle name="20% - Ênfase2 5 3 6" xfId="8303" xr:uid="{00000000-0005-0000-0000-0000FF060000}"/>
    <cellStyle name="20% - Ênfase2 5 3 7" xfId="10881" xr:uid="{00000000-0005-0000-0000-000000070000}"/>
    <cellStyle name="20% - Ênfase2 5 3 8" xfId="13502" xr:uid="{00000000-0005-0000-0000-000001070000}"/>
    <cellStyle name="20% - Ênfase2 5 4" xfId="958" xr:uid="{00000000-0005-0000-0000-000002070000}"/>
    <cellStyle name="20% - Ênfase2 5 4 2" xfId="3558" xr:uid="{00000000-0005-0000-0000-000003070000}"/>
    <cellStyle name="20% - Ênfase2 5 4 3" xfId="6137" xr:uid="{00000000-0005-0000-0000-000004070000}"/>
    <cellStyle name="20% - Ênfase2 5 4 4" xfId="8714" xr:uid="{00000000-0005-0000-0000-000005070000}"/>
    <cellStyle name="20% - Ênfase2 5 4 5" xfId="11292" xr:uid="{00000000-0005-0000-0000-000006070000}"/>
    <cellStyle name="20% - Ênfase2 5 4 6" xfId="13913" xr:uid="{00000000-0005-0000-0000-000007070000}"/>
    <cellStyle name="20% - Ênfase2 5 5" xfId="959" xr:uid="{00000000-0005-0000-0000-000008070000}"/>
    <cellStyle name="20% - Ênfase2 5 5 2" xfId="3559" xr:uid="{00000000-0005-0000-0000-000009070000}"/>
    <cellStyle name="20% - Ênfase2 5 5 3" xfId="6138" xr:uid="{00000000-0005-0000-0000-00000A070000}"/>
    <cellStyle name="20% - Ênfase2 5 5 4" xfId="8715" xr:uid="{00000000-0005-0000-0000-00000B070000}"/>
    <cellStyle name="20% - Ênfase2 5 5 5" xfId="11293" xr:uid="{00000000-0005-0000-0000-00000C070000}"/>
    <cellStyle name="20% - Ênfase2 5 5 6" xfId="13914" xr:uid="{00000000-0005-0000-0000-00000D070000}"/>
    <cellStyle name="20% - Ênfase2 5 6" xfId="960" xr:uid="{00000000-0005-0000-0000-00000E070000}"/>
    <cellStyle name="20% - Ênfase2 5 6 2" xfId="3560" xr:uid="{00000000-0005-0000-0000-00000F070000}"/>
    <cellStyle name="20% - Ênfase2 5 6 3" xfId="6139" xr:uid="{00000000-0005-0000-0000-000010070000}"/>
    <cellStyle name="20% - Ênfase2 5 6 4" xfId="8716" xr:uid="{00000000-0005-0000-0000-000011070000}"/>
    <cellStyle name="20% - Ênfase2 5 6 5" xfId="11294" xr:uid="{00000000-0005-0000-0000-000012070000}"/>
    <cellStyle name="20% - Ênfase2 5 6 6" xfId="13915" xr:uid="{00000000-0005-0000-0000-000013070000}"/>
    <cellStyle name="20% - Ênfase2 5 7" xfId="2704" xr:uid="{00000000-0005-0000-0000-000014070000}"/>
    <cellStyle name="20% - Ênfase2 5 8" xfId="5283" xr:uid="{00000000-0005-0000-0000-000015070000}"/>
    <cellStyle name="20% - Ênfase2 5 9" xfId="7860" xr:uid="{00000000-0005-0000-0000-000016070000}"/>
    <cellStyle name="20% - Ênfase2 6" xfId="196" xr:uid="{00000000-0005-0000-0000-000017070000}"/>
    <cellStyle name="20% - Ênfase2 6 10" xfId="10531" xr:uid="{00000000-0005-0000-0000-000018070000}"/>
    <cellStyle name="20% - Ênfase2 6 11" xfId="13152" xr:uid="{00000000-0005-0000-0000-000019070000}"/>
    <cellStyle name="20% - Ênfase2 6 2" xfId="418" xr:uid="{00000000-0005-0000-0000-00001A070000}"/>
    <cellStyle name="20% - Ênfase2 6 2 2" xfId="961" xr:uid="{00000000-0005-0000-0000-00001B070000}"/>
    <cellStyle name="20% - Ênfase2 6 2 2 2" xfId="3561" xr:uid="{00000000-0005-0000-0000-00001C070000}"/>
    <cellStyle name="20% - Ênfase2 6 2 2 3" xfId="6140" xr:uid="{00000000-0005-0000-0000-00001D070000}"/>
    <cellStyle name="20% - Ênfase2 6 2 2 4" xfId="8717" xr:uid="{00000000-0005-0000-0000-00001E070000}"/>
    <cellStyle name="20% - Ênfase2 6 2 2 5" xfId="11295" xr:uid="{00000000-0005-0000-0000-00001F070000}"/>
    <cellStyle name="20% - Ênfase2 6 2 2 6" xfId="13916" xr:uid="{00000000-0005-0000-0000-000020070000}"/>
    <cellStyle name="20% - Ênfase2 6 2 3" xfId="962" xr:uid="{00000000-0005-0000-0000-000021070000}"/>
    <cellStyle name="20% - Ênfase2 6 2 3 2" xfId="3562" xr:uid="{00000000-0005-0000-0000-000022070000}"/>
    <cellStyle name="20% - Ênfase2 6 2 3 3" xfId="6141" xr:uid="{00000000-0005-0000-0000-000023070000}"/>
    <cellStyle name="20% - Ênfase2 6 2 3 4" xfId="8718" xr:uid="{00000000-0005-0000-0000-000024070000}"/>
    <cellStyle name="20% - Ênfase2 6 2 3 5" xfId="11296" xr:uid="{00000000-0005-0000-0000-000025070000}"/>
    <cellStyle name="20% - Ênfase2 6 2 3 6" xfId="13917" xr:uid="{00000000-0005-0000-0000-000026070000}"/>
    <cellStyle name="20% - Ênfase2 6 2 4" xfId="963" xr:uid="{00000000-0005-0000-0000-000027070000}"/>
    <cellStyle name="20% - Ênfase2 6 2 4 2" xfId="3563" xr:uid="{00000000-0005-0000-0000-000028070000}"/>
    <cellStyle name="20% - Ênfase2 6 2 4 3" xfId="6142" xr:uid="{00000000-0005-0000-0000-000029070000}"/>
    <cellStyle name="20% - Ênfase2 6 2 4 4" xfId="8719" xr:uid="{00000000-0005-0000-0000-00002A070000}"/>
    <cellStyle name="20% - Ênfase2 6 2 4 5" xfId="11297" xr:uid="{00000000-0005-0000-0000-00002B070000}"/>
    <cellStyle name="20% - Ênfase2 6 2 4 6" xfId="13918" xr:uid="{00000000-0005-0000-0000-00002C070000}"/>
    <cellStyle name="20% - Ênfase2 6 2 5" xfId="3019" xr:uid="{00000000-0005-0000-0000-00002D070000}"/>
    <cellStyle name="20% - Ênfase2 6 2 6" xfId="5598" xr:uid="{00000000-0005-0000-0000-00002E070000}"/>
    <cellStyle name="20% - Ênfase2 6 2 7" xfId="8175" xr:uid="{00000000-0005-0000-0000-00002F070000}"/>
    <cellStyle name="20% - Ênfase2 6 2 8" xfId="10753" xr:uid="{00000000-0005-0000-0000-000030070000}"/>
    <cellStyle name="20% - Ênfase2 6 2 9" xfId="13374" xr:uid="{00000000-0005-0000-0000-000031070000}"/>
    <cellStyle name="20% - Ênfase2 6 3" xfId="639" xr:uid="{00000000-0005-0000-0000-000032070000}"/>
    <cellStyle name="20% - Ênfase2 6 3 2" xfId="964" xr:uid="{00000000-0005-0000-0000-000033070000}"/>
    <cellStyle name="20% - Ênfase2 6 3 2 2" xfId="3564" xr:uid="{00000000-0005-0000-0000-000034070000}"/>
    <cellStyle name="20% - Ênfase2 6 3 2 3" xfId="6143" xr:uid="{00000000-0005-0000-0000-000035070000}"/>
    <cellStyle name="20% - Ênfase2 6 3 2 4" xfId="8720" xr:uid="{00000000-0005-0000-0000-000036070000}"/>
    <cellStyle name="20% - Ênfase2 6 3 2 5" xfId="11298" xr:uid="{00000000-0005-0000-0000-000037070000}"/>
    <cellStyle name="20% - Ênfase2 6 3 2 6" xfId="13919" xr:uid="{00000000-0005-0000-0000-000038070000}"/>
    <cellStyle name="20% - Ênfase2 6 3 3" xfId="965" xr:uid="{00000000-0005-0000-0000-000039070000}"/>
    <cellStyle name="20% - Ênfase2 6 3 3 2" xfId="3565" xr:uid="{00000000-0005-0000-0000-00003A070000}"/>
    <cellStyle name="20% - Ênfase2 6 3 3 3" xfId="6144" xr:uid="{00000000-0005-0000-0000-00003B070000}"/>
    <cellStyle name="20% - Ênfase2 6 3 3 4" xfId="8721" xr:uid="{00000000-0005-0000-0000-00003C070000}"/>
    <cellStyle name="20% - Ênfase2 6 3 3 5" xfId="11299" xr:uid="{00000000-0005-0000-0000-00003D070000}"/>
    <cellStyle name="20% - Ênfase2 6 3 3 6" xfId="13920" xr:uid="{00000000-0005-0000-0000-00003E070000}"/>
    <cellStyle name="20% - Ênfase2 6 3 4" xfId="3240" xr:uid="{00000000-0005-0000-0000-00003F070000}"/>
    <cellStyle name="20% - Ênfase2 6 3 5" xfId="5819" xr:uid="{00000000-0005-0000-0000-000040070000}"/>
    <cellStyle name="20% - Ênfase2 6 3 6" xfId="8396" xr:uid="{00000000-0005-0000-0000-000041070000}"/>
    <cellStyle name="20% - Ênfase2 6 3 7" xfId="10974" xr:uid="{00000000-0005-0000-0000-000042070000}"/>
    <cellStyle name="20% - Ênfase2 6 3 8" xfId="13595" xr:uid="{00000000-0005-0000-0000-000043070000}"/>
    <cellStyle name="20% - Ênfase2 6 4" xfId="966" xr:uid="{00000000-0005-0000-0000-000044070000}"/>
    <cellStyle name="20% - Ênfase2 6 4 2" xfId="3566" xr:uid="{00000000-0005-0000-0000-000045070000}"/>
    <cellStyle name="20% - Ênfase2 6 4 3" xfId="6145" xr:uid="{00000000-0005-0000-0000-000046070000}"/>
    <cellStyle name="20% - Ênfase2 6 4 4" xfId="8722" xr:uid="{00000000-0005-0000-0000-000047070000}"/>
    <cellStyle name="20% - Ênfase2 6 4 5" xfId="11300" xr:uid="{00000000-0005-0000-0000-000048070000}"/>
    <cellStyle name="20% - Ênfase2 6 4 6" xfId="13921" xr:uid="{00000000-0005-0000-0000-000049070000}"/>
    <cellStyle name="20% - Ênfase2 6 5" xfId="967" xr:uid="{00000000-0005-0000-0000-00004A070000}"/>
    <cellStyle name="20% - Ênfase2 6 5 2" xfId="3567" xr:uid="{00000000-0005-0000-0000-00004B070000}"/>
    <cellStyle name="20% - Ênfase2 6 5 3" xfId="6146" xr:uid="{00000000-0005-0000-0000-00004C070000}"/>
    <cellStyle name="20% - Ênfase2 6 5 4" xfId="8723" xr:uid="{00000000-0005-0000-0000-00004D070000}"/>
    <cellStyle name="20% - Ênfase2 6 5 5" xfId="11301" xr:uid="{00000000-0005-0000-0000-00004E070000}"/>
    <cellStyle name="20% - Ênfase2 6 5 6" xfId="13922" xr:uid="{00000000-0005-0000-0000-00004F070000}"/>
    <cellStyle name="20% - Ênfase2 6 6" xfId="968" xr:uid="{00000000-0005-0000-0000-000050070000}"/>
    <cellStyle name="20% - Ênfase2 6 6 2" xfId="3568" xr:uid="{00000000-0005-0000-0000-000051070000}"/>
    <cellStyle name="20% - Ênfase2 6 6 3" xfId="6147" xr:uid="{00000000-0005-0000-0000-000052070000}"/>
    <cellStyle name="20% - Ênfase2 6 6 4" xfId="8724" xr:uid="{00000000-0005-0000-0000-000053070000}"/>
    <cellStyle name="20% - Ênfase2 6 6 5" xfId="11302" xr:uid="{00000000-0005-0000-0000-000054070000}"/>
    <cellStyle name="20% - Ênfase2 6 6 6" xfId="13923" xr:uid="{00000000-0005-0000-0000-000055070000}"/>
    <cellStyle name="20% - Ênfase2 6 7" xfId="2797" xr:uid="{00000000-0005-0000-0000-000056070000}"/>
    <cellStyle name="20% - Ênfase2 6 8" xfId="5376" xr:uid="{00000000-0005-0000-0000-000057070000}"/>
    <cellStyle name="20% - Ênfase2 6 9" xfId="7953" xr:uid="{00000000-0005-0000-0000-000058070000}"/>
    <cellStyle name="20% - Ênfase2 7" xfId="292" xr:uid="{00000000-0005-0000-0000-000059070000}"/>
    <cellStyle name="20% - Ênfase2 7 2" xfId="969" xr:uid="{00000000-0005-0000-0000-00005A070000}"/>
    <cellStyle name="20% - Ênfase2 7 2 2" xfId="3569" xr:uid="{00000000-0005-0000-0000-00005B070000}"/>
    <cellStyle name="20% - Ênfase2 7 2 3" xfId="6148" xr:uid="{00000000-0005-0000-0000-00005C070000}"/>
    <cellStyle name="20% - Ênfase2 7 2 4" xfId="8725" xr:uid="{00000000-0005-0000-0000-00005D070000}"/>
    <cellStyle name="20% - Ênfase2 7 2 5" xfId="11303" xr:uid="{00000000-0005-0000-0000-00005E070000}"/>
    <cellStyle name="20% - Ênfase2 7 2 6" xfId="13924" xr:uid="{00000000-0005-0000-0000-00005F070000}"/>
    <cellStyle name="20% - Ênfase2 7 3" xfId="970" xr:uid="{00000000-0005-0000-0000-000060070000}"/>
    <cellStyle name="20% - Ênfase2 7 3 2" xfId="3570" xr:uid="{00000000-0005-0000-0000-000061070000}"/>
    <cellStyle name="20% - Ênfase2 7 3 3" xfId="6149" xr:uid="{00000000-0005-0000-0000-000062070000}"/>
    <cellStyle name="20% - Ênfase2 7 3 4" xfId="8726" xr:uid="{00000000-0005-0000-0000-000063070000}"/>
    <cellStyle name="20% - Ênfase2 7 3 5" xfId="11304" xr:uid="{00000000-0005-0000-0000-000064070000}"/>
    <cellStyle name="20% - Ênfase2 7 3 6" xfId="13925" xr:uid="{00000000-0005-0000-0000-000065070000}"/>
    <cellStyle name="20% - Ênfase2 7 4" xfId="971" xr:uid="{00000000-0005-0000-0000-000066070000}"/>
    <cellStyle name="20% - Ênfase2 7 4 2" xfId="3571" xr:uid="{00000000-0005-0000-0000-000067070000}"/>
    <cellStyle name="20% - Ênfase2 7 4 3" xfId="6150" xr:uid="{00000000-0005-0000-0000-000068070000}"/>
    <cellStyle name="20% - Ênfase2 7 4 4" xfId="8727" xr:uid="{00000000-0005-0000-0000-000069070000}"/>
    <cellStyle name="20% - Ênfase2 7 4 5" xfId="11305" xr:uid="{00000000-0005-0000-0000-00006A070000}"/>
    <cellStyle name="20% - Ênfase2 7 4 6" xfId="13926" xr:uid="{00000000-0005-0000-0000-00006B070000}"/>
    <cellStyle name="20% - Ênfase2 7 5" xfId="2893" xr:uid="{00000000-0005-0000-0000-00006C070000}"/>
    <cellStyle name="20% - Ênfase2 7 6" xfId="5472" xr:uid="{00000000-0005-0000-0000-00006D070000}"/>
    <cellStyle name="20% - Ênfase2 7 7" xfId="8049" xr:uid="{00000000-0005-0000-0000-00006E070000}"/>
    <cellStyle name="20% - Ênfase2 7 8" xfId="10627" xr:uid="{00000000-0005-0000-0000-00006F070000}"/>
    <cellStyle name="20% - Ênfase2 7 9" xfId="13248" xr:uid="{00000000-0005-0000-0000-000070070000}"/>
    <cellStyle name="20% - Ênfase2 8" xfId="513" xr:uid="{00000000-0005-0000-0000-000071070000}"/>
    <cellStyle name="20% - Ênfase2 8 2" xfId="972" xr:uid="{00000000-0005-0000-0000-000072070000}"/>
    <cellStyle name="20% - Ênfase2 8 2 2" xfId="3572" xr:uid="{00000000-0005-0000-0000-000073070000}"/>
    <cellStyle name="20% - Ênfase2 8 2 3" xfId="6151" xr:uid="{00000000-0005-0000-0000-000074070000}"/>
    <cellStyle name="20% - Ênfase2 8 2 4" xfId="8728" xr:uid="{00000000-0005-0000-0000-000075070000}"/>
    <cellStyle name="20% - Ênfase2 8 2 5" xfId="11306" xr:uid="{00000000-0005-0000-0000-000076070000}"/>
    <cellStyle name="20% - Ênfase2 8 2 6" xfId="13927" xr:uid="{00000000-0005-0000-0000-000077070000}"/>
    <cellStyle name="20% - Ênfase2 8 3" xfId="973" xr:uid="{00000000-0005-0000-0000-000078070000}"/>
    <cellStyle name="20% - Ênfase2 8 3 2" xfId="3573" xr:uid="{00000000-0005-0000-0000-000079070000}"/>
    <cellStyle name="20% - Ênfase2 8 3 3" xfId="6152" xr:uid="{00000000-0005-0000-0000-00007A070000}"/>
    <cellStyle name="20% - Ênfase2 8 3 4" xfId="8729" xr:uid="{00000000-0005-0000-0000-00007B070000}"/>
    <cellStyle name="20% - Ênfase2 8 3 5" xfId="11307" xr:uid="{00000000-0005-0000-0000-00007C070000}"/>
    <cellStyle name="20% - Ênfase2 8 3 6" xfId="13928" xr:uid="{00000000-0005-0000-0000-00007D070000}"/>
    <cellStyle name="20% - Ênfase2 8 4" xfId="974" xr:uid="{00000000-0005-0000-0000-00007E070000}"/>
    <cellStyle name="20% - Ênfase2 8 4 2" xfId="3574" xr:uid="{00000000-0005-0000-0000-00007F070000}"/>
    <cellStyle name="20% - Ênfase2 8 4 3" xfId="6153" xr:uid="{00000000-0005-0000-0000-000080070000}"/>
    <cellStyle name="20% - Ênfase2 8 4 4" xfId="8730" xr:uid="{00000000-0005-0000-0000-000081070000}"/>
    <cellStyle name="20% - Ênfase2 8 4 5" xfId="11308" xr:uid="{00000000-0005-0000-0000-000082070000}"/>
    <cellStyle name="20% - Ênfase2 8 4 6" xfId="13929" xr:uid="{00000000-0005-0000-0000-000083070000}"/>
    <cellStyle name="20% - Ênfase2 8 5" xfId="3114" xr:uid="{00000000-0005-0000-0000-000084070000}"/>
    <cellStyle name="20% - Ênfase2 8 6" xfId="5693" xr:uid="{00000000-0005-0000-0000-000085070000}"/>
    <cellStyle name="20% - Ênfase2 8 7" xfId="8270" xr:uid="{00000000-0005-0000-0000-000086070000}"/>
    <cellStyle name="20% - Ênfase2 8 8" xfId="10848" xr:uid="{00000000-0005-0000-0000-000087070000}"/>
    <cellStyle name="20% - Ênfase2 8 9" xfId="13469" xr:uid="{00000000-0005-0000-0000-000088070000}"/>
    <cellStyle name="20% - Ênfase2 9" xfId="975" xr:uid="{00000000-0005-0000-0000-000089070000}"/>
    <cellStyle name="20% - Ênfase2 9 2" xfId="3575" xr:uid="{00000000-0005-0000-0000-00008A070000}"/>
    <cellStyle name="20% - Ênfase2 9 3" xfId="6154" xr:uid="{00000000-0005-0000-0000-00008B070000}"/>
    <cellStyle name="20% - Ênfase2 9 4" xfId="8731" xr:uid="{00000000-0005-0000-0000-00008C070000}"/>
    <cellStyle name="20% - Ênfase2 9 5" xfId="11309" xr:uid="{00000000-0005-0000-0000-00008D070000}"/>
    <cellStyle name="20% - Ênfase2 9 6" xfId="13930" xr:uid="{00000000-0005-0000-0000-00008E070000}"/>
    <cellStyle name="20% - Ênfase3" xfId="39" builtinId="38" customBuiltin="1"/>
    <cellStyle name="20% - Ênfase3 10" xfId="976" xr:uid="{00000000-0005-0000-0000-000090070000}"/>
    <cellStyle name="20% - Ênfase3 10 2" xfId="3576" xr:uid="{00000000-0005-0000-0000-000091070000}"/>
    <cellStyle name="20% - Ênfase3 10 3" xfId="6155" xr:uid="{00000000-0005-0000-0000-000092070000}"/>
    <cellStyle name="20% - Ênfase3 10 4" xfId="8732" xr:uid="{00000000-0005-0000-0000-000093070000}"/>
    <cellStyle name="20% - Ênfase3 10 5" xfId="11310" xr:uid="{00000000-0005-0000-0000-000094070000}"/>
    <cellStyle name="20% - Ênfase3 10 6" xfId="13931" xr:uid="{00000000-0005-0000-0000-000095070000}"/>
    <cellStyle name="20% - Ênfase3 11" xfId="977" xr:uid="{00000000-0005-0000-0000-000096070000}"/>
    <cellStyle name="20% - Ênfase3 11 2" xfId="3577" xr:uid="{00000000-0005-0000-0000-000097070000}"/>
    <cellStyle name="20% - Ênfase3 11 3" xfId="6156" xr:uid="{00000000-0005-0000-0000-000098070000}"/>
    <cellStyle name="20% - Ênfase3 11 4" xfId="8733" xr:uid="{00000000-0005-0000-0000-000099070000}"/>
    <cellStyle name="20% - Ênfase3 11 5" xfId="11311" xr:uid="{00000000-0005-0000-0000-00009A070000}"/>
    <cellStyle name="20% - Ênfase3 11 6" xfId="13932" xr:uid="{00000000-0005-0000-0000-00009B070000}"/>
    <cellStyle name="20% - Ênfase3 12" xfId="2642" xr:uid="{00000000-0005-0000-0000-00009C070000}"/>
    <cellStyle name="20% - Ênfase3 12 2" xfId="5225" xr:uid="{00000000-0005-0000-0000-00009D070000}"/>
    <cellStyle name="20% - Ênfase3 12 3" xfId="7804" xr:uid="{00000000-0005-0000-0000-00009E070000}"/>
    <cellStyle name="20% - Ênfase3 12 4" xfId="10381" xr:uid="{00000000-0005-0000-0000-00009F070000}"/>
    <cellStyle name="20% - Ênfase3 12 5" xfId="12959" xr:uid="{00000000-0005-0000-0000-0000A0070000}"/>
    <cellStyle name="20% - Ênfase3 12 6" xfId="15580" xr:uid="{00000000-0005-0000-0000-0000A1070000}"/>
    <cellStyle name="20% - Ênfase3 13" xfId="2672" xr:uid="{00000000-0005-0000-0000-0000A2070000}"/>
    <cellStyle name="20% - Ênfase3 14" xfId="5251" xr:uid="{00000000-0005-0000-0000-0000A3070000}"/>
    <cellStyle name="20% - Ênfase3 15" xfId="7828" xr:uid="{00000000-0005-0000-0000-0000A4070000}"/>
    <cellStyle name="20% - Ênfase3 16" xfId="10406" xr:uid="{00000000-0005-0000-0000-0000A5070000}"/>
    <cellStyle name="20% - Ênfase3 17" xfId="12974" xr:uid="{00000000-0005-0000-0000-0000A6070000}"/>
    <cellStyle name="20% - Ênfase3 18" xfId="13027" xr:uid="{00000000-0005-0000-0000-0000A7070000}"/>
    <cellStyle name="20% - Ênfase3 2" xfId="84" xr:uid="{00000000-0005-0000-0000-0000A8070000}"/>
    <cellStyle name="20% - Ênfase3 2 10" xfId="978" xr:uid="{00000000-0005-0000-0000-0000A9070000}"/>
    <cellStyle name="20% - Ênfase3 2 10 2" xfId="3578" xr:uid="{00000000-0005-0000-0000-0000AA070000}"/>
    <cellStyle name="20% - Ênfase3 2 10 3" xfId="6157" xr:uid="{00000000-0005-0000-0000-0000AB070000}"/>
    <cellStyle name="20% - Ênfase3 2 10 4" xfId="8734" xr:uid="{00000000-0005-0000-0000-0000AC070000}"/>
    <cellStyle name="20% - Ênfase3 2 10 5" xfId="11312" xr:uid="{00000000-0005-0000-0000-0000AD070000}"/>
    <cellStyle name="20% - Ênfase3 2 10 6" xfId="13933" xr:uid="{00000000-0005-0000-0000-0000AE070000}"/>
    <cellStyle name="20% - Ênfase3 2 11" xfId="2690" xr:uid="{00000000-0005-0000-0000-0000AF070000}"/>
    <cellStyle name="20% - Ênfase3 2 12" xfId="5269" xr:uid="{00000000-0005-0000-0000-0000B0070000}"/>
    <cellStyle name="20% - Ênfase3 2 13" xfId="7846" xr:uid="{00000000-0005-0000-0000-0000B1070000}"/>
    <cellStyle name="20% - Ênfase3 2 14" xfId="10424" xr:uid="{00000000-0005-0000-0000-0000B2070000}"/>
    <cellStyle name="20% - Ênfase3 2 15" xfId="13045" xr:uid="{00000000-0005-0000-0000-0000B3070000}"/>
    <cellStyle name="20% - Ênfase3 2 2" xfId="159" xr:uid="{00000000-0005-0000-0000-0000B4070000}"/>
    <cellStyle name="20% - Ênfase3 2 2 10" xfId="7916" xr:uid="{00000000-0005-0000-0000-0000B5070000}"/>
    <cellStyle name="20% - Ênfase3 2 2 11" xfId="10494" xr:uid="{00000000-0005-0000-0000-0000B6070000}"/>
    <cellStyle name="20% - Ênfase3 2 2 12" xfId="13115" xr:uid="{00000000-0005-0000-0000-0000B7070000}"/>
    <cellStyle name="20% - Ênfase3 2 2 2" xfId="255" xr:uid="{00000000-0005-0000-0000-0000B8070000}"/>
    <cellStyle name="20% - Ênfase3 2 2 2 10" xfId="10590" xr:uid="{00000000-0005-0000-0000-0000B9070000}"/>
    <cellStyle name="20% - Ênfase3 2 2 2 11" xfId="13211" xr:uid="{00000000-0005-0000-0000-0000BA070000}"/>
    <cellStyle name="20% - Ênfase3 2 2 2 2" xfId="476" xr:uid="{00000000-0005-0000-0000-0000BB070000}"/>
    <cellStyle name="20% - Ênfase3 2 2 2 2 2" xfId="979" xr:uid="{00000000-0005-0000-0000-0000BC070000}"/>
    <cellStyle name="20% - Ênfase3 2 2 2 2 2 2" xfId="3579" xr:uid="{00000000-0005-0000-0000-0000BD070000}"/>
    <cellStyle name="20% - Ênfase3 2 2 2 2 2 3" xfId="6158" xr:uid="{00000000-0005-0000-0000-0000BE070000}"/>
    <cellStyle name="20% - Ênfase3 2 2 2 2 2 4" xfId="8735" xr:uid="{00000000-0005-0000-0000-0000BF070000}"/>
    <cellStyle name="20% - Ênfase3 2 2 2 2 2 5" xfId="11313" xr:uid="{00000000-0005-0000-0000-0000C0070000}"/>
    <cellStyle name="20% - Ênfase3 2 2 2 2 2 6" xfId="13934" xr:uid="{00000000-0005-0000-0000-0000C1070000}"/>
    <cellStyle name="20% - Ênfase3 2 2 2 2 3" xfId="980" xr:uid="{00000000-0005-0000-0000-0000C2070000}"/>
    <cellStyle name="20% - Ênfase3 2 2 2 2 3 2" xfId="3580" xr:uid="{00000000-0005-0000-0000-0000C3070000}"/>
    <cellStyle name="20% - Ênfase3 2 2 2 2 3 3" xfId="6159" xr:uid="{00000000-0005-0000-0000-0000C4070000}"/>
    <cellStyle name="20% - Ênfase3 2 2 2 2 3 4" xfId="8736" xr:uid="{00000000-0005-0000-0000-0000C5070000}"/>
    <cellStyle name="20% - Ênfase3 2 2 2 2 3 5" xfId="11314" xr:uid="{00000000-0005-0000-0000-0000C6070000}"/>
    <cellStyle name="20% - Ênfase3 2 2 2 2 3 6" xfId="13935" xr:uid="{00000000-0005-0000-0000-0000C7070000}"/>
    <cellStyle name="20% - Ênfase3 2 2 2 2 4" xfId="981" xr:uid="{00000000-0005-0000-0000-0000C8070000}"/>
    <cellStyle name="20% - Ênfase3 2 2 2 2 4 2" xfId="3581" xr:uid="{00000000-0005-0000-0000-0000C9070000}"/>
    <cellStyle name="20% - Ênfase3 2 2 2 2 4 3" xfId="6160" xr:uid="{00000000-0005-0000-0000-0000CA070000}"/>
    <cellStyle name="20% - Ênfase3 2 2 2 2 4 4" xfId="8737" xr:uid="{00000000-0005-0000-0000-0000CB070000}"/>
    <cellStyle name="20% - Ênfase3 2 2 2 2 4 5" xfId="11315" xr:uid="{00000000-0005-0000-0000-0000CC070000}"/>
    <cellStyle name="20% - Ênfase3 2 2 2 2 4 6" xfId="13936" xr:uid="{00000000-0005-0000-0000-0000CD070000}"/>
    <cellStyle name="20% - Ênfase3 2 2 2 2 5" xfId="3077" xr:uid="{00000000-0005-0000-0000-0000CE070000}"/>
    <cellStyle name="20% - Ênfase3 2 2 2 2 6" xfId="5656" xr:uid="{00000000-0005-0000-0000-0000CF070000}"/>
    <cellStyle name="20% - Ênfase3 2 2 2 2 7" xfId="8233" xr:uid="{00000000-0005-0000-0000-0000D0070000}"/>
    <cellStyle name="20% - Ênfase3 2 2 2 2 8" xfId="10811" xr:uid="{00000000-0005-0000-0000-0000D1070000}"/>
    <cellStyle name="20% - Ênfase3 2 2 2 2 9" xfId="13432" xr:uid="{00000000-0005-0000-0000-0000D2070000}"/>
    <cellStyle name="20% - Ênfase3 2 2 2 3" xfId="697" xr:uid="{00000000-0005-0000-0000-0000D3070000}"/>
    <cellStyle name="20% - Ênfase3 2 2 2 3 2" xfId="982" xr:uid="{00000000-0005-0000-0000-0000D4070000}"/>
    <cellStyle name="20% - Ênfase3 2 2 2 3 2 2" xfId="3582" xr:uid="{00000000-0005-0000-0000-0000D5070000}"/>
    <cellStyle name="20% - Ênfase3 2 2 2 3 2 3" xfId="6161" xr:uid="{00000000-0005-0000-0000-0000D6070000}"/>
    <cellStyle name="20% - Ênfase3 2 2 2 3 2 4" xfId="8738" xr:uid="{00000000-0005-0000-0000-0000D7070000}"/>
    <cellStyle name="20% - Ênfase3 2 2 2 3 2 5" xfId="11316" xr:uid="{00000000-0005-0000-0000-0000D8070000}"/>
    <cellStyle name="20% - Ênfase3 2 2 2 3 2 6" xfId="13937" xr:uid="{00000000-0005-0000-0000-0000D9070000}"/>
    <cellStyle name="20% - Ênfase3 2 2 2 3 3" xfId="983" xr:uid="{00000000-0005-0000-0000-0000DA070000}"/>
    <cellStyle name="20% - Ênfase3 2 2 2 3 3 2" xfId="3583" xr:uid="{00000000-0005-0000-0000-0000DB070000}"/>
    <cellStyle name="20% - Ênfase3 2 2 2 3 3 3" xfId="6162" xr:uid="{00000000-0005-0000-0000-0000DC070000}"/>
    <cellStyle name="20% - Ênfase3 2 2 2 3 3 4" xfId="8739" xr:uid="{00000000-0005-0000-0000-0000DD070000}"/>
    <cellStyle name="20% - Ênfase3 2 2 2 3 3 5" xfId="11317" xr:uid="{00000000-0005-0000-0000-0000DE070000}"/>
    <cellStyle name="20% - Ênfase3 2 2 2 3 3 6" xfId="13938" xr:uid="{00000000-0005-0000-0000-0000DF070000}"/>
    <cellStyle name="20% - Ênfase3 2 2 2 3 4" xfId="3298" xr:uid="{00000000-0005-0000-0000-0000E0070000}"/>
    <cellStyle name="20% - Ênfase3 2 2 2 3 5" xfId="5877" xr:uid="{00000000-0005-0000-0000-0000E1070000}"/>
    <cellStyle name="20% - Ênfase3 2 2 2 3 6" xfId="8454" xr:uid="{00000000-0005-0000-0000-0000E2070000}"/>
    <cellStyle name="20% - Ênfase3 2 2 2 3 7" xfId="11032" xr:uid="{00000000-0005-0000-0000-0000E3070000}"/>
    <cellStyle name="20% - Ênfase3 2 2 2 3 8" xfId="13653" xr:uid="{00000000-0005-0000-0000-0000E4070000}"/>
    <cellStyle name="20% - Ênfase3 2 2 2 4" xfId="984" xr:uid="{00000000-0005-0000-0000-0000E5070000}"/>
    <cellStyle name="20% - Ênfase3 2 2 2 4 2" xfId="3584" xr:uid="{00000000-0005-0000-0000-0000E6070000}"/>
    <cellStyle name="20% - Ênfase3 2 2 2 4 3" xfId="6163" xr:uid="{00000000-0005-0000-0000-0000E7070000}"/>
    <cellStyle name="20% - Ênfase3 2 2 2 4 4" xfId="8740" xr:uid="{00000000-0005-0000-0000-0000E8070000}"/>
    <cellStyle name="20% - Ênfase3 2 2 2 4 5" xfId="11318" xr:uid="{00000000-0005-0000-0000-0000E9070000}"/>
    <cellStyle name="20% - Ênfase3 2 2 2 4 6" xfId="13939" xr:uid="{00000000-0005-0000-0000-0000EA070000}"/>
    <cellStyle name="20% - Ênfase3 2 2 2 5" xfId="985" xr:uid="{00000000-0005-0000-0000-0000EB070000}"/>
    <cellStyle name="20% - Ênfase3 2 2 2 5 2" xfId="3585" xr:uid="{00000000-0005-0000-0000-0000EC070000}"/>
    <cellStyle name="20% - Ênfase3 2 2 2 5 3" xfId="6164" xr:uid="{00000000-0005-0000-0000-0000ED070000}"/>
    <cellStyle name="20% - Ênfase3 2 2 2 5 4" xfId="8741" xr:uid="{00000000-0005-0000-0000-0000EE070000}"/>
    <cellStyle name="20% - Ênfase3 2 2 2 5 5" xfId="11319" xr:uid="{00000000-0005-0000-0000-0000EF070000}"/>
    <cellStyle name="20% - Ênfase3 2 2 2 5 6" xfId="13940" xr:uid="{00000000-0005-0000-0000-0000F0070000}"/>
    <cellStyle name="20% - Ênfase3 2 2 2 6" xfId="986" xr:uid="{00000000-0005-0000-0000-0000F1070000}"/>
    <cellStyle name="20% - Ênfase3 2 2 2 6 2" xfId="3586" xr:uid="{00000000-0005-0000-0000-0000F2070000}"/>
    <cellStyle name="20% - Ênfase3 2 2 2 6 3" xfId="6165" xr:uid="{00000000-0005-0000-0000-0000F3070000}"/>
    <cellStyle name="20% - Ênfase3 2 2 2 6 4" xfId="8742" xr:uid="{00000000-0005-0000-0000-0000F4070000}"/>
    <cellStyle name="20% - Ênfase3 2 2 2 6 5" xfId="11320" xr:uid="{00000000-0005-0000-0000-0000F5070000}"/>
    <cellStyle name="20% - Ênfase3 2 2 2 6 6" xfId="13941" xr:uid="{00000000-0005-0000-0000-0000F6070000}"/>
    <cellStyle name="20% - Ênfase3 2 2 2 7" xfId="2856" xr:uid="{00000000-0005-0000-0000-0000F7070000}"/>
    <cellStyle name="20% - Ênfase3 2 2 2 8" xfId="5435" xr:uid="{00000000-0005-0000-0000-0000F8070000}"/>
    <cellStyle name="20% - Ênfase3 2 2 2 9" xfId="8012" xr:uid="{00000000-0005-0000-0000-0000F9070000}"/>
    <cellStyle name="20% - Ênfase3 2 2 3" xfId="381" xr:uid="{00000000-0005-0000-0000-0000FA070000}"/>
    <cellStyle name="20% - Ênfase3 2 2 3 2" xfId="987" xr:uid="{00000000-0005-0000-0000-0000FB070000}"/>
    <cellStyle name="20% - Ênfase3 2 2 3 2 2" xfId="3587" xr:uid="{00000000-0005-0000-0000-0000FC070000}"/>
    <cellStyle name="20% - Ênfase3 2 2 3 2 3" xfId="6166" xr:uid="{00000000-0005-0000-0000-0000FD070000}"/>
    <cellStyle name="20% - Ênfase3 2 2 3 2 4" xfId="8743" xr:uid="{00000000-0005-0000-0000-0000FE070000}"/>
    <cellStyle name="20% - Ênfase3 2 2 3 2 5" xfId="11321" xr:uid="{00000000-0005-0000-0000-0000FF070000}"/>
    <cellStyle name="20% - Ênfase3 2 2 3 2 6" xfId="13942" xr:uid="{00000000-0005-0000-0000-000000080000}"/>
    <cellStyle name="20% - Ênfase3 2 2 3 3" xfId="988" xr:uid="{00000000-0005-0000-0000-000001080000}"/>
    <cellStyle name="20% - Ênfase3 2 2 3 3 2" xfId="3588" xr:uid="{00000000-0005-0000-0000-000002080000}"/>
    <cellStyle name="20% - Ênfase3 2 2 3 3 3" xfId="6167" xr:uid="{00000000-0005-0000-0000-000003080000}"/>
    <cellStyle name="20% - Ênfase3 2 2 3 3 4" xfId="8744" xr:uid="{00000000-0005-0000-0000-000004080000}"/>
    <cellStyle name="20% - Ênfase3 2 2 3 3 5" xfId="11322" xr:uid="{00000000-0005-0000-0000-000005080000}"/>
    <cellStyle name="20% - Ênfase3 2 2 3 3 6" xfId="13943" xr:uid="{00000000-0005-0000-0000-000006080000}"/>
    <cellStyle name="20% - Ênfase3 2 2 3 4" xfId="989" xr:uid="{00000000-0005-0000-0000-000007080000}"/>
    <cellStyle name="20% - Ênfase3 2 2 3 4 2" xfId="3589" xr:uid="{00000000-0005-0000-0000-000008080000}"/>
    <cellStyle name="20% - Ênfase3 2 2 3 4 3" xfId="6168" xr:uid="{00000000-0005-0000-0000-000009080000}"/>
    <cellStyle name="20% - Ênfase3 2 2 3 4 4" xfId="8745" xr:uid="{00000000-0005-0000-0000-00000A080000}"/>
    <cellStyle name="20% - Ênfase3 2 2 3 4 5" xfId="11323" xr:uid="{00000000-0005-0000-0000-00000B080000}"/>
    <cellStyle name="20% - Ênfase3 2 2 3 4 6" xfId="13944" xr:uid="{00000000-0005-0000-0000-00000C080000}"/>
    <cellStyle name="20% - Ênfase3 2 2 3 5" xfId="2982" xr:uid="{00000000-0005-0000-0000-00000D080000}"/>
    <cellStyle name="20% - Ênfase3 2 2 3 6" xfId="5561" xr:uid="{00000000-0005-0000-0000-00000E080000}"/>
    <cellStyle name="20% - Ênfase3 2 2 3 7" xfId="8138" xr:uid="{00000000-0005-0000-0000-00000F080000}"/>
    <cellStyle name="20% - Ênfase3 2 2 3 8" xfId="10716" xr:uid="{00000000-0005-0000-0000-000010080000}"/>
    <cellStyle name="20% - Ênfase3 2 2 3 9" xfId="13337" xr:uid="{00000000-0005-0000-0000-000011080000}"/>
    <cellStyle name="20% - Ênfase3 2 2 4" xfId="602" xr:uid="{00000000-0005-0000-0000-000012080000}"/>
    <cellStyle name="20% - Ênfase3 2 2 4 2" xfId="990" xr:uid="{00000000-0005-0000-0000-000013080000}"/>
    <cellStyle name="20% - Ênfase3 2 2 4 2 2" xfId="3590" xr:uid="{00000000-0005-0000-0000-000014080000}"/>
    <cellStyle name="20% - Ênfase3 2 2 4 2 3" xfId="6169" xr:uid="{00000000-0005-0000-0000-000015080000}"/>
    <cellStyle name="20% - Ênfase3 2 2 4 2 4" xfId="8746" xr:uid="{00000000-0005-0000-0000-000016080000}"/>
    <cellStyle name="20% - Ênfase3 2 2 4 2 5" xfId="11324" xr:uid="{00000000-0005-0000-0000-000017080000}"/>
    <cellStyle name="20% - Ênfase3 2 2 4 2 6" xfId="13945" xr:uid="{00000000-0005-0000-0000-000018080000}"/>
    <cellStyle name="20% - Ênfase3 2 2 4 3" xfId="991" xr:uid="{00000000-0005-0000-0000-000019080000}"/>
    <cellStyle name="20% - Ênfase3 2 2 4 3 2" xfId="3591" xr:uid="{00000000-0005-0000-0000-00001A080000}"/>
    <cellStyle name="20% - Ênfase3 2 2 4 3 3" xfId="6170" xr:uid="{00000000-0005-0000-0000-00001B080000}"/>
    <cellStyle name="20% - Ênfase3 2 2 4 3 4" xfId="8747" xr:uid="{00000000-0005-0000-0000-00001C080000}"/>
    <cellStyle name="20% - Ênfase3 2 2 4 3 5" xfId="11325" xr:uid="{00000000-0005-0000-0000-00001D080000}"/>
    <cellStyle name="20% - Ênfase3 2 2 4 3 6" xfId="13946" xr:uid="{00000000-0005-0000-0000-00001E080000}"/>
    <cellStyle name="20% - Ênfase3 2 2 4 4" xfId="992" xr:uid="{00000000-0005-0000-0000-00001F080000}"/>
    <cellStyle name="20% - Ênfase3 2 2 4 4 2" xfId="3592" xr:uid="{00000000-0005-0000-0000-000020080000}"/>
    <cellStyle name="20% - Ênfase3 2 2 4 4 3" xfId="6171" xr:uid="{00000000-0005-0000-0000-000021080000}"/>
    <cellStyle name="20% - Ênfase3 2 2 4 4 4" xfId="8748" xr:uid="{00000000-0005-0000-0000-000022080000}"/>
    <cellStyle name="20% - Ênfase3 2 2 4 4 5" xfId="11326" xr:uid="{00000000-0005-0000-0000-000023080000}"/>
    <cellStyle name="20% - Ênfase3 2 2 4 4 6" xfId="13947" xr:uid="{00000000-0005-0000-0000-000024080000}"/>
    <cellStyle name="20% - Ênfase3 2 2 4 5" xfId="3203" xr:uid="{00000000-0005-0000-0000-000025080000}"/>
    <cellStyle name="20% - Ênfase3 2 2 4 6" xfId="5782" xr:uid="{00000000-0005-0000-0000-000026080000}"/>
    <cellStyle name="20% - Ênfase3 2 2 4 7" xfId="8359" xr:uid="{00000000-0005-0000-0000-000027080000}"/>
    <cellStyle name="20% - Ênfase3 2 2 4 8" xfId="10937" xr:uid="{00000000-0005-0000-0000-000028080000}"/>
    <cellStyle name="20% - Ênfase3 2 2 4 9" xfId="13558" xr:uid="{00000000-0005-0000-0000-000029080000}"/>
    <cellStyle name="20% - Ênfase3 2 2 5" xfId="993" xr:uid="{00000000-0005-0000-0000-00002A080000}"/>
    <cellStyle name="20% - Ênfase3 2 2 5 2" xfId="3593" xr:uid="{00000000-0005-0000-0000-00002B080000}"/>
    <cellStyle name="20% - Ênfase3 2 2 5 3" xfId="6172" xr:uid="{00000000-0005-0000-0000-00002C080000}"/>
    <cellStyle name="20% - Ênfase3 2 2 5 4" xfId="8749" xr:uid="{00000000-0005-0000-0000-00002D080000}"/>
    <cellStyle name="20% - Ênfase3 2 2 5 5" xfId="11327" xr:uid="{00000000-0005-0000-0000-00002E080000}"/>
    <cellStyle name="20% - Ênfase3 2 2 5 6" xfId="13948" xr:uid="{00000000-0005-0000-0000-00002F080000}"/>
    <cellStyle name="20% - Ênfase3 2 2 6" xfId="994" xr:uid="{00000000-0005-0000-0000-000030080000}"/>
    <cellStyle name="20% - Ênfase3 2 2 6 2" xfId="3594" xr:uid="{00000000-0005-0000-0000-000031080000}"/>
    <cellStyle name="20% - Ênfase3 2 2 6 3" xfId="6173" xr:uid="{00000000-0005-0000-0000-000032080000}"/>
    <cellStyle name="20% - Ênfase3 2 2 6 4" xfId="8750" xr:uid="{00000000-0005-0000-0000-000033080000}"/>
    <cellStyle name="20% - Ênfase3 2 2 6 5" xfId="11328" xr:uid="{00000000-0005-0000-0000-000034080000}"/>
    <cellStyle name="20% - Ênfase3 2 2 6 6" xfId="13949" xr:uid="{00000000-0005-0000-0000-000035080000}"/>
    <cellStyle name="20% - Ênfase3 2 2 7" xfId="995" xr:uid="{00000000-0005-0000-0000-000036080000}"/>
    <cellStyle name="20% - Ênfase3 2 2 7 2" xfId="3595" xr:uid="{00000000-0005-0000-0000-000037080000}"/>
    <cellStyle name="20% - Ênfase3 2 2 7 3" xfId="6174" xr:uid="{00000000-0005-0000-0000-000038080000}"/>
    <cellStyle name="20% - Ênfase3 2 2 7 4" xfId="8751" xr:uid="{00000000-0005-0000-0000-000039080000}"/>
    <cellStyle name="20% - Ênfase3 2 2 7 5" xfId="11329" xr:uid="{00000000-0005-0000-0000-00003A080000}"/>
    <cellStyle name="20% - Ênfase3 2 2 7 6" xfId="13950" xr:uid="{00000000-0005-0000-0000-00003B080000}"/>
    <cellStyle name="20% - Ênfase3 2 2 8" xfId="2760" xr:uid="{00000000-0005-0000-0000-00003C080000}"/>
    <cellStyle name="20% - Ênfase3 2 2 9" xfId="5339" xr:uid="{00000000-0005-0000-0000-00003D080000}"/>
    <cellStyle name="20% - Ênfase3 2 3" xfId="183" xr:uid="{00000000-0005-0000-0000-00003E080000}"/>
    <cellStyle name="20% - Ênfase3 2 3 10" xfId="7940" xr:uid="{00000000-0005-0000-0000-00003F080000}"/>
    <cellStyle name="20% - Ênfase3 2 3 11" xfId="10518" xr:uid="{00000000-0005-0000-0000-000040080000}"/>
    <cellStyle name="20% - Ênfase3 2 3 12" xfId="13139" xr:uid="{00000000-0005-0000-0000-000041080000}"/>
    <cellStyle name="20% - Ênfase3 2 3 2" xfId="279" xr:uid="{00000000-0005-0000-0000-000042080000}"/>
    <cellStyle name="20% - Ênfase3 2 3 2 10" xfId="10614" xr:uid="{00000000-0005-0000-0000-000043080000}"/>
    <cellStyle name="20% - Ênfase3 2 3 2 11" xfId="13235" xr:uid="{00000000-0005-0000-0000-000044080000}"/>
    <cellStyle name="20% - Ênfase3 2 3 2 2" xfId="500" xr:uid="{00000000-0005-0000-0000-000045080000}"/>
    <cellStyle name="20% - Ênfase3 2 3 2 2 2" xfId="996" xr:uid="{00000000-0005-0000-0000-000046080000}"/>
    <cellStyle name="20% - Ênfase3 2 3 2 2 2 2" xfId="3596" xr:uid="{00000000-0005-0000-0000-000047080000}"/>
    <cellStyle name="20% - Ênfase3 2 3 2 2 2 3" xfId="6175" xr:uid="{00000000-0005-0000-0000-000048080000}"/>
    <cellStyle name="20% - Ênfase3 2 3 2 2 2 4" xfId="8752" xr:uid="{00000000-0005-0000-0000-000049080000}"/>
    <cellStyle name="20% - Ênfase3 2 3 2 2 2 5" xfId="11330" xr:uid="{00000000-0005-0000-0000-00004A080000}"/>
    <cellStyle name="20% - Ênfase3 2 3 2 2 2 6" xfId="13951" xr:uid="{00000000-0005-0000-0000-00004B080000}"/>
    <cellStyle name="20% - Ênfase3 2 3 2 2 3" xfId="997" xr:uid="{00000000-0005-0000-0000-00004C080000}"/>
    <cellStyle name="20% - Ênfase3 2 3 2 2 3 2" xfId="3597" xr:uid="{00000000-0005-0000-0000-00004D080000}"/>
    <cellStyle name="20% - Ênfase3 2 3 2 2 3 3" xfId="6176" xr:uid="{00000000-0005-0000-0000-00004E080000}"/>
    <cellStyle name="20% - Ênfase3 2 3 2 2 3 4" xfId="8753" xr:uid="{00000000-0005-0000-0000-00004F080000}"/>
    <cellStyle name="20% - Ênfase3 2 3 2 2 3 5" xfId="11331" xr:uid="{00000000-0005-0000-0000-000050080000}"/>
    <cellStyle name="20% - Ênfase3 2 3 2 2 3 6" xfId="13952" xr:uid="{00000000-0005-0000-0000-000051080000}"/>
    <cellStyle name="20% - Ênfase3 2 3 2 2 4" xfId="998" xr:uid="{00000000-0005-0000-0000-000052080000}"/>
    <cellStyle name="20% - Ênfase3 2 3 2 2 4 2" xfId="3598" xr:uid="{00000000-0005-0000-0000-000053080000}"/>
    <cellStyle name="20% - Ênfase3 2 3 2 2 4 3" xfId="6177" xr:uid="{00000000-0005-0000-0000-000054080000}"/>
    <cellStyle name="20% - Ênfase3 2 3 2 2 4 4" xfId="8754" xr:uid="{00000000-0005-0000-0000-000055080000}"/>
    <cellStyle name="20% - Ênfase3 2 3 2 2 4 5" xfId="11332" xr:uid="{00000000-0005-0000-0000-000056080000}"/>
    <cellStyle name="20% - Ênfase3 2 3 2 2 4 6" xfId="13953" xr:uid="{00000000-0005-0000-0000-000057080000}"/>
    <cellStyle name="20% - Ênfase3 2 3 2 2 5" xfId="3101" xr:uid="{00000000-0005-0000-0000-000058080000}"/>
    <cellStyle name="20% - Ênfase3 2 3 2 2 6" xfId="5680" xr:uid="{00000000-0005-0000-0000-000059080000}"/>
    <cellStyle name="20% - Ênfase3 2 3 2 2 7" xfId="8257" xr:uid="{00000000-0005-0000-0000-00005A080000}"/>
    <cellStyle name="20% - Ênfase3 2 3 2 2 8" xfId="10835" xr:uid="{00000000-0005-0000-0000-00005B080000}"/>
    <cellStyle name="20% - Ênfase3 2 3 2 2 9" xfId="13456" xr:uid="{00000000-0005-0000-0000-00005C080000}"/>
    <cellStyle name="20% - Ênfase3 2 3 2 3" xfId="721" xr:uid="{00000000-0005-0000-0000-00005D080000}"/>
    <cellStyle name="20% - Ênfase3 2 3 2 3 2" xfId="999" xr:uid="{00000000-0005-0000-0000-00005E080000}"/>
    <cellStyle name="20% - Ênfase3 2 3 2 3 2 2" xfId="3599" xr:uid="{00000000-0005-0000-0000-00005F080000}"/>
    <cellStyle name="20% - Ênfase3 2 3 2 3 2 3" xfId="6178" xr:uid="{00000000-0005-0000-0000-000060080000}"/>
    <cellStyle name="20% - Ênfase3 2 3 2 3 2 4" xfId="8755" xr:uid="{00000000-0005-0000-0000-000061080000}"/>
    <cellStyle name="20% - Ênfase3 2 3 2 3 2 5" xfId="11333" xr:uid="{00000000-0005-0000-0000-000062080000}"/>
    <cellStyle name="20% - Ênfase3 2 3 2 3 2 6" xfId="13954" xr:uid="{00000000-0005-0000-0000-000063080000}"/>
    <cellStyle name="20% - Ênfase3 2 3 2 3 3" xfId="1000" xr:uid="{00000000-0005-0000-0000-000064080000}"/>
    <cellStyle name="20% - Ênfase3 2 3 2 3 3 2" xfId="3600" xr:uid="{00000000-0005-0000-0000-000065080000}"/>
    <cellStyle name="20% - Ênfase3 2 3 2 3 3 3" xfId="6179" xr:uid="{00000000-0005-0000-0000-000066080000}"/>
    <cellStyle name="20% - Ênfase3 2 3 2 3 3 4" xfId="8756" xr:uid="{00000000-0005-0000-0000-000067080000}"/>
    <cellStyle name="20% - Ênfase3 2 3 2 3 3 5" xfId="11334" xr:uid="{00000000-0005-0000-0000-000068080000}"/>
    <cellStyle name="20% - Ênfase3 2 3 2 3 3 6" xfId="13955" xr:uid="{00000000-0005-0000-0000-000069080000}"/>
    <cellStyle name="20% - Ênfase3 2 3 2 3 4" xfId="3322" xr:uid="{00000000-0005-0000-0000-00006A080000}"/>
    <cellStyle name="20% - Ênfase3 2 3 2 3 5" xfId="5901" xr:uid="{00000000-0005-0000-0000-00006B080000}"/>
    <cellStyle name="20% - Ênfase3 2 3 2 3 6" xfId="8478" xr:uid="{00000000-0005-0000-0000-00006C080000}"/>
    <cellStyle name="20% - Ênfase3 2 3 2 3 7" xfId="11056" xr:uid="{00000000-0005-0000-0000-00006D080000}"/>
    <cellStyle name="20% - Ênfase3 2 3 2 3 8" xfId="13677" xr:uid="{00000000-0005-0000-0000-00006E080000}"/>
    <cellStyle name="20% - Ênfase3 2 3 2 4" xfId="1001" xr:uid="{00000000-0005-0000-0000-00006F080000}"/>
    <cellStyle name="20% - Ênfase3 2 3 2 4 2" xfId="3601" xr:uid="{00000000-0005-0000-0000-000070080000}"/>
    <cellStyle name="20% - Ênfase3 2 3 2 4 3" xfId="6180" xr:uid="{00000000-0005-0000-0000-000071080000}"/>
    <cellStyle name="20% - Ênfase3 2 3 2 4 4" xfId="8757" xr:uid="{00000000-0005-0000-0000-000072080000}"/>
    <cellStyle name="20% - Ênfase3 2 3 2 4 5" xfId="11335" xr:uid="{00000000-0005-0000-0000-000073080000}"/>
    <cellStyle name="20% - Ênfase3 2 3 2 4 6" xfId="13956" xr:uid="{00000000-0005-0000-0000-000074080000}"/>
    <cellStyle name="20% - Ênfase3 2 3 2 5" xfId="1002" xr:uid="{00000000-0005-0000-0000-000075080000}"/>
    <cellStyle name="20% - Ênfase3 2 3 2 5 2" xfId="3602" xr:uid="{00000000-0005-0000-0000-000076080000}"/>
    <cellStyle name="20% - Ênfase3 2 3 2 5 3" xfId="6181" xr:uid="{00000000-0005-0000-0000-000077080000}"/>
    <cellStyle name="20% - Ênfase3 2 3 2 5 4" xfId="8758" xr:uid="{00000000-0005-0000-0000-000078080000}"/>
    <cellStyle name="20% - Ênfase3 2 3 2 5 5" xfId="11336" xr:uid="{00000000-0005-0000-0000-000079080000}"/>
    <cellStyle name="20% - Ênfase3 2 3 2 5 6" xfId="13957" xr:uid="{00000000-0005-0000-0000-00007A080000}"/>
    <cellStyle name="20% - Ênfase3 2 3 2 6" xfId="1003" xr:uid="{00000000-0005-0000-0000-00007B080000}"/>
    <cellStyle name="20% - Ênfase3 2 3 2 6 2" xfId="3603" xr:uid="{00000000-0005-0000-0000-00007C080000}"/>
    <cellStyle name="20% - Ênfase3 2 3 2 6 3" xfId="6182" xr:uid="{00000000-0005-0000-0000-00007D080000}"/>
    <cellStyle name="20% - Ênfase3 2 3 2 6 4" xfId="8759" xr:uid="{00000000-0005-0000-0000-00007E080000}"/>
    <cellStyle name="20% - Ênfase3 2 3 2 6 5" xfId="11337" xr:uid="{00000000-0005-0000-0000-00007F080000}"/>
    <cellStyle name="20% - Ênfase3 2 3 2 6 6" xfId="13958" xr:uid="{00000000-0005-0000-0000-000080080000}"/>
    <cellStyle name="20% - Ênfase3 2 3 2 7" xfId="2880" xr:uid="{00000000-0005-0000-0000-000081080000}"/>
    <cellStyle name="20% - Ênfase3 2 3 2 8" xfId="5459" xr:uid="{00000000-0005-0000-0000-000082080000}"/>
    <cellStyle name="20% - Ênfase3 2 3 2 9" xfId="8036" xr:uid="{00000000-0005-0000-0000-000083080000}"/>
    <cellStyle name="20% - Ênfase3 2 3 3" xfId="405" xr:uid="{00000000-0005-0000-0000-000084080000}"/>
    <cellStyle name="20% - Ênfase3 2 3 3 2" xfId="1004" xr:uid="{00000000-0005-0000-0000-000085080000}"/>
    <cellStyle name="20% - Ênfase3 2 3 3 2 2" xfId="3604" xr:uid="{00000000-0005-0000-0000-000086080000}"/>
    <cellStyle name="20% - Ênfase3 2 3 3 2 3" xfId="6183" xr:uid="{00000000-0005-0000-0000-000087080000}"/>
    <cellStyle name="20% - Ênfase3 2 3 3 2 4" xfId="8760" xr:uid="{00000000-0005-0000-0000-000088080000}"/>
    <cellStyle name="20% - Ênfase3 2 3 3 2 5" xfId="11338" xr:uid="{00000000-0005-0000-0000-000089080000}"/>
    <cellStyle name="20% - Ênfase3 2 3 3 2 6" xfId="13959" xr:uid="{00000000-0005-0000-0000-00008A080000}"/>
    <cellStyle name="20% - Ênfase3 2 3 3 3" xfId="1005" xr:uid="{00000000-0005-0000-0000-00008B080000}"/>
    <cellStyle name="20% - Ênfase3 2 3 3 3 2" xfId="3605" xr:uid="{00000000-0005-0000-0000-00008C080000}"/>
    <cellStyle name="20% - Ênfase3 2 3 3 3 3" xfId="6184" xr:uid="{00000000-0005-0000-0000-00008D080000}"/>
    <cellStyle name="20% - Ênfase3 2 3 3 3 4" xfId="8761" xr:uid="{00000000-0005-0000-0000-00008E080000}"/>
    <cellStyle name="20% - Ênfase3 2 3 3 3 5" xfId="11339" xr:uid="{00000000-0005-0000-0000-00008F080000}"/>
    <cellStyle name="20% - Ênfase3 2 3 3 3 6" xfId="13960" xr:uid="{00000000-0005-0000-0000-000090080000}"/>
    <cellStyle name="20% - Ênfase3 2 3 3 4" xfId="1006" xr:uid="{00000000-0005-0000-0000-000091080000}"/>
    <cellStyle name="20% - Ênfase3 2 3 3 4 2" xfId="3606" xr:uid="{00000000-0005-0000-0000-000092080000}"/>
    <cellStyle name="20% - Ênfase3 2 3 3 4 3" xfId="6185" xr:uid="{00000000-0005-0000-0000-000093080000}"/>
    <cellStyle name="20% - Ênfase3 2 3 3 4 4" xfId="8762" xr:uid="{00000000-0005-0000-0000-000094080000}"/>
    <cellStyle name="20% - Ênfase3 2 3 3 4 5" xfId="11340" xr:uid="{00000000-0005-0000-0000-000095080000}"/>
    <cellStyle name="20% - Ênfase3 2 3 3 4 6" xfId="13961" xr:uid="{00000000-0005-0000-0000-000096080000}"/>
    <cellStyle name="20% - Ênfase3 2 3 3 5" xfId="3006" xr:uid="{00000000-0005-0000-0000-000097080000}"/>
    <cellStyle name="20% - Ênfase3 2 3 3 6" xfId="5585" xr:uid="{00000000-0005-0000-0000-000098080000}"/>
    <cellStyle name="20% - Ênfase3 2 3 3 7" xfId="8162" xr:uid="{00000000-0005-0000-0000-000099080000}"/>
    <cellStyle name="20% - Ênfase3 2 3 3 8" xfId="10740" xr:uid="{00000000-0005-0000-0000-00009A080000}"/>
    <cellStyle name="20% - Ênfase3 2 3 3 9" xfId="13361" xr:uid="{00000000-0005-0000-0000-00009B080000}"/>
    <cellStyle name="20% - Ênfase3 2 3 4" xfId="626" xr:uid="{00000000-0005-0000-0000-00009C080000}"/>
    <cellStyle name="20% - Ênfase3 2 3 4 2" xfId="1007" xr:uid="{00000000-0005-0000-0000-00009D080000}"/>
    <cellStyle name="20% - Ênfase3 2 3 4 2 2" xfId="3607" xr:uid="{00000000-0005-0000-0000-00009E080000}"/>
    <cellStyle name="20% - Ênfase3 2 3 4 2 3" xfId="6186" xr:uid="{00000000-0005-0000-0000-00009F080000}"/>
    <cellStyle name="20% - Ênfase3 2 3 4 2 4" xfId="8763" xr:uid="{00000000-0005-0000-0000-0000A0080000}"/>
    <cellStyle name="20% - Ênfase3 2 3 4 2 5" xfId="11341" xr:uid="{00000000-0005-0000-0000-0000A1080000}"/>
    <cellStyle name="20% - Ênfase3 2 3 4 2 6" xfId="13962" xr:uid="{00000000-0005-0000-0000-0000A2080000}"/>
    <cellStyle name="20% - Ênfase3 2 3 4 3" xfId="1008" xr:uid="{00000000-0005-0000-0000-0000A3080000}"/>
    <cellStyle name="20% - Ênfase3 2 3 4 3 2" xfId="3608" xr:uid="{00000000-0005-0000-0000-0000A4080000}"/>
    <cellStyle name="20% - Ênfase3 2 3 4 3 3" xfId="6187" xr:uid="{00000000-0005-0000-0000-0000A5080000}"/>
    <cellStyle name="20% - Ênfase3 2 3 4 3 4" xfId="8764" xr:uid="{00000000-0005-0000-0000-0000A6080000}"/>
    <cellStyle name="20% - Ênfase3 2 3 4 3 5" xfId="11342" xr:uid="{00000000-0005-0000-0000-0000A7080000}"/>
    <cellStyle name="20% - Ênfase3 2 3 4 3 6" xfId="13963" xr:uid="{00000000-0005-0000-0000-0000A8080000}"/>
    <cellStyle name="20% - Ênfase3 2 3 4 4" xfId="1009" xr:uid="{00000000-0005-0000-0000-0000A9080000}"/>
    <cellStyle name="20% - Ênfase3 2 3 4 4 2" xfId="3609" xr:uid="{00000000-0005-0000-0000-0000AA080000}"/>
    <cellStyle name="20% - Ênfase3 2 3 4 4 3" xfId="6188" xr:uid="{00000000-0005-0000-0000-0000AB080000}"/>
    <cellStyle name="20% - Ênfase3 2 3 4 4 4" xfId="8765" xr:uid="{00000000-0005-0000-0000-0000AC080000}"/>
    <cellStyle name="20% - Ênfase3 2 3 4 4 5" xfId="11343" xr:uid="{00000000-0005-0000-0000-0000AD080000}"/>
    <cellStyle name="20% - Ênfase3 2 3 4 4 6" xfId="13964" xr:uid="{00000000-0005-0000-0000-0000AE080000}"/>
    <cellStyle name="20% - Ênfase3 2 3 4 5" xfId="3227" xr:uid="{00000000-0005-0000-0000-0000AF080000}"/>
    <cellStyle name="20% - Ênfase3 2 3 4 6" xfId="5806" xr:uid="{00000000-0005-0000-0000-0000B0080000}"/>
    <cellStyle name="20% - Ênfase3 2 3 4 7" xfId="8383" xr:uid="{00000000-0005-0000-0000-0000B1080000}"/>
    <cellStyle name="20% - Ênfase3 2 3 4 8" xfId="10961" xr:uid="{00000000-0005-0000-0000-0000B2080000}"/>
    <cellStyle name="20% - Ênfase3 2 3 4 9" xfId="13582" xr:uid="{00000000-0005-0000-0000-0000B3080000}"/>
    <cellStyle name="20% - Ênfase3 2 3 5" xfId="1010" xr:uid="{00000000-0005-0000-0000-0000B4080000}"/>
    <cellStyle name="20% - Ênfase3 2 3 5 2" xfId="3610" xr:uid="{00000000-0005-0000-0000-0000B5080000}"/>
    <cellStyle name="20% - Ênfase3 2 3 5 3" xfId="6189" xr:uid="{00000000-0005-0000-0000-0000B6080000}"/>
    <cellStyle name="20% - Ênfase3 2 3 5 4" xfId="8766" xr:uid="{00000000-0005-0000-0000-0000B7080000}"/>
    <cellStyle name="20% - Ênfase3 2 3 5 5" xfId="11344" xr:uid="{00000000-0005-0000-0000-0000B8080000}"/>
    <cellStyle name="20% - Ênfase3 2 3 5 6" xfId="13965" xr:uid="{00000000-0005-0000-0000-0000B9080000}"/>
    <cellStyle name="20% - Ênfase3 2 3 6" xfId="1011" xr:uid="{00000000-0005-0000-0000-0000BA080000}"/>
    <cellStyle name="20% - Ênfase3 2 3 6 2" xfId="3611" xr:uid="{00000000-0005-0000-0000-0000BB080000}"/>
    <cellStyle name="20% - Ênfase3 2 3 6 3" xfId="6190" xr:uid="{00000000-0005-0000-0000-0000BC080000}"/>
    <cellStyle name="20% - Ênfase3 2 3 6 4" xfId="8767" xr:uid="{00000000-0005-0000-0000-0000BD080000}"/>
    <cellStyle name="20% - Ênfase3 2 3 6 5" xfId="11345" xr:uid="{00000000-0005-0000-0000-0000BE080000}"/>
    <cellStyle name="20% - Ênfase3 2 3 6 6" xfId="13966" xr:uid="{00000000-0005-0000-0000-0000BF080000}"/>
    <cellStyle name="20% - Ênfase3 2 3 7" xfId="1012" xr:uid="{00000000-0005-0000-0000-0000C0080000}"/>
    <cellStyle name="20% - Ênfase3 2 3 7 2" xfId="3612" xr:uid="{00000000-0005-0000-0000-0000C1080000}"/>
    <cellStyle name="20% - Ênfase3 2 3 7 3" xfId="6191" xr:uid="{00000000-0005-0000-0000-0000C2080000}"/>
    <cellStyle name="20% - Ênfase3 2 3 7 4" xfId="8768" xr:uid="{00000000-0005-0000-0000-0000C3080000}"/>
    <cellStyle name="20% - Ênfase3 2 3 7 5" xfId="11346" xr:uid="{00000000-0005-0000-0000-0000C4080000}"/>
    <cellStyle name="20% - Ênfase3 2 3 7 6" xfId="13967" xr:uid="{00000000-0005-0000-0000-0000C5080000}"/>
    <cellStyle name="20% - Ênfase3 2 3 8" xfId="2784" xr:uid="{00000000-0005-0000-0000-0000C6080000}"/>
    <cellStyle name="20% - Ênfase3 2 3 9" xfId="5363" xr:uid="{00000000-0005-0000-0000-0000C7080000}"/>
    <cellStyle name="20% - Ênfase3 2 4" xfId="117" xr:uid="{00000000-0005-0000-0000-0000C8080000}"/>
    <cellStyle name="20% - Ênfase3 2 4 10" xfId="10456" xr:uid="{00000000-0005-0000-0000-0000C9080000}"/>
    <cellStyle name="20% - Ênfase3 2 4 11" xfId="13077" xr:uid="{00000000-0005-0000-0000-0000CA080000}"/>
    <cellStyle name="20% - Ênfase3 2 4 2" xfId="343" xr:uid="{00000000-0005-0000-0000-0000CB080000}"/>
    <cellStyle name="20% - Ênfase3 2 4 2 2" xfId="1013" xr:uid="{00000000-0005-0000-0000-0000CC080000}"/>
    <cellStyle name="20% - Ênfase3 2 4 2 2 2" xfId="3613" xr:uid="{00000000-0005-0000-0000-0000CD080000}"/>
    <cellStyle name="20% - Ênfase3 2 4 2 2 3" xfId="6192" xr:uid="{00000000-0005-0000-0000-0000CE080000}"/>
    <cellStyle name="20% - Ênfase3 2 4 2 2 4" xfId="8769" xr:uid="{00000000-0005-0000-0000-0000CF080000}"/>
    <cellStyle name="20% - Ênfase3 2 4 2 2 5" xfId="11347" xr:uid="{00000000-0005-0000-0000-0000D0080000}"/>
    <cellStyle name="20% - Ênfase3 2 4 2 2 6" xfId="13968" xr:uid="{00000000-0005-0000-0000-0000D1080000}"/>
    <cellStyle name="20% - Ênfase3 2 4 2 3" xfId="1014" xr:uid="{00000000-0005-0000-0000-0000D2080000}"/>
    <cellStyle name="20% - Ênfase3 2 4 2 3 2" xfId="3614" xr:uid="{00000000-0005-0000-0000-0000D3080000}"/>
    <cellStyle name="20% - Ênfase3 2 4 2 3 3" xfId="6193" xr:uid="{00000000-0005-0000-0000-0000D4080000}"/>
    <cellStyle name="20% - Ênfase3 2 4 2 3 4" xfId="8770" xr:uid="{00000000-0005-0000-0000-0000D5080000}"/>
    <cellStyle name="20% - Ênfase3 2 4 2 3 5" xfId="11348" xr:uid="{00000000-0005-0000-0000-0000D6080000}"/>
    <cellStyle name="20% - Ênfase3 2 4 2 3 6" xfId="13969" xr:uid="{00000000-0005-0000-0000-0000D7080000}"/>
    <cellStyle name="20% - Ênfase3 2 4 2 4" xfId="1015" xr:uid="{00000000-0005-0000-0000-0000D8080000}"/>
    <cellStyle name="20% - Ênfase3 2 4 2 4 2" xfId="3615" xr:uid="{00000000-0005-0000-0000-0000D9080000}"/>
    <cellStyle name="20% - Ênfase3 2 4 2 4 3" xfId="6194" xr:uid="{00000000-0005-0000-0000-0000DA080000}"/>
    <cellStyle name="20% - Ênfase3 2 4 2 4 4" xfId="8771" xr:uid="{00000000-0005-0000-0000-0000DB080000}"/>
    <cellStyle name="20% - Ênfase3 2 4 2 4 5" xfId="11349" xr:uid="{00000000-0005-0000-0000-0000DC080000}"/>
    <cellStyle name="20% - Ênfase3 2 4 2 4 6" xfId="13970" xr:uid="{00000000-0005-0000-0000-0000DD080000}"/>
    <cellStyle name="20% - Ênfase3 2 4 2 5" xfId="2944" xr:uid="{00000000-0005-0000-0000-0000DE080000}"/>
    <cellStyle name="20% - Ênfase3 2 4 2 6" xfId="5523" xr:uid="{00000000-0005-0000-0000-0000DF080000}"/>
    <cellStyle name="20% - Ênfase3 2 4 2 7" xfId="8100" xr:uid="{00000000-0005-0000-0000-0000E0080000}"/>
    <cellStyle name="20% - Ênfase3 2 4 2 8" xfId="10678" xr:uid="{00000000-0005-0000-0000-0000E1080000}"/>
    <cellStyle name="20% - Ênfase3 2 4 2 9" xfId="13299" xr:uid="{00000000-0005-0000-0000-0000E2080000}"/>
    <cellStyle name="20% - Ênfase3 2 4 3" xfId="564" xr:uid="{00000000-0005-0000-0000-0000E3080000}"/>
    <cellStyle name="20% - Ênfase3 2 4 3 2" xfId="1016" xr:uid="{00000000-0005-0000-0000-0000E4080000}"/>
    <cellStyle name="20% - Ênfase3 2 4 3 2 2" xfId="3616" xr:uid="{00000000-0005-0000-0000-0000E5080000}"/>
    <cellStyle name="20% - Ênfase3 2 4 3 2 3" xfId="6195" xr:uid="{00000000-0005-0000-0000-0000E6080000}"/>
    <cellStyle name="20% - Ênfase3 2 4 3 2 4" xfId="8772" xr:uid="{00000000-0005-0000-0000-0000E7080000}"/>
    <cellStyle name="20% - Ênfase3 2 4 3 2 5" xfId="11350" xr:uid="{00000000-0005-0000-0000-0000E8080000}"/>
    <cellStyle name="20% - Ênfase3 2 4 3 2 6" xfId="13971" xr:uid="{00000000-0005-0000-0000-0000E9080000}"/>
    <cellStyle name="20% - Ênfase3 2 4 3 3" xfId="1017" xr:uid="{00000000-0005-0000-0000-0000EA080000}"/>
    <cellStyle name="20% - Ênfase3 2 4 3 3 2" xfId="3617" xr:uid="{00000000-0005-0000-0000-0000EB080000}"/>
    <cellStyle name="20% - Ênfase3 2 4 3 3 3" xfId="6196" xr:uid="{00000000-0005-0000-0000-0000EC080000}"/>
    <cellStyle name="20% - Ênfase3 2 4 3 3 4" xfId="8773" xr:uid="{00000000-0005-0000-0000-0000ED080000}"/>
    <cellStyle name="20% - Ênfase3 2 4 3 3 5" xfId="11351" xr:uid="{00000000-0005-0000-0000-0000EE080000}"/>
    <cellStyle name="20% - Ênfase3 2 4 3 3 6" xfId="13972" xr:uid="{00000000-0005-0000-0000-0000EF080000}"/>
    <cellStyle name="20% - Ênfase3 2 4 3 4" xfId="3165" xr:uid="{00000000-0005-0000-0000-0000F0080000}"/>
    <cellStyle name="20% - Ênfase3 2 4 3 5" xfId="5744" xr:uid="{00000000-0005-0000-0000-0000F1080000}"/>
    <cellStyle name="20% - Ênfase3 2 4 3 6" xfId="8321" xr:uid="{00000000-0005-0000-0000-0000F2080000}"/>
    <cellStyle name="20% - Ênfase3 2 4 3 7" xfId="10899" xr:uid="{00000000-0005-0000-0000-0000F3080000}"/>
    <cellStyle name="20% - Ênfase3 2 4 3 8" xfId="13520" xr:uid="{00000000-0005-0000-0000-0000F4080000}"/>
    <cellStyle name="20% - Ênfase3 2 4 4" xfId="1018" xr:uid="{00000000-0005-0000-0000-0000F5080000}"/>
    <cellStyle name="20% - Ênfase3 2 4 4 2" xfId="3618" xr:uid="{00000000-0005-0000-0000-0000F6080000}"/>
    <cellStyle name="20% - Ênfase3 2 4 4 3" xfId="6197" xr:uid="{00000000-0005-0000-0000-0000F7080000}"/>
    <cellStyle name="20% - Ênfase3 2 4 4 4" xfId="8774" xr:uid="{00000000-0005-0000-0000-0000F8080000}"/>
    <cellStyle name="20% - Ênfase3 2 4 4 5" xfId="11352" xr:uid="{00000000-0005-0000-0000-0000F9080000}"/>
    <cellStyle name="20% - Ênfase3 2 4 4 6" xfId="13973" xr:uid="{00000000-0005-0000-0000-0000FA080000}"/>
    <cellStyle name="20% - Ênfase3 2 4 5" xfId="1019" xr:uid="{00000000-0005-0000-0000-0000FB080000}"/>
    <cellStyle name="20% - Ênfase3 2 4 5 2" xfId="3619" xr:uid="{00000000-0005-0000-0000-0000FC080000}"/>
    <cellStyle name="20% - Ênfase3 2 4 5 3" xfId="6198" xr:uid="{00000000-0005-0000-0000-0000FD080000}"/>
    <cellStyle name="20% - Ênfase3 2 4 5 4" xfId="8775" xr:uid="{00000000-0005-0000-0000-0000FE080000}"/>
    <cellStyle name="20% - Ênfase3 2 4 5 5" xfId="11353" xr:uid="{00000000-0005-0000-0000-0000FF080000}"/>
    <cellStyle name="20% - Ênfase3 2 4 5 6" xfId="13974" xr:uid="{00000000-0005-0000-0000-000000090000}"/>
    <cellStyle name="20% - Ênfase3 2 4 6" xfId="1020" xr:uid="{00000000-0005-0000-0000-000001090000}"/>
    <cellStyle name="20% - Ênfase3 2 4 6 2" xfId="3620" xr:uid="{00000000-0005-0000-0000-000002090000}"/>
    <cellStyle name="20% - Ênfase3 2 4 6 3" xfId="6199" xr:uid="{00000000-0005-0000-0000-000003090000}"/>
    <cellStyle name="20% - Ênfase3 2 4 6 4" xfId="8776" xr:uid="{00000000-0005-0000-0000-000004090000}"/>
    <cellStyle name="20% - Ênfase3 2 4 6 5" xfId="11354" xr:uid="{00000000-0005-0000-0000-000005090000}"/>
    <cellStyle name="20% - Ênfase3 2 4 6 6" xfId="13975" xr:uid="{00000000-0005-0000-0000-000006090000}"/>
    <cellStyle name="20% - Ênfase3 2 4 7" xfId="2722" xr:uid="{00000000-0005-0000-0000-000007090000}"/>
    <cellStyle name="20% - Ênfase3 2 4 8" xfId="5301" xr:uid="{00000000-0005-0000-0000-000008090000}"/>
    <cellStyle name="20% - Ênfase3 2 4 9" xfId="7878" xr:uid="{00000000-0005-0000-0000-000009090000}"/>
    <cellStyle name="20% - Ênfase3 2 5" xfId="215" xr:uid="{00000000-0005-0000-0000-00000A090000}"/>
    <cellStyle name="20% - Ênfase3 2 5 10" xfId="10550" xr:uid="{00000000-0005-0000-0000-00000B090000}"/>
    <cellStyle name="20% - Ênfase3 2 5 11" xfId="13171" xr:uid="{00000000-0005-0000-0000-00000C090000}"/>
    <cellStyle name="20% - Ênfase3 2 5 2" xfId="436" xr:uid="{00000000-0005-0000-0000-00000D090000}"/>
    <cellStyle name="20% - Ênfase3 2 5 2 2" xfId="1021" xr:uid="{00000000-0005-0000-0000-00000E090000}"/>
    <cellStyle name="20% - Ênfase3 2 5 2 2 2" xfId="3621" xr:uid="{00000000-0005-0000-0000-00000F090000}"/>
    <cellStyle name="20% - Ênfase3 2 5 2 2 3" xfId="6200" xr:uid="{00000000-0005-0000-0000-000010090000}"/>
    <cellStyle name="20% - Ênfase3 2 5 2 2 4" xfId="8777" xr:uid="{00000000-0005-0000-0000-000011090000}"/>
    <cellStyle name="20% - Ênfase3 2 5 2 2 5" xfId="11355" xr:uid="{00000000-0005-0000-0000-000012090000}"/>
    <cellStyle name="20% - Ênfase3 2 5 2 2 6" xfId="13976" xr:uid="{00000000-0005-0000-0000-000013090000}"/>
    <cellStyle name="20% - Ênfase3 2 5 2 3" xfId="1022" xr:uid="{00000000-0005-0000-0000-000014090000}"/>
    <cellStyle name="20% - Ênfase3 2 5 2 3 2" xfId="3622" xr:uid="{00000000-0005-0000-0000-000015090000}"/>
    <cellStyle name="20% - Ênfase3 2 5 2 3 3" xfId="6201" xr:uid="{00000000-0005-0000-0000-000016090000}"/>
    <cellStyle name="20% - Ênfase3 2 5 2 3 4" xfId="8778" xr:uid="{00000000-0005-0000-0000-000017090000}"/>
    <cellStyle name="20% - Ênfase3 2 5 2 3 5" xfId="11356" xr:uid="{00000000-0005-0000-0000-000018090000}"/>
    <cellStyle name="20% - Ênfase3 2 5 2 3 6" xfId="13977" xr:uid="{00000000-0005-0000-0000-000019090000}"/>
    <cellStyle name="20% - Ênfase3 2 5 2 4" xfId="1023" xr:uid="{00000000-0005-0000-0000-00001A090000}"/>
    <cellStyle name="20% - Ênfase3 2 5 2 4 2" xfId="3623" xr:uid="{00000000-0005-0000-0000-00001B090000}"/>
    <cellStyle name="20% - Ênfase3 2 5 2 4 3" xfId="6202" xr:uid="{00000000-0005-0000-0000-00001C090000}"/>
    <cellStyle name="20% - Ênfase3 2 5 2 4 4" xfId="8779" xr:uid="{00000000-0005-0000-0000-00001D090000}"/>
    <cellStyle name="20% - Ênfase3 2 5 2 4 5" xfId="11357" xr:uid="{00000000-0005-0000-0000-00001E090000}"/>
    <cellStyle name="20% - Ênfase3 2 5 2 4 6" xfId="13978" xr:uid="{00000000-0005-0000-0000-00001F090000}"/>
    <cellStyle name="20% - Ênfase3 2 5 2 5" xfId="3037" xr:uid="{00000000-0005-0000-0000-000020090000}"/>
    <cellStyle name="20% - Ênfase3 2 5 2 6" xfId="5616" xr:uid="{00000000-0005-0000-0000-000021090000}"/>
    <cellStyle name="20% - Ênfase3 2 5 2 7" xfId="8193" xr:uid="{00000000-0005-0000-0000-000022090000}"/>
    <cellStyle name="20% - Ênfase3 2 5 2 8" xfId="10771" xr:uid="{00000000-0005-0000-0000-000023090000}"/>
    <cellStyle name="20% - Ênfase3 2 5 2 9" xfId="13392" xr:uid="{00000000-0005-0000-0000-000024090000}"/>
    <cellStyle name="20% - Ênfase3 2 5 3" xfId="657" xr:uid="{00000000-0005-0000-0000-000025090000}"/>
    <cellStyle name="20% - Ênfase3 2 5 3 2" xfId="1024" xr:uid="{00000000-0005-0000-0000-000026090000}"/>
    <cellStyle name="20% - Ênfase3 2 5 3 2 2" xfId="3624" xr:uid="{00000000-0005-0000-0000-000027090000}"/>
    <cellStyle name="20% - Ênfase3 2 5 3 2 3" xfId="6203" xr:uid="{00000000-0005-0000-0000-000028090000}"/>
    <cellStyle name="20% - Ênfase3 2 5 3 2 4" xfId="8780" xr:uid="{00000000-0005-0000-0000-000029090000}"/>
    <cellStyle name="20% - Ênfase3 2 5 3 2 5" xfId="11358" xr:uid="{00000000-0005-0000-0000-00002A090000}"/>
    <cellStyle name="20% - Ênfase3 2 5 3 2 6" xfId="13979" xr:uid="{00000000-0005-0000-0000-00002B090000}"/>
    <cellStyle name="20% - Ênfase3 2 5 3 3" xfId="1025" xr:uid="{00000000-0005-0000-0000-00002C090000}"/>
    <cellStyle name="20% - Ênfase3 2 5 3 3 2" xfId="3625" xr:uid="{00000000-0005-0000-0000-00002D090000}"/>
    <cellStyle name="20% - Ênfase3 2 5 3 3 3" xfId="6204" xr:uid="{00000000-0005-0000-0000-00002E090000}"/>
    <cellStyle name="20% - Ênfase3 2 5 3 3 4" xfId="8781" xr:uid="{00000000-0005-0000-0000-00002F090000}"/>
    <cellStyle name="20% - Ênfase3 2 5 3 3 5" xfId="11359" xr:uid="{00000000-0005-0000-0000-000030090000}"/>
    <cellStyle name="20% - Ênfase3 2 5 3 3 6" xfId="13980" xr:uid="{00000000-0005-0000-0000-000031090000}"/>
    <cellStyle name="20% - Ênfase3 2 5 3 4" xfId="3258" xr:uid="{00000000-0005-0000-0000-000032090000}"/>
    <cellStyle name="20% - Ênfase3 2 5 3 5" xfId="5837" xr:uid="{00000000-0005-0000-0000-000033090000}"/>
    <cellStyle name="20% - Ênfase3 2 5 3 6" xfId="8414" xr:uid="{00000000-0005-0000-0000-000034090000}"/>
    <cellStyle name="20% - Ênfase3 2 5 3 7" xfId="10992" xr:uid="{00000000-0005-0000-0000-000035090000}"/>
    <cellStyle name="20% - Ênfase3 2 5 3 8" xfId="13613" xr:uid="{00000000-0005-0000-0000-000036090000}"/>
    <cellStyle name="20% - Ênfase3 2 5 4" xfId="1026" xr:uid="{00000000-0005-0000-0000-000037090000}"/>
    <cellStyle name="20% - Ênfase3 2 5 4 2" xfId="3626" xr:uid="{00000000-0005-0000-0000-000038090000}"/>
    <cellStyle name="20% - Ênfase3 2 5 4 3" xfId="6205" xr:uid="{00000000-0005-0000-0000-000039090000}"/>
    <cellStyle name="20% - Ênfase3 2 5 4 4" xfId="8782" xr:uid="{00000000-0005-0000-0000-00003A090000}"/>
    <cellStyle name="20% - Ênfase3 2 5 4 5" xfId="11360" xr:uid="{00000000-0005-0000-0000-00003B090000}"/>
    <cellStyle name="20% - Ênfase3 2 5 4 6" xfId="13981" xr:uid="{00000000-0005-0000-0000-00003C090000}"/>
    <cellStyle name="20% - Ênfase3 2 5 5" xfId="1027" xr:uid="{00000000-0005-0000-0000-00003D090000}"/>
    <cellStyle name="20% - Ênfase3 2 5 5 2" xfId="3627" xr:uid="{00000000-0005-0000-0000-00003E090000}"/>
    <cellStyle name="20% - Ênfase3 2 5 5 3" xfId="6206" xr:uid="{00000000-0005-0000-0000-00003F090000}"/>
    <cellStyle name="20% - Ênfase3 2 5 5 4" xfId="8783" xr:uid="{00000000-0005-0000-0000-000040090000}"/>
    <cellStyle name="20% - Ênfase3 2 5 5 5" xfId="11361" xr:uid="{00000000-0005-0000-0000-000041090000}"/>
    <cellStyle name="20% - Ênfase3 2 5 5 6" xfId="13982" xr:uid="{00000000-0005-0000-0000-000042090000}"/>
    <cellStyle name="20% - Ênfase3 2 5 6" xfId="1028" xr:uid="{00000000-0005-0000-0000-000043090000}"/>
    <cellStyle name="20% - Ênfase3 2 5 6 2" xfId="3628" xr:uid="{00000000-0005-0000-0000-000044090000}"/>
    <cellStyle name="20% - Ênfase3 2 5 6 3" xfId="6207" xr:uid="{00000000-0005-0000-0000-000045090000}"/>
    <cellStyle name="20% - Ênfase3 2 5 6 4" xfId="8784" xr:uid="{00000000-0005-0000-0000-000046090000}"/>
    <cellStyle name="20% - Ênfase3 2 5 6 5" xfId="11362" xr:uid="{00000000-0005-0000-0000-000047090000}"/>
    <cellStyle name="20% - Ênfase3 2 5 6 6" xfId="13983" xr:uid="{00000000-0005-0000-0000-000048090000}"/>
    <cellStyle name="20% - Ênfase3 2 5 7" xfId="2816" xr:uid="{00000000-0005-0000-0000-000049090000}"/>
    <cellStyle name="20% - Ênfase3 2 5 8" xfId="5395" xr:uid="{00000000-0005-0000-0000-00004A090000}"/>
    <cellStyle name="20% - Ênfase3 2 5 9" xfId="7972" xr:uid="{00000000-0005-0000-0000-00004B090000}"/>
    <cellStyle name="20% - Ênfase3 2 6" xfId="310" xr:uid="{00000000-0005-0000-0000-00004C090000}"/>
    <cellStyle name="20% - Ênfase3 2 6 2" xfId="1029" xr:uid="{00000000-0005-0000-0000-00004D090000}"/>
    <cellStyle name="20% - Ênfase3 2 6 2 2" xfId="3629" xr:uid="{00000000-0005-0000-0000-00004E090000}"/>
    <cellStyle name="20% - Ênfase3 2 6 2 3" xfId="6208" xr:uid="{00000000-0005-0000-0000-00004F090000}"/>
    <cellStyle name="20% - Ênfase3 2 6 2 4" xfId="8785" xr:uid="{00000000-0005-0000-0000-000050090000}"/>
    <cellStyle name="20% - Ênfase3 2 6 2 5" xfId="11363" xr:uid="{00000000-0005-0000-0000-000051090000}"/>
    <cellStyle name="20% - Ênfase3 2 6 2 6" xfId="13984" xr:uid="{00000000-0005-0000-0000-000052090000}"/>
    <cellStyle name="20% - Ênfase3 2 6 3" xfId="1030" xr:uid="{00000000-0005-0000-0000-000053090000}"/>
    <cellStyle name="20% - Ênfase3 2 6 3 2" xfId="3630" xr:uid="{00000000-0005-0000-0000-000054090000}"/>
    <cellStyle name="20% - Ênfase3 2 6 3 3" xfId="6209" xr:uid="{00000000-0005-0000-0000-000055090000}"/>
    <cellStyle name="20% - Ênfase3 2 6 3 4" xfId="8786" xr:uid="{00000000-0005-0000-0000-000056090000}"/>
    <cellStyle name="20% - Ênfase3 2 6 3 5" xfId="11364" xr:uid="{00000000-0005-0000-0000-000057090000}"/>
    <cellStyle name="20% - Ênfase3 2 6 3 6" xfId="13985" xr:uid="{00000000-0005-0000-0000-000058090000}"/>
    <cellStyle name="20% - Ênfase3 2 6 4" xfId="1031" xr:uid="{00000000-0005-0000-0000-000059090000}"/>
    <cellStyle name="20% - Ênfase3 2 6 4 2" xfId="3631" xr:uid="{00000000-0005-0000-0000-00005A090000}"/>
    <cellStyle name="20% - Ênfase3 2 6 4 3" xfId="6210" xr:uid="{00000000-0005-0000-0000-00005B090000}"/>
    <cellStyle name="20% - Ênfase3 2 6 4 4" xfId="8787" xr:uid="{00000000-0005-0000-0000-00005C090000}"/>
    <cellStyle name="20% - Ênfase3 2 6 4 5" xfId="11365" xr:uid="{00000000-0005-0000-0000-00005D090000}"/>
    <cellStyle name="20% - Ênfase3 2 6 4 6" xfId="13986" xr:uid="{00000000-0005-0000-0000-00005E090000}"/>
    <cellStyle name="20% - Ênfase3 2 6 5" xfId="2911" xr:uid="{00000000-0005-0000-0000-00005F090000}"/>
    <cellStyle name="20% - Ênfase3 2 6 6" xfId="5490" xr:uid="{00000000-0005-0000-0000-000060090000}"/>
    <cellStyle name="20% - Ênfase3 2 6 7" xfId="8067" xr:uid="{00000000-0005-0000-0000-000061090000}"/>
    <cellStyle name="20% - Ênfase3 2 6 8" xfId="10645" xr:uid="{00000000-0005-0000-0000-000062090000}"/>
    <cellStyle name="20% - Ênfase3 2 6 9" xfId="13266" xr:uid="{00000000-0005-0000-0000-000063090000}"/>
    <cellStyle name="20% - Ênfase3 2 7" xfId="531" xr:uid="{00000000-0005-0000-0000-000064090000}"/>
    <cellStyle name="20% - Ênfase3 2 7 2" xfId="1032" xr:uid="{00000000-0005-0000-0000-000065090000}"/>
    <cellStyle name="20% - Ênfase3 2 7 2 2" xfId="3632" xr:uid="{00000000-0005-0000-0000-000066090000}"/>
    <cellStyle name="20% - Ênfase3 2 7 2 3" xfId="6211" xr:uid="{00000000-0005-0000-0000-000067090000}"/>
    <cellStyle name="20% - Ênfase3 2 7 2 4" xfId="8788" xr:uid="{00000000-0005-0000-0000-000068090000}"/>
    <cellStyle name="20% - Ênfase3 2 7 2 5" xfId="11366" xr:uid="{00000000-0005-0000-0000-000069090000}"/>
    <cellStyle name="20% - Ênfase3 2 7 2 6" xfId="13987" xr:uid="{00000000-0005-0000-0000-00006A090000}"/>
    <cellStyle name="20% - Ênfase3 2 7 3" xfId="1033" xr:uid="{00000000-0005-0000-0000-00006B090000}"/>
    <cellStyle name="20% - Ênfase3 2 7 3 2" xfId="3633" xr:uid="{00000000-0005-0000-0000-00006C090000}"/>
    <cellStyle name="20% - Ênfase3 2 7 3 3" xfId="6212" xr:uid="{00000000-0005-0000-0000-00006D090000}"/>
    <cellStyle name="20% - Ênfase3 2 7 3 4" xfId="8789" xr:uid="{00000000-0005-0000-0000-00006E090000}"/>
    <cellStyle name="20% - Ênfase3 2 7 3 5" xfId="11367" xr:uid="{00000000-0005-0000-0000-00006F090000}"/>
    <cellStyle name="20% - Ênfase3 2 7 3 6" xfId="13988" xr:uid="{00000000-0005-0000-0000-000070090000}"/>
    <cellStyle name="20% - Ênfase3 2 7 4" xfId="1034" xr:uid="{00000000-0005-0000-0000-000071090000}"/>
    <cellStyle name="20% - Ênfase3 2 7 4 2" xfId="3634" xr:uid="{00000000-0005-0000-0000-000072090000}"/>
    <cellStyle name="20% - Ênfase3 2 7 4 3" xfId="6213" xr:uid="{00000000-0005-0000-0000-000073090000}"/>
    <cellStyle name="20% - Ênfase3 2 7 4 4" xfId="8790" xr:uid="{00000000-0005-0000-0000-000074090000}"/>
    <cellStyle name="20% - Ênfase3 2 7 4 5" xfId="11368" xr:uid="{00000000-0005-0000-0000-000075090000}"/>
    <cellStyle name="20% - Ênfase3 2 7 4 6" xfId="13989" xr:uid="{00000000-0005-0000-0000-000076090000}"/>
    <cellStyle name="20% - Ênfase3 2 7 5" xfId="3132" xr:uid="{00000000-0005-0000-0000-000077090000}"/>
    <cellStyle name="20% - Ênfase3 2 7 6" xfId="5711" xr:uid="{00000000-0005-0000-0000-000078090000}"/>
    <cellStyle name="20% - Ênfase3 2 7 7" xfId="8288" xr:uid="{00000000-0005-0000-0000-000079090000}"/>
    <cellStyle name="20% - Ênfase3 2 7 8" xfId="10866" xr:uid="{00000000-0005-0000-0000-00007A090000}"/>
    <cellStyle name="20% - Ênfase3 2 7 9" xfId="13487" xr:uid="{00000000-0005-0000-0000-00007B090000}"/>
    <cellStyle name="20% - Ênfase3 2 8" xfId="1035" xr:uid="{00000000-0005-0000-0000-00007C090000}"/>
    <cellStyle name="20% - Ênfase3 2 8 2" xfId="3635" xr:uid="{00000000-0005-0000-0000-00007D090000}"/>
    <cellStyle name="20% - Ênfase3 2 8 3" xfId="6214" xr:uid="{00000000-0005-0000-0000-00007E090000}"/>
    <cellStyle name="20% - Ênfase3 2 8 4" xfId="8791" xr:uid="{00000000-0005-0000-0000-00007F090000}"/>
    <cellStyle name="20% - Ênfase3 2 8 5" xfId="11369" xr:uid="{00000000-0005-0000-0000-000080090000}"/>
    <cellStyle name="20% - Ênfase3 2 8 6" xfId="13990" xr:uid="{00000000-0005-0000-0000-000081090000}"/>
    <cellStyle name="20% - Ênfase3 2 9" xfId="1036" xr:uid="{00000000-0005-0000-0000-000082090000}"/>
    <cellStyle name="20% - Ênfase3 2 9 2" xfId="3636" xr:uid="{00000000-0005-0000-0000-000083090000}"/>
    <cellStyle name="20% - Ênfase3 2 9 3" xfId="6215" xr:uid="{00000000-0005-0000-0000-000084090000}"/>
    <cellStyle name="20% - Ênfase3 2 9 4" xfId="8792" xr:uid="{00000000-0005-0000-0000-000085090000}"/>
    <cellStyle name="20% - Ênfase3 2 9 5" xfId="11370" xr:uid="{00000000-0005-0000-0000-000086090000}"/>
    <cellStyle name="20% - Ênfase3 2 9 6" xfId="13991" xr:uid="{00000000-0005-0000-0000-000087090000}"/>
    <cellStyle name="20% - Ênfase3 3" xfId="141" xr:uid="{00000000-0005-0000-0000-000088090000}"/>
    <cellStyle name="20% - Ênfase3 3 10" xfId="7898" xr:uid="{00000000-0005-0000-0000-000089090000}"/>
    <cellStyle name="20% - Ênfase3 3 11" xfId="10476" xr:uid="{00000000-0005-0000-0000-00008A090000}"/>
    <cellStyle name="20% - Ênfase3 3 12" xfId="13097" xr:uid="{00000000-0005-0000-0000-00008B090000}"/>
    <cellStyle name="20% - Ênfase3 3 2" xfId="237" xr:uid="{00000000-0005-0000-0000-00008C090000}"/>
    <cellStyle name="20% - Ênfase3 3 2 10" xfId="10572" xr:uid="{00000000-0005-0000-0000-00008D090000}"/>
    <cellStyle name="20% - Ênfase3 3 2 11" xfId="13193" xr:uid="{00000000-0005-0000-0000-00008E090000}"/>
    <cellStyle name="20% - Ênfase3 3 2 2" xfId="458" xr:uid="{00000000-0005-0000-0000-00008F090000}"/>
    <cellStyle name="20% - Ênfase3 3 2 2 2" xfId="1037" xr:uid="{00000000-0005-0000-0000-000090090000}"/>
    <cellStyle name="20% - Ênfase3 3 2 2 2 2" xfId="3637" xr:uid="{00000000-0005-0000-0000-000091090000}"/>
    <cellStyle name="20% - Ênfase3 3 2 2 2 3" xfId="6216" xr:uid="{00000000-0005-0000-0000-000092090000}"/>
    <cellStyle name="20% - Ênfase3 3 2 2 2 4" xfId="8793" xr:uid="{00000000-0005-0000-0000-000093090000}"/>
    <cellStyle name="20% - Ênfase3 3 2 2 2 5" xfId="11371" xr:uid="{00000000-0005-0000-0000-000094090000}"/>
    <cellStyle name="20% - Ênfase3 3 2 2 2 6" xfId="13992" xr:uid="{00000000-0005-0000-0000-000095090000}"/>
    <cellStyle name="20% - Ênfase3 3 2 2 3" xfId="1038" xr:uid="{00000000-0005-0000-0000-000096090000}"/>
    <cellStyle name="20% - Ênfase3 3 2 2 3 2" xfId="3638" xr:uid="{00000000-0005-0000-0000-000097090000}"/>
    <cellStyle name="20% - Ênfase3 3 2 2 3 3" xfId="6217" xr:uid="{00000000-0005-0000-0000-000098090000}"/>
    <cellStyle name="20% - Ênfase3 3 2 2 3 4" xfId="8794" xr:uid="{00000000-0005-0000-0000-000099090000}"/>
    <cellStyle name="20% - Ênfase3 3 2 2 3 5" xfId="11372" xr:uid="{00000000-0005-0000-0000-00009A090000}"/>
    <cellStyle name="20% - Ênfase3 3 2 2 3 6" xfId="13993" xr:uid="{00000000-0005-0000-0000-00009B090000}"/>
    <cellStyle name="20% - Ênfase3 3 2 2 4" xfId="1039" xr:uid="{00000000-0005-0000-0000-00009C090000}"/>
    <cellStyle name="20% - Ênfase3 3 2 2 4 2" xfId="3639" xr:uid="{00000000-0005-0000-0000-00009D090000}"/>
    <cellStyle name="20% - Ênfase3 3 2 2 4 3" xfId="6218" xr:uid="{00000000-0005-0000-0000-00009E090000}"/>
    <cellStyle name="20% - Ênfase3 3 2 2 4 4" xfId="8795" xr:uid="{00000000-0005-0000-0000-00009F090000}"/>
    <cellStyle name="20% - Ênfase3 3 2 2 4 5" xfId="11373" xr:uid="{00000000-0005-0000-0000-0000A0090000}"/>
    <cellStyle name="20% - Ênfase3 3 2 2 4 6" xfId="13994" xr:uid="{00000000-0005-0000-0000-0000A1090000}"/>
    <cellStyle name="20% - Ênfase3 3 2 2 5" xfId="3059" xr:uid="{00000000-0005-0000-0000-0000A2090000}"/>
    <cellStyle name="20% - Ênfase3 3 2 2 6" xfId="5638" xr:uid="{00000000-0005-0000-0000-0000A3090000}"/>
    <cellStyle name="20% - Ênfase3 3 2 2 7" xfId="8215" xr:uid="{00000000-0005-0000-0000-0000A4090000}"/>
    <cellStyle name="20% - Ênfase3 3 2 2 8" xfId="10793" xr:uid="{00000000-0005-0000-0000-0000A5090000}"/>
    <cellStyle name="20% - Ênfase3 3 2 2 9" xfId="13414" xr:uid="{00000000-0005-0000-0000-0000A6090000}"/>
    <cellStyle name="20% - Ênfase3 3 2 3" xfId="679" xr:uid="{00000000-0005-0000-0000-0000A7090000}"/>
    <cellStyle name="20% - Ênfase3 3 2 3 2" xfId="1040" xr:uid="{00000000-0005-0000-0000-0000A8090000}"/>
    <cellStyle name="20% - Ênfase3 3 2 3 2 2" xfId="3640" xr:uid="{00000000-0005-0000-0000-0000A9090000}"/>
    <cellStyle name="20% - Ênfase3 3 2 3 2 3" xfId="6219" xr:uid="{00000000-0005-0000-0000-0000AA090000}"/>
    <cellStyle name="20% - Ênfase3 3 2 3 2 4" xfId="8796" xr:uid="{00000000-0005-0000-0000-0000AB090000}"/>
    <cellStyle name="20% - Ênfase3 3 2 3 2 5" xfId="11374" xr:uid="{00000000-0005-0000-0000-0000AC090000}"/>
    <cellStyle name="20% - Ênfase3 3 2 3 2 6" xfId="13995" xr:uid="{00000000-0005-0000-0000-0000AD090000}"/>
    <cellStyle name="20% - Ênfase3 3 2 3 3" xfId="1041" xr:uid="{00000000-0005-0000-0000-0000AE090000}"/>
    <cellStyle name="20% - Ênfase3 3 2 3 3 2" xfId="3641" xr:uid="{00000000-0005-0000-0000-0000AF090000}"/>
    <cellStyle name="20% - Ênfase3 3 2 3 3 3" xfId="6220" xr:uid="{00000000-0005-0000-0000-0000B0090000}"/>
    <cellStyle name="20% - Ênfase3 3 2 3 3 4" xfId="8797" xr:uid="{00000000-0005-0000-0000-0000B1090000}"/>
    <cellStyle name="20% - Ênfase3 3 2 3 3 5" xfId="11375" xr:uid="{00000000-0005-0000-0000-0000B2090000}"/>
    <cellStyle name="20% - Ênfase3 3 2 3 3 6" xfId="13996" xr:uid="{00000000-0005-0000-0000-0000B3090000}"/>
    <cellStyle name="20% - Ênfase3 3 2 3 4" xfId="3280" xr:uid="{00000000-0005-0000-0000-0000B4090000}"/>
    <cellStyle name="20% - Ênfase3 3 2 3 5" xfId="5859" xr:uid="{00000000-0005-0000-0000-0000B5090000}"/>
    <cellStyle name="20% - Ênfase3 3 2 3 6" xfId="8436" xr:uid="{00000000-0005-0000-0000-0000B6090000}"/>
    <cellStyle name="20% - Ênfase3 3 2 3 7" xfId="11014" xr:uid="{00000000-0005-0000-0000-0000B7090000}"/>
    <cellStyle name="20% - Ênfase3 3 2 3 8" xfId="13635" xr:uid="{00000000-0005-0000-0000-0000B8090000}"/>
    <cellStyle name="20% - Ênfase3 3 2 4" xfId="1042" xr:uid="{00000000-0005-0000-0000-0000B9090000}"/>
    <cellStyle name="20% - Ênfase3 3 2 4 2" xfId="3642" xr:uid="{00000000-0005-0000-0000-0000BA090000}"/>
    <cellStyle name="20% - Ênfase3 3 2 4 3" xfId="6221" xr:uid="{00000000-0005-0000-0000-0000BB090000}"/>
    <cellStyle name="20% - Ênfase3 3 2 4 4" xfId="8798" xr:uid="{00000000-0005-0000-0000-0000BC090000}"/>
    <cellStyle name="20% - Ênfase3 3 2 4 5" xfId="11376" xr:uid="{00000000-0005-0000-0000-0000BD090000}"/>
    <cellStyle name="20% - Ênfase3 3 2 4 6" xfId="13997" xr:uid="{00000000-0005-0000-0000-0000BE090000}"/>
    <cellStyle name="20% - Ênfase3 3 2 5" xfId="1043" xr:uid="{00000000-0005-0000-0000-0000BF090000}"/>
    <cellStyle name="20% - Ênfase3 3 2 5 2" xfId="3643" xr:uid="{00000000-0005-0000-0000-0000C0090000}"/>
    <cellStyle name="20% - Ênfase3 3 2 5 3" xfId="6222" xr:uid="{00000000-0005-0000-0000-0000C1090000}"/>
    <cellStyle name="20% - Ênfase3 3 2 5 4" xfId="8799" xr:uid="{00000000-0005-0000-0000-0000C2090000}"/>
    <cellStyle name="20% - Ênfase3 3 2 5 5" xfId="11377" xr:uid="{00000000-0005-0000-0000-0000C3090000}"/>
    <cellStyle name="20% - Ênfase3 3 2 5 6" xfId="13998" xr:uid="{00000000-0005-0000-0000-0000C4090000}"/>
    <cellStyle name="20% - Ênfase3 3 2 6" xfId="1044" xr:uid="{00000000-0005-0000-0000-0000C5090000}"/>
    <cellStyle name="20% - Ênfase3 3 2 6 2" xfId="3644" xr:uid="{00000000-0005-0000-0000-0000C6090000}"/>
    <cellStyle name="20% - Ênfase3 3 2 6 3" xfId="6223" xr:uid="{00000000-0005-0000-0000-0000C7090000}"/>
    <cellStyle name="20% - Ênfase3 3 2 6 4" xfId="8800" xr:uid="{00000000-0005-0000-0000-0000C8090000}"/>
    <cellStyle name="20% - Ênfase3 3 2 6 5" xfId="11378" xr:uid="{00000000-0005-0000-0000-0000C9090000}"/>
    <cellStyle name="20% - Ênfase3 3 2 6 6" xfId="13999" xr:uid="{00000000-0005-0000-0000-0000CA090000}"/>
    <cellStyle name="20% - Ênfase3 3 2 7" xfId="2838" xr:uid="{00000000-0005-0000-0000-0000CB090000}"/>
    <cellStyle name="20% - Ênfase3 3 2 8" xfId="5417" xr:uid="{00000000-0005-0000-0000-0000CC090000}"/>
    <cellStyle name="20% - Ênfase3 3 2 9" xfId="7994" xr:uid="{00000000-0005-0000-0000-0000CD090000}"/>
    <cellStyle name="20% - Ênfase3 3 3" xfId="363" xr:uid="{00000000-0005-0000-0000-0000CE090000}"/>
    <cellStyle name="20% - Ênfase3 3 3 2" xfId="1045" xr:uid="{00000000-0005-0000-0000-0000CF090000}"/>
    <cellStyle name="20% - Ênfase3 3 3 2 2" xfId="3645" xr:uid="{00000000-0005-0000-0000-0000D0090000}"/>
    <cellStyle name="20% - Ênfase3 3 3 2 3" xfId="6224" xr:uid="{00000000-0005-0000-0000-0000D1090000}"/>
    <cellStyle name="20% - Ênfase3 3 3 2 4" xfId="8801" xr:uid="{00000000-0005-0000-0000-0000D2090000}"/>
    <cellStyle name="20% - Ênfase3 3 3 2 5" xfId="11379" xr:uid="{00000000-0005-0000-0000-0000D3090000}"/>
    <cellStyle name="20% - Ênfase3 3 3 2 6" xfId="14000" xr:uid="{00000000-0005-0000-0000-0000D4090000}"/>
    <cellStyle name="20% - Ênfase3 3 3 3" xfId="1046" xr:uid="{00000000-0005-0000-0000-0000D5090000}"/>
    <cellStyle name="20% - Ênfase3 3 3 3 2" xfId="3646" xr:uid="{00000000-0005-0000-0000-0000D6090000}"/>
    <cellStyle name="20% - Ênfase3 3 3 3 3" xfId="6225" xr:uid="{00000000-0005-0000-0000-0000D7090000}"/>
    <cellStyle name="20% - Ênfase3 3 3 3 4" xfId="8802" xr:uid="{00000000-0005-0000-0000-0000D8090000}"/>
    <cellStyle name="20% - Ênfase3 3 3 3 5" xfId="11380" xr:uid="{00000000-0005-0000-0000-0000D9090000}"/>
    <cellStyle name="20% - Ênfase3 3 3 3 6" xfId="14001" xr:uid="{00000000-0005-0000-0000-0000DA090000}"/>
    <cellStyle name="20% - Ênfase3 3 3 4" xfId="1047" xr:uid="{00000000-0005-0000-0000-0000DB090000}"/>
    <cellStyle name="20% - Ênfase3 3 3 4 2" xfId="3647" xr:uid="{00000000-0005-0000-0000-0000DC090000}"/>
    <cellStyle name="20% - Ênfase3 3 3 4 3" xfId="6226" xr:uid="{00000000-0005-0000-0000-0000DD090000}"/>
    <cellStyle name="20% - Ênfase3 3 3 4 4" xfId="8803" xr:uid="{00000000-0005-0000-0000-0000DE090000}"/>
    <cellStyle name="20% - Ênfase3 3 3 4 5" xfId="11381" xr:uid="{00000000-0005-0000-0000-0000DF090000}"/>
    <cellStyle name="20% - Ênfase3 3 3 4 6" xfId="14002" xr:uid="{00000000-0005-0000-0000-0000E0090000}"/>
    <cellStyle name="20% - Ênfase3 3 3 5" xfId="2964" xr:uid="{00000000-0005-0000-0000-0000E1090000}"/>
    <cellStyle name="20% - Ênfase3 3 3 6" xfId="5543" xr:uid="{00000000-0005-0000-0000-0000E2090000}"/>
    <cellStyle name="20% - Ênfase3 3 3 7" xfId="8120" xr:uid="{00000000-0005-0000-0000-0000E3090000}"/>
    <cellStyle name="20% - Ênfase3 3 3 8" xfId="10698" xr:uid="{00000000-0005-0000-0000-0000E4090000}"/>
    <cellStyle name="20% - Ênfase3 3 3 9" xfId="13319" xr:uid="{00000000-0005-0000-0000-0000E5090000}"/>
    <cellStyle name="20% - Ênfase3 3 4" xfId="584" xr:uid="{00000000-0005-0000-0000-0000E6090000}"/>
    <cellStyle name="20% - Ênfase3 3 4 2" xfId="1048" xr:uid="{00000000-0005-0000-0000-0000E7090000}"/>
    <cellStyle name="20% - Ênfase3 3 4 2 2" xfId="3648" xr:uid="{00000000-0005-0000-0000-0000E8090000}"/>
    <cellStyle name="20% - Ênfase3 3 4 2 3" xfId="6227" xr:uid="{00000000-0005-0000-0000-0000E9090000}"/>
    <cellStyle name="20% - Ênfase3 3 4 2 4" xfId="8804" xr:uid="{00000000-0005-0000-0000-0000EA090000}"/>
    <cellStyle name="20% - Ênfase3 3 4 2 5" xfId="11382" xr:uid="{00000000-0005-0000-0000-0000EB090000}"/>
    <cellStyle name="20% - Ênfase3 3 4 2 6" xfId="14003" xr:uid="{00000000-0005-0000-0000-0000EC090000}"/>
    <cellStyle name="20% - Ênfase3 3 4 3" xfId="1049" xr:uid="{00000000-0005-0000-0000-0000ED090000}"/>
    <cellStyle name="20% - Ênfase3 3 4 3 2" xfId="3649" xr:uid="{00000000-0005-0000-0000-0000EE090000}"/>
    <cellStyle name="20% - Ênfase3 3 4 3 3" xfId="6228" xr:uid="{00000000-0005-0000-0000-0000EF090000}"/>
    <cellStyle name="20% - Ênfase3 3 4 3 4" xfId="8805" xr:uid="{00000000-0005-0000-0000-0000F0090000}"/>
    <cellStyle name="20% - Ênfase3 3 4 3 5" xfId="11383" xr:uid="{00000000-0005-0000-0000-0000F1090000}"/>
    <cellStyle name="20% - Ênfase3 3 4 3 6" xfId="14004" xr:uid="{00000000-0005-0000-0000-0000F2090000}"/>
    <cellStyle name="20% - Ênfase3 3 4 4" xfId="1050" xr:uid="{00000000-0005-0000-0000-0000F3090000}"/>
    <cellStyle name="20% - Ênfase3 3 4 4 2" xfId="3650" xr:uid="{00000000-0005-0000-0000-0000F4090000}"/>
    <cellStyle name="20% - Ênfase3 3 4 4 3" xfId="6229" xr:uid="{00000000-0005-0000-0000-0000F5090000}"/>
    <cellStyle name="20% - Ênfase3 3 4 4 4" xfId="8806" xr:uid="{00000000-0005-0000-0000-0000F6090000}"/>
    <cellStyle name="20% - Ênfase3 3 4 4 5" xfId="11384" xr:uid="{00000000-0005-0000-0000-0000F7090000}"/>
    <cellStyle name="20% - Ênfase3 3 4 4 6" xfId="14005" xr:uid="{00000000-0005-0000-0000-0000F8090000}"/>
    <cellStyle name="20% - Ênfase3 3 4 5" xfId="3185" xr:uid="{00000000-0005-0000-0000-0000F9090000}"/>
    <cellStyle name="20% - Ênfase3 3 4 6" xfId="5764" xr:uid="{00000000-0005-0000-0000-0000FA090000}"/>
    <cellStyle name="20% - Ênfase3 3 4 7" xfId="8341" xr:uid="{00000000-0005-0000-0000-0000FB090000}"/>
    <cellStyle name="20% - Ênfase3 3 4 8" xfId="10919" xr:uid="{00000000-0005-0000-0000-0000FC090000}"/>
    <cellStyle name="20% - Ênfase3 3 4 9" xfId="13540" xr:uid="{00000000-0005-0000-0000-0000FD090000}"/>
    <cellStyle name="20% - Ênfase3 3 5" xfId="1051" xr:uid="{00000000-0005-0000-0000-0000FE090000}"/>
    <cellStyle name="20% - Ênfase3 3 5 2" xfId="3651" xr:uid="{00000000-0005-0000-0000-0000FF090000}"/>
    <cellStyle name="20% - Ênfase3 3 5 3" xfId="6230" xr:uid="{00000000-0005-0000-0000-0000000A0000}"/>
    <cellStyle name="20% - Ênfase3 3 5 4" xfId="8807" xr:uid="{00000000-0005-0000-0000-0000010A0000}"/>
    <cellStyle name="20% - Ênfase3 3 5 5" xfId="11385" xr:uid="{00000000-0005-0000-0000-0000020A0000}"/>
    <cellStyle name="20% - Ênfase3 3 5 6" xfId="14006" xr:uid="{00000000-0005-0000-0000-0000030A0000}"/>
    <cellStyle name="20% - Ênfase3 3 6" xfId="1052" xr:uid="{00000000-0005-0000-0000-0000040A0000}"/>
    <cellStyle name="20% - Ênfase3 3 6 2" xfId="3652" xr:uid="{00000000-0005-0000-0000-0000050A0000}"/>
    <cellStyle name="20% - Ênfase3 3 6 3" xfId="6231" xr:uid="{00000000-0005-0000-0000-0000060A0000}"/>
    <cellStyle name="20% - Ênfase3 3 6 4" xfId="8808" xr:uid="{00000000-0005-0000-0000-0000070A0000}"/>
    <cellStyle name="20% - Ênfase3 3 6 5" xfId="11386" xr:uid="{00000000-0005-0000-0000-0000080A0000}"/>
    <cellStyle name="20% - Ênfase3 3 6 6" xfId="14007" xr:uid="{00000000-0005-0000-0000-0000090A0000}"/>
    <cellStyle name="20% - Ênfase3 3 7" xfId="1053" xr:uid="{00000000-0005-0000-0000-00000A0A0000}"/>
    <cellStyle name="20% - Ênfase3 3 7 2" xfId="3653" xr:uid="{00000000-0005-0000-0000-00000B0A0000}"/>
    <cellStyle name="20% - Ênfase3 3 7 3" xfId="6232" xr:uid="{00000000-0005-0000-0000-00000C0A0000}"/>
    <cellStyle name="20% - Ênfase3 3 7 4" xfId="8809" xr:uid="{00000000-0005-0000-0000-00000D0A0000}"/>
    <cellStyle name="20% - Ênfase3 3 7 5" xfId="11387" xr:uid="{00000000-0005-0000-0000-00000E0A0000}"/>
    <cellStyle name="20% - Ênfase3 3 7 6" xfId="14008" xr:uid="{00000000-0005-0000-0000-00000F0A0000}"/>
    <cellStyle name="20% - Ênfase3 3 8" xfId="2742" xr:uid="{00000000-0005-0000-0000-0000100A0000}"/>
    <cellStyle name="20% - Ênfase3 3 9" xfId="5321" xr:uid="{00000000-0005-0000-0000-0000110A0000}"/>
    <cellStyle name="20% - Ênfase3 4" xfId="143" xr:uid="{00000000-0005-0000-0000-0000120A0000}"/>
    <cellStyle name="20% - Ênfase3 4 10" xfId="7900" xr:uid="{00000000-0005-0000-0000-0000130A0000}"/>
    <cellStyle name="20% - Ênfase3 4 11" xfId="10478" xr:uid="{00000000-0005-0000-0000-0000140A0000}"/>
    <cellStyle name="20% - Ênfase3 4 12" xfId="13099" xr:uid="{00000000-0005-0000-0000-0000150A0000}"/>
    <cellStyle name="20% - Ênfase3 4 2" xfId="239" xr:uid="{00000000-0005-0000-0000-0000160A0000}"/>
    <cellStyle name="20% - Ênfase3 4 2 10" xfId="10574" xr:uid="{00000000-0005-0000-0000-0000170A0000}"/>
    <cellStyle name="20% - Ênfase3 4 2 11" xfId="13195" xr:uid="{00000000-0005-0000-0000-0000180A0000}"/>
    <cellStyle name="20% - Ênfase3 4 2 2" xfId="460" xr:uid="{00000000-0005-0000-0000-0000190A0000}"/>
    <cellStyle name="20% - Ênfase3 4 2 2 2" xfId="1054" xr:uid="{00000000-0005-0000-0000-00001A0A0000}"/>
    <cellStyle name="20% - Ênfase3 4 2 2 2 2" xfId="3654" xr:uid="{00000000-0005-0000-0000-00001B0A0000}"/>
    <cellStyle name="20% - Ênfase3 4 2 2 2 3" xfId="6233" xr:uid="{00000000-0005-0000-0000-00001C0A0000}"/>
    <cellStyle name="20% - Ênfase3 4 2 2 2 4" xfId="8810" xr:uid="{00000000-0005-0000-0000-00001D0A0000}"/>
    <cellStyle name="20% - Ênfase3 4 2 2 2 5" xfId="11388" xr:uid="{00000000-0005-0000-0000-00001E0A0000}"/>
    <cellStyle name="20% - Ênfase3 4 2 2 2 6" xfId="14009" xr:uid="{00000000-0005-0000-0000-00001F0A0000}"/>
    <cellStyle name="20% - Ênfase3 4 2 2 3" xfId="1055" xr:uid="{00000000-0005-0000-0000-0000200A0000}"/>
    <cellStyle name="20% - Ênfase3 4 2 2 3 2" xfId="3655" xr:uid="{00000000-0005-0000-0000-0000210A0000}"/>
    <cellStyle name="20% - Ênfase3 4 2 2 3 3" xfId="6234" xr:uid="{00000000-0005-0000-0000-0000220A0000}"/>
    <cellStyle name="20% - Ênfase3 4 2 2 3 4" xfId="8811" xr:uid="{00000000-0005-0000-0000-0000230A0000}"/>
    <cellStyle name="20% - Ênfase3 4 2 2 3 5" xfId="11389" xr:uid="{00000000-0005-0000-0000-0000240A0000}"/>
    <cellStyle name="20% - Ênfase3 4 2 2 3 6" xfId="14010" xr:uid="{00000000-0005-0000-0000-0000250A0000}"/>
    <cellStyle name="20% - Ênfase3 4 2 2 4" xfId="1056" xr:uid="{00000000-0005-0000-0000-0000260A0000}"/>
    <cellStyle name="20% - Ênfase3 4 2 2 4 2" xfId="3656" xr:uid="{00000000-0005-0000-0000-0000270A0000}"/>
    <cellStyle name="20% - Ênfase3 4 2 2 4 3" xfId="6235" xr:uid="{00000000-0005-0000-0000-0000280A0000}"/>
    <cellStyle name="20% - Ênfase3 4 2 2 4 4" xfId="8812" xr:uid="{00000000-0005-0000-0000-0000290A0000}"/>
    <cellStyle name="20% - Ênfase3 4 2 2 4 5" xfId="11390" xr:uid="{00000000-0005-0000-0000-00002A0A0000}"/>
    <cellStyle name="20% - Ênfase3 4 2 2 4 6" xfId="14011" xr:uid="{00000000-0005-0000-0000-00002B0A0000}"/>
    <cellStyle name="20% - Ênfase3 4 2 2 5" xfId="3061" xr:uid="{00000000-0005-0000-0000-00002C0A0000}"/>
    <cellStyle name="20% - Ênfase3 4 2 2 6" xfId="5640" xr:uid="{00000000-0005-0000-0000-00002D0A0000}"/>
    <cellStyle name="20% - Ênfase3 4 2 2 7" xfId="8217" xr:uid="{00000000-0005-0000-0000-00002E0A0000}"/>
    <cellStyle name="20% - Ênfase3 4 2 2 8" xfId="10795" xr:uid="{00000000-0005-0000-0000-00002F0A0000}"/>
    <cellStyle name="20% - Ênfase3 4 2 2 9" xfId="13416" xr:uid="{00000000-0005-0000-0000-0000300A0000}"/>
    <cellStyle name="20% - Ênfase3 4 2 3" xfId="681" xr:uid="{00000000-0005-0000-0000-0000310A0000}"/>
    <cellStyle name="20% - Ênfase3 4 2 3 2" xfId="1057" xr:uid="{00000000-0005-0000-0000-0000320A0000}"/>
    <cellStyle name="20% - Ênfase3 4 2 3 2 2" xfId="3657" xr:uid="{00000000-0005-0000-0000-0000330A0000}"/>
    <cellStyle name="20% - Ênfase3 4 2 3 2 3" xfId="6236" xr:uid="{00000000-0005-0000-0000-0000340A0000}"/>
    <cellStyle name="20% - Ênfase3 4 2 3 2 4" xfId="8813" xr:uid="{00000000-0005-0000-0000-0000350A0000}"/>
    <cellStyle name="20% - Ênfase3 4 2 3 2 5" xfId="11391" xr:uid="{00000000-0005-0000-0000-0000360A0000}"/>
    <cellStyle name="20% - Ênfase3 4 2 3 2 6" xfId="14012" xr:uid="{00000000-0005-0000-0000-0000370A0000}"/>
    <cellStyle name="20% - Ênfase3 4 2 3 3" xfId="1058" xr:uid="{00000000-0005-0000-0000-0000380A0000}"/>
    <cellStyle name="20% - Ênfase3 4 2 3 3 2" xfId="3658" xr:uid="{00000000-0005-0000-0000-0000390A0000}"/>
    <cellStyle name="20% - Ênfase3 4 2 3 3 3" xfId="6237" xr:uid="{00000000-0005-0000-0000-00003A0A0000}"/>
    <cellStyle name="20% - Ênfase3 4 2 3 3 4" xfId="8814" xr:uid="{00000000-0005-0000-0000-00003B0A0000}"/>
    <cellStyle name="20% - Ênfase3 4 2 3 3 5" xfId="11392" xr:uid="{00000000-0005-0000-0000-00003C0A0000}"/>
    <cellStyle name="20% - Ênfase3 4 2 3 3 6" xfId="14013" xr:uid="{00000000-0005-0000-0000-00003D0A0000}"/>
    <cellStyle name="20% - Ênfase3 4 2 3 4" xfId="3282" xr:uid="{00000000-0005-0000-0000-00003E0A0000}"/>
    <cellStyle name="20% - Ênfase3 4 2 3 5" xfId="5861" xr:uid="{00000000-0005-0000-0000-00003F0A0000}"/>
    <cellStyle name="20% - Ênfase3 4 2 3 6" xfId="8438" xr:uid="{00000000-0005-0000-0000-0000400A0000}"/>
    <cellStyle name="20% - Ênfase3 4 2 3 7" xfId="11016" xr:uid="{00000000-0005-0000-0000-0000410A0000}"/>
    <cellStyle name="20% - Ênfase3 4 2 3 8" xfId="13637" xr:uid="{00000000-0005-0000-0000-0000420A0000}"/>
    <cellStyle name="20% - Ênfase3 4 2 4" xfId="1059" xr:uid="{00000000-0005-0000-0000-0000430A0000}"/>
    <cellStyle name="20% - Ênfase3 4 2 4 2" xfId="3659" xr:uid="{00000000-0005-0000-0000-0000440A0000}"/>
    <cellStyle name="20% - Ênfase3 4 2 4 3" xfId="6238" xr:uid="{00000000-0005-0000-0000-0000450A0000}"/>
    <cellStyle name="20% - Ênfase3 4 2 4 4" xfId="8815" xr:uid="{00000000-0005-0000-0000-0000460A0000}"/>
    <cellStyle name="20% - Ênfase3 4 2 4 5" xfId="11393" xr:uid="{00000000-0005-0000-0000-0000470A0000}"/>
    <cellStyle name="20% - Ênfase3 4 2 4 6" xfId="14014" xr:uid="{00000000-0005-0000-0000-0000480A0000}"/>
    <cellStyle name="20% - Ênfase3 4 2 5" xfId="1060" xr:uid="{00000000-0005-0000-0000-0000490A0000}"/>
    <cellStyle name="20% - Ênfase3 4 2 5 2" xfId="3660" xr:uid="{00000000-0005-0000-0000-00004A0A0000}"/>
    <cellStyle name="20% - Ênfase3 4 2 5 3" xfId="6239" xr:uid="{00000000-0005-0000-0000-00004B0A0000}"/>
    <cellStyle name="20% - Ênfase3 4 2 5 4" xfId="8816" xr:uid="{00000000-0005-0000-0000-00004C0A0000}"/>
    <cellStyle name="20% - Ênfase3 4 2 5 5" xfId="11394" xr:uid="{00000000-0005-0000-0000-00004D0A0000}"/>
    <cellStyle name="20% - Ênfase3 4 2 5 6" xfId="14015" xr:uid="{00000000-0005-0000-0000-00004E0A0000}"/>
    <cellStyle name="20% - Ênfase3 4 2 6" xfId="1061" xr:uid="{00000000-0005-0000-0000-00004F0A0000}"/>
    <cellStyle name="20% - Ênfase3 4 2 6 2" xfId="3661" xr:uid="{00000000-0005-0000-0000-0000500A0000}"/>
    <cellStyle name="20% - Ênfase3 4 2 6 3" xfId="6240" xr:uid="{00000000-0005-0000-0000-0000510A0000}"/>
    <cellStyle name="20% - Ênfase3 4 2 6 4" xfId="8817" xr:uid="{00000000-0005-0000-0000-0000520A0000}"/>
    <cellStyle name="20% - Ênfase3 4 2 6 5" xfId="11395" xr:uid="{00000000-0005-0000-0000-0000530A0000}"/>
    <cellStyle name="20% - Ênfase3 4 2 6 6" xfId="14016" xr:uid="{00000000-0005-0000-0000-0000540A0000}"/>
    <cellStyle name="20% - Ênfase3 4 2 7" xfId="2840" xr:uid="{00000000-0005-0000-0000-0000550A0000}"/>
    <cellStyle name="20% - Ênfase3 4 2 8" xfId="5419" xr:uid="{00000000-0005-0000-0000-0000560A0000}"/>
    <cellStyle name="20% - Ênfase3 4 2 9" xfId="7996" xr:uid="{00000000-0005-0000-0000-0000570A0000}"/>
    <cellStyle name="20% - Ênfase3 4 3" xfId="365" xr:uid="{00000000-0005-0000-0000-0000580A0000}"/>
    <cellStyle name="20% - Ênfase3 4 3 2" xfId="1062" xr:uid="{00000000-0005-0000-0000-0000590A0000}"/>
    <cellStyle name="20% - Ênfase3 4 3 2 2" xfId="3662" xr:uid="{00000000-0005-0000-0000-00005A0A0000}"/>
    <cellStyle name="20% - Ênfase3 4 3 2 3" xfId="6241" xr:uid="{00000000-0005-0000-0000-00005B0A0000}"/>
    <cellStyle name="20% - Ênfase3 4 3 2 4" xfId="8818" xr:uid="{00000000-0005-0000-0000-00005C0A0000}"/>
    <cellStyle name="20% - Ênfase3 4 3 2 5" xfId="11396" xr:uid="{00000000-0005-0000-0000-00005D0A0000}"/>
    <cellStyle name="20% - Ênfase3 4 3 2 6" xfId="14017" xr:uid="{00000000-0005-0000-0000-00005E0A0000}"/>
    <cellStyle name="20% - Ênfase3 4 3 3" xfId="1063" xr:uid="{00000000-0005-0000-0000-00005F0A0000}"/>
    <cellStyle name="20% - Ênfase3 4 3 3 2" xfId="3663" xr:uid="{00000000-0005-0000-0000-0000600A0000}"/>
    <cellStyle name="20% - Ênfase3 4 3 3 3" xfId="6242" xr:uid="{00000000-0005-0000-0000-0000610A0000}"/>
    <cellStyle name="20% - Ênfase3 4 3 3 4" xfId="8819" xr:uid="{00000000-0005-0000-0000-0000620A0000}"/>
    <cellStyle name="20% - Ênfase3 4 3 3 5" xfId="11397" xr:uid="{00000000-0005-0000-0000-0000630A0000}"/>
    <cellStyle name="20% - Ênfase3 4 3 3 6" xfId="14018" xr:uid="{00000000-0005-0000-0000-0000640A0000}"/>
    <cellStyle name="20% - Ênfase3 4 3 4" xfId="1064" xr:uid="{00000000-0005-0000-0000-0000650A0000}"/>
    <cellStyle name="20% - Ênfase3 4 3 4 2" xfId="3664" xr:uid="{00000000-0005-0000-0000-0000660A0000}"/>
    <cellStyle name="20% - Ênfase3 4 3 4 3" xfId="6243" xr:uid="{00000000-0005-0000-0000-0000670A0000}"/>
    <cellStyle name="20% - Ênfase3 4 3 4 4" xfId="8820" xr:uid="{00000000-0005-0000-0000-0000680A0000}"/>
    <cellStyle name="20% - Ênfase3 4 3 4 5" xfId="11398" xr:uid="{00000000-0005-0000-0000-0000690A0000}"/>
    <cellStyle name="20% - Ênfase3 4 3 4 6" xfId="14019" xr:uid="{00000000-0005-0000-0000-00006A0A0000}"/>
    <cellStyle name="20% - Ênfase3 4 3 5" xfId="2966" xr:uid="{00000000-0005-0000-0000-00006B0A0000}"/>
    <cellStyle name="20% - Ênfase3 4 3 6" xfId="5545" xr:uid="{00000000-0005-0000-0000-00006C0A0000}"/>
    <cellStyle name="20% - Ênfase3 4 3 7" xfId="8122" xr:uid="{00000000-0005-0000-0000-00006D0A0000}"/>
    <cellStyle name="20% - Ênfase3 4 3 8" xfId="10700" xr:uid="{00000000-0005-0000-0000-00006E0A0000}"/>
    <cellStyle name="20% - Ênfase3 4 3 9" xfId="13321" xr:uid="{00000000-0005-0000-0000-00006F0A0000}"/>
    <cellStyle name="20% - Ênfase3 4 4" xfId="586" xr:uid="{00000000-0005-0000-0000-0000700A0000}"/>
    <cellStyle name="20% - Ênfase3 4 4 2" xfId="1065" xr:uid="{00000000-0005-0000-0000-0000710A0000}"/>
    <cellStyle name="20% - Ênfase3 4 4 2 2" xfId="3665" xr:uid="{00000000-0005-0000-0000-0000720A0000}"/>
    <cellStyle name="20% - Ênfase3 4 4 2 3" xfId="6244" xr:uid="{00000000-0005-0000-0000-0000730A0000}"/>
    <cellStyle name="20% - Ênfase3 4 4 2 4" xfId="8821" xr:uid="{00000000-0005-0000-0000-0000740A0000}"/>
    <cellStyle name="20% - Ênfase3 4 4 2 5" xfId="11399" xr:uid="{00000000-0005-0000-0000-0000750A0000}"/>
    <cellStyle name="20% - Ênfase3 4 4 2 6" xfId="14020" xr:uid="{00000000-0005-0000-0000-0000760A0000}"/>
    <cellStyle name="20% - Ênfase3 4 4 3" xfId="1066" xr:uid="{00000000-0005-0000-0000-0000770A0000}"/>
    <cellStyle name="20% - Ênfase3 4 4 3 2" xfId="3666" xr:uid="{00000000-0005-0000-0000-0000780A0000}"/>
    <cellStyle name="20% - Ênfase3 4 4 3 3" xfId="6245" xr:uid="{00000000-0005-0000-0000-0000790A0000}"/>
    <cellStyle name="20% - Ênfase3 4 4 3 4" xfId="8822" xr:uid="{00000000-0005-0000-0000-00007A0A0000}"/>
    <cellStyle name="20% - Ênfase3 4 4 3 5" xfId="11400" xr:uid="{00000000-0005-0000-0000-00007B0A0000}"/>
    <cellStyle name="20% - Ênfase3 4 4 3 6" xfId="14021" xr:uid="{00000000-0005-0000-0000-00007C0A0000}"/>
    <cellStyle name="20% - Ênfase3 4 4 4" xfId="1067" xr:uid="{00000000-0005-0000-0000-00007D0A0000}"/>
    <cellStyle name="20% - Ênfase3 4 4 4 2" xfId="3667" xr:uid="{00000000-0005-0000-0000-00007E0A0000}"/>
    <cellStyle name="20% - Ênfase3 4 4 4 3" xfId="6246" xr:uid="{00000000-0005-0000-0000-00007F0A0000}"/>
    <cellStyle name="20% - Ênfase3 4 4 4 4" xfId="8823" xr:uid="{00000000-0005-0000-0000-0000800A0000}"/>
    <cellStyle name="20% - Ênfase3 4 4 4 5" xfId="11401" xr:uid="{00000000-0005-0000-0000-0000810A0000}"/>
    <cellStyle name="20% - Ênfase3 4 4 4 6" xfId="14022" xr:uid="{00000000-0005-0000-0000-0000820A0000}"/>
    <cellStyle name="20% - Ênfase3 4 4 5" xfId="3187" xr:uid="{00000000-0005-0000-0000-0000830A0000}"/>
    <cellStyle name="20% - Ênfase3 4 4 6" xfId="5766" xr:uid="{00000000-0005-0000-0000-0000840A0000}"/>
    <cellStyle name="20% - Ênfase3 4 4 7" xfId="8343" xr:uid="{00000000-0005-0000-0000-0000850A0000}"/>
    <cellStyle name="20% - Ênfase3 4 4 8" xfId="10921" xr:uid="{00000000-0005-0000-0000-0000860A0000}"/>
    <cellStyle name="20% - Ênfase3 4 4 9" xfId="13542" xr:uid="{00000000-0005-0000-0000-0000870A0000}"/>
    <cellStyle name="20% - Ênfase3 4 5" xfId="1068" xr:uid="{00000000-0005-0000-0000-0000880A0000}"/>
    <cellStyle name="20% - Ênfase3 4 5 2" xfId="3668" xr:uid="{00000000-0005-0000-0000-0000890A0000}"/>
    <cellStyle name="20% - Ênfase3 4 5 3" xfId="6247" xr:uid="{00000000-0005-0000-0000-00008A0A0000}"/>
    <cellStyle name="20% - Ênfase3 4 5 4" xfId="8824" xr:uid="{00000000-0005-0000-0000-00008B0A0000}"/>
    <cellStyle name="20% - Ênfase3 4 5 5" xfId="11402" xr:uid="{00000000-0005-0000-0000-00008C0A0000}"/>
    <cellStyle name="20% - Ênfase3 4 5 6" xfId="14023" xr:uid="{00000000-0005-0000-0000-00008D0A0000}"/>
    <cellStyle name="20% - Ênfase3 4 6" xfId="1069" xr:uid="{00000000-0005-0000-0000-00008E0A0000}"/>
    <cellStyle name="20% - Ênfase3 4 6 2" xfId="3669" xr:uid="{00000000-0005-0000-0000-00008F0A0000}"/>
    <cellStyle name="20% - Ênfase3 4 6 3" xfId="6248" xr:uid="{00000000-0005-0000-0000-0000900A0000}"/>
    <cellStyle name="20% - Ênfase3 4 6 4" xfId="8825" xr:uid="{00000000-0005-0000-0000-0000910A0000}"/>
    <cellStyle name="20% - Ênfase3 4 6 5" xfId="11403" xr:uid="{00000000-0005-0000-0000-0000920A0000}"/>
    <cellStyle name="20% - Ênfase3 4 6 6" xfId="14024" xr:uid="{00000000-0005-0000-0000-0000930A0000}"/>
    <cellStyle name="20% - Ênfase3 4 7" xfId="1070" xr:uid="{00000000-0005-0000-0000-0000940A0000}"/>
    <cellStyle name="20% - Ênfase3 4 7 2" xfId="3670" xr:uid="{00000000-0005-0000-0000-0000950A0000}"/>
    <cellStyle name="20% - Ênfase3 4 7 3" xfId="6249" xr:uid="{00000000-0005-0000-0000-0000960A0000}"/>
    <cellStyle name="20% - Ênfase3 4 7 4" xfId="8826" xr:uid="{00000000-0005-0000-0000-0000970A0000}"/>
    <cellStyle name="20% - Ênfase3 4 7 5" xfId="11404" xr:uid="{00000000-0005-0000-0000-0000980A0000}"/>
    <cellStyle name="20% - Ênfase3 4 7 6" xfId="14025" xr:uid="{00000000-0005-0000-0000-0000990A0000}"/>
    <cellStyle name="20% - Ênfase3 4 8" xfId="2744" xr:uid="{00000000-0005-0000-0000-00009A0A0000}"/>
    <cellStyle name="20% - Ênfase3 4 9" xfId="5323" xr:uid="{00000000-0005-0000-0000-00009B0A0000}"/>
    <cellStyle name="20% - Ênfase3 5" xfId="101" xr:uid="{00000000-0005-0000-0000-00009C0A0000}"/>
    <cellStyle name="20% - Ênfase3 5 10" xfId="10440" xr:uid="{00000000-0005-0000-0000-00009D0A0000}"/>
    <cellStyle name="20% - Ênfase3 5 11" xfId="13061" xr:uid="{00000000-0005-0000-0000-00009E0A0000}"/>
    <cellStyle name="20% - Ênfase3 5 2" xfId="327" xr:uid="{00000000-0005-0000-0000-00009F0A0000}"/>
    <cellStyle name="20% - Ênfase3 5 2 2" xfId="1071" xr:uid="{00000000-0005-0000-0000-0000A00A0000}"/>
    <cellStyle name="20% - Ênfase3 5 2 2 2" xfId="3671" xr:uid="{00000000-0005-0000-0000-0000A10A0000}"/>
    <cellStyle name="20% - Ênfase3 5 2 2 3" xfId="6250" xr:uid="{00000000-0005-0000-0000-0000A20A0000}"/>
    <cellStyle name="20% - Ênfase3 5 2 2 4" xfId="8827" xr:uid="{00000000-0005-0000-0000-0000A30A0000}"/>
    <cellStyle name="20% - Ênfase3 5 2 2 5" xfId="11405" xr:uid="{00000000-0005-0000-0000-0000A40A0000}"/>
    <cellStyle name="20% - Ênfase3 5 2 2 6" xfId="14026" xr:uid="{00000000-0005-0000-0000-0000A50A0000}"/>
    <cellStyle name="20% - Ênfase3 5 2 3" xfId="1072" xr:uid="{00000000-0005-0000-0000-0000A60A0000}"/>
    <cellStyle name="20% - Ênfase3 5 2 3 2" xfId="3672" xr:uid="{00000000-0005-0000-0000-0000A70A0000}"/>
    <cellStyle name="20% - Ênfase3 5 2 3 3" xfId="6251" xr:uid="{00000000-0005-0000-0000-0000A80A0000}"/>
    <cellStyle name="20% - Ênfase3 5 2 3 4" xfId="8828" xr:uid="{00000000-0005-0000-0000-0000A90A0000}"/>
    <cellStyle name="20% - Ênfase3 5 2 3 5" xfId="11406" xr:uid="{00000000-0005-0000-0000-0000AA0A0000}"/>
    <cellStyle name="20% - Ênfase3 5 2 3 6" xfId="14027" xr:uid="{00000000-0005-0000-0000-0000AB0A0000}"/>
    <cellStyle name="20% - Ênfase3 5 2 4" xfId="1073" xr:uid="{00000000-0005-0000-0000-0000AC0A0000}"/>
    <cellStyle name="20% - Ênfase3 5 2 4 2" xfId="3673" xr:uid="{00000000-0005-0000-0000-0000AD0A0000}"/>
    <cellStyle name="20% - Ênfase3 5 2 4 3" xfId="6252" xr:uid="{00000000-0005-0000-0000-0000AE0A0000}"/>
    <cellStyle name="20% - Ênfase3 5 2 4 4" xfId="8829" xr:uid="{00000000-0005-0000-0000-0000AF0A0000}"/>
    <cellStyle name="20% - Ênfase3 5 2 4 5" xfId="11407" xr:uid="{00000000-0005-0000-0000-0000B00A0000}"/>
    <cellStyle name="20% - Ênfase3 5 2 4 6" xfId="14028" xr:uid="{00000000-0005-0000-0000-0000B10A0000}"/>
    <cellStyle name="20% - Ênfase3 5 2 5" xfId="2928" xr:uid="{00000000-0005-0000-0000-0000B20A0000}"/>
    <cellStyle name="20% - Ênfase3 5 2 6" xfId="5507" xr:uid="{00000000-0005-0000-0000-0000B30A0000}"/>
    <cellStyle name="20% - Ênfase3 5 2 7" xfId="8084" xr:uid="{00000000-0005-0000-0000-0000B40A0000}"/>
    <cellStyle name="20% - Ênfase3 5 2 8" xfId="10662" xr:uid="{00000000-0005-0000-0000-0000B50A0000}"/>
    <cellStyle name="20% - Ênfase3 5 2 9" xfId="13283" xr:uid="{00000000-0005-0000-0000-0000B60A0000}"/>
    <cellStyle name="20% - Ênfase3 5 3" xfId="548" xr:uid="{00000000-0005-0000-0000-0000B70A0000}"/>
    <cellStyle name="20% - Ênfase3 5 3 2" xfId="1074" xr:uid="{00000000-0005-0000-0000-0000B80A0000}"/>
    <cellStyle name="20% - Ênfase3 5 3 2 2" xfId="3674" xr:uid="{00000000-0005-0000-0000-0000B90A0000}"/>
    <cellStyle name="20% - Ênfase3 5 3 2 3" xfId="6253" xr:uid="{00000000-0005-0000-0000-0000BA0A0000}"/>
    <cellStyle name="20% - Ênfase3 5 3 2 4" xfId="8830" xr:uid="{00000000-0005-0000-0000-0000BB0A0000}"/>
    <cellStyle name="20% - Ênfase3 5 3 2 5" xfId="11408" xr:uid="{00000000-0005-0000-0000-0000BC0A0000}"/>
    <cellStyle name="20% - Ênfase3 5 3 2 6" xfId="14029" xr:uid="{00000000-0005-0000-0000-0000BD0A0000}"/>
    <cellStyle name="20% - Ênfase3 5 3 3" xfId="1075" xr:uid="{00000000-0005-0000-0000-0000BE0A0000}"/>
    <cellStyle name="20% - Ênfase3 5 3 3 2" xfId="3675" xr:uid="{00000000-0005-0000-0000-0000BF0A0000}"/>
    <cellStyle name="20% - Ênfase3 5 3 3 3" xfId="6254" xr:uid="{00000000-0005-0000-0000-0000C00A0000}"/>
    <cellStyle name="20% - Ênfase3 5 3 3 4" xfId="8831" xr:uid="{00000000-0005-0000-0000-0000C10A0000}"/>
    <cellStyle name="20% - Ênfase3 5 3 3 5" xfId="11409" xr:uid="{00000000-0005-0000-0000-0000C20A0000}"/>
    <cellStyle name="20% - Ênfase3 5 3 3 6" xfId="14030" xr:uid="{00000000-0005-0000-0000-0000C30A0000}"/>
    <cellStyle name="20% - Ênfase3 5 3 4" xfId="3149" xr:uid="{00000000-0005-0000-0000-0000C40A0000}"/>
    <cellStyle name="20% - Ênfase3 5 3 5" xfId="5728" xr:uid="{00000000-0005-0000-0000-0000C50A0000}"/>
    <cellStyle name="20% - Ênfase3 5 3 6" xfId="8305" xr:uid="{00000000-0005-0000-0000-0000C60A0000}"/>
    <cellStyle name="20% - Ênfase3 5 3 7" xfId="10883" xr:uid="{00000000-0005-0000-0000-0000C70A0000}"/>
    <cellStyle name="20% - Ênfase3 5 3 8" xfId="13504" xr:uid="{00000000-0005-0000-0000-0000C80A0000}"/>
    <cellStyle name="20% - Ênfase3 5 4" xfId="1076" xr:uid="{00000000-0005-0000-0000-0000C90A0000}"/>
    <cellStyle name="20% - Ênfase3 5 4 2" xfId="3676" xr:uid="{00000000-0005-0000-0000-0000CA0A0000}"/>
    <cellStyle name="20% - Ênfase3 5 4 3" xfId="6255" xr:uid="{00000000-0005-0000-0000-0000CB0A0000}"/>
    <cellStyle name="20% - Ênfase3 5 4 4" xfId="8832" xr:uid="{00000000-0005-0000-0000-0000CC0A0000}"/>
    <cellStyle name="20% - Ênfase3 5 4 5" xfId="11410" xr:uid="{00000000-0005-0000-0000-0000CD0A0000}"/>
    <cellStyle name="20% - Ênfase3 5 4 6" xfId="14031" xr:uid="{00000000-0005-0000-0000-0000CE0A0000}"/>
    <cellStyle name="20% - Ênfase3 5 5" xfId="1077" xr:uid="{00000000-0005-0000-0000-0000CF0A0000}"/>
    <cellStyle name="20% - Ênfase3 5 5 2" xfId="3677" xr:uid="{00000000-0005-0000-0000-0000D00A0000}"/>
    <cellStyle name="20% - Ênfase3 5 5 3" xfId="6256" xr:uid="{00000000-0005-0000-0000-0000D10A0000}"/>
    <cellStyle name="20% - Ênfase3 5 5 4" xfId="8833" xr:uid="{00000000-0005-0000-0000-0000D20A0000}"/>
    <cellStyle name="20% - Ênfase3 5 5 5" xfId="11411" xr:uid="{00000000-0005-0000-0000-0000D30A0000}"/>
    <cellStyle name="20% - Ênfase3 5 5 6" xfId="14032" xr:uid="{00000000-0005-0000-0000-0000D40A0000}"/>
    <cellStyle name="20% - Ênfase3 5 6" xfId="1078" xr:uid="{00000000-0005-0000-0000-0000D50A0000}"/>
    <cellStyle name="20% - Ênfase3 5 6 2" xfId="3678" xr:uid="{00000000-0005-0000-0000-0000D60A0000}"/>
    <cellStyle name="20% - Ênfase3 5 6 3" xfId="6257" xr:uid="{00000000-0005-0000-0000-0000D70A0000}"/>
    <cellStyle name="20% - Ênfase3 5 6 4" xfId="8834" xr:uid="{00000000-0005-0000-0000-0000D80A0000}"/>
    <cellStyle name="20% - Ênfase3 5 6 5" xfId="11412" xr:uid="{00000000-0005-0000-0000-0000D90A0000}"/>
    <cellStyle name="20% - Ênfase3 5 6 6" xfId="14033" xr:uid="{00000000-0005-0000-0000-0000DA0A0000}"/>
    <cellStyle name="20% - Ênfase3 5 7" xfId="2706" xr:uid="{00000000-0005-0000-0000-0000DB0A0000}"/>
    <cellStyle name="20% - Ênfase3 5 8" xfId="5285" xr:uid="{00000000-0005-0000-0000-0000DC0A0000}"/>
    <cellStyle name="20% - Ênfase3 5 9" xfId="7862" xr:uid="{00000000-0005-0000-0000-0000DD0A0000}"/>
    <cellStyle name="20% - Ênfase3 6" xfId="198" xr:uid="{00000000-0005-0000-0000-0000DE0A0000}"/>
    <cellStyle name="20% - Ênfase3 6 10" xfId="10533" xr:uid="{00000000-0005-0000-0000-0000DF0A0000}"/>
    <cellStyle name="20% - Ênfase3 6 11" xfId="13154" xr:uid="{00000000-0005-0000-0000-0000E00A0000}"/>
    <cellStyle name="20% - Ênfase3 6 2" xfId="420" xr:uid="{00000000-0005-0000-0000-0000E10A0000}"/>
    <cellStyle name="20% - Ênfase3 6 2 2" xfId="1079" xr:uid="{00000000-0005-0000-0000-0000E20A0000}"/>
    <cellStyle name="20% - Ênfase3 6 2 2 2" xfId="3679" xr:uid="{00000000-0005-0000-0000-0000E30A0000}"/>
    <cellStyle name="20% - Ênfase3 6 2 2 3" xfId="6258" xr:uid="{00000000-0005-0000-0000-0000E40A0000}"/>
    <cellStyle name="20% - Ênfase3 6 2 2 4" xfId="8835" xr:uid="{00000000-0005-0000-0000-0000E50A0000}"/>
    <cellStyle name="20% - Ênfase3 6 2 2 5" xfId="11413" xr:uid="{00000000-0005-0000-0000-0000E60A0000}"/>
    <cellStyle name="20% - Ênfase3 6 2 2 6" xfId="14034" xr:uid="{00000000-0005-0000-0000-0000E70A0000}"/>
    <cellStyle name="20% - Ênfase3 6 2 3" xfId="1080" xr:uid="{00000000-0005-0000-0000-0000E80A0000}"/>
    <cellStyle name="20% - Ênfase3 6 2 3 2" xfId="3680" xr:uid="{00000000-0005-0000-0000-0000E90A0000}"/>
    <cellStyle name="20% - Ênfase3 6 2 3 3" xfId="6259" xr:uid="{00000000-0005-0000-0000-0000EA0A0000}"/>
    <cellStyle name="20% - Ênfase3 6 2 3 4" xfId="8836" xr:uid="{00000000-0005-0000-0000-0000EB0A0000}"/>
    <cellStyle name="20% - Ênfase3 6 2 3 5" xfId="11414" xr:uid="{00000000-0005-0000-0000-0000EC0A0000}"/>
    <cellStyle name="20% - Ênfase3 6 2 3 6" xfId="14035" xr:uid="{00000000-0005-0000-0000-0000ED0A0000}"/>
    <cellStyle name="20% - Ênfase3 6 2 4" xfId="1081" xr:uid="{00000000-0005-0000-0000-0000EE0A0000}"/>
    <cellStyle name="20% - Ênfase3 6 2 4 2" xfId="3681" xr:uid="{00000000-0005-0000-0000-0000EF0A0000}"/>
    <cellStyle name="20% - Ênfase3 6 2 4 3" xfId="6260" xr:uid="{00000000-0005-0000-0000-0000F00A0000}"/>
    <cellStyle name="20% - Ênfase3 6 2 4 4" xfId="8837" xr:uid="{00000000-0005-0000-0000-0000F10A0000}"/>
    <cellStyle name="20% - Ênfase3 6 2 4 5" xfId="11415" xr:uid="{00000000-0005-0000-0000-0000F20A0000}"/>
    <cellStyle name="20% - Ênfase3 6 2 4 6" xfId="14036" xr:uid="{00000000-0005-0000-0000-0000F30A0000}"/>
    <cellStyle name="20% - Ênfase3 6 2 5" xfId="3021" xr:uid="{00000000-0005-0000-0000-0000F40A0000}"/>
    <cellStyle name="20% - Ênfase3 6 2 6" xfId="5600" xr:uid="{00000000-0005-0000-0000-0000F50A0000}"/>
    <cellStyle name="20% - Ênfase3 6 2 7" xfId="8177" xr:uid="{00000000-0005-0000-0000-0000F60A0000}"/>
    <cellStyle name="20% - Ênfase3 6 2 8" xfId="10755" xr:uid="{00000000-0005-0000-0000-0000F70A0000}"/>
    <cellStyle name="20% - Ênfase3 6 2 9" xfId="13376" xr:uid="{00000000-0005-0000-0000-0000F80A0000}"/>
    <cellStyle name="20% - Ênfase3 6 3" xfId="641" xr:uid="{00000000-0005-0000-0000-0000F90A0000}"/>
    <cellStyle name="20% - Ênfase3 6 3 2" xfId="1082" xr:uid="{00000000-0005-0000-0000-0000FA0A0000}"/>
    <cellStyle name="20% - Ênfase3 6 3 2 2" xfId="3682" xr:uid="{00000000-0005-0000-0000-0000FB0A0000}"/>
    <cellStyle name="20% - Ênfase3 6 3 2 3" xfId="6261" xr:uid="{00000000-0005-0000-0000-0000FC0A0000}"/>
    <cellStyle name="20% - Ênfase3 6 3 2 4" xfId="8838" xr:uid="{00000000-0005-0000-0000-0000FD0A0000}"/>
    <cellStyle name="20% - Ênfase3 6 3 2 5" xfId="11416" xr:uid="{00000000-0005-0000-0000-0000FE0A0000}"/>
    <cellStyle name="20% - Ênfase3 6 3 2 6" xfId="14037" xr:uid="{00000000-0005-0000-0000-0000FF0A0000}"/>
    <cellStyle name="20% - Ênfase3 6 3 3" xfId="1083" xr:uid="{00000000-0005-0000-0000-0000000B0000}"/>
    <cellStyle name="20% - Ênfase3 6 3 3 2" xfId="3683" xr:uid="{00000000-0005-0000-0000-0000010B0000}"/>
    <cellStyle name="20% - Ênfase3 6 3 3 3" xfId="6262" xr:uid="{00000000-0005-0000-0000-0000020B0000}"/>
    <cellStyle name="20% - Ênfase3 6 3 3 4" xfId="8839" xr:uid="{00000000-0005-0000-0000-0000030B0000}"/>
    <cellStyle name="20% - Ênfase3 6 3 3 5" xfId="11417" xr:uid="{00000000-0005-0000-0000-0000040B0000}"/>
    <cellStyle name="20% - Ênfase3 6 3 3 6" xfId="14038" xr:uid="{00000000-0005-0000-0000-0000050B0000}"/>
    <cellStyle name="20% - Ênfase3 6 3 4" xfId="3242" xr:uid="{00000000-0005-0000-0000-0000060B0000}"/>
    <cellStyle name="20% - Ênfase3 6 3 5" xfId="5821" xr:uid="{00000000-0005-0000-0000-0000070B0000}"/>
    <cellStyle name="20% - Ênfase3 6 3 6" xfId="8398" xr:uid="{00000000-0005-0000-0000-0000080B0000}"/>
    <cellStyle name="20% - Ênfase3 6 3 7" xfId="10976" xr:uid="{00000000-0005-0000-0000-0000090B0000}"/>
    <cellStyle name="20% - Ênfase3 6 3 8" xfId="13597" xr:uid="{00000000-0005-0000-0000-00000A0B0000}"/>
    <cellStyle name="20% - Ênfase3 6 4" xfId="1084" xr:uid="{00000000-0005-0000-0000-00000B0B0000}"/>
    <cellStyle name="20% - Ênfase3 6 4 2" xfId="3684" xr:uid="{00000000-0005-0000-0000-00000C0B0000}"/>
    <cellStyle name="20% - Ênfase3 6 4 3" xfId="6263" xr:uid="{00000000-0005-0000-0000-00000D0B0000}"/>
    <cellStyle name="20% - Ênfase3 6 4 4" xfId="8840" xr:uid="{00000000-0005-0000-0000-00000E0B0000}"/>
    <cellStyle name="20% - Ênfase3 6 4 5" xfId="11418" xr:uid="{00000000-0005-0000-0000-00000F0B0000}"/>
    <cellStyle name="20% - Ênfase3 6 4 6" xfId="14039" xr:uid="{00000000-0005-0000-0000-0000100B0000}"/>
    <cellStyle name="20% - Ênfase3 6 5" xfId="1085" xr:uid="{00000000-0005-0000-0000-0000110B0000}"/>
    <cellStyle name="20% - Ênfase3 6 5 2" xfId="3685" xr:uid="{00000000-0005-0000-0000-0000120B0000}"/>
    <cellStyle name="20% - Ênfase3 6 5 3" xfId="6264" xr:uid="{00000000-0005-0000-0000-0000130B0000}"/>
    <cellStyle name="20% - Ênfase3 6 5 4" xfId="8841" xr:uid="{00000000-0005-0000-0000-0000140B0000}"/>
    <cellStyle name="20% - Ênfase3 6 5 5" xfId="11419" xr:uid="{00000000-0005-0000-0000-0000150B0000}"/>
    <cellStyle name="20% - Ênfase3 6 5 6" xfId="14040" xr:uid="{00000000-0005-0000-0000-0000160B0000}"/>
    <cellStyle name="20% - Ênfase3 6 6" xfId="1086" xr:uid="{00000000-0005-0000-0000-0000170B0000}"/>
    <cellStyle name="20% - Ênfase3 6 6 2" xfId="3686" xr:uid="{00000000-0005-0000-0000-0000180B0000}"/>
    <cellStyle name="20% - Ênfase3 6 6 3" xfId="6265" xr:uid="{00000000-0005-0000-0000-0000190B0000}"/>
    <cellStyle name="20% - Ênfase3 6 6 4" xfId="8842" xr:uid="{00000000-0005-0000-0000-00001A0B0000}"/>
    <cellStyle name="20% - Ênfase3 6 6 5" xfId="11420" xr:uid="{00000000-0005-0000-0000-00001B0B0000}"/>
    <cellStyle name="20% - Ênfase3 6 6 6" xfId="14041" xr:uid="{00000000-0005-0000-0000-00001C0B0000}"/>
    <cellStyle name="20% - Ênfase3 6 7" xfId="2799" xr:uid="{00000000-0005-0000-0000-00001D0B0000}"/>
    <cellStyle name="20% - Ênfase3 6 8" xfId="5378" xr:uid="{00000000-0005-0000-0000-00001E0B0000}"/>
    <cellStyle name="20% - Ênfase3 6 9" xfId="7955" xr:uid="{00000000-0005-0000-0000-00001F0B0000}"/>
    <cellStyle name="20% - Ênfase3 7" xfId="294" xr:uid="{00000000-0005-0000-0000-0000200B0000}"/>
    <cellStyle name="20% - Ênfase3 7 2" xfId="1087" xr:uid="{00000000-0005-0000-0000-0000210B0000}"/>
    <cellStyle name="20% - Ênfase3 7 2 2" xfId="3687" xr:uid="{00000000-0005-0000-0000-0000220B0000}"/>
    <cellStyle name="20% - Ênfase3 7 2 3" xfId="6266" xr:uid="{00000000-0005-0000-0000-0000230B0000}"/>
    <cellStyle name="20% - Ênfase3 7 2 4" xfId="8843" xr:uid="{00000000-0005-0000-0000-0000240B0000}"/>
    <cellStyle name="20% - Ênfase3 7 2 5" xfId="11421" xr:uid="{00000000-0005-0000-0000-0000250B0000}"/>
    <cellStyle name="20% - Ênfase3 7 2 6" xfId="14042" xr:uid="{00000000-0005-0000-0000-0000260B0000}"/>
    <cellStyle name="20% - Ênfase3 7 3" xfId="1088" xr:uid="{00000000-0005-0000-0000-0000270B0000}"/>
    <cellStyle name="20% - Ênfase3 7 3 2" xfId="3688" xr:uid="{00000000-0005-0000-0000-0000280B0000}"/>
    <cellStyle name="20% - Ênfase3 7 3 3" xfId="6267" xr:uid="{00000000-0005-0000-0000-0000290B0000}"/>
    <cellStyle name="20% - Ênfase3 7 3 4" xfId="8844" xr:uid="{00000000-0005-0000-0000-00002A0B0000}"/>
    <cellStyle name="20% - Ênfase3 7 3 5" xfId="11422" xr:uid="{00000000-0005-0000-0000-00002B0B0000}"/>
    <cellStyle name="20% - Ênfase3 7 3 6" xfId="14043" xr:uid="{00000000-0005-0000-0000-00002C0B0000}"/>
    <cellStyle name="20% - Ênfase3 7 4" xfId="1089" xr:uid="{00000000-0005-0000-0000-00002D0B0000}"/>
    <cellStyle name="20% - Ênfase3 7 4 2" xfId="3689" xr:uid="{00000000-0005-0000-0000-00002E0B0000}"/>
    <cellStyle name="20% - Ênfase3 7 4 3" xfId="6268" xr:uid="{00000000-0005-0000-0000-00002F0B0000}"/>
    <cellStyle name="20% - Ênfase3 7 4 4" xfId="8845" xr:uid="{00000000-0005-0000-0000-0000300B0000}"/>
    <cellStyle name="20% - Ênfase3 7 4 5" xfId="11423" xr:uid="{00000000-0005-0000-0000-0000310B0000}"/>
    <cellStyle name="20% - Ênfase3 7 4 6" xfId="14044" xr:uid="{00000000-0005-0000-0000-0000320B0000}"/>
    <cellStyle name="20% - Ênfase3 7 5" xfId="2895" xr:uid="{00000000-0005-0000-0000-0000330B0000}"/>
    <cellStyle name="20% - Ênfase3 7 6" xfId="5474" xr:uid="{00000000-0005-0000-0000-0000340B0000}"/>
    <cellStyle name="20% - Ênfase3 7 7" xfId="8051" xr:uid="{00000000-0005-0000-0000-0000350B0000}"/>
    <cellStyle name="20% - Ênfase3 7 8" xfId="10629" xr:uid="{00000000-0005-0000-0000-0000360B0000}"/>
    <cellStyle name="20% - Ênfase3 7 9" xfId="13250" xr:uid="{00000000-0005-0000-0000-0000370B0000}"/>
    <cellStyle name="20% - Ênfase3 8" xfId="515" xr:uid="{00000000-0005-0000-0000-0000380B0000}"/>
    <cellStyle name="20% - Ênfase3 8 2" xfId="1090" xr:uid="{00000000-0005-0000-0000-0000390B0000}"/>
    <cellStyle name="20% - Ênfase3 8 2 2" xfId="3690" xr:uid="{00000000-0005-0000-0000-00003A0B0000}"/>
    <cellStyle name="20% - Ênfase3 8 2 3" xfId="6269" xr:uid="{00000000-0005-0000-0000-00003B0B0000}"/>
    <cellStyle name="20% - Ênfase3 8 2 4" xfId="8846" xr:uid="{00000000-0005-0000-0000-00003C0B0000}"/>
    <cellStyle name="20% - Ênfase3 8 2 5" xfId="11424" xr:uid="{00000000-0005-0000-0000-00003D0B0000}"/>
    <cellStyle name="20% - Ênfase3 8 2 6" xfId="14045" xr:uid="{00000000-0005-0000-0000-00003E0B0000}"/>
    <cellStyle name="20% - Ênfase3 8 3" xfId="1091" xr:uid="{00000000-0005-0000-0000-00003F0B0000}"/>
    <cellStyle name="20% - Ênfase3 8 3 2" xfId="3691" xr:uid="{00000000-0005-0000-0000-0000400B0000}"/>
    <cellStyle name="20% - Ênfase3 8 3 3" xfId="6270" xr:uid="{00000000-0005-0000-0000-0000410B0000}"/>
    <cellStyle name="20% - Ênfase3 8 3 4" xfId="8847" xr:uid="{00000000-0005-0000-0000-0000420B0000}"/>
    <cellStyle name="20% - Ênfase3 8 3 5" xfId="11425" xr:uid="{00000000-0005-0000-0000-0000430B0000}"/>
    <cellStyle name="20% - Ênfase3 8 3 6" xfId="14046" xr:uid="{00000000-0005-0000-0000-0000440B0000}"/>
    <cellStyle name="20% - Ênfase3 8 4" xfId="1092" xr:uid="{00000000-0005-0000-0000-0000450B0000}"/>
    <cellStyle name="20% - Ênfase3 8 4 2" xfId="3692" xr:uid="{00000000-0005-0000-0000-0000460B0000}"/>
    <cellStyle name="20% - Ênfase3 8 4 3" xfId="6271" xr:uid="{00000000-0005-0000-0000-0000470B0000}"/>
    <cellStyle name="20% - Ênfase3 8 4 4" xfId="8848" xr:uid="{00000000-0005-0000-0000-0000480B0000}"/>
    <cellStyle name="20% - Ênfase3 8 4 5" xfId="11426" xr:uid="{00000000-0005-0000-0000-0000490B0000}"/>
    <cellStyle name="20% - Ênfase3 8 4 6" xfId="14047" xr:uid="{00000000-0005-0000-0000-00004A0B0000}"/>
    <cellStyle name="20% - Ênfase3 8 5" xfId="3116" xr:uid="{00000000-0005-0000-0000-00004B0B0000}"/>
    <cellStyle name="20% - Ênfase3 8 6" xfId="5695" xr:uid="{00000000-0005-0000-0000-00004C0B0000}"/>
    <cellStyle name="20% - Ênfase3 8 7" xfId="8272" xr:uid="{00000000-0005-0000-0000-00004D0B0000}"/>
    <cellStyle name="20% - Ênfase3 8 8" xfId="10850" xr:uid="{00000000-0005-0000-0000-00004E0B0000}"/>
    <cellStyle name="20% - Ênfase3 8 9" xfId="13471" xr:uid="{00000000-0005-0000-0000-00004F0B0000}"/>
    <cellStyle name="20% - Ênfase3 9" xfId="1093" xr:uid="{00000000-0005-0000-0000-0000500B0000}"/>
    <cellStyle name="20% - Ênfase3 9 2" xfId="3693" xr:uid="{00000000-0005-0000-0000-0000510B0000}"/>
    <cellStyle name="20% - Ênfase3 9 3" xfId="6272" xr:uid="{00000000-0005-0000-0000-0000520B0000}"/>
    <cellStyle name="20% - Ênfase3 9 4" xfId="8849" xr:uid="{00000000-0005-0000-0000-0000530B0000}"/>
    <cellStyle name="20% - Ênfase3 9 5" xfId="11427" xr:uid="{00000000-0005-0000-0000-0000540B0000}"/>
    <cellStyle name="20% - Ênfase3 9 6" xfId="14048" xr:uid="{00000000-0005-0000-0000-0000550B0000}"/>
    <cellStyle name="20% - Ênfase4" xfId="42" builtinId="42" customBuiltin="1"/>
    <cellStyle name="20% - Ênfase4 10" xfId="1094" xr:uid="{00000000-0005-0000-0000-0000570B0000}"/>
    <cellStyle name="20% - Ênfase4 10 2" xfId="3694" xr:uid="{00000000-0005-0000-0000-0000580B0000}"/>
    <cellStyle name="20% - Ênfase4 10 3" xfId="6273" xr:uid="{00000000-0005-0000-0000-0000590B0000}"/>
    <cellStyle name="20% - Ênfase4 10 4" xfId="8850" xr:uid="{00000000-0005-0000-0000-00005A0B0000}"/>
    <cellStyle name="20% - Ênfase4 10 5" xfId="11428" xr:uid="{00000000-0005-0000-0000-00005B0B0000}"/>
    <cellStyle name="20% - Ênfase4 10 6" xfId="14049" xr:uid="{00000000-0005-0000-0000-00005C0B0000}"/>
    <cellStyle name="20% - Ênfase4 11" xfId="1095" xr:uid="{00000000-0005-0000-0000-00005D0B0000}"/>
    <cellStyle name="20% - Ênfase4 11 2" xfId="3695" xr:uid="{00000000-0005-0000-0000-00005E0B0000}"/>
    <cellStyle name="20% - Ênfase4 11 3" xfId="6274" xr:uid="{00000000-0005-0000-0000-00005F0B0000}"/>
    <cellStyle name="20% - Ênfase4 11 4" xfId="8851" xr:uid="{00000000-0005-0000-0000-0000600B0000}"/>
    <cellStyle name="20% - Ênfase4 11 5" xfId="11429" xr:uid="{00000000-0005-0000-0000-0000610B0000}"/>
    <cellStyle name="20% - Ênfase4 11 6" xfId="14050" xr:uid="{00000000-0005-0000-0000-0000620B0000}"/>
    <cellStyle name="20% - Ênfase4 12" xfId="2643" xr:uid="{00000000-0005-0000-0000-0000630B0000}"/>
    <cellStyle name="20% - Ênfase4 12 2" xfId="5226" xr:uid="{00000000-0005-0000-0000-0000640B0000}"/>
    <cellStyle name="20% - Ênfase4 12 3" xfId="7805" xr:uid="{00000000-0005-0000-0000-0000650B0000}"/>
    <cellStyle name="20% - Ênfase4 12 4" xfId="10382" xr:uid="{00000000-0005-0000-0000-0000660B0000}"/>
    <cellStyle name="20% - Ênfase4 12 5" xfId="12960" xr:uid="{00000000-0005-0000-0000-0000670B0000}"/>
    <cellStyle name="20% - Ênfase4 12 6" xfId="15581" xr:uid="{00000000-0005-0000-0000-0000680B0000}"/>
    <cellStyle name="20% - Ênfase4 13" xfId="2674" xr:uid="{00000000-0005-0000-0000-0000690B0000}"/>
    <cellStyle name="20% - Ênfase4 14" xfId="5253" xr:uid="{00000000-0005-0000-0000-00006A0B0000}"/>
    <cellStyle name="20% - Ênfase4 15" xfId="7830" xr:uid="{00000000-0005-0000-0000-00006B0B0000}"/>
    <cellStyle name="20% - Ênfase4 16" xfId="10408" xr:uid="{00000000-0005-0000-0000-00006C0B0000}"/>
    <cellStyle name="20% - Ênfase4 17" xfId="12975" xr:uid="{00000000-0005-0000-0000-00006D0B0000}"/>
    <cellStyle name="20% - Ênfase4 18" xfId="13029" xr:uid="{00000000-0005-0000-0000-00006E0B0000}"/>
    <cellStyle name="20% - Ênfase4 2" xfId="86" xr:uid="{00000000-0005-0000-0000-00006F0B0000}"/>
    <cellStyle name="20% - Ênfase4 2 10" xfId="1096" xr:uid="{00000000-0005-0000-0000-0000700B0000}"/>
    <cellStyle name="20% - Ênfase4 2 10 2" xfId="3696" xr:uid="{00000000-0005-0000-0000-0000710B0000}"/>
    <cellStyle name="20% - Ênfase4 2 10 3" xfId="6275" xr:uid="{00000000-0005-0000-0000-0000720B0000}"/>
    <cellStyle name="20% - Ênfase4 2 10 4" xfId="8852" xr:uid="{00000000-0005-0000-0000-0000730B0000}"/>
    <cellStyle name="20% - Ênfase4 2 10 5" xfId="11430" xr:uid="{00000000-0005-0000-0000-0000740B0000}"/>
    <cellStyle name="20% - Ênfase4 2 10 6" xfId="14051" xr:uid="{00000000-0005-0000-0000-0000750B0000}"/>
    <cellStyle name="20% - Ênfase4 2 11" xfId="2692" xr:uid="{00000000-0005-0000-0000-0000760B0000}"/>
    <cellStyle name="20% - Ênfase4 2 12" xfId="5271" xr:uid="{00000000-0005-0000-0000-0000770B0000}"/>
    <cellStyle name="20% - Ênfase4 2 13" xfId="7848" xr:uid="{00000000-0005-0000-0000-0000780B0000}"/>
    <cellStyle name="20% - Ênfase4 2 14" xfId="10426" xr:uid="{00000000-0005-0000-0000-0000790B0000}"/>
    <cellStyle name="20% - Ênfase4 2 15" xfId="13047" xr:uid="{00000000-0005-0000-0000-00007A0B0000}"/>
    <cellStyle name="20% - Ênfase4 2 2" xfId="161" xr:uid="{00000000-0005-0000-0000-00007B0B0000}"/>
    <cellStyle name="20% - Ênfase4 2 2 10" xfId="7918" xr:uid="{00000000-0005-0000-0000-00007C0B0000}"/>
    <cellStyle name="20% - Ênfase4 2 2 11" xfId="10496" xr:uid="{00000000-0005-0000-0000-00007D0B0000}"/>
    <cellStyle name="20% - Ênfase4 2 2 12" xfId="13117" xr:uid="{00000000-0005-0000-0000-00007E0B0000}"/>
    <cellStyle name="20% - Ênfase4 2 2 2" xfId="257" xr:uid="{00000000-0005-0000-0000-00007F0B0000}"/>
    <cellStyle name="20% - Ênfase4 2 2 2 10" xfId="10592" xr:uid="{00000000-0005-0000-0000-0000800B0000}"/>
    <cellStyle name="20% - Ênfase4 2 2 2 11" xfId="13213" xr:uid="{00000000-0005-0000-0000-0000810B0000}"/>
    <cellStyle name="20% - Ênfase4 2 2 2 2" xfId="478" xr:uid="{00000000-0005-0000-0000-0000820B0000}"/>
    <cellStyle name="20% - Ênfase4 2 2 2 2 2" xfId="1097" xr:uid="{00000000-0005-0000-0000-0000830B0000}"/>
    <cellStyle name="20% - Ênfase4 2 2 2 2 2 2" xfId="3697" xr:uid="{00000000-0005-0000-0000-0000840B0000}"/>
    <cellStyle name="20% - Ênfase4 2 2 2 2 2 3" xfId="6276" xr:uid="{00000000-0005-0000-0000-0000850B0000}"/>
    <cellStyle name="20% - Ênfase4 2 2 2 2 2 4" xfId="8853" xr:uid="{00000000-0005-0000-0000-0000860B0000}"/>
    <cellStyle name="20% - Ênfase4 2 2 2 2 2 5" xfId="11431" xr:uid="{00000000-0005-0000-0000-0000870B0000}"/>
    <cellStyle name="20% - Ênfase4 2 2 2 2 2 6" xfId="14052" xr:uid="{00000000-0005-0000-0000-0000880B0000}"/>
    <cellStyle name="20% - Ênfase4 2 2 2 2 3" xfId="1098" xr:uid="{00000000-0005-0000-0000-0000890B0000}"/>
    <cellStyle name="20% - Ênfase4 2 2 2 2 3 2" xfId="3698" xr:uid="{00000000-0005-0000-0000-00008A0B0000}"/>
    <cellStyle name="20% - Ênfase4 2 2 2 2 3 3" xfId="6277" xr:uid="{00000000-0005-0000-0000-00008B0B0000}"/>
    <cellStyle name="20% - Ênfase4 2 2 2 2 3 4" xfId="8854" xr:uid="{00000000-0005-0000-0000-00008C0B0000}"/>
    <cellStyle name="20% - Ênfase4 2 2 2 2 3 5" xfId="11432" xr:uid="{00000000-0005-0000-0000-00008D0B0000}"/>
    <cellStyle name="20% - Ênfase4 2 2 2 2 3 6" xfId="14053" xr:uid="{00000000-0005-0000-0000-00008E0B0000}"/>
    <cellStyle name="20% - Ênfase4 2 2 2 2 4" xfId="1099" xr:uid="{00000000-0005-0000-0000-00008F0B0000}"/>
    <cellStyle name="20% - Ênfase4 2 2 2 2 4 2" xfId="3699" xr:uid="{00000000-0005-0000-0000-0000900B0000}"/>
    <cellStyle name="20% - Ênfase4 2 2 2 2 4 3" xfId="6278" xr:uid="{00000000-0005-0000-0000-0000910B0000}"/>
    <cellStyle name="20% - Ênfase4 2 2 2 2 4 4" xfId="8855" xr:uid="{00000000-0005-0000-0000-0000920B0000}"/>
    <cellStyle name="20% - Ênfase4 2 2 2 2 4 5" xfId="11433" xr:uid="{00000000-0005-0000-0000-0000930B0000}"/>
    <cellStyle name="20% - Ênfase4 2 2 2 2 4 6" xfId="14054" xr:uid="{00000000-0005-0000-0000-0000940B0000}"/>
    <cellStyle name="20% - Ênfase4 2 2 2 2 5" xfId="3079" xr:uid="{00000000-0005-0000-0000-0000950B0000}"/>
    <cellStyle name="20% - Ênfase4 2 2 2 2 6" xfId="5658" xr:uid="{00000000-0005-0000-0000-0000960B0000}"/>
    <cellStyle name="20% - Ênfase4 2 2 2 2 7" xfId="8235" xr:uid="{00000000-0005-0000-0000-0000970B0000}"/>
    <cellStyle name="20% - Ênfase4 2 2 2 2 8" xfId="10813" xr:uid="{00000000-0005-0000-0000-0000980B0000}"/>
    <cellStyle name="20% - Ênfase4 2 2 2 2 9" xfId="13434" xr:uid="{00000000-0005-0000-0000-0000990B0000}"/>
    <cellStyle name="20% - Ênfase4 2 2 2 3" xfId="699" xr:uid="{00000000-0005-0000-0000-00009A0B0000}"/>
    <cellStyle name="20% - Ênfase4 2 2 2 3 2" xfId="1100" xr:uid="{00000000-0005-0000-0000-00009B0B0000}"/>
    <cellStyle name="20% - Ênfase4 2 2 2 3 2 2" xfId="3700" xr:uid="{00000000-0005-0000-0000-00009C0B0000}"/>
    <cellStyle name="20% - Ênfase4 2 2 2 3 2 3" xfId="6279" xr:uid="{00000000-0005-0000-0000-00009D0B0000}"/>
    <cellStyle name="20% - Ênfase4 2 2 2 3 2 4" xfId="8856" xr:uid="{00000000-0005-0000-0000-00009E0B0000}"/>
    <cellStyle name="20% - Ênfase4 2 2 2 3 2 5" xfId="11434" xr:uid="{00000000-0005-0000-0000-00009F0B0000}"/>
    <cellStyle name="20% - Ênfase4 2 2 2 3 2 6" xfId="14055" xr:uid="{00000000-0005-0000-0000-0000A00B0000}"/>
    <cellStyle name="20% - Ênfase4 2 2 2 3 3" xfId="1101" xr:uid="{00000000-0005-0000-0000-0000A10B0000}"/>
    <cellStyle name="20% - Ênfase4 2 2 2 3 3 2" xfId="3701" xr:uid="{00000000-0005-0000-0000-0000A20B0000}"/>
    <cellStyle name="20% - Ênfase4 2 2 2 3 3 3" xfId="6280" xr:uid="{00000000-0005-0000-0000-0000A30B0000}"/>
    <cellStyle name="20% - Ênfase4 2 2 2 3 3 4" xfId="8857" xr:uid="{00000000-0005-0000-0000-0000A40B0000}"/>
    <cellStyle name="20% - Ênfase4 2 2 2 3 3 5" xfId="11435" xr:uid="{00000000-0005-0000-0000-0000A50B0000}"/>
    <cellStyle name="20% - Ênfase4 2 2 2 3 3 6" xfId="14056" xr:uid="{00000000-0005-0000-0000-0000A60B0000}"/>
    <cellStyle name="20% - Ênfase4 2 2 2 3 4" xfId="3300" xr:uid="{00000000-0005-0000-0000-0000A70B0000}"/>
    <cellStyle name="20% - Ênfase4 2 2 2 3 5" xfId="5879" xr:uid="{00000000-0005-0000-0000-0000A80B0000}"/>
    <cellStyle name="20% - Ênfase4 2 2 2 3 6" xfId="8456" xr:uid="{00000000-0005-0000-0000-0000A90B0000}"/>
    <cellStyle name="20% - Ênfase4 2 2 2 3 7" xfId="11034" xr:uid="{00000000-0005-0000-0000-0000AA0B0000}"/>
    <cellStyle name="20% - Ênfase4 2 2 2 3 8" xfId="13655" xr:uid="{00000000-0005-0000-0000-0000AB0B0000}"/>
    <cellStyle name="20% - Ênfase4 2 2 2 4" xfId="1102" xr:uid="{00000000-0005-0000-0000-0000AC0B0000}"/>
    <cellStyle name="20% - Ênfase4 2 2 2 4 2" xfId="3702" xr:uid="{00000000-0005-0000-0000-0000AD0B0000}"/>
    <cellStyle name="20% - Ênfase4 2 2 2 4 3" xfId="6281" xr:uid="{00000000-0005-0000-0000-0000AE0B0000}"/>
    <cellStyle name="20% - Ênfase4 2 2 2 4 4" xfId="8858" xr:uid="{00000000-0005-0000-0000-0000AF0B0000}"/>
    <cellStyle name="20% - Ênfase4 2 2 2 4 5" xfId="11436" xr:uid="{00000000-0005-0000-0000-0000B00B0000}"/>
    <cellStyle name="20% - Ênfase4 2 2 2 4 6" xfId="14057" xr:uid="{00000000-0005-0000-0000-0000B10B0000}"/>
    <cellStyle name="20% - Ênfase4 2 2 2 5" xfId="1103" xr:uid="{00000000-0005-0000-0000-0000B20B0000}"/>
    <cellStyle name="20% - Ênfase4 2 2 2 5 2" xfId="3703" xr:uid="{00000000-0005-0000-0000-0000B30B0000}"/>
    <cellStyle name="20% - Ênfase4 2 2 2 5 3" xfId="6282" xr:uid="{00000000-0005-0000-0000-0000B40B0000}"/>
    <cellStyle name="20% - Ênfase4 2 2 2 5 4" xfId="8859" xr:uid="{00000000-0005-0000-0000-0000B50B0000}"/>
    <cellStyle name="20% - Ênfase4 2 2 2 5 5" xfId="11437" xr:uid="{00000000-0005-0000-0000-0000B60B0000}"/>
    <cellStyle name="20% - Ênfase4 2 2 2 5 6" xfId="14058" xr:uid="{00000000-0005-0000-0000-0000B70B0000}"/>
    <cellStyle name="20% - Ênfase4 2 2 2 6" xfId="1104" xr:uid="{00000000-0005-0000-0000-0000B80B0000}"/>
    <cellStyle name="20% - Ênfase4 2 2 2 6 2" xfId="3704" xr:uid="{00000000-0005-0000-0000-0000B90B0000}"/>
    <cellStyle name="20% - Ênfase4 2 2 2 6 3" xfId="6283" xr:uid="{00000000-0005-0000-0000-0000BA0B0000}"/>
    <cellStyle name="20% - Ênfase4 2 2 2 6 4" xfId="8860" xr:uid="{00000000-0005-0000-0000-0000BB0B0000}"/>
    <cellStyle name="20% - Ênfase4 2 2 2 6 5" xfId="11438" xr:uid="{00000000-0005-0000-0000-0000BC0B0000}"/>
    <cellStyle name="20% - Ênfase4 2 2 2 6 6" xfId="14059" xr:uid="{00000000-0005-0000-0000-0000BD0B0000}"/>
    <cellStyle name="20% - Ênfase4 2 2 2 7" xfId="2858" xr:uid="{00000000-0005-0000-0000-0000BE0B0000}"/>
    <cellStyle name="20% - Ênfase4 2 2 2 8" xfId="5437" xr:uid="{00000000-0005-0000-0000-0000BF0B0000}"/>
    <cellStyle name="20% - Ênfase4 2 2 2 9" xfId="8014" xr:uid="{00000000-0005-0000-0000-0000C00B0000}"/>
    <cellStyle name="20% - Ênfase4 2 2 3" xfId="383" xr:uid="{00000000-0005-0000-0000-0000C10B0000}"/>
    <cellStyle name="20% - Ênfase4 2 2 3 2" xfId="1105" xr:uid="{00000000-0005-0000-0000-0000C20B0000}"/>
    <cellStyle name="20% - Ênfase4 2 2 3 2 2" xfId="3705" xr:uid="{00000000-0005-0000-0000-0000C30B0000}"/>
    <cellStyle name="20% - Ênfase4 2 2 3 2 3" xfId="6284" xr:uid="{00000000-0005-0000-0000-0000C40B0000}"/>
    <cellStyle name="20% - Ênfase4 2 2 3 2 4" xfId="8861" xr:uid="{00000000-0005-0000-0000-0000C50B0000}"/>
    <cellStyle name="20% - Ênfase4 2 2 3 2 5" xfId="11439" xr:uid="{00000000-0005-0000-0000-0000C60B0000}"/>
    <cellStyle name="20% - Ênfase4 2 2 3 2 6" xfId="14060" xr:uid="{00000000-0005-0000-0000-0000C70B0000}"/>
    <cellStyle name="20% - Ênfase4 2 2 3 3" xfId="1106" xr:uid="{00000000-0005-0000-0000-0000C80B0000}"/>
    <cellStyle name="20% - Ênfase4 2 2 3 3 2" xfId="3706" xr:uid="{00000000-0005-0000-0000-0000C90B0000}"/>
    <cellStyle name="20% - Ênfase4 2 2 3 3 3" xfId="6285" xr:uid="{00000000-0005-0000-0000-0000CA0B0000}"/>
    <cellStyle name="20% - Ênfase4 2 2 3 3 4" xfId="8862" xr:uid="{00000000-0005-0000-0000-0000CB0B0000}"/>
    <cellStyle name="20% - Ênfase4 2 2 3 3 5" xfId="11440" xr:uid="{00000000-0005-0000-0000-0000CC0B0000}"/>
    <cellStyle name="20% - Ênfase4 2 2 3 3 6" xfId="14061" xr:uid="{00000000-0005-0000-0000-0000CD0B0000}"/>
    <cellStyle name="20% - Ênfase4 2 2 3 4" xfId="1107" xr:uid="{00000000-0005-0000-0000-0000CE0B0000}"/>
    <cellStyle name="20% - Ênfase4 2 2 3 4 2" xfId="3707" xr:uid="{00000000-0005-0000-0000-0000CF0B0000}"/>
    <cellStyle name="20% - Ênfase4 2 2 3 4 3" xfId="6286" xr:uid="{00000000-0005-0000-0000-0000D00B0000}"/>
    <cellStyle name="20% - Ênfase4 2 2 3 4 4" xfId="8863" xr:uid="{00000000-0005-0000-0000-0000D10B0000}"/>
    <cellStyle name="20% - Ênfase4 2 2 3 4 5" xfId="11441" xr:uid="{00000000-0005-0000-0000-0000D20B0000}"/>
    <cellStyle name="20% - Ênfase4 2 2 3 4 6" xfId="14062" xr:uid="{00000000-0005-0000-0000-0000D30B0000}"/>
    <cellStyle name="20% - Ênfase4 2 2 3 5" xfId="2984" xr:uid="{00000000-0005-0000-0000-0000D40B0000}"/>
    <cellStyle name="20% - Ênfase4 2 2 3 6" xfId="5563" xr:uid="{00000000-0005-0000-0000-0000D50B0000}"/>
    <cellStyle name="20% - Ênfase4 2 2 3 7" xfId="8140" xr:uid="{00000000-0005-0000-0000-0000D60B0000}"/>
    <cellStyle name="20% - Ênfase4 2 2 3 8" xfId="10718" xr:uid="{00000000-0005-0000-0000-0000D70B0000}"/>
    <cellStyle name="20% - Ênfase4 2 2 3 9" xfId="13339" xr:uid="{00000000-0005-0000-0000-0000D80B0000}"/>
    <cellStyle name="20% - Ênfase4 2 2 4" xfId="604" xr:uid="{00000000-0005-0000-0000-0000D90B0000}"/>
    <cellStyle name="20% - Ênfase4 2 2 4 2" xfId="1108" xr:uid="{00000000-0005-0000-0000-0000DA0B0000}"/>
    <cellStyle name="20% - Ênfase4 2 2 4 2 2" xfId="3708" xr:uid="{00000000-0005-0000-0000-0000DB0B0000}"/>
    <cellStyle name="20% - Ênfase4 2 2 4 2 3" xfId="6287" xr:uid="{00000000-0005-0000-0000-0000DC0B0000}"/>
    <cellStyle name="20% - Ênfase4 2 2 4 2 4" xfId="8864" xr:uid="{00000000-0005-0000-0000-0000DD0B0000}"/>
    <cellStyle name="20% - Ênfase4 2 2 4 2 5" xfId="11442" xr:uid="{00000000-0005-0000-0000-0000DE0B0000}"/>
    <cellStyle name="20% - Ênfase4 2 2 4 2 6" xfId="14063" xr:uid="{00000000-0005-0000-0000-0000DF0B0000}"/>
    <cellStyle name="20% - Ênfase4 2 2 4 3" xfId="1109" xr:uid="{00000000-0005-0000-0000-0000E00B0000}"/>
    <cellStyle name="20% - Ênfase4 2 2 4 3 2" xfId="3709" xr:uid="{00000000-0005-0000-0000-0000E10B0000}"/>
    <cellStyle name="20% - Ênfase4 2 2 4 3 3" xfId="6288" xr:uid="{00000000-0005-0000-0000-0000E20B0000}"/>
    <cellStyle name="20% - Ênfase4 2 2 4 3 4" xfId="8865" xr:uid="{00000000-0005-0000-0000-0000E30B0000}"/>
    <cellStyle name="20% - Ênfase4 2 2 4 3 5" xfId="11443" xr:uid="{00000000-0005-0000-0000-0000E40B0000}"/>
    <cellStyle name="20% - Ênfase4 2 2 4 3 6" xfId="14064" xr:uid="{00000000-0005-0000-0000-0000E50B0000}"/>
    <cellStyle name="20% - Ênfase4 2 2 4 4" xfId="1110" xr:uid="{00000000-0005-0000-0000-0000E60B0000}"/>
    <cellStyle name="20% - Ênfase4 2 2 4 4 2" xfId="3710" xr:uid="{00000000-0005-0000-0000-0000E70B0000}"/>
    <cellStyle name="20% - Ênfase4 2 2 4 4 3" xfId="6289" xr:uid="{00000000-0005-0000-0000-0000E80B0000}"/>
    <cellStyle name="20% - Ênfase4 2 2 4 4 4" xfId="8866" xr:uid="{00000000-0005-0000-0000-0000E90B0000}"/>
    <cellStyle name="20% - Ênfase4 2 2 4 4 5" xfId="11444" xr:uid="{00000000-0005-0000-0000-0000EA0B0000}"/>
    <cellStyle name="20% - Ênfase4 2 2 4 4 6" xfId="14065" xr:uid="{00000000-0005-0000-0000-0000EB0B0000}"/>
    <cellStyle name="20% - Ênfase4 2 2 4 5" xfId="3205" xr:uid="{00000000-0005-0000-0000-0000EC0B0000}"/>
    <cellStyle name="20% - Ênfase4 2 2 4 6" xfId="5784" xr:uid="{00000000-0005-0000-0000-0000ED0B0000}"/>
    <cellStyle name="20% - Ênfase4 2 2 4 7" xfId="8361" xr:uid="{00000000-0005-0000-0000-0000EE0B0000}"/>
    <cellStyle name="20% - Ênfase4 2 2 4 8" xfId="10939" xr:uid="{00000000-0005-0000-0000-0000EF0B0000}"/>
    <cellStyle name="20% - Ênfase4 2 2 4 9" xfId="13560" xr:uid="{00000000-0005-0000-0000-0000F00B0000}"/>
    <cellStyle name="20% - Ênfase4 2 2 5" xfId="1111" xr:uid="{00000000-0005-0000-0000-0000F10B0000}"/>
    <cellStyle name="20% - Ênfase4 2 2 5 2" xfId="3711" xr:uid="{00000000-0005-0000-0000-0000F20B0000}"/>
    <cellStyle name="20% - Ênfase4 2 2 5 3" xfId="6290" xr:uid="{00000000-0005-0000-0000-0000F30B0000}"/>
    <cellStyle name="20% - Ênfase4 2 2 5 4" xfId="8867" xr:uid="{00000000-0005-0000-0000-0000F40B0000}"/>
    <cellStyle name="20% - Ênfase4 2 2 5 5" xfId="11445" xr:uid="{00000000-0005-0000-0000-0000F50B0000}"/>
    <cellStyle name="20% - Ênfase4 2 2 5 6" xfId="14066" xr:uid="{00000000-0005-0000-0000-0000F60B0000}"/>
    <cellStyle name="20% - Ênfase4 2 2 6" xfId="1112" xr:uid="{00000000-0005-0000-0000-0000F70B0000}"/>
    <cellStyle name="20% - Ênfase4 2 2 6 2" xfId="3712" xr:uid="{00000000-0005-0000-0000-0000F80B0000}"/>
    <cellStyle name="20% - Ênfase4 2 2 6 3" xfId="6291" xr:uid="{00000000-0005-0000-0000-0000F90B0000}"/>
    <cellStyle name="20% - Ênfase4 2 2 6 4" xfId="8868" xr:uid="{00000000-0005-0000-0000-0000FA0B0000}"/>
    <cellStyle name="20% - Ênfase4 2 2 6 5" xfId="11446" xr:uid="{00000000-0005-0000-0000-0000FB0B0000}"/>
    <cellStyle name="20% - Ênfase4 2 2 6 6" xfId="14067" xr:uid="{00000000-0005-0000-0000-0000FC0B0000}"/>
    <cellStyle name="20% - Ênfase4 2 2 7" xfId="1113" xr:uid="{00000000-0005-0000-0000-0000FD0B0000}"/>
    <cellStyle name="20% - Ênfase4 2 2 7 2" xfId="3713" xr:uid="{00000000-0005-0000-0000-0000FE0B0000}"/>
    <cellStyle name="20% - Ênfase4 2 2 7 3" xfId="6292" xr:uid="{00000000-0005-0000-0000-0000FF0B0000}"/>
    <cellStyle name="20% - Ênfase4 2 2 7 4" xfId="8869" xr:uid="{00000000-0005-0000-0000-0000000C0000}"/>
    <cellStyle name="20% - Ênfase4 2 2 7 5" xfId="11447" xr:uid="{00000000-0005-0000-0000-0000010C0000}"/>
    <cellStyle name="20% - Ênfase4 2 2 7 6" xfId="14068" xr:uid="{00000000-0005-0000-0000-0000020C0000}"/>
    <cellStyle name="20% - Ênfase4 2 2 8" xfId="2762" xr:uid="{00000000-0005-0000-0000-0000030C0000}"/>
    <cellStyle name="20% - Ênfase4 2 2 9" xfId="5341" xr:uid="{00000000-0005-0000-0000-0000040C0000}"/>
    <cellStyle name="20% - Ênfase4 2 3" xfId="185" xr:uid="{00000000-0005-0000-0000-0000050C0000}"/>
    <cellStyle name="20% - Ênfase4 2 3 10" xfId="7942" xr:uid="{00000000-0005-0000-0000-0000060C0000}"/>
    <cellStyle name="20% - Ênfase4 2 3 11" xfId="10520" xr:uid="{00000000-0005-0000-0000-0000070C0000}"/>
    <cellStyle name="20% - Ênfase4 2 3 12" xfId="13141" xr:uid="{00000000-0005-0000-0000-0000080C0000}"/>
    <cellStyle name="20% - Ênfase4 2 3 2" xfId="281" xr:uid="{00000000-0005-0000-0000-0000090C0000}"/>
    <cellStyle name="20% - Ênfase4 2 3 2 10" xfId="10616" xr:uid="{00000000-0005-0000-0000-00000A0C0000}"/>
    <cellStyle name="20% - Ênfase4 2 3 2 11" xfId="13237" xr:uid="{00000000-0005-0000-0000-00000B0C0000}"/>
    <cellStyle name="20% - Ênfase4 2 3 2 2" xfId="502" xr:uid="{00000000-0005-0000-0000-00000C0C0000}"/>
    <cellStyle name="20% - Ênfase4 2 3 2 2 2" xfId="1114" xr:uid="{00000000-0005-0000-0000-00000D0C0000}"/>
    <cellStyle name="20% - Ênfase4 2 3 2 2 2 2" xfId="3714" xr:uid="{00000000-0005-0000-0000-00000E0C0000}"/>
    <cellStyle name="20% - Ênfase4 2 3 2 2 2 3" xfId="6293" xr:uid="{00000000-0005-0000-0000-00000F0C0000}"/>
    <cellStyle name="20% - Ênfase4 2 3 2 2 2 4" xfId="8870" xr:uid="{00000000-0005-0000-0000-0000100C0000}"/>
    <cellStyle name="20% - Ênfase4 2 3 2 2 2 5" xfId="11448" xr:uid="{00000000-0005-0000-0000-0000110C0000}"/>
    <cellStyle name="20% - Ênfase4 2 3 2 2 2 6" xfId="14069" xr:uid="{00000000-0005-0000-0000-0000120C0000}"/>
    <cellStyle name="20% - Ênfase4 2 3 2 2 3" xfId="1115" xr:uid="{00000000-0005-0000-0000-0000130C0000}"/>
    <cellStyle name="20% - Ênfase4 2 3 2 2 3 2" xfId="3715" xr:uid="{00000000-0005-0000-0000-0000140C0000}"/>
    <cellStyle name="20% - Ênfase4 2 3 2 2 3 3" xfId="6294" xr:uid="{00000000-0005-0000-0000-0000150C0000}"/>
    <cellStyle name="20% - Ênfase4 2 3 2 2 3 4" xfId="8871" xr:uid="{00000000-0005-0000-0000-0000160C0000}"/>
    <cellStyle name="20% - Ênfase4 2 3 2 2 3 5" xfId="11449" xr:uid="{00000000-0005-0000-0000-0000170C0000}"/>
    <cellStyle name="20% - Ênfase4 2 3 2 2 3 6" xfId="14070" xr:uid="{00000000-0005-0000-0000-0000180C0000}"/>
    <cellStyle name="20% - Ênfase4 2 3 2 2 4" xfId="1116" xr:uid="{00000000-0005-0000-0000-0000190C0000}"/>
    <cellStyle name="20% - Ênfase4 2 3 2 2 4 2" xfId="3716" xr:uid="{00000000-0005-0000-0000-00001A0C0000}"/>
    <cellStyle name="20% - Ênfase4 2 3 2 2 4 3" xfId="6295" xr:uid="{00000000-0005-0000-0000-00001B0C0000}"/>
    <cellStyle name="20% - Ênfase4 2 3 2 2 4 4" xfId="8872" xr:uid="{00000000-0005-0000-0000-00001C0C0000}"/>
    <cellStyle name="20% - Ênfase4 2 3 2 2 4 5" xfId="11450" xr:uid="{00000000-0005-0000-0000-00001D0C0000}"/>
    <cellStyle name="20% - Ênfase4 2 3 2 2 4 6" xfId="14071" xr:uid="{00000000-0005-0000-0000-00001E0C0000}"/>
    <cellStyle name="20% - Ênfase4 2 3 2 2 5" xfId="3103" xr:uid="{00000000-0005-0000-0000-00001F0C0000}"/>
    <cellStyle name="20% - Ênfase4 2 3 2 2 6" xfId="5682" xr:uid="{00000000-0005-0000-0000-0000200C0000}"/>
    <cellStyle name="20% - Ênfase4 2 3 2 2 7" xfId="8259" xr:uid="{00000000-0005-0000-0000-0000210C0000}"/>
    <cellStyle name="20% - Ênfase4 2 3 2 2 8" xfId="10837" xr:uid="{00000000-0005-0000-0000-0000220C0000}"/>
    <cellStyle name="20% - Ênfase4 2 3 2 2 9" xfId="13458" xr:uid="{00000000-0005-0000-0000-0000230C0000}"/>
    <cellStyle name="20% - Ênfase4 2 3 2 3" xfId="723" xr:uid="{00000000-0005-0000-0000-0000240C0000}"/>
    <cellStyle name="20% - Ênfase4 2 3 2 3 2" xfId="1117" xr:uid="{00000000-0005-0000-0000-0000250C0000}"/>
    <cellStyle name="20% - Ênfase4 2 3 2 3 2 2" xfId="3717" xr:uid="{00000000-0005-0000-0000-0000260C0000}"/>
    <cellStyle name="20% - Ênfase4 2 3 2 3 2 3" xfId="6296" xr:uid="{00000000-0005-0000-0000-0000270C0000}"/>
    <cellStyle name="20% - Ênfase4 2 3 2 3 2 4" xfId="8873" xr:uid="{00000000-0005-0000-0000-0000280C0000}"/>
    <cellStyle name="20% - Ênfase4 2 3 2 3 2 5" xfId="11451" xr:uid="{00000000-0005-0000-0000-0000290C0000}"/>
    <cellStyle name="20% - Ênfase4 2 3 2 3 2 6" xfId="14072" xr:uid="{00000000-0005-0000-0000-00002A0C0000}"/>
    <cellStyle name="20% - Ênfase4 2 3 2 3 3" xfId="1118" xr:uid="{00000000-0005-0000-0000-00002B0C0000}"/>
    <cellStyle name="20% - Ênfase4 2 3 2 3 3 2" xfId="3718" xr:uid="{00000000-0005-0000-0000-00002C0C0000}"/>
    <cellStyle name="20% - Ênfase4 2 3 2 3 3 3" xfId="6297" xr:uid="{00000000-0005-0000-0000-00002D0C0000}"/>
    <cellStyle name="20% - Ênfase4 2 3 2 3 3 4" xfId="8874" xr:uid="{00000000-0005-0000-0000-00002E0C0000}"/>
    <cellStyle name="20% - Ênfase4 2 3 2 3 3 5" xfId="11452" xr:uid="{00000000-0005-0000-0000-00002F0C0000}"/>
    <cellStyle name="20% - Ênfase4 2 3 2 3 3 6" xfId="14073" xr:uid="{00000000-0005-0000-0000-0000300C0000}"/>
    <cellStyle name="20% - Ênfase4 2 3 2 3 4" xfId="3324" xr:uid="{00000000-0005-0000-0000-0000310C0000}"/>
    <cellStyle name="20% - Ênfase4 2 3 2 3 5" xfId="5903" xr:uid="{00000000-0005-0000-0000-0000320C0000}"/>
    <cellStyle name="20% - Ênfase4 2 3 2 3 6" xfId="8480" xr:uid="{00000000-0005-0000-0000-0000330C0000}"/>
    <cellStyle name="20% - Ênfase4 2 3 2 3 7" xfId="11058" xr:uid="{00000000-0005-0000-0000-0000340C0000}"/>
    <cellStyle name="20% - Ênfase4 2 3 2 3 8" xfId="13679" xr:uid="{00000000-0005-0000-0000-0000350C0000}"/>
    <cellStyle name="20% - Ênfase4 2 3 2 4" xfId="1119" xr:uid="{00000000-0005-0000-0000-0000360C0000}"/>
    <cellStyle name="20% - Ênfase4 2 3 2 4 2" xfId="3719" xr:uid="{00000000-0005-0000-0000-0000370C0000}"/>
    <cellStyle name="20% - Ênfase4 2 3 2 4 3" xfId="6298" xr:uid="{00000000-0005-0000-0000-0000380C0000}"/>
    <cellStyle name="20% - Ênfase4 2 3 2 4 4" xfId="8875" xr:uid="{00000000-0005-0000-0000-0000390C0000}"/>
    <cellStyle name="20% - Ênfase4 2 3 2 4 5" xfId="11453" xr:uid="{00000000-0005-0000-0000-00003A0C0000}"/>
    <cellStyle name="20% - Ênfase4 2 3 2 4 6" xfId="14074" xr:uid="{00000000-0005-0000-0000-00003B0C0000}"/>
    <cellStyle name="20% - Ênfase4 2 3 2 5" xfId="1120" xr:uid="{00000000-0005-0000-0000-00003C0C0000}"/>
    <cellStyle name="20% - Ênfase4 2 3 2 5 2" xfId="3720" xr:uid="{00000000-0005-0000-0000-00003D0C0000}"/>
    <cellStyle name="20% - Ênfase4 2 3 2 5 3" xfId="6299" xr:uid="{00000000-0005-0000-0000-00003E0C0000}"/>
    <cellStyle name="20% - Ênfase4 2 3 2 5 4" xfId="8876" xr:uid="{00000000-0005-0000-0000-00003F0C0000}"/>
    <cellStyle name="20% - Ênfase4 2 3 2 5 5" xfId="11454" xr:uid="{00000000-0005-0000-0000-0000400C0000}"/>
    <cellStyle name="20% - Ênfase4 2 3 2 5 6" xfId="14075" xr:uid="{00000000-0005-0000-0000-0000410C0000}"/>
    <cellStyle name="20% - Ênfase4 2 3 2 6" xfId="1121" xr:uid="{00000000-0005-0000-0000-0000420C0000}"/>
    <cellStyle name="20% - Ênfase4 2 3 2 6 2" xfId="3721" xr:uid="{00000000-0005-0000-0000-0000430C0000}"/>
    <cellStyle name="20% - Ênfase4 2 3 2 6 3" xfId="6300" xr:uid="{00000000-0005-0000-0000-0000440C0000}"/>
    <cellStyle name="20% - Ênfase4 2 3 2 6 4" xfId="8877" xr:uid="{00000000-0005-0000-0000-0000450C0000}"/>
    <cellStyle name="20% - Ênfase4 2 3 2 6 5" xfId="11455" xr:uid="{00000000-0005-0000-0000-0000460C0000}"/>
    <cellStyle name="20% - Ênfase4 2 3 2 6 6" xfId="14076" xr:uid="{00000000-0005-0000-0000-0000470C0000}"/>
    <cellStyle name="20% - Ênfase4 2 3 2 7" xfId="2882" xr:uid="{00000000-0005-0000-0000-0000480C0000}"/>
    <cellStyle name="20% - Ênfase4 2 3 2 8" xfId="5461" xr:uid="{00000000-0005-0000-0000-0000490C0000}"/>
    <cellStyle name="20% - Ênfase4 2 3 2 9" xfId="8038" xr:uid="{00000000-0005-0000-0000-00004A0C0000}"/>
    <cellStyle name="20% - Ênfase4 2 3 3" xfId="407" xr:uid="{00000000-0005-0000-0000-00004B0C0000}"/>
    <cellStyle name="20% - Ênfase4 2 3 3 2" xfId="1122" xr:uid="{00000000-0005-0000-0000-00004C0C0000}"/>
    <cellStyle name="20% - Ênfase4 2 3 3 2 2" xfId="3722" xr:uid="{00000000-0005-0000-0000-00004D0C0000}"/>
    <cellStyle name="20% - Ênfase4 2 3 3 2 3" xfId="6301" xr:uid="{00000000-0005-0000-0000-00004E0C0000}"/>
    <cellStyle name="20% - Ênfase4 2 3 3 2 4" xfId="8878" xr:uid="{00000000-0005-0000-0000-00004F0C0000}"/>
    <cellStyle name="20% - Ênfase4 2 3 3 2 5" xfId="11456" xr:uid="{00000000-0005-0000-0000-0000500C0000}"/>
    <cellStyle name="20% - Ênfase4 2 3 3 2 6" xfId="14077" xr:uid="{00000000-0005-0000-0000-0000510C0000}"/>
    <cellStyle name="20% - Ênfase4 2 3 3 3" xfId="1123" xr:uid="{00000000-0005-0000-0000-0000520C0000}"/>
    <cellStyle name="20% - Ênfase4 2 3 3 3 2" xfId="3723" xr:uid="{00000000-0005-0000-0000-0000530C0000}"/>
    <cellStyle name="20% - Ênfase4 2 3 3 3 3" xfId="6302" xr:uid="{00000000-0005-0000-0000-0000540C0000}"/>
    <cellStyle name="20% - Ênfase4 2 3 3 3 4" xfId="8879" xr:uid="{00000000-0005-0000-0000-0000550C0000}"/>
    <cellStyle name="20% - Ênfase4 2 3 3 3 5" xfId="11457" xr:uid="{00000000-0005-0000-0000-0000560C0000}"/>
    <cellStyle name="20% - Ênfase4 2 3 3 3 6" xfId="14078" xr:uid="{00000000-0005-0000-0000-0000570C0000}"/>
    <cellStyle name="20% - Ênfase4 2 3 3 4" xfId="1124" xr:uid="{00000000-0005-0000-0000-0000580C0000}"/>
    <cellStyle name="20% - Ênfase4 2 3 3 4 2" xfId="3724" xr:uid="{00000000-0005-0000-0000-0000590C0000}"/>
    <cellStyle name="20% - Ênfase4 2 3 3 4 3" xfId="6303" xr:uid="{00000000-0005-0000-0000-00005A0C0000}"/>
    <cellStyle name="20% - Ênfase4 2 3 3 4 4" xfId="8880" xr:uid="{00000000-0005-0000-0000-00005B0C0000}"/>
    <cellStyle name="20% - Ênfase4 2 3 3 4 5" xfId="11458" xr:uid="{00000000-0005-0000-0000-00005C0C0000}"/>
    <cellStyle name="20% - Ênfase4 2 3 3 4 6" xfId="14079" xr:uid="{00000000-0005-0000-0000-00005D0C0000}"/>
    <cellStyle name="20% - Ênfase4 2 3 3 5" xfId="3008" xr:uid="{00000000-0005-0000-0000-00005E0C0000}"/>
    <cellStyle name="20% - Ênfase4 2 3 3 6" xfId="5587" xr:uid="{00000000-0005-0000-0000-00005F0C0000}"/>
    <cellStyle name="20% - Ênfase4 2 3 3 7" xfId="8164" xr:uid="{00000000-0005-0000-0000-0000600C0000}"/>
    <cellStyle name="20% - Ênfase4 2 3 3 8" xfId="10742" xr:uid="{00000000-0005-0000-0000-0000610C0000}"/>
    <cellStyle name="20% - Ênfase4 2 3 3 9" xfId="13363" xr:uid="{00000000-0005-0000-0000-0000620C0000}"/>
    <cellStyle name="20% - Ênfase4 2 3 4" xfId="628" xr:uid="{00000000-0005-0000-0000-0000630C0000}"/>
    <cellStyle name="20% - Ênfase4 2 3 4 2" xfId="1125" xr:uid="{00000000-0005-0000-0000-0000640C0000}"/>
    <cellStyle name="20% - Ênfase4 2 3 4 2 2" xfId="3725" xr:uid="{00000000-0005-0000-0000-0000650C0000}"/>
    <cellStyle name="20% - Ênfase4 2 3 4 2 3" xfId="6304" xr:uid="{00000000-0005-0000-0000-0000660C0000}"/>
    <cellStyle name="20% - Ênfase4 2 3 4 2 4" xfId="8881" xr:uid="{00000000-0005-0000-0000-0000670C0000}"/>
    <cellStyle name="20% - Ênfase4 2 3 4 2 5" xfId="11459" xr:uid="{00000000-0005-0000-0000-0000680C0000}"/>
    <cellStyle name="20% - Ênfase4 2 3 4 2 6" xfId="14080" xr:uid="{00000000-0005-0000-0000-0000690C0000}"/>
    <cellStyle name="20% - Ênfase4 2 3 4 3" xfId="1126" xr:uid="{00000000-0005-0000-0000-00006A0C0000}"/>
    <cellStyle name="20% - Ênfase4 2 3 4 3 2" xfId="3726" xr:uid="{00000000-0005-0000-0000-00006B0C0000}"/>
    <cellStyle name="20% - Ênfase4 2 3 4 3 3" xfId="6305" xr:uid="{00000000-0005-0000-0000-00006C0C0000}"/>
    <cellStyle name="20% - Ênfase4 2 3 4 3 4" xfId="8882" xr:uid="{00000000-0005-0000-0000-00006D0C0000}"/>
    <cellStyle name="20% - Ênfase4 2 3 4 3 5" xfId="11460" xr:uid="{00000000-0005-0000-0000-00006E0C0000}"/>
    <cellStyle name="20% - Ênfase4 2 3 4 3 6" xfId="14081" xr:uid="{00000000-0005-0000-0000-00006F0C0000}"/>
    <cellStyle name="20% - Ênfase4 2 3 4 4" xfId="1127" xr:uid="{00000000-0005-0000-0000-0000700C0000}"/>
    <cellStyle name="20% - Ênfase4 2 3 4 4 2" xfId="3727" xr:uid="{00000000-0005-0000-0000-0000710C0000}"/>
    <cellStyle name="20% - Ênfase4 2 3 4 4 3" xfId="6306" xr:uid="{00000000-0005-0000-0000-0000720C0000}"/>
    <cellStyle name="20% - Ênfase4 2 3 4 4 4" xfId="8883" xr:uid="{00000000-0005-0000-0000-0000730C0000}"/>
    <cellStyle name="20% - Ênfase4 2 3 4 4 5" xfId="11461" xr:uid="{00000000-0005-0000-0000-0000740C0000}"/>
    <cellStyle name="20% - Ênfase4 2 3 4 4 6" xfId="14082" xr:uid="{00000000-0005-0000-0000-0000750C0000}"/>
    <cellStyle name="20% - Ênfase4 2 3 4 5" xfId="3229" xr:uid="{00000000-0005-0000-0000-0000760C0000}"/>
    <cellStyle name="20% - Ênfase4 2 3 4 6" xfId="5808" xr:uid="{00000000-0005-0000-0000-0000770C0000}"/>
    <cellStyle name="20% - Ênfase4 2 3 4 7" xfId="8385" xr:uid="{00000000-0005-0000-0000-0000780C0000}"/>
    <cellStyle name="20% - Ênfase4 2 3 4 8" xfId="10963" xr:uid="{00000000-0005-0000-0000-0000790C0000}"/>
    <cellStyle name="20% - Ênfase4 2 3 4 9" xfId="13584" xr:uid="{00000000-0005-0000-0000-00007A0C0000}"/>
    <cellStyle name="20% - Ênfase4 2 3 5" xfId="1128" xr:uid="{00000000-0005-0000-0000-00007B0C0000}"/>
    <cellStyle name="20% - Ênfase4 2 3 5 2" xfId="3728" xr:uid="{00000000-0005-0000-0000-00007C0C0000}"/>
    <cellStyle name="20% - Ênfase4 2 3 5 3" xfId="6307" xr:uid="{00000000-0005-0000-0000-00007D0C0000}"/>
    <cellStyle name="20% - Ênfase4 2 3 5 4" xfId="8884" xr:uid="{00000000-0005-0000-0000-00007E0C0000}"/>
    <cellStyle name="20% - Ênfase4 2 3 5 5" xfId="11462" xr:uid="{00000000-0005-0000-0000-00007F0C0000}"/>
    <cellStyle name="20% - Ênfase4 2 3 5 6" xfId="14083" xr:uid="{00000000-0005-0000-0000-0000800C0000}"/>
    <cellStyle name="20% - Ênfase4 2 3 6" xfId="1129" xr:uid="{00000000-0005-0000-0000-0000810C0000}"/>
    <cellStyle name="20% - Ênfase4 2 3 6 2" xfId="3729" xr:uid="{00000000-0005-0000-0000-0000820C0000}"/>
    <cellStyle name="20% - Ênfase4 2 3 6 3" xfId="6308" xr:uid="{00000000-0005-0000-0000-0000830C0000}"/>
    <cellStyle name="20% - Ênfase4 2 3 6 4" xfId="8885" xr:uid="{00000000-0005-0000-0000-0000840C0000}"/>
    <cellStyle name="20% - Ênfase4 2 3 6 5" xfId="11463" xr:uid="{00000000-0005-0000-0000-0000850C0000}"/>
    <cellStyle name="20% - Ênfase4 2 3 6 6" xfId="14084" xr:uid="{00000000-0005-0000-0000-0000860C0000}"/>
    <cellStyle name="20% - Ênfase4 2 3 7" xfId="1130" xr:uid="{00000000-0005-0000-0000-0000870C0000}"/>
    <cellStyle name="20% - Ênfase4 2 3 7 2" xfId="3730" xr:uid="{00000000-0005-0000-0000-0000880C0000}"/>
    <cellStyle name="20% - Ênfase4 2 3 7 3" xfId="6309" xr:uid="{00000000-0005-0000-0000-0000890C0000}"/>
    <cellStyle name="20% - Ênfase4 2 3 7 4" xfId="8886" xr:uid="{00000000-0005-0000-0000-00008A0C0000}"/>
    <cellStyle name="20% - Ênfase4 2 3 7 5" xfId="11464" xr:uid="{00000000-0005-0000-0000-00008B0C0000}"/>
    <cellStyle name="20% - Ênfase4 2 3 7 6" xfId="14085" xr:uid="{00000000-0005-0000-0000-00008C0C0000}"/>
    <cellStyle name="20% - Ênfase4 2 3 8" xfId="2786" xr:uid="{00000000-0005-0000-0000-00008D0C0000}"/>
    <cellStyle name="20% - Ênfase4 2 3 9" xfId="5365" xr:uid="{00000000-0005-0000-0000-00008E0C0000}"/>
    <cellStyle name="20% - Ênfase4 2 4" xfId="119" xr:uid="{00000000-0005-0000-0000-00008F0C0000}"/>
    <cellStyle name="20% - Ênfase4 2 4 10" xfId="10458" xr:uid="{00000000-0005-0000-0000-0000900C0000}"/>
    <cellStyle name="20% - Ênfase4 2 4 11" xfId="13079" xr:uid="{00000000-0005-0000-0000-0000910C0000}"/>
    <cellStyle name="20% - Ênfase4 2 4 2" xfId="345" xr:uid="{00000000-0005-0000-0000-0000920C0000}"/>
    <cellStyle name="20% - Ênfase4 2 4 2 2" xfId="1131" xr:uid="{00000000-0005-0000-0000-0000930C0000}"/>
    <cellStyle name="20% - Ênfase4 2 4 2 2 2" xfId="3731" xr:uid="{00000000-0005-0000-0000-0000940C0000}"/>
    <cellStyle name="20% - Ênfase4 2 4 2 2 3" xfId="6310" xr:uid="{00000000-0005-0000-0000-0000950C0000}"/>
    <cellStyle name="20% - Ênfase4 2 4 2 2 4" xfId="8887" xr:uid="{00000000-0005-0000-0000-0000960C0000}"/>
    <cellStyle name="20% - Ênfase4 2 4 2 2 5" xfId="11465" xr:uid="{00000000-0005-0000-0000-0000970C0000}"/>
    <cellStyle name="20% - Ênfase4 2 4 2 2 6" xfId="14086" xr:uid="{00000000-0005-0000-0000-0000980C0000}"/>
    <cellStyle name="20% - Ênfase4 2 4 2 3" xfId="1132" xr:uid="{00000000-0005-0000-0000-0000990C0000}"/>
    <cellStyle name="20% - Ênfase4 2 4 2 3 2" xfId="3732" xr:uid="{00000000-0005-0000-0000-00009A0C0000}"/>
    <cellStyle name="20% - Ênfase4 2 4 2 3 3" xfId="6311" xr:uid="{00000000-0005-0000-0000-00009B0C0000}"/>
    <cellStyle name="20% - Ênfase4 2 4 2 3 4" xfId="8888" xr:uid="{00000000-0005-0000-0000-00009C0C0000}"/>
    <cellStyle name="20% - Ênfase4 2 4 2 3 5" xfId="11466" xr:uid="{00000000-0005-0000-0000-00009D0C0000}"/>
    <cellStyle name="20% - Ênfase4 2 4 2 3 6" xfId="14087" xr:uid="{00000000-0005-0000-0000-00009E0C0000}"/>
    <cellStyle name="20% - Ênfase4 2 4 2 4" xfId="1133" xr:uid="{00000000-0005-0000-0000-00009F0C0000}"/>
    <cellStyle name="20% - Ênfase4 2 4 2 4 2" xfId="3733" xr:uid="{00000000-0005-0000-0000-0000A00C0000}"/>
    <cellStyle name="20% - Ênfase4 2 4 2 4 3" xfId="6312" xr:uid="{00000000-0005-0000-0000-0000A10C0000}"/>
    <cellStyle name="20% - Ênfase4 2 4 2 4 4" xfId="8889" xr:uid="{00000000-0005-0000-0000-0000A20C0000}"/>
    <cellStyle name="20% - Ênfase4 2 4 2 4 5" xfId="11467" xr:uid="{00000000-0005-0000-0000-0000A30C0000}"/>
    <cellStyle name="20% - Ênfase4 2 4 2 4 6" xfId="14088" xr:uid="{00000000-0005-0000-0000-0000A40C0000}"/>
    <cellStyle name="20% - Ênfase4 2 4 2 5" xfId="2946" xr:uid="{00000000-0005-0000-0000-0000A50C0000}"/>
    <cellStyle name="20% - Ênfase4 2 4 2 6" xfId="5525" xr:uid="{00000000-0005-0000-0000-0000A60C0000}"/>
    <cellStyle name="20% - Ênfase4 2 4 2 7" xfId="8102" xr:uid="{00000000-0005-0000-0000-0000A70C0000}"/>
    <cellStyle name="20% - Ênfase4 2 4 2 8" xfId="10680" xr:uid="{00000000-0005-0000-0000-0000A80C0000}"/>
    <cellStyle name="20% - Ênfase4 2 4 2 9" xfId="13301" xr:uid="{00000000-0005-0000-0000-0000A90C0000}"/>
    <cellStyle name="20% - Ênfase4 2 4 3" xfId="566" xr:uid="{00000000-0005-0000-0000-0000AA0C0000}"/>
    <cellStyle name="20% - Ênfase4 2 4 3 2" xfId="1134" xr:uid="{00000000-0005-0000-0000-0000AB0C0000}"/>
    <cellStyle name="20% - Ênfase4 2 4 3 2 2" xfId="3734" xr:uid="{00000000-0005-0000-0000-0000AC0C0000}"/>
    <cellStyle name="20% - Ênfase4 2 4 3 2 3" xfId="6313" xr:uid="{00000000-0005-0000-0000-0000AD0C0000}"/>
    <cellStyle name="20% - Ênfase4 2 4 3 2 4" xfId="8890" xr:uid="{00000000-0005-0000-0000-0000AE0C0000}"/>
    <cellStyle name="20% - Ênfase4 2 4 3 2 5" xfId="11468" xr:uid="{00000000-0005-0000-0000-0000AF0C0000}"/>
    <cellStyle name="20% - Ênfase4 2 4 3 2 6" xfId="14089" xr:uid="{00000000-0005-0000-0000-0000B00C0000}"/>
    <cellStyle name="20% - Ênfase4 2 4 3 3" xfId="1135" xr:uid="{00000000-0005-0000-0000-0000B10C0000}"/>
    <cellStyle name="20% - Ênfase4 2 4 3 3 2" xfId="3735" xr:uid="{00000000-0005-0000-0000-0000B20C0000}"/>
    <cellStyle name="20% - Ênfase4 2 4 3 3 3" xfId="6314" xr:uid="{00000000-0005-0000-0000-0000B30C0000}"/>
    <cellStyle name="20% - Ênfase4 2 4 3 3 4" xfId="8891" xr:uid="{00000000-0005-0000-0000-0000B40C0000}"/>
    <cellStyle name="20% - Ênfase4 2 4 3 3 5" xfId="11469" xr:uid="{00000000-0005-0000-0000-0000B50C0000}"/>
    <cellStyle name="20% - Ênfase4 2 4 3 3 6" xfId="14090" xr:uid="{00000000-0005-0000-0000-0000B60C0000}"/>
    <cellStyle name="20% - Ênfase4 2 4 3 4" xfId="3167" xr:uid="{00000000-0005-0000-0000-0000B70C0000}"/>
    <cellStyle name="20% - Ênfase4 2 4 3 5" xfId="5746" xr:uid="{00000000-0005-0000-0000-0000B80C0000}"/>
    <cellStyle name="20% - Ênfase4 2 4 3 6" xfId="8323" xr:uid="{00000000-0005-0000-0000-0000B90C0000}"/>
    <cellStyle name="20% - Ênfase4 2 4 3 7" xfId="10901" xr:uid="{00000000-0005-0000-0000-0000BA0C0000}"/>
    <cellStyle name="20% - Ênfase4 2 4 3 8" xfId="13522" xr:uid="{00000000-0005-0000-0000-0000BB0C0000}"/>
    <cellStyle name="20% - Ênfase4 2 4 4" xfId="1136" xr:uid="{00000000-0005-0000-0000-0000BC0C0000}"/>
    <cellStyle name="20% - Ênfase4 2 4 4 2" xfId="3736" xr:uid="{00000000-0005-0000-0000-0000BD0C0000}"/>
    <cellStyle name="20% - Ênfase4 2 4 4 3" xfId="6315" xr:uid="{00000000-0005-0000-0000-0000BE0C0000}"/>
    <cellStyle name="20% - Ênfase4 2 4 4 4" xfId="8892" xr:uid="{00000000-0005-0000-0000-0000BF0C0000}"/>
    <cellStyle name="20% - Ênfase4 2 4 4 5" xfId="11470" xr:uid="{00000000-0005-0000-0000-0000C00C0000}"/>
    <cellStyle name="20% - Ênfase4 2 4 4 6" xfId="14091" xr:uid="{00000000-0005-0000-0000-0000C10C0000}"/>
    <cellStyle name="20% - Ênfase4 2 4 5" xfId="1137" xr:uid="{00000000-0005-0000-0000-0000C20C0000}"/>
    <cellStyle name="20% - Ênfase4 2 4 5 2" xfId="3737" xr:uid="{00000000-0005-0000-0000-0000C30C0000}"/>
    <cellStyle name="20% - Ênfase4 2 4 5 3" xfId="6316" xr:uid="{00000000-0005-0000-0000-0000C40C0000}"/>
    <cellStyle name="20% - Ênfase4 2 4 5 4" xfId="8893" xr:uid="{00000000-0005-0000-0000-0000C50C0000}"/>
    <cellStyle name="20% - Ênfase4 2 4 5 5" xfId="11471" xr:uid="{00000000-0005-0000-0000-0000C60C0000}"/>
    <cellStyle name="20% - Ênfase4 2 4 5 6" xfId="14092" xr:uid="{00000000-0005-0000-0000-0000C70C0000}"/>
    <cellStyle name="20% - Ênfase4 2 4 6" xfId="1138" xr:uid="{00000000-0005-0000-0000-0000C80C0000}"/>
    <cellStyle name="20% - Ênfase4 2 4 6 2" xfId="3738" xr:uid="{00000000-0005-0000-0000-0000C90C0000}"/>
    <cellStyle name="20% - Ênfase4 2 4 6 3" xfId="6317" xr:uid="{00000000-0005-0000-0000-0000CA0C0000}"/>
    <cellStyle name="20% - Ênfase4 2 4 6 4" xfId="8894" xr:uid="{00000000-0005-0000-0000-0000CB0C0000}"/>
    <cellStyle name="20% - Ênfase4 2 4 6 5" xfId="11472" xr:uid="{00000000-0005-0000-0000-0000CC0C0000}"/>
    <cellStyle name="20% - Ênfase4 2 4 6 6" xfId="14093" xr:uid="{00000000-0005-0000-0000-0000CD0C0000}"/>
    <cellStyle name="20% - Ênfase4 2 4 7" xfId="2724" xr:uid="{00000000-0005-0000-0000-0000CE0C0000}"/>
    <cellStyle name="20% - Ênfase4 2 4 8" xfId="5303" xr:uid="{00000000-0005-0000-0000-0000CF0C0000}"/>
    <cellStyle name="20% - Ênfase4 2 4 9" xfId="7880" xr:uid="{00000000-0005-0000-0000-0000D00C0000}"/>
    <cellStyle name="20% - Ênfase4 2 5" xfId="217" xr:uid="{00000000-0005-0000-0000-0000D10C0000}"/>
    <cellStyle name="20% - Ênfase4 2 5 10" xfId="10552" xr:uid="{00000000-0005-0000-0000-0000D20C0000}"/>
    <cellStyle name="20% - Ênfase4 2 5 11" xfId="13173" xr:uid="{00000000-0005-0000-0000-0000D30C0000}"/>
    <cellStyle name="20% - Ênfase4 2 5 2" xfId="438" xr:uid="{00000000-0005-0000-0000-0000D40C0000}"/>
    <cellStyle name="20% - Ênfase4 2 5 2 2" xfId="1139" xr:uid="{00000000-0005-0000-0000-0000D50C0000}"/>
    <cellStyle name="20% - Ênfase4 2 5 2 2 2" xfId="3739" xr:uid="{00000000-0005-0000-0000-0000D60C0000}"/>
    <cellStyle name="20% - Ênfase4 2 5 2 2 3" xfId="6318" xr:uid="{00000000-0005-0000-0000-0000D70C0000}"/>
    <cellStyle name="20% - Ênfase4 2 5 2 2 4" xfId="8895" xr:uid="{00000000-0005-0000-0000-0000D80C0000}"/>
    <cellStyle name="20% - Ênfase4 2 5 2 2 5" xfId="11473" xr:uid="{00000000-0005-0000-0000-0000D90C0000}"/>
    <cellStyle name="20% - Ênfase4 2 5 2 2 6" xfId="14094" xr:uid="{00000000-0005-0000-0000-0000DA0C0000}"/>
    <cellStyle name="20% - Ênfase4 2 5 2 3" xfId="1140" xr:uid="{00000000-0005-0000-0000-0000DB0C0000}"/>
    <cellStyle name="20% - Ênfase4 2 5 2 3 2" xfId="3740" xr:uid="{00000000-0005-0000-0000-0000DC0C0000}"/>
    <cellStyle name="20% - Ênfase4 2 5 2 3 3" xfId="6319" xr:uid="{00000000-0005-0000-0000-0000DD0C0000}"/>
    <cellStyle name="20% - Ênfase4 2 5 2 3 4" xfId="8896" xr:uid="{00000000-0005-0000-0000-0000DE0C0000}"/>
    <cellStyle name="20% - Ênfase4 2 5 2 3 5" xfId="11474" xr:uid="{00000000-0005-0000-0000-0000DF0C0000}"/>
    <cellStyle name="20% - Ênfase4 2 5 2 3 6" xfId="14095" xr:uid="{00000000-0005-0000-0000-0000E00C0000}"/>
    <cellStyle name="20% - Ênfase4 2 5 2 4" xfId="1141" xr:uid="{00000000-0005-0000-0000-0000E10C0000}"/>
    <cellStyle name="20% - Ênfase4 2 5 2 4 2" xfId="3741" xr:uid="{00000000-0005-0000-0000-0000E20C0000}"/>
    <cellStyle name="20% - Ênfase4 2 5 2 4 3" xfId="6320" xr:uid="{00000000-0005-0000-0000-0000E30C0000}"/>
    <cellStyle name="20% - Ênfase4 2 5 2 4 4" xfId="8897" xr:uid="{00000000-0005-0000-0000-0000E40C0000}"/>
    <cellStyle name="20% - Ênfase4 2 5 2 4 5" xfId="11475" xr:uid="{00000000-0005-0000-0000-0000E50C0000}"/>
    <cellStyle name="20% - Ênfase4 2 5 2 4 6" xfId="14096" xr:uid="{00000000-0005-0000-0000-0000E60C0000}"/>
    <cellStyle name="20% - Ênfase4 2 5 2 5" xfId="3039" xr:uid="{00000000-0005-0000-0000-0000E70C0000}"/>
    <cellStyle name="20% - Ênfase4 2 5 2 6" xfId="5618" xr:uid="{00000000-0005-0000-0000-0000E80C0000}"/>
    <cellStyle name="20% - Ênfase4 2 5 2 7" xfId="8195" xr:uid="{00000000-0005-0000-0000-0000E90C0000}"/>
    <cellStyle name="20% - Ênfase4 2 5 2 8" xfId="10773" xr:uid="{00000000-0005-0000-0000-0000EA0C0000}"/>
    <cellStyle name="20% - Ênfase4 2 5 2 9" xfId="13394" xr:uid="{00000000-0005-0000-0000-0000EB0C0000}"/>
    <cellStyle name="20% - Ênfase4 2 5 3" xfId="659" xr:uid="{00000000-0005-0000-0000-0000EC0C0000}"/>
    <cellStyle name="20% - Ênfase4 2 5 3 2" xfId="1142" xr:uid="{00000000-0005-0000-0000-0000ED0C0000}"/>
    <cellStyle name="20% - Ênfase4 2 5 3 2 2" xfId="3742" xr:uid="{00000000-0005-0000-0000-0000EE0C0000}"/>
    <cellStyle name="20% - Ênfase4 2 5 3 2 3" xfId="6321" xr:uid="{00000000-0005-0000-0000-0000EF0C0000}"/>
    <cellStyle name="20% - Ênfase4 2 5 3 2 4" xfId="8898" xr:uid="{00000000-0005-0000-0000-0000F00C0000}"/>
    <cellStyle name="20% - Ênfase4 2 5 3 2 5" xfId="11476" xr:uid="{00000000-0005-0000-0000-0000F10C0000}"/>
    <cellStyle name="20% - Ênfase4 2 5 3 2 6" xfId="14097" xr:uid="{00000000-0005-0000-0000-0000F20C0000}"/>
    <cellStyle name="20% - Ênfase4 2 5 3 3" xfId="1143" xr:uid="{00000000-0005-0000-0000-0000F30C0000}"/>
    <cellStyle name="20% - Ênfase4 2 5 3 3 2" xfId="3743" xr:uid="{00000000-0005-0000-0000-0000F40C0000}"/>
    <cellStyle name="20% - Ênfase4 2 5 3 3 3" xfId="6322" xr:uid="{00000000-0005-0000-0000-0000F50C0000}"/>
    <cellStyle name="20% - Ênfase4 2 5 3 3 4" xfId="8899" xr:uid="{00000000-0005-0000-0000-0000F60C0000}"/>
    <cellStyle name="20% - Ênfase4 2 5 3 3 5" xfId="11477" xr:uid="{00000000-0005-0000-0000-0000F70C0000}"/>
    <cellStyle name="20% - Ênfase4 2 5 3 3 6" xfId="14098" xr:uid="{00000000-0005-0000-0000-0000F80C0000}"/>
    <cellStyle name="20% - Ênfase4 2 5 3 4" xfId="3260" xr:uid="{00000000-0005-0000-0000-0000F90C0000}"/>
    <cellStyle name="20% - Ênfase4 2 5 3 5" xfId="5839" xr:uid="{00000000-0005-0000-0000-0000FA0C0000}"/>
    <cellStyle name="20% - Ênfase4 2 5 3 6" xfId="8416" xr:uid="{00000000-0005-0000-0000-0000FB0C0000}"/>
    <cellStyle name="20% - Ênfase4 2 5 3 7" xfId="10994" xr:uid="{00000000-0005-0000-0000-0000FC0C0000}"/>
    <cellStyle name="20% - Ênfase4 2 5 3 8" xfId="13615" xr:uid="{00000000-0005-0000-0000-0000FD0C0000}"/>
    <cellStyle name="20% - Ênfase4 2 5 4" xfId="1144" xr:uid="{00000000-0005-0000-0000-0000FE0C0000}"/>
    <cellStyle name="20% - Ênfase4 2 5 4 2" xfId="3744" xr:uid="{00000000-0005-0000-0000-0000FF0C0000}"/>
    <cellStyle name="20% - Ênfase4 2 5 4 3" xfId="6323" xr:uid="{00000000-0005-0000-0000-0000000D0000}"/>
    <cellStyle name="20% - Ênfase4 2 5 4 4" xfId="8900" xr:uid="{00000000-0005-0000-0000-0000010D0000}"/>
    <cellStyle name="20% - Ênfase4 2 5 4 5" xfId="11478" xr:uid="{00000000-0005-0000-0000-0000020D0000}"/>
    <cellStyle name="20% - Ênfase4 2 5 4 6" xfId="14099" xr:uid="{00000000-0005-0000-0000-0000030D0000}"/>
    <cellStyle name="20% - Ênfase4 2 5 5" xfId="1145" xr:uid="{00000000-0005-0000-0000-0000040D0000}"/>
    <cellStyle name="20% - Ênfase4 2 5 5 2" xfId="3745" xr:uid="{00000000-0005-0000-0000-0000050D0000}"/>
    <cellStyle name="20% - Ênfase4 2 5 5 3" xfId="6324" xr:uid="{00000000-0005-0000-0000-0000060D0000}"/>
    <cellStyle name="20% - Ênfase4 2 5 5 4" xfId="8901" xr:uid="{00000000-0005-0000-0000-0000070D0000}"/>
    <cellStyle name="20% - Ênfase4 2 5 5 5" xfId="11479" xr:uid="{00000000-0005-0000-0000-0000080D0000}"/>
    <cellStyle name="20% - Ênfase4 2 5 5 6" xfId="14100" xr:uid="{00000000-0005-0000-0000-0000090D0000}"/>
    <cellStyle name="20% - Ênfase4 2 5 6" xfId="1146" xr:uid="{00000000-0005-0000-0000-00000A0D0000}"/>
    <cellStyle name="20% - Ênfase4 2 5 6 2" xfId="3746" xr:uid="{00000000-0005-0000-0000-00000B0D0000}"/>
    <cellStyle name="20% - Ênfase4 2 5 6 3" xfId="6325" xr:uid="{00000000-0005-0000-0000-00000C0D0000}"/>
    <cellStyle name="20% - Ênfase4 2 5 6 4" xfId="8902" xr:uid="{00000000-0005-0000-0000-00000D0D0000}"/>
    <cellStyle name="20% - Ênfase4 2 5 6 5" xfId="11480" xr:uid="{00000000-0005-0000-0000-00000E0D0000}"/>
    <cellStyle name="20% - Ênfase4 2 5 6 6" xfId="14101" xr:uid="{00000000-0005-0000-0000-00000F0D0000}"/>
    <cellStyle name="20% - Ênfase4 2 5 7" xfId="2818" xr:uid="{00000000-0005-0000-0000-0000100D0000}"/>
    <cellStyle name="20% - Ênfase4 2 5 8" xfId="5397" xr:uid="{00000000-0005-0000-0000-0000110D0000}"/>
    <cellStyle name="20% - Ênfase4 2 5 9" xfId="7974" xr:uid="{00000000-0005-0000-0000-0000120D0000}"/>
    <cellStyle name="20% - Ênfase4 2 6" xfId="312" xr:uid="{00000000-0005-0000-0000-0000130D0000}"/>
    <cellStyle name="20% - Ênfase4 2 6 2" xfId="1147" xr:uid="{00000000-0005-0000-0000-0000140D0000}"/>
    <cellStyle name="20% - Ênfase4 2 6 2 2" xfId="3747" xr:uid="{00000000-0005-0000-0000-0000150D0000}"/>
    <cellStyle name="20% - Ênfase4 2 6 2 3" xfId="6326" xr:uid="{00000000-0005-0000-0000-0000160D0000}"/>
    <cellStyle name="20% - Ênfase4 2 6 2 4" xfId="8903" xr:uid="{00000000-0005-0000-0000-0000170D0000}"/>
    <cellStyle name="20% - Ênfase4 2 6 2 5" xfId="11481" xr:uid="{00000000-0005-0000-0000-0000180D0000}"/>
    <cellStyle name="20% - Ênfase4 2 6 2 6" xfId="14102" xr:uid="{00000000-0005-0000-0000-0000190D0000}"/>
    <cellStyle name="20% - Ênfase4 2 6 3" xfId="1148" xr:uid="{00000000-0005-0000-0000-00001A0D0000}"/>
    <cellStyle name="20% - Ênfase4 2 6 3 2" xfId="3748" xr:uid="{00000000-0005-0000-0000-00001B0D0000}"/>
    <cellStyle name="20% - Ênfase4 2 6 3 3" xfId="6327" xr:uid="{00000000-0005-0000-0000-00001C0D0000}"/>
    <cellStyle name="20% - Ênfase4 2 6 3 4" xfId="8904" xr:uid="{00000000-0005-0000-0000-00001D0D0000}"/>
    <cellStyle name="20% - Ênfase4 2 6 3 5" xfId="11482" xr:uid="{00000000-0005-0000-0000-00001E0D0000}"/>
    <cellStyle name="20% - Ênfase4 2 6 3 6" xfId="14103" xr:uid="{00000000-0005-0000-0000-00001F0D0000}"/>
    <cellStyle name="20% - Ênfase4 2 6 4" xfId="1149" xr:uid="{00000000-0005-0000-0000-0000200D0000}"/>
    <cellStyle name="20% - Ênfase4 2 6 4 2" xfId="3749" xr:uid="{00000000-0005-0000-0000-0000210D0000}"/>
    <cellStyle name="20% - Ênfase4 2 6 4 3" xfId="6328" xr:uid="{00000000-0005-0000-0000-0000220D0000}"/>
    <cellStyle name="20% - Ênfase4 2 6 4 4" xfId="8905" xr:uid="{00000000-0005-0000-0000-0000230D0000}"/>
    <cellStyle name="20% - Ênfase4 2 6 4 5" xfId="11483" xr:uid="{00000000-0005-0000-0000-0000240D0000}"/>
    <cellStyle name="20% - Ênfase4 2 6 4 6" xfId="14104" xr:uid="{00000000-0005-0000-0000-0000250D0000}"/>
    <cellStyle name="20% - Ênfase4 2 6 5" xfId="2913" xr:uid="{00000000-0005-0000-0000-0000260D0000}"/>
    <cellStyle name="20% - Ênfase4 2 6 6" xfId="5492" xr:uid="{00000000-0005-0000-0000-0000270D0000}"/>
    <cellStyle name="20% - Ênfase4 2 6 7" xfId="8069" xr:uid="{00000000-0005-0000-0000-0000280D0000}"/>
    <cellStyle name="20% - Ênfase4 2 6 8" xfId="10647" xr:uid="{00000000-0005-0000-0000-0000290D0000}"/>
    <cellStyle name="20% - Ênfase4 2 6 9" xfId="13268" xr:uid="{00000000-0005-0000-0000-00002A0D0000}"/>
    <cellStyle name="20% - Ênfase4 2 7" xfId="533" xr:uid="{00000000-0005-0000-0000-00002B0D0000}"/>
    <cellStyle name="20% - Ênfase4 2 7 2" xfId="1150" xr:uid="{00000000-0005-0000-0000-00002C0D0000}"/>
    <cellStyle name="20% - Ênfase4 2 7 2 2" xfId="3750" xr:uid="{00000000-0005-0000-0000-00002D0D0000}"/>
    <cellStyle name="20% - Ênfase4 2 7 2 3" xfId="6329" xr:uid="{00000000-0005-0000-0000-00002E0D0000}"/>
    <cellStyle name="20% - Ênfase4 2 7 2 4" xfId="8906" xr:uid="{00000000-0005-0000-0000-00002F0D0000}"/>
    <cellStyle name="20% - Ênfase4 2 7 2 5" xfId="11484" xr:uid="{00000000-0005-0000-0000-0000300D0000}"/>
    <cellStyle name="20% - Ênfase4 2 7 2 6" xfId="14105" xr:uid="{00000000-0005-0000-0000-0000310D0000}"/>
    <cellStyle name="20% - Ênfase4 2 7 3" xfId="1151" xr:uid="{00000000-0005-0000-0000-0000320D0000}"/>
    <cellStyle name="20% - Ênfase4 2 7 3 2" xfId="3751" xr:uid="{00000000-0005-0000-0000-0000330D0000}"/>
    <cellStyle name="20% - Ênfase4 2 7 3 3" xfId="6330" xr:uid="{00000000-0005-0000-0000-0000340D0000}"/>
    <cellStyle name="20% - Ênfase4 2 7 3 4" xfId="8907" xr:uid="{00000000-0005-0000-0000-0000350D0000}"/>
    <cellStyle name="20% - Ênfase4 2 7 3 5" xfId="11485" xr:uid="{00000000-0005-0000-0000-0000360D0000}"/>
    <cellStyle name="20% - Ênfase4 2 7 3 6" xfId="14106" xr:uid="{00000000-0005-0000-0000-0000370D0000}"/>
    <cellStyle name="20% - Ênfase4 2 7 4" xfId="1152" xr:uid="{00000000-0005-0000-0000-0000380D0000}"/>
    <cellStyle name="20% - Ênfase4 2 7 4 2" xfId="3752" xr:uid="{00000000-0005-0000-0000-0000390D0000}"/>
    <cellStyle name="20% - Ênfase4 2 7 4 3" xfId="6331" xr:uid="{00000000-0005-0000-0000-00003A0D0000}"/>
    <cellStyle name="20% - Ênfase4 2 7 4 4" xfId="8908" xr:uid="{00000000-0005-0000-0000-00003B0D0000}"/>
    <cellStyle name="20% - Ênfase4 2 7 4 5" xfId="11486" xr:uid="{00000000-0005-0000-0000-00003C0D0000}"/>
    <cellStyle name="20% - Ênfase4 2 7 4 6" xfId="14107" xr:uid="{00000000-0005-0000-0000-00003D0D0000}"/>
    <cellStyle name="20% - Ênfase4 2 7 5" xfId="3134" xr:uid="{00000000-0005-0000-0000-00003E0D0000}"/>
    <cellStyle name="20% - Ênfase4 2 7 6" xfId="5713" xr:uid="{00000000-0005-0000-0000-00003F0D0000}"/>
    <cellStyle name="20% - Ênfase4 2 7 7" xfId="8290" xr:uid="{00000000-0005-0000-0000-0000400D0000}"/>
    <cellStyle name="20% - Ênfase4 2 7 8" xfId="10868" xr:uid="{00000000-0005-0000-0000-0000410D0000}"/>
    <cellStyle name="20% - Ênfase4 2 7 9" xfId="13489" xr:uid="{00000000-0005-0000-0000-0000420D0000}"/>
    <cellStyle name="20% - Ênfase4 2 8" xfId="1153" xr:uid="{00000000-0005-0000-0000-0000430D0000}"/>
    <cellStyle name="20% - Ênfase4 2 8 2" xfId="3753" xr:uid="{00000000-0005-0000-0000-0000440D0000}"/>
    <cellStyle name="20% - Ênfase4 2 8 3" xfId="6332" xr:uid="{00000000-0005-0000-0000-0000450D0000}"/>
    <cellStyle name="20% - Ênfase4 2 8 4" xfId="8909" xr:uid="{00000000-0005-0000-0000-0000460D0000}"/>
    <cellStyle name="20% - Ênfase4 2 8 5" xfId="11487" xr:uid="{00000000-0005-0000-0000-0000470D0000}"/>
    <cellStyle name="20% - Ênfase4 2 8 6" xfId="14108" xr:uid="{00000000-0005-0000-0000-0000480D0000}"/>
    <cellStyle name="20% - Ênfase4 2 9" xfId="1154" xr:uid="{00000000-0005-0000-0000-0000490D0000}"/>
    <cellStyle name="20% - Ênfase4 2 9 2" xfId="3754" xr:uid="{00000000-0005-0000-0000-00004A0D0000}"/>
    <cellStyle name="20% - Ênfase4 2 9 3" xfId="6333" xr:uid="{00000000-0005-0000-0000-00004B0D0000}"/>
    <cellStyle name="20% - Ênfase4 2 9 4" xfId="8910" xr:uid="{00000000-0005-0000-0000-00004C0D0000}"/>
    <cellStyle name="20% - Ênfase4 2 9 5" xfId="11488" xr:uid="{00000000-0005-0000-0000-00004D0D0000}"/>
    <cellStyle name="20% - Ênfase4 2 9 6" xfId="14109" xr:uid="{00000000-0005-0000-0000-00004E0D0000}"/>
    <cellStyle name="20% - Ênfase4 3" xfId="144" xr:uid="{00000000-0005-0000-0000-00004F0D0000}"/>
    <cellStyle name="20% - Ênfase4 3 10" xfId="7901" xr:uid="{00000000-0005-0000-0000-0000500D0000}"/>
    <cellStyle name="20% - Ênfase4 3 11" xfId="10479" xr:uid="{00000000-0005-0000-0000-0000510D0000}"/>
    <cellStyle name="20% - Ênfase4 3 12" xfId="13100" xr:uid="{00000000-0005-0000-0000-0000520D0000}"/>
    <cellStyle name="20% - Ênfase4 3 2" xfId="240" xr:uid="{00000000-0005-0000-0000-0000530D0000}"/>
    <cellStyle name="20% - Ênfase4 3 2 10" xfId="10575" xr:uid="{00000000-0005-0000-0000-0000540D0000}"/>
    <cellStyle name="20% - Ênfase4 3 2 11" xfId="13196" xr:uid="{00000000-0005-0000-0000-0000550D0000}"/>
    <cellStyle name="20% - Ênfase4 3 2 2" xfId="461" xr:uid="{00000000-0005-0000-0000-0000560D0000}"/>
    <cellStyle name="20% - Ênfase4 3 2 2 2" xfId="1155" xr:uid="{00000000-0005-0000-0000-0000570D0000}"/>
    <cellStyle name="20% - Ênfase4 3 2 2 2 2" xfId="3755" xr:uid="{00000000-0005-0000-0000-0000580D0000}"/>
    <cellStyle name="20% - Ênfase4 3 2 2 2 3" xfId="6334" xr:uid="{00000000-0005-0000-0000-0000590D0000}"/>
    <cellStyle name="20% - Ênfase4 3 2 2 2 4" xfId="8911" xr:uid="{00000000-0005-0000-0000-00005A0D0000}"/>
    <cellStyle name="20% - Ênfase4 3 2 2 2 5" xfId="11489" xr:uid="{00000000-0005-0000-0000-00005B0D0000}"/>
    <cellStyle name="20% - Ênfase4 3 2 2 2 6" xfId="14110" xr:uid="{00000000-0005-0000-0000-00005C0D0000}"/>
    <cellStyle name="20% - Ênfase4 3 2 2 3" xfId="1156" xr:uid="{00000000-0005-0000-0000-00005D0D0000}"/>
    <cellStyle name="20% - Ênfase4 3 2 2 3 2" xfId="3756" xr:uid="{00000000-0005-0000-0000-00005E0D0000}"/>
    <cellStyle name="20% - Ênfase4 3 2 2 3 3" xfId="6335" xr:uid="{00000000-0005-0000-0000-00005F0D0000}"/>
    <cellStyle name="20% - Ênfase4 3 2 2 3 4" xfId="8912" xr:uid="{00000000-0005-0000-0000-0000600D0000}"/>
    <cellStyle name="20% - Ênfase4 3 2 2 3 5" xfId="11490" xr:uid="{00000000-0005-0000-0000-0000610D0000}"/>
    <cellStyle name="20% - Ênfase4 3 2 2 3 6" xfId="14111" xr:uid="{00000000-0005-0000-0000-0000620D0000}"/>
    <cellStyle name="20% - Ênfase4 3 2 2 4" xfId="1157" xr:uid="{00000000-0005-0000-0000-0000630D0000}"/>
    <cellStyle name="20% - Ênfase4 3 2 2 4 2" xfId="3757" xr:uid="{00000000-0005-0000-0000-0000640D0000}"/>
    <cellStyle name="20% - Ênfase4 3 2 2 4 3" xfId="6336" xr:uid="{00000000-0005-0000-0000-0000650D0000}"/>
    <cellStyle name="20% - Ênfase4 3 2 2 4 4" xfId="8913" xr:uid="{00000000-0005-0000-0000-0000660D0000}"/>
    <cellStyle name="20% - Ênfase4 3 2 2 4 5" xfId="11491" xr:uid="{00000000-0005-0000-0000-0000670D0000}"/>
    <cellStyle name="20% - Ênfase4 3 2 2 4 6" xfId="14112" xr:uid="{00000000-0005-0000-0000-0000680D0000}"/>
    <cellStyle name="20% - Ênfase4 3 2 2 5" xfId="3062" xr:uid="{00000000-0005-0000-0000-0000690D0000}"/>
    <cellStyle name="20% - Ênfase4 3 2 2 6" xfId="5641" xr:uid="{00000000-0005-0000-0000-00006A0D0000}"/>
    <cellStyle name="20% - Ênfase4 3 2 2 7" xfId="8218" xr:uid="{00000000-0005-0000-0000-00006B0D0000}"/>
    <cellStyle name="20% - Ênfase4 3 2 2 8" xfId="10796" xr:uid="{00000000-0005-0000-0000-00006C0D0000}"/>
    <cellStyle name="20% - Ênfase4 3 2 2 9" xfId="13417" xr:uid="{00000000-0005-0000-0000-00006D0D0000}"/>
    <cellStyle name="20% - Ênfase4 3 2 3" xfId="682" xr:uid="{00000000-0005-0000-0000-00006E0D0000}"/>
    <cellStyle name="20% - Ênfase4 3 2 3 2" xfId="1158" xr:uid="{00000000-0005-0000-0000-00006F0D0000}"/>
    <cellStyle name="20% - Ênfase4 3 2 3 2 2" xfId="3758" xr:uid="{00000000-0005-0000-0000-0000700D0000}"/>
    <cellStyle name="20% - Ênfase4 3 2 3 2 3" xfId="6337" xr:uid="{00000000-0005-0000-0000-0000710D0000}"/>
    <cellStyle name="20% - Ênfase4 3 2 3 2 4" xfId="8914" xr:uid="{00000000-0005-0000-0000-0000720D0000}"/>
    <cellStyle name="20% - Ênfase4 3 2 3 2 5" xfId="11492" xr:uid="{00000000-0005-0000-0000-0000730D0000}"/>
    <cellStyle name="20% - Ênfase4 3 2 3 2 6" xfId="14113" xr:uid="{00000000-0005-0000-0000-0000740D0000}"/>
    <cellStyle name="20% - Ênfase4 3 2 3 3" xfId="1159" xr:uid="{00000000-0005-0000-0000-0000750D0000}"/>
    <cellStyle name="20% - Ênfase4 3 2 3 3 2" xfId="3759" xr:uid="{00000000-0005-0000-0000-0000760D0000}"/>
    <cellStyle name="20% - Ênfase4 3 2 3 3 3" xfId="6338" xr:uid="{00000000-0005-0000-0000-0000770D0000}"/>
    <cellStyle name="20% - Ênfase4 3 2 3 3 4" xfId="8915" xr:uid="{00000000-0005-0000-0000-0000780D0000}"/>
    <cellStyle name="20% - Ênfase4 3 2 3 3 5" xfId="11493" xr:uid="{00000000-0005-0000-0000-0000790D0000}"/>
    <cellStyle name="20% - Ênfase4 3 2 3 3 6" xfId="14114" xr:uid="{00000000-0005-0000-0000-00007A0D0000}"/>
    <cellStyle name="20% - Ênfase4 3 2 3 4" xfId="3283" xr:uid="{00000000-0005-0000-0000-00007B0D0000}"/>
    <cellStyle name="20% - Ênfase4 3 2 3 5" xfId="5862" xr:uid="{00000000-0005-0000-0000-00007C0D0000}"/>
    <cellStyle name="20% - Ênfase4 3 2 3 6" xfId="8439" xr:uid="{00000000-0005-0000-0000-00007D0D0000}"/>
    <cellStyle name="20% - Ênfase4 3 2 3 7" xfId="11017" xr:uid="{00000000-0005-0000-0000-00007E0D0000}"/>
    <cellStyle name="20% - Ênfase4 3 2 3 8" xfId="13638" xr:uid="{00000000-0005-0000-0000-00007F0D0000}"/>
    <cellStyle name="20% - Ênfase4 3 2 4" xfId="1160" xr:uid="{00000000-0005-0000-0000-0000800D0000}"/>
    <cellStyle name="20% - Ênfase4 3 2 4 2" xfId="3760" xr:uid="{00000000-0005-0000-0000-0000810D0000}"/>
    <cellStyle name="20% - Ênfase4 3 2 4 3" xfId="6339" xr:uid="{00000000-0005-0000-0000-0000820D0000}"/>
    <cellStyle name="20% - Ênfase4 3 2 4 4" xfId="8916" xr:uid="{00000000-0005-0000-0000-0000830D0000}"/>
    <cellStyle name="20% - Ênfase4 3 2 4 5" xfId="11494" xr:uid="{00000000-0005-0000-0000-0000840D0000}"/>
    <cellStyle name="20% - Ênfase4 3 2 4 6" xfId="14115" xr:uid="{00000000-0005-0000-0000-0000850D0000}"/>
    <cellStyle name="20% - Ênfase4 3 2 5" xfId="1161" xr:uid="{00000000-0005-0000-0000-0000860D0000}"/>
    <cellStyle name="20% - Ênfase4 3 2 5 2" xfId="3761" xr:uid="{00000000-0005-0000-0000-0000870D0000}"/>
    <cellStyle name="20% - Ênfase4 3 2 5 3" xfId="6340" xr:uid="{00000000-0005-0000-0000-0000880D0000}"/>
    <cellStyle name="20% - Ênfase4 3 2 5 4" xfId="8917" xr:uid="{00000000-0005-0000-0000-0000890D0000}"/>
    <cellStyle name="20% - Ênfase4 3 2 5 5" xfId="11495" xr:uid="{00000000-0005-0000-0000-00008A0D0000}"/>
    <cellStyle name="20% - Ênfase4 3 2 5 6" xfId="14116" xr:uid="{00000000-0005-0000-0000-00008B0D0000}"/>
    <cellStyle name="20% - Ênfase4 3 2 6" xfId="1162" xr:uid="{00000000-0005-0000-0000-00008C0D0000}"/>
    <cellStyle name="20% - Ênfase4 3 2 6 2" xfId="3762" xr:uid="{00000000-0005-0000-0000-00008D0D0000}"/>
    <cellStyle name="20% - Ênfase4 3 2 6 3" xfId="6341" xr:uid="{00000000-0005-0000-0000-00008E0D0000}"/>
    <cellStyle name="20% - Ênfase4 3 2 6 4" xfId="8918" xr:uid="{00000000-0005-0000-0000-00008F0D0000}"/>
    <cellStyle name="20% - Ênfase4 3 2 6 5" xfId="11496" xr:uid="{00000000-0005-0000-0000-0000900D0000}"/>
    <cellStyle name="20% - Ênfase4 3 2 6 6" xfId="14117" xr:uid="{00000000-0005-0000-0000-0000910D0000}"/>
    <cellStyle name="20% - Ênfase4 3 2 7" xfId="2841" xr:uid="{00000000-0005-0000-0000-0000920D0000}"/>
    <cellStyle name="20% - Ênfase4 3 2 8" xfId="5420" xr:uid="{00000000-0005-0000-0000-0000930D0000}"/>
    <cellStyle name="20% - Ênfase4 3 2 9" xfId="7997" xr:uid="{00000000-0005-0000-0000-0000940D0000}"/>
    <cellStyle name="20% - Ênfase4 3 3" xfId="366" xr:uid="{00000000-0005-0000-0000-0000950D0000}"/>
    <cellStyle name="20% - Ênfase4 3 3 2" xfId="1163" xr:uid="{00000000-0005-0000-0000-0000960D0000}"/>
    <cellStyle name="20% - Ênfase4 3 3 2 2" xfId="3763" xr:uid="{00000000-0005-0000-0000-0000970D0000}"/>
    <cellStyle name="20% - Ênfase4 3 3 2 3" xfId="6342" xr:uid="{00000000-0005-0000-0000-0000980D0000}"/>
    <cellStyle name="20% - Ênfase4 3 3 2 4" xfId="8919" xr:uid="{00000000-0005-0000-0000-0000990D0000}"/>
    <cellStyle name="20% - Ênfase4 3 3 2 5" xfId="11497" xr:uid="{00000000-0005-0000-0000-00009A0D0000}"/>
    <cellStyle name="20% - Ênfase4 3 3 2 6" xfId="14118" xr:uid="{00000000-0005-0000-0000-00009B0D0000}"/>
    <cellStyle name="20% - Ênfase4 3 3 3" xfId="1164" xr:uid="{00000000-0005-0000-0000-00009C0D0000}"/>
    <cellStyle name="20% - Ênfase4 3 3 3 2" xfId="3764" xr:uid="{00000000-0005-0000-0000-00009D0D0000}"/>
    <cellStyle name="20% - Ênfase4 3 3 3 3" xfId="6343" xr:uid="{00000000-0005-0000-0000-00009E0D0000}"/>
    <cellStyle name="20% - Ênfase4 3 3 3 4" xfId="8920" xr:uid="{00000000-0005-0000-0000-00009F0D0000}"/>
    <cellStyle name="20% - Ênfase4 3 3 3 5" xfId="11498" xr:uid="{00000000-0005-0000-0000-0000A00D0000}"/>
    <cellStyle name="20% - Ênfase4 3 3 3 6" xfId="14119" xr:uid="{00000000-0005-0000-0000-0000A10D0000}"/>
    <cellStyle name="20% - Ênfase4 3 3 4" xfId="1165" xr:uid="{00000000-0005-0000-0000-0000A20D0000}"/>
    <cellStyle name="20% - Ênfase4 3 3 4 2" xfId="3765" xr:uid="{00000000-0005-0000-0000-0000A30D0000}"/>
    <cellStyle name="20% - Ênfase4 3 3 4 3" xfId="6344" xr:uid="{00000000-0005-0000-0000-0000A40D0000}"/>
    <cellStyle name="20% - Ênfase4 3 3 4 4" xfId="8921" xr:uid="{00000000-0005-0000-0000-0000A50D0000}"/>
    <cellStyle name="20% - Ênfase4 3 3 4 5" xfId="11499" xr:uid="{00000000-0005-0000-0000-0000A60D0000}"/>
    <cellStyle name="20% - Ênfase4 3 3 4 6" xfId="14120" xr:uid="{00000000-0005-0000-0000-0000A70D0000}"/>
    <cellStyle name="20% - Ênfase4 3 3 5" xfId="2967" xr:uid="{00000000-0005-0000-0000-0000A80D0000}"/>
    <cellStyle name="20% - Ênfase4 3 3 6" xfId="5546" xr:uid="{00000000-0005-0000-0000-0000A90D0000}"/>
    <cellStyle name="20% - Ênfase4 3 3 7" xfId="8123" xr:uid="{00000000-0005-0000-0000-0000AA0D0000}"/>
    <cellStyle name="20% - Ênfase4 3 3 8" xfId="10701" xr:uid="{00000000-0005-0000-0000-0000AB0D0000}"/>
    <cellStyle name="20% - Ênfase4 3 3 9" xfId="13322" xr:uid="{00000000-0005-0000-0000-0000AC0D0000}"/>
    <cellStyle name="20% - Ênfase4 3 4" xfId="587" xr:uid="{00000000-0005-0000-0000-0000AD0D0000}"/>
    <cellStyle name="20% - Ênfase4 3 4 2" xfId="1166" xr:uid="{00000000-0005-0000-0000-0000AE0D0000}"/>
    <cellStyle name="20% - Ênfase4 3 4 2 2" xfId="3766" xr:uid="{00000000-0005-0000-0000-0000AF0D0000}"/>
    <cellStyle name="20% - Ênfase4 3 4 2 3" xfId="6345" xr:uid="{00000000-0005-0000-0000-0000B00D0000}"/>
    <cellStyle name="20% - Ênfase4 3 4 2 4" xfId="8922" xr:uid="{00000000-0005-0000-0000-0000B10D0000}"/>
    <cellStyle name="20% - Ênfase4 3 4 2 5" xfId="11500" xr:uid="{00000000-0005-0000-0000-0000B20D0000}"/>
    <cellStyle name="20% - Ênfase4 3 4 2 6" xfId="14121" xr:uid="{00000000-0005-0000-0000-0000B30D0000}"/>
    <cellStyle name="20% - Ênfase4 3 4 3" xfId="1167" xr:uid="{00000000-0005-0000-0000-0000B40D0000}"/>
    <cellStyle name="20% - Ênfase4 3 4 3 2" xfId="3767" xr:uid="{00000000-0005-0000-0000-0000B50D0000}"/>
    <cellStyle name="20% - Ênfase4 3 4 3 3" xfId="6346" xr:uid="{00000000-0005-0000-0000-0000B60D0000}"/>
    <cellStyle name="20% - Ênfase4 3 4 3 4" xfId="8923" xr:uid="{00000000-0005-0000-0000-0000B70D0000}"/>
    <cellStyle name="20% - Ênfase4 3 4 3 5" xfId="11501" xr:uid="{00000000-0005-0000-0000-0000B80D0000}"/>
    <cellStyle name="20% - Ênfase4 3 4 3 6" xfId="14122" xr:uid="{00000000-0005-0000-0000-0000B90D0000}"/>
    <cellStyle name="20% - Ênfase4 3 4 4" xfId="1168" xr:uid="{00000000-0005-0000-0000-0000BA0D0000}"/>
    <cellStyle name="20% - Ênfase4 3 4 4 2" xfId="3768" xr:uid="{00000000-0005-0000-0000-0000BB0D0000}"/>
    <cellStyle name="20% - Ênfase4 3 4 4 3" xfId="6347" xr:uid="{00000000-0005-0000-0000-0000BC0D0000}"/>
    <cellStyle name="20% - Ênfase4 3 4 4 4" xfId="8924" xr:uid="{00000000-0005-0000-0000-0000BD0D0000}"/>
    <cellStyle name="20% - Ênfase4 3 4 4 5" xfId="11502" xr:uid="{00000000-0005-0000-0000-0000BE0D0000}"/>
    <cellStyle name="20% - Ênfase4 3 4 4 6" xfId="14123" xr:uid="{00000000-0005-0000-0000-0000BF0D0000}"/>
    <cellStyle name="20% - Ênfase4 3 4 5" xfId="3188" xr:uid="{00000000-0005-0000-0000-0000C00D0000}"/>
    <cellStyle name="20% - Ênfase4 3 4 6" xfId="5767" xr:uid="{00000000-0005-0000-0000-0000C10D0000}"/>
    <cellStyle name="20% - Ênfase4 3 4 7" xfId="8344" xr:uid="{00000000-0005-0000-0000-0000C20D0000}"/>
    <cellStyle name="20% - Ênfase4 3 4 8" xfId="10922" xr:uid="{00000000-0005-0000-0000-0000C30D0000}"/>
    <cellStyle name="20% - Ênfase4 3 4 9" xfId="13543" xr:uid="{00000000-0005-0000-0000-0000C40D0000}"/>
    <cellStyle name="20% - Ênfase4 3 5" xfId="1169" xr:uid="{00000000-0005-0000-0000-0000C50D0000}"/>
    <cellStyle name="20% - Ênfase4 3 5 2" xfId="3769" xr:uid="{00000000-0005-0000-0000-0000C60D0000}"/>
    <cellStyle name="20% - Ênfase4 3 5 3" xfId="6348" xr:uid="{00000000-0005-0000-0000-0000C70D0000}"/>
    <cellStyle name="20% - Ênfase4 3 5 4" xfId="8925" xr:uid="{00000000-0005-0000-0000-0000C80D0000}"/>
    <cellStyle name="20% - Ênfase4 3 5 5" xfId="11503" xr:uid="{00000000-0005-0000-0000-0000C90D0000}"/>
    <cellStyle name="20% - Ênfase4 3 5 6" xfId="14124" xr:uid="{00000000-0005-0000-0000-0000CA0D0000}"/>
    <cellStyle name="20% - Ênfase4 3 6" xfId="1170" xr:uid="{00000000-0005-0000-0000-0000CB0D0000}"/>
    <cellStyle name="20% - Ênfase4 3 6 2" xfId="3770" xr:uid="{00000000-0005-0000-0000-0000CC0D0000}"/>
    <cellStyle name="20% - Ênfase4 3 6 3" xfId="6349" xr:uid="{00000000-0005-0000-0000-0000CD0D0000}"/>
    <cellStyle name="20% - Ênfase4 3 6 4" xfId="8926" xr:uid="{00000000-0005-0000-0000-0000CE0D0000}"/>
    <cellStyle name="20% - Ênfase4 3 6 5" xfId="11504" xr:uid="{00000000-0005-0000-0000-0000CF0D0000}"/>
    <cellStyle name="20% - Ênfase4 3 6 6" xfId="14125" xr:uid="{00000000-0005-0000-0000-0000D00D0000}"/>
    <cellStyle name="20% - Ênfase4 3 7" xfId="1171" xr:uid="{00000000-0005-0000-0000-0000D10D0000}"/>
    <cellStyle name="20% - Ênfase4 3 7 2" xfId="3771" xr:uid="{00000000-0005-0000-0000-0000D20D0000}"/>
    <cellStyle name="20% - Ênfase4 3 7 3" xfId="6350" xr:uid="{00000000-0005-0000-0000-0000D30D0000}"/>
    <cellStyle name="20% - Ênfase4 3 7 4" xfId="8927" xr:uid="{00000000-0005-0000-0000-0000D40D0000}"/>
    <cellStyle name="20% - Ênfase4 3 7 5" xfId="11505" xr:uid="{00000000-0005-0000-0000-0000D50D0000}"/>
    <cellStyle name="20% - Ênfase4 3 7 6" xfId="14126" xr:uid="{00000000-0005-0000-0000-0000D60D0000}"/>
    <cellStyle name="20% - Ênfase4 3 8" xfId="2745" xr:uid="{00000000-0005-0000-0000-0000D70D0000}"/>
    <cellStyle name="20% - Ênfase4 3 9" xfId="5324" xr:uid="{00000000-0005-0000-0000-0000D80D0000}"/>
    <cellStyle name="20% - Ênfase4 4" xfId="169" xr:uid="{00000000-0005-0000-0000-0000D90D0000}"/>
    <cellStyle name="20% - Ênfase4 4 10" xfId="7926" xr:uid="{00000000-0005-0000-0000-0000DA0D0000}"/>
    <cellStyle name="20% - Ênfase4 4 11" xfId="10504" xr:uid="{00000000-0005-0000-0000-0000DB0D0000}"/>
    <cellStyle name="20% - Ênfase4 4 12" xfId="13125" xr:uid="{00000000-0005-0000-0000-0000DC0D0000}"/>
    <cellStyle name="20% - Ênfase4 4 2" xfId="265" xr:uid="{00000000-0005-0000-0000-0000DD0D0000}"/>
    <cellStyle name="20% - Ênfase4 4 2 10" xfId="10600" xr:uid="{00000000-0005-0000-0000-0000DE0D0000}"/>
    <cellStyle name="20% - Ênfase4 4 2 11" xfId="13221" xr:uid="{00000000-0005-0000-0000-0000DF0D0000}"/>
    <cellStyle name="20% - Ênfase4 4 2 2" xfId="486" xr:uid="{00000000-0005-0000-0000-0000E00D0000}"/>
    <cellStyle name="20% - Ênfase4 4 2 2 2" xfId="1172" xr:uid="{00000000-0005-0000-0000-0000E10D0000}"/>
    <cellStyle name="20% - Ênfase4 4 2 2 2 2" xfId="3772" xr:uid="{00000000-0005-0000-0000-0000E20D0000}"/>
    <cellStyle name="20% - Ênfase4 4 2 2 2 3" xfId="6351" xr:uid="{00000000-0005-0000-0000-0000E30D0000}"/>
    <cellStyle name="20% - Ênfase4 4 2 2 2 4" xfId="8928" xr:uid="{00000000-0005-0000-0000-0000E40D0000}"/>
    <cellStyle name="20% - Ênfase4 4 2 2 2 5" xfId="11506" xr:uid="{00000000-0005-0000-0000-0000E50D0000}"/>
    <cellStyle name="20% - Ênfase4 4 2 2 2 6" xfId="14127" xr:uid="{00000000-0005-0000-0000-0000E60D0000}"/>
    <cellStyle name="20% - Ênfase4 4 2 2 3" xfId="1173" xr:uid="{00000000-0005-0000-0000-0000E70D0000}"/>
    <cellStyle name="20% - Ênfase4 4 2 2 3 2" xfId="3773" xr:uid="{00000000-0005-0000-0000-0000E80D0000}"/>
    <cellStyle name="20% - Ênfase4 4 2 2 3 3" xfId="6352" xr:uid="{00000000-0005-0000-0000-0000E90D0000}"/>
    <cellStyle name="20% - Ênfase4 4 2 2 3 4" xfId="8929" xr:uid="{00000000-0005-0000-0000-0000EA0D0000}"/>
    <cellStyle name="20% - Ênfase4 4 2 2 3 5" xfId="11507" xr:uid="{00000000-0005-0000-0000-0000EB0D0000}"/>
    <cellStyle name="20% - Ênfase4 4 2 2 3 6" xfId="14128" xr:uid="{00000000-0005-0000-0000-0000EC0D0000}"/>
    <cellStyle name="20% - Ênfase4 4 2 2 4" xfId="1174" xr:uid="{00000000-0005-0000-0000-0000ED0D0000}"/>
    <cellStyle name="20% - Ênfase4 4 2 2 4 2" xfId="3774" xr:uid="{00000000-0005-0000-0000-0000EE0D0000}"/>
    <cellStyle name="20% - Ênfase4 4 2 2 4 3" xfId="6353" xr:uid="{00000000-0005-0000-0000-0000EF0D0000}"/>
    <cellStyle name="20% - Ênfase4 4 2 2 4 4" xfId="8930" xr:uid="{00000000-0005-0000-0000-0000F00D0000}"/>
    <cellStyle name="20% - Ênfase4 4 2 2 4 5" xfId="11508" xr:uid="{00000000-0005-0000-0000-0000F10D0000}"/>
    <cellStyle name="20% - Ênfase4 4 2 2 4 6" xfId="14129" xr:uid="{00000000-0005-0000-0000-0000F20D0000}"/>
    <cellStyle name="20% - Ênfase4 4 2 2 5" xfId="3087" xr:uid="{00000000-0005-0000-0000-0000F30D0000}"/>
    <cellStyle name="20% - Ênfase4 4 2 2 6" xfId="5666" xr:uid="{00000000-0005-0000-0000-0000F40D0000}"/>
    <cellStyle name="20% - Ênfase4 4 2 2 7" xfId="8243" xr:uid="{00000000-0005-0000-0000-0000F50D0000}"/>
    <cellStyle name="20% - Ênfase4 4 2 2 8" xfId="10821" xr:uid="{00000000-0005-0000-0000-0000F60D0000}"/>
    <cellStyle name="20% - Ênfase4 4 2 2 9" xfId="13442" xr:uid="{00000000-0005-0000-0000-0000F70D0000}"/>
    <cellStyle name="20% - Ênfase4 4 2 3" xfId="707" xr:uid="{00000000-0005-0000-0000-0000F80D0000}"/>
    <cellStyle name="20% - Ênfase4 4 2 3 2" xfId="1175" xr:uid="{00000000-0005-0000-0000-0000F90D0000}"/>
    <cellStyle name="20% - Ênfase4 4 2 3 2 2" xfId="3775" xr:uid="{00000000-0005-0000-0000-0000FA0D0000}"/>
    <cellStyle name="20% - Ênfase4 4 2 3 2 3" xfId="6354" xr:uid="{00000000-0005-0000-0000-0000FB0D0000}"/>
    <cellStyle name="20% - Ênfase4 4 2 3 2 4" xfId="8931" xr:uid="{00000000-0005-0000-0000-0000FC0D0000}"/>
    <cellStyle name="20% - Ênfase4 4 2 3 2 5" xfId="11509" xr:uid="{00000000-0005-0000-0000-0000FD0D0000}"/>
    <cellStyle name="20% - Ênfase4 4 2 3 2 6" xfId="14130" xr:uid="{00000000-0005-0000-0000-0000FE0D0000}"/>
    <cellStyle name="20% - Ênfase4 4 2 3 3" xfId="1176" xr:uid="{00000000-0005-0000-0000-0000FF0D0000}"/>
    <cellStyle name="20% - Ênfase4 4 2 3 3 2" xfId="3776" xr:uid="{00000000-0005-0000-0000-0000000E0000}"/>
    <cellStyle name="20% - Ênfase4 4 2 3 3 3" xfId="6355" xr:uid="{00000000-0005-0000-0000-0000010E0000}"/>
    <cellStyle name="20% - Ênfase4 4 2 3 3 4" xfId="8932" xr:uid="{00000000-0005-0000-0000-0000020E0000}"/>
    <cellStyle name="20% - Ênfase4 4 2 3 3 5" xfId="11510" xr:uid="{00000000-0005-0000-0000-0000030E0000}"/>
    <cellStyle name="20% - Ênfase4 4 2 3 3 6" xfId="14131" xr:uid="{00000000-0005-0000-0000-0000040E0000}"/>
    <cellStyle name="20% - Ênfase4 4 2 3 4" xfId="3308" xr:uid="{00000000-0005-0000-0000-0000050E0000}"/>
    <cellStyle name="20% - Ênfase4 4 2 3 5" xfId="5887" xr:uid="{00000000-0005-0000-0000-0000060E0000}"/>
    <cellStyle name="20% - Ênfase4 4 2 3 6" xfId="8464" xr:uid="{00000000-0005-0000-0000-0000070E0000}"/>
    <cellStyle name="20% - Ênfase4 4 2 3 7" xfId="11042" xr:uid="{00000000-0005-0000-0000-0000080E0000}"/>
    <cellStyle name="20% - Ênfase4 4 2 3 8" xfId="13663" xr:uid="{00000000-0005-0000-0000-0000090E0000}"/>
    <cellStyle name="20% - Ênfase4 4 2 4" xfId="1177" xr:uid="{00000000-0005-0000-0000-00000A0E0000}"/>
    <cellStyle name="20% - Ênfase4 4 2 4 2" xfId="3777" xr:uid="{00000000-0005-0000-0000-00000B0E0000}"/>
    <cellStyle name="20% - Ênfase4 4 2 4 3" xfId="6356" xr:uid="{00000000-0005-0000-0000-00000C0E0000}"/>
    <cellStyle name="20% - Ênfase4 4 2 4 4" xfId="8933" xr:uid="{00000000-0005-0000-0000-00000D0E0000}"/>
    <cellStyle name="20% - Ênfase4 4 2 4 5" xfId="11511" xr:uid="{00000000-0005-0000-0000-00000E0E0000}"/>
    <cellStyle name="20% - Ênfase4 4 2 4 6" xfId="14132" xr:uid="{00000000-0005-0000-0000-00000F0E0000}"/>
    <cellStyle name="20% - Ênfase4 4 2 5" xfId="1178" xr:uid="{00000000-0005-0000-0000-0000100E0000}"/>
    <cellStyle name="20% - Ênfase4 4 2 5 2" xfId="3778" xr:uid="{00000000-0005-0000-0000-0000110E0000}"/>
    <cellStyle name="20% - Ênfase4 4 2 5 3" xfId="6357" xr:uid="{00000000-0005-0000-0000-0000120E0000}"/>
    <cellStyle name="20% - Ênfase4 4 2 5 4" xfId="8934" xr:uid="{00000000-0005-0000-0000-0000130E0000}"/>
    <cellStyle name="20% - Ênfase4 4 2 5 5" xfId="11512" xr:uid="{00000000-0005-0000-0000-0000140E0000}"/>
    <cellStyle name="20% - Ênfase4 4 2 5 6" xfId="14133" xr:uid="{00000000-0005-0000-0000-0000150E0000}"/>
    <cellStyle name="20% - Ênfase4 4 2 6" xfId="1179" xr:uid="{00000000-0005-0000-0000-0000160E0000}"/>
    <cellStyle name="20% - Ênfase4 4 2 6 2" xfId="3779" xr:uid="{00000000-0005-0000-0000-0000170E0000}"/>
    <cellStyle name="20% - Ênfase4 4 2 6 3" xfId="6358" xr:uid="{00000000-0005-0000-0000-0000180E0000}"/>
    <cellStyle name="20% - Ênfase4 4 2 6 4" xfId="8935" xr:uid="{00000000-0005-0000-0000-0000190E0000}"/>
    <cellStyle name="20% - Ênfase4 4 2 6 5" xfId="11513" xr:uid="{00000000-0005-0000-0000-00001A0E0000}"/>
    <cellStyle name="20% - Ênfase4 4 2 6 6" xfId="14134" xr:uid="{00000000-0005-0000-0000-00001B0E0000}"/>
    <cellStyle name="20% - Ênfase4 4 2 7" xfId="2866" xr:uid="{00000000-0005-0000-0000-00001C0E0000}"/>
    <cellStyle name="20% - Ênfase4 4 2 8" xfId="5445" xr:uid="{00000000-0005-0000-0000-00001D0E0000}"/>
    <cellStyle name="20% - Ênfase4 4 2 9" xfId="8022" xr:uid="{00000000-0005-0000-0000-00001E0E0000}"/>
    <cellStyle name="20% - Ênfase4 4 3" xfId="391" xr:uid="{00000000-0005-0000-0000-00001F0E0000}"/>
    <cellStyle name="20% - Ênfase4 4 3 2" xfId="1180" xr:uid="{00000000-0005-0000-0000-0000200E0000}"/>
    <cellStyle name="20% - Ênfase4 4 3 2 2" xfId="3780" xr:uid="{00000000-0005-0000-0000-0000210E0000}"/>
    <cellStyle name="20% - Ênfase4 4 3 2 3" xfId="6359" xr:uid="{00000000-0005-0000-0000-0000220E0000}"/>
    <cellStyle name="20% - Ênfase4 4 3 2 4" xfId="8936" xr:uid="{00000000-0005-0000-0000-0000230E0000}"/>
    <cellStyle name="20% - Ênfase4 4 3 2 5" xfId="11514" xr:uid="{00000000-0005-0000-0000-0000240E0000}"/>
    <cellStyle name="20% - Ênfase4 4 3 2 6" xfId="14135" xr:uid="{00000000-0005-0000-0000-0000250E0000}"/>
    <cellStyle name="20% - Ênfase4 4 3 3" xfId="1181" xr:uid="{00000000-0005-0000-0000-0000260E0000}"/>
    <cellStyle name="20% - Ênfase4 4 3 3 2" xfId="3781" xr:uid="{00000000-0005-0000-0000-0000270E0000}"/>
    <cellStyle name="20% - Ênfase4 4 3 3 3" xfId="6360" xr:uid="{00000000-0005-0000-0000-0000280E0000}"/>
    <cellStyle name="20% - Ênfase4 4 3 3 4" xfId="8937" xr:uid="{00000000-0005-0000-0000-0000290E0000}"/>
    <cellStyle name="20% - Ênfase4 4 3 3 5" xfId="11515" xr:uid="{00000000-0005-0000-0000-00002A0E0000}"/>
    <cellStyle name="20% - Ênfase4 4 3 3 6" xfId="14136" xr:uid="{00000000-0005-0000-0000-00002B0E0000}"/>
    <cellStyle name="20% - Ênfase4 4 3 4" xfId="1182" xr:uid="{00000000-0005-0000-0000-00002C0E0000}"/>
    <cellStyle name="20% - Ênfase4 4 3 4 2" xfId="3782" xr:uid="{00000000-0005-0000-0000-00002D0E0000}"/>
    <cellStyle name="20% - Ênfase4 4 3 4 3" xfId="6361" xr:uid="{00000000-0005-0000-0000-00002E0E0000}"/>
    <cellStyle name="20% - Ênfase4 4 3 4 4" xfId="8938" xr:uid="{00000000-0005-0000-0000-00002F0E0000}"/>
    <cellStyle name="20% - Ênfase4 4 3 4 5" xfId="11516" xr:uid="{00000000-0005-0000-0000-0000300E0000}"/>
    <cellStyle name="20% - Ênfase4 4 3 4 6" xfId="14137" xr:uid="{00000000-0005-0000-0000-0000310E0000}"/>
    <cellStyle name="20% - Ênfase4 4 3 5" xfId="2992" xr:uid="{00000000-0005-0000-0000-0000320E0000}"/>
    <cellStyle name="20% - Ênfase4 4 3 6" xfId="5571" xr:uid="{00000000-0005-0000-0000-0000330E0000}"/>
    <cellStyle name="20% - Ênfase4 4 3 7" xfId="8148" xr:uid="{00000000-0005-0000-0000-0000340E0000}"/>
    <cellStyle name="20% - Ênfase4 4 3 8" xfId="10726" xr:uid="{00000000-0005-0000-0000-0000350E0000}"/>
    <cellStyle name="20% - Ênfase4 4 3 9" xfId="13347" xr:uid="{00000000-0005-0000-0000-0000360E0000}"/>
    <cellStyle name="20% - Ênfase4 4 4" xfId="612" xr:uid="{00000000-0005-0000-0000-0000370E0000}"/>
    <cellStyle name="20% - Ênfase4 4 4 2" xfId="1183" xr:uid="{00000000-0005-0000-0000-0000380E0000}"/>
    <cellStyle name="20% - Ênfase4 4 4 2 2" xfId="3783" xr:uid="{00000000-0005-0000-0000-0000390E0000}"/>
    <cellStyle name="20% - Ênfase4 4 4 2 3" xfId="6362" xr:uid="{00000000-0005-0000-0000-00003A0E0000}"/>
    <cellStyle name="20% - Ênfase4 4 4 2 4" xfId="8939" xr:uid="{00000000-0005-0000-0000-00003B0E0000}"/>
    <cellStyle name="20% - Ênfase4 4 4 2 5" xfId="11517" xr:uid="{00000000-0005-0000-0000-00003C0E0000}"/>
    <cellStyle name="20% - Ênfase4 4 4 2 6" xfId="14138" xr:uid="{00000000-0005-0000-0000-00003D0E0000}"/>
    <cellStyle name="20% - Ênfase4 4 4 3" xfId="1184" xr:uid="{00000000-0005-0000-0000-00003E0E0000}"/>
    <cellStyle name="20% - Ênfase4 4 4 3 2" xfId="3784" xr:uid="{00000000-0005-0000-0000-00003F0E0000}"/>
    <cellStyle name="20% - Ênfase4 4 4 3 3" xfId="6363" xr:uid="{00000000-0005-0000-0000-0000400E0000}"/>
    <cellStyle name="20% - Ênfase4 4 4 3 4" xfId="8940" xr:uid="{00000000-0005-0000-0000-0000410E0000}"/>
    <cellStyle name="20% - Ênfase4 4 4 3 5" xfId="11518" xr:uid="{00000000-0005-0000-0000-0000420E0000}"/>
    <cellStyle name="20% - Ênfase4 4 4 3 6" xfId="14139" xr:uid="{00000000-0005-0000-0000-0000430E0000}"/>
    <cellStyle name="20% - Ênfase4 4 4 4" xfId="1185" xr:uid="{00000000-0005-0000-0000-0000440E0000}"/>
    <cellStyle name="20% - Ênfase4 4 4 4 2" xfId="3785" xr:uid="{00000000-0005-0000-0000-0000450E0000}"/>
    <cellStyle name="20% - Ênfase4 4 4 4 3" xfId="6364" xr:uid="{00000000-0005-0000-0000-0000460E0000}"/>
    <cellStyle name="20% - Ênfase4 4 4 4 4" xfId="8941" xr:uid="{00000000-0005-0000-0000-0000470E0000}"/>
    <cellStyle name="20% - Ênfase4 4 4 4 5" xfId="11519" xr:uid="{00000000-0005-0000-0000-0000480E0000}"/>
    <cellStyle name="20% - Ênfase4 4 4 4 6" xfId="14140" xr:uid="{00000000-0005-0000-0000-0000490E0000}"/>
    <cellStyle name="20% - Ênfase4 4 4 5" xfId="3213" xr:uid="{00000000-0005-0000-0000-00004A0E0000}"/>
    <cellStyle name="20% - Ênfase4 4 4 6" xfId="5792" xr:uid="{00000000-0005-0000-0000-00004B0E0000}"/>
    <cellStyle name="20% - Ênfase4 4 4 7" xfId="8369" xr:uid="{00000000-0005-0000-0000-00004C0E0000}"/>
    <cellStyle name="20% - Ênfase4 4 4 8" xfId="10947" xr:uid="{00000000-0005-0000-0000-00004D0E0000}"/>
    <cellStyle name="20% - Ênfase4 4 4 9" xfId="13568" xr:uid="{00000000-0005-0000-0000-00004E0E0000}"/>
    <cellStyle name="20% - Ênfase4 4 5" xfId="1186" xr:uid="{00000000-0005-0000-0000-00004F0E0000}"/>
    <cellStyle name="20% - Ênfase4 4 5 2" xfId="3786" xr:uid="{00000000-0005-0000-0000-0000500E0000}"/>
    <cellStyle name="20% - Ênfase4 4 5 3" xfId="6365" xr:uid="{00000000-0005-0000-0000-0000510E0000}"/>
    <cellStyle name="20% - Ênfase4 4 5 4" xfId="8942" xr:uid="{00000000-0005-0000-0000-0000520E0000}"/>
    <cellStyle name="20% - Ênfase4 4 5 5" xfId="11520" xr:uid="{00000000-0005-0000-0000-0000530E0000}"/>
    <cellStyle name="20% - Ênfase4 4 5 6" xfId="14141" xr:uid="{00000000-0005-0000-0000-0000540E0000}"/>
    <cellStyle name="20% - Ênfase4 4 6" xfId="1187" xr:uid="{00000000-0005-0000-0000-0000550E0000}"/>
    <cellStyle name="20% - Ênfase4 4 6 2" xfId="3787" xr:uid="{00000000-0005-0000-0000-0000560E0000}"/>
    <cellStyle name="20% - Ênfase4 4 6 3" xfId="6366" xr:uid="{00000000-0005-0000-0000-0000570E0000}"/>
    <cellStyle name="20% - Ênfase4 4 6 4" xfId="8943" xr:uid="{00000000-0005-0000-0000-0000580E0000}"/>
    <cellStyle name="20% - Ênfase4 4 6 5" xfId="11521" xr:uid="{00000000-0005-0000-0000-0000590E0000}"/>
    <cellStyle name="20% - Ênfase4 4 6 6" xfId="14142" xr:uid="{00000000-0005-0000-0000-00005A0E0000}"/>
    <cellStyle name="20% - Ênfase4 4 7" xfId="1188" xr:uid="{00000000-0005-0000-0000-00005B0E0000}"/>
    <cellStyle name="20% - Ênfase4 4 7 2" xfId="3788" xr:uid="{00000000-0005-0000-0000-00005C0E0000}"/>
    <cellStyle name="20% - Ênfase4 4 7 3" xfId="6367" xr:uid="{00000000-0005-0000-0000-00005D0E0000}"/>
    <cellStyle name="20% - Ênfase4 4 7 4" xfId="8944" xr:uid="{00000000-0005-0000-0000-00005E0E0000}"/>
    <cellStyle name="20% - Ênfase4 4 7 5" xfId="11522" xr:uid="{00000000-0005-0000-0000-00005F0E0000}"/>
    <cellStyle name="20% - Ênfase4 4 7 6" xfId="14143" xr:uid="{00000000-0005-0000-0000-0000600E0000}"/>
    <cellStyle name="20% - Ênfase4 4 8" xfId="2770" xr:uid="{00000000-0005-0000-0000-0000610E0000}"/>
    <cellStyle name="20% - Ênfase4 4 9" xfId="5349" xr:uid="{00000000-0005-0000-0000-0000620E0000}"/>
    <cellStyle name="20% - Ênfase4 5" xfId="103" xr:uid="{00000000-0005-0000-0000-0000630E0000}"/>
    <cellStyle name="20% - Ênfase4 5 10" xfId="10442" xr:uid="{00000000-0005-0000-0000-0000640E0000}"/>
    <cellStyle name="20% - Ênfase4 5 11" xfId="13063" xr:uid="{00000000-0005-0000-0000-0000650E0000}"/>
    <cellStyle name="20% - Ênfase4 5 2" xfId="329" xr:uid="{00000000-0005-0000-0000-0000660E0000}"/>
    <cellStyle name="20% - Ênfase4 5 2 2" xfId="1189" xr:uid="{00000000-0005-0000-0000-0000670E0000}"/>
    <cellStyle name="20% - Ênfase4 5 2 2 2" xfId="3789" xr:uid="{00000000-0005-0000-0000-0000680E0000}"/>
    <cellStyle name="20% - Ênfase4 5 2 2 3" xfId="6368" xr:uid="{00000000-0005-0000-0000-0000690E0000}"/>
    <cellStyle name="20% - Ênfase4 5 2 2 4" xfId="8945" xr:uid="{00000000-0005-0000-0000-00006A0E0000}"/>
    <cellStyle name="20% - Ênfase4 5 2 2 5" xfId="11523" xr:uid="{00000000-0005-0000-0000-00006B0E0000}"/>
    <cellStyle name="20% - Ênfase4 5 2 2 6" xfId="14144" xr:uid="{00000000-0005-0000-0000-00006C0E0000}"/>
    <cellStyle name="20% - Ênfase4 5 2 3" xfId="1190" xr:uid="{00000000-0005-0000-0000-00006D0E0000}"/>
    <cellStyle name="20% - Ênfase4 5 2 3 2" xfId="3790" xr:uid="{00000000-0005-0000-0000-00006E0E0000}"/>
    <cellStyle name="20% - Ênfase4 5 2 3 3" xfId="6369" xr:uid="{00000000-0005-0000-0000-00006F0E0000}"/>
    <cellStyle name="20% - Ênfase4 5 2 3 4" xfId="8946" xr:uid="{00000000-0005-0000-0000-0000700E0000}"/>
    <cellStyle name="20% - Ênfase4 5 2 3 5" xfId="11524" xr:uid="{00000000-0005-0000-0000-0000710E0000}"/>
    <cellStyle name="20% - Ênfase4 5 2 3 6" xfId="14145" xr:uid="{00000000-0005-0000-0000-0000720E0000}"/>
    <cellStyle name="20% - Ênfase4 5 2 4" xfId="1191" xr:uid="{00000000-0005-0000-0000-0000730E0000}"/>
    <cellStyle name="20% - Ênfase4 5 2 4 2" xfId="3791" xr:uid="{00000000-0005-0000-0000-0000740E0000}"/>
    <cellStyle name="20% - Ênfase4 5 2 4 3" xfId="6370" xr:uid="{00000000-0005-0000-0000-0000750E0000}"/>
    <cellStyle name="20% - Ênfase4 5 2 4 4" xfId="8947" xr:uid="{00000000-0005-0000-0000-0000760E0000}"/>
    <cellStyle name="20% - Ênfase4 5 2 4 5" xfId="11525" xr:uid="{00000000-0005-0000-0000-0000770E0000}"/>
    <cellStyle name="20% - Ênfase4 5 2 4 6" xfId="14146" xr:uid="{00000000-0005-0000-0000-0000780E0000}"/>
    <cellStyle name="20% - Ênfase4 5 2 5" xfId="2930" xr:uid="{00000000-0005-0000-0000-0000790E0000}"/>
    <cellStyle name="20% - Ênfase4 5 2 6" xfId="5509" xr:uid="{00000000-0005-0000-0000-00007A0E0000}"/>
    <cellStyle name="20% - Ênfase4 5 2 7" xfId="8086" xr:uid="{00000000-0005-0000-0000-00007B0E0000}"/>
    <cellStyle name="20% - Ênfase4 5 2 8" xfId="10664" xr:uid="{00000000-0005-0000-0000-00007C0E0000}"/>
    <cellStyle name="20% - Ênfase4 5 2 9" xfId="13285" xr:uid="{00000000-0005-0000-0000-00007D0E0000}"/>
    <cellStyle name="20% - Ênfase4 5 3" xfId="550" xr:uid="{00000000-0005-0000-0000-00007E0E0000}"/>
    <cellStyle name="20% - Ênfase4 5 3 2" xfId="1192" xr:uid="{00000000-0005-0000-0000-00007F0E0000}"/>
    <cellStyle name="20% - Ênfase4 5 3 2 2" xfId="3792" xr:uid="{00000000-0005-0000-0000-0000800E0000}"/>
    <cellStyle name="20% - Ênfase4 5 3 2 3" xfId="6371" xr:uid="{00000000-0005-0000-0000-0000810E0000}"/>
    <cellStyle name="20% - Ênfase4 5 3 2 4" xfId="8948" xr:uid="{00000000-0005-0000-0000-0000820E0000}"/>
    <cellStyle name="20% - Ênfase4 5 3 2 5" xfId="11526" xr:uid="{00000000-0005-0000-0000-0000830E0000}"/>
    <cellStyle name="20% - Ênfase4 5 3 2 6" xfId="14147" xr:uid="{00000000-0005-0000-0000-0000840E0000}"/>
    <cellStyle name="20% - Ênfase4 5 3 3" xfId="1193" xr:uid="{00000000-0005-0000-0000-0000850E0000}"/>
    <cellStyle name="20% - Ênfase4 5 3 3 2" xfId="3793" xr:uid="{00000000-0005-0000-0000-0000860E0000}"/>
    <cellStyle name="20% - Ênfase4 5 3 3 3" xfId="6372" xr:uid="{00000000-0005-0000-0000-0000870E0000}"/>
    <cellStyle name="20% - Ênfase4 5 3 3 4" xfId="8949" xr:uid="{00000000-0005-0000-0000-0000880E0000}"/>
    <cellStyle name="20% - Ênfase4 5 3 3 5" xfId="11527" xr:uid="{00000000-0005-0000-0000-0000890E0000}"/>
    <cellStyle name="20% - Ênfase4 5 3 3 6" xfId="14148" xr:uid="{00000000-0005-0000-0000-00008A0E0000}"/>
    <cellStyle name="20% - Ênfase4 5 3 4" xfId="3151" xr:uid="{00000000-0005-0000-0000-00008B0E0000}"/>
    <cellStyle name="20% - Ênfase4 5 3 5" xfId="5730" xr:uid="{00000000-0005-0000-0000-00008C0E0000}"/>
    <cellStyle name="20% - Ênfase4 5 3 6" xfId="8307" xr:uid="{00000000-0005-0000-0000-00008D0E0000}"/>
    <cellStyle name="20% - Ênfase4 5 3 7" xfId="10885" xr:uid="{00000000-0005-0000-0000-00008E0E0000}"/>
    <cellStyle name="20% - Ênfase4 5 3 8" xfId="13506" xr:uid="{00000000-0005-0000-0000-00008F0E0000}"/>
    <cellStyle name="20% - Ênfase4 5 4" xfId="1194" xr:uid="{00000000-0005-0000-0000-0000900E0000}"/>
    <cellStyle name="20% - Ênfase4 5 4 2" xfId="3794" xr:uid="{00000000-0005-0000-0000-0000910E0000}"/>
    <cellStyle name="20% - Ênfase4 5 4 3" xfId="6373" xr:uid="{00000000-0005-0000-0000-0000920E0000}"/>
    <cellStyle name="20% - Ênfase4 5 4 4" xfId="8950" xr:uid="{00000000-0005-0000-0000-0000930E0000}"/>
    <cellStyle name="20% - Ênfase4 5 4 5" xfId="11528" xr:uid="{00000000-0005-0000-0000-0000940E0000}"/>
    <cellStyle name="20% - Ênfase4 5 4 6" xfId="14149" xr:uid="{00000000-0005-0000-0000-0000950E0000}"/>
    <cellStyle name="20% - Ênfase4 5 5" xfId="1195" xr:uid="{00000000-0005-0000-0000-0000960E0000}"/>
    <cellStyle name="20% - Ênfase4 5 5 2" xfId="3795" xr:uid="{00000000-0005-0000-0000-0000970E0000}"/>
    <cellStyle name="20% - Ênfase4 5 5 3" xfId="6374" xr:uid="{00000000-0005-0000-0000-0000980E0000}"/>
    <cellStyle name="20% - Ênfase4 5 5 4" xfId="8951" xr:uid="{00000000-0005-0000-0000-0000990E0000}"/>
    <cellStyle name="20% - Ênfase4 5 5 5" xfId="11529" xr:uid="{00000000-0005-0000-0000-00009A0E0000}"/>
    <cellStyle name="20% - Ênfase4 5 5 6" xfId="14150" xr:uid="{00000000-0005-0000-0000-00009B0E0000}"/>
    <cellStyle name="20% - Ênfase4 5 6" xfId="1196" xr:uid="{00000000-0005-0000-0000-00009C0E0000}"/>
    <cellStyle name="20% - Ênfase4 5 6 2" xfId="3796" xr:uid="{00000000-0005-0000-0000-00009D0E0000}"/>
    <cellStyle name="20% - Ênfase4 5 6 3" xfId="6375" xr:uid="{00000000-0005-0000-0000-00009E0E0000}"/>
    <cellStyle name="20% - Ênfase4 5 6 4" xfId="8952" xr:uid="{00000000-0005-0000-0000-00009F0E0000}"/>
    <cellStyle name="20% - Ênfase4 5 6 5" xfId="11530" xr:uid="{00000000-0005-0000-0000-0000A00E0000}"/>
    <cellStyle name="20% - Ênfase4 5 6 6" xfId="14151" xr:uid="{00000000-0005-0000-0000-0000A10E0000}"/>
    <cellStyle name="20% - Ênfase4 5 7" xfId="2708" xr:uid="{00000000-0005-0000-0000-0000A20E0000}"/>
    <cellStyle name="20% - Ênfase4 5 8" xfId="5287" xr:uid="{00000000-0005-0000-0000-0000A30E0000}"/>
    <cellStyle name="20% - Ênfase4 5 9" xfId="7864" xr:uid="{00000000-0005-0000-0000-0000A40E0000}"/>
    <cellStyle name="20% - Ênfase4 6" xfId="200" xr:uid="{00000000-0005-0000-0000-0000A50E0000}"/>
    <cellStyle name="20% - Ênfase4 6 10" xfId="10535" xr:uid="{00000000-0005-0000-0000-0000A60E0000}"/>
    <cellStyle name="20% - Ênfase4 6 11" xfId="13156" xr:uid="{00000000-0005-0000-0000-0000A70E0000}"/>
    <cellStyle name="20% - Ênfase4 6 2" xfId="422" xr:uid="{00000000-0005-0000-0000-0000A80E0000}"/>
    <cellStyle name="20% - Ênfase4 6 2 2" xfId="1197" xr:uid="{00000000-0005-0000-0000-0000A90E0000}"/>
    <cellStyle name="20% - Ênfase4 6 2 2 2" xfId="3797" xr:uid="{00000000-0005-0000-0000-0000AA0E0000}"/>
    <cellStyle name="20% - Ênfase4 6 2 2 3" xfId="6376" xr:uid="{00000000-0005-0000-0000-0000AB0E0000}"/>
    <cellStyle name="20% - Ênfase4 6 2 2 4" xfId="8953" xr:uid="{00000000-0005-0000-0000-0000AC0E0000}"/>
    <cellStyle name="20% - Ênfase4 6 2 2 5" xfId="11531" xr:uid="{00000000-0005-0000-0000-0000AD0E0000}"/>
    <cellStyle name="20% - Ênfase4 6 2 2 6" xfId="14152" xr:uid="{00000000-0005-0000-0000-0000AE0E0000}"/>
    <cellStyle name="20% - Ênfase4 6 2 3" xfId="1198" xr:uid="{00000000-0005-0000-0000-0000AF0E0000}"/>
    <cellStyle name="20% - Ênfase4 6 2 3 2" xfId="3798" xr:uid="{00000000-0005-0000-0000-0000B00E0000}"/>
    <cellStyle name="20% - Ênfase4 6 2 3 3" xfId="6377" xr:uid="{00000000-0005-0000-0000-0000B10E0000}"/>
    <cellStyle name="20% - Ênfase4 6 2 3 4" xfId="8954" xr:uid="{00000000-0005-0000-0000-0000B20E0000}"/>
    <cellStyle name="20% - Ênfase4 6 2 3 5" xfId="11532" xr:uid="{00000000-0005-0000-0000-0000B30E0000}"/>
    <cellStyle name="20% - Ênfase4 6 2 3 6" xfId="14153" xr:uid="{00000000-0005-0000-0000-0000B40E0000}"/>
    <cellStyle name="20% - Ênfase4 6 2 4" xfId="1199" xr:uid="{00000000-0005-0000-0000-0000B50E0000}"/>
    <cellStyle name="20% - Ênfase4 6 2 4 2" xfId="3799" xr:uid="{00000000-0005-0000-0000-0000B60E0000}"/>
    <cellStyle name="20% - Ênfase4 6 2 4 3" xfId="6378" xr:uid="{00000000-0005-0000-0000-0000B70E0000}"/>
    <cellStyle name="20% - Ênfase4 6 2 4 4" xfId="8955" xr:uid="{00000000-0005-0000-0000-0000B80E0000}"/>
    <cellStyle name="20% - Ênfase4 6 2 4 5" xfId="11533" xr:uid="{00000000-0005-0000-0000-0000B90E0000}"/>
    <cellStyle name="20% - Ênfase4 6 2 4 6" xfId="14154" xr:uid="{00000000-0005-0000-0000-0000BA0E0000}"/>
    <cellStyle name="20% - Ênfase4 6 2 5" xfId="3023" xr:uid="{00000000-0005-0000-0000-0000BB0E0000}"/>
    <cellStyle name="20% - Ênfase4 6 2 6" xfId="5602" xr:uid="{00000000-0005-0000-0000-0000BC0E0000}"/>
    <cellStyle name="20% - Ênfase4 6 2 7" xfId="8179" xr:uid="{00000000-0005-0000-0000-0000BD0E0000}"/>
    <cellStyle name="20% - Ênfase4 6 2 8" xfId="10757" xr:uid="{00000000-0005-0000-0000-0000BE0E0000}"/>
    <cellStyle name="20% - Ênfase4 6 2 9" xfId="13378" xr:uid="{00000000-0005-0000-0000-0000BF0E0000}"/>
    <cellStyle name="20% - Ênfase4 6 3" xfId="643" xr:uid="{00000000-0005-0000-0000-0000C00E0000}"/>
    <cellStyle name="20% - Ênfase4 6 3 2" xfId="1200" xr:uid="{00000000-0005-0000-0000-0000C10E0000}"/>
    <cellStyle name="20% - Ênfase4 6 3 2 2" xfId="3800" xr:uid="{00000000-0005-0000-0000-0000C20E0000}"/>
    <cellStyle name="20% - Ênfase4 6 3 2 3" xfId="6379" xr:uid="{00000000-0005-0000-0000-0000C30E0000}"/>
    <cellStyle name="20% - Ênfase4 6 3 2 4" xfId="8956" xr:uid="{00000000-0005-0000-0000-0000C40E0000}"/>
    <cellStyle name="20% - Ênfase4 6 3 2 5" xfId="11534" xr:uid="{00000000-0005-0000-0000-0000C50E0000}"/>
    <cellStyle name="20% - Ênfase4 6 3 2 6" xfId="14155" xr:uid="{00000000-0005-0000-0000-0000C60E0000}"/>
    <cellStyle name="20% - Ênfase4 6 3 3" xfId="1201" xr:uid="{00000000-0005-0000-0000-0000C70E0000}"/>
    <cellStyle name="20% - Ênfase4 6 3 3 2" xfId="3801" xr:uid="{00000000-0005-0000-0000-0000C80E0000}"/>
    <cellStyle name="20% - Ênfase4 6 3 3 3" xfId="6380" xr:uid="{00000000-0005-0000-0000-0000C90E0000}"/>
    <cellStyle name="20% - Ênfase4 6 3 3 4" xfId="8957" xr:uid="{00000000-0005-0000-0000-0000CA0E0000}"/>
    <cellStyle name="20% - Ênfase4 6 3 3 5" xfId="11535" xr:uid="{00000000-0005-0000-0000-0000CB0E0000}"/>
    <cellStyle name="20% - Ênfase4 6 3 3 6" xfId="14156" xr:uid="{00000000-0005-0000-0000-0000CC0E0000}"/>
    <cellStyle name="20% - Ênfase4 6 3 4" xfId="3244" xr:uid="{00000000-0005-0000-0000-0000CD0E0000}"/>
    <cellStyle name="20% - Ênfase4 6 3 5" xfId="5823" xr:uid="{00000000-0005-0000-0000-0000CE0E0000}"/>
    <cellStyle name="20% - Ênfase4 6 3 6" xfId="8400" xr:uid="{00000000-0005-0000-0000-0000CF0E0000}"/>
    <cellStyle name="20% - Ênfase4 6 3 7" xfId="10978" xr:uid="{00000000-0005-0000-0000-0000D00E0000}"/>
    <cellStyle name="20% - Ênfase4 6 3 8" xfId="13599" xr:uid="{00000000-0005-0000-0000-0000D10E0000}"/>
    <cellStyle name="20% - Ênfase4 6 4" xfId="1202" xr:uid="{00000000-0005-0000-0000-0000D20E0000}"/>
    <cellStyle name="20% - Ênfase4 6 4 2" xfId="3802" xr:uid="{00000000-0005-0000-0000-0000D30E0000}"/>
    <cellStyle name="20% - Ênfase4 6 4 3" xfId="6381" xr:uid="{00000000-0005-0000-0000-0000D40E0000}"/>
    <cellStyle name="20% - Ênfase4 6 4 4" xfId="8958" xr:uid="{00000000-0005-0000-0000-0000D50E0000}"/>
    <cellStyle name="20% - Ênfase4 6 4 5" xfId="11536" xr:uid="{00000000-0005-0000-0000-0000D60E0000}"/>
    <cellStyle name="20% - Ênfase4 6 4 6" xfId="14157" xr:uid="{00000000-0005-0000-0000-0000D70E0000}"/>
    <cellStyle name="20% - Ênfase4 6 5" xfId="1203" xr:uid="{00000000-0005-0000-0000-0000D80E0000}"/>
    <cellStyle name="20% - Ênfase4 6 5 2" xfId="3803" xr:uid="{00000000-0005-0000-0000-0000D90E0000}"/>
    <cellStyle name="20% - Ênfase4 6 5 3" xfId="6382" xr:uid="{00000000-0005-0000-0000-0000DA0E0000}"/>
    <cellStyle name="20% - Ênfase4 6 5 4" xfId="8959" xr:uid="{00000000-0005-0000-0000-0000DB0E0000}"/>
    <cellStyle name="20% - Ênfase4 6 5 5" xfId="11537" xr:uid="{00000000-0005-0000-0000-0000DC0E0000}"/>
    <cellStyle name="20% - Ênfase4 6 5 6" xfId="14158" xr:uid="{00000000-0005-0000-0000-0000DD0E0000}"/>
    <cellStyle name="20% - Ênfase4 6 6" xfId="1204" xr:uid="{00000000-0005-0000-0000-0000DE0E0000}"/>
    <cellStyle name="20% - Ênfase4 6 6 2" xfId="3804" xr:uid="{00000000-0005-0000-0000-0000DF0E0000}"/>
    <cellStyle name="20% - Ênfase4 6 6 3" xfId="6383" xr:uid="{00000000-0005-0000-0000-0000E00E0000}"/>
    <cellStyle name="20% - Ênfase4 6 6 4" xfId="8960" xr:uid="{00000000-0005-0000-0000-0000E10E0000}"/>
    <cellStyle name="20% - Ênfase4 6 6 5" xfId="11538" xr:uid="{00000000-0005-0000-0000-0000E20E0000}"/>
    <cellStyle name="20% - Ênfase4 6 6 6" xfId="14159" xr:uid="{00000000-0005-0000-0000-0000E30E0000}"/>
    <cellStyle name="20% - Ênfase4 6 7" xfId="2801" xr:uid="{00000000-0005-0000-0000-0000E40E0000}"/>
    <cellStyle name="20% - Ênfase4 6 8" xfId="5380" xr:uid="{00000000-0005-0000-0000-0000E50E0000}"/>
    <cellStyle name="20% - Ênfase4 6 9" xfId="7957" xr:uid="{00000000-0005-0000-0000-0000E60E0000}"/>
    <cellStyle name="20% - Ênfase4 7" xfId="296" xr:uid="{00000000-0005-0000-0000-0000E70E0000}"/>
    <cellStyle name="20% - Ênfase4 7 2" xfId="1205" xr:uid="{00000000-0005-0000-0000-0000E80E0000}"/>
    <cellStyle name="20% - Ênfase4 7 2 2" xfId="3805" xr:uid="{00000000-0005-0000-0000-0000E90E0000}"/>
    <cellStyle name="20% - Ênfase4 7 2 3" xfId="6384" xr:uid="{00000000-0005-0000-0000-0000EA0E0000}"/>
    <cellStyle name="20% - Ênfase4 7 2 4" xfId="8961" xr:uid="{00000000-0005-0000-0000-0000EB0E0000}"/>
    <cellStyle name="20% - Ênfase4 7 2 5" xfId="11539" xr:uid="{00000000-0005-0000-0000-0000EC0E0000}"/>
    <cellStyle name="20% - Ênfase4 7 2 6" xfId="14160" xr:uid="{00000000-0005-0000-0000-0000ED0E0000}"/>
    <cellStyle name="20% - Ênfase4 7 3" xfId="1206" xr:uid="{00000000-0005-0000-0000-0000EE0E0000}"/>
    <cellStyle name="20% - Ênfase4 7 3 2" xfId="3806" xr:uid="{00000000-0005-0000-0000-0000EF0E0000}"/>
    <cellStyle name="20% - Ênfase4 7 3 3" xfId="6385" xr:uid="{00000000-0005-0000-0000-0000F00E0000}"/>
    <cellStyle name="20% - Ênfase4 7 3 4" xfId="8962" xr:uid="{00000000-0005-0000-0000-0000F10E0000}"/>
    <cellStyle name="20% - Ênfase4 7 3 5" xfId="11540" xr:uid="{00000000-0005-0000-0000-0000F20E0000}"/>
    <cellStyle name="20% - Ênfase4 7 3 6" xfId="14161" xr:uid="{00000000-0005-0000-0000-0000F30E0000}"/>
    <cellStyle name="20% - Ênfase4 7 4" xfId="1207" xr:uid="{00000000-0005-0000-0000-0000F40E0000}"/>
    <cellStyle name="20% - Ênfase4 7 4 2" xfId="3807" xr:uid="{00000000-0005-0000-0000-0000F50E0000}"/>
    <cellStyle name="20% - Ênfase4 7 4 3" xfId="6386" xr:uid="{00000000-0005-0000-0000-0000F60E0000}"/>
    <cellStyle name="20% - Ênfase4 7 4 4" xfId="8963" xr:uid="{00000000-0005-0000-0000-0000F70E0000}"/>
    <cellStyle name="20% - Ênfase4 7 4 5" xfId="11541" xr:uid="{00000000-0005-0000-0000-0000F80E0000}"/>
    <cellStyle name="20% - Ênfase4 7 4 6" xfId="14162" xr:uid="{00000000-0005-0000-0000-0000F90E0000}"/>
    <cellStyle name="20% - Ênfase4 7 5" xfId="2897" xr:uid="{00000000-0005-0000-0000-0000FA0E0000}"/>
    <cellStyle name="20% - Ênfase4 7 6" xfId="5476" xr:uid="{00000000-0005-0000-0000-0000FB0E0000}"/>
    <cellStyle name="20% - Ênfase4 7 7" xfId="8053" xr:uid="{00000000-0005-0000-0000-0000FC0E0000}"/>
    <cellStyle name="20% - Ênfase4 7 8" xfId="10631" xr:uid="{00000000-0005-0000-0000-0000FD0E0000}"/>
    <cellStyle name="20% - Ênfase4 7 9" xfId="13252" xr:uid="{00000000-0005-0000-0000-0000FE0E0000}"/>
    <cellStyle name="20% - Ênfase4 8" xfId="517" xr:uid="{00000000-0005-0000-0000-0000FF0E0000}"/>
    <cellStyle name="20% - Ênfase4 8 2" xfId="1208" xr:uid="{00000000-0005-0000-0000-0000000F0000}"/>
    <cellStyle name="20% - Ênfase4 8 2 2" xfId="3808" xr:uid="{00000000-0005-0000-0000-0000010F0000}"/>
    <cellStyle name="20% - Ênfase4 8 2 3" xfId="6387" xr:uid="{00000000-0005-0000-0000-0000020F0000}"/>
    <cellStyle name="20% - Ênfase4 8 2 4" xfId="8964" xr:uid="{00000000-0005-0000-0000-0000030F0000}"/>
    <cellStyle name="20% - Ênfase4 8 2 5" xfId="11542" xr:uid="{00000000-0005-0000-0000-0000040F0000}"/>
    <cellStyle name="20% - Ênfase4 8 2 6" xfId="14163" xr:uid="{00000000-0005-0000-0000-0000050F0000}"/>
    <cellStyle name="20% - Ênfase4 8 3" xfId="1209" xr:uid="{00000000-0005-0000-0000-0000060F0000}"/>
    <cellStyle name="20% - Ênfase4 8 3 2" xfId="3809" xr:uid="{00000000-0005-0000-0000-0000070F0000}"/>
    <cellStyle name="20% - Ênfase4 8 3 3" xfId="6388" xr:uid="{00000000-0005-0000-0000-0000080F0000}"/>
    <cellStyle name="20% - Ênfase4 8 3 4" xfId="8965" xr:uid="{00000000-0005-0000-0000-0000090F0000}"/>
    <cellStyle name="20% - Ênfase4 8 3 5" xfId="11543" xr:uid="{00000000-0005-0000-0000-00000A0F0000}"/>
    <cellStyle name="20% - Ênfase4 8 3 6" xfId="14164" xr:uid="{00000000-0005-0000-0000-00000B0F0000}"/>
    <cellStyle name="20% - Ênfase4 8 4" xfId="1210" xr:uid="{00000000-0005-0000-0000-00000C0F0000}"/>
    <cellStyle name="20% - Ênfase4 8 4 2" xfId="3810" xr:uid="{00000000-0005-0000-0000-00000D0F0000}"/>
    <cellStyle name="20% - Ênfase4 8 4 3" xfId="6389" xr:uid="{00000000-0005-0000-0000-00000E0F0000}"/>
    <cellStyle name="20% - Ênfase4 8 4 4" xfId="8966" xr:uid="{00000000-0005-0000-0000-00000F0F0000}"/>
    <cellStyle name="20% - Ênfase4 8 4 5" xfId="11544" xr:uid="{00000000-0005-0000-0000-0000100F0000}"/>
    <cellStyle name="20% - Ênfase4 8 4 6" xfId="14165" xr:uid="{00000000-0005-0000-0000-0000110F0000}"/>
    <cellStyle name="20% - Ênfase4 8 5" xfId="3118" xr:uid="{00000000-0005-0000-0000-0000120F0000}"/>
    <cellStyle name="20% - Ênfase4 8 6" xfId="5697" xr:uid="{00000000-0005-0000-0000-0000130F0000}"/>
    <cellStyle name="20% - Ênfase4 8 7" xfId="8274" xr:uid="{00000000-0005-0000-0000-0000140F0000}"/>
    <cellStyle name="20% - Ênfase4 8 8" xfId="10852" xr:uid="{00000000-0005-0000-0000-0000150F0000}"/>
    <cellStyle name="20% - Ênfase4 8 9" xfId="13473" xr:uid="{00000000-0005-0000-0000-0000160F0000}"/>
    <cellStyle name="20% - Ênfase4 9" xfId="1211" xr:uid="{00000000-0005-0000-0000-0000170F0000}"/>
    <cellStyle name="20% - Ênfase4 9 2" xfId="3811" xr:uid="{00000000-0005-0000-0000-0000180F0000}"/>
    <cellStyle name="20% - Ênfase4 9 3" xfId="6390" xr:uid="{00000000-0005-0000-0000-0000190F0000}"/>
    <cellStyle name="20% - Ênfase4 9 4" xfId="8967" xr:uid="{00000000-0005-0000-0000-00001A0F0000}"/>
    <cellStyle name="20% - Ênfase4 9 5" xfId="11545" xr:uid="{00000000-0005-0000-0000-00001B0F0000}"/>
    <cellStyle name="20% - Ênfase4 9 6" xfId="14166" xr:uid="{00000000-0005-0000-0000-00001C0F0000}"/>
    <cellStyle name="20% - Ênfase5" xfId="45" builtinId="46" customBuiltin="1"/>
    <cellStyle name="20% - Ênfase5 10" xfId="1212" xr:uid="{00000000-0005-0000-0000-00001E0F0000}"/>
    <cellStyle name="20% - Ênfase5 10 2" xfId="3812" xr:uid="{00000000-0005-0000-0000-00001F0F0000}"/>
    <cellStyle name="20% - Ênfase5 10 3" xfId="6391" xr:uid="{00000000-0005-0000-0000-0000200F0000}"/>
    <cellStyle name="20% - Ênfase5 10 4" xfId="8968" xr:uid="{00000000-0005-0000-0000-0000210F0000}"/>
    <cellStyle name="20% - Ênfase5 10 5" xfId="11546" xr:uid="{00000000-0005-0000-0000-0000220F0000}"/>
    <cellStyle name="20% - Ênfase5 10 6" xfId="14167" xr:uid="{00000000-0005-0000-0000-0000230F0000}"/>
    <cellStyle name="20% - Ênfase5 11" xfId="1213" xr:uid="{00000000-0005-0000-0000-0000240F0000}"/>
    <cellStyle name="20% - Ênfase5 11 2" xfId="3813" xr:uid="{00000000-0005-0000-0000-0000250F0000}"/>
    <cellStyle name="20% - Ênfase5 11 3" xfId="6392" xr:uid="{00000000-0005-0000-0000-0000260F0000}"/>
    <cellStyle name="20% - Ênfase5 11 4" xfId="8969" xr:uid="{00000000-0005-0000-0000-0000270F0000}"/>
    <cellStyle name="20% - Ênfase5 11 5" xfId="11547" xr:uid="{00000000-0005-0000-0000-0000280F0000}"/>
    <cellStyle name="20% - Ênfase5 11 6" xfId="14168" xr:uid="{00000000-0005-0000-0000-0000290F0000}"/>
    <cellStyle name="20% - Ênfase5 12" xfId="2644" xr:uid="{00000000-0005-0000-0000-00002A0F0000}"/>
    <cellStyle name="20% - Ênfase5 12 2" xfId="5227" xr:uid="{00000000-0005-0000-0000-00002B0F0000}"/>
    <cellStyle name="20% - Ênfase5 12 3" xfId="7806" xr:uid="{00000000-0005-0000-0000-00002C0F0000}"/>
    <cellStyle name="20% - Ênfase5 12 4" xfId="10383" xr:uid="{00000000-0005-0000-0000-00002D0F0000}"/>
    <cellStyle name="20% - Ênfase5 12 5" xfId="12961" xr:uid="{00000000-0005-0000-0000-00002E0F0000}"/>
    <cellStyle name="20% - Ênfase5 12 6" xfId="15582" xr:uid="{00000000-0005-0000-0000-00002F0F0000}"/>
    <cellStyle name="20% - Ênfase5 13" xfId="2676" xr:uid="{00000000-0005-0000-0000-0000300F0000}"/>
    <cellStyle name="20% - Ênfase5 14" xfId="5255" xr:uid="{00000000-0005-0000-0000-0000310F0000}"/>
    <cellStyle name="20% - Ênfase5 15" xfId="7832" xr:uid="{00000000-0005-0000-0000-0000320F0000}"/>
    <cellStyle name="20% - Ênfase5 16" xfId="10410" xr:uid="{00000000-0005-0000-0000-0000330F0000}"/>
    <cellStyle name="20% - Ênfase5 17" xfId="12976" xr:uid="{00000000-0005-0000-0000-0000340F0000}"/>
    <cellStyle name="20% - Ênfase5 18" xfId="13031" xr:uid="{00000000-0005-0000-0000-0000350F0000}"/>
    <cellStyle name="20% - Ênfase5 2" xfId="88" xr:uid="{00000000-0005-0000-0000-0000360F0000}"/>
    <cellStyle name="20% - Ênfase5 2 10" xfId="1214" xr:uid="{00000000-0005-0000-0000-0000370F0000}"/>
    <cellStyle name="20% - Ênfase5 2 10 2" xfId="3814" xr:uid="{00000000-0005-0000-0000-0000380F0000}"/>
    <cellStyle name="20% - Ênfase5 2 10 3" xfId="6393" xr:uid="{00000000-0005-0000-0000-0000390F0000}"/>
    <cellStyle name="20% - Ênfase5 2 10 4" xfId="8970" xr:uid="{00000000-0005-0000-0000-00003A0F0000}"/>
    <cellStyle name="20% - Ênfase5 2 10 5" xfId="11548" xr:uid="{00000000-0005-0000-0000-00003B0F0000}"/>
    <cellStyle name="20% - Ênfase5 2 10 6" xfId="14169" xr:uid="{00000000-0005-0000-0000-00003C0F0000}"/>
    <cellStyle name="20% - Ênfase5 2 11" xfId="2694" xr:uid="{00000000-0005-0000-0000-00003D0F0000}"/>
    <cellStyle name="20% - Ênfase5 2 12" xfId="5273" xr:uid="{00000000-0005-0000-0000-00003E0F0000}"/>
    <cellStyle name="20% - Ênfase5 2 13" xfId="7850" xr:uid="{00000000-0005-0000-0000-00003F0F0000}"/>
    <cellStyle name="20% - Ênfase5 2 14" xfId="10428" xr:uid="{00000000-0005-0000-0000-0000400F0000}"/>
    <cellStyle name="20% - Ênfase5 2 15" xfId="13049" xr:uid="{00000000-0005-0000-0000-0000410F0000}"/>
    <cellStyle name="20% - Ênfase5 2 2" xfId="163" xr:uid="{00000000-0005-0000-0000-0000420F0000}"/>
    <cellStyle name="20% - Ênfase5 2 2 10" xfId="7920" xr:uid="{00000000-0005-0000-0000-0000430F0000}"/>
    <cellStyle name="20% - Ênfase5 2 2 11" xfId="10498" xr:uid="{00000000-0005-0000-0000-0000440F0000}"/>
    <cellStyle name="20% - Ênfase5 2 2 12" xfId="13119" xr:uid="{00000000-0005-0000-0000-0000450F0000}"/>
    <cellStyle name="20% - Ênfase5 2 2 2" xfId="259" xr:uid="{00000000-0005-0000-0000-0000460F0000}"/>
    <cellStyle name="20% - Ênfase5 2 2 2 10" xfId="10594" xr:uid="{00000000-0005-0000-0000-0000470F0000}"/>
    <cellStyle name="20% - Ênfase5 2 2 2 11" xfId="13215" xr:uid="{00000000-0005-0000-0000-0000480F0000}"/>
    <cellStyle name="20% - Ênfase5 2 2 2 2" xfId="480" xr:uid="{00000000-0005-0000-0000-0000490F0000}"/>
    <cellStyle name="20% - Ênfase5 2 2 2 2 2" xfId="1215" xr:uid="{00000000-0005-0000-0000-00004A0F0000}"/>
    <cellStyle name="20% - Ênfase5 2 2 2 2 2 2" xfId="3815" xr:uid="{00000000-0005-0000-0000-00004B0F0000}"/>
    <cellStyle name="20% - Ênfase5 2 2 2 2 2 3" xfId="6394" xr:uid="{00000000-0005-0000-0000-00004C0F0000}"/>
    <cellStyle name="20% - Ênfase5 2 2 2 2 2 4" xfId="8971" xr:uid="{00000000-0005-0000-0000-00004D0F0000}"/>
    <cellStyle name="20% - Ênfase5 2 2 2 2 2 5" xfId="11549" xr:uid="{00000000-0005-0000-0000-00004E0F0000}"/>
    <cellStyle name="20% - Ênfase5 2 2 2 2 2 6" xfId="14170" xr:uid="{00000000-0005-0000-0000-00004F0F0000}"/>
    <cellStyle name="20% - Ênfase5 2 2 2 2 3" xfId="1216" xr:uid="{00000000-0005-0000-0000-0000500F0000}"/>
    <cellStyle name="20% - Ênfase5 2 2 2 2 3 2" xfId="3816" xr:uid="{00000000-0005-0000-0000-0000510F0000}"/>
    <cellStyle name="20% - Ênfase5 2 2 2 2 3 3" xfId="6395" xr:uid="{00000000-0005-0000-0000-0000520F0000}"/>
    <cellStyle name="20% - Ênfase5 2 2 2 2 3 4" xfId="8972" xr:uid="{00000000-0005-0000-0000-0000530F0000}"/>
    <cellStyle name="20% - Ênfase5 2 2 2 2 3 5" xfId="11550" xr:uid="{00000000-0005-0000-0000-0000540F0000}"/>
    <cellStyle name="20% - Ênfase5 2 2 2 2 3 6" xfId="14171" xr:uid="{00000000-0005-0000-0000-0000550F0000}"/>
    <cellStyle name="20% - Ênfase5 2 2 2 2 4" xfId="1217" xr:uid="{00000000-0005-0000-0000-0000560F0000}"/>
    <cellStyle name="20% - Ênfase5 2 2 2 2 4 2" xfId="3817" xr:uid="{00000000-0005-0000-0000-0000570F0000}"/>
    <cellStyle name="20% - Ênfase5 2 2 2 2 4 3" xfId="6396" xr:uid="{00000000-0005-0000-0000-0000580F0000}"/>
    <cellStyle name="20% - Ênfase5 2 2 2 2 4 4" xfId="8973" xr:uid="{00000000-0005-0000-0000-0000590F0000}"/>
    <cellStyle name="20% - Ênfase5 2 2 2 2 4 5" xfId="11551" xr:uid="{00000000-0005-0000-0000-00005A0F0000}"/>
    <cellStyle name="20% - Ênfase5 2 2 2 2 4 6" xfId="14172" xr:uid="{00000000-0005-0000-0000-00005B0F0000}"/>
    <cellStyle name="20% - Ênfase5 2 2 2 2 5" xfId="3081" xr:uid="{00000000-0005-0000-0000-00005C0F0000}"/>
    <cellStyle name="20% - Ênfase5 2 2 2 2 6" xfId="5660" xr:uid="{00000000-0005-0000-0000-00005D0F0000}"/>
    <cellStyle name="20% - Ênfase5 2 2 2 2 7" xfId="8237" xr:uid="{00000000-0005-0000-0000-00005E0F0000}"/>
    <cellStyle name="20% - Ênfase5 2 2 2 2 8" xfId="10815" xr:uid="{00000000-0005-0000-0000-00005F0F0000}"/>
    <cellStyle name="20% - Ênfase5 2 2 2 2 9" xfId="13436" xr:uid="{00000000-0005-0000-0000-0000600F0000}"/>
    <cellStyle name="20% - Ênfase5 2 2 2 3" xfId="701" xr:uid="{00000000-0005-0000-0000-0000610F0000}"/>
    <cellStyle name="20% - Ênfase5 2 2 2 3 2" xfId="1218" xr:uid="{00000000-0005-0000-0000-0000620F0000}"/>
    <cellStyle name="20% - Ênfase5 2 2 2 3 2 2" xfId="3818" xr:uid="{00000000-0005-0000-0000-0000630F0000}"/>
    <cellStyle name="20% - Ênfase5 2 2 2 3 2 3" xfId="6397" xr:uid="{00000000-0005-0000-0000-0000640F0000}"/>
    <cellStyle name="20% - Ênfase5 2 2 2 3 2 4" xfId="8974" xr:uid="{00000000-0005-0000-0000-0000650F0000}"/>
    <cellStyle name="20% - Ênfase5 2 2 2 3 2 5" xfId="11552" xr:uid="{00000000-0005-0000-0000-0000660F0000}"/>
    <cellStyle name="20% - Ênfase5 2 2 2 3 2 6" xfId="14173" xr:uid="{00000000-0005-0000-0000-0000670F0000}"/>
    <cellStyle name="20% - Ênfase5 2 2 2 3 3" xfId="1219" xr:uid="{00000000-0005-0000-0000-0000680F0000}"/>
    <cellStyle name="20% - Ênfase5 2 2 2 3 3 2" xfId="3819" xr:uid="{00000000-0005-0000-0000-0000690F0000}"/>
    <cellStyle name="20% - Ênfase5 2 2 2 3 3 3" xfId="6398" xr:uid="{00000000-0005-0000-0000-00006A0F0000}"/>
    <cellStyle name="20% - Ênfase5 2 2 2 3 3 4" xfId="8975" xr:uid="{00000000-0005-0000-0000-00006B0F0000}"/>
    <cellStyle name="20% - Ênfase5 2 2 2 3 3 5" xfId="11553" xr:uid="{00000000-0005-0000-0000-00006C0F0000}"/>
    <cellStyle name="20% - Ênfase5 2 2 2 3 3 6" xfId="14174" xr:uid="{00000000-0005-0000-0000-00006D0F0000}"/>
    <cellStyle name="20% - Ênfase5 2 2 2 3 4" xfId="3302" xr:uid="{00000000-0005-0000-0000-00006E0F0000}"/>
    <cellStyle name="20% - Ênfase5 2 2 2 3 5" xfId="5881" xr:uid="{00000000-0005-0000-0000-00006F0F0000}"/>
    <cellStyle name="20% - Ênfase5 2 2 2 3 6" xfId="8458" xr:uid="{00000000-0005-0000-0000-0000700F0000}"/>
    <cellStyle name="20% - Ênfase5 2 2 2 3 7" xfId="11036" xr:uid="{00000000-0005-0000-0000-0000710F0000}"/>
    <cellStyle name="20% - Ênfase5 2 2 2 3 8" xfId="13657" xr:uid="{00000000-0005-0000-0000-0000720F0000}"/>
    <cellStyle name="20% - Ênfase5 2 2 2 4" xfId="1220" xr:uid="{00000000-0005-0000-0000-0000730F0000}"/>
    <cellStyle name="20% - Ênfase5 2 2 2 4 2" xfId="3820" xr:uid="{00000000-0005-0000-0000-0000740F0000}"/>
    <cellStyle name="20% - Ênfase5 2 2 2 4 3" xfId="6399" xr:uid="{00000000-0005-0000-0000-0000750F0000}"/>
    <cellStyle name="20% - Ênfase5 2 2 2 4 4" xfId="8976" xr:uid="{00000000-0005-0000-0000-0000760F0000}"/>
    <cellStyle name="20% - Ênfase5 2 2 2 4 5" xfId="11554" xr:uid="{00000000-0005-0000-0000-0000770F0000}"/>
    <cellStyle name="20% - Ênfase5 2 2 2 4 6" xfId="14175" xr:uid="{00000000-0005-0000-0000-0000780F0000}"/>
    <cellStyle name="20% - Ênfase5 2 2 2 5" xfId="1221" xr:uid="{00000000-0005-0000-0000-0000790F0000}"/>
    <cellStyle name="20% - Ênfase5 2 2 2 5 2" xfId="3821" xr:uid="{00000000-0005-0000-0000-00007A0F0000}"/>
    <cellStyle name="20% - Ênfase5 2 2 2 5 3" xfId="6400" xr:uid="{00000000-0005-0000-0000-00007B0F0000}"/>
    <cellStyle name="20% - Ênfase5 2 2 2 5 4" xfId="8977" xr:uid="{00000000-0005-0000-0000-00007C0F0000}"/>
    <cellStyle name="20% - Ênfase5 2 2 2 5 5" xfId="11555" xr:uid="{00000000-0005-0000-0000-00007D0F0000}"/>
    <cellStyle name="20% - Ênfase5 2 2 2 5 6" xfId="14176" xr:uid="{00000000-0005-0000-0000-00007E0F0000}"/>
    <cellStyle name="20% - Ênfase5 2 2 2 6" xfId="1222" xr:uid="{00000000-0005-0000-0000-00007F0F0000}"/>
    <cellStyle name="20% - Ênfase5 2 2 2 6 2" xfId="3822" xr:uid="{00000000-0005-0000-0000-0000800F0000}"/>
    <cellStyle name="20% - Ênfase5 2 2 2 6 3" xfId="6401" xr:uid="{00000000-0005-0000-0000-0000810F0000}"/>
    <cellStyle name="20% - Ênfase5 2 2 2 6 4" xfId="8978" xr:uid="{00000000-0005-0000-0000-0000820F0000}"/>
    <cellStyle name="20% - Ênfase5 2 2 2 6 5" xfId="11556" xr:uid="{00000000-0005-0000-0000-0000830F0000}"/>
    <cellStyle name="20% - Ênfase5 2 2 2 6 6" xfId="14177" xr:uid="{00000000-0005-0000-0000-0000840F0000}"/>
    <cellStyle name="20% - Ênfase5 2 2 2 7" xfId="2860" xr:uid="{00000000-0005-0000-0000-0000850F0000}"/>
    <cellStyle name="20% - Ênfase5 2 2 2 8" xfId="5439" xr:uid="{00000000-0005-0000-0000-0000860F0000}"/>
    <cellStyle name="20% - Ênfase5 2 2 2 9" xfId="8016" xr:uid="{00000000-0005-0000-0000-0000870F0000}"/>
    <cellStyle name="20% - Ênfase5 2 2 3" xfId="385" xr:uid="{00000000-0005-0000-0000-0000880F0000}"/>
    <cellStyle name="20% - Ênfase5 2 2 3 2" xfId="1223" xr:uid="{00000000-0005-0000-0000-0000890F0000}"/>
    <cellStyle name="20% - Ênfase5 2 2 3 2 2" xfId="3823" xr:uid="{00000000-0005-0000-0000-00008A0F0000}"/>
    <cellStyle name="20% - Ênfase5 2 2 3 2 3" xfId="6402" xr:uid="{00000000-0005-0000-0000-00008B0F0000}"/>
    <cellStyle name="20% - Ênfase5 2 2 3 2 4" xfId="8979" xr:uid="{00000000-0005-0000-0000-00008C0F0000}"/>
    <cellStyle name="20% - Ênfase5 2 2 3 2 5" xfId="11557" xr:uid="{00000000-0005-0000-0000-00008D0F0000}"/>
    <cellStyle name="20% - Ênfase5 2 2 3 2 6" xfId="14178" xr:uid="{00000000-0005-0000-0000-00008E0F0000}"/>
    <cellStyle name="20% - Ênfase5 2 2 3 3" xfId="1224" xr:uid="{00000000-0005-0000-0000-00008F0F0000}"/>
    <cellStyle name="20% - Ênfase5 2 2 3 3 2" xfId="3824" xr:uid="{00000000-0005-0000-0000-0000900F0000}"/>
    <cellStyle name="20% - Ênfase5 2 2 3 3 3" xfId="6403" xr:uid="{00000000-0005-0000-0000-0000910F0000}"/>
    <cellStyle name="20% - Ênfase5 2 2 3 3 4" xfId="8980" xr:uid="{00000000-0005-0000-0000-0000920F0000}"/>
    <cellStyle name="20% - Ênfase5 2 2 3 3 5" xfId="11558" xr:uid="{00000000-0005-0000-0000-0000930F0000}"/>
    <cellStyle name="20% - Ênfase5 2 2 3 3 6" xfId="14179" xr:uid="{00000000-0005-0000-0000-0000940F0000}"/>
    <cellStyle name="20% - Ênfase5 2 2 3 4" xfId="1225" xr:uid="{00000000-0005-0000-0000-0000950F0000}"/>
    <cellStyle name="20% - Ênfase5 2 2 3 4 2" xfId="3825" xr:uid="{00000000-0005-0000-0000-0000960F0000}"/>
    <cellStyle name="20% - Ênfase5 2 2 3 4 3" xfId="6404" xr:uid="{00000000-0005-0000-0000-0000970F0000}"/>
    <cellStyle name="20% - Ênfase5 2 2 3 4 4" xfId="8981" xr:uid="{00000000-0005-0000-0000-0000980F0000}"/>
    <cellStyle name="20% - Ênfase5 2 2 3 4 5" xfId="11559" xr:uid="{00000000-0005-0000-0000-0000990F0000}"/>
    <cellStyle name="20% - Ênfase5 2 2 3 4 6" xfId="14180" xr:uid="{00000000-0005-0000-0000-00009A0F0000}"/>
    <cellStyle name="20% - Ênfase5 2 2 3 5" xfId="2986" xr:uid="{00000000-0005-0000-0000-00009B0F0000}"/>
    <cellStyle name="20% - Ênfase5 2 2 3 6" xfId="5565" xr:uid="{00000000-0005-0000-0000-00009C0F0000}"/>
    <cellStyle name="20% - Ênfase5 2 2 3 7" xfId="8142" xr:uid="{00000000-0005-0000-0000-00009D0F0000}"/>
    <cellStyle name="20% - Ênfase5 2 2 3 8" xfId="10720" xr:uid="{00000000-0005-0000-0000-00009E0F0000}"/>
    <cellStyle name="20% - Ênfase5 2 2 3 9" xfId="13341" xr:uid="{00000000-0005-0000-0000-00009F0F0000}"/>
    <cellStyle name="20% - Ênfase5 2 2 4" xfId="606" xr:uid="{00000000-0005-0000-0000-0000A00F0000}"/>
    <cellStyle name="20% - Ênfase5 2 2 4 2" xfId="1226" xr:uid="{00000000-0005-0000-0000-0000A10F0000}"/>
    <cellStyle name="20% - Ênfase5 2 2 4 2 2" xfId="3826" xr:uid="{00000000-0005-0000-0000-0000A20F0000}"/>
    <cellStyle name="20% - Ênfase5 2 2 4 2 3" xfId="6405" xr:uid="{00000000-0005-0000-0000-0000A30F0000}"/>
    <cellStyle name="20% - Ênfase5 2 2 4 2 4" xfId="8982" xr:uid="{00000000-0005-0000-0000-0000A40F0000}"/>
    <cellStyle name="20% - Ênfase5 2 2 4 2 5" xfId="11560" xr:uid="{00000000-0005-0000-0000-0000A50F0000}"/>
    <cellStyle name="20% - Ênfase5 2 2 4 2 6" xfId="14181" xr:uid="{00000000-0005-0000-0000-0000A60F0000}"/>
    <cellStyle name="20% - Ênfase5 2 2 4 3" xfId="1227" xr:uid="{00000000-0005-0000-0000-0000A70F0000}"/>
    <cellStyle name="20% - Ênfase5 2 2 4 3 2" xfId="3827" xr:uid="{00000000-0005-0000-0000-0000A80F0000}"/>
    <cellStyle name="20% - Ênfase5 2 2 4 3 3" xfId="6406" xr:uid="{00000000-0005-0000-0000-0000A90F0000}"/>
    <cellStyle name="20% - Ênfase5 2 2 4 3 4" xfId="8983" xr:uid="{00000000-0005-0000-0000-0000AA0F0000}"/>
    <cellStyle name="20% - Ênfase5 2 2 4 3 5" xfId="11561" xr:uid="{00000000-0005-0000-0000-0000AB0F0000}"/>
    <cellStyle name="20% - Ênfase5 2 2 4 3 6" xfId="14182" xr:uid="{00000000-0005-0000-0000-0000AC0F0000}"/>
    <cellStyle name="20% - Ênfase5 2 2 4 4" xfId="1228" xr:uid="{00000000-0005-0000-0000-0000AD0F0000}"/>
    <cellStyle name="20% - Ênfase5 2 2 4 4 2" xfId="3828" xr:uid="{00000000-0005-0000-0000-0000AE0F0000}"/>
    <cellStyle name="20% - Ênfase5 2 2 4 4 3" xfId="6407" xr:uid="{00000000-0005-0000-0000-0000AF0F0000}"/>
    <cellStyle name="20% - Ênfase5 2 2 4 4 4" xfId="8984" xr:uid="{00000000-0005-0000-0000-0000B00F0000}"/>
    <cellStyle name="20% - Ênfase5 2 2 4 4 5" xfId="11562" xr:uid="{00000000-0005-0000-0000-0000B10F0000}"/>
    <cellStyle name="20% - Ênfase5 2 2 4 4 6" xfId="14183" xr:uid="{00000000-0005-0000-0000-0000B20F0000}"/>
    <cellStyle name="20% - Ênfase5 2 2 4 5" xfId="3207" xr:uid="{00000000-0005-0000-0000-0000B30F0000}"/>
    <cellStyle name="20% - Ênfase5 2 2 4 6" xfId="5786" xr:uid="{00000000-0005-0000-0000-0000B40F0000}"/>
    <cellStyle name="20% - Ênfase5 2 2 4 7" xfId="8363" xr:uid="{00000000-0005-0000-0000-0000B50F0000}"/>
    <cellStyle name="20% - Ênfase5 2 2 4 8" xfId="10941" xr:uid="{00000000-0005-0000-0000-0000B60F0000}"/>
    <cellStyle name="20% - Ênfase5 2 2 4 9" xfId="13562" xr:uid="{00000000-0005-0000-0000-0000B70F0000}"/>
    <cellStyle name="20% - Ênfase5 2 2 5" xfId="1229" xr:uid="{00000000-0005-0000-0000-0000B80F0000}"/>
    <cellStyle name="20% - Ênfase5 2 2 5 2" xfId="3829" xr:uid="{00000000-0005-0000-0000-0000B90F0000}"/>
    <cellStyle name="20% - Ênfase5 2 2 5 3" xfId="6408" xr:uid="{00000000-0005-0000-0000-0000BA0F0000}"/>
    <cellStyle name="20% - Ênfase5 2 2 5 4" xfId="8985" xr:uid="{00000000-0005-0000-0000-0000BB0F0000}"/>
    <cellStyle name="20% - Ênfase5 2 2 5 5" xfId="11563" xr:uid="{00000000-0005-0000-0000-0000BC0F0000}"/>
    <cellStyle name="20% - Ênfase5 2 2 5 6" xfId="14184" xr:uid="{00000000-0005-0000-0000-0000BD0F0000}"/>
    <cellStyle name="20% - Ênfase5 2 2 6" xfId="1230" xr:uid="{00000000-0005-0000-0000-0000BE0F0000}"/>
    <cellStyle name="20% - Ênfase5 2 2 6 2" xfId="3830" xr:uid="{00000000-0005-0000-0000-0000BF0F0000}"/>
    <cellStyle name="20% - Ênfase5 2 2 6 3" xfId="6409" xr:uid="{00000000-0005-0000-0000-0000C00F0000}"/>
    <cellStyle name="20% - Ênfase5 2 2 6 4" xfId="8986" xr:uid="{00000000-0005-0000-0000-0000C10F0000}"/>
    <cellStyle name="20% - Ênfase5 2 2 6 5" xfId="11564" xr:uid="{00000000-0005-0000-0000-0000C20F0000}"/>
    <cellStyle name="20% - Ênfase5 2 2 6 6" xfId="14185" xr:uid="{00000000-0005-0000-0000-0000C30F0000}"/>
    <cellStyle name="20% - Ênfase5 2 2 7" xfId="1231" xr:uid="{00000000-0005-0000-0000-0000C40F0000}"/>
    <cellStyle name="20% - Ênfase5 2 2 7 2" xfId="3831" xr:uid="{00000000-0005-0000-0000-0000C50F0000}"/>
    <cellStyle name="20% - Ênfase5 2 2 7 3" xfId="6410" xr:uid="{00000000-0005-0000-0000-0000C60F0000}"/>
    <cellStyle name="20% - Ênfase5 2 2 7 4" xfId="8987" xr:uid="{00000000-0005-0000-0000-0000C70F0000}"/>
    <cellStyle name="20% - Ênfase5 2 2 7 5" xfId="11565" xr:uid="{00000000-0005-0000-0000-0000C80F0000}"/>
    <cellStyle name="20% - Ênfase5 2 2 7 6" xfId="14186" xr:uid="{00000000-0005-0000-0000-0000C90F0000}"/>
    <cellStyle name="20% - Ênfase5 2 2 8" xfId="2764" xr:uid="{00000000-0005-0000-0000-0000CA0F0000}"/>
    <cellStyle name="20% - Ênfase5 2 2 9" xfId="5343" xr:uid="{00000000-0005-0000-0000-0000CB0F0000}"/>
    <cellStyle name="20% - Ênfase5 2 3" xfId="187" xr:uid="{00000000-0005-0000-0000-0000CC0F0000}"/>
    <cellStyle name="20% - Ênfase5 2 3 10" xfId="7944" xr:uid="{00000000-0005-0000-0000-0000CD0F0000}"/>
    <cellStyle name="20% - Ênfase5 2 3 11" xfId="10522" xr:uid="{00000000-0005-0000-0000-0000CE0F0000}"/>
    <cellStyle name="20% - Ênfase5 2 3 12" xfId="13143" xr:uid="{00000000-0005-0000-0000-0000CF0F0000}"/>
    <cellStyle name="20% - Ênfase5 2 3 2" xfId="283" xr:uid="{00000000-0005-0000-0000-0000D00F0000}"/>
    <cellStyle name="20% - Ênfase5 2 3 2 10" xfId="10618" xr:uid="{00000000-0005-0000-0000-0000D10F0000}"/>
    <cellStyle name="20% - Ênfase5 2 3 2 11" xfId="13239" xr:uid="{00000000-0005-0000-0000-0000D20F0000}"/>
    <cellStyle name="20% - Ênfase5 2 3 2 2" xfId="504" xr:uid="{00000000-0005-0000-0000-0000D30F0000}"/>
    <cellStyle name="20% - Ênfase5 2 3 2 2 2" xfId="1232" xr:uid="{00000000-0005-0000-0000-0000D40F0000}"/>
    <cellStyle name="20% - Ênfase5 2 3 2 2 2 2" xfId="3832" xr:uid="{00000000-0005-0000-0000-0000D50F0000}"/>
    <cellStyle name="20% - Ênfase5 2 3 2 2 2 3" xfId="6411" xr:uid="{00000000-0005-0000-0000-0000D60F0000}"/>
    <cellStyle name="20% - Ênfase5 2 3 2 2 2 4" xfId="8988" xr:uid="{00000000-0005-0000-0000-0000D70F0000}"/>
    <cellStyle name="20% - Ênfase5 2 3 2 2 2 5" xfId="11566" xr:uid="{00000000-0005-0000-0000-0000D80F0000}"/>
    <cellStyle name="20% - Ênfase5 2 3 2 2 2 6" xfId="14187" xr:uid="{00000000-0005-0000-0000-0000D90F0000}"/>
    <cellStyle name="20% - Ênfase5 2 3 2 2 3" xfId="1233" xr:uid="{00000000-0005-0000-0000-0000DA0F0000}"/>
    <cellStyle name="20% - Ênfase5 2 3 2 2 3 2" xfId="3833" xr:uid="{00000000-0005-0000-0000-0000DB0F0000}"/>
    <cellStyle name="20% - Ênfase5 2 3 2 2 3 3" xfId="6412" xr:uid="{00000000-0005-0000-0000-0000DC0F0000}"/>
    <cellStyle name="20% - Ênfase5 2 3 2 2 3 4" xfId="8989" xr:uid="{00000000-0005-0000-0000-0000DD0F0000}"/>
    <cellStyle name="20% - Ênfase5 2 3 2 2 3 5" xfId="11567" xr:uid="{00000000-0005-0000-0000-0000DE0F0000}"/>
    <cellStyle name="20% - Ênfase5 2 3 2 2 3 6" xfId="14188" xr:uid="{00000000-0005-0000-0000-0000DF0F0000}"/>
    <cellStyle name="20% - Ênfase5 2 3 2 2 4" xfId="1234" xr:uid="{00000000-0005-0000-0000-0000E00F0000}"/>
    <cellStyle name="20% - Ênfase5 2 3 2 2 4 2" xfId="3834" xr:uid="{00000000-0005-0000-0000-0000E10F0000}"/>
    <cellStyle name="20% - Ênfase5 2 3 2 2 4 3" xfId="6413" xr:uid="{00000000-0005-0000-0000-0000E20F0000}"/>
    <cellStyle name="20% - Ênfase5 2 3 2 2 4 4" xfId="8990" xr:uid="{00000000-0005-0000-0000-0000E30F0000}"/>
    <cellStyle name="20% - Ênfase5 2 3 2 2 4 5" xfId="11568" xr:uid="{00000000-0005-0000-0000-0000E40F0000}"/>
    <cellStyle name="20% - Ênfase5 2 3 2 2 4 6" xfId="14189" xr:uid="{00000000-0005-0000-0000-0000E50F0000}"/>
    <cellStyle name="20% - Ênfase5 2 3 2 2 5" xfId="3105" xr:uid="{00000000-0005-0000-0000-0000E60F0000}"/>
    <cellStyle name="20% - Ênfase5 2 3 2 2 6" xfId="5684" xr:uid="{00000000-0005-0000-0000-0000E70F0000}"/>
    <cellStyle name="20% - Ênfase5 2 3 2 2 7" xfId="8261" xr:uid="{00000000-0005-0000-0000-0000E80F0000}"/>
    <cellStyle name="20% - Ênfase5 2 3 2 2 8" xfId="10839" xr:uid="{00000000-0005-0000-0000-0000E90F0000}"/>
    <cellStyle name="20% - Ênfase5 2 3 2 2 9" xfId="13460" xr:uid="{00000000-0005-0000-0000-0000EA0F0000}"/>
    <cellStyle name="20% - Ênfase5 2 3 2 3" xfId="725" xr:uid="{00000000-0005-0000-0000-0000EB0F0000}"/>
    <cellStyle name="20% - Ênfase5 2 3 2 3 2" xfId="1235" xr:uid="{00000000-0005-0000-0000-0000EC0F0000}"/>
    <cellStyle name="20% - Ênfase5 2 3 2 3 2 2" xfId="3835" xr:uid="{00000000-0005-0000-0000-0000ED0F0000}"/>
    <cellStyle name="20% - Ênfase5 2 3 2 3 2 3" xfId="6414" xr:uid="{00000000-0005-0000-0000-0000EE0F0000}"/>
    <cellStyle name="20% - Ênfase5 2 3 2 3 2 4" xfId="8991" xr:uid="{00000000-0005-0000-0000-0000EF0F0000}"/>
    <cellStyle name="20% - Ênfase5 2 3 2 3 2 5" xfId="11569" xr:uid="{00000000-0005-0000-0000-0000F00F0000}"/>
    <cellStyle name="20% - Ênfase5 2 3 2 3 2 6" xfId="14190" xr:uid="{00000000-0005-0000-0000-0000F10F0000}"/>
    <cellStyle name="20% - Ênfase5 2 3 2 3 3" xfId="1236" xr:uid="{00000000-0005-0000-0000-0000F20F0000}"/>
    <cellStyle name="20% - Ênfase5 2 3 2 3 3 2" xfId="3836" xr:uid="{00000000-0005-0000-0000-0000F30F0000}"/>
    <cellStyle name="20% - Ênfase5 2 3 2 3 3 3" xfId="6415" xr:uid="{00000000-0005-0000-0000-0000F40F0000}"/>
    <cellStyle name="20% - Ênfase5 2 3 2 3 3 4" xfId="8992" xr:uid="{00000000-0005-0000-0000-0000F50F0000}"/>
    <cellStyle name="20% - Ênfase5 2 3 2 3 3 5" xfId="11570" xr:uid="{00000000-0005-0000-0000-0000F60F0000}"/>
    <cellStyle name="20% - Ênfase5 2 3 2 3 3 6" xfId="14191" xr:uid="{00000000-0005-0000-0000-0000F70F0000}"/>
    <cellStyle name="20% - Ênfase5 2 3 2 3 4" xfId="3326" xr:uid="{00000000-0005-0000-0000-0000F80F0000}"/>
    <cellStyle name="20% - Ênfase5 2 3 2 3 5" xfId="5905" xr:uid="{00000000-0005-0000-0000-0000F90F0000}"/>
    <cellStyle name="20% - Ênfase5 2 3 2 3 6" xfId="8482" xr:uid="{00000000-0005-0000-0000-0000FA0F0000}"/>
    <cellStyle name="20% - Ênfase5 2 3 2 3 7" xfId="11060" xr:uid="{00000000-0005-0000-0000-0000FB0F0000}"/>
    <cellStyle name="20% - Ênfase5 2 3 2 3 8" xfId="13681" xr:uid="{00000000-0005-0000-0000-0000FC0F0000}"/>
    <cellStyle name="20% - Ênfase5 2 3 2 4" xfId="1237" xr:uid="{00000000-0005-0000-0000-0000FD0F0000}"/>
    <cellStyle name="20% - Ênfase5 2 3 2 4 2" xfId="3837" xr:uid="{00000000-0005-0000-0000-0000FE0F0000}"/>
    <cellStyle name="20% - Ênfase5 2 3 2 4 3" xfId="6416" xr:uid="{00000000-0005-0000-0000-0000FF0F0000}"/>
    <cellStyle name="20% - Ênfase5 2 3 2 4 4" xfId="8993" xr:uid="{00000000-0005-0000-0000-000000100000}"/>
    <cellStyle name="20% - Ênfase5 2 3 2 4 5" xfId="11571" xr:uid="{00000000-0005-0000-0000-000001100000}"/>
    <cellStyle name="20% - Ênfase5 2 3 2 4 6" xfId="14192" xr:uid="{00000000-0005-0000-0000-000002100000}"/>
    <cellStyle name="20% - Ênfase5 2 3 2 5" xfId="1238" xr:uid="{00000000-0005-0000-0000-000003100000}"/>
    <cellStyle name="20% - Ênfase5 2 3 2 5 2" xfId="3838" xr:uid="{00000000-0005-0000-0000-000004100000}"/>
    <cellStyle name="20% - Ênfase5 2 3 2 5 3" xfId="6417" xr:uid="{00000000-0005-0000-0000-000005100000}"/>
    <cellStyle name="20% - Ênfase5 2 3 2 5 4" xfId="8994" xr:uid="{00000000-0005-0000-0000-000006100000}"/>
    <cellStyle name="20% - Ênfase5 2 3 2 5 5" xfId="11572" xr:uid="{00000000-0005-0000-0000-000007100000}"/>
    <cellStyle name="20% - Ênfase5 2 3 2 5 6" xfId="14193" xr:uid="{00000000-0005-0000-0000-000008100000}"/>
    <cellStyle name="20% - Ênfase5 2 3 2 6" xfId="1239" xr:uid="{00000000-0005-0000-0000-000009100000}"/>
    <cellStyle name="20% - Ênfase5 2 3 2 6 2" xfId="3839" xr:uid="{00000000-0005-0000-0000-00000A100000}"/>
    <cellStyle name="20% - Ênfase5 2 3 2 6 3" xfId="6418" xr:uid="{00000000-0005-0000-0000-00000B100000}"/>
    <cellStyle name="20% - Ênfase5 2 3 2 6 4" xfId="8995" xr:uid="{00000000-0005-0000-0000-00000C100000}"/>
    <cellStyle name="20% - Ênfase5 2 3 2 6 5" xfId="11573" xr:uid="{00000000-0005-0000-0000-00000D100000}"/>
    <cellStyle name="20% - Ênfase5 2 3 2 6 6" xfId="14194" xr:uid="{00000000-0005-0000-0000-00000E100000}"/>
    <cellStyle name="20% - Ênfase5 2 3 2 7" xfId="2884" xr:uid="{00000000-0005-0000-0000-00000F100000}"/>
    <cellStyle name="20% - Ênfase5 2 3 2 8" xfId="5463" xr:uid="{00000000-0005-0000-0000-000010100000}"/>
    <cellStyle name="20% - Ênfase5 2 3 2 9" xfId="8040" xr:uid="{00000000-0005-0000-0000-000011100000}"/>
    <cellStyle name="20% - Ênfase5 2 3 3" xfId="409" xr:uid="{00000000-0005-0000-0000-000012100000}"/>
    <cellStyle name="20% - Ênfase5 2 3 3 2" xfId="1240" xr:uid="{00000000-0005-0000-0000-000013100000}"/>
    <cellStyle name="20% - Ênfase5 2 3 3 2 2" xfId="3840" xr:uid="{00000000-0005-0000-0000-000014100000}"/>
    <cellStyle name="20% - Ênfase5 2 3 3 2 3" xfId="6419" xr:uid="{00000000-0005-0000-0000-000015100000}"/>
    <cellStyle name="20% - Ênfase5 2 3 3 2 4" xfId="8996" xr:uid="{00000000-0005-0000-0000-000016100000}"/>
    <cellStyle name="20% - Ênfase5 2 3 3 2 5" xfId="11574" xr:uid="{00000000-0005-0000-0000-000017100000}"/>
    <cellStyle name="20% - Ênfase5 2 3 3 2 6" xfId="14195" xr:uid="{00000000-0005-0000-0000-000018100000}"/>
    <cellStyle name="20% - Ênfase5 2 3 3 3" xfId="1241" xr:uid="{00000000-0005-0000-0000-000019100000}"/>
    <cellStyle name="20% - Ênfase5 2 3 3 3 2" xfId="3841" xr:uid="{00000000-0005-0000-0000-00001A100000}"/>
    <cellStyle name="20% - Ênfase5 2 3 3 3 3" xfId="6420" xr:uid="{00000000-0005-0000-0000-00001B100000}"/>
    <cellStyle name="20% - Ênfase5 2 3 3 3 4" xfId="8997" xr:uid="{00000000-0005-0000-0000-00001C100000}"/>
    <cellStyle name="20% - Ênfase5 2 3 3 3 5" xfId="11575" xr:uid="{00000000-0005-0000-0000-00001D100000}"/>
    <cellStyle name="20% - Ênfase5 2 3 3 3 6" xfId="14196" xr:uid="{00000000-0005-0000-0000-00001E100000}"/>
    <cellStyle name="20% - Ênfase5 2 3 3 4" xfId="1242" xr:uid="{00000000-0005-0000-0000-00001F100000}"/>
    <cellStyle name="20% - Ênfase5 2 3 3 4 2" xfId="3842" xr:uid="{00000000-0005-0000-0000-000020100000}"/>
    <cellStyle name="20% - Ênfase5 2 3 3 4 3" xfId="6421" xr:uid="{00000000-0005-0000-0000-000021100000}"/>
    <cellStyle name="20% - Ênfase5 2 3 3 4 4" xfId="8998" xr:uid="{00000000-0005-0000-0000-000022100000}"/>
    <cellStyle name="20% - Ênfase5 2 3 3 4 5" xfId="11576" xr:uid="{00000000-0005-0000-0000-000023100000}"/>
    <cellStyle name="20% - Ênfase5 2 3 3 4 6" xfId="14197" xr:uid="{00000000-0005-0000-0000-000024100000}"/>
    <cellStyle name="20% - Ênfase5 2 3 3 5" xfId="3010" xr:uid="{00000000-0005-0000-0000-000025100000}"/>
    <cellStyle name="20% - Ênfase5 2 3 3 6" xfId="5589" xr:uid="{00000000-0005-0000-0000-000026100000}"/>
    <cellStyle name="20% - Ênfase5 2 3 3 7" xfId="8166" xr:uid="{00000000-0005-0000-0000-000027100000}"/>
    <cellStyle name="20% - Ênfase5 2 3 3 8" xfId="10744" xr:uid="{00000000-0005-0000-0000-000028100000}"/>
    <cellStyle name="20% - Ênfase5 2 3 3 9" xfId="13365" xr:uid="{00000000-0005-0000-0000-000029100000}"/>
    <cellStyle name="20% - Ênfase5 2 3 4" xfId="630" xr:uid="{00000000-0005-0000-0000-00002A100000}"/>
    <cellStyle name="20% - Ênfase5 2 3 4 2" xfId="1243" xr:uid="{00000000-0005-0000-0000-00002B100000}"/>
    <cellStyle name="20% - Ênfase5 2 3 4 2 2" xfId="3843" xr:uid="{00000000-0005-0000-0000-00002C100000}"/>
    <cellStyle name="20% - Ênfase5 2 3 4 2 3" xfId="6422" xr:uid="{00000000-0005-0000-0000-00002D100000}"/>
    <cellStyle name="20% - Ênfase5 2 3 4 2 4" xfId="8999" xr:uid="{00000000-0005-0000-0000-00002E100000}"/>
    <cellStyle name="20% - Ênfase5 2 3 4 2 5" xfId="11577" xr:uid="{00000000-0005-0000-0000-00002F100000}"/>
    <cellStyle name="20% - Ênfase5 2 3 4 2 6" xfId="14198" xr:uid="{00000000-0005-0000-0000-000030100000}"/>
    <cellStyle name="20% - Ênfase5 2 3 4 3" xfId="1244" xr:uid="{00000000-0005-0000-0000-000031100000}"/>
    <cellStyle name="20% - Ênfase5 2 3 4 3 2" xfId="3844" xr:uid="{00000000-0005-0000-0000-000032100000}"/>
    <cellStyle name="20% - Ênfase5 2 3 4 3 3" xfId="6423" xr:uid="{00000000-0005-0000-0000-000033100000}"/>
    <cellStyle name="20% - Ênfase5 2 3 4 3 4" xfId="9000" xr:uid="{00000000-0005-0000-0000-000034100000}"/>
    <cellStyle name="20% - Ênfase5 2 3 4 3 5" xfId="11578" xr:uid="{00000000-0005-0000-0000-000035100000}"/>
    <cellStyle name="20% - Ênfase5 2 3 4 3 6" xfId="14199" xr:uid="{00000000-0005-0000-0000-000036100000}"/>
    <cellStyle name="20% - Ênfase5 2 3 4 4" xfId="1245" xr:uid="{00000000-0005-0000-0000-000037100000}"/>
    <cellStyle name="20% - Ênfase5 2 3 4 4 2" xfId="3845" xr:uid="{00000000-0005-0000-0000-000038100000}"/>
    <cellStyle name="20% - Ênfase5 2 3 4 4 3" xfId="6424" xr:uid="{00000000-0005-0000-0000-000039100000}"/>
    <cellStyle name="20% - Ênfase5 2 3 4 4 4" xfId="9001" xr:uid="{00000000-0005-0000-0000-00003A100000}"/>
    <cellStyle name="20% - Ênfase5 2 3 4 4 5" xfId="11579" xr:uid="{00000000-0005-0000-0000-00003B100000}"/>
    <cellStyle name="20% - Ênfase5 2 3 4 4 6" xfId="14200" xr:uid="{00000000-0005-0000-0000-00003C100000}"/>
    <cellStyle name="20% - Ênfase5 2 3 4 5" xfId="3231" xr:uid="{00000000-0005-0000-0000-00003D100000}"/>
    <cellStyle name="20% - Ênfase5 2 3 4 6" xfId="5810" xr:uid="{00000000-0005-0000-0000-00003E100000}"/>
    <cellStyle name="20% - Ênfase5 2 3 4 7" xfId="8387" xr:uid="{00000000-0005-0000-0000-00003F100000}"/>
    <cellStyle name="20% - Ênfase5 2 3 4 8" xfId="10965" xr:uid="{00000000-0005-0000-0000-000040100000}"/>
    <cellStyle name="20% - Ênfase5 2 3 4 9" xfId="13586" xr:uid="{00000000-0005-0000-0000-000041100000}"/>
    <cellStyle name="20% - Ênfase5 2 3 5" xfId="1246" xr:uid="{00000000-0005-0000-0000-000042100000}"/>
    <cellStyle name="20% - Ênfase5 2 3 5 2" xfId="3846" xr:uid="{00000000-0005-0000-0000-000043100000}"/>
    <cellStyle name="20% - Ênfase5 2 3 5 3" xfId="6425" xr:uid="{00000000-0005-0000-0000-000044100000}"/>
    <cellStyle name="20% - Ênfase5 2 3 5 4" xfId="9002" xr:uid="{00000000-0005-0000-0000-000045100000}"/>
    <cellStyle name="20% - Ênfase5 2 3 5 5" xfId="11580" xr:uid="{00000000-0005-0000-0000-000046100000}"/>
    <cellStyle name="20% - Ênfase5 2 3 5 6" xfId="14201" xr:uid="{00000000-0005-0000-0000-000047100000}"/>
    <cellStyle name="20% - Ênfase5 2 3 6" xfId="1247" xr:uid="{00000000-0005-0000-0000-000048100000}"/>
    <cellStyle name="20% - Ênfase5 2 3 6 2" xfId="3847" xr:uid="{00000000-0005-0000-0000-000049100000}"/>
    <cellStyle name="20% - Ênfase5 2 3 6 3" xfId="6426" xr:uid="{00000000-0005-0000-0000-00004A100000}"/>
    <cellStyle name="20% - Ênfase5 2 3 6 4" xfId="9003" xr:uid="{00000000-0005-0000-0000-00004B100000}"/>
    <cellStyle name="20% - Ênfase5 2 3 6 5" xfId="11581" xr:uid="{00000000-0005-0000-0000-00004C100000}"/>
    <cellStyle name="20% - Ênfase5 2 3 6 6" xfId="14202" xr:uid="{00000000-0005-0000-0000-00004D100000}"/>
    <cellStyle name="20% - Ênfase5 2 3 7" xfId="1248" xr:uid="{00000000-0005-0000-0000-00004E100000}"/>
    <cellStyle name="20% - Ênfase5 2 3 7 2" xfId="3848" xr:uid="{00000000-0005-0000-0000-00004F100000}"/>
    <cellStyle name="20% - Ênfase5 2 3 7 3" xfId="6427" xr:uid="{00000000-0005-0000-0000-000050100000}"/>
    <cellStyle name="20% - Ênfase5 2 3 7 4" xfId="9004" xr:uid="{00000000-0005-0000-0000-000051100000}"/>
    <cellStyle name="20% - Ênfase5 2 3 7 5" xfId="11582" xr:uid="{00000000-0005-0000-0000-000052100000}"/>
    <cellStyle name="20% - Ênfase5 2 3 7 6" xfId="14203" xr:uid="{00000000-0005-0000-0000-000053100000}"/>
    <cellStyle name="20% - Ênfase5 2 3 8" xfId="2788" xr:uid="{00000000-0005-0000-0000-000054100000}"/>
    <cellStyle name="20% - Ênfase5 2 3 9" xfId="5367" xr:uid="{00000000-0005-0000-0000-000055100000}"/>
    <cellStyle name="20% - Ênfase5 2 4" xfId="121" xr:uid="{00000000-0005-0000-0000-000056100000}"/>
    <cellStyle name="20% - Ênfase5 2 4 10" xfId="10460" xr:uid="{00000000-0005-0000-0000-000057100000}"/>
    <cellStyle name="20% - Ênfase5 2 4 11" xfId="13081" xr:uid="{00000000-0005-0000-0000-000058100000}"/>
    <cellStyle name="20% - Ênfase5 2 4 2" xfId="347" xr:uid="{00000000-0005-0000-0000-000059100000}"/>
    <cellStyle name="20% - Ênfase5 2 4 2 2" xfId="1249" xr:uid="{00000000-0005-0000-0000-00005A100000}"/>
    <cellStyle name="20% - Ênfase5 2 4 2 2 2" xfId="3849" xr:uid="{00000000-0005-0000-0000-00005B100000}"/>
    <cellStyle name="20% - Ênfase5 2 4 2 2 3" xfId="6428" xr:uid="{00000000-0005-0000-0000-00005C100000}"/>
    <cellStyle name="20% - Ênfase5 2 4 2 2 4" xfId="9005" xr:uid="{00000000-0005-0000-0000-00005D100000}"/>
    <cellStyle name="20% - Ênfase5 2 4 2 2 5" xfId="11583" xr:uid="{00000000-0005-0000-0000-00005E100000}"/>
    <cellStyle name="20% - Ênfase5 2 4 2 2 6" xfId="14204" xr:uid="{00000000-0005-0000-0000-00005F100000}"/>
    <cellStyle name="20% - Ênfase5 2 4 2 3" xfId="1250" xr:uid="{00000000-0005-0000-0000-000060100000}"/>
    <cellStyle name="20% - Ênfase5 2 4 2 3 2" xfId="3850" xr:uid="{00000000-0005-0000-0000-000061100000}"/>
    <cellStyle name="20% - Ênfase5 2 4 2 3 3" xfId="6429" xr:uid="{00000000-0005-0000-0000-000062100000}"/>
    <cellStyle name="20% - Ênfase5 2 4 2 3 4" xfId="9006" xr:uid="{00000000-0005-0000-0000-000063100000}"/>
    <cellStyle name="20% - Ênfase5 2 4 2 3 5" xfId="11584" xr:uid="{00000000-0005-0000-0000-000064100000}"/>
    <cellStyle name="20% - Ênfase5 2 4 2 3 6" xfId="14205" xr:uid="{00000000-0005-0000-0000-000065100000}"/>
    <cellStyle name="20% - Ênfase5 2 4 2 4" xfId="1251" xr:uid="{00000000-0005-0000-0000-000066100000}"/>
    <cellStyle name="20% - Ênfase5 2 4 2 4 2" xfId="3851" xr:uid="{00000000-0005-0000-0000-000067100000}"/>
    <cellStyle name="20% - Ênfase5 2 4 2 4 3" xfId="6430" xr:uid="{00000000-0005-0000-0000-000068100000}"/>
    <cellStyle name="20% - Ênfase5 2 4 2 4 4" xfId="9007" xr:uid="{00000000-0005-0000-0000-000069100000}"/>
    <cellStyle name="20% - Ênfase5 2 4 2 4 5" xfId="11585" xr:uid="{00000000-0005-0000-0000-00006A100000}"/>
    <cellStyle name="20% - Ênfase5 2 4 2 4 6" xfId="14206" xr:uid="{00000000-0005-0000-0000-00006B100000}"/>
    <cellStyle name="20% - Ênfase5 2 4 2 5" xfId="2948" xr:uid="{00000000-0005-0000-0000-00006C100000}"/>
    <cellStyle name="20% - Ênfase5 2 4 2 6" xfId="5527" xr:uid="{00000000-0005-0000-0000-00006D100000}"/>
    <cellStyle name="20% - Ênfase5 2 4 2 7" xfId="8104" xr:uid="{00000000-0005-0000-0000-00006E100000}"/>
    <cellStyle name="20% - Ênfase5 2 4 2 8" xfId="10682" xr:uid="{00000000-0005-0000-0000-00006F100000}"/>
    <cellStyle name="20% - Ênfase5 2 4 2 9" xfId="13303" xr:uid="{00000000-0005-0000-0000-000070100000}"/>
    <cellStyle name="20% - Ênfase5 2 4 3" xfId="568" xr:uid="{00000000-0005-0000-0000-000071100000}"/>
    <cellStyle name="20% - Ênfase5 2 4 3 2" xfId="1252" xr:uid="{00000000-0005-0000-0000-000072100000}"/>
    <cellStyle name="20% - Ênfase5 2 4 3 2 2" xfId="3852" xr:uid="{00000000-0005-0000-0000-000073100000}"/>
    <cellStyle name="20% - Ênfase5 2 4 3 2 3" xfId="6431" xr:uid="{00000000-0005-0000-0000-000074100000}"/>
    <cellStyle name="20% - Ênfase5 2 4 3 2 4" xfId="9008" xr:uid="{00000000-0005-0000-0000-000075100000}"/>
    <cellStyle name="20% - Ênfase5 2 4 3 2 5" xfId="11586" xr:uid="{00000000-0005-0000-0000-000076100000}"/>
    <cellStyle name="20% - Ênfase5 2 4 3 2 6" xfId="14207" xr:uid="{00000000-0005-0000-0000-000077100000}"/>
    <cellStyle name="20% - Ênfase5 2 4 3 3" xfId="1253" xr:uid="{00000000-0005-0000-0000-000078100000}"/>
    <cellStyle name="20% - Ênfase5 2 4 3 3 2" xfId="3853" xr:uid="{00000000-0005-0000-0000-000079100000}"/>
    <cellStyle name="20% - Ênfase5 2 4 3 3 3" xfId="6432" xr:uid="{00000000-0005-0000-0000-00007A100000}"/>
    <cellStyle name="20% - Ênfase5 2 4 3 3 4" xfId="9009" xr:uid="{00000000-0005-0000-0000-00007B100000}"/>
    <cellStyle name="20% - Ênfase5 2 4 3 3 5" xfId="11587" xr:uid="{00000000-0005-0000-0000-00007C100000}"/>
    <cellStyle name="20% - Ênfase5 2 4 3 3 6" xfId="14208" xr:uid="{00000000-0005-0000-0000-00007D100000}"/>
    <cellStyle name="20% - Ênfase5 2 4 3 4" xfId="3169" xr:uid="{00000000-0005-0000-0000-00007E100000}"/>
    <cellStyle name="20% - Ênfase5 2 4 3 5" xfId="5748" xr:uid="{00000000-0005-0000-0000-00007F100000}"/>
    <cellStyle name="20% - Ênfase5 2 4 3 6" xfId="8325" xr:uid="{00000000-0005-0000-0000-000080100000}"/>
    <cellStyle name="20% - Ênfase5 2 4 3 7" xfId="10903" xr:uid="{00000000-0005-0000-0000-000081100000}"/>
    <cellStyle name="20% - Ênfase5 2 4 3 8" xfId="13524" xr:uid="{00000000-0005-0000-0000-000082100000}"/>
    <cellStyle name="20% - Ênfase5 2 4 4" xfId="1254" xr:uid="{00000000-0005-0000-0000-000083100000}"/>
    <cellStyle name="20% - Ênfase5 2 4 4 2" xfId="3854" xr:uid="{00000000-0005-0000-0000-000084100000}"/>
    <cellStyle name="20% - Ênfase5 2 4 4 3" xfId="6433" xr:uid="{00000000-0005-0000-0000-000085100000}"/>
    <cellStyle name="20% - Ênfase5 2 4 4 4" xfId="9010" xr:uid="{00000000-0005-0000-0000-000086100000}"/>
    <cellStyle name="20% - Ênfase5 2 4 4 5" xfId="11588" xr:uid="{00000000-0005-0000-0000-000087100000}"/>
    <cellStyle name="20% - Ênfase5 2 4 4 6" xfId="14209" xr:uid="{00000000-0005-0000-0000-000088100000}"/>
    <cellStyle name="20% - Ênfase5 2 4 5" xfId="1255" xr:uid="{00000000-0005-0000-0000-000089100000}"/>
    <cellStyle name="20% - Ênfase5 2 4 5 2" xfId="3855" xr:uid="{00000000-0005-0000-0000-00008A100000}"/>
    <cellStyle name="20% - Ênfase5 2 4 5 3" xfId="6434" xr:uid="{00000000-0005-0000-0000-00008B100000}"/>
    <cellStyle name="20% - Ênfase5 2 4 5 4" xfId="9011" xr:uid="{00000000-0005-0000-0000-00008C100000}"/>
    <cellStyle name="20% - Ênfase5 2 4 5 5" xfId="11589" xr:uid="{00000000-0005-0000-0000-00008D100000}"/>
    <cellStyle name="20% - Ênfase5 2 4 5 6" xfId="14210" xr:uid="{00000000-0005-0000-0000-00008E100000}"/>
    <cellStyle name="20% - Ênfase5 2 4 6" xfId="1256" xr:uid="{00000000-0005-0000-0000-00008F100000}"/>
    <cellStyle name="20% - Ênfase5 2 4 6 2" xfId="3856" xr:uid="{00000000-0005-0000-0000-000090100000}"/>
    <cellStyle name="20% - Ênfase5 2 4 6 3" xfId="6435" xr:uid="{00000000-0005-0000-0000-000091100000}"/>
    <cellStyle name="20% - Ênfase5 2 4 6 4" xfId="9012" xr:uid="{00000000-0005-0000-0000-000092100000}"/>
    <cellStyle name="20% - Ênfase5 2 4 6 5" xfId="11590" xr:uid="{00000000-0005-0000-0000-000093100000}"/>
    <cellStyle name="20% - Ênfase5 2 4 6 6" xfId="14211" xr:uid="{00000000-0005-0000-0000-000094100000}"/>
    <cellStyle name="20% - Ênfase5 2 4 7" xfId="2726" xr:uid="{00000000-0005-0000-0000-000095100000}"/>
    <cellStyle name="20% - Ênfase5 2 4 8" xfId="5305" xr:uid="{00000000-0005-0000-0000-000096100000}"/>
    <cellStyle name="20% - Ênfase5 2 4 9" xfId="7882" xr:uid="{00000000-0005-0000-0000-000097100000}"/>
    <cellStyle name="20% - Ênfase5 2 5" xfId="219" xr:uid="{00000000-0005-0000-0000-000098100000}"/>
    <cellStyle name="20% - Ênfase5 2 5 10" xfId="10554" xr:uid="{00000000-0005-0000-0000-000099100000}"/>
    <cellStyle name="20% - Ênfase5 2 5 11" xfId="13175" xr:uid="{00000000-0005-0000-0000-00009A100000}"/>
    <cellStyle name="20% - Ênfase5 2 5 2" xfId="440" xr:uid="{00000000-0005-0000-0000-00009B100000}"/>
    <cellStyle name="20% - Ênfase5 2 5 2 2" xfId="1257" xr:uid="{00000000-0005-0000-0000-00009C100000}"/>
    <cellStyle name="20% - Ênfase5 2 5 2 2 2" xfId="3857" xr:uid="{00000000-0005-0000-0000-00009D100000}"/>
    <cellStyle name="20% - Ênfase5 2 5 2 2 3" xfId="6436" xr:uid="{00000000-0005-0000-0000-00009E100000}"/>
    <cellStyle name="20% - Ênfase5 2 5 2 2 4" xfId="9013" xr:uid="{00000000-0005-0000-0000-00009F100000}"/>
    <cellStyle name="20% - Ênfase5 2 5 2 2 5" xfId="11591" xr:uid="{00000000-0005-0000-0000-0000A0100000}"/>
    <cellStyle name="20% - Ênfase5 2 5 2 2 6" xfId="14212" xr:uid="{00000000-0005-0000-0000-0000A1100000}"/>
    <cellStyle name="20% - Ênfase5 2 5 2 3" xfId="1258" xr:uid="{00000000-0005-0000-0000-0000A2100000}"/>
    <cellStyle name="20% - Ênfase5 2 5 2 3 2" xfId="3858" xr:uid="{00000000-0005-0000-0000-0000A3100000}"/>
    <cellStyle name="20% - Ênfase5 2 5 2 3 3" xfId="6437" xr:uid="{00000000-0005-0000-0000-0000A4100000}"/>
    <cellStyle name="20% - Ênfase5 2 5 2 3 4" xfId="9014" xr:uid="{00000000-0005-0000-0000-0000A5100000}"/>
    <cellStyle name="20% - Ênfase5 2 5 2 3 5" xfId="11592" xr:uid="{00000000-0005-0000-0000-0000A6100000}"/>
    <cellStyle name="20% - Ênfase5 2 5 2 3 6" xfId="14213" xr:uid="{00000000-0005-0000-0000-0000A7100000}"/>
    <cellStyle name="20% - Ênfase5 2 5 2 4" xfId="1259" xr:uid="{00000000-0005-0000-0000-0000A8100000}"/>
    <cellStyle name="20% - Ênfase5 2 5 2 4 2" xfId="3859" xr:uid="{00000000-0005-0000-0000-0000A9100000}"/>
    <cellStyle name="20% - Ênfase5 2 5 2 4 3" xfId="6438" xr:uid="{00000000-0005-0000-0000-0000AA100000}"/>
    <cellStyle name="20% - Ênfase5 2 5 2 4 4" xfId="9015" xr:uid="{00000000-0005-0000-0000-0000AB100000}"/>
    <cellStyle name="20% - Ênfase5 2 5 2 4 5" xfId="11593" xr:uid="{00000000-0005-0000-0000-0000AC100000}"/>
    <cellStyle name="20% - Ênfase5 2 5 2 4 6" xfId="14214" xr:uid="{00000000-0005-0000-0000-0000AD100000}"/>
    <cellStyle name="20% - Ênfase5 2 5 2 5" xfId="3041" xr:uid="{00000000-0005-0000-0000-0000AE100000}"/>
    <cellStyle name="20% - Ênfase5 2 5 2 6" xfId="5620" xr:uid="{00000000-0005-0000-0000-0000AF100000}"/>
    <cellStyle name="20% - Ênfase5 2 5 2 7" xfId="8197" xr:uid="{00000000-0005-0000-0000-0000B0100000}"/>
    <cellStyle name="20% - Ênfase5 2 5 2 8" xfId="10775" xr:uid="{00000000-0005-0000-0000-0000B1100000}"/>
    <cellStyle name="20% - Ênfase5 2 5 2 9" xfId="13396" xr:uid="{00000000-0005-0000-0000-0000B2100000}"/>
    <cellStyle name="20% - Ênfase5 2 5 3" xfId="661" xr:uid="{00000000-0005-0000-0000-0000B3100000}"/>
    <cellStyle name="20% - Ênfase5 2 5 3 2" xfId="1260" xr:uid="{00000000-0005-0000-0000-0000B4100000}"/>
    <cellStyle name="20% - Ênfase5 2 5 3 2 2" xfId="3860" xr:uid="{00000000-0005-0000-0000-0000B5100000}"/>
    <cellStyle name="20% - Ênfase5 2 5 3 2 3" xfId="6439" xr:uid="{00000000-0005-0000-0000-0000B6100000}"/>
    <cellStyle name="20% - Ênfase5 2 5 3 2 4" xfId="9016" xr:uid="{00000000-0005-0000-0000-0000B7100000}"/>
    <cellStyle name="20% - Ênfase5 2 5 3 2 5" xfId="11594" xr:uid="{00000000-0005-0000-0000-0000B8100000}"/>
    <cellStyle name="20% - Ênfase5 2 5 3 2 6" xfId="14215" xr:uid="{00000000-0005-0000-0000-0000B9100000}"/>
    <cellStyle name="20% - Ênfase5 2 5 3 3" xfId="1261" xr:uid="{00000000-0005-0000-0000-0000BA100000}"/>
    <cellStyle name="20% - Ênfase5 2 5 3 3 2" xfId="3861" xr:uid="{00000000-0005-0000-0000-0000BB100000}"/>
    <cellStyle name="20% - Ênfase5 2 5 3 3 3" xfId="6440" xr:uid="{00000000-0005-0000-0000-0000BC100000}"/>
    <cellStyle name="20% - Ênfase5 2 5 3 3 4" xfId="9017" xr:uid="{00000000-0005-0000-0000-0000BD100000}"/>
    <cellStyle name="20% - Ênfase5 2 5 3 3 5" xfId="11595" xr:uid="{00000000-0005-0000-0000-0000BE100000}"/>
    <cellStyle name="20% - Ênfase5 2 5 3 3 6" xfId="14216" xr:uid="{00000000-0005-0000-0000-0000BF100000}"/>
    <cellStyle name="20% - Ênfase5 2 5 3 4" xfId="3262" xr:uid="{00000000-0005-0000-0000-0000C0100000}"/>
    <cellStyle name="20% - Ênfase5 2 5 3 5" xfId="5841" xr:uid="{00000000-0005-0000-0000-0000C1100000}"/>
    <cellStyle name="20% - Ênfase5 2 5 3 6" xfId="8418" xr:uid="{00000000-0005-0000-0000-0000C2100000}"/>
    <cellStyle name="20% - Ênfase5 2 5 3 7" xfId="10996" xr:uid="{00000000-0005-0000-0000-0000C3100000}"/>
    <cellStyle name="20% - Ênfase5 2 5 3 8" xfId="13617" xr:uid="{00000000-0005-0000-0000-0000C4100000}"/>
    <cellStyle name="20% - Ênfase5 2 5 4" xfId="1262" xr:uid="{00000000-0005-0000-0000-0000C5100000}"/>
    <cellStyle name="20% - Ênfase5 2 5 4 2" xfId="3862" xr:uid="{00000000-0005-0000-0000-0000C6100000}"/>
    <cellStyle name="20% - Ênfase5 2 5 4 3" xfId="6441" xr:uid="{00000000-0005-0000-0000-0000C7100000}"/>
    <cellStyle name="20% - Ênfase5 2 5 4 4" xfId="9018" xr:uid="{00000000-0005-0000-0000-0000C8100000}"/>
    <cellStyle name="20% - Ênfase5 2 5 4 5" xfId="11596" xr:uid="{00000000-0005-0000-0000-0000C9100000}"/>
    <cellStyle name="20% - Ênfase5 2 5 4 6" xfId="14217" xr:uid="{00000000-0005-0000-0000-0000CA100000}"/>
    <cellStyle name="20% - Ênfase5 2 5 5" xfId="1263" xr:uid="{00000000-0005-0000-0000-0000CB100000}"/>
    <cellStyle name="20% - Ênfase5 2 5 5 2" xfId="3863" xr:uid="{00000000-0005-0000-0000-0000CC100000}"/>
    <cellStyle name="20% - Ênfase5 2 5 5 3" xfId="6442" xr:uid="{00000000-0005-0000-0000-0000CD100000}"/>
    <cellStyle name="20% - Ênfase5 2 5 5 4" xfId="9019" xr:uid="{00000000-0005-0000-0000-0000CE100000}"/>
    <cellStyle name="20% - Ênfase5 2 5 5 5" xfId="11597" xr:uid="{00000000-0005-0000-0000-0000CF100000}"/>
    <cellStyle name="20% - Ênfase5 2 5 5 6" xfId="14218" xr:uid="{00000000-0005-0000-0000-0000D0100000}"/>
    <cellStyle name="20% - Ênfase5 2 5 6" xfId="1264" xr:uid="{00000000-0005-0000-0000-0000D1100000}"/>
    <cellStyle name="20% - Ênfase5 2 5 6 2" xfId="3864" xr:uid="{00000000-0005-0000-0000-0000D2100000}"/>
    <cellStyle name="20% - Ênfase5 2 5 6 3" xfId="6443" xr:uid="{00000000-0005-0000-0000-0000D3100000}"/>
    <cellStyle name="20% - Ênfase5 2 5 6 4" xfId="9020" xr:uid="{00000000-0005-0000-0000-0000D4100000}"/>
    <cellStyle name="20% - Ênfase5 2 5 6 5" xfId="11598" xr:uid="{00000000-0005-0000-0000-0000D5100000}"/>
    <cellStyle name="20% - Ênfase5 2 5 6 6" xfId="14219" xr:uid="{00000000-0005-0000-0000-0000D6100000}"/>
    <cellStyle name="20% - Ênfase5 2 5 7" xfId="2820" xr:uid="{00000000-0005-0000-0000-0000D7100000}"/>
    <cellStyle name="20% - Ênfase5 2 5 8" xfId="5399" xr:uid="{00000000-0005-0000-0000-0000D8100000}"/>
    <cellStyle name="20% - Ênfase5 2 5 9" xfId="7976" xr:uid="{00000000-0005-0000-0000-0000D9100000}"/>
    <cellStyle name="20% - Ênfase5 2 6" xfId="314" xr:uid="{00000000-0005-0000-0000-0000DA100000}"/>
    <cellStyle name="20% - Ênfase5 2 6 2" xfId="1265" xr:uid="{00000000-0005-0000-0000-0000DB100000}"/>
    <cellStyle name="20% - Ênfase5 2 6 2 2" xfId="3865" xr:uid="{00000000-0005-0000-0000-0000DC100000}"/>
    <cellStyle name="20% - Ênfase5 2 6 2 3" xfId="6444" xr:uid="{00000000-0005-0000-0000-0000DD100000}"/>
    <cellStyle name="20% - Ênfase5 2 6 2 4" xfId="9021" xr:uid="{00000000-0005-0000-0000-0000DE100000}"/>
    <cellStyle name="20% - Ênfase5 2 6 2 5" xfId="11599" xr:uid="{00000000-0005-0000-0000-0000DF100000}"/>
    <cellStyle name="20% - Ênfase5 2 6 2 6" xfId="14220" xr:uid="{00000000-0005-0000-0000-0000E0100000}"/>
    <cellStyle name="20% - Ênfase5 2 6 3" xfId="1266" xr:uid="{00000000-0005-0000-0000-0000E1100000}"/>
    <cellStyle name="20% - Ênfase5 2 6 3 2" xfId="3866" xr:uid="{00000000-0005-0000-0000-0000E2100000}"/>
    <cellStyle name="20% - Ênfase5 2 6 3 3" xfId="6445" xr:uid="{00000000-0005-0000-0000-0000E3100000}"/>
    <cellStyle name="20% - Ênfase5 2 6 3 4" xfId="9022" xr:uid="{00000000-0005-0000-0000-0000E4100000}"/>
    <cellStyle name="20% - Ênfase5 2 6 3 5" xfId="11600" xr:uid="{00000000-0005-0000-0000-0000E5100000}"/>
    <cellStyle name="20% - Ênfase5 2 6 3 6" xfId="14221" xr:uid="{00000000-0005-0000-0000-0000E6100000}"/>
    <cellStyle name="20% - Ênfase5 2 6 4" xfId="1267" xr:uid="{00000000-0005-0000-0000-0000E7100000}"/>
    <cellStyle name="20% - Ênfase5 2 6 4 2" xfId="3867" xr:uid="{00000000-0005-0000-0000-0000E8100000}"/>
    <cellStyle name="20% - Ênfase5 2 6 4 3" xfId="6446" xr:uid="{00000000-0005-0000-0000-0000E9100000}"/>
    <cellStyle name="20% - Ênfase5 2 6 4 4" xfId="9023" xr:uid="{00000000-0005-0000-0000-0000EA100000}"/>
    <cellStyle name="20% - Ênfase5 2 6 4 5" xfId="11601" xr:uid="{00000000-0005-0000-0000-0000EB100000}"/>
    <cellStyle name="20% - Ênfase5 2 6 4 6" xfId="14222" xr:uid="{00000000-0005-0000-0000-0000EC100000}"/>
    <cellStyle name="20% - Ênfase5 2 6 5" xfId="2915" xr:uid="{00000000-0005-0000-0000-0000ED100000}"/>
    <cellStyle name="20% - Ênfase5 2 6 6" xfId="5494" xr:uid="{00000000-0005-0000-0000-0000EE100000}"/>
    <cellStyle name="20% - Ênfase5 2 6 7" xfId="8071" xr:uid="{00000000-0005-0000-0000-0000EF100000}"/>
    <cellStyle name="20% - Ênfase5 2 6 8" xfId="10649" xr:uid="{00000000-0005-0000-0000-0000F0100000}"/>
    <cellStyle name="20% - Ênfase5 2 6 9" xfId="13270" xr:uid="{00000000-0005-0000-0000-0000F1100000}"/>
    <cellStyle name="20% - Ênfase5 2 7" xfId="535" xr:uid="{00000000-0005-0000-0000-0000F2100000}"/>
    <cellStyle name="20% - Ênfase5 2 7 2" xfId="1268" xr:uid="{00000000-0005-0000-0000-0000F3100000}"/>
    <cellStyle name="20% - Ênfase5 2 7 2 2" xfId="3868" xr:uid="{00000000-0005-0000-0000-0000F4100000}"/>
    <cellStyle name="20% - Ênfase5 2 7 2 3" xfId="6447" xr:uid="{00000000-0005-0000-0000-0000F5100000}"/>
    <cellStyle name="20% - Ênfase5 2 7 2 4" xfId="9024" xr:uid="{00000000-0005-0000-0000-0000F6100000}"/>
    <cellStyle name="20% - Ênfase5 2 7 2 5" xfId="11602" xr:uid="{00000000-0005-0000-0000-0000F7100000}"/>
    <cellStyle name="20% - Ênfase5 2 7 2 6" xfId="14223" xr:uid="{00000000-0005-0000-0000-0000F8100000}"/>
    <cellStyle name="20% - Ênfase5 2 7 3" xfId="1269" xr:uid="{00000000-0005-0000-0000-0000F9100000}"/>
    <cellStyle name="20% - Ênfase5 2 7 3 2" xfId="3869" xr:uid="{00000000-0005-0000-0000-0000FA100000}"/>
    <cellStyle name="20% - Ênfase5 2 7 3 3" xfId="6448" xr:uid="{00000000-0005-0000-0000-0000FB100000}"/>
    <cellStyle name="20% - Ênfase5 2 7 3 4" xfId="9025" xr:uid="{00000000-0005-0000-0000-0000FC100000}"/>
    <cellStyle name="20% - Ênfase5 2 7 3 5" xfId="11603" xr:uid="{00000000-0005-0000-0000-0000FD100000}"/>
    <cellStyle name="20% - Ênfase5 2 7 3 6" xfId="14224" xr:uid="{00000000-0005-0000-0000-0000FE100000}"/>
    <cellStyle name="20% - Ênfase5 2 7 4" xfId="1270" xr:uid="{00000000-0005-0000-0000-0000FF100000}"/>
    <cellStyle name="20% - Ênfase5 2 7 4 2" xfId="3870" xr:uid="{00000000-0005-0000-0000-000000110000}"/>
    <cellStyle name="20% - Ênfase5 2 7 4 3" xfId="6449" xr:uid="{00000000-0005-0000-0000-000001110000}"/>
    <cellStyle name="20% - Ênfase5 2 7 4 4" xfId="9026" xr:uid="{00000000-0005-0000-0000-000002110000}"/>
    <cellStyle name="20% - Ênfase5 2 7 4 5" xfId="11604" xr:uid="{00000000-0005-0000-0000-000003110000}"/>
    <cellStyle name="20% - Ênfase5 2 7 4 6" xfId="14225" xr:uid="{00000000-0005-0000-0000-000004110000}"/>
    <cellStyle name="20% - Ênfase5 2 7 5" xfId="3136" xr:uid="{00000000-0005-0000-0000-000005110000}"/>
    <cellStyle name="20% - Ênfase5 2 7 6" xfId="5715" xr:uid="{00000000-0005-0000-0000-000006110000}"/>
    <cellStyle name="20% - Ênfase5 2 7 7" xfId="8292" xr:uid="{00000000-0005-0000-0000-000007110000}"/>
    <cellStyle name="20% - Ênfase5 2 7 8" xfId="10870" xr:uid="{00000000-0005-0000-0000-000008110000}"/>
    <cellStyle name="20% - Ênfase5 2 7 9" xfId="13491" xr:uid="{00000000-0005-0000-0000-000009110000}"/>
    <cellStyle name="20% - Ênfase5 2 8" xfId="1271" xr:uid="{00000000-0005-0000-0000-00000A110000}"/>
    <cellStyle name="20% - Ênfase5 2 8 2" xfId="3871" xr:uid="{00000000-0005-0000-0000-00000B110000}"/>
    <cellStyle name="20% - Ênfase5 2 8 3" xfId="6450" xr:uid="{00000000-0005-0000-0000-00000C110000}"/>
    <cellStyle name="20% - Ênfase5 2 8 4" xfId="9027" xr:uid="{00000000-0005-0000-0000-00000D110000}"/>
    <cellStyle name="20% - Ênfase5 2 8 5" xfId="11605" xr:uid="{00000000-0005-0000-0000-00000E110000}"/>
    <cellStyle name="20% - Ênfase5 2 8 6" xfId="14226" xr:uid="{00000000-0005-0000-0000-00000F110000}"/>
    <cellStyle name="20% - Ênfase5 2 9" xfId="1272" xr:uid="{00000000-0005-0000-0000-000010110000}"/>
    <cellStyle name="20% - Ênfase5 2 9 2" xfId="3872" xr:uid="{00000000-0005-0000-0000-000011110000}"/>
    <cellStyle name="20% - Ênfase5 2 9 3" xfId="6451" xr:uid="{00000000-0005-0000-0000-000012110000}"/>
    <cellStyle name="20% - Ênfase5 2 9 4" xfId="9028" xr:uid="{00000000-0005-0000-0000-000013110000}"/>
    <cellStyle name="20% - Ênfase5 2 9 5" xfId="11606" xr:uid="{00000000-0005-0000-0000-000014110000}"/>
    <cellStyle name="20% - Ênfase5 2 9 6" xfId="14227" xr:uid="{00000000-0005-0000-0000-000015110000}"/>
    <cellStyle name="20% - Ênfase5 3" xfId="146" xr:uid="{00000000-0005-0000-0000-000016110000}"/>
    <cellStyle name="20% - Ênfase5 3 10" xfId="7903" xr:uid="{00000000-0005-0000-0000-000017110000}"/>
    <cellStyle name="20% - Ênfase5 3 11" xfId="10481" xr:uid="{00000000-0005-0000-0000-000018110000}"/>
    <cellStyle name="20% - Ênfase5 3 12" xfId="13102" xr:uid="{00000000-0005-0000-0000-000019110000}"/>
    <cellStyle name="20% - Ênfase5 3 2" xfId="242" xr:uid="{00000000-0005-0000-0000-00001A110000}"/>
    <cellStyle name="20% - Ênfase5 3 2 10" xfId="10577" xr:uid="{00000000-0005-0000-0000-00001B110000}"/>
    <cellStyle name="20% - Ênfase5 3 2 11" xfId="13198" xr:uid="{00000000-0005-0000-0000-00001C110000}"/>
    <cellStyle name="20% - Ênfase5 3 2 2" xfId="463" xr:uid="{00000000-0005-0000-0000-00001D110000}"/>
    <cellStyle name="20% - Ênfase5 3 2 2 2" xfId="1273" xr:uid="{00000000-0005-0000-0000-00001E110000}"/>
    <cellStyle name="20% - Ênfase5 3 2 2 2 2" xfId="3873" xr:uid="{00000000-0005-0000-0000-00001F110000}"/>
    <cellStyle name="20% - Ênfase5 3 2 2 2 3" xfId="6452" xr:uid="{00000000-0005-0000-0000-000020110000}"/>
    <cellStyle name="20% - Ênfase5 3 2 2 2 4" xfId="9029" xr:uid="{00000000-0005-0000-0000-000021110000}"/>
    <cellStyle name="20% - Ênfase5 3 2 2 2 5" xfId="11607" xr:uid="{00000000-0005-0000-0000-000022110000}"/>
    <cellStyle name="20% - Ênfase5 3 2 2 2 6" xfId="14228" xr:uid="{00000000-0005-0000-0000-000023110000}"/>
    <cellStyle name="20% - Ênfase5 3 2 2 3" xfId="1274" xr:uid="{00000000-0005-0000-0000-000024110000}"/>
    <cellStyle name="20% - Ênfase5 3 2 2 3 2" xfId="3874" xr:uid="{00000000-0005-0000-0000-000025110000}"/>
    <cellStyle name="20% - Ênfase5 3 2 2 3 3" xfId="6453" xr:uid="{00000000-0005-0000-0000-000026110000}"/>
    <cellStyle name="20% - Ênfase5 3 2 2 3 4" xfId="9030" xr:uid="{00000000-0005-0000-0000-000027110000}"/>
    <cellStyle name="20% - Ênfase5 3 2 2 3 5" xfId="11608" xr:uid="{00000000-0005-0000-0000-000028110000}"/>
    <cellStyle name="20% - Ênfase5 3 2 2 3 6" xfId="14229" xr:uid="{00000000-0005-0000-0000-000029110000}"/>
    <cellStyle name="20% - Ênfase5 3 2 2 4" xfId="1275" xr:uid="{00000000-0005-0000-0000-00002A110000}"/>
    <cellStyle name="20% - Ênfase5 3 2 2 4 2" xfId="3875" xr:uid="{00000000-0005-0000-0000-00002B110000}"/>
    <cellStyle name="20% - Ênfase5 3 2 2 4 3" xfId="6454" xr:uid="{00000000-0005-0000-0000-00002C110000}"/>
    <cellStyle name="20% - Ênfase5 3 2 2 4 4" xfId="9031" xr:uid="{00000000-0005-0000-0000-00002D110000}"/>
    <cellStyle name="20% - Ênfase5 3 2 2 4 5" xfId="11609" xr:uid="{00000000-0005-0000-0000-00002E110000}"/>
    <cellStyle name="20% - Ênfase5 3 2 2 4 6" xfId="14230" xr:uid="{00000000-0005-0000-0000-00002F110000}"/>
    <cellStyle name="20% - Ênfase5 3 2 2 5" xfId="3064" xr:uid="{00000000-0005-0000-0000-000030110000}"/>
    <cellStyle name="20% - Ênfase5 3 2 2 6" xfId="5643" xr:uid="{00000000-0005-0000-0000-000031110000}"/>
    <cellStyle name="20% - Ênfase5 3 2 2 7" xfId="8220" xr:uid="{00000000-0005-0000-0000-000032110000}"/>
    <cellStyle name="20% - Ênfase5 3 2 2 8" xfId="10798" xr:uid="{00000000-0005-0000-0000-000033110000}"/>
    <cellStyle name="20% - Ênfase5 3 2 2 9" xfId="13419" xr:uid="{00000000-0005-0000-0000-000034110000}"/>
    <cellStyle name="20% - Ênfase5 3 2 3" xfId="684" xr:uid="{00000000-0005-0000-0000-000035110000}"/>
    <cellStyle name="20% - Ênfase5 3 2 3 2" xfId="1276" xr:uid="{00000000-0005-0000-0000-000036110000}"/>
    <cellStyle name="20% - Ênfase5 3 2 3 2 2" xfId="3876" xr:uid="{00000000-0005-0000-0000-000037110000}"/>
    <cellStyle name="20% - Ênfase5 3 2 3 2 3" xfId="6455" xr:uid="{00000000-0005-0000-0000-000038110000}"/>
    <cellStyle name="20% - Ênfase5 3 2 3 2 4" xfId="9032" xr:uid="{00000000-0005-0000-0000-000039110000}"/>
    <cellStyle name="20% - Ênfase5 3 2 3 2 5" xfId="11610" xr:uid="{00000000-0005-0000-0000-00003A110000}"/>
    <cellStyle name="20% - Ênfase5 3 2 3 2 6" xfId="14231" xr:uid="{00000000-0005-0000-0000-00003B110000}"/>
    <cellStyle name="20% - Ênfase5 3 2 3 3" xfId="1277" xr:uid="{00000000-0005-0000-0000-00003C110000}"/>
    <cellStyle name="20% - Ênfase5 3 2 3 3 2" xfId="3877" xr:uid="{00000000-0005-0000-0000-00003D110000}"/>
    <cellStyle name="20% - Ênfase5 3 2 3 3 3" xfId="6456" xr:uid="{00000000-0005-0000-0000-00003E110000}"/>
    <cellStyle name="20% - Ênfase5 3 2 3 3 4" xfId="9033" xr:uid="{00000000-0005-0000-0000-00003F110000}"/>
    <cellStyle name="20% - Ênfase5 3 2 3 3 5" xfId="11611" xr:uid="{00000000-0005-0000-0000-000040110000}"/>
    <cellStyle name="20% - Ênfase5 3 2 3 3 6" xfId="14232" xr:uid="{00000000-0005-0000-0000-000041110000}"/>
    <cellStyle name="20% - Ênfase5 3 2 3 4" xfId="3285" xr:uid="{00000000-0005-0000-0000-000042110000}"/>
    <cellStyle name="20% - Ênfase5 3 2 3 5" xfId="5864" xr:uid="{00000000-0005-0000-0000-000043110000}"/>
    <cellStyle name="20% - Ênfase5 3 2 3 6" xfId="8441" xr:uid="{00000000-0005-0000-0000-000044110000}"/>
    <cellStyle name="20% - Ênfase5 3 2 3 7" xfId="11019" xr:uid="{00000000-0005-0000-0000-000045110000}"/>
    <cellStyle name="20% - Ênfase5 3 2 3 8" xfId="13640" xr:uid="{00000000-0005-0000-0000-000046110000}"/>
    <cellStyle name="20% - Ênfase5 3 2 4" xfId="1278" xr:uid="{00000000-0005-0000-0000-000047110000}"/>
    <cellStyle name="20% - Ênfase5 3 2 4 2" xfId="3878" xr:uid="{00000000-0005-0000-0000-000048110000}"/>
    <cellStyle name="20% - Ênfase5 3 2 4 3" xfId="6457" xr:uid="{00000000-0005-0000-0000-000049110000}"/>
    <cellStyle name="20% - Ênfase5 3 2 4 4" xfId="9034" xr:uid="{00000000-0005-0000-0000-00004A110000}"/>
    <cellStyle name="20% - Ênfase5 3 2 4 5" xfId="11612" xr:uid="{00000000-0005-0000-0000-00004B110000}"/>
    <cellStyle name="20% - Ênfase5 3 2 4 6" xfId="14233" xr:uid="{00000000-0005-0000-0000-00004C110000}"/>
    <cellStyle name="20% - Ênfase5 3 2 5" xfId="1279" xr:uid="{00000000-0005-0000-0000-00004D110000}"/>
    <cellStyle name="20% - Ênfase5 3 2 5 2" xfId="3879" xr:uid="{00000000-0005-0000-0000-00004E110000}"/>
    <cellStyle name="20% - Ênfase5 3 2 5 3" xfId="6458" xr:uid="{00000000-0005-0000-0000-00004F110000}"/>
    <cellStyle name="20% - Ênfase5 3 2 5 4" xfId="9035" xr:uid="{00000000-0005-0000-0000-000050110000}"/>
    <cellStyle name="20% - Ênfase5 3 2 5 5" xfId="11613" xr:uid="{00000000-0005-0000-0000-000051110000}"/>
    <cellStyle name="20% - Ênfase5 3 2 5 6" xfId="14234" xr:uid="{00000000-0005-0000-0000-000052110000}"/>
    <cellStyle name="20% - Ênfase5 3 2 6" xfId="1280" xr:uid="{00000000-0005-0000-0000-000053110000}"/>
    <cellStyle name="20% - Ênfase5 3 2 6 2" xfId="3880" xr:uid="{00000000-0005-0000-0000-000054110000}"/>
    <cellStyle name="20% - Ênfase5 3 2 6 3" xfId="6459" xr:uid="{00000000-0005-0000-0000-000055110000}"/>
    <cellStyle name="20% - Ênfase5 3 2 6 4" xfId="9036" xr:uid="{00000000-0005-0000-0000-000056110000}"/>
    <cellStyle name="20% - Ênfase5 3 2 6 5" xfId="11614" xr:uid="{00000000-0005-0000-0000-000057110000}"/>
    <cellStyle name="20% - Ênfase5 3 2 6 6" xfId="14235" xr:uid="{00000000-0005-0000-0000-000058110000}"/>
    <cellStyle name="20% - Ênfase5 3 2 7" xfId="2843" xr:uid="{00000000-0005-0000-0000-000059110000}"/>
    <cellStyle name="20% - Ênfase5 3 2 8" xfId="5422" xr:uid="{00000000-0005-0000-0000-00005A110000}"/>
    <cellStyle name="20% - Ênfase5 3 2 9" xfId="7999" xr:uid="{00000000-0005-0000-0000-00005B110000}"/>
    <cellStyle name="20% - Ênfase5 3 3" xfId="368" xr:uid="{00000000-0005-0000-0000-00005C110000}"/>
    <cellStyle name="20% - Ênfase5 3 3 2" xfId="1281" xr:uid="{00000000-0005-0000-0000-00005D110000}"/>
    <cellStyle name="20% - Ênfase5 3 3 2 2" xfId="3881" xr:uid="{00000000-0005-0000-0000-00005E110000}"/>
    <cellStyle name="20% - Ênfase5 3 3 2 3" xfId="6460" xr:uid="{00000000-0005-0000-0000-00005F110000}"/>
    <cellStyle name="20% - Ênfase5 3 3 2 4" xfId="9037" xr:uid="{00000000-0005-0000-0000-000060110000}"/>
    <cellStyle name="20% - Ênfase5 3 3 2 5" xfId="11615" xr:uid="{00000000-0005-0000-0000-000061110000}"/>
    <cellStyle name="20% - Ênfase5 3 3 2 6" xfId="14236" xr:uid="{00000000-0005-0000-0000-000062110000}"/>
    <cellStyle name="20% - Ênfase5 3 3 3" xfId="1282" xr:uid="{00000000-0005-0000-0000-000063110000}"/>
    <cellStyle name="20% - Ênfase5 3 3 3 2" xfId="3882" xr:uid="{00000000-0005-0000-0000-000064110000}"/>
    <cellStyle name="20% - Ênfase5 3 3 3 3" xfId="6461" xr:uid="{00000000-0005-0000-0000-000065110000}"/>
    <cellStyle name="20% - Ênfase5 3 3 3 4" xfId="9038" xr:uid="{00000000-0005-0000-0000-000066110000}"/>
    <cellStyle name="20% - Ênfase5 3 3 3 5" xfId="11616" xr:uid="{00000000-0005-0000-0000-000067110000}"/>
    <cellStyle name="20% - Ênfase5 3 3 3 6" xfId="14237" xr:uid="{00000000-0005-0000-0000-000068110000}"/>
    <cellStyle name="20% - Ênfase5 3 3 4" xfId="1283" xr:uid="{00000000-0005-0000-0000-000069110000}"/>
    <cellStyle name="20% - Ênfase5 3 3 4 2" xfId="3883" xr:uid="{00000000-0005-0000-0000-00006A110000}"/>
    <cellStyle name="20% - Ênfase5 3 3 4 3" xfId="6462" xr:uid="{00000000-0005-0000-0000-00006B110000}"/>
    <cellStyle name="20% - Ênfase5 3 3 4 4" xfId="9039" xr:uid="{00000000-0005-0000-0000-00006C110000}"/>
    <cellStyle name="20% - Ênfase5 3 3 4 5" xfId="11617" xr:uid="{00000000-0005-0000-0000-00006D110000}"/>
    <cellStyle name="20% - Ênfase5 3 3 4 6" xfId="14238" xr:uid="{00000000-0005-0000-0000-00006E110000}"/>
    <cellStyle name="20% - Ênfase5 3 3 5" xfId="2969" xr:uid="{00000000-0005-0000-0000-00006F110000}"/>
    <cellStyle name="20% - Ênfase5 3 3 6" xfId="5548" xr:uid="{00000000-0005-0000-0000-000070110000}"/>
    <cellStyle name="20% - Ênfase5 3 3 7" xfId="8125" xr:uid="{00000000-0005-0000-0000-000071110000}"/>
    <cellStyle name="20% - Ênfase5 3 3 8" xfId="10703" xr:uid="{00000000-0005-0000-0000-000072110000}"/>
    <cellStyle name="20% - Ênfase5 3 3 9" xfId="13324" xr:uid="{00000000-0005-0000-0000-000073110000}"/>
    <cellStyle name="20% - Ênfase5 3 4" xfId="589" xr:uid="{00000000-0005-0000-0000-000074110000}"/>
    <cellStyle name="20% - Ênfase5 3 4 2" xfId="1284" xr:uid="{00000000-0005-0000-0000-000075110000}"/>
    <cellStyle name="20% - Ênfase5 3 4 2 2" xfId="3884" xr:uid="{00000000-0005-0000-0000-000076110000}"/>
    <cellStyle name="20% - Ênfase5 3 4 2 3" xfId="6463" xr:uid="{00000000-0005-0000-0000-000077110000}"/>
    <cellStyle name="20% - Ênfase5 3 4 2 4" xfId="9040" xr:uid="{00000000-0005-0000-0000-000078110000}"/>
    <cellStyle name="20% - Ênfase5 3 4 2 5" xfId="11618" xr:uid="{00000000-0005-0000-0000-000079110000}"/>
    <cellStyle name="20% - Ênfase5 3 4 2 6" xfId="14239" xr:uid="{00000000-0005-0000-0000-00007A110000}"/>
    <cellStyle name="20% - Ênfase5 3 4 3" xfId="1285" xr:uid="{00000000-0005-0000-0000-00007B110000}"/>
    <cellStyle name="20% - Ênfase5 3 4 3 2" xfId="3885" xr:uid="{00000000-0005-0000-0000-00007C110000}"/>
    <cellStyle name="20% - Ênfase5 3 4 3 3" xfId="6464" xr:uid="{00000000-0005-0000-0000-00007D110000}"/>
    <cellStyle name="20% - Ênfase5 3 4 3 4" xfId="9041" xr:uid="{00000000-0005-0000-0000-00007E110000}"/>
    <cellStyle name="20% - Ênfase5 3 4 3 5" xfId="11619" xr:uid="{00000000-0005-0000-0000-00007F110000}"/>
    <cellStyle name="20% - Ênfase5 3 4 3 6" xfId="14240" xr:uid="{00000000-0005-0000-0000-000080110000}"/>
    <cellStyle name="20% - Ênfase5 3 4 4" xfId="1286" xr:uid="{00000000-0005-0000-0000-000081110000}"/>
    <cellStyle name="20% - Ênfase5 3 4 4 2" xfId="3886" xr:uid="{00000000-0005-0000-0000-000082110000}"/>
    <cellStyle name="20% - Ênfase5 3 4 4 3" xfId="6465" xr:uid="{00000000-0005-0000-0000-000083110000}"/>
    <cellStyle name="20% - Ênfase5 3 4 4 4" xfId="9042" xr:uid="{00000000-0005-0000-0000-000084110000}"/>
    <cellStyle name="20% - Ênfase5 3 4 4 5" xfId="11620" xr:uid="{00000000-0005-0000-0000-000085110000}"/>
    <cellStyle name="20% - Ênfase5 3 4 4 6" xfId="14241" xr:uid="{00000000-0005-0000-0000-000086110000}"/>
    <cellStyle name="20% - Ênfase5 3 4 5" xfId="3190" xr:uid="{00000000-0005-0000-0000-000087110000}"/>
    <cellStyle name="20% - Ênfase5 3 4 6" xfId="5769" xr:uid="{00000000-0005-0000-0000-000088110000}"/>
    <cellStyle name="20% - Ênfase5 3 4 7" xfId="8346" xr:uid="{00000000-0005-0000-0000-000089110000}"/>
    <cellStyle name="20% - Ênfase5 3 4 8" xfId="10924" xr:uid="{00000000-0005-0000-0000-00008A110000}"/>
    <cellStyle name="20% - Ênfase5 3 4 9" xfId="13545" xr:uid="{00000000-0005-0000-0000-00008B110000}"/>
    <cellStyle name="20% - Ênfase5 3 5" xfId="1287" xr:uid="{00000000-0005-0000-0000-00008C110000}"/>
    <cellStyle name="20% - Ênfase5 3 5 2" xfId="3887" xr:uid="{00000000-0005-0000-0000-00008D110000}"/>
    <cellStyle name="20% - Ênfase5 3 5 3" xfId="6466" xr:uid="{00000000-0005-0000-0000-00008E110000}"/>
    <cellStyle name="20% - Ênfase5 3 5 4" xfId="9043" xr:uid="{00000000-0005-0000-0000-00008F110000}"/>
    <cellStyle name="20% - Ênfase5 3 5 5" xfId="11621" xr:uid="{00000000-0005-0000-0000-000090110000}"/>
    <cellStyle name="20% - Ênfase5 3 5 6" xfId="14242" xr:uid="{00000000-0005-0000-0000-000091110000}"/>
    <cellStyle name="20% - Ênfase5 3 6" xfId="1288" xr:uid="{00000000-0005-0000-0000-000092110000}"/>
    <cellStyle name="20% - Ênfase5 3 6 2" xfId="3888" xr:uid="{00000000-0005-0000-0000-000093110000}"/>
    <cellStyle name="20% - Ênfase5 3 6 3" xfId="6467" xr:uid="{00000000-0005-0000-0000-000094110000}"/>
    <cellStyle name="20% - Ênfase5 3 6 4" xfId="9044" xr:uid="{00000000-0005-0000-0000-000095110000}"/>
    <cellStyle name="20% - Ênfase5 3 6 5" xfId="11622" xr:uid="{00000000-0005-0000-0000-000096110000}"/>
    <cellStyle name="20% - Ênfase5 3 6 6" xfId="14243" xr:uid="{00000000-0005-0000-0000-000097110000}"/>
    <cellStyle name="20% - Ênfase5 3 7" xfId="1289" xr:uid="{00000000-0005-0000-0000-000098110000}"/>
    <cellStyle name="20% - Ênfase5 3 7 2" xfId="3889" xr:uid="{00000000-0005-0000-0000-000099110000}"/>
    <cellStyle name="20% - Ênfase5 3 7 3" xfId="6468" xr:uid="{00000000-0005-0000-0000-00009A110000}"/>
    <cellStyle name="20% - Ênfase5 3 7 4" xfId="9045" xr:uid="{00000000-0005-0000-0000-00009B110000}"/>
    <cellStyle name="20% - Ênfase5 3 7 5" xfId="11623" xr:uid="{00000000-0005-0000-0000-00009C110000}"/>
    <cellStyle name="20% - Ênfase5 3 7 6" xfId="14244" xr:uid="{00000000-0005-0000-0000-00009D110000}"/>
    <cellStyle name="20% - Ênfase5 3 8" xfId="2747" xr:uid="{00000000-0005-0000-0000-00009E110000}"/>
    <cellStyle name="20% - Ênfase5 3 9" xfId="5326" xr:uid="{00000000-0005-0000-0000-00009F110000}"/>
    <cellStyle name="20% - Ênfase5 4" xfId="171" xr:uid="{00000000-0005-0000-0000-0000A0110000}"/>
    <cellStyle name="20% - Ênfase5 4 10" xfId="7928" xr:uid="{00000000-0005-0000-0000-0000A1110000}"/>
    <cellStyle name="20% - Ênfase5 4 11" xfId="10506" xr:uid="{00000000-0005-0000-0000-0000A2110000}"/>
    <cellStyle name="20% - Ênfase5 4 12" xfId="13127" xr:uid="{00000000-0005-0000-0000-0000A3110000}"/>
    <cellStyle name="20% - Ênfase5 4 2" xfId="267" xr:uid="{00000000-0005-0000-0000-0000A4110000}"/>
    <cellStyle name="20% - Ênfase5 4 2 10" xfId="10602" xr:uid="{00000000-0005-0000-0000-0000A5110000}"/>
    <cellStyle name="20% - Ênfase5 4 2 11" xfId="13223" xr:uid="{00000000-0005-0000-0000-0000A6110000}"/>
    <cellStyle name="20% - Ênfase5 4 2 2" xfId="488" xr:uid="{00000000-0005-0000-0000-0000A7110000}"/>
    <cellStyle name="20% - Ênfase5 4 2 2 2" xfId="1290" xr:uid="{00000000-0005-0000-0000-0000A8110000}"/>
    <cellStyle name="20% - Ênfase5 4 2 2 2 2" xfId="3890" xr:uid="{00000000-0005-0000-0000-0000A9110000}"/>
    <cellStyle name="20% - Ênfase5 4 2 2 2 3" xfId="6469" xr:uid="{00000000-0005-0000-0000-0000AA110000}"/>
    <cellStyle name="20% - Ênfase5 4 2 2 2 4" xfId="9046" xr:uid="{00000000-0005-0000-0000-0000AB110000}"/>
    <cellStyle name="20% - Ênfase5 4 2 2 2 5" xfId="11624" xr:uid="{00000000-0005-0000-0000-0000AC110000}"/>
    <cellStyle name="20% - Ênfase5 4 2 2 2 6" xfId="14245" xr:uid="{00000000-0005-0000-0000-0000AD110000}"/>
    <cellStyle name="20% - Ênfase5 4 2 2 3" xfId="1291" xr:uid="{00000000-0005-0000-0000-0000AE110000}"/>
    <cellStyle name="20% - Ênfase5 4 2 2 3 2" xfId="3891" xr:uid="{00000000-0005-0000-0000-0000AF110000}"/>
    <cellStyle name="20% - Ênfase5 4 2 2 3 3" xfId="6470" xr:uid="{00000000-0005-0000-0000-0000B0110000}"/>
    <cellStyle name="20% - Ênfase5 4 2 2 3 4" xfId="9047" xr:uid="{00000000-0005-0000-0000-0000B1110000}"/>
    <cellStyle name="20% - Ênfase5 4 2 2 3 5" xfId="11625" xr:uid="{00000000-0005-0000-0000-0000B2110000}"/>
    <cellStyle name="20% - Ênfase5 4 2 2 3 6" xfId="14246" xr:uid="{00000000-0005-0000-0000-0000B3110000}"/>
    <cellStyle name="20% - Ênfase5 4 2 2 4" xfId="1292" xr:uid="{00000000-0005-0000-0000-0000B4110000}"/>
    <cellStyle name="20% - Ênfase5 4 2 2 4 2" xfId="3892" xr:uid="{00000000-0005-0000-0000-0000B5110000}"/>
    <cellStyle name="20% - Ênfase5 4 2 2 4 3" xfId="6471" xr:uid="{00000000-0005-0000-0000-0000B6110000}"/>
    <cellStyle name="20% - Ênfase5 4 2 2 4 4" xfId="9048" xr:uid="{00000000-0005-0000-0000-0000B7110000}"/>
    <cellStyle name="20% - Ênfase5 4 2 2 4 5" xfId="11626" xr:uid="{00000000-0005-0000-0000-0000B8110000}"/>
    <cellStyle name="20% - Ênfase5 4 2 2 4 6" xfId="14247" xr:uid="{00000000-0005-0000-0000-0000B9110000}"/>
    <cellStyle name="20% - Ênfase5 4 2 2 5" xfId="3089" xr:uid="{00000000-0005-0000-0000-0000BA110000}"/>
    <cellStyle name="20% - Ênfase5 4 2 2 6" xfId="5668" xr:uid="{00000000-0005-0000-0000-0000BB110000}"/>
    <cellStyle name="20% - Ênfase5 4 2 2 7" xfId="8245" xr:uid="{00000000-0005-0000-0000-0000BC110000}"/>
    <cellStyle name="20% - Ênfase5 4 2 2 8" xfId="10823" xr:uid="{00000000-0005-0000-0000-0000BD110000}"/>
    <cellStyle name="20% - Ênfase5 4 2 2 9" xfId="13444" xr:uid="{00000000-0005-0000-0000-0000BE110000}"/>
    <cellStyle name="20% - Ênfase5 4 2 3" xfId="709" xr:uid="{00000000-0005-0000-0000-0000BF110000}"/>
    <cellStyle name="20% - Ênfase5 4 2 3 2" xfId="1293" xr:uid="{00000000-0005-0000-0000-0000C0110000}"/>
    <cellStyle name="20% - Ênfase5 4 2 3 2 2" xfId="3893" xr:uid="{00000000-0005-0000-0000-0000C1110000}"/>
    <cellStyle name="20% - Ênfase5 4 2 3 2 3" xfId="6472" xr:uid="{00000000-0005-0000-0000-0000C2110000}"/>
    <cellStyle name="20% - Ênfase5 4 2 3 2 4" xfId="9049" xr:uid="{00000000-0005-0000-0000-0000C3110000}"/>
    <cellStyle name="20% - Ênfase5 4 2 3 2 5" xfId="11627" xr:uid="{00000000-0005-0000-0000-0000C4110000}"/>
    <cellStyle name="20% - Ênfase5 4 2 3 2 6" xfId="14248" xr:uid="{00000000-0005-0000-0000-0000C5110000}"/>
    <cellStyle name="20% - Ênfase5 4 2 3 3" xfId="1294" xr:uid="{00000000-0005-0000-0000-0000C6110000}"/>
    <cellStyle name="20% - Ênfase5 4 2 3 3 2" xfId="3894" xr:uid="{00000000-0005-0000-0000-0000C7110000}"/>
    <cellStyle name="20% - Ênfase5 4 2 3 3 3" xfId="6473" xr:uid="{00000000-0005-0000-0000-0000C8110000}"/>
    <cellStyle name="20% - Ênfase5 4 2 3 3 4" xfId="9050" xr:uid="{00000000-0005-0000-0000-0000C9110000}"/>
    <cellStyle name="20% - Ênfase5 4 2 3 3 5" xfId="11628" xr:uid="{00000000-0005-0000-0000-0000CA110000}"/>
    <cellStyle name="20% - Ênfase5 4 2 3 3 6" xfId="14249" xr:uid="{00000000-0005-0000-0000-0000CB110000}"/>
    <cellStyle name="20% - Ênfase5 4 2 3 4" xfId="3310" xr:uid="{00000000-0005-0000-0000-0000CC110000}"/>
    <cellStyle name="20% - Ênfase5 4 2 3 5" xfId="5889" xr:uid="{00000000-0005-0000-0000-0000CD110000}"/>
    <cellStyle name="20% - Ênfase5 4 2 3 6" xfId="8466" xr:uid="{00000000-0005-0000-0000-0000CE110000}"/>
    <cellStyle name="20% - Ênfase5 4 2 3 7" xfId="11044" xr:uid="{00000000-0005-0000-0000-0000CF110000}"/>
    <cellStyle name="20% - Ênfase5 4 2 3 8" xfId="13665" xr:uid="{00000000-0005-0000-0000-0000D0110000}"/>
    <cellStyle name="20% - Ênfase5 4 2 4" xfId="1295" xr:uid="{00000000-0005-0000-0000-0000D1110000}"/>
    <cellStyle name="20% - Ênfase5 4 2 4 2" xfId="3895" xr:uid="{00000000-0005-0000-0000-0000D2110000}"/>
    <cellStyle name="20% - Ênfase5 4 2 4 3" xfId="6474" xr:uid="{00000000-0005-0000-0000-0000D3110000}"/>
    <cellStyle name="20% - Ênfase5 4 2 4 4" xfId="9051" xr:uid="{00000000-0005-0000-0000-0000D4110000}"/>
    <cellStyle name="20% - Ênfase5 4 2 4 5" xfId="11629" xr:uid="{00000000-0005-0000-0000-0000D5110000}"/>
    <cellStyle name="20% - Ênfase5 4 2 4 6" xfId="14250" xr:uid="{00000000-0005-0000-0000-0000D6110000}"/>
    <cellStyle name="20% - Ênfase5 4 2 5" xfId="1296" xr:uid="{00000000-0005-0000-0000-0000D7110000}"/>
    <cellStyle name="20% - Ênfase5 4 2 5 2" xfId="3896" xr:uid="{00000000-0005-0000-0000-0000D8110000}"/>
    <cellStyle name="20% - Ênfase5 4 2 5 3" xfId="6475" xr:uid="{00000000-0005-0000-0000-0000D9110000}"/>
    <cellStyle name="20% - Ênfase5 4 2 5 4" xfId="9052" xr:uid="{00000000-0005-0000-0000-0000DA110000}"/>
    <cellStyle name="20% - Ênfase5 4 2 5 5" xfId="11630" xr:uid="{00000000-0005-0000-0000-0000DB110000}"/>
    <cellStyle name="20% - Ênfase5 4 2 5 6" xfId="14251" xr:uid="{00000000-0005-0000-0000-0000DC110000}"/>
    <cellStyle name="20% - Ênfase5 4 2 6" xfId="1297" xr:uid="{00000000-0005-0000-0000-0000DD110000}"/>
    <cellStyle name="20% - Ênfase5 4 2 6 2" xfId="3897" xr:uid="{00000000-0005-0000-0000-0000DE110000}"/>
    <cellStyle name="20% - Ênfase5 4 2 6 3" xfId="6476" xr:uid="{00000000-0005-0000-0000-0000DF110000}"/>
    <cellStyle name="20% - Ênfase5 4 2 6 4" xfId="9053" xr:uid="{00000000-0005-0000-0000-0000E0110000}"/>
    <cellStyle name="20% - Ênfase5 4 2 6 5" xfId="11631" xr:uid="{00000000-0005-0000-0000-0000E1110000}"/>
    <cellStyle name="20% - Ênfase5 4 2 6 6" xfId="14252" xr:uid="{00000000-0005-0000-0000-0000E2110000}"/>
    <cellStyle name="20% - Ênfase5 4 2 7" xfId="2868" xr:uid="{00000000-0005-0000-0000-0000E3110000}"/>
    <cellStyle name="20% - Ênfase5 4 2 8" xfId="5447" xr:uid="{00000000-0005-0000-0000-0000E4110000}"/>
    <cellStyle name="20% - Ênfase5 4 2 9" xfId="8024" xr:uid="{00000000-0005-0000-0000-0000E5110000}"/>
    <cellStyle name="20% - Ênfase5 4 3" xfId="393" xr:uid="{00000000-0005-0000-0000-0000E6110000}"/>
    <cellStyle name="20% - Ênfase5 4 3 2" xfId="1298" xr:uid="{00000000-0005-0000-0000-0000E7110000}"/>
    <cellStyle name="20% - Ênfase5 4 3 2 2" xfId="3898" xr:uid="{00000000-0005-0000-0000-0000E8110000}"/>
    <cellStyle name="20% - Ênfase5 4 3 2 3" xfId="6477" xr:uid="{00000000-0005-0000-0000-0000E9110000}"/>
    <cellStyle name="20% - Ênfase5 4 3 2 4" xfId="9054" xr:uid="{00000000-0005-0000-0000-0000EA110000}"/>
    <cellStyle name="20% - Ênfase5 4 3 2 5" xfId="11632" xr:uid="{00000000-0005-0000-0000-0000EB110000}"/>
    <cellStyle name="20% - Ênfase5 4 3 2 6" xfId="14253" xr:uid="{00000000-0005-0000-0000-0000EC110000}"/>
    <cellStyle name="20% - Ênfase5 4 3 3" xfId="1299" xr:uid="{00000000-0005-0000-0000-0000ED110000}"/>
    <cellStyle name="20% - Ênfase5 4 3 3 2" xfId="3899" xr:uid="{00000000-0005-0000-0000-0000EE110000}"/>
    <cellStyle name="20% - Ênfase5 4 3 3 3" xfId="6478" xr:uid="{00000000-0005-0000-0000-0000EF110000}"/>
    <cellStyle name="20% - Ênfase5 4 3 3 4" xfId="9055" xr:uid="{00000000-0005-0000-0000-0000F0110000}"/>
    <cellStyle name="20% - Ênfase5 4 3 3 5" xfId="11633" xr:uid="{00000000-0005-0000-0000-0000F1110000}"/>
    <cellStyle name="20% - Ênfase5 4 3 3 6" xfId="14254" xr:uid="{00000000-0005-0000-0000-0000F2110000}"/>
    <cellStyle name="20% - Ênfase5 4 3 4" xfId="1300" xr:uid="{00000000-0005-0000-0000-0000F3110000}"/>
    <cellStyle name="20% - Ênfase5 4 3 4 2" xfId="3900" xr:uid="{00000000-0005-0000-0000-0000F4110000}"/>
    <cellStyle name="20% - Ênfase5 4 3 4 3" xfId="6479" xr:uid="{00000000-0005-0000-0000-0000F5110000}"/>
    <cellStyle name="20% - Ênfase5 4 3 4 4" xfId="9056" xr:uid="{00000000-0005-0000-0000-0000F6110000}"/>
    <cellStyle name="20% - Ênfase5 4 3 4 5" xfId="11634" xr:uid="{00000000-0005-0000-0000-0000F7110000}"/>
    <cellStyle name="20% - Ênfase5 4 3 4 6" xfId="14255" xr:uid="{00000000-0005-0000-0000-0000F8110000}"/>
    <cellStyle name="20% - Ênfase5 4 3 5" xfId="2994" xr:uid="{00000000-0005-0000-0000-0000F9110000}"/>
    <cellStyle name="20% - Ênfase5 4 3 6" xfId="5573" xr:uid="{00000000-0005-0000-0000-0000FA110000}"/>
    <cellStyle name="20% - Ênfase5 4 3 7" xfId="8150" xr:uid="{00000000-0005-0000-0000-0000FB110000}"/>
    <cellStyle name="20% - Ênfase5 4 3 8" xfId="10728" xr:uid="{00000000-0005-0000-0000-0000FC110000}"/>
    <cellStyle name="20% - Ênfase5 4 3 9" xfId="13349" xr:uid="{00000000-0005-0000-0000-0000FD110000}"/>
    <cellStyle name="20% - Ênfase5 4 4" xfId="614" xr:uid="{00000000-0005-0000-0000-0000FE110000}"/>
    <cellStyle name="20% - Ênfase5 4 4 2" xfId="1301" xr:uid="{00000000-0005-0000-0000-0000FF110000}"/>
    <cellStyle name="20% - Ênfase5 4 4 2 2" xfId="3901" xr:uid="{00000000-0005-0000-0000-000000120000}"/>
    <cellStyle name="20% - Ênfase5 4 4 2 3" xfId="6480" xr:uid="{00000000-0005-0000-0000-000001120000}"/>
    <cellStyle name="20% - Ênfase5 4 4 2 4" xfId="9057" xr:uid="{00000000-0005-0000-0000-000002120000}"/>
    <cellStyle name="20% - Ênfase5 4 4 2 5" xfId="11635" xr:uid="{00000000-0005-0000-0000-000003120000}"/>
    <cellStyle name="20% - Ênfase5 4 4 2 6" xfId="14256" xr:uid="{00000000-0005-0000-0000-000004120000}"/>
    <cellStyle name="20% - Ênfase5 4 4 3" xfId="1302" xr:uid="{00000000-0005-0000-0000-000005120000}"/>
    <cellStyle name="20% - Ênfase5 4 4 3 2" xfId="3902" xr:uid="{00000000-0005-0000-0000-000006120000}"/>
    <cellStyle name="20% - Ênfase5 4 4 3 3" xfId="6481" xr:uid="{00000000-0005-0000-0000-000007120000}"/>
    <cellStyle name="20% - Ênfase5 4 4 3 4" xfId="9058" xr:uid="{00000000-0005-0000-0000-000008120000}"/>
    <cellStyle name="20% - Ênfase5 4 4 3 5" xfId="11636" xr:uid="{00000000-0005-0000-0000-000009120000}"/>
    <cellStyle name="20% - Ênfase5 4 4 3 6" xfId="14257" xr:uid="{00000000-0005-0000-0000-00000A120000}"/>
    <cellStyle name="20% - Ênfase5 4 4 4" xfId="1303" xr:uid="{00000000-0005-0000-0000-00000B120000}"/>
    <cellStyle name="20% - Ênfase5 4 4 4 2" xfId="3903" xr:uid="{00000000-0005-0000-0000-00000C120000}"/>
    <cellStyle name="20% - Ênfase5 4 4 4 3" xfId="6482" xr:uid="{00000000-0005-0000-0000-00000D120000}"/>
    <cellStyle name="20% - Ênfase5 4 4 4 4" xfId="9059" xr:uid="{00000000-0005-0000-0000-00000E120000}"/>
    <cellStyle name="20% - Ênfase5 4 4 4 5" xfId="11637" xr:uid="{00000000-0005-0000-0000-00000F120000}"/>
    <cellStyle name="20% - Ênfase5 4 4 4 6" xfId="14258" xr:uid="{00000000-0005-0000-0000-000010120000}"/>
    <cellStyle name="20% - Ênfase5 4 4 5" xfId="3215" xr:uid="{00000000-0005-0000-0000-000011120000}"/>
    <cellStyle name="20% - Ênfase5 4 4 6" xfId="5794" xr:uid="{00000000-0005-0000-0000-000012120000}"/>
    <cellStyle name="20% - Ênfase5 4 4 7" xfId="8371" xr:uid="{00000000-0005-0000-0000-000013120000}"/>
    <cellStyle name="20% - Ênfase5 4 4 8" xfId="10949" xr:uid="{00000000-0005-0000-0000-000014120000}"/>
    <cellStyle name="20% - Ênfase5 4 4 9" xfId="13570" xr:uid="{00000000-0005-0000-0000-000015120000}"/>
    <cellStyle name="20% - Ênfase5 4 5" xfId="1304" xr:uid="{00000000-0005-0000-0000-000016120000}"/>
    <cellStyle name="20% - Ênfase5 4 5 2" xfId="3904" xr:uid="{00000000-0005-0000-0000-000017120000}"/>
    <cellStyle name="20% - Ênfase5 4 5 3" xfId="6483" xr:uid="{00000000-0005-0000-0000-000018120000}"/>
    <cellStyle name="20% - Ênfase5 4 5 4" xfId="9060" xr:uid="{00000000-0005-0000-0000-000019120000}"/>
    <cellStyle name="20% - Ênfase5 4 5 5" xfId="11638" xr:uid="{00000000-0005-0000-0000-00001A120000}"/>
    <cellStyle name="20% - Ênfase5 4 5 6" xfId="14259" xr:uid="{00000000-0005-0000-0000-00001B120000}"/>
    <cellStyle name="20% - Ênfase5 4 6" xfId="1305" xr:uid="{00000000-0005-0000-0000-00001C120000}"/>
    <cellStyle name="20% - Ênfase5 4 6 2" xfId="3905" xr:uid="{00000000-0005-0000-0000-00001D120000}"/>
    <cellStyle name="20% - Ênfase5 4 6 3" xfId="6484" xr:uid="{00000000-0005-0000-0000-00001E120000}"/>
    <cellStyle name="20% - Ênfase5 4 6 4" xfId="9061" xr:uid="{00000000-0005-0000-0000-00001F120000}"/>
    <cellStyle name="20% - Ênfase5 4 6 5" xfId="11639" xr:uid="{00000000-0005-0000-0000-000020120000}"/>
    <cellStyle name="20% - Ênfase5 4 6 6" xfId="14260" xr:uid="{00000000-0005-0000-0000-000021120000}"/>
    <cellStyle name="20% - Ênfase5 4 7" xfId="1306" xr:uid="{00000000-0005-0000-0000-000022120000}"/>
    <cellStyle name="20% - Ênfase5 4 7 2" xfId="3906" xr:uid="{00000000-0005-0000-0000-000023120000}"/>
    <cellStyle name="20% - Ênfase5 4 7 3" xfId="6485" xr:uid="{00000000-0005-0000-0000-000024120000}"/>
    <cellStyle name="20% - Ênfase5 4 7 4" xfId="9062" xr:uid="{00000000-0005-0000-0000-000025120000}"/>
    <cellStyle name="20% - Ênfase5 4 7 5" xfId="11640" xr:uid="{00000000-0005-0000-0000-000026120000}"/>
    <cellStyle name="20% - Ênfase5 4 7 6" xfId="14261" xr:uid="{00000000-0005-0000-0000-000027120000}"/>
    <cellStyle name="20% - Ênfase5 4 8" xfId="2772" xr:uid="{00000000-0005-0000-0000-000028120000}"/>
    <cellStyle name="20% - Ênfase5 4 9" xfId="5351" xr:uid="{00000000-0005-0000-0000-000029120000}"/>
    <cellStyle name="20% - Ênfase5 5" xfId="105" xr:uid="{00000000-0005-0000-0000-00002A120000}"/>
    <cellStyle name="20% - Ênfase5 5 10" xfId="10444" xr:uid="{00000000-0005-0000-0000-00002B120000}"/>
    <cellStyle name="20% - Ênfase5 5 11" xfId="13065" xr:uid="{00000000-0005-0000-0000-00002C120000}"/>
    <cellStyle name="20% - Ênfase5 5 2" xfId="331" xr:uid="{00000000-0005-0000-0000-00002D120000}"/>
    <cellStyle name="20% - Ênfase5 5 2 2" xfId="1307" xr:uid="{00000000-0005-0000-0000-00002E120000}"/>
    <cellStyle name="20% - Ênfase5 5 2 2 2" xfId="3907" xr:uid="{00000000-0005-0000-0000-00002F120000}"/>
    <cellStyle name="20% - Ênfase5 5 2 2 3" xfId="6486" xr:uid="{00000000-0005-0000-0000-000030120000}"/>
    <cellStyle name="20% - Ênfase5 5 2 2 4" xfId="9063" xr:uid="{00000000-0005-0000-0000-000031120000}"/>
    <cellStyle name="20% - Ênfase5 5 2 2 5" xfId="11641" xr:uid="{00000000-0005-0000-0000-000032120000}"/>
    <cellStyle name="20% - Ênfase5 5 2 2 6" xfId="14262" xr:uid="{00000000-0005-0000-0000-000033120000}"/>
    <cellStyle name="20% - Ênfase5 5 2 3" xfId="1308" xr:uid="{00000000-0005-0000-0000-000034120000}"/>
    <cellStyle name="20% - Ênfase5 5 2 3 2" xfId="3908" xr:uid="{00000000-0005-0000-0000-000035120000}"/>
    <cellStyle name="20% - Ênfase5 5 2 3 3" xfId="6487" xr:uid="{00000000-0005-0000-0000-000036120000}"/>
    <cellStyle name="20% - Ênfase5 5 2 3 4" xfId="9064" xr:uid="{00000000-0005-0000-0000-000037120000}"/>
    <cellStyle name="20% - Ênfase5 5 2 3 5" xfId="11642" xr:uid="{00000000-0005-0000-0000-000038120000}"/>
    <cellStyle name="20% - Ênfase5 5 2 3 6" xfId="14263" xr:uid="{00000000-0005-0000-0000-000039120000}"/>
    <cellStyle name="20% - Ênfase5 5 2 4" xfId="1309" xr:uid="{00000000-0005-0000-0000-00003A120000}"/>
    <cellStyle name="20% - Ênfase5 5 2 4 2" xfId="3909" xr:uid="{00000000-0005-0000-0000-00003B120000}"/>
    <cellStyle name="20% - Ênfase5 5 2 4 3" xfId="6488" xr:uid="{00000000-0005-0000-0000-00003C120000}"/>
    <cellStyle name="20% - Ênfase5 5 2 4 4" xfId="9065" xr:uid="{00000000-0005-0000-0000-00003D120000}"/>
    <cellStyle name="20% - Ênfase5 5 2 4 5" xfId="11643" xr:uid="{00000000-0005-0000-0000-00003E120000}"/>
    <cellStyle name="20% - Ênfase5 5 2 4 6" xfId="14264" xr:uid="{00000000-0005-0000-0000-00003F120000}"/>
    <cellStyle name="20% - Ênfase5 5 2 5" xfId="2932" xr:uid="{00000000-0005-0000-0000-000040120000}"/>
    <cellStyle name="20% - Ênfase5 5 2 6" xfId="5511" xr:uid="{00000000-0005-0000-0000-000041120000}"/>
    <cellStyle name="20% - Ênfase5 5 2 7" xfId="8088" xr:uid="{00000000-0005-0000-0000-000042120000}"/>
    <cellStyle name="20% - Ênfase5 5 2 8" xfId="10666" xr:uid="{00000000-0005-0000-0000-000043120000}"/>
    <cellStyle name="20% - Ênfase5 5 2 9" xfId="13287" xr:uid="{00000000-0005-0000-0000-000044120000}"/>
    <cellStyle name="20% - Ênfase5 5 3" xfId="552" xr:uid="{00000000-0005-0000-0000-000045120000}"/>
    <cellStyle name="20% - Ênfase5 5 3 2" xfId="1310" xr:uid="{00000000-0005-0000-0000-000046120000}"/>
    <cellStyle name="20% - Ênfase5 5 3 2 2" xfId="3910" xr:uid="{00000000-0005-0000-0000-000047120000}"/>
    <cellStyle name="20% - Ênfase5 5 3 2 3" xfId="6489" xr:uid="{00000000-0005-0000-0000-000048120000}"/>
    <cellStyle name="20% - Ênfase5 5 3 2 4" xfId="9066" xr:uid="{00000000-0005-0000-0000-000049120000}"/>
    <cellStyle name="20% - Ênfase5 5 3 2 5" xfId="11644" xr:uid="{00000000-0005-0000-0000-00004A120000}"/>
    <cellStyle name="20% - Ênfase5 5 3 2 6" xfId="14265" xr:uid="{00000000-0005-0000-0000-00004B120000}"/>
    <cellStyle name="20% - Ênfase5 5 3 3" xfId="1311" xr:uid="{00000000-0005-0000-0000-00004C120000}"/>
    <cellStyle name="20% - Ênfase5 5 3 3 2" xfId="3911" xr:uid="{00000000-0005-0000-0000-00004D120000}"/>
    <cellStyle name="20% - Ênfase5 5 3 3 3" xfId="6490" xr:uid="{00000000-0005-0000-0000-00004E120000}"/>
    <cellStyle name="20% - Ênfase5 5 3 3 4" xfId="9067" xr:uid="{00000000-0005-0000-0000-00004F120000}"/>
    <cellStyle name="20% - Ênfase5 5 3 3 5" xfId="11645" xr:uid="{00000000-0005-0000-0000-000050120000}"/>
    <cellStyle name="20% - Ênfase5 5 3 3 6" xfId="14266" xr:uid="{00000000-0005-0000-0000-000051120000}"/>
    <cellStyle name="20% - Ênfase5 5 3 4" xfId="3153" xr:uid="{00000000-0005-0000-0000-000052120000}"/>
    <cellStyle name="20% - Ênfase5 5 3 5" xfId="5732" xr:uid="{00000000-0005-0000-0000-000053120000}"/>
    <cellStyle name="20% - Ênfase5 5 3 6" xfId="8309" xr:uid="{00000000-0005-0000-0000-000054120000}"/>
    <cellStyle name="20% - Ênfase5 5 3 7" xfId="10887" xr:uid="{00000000-0005-0000-0000-000055120000}"/>
    <cellStyle name="20% - Ênfase5 5 3 8" xfId="13508" xr:uid="{00000000-0005-0000-0000-000056120000}"/>
    <cellStyle name="20% - Ênfase5 5 4" xfId="1312" xr:uid="{00000000-0005-0000-0000-000057120000}"/>
    <cellStyle name="20% - Ênfase5 5 4 2" xfId="3912" xr:uid="{00000000-0005-0000-0000-000058120000}"/>
    <cellStyle name="20% - Ênfase5 5 4 3" xfId="6491" xr:uid="{00000000-0005-0000-0000-000059120000}"/>
    <cellStyle name="20% - Ênfase5 5 4 4" xfId="9068" xr:uid="{00000000-0005-0000-0000-00005A120000}"/>
    <cellStyle name="20% - Ênfase5 5 4 5" xfId="11646" xr:uid="{00000000-0005-0000-0000-00005B120000}"/>
    <cellStyle name="20% - Ênfase5 5 4 6" xfId="14267" xr:uid="{00000000-0005-0000-0000-00005C120000}"/>
    <cellStyle name="20% - Ênfase5 5 5" xfId="1313" xr:uid="{00000000-0005-0000-0000-00005D120000}"/>
    <cellStyle name="20% - Ênfase5 5 5 2" xfId="3913" xr:uid="{00000000-0005-0000-0000-00005E120000}"/>
    <cellStyle name="20% - Ênfase5 5 5 3" xfId="6492" xr:uid="{00000000-0005-0000-0000-00005F120000}"/>
    <cellStyle name="20% - Ênfase5 5 5 4" xfId="9069" xr:uid="{00000000-0005-0000-0000-000060120000}"/>
    <cellStyle name="20% - Ênfase5 5 5 5" xfId="11647" xr:uid="{00000000-0005-0000-0000-000061120000}"/>
    <cellStyle name="20% - Ênfase5 5 5 6" xfId="14268" xr:uid="{00000000-0005-0000-0000-000062120000}"/>
    <cellStyle name="20% - Ênfase5 5 6" xfId="1314" xr:uid="{00000000-0005-0000-0000-000063120000}"/>
    <cellStyle name="20% - Ênfase5 5 6 2" xfId="3914" xr:uid="{00000000-0005-0000-0000-000064120000}"/>
    <cellStyle name="20% - Ênfase5 5 6 3" xfId="6493" xr:uid="{00000000-0005-0000-0000-000065120000}"/>
    <cellStyle name="20% - Ênfase5 5 6 4" xfId="9070" xr:uid="{00000000-0005-0000-0000-000066120000}"/>
    <cellStyle name="20% - Ênfase5 5 6 5" xfId="11648" xr:uid="{00000000-0005-0000-0000-000067120000}"/>
    <cellStyle name="20% - Ênfase5 5 6 6" xfId="14269" xr:uid="{00000000-0005-0000-0000-000068120000}"/>
    <cellStyle name="20% - Ênfase5 5 7" xfId="2710" xr:uid="{00000000-0005-0000-0000-000069120000}"/>
    <cellStyle name="20% - Ênfase5 5 8" xfId="5289" xr:uid="{00000000-0005-0000-0000-00006A120000}"/>
    <cellStyle name="20% - Ênfase5 5 9" xfId="7866" xr:uid="{00000000-0005-0000-0000-00006B120000}"/>
    <cellStyle name="20% - Ênfase5 6" xfId="202" xr:uid="{00000000-0005-0000-0000-00006C120000}"/>
    <cellStyle name="20% - Ênfase5 6 10" xfId="10537" xr:uid="{00000000-0005-0000-0000-00006D120000}"/>
    <cellStyle name="20% - Ênfase5 6 11" xfId="13158" xr:uid="{00000000-0005-0000-0000-00006E120000}"/>
    <cellStyle name="20% - Ênfase5 6 2" xfId="424" xr:uid="{00000000-0005-0000-0000-00006F120000}"/>
    <cellStyle name="20% - Ênfase5 6 2 2" xfId="1315" xr:uid="{00000000-0005-0000-0000-000070120000}"/>
    <cellStyle name="20% - Ênfase5 6 2 2 2" xfId="3915" xr:uid="{00000000-0005-0000-0000-000071120000}"/>
    <cellStyle name="20% - Ênfase5 6 2 2 3" xfId="6494" xr:uid="{00000000-0005-0000-0000-000072120000}"/>
    <cellStyle name="20% - Ênfase5 6 2 2 4" xfId="9071" xr:uid="{00000000-0005-0000-0000-000073120000}"/>
    <cellStyle name="20% - Ênfase5 6 2 2 5" xfId="11649" xr:uid="{00000000-0005-0000-0000-000074120000}"/>
    <cellStyle name="20% - Ênfase5 6 2 2 6" xfId="14270" xr:uid="{00000000-0005-0000-0000-000075120000}"/>
    <cellStyle name="20% - Ênfase5 6 2 3" xfId="1316" xr:uid="{00000000-0005-0000-0000-000076120000}"/>
    <cellStyle name="20% - Ênfase5 6 2 3 2" xfId="3916" xr:uid="{00000000-0005-0000-0000-000077120000}"/>
    <cellStyle name="20% - Ênfase5 6 2 3 3" xfId="6495" xr:uid="{00000000-0005-0000-0000-000078120000}"/>
    <cellStyle name="20% - Ênfase5 6 2 3 4" xfId="9072" xr:uid="{00000000-0005-0000-0000-000079120000}"/>
    <cellStyle name="20% - Ênfase5 6 2 3 5" xfId="11650" xr:uid="{00000000-0005-0000-0000-00007A120000}"/>
    <cellStyle name="20% - Ênfase5 6 2 3 6" xfId="14271" xr:uid="{00000000-0005-0000-0000-00007B120000}"/>
    <cellStyle name="20% - Ênfase5 6 2 4" xfId="1317" xr:uid="{00000000-0005-0000-0000-00007C120000}"/>
    <cellStyle name="20% - Ênfase5 6 2 4 2" xfId="3917" xr:uid="{00000000-0005-0000-0000-00007D120000}"/>
    <cellStyle name="20% - Ênfase5 6 2 4 3" xfId="6496" xr:uid="{00000000-0005-0000-0000-00007E120000}"/>
    <cellStyle name="20% - Ênfase5 6 2 4 4" xfId="9073" xr:uid="{00000000-0005-0000-0000-00007F120000}"/>
    <cellStyle name="20% - Ênfase5 6 2 4 5" xfId="11651" xr:uid="{00000000-0005-0000-0000-000080120000}"/>
    <cellStyle name="20% - Ênfase5 6 2 4 6" xfId="14272" xr:uid="{00000000-0005-0000-0000-000081120000}"/>
    <cellStyle name="20% - Ênfase5 6 2 5" xfId="3025" xr:uid="{00000000-0005-0000-0000-000082120000}"/>
    <cellStyle name="20% - Ênfase5 6 2 6" xfId="5604" xr:uid="{00000000-0005-0000-0000-000083120000}"/>
    <cellStyle name="20% - Ênfase5 6 2 7" xfId="8181" xr:uid="{00000000-0005-0000-0000-000084120000}"/>
    <cellStyle name="20% - Ênfase5 6 2 8" xfId="10759" xr:uid="{00000000-0005-0000-0000-000085120000}"/>
    <cellStyle name="20% - Ênfase5 6 2 9" xfId="13380" xr:uid="{00000000-0005-0000-0000-000086120000}"/>
    <cellStyle name="20% - Ênfase5 6 3" xfId="645" xr:uid="{00000000-0005-0000-0000-000087120000}"/>
    <cellStyle name="20% - Ênfase5 6 3 2" xfId="1318" xr:uid="{00000000-0005-0000-0000-000088120000}"/>
    <cellStyle name="20% - Ênfase5 6 3 2 2" xfId="3918" xr:uid="{00000000-0005-0000-0000-000089120000}"/>
    <cellStyle name="20% - Ênfase5 6 3 2 3" xfId="6497" xr:uid="{00000000-0005-0000-0000-00008A120000}"/>
    <cellStyle name="20% - Ênfase5 6 3 2 4" xfId="9074" xr:uid="{00000000-0005-0000-0000-00008B120000}"/>
    <cellStyle name="20% - Ênfase5 6 3 2 5" xfId="11652" xr:uid="{00000000-0005-0000-0000-00008C120000}"/>
    <cellStyle name="20% - Ênfase5 6 3 2 6" xfId="14273" xr:uid="{00000000-0005-0000-0000-00008D120000}"/>
    <cellStyle name="20% - Ênfase5 6 3 3" xfId="1319" xr:uid="{00000000-0005-0000-0000-00008E120000}"/>
    <cellStyle name="20% - Ênfase5 6 3 3 2" xfId="3919" xr:uid="{00000000-0005-0000-0000-00008F120000}"/>
    <cellStyle name="20% - Ênfase5 6 3 3 3" xfId="6498" xr:uid="{00000000-0005-0000-0000-000090120000}"/>
    <cellStyle name="20% - Ênfase5 6 3 3 4" xfId="9075" xr:uid="{00000000-0005-0000-0000-000091120000}"/>
    <cellStyle name="20% - Ênfase5 6 3 3 5" xfId="11653" xr:uid="{00000000-0005-0000-0000-000092120000}"/>
    <cellStyle name="20% - Ênfase5 6 3 3 6" xfId="14274" xr:uid="{00000000-0005-0000-0000-000093120000}"/>
    <cellStyle name="20% - Ênfase5 6 3 4" xfId="3246" xr:uid="{00000000-0005-0000-0000-000094120000}"/>
    <cellStyle name="20% - Ênfase5 6 3 5" xfId="5825" xr:uid="{00000000-0005-0000-0000-000095120000}"/>
    <cellStyle name="20% - Ênfase5 6 3 6" xfId="8402" xr:uid="{00000000-0005-0000-0000-000096120000}"/>
    <cellStyle name="20% - Ênfase5 6 3 7" xfId="10980" xr:uid="{00000000-0005-0000-0000-000097120000}"/>
    <cellStyle name="20% - Ênfase5 6 3 8" xfId="13601" xr:uid="{00000000-0005-0000-0000-000098120000}"/>
    <cellStyle name="20% - Ênfase5 6 4" xfId="1320" xr:uid="{00000000-0005-0000-0000-000099120000}"/>
    <cellStyle name="20% - Ênfase5 6 4 2" xfId="3920" xr:uid="{00000000-0005-0000-0000-00009A120000}"/>
    <cellStyle name="20% - Ênfase5 6 4 3" xfId="6499" xr:uid="{00000000-0005-0000-0000-00009B120000}"/>
    <cellStyle name="20% - Ênfase5 6 4 4" xfId="9076" xr:uid="{00000000-0005-0000-0000-00009C120000}"/>
    <cellStyle name="20% - Ênfase5 6 4 5" xfId="11654" xr:uid="{00000000-0005-0000-0000-00009D120000}"/>
    <cellStyle name="20% - Ênfase5 6 4 6" xfId="14275" xr:uid="{00000000-0005-0000-0000-00009E120000}"/>
    <cellStyle name="20% - Ênfase5 6 5" xfId="1321" xr:uid="{00000000-0005-0000-0000-00009F120000}"/>
    <cellStyle name="20% - Ênfase5 6 5 2" xfId="3921" xr:uid="{00000000-0005-0000-0000-0000A0120000}"/>
    <cellStyle name="20% - Ênfase5 6 5 3" xfId="6500" xr:uid="{00000000-0005-0000-0000-0000A1120000}"/>
    <cellStyle name="20% - Ênfase5 6 5 4" xfId="9077" xr:uid="{00000000-0005-0000-0000-0000A2120000}"/>
    <cellStyle name="20% - Ênfase5 6 5 5" xfId="11655" xr:uid="{00000000-0005-0000-0000-0000A3120000}"/>
    <cellStyle name="20% - Ênfase5 6 5 6" xfId="14276" xr:uid="{00000000-0005-0000-0000-0000A4120000}"/>
    <cellStyle name="20% - Ênfase5 6 6" xfId="1322" xr:uid="{00000000-0005-0000-0000-0000A5120000}"/>
    <cellStyle name="20% - Ênfase5 6 6 2" xfId="3922" xr:uid="{00000000-0005-0000-0000-0000A6120000}"/>
    <cellStyle name="20% - Ênfase5 6 6 3" xfId="6501" xr:uid="{00000000-0005-0000-0000-0000A7120000}"/>
    <cellStyle name="20% - Ênfase5 6 6 4" xfId="9078" xr:uid="{00000000-0005-0000-0000-0000A8120000}"/>
    <cellStyle name="20% - Ênfase5 6 6 5" xfId="11656" xr:uid="{00000000-0005-0000-0000-0000A9120000}"/>
    <cellStyle name="20% - Ênfase5 6 6 6" xfId="14277" xr:uid="{00000000-0005-0000-0000-0000AA120000}"/>
    <cellStyle name="20% - Ênfase5 6 7" xfId="2803" xr:uid="{00000000-0005-0000-0000-0000AB120000}"/>
    <cellStyle name="20% - Ênfase5 6 8" xfId="5382" xr:uid="{00000000-0005-0000-0000-0000AC120000}"/>
    <cellStyle name="20% - Ênfase5 6 9" xfId="7959" xr:uid="{00000000-0005-0000-0000-0000AD120000}"/>
    <cellStyle name="20% - Ênfase5 7" xfId="298" xr:uid="{00000000-0005-0000-0000-0000AE120000}"/>
    <cellStyle name="20% - Ênfase5 7 2" xfId="1323" xr:uid="{00000000-0005-0000-0000-0000AF120000}"/>
    <cellStyle name="20% - Ênfase5 7 2 2" xfId="3923" xr:uid="{00000000-0005-0000-0000-0000B0120000}"/>
    <cellStyle name="20% - Ênfase5 7 2 3" xfId="6502" xr:uid="{00000000-0005-0000-0000-0000B1120000}"/>
    <cellStyle name="20% - Ênfase5 7 2 4" xfId="9079" xr:uid="{00000000-0005-0000-0000-0000B2120000}"/>
    <cellStyle name="20% - Ênfase5 7 2 5" xfId="11657" xr:uid="{00000000-0005-0000-0000-0000B3120000}"/>
    <cellStyle name="20% - Ênfase5 7 2 6" xfId="14278" xr:uid="{00000000-0005-0000-0000-0000B4120000}"/>
    <cellStyle name="20% - Ênfase5 7 3" xfId="1324" xr:uid="{00000000-0005-0000-0000-0000B5120000}"/>
    <cellStyle name="20% - Ênfase5 7 3 2" xfId="3924" xr:uid="{00000000-0005-0000-0000-0000B6120000}"/>
    <cellStyle name="20% - Ênfase5 7 3 3" xfId="6503" xr:uid="{00000000-0005-0000-0000-0000B7120000}"/>
    <cellStyle name="20% - Ênfase5 7 3 4" xfId="9080" xr:uid="{00000000-0005-0000-0000-0000B8120000}"/>
    <cellStyle name="20% - Ênfase5 7 3 5" xfId="11658" xr:uid="{00000000-0005-0000-0000-0000B9120000}"/>
    <cellStyle name="20% - Ênfase5 7 3 6" xfId="14279" xr:uid="{00000000-0005-0000-0000-0000BA120000}"/>
    <cellStyle name="20% - Ênfase5 7 4" xfId="1325" xr:uid="{00000000-0005-0000-0000-0000BB120000}"/>
    <cellStyle name="20% - Ênfase5 7 4 2" xfId="3925" xr:uid="{00000000-0005-0000-0000-0000BC120000}"/>
    <cellStyle name="20% - Ênfase5 7 4 3" xfId="6504" xr:uid="{00000000-0005-0000-0000-0000BD120000}"/>
    <cellStyle name="20% - Ênfase5 7 4 4" xfId="9081" xr:uid="{00000000-0005-0000-0000-0000BE120000}"/>
    <cellStyle name="20% - Ênfase5 7 4 5" xfId="11659" xr:uid="{00000000-0005-0000-0000-0000BF120000}"/>
    <cellStyle name="20% - Ênfase5 7 4 6" xfId="14280" xr:uid="{00000000-0005-0000-0000-0000C0120000}"/>
    <cellStyle name="20% - Ênfase5 7 5" xfId="2899" xr:uid="{00000000-0005-0000-0000-0000C1120000}"/>
    <cellStyle name="20% - Ênfase5 7 6" xfId="5478" xr:uid="{00000000-0005-0000-0000-0000C2120000}"/>
    <cellStyle name="20% - Ênfase5 7 7" xfId="8055" xr:uid="{00000000-0005-0000-0000-0000C3120000}"/>
    <cellStyle name="20% - Ênfase5 7 8" xfId="10633" xr:uid="{00000000-0005-0000-0000-0000C4120000}"/>
    <cellStyle name="20% - Ênfase5 7 9" xfId="13254" xr:uid="{00000000-0005-0000-0000-0000C5120000}"/>
    <cellStyle name="20% - Ênfase5 8" xfId="519" xr:uid="{00000000-0005-0000-0000-0000C6120000}"/>
    <cellStyle name="20% - Ênfase5 8 2" xfId="1326" xr:uid="{00000000-0005-0000-0000-0000C7120000}"/>
    <cellStyle name="20% - Ênfase5 8 2 2" xfId="3926" xr:uid="{00000000-0005-0000-0000-0000C8120000}"/>
    <cellStyle name="20% - Ênfase5 8 2 3" xfId="6505" xr:uid="{00000000-0005-0000-0000-0000C9120000}"/>
    <cellStyle name="20% - Ênfase5 8 2 4" xfId="9082" xr:uid="{00000000-0005-0000-0000-0000CA120000}"/>
    <cellStyle name="20% - Ênfase5 8 2 5" xfId="11660" xr:uid="{00000000-0005-0000-0000-0000CB120000}"/>
    <cellStyle name="20% - Ênfase5 8 2 6" xfId="14281" xr:uid="{00000000-0005-0000-0000-0000CC120000}"/>
    <cellStyle name="20% - Ênfase5 8 3" xfId="1327" xr:uid="{00000000-0005-0000-0000-0000CD120000}"/>
    <cellStyle name="20% - Ênfase5 8 3 2" xfId="3927" xr:uid="{00000000-0005-0000-0000-0000CE120000}"/>
    <cellStyle name="20% - Ênfase5 8 3 3" xfId="6506" xr:uid="{00000000-0005-0000-0000-0000CF120000}"/>
    <cellStyle name="20% - Ênfase5 8 3 4" xfId="9083" xr:uid="{00000000-0005-0000-0000-0000D0120000}"/>
    <cellStyle name="20% - Ênfase5 8 3 5" xfId="11661" xr:uid="{00000000-0005-0000-0000-0000D1120000}"/>
    <cellStyle name="20% - Ênfase5 8 3 6" xfId="14282" xr:uid="{00000000-0005-0000-0000-0000D2120000}"/>
    <cellStyle name="20% - Ênfase5 8 4" xfId="1328" xr:uid="{00000000-0005-0000-0000-0000D3120000}"/>
    <cellStyle name="20% - Ênfase5 8 4 2" xfId="3928" xr:uid="{00000000-0005-0000-0000-0000D4120000}"/>
    <cellStyle name="20% - Ênfase5 8 4 3" xfId="6507" xr:uid="{00000000-0005-0000-0000-0000D5120000}"/>
    <cellStyle name="20% - Ênfase5 8 4 4" xfId="9084" xr:uid="{00000000-0005-0000-0000-0000D6120000}"/>
    <cellStyle name="20% - Ênfase5 8 4 5" xfId="11662" xr:uid="{00000000-0005-0000-0000-0000D7120000}"/>
    <cellStyle name="20% - Ênfase5 8 4 6" xfId="14283" xr:uid="{00000000-0005-0000-0000-0000D8120000}"/>
    <cellStyle name="20% - Ênfase5 8 5" xfId="3120" xr:uid="{00000000-0005-0000-0000-0000D9120000}"/>
    <cellStyle name="20% - Ênfase5 8 6" xfId="5699" xr:uid="{00000000-0005-0000-0000-0000DA120000}"/>
    <cellStyle name="20% - Ênfase5 8 7" xfId="8276" xr:uid="{00000000-0005-0000-0000-0000DB120000}"/>
    <cellStyle name="20% - Ênfase5 8 8" xfId="10854" xr:uid="{00000000-0005-0000-0000-0000DC120000}"/>
    <cellStyle name="20% - Ênfase5 8 9" xfId="13475" xr:uid="{00000000-0005-0000-0000-0000DD120000}"/>
    <cellStyle name="20% - Ênfase5 9" xfId="1329" xr:uid="{00000000-0005-0000-0000-0000DE120000}"/>
    <cellStyle name="20% - Ênfase5 9 2" xfId="3929" xr:uid="{00000000-0005-0000-0000-0000DF120000}"/>
    <cellStyle name="20% - Ênfase5 9 3" xfId="6508" xr:uid="{00000000-0005-0000-0000-0000E0120000}"/>
    <cellStyle name="20% - Ênfase5 9 4" xfId="9085" xr:uid="{00000000-0005-0000-0000-0000E1120000}"/>
    <cellStyle name="20% - Ênfase5 9 5" xfId="11663" xr:uid="{00000000-0005-0000-0000-0000E2120000}"/>
    <cellStyle name="20% - Ênfase5 9 6" xfId="14284" xr:uid="{00000000-0005-0000-0000-0000E3120000}"/>
    <cellStyle name="20% - Ênfase6" xfId="48" builtinId="50" customBuiltin="1"/>
    <cellStyle name="20% - Ênfase6 10" xfId="1330" xr:uid="{00000000-0005-0000-0000-0000E5120000}"/>
    <cellStyle name="20% - Ênfase6 10 2" xfId="3930" xr:uid="{00000000-0005-0000-0000-0000E6120000}"/>
    <cellStyle name="20% - Ênfase6 10 3" xfId="6509" xr:uid="{00000000-0005-0000-0000-0000E7120000}"/>
    <cellStyle name="20% - Ênfase6 10 4" xfId="9086" xr:uid="{00000000-0005-0000-0000-0000E8120000}"/>
    <cellStyle name="20% - Ênfase6 10 5" xfId="11664" xr:uid="{00000000-0005-0000-0000-0000E9120000}"/>
    <cellStyle name="20% - Ênfase6 10 6" xfId="14285" xr:uid="{00000000-0005-0000-0000-0000EA120000}"/>
    <cellStyle name="20% - Ênfase6 11" xfId="1331" xr:uid="{00000000-0005-0000-0000-0000EB120000}"/>
    <cellStyle name="20% - Ênfase6 11 2" xfId="3931" xr:uid="{00000000-0005-0000-0000-0000EC120000}"/>
    <cellStyle name="20% - Ênfase6 11 3" xfId="6510" xr:uid="{00000000-0005-0000-0000-0000ED120000}"/>
    <cellStyle name="20% - Ênfase6 11 4" xfId="9087" xr:uid="{00000000-0005-0000-0000-0000EE120000}"/>
    <cellStyle name="20% - Ênfase6 11 5" xfId="11665" xr:uid="{00000000-0005-0000-0000-0000EF120000}"/>
    <cellStyle name="20% - Ênfase6 11 6" xfId="14286" xr:uid="{00000000-0005-0000-0000-0000F0120000}"/>
    <cellStyle name="20% - Ênfase6 12" xfId="2645" xr:uid="{00000000-0005-0000-0000-0000F1120000}"/>
    <cellStyle name="20% - Ênfase6 12 2" xfId="5228" xr:uid="{00000000-0005-0000-0000-0000F2120000}"/>
    <cellStyle name="20% - Ênfase6 12 3" xfId="7807" xr:uid="{00000000-0005-0000-0000-0000F3120000}"/>
    <cellStyle name="20% - Ênfase6 12 4" xfId="10384" xr:uid="{00000000-0005-0000-0000-0000F4120000}"/>
    <cellStyle name="20% - Ênfase6 12 5" xfId="12962" xr:uid="{00000000-0005-0000-0000-0000F5120000}"/>
    <cellStyle name="20% - Ênfase6 12 6" xfId="15583" xr:uid="{00000000-0005-0000-0000-0000F6120000}"/>
    <cellStyle name="20% - Ênfase6 13" xfId="2678" xr:uid="{00000000-0005-0000-0000-0000F7120000}"/>
    <cellStyle name="20% - Ênfase6 14" xfId="5257" xr:uid="{00000000-0005-0000-0000-0000F8120000}"/>
    <cellStyle name="20% - Ênfase6 15" xfId="7834" xr:uid="{00000000-0005-0000-0000-0000F9120000}"/>
    <cellStyle name="20% - Ênfase6 16" xfId="10412" xr:uid="{00000000-0005-0000-0000-0000FA120000}"/>
    <cellStyle name="20% - Ênfase6 17" xfId="12977" xr:uid="{00000000-0005-0000-0000-0000FB120000}"/>
    <cellStyle name="20% - Ênfase6 18" xfId="13033" xr:uid="{00000000-0005-0000-0000-0000FC120000}"/>
    <cellStyle name="20% - Ênfase6 2" xfId="90" xr:uid="{00000000-0005-0000-0000-0000FD120000}"/>
    <cellStyle name="20% - Ênfase6 2 10" xfId="1332" xr:uid="{00000000-0005-0000-0000-0000FE120000}"/>
    <cellStyle name="20% - Ênfase6 2 10 2" xfId="3932" xr:uid="{00000000-0005-0000-0000-0000FF120000}"/>
    <cellStyle name="20% - Ênfase6 2 10 3" xfId="6511" xr:uid="{00000000-0005-0000-0000-000000130000}"/>
    <cellStyle name="20% - Ênfase6 2 10 4" xfId="9088" xr:uid="{00000000-0005-0000-0000-000001130000}"/>
    <cellStyle name="20% - Ênfase6 2 10 5" xfId="11666" xr:uid="{00000000-0005-0000-0000-000002130000}"/>
    <cellStyle name="20% - Ênfase6 2 10 6" xfId="14287" xr:uid="{00000000-0005-0000-0000-000003130000}"/>
    <cellStyle name="20% - Ênfase6 2 11" xfId="2696" xr:uid="{00000000-0005-0000-0000-000004130000}"/>
    <cellStyle name="20% - Ênfase6 2 12" xfId="5275" xr:uid="{00000000-0005-0000-0000-000005130000}"/>
    <cellStyle name="20% - Ênfase6 2 13" xfId="7852" xr:uid="{00000000-0005-0000-0000-000006130000}"/>
    <cellStyle name="20% - Ênfase6 2 14" xfId="10430" xr:uid="{00000000-0005-0000-0000-000007130000}"/>
    <cellStyle name="20% - Ênfase6 2 15" xfId="13051" xr:uid="{00000000-0005-0000-0000-000008130000}"/>
    <cellStyle name="20% - Ênfase6 2 2" xfId="165" xr:uid="{00000000-0005-0000-0000-000009130000}"/>
    <cellStyle name="20% - Ênfase6 2 2 10" xfId="7922" xr:uid="{00000000-0005-0000-0000-00000A130000}"/>
    <cellStyle name="20% - Ênfase6 2 2 11" xfId="10500" xr:uid="{00000000-0005-0000-0000-00000B130000}"/>
    <cellStyle name="20% - Ênfase6 2 2 12" xfId="13121" xr:uid="{00000000-0005-0000-0000-00000C130000}"/>
    <cellStyle name="20% - Ênfase6 2 2 2" xfId="261" xr:uid="{00000000-0005-0000-0000-00000D130000}"/>
    <cellStyle name="20% - Ênfase6 2 2 2 10" xfId="10596" xr:uid="{00000000-0005-0000-0000-00000E130000}"/>
    <cellStyle name="20% - Ênfase6 2 2 2 11" xfId="13217" xr:uid="{00000000-0005-0000-0000-00000F130000}"/>
    <cellStyle name="20% - Ênfase6 2 2 2 2" xfId="482" xr:uid="{00000000-0005-0000-0000-000010130000}"/>
    <cellStyle name="20% - Ênfase6 2 2 2 2 2" xfId="1333" xr:uid="{00000000-0005-0000-0000-000011130000}"/>
    <cellStyle name="20% - Ênfase6 2 2 2 2 2 2" xfId="3933" xr:uid="{00000000-0005-0000-0000-000012130000}"/>
    <cellStyle name="20% - Ênfase6 2 2 2 2 2 3" xfId="6512" xr:uid="{00000000-0005-0000-0000-000013130000}"/>
    <cellStyle name="20% - Ênfase6 2 2 2 2 2 4" xfId="9089" xr:uid="{00000000-0005-0000-0000-000014130000}"/>
    <cellStyle name="20% - Ênfase6 2 2 2 2 2 5" xfId="11667" xr:uid="{00000000-0005-0000-0000-000015130000}"/>
    <cellStyle name="20% - Ênfase6 2 2 2 2 2 6" xfId="14288" xr:uid="{00000000-0005-0000-0000-000016130000}"/>
    <cellStyle name="20% - Ênfase6 2 2 2 2 3" xfId="1334" xr:uid="{00000000-0005-0000-0000-000017130000}"/>
    <cellStyle name="20% - Ênfase6 2 2 2 2 3 2" xfId="3934" xr:uid="{00000000-0005-0000-0000-000018130000}"/>
    <cellStyle name="20% - Ênfase6 2 2 2 2 3 3" xfId="6513" xr:uid="{00000000-0005-0000-0000-000019130000}"/>
    <cellStyle name="20% - Ênfase6 2 2 2 2 3 4" xfId="9090" xr:uid="{00000000-0005-0000-0000-00001A130000}"/>
    <cellStyle name="20% - Ênfase6 2 2 2 2 3 5" xfId="11668" xr:uid="{00000000-0005-0000-0000-00001B130000}"/>
    <cellStyle name="20% - Ênfase6 2 2 2 2 3 6" xfId="14289" xr:uid="{00000000-0005-0000-0000-00001C130000}"/>
    <cellStyle name="20% - Ênfase6 2 2 2 2 4" xfId="1335" xr:uid="{00000000-0005-0000-0000-00001D130000}"/>
    <cellStyle name="20% - Ênfase6 2 2 2 2 4 2" xfId="3935" xr:uid="{00000000-0005-0000-0000-00001E130000}"/>
    <cellStyle name="20% - Ênfase6 2 2 2 2 4 3" xfId="6514" xr:uid="{00000000-0005-0000-0000-00001F130000}"/>
    <cellStyle name="20% - Ênfase6 2 2 2 2 4 4" xfId="9091" xr:uid="{00000000-0005-0000-0000-000020130000}"/>
    <cellStyle name="20% - Ênfase6 2 2 2 2 4 5" xfId="11669" xr:uid="{00000000-0005-0000-0000-000021130000}"/>
    <cellStyle name="20% - Ênfase6 2 2 2 2 4 6" xfId="14290" xr:uid="{00000000-0005-0000-0000-000022130000}"/>
    <cellStyle name="20% - Ênfase6 2 2 2 2 5" xfId="3083" xr:uid="{00000000-0005-0000-0000-000023130000}"/>
    <cellStyle name="20% - Ênfase6 2 2 2 2 6" xfId="5662" xr:uid="{00000000-0005-0000-0000-000024130000}"/>
    <cellStyle name="20% - Ênfase6 2 2 2 2 7" xfId="8239" xr:uid="{00000000-0005-0000-0000-000025130000}"/>
    <cellStyle name="20% - Ênfase6 2 2 2 2 8" xfId="10817" xr:uid="{00000000-0005-0000-0000-000026130000}"/>
    <cellStyle name="20% - Ênfase6 2 2 2 2 9" xfId="13438" xr:uid="{00000000-0005-0000-0000-000027130000}"/>
    <cellStyle name="20% - Ênfase6 2 2 2 3" xfId="703" xr:uid="{00000000-0005-0000-0000-000028130000}"/>
    <cellStyle name="20% - Ênfase6 2 2 2 3 2" xfId="1336" xr:uid="{00000000-0005-0000-0000-000029130000}"/>
    <cellStyle name="20% - Ênfase6 2 2 2 3 2 2" xfId="3936" xr:uid="{00000000-0005-0000-0000-00002A130000}"/>
    <cellStyle name="20% - Ênfase6 2 2 2 3 2 3" xfId="6515" xr:uid="{00000000-0005-0000-0000-00002B130000}"/>
    <cellStyle name="20% - Ênfase6 2 2 2 3 2 4" xfId="9092" xr:uid="{00000000-0005-0000-0000-00002C130000}"/>
    <cellStyle name="20% - Ênfase6 2 2 2 3 2 5" xfId="11670" xr:uid="{00000000-0005-0000-0000-00002D130000}"/>
    <cellStyle name="20% - Ênfase6 2 2 2 3 2 6" xfId="14291" xr:uid="{00000000-0005-0000-0000-00002E130000}"/>
    <cellStyle name="20% - Ênfase6 2 2 2 3 3" xfId="1337" xr:uid="{00000000-0005-0000-0000-00002F130000}"/>
    <cellStyle name="20% - Ênfase6 2 2 2 3 3 2" xfId="3937" xr:uid="{00000000-0005-0000-0000-000030130000}"/>
    <cellStyle name="20% - Ênfase6 2 2 2 3 3 3" xfId="6516" xr:uid="{00000000-0005-0000-0000-000031130000}"/>
    <cellStyle name="20% - Ênfase6 2 2 2 3 3 4" xfId="9093" xr:uid="{00000000-0005-0000-0000-000032130000}"/>
    <cellStyle name="20% - Ênfase6 2 2 2 3 3 5" xfId="11671" xr:uid="{00000000-0005-0000-0000-000033130000}"/>
    <cellStyle name="20% - Ênfase6 2 2 2 3 3 6" xfId="14292" xr:uid="{00000000-0005-0000-0000-000034130000}"/>
    <cellStyle name="20% - Ênfase6 2 2 2 3 4" xfId="3304" xr:uid="{00000000-0005-0000-0000-000035130000}"/>
    <cellStyle name="20% - Ênfase6 2 2 2 3 5" xfId="5883" xr:uid="{00000000-0005-0000-0000-000036130000}"/>
    <cellStyle name="20% - Ênfase6 2 2 2 3 6" xfId="8460" xr:uid="{00000000-0005-0000-0000-000037130000}"/>
    <cellStyle name="20% - Ênfase6 2 2 2 3 7" xfId="11038" xr:uid="{00000000-0005-0000-0000-000038130000}"/>
    <cellStyle name="20% - Ênfase6 2 2 2 3 8" xfId="13659" xr:uid="{00000000-0005-0000-0000-000039130000}"/>
    <cellStyle name="20% - Ênfase6 2 2 2 4" xfId="1338" xr:uid="{00000000-0005-0000-0000-00003A130000}"/>
    <cellStyle name="20% - Ênfase6 2 2 2 4 2" xfId="3938" xr:uid="{00000000-0005-0000-0000-00003B130000}"/>
    <cellStyle name="20% - Ênfase6 2 2 2 4 3" xfId="6517" xr:uid="{00000000-0005-0000-0000-00003C130000}"/>
    <cellStyle name="20% - Ênfase6 2 2 2 4 4" xfId="9094" xr:uid="{00000000-0005-0000-0000-00003D130000}"/>
    <cellStyle name="20% - Ênfase6 2 2 2 4 5" xfId="11672" xr:uid="{00000000-0005-0000-0000-00003E130000}"/>
    <cellStyle name="20% - Ênfase6 2 2 2 4 6" xfId="14293" xr:uid="{00000000-0005-0000-0000-00003F130000}"/>
    <cellStyle name="20% - Ênfase6 2 2 2 5" xfId="1339" xr:uid="{00000000-0005-0000-0000-000040130000}"/>
    <cellStyle name="20% - Ênfase6 2 2 2 5 2" xfId="3939" xr:uid="{00000000-0005-0000-0000-000041130000}"/>
    <cellStyle name="20% - Ênfase6 2 2 2 5 3" xfId="6518" xr:uid="{00000000-0005-0000-0000-000042130000}"/>
    <cellStyle name="20% - Ênfase6 2 2 2 5 4" xfId="9095" xr:uid="{00000000-0005-0000-0000-000043130000}"/>
    <cellStyle name="20% - Ênfase6 2 2 2 5 5" xfId="11673" xr:uid="{00000000-0005-0000-0000-000044130000}"/>
    <cellStyle name="20% - Ênfase6 2 2 2 5 6" xfId="14294" xr:uid="{00000000-0005-0000-0000-000045130000}"/>
    <cellStyle name="20% - Ênfase6 2 2 2 6" xfId="1340" xr:uid="{00000000-0005-0000-0000-000046130000}"/>
    <cellStyle name="20% - Ênfase6 2 2 2 6 2" xfId="3940" xr:uid="{00000000-0005-0000-0000-000047130000}"/>
    <cellStyle name="20% - Ênfase6 2 2 2 6 3" xfId="6519" xr:uid="{00000000-0005-0000-0000-000048130000}"/>
    <cellStyle name="20% - Ênfase6 2 2 2 6 4" xfId="9096" xr:uid="{00000000-0005-0000-0000-000049130000}"/>
    <cellStyle name="20% - Ênfase6 2 2 2 6 5" xfId="11674" xr:uid="{00000000-0005-0000-0000-00004A130000}"/>
    <cellStyle name="20% - Ênfase6 2 2 2 6 6" xfId="14295" xr:uid="{00000000-0005-0000-0000-00004B130000}"/>
    <cellStyle name="20% - Ênfase6 2 2 2 7" xfId="2862" xr:uid="{00000000-0005-0000-0000-00004C130000}"/>
    <cellStyle name="20% - Ênfase6 2 2 2 8" xfId="5441" xr:uid="{00000000-0005-0000-0000-00004D130000}"/>
    <cellStyle name="20% - Ênfase6 2 2 2 9" xfId="8018" xr:uid="{00000000-0005-0000-0000-00004E130000}"/>
    <cellStyle name="20% - Ênfase6 2 2 3" xfId="387" xr:uid="{00000000-0005-0000-0000-00004F130000}"/>
    <cellStyle name="20% - Ênfase6 2 2 3 2" xfId="1341" xr:uid="{00000000-0005-0000-0000-000050130000}"/>
    <cellStyle name="20% - Ênfase6 2 2 3 2 2" xfId="3941" xr:uid="{00000000-0005-0000-0000-000051130000}"/>
    <cellStyle name="20% - Ênfase6 2 2 3 2 3" xfId="6520" xr:uid="{00000000-0005-0000-0000-000052130000}"/>
    <cellStyle name="20% - Ênfase6 2 2 3 2 4" xfId="9097" xr:uid="{00000000-0005-0000-0000-000053130000}"/>
    <cellStyle name="20% - Ênfase6 2 2 3 2 5" xfId="11675" xr:uid="{00000000-0005-0000-0000-000054130000}"/>
    <cellStyle name="20% - Ênfase6 2 2 3 2 6" xfId="14296" xr:uid="{00000000-0005-0000-0000-000055130000}"/>
    <cellStyle name="20% - Ênfase6 2 2 3 3" xfId="1342" xr:uid="{00000000-0005-0000-0000-000056130000}"/>
    <cellStyle name="20% - Ênfase6 2 2 3 3 2" xfId="3942" xr:uid="{00000000-0005-0000-0000-000057130000}"/>
    <cellStyle name="20% - Ênfase6 2 2 3 3 3" xfId="6521" xr:uid="{00000000-0005-0000-0000-000058130000}"/>
    <cellStyle name="20% - Ênfase6 2 2 3 3 4" xfId="9098" xr:uid="{00000000-0005-0000-0000-000059130000}"/>
    <cellStyle name="20% - Ênfase6 2 2 3 3 5" xfId="11676" xr:uid="{00000000-0005-0000-0000-00005A130000}"/>
    <cellStyle name="20% - Ênfase6 2 2 3 3 6" xfId="14297" xr:uid="{00000000-0005-0000-0000-00005B130000}"/>
    <cellStyle name="20% - Ênfase6 2 2 3 4" xfId="1343" xr:uid="{00000000-0005-0000-0000-00005C130000}"/>
    <cellStyle name="20% - Ênfase6 2 2 3 4 2" xfId="3943" xr:uid="{00000000-0005-0000-0000-00005D130000}"/>
    <cellStyle name="20% - Ênfase6 2 2 3 4 3" xfId="6522" xr:uid="{00000000-0005-0000-0000-00005E130000}"/>
    <cellStyle name="20% - Ênfase6 2 2 3 4 4" xfId="9099" xr:uid="{00000000-0005-0000-0000-00005F130000}"/>
    <cellStyle name="20% - Ênfase6 2 2 3 4 5" xfId="11677" xr:uid="{00000000-0005-0000-0000-000060130000}"/>
    <cellStyle name="20% - Ênfase6 2 2 3 4 6" xfId="14298" xr:uid="{00000000-0005-0000-0000-000061130000}"/>
    <cellStyle name="20% - Ênfase6 2 2 3 5" xfId="2988" xr:uid="{00000000-0005-0000-0000-000062130000}"/>
    <cellStyle name="20% - Ênfase6 2 2 3 6" xfId="5567" xr:uid="{00000000-0005-0000-0000-000063130000}"/>
    <cellStyle name="20% - Ênfase6 2 2 3 7" xfId="8144" xr:uid="{00000000-0005-0000-0000-000064130000}"/>
    <cellStyle name="20% - Ênfase6 2 2 3 8" xfId="10722" xr:uid="{00000000-0005-0000-0000-000065130000}"/>
    <cellStyle name="20% - Ênfase6 2 2 3 9" xfId="13343" xr:uid="{00000000-0005-0000-0000-000066130000}"/>
    <cellStyle name="20% - Ênfase6 2 2 4" xfId="608" xr:uid="{00000000-0005-0000-0000-000067130000}"/>
    <cellStyle name="20% - Ênfase6 2 2 4 2" xfId="1344" xr:uid="{00000000-0005-0000-0000-000068130000}"/>
    <cellStyle name="20% - Ênfase6 2 2 4 2 2" xfId="3944" xr:uid="{00000000-0005-0000-0000-000069130000}"/>
    <cellStyle name="20% - Ênfase6 2 2 4 2 3" xfId="6523" xr:uid="{00000000-0005-0000-0000-00006A130000}"/>
    <cellStyle name="20% - Ênfase6 2 2 4 2 4" xfId="9100" xr:uid="{00000000-0005-0000-0000-00006B130000}"/>
    <cellStyle name="20% - Ênfase6 2 2 4 2 5" xfId="11678" xr:uid="{00000000-0005-0000-0000-00006C130000}"/>
    <cellStyle name="20% - Ênfase6 2 2 4 2 6" xfId="14299" xr:uid="{00000000-0005-0000-0000-00006D130000}"/>
    <cellStyle name="20% - Ênfase6 2 2 4 3" xfId="1345" xr:uid="{00000000-0005-0000-0000-00006E130000}"/>
    <cellStyle name="20% - Ênfase6 2 2 4 3 2" xfId="3945" xr:uid="{00000000-0005-0000-0000-00006F130000}"/>
    <cellStyle name="20% - Ênfase6 2 2 4 3 3" xfId="6524" xr:uid="{00000000-0005-0000-0000-000070130000}"/>
    <cellStyle name="20% - Ênfase6 2 2 4 3 4" xfId="9101" xr:uid="{00000000-0005-0000-0000-000071130000}"/>
    <cellStyle name="20% - Ênfase6 2 2 4 3 5" xfId="11679" xr:uid="{00000000-0005-0000-0000-000072130000}"/>
    <cellStyle name="20% - Ênfase6 2 2 4 3 6" xfId="14300" xr:uid="{00000000-0005-0000-0000-000073130000}"/>
    <cellStyle name="20% - Ênfase6 2 2 4 4" xfId="1346" xr:uid="{00000000-0005-0000-0000-000074130000}"/>
    <cellStyle name="20% - Ênfase6 2 2 4 4 2" xfId="3946" xr:uid="{00000000-0005-0000-0000-000075130000}"/>
    <cellStyle name="20% - Ênfase6 2 2 4 4 3" xfId="6525" xr:uid="{00000000-0005-0000-0000-000076130000}"/>
    <cellStyle name="20% - Ênfase6 2 2 4 4 4" xfId="9102" xr:uid="{00000000-0005-0000-0000-000077130000}"/>
    <cellStyle name="20% - Ênfase6 2 2 4 4 5" xfId="11680" xr:uid="{00000000-0005-0000-0000-000078130000}"/>
    <cellStyle name="20% - Ênfase6 2 2 4 4 6" xfId="14301" xr:uid="{00000000-0005-0000-0000-000079130000}"/>
    <cellStyle name="20% - Ênfase6 2 2 4 5" xfId="3209" xr:uid="{00000000-0005-0000-0000-00007A130000}"/>
    <cellStyle name="20% - Ênfase6 2 2 4 6" xfId="5788" xr:uid="{00000000-0005-0000-0000-00007B130000}"/>
    <cellStyle name="20% - Ênfase6 2 2 4 7" xfId="8365" xr:uid="{00000000-0005-0000-0000-00007C130000}"/>
    <cellStyle name="20% - Ênfase6 2 2 4 8" xfId="10943" xr:uid="{00000000-0005-0000-0000-00007D130000}"/>
    <cellStyle name="20% - Ênfase6 2 2 4 9" xfId="13564" xr:uid="{00000000-0005-0000-0000-00007E130000}"/>
    <cellStyle name="20% - Ênfase6 2 2 5" xfId="1347" xr:uid="{00000000-0005-0000-0000-00007F130000}"/>
    <cellStyle name="20% - Ênfase6 2 2 5 2" xfId="3947" xr:uid="{00000000-0005-0000-0000-000080130000}"/>
    <cellStyle name="20% - Ênfase6 2 2 5 3" xfId="6526" xr:uid="{00000000-0005-0000-0000-000081130000}"/>
    <cellStyle name="20% - Ênfase6 2 2 5 4" xfId="9103" xr:uid="{00000000-0005-0000-0000-000082130000}"/>
    <cellStyle name="20% - Ênfase6 2 2 5 5" xfId="11681" xr:uid="{00000000-0005-0000-0000-000083130000}"/>
    <cellStyle name="20% - Ênfase6 2 2 5 6" xfId="14302" xr:uid="{00000000-0005-0000-0000-000084130000}"/>
    <cellStyle name="20% - Ênfase6 2 2 6" xfId="1348" xr:uid="{00000000-0005-0000-0000-000085130000}"/>
    <cellStyle name="20% - Ênfase6 2 2 6 2" xfId="3948" xr:uid="{00000000-0005-0000-0000-000086130000}"/>
    <cellStyle name="20% - Ênfase6 2 2 6 3" xfId="6527" xr:uid="{00000000-0005-0000-0000-000087130000}"/>
    <cellStyle name="20% - Ênfase6 2 2 6 4" xfId="9104" xr:uid="{00000000-0005-0000-0000-000088130000}"/>
    <cellStyle name="20% - Ênfase6 2 2 6 5" xfId="11682" xr:uid="{00000000-0005-0000-0000-000089130000}"/>
    <cellStyle name="20% - Ênfase6 2 2 6 6" xfId="14303" xr:uid="{00000000-0005-0000-0000-00008A130000}"/>
    <cellStyle name="20% - Ênfase6 2 2 7" xfId="1349" xr:uid="{00000000-0005-0000-0000-00008B130000}"/>
    <cellStyle name="20% - Ênfase6 2 2 7 2" xfId="3949" xr:uid="{00000000-0005-0000-0000-00008C130000}"/>
    <cellStyle name="20% - Ênfase6 2 2 7 3" xfId="6528" xr:uid="{00000000-0005-0000-0000-00008D130000}"/>
    <cellStyle name="20% - Ênfase6 2 2 7 4" xfId="9105" xr:uid="{00000000-0005-0000-0000-00008E130000}"/>
    <cellStyle name="20% - Ênfase6 2 2 7 5" xfId="11683" xr:uid="{00000000-0005-0000-0000-00008F130000}"/>
    <cellStyle name="20% - Ênfase6 2 2 7 6" xfId="14304" xr:uid="{00000000-0005-0000-0000-000090130000}"/>
    <cellStyle name="20% - Ênfase6 2 2 8" xfId="2766" xr:uid="{00000000-0005-0000-0000-000091130000}"/>
    <cellStyle name="20% - Ênfase6 2 2 9" xfId="5345" xr:uid="{00000000-0005-0000-0000-000092130000}"/>
    <cellStyle name="20% - Ênfase6 2 3" xfId="189" xr:uid="{00000000-0005-0000-0000-000093130000}"/>
    <cellStyle name="20% - Ênfase6 2 3 10" xfId="7946" xr:uid="{00000000-0005-0000-0000-000094130000}"/>
    <cellStyle name="20% - Ênfase6 2 3 11" xfId="10524" xr:uid="{00000000-0005-0000-0000-000095130000}"/>
    <cellStyle name="20% - Ênfase6 2 3 12" xfId="13145" xr:uid="{00000000-0005-0000-0000-000096130000}"/>
    <cellStyle name="20% - Ênfase6 2 3 2" xfId="285" xr:uid="{00000000-0005-0000-0000-000097130000}"/>
    <cellStyle name="20% - Ênfase6 2 3 2 10" xfId="10620" xr:uid="{00000000-0005-0000-0000-000098130000}"/>
    <cellStyle name="20% - Ênfase6 2 3 2 11" xfId="13241" xr:uid="{00000000-0005-0000-0000-000099130000}"/>
    <cellStyle name="20% - Ênfase6 2 3 2 2" xfId="506" xr:uid="{00000000-0005-0000-0000-00009A130000}"/>
    <cellStyle name="20% - Ênfase6 2 3 2 2 2" xfId="1350" xr:uid="{00000000-0005-0000-0000-00009B130000}"/>
    <cellStyle name="20% - Ênfase6 2 3 2 2 2 2" xfId="3950" xr:uid="{00000000-0005-0000-0000-00009C130000}"/>
    <cellStyle name="20% - Ênfase6 2 3 2 2 2 3" xfId="6529" xr:uid="{00000000-0005-0000-0000-00009D130000}"/>
    <cellStyle name="20% - Ênfase6 2 3 2 2 2 4" xfId="9106" xr:uid="{00000000-0005-0000-0000-00009E130000}"/>
    <cellStyle name="20% - Ênfase6 2 3 2 2 2 5" xfId="11684" xr:uid="{00000000-0005-0000-0000-00009F130000}"/>
    <cellStyle name="20% - Ênfase6 2 3 2 2 2 6" xfId="14305" xr:uid="{00000000-0005-0000-0000-0000A0130000}"/>
    <cellStyle name="20% - Ênfase6 2 3 2 2 3" xfId="1351" xr:uid="{00000000-0005-0000-0000-0000A1130000}"/>
    <cellStyle name="20% - Ênfase6 2 3 2 2 3 2" xfId="3951" xr:uid="{00000000-0005-0000-0000-0000A2130000}"/>
    <cellStyle name="20% - Ênfase6 2 3 2 2 3 3" xfId="6530" xr:uid="{00000000-0005-0000-0000-0000A3130000}"/>
    <cellStyle name="20% - Ênfase6 2 3 2 2 3 4" xfId="9107" xr:uid="{00000000-0005-0000-0000-0000A4130000}"/>
    <cellStyle name="20% - Ênfase6 2 3 2 2 3 5" xfId="11685" xr:uid="{00000000-0005-0000-0000-0000A5130000}"/>
    <cellStyle name="20% - Ênfase6 2 3 2 2 3 6" xfId="14306" xr:uid="{00000000-0005-0000-0000-0000A6130000}"/>
    <cellStyle name="20% - Ênfase6 2 3 2 2 4" xfId="1352" xr:uid="{00000000-0005-0000-0000-0000A7130000}"/>
    <cellStyle name="20% - Ênfase6 2 3 2 2 4 2" xfId="3952" xr:uid="{00000000-0005-0000-0000-0000A8130000}"/>
    <cellStyle name="20% - Ênfase6 2 3 2 2 4 3" xfId="6531" xr:uid="{00000000-0005-0000-0000-0000A9130000}"/>
    <cellStyle name="20% - Ênfase6 2 3 2 2 4 4" xfId="9108" xr:uid="{00000000-0005-0000-0000-0000AA130000}"/>
    <cellStyle name="20% - Ênfase6 2 3 2 2 4 5" xfId="11686" xr:uid="{00000000-0005-0000-0000-0000AB130000}"/>
    <cellStyle name="20% - Ênfase6 2 3 2 2 4 6" xfId="14307" xr:uid="{00000000-0005-0000-0000-0000AC130000}"/>
    <cellStyle name="20% - Ênfase6 2 3 2 2 5" xfId="3107" xr:uid="{00000000-0005-0000-0000-0000AD130000}"/>
    <cellStyle name="20% - Ênfase6 2 3 2 2 6" xfId="5686" xr:uid="{00000000-0005-0000-0000-0000AE130000}"/>
    <cellStyle name="20% - Ênfase6 2 3 2 2 7" xfId="8263" xr:uid="{00000000-0005-0000-0000-0000AF130000}"/>
    <cellStyle name="20% - Ênfase6 2 3 2 2 8" xfId="10841" xr:uid="{00000000-0005-0000-0000-0000B0130000}"/>
    <cellStyle name="20% - Ênfase6 2 3 2 2 9" xfId="13462" xr:uid="{00000000-0005-0000-0000-0000B1130000}"/>
    <cellStyle name="20% - Ênfase6 2 3 2 3" xfId="727" xr:uid="{00000000-0005-0000-0000-0000B2130000}"/>
    <cellStyle name="20% - Ênfase6 2 3 2 3 2" xfId="1353" xr:uid="{00000000-0005-0000-0000-0000B3130000}"/>
    <cellStyle name="20% - Ênfase6 2 3 2 3 2 2" xfId="3953" xr:uid="{00000000-0005-0000-0000-0000B4130000}"/>
    <cellStyle name="20% - Ênfase6 2 3 2 3 2 3" xfId="6532" xr:uid="{00000000-0005-0000-0000-0000B5130000}"/>
    <cellStyle name="20% - Ênfase6 2 3 2 3 2 4" xfId="9109" xr:uid="{00000000-0005-0000-0000-0000B6130000}"/>
    <cellStyle name="20% - Ênfase6 2 3 2 3 2 5" xfId="11687" xr:uid="{00000000-0005-0000-0000-0000B7130000}"/>
    <cellStyle name="20% - Ênfase6 2 3 2 3 2 6" xfId="14308" xr:uid="{00000000-0005-0000-0000-0000B8130000}"/>
    <cellStyle name="20% - Ênfase6 2 3 2 3 3" xfId="1354" xr:uid="{00000000-0005-0000-0000-0000B9130000}"/>
    <cellStyle name="20% - Ênfase6 2 3 2 3 3 2" xfId="3954" xr:uid="{00000000-0005-0000-0000-0000BA130000}"/>
    <cellStyle name="20% - Ênfase6 2 3 2 3 3 3" xfId="6533" xr:uid="{00000000-0005-0000-0000-0000BB130000}"/>
    <cellStyle name="20% - Ênfase6 2 3 2 3 3 4" xfId="9110" xr:uid="{00000000-0005-0000-0000-0000BC130000}"/>
    <cellStyle name="20% - Ênfase6 2 3 2 3 3 5" xfId="11688" xr:uid="{00000000-0005-0000-0000-0000BD130000}"/>
    <cellStyle name="20% - Ênfase6 2 3 2 3 3 6" xfId="14309" xr:uid="{00000000-0005-0000-0000-0000BE130000}"/>
    <cellStyle name="20% - Ênfase6 2 3 2 3 4" xfId="3328" xr:uid="{00000000-0005-0000-0000-0000BF130000}"/>
    <cellStyle name="20% - Ênfase6 2 3 2 3 5" xfId="5907" xr:uid="{00000000-0005-0000-0000-0000C0130000}"/>
    <cellStyle name="20% - Ênfase6 2 3 2 3 6" xfId="8484" xr:uid="{00000000-0005-0000-0000-0000C1130000}"/>
    <cellStyle name="20% - Ênfase6 2 3 2 3 7" xfId="11062" xr:uid="{00000000-0005-0000-0000-0000C2130000}"/>
    <cellStyle name="20% - Ênfase6 2 3 2 3 8" xfId="13683" xr:uid="{00000000-0005-0000-0000-0000C3130000}"/>
    <cellStyle name="20% - Ênfase6 2 3 2 4" xfId="1355" xr:uid="{00000000-0005-0000-0000-0000C4130000}"/>
    <cellStyle name="20% - Ênfase6 2 3 2 4 2" xfId="3955" xr:uid="{00000000-0005-0000-0000-0000C5130000}"/>
    <cellStyle name="20% - Ênfase6 2 3 2 4 3" xfId="6534" xr:uid="{00000000-0005-0000-0000-0000C6130000}"/>
    <cellStyle name="20% - Ênfase6 2 3 2 4 4" xfId="9111" xr:uid="{00000000-0005-0000-0000-0000C7130000}"/>
    <cellStyle name="20% - Ênfase6 2 3 2 4 5" xfId="11689" xr:uid="{00000000-0005-0000-0000-0000C8130000}"/>
    <cellStyle name="20% - Ênfase6 2 3 2 4 6" xfId="14310" xr:uid="{00000000-0005-0000-0000-0000C9130000}"/>
    <cellStyle name="20% - Ênfase6 2 3 2 5" xfId="1356" xr:uid="{00000000-0005-0000-0000-0000CA130000}"/>
    <cellStyle name="20% - Ênfase6 2 3 2 5 2" xfId="3956" xr:uid="{00000000-0005-0000-0000-0000CB130000}"/>
    <cellStyle name="20% - Ênfase6 2 3 2 5 3" xfId="6535" xr:uid="{00000000-0005-0000-0000-0000CC130000}"/>
    <cellStyle name="20% - Ênfase6 2 3 2 5 4" xfId="9112" xr:uid="{00000000-0005-0000-0000-0000CD130000}"/>
    <cellStyle name="20% - Ênfase6 2 3 2 5 5" xfId="11690" xr:uid="{00000000-0005-0000-0000-0000CE130000}"/>
    <cellStyle name="20% - Ênfase6 2 3 2 5 6" xfId="14311" xr:uid="{00000000-0005-0000-0000-0000CF130000}"/>
    <cellStyle name="20% - Ênfase6 2 3 2 6" xfId="1357" xr:uid="{00000000-0005-0000-0000-0000D0130000}"/>
    <cellStyle name="20% - Ênfase6 2 3 2 6 2" xfId="3957" xr:uid="{00000000-0005-0000-0000-0000D1130000}"/>
    <cellStyle name="20% - Ênfase6 2 3 2 6 3" xfId="6536" xr:uid="{00000000-0005-0000-0000-0000D2130000}"/>
    <cellStyle name="20% - Ênfase6 2 3 2 6 4" xfId="9113" xr:uid="{00000000-0005-0000-0000-0000D3130000}"/>
    <cellStyle name="20% - Ênfase6 2 3 2 6 5" xfId="11691" xr:uid="{00000000-0005-0000-0000-0000D4130000}"/>
    <cellStyle name="20% - Ênfase6 2 3 2 6 6" xfId="14312" xr:uid="{00000000-0005-0000-0000-0000D5130000}"/>
    <cellStyle name="20% - Ênfase6 2 3 2 7" xfId="2886" xr:uid="{00000000-0005-0000-0000-0000D6130000}"/>
    <cellStyle name="20% - Ênfase6 2 3 2 8" xfId="5465" xr:uid="{00000000-0005-0000-0000-0000D7130000}"/>
    <cellStyle name="20% - Ênfase6 2 3 2 9" xfId="8042" xr:uid="{00000000-0005-0000-0000-0000D8130000}"/>
    <cellStyle name="20% - Ênfase6 2 3 3" xfId="411" xr:uid="{00000000-0005-0000-0000-0000D9130000}"/>
    <cellStyle name="20% - Ênfase6 2 3 3 2" xfId="1358" xr:uid="{00000000-0005-0000-0000-0000DA130000}"/>
    <cellStyle name="20% - Ênfase6 2 3 3 2 2" xfId="3958" xr:uid="{00000000-0005-0000-0000-0000DB130000}"/>
    <cellStyle name="20% - Ênfase6 2 3 3 2 3" xfId="6537" xr:uid="{00000000-0005-0000-0000-0000DC130000}"/>
    <cellStyle name="20% - Ênfase6 2 3 3 2 4" xfId="9114" xr:uid="{00000000-0005-0000-0000-0000DD130000}"/>
    <cellStyle name="20% - Ênfase6 2 3 3 2 5" xfId="11692" xr:uid="{00000000-0005-0000-0000-0000DE130000}"/>
    <cellStyle name="20% - Ênfase6 2 3 3 2 6" xfId="14313" xr:uid="{00000000-0005-0000-0000-0000DF130000}"/>
    <cellStyle name="20% - Ênfase6 2 3 3 3" xfId="1359" xr:uid="{00000000-0005-0000-0000-0000E0130000}"/>
    <cellStyle name="20% - Ênfase6 2 3 3 3 2" xfId="3959" xr:uid="{00000000-0005-0000-0000-0000E1130000}"/>
    <cellStyle name="20% - Ênfase6 2 3 3 3 3" xfId="6538" xr:uid="{00000000-0005-0000-0000-0000E2130000}"/>
    <cellStyle name="20% - Ênfase6 2 3 3 3 4" xfId="9115" xr:uid="{00000000-0005-0000-0000-0000E3130000}"/>
    <cellStyle name="20% - Ênfase6 2 3 3 3 5" xfId="11693" xr:uid="{00000000-0005-0000-0000-0000E4130000}"/>
    <cellStyle name="20% - Ênfase6 2 3 3 3 6" xfId="14314" xr:uid="{00000000-0005-0000-0000-0000E5130000}"/>
    <cellStyle name="20% - Ênfase6 2 3 3 4" xfId="1360" xr:uid="{00000000-0005-0000-0000-0000E6130000}"/>
    <cellStyle name="20% - Ênfase6 2 3 3 4 2" xfId="3960" xr:uid="{00000000-0005-0000-0000-0000E7130000}"/>
    <cellStyle name="20% - Ênfase6 2 3 3 4 3" xfId="6539" xr:uid="{00000000-0005-0000-0000-0000E8130000}"/>
    <cellStyle name="20% - Ênfase6 2 3 3 4 4" xfId="9116" xr:uid="{00000000-0005-0000-0000-0000E9130000}"/>
    <cellStyle name="20% - Ênfase6 2 3 3 4 5" xfId="11694" xr:uid="{00000000-0005-0000-0000-0000EA130000}"/>
    <cellStyle name="20% - Ênfase6 2 3 3 4 6" xfId="14315" xr:uid="{00000000-0005-0000-0000-0000EB130000}"/>
    <cellStyle name="20% - Ênfase6 2 3 3 5" xfId="3012" xr:uid="{00000000-0005-0000-0000-0000EC130000}"/>
    <cellStyle name="20% - Ênfase6 2 3 3 6" xfId="5591" xr:uid="{00000000-0005-0000-0000-0000ED130000}"/>
    <cellStyle name="20% - Ênfase6 2 3 3 7" xfId="8168" xr:uid="{00000000-0005-0000-0000-0000EE130000}"/>
    <cellStyle name="20% - Ênfase6 2 3 3 8" xfId="10746" xr:uid="{00000000-0005-0000-0000-0000EF130000}"/>
    <cellStyle name="20% - Ênfase6 2 3 3 9" xfId="13367" xr:uid="{00000000-0005-0000-0000-0000F0130000}"/>
    <cellStyle name="20% - Ênfase6 2 3 4" xfId="632" xr:uid="{00000000-0005-0000-0000-0000F1130000}"/>
    <cellStyle name="20% - Ênfase6 2 3 4 2" xfId="1361" xr:uid="{00000000-0005-0000-0000-0000F2130000}"/>
    <cellStyle name="20% - Ênfase6 2 3 4 2 2" xfId="3961" xr:uid="{00000000-0005-0000-0000-0000F3130000}"/>
    <cellStyle name="20% - Ênfase6 2 3 4 2 3" xfId="6540" xr:uid="{00000000-0005-0000-0000-0000F4130000}"/>
    <cellStyle name="20% - Ênfase6 2 3 4 2 4" xfId="9117" xr:uid="{00000000-0005-0000-0000-0000F5130000}"/>
    <cellStyle name="20% - Ênfase6 2 3 4 2 5" xfId="11695" xr:uid="{00000000-0005-0000-0000-0000F6130000}"/>
    <cellStyle name="20% - Ênfase6 2 3 4 2 6" xfId="14316" xr:uid="{00000000-0005-0000-0000-0000F7130000}"/>
    <cellStyle name="20% - Ênfase6 2 3 4 3" xfId="1362" xr:uid="{00000000-0005-0000-0000-0000F8130000}"/>
    <cellStyle name="20% - Ênfase6 2 3 4 3 2" xfId="3962" xr:uid="{00000000-0005-0000-0000-0000F9130000}"/>
    <cellStyle name="20% - Ênfase6 2 3 4 3 3" xfId="6541" xr:uid="{00000000-0005-0000-0000-0000FA130000}"/>
    <cellStyle name="20% - Ênfase6 2 3 4 3 4" xfId="9118" xr:uid="{00000000-0005-0000-0000-0000FB130000}"/>
    <cellStyle name="20% - Ênfase6 2 3 4 3 5" xfId="11696" xr:uid="{00000000-0005-0000-0000-0000FC130000}"/>
    <cellStyle name="20% - Ênfase6 2 3 4 3 6" xfId="14317" xr:uid="{00000000-0005-0000-0000-0000FD130000}"/>
    <cellStyle name="20% - Ênfase6 2 3 4 4" xfId="1363" xr:uid="{00000000-0005-0000-0000-0000FE130000}"/>
    <cellStyle name="20% - Ênfase6 2 3 4 4 2" xfId="3963" xr:uid="{00000000-0005-0000-0000-0000FF130000}"/>
    <cellStyle name="20% - Ênfase6 2 3 4 4 3" xfId="6542" xr:uid="{00000000-0005-0000-0000-000000140000}"/>
    <cellStyle name="20% - Ênfase6 2 3 4 4 4" xfId="9119" xr:uid="{00000000-0005-0000-0000-000001140000}"/>
    <cellStyle name="20% - Ênfase6 2 3 4 4 5" xfId="11697" xr:uid="{00000000-0005-0000-0000-000002140000}"/>
    <cellStyle name="20% - Ênfase6 2 3 4 4 6" xfId="14318" xr:uid="{00000000-0005-0000-0000-000003140000}"/>
    <cellStyle name="20% - Ênfase6 2 3 4 5" xfId="3233" xr:uid="{00000000-0005-0000-0000-000004140000}"/>
    <cellStyle name="20% - Ênfase6 2 3 4 6" xfId="5812" xr:uid="{00000000-0005-0000-0000-000005140000}"/>
    <cellStyle name="20% - Ênfase6 2 3 4 7" xfId="8389" xr:uid="{00000000-0005-0000-0000-000006140000}"/>
    <cellStyle name="20% - Ênfase6 2 3 4 8" xfId="10967" xr:uid="{00000000-0005-0000-0000-000007140000}"/>
    <cellStyle name="20% - Ênfase6 2 3 4 9" xfId="13588" xr:uid="{00000000-0005-0000-0000-000008140000}"/>
    <cellStyle name="20% - Ênfase6 2 3 5" xfId="1364" xr:uid="{00000000-0005-0000-0000-000009140000}"/>
    <cellStyle name="20% - Ênfase6 2 3 5 2" xfId="3964" xr:uid="{00000000-0005-0000-0000-00000A140000}"/>
    <cellStyle name="20% - Ênfase6 2 3 5 3" xfId="6543" xr:uid="{00000000-0005-0000-0000-00000B140000}"/>
    <cellStyle name="20% - Ênfase6 2 3 5 4" xfId="9120" xr:uid="{00000000-0005-0000-0000-00000C140000}"/>
    <cellStyle name="20% - Ênfase6 2 3 5 5" xfId="11698" xr:uid="{00000000-0005-0000-0000-00000D140000}"/>
    <cellStyle name="20% - Ênfase6 2 3 5 6" xfId="14319" xr:uid="{00000000-0005-0000-0000-00000E140000}"/>
    <cellStyle name="20% - Ênfase6 2 3 6" xfId="1365" xr:uid="{00000000-0005-0000-0000-00000F140000}"/>
    <cellStyle name="20% - Ênfase6 2 3 6 2" xfId="3965" xr:uid="{00000000-0005-0000-0000-000010140000}"/>
    <cellStyle name="20% - Ênfase6 2 3 6 3" xfId="6544" xr:uid="{00000000-0005-0000-0000-000011140000}"/>
    <cellStyle name="20% - Ênfase6 2 3 6 4" xfId="9121" xr:uid="{00000000-0005-0000-0000-000012140000}"/>
    <cellStyle name="20% - Ênfase6 2 3 6 5" xfId="11699" xr:uid="{00000000-0005-0000-0000-000013140000}"/>
    <cellStyle name="20% - Ênfase6 2 3 6 6" xfId="14320" xr:uid="{00000000-0005-0000-0000-000014140000}"/>
    <cellStyle name="20% - Ênfase6 2 3 7" xfId="1366" xr:uid="{00000000-0005-0000-0000-000015140000}"/>
    <cellStyle name="20% - Ênfase6 2 3 7 2" xfId="3966" xr:uid="{00000000-0005-0000-0000-000016140000}"/>
    <cellStyle name="20% - Ênfase6 2 3 7 3" xfId="6545" xr:uid="{00000000-0005-0000-0000-000017140000}"/>
    <cellStyle name="20% - Ênfase6 2 3 7 4" xfId="9122" xr:uid="{00000000-0005-0000-0000-000018140000}"/>
    <cellStyle name="20% - Ênfase6 2 3 7 5" xfId="11700" xr:uid="{00000000-0005-0000-0000-000019140000}"/>
    <cellStyle name="20% - Ênfase6 2 3 7 6" xfId="14321" xr:uid="{00000000-0005-0000-0000-00001A140000}"/>
    <cellStyle name="20% - Ênfase6 2 3 8" xfId="2790" xr:uid="{00000000-0005-0000-0000-00001B140000}"/>
    <cellStyle name="20% - Ênfase6 2 3 9" xfId="5369" xr:uid="{00000000-0005-0000-0000-00001C140000}"/>
    <cellStyle name="20% - Ênfase6 2 4" xfId="123" xr:uid="{00000000-0005-0000-0000-00001D140000}"/>
    <cellStyle name="20% - Ênfase6 2 4 10" xfId="10462" xr:uid="{00000000-0005-0000-0000-00001E140000}"/>
    <cellStyle name="20% - Ênfase6 2 4 11" xfId="13083" xr:uid="{00000000-0005-0000-0000-00001F140000}"/>
    <cellStyle name="20% - Ênfase6 2 4 2" xfId="349" xr:uid="{00000000-0005-0000-0000-000020140000}"/>
    <cellStyle name="20% - Ênfase6 2 4 2 2" xfId="1367" xr:uid="{00000000-0005-0000-0000-000021140000}"/>
    <cellStyle name="20% - Ênfase6 2 4 2 2 2" xfId="3967" xr:uid="{00000000-0005-0000-0000-000022140000}"/>
    <cellStyle name="20% - Ênfase6 2 4 2 2 3" xfId="6546" xr:uid="{00000000-0005-0000-0000-000023140000}"/>
    <cellStyle name="20% - Ênfase6 2 4 2 2 4" xfId="9123" xr:uid="{00000000-0005-0000-0000-000024140000}"/>
    <cellStyle name="20% - Ênfase6 2 4 2 2 5" xfId="11701" xr:uid="{00000000-0005-0000-0000-000025140000}"/>
    <cellStyle name="20% - Ênfase6 2 4 2 2 6" xfId="14322" xr:uid="{00000000-0005-0000-0000-000026140000}"/>
    <cellStyle name="20% - Ênfase6 2 4 2 3" xfId="1368" xr:uid="{00000000-0005-0000-0000-000027140000}"/>
    <cellStyle name="20% - Ênfase6 2 4 2 3 2" xfId="3968" xr:uid="{00000000-0005-0000-0000-000028140000}"/>
    <cellStyle name="20% - Ênfase6 2 4 2 3 3" xfId="6547" xr:uid="{00000000-0005-0000-0000-000029140000}"/>
    <cellStyle name="20% - Ênfase6 2 4 2 3 4" xfId="9124" xr:uid="{00000000-0005-0000-0000-00002A140000}"/>
    <cellStyle name="20% - Ênfase6 2 4 2 3 5" xfId="11702" xr:uid="{00000000-0005-0000-0000-00002B140000}"/>
    <cellStyle name="20% - Ênfase6 2 4 2 3 6" xfId="14323" xr:uid="{00000000-0005-0000-0000-00002C140000}"/>
    <cellStyle name="20% - Ênfase6 2 4 2 4" xfId="1369" xr:uid="{00000000-0005-0000-0000-00002D140000}"/>
    <cellStyle name="20% - Ênfase6 2 4 2 4 2" xfId="3969" xr:uid="{00000000-0005-0000-0000-00002E140000}"/>
    <cellStyle name="20% - Ênfase6 2 4 2 4 3" xfId="6548" xr:uid="{00000000-0005-0000-0000-00002F140000}"/>
    <cellStyle name="20% - Ênfase6 2 4 2 4 4" xfId="9125" xr:uid="{00000000-0005-0000-0000-000030140000}"/>
    <cellStyle name="20% - Ênfase6 2 4 2 4 5" xfId="11703" xr:uid="{00000000-0005-0000-0000-000031140000}"/>
    <cellStyle name="20% - Ênfase6 2 4 2 4 6" xfId="14324" xr:uid="{00000000-0005-0000-0000-000032140000}"/>
    <cellStyle name="20% - Ênfase6 2 4 2 5" xfId="2950" xr:uid="{00000000-0005-0000-0000-000033140000}"/>
    <cellStyle name="20% - Ênfase6 2 4 2 6" xfId="5529" xr:uid="{00000000-0005-0000-0000-000034140000}"/>
    <cellStyle name="20% - Ênfase6 2 4 2 7" xfId="8106" xr:uid="{00000000-0005-0000-0000-000035140000}"/>
    <cellStyle name="20% - Ênfase6 2 4 2 8" xfId="10684" xr:uid="{00000000-0005-0000-0000-000036140000}"/>
    <cellStyle name="20% - Ênfase6 2 4 2 9" xfId="13305" xr:uid="{00000000-0005-0000-0000-000037140000}"/>
    <cellStyle name="20% - Ênfase6 2 4 3" xfId="570" xr:uid="{00000000-0005-0000-0000-000038140000}"/>
    <cellStyle name="20% - Ênfase6 2 4 3 2" xfId="1370" xr:uid="{00000000-0005-0000-0000-000039140000}"/>
    <cellStyle name="20% - Ênfase6 2 4 3 2 2" xfId="3970" xr:uid="{00000000-0005-0000-0000-00003A140000}"/>
    <cellStyle name="20% - Ênfase6 2 4 3 2 3" xfId="6549" xr:uid="{00000000-0005-0000-0000-00003B140000}"/>
    <cellStyle name="20% - Ênfase6 2 4 3 2 4" xfId="9126" xr:uid="{00000000-0005-0000-0000-00003C140000}"/>
    <cellStyle name="20% - Ênfase6 2 4 3 2 5" xfId="11704" xr:uid="{00000000-0005-0000-0000-00003D140000}"/>
    <cellStyle name="20% - Ênfase6 2 4 3 2 6" xfId="14325" xr:uid="{00000000-0005-0000-0000-00003E140000}"/>
    <cellStyle name="20% - Ênfase6 2 4 3 3" xfId="1371" xr:uid="{00000000-0005-0000-0000-00003F140000}"/>
    <cellStyle name="20% - Ênfase6 2 4 3 3 2" xfId="3971" xr:uid="{00000000-0005-0000-0000-000040140000}"/>
    <cellStyle name="20% - Ênfase6 2 4 3 3 3" xfId="6550" xr:uid="{00000000-0005-0000-0000-000041140000}"/>
    <cellStyle name="20% - Ênfase6 2 4 3 3 4" xfId="9127" xr:uid="{00000000-0005-0000-0000-000042140000}"/>
    <cellStyle name="20% - Ênfase6 2 4 3 3 5" xfId="11705" xr:uid="{00000000-0005-0000-0000-000043140000}"/>
    <cellStyle name="20% - Ênfase6 2 4 3 3 6" xfId="14326" xr:uid="{00000000-0005-0000-0000-000044140000}"/>
    <cellStyle name="20% - Ênfase6 2 4 3 4" xfId="3171" xr:uid="{00000000-0005-0000-0000-000045140000}"/>
    <cellStyle name="20% - Ênfase6 2 4 3 5" xfId="5750" xr:uid="{00000000-0005-0000-0000-000046140000}"/>
    <cellStyle name="20% - Ênfase6 2 4 3 6" xfId="8327" xr:uid="{00000000-0005-0000-0000-000047140000}"/>
    <cellStyle name="20% - Ênfase6 2 4 3 7" xfId="10905" xr:uid="{00000000-0005-0000-0000-000048140000}"/>
    <cellStyle name="20% - Ênfase6 2 4 3 8" xfId="13526" xr:uid="{00000000-0005-0000-0000-000049140000}"/>
    <cellStyle name="20% - Ênfase6 2 4 4" xfId="1372" xr:uid="{00000000-0005-0000-0000-00004A140000}"/>
    <cellStyle name="20% - Ênfase6 2 4 4 2" xfId="3972" xr:uid="{00000000-0005-0000-0000-00004B140000}"/>
    <cellStyle name="20% - Ênfase6 2 4 4 3" xfId="6551" xr:uid="{00000000-0005-0000-0000-00004C140000}"/>
    <cellStyle name="20% - Ênfase6 2 4 4 4" xfId="9128" xr:uid="{00000000-0005-0000-0000-00004D140000}"/>
    <cellStyle name="20% - Ênfase6 2 4 4 5" xfId="11706" xr:uid="{00000000-0005-0000-0000-00004E140000}"/>
    <cellStyle name="20% - Ênfase6 2 4 4 6" xfId="14327" xr:uid="{00000000-0005-0000-0000-00004F140000}"/>
    <cellStyle name="20% - Ênfase6 2 4 5" xfId="1373" xr:uid="{00000000-0005-0000-0000-000050140000}"/>
    <cellStyle name="20% - Ênfase6 2 4 5 2" xfId="3973" xr:uid="{00000000-0005-0000-0000-000051140000}"/>
    <cellStyle name="20% - Ênfase6 2 4 5 3" xfId="6552" xr:uid="{00000000-0005-0000-0000-000052140000}"/>
    <cellStyle name="20% - Ênfase6 2 4 5 4" xfId="9129" xr:uid="{00000000-0005-0000-0000-000053140000}"/>
    <cellStyle name="20% - Ênfase6 2 4 5 5" xfId="11707" xr:uid="{00000000-0005-0000-0000-000054140000}"/>
    <cellStyle name="20% - Ênfase6 2 4 5 6" xfId="14328" xr:uid="{00000000-0005-0000-0000-000055140000}"/>
    <cellStyle name="20% - Ênfase6 2 4 6" xfId="1374" xr:uid="{00000000-0005-0000-0000-000056140000}"/>
    <cellStyle name="20% - Ênfase6 2 4 6 2" xfId="3974" xr:uid="{00000000-0005-0000-0000-000057140000}"/>
    <cellStyle name="20% - Ênfase6 2 4 6 3" xfId="6553" xr:uid="{00000000-0005-0000-0000-000058140000}"/>
    <cellStyle name="20% - Ênfase6 2 4 6 4" xfId="9130" xr:uid="{00000000-0005-0000-0000-000059140000}"/>
    <cellStyle name="20% - Ênfase6 2 4 6 5" xfId="11708" xr:uid="{00000000-0005-0000-0000-00005A140000}"/>
    <cellStyle name="20% - Ênfase6 2 4 6 6" xfId="14329" xr:uid="{00000000-0005-0000-0000-00005B140000}"/>
    <cellStyle name="20% - Ênfase6 2 4 7" xfId="2728" xr:uid="{00000000-0005-0000-0000-00005C140000}"/>
    <cellStyle name="20% - Ênfase6 2 4 8" xfId="5307" xr:uid="{00000000-0005-0000-0000-00005D140000}"/>
    <cellStyle name="20% - Ênfase6 2 4 9" xfId="7884" xr:uid="{00000000-0005-0000-0000-00005E140000}"/>
    <cellStyle name="20% - Ênfase6 2 5" xfId="221" xr:uid="{00000000-0005-0000-0000-00005F140000}"/>
    <cellStyle name="20% - Ênfase6 2 5 10" xfId="10556" xr:uid="{00000000-0005-0000-0000-000060140000}"/>
    <cellStyle name="20% - Ênfase6 2 5 11" xfId="13177" xr:uid="{00000000-0005-0000-0000-000061140000}"/>
    <cellStyle name="20% - Ênfase6 2 5 2" xfId="442" xr:uid="{00000000-0005-0000-0000-000062140000}"/>
    <cellStyle name="20% - Ênfase6 2 5 2 2" xfId="1375" xr:uid="{00000000-0005-0000-0000-000063140000}"/>
    <cellStyle name="20% - Ênfase6 2 5 2 2 2" xfId="3975" xr:uid="{00000000-0005-0000-0000-000064140000}"/>
    <cellStyle name="20% - Ênfase6 2 5 2 2 3" xfId="6554" xr:uid="{00000000-0005-0000-0000-000065140000}"/>
    <cellStyle name="20% - Ênfase6 2 5 2 2 4" xfId="9131" xr:uid="{00000000-0005-0000-0000-000066140000}"/>
    <cellStyle name="20% - Ênfase6 2 5 2 2 5" xfId="11709" xr:uid="{00000000-0005-0000-0000-000067140000}"/>
    <cellStyle name="20% - Ênfase6 2 5 2 2 6" xfId="14330" xr:uid="{00000000-0005-0000-0000-000068140000}"/>
    <cellStyle name="20% - Ênfase6 2 5 2 3" xfId="1376" xr:uid="{00000000-0005-0000-0000-000069140000}"/>
    <cellStyle name="20% - Ênfase6 2 5 2 3 2" xfId="3976" xr:uid="{00000000-0005-0000-0000-00006A140000}"/>
    <cellStyle name="20% - Ênfase6 2 5 2 3 3" xfId="6555" xr:uid="{00000000-0005-0000-0000-00006B140000}"/>
    <cellStyle name="20% - Ênfase6 2 5 2 3 4" xfId="9132" xr:uid="{00000000-0005-0000-0000-00006C140000}"/>
    <cellStyle name="20% - Ênfase6 2 5 2 3 5" xfId="11710" xr:uid="{00000000-0005-0000-0000-00006D140000}"/>
    <cellStyle name="20% - Ênfase6 2 5 2 3 6" xfId="14331" xr:uid="{00000000-0005-0000-0000-00006E140000}"/>
    <cellStyle name="20% - Ênfase6 2 5 2 4" xfId="1377" xr:uid="{00000000-0005-0000-0000-00006F140000}"/>
    <cellStyle name="20% - Ênfase6 2 5 2 4 2" xfId="3977" xr:uid="{00000000-0005-0000-0000-000070140000}"/>
    <cellStyle name="20% - Ênfase6 2 5 2 4 3" xfId="6556" xr:uid="{00000000-0005-0000-0000-000071140000}"/>
    <cellStyle name="20% - Ênfase6 2 5 2 4 4" xfId="9133" xr:uid="{00000000-0005-0000-0000-000072140000}"/>
    <cellStyle name="20% - Ênfase6 2 5 2 4 5" xfId="11711" xr:uid="{00000000-0005-0000-0000-000073140000}"/>
    <cellStyle name="20% - Ênfase6 2 5 2 4 6" xfId="14332" xr:uid="{00000000-0005-0000-0000-000074140000}"/>
    <cellStyle name="20% - Ênfase6 2 5 2 5" xfId="3043" xr:uid="{00000000-0005-0000-0000-000075140000}"/>
    <cellStyle name="20% - Ênfase6 2 5 2 6" xfId="5622" xr:uid="{00000000-0005-0000-0000-000076140000}"/>
    <cellStyle name="20% - Ênfase6 2 5 2 7" xfId="8199" xr:uid="{00000000-0005-0000-0000-000077140000}"/>
    <cellStyle name="20% - Ênfase6 2 5 2 8" xfId="10777" xr:uid="{00000000-0005-0000-0000-000078140000}"/>
    <cellStyle name="20% - Ênfase6 2 5 2 9" xfId="13398" xr:uid="{00000000-0005-0000-0000-000079140000}"/>
    <cellStyle name="20% - Ênfase6 2 5 3" xfId="663" xr:uid="{00000000-0005-0000-0000-00007A140000}"/>
    <cellStyle name="20% - Ênfase6 2 5 3 2" xfId="1378" xr:uid="{00000000-0005-0000-0000-00007B140000}"/>
    <cellStyle name="20% - Ênfase6 2 5 3 2 2" xfId="3978" xr:uid="{00000000-0005-0000-0000-00007C140000}"/>
    <cellStyle name="20% - Ênfase6 2 5 3 2 3" xfId="6557" xr:uid="{00000000-0005-0000-0000-00007D140000}"/>
    <cellStyle name="20% - Ênfase6 2 5 3 2 4" xfId="9134" xr:uid="{00000000-0005-0000-0000-00007E140000}"/>
    <cellStyle name="20% - Ênfase6 2 5 3 2 5" xfId="11712" xr:uid="{00000000-0005-0000-0000-00007F140000}"/>
    <cellStyle name="20% - Ênfase6 2 5 3 2 6" xfId="14333" xr:uid="{00000000-0005-0000-0000-000080140000}"/>
    <cellStyle name="20% - Ênfase6 2 5 3 3" xfId="1379" xr:uid="{00000000-0005-0000-0000-000081140000}"/>
    <cellStyle name="20% - Ênfase6 2 5 3 3 2" xfId="3979" xr:uid="{00000000-0005-0000-0000-000082140000}"/>
    <cellStyle name="20% - Ênfase6 2 5 3 3 3" xfId="6558" xr:uid="{00000000-0005-0000-0000-000083140000}"/>
    <cellStyle name="20% - Ênfase6 2 5 3 3 4" xfId="9135" xr:uid="{00000000-0005-0000-0000-000084140000}"/>
    <cellStyle name="20% - Ênfase6 2 5 3 3 5" xfId="11713" xr:uid="{00000000-0005-0000-0000-000085140000}"/>
    <cellStyle name="20% - Ênfase6 2 5 3 3 6" xfId="14334" xr:uid="{00000000-0005-0000-0000-000086140000}"/>
    <cellStyle name="20% - Ênfase6 2 5 3 4" xfId="3264" xr:uid="{00000000-0005-0000-0000-000087140000}"/>
    <cellStyle name="20% - Ênfase6 2 5 3 5" xfId="5843" xr:uid="{00000000-0005-0000-0000-000088140000}"/>
    <cellStyle name="20% - Ênfase6 2 5 3 6" xfId="8420" xr:uid="{00000000-0005-0000-0000-000089140000}"/>
    <cellStyle name="20% - Ênfase6 2 5 3 7" xfId="10998" xr:uid="{00000000-0005-0000-0000-00008A140000}"/>
    <cellStyle name="20% - Ênfase6 2 5 3 8" xfId="13619" xr:uid="{00000000-0005-0000-0000-00008B140000}"/>
    <cellStyle name="20% - Ênfase6 2 5 4" xfId="1380" xr:uid="{00000000-0005-0000-0000-00008C140000}"/>
    <cellStyle name="20% - Ênfase6 2 5 4 2" xfId="3980" xr:uid="{00000000-0005-0000-0000-00008D140000}"/>
    <cellStyle name="20% - Ênfase6 2 5 4 3" xfId="6559" xr:uid="{00000000-0005-0000-0000-00008E140000}"/>
    <cellStyle name="20% - Ênfase6 2 5 4 4" xfId="9136" xr:uid="{00000000-0005-0000-0000-00008F140000}"/>
    <cellStyle name="20% - Ênfase6 2 5 4 5" xfId="11714" xr:uid="{00000000-0005-0000-0000-000090140000}"/>
    <cellStyle name="20% - Ênfase6 2 5 4 6" xfId="14335" xr:uid="{00000000-0005-0000-0000-000091140000}"/>
    <cellStyle name="20% - Ênfase6 2 5 5" xfId="1381" xr:uid="{00000000-0005-0000-0000-000092140000}"/>
    <cellStyle name="20% - Ênfase6 2 5 5 2" xfId="3981" xr:uid="{00000000-0005-0000-0000-000093140000}"/>
    <cellStyle name="20% - Ênfase6 2 5 5 3" xfId="6560" xr:uid="{00000000-0005-0000-0000-000094140000}"/>
    <cellStyle name="20% - Ênfase6 2 5 5 4" xfId="9137" xr:uid="{00000000-0005-0000-0000-000095140000}"/>
    <cellStyle name="20% - Ênfase6 2 5 5 5" xfId="11715" xr:uid="{00000000-0005-0000-0000-000096140000}"/>
    <cellStyle name="20% - Ênfase6 2 5 5 6" xfId="14336" xr:uid="{00000000-0005-0000-0000-000097140000}"/>
    <cellStyle name="20% - Ênfase6 2 5 6" xfId="1382" xr:uid="{00000000-0005-0000-0000-000098140000}"/>
    <cellStyle name="20% - Ênfase6 2 5 6 2" xfId="3982" xr:uid="{00000000-0005-0000-0000-000099140000}"/>
    <cellStyle name="20% - Ênfase6 2 5 6 3" xfId="6561" xr:uid="{00000000-0005-0000-0000-00009A140000}"/>
    <cellStyle name="20% - Ênfase6 2 5 6 4" xfId="9138" xr:uid="{00000000-0005-0000-0000-00009B140000}"/>
    <cellStyle name="20% - Ênfase6 2 5 6 5" xfId="11716" xr:uid="{00000000-0005-0000-0000-00009C140000}"/>
    <cellStyle name="20% - Ênfase6 2 5 6 6" xfId="14337" xr:uid="{00000000-0005-0000-0000-00009D140000}"/>
    <cellStyle name="20% - Ênfase6 2 5 7" xfId="2822" xr:uid="{00000000-0005-0000-0000-00009E140000}"/>
    <cellStyle name="20% - Ênfase6 2 5 8" xfId="5401" xr:uid="{00000000-0005-0000-0000-00009F140000}"/>
    <cellStyle name="20% - Ênfase6 2 5 9" xfId="7978" xr:uid="{00000000-0005-0000-0000-0000A0140000}"/>
    <cellStyle name="20% - Ênfase6 2 6" xfId="316" xr:uid="{00000000-0005-0000-0000-0000A1140000}"/>
    <cellStyle name="20% - Ênfase6 2 6 2" xfId="1383" xr:uid="{00000000-0005-0000-0000-0000A2140000}"/>
    <cellStyle name="20% - Ênfase6 2 6 2 2" xfId="3983" xr:uid="{00000000-0005-0000-0000-0000A3140000}"/>
    <cellStyle name="20% - Ênfase6 2 6 2 3" xfId="6562" xr:uid="{00000000-0005-0000-0000-0000A4140000}"/>
    <cellStyle name="20% - Ênfase6 2 6 2 4" xfId="9139" xr:uid="{00000000-0005-0000-0000-0000A5140000}"/>
    <cellStyle name="20% - Ênfase6 2 6 2 5" xfId="11717" xr:uid="{00000000-0005-0000-0000-0000A6140000}"/>
    <cellStyle name="20% - Ênfase6 2 6 2 6" xfId="14338" xr:uid="{00000000-0005-0000-0000-0000A7140000}"/>
    <cellStyle name="20% - Ênfase6 2 6 3" xfId="1384" xr:uid="{00000000-0005-0000-0000-0000A8140000}"/>
    <cellStyle name="20% - Ênfase6 2 6 3 2" xfId="3984" xr:uid="{00000000-0005-0000-0000-0000A9140000}"/>
    <cellStyle name="20% - Ênfase6 2 6 3 3" xfId="6563" xr:uid="{00000000-0005-0000-0000-0000AA140000}"/>
    <cellStyle name="20% - Ênfase6 2 6 3 4" xfId="9140" xr:uid="{00000000-0005-0000-0000-0000AB140000}"/>
    <cellStyle name="20% - Ênfase6 2 6 3 5" xfId="11718" xr:uid="{00000000-0005-0000-0000-0000AC140000}"/>
    <cellStyle name="20% - Ênfase6 2 6 3 6" xfId="14339" xr:uid="{00000000-0005-0000-0000-0000AD140000}"/>
    <cellStyle name="20% - Ênfase6 2 6 4" xfId="1385" xr:uid="{00000000-0005-0000-0000-0000AE140000}"/>
    <cellStyle name="20% - Ênfase6 2 6 4 2" xfId="3985" xr:uid="{00000000-0005-0000-0000-0000AF140000}"/>
    <cellStyle name="20% - Ênfase6 2 6 4 3" xfId="6564" xr:uid="{00000000-0005-0000-0000-0000B0140000}"/>
    <cellStyle name="20% - Ênfase6 2 6 4 4" xfId="9141" xr:uid="{00000000-0005-0000-0000-0000B1140000}"/>
    <cellStyle name="20% - Ênfase6 2 6 4 5" xfId="11719" xr:uid="{00000000-0005-0000-0000-0000B2140000}"/>
    <cellStyle name="20% - Ênfase6 2 6 4 6" xfId="14340" xr:uid="{00000000-0005-0000-0000-0000B3140000}"/>
    <cellStyle name="20% - Ênfase6 2 6 5" xfId="2917" xr:uid="{00000000-0005-0000-0000-0000B4140000}"/>
    <cellStyle name="20% - Ênfase6 2 6 6" xfId="5496" xr:uid="{00000000-0005-0000-0000-0000B5140000}"/>
    <cellStyle name="20% - Ênfase6 2 6 7" xfId="8073" xr:uid="{00000000-0005-0000-0000-0000B6140000}"/>
    <cellStyle name="20% - Ênfase6 2 6 8" xfId="10651" xr:uid="{00000000-0005-0000-0000-0000B7140000}"/>
    <cellStyle name="20% - Ênfase6 2 6 9" xfId="13272" xr:uid="{00000000-0005-0000-0000-0000B8140000}"/>
    <cellStyle name="20% - Ênfase6 2 7" xfId="537" xr:uid="{00000000-0005-0000-0000-0000B9140000}"/>
    <cellStyle name="20% - Ênfase6 2 7 2" xfId="1386" xr:uid="{00000000-0005-0000-0000-0000BA140000}"/>
    <cellStyle name="20% - Ênfase6 2 7 2 2" xfId="3986" xr:uid="{00000000-0005-0000-0000-0000BB140000}"/>
    <cellStyle name="20% - Ênfase6 2 7 2 3" xfId="6565" xr:uid="{00000000-0005-0000-0000-0000BC140000}"/>
    <cellStyle name="20% - Ênfase6 2 7 2 4" xfId="9142" xr:uid="{00000000-0005-0000-0000-0000BD140000}"/>
    <cellStyle name="20% - Ênfase6 2 7 2 5" xfId="11720" xr:uid="{00000000-0005-0000-0000-0000BE140000}"/>
    <cellStyle name="20% - Ênfase6 2 7 2 6" xfId="14341" xr:uid="{00000000-0005-0000-0000-0000BF140000}"/>
    <cellStyle name="20% - Ênfase6 2 7 3" xfId="1387" xr:uid="{00000000-0005-0000-0000-0000C0140000}"/>
    <cellStyle name="20% - Ênfase6 2 7 3 2" xfId="3987" xr:uid="{00000000-0005-0000-0000-0000C1140000}"/>
    <cellStyle name="20% - Ênfase6 2 7 3 3" xfId="6566" xr:uid="{00000000-0005-0000-0000-0000C2140000}"/>
    <cellStyle name="20% - Ênfase6 2 7 3 4" xfId="9143" xr:uid="{00000000-0005-0000-0000-0000C3140000}"/>
    <cellStyle name="20% - Ênfase6 2 7 3 5" xfId="11721" xr:uid="{00000000-0005-0000-0000-0000C4140000}"/>
    <cellStyle name="20% - Ênfase6 2 7 3 6" xfId="14342" xr:uid="{00000000-0005-0000-0000-0000C5140000}"/>
    <cellStyle name="20% - Ênfase6 2 7 4" xfId="1388" xr:uid="{00000000-0005-0000-0000-0000C6140000}"/>
    <cellStyle name="20% - Ênfase6 2 7 4 2" xfId="3988" xr:uid="{00000000-0005-0000-0000-0000C7140000}"/>
    <cellStyle name="20% - Ênfase6 2 7 4 3" xfId="6567" xr:uid="{00000000-0005-0000-0000-0000C8140000}"/>
    <cellStyle name="20% - Ênfase6 2 7 4 4" xfId="9144" xr:uid="{00000000-0005-0000-0000-0000C9140000}"/>
    <cellStyle name="20% - Ênfase6 2 7 4 5" xfId="11722" xr:uid="{00000000-0005-0000-0000-0000CA140000}"/>
    <cellStyle name="20% - Ênfase6 2 7 4 6" xfId="14343" xr:uid="{00000000-0005-0000-0000-0000CB140000}"/>
    <cellStyle name="20% - Ênfase6 2 7 5" xfId="3138" xr:uid="{00000000-0005-0000-0000-0000CC140000}"/>
    <cellStyle name="20% - Ênfase6 2 7 6" xfId="5717" xr:uid="{00000000-0005-0000-0000-0000CD140000}"/>
    <cellStyle name="20% - Ênfase6 2 7 7" xfId="8294" xr:uid="{00000000-0005-0000-0000-0000CE140000}"/>
    <cellStyle name="20% - Ênfase6 2 7 8" xfId="10872" xr:uid="{00000000-0005-0000-0000-0000CF140000}"/>
    <cellStyle name="20% - Ênfase6 2 7 9" xfId="13493" xr:uid="{00000000-0005-0000-0000-0000D0140000}"/>
    <cellStyle name="20% - Ênfase6 2 8" xfId="1389" xr:uid="{00000000-0005-0000-0000-0000D1140000}"/>
    <cellStyle name="20% - Ênfase6 2 8 2" xfId="3989" xr:uid="{00000000-0005-0000-0000-0000D2140000}"/>
    <cellStyle name="20% - Ênfase6 2 8 3" xfId="6568" xr:uid="{00000000-0005-0000-0000-0000D3140000}"/>
    <cellStyle name="20% - Ênfase6 2 8 4" xfId="9145" xr:uid="{00000000-0005-0000-0000-0000D4140000}"/>
    <cellStyle name="20% - Ênfase6 2 8 5" xfId="11723" xr:uid="{00000000-0005-0000-0000-0000D5140000}"/>
    <cellStyle name="20% - Ênfase6 2 8 6" xfId="14344" xr:uid="{00000000-0005-0000-0000-0000D6140000}"/>
    <cellStyle name="20% - Ênfase6 2 9" xfId="1390" xr:uid="{00000000-0005-0000-0000-0000D7140000}"/>
    <cellStyle name="20% - Ênfase6 2 9 2" xfId="3990" xr:uid="{00000000-0005-0000-0000-0000D8140000}"/>
    <cellStyle name="20% - Ênfase6 2 9 3" xfId="6569" xr:uid="{00000000-0005-0000-0000-0000D9140000}"/>
    <cellStyle name="20% - Ênfase6 2 9 4" xfId="9146" xr:uid="{00000000-0005-0000-0000-0000DA140000}"/>
    <cellStyle name="20% - Ênfase6 2 9 5" xfId="11724" xr:uid="{00000000-0005-0000-0000-0000DB140000}"/>
    <cellStyle name="20% - Ênfase6 2 9 6" xfId="14345" xr:uid="{00000000-0005-0000-0000-0000DC140000}"/>
    <cellStyle name="20% - Ênfase6 3" xfId="148" xr:uid="{00000000-0005-0000-0000-0000DD140000}"/>
    <cellStyle name="20% - Ênfase6 3 10" xfId="7905" xr:uid="{00000000-0005-0000-0000-0000DE140000}"/>
    <cellStyle name="20% - Ênfase6 3 11" xfId="10483" xr:uid="{00000000-0005-0000-0000-0000DF140000}"/>
    <cellStyle name="20% - Ênfase6 3 12" xfId="13104" xr:uid="{00000000-0005-0000-0000-0000E0140000}"/>
    <cellStyle name="20% - Ênfase6 3 2" xfId="244" xr:uid="{00000000-0005-0000-0000-0000E1140000}"/>
    <cellStyle name="20% - Ênfase6 3 2 10" xfId="10579" xr:uid="{00000000-0005-0000-0000-0000E2140000}"/>
    <cellStyle name="20% - Ênfase6 3 2 11" xfId="13200" xr:uid="{00000000-0005-0000-0000-0000E3140000}"/>
    <cellStyle name="20% - Ênfase6 3 2 2" xfId="465" xr:uid="{00000000-0005-0000-0000-0000E4140000}"/>
    <cellStyle name="20% - Ênfase6 3 2 2 2" xfId="1391" xr:uid="{00000000-0005-0000-0000-0000E5140000}"/>
    <cellStyle name="20% - Ênfase6 3 2 2 2 2" xfId="3991" xr:uid="{00000000-0005-0000-0000-0000E6140000}"/>
    <cellStyle name="20% - Ênfase6 3 2 2 2 3" xfId="6570" xr:uid="{00000000-0005-0000-0000-0000E7140000}"/>
    <cellStyle name="20% - Ênfase6 3 2 2 2 4" xfId="9147" xr:uid="{00000000-0005-0000-0000-0000E8140000}"/>
    <cellStyle name="20% - Ênfase6 3 2 2 2 5" xfId="11725" xr:uid="{00000000-0005-0000-0000-0000E9140000}"/>
    <cellStyle name="20% - Ênfase6 3 2 2 2 6" xfId="14346" xr:uid="{00000000-0005-0000-0000-0000EA140000}"/>
    <cellStyle name="20% - Ênfase6 3 2 2 3" xfId="1392" xr:uid="{00000000-0005-0000-0000-0000EB140000}"/>
    <cellStyle name="20% - Ênfase6 3 2 2 3 2" xfId="3992" xr:uid="{00000000-0005-0000-0000-0000EC140000}"/>
    <cellStyle name="20% - Ênfase6 3 2 2 3 3" xfId="6571" xr:uid="{00000000-0005-0000-0000-0000ED140000}"/>
    <cellStyle name="20% - Ênfase6 3 2 2 3 4" xfId="9148" xr:uid="{00000000-0005-0000-0000-0000EE140000}"/>
    <cellStyle name="20% - Ênfase6 3 2 2 3 5" xfId="11726" xr:uid="{00000000-0005-0000-0000-0000EF140000}"/>
    <cellStyle name="20% - Ênfase6 3 2 2 3 6" xfId="14347" xr:uid="{00000000-0005-0000-0000-0000F0140000}"/>
    <cellStyle name="20% - Ênfase6 3 2 2 4" xfId="1393" xr:uid="{00000000-0005-0000-0000-0000F1140000}"/>
    <cellStyle name="20% - Ênfase6 3 2 2 4 2" xfId="3993" xr:uid="{00000000-0005-0000-0000-0000F2140000}"/>
    <cellStyle name="20% - Ênfase6 3 2 2 4 3" xfId="6572" xr:uid="{00000000-0005-0000-0000-0000F3140000}"/>
    <cellStyle name="20% - Ênfase6 3 2 2 4 4" xfId="9149" xr:uid="{00000000-0005-0000-0000-0000F4140000}"/>
    <cellStyle name="20% - Ênfase6 3 2 2 4 5" xfId="11727" xr:uid="{00000000-0005-0000-0000-0000F5140000}"/>
    <cellStyle name="20% - Ênfase6 3 2 2 4 6" xfId="14348" xr:uid="{00000000-0005-0000-0000-0000F6140000}"/>
    <cellStyle name="20% - Ênfase6 3 2 2 5" xfId="3066" xr:uid="{00000000-0005-0000-0000-0000F7140000}"/>
    <cellStyle name="20% - Ênfase6 3 2 2 6" xfId="5645" xr:uid="{00000000-0005-0000-0000-0000F8140000}"/>
    <cellStyle name="20% - Ênfase6 3 2 2 7" xfId="8222" xr:uid="{00000000-0005-0000-0000-0000F9140000}"/>
    <cellStyle name="20% - Ênfase6 3 2 2 8" xfId="10800" xr:uid="{00000000-0005-0000-0000-0000FA140000}"/>
    <cellStyle name="20% - Ênfase6 3 2 2 9" xfId="13421" xr:uid="{00000000-0005-0000-0000-0000FB140000}"/>
    <cellStyle name="20% - Ênfase6 3 2 3" xfId="686" xr:uid="{00000000-0005-0000-0000-0000FC140000}"/>
    <cellStyle name="20% - Ênfase6 3 2 3 2" xfId="1394" xr:uid="{00000000-0005-0000-0000-0000FD140000}"/>
    <cellStyle name="20% - Ênfase6 3 2 3 2 2" xfId="3994" xr:uid="{00000000-0005-0000-0000-0000FE140000}"/>
    <cellStyle name="20% - Ênfase6 3 2 3 2 3" xfId="6573" xr:uid="{00000000-0005-0000-0000-0000FF140000}"/>
    <cellStyle name="20% - Ênfase6 3 2 3 2 4" xfId="9150" xr:uid="{00000000-0005-0000-0000-000000150000}"/>
    <cellStyle name="20% - Ênfase6 3 2 3 2 5" xfId="11728" xr:uid="{00000000-0005-0000-0000-000001150000}"/>
    <cellStyle name="20% - Ênfase6 3 2 3 2 6" xfId="14349" xr:uid="{00000000-0005-0000-0000-000002150000}"/>
    <cellStyle name="20% - Ênfase6 3 2 3 3" xfId="1395" xr:uid="{00000000-0005-0000-0000-000003150000}"/>
    <cellStyle name="20% - Ênfase6 3 2 3 3 2" xfId="3995" xr:uid="{00000000-0005-0000-0000-000004150000}"/>
    <cellStyle name="20% - Ênfase6 3 2 3 3 3" xfId="6574" xr:uid="{00000000-0005-0000-0000-000005150000}"/>
    <cellStyle name="20% - Ênfase6 3 2 3 3 4" xfId="9151" xr:uid="{00000000-0005-0000-0000-000006150000}"/>
    <cellStyle name="20% - Ênfase6 3 2 3 3 5" xfId="11729" xr:uid="{00000000-0005-0000-0000-000007150000}"/>
    <cellStyle name="20% - Ênfase6 3 2 3 3 6" xfId="14350" xr:uid="{00000000-0005-0000-0000-000008150000}"/>
    <cellStyle name="20% - Ênfase6 3 2 3 4" xfId="3287" xr:uid="{00000000-0005-0000-0000-000009150000}"/>
    <cellStyle name="20% - Ênfase6 3 2 3 5" xfId="5866" xr:uid="{00000000-0005-0000-0000-00000A150000}"/>
    <cellStyle name="20% - Ênfase6 3 2 3 6" xfId="8443" xr:uid="{00000000-0005-0000-0000-00000B150000}"/>
    <cellStyle name="20% - Ênfase6 3 2 3 7" xfId="11021" xr:uid="{00000000-0005-0000-0000-00000C150000}"/>
    <cellStyle name="20% - Ênfase6 3 2 3 8" xfId="13642" xr:uid="{00000000-0005-0000-0000-00000D150000}"/>
    <cellStyle name="20% - Ênfase6 3 2 4" xfId="1396" xr:uid="{00000000-0005-0000-0000-00000E150000}"/>
    <cellStyle name="20% - Ênfase6 3 2 4 2" xfId="3996" xr:uid="{00000000-0005-0000-0000-00000F150000}"/>
    <cellStyle name="20% - Ênfase6 3 2 4 3" xfId="6575" xr:uid="{00000000-0005-0000-0000-000010150000}"/>
    <cellStyle name="20% - Ênfase6 3 2 4 4" xfId="9152" xr:uid="{00000000-0005-0000-0000-000011150000}"/>
    <cellStyle name="20% - Ênfase6 3 2 4 5" xfId="11730" xr:uid="{00000000-0005-0000-0000-000012150000}"/>
    <cellStyle name="20% - Ênfase6 3 2 4 6" xfId="14351" xr:uid="{00000000-0005-0000-0000-000013150000}"/>
    <cellStyle name="20% - Ênfase6 3 2 5" xfId="1397" xr:uid="{00000000-0005-0000-0000-000014150000}"/>
    <cellStyle name="20% - Ênfase6 3 2 5 2" xfId="3997" xr:uid="{00000000-0005-0000-0000-000015150000}"/>
    <cellStyle name="20% - Ênfase6 3 2 5 3" xfId="6576" xr:uid="{00000000-0005-0000-0000-000016150000}"/>
    <cellStyle name="20% - Ênfase6 3 2 5 4" xfId="9153" xr:uid="{00000000-0005-0000-0000-000017150000}"/>
    <cellStyle name="20% - Ênfase6 3 2 5 5" xfId="11731" xr:uid="{00000000-0005-0000-0000-000018150000}"/>
    <cellStyle name="20% - Ênfase6 3 2 5 6" xfId="14352" xr:uid="{00000000-0005-0000-0000-000019150000}"/>
    <cellStyle name="20% - Ênfase6 3 2 6" xfId="1398" xr:uid="{00000000-0005-0000-0000-00001A150000}"/>
    <cellStyle name="20% - Ênfase6 3 2 6 2" xfId="3998" xr:uid="{00000000-0005-0000-0000-00001B150000}"/>
    <cellStyle name="20% - Ênfase6 3 2 6 3" xfId="6577" xr:uid="{00000000-0005-0000-0000-00001C150000}"/>
    <cellStyle name="20% - Ênfase6 3 2 6 4" xfId="9154" xr:uid="{00000000-0005-0000-0000-00001D150000}"/>
    <cellStyle name="20% - Ênfase6 3 2 6 5" xfId="11732" xr:uid="{00000000-0005-0000-0000-00001E150000}"/>
    <cellStyle name="20% - Ênfase6 3 2 6 6" xfId="14353" xr:uid="{00000000-0005-0000-0000-00001F150000}"/>
    <cellStyle name="20% - Ênfase6 3 2 7" xfId="2845" xr:uid="{00000000-0005-0000-0000-000020150000}"/>
    <cellStyle name="20% - Ênfase6 3 2 8" xfId="5424" xr:uid="{00000000-0005-0000-0000-000021150000}"/>
    <cellStyle name="20% - Ênfase6 3 2 9" xfId="8001" xr:uid="{00000000-0005-0000-0000-000022150000}"/>
    <cellStyle name="20% - Ênfase6 3 3" xfId="370" xr:uid="{00000000-0005-0000-0000-000023150000}"/>
    <cellStyle name="20% - Ênfase6 3 3 2" xfId="1399" xr:uid="{00000000-0005-0000-0000-000024150000}"/>
    <cellStyle name="20% - Ênfase6 3 3 2 2" xfId="3999" xr:uid="{00000000-0005-0000-0000-000025150000}"/>
    <cellStyle name="20% - Ênfase6 3 3 2 3" xfId="6578" xr:uid="{00000000-0005-0000-0000-000026150000}"/>
    <cellStyle name="20% - Ênfase6 3 3 2 4" xfId="9155" xr:uid="{00000000-0005-0000-0000-000027150000}"/>
    <cellStyle name="20% - Ênfase6 3 3 2 5" xfId="11733" xr:uid="{00000000-0005-0000-0000-000028150000}"/>
    <cellStyle name="20% - Ênfase6 3 3 2 6" xfId="14354" xr:uid="{00000000-0005-0000-0000-000029150000}"/>
    <cellStyle name="20% - Ênfase6 3 3 3" xfId="1400" xr:uid="{00000000-0005-0000-0000-00002A150000}"/>
    <cellStyle name="20% - Ênfase6 3 3 3 2" xfId="4000" xr:uid="{00000000-0005-0000-0000-00002B150000}"/>
    <cellStyle name="20% - Ênfase6 3 3 3 3" xfId="6579" xr:uid="{00000000-0005-0000-0000-00002C150000}"/>
    <cellStyle name="20% - Ênfase6 3 3 3 4" xfId="9156" xr:uid="{00000000-0005-0000-0000-00002D150000}"/>
    <cellStyle name="20% - Ênfase6 3 3 3 5" xfId="11734" xr:uid="{00000000-0005-0000-0000-00002E150000}"/>
    <cellStyle name="20% - Ênfase6 3 3 3 6" xfId="14355" xr:uid="{00000000-0005-0000-0000-00002F150000}"/>
    <cellStyle name="20% - Ênfase6 3 3 4" xfId="1401" xr:uid="{00000000-0005-0000-0000-000030150000}"/>
    <cellStyle name="20% - Ênfase6 3 3 4 2" xfId="4001" xr:uid="{00000000-0005-0000-0000-000031150000}"/>
    <cellStyle name="20% - Ênfase6 3 3 4 3" xfId="6580" xr:uid="{00000000-0005-0000-0000-000032150000}"/>
    <cellStyle name="20% - Ênfase6 3 3 4 4" xfId="9157" xr:uid="{00000000-0005-0000-0000-000033150000}"/>
    <cellStyle name="20% - Ênfase6 3 3 4 5" xfId="11735" xr:uid="{00000000-0005-0000-0000-000034150000}"/>
    <cellStyle name="20% - Ênfase6 3 3 4 6" xfId="14356" xr:uid="{00000000-0005-0000-0000-000035150000}"/>
    <cellStyle name="20% - Ênfase6 3 3 5" xfId="2971" xr:uid="{00000000-0005-0000-0000-000036150000}"/>
    <cellStyle name="20% - Ênfase6 3 3 6" xfId="5550" xr:uid="{00000000-0005-0000-0000-000037150000}"/>
    <cellStyle name="20% - Ênfase6 3 3 7" xfId="8127" xr:uid="{00000000-0005-0000-0000-000038150000}"/>
    <cellStyle name="20% - Ênfase6 3 3 8" xfId="10705" xr:uid="{00000000-0005-0000-0000-000039150000}"/>
    <cellStyle name="20% - Ênfase6 3 3 9" xfId="13326" xr:uid="{00000000-0005-0000-0000-00003A150000}"/>
    <cellStyle name="20% - Ênfase6 3 4" xfId="591" xr:uid="{00000000-0005-0000-0000-00003B150000}"/>
    <cellStyle name="20% - Ênfase6 3 4 2" xfId="1402" xr:uid="{00000000-0005-0000-0000-00003C150000}"/>
    <cellStyle name="20% - Ênfase6 3 4 2 2" xfId="4002" xr:uid="{00000000-0005-0000-0000-00003D150000}"/>
    <cellStyle name="20% - Ênfase6 3 4 2 3" xfId="6581" xr:uid="{00000000-0005-0000-0000-00003E150000}"/>
    <cellStyle name="20% - Ênfase6 3 4 2 4" xfId="9158" xr:uid="{00000000-0005-0000-0000-00003F150000}"/>
    <cellStyle name="20% - Ênfase6 3 4 2 5" xfId="11736" xr:uid="{00000000-0005-0000-0000-000040150000}"/>
    <cellStyle name="20% - Ênfase6 3 4 2 6" xfId="14357" xr:uid="{00000000-0005-0000-0000-000041150000}"/>
    <cellStyle name="20% - Ênfase6 3 4 3" xfId="1403" xr:uid="{00000000-0005-0000-0000-000042150000}"/>
    <cellStyle name="20% - Ênfase6 3 4 3 2" xfId="4003" xr:uid="{00000000-0005-0000-0000-000043150000}"/>
    <cellStyle name="20% - Ênfase6 3 4 3 3" xfId="6582" xr:uid="{00000000-0005-0000-0000-000044150000}"/>
    <cellStyle name="20% - Ênfase6 3 4 3 4" xfId="9159" xr:uid="{00000000-0005-0000-0000-000045150000}"/>
    <cellStyle name="20% - Ênfase6 3 4 3 5" xfId="11737" xr:uid="{00000000-0005-0000-0000-000046150000}"/>
    <cellStyle name="20% - Ênfase6 3 4 3 6" xfId="14358" xr:uid="{00000000-0005-0000-0000-000047150000}"/>
    <cellStyle name="20% - Ênfase6 3 4 4" xfId="1404" xr:uid="{00000000-0005-0000-0000-000048150000}"/>
    <cellStyle name="20% - Ênfase6 3 4 4 2" xfId="4004" xr:uid="{00000000-0005-0000-0000-000049150000}"/>
    <cellStyle name="20% - Ênfase6 3 4 4 3" xfId="6583" xr:uid="{00000000-0005-0000-0000-00004A150000}"/>
    <cellStyle name="20% - Ênfase6 3 4 4 4" xfId="9160" xr:uid="{00000000-0005-0000-0000-00004B150000}"/>
    <cellStyle name="20% - Ênfase6 3 4 4 5" xfId="11738" xr:uid="{00000000-0005-0000-0000-00004C150000}"/>
    <cellStyle name="20% - Ênfase6 3 4 4 6" xfId="14359" xr:uid="{00000000-0005-0000-0000-00004D150000}"/>
    <cellStyle name="20% - Ênfase6 3 4 5" xfId="3192" xr:uid="{00000000-0005-0000-0000-00004E150000}"/>
    <cellStyle name="20% - Ênfase6 3 4 6" xfId="5771" xr:uid="{00000000-0005-0000-0000-00004F150000}"/>
    <cellStyle name="20% - Ênfase6 3 4 7" xfId="8348" xr:uid="{00000000-0005-0000-0000-000050150000}"/>
    <cellStyle name="20% - Ênfase6 3 4 8" xfId="10926" xr:uid="{00000000-0005-0000-0000-000051150000}"/>
    <cellStyle name="20% - Ênfase6 3 4 9" xfId="13547" xr:uid="{00000000-0005-0000-0000-000052150000}"/>
    <cellStyle name="20% - Ênfase6 3 5" xfId="1405" xr:uid="{00000000-0005-0000-0000-000053150000}"/>
    <cellStyle name="20% - Ênfase6 3 5 2" xfId="4005" xr:uid="{00000000-0005-0000-0000-000054150000}"/>
    <cellStyle name="20% - Ênfase6 3 5 3" xfId="6584" xr:uid="{00000000-0005-0000-0000-000055150000}"/>
    <cellStyle name="20% - Ênfase6 3 5 4" xfId="9161" xr:uid="{00000000-0005-0000-0000-000056150000}"/>
    <cellStyle name="20% - Ênfase6 3 5 5" xfId="11739" xr:uid="{00000000-0005-0000-0000-000057150000}"/>
    <cellStyle name="20% - Ênfase6 3 5 6" xfId="14360" xr:uid="{00000000-0005-0000-0000-000058150000}"/>
    <cellStyle name="20% - Ênfase6 3 6" xfId="1406" xr:uid="{00000000-0005-0000-0000-000059150000}"/>
    <cellStyle name="20% - Ênfase6 3 6 2" xfId="4006" xr:uid="{00000000-0005-0000-0000-00005A150000}"/>
    <cellStyle name="20% - Ênfase6 3 6 3" xfId="6585" xr:uid="{00000000-0005-0000-0000-00005B150000}"/>
    <cellStyle name="20% - Ênfase6 3 6 4" xfId="9162" xr:uid="{00000000-0005-0000-0000-00005C150000}"/>
    <cellStyle name="20% - Ênfase6 3 6 5" xfId="11740" xr:uid="{00000000-0005-0000-0000-00005D150000}"/>
    <cellStyle name="20% - Ênfase6 3 6 6" xfId="14361" xr:uid="{00000000-0005-0000-0000-00005E150000}"/>
    <cellStyle name="20% - Ênfase6 3 7" xfId="1407" xr:uid="{00000000-0005-0000-0000-00005F150000}"/>
    <cellStyle name="20% - Ênfase6 3 7 2" xfId="4007" xr:uid="{00000000-0005-0000-0000-000060150000}"/>
    <cellStyle name="20% - Ênfase6 3 7 3" xfId="6586" xr:uid="{00000000-0005-0000-0000-000061150000}"/>
    <cellStyle name="20% - Ênfase6 3 7 4" xfId="9163" xr:uid="{00000000-0005-0000-0000-000062150000}"/>
    <cellStyle name="20% - Ênfase6 3 7 5" xfId="11741" xr:uid="{00000000-0005-0000-0000-000063150000}"/>
    <cellStyle name="20% - Ênfase6 3 7 6" xfId="14362" xr:uid="{00000000-0005-0000-0000-000064150000}"/>
    <cellStyle name="20% - Ênfase6 3 8" xfId="2749" xr:uid="{00000000-0005-0000-0000-000065150000}"/>
    <cellStyle name="20% - Ênfase6 3 9" xfId="5328" xr:uid="{00000000-0005-0000-0000-000066150000}"/>
    <cellStyle name="20% - Ênfase6 4" xfId="173" xr:uid="{00000000-0005-0000-0000-000067150000}"/>
    <cellStyle name="20% - Ênfase6 4 10" xfId="7930" xr:uid="{00000000-0005-0000-0000-000068150000}"/>
    <cellStyle name="20% - Ênfase6 4 11" xfId="10508" xr:uid="{00000000-0005-0000-0000-000069150000}"/>
    <cellStyle name="20% - Ênfase6 4 12" xfId="13129" xr:uid="{00000000-0005-0000-0000-00006A150000}"/>
    <cellStyle name="20% - Ênfase6 4 2" xfId="269" xr:uid="{00000000-0005-0000-0000-00006B150000}"/>
    <cellStyle name="20% - Ênfase6 4 2 10" xfId="10604" xr:uid="{00000000-0005-0000-0000-00006C150000}"/>
    <cellStyle name="20% - Ênfase6 4 2 11" xfId="13225" xr:uid="{00000000-0005-0000-0000-00006D150000}"/>
    <cellStyle name="20% - Ênfase6 4 2 2" xfId="490" xr:uid="{00000000-0005-0000-0000-00006E150000}"/>
    <cellStyle name="20% - Ênfase6 4 2 2 2" xfId="1408" xr:uid="{00000000-0005-0000-0000-00006F150000}"/>
    <cellStyle name="20% - Ênfase6 4 2 2 2 2" xfId="4008" xr:uid="{00000000-0005-0000-0000-000070150000}"/>
    <cellStyle name="20% - Ênfase6 4 2 2 2 3" xfId="6587" xr:uid="{00000000-0005-0000-0000-000071150000}"/>
    <cellStyle name="20% - Ênfase6 4 2 2 2 4" xfId="9164" xr:uid="{00000000-0005-0000-0000-000072150000}"/>
    <cellStyle name="20% - Ênfase6 4 2 2 2 5" xfId="11742" xr:uid="{00000000-0005-0000-0000-000073150000}"/>
    <cellStyle name="20% - Ênfase6 4 2 2 2 6" xfId="14363" xr:uid="{00000000-0005-0000-0000-000074150000}"/>
    <cellStyle name="20% - Ênfase6 4 2 2 3" xfId="1409" xr:uid="{00000000-0005-0000-0000-000075150000}"/>
    <cellStyle name="20% - Ênfase6 4 2 2 3 2" xfId="4009" xr:uid="{00000000-0005-0000-0000-000076150000}"/>
    <cellStyle name="20% - Ênfase6 4 2 2 3 3" xfId="6588" xr:uid="{00000000-0005-0000-0000-000077150000}"/>
    <cellStyle name="20% - Ênfase6 4 2 2 3 4" xfId="9165" xr:uid="{00000000-0005-0000-0000-000078150000}"/>
    <cellStyle name="20% - Ênfase6 4 2 2 3 5" xfId="11743" xr:uid="{00000000-0005-0000-0000-000079150000}"/>
    <cellStyle name="20% - Ênfase6 4 2 2 3 6" xfId="14364" xr:uid="{00000000-0005-0000-0000-00007A150000}"/>
    <cellStyle name="20% - Ênfase6 4 2 2 4" xfId="1410" xr:uid="{00000000-0005-0000-0000-00007B150000}"/>
    <cellStyle name="20% - Ênfase6 4 2 2 4 2" xfId="4010" xr:uid="{00000000-0005-0000-0000-00007C150000}"/>
    <cellStyle name="20% - Ênfase6 4 2 2 4 3" xfId="6589" xr:uid="{00000000-0005-0000-0000-00007D150000}"/>
    <cellStyle name="20% - Ênfase6 4 2 2 4 4" xfId="9166" xr:uid="{00000000-0005-0000-0000-00007E150000}"/>
    <cellStyle name="20% - Ênfase6 4 2 2 4 5" xfId="11744" xr:uid="{00000000-0005-0000-0000-00007F150000}"/>
    <cellStyle name="20% - Ênfase6 4 2 2 4 6" xfId="14365" xr:uid="{00000000-0005-0000-0000-000080150000}"/>
    <cellStyle name="20% - Ênfase6 4 2 2 5" xfId="3091" xr:uid="{00000000-0005-0000-0000-000081150000}"/>
    <cellStyle name="20% - Ênfase6 4 2 2 6" xfId="5670" xr:uid="{00000000-0005-0000-0000-000082150000}"/>
    <cellStyle name="20% - Ênfase6 4 2 2 7" xfId="8247" xr:uid="{00000000-0005-0000-0000-000083150000}"/>
    <cellStyle name="20% - Ênfase6 4 2 2 8" xfId="10825" xr:uid="{00000000-0005-0000-0000-000084150000}"/>
    <cellStyle name="20% - Ênfase6 4 2 2 9" xfId="13446" xr:uid="{00000000-0005-0000-0000-000085150000}"/>
    <cellStyle name="20% - Ênfase6 4 2 3" xfId="711" xr:uid="{00000000-0005-0000-0000-000086150000}"/>
    <cellStyle name="20% - Ênfase6 4 2 3 2" xfId="1411" xr:uid="{00000000-0005-0000-0000-000087150000}"/>
    <cellStyle name="20% - Ênfase6 4 2 3 2 2" xfId="4011" xr:uid="{00000000-0005-0000-0000-000088150000}"/>
    <cellStyle name="20% - Ênfase6 4 2 3 2 3" xfId="6590" xr:uid="{00000000-0005-0000-0000-000089150000}"/>
    <cellStyle name="20% - Ênfase6 4 2 3 2 4" xfId="9167" xr:uid="{00000000-0005-0000-0000-00008A150000}"/>
    <cellStyle name="20% - Ênfase6 4 2 3 2 5" xfId="11745" xr:uid="{00000000-0005-0000-0000-00008B150000}"/>
    <cellStyle name="20% - Ênfase6 4 2 3 2 6" xfId="14366" xr:uid="{00000000-0005-0000-0000-00008C150000}"/>
    <cellStyle name="20% - Ênfase6 4 2 3 3" xfId="1412" xr:uid="{00000000-0005-0000-0000-00008D150000}"/>
    <cellStyle name="20% - Ênfase6 4 2 3 3 2" xfId="4012" xr:uid="{00000000-0005-0000-0000-00008E150000}"/>
    <cellStyle name="20% - Ênfase6 4 2 3 3 3" xfId="6591" xr:uid="{00000000-0005-0000-0000-00008F150000}"/>
    <cellStyle name="20% - Ênfase6 4 2 3 3 4" xfId="9168" xr:uid="{00000000-0005-0000-0000-000090150000}"/>
    <cellStyle name="20% - Ênfase6 4 2 3 3 5" xfId="11746" xr:uid="{00000000-0005-0000-0000-000091150000}"/>
    <cellStyle name="20% - Ênfase6 4 2 3 3 6" xfId="14367" xr:uid="{00000000-0005-0000-0000-000092150000}"/>
    <cellStyle name="20% - Ênfase6 4 2 3 4" xfId="3312" xr:uid="{00000000-0005-0000-0000-000093150000}"/>
    <cellStyle name="20% - Ênfase6 4 2 3 5" xfId="5891" xr:uid="{00000000-0005-0000-0000-000094150000}"/>
    <cellStyle name="20% - Ênfase6 4 2 3 6" xfId="8468" xr:uid="{00000000-0005-0000-0000-000095150000}"/>
    <cellStyle name="20% - Ênfase6 4 2 3 7" xfId="11046" xr:uid="{00000000-0005-0000-0000-000096150000}"/>
    <cellStyle name="20% - Ênfase6 4 2 3 8" xfId="13667" xr:uid="{00000000-0005-0000-0000-000097150000}"/>
    <cellStyle name="20% - Ênfase6 4 2 4" xfId="1413" xr:uid="{00000000-0005-0000-0000-000098150000}"/>
    <cellStyle name="20% - Ênfase6 4 2 4 2" xfId="4013" xr:uid="{00000000-0005-0000-0000-000099150000}"/>
    <cellStyle name="20% - Ênfase6 4 2 4 3" xfId="6592" xr:uid="{00000000-0005-0000-0000-00009A150000}"/>
    <cellStyle name="20% - Ênfase6 4 2 4 4" xfId="9169" xr:uid="{00000000-0005-0000-0000-00009B150000}"/>
    <cellStyle name="20% - Ênfase6 4 2 4 5" xfId="11747" xr:uid="{00000000-0005-0000-0000-00009C150000}"/>
    <cellStyle name="20% - Ênfase6 4 2 4 6" xfId="14368" xr:uid="{00000000-0005-0000-0000-00009D150000}"/>
    <cellStyle name="20% - Ênfase6 4 2 5" xfId="1414" xr:uid="{00000000-0005-0000-0000-00009E150000}"/>
    <cellStyle name="20% - Ênfase6 4 2 5 2" xfId="4014" xr:uid="{00000000-0005-0000-0000-00009F150000}"/>
    <cellStyle name="20% - Ênfase6 4 2 5 3" xfId="6593" xr:uid="{00000000-0005-0000-0000-0000A0150000}"/>
    <cellStyle name="20% - Ênfase6 4 2 5 4" xfId="9170" xr:uid="{00000000-0005-0000-0000-0000A1150000}"/>
    <cellStyle name="20% - Ênfase6 4 2 5 5" xfId="11748" xr:uid="{00000000-0005-0000-0000-0000A2150000}"/>
    <cellStyle name="20% - Ênfase6 4 2 5 6" xfId="14369" xr:uid="{00000000-0005-0000-0000-0000A3150000}"/>
    <cellStyle name="20% - Ênfase6 4 2 6" xfId="1415" xr:uid="{00000000-0005-0000-0000-0000A4150000}"/>
    <cellStyle name="20% - Ênfase6 4 2 6 2" xfId="4015" xr:uid="{00000000-0005-0000-0000-0000A5150000}"/>
    <cellStyle name="20% - Ênfase6 4 2 6 3" xfId="6594" xr:uid="{00000000-0005-0000-0000-0000A6150000}"/>
    <cellStyle name="20% - Ênfase6 4 2 6 4" xfId="9171" xr:uid="{00000000-0005-0000-0000-0000A7150000}"/>
    <cellStyle name="20% - Ênfase6 4 2 6 5" xfId="11749" xr:uid="{00000000-0005-0000-0000-0000A8150000}"/>
    <cellStyle name="20% - Ênfase6 4 2 6 6" xfId="14370" xr:uid="{00000000-0005-0000-0000-0000A9150000}"/>
    <cellStyle name="20% - Ênfase6 4 2 7" xfId="2870" xr:uid="{00000000-0005-0000-0000-0000AA150000}"/>
    <cellStyle name="20% - Ênfase6 4 2 8" xfId="5449" xr:uid="{00000000-0005-0000-0000-0000AB150000}"/>
    <cellStyle name="20% - Ênfase6 4 2 9" xfId="8026" xr:uid="{00000000-0005-0000-0000-0000AC150000}"/>
    <cellStyle name="20% - Ênfase6 4 3" xfId="395" xr:uid="{00000000-0005-0000-0000-0000AD150000}"/>
    <cellStyle name="20% - Ênfase6 4 3 2" xfId="1416" xr:uid="{00000000-0005-0000-0000-0000AE150000}"/>
    <cellStyle name="20% - Ênfase6 4 3 2 2" xfId="4016" xr:uid="{00000000-0005-0000-0000-0000AF150000}"/>
    <cellStyle name="20% - Ênfase6 4 3 2 3" xfId="6595" xr:uid="{00000000-0005-0000-0000-0000B0150000}"/>
    <cellStyle name="20% - Ênfase6 4 3 2 4" xfId="9172" xr:uid="{00000000-0005-0000-0000-0000B1150000}"/>
    <cellStyle name="20% - Ênfase6 4 3 2 5" xfId="11750" xr:uid="{00000000-0005-0000-0000-0000B2150000}"/>
    <cellStyle name="20% - Ênfase6 4 3 2 6" xfId="14371" xr:uid="{00000000-0005-0000-0000-0000B3150000}"/>
    <cellStyle name="20% - Ênfase6 4 3 3" xfId="1417" xr:uid="{00000000-0005-0000-0000-0000B4150000}"/>
    <cellStyle name="20% - Ênfase6 4 3 3 2" xfId="4017" xr:uid="{00000000-0005-0000-0000-0000B5150000}"/>
    <cellStyle name="20% - Ênfase6 4 3 3 3" xfId="6596" xr:uid="{00000000-0005-0000-0000-0000B6150000}"/>
    <cellStyle name="20% - Ênfase6 4 3 3 4" xfId="9173" xr:uid="{00000000-0005-0000-0000-0000B7150000}"/>
    <cellStyle name="20% - Ênfase6 4 3 3 5" xfId="11751" xr:uid="{00000000-0005-0000-0000-0000B8150000}"/>
    <cellStyle name="20% - Ênfase6 4 3 3 6" xfId="14372" xr:uid="{00000000-0005-0000-0000-0000B9150000}"/>
    <cellStyle name="20% - Ênfase6 4 3 4" xfId="1418" xr:uid="{00000000-0005-0000-0000-0000BA150000}"/>
    <cellStyle name="20% - Ênfase6 4 3 4 2" xfId="4018" xr:uid="{00000000-0005-0000-0000-0000BB150000}"/>
    <cellStyle name="20% - Ênfase6 4 3 4 3" xfId="6597" xr:uid="{00000000-0005-0000-0000-0000BC150000}"/>
    <cellStyle name="20% - Ênfase6 4 3 4 4" xfId="9174" xr:uid="{00000000-0005-0000-0000-0000BD150000}"/>
    <cellStyle name="20% - Ênfase6 4 3 4 5" xfId="11752" xr:uid="{00000000-0005-0000-0000-0000BE150000}"/>
    <cellStyle name="20% - Ênfase6 4 3 4 6" xfId="14373" xr:uid="{00000000-0005-0000-0000-0000BF150000}"/>
    <cellStyle name="20% - Ênfase6 4 3 5" xfId="2996" xr:uid="{00000000-0005-0000-0000-0000C0150000}"/>
    <cellStyle name="20% - Ênfase6 4 3 6" xfId="5575" xr:uid="{00000000-0005-0000-0000-0000C1150000}"/>
    <cellStyle name="20% - Ênfase6 4 3 7" xfId="8152" xr:uid="{00000000-0005-0000-0000-0000C2150000}"/>
    <cellStyle name="20% - Ênfase6 4 3 8" xfId="10730" xr:uid="{00000000-0005-0000-0000-0000C3150000}"/>
    <cellStyle name="20% - Ênfase6 4 3 9" xfId="13351" xr:uid="{00000000-0005-0000-0000-0000C4150000}"/>
    <cellStyle name="20% - Ênfase6 4 4" xfId="616" xr:uid="{00000000-0005-0000-0000-0000C5150000}"/>
    <cellStyle name="20% - Ênfase6 4 4 2" xfId="1419" xr:uid="{00000000-0005-0000-0000-0000C6150000}"/>
    <cellStyle name="20% - Ênfase6 4 4 2 2" xfId="4019" xr:uid="{00000000-0005-0000-0000-0000C7150000}"/>
    <cellStyle name="20% - Ênfase6 4 4 2 3" xfId="6598" xr:uid="{00000000-0005-0000-0000-0000C8150000}"/>
    <cellStyle name="20% - Ênfase6 4 4 2 4" xfId="9175" xr:uid="{00000000-0005-0000-0000-0000C9150000}"/>
    <cellStyle name="20% - Ênfase6 4 4 2 5" xfId="11753" xr:uid="{00000000-0005-0000-0000-0000CA150000}"/>
    <cellStyle name="20% - Ênfase6 4 4 2 6" xfId="14374" xr:uid="{00000000-0005-0000-0000-0000CB150000}"/>
    <cellStyle name="20% - Ênfase6 4 4 3" xfId="1420" xr:uid="{00000000-0005-0000-0000-0000CC150000}"/>
    <cellStyle name="20% - Ênfase6 4 4 3 2" xfId="4020" xr:uid="{00000000-0005-0000-0000-0000CD150000}"/>
    <cellStyle name="20% - Ênfase6 4 4 3 3" xfId="6599" xr:uid="{00000000-0005-0000-0000-0000CE150000}"/>
    <cellStyle name="20% - Ênfase6 4 4 3 4" xfId="9176" xr:uid="{00000000-0005-0000-0000-0000CF150000}"/>
    <cellStyle name="20% - Ênfase6 4 4 3 5" xfId="11754" xr:uid="{00000000-0005-0000-0000-0000D0150000}"/>
    <cellStyle name="20% - Ênfase6 4 4 3 6" xfId="14375" xr:uid="{00000000-0005-0000-0000-0000D1150000}"/>
    <cellStyle name="20% - Ênfase6 4 4 4" xfId="1421" xr:uid="{00000000-0005-0000-0000-0000D2150000}"/>
    <cellStyle name="20% - Ênfase6 4 4 4 2" xfId="4021" xr:uid="{00000000-0005-0000-0000-0000D3150000}"/>
    <cellStyle name="20% - Ênfase6 4 4 4 3" xfId="6600" xr:uid="{00000000-0005-0000-0000-0000D4150000}"/>
    <cellStyle name="20% - Ênfase6 4 4 4 4" xfId="9177" xr:uid="{00000000-0005-0000-0000-0000D5150000}"/>
    <cellStyle name="20% - Ênfase6 4 4 4 5" xfId="11755" xr:uid="{00000000-0005-0000-0000-0000D6150000}"/>
    <cellStyle name="20% - Ênfase6 4 4 4 6" xfId="14376" xr:uid="{00000000-0005-0000-0000-0000D7150000}"/>
    <cellStyle name="20% - Ênfase6 4 4 5" xfId="3217" xr:uid="{00000000-0005-0000-0000-0000D8150000}"/>
    <cellStyle name="20% - Ênfase6 4 4 6" xfId="5796" xr:uid="{00000000-0005-0000-0000-0000D9150000}"/>
    <cellStyle name="20% - Ênfase6 4 4 7" xfId="8373" xr:uid="{00000000-0005-0000-0000-0000DA150000}"/>
    <cellStyle name="20% - Ênfase6 4 4 8" xfId="10951" xr:uid="{00000000-0005-0000-0000-0000DB150000}"/>
    <cellStyle name="20% - Ênfase6 4 4 9" xfId="13572" xr:uid="{00000000-0005-0000-0000-0000DC150000}"/>
    <cellStyle name="20% - Ênfase6 4 5" xfId="1422" xr:uid="{00000000-0005-0000-0000-0000DD150000}"/>
    <cellStyle name="20% - Ênfase6 4 5 2" xfId="4022" xr:uid="{00000000-0005-0000-0000-0000DE150000}"/>
    <cellStyle name="20% - Ênfase6 4 5 3" xfId="6601" xr:uid="{00000000-0005-0000-0000-0000DF150000}"/>
    <cellStyle name="20% - Ênfase6 4 5 4" xfId="9178" xr:uid="{00000000-0005-0000-0000-0000E0150000}"/>
    <cellStyle name="20% - Ênfase6 4 5 5" xfId="11756" xr:uid="{00000000-0005-0000-0000-0000E1150000}"/>
    <cellStyle name="20% - Ênfase6 4 5 6" xfId="14377" xr:uid="{00000000-0005-0000-0000-0000E2150000}"/>
    <cellStyle name="20% - Ênfase6 4 6" xfId="1423" xr:uid="{00000000-0005-0000-0000-0000E3150000}"/>
    <cellStyle name="20% - Ênfase6 4 6 2" xfId="4023" xr:uid="{00000000-0005-0000-0000-0000E4150000}"/>
    <cellStyle name="20% - Ênfase6 4 6 3" xfId="6602" xr:uid="{00000000-0005-0000-0000-0000E5150000}"/>
    <cellStyle name="20% - Ênfase6 4 6 4" xfId="9179" xr:uid="{00000000-0005-0000-0000-0000E6150000}"/>
    <cellStyle name="20% - Ênfase6 4 6 5" xfId="11757" xr:uid="{00000000-0005-0000-0000-0000E7150000}"/>
    <cellStyle name="20% - Ênfase6 4 6 6" xfId="14378" xr:uid="{00000000-0005-0000-0000-0000E8150000}"/>
    <cellStyle name="20% - Ênfase6 4 7" xfId="1424" xr:uid="{00000000-0005-0000-0000-0000E9150000}"/>
    <cellStyle name="20% - Ênfase6 4 7 2" xfId="4024" xr:uid="{00000000-0005-0000-0000-0000EA150000}"/>
    <cellStyle name="20% - Ênfase6 4 7 3" xfId="6603" xr:uid="{00000000-0005-0000-0000-0000EB150000}"/>
    <cellStyle name="20% - Ênfase6 4 7 4" xfId="9180" xr:uid="{00000000-0005-0000-0000-0000EC150000}"/>
    <cellStyle name="20% - Ênfase6 4 7 5" xfId="11758" xr:uid="{00000000-0005-0000-0000-0000ED150000}"/>
    <cellStyle name="20% - Ênfase6 4 7 6" xfId="14379" xr:uid="{00000000-0005-0000-0000-0000EE150000}"/>
    <cellStyle name="20% - Ênfase6 4 8" xfId="2774" xr:uid="{00000000-0005-0000-0000-0000EF150000}"/>
    <cellStyle name="20% - Ênfase6 4 9" xfId="5353" xr:uid="{00000000-0005-0000-0000-0000F0150000}"/>
    <cellStyle name="20% - Ênfase6 5" xfId="107" xr:uid="{00000000-0005-0000-0000-0000F1150000}"/>
    <cellStyle name="20% - Ênfase6 5 10" xfId="10446" xr:uid="{00000000-0005-0000-0000-0000F2150000}"/>
    <cellStyle name="20% - Ênfase6 5 11" xfId="13067" xr:uid="{00000000-0005-0000-0000-0000F3150000}"/>
    <cellStyle name="20% - Ênfase6 5 2" xfId="333" xr:uid="{00000000-0005-0000-0000-0000F4150000}"/>
    <cellStyle name="20% - Ênfase6 5 2 2" xfId="1425" xr:uid="{00000000-0005-0000-0000-0000F5150000}"/>
    <cellStyle name="20% - Ênfase6 5 2 2 2" xfId="4025" xr:uid="{00000000-0005-0000-0000-0000F6150000}"/>
    <cellStyle name="20% - Ênfase6 5 2 2 3" xfId="6604" xr:uid="{00000000-0005-0000-0000-0000F7150000}"/>
    <cellStyle name="20% - Ênfase6 5 2 2 4" xfId="9181" xr:uid="{00000000-0005-0000-0000-0000F8150000}"/>
    <cellStyle name="20% - Ênfase6 5 2 2 5" xfId="11759" xr:uid="{00000000-0005-0000-0000-0000F9150000}"/>
    <cellStyle name="20% - Ênfase6 5 2 2 6" xfId="14380" xr:uid="{00000000-0005-0000-0000-0000FA150000}"/>
    <cellStyle name="20% - Ênfase6 5 2 3" xfId="1426" xr:uid="{00000000-0005-0000-0000-0000FB150000}"/>
    <cellStyle name="20% - Ênfase6 5 2 3 2" xfId="4026" xr:uid="{00000000-0005-0000-0000-0000FC150000}"/>
    <cellStyle name="20% - Ênfase6 5 2 3 3" xfId="6605" xr:uid="{00000000-0005-0000-0000-0000FD150000}"/>
    <cellStyle name="20% - Ênfase6 5 2 3 4" xfId="9182" xr:uid="{00000000-0005-0000-0000-0000FE150000}"/>
    <cellStyle name="20% - Ênfase6 5 2 3 5" xfId="11760" xr:uid="{00000000-0005-0000-0000-0000FF150000}"/>
    <cellStyle name="20% - Ênfase6 5 2 3 6" xfId="14381" xr:uid="{00000000-0005-0000-0000-000000160000}"/>
    <cellStyle name="20% - Ênfase6 5 2 4" xfId="1427" xr:uid="{00000000-0005-0000-0000-000001160000}"/>
    <cellStyle name="20% - Ênfase6 5 2 4 2" xfId="4027" xr:uid="{00000000-0005-0000-0000-000002160000}"/>
    <cellStyle name="20% - Ênfase6 5 2 4 3" xfId="6606" xr:uid="{00000000-0005-0000-0000-000003160000}"/>
    <cellStyle name="20% - Ênfase6 5 2 4 4" xfId="9183" xr:uid="{00000000-0005-0000-0000-000004160000}"/>
    <cellStyle name="20% - Ênfase6 5 2 4 5" xfId="11761" xr:uid="{00000000-0005-0000-0000-000005160000}"/>
    <cellStyle name="20% - Ênfase6 5 2 4 6" xfId="14382" xr:uid="{00000000-0005-0000-0000-000006160000}"/>
    <cellStyle name="20% - Ênfase6 5 2 5" xfId="2934" xr:uid="{00000000-0005-0000-0000-000007160000}"/>
    <cellStyle name="20% - Ênfase6 5 2 6" xfId="5513" xr:uid="{00000000-0005-0000-0000-000008160000}"/>
    <cellStyle name="20% - Ênfase6 5 2 7" xfId="8090" xr:uid="{00000000-0005-0000-0000-000009160000}"/>
    <cellStyle name="20% - Ênfase6 5 2 8" xfId="10668" xr:uid="{00000000-0005-0000-0000-00000A160000}"/>
    <cellStyle name="20% - Ênfase6 5 2 9" xfId="13289" xr:uid="{00000000-0005-0000-0000-00000B160000}"/>
    <cellStyle name="20% - Ênfase6 5 3" xfId="554" xr:uid="{00000000-0005-0000-0000-00000C160000}"/>
    <cellStyle name="20% - Ênfase6 5 3 2" xfId="1428" xr:uid="{00000000-0005-0000-0000-00000D160000}"/>
    <cellStyle name="20% - Ênfase6 5 3 2 2" xfId="4028" xr:uid="{00000000-0005-0000-0000-00000E160000}"/>
    <cellStyle name="20% - Ênfase6 5 3 2 3" xfId="6607" xr:uid="{00000000-0005-0000-0000-00000F160000}"/>
    <cellStyle name="20% - Ênfase6 5 3 2 4" xfId="9184" xr:uid="{00000000-0005-0000-0000-000010160000}"/>
    <cellStyle name="20% - Ênfase6 5 3 2 5" xfId="11762" xr:uid="{00000000-0005-0000-0000-000011160000}"/>
    <cellStyle name="20% - Ênfase6 5 3 2 6" xfId="14383" xr:uid="{00000000-0005-0000-0000-000012160000}"/>
    <cellStyle name="20% - Ênfase6 5 3 3" xfId="1429" xr:uid="{00000000-0005-0000-0000-000013160000}"/>
    <cellStyle name="20% - Ênfase6 5 3 3 2" xfId="4029" xr:uid="{00000000-0005-0000-0000-000014160000}"/>
    <cellStyle name="20% - Ênfase6 5 3 3 3" xfId="6608" xr:uid="{00000000-0005-0000-0000-000015160000}"/>
    <cellStyle name="20% - Ênfase6 5 3 3 4" xfId="9185" xr:uid="{00000000-0005-0000-0000-000016160000}"/>
    <cellStyle name="20% - Ênfase6 5 3 3 5" xfId="11763" xr:uid="{00000000-0005-0000-0000-000017160000}"/>
    <cellStyle name="20% - Ênfase6 5 3 3 6" xfId="14384" xr:uid="{00000000-0005-0000-0000-000018160000}"/>
    <cellStyle name="20% - Ênfase6 5 3 4" xfId="3155" xr:uid="{00000000-0005-0000-0000-000019160000}"/>
    <cellStyle name="20% - Ênfase6 5 3 5" xfId="5734" xr:uid="{00000000-0005-0000-0000-00001A160000}"/>
    <cellStyle name="20% - Ênfase6 5 3 6" xfId="8311" xr:uid="{00000000-0005-0000-0000-00001B160000}"/>
    <cellStyle name="20% - Ênfase6 5 3 7" xfId="10889" xr:uid="{00000000-0005-0000-0000-00001C160000}"/>
    <cellStyle name="20% - Ênfase6 5 3 8" xfId="13510" xr:uid="{00000000-0005-0000-0000-00001D160000}"/>
    <cellStyle name="20% - Ênfase6 5 4" xfId="1430" xr:uid="{00000000-0005-0000-0000-00001E160000}"/>
    <cellStyle name="20% - Ênfase6 5 4 2" xfId="4030" xr:uid="{00000000-0005-0000-0000-00001F160000}"/>
    <cellStyle name="20% - Ênfase6 5 4 3" xfId="6609" xr:uid="{00000000-0005-0000-0000-000020160000}"/>
    <cellStyle name="20% - Ênfase6 5 4 4" xfId="9186" xr:uid="{00000000-0005-0000-0000-000021160000}"/>
    <cellStyle name="20% - Ênfase6 5 4 5" xfId="11764" xr:uid="{00000000-0005-0000-0000-000022160000}"/>
    <cellStyle name="20% - Ênfase6 5 4 6" xfId="14385" xr:uid="{00000000-0005-0000-0000-000023160000}"/>
    <cellStyle name="20% - Ênfase6 5 5" xfId="1431" xr:uid="{00000000-0005-0000-0000-000024160000}"/>
    <cellStyle name="20% - Ênfase6 5 5 2" xfId="4031" xr:uid="{00000000-0005-0000-0000-000025160000}"/>
    <cellStyle name="20% - Ênfase6 5 5 3" xfId="6610" xr:uid="{00000000-0005-0000-0000-000026160000}"/>
    <cellStyle name="20% - Ênfase6 5 5 4" xfId="9187" xr:uid="{00000000-0005-0000-0000-000027160000}"/>
    <cellStyle name="20% - Ênfase6 5 5 5" xfId="11765" xr:uid="{00000000-0005-0000-0000-000028160000}"/>
    <cellStyle name="20% - Ênfase6 5 5 6" xfId="14386" xr:uid="{00000000-0005-0000-0000-000029160000}"/>
    <cellStyle name="20% - Ênfase6 5 6" xfId="1432" xr:uid="{00000000-0005-0000-0000-00002A160000}"/>
    <cellStyle name="20% - Ênfase6 5 6 2" xfId="4032" xr:uid="{00000000-0005-0000-0000-00002B160000}"/>
    <cellStyle name="20% - Ênfase6 5 6 3" xfId="6611" xr:uid="{00000000-0005-0000-0000-00002C160000}"/>
    <cellStyle name="20% - Ênfase6 5 6 4" xfId="9188" xr:uid="{00000000-0005-0000-0000-00002D160000}"/>
    <cellStyle name="20% - Ênfase6 5 6 5" xfId="11766" xr:uid="{00000000-0005-0000-0000-00002E160000}"/>
    <cellStyle name="20% - Ênfase6 5 6 6" xfId="14387" xr:uid="{00000000-0005-0000-0000-00002F160000}"/>
    <cellStyle name="20% - Ênfase6 5 7" xfId="2712" xr:uid="{00000000-0005-0000-0000-000030160000}"/>
    <cellStyle name="20% - Ênfase6 5 8" xfId="5291" xr:uid="{00000000-0005-0000-0000-000031160000}"/>
    <cellStyle name="20% - Ênfase6 5 9" xfId="7868" xr:uid="{00000000-0005-0000-0000-000032160000}"/>
    <cellStyle name="20% - Ênfase6 6" xfId="204" xr:uid="{00000000-0005-0000-0000-000033160000}"/>
    <cellStyle name="20% - Ênfase6 6 10" xfId="10539" xr:uid="{00000000-0005-0000-0000-000034160000}"/>
    <cellStyle name="20% - Ênfase6 6 11" xfId="13160" xr:uid="{00000000-0005-0000-0000-000035160000}"/>
    <cellStyle name="20% - Ênfase6 6 2" xfId="426" xr:uid="{00000000-0005-0000-0000-000036160000}"/>
    <cellStyle name="20% - Ênfase6 6 2 2" xfId="1433" xr:uid="{00000000-0005-0000-0000-000037160000}"/>
    <cellStyle name="20% - Ênfase6 6 2 2 2" xfId="4033" xr:uid="{00000000-0005-0000-0000-000038160000}"/>
    <cellStyle name="20% - Ênfase6 6 2 2 3" xfId="6612" xr:uid="{00000000-0005-0000-0000-000039160000}"/>
    <cellStyle name="20% - Ênfase6 6 2 2 4" xfId="9189" xr:uid="{00000000-0005-0000-0000-00003A160000}"/>
    <cellStyle name="20% - Ênfase6 6 2 2 5" xfId="11767" xr:uid="{00000000-0005-0000-0000-00003B160000}"/>
    <cellStyle name="20% - Ênfase6 6 2 2 6" xfId="14388" xr:uid="{00000000-0005-0000-0000-00003C160000}"/>
    <cellStyle name="20% - Ênfase6 6 2 3" xfId="1434" xr:uid="{00000000-0005-0000-0000-00003D160000}"/>
    <cellStyle name="20% - Ênfase6 6 2 3 2" xfId="4034" xr:uid="{00000000-0005-0000-0000-00003E160000}"/>
    <cellStyle name="20% - Ênfase6 6 2 3 3" xfId="6613" xr:uid="{00000000-0005-0000-0000-00003F160000}"/>
    <cellStyle name="20% - Ênfase6 6 2 3 4" xfId="9190" xr:uid="{00000000-0005-0000-0000-000040160000}"/>
    <cellStyle name="20% - Ênfase6 6 2 3 5" xfId="11768" xr:uid="{00000000-0005-0000-0000-000041160000}"/>
    <cellStyle name="20% - Ênfase6 6 2 3 6" xfId="14389" xr:uid="{00000000-0005-0000-0000-000042160000}"/>
    <cellStyle name="20% - Ênfase6 6 2 4" xfId="1435" xr:uid="{00000000-0005-0000-0000-000043160000}"/>
    <cellStyle name="20% - Ênfase6 6 2 4 2" xfId="4035" xr:uid="{00000000-0005-0000-0000-000044160000}"/>
    <cellStyle name="20% - Ênfase6 6 2 4 3" xfId="6614" xr:uid="{00000000-0005-0000-0000-000045160000}"/>
    <cellStyle name="20% - Ênfase6 6 2 4 4" xfId="9191" xr:uid="{00000000-0005-0000-0000-000046160000}"/>
    <cellStyle name="20% - Ênfase6 6 2 4 5" xfId="11769" xr:uid="{00000000-0005-0000-0000-000047160000}"/>
    <cellStyle name="20% - Ênfase6 6 2 4 6" xfId="14390" xr:uid="{00000000-0005-0000-0000-000048160000}"/>
    <cellStyle name="20% - Ênfase6 6 2 5" xfId="3027" xr:uid="{00000000-0005-0000-0000-000049160000}"/>
    <cellStyle name="20% - Ênfase6 6 2 6" xfId="5606" xr:uid="{00000000-0005-0000-0000-00004A160000}"/>
    <cellStyle name="20% - Ênfase6 6 2 7" xfId="8183" xr:uid="{00000000-0005-0000-0000-00004B160000}"/>
    <cellStyle name="20% - Ênfase6 6 2 8" xfId="10761" xr:uid="{00000000-0005-0000-0000-00004C160000}"/>
    <cellStyle name="20% - Ênfase6 6 2 9" xfId="13382" xr:uid="{00000000-0005-0000-0000-00004D160000}"/>
    <cellStyle name="20% - Ênfase6 6 3" xfId="647" xr:uid="{00000000-0005-0000-0000-00004E160000}"/>
    <cellStyle name="20% - Ênfase6 6 3 2" xfId="1436" xr:uid="{00000000-0005-0000-0000-00004F160000}"/>
    <cellStyle name="20% - Ênfase6 6 3 2 2" xfId="4036" xr:uid="{00000000-0005-0000-0000-000050160000}"/>
    <cellStyle name="20% - Ênfase6 6 3 2 3" xfId="6615" xr:uid="{00000000-0005-0000-0000-000051160000}"/>
    <cellStyle name="20% - Ênfase6 6 3 2 4" xfId="9192" xr:uid="{00000000-0005-0000-0000-000052160000}"/>
    <cellStyle name="20% - Ênfase6 6 3 2 5" xfId="11770" xr:uid="{00000000-0005-0000-0000-000053160000}"/>
    <cellStyle name="20% - Ênfase6 6 3 2 6" xfId="14391" xr:uid="{00000000-0005-0000-0000-000054160000}"/>
    <cellStyle name="20% - Ênfase6 6 3 3" xfId="1437" xr:uid="{00000000-0005-0000-0000-000055160000}"/>
    <cellStyle name="20% - Ênfase6 6 3 3 2" xfId="4037" xr:uid="{00000000-0005-0000-0000-000056160000}"/>
    <cellStyle name="20% - Ênfase6 6 3 3 3" xfId="6616" xr:uid="{00000000-0005-0000-0000-000057160000}"/>
    <cellStyle name="20% - Ênfase6 6 3 3 4" xfId="9193" xr:uid="{00000000-0005-0000-0000-000058160000}"/>
    <cellStyle name="20% - Ênfase6 6 3 3 5" xfId="11771" xr:uid="{00000000-0005-0000-0000-000059160000}"/>
    <cellStyle name="20% - Ênfase6 6 3 3 6" xfId="14392" xr:uid="{00000000-0005-0000-0000-00005A160000}"/>
    <cellStyle name="20% - Ênfase6 6 3 4" xfId="3248" xr:uid="{00000000-0005-0000-0000-00005B160000}"/>
    <cellStyle name="20% - Ênfase6 6 3 5" xfId="5827" xr:uid="{00000000-0005-0000-0000-00005C160000}"/>
    <cellStyle name="20% - Ênfase6 6 3 6" xfId="8404" xr:uid="{00000000-0005-0000-0000-00005D160000}"/>
    <cellStyle name="20% - Ênfase6 6 3 7" xfId="10982" xr:uid="{00000000-0005-0000-0000-00005E160000}"/>
    <cellStyle name="20% - Ênfase6 6 3 8" xfId="13603" xr:uid="{00000000-0005-0000-0000-00005F160000}"/>
    <cellStyle name="20% - Ênfase6 6 4" xfId="1438" xr:uid="{00000000-0005-0000-0000-000060160000}"/>
    <cellStyle name="20% - Ênfase6 6 4 2" xfId="4038" xr:uid="{00000000-0005-0000-0000-000061160000}"/>
    <cellStyle name="20% - Ênfase6 6 4 3" xfId="6617" xr:uid="{00000000-0005-0000-0000-000062160000}"/>
    <cellStyle name="20% - Ênfase6 6 4 4" xfId="9194" xr:uid="{00000000-0005-0000-0000-000063160000}"/>
    <cellStyle name="20% - Ênfase6 6 4 5" xfId="11772" xr:uid="{00000000-0005-0000-0000-000064160000}"/>
    <cellStyle name="20% - Ênfase6 6 4 6" xfId="14393" xr:uid="{00000000-0005-0000-0000-000065160000}"/>
    <cellStyle name="20% - Ênfase6 6 5" xfId="1439" xr:uid="{00000000-0005-0000-0000-000066160000}"/>
    <cellStyle name="20% - Ênfase6 6 5 2" xfId="4039" xr:uid="{00000000-0005-0000-0000-000067160000}"/>
    <cellStyle name="20% - Ênfase6 6 5 3" xfId="6618" xr:uid="{00000000-0005-0000-0000-000068160000}"/>
    <cellStyle name="20% - Ênfase6 6 5 4" xfId="9195" xr:uid="{00000000-0005-0000-0000-000069160000}"/>
    <cellStyle name="20% - Ênfase6 6 5 5" xfId="11773" xr:uid="{00000000-0005-0000-0000-00006A160000}"/>
    <cellStyle name="20% - Ênfase6 6 5 6" xfId="14394" xr:uid="{00000000-0005-0000-0000-00006B160000}"/>
    <cellStyle name="20% - Ênfase6 6 6" xfId="1440" xr:uid="{00000000-0005-0000-0000-00006C160000}"/>
    <cellStyle name="20% - Ênfase6 6 6 2" xfId="4040" xr:uid="{00000000-0005-0000-0000-00006D160000}"/>
    <cellStyle name="20% - Ênfase6 6 6 3" xfId="6619" xr:uid="{00000000-0005-0000-0000-00006E160000}"/>
    <cellStyle name="20% - Ênfase6 6 6 4" xfId="9196" xr:uid="{00000000-0005-0000-0000-00006F160000}"/>
    <cellStyle name="20% - Ênfase6 6 6 5" xfId="11774" xr:uid="{00000000-0005-0000-0000-000070160000}"/>
    <cellStyle name="20% - Ênfase6 6 6 6" xfId="14395" xr:uid="{00000000-0005-0000-0000-000071160000}"/>
    <cellStyle name="20% - Ênfase6 6 7" xfId="2805" xr:uid="{00000000-0005-0000-0000-000072160000}"/>
    <cellStyle name="20% - Ênfase6 6 8" xfId="5384" xr:uid="{00000000-0005-0000-0000-000073160000}"/>
    <cellStyle name="20% - Ênfase6 6 9" xfId="7961" xr:uid="{00000000-0005-0000-0000-000074160000}"/>
    <cellStyle name="20% - Ênfase6 7" xfId="300" xr:uid="{00000000-0005-0000-0000-000075160000}"/>
    <cellStyle name="20% - Ênfase6 7 2" xfId="1441" xr:uid="{00000000-0005-0000-0000-000076160000}"/>
    <cellStyle name="20% - Ênfase6 7 2 2" xfId="4041" xr:uid="{00000000-0005-0000-0000-000077160000}"/>
    <cellStyle name="20% - Ênfase6 7 2 3" xfId="6620" xr:uid="{00000000-0005-0000-0000-000078160000}"/>
    <cellStyle name="20% - Ênfase6 7 2 4" xfId="9197" xr:uid="{00000000-0005-0000-0000-000079160000}"/>
    <cellStyle name="20% - Ênfase6 7 2 5" xfId="11775" xr:uid="{00000000-0005-0000-0000-00007A160000}"/>
    <cellStyle name="20% - Ênfase6 7 2 6" xfId="14396" xr:uid="{00000000-0005-0000-0000-00007B160000}"/>
    <cellStyle name="20% - Ênfase6 7 3" xfId="1442" xr:uid="{00000000-0005-0000-0000-00007C160000}"/>
    <cellStyle name="20% - Ênfase6 7 3 2" xfId="4042" xr:uid="{00000000-0005-0000-0000-00007D160000}"/>
    <cellStyle name="20% - Ênfase6 7 3 3" xfId="6621" xr:uid="{00000000-0005-0000-0000-00007E160000}"/>
    <cellStyle name="20% - Ênfase6 7 3 4" xfId="9198" xr:uid="{00000000-0005-0000-0000-00007F160000}"/>
    <cellStyle name="20% - Ênfase6 7 3 5" xfId="11776" xr:uid="{00000000-0005-0000-0000-000080160000}"/>
    <cellStyle name="20% - Ênfase6 7 3 6" xfId="14397" xr:uid="{00000000-0005-0000-0000-000081160000}"/>
    <cellStyle name="20% - Ênfase6 7 4" xfId="1443" xr:uid="{00000000-0005-0000-0000-000082160000}"/>
    <cellStyle name="20% - Ênfase6 7 4 2" xfId="4043" xr:uid="{00000000-0005-0000-0000-000083160000}"/>
    <cellStyle name="20% - Ênfase6 7 4 3" xfId="6622" xr:uid="{00000000-0005-0000-0000-000084160000}"/>
    <cellStyle name="20% - Ênfase6 7 4 4" xfId="9199" xr:uid="{00000000-0005-0000-0000-000085160000}"/>
    <cellStyle name="20% - Ênfase6 7 4 5" xfId="11777" xr:uid="{00000000-0005-0000-0000-000086160000}"/>
    <cellStyle name="20% - Ênfase6 7 4 6" xfId="14398" xr:uid="{00000000-0005-0000-0000-000087160000}"/>
    <cellStyle name="20% - Ênfase6 7 5" xfId="2901" xr:uid="{00000000-0005-0000-0000-000088160000}"/>
    <cellStyle name="20% - Ênfase6 7 6" xfId="5480" xr:uid="{00000000-0005-0000-0000-000089160000}"/>
    <cellStyle name="20% - Ênfase6 7 7" xfId="8057" xr:uid="{00000000-0005-0000-0000-00008A160000}"/>
    <cellStyle name="20% - Ênfase6 7 8" xfId="10635" xr:uid="{00000000-0005-0000-0000-00008B160000}"/>
    <cellStyle name="20% - Ênfase6 7 9" xfId="13256" xr:uid="{00000000-0005-0000-0000-00008C160000}"/>
    <cellStyle name="20% - Ênfase6 8" xfId="521" xr:uid="{00000000-0005-0000-0000-00008D160000}"/>
    <cellStyle name="20% - Ênfase6 8 2" xfId="1444" xr:uid="{00000000-0005-0000-0000-00008E160000}"/>
    <cellStyle name="20% - Ênfase6 8 2 2" xfId="4044" xr:uid="{00000000-0005-0000-0000-00008F160000}"/>
    <cellStyle name="20% - Ênfase6 8 2 3" xfId="6623" xr:uid="{00000000-0005-0000-0000-000090160000}"/>
    <cellStyle name="20% - Ênfase6 8 2 4" xfId="9200" xr:uid="{00000000-0005-0000-0000-000091160000}"/>
    <cellStyle name="20% - Ênfase6 8 2 5" xfId="11778" xr:uid="{00000000-0005-0000-0000-000092160000}"/>
    <cellStyle name="20% - Ênfase6 8 2 6" xfId="14399" xr:uid="{00000000-0005-0000-0000-000093160000}"/>
    <cellStyle name="20% - Ênfase6 8 3" xfId="1445" xr:uid="{00000000-0005-0000-0000-000094160000}"/>
    <cellStyle name="20% - Ênfase6 8 3 2" xfId="4045" xr:uid="{00000000-0005-0000-0000-000095160000}"/>
    <cellStyle name="20% - Ênfase6 8 3 3" xfId="6624" xr:uid="{00000000-0005-0000-0000-000096160000}"/>
    <cellStyle name="20% - Ênfase6 8 3 4" xfId="9201" xr:uid="{00000000-0005-0000-0000-000097160000}"/>
    <cellStyle name="20% - Ênfase6 8 3 5" xfId="11779" xr:uid="{00000000-0005-0000-0000-000098160000}"/>
    <cellStyle name="20% - Ênfase6 8 3 6" xfId="14400" xr:uid="{00000000-0005-0000-0000-000099160000}"/>
    <cellStyle name="20% - Ênfase6 8 4" xfId="1446" xr:uid="{00000000-0005-0000-0000-00009A160000}"/>
    <cellStyle name="20% - Ênfase6 8 4 2" xfId="4046" xr:uid="{00000000-0005-0000-0000-00009B160000}"/>
    <cellStyle name="20% - Ênfase6 8 4 3" xfId="6625" xr:uid="{00000000-0005-0000-0000-00009C160000}"/>
    <cellStyle name="20% - Ênfase6 8 4 4" xfId="9202" xr:uid="{00000000-0005-0000-0000-00009D160000}"/>
    <cellStyle name="20% - Ênfase6 8 4 5" xfId="11780" xr:uid="{00000000-0005-0000-0000-00009E160000}"/>
    <cellStyle name="20% - Ênfase6 8 4 6" xfId="14401" xr:uid="{00000000-0005-0000-0000-00009F160000}"/>
    <cellStyle name="20% - Ênfase6 8 5" xfId="3122" xr:uid="{00000000-0005-0000-0000-0000A0160000}"/>
    <cellStyle name="20% - Ênfase6 8 6" xfId="5701" xr:uid="{00000000-0005-0000-0000-0000A1160000}"/>
    <cellStyle name="20% - Ênfase6 8 7" xfId="8278" xr:uid="{00000000-0005-0000-0000-0000A2160000}"/>
    <cellStyle name="20% - Ênfase6 8 8" xfId="10856" xr:uid="{00000000-0005-0000-0000-0000A3160000}"/>
    <cellStyle name="20% - Ênfase6 8 9" xfId="13477" xr:uid="{00000000-0005-0000-0000-0000A4160000}"/>
    <cellStyle name="20% - Ênfase6 9" xfId="1447" xr:uid="{00000000-0005-0000-0000-0000A5160000}"/>
    <cellStyle name="20% - Ênfase6 9 2" xfId="4047" xr:uid="{00000000-0005-0000-0000-0000A6160000}"/>
    <cellStyle name="20% - Ênfase6 9 3" xfId="6626" xr:uid="{00000000-0005-0000-0000-0000A7160000}"/>
    <cellStyle name="20% - Ênfase6 9 4" xfId="9203" xr:uid="{00000000-0005-0000-0000-0000A8160000}"/>
    <cellStyle name="20% - Ênfase6 9 5" xfId="11781" xr:uid="{00000000-0005-0000-0000-0000A9160000}"/>
    <cellStyle name="20% - Ênfase6 9 6" xfId="14402" xr:uid="{00000000-0005-0000-0000-0000AA160000}"/>
    <cellStyle name="40% - Ênfase1" xfId="34" builtinId="31" customBuiltin="1"/>
    <cellStyle name="40% - Ênfase1 10" xfId="1448" xr:uid="{00000000-0005-0000-0000-0000AC160000}"/>
    <cellStyle name="40% - Ênfase1 10 2" xfId="4048" xr:uid="{00000000-0005-0000-0000-0000AD160000}"/>
    <cellStyle name="40% - Ênfase1 10 3" xfId="6627" xr:uid="{00000000-0005-0000-0000-0000AE160000}"/>
    <cellStyle name="40% - Ênfase1 10 4" xfId="9204" xr:uid="{00000000-0005-0000-0000-0000AF160000}"/>
    <cellStyle name="40% - Ênfase1 10 5" xfId="11782" xr:uid="{00000000-0005-0000-0000-0000B0160000}"/>
    <cellStyle name="40% - Ênfase1 10 6" xfId="14403" xr:uid="{00000000-0005-0000-0000-0000B1160000}"/>
    <cellStyle name="40% - Ênfase1 11" xfId="1449" xr:uid="{00000000-0005-0000-0000-0000B2160000}"/>
    <cellStyle name="40% - Ênfase1 11 2" xfId="4049" xr:uid="{00000000-0005-0000-0000-0000B3160000}"/>
    <cellStyle name="40% - Ênfase1 11 3" xfId="6628" xr:uid="{00000000-0005-0000-0000-0000B4160000}"/>
    <cellStyle name="40% - Ênfase1 11 4" xfId="9205" xr:uid="{00000000-0005-0000-0000-0000B5160000}"/>
    <cellStyle name="40% - Ênfase1 11 5" xfId="11783" xr:uid="{00000000-0005-0000-0000-0000B6160000}"/>
    <cellStyle name="40% - Ênfase1 11 6" xfId="14404" xr:uid="{00000000-0005-0000-0000-0000B7160000}"/>
    <cellStyle name="40% - Ênfase1 12" xfId="2646" xr:uid="{00000000-0005-0000-0000-0000B8160000}"/>
    <cellStyle name="40% - Ênfase1 12 2" xfId="5229" xr:uid="{00000000-0005-0000-0000-0000B9160000}"/>
    <cellStyle name="40% - Ênfase1 12 3" xfId="7808" xr:uid="{00000000-0005-0000-0000-0000BA160000}"/>
    <cellStyle name="40% - Ênfase1 12 4" xfId="10385" xr:uid="{00000000-0005-0000-0000-0000BB160000}"/>
    <cellStyle name="40% - Ênfase1 12 5" xfId="12963" xr:uid="{00000000-0005-0000-0000-0000BC160000}"/>
    <cellStyle name="40% - Ênfase1 12 6" xfId="15584" xr:uid="{00000000-0005-0000-0000-0000BD160000}"/>
    <cellStyle name="40% - Ênfase1 13" xfId="2669" xr:uid="{00000000-0005-0000-0000-0000BE160000}"/>
    <cellStyle name="40% - Ênfase1 14" xfId="5248" xr:uid="{00000000-0005-0000-0000-0000BF160000}"/>
    <cellStyle name="40% - Ênfase1 15" xfId="7825" xr:uid="{00000000-0005-0000-0000-0000C0160000}"/>
    <cellStyle name="40% - Ênfase1 16" xfId="10403" xr:uid="{00000000-0005-0000-0000-0000C1160000}"/>
    <cellStyle name="40% - Ênfase1 17" xfId="12978" xr:uid="{00000000-0005-0000-0000-0000C2160000}"/>
    <cellStyle name="40% - Ênfase1 18" xfId="13024" xr:uid="{00000000-0005-0000-0000-0000C3160000}"/>
    <cellStyle name="40% - Ênfase1 2" xfId="81" xr:uid="{00000000-0005-0000-0000-0000C4160000}"/>
    <cellStyle name="40% - Ênfase1 2 10" xfId="1450" xr:uid="{00000000-0005-0000-0000-0000C5160000}"/>
    <cellStyle name="40% - Ênfase1 2 10 2" xfId="4050" xr:uid="{00000000-0005-0000-0000-0000C6160000}"/>
    <cellStyle name="40% - Ênfase1 2 10 3" xfId="6629" xr:uid="{00000000-0005-0000-0000-0000C7160000}"/>
    <cellStyle name="40% - Ênfase1 2 10 4" xfId="9206" xr:uid="{00000000-0005-0000-0000-0000C8160000}"/>
    <cellStyle name="40% - Ênfase1 2 10 5" xfId="11784" xr:uid="{00000000-0005-0000-0000-0000C9160000}"/>
    <cellStyle name="40% - Ênfase1 2 10 6" xfId="14405" xr:uid="{00000000-0005-0000-0000-0000CA160000}"/>
    <cellStyle name="40% - Ênfase1 2 11" xfId="2687" xr:uid="{00000000-0005-0000-0000-0000CB160000}"/>
    <cellStyle name="40% - Ênfase1 2 12" xfId="5266" xr:uid="{00000000-0005-0000-0000-0000CC160000}"/>
    <cellStyle name="40% - Ênfase1 2 13" xfId="7843" xr:uid="{00000000-0005-0000-0000-0000CD160000}"/>
    <cellStyle name="40% - Ênfase1 2 14" xfId="10421" xr:uid="{00000000-0005-0000-0000-0000CE160000}"/>
    <cellStyle name="40% - Ênfase1 2 15" xfId="13042" xr:uid="{00000000-0005-0000-0000-0000CF160000}"/>
    <cellStyle name="40% - Ênfase1 2 2" xfId="156" xr:uid="{00000000-0005-0000-0000-0000D0160000}"/>
    <cellStyle name="40% - Ênfase1 2 2 10" xfId="7913" xr:uid="{00000000-0005-0000-0000-0000D1160000}"/>
    <cellStyle name="40% - Ênfase1 2 2 11" xfId="10491" xr:uid="{00000000-0005-0000-0000-0000D2160000}"/>
    <cellStyle name="40% - Ênfase1 2 2 12" xfId="13112" xr:uid="{00000000-0005-0000-0000-0000D3160000}"/>
    <cellStyle name="40% - Ênfase1 2 2 2" xfId="252" xr:uid="{00000000-0005-0000-0000-0000D4160000}"/>
    <cellStyle name="40% - Ênfase1 2 2 2 10" xfId="10587" xr:uid="{00000000-0005-0000-0000-0000D5160000}"/>
    <cellStyle name="40% - Ênfase1 2 2 2 11" xfId="13208" xr:uid="{00000000-0005-0000-0000-0000D6160000}"/>
    <cellStyle name="40% - Ênfase1 2 2 2 2" xfId="473" xr:uid="{00000000-0005-0000-0000-0000D7160000}"/>
    <cellStyle name="40% - Ênfase1 2 2 2 2 2" xfId="1451" xr:uid="{00000000-0005-0000-0000-0000D8160000}"/>
    <cellStyle name="40% - Ênfase1 2 2 2 2 2 2" xfId="4051" xr:uid="{00000000-0005-0000-0000-0000D9160000}"/>
    <cellStyle name="40% - Ênfase1 2 2 2 2 2 3" xfId="6630" xr:uid="{00000000-0005-0000-0000-0000DA160000}"/>
    <cellStyle name="40% - Ênfase1 2 2 2 2 2 4" xfId="9207" xr:uid="{00000000-0005-0000-0000-0000DB160000}"/>
    <cellStyle name="40% - Ênfase1 2 2 2 2 2 5" xfId="11785" xr:uid="{00000000-0005-0000-0000-0000DC160000}"/>
    <cellStyle name="40% - Ênfase1 2 2 2 2 2 6" xfId="14406" xr:uid="{00000000-0005-0000-0000-0000DD160000}"/>
    <cellStyle name="40% - Ênfase1 2 2 2 2 3" xfId="1452" xr:uid="{00000000-0005-0000-0000-0000DE160000}"/>
    <cellStyle name="40% - Ênfase1 2 2 2 2 3 2" xfId="4052" xr:uid="{00000000-0005-0000-0000-0000DF160000}"/>
    <cellStyle name="40% - Ênfase1 2 2 2 2 3 3" xfId="6631" xr:uid="{00000000-0005-0000-0000-0000E0160000}"/>
    <cellStyle name="40% - Ênfase1 2 2 2 2 3 4" xfId="9208" xr:uid="{00000000-0005-0000-0000-0000E1160000}"/>
    <cellStyle name="40% - Ênfase1 2 2 2 2 3 5" xfId="11786" xr:uid="{00000000-0005-0000-0000-0000E2160000}"/>
    <cellStyle name="40% - Ênfase1 2 2 2 2 3 6" xfId="14407" xr:uid="{00000000-0005-0000-0000-0000E3160000}"/>
    <cellStyle name="40% - Ênfase1 2 2 2 2 4" xfId="1453" xr:uid="{00000000-0005-0000-0000-0000E4160000}"/>
    <cellStyle name="40% - Ênfase1 2 2 2 2 4 2" xfId="4053" xr:uid="{00000000-0005-0000-0000-0000E5160000}"/>
    <cellStyle name="40% - Ênfase1 2 2 2 2 4 3" xfId="6632" xr:uid="{00000000-0005-0000-0000-0000E6160000}"/>
    <cellStyle name="40% - Ênfase1 2 2 2 2 4 4" xfId="9209" xr:uid="{00000000-0005-0000-0000-0000E7160000}"/>
    <cellStyle name="40% - Ênfase1 2 2 2 2 4 5" xfId="11787" xr:uid="{00000000-0005-0000-0000-0000E8160000}"/>
    <cellStyle name="40% - Ênfase1 2 2 2 2 4 6" xfId="14408" xr:uid="{00000000-0005-0000-0000-0000E9160000}"/>
    <cellStyle name="40% - Ênfase1 2 2 2 2 5" xfId="3074" xr:uid="{00000000-0005-0000-0000-0000EA160000}"/>
    <cellStyle name="40% - Ênfase1 2 2 2 2 6" xfId="5653" xr:uid="{00000000-0005-0000-0000-0000EB160000}"/>
    <cellStyle name="40% - Ênfase1 2 2 2 2 7" xfId="8230" xr:uid="{00000000-0005-0000-0000-0000EC160000}"/>
    <cellStyle name="40% - Ênfase1 2 2 2 2 8" xfId="10808" xr:uid="{00000000-0005-0000-0000-0000ED160000}"/>
    <cellStyle name="40% - Ênfase1 2 2 2 2 9" xfId="13429" xr:uid="{00000000-0005-0000-0000-0000EE160000}"/>
    <cellStyle name="40% - Ênfase1 2 2 2 3" xfId="694" xr:uid="{00000000-0005-0000-0000-0000EF160000}"/>
    <cellStyle name="40% - Ênfase1 2 2 2 3 2" xfId="1454" xr:uid="{00000000-0005-0000-0000-0000F0160000}"/>
    <cellStyle name="40% - Ênfase1 2 2 2 3 2 2" xfId="4054" xr:uid="{00000000-0005-0000-0000-0000F1160000}"/>
    <cellStyle name="40% - Ênfase1 2 2 2 3 2 3" xfId="6633" xr:uid="{00000000-0005-0000-0000-0000F2160000}"/>
    <cellStyle name="40% - Ênfase1 2 2 2 3 2 4" xfId="9210" xr:uid="{00000000-0005-0000-0000-0000F3160000}"/>
    <cellStyle name="40% - Ênfase1 2 2 2 3 2 5" xfId="11788" xr:uid="{00000000-0005-0000-0000-0000F4160000}"/>
    <cellStyle name="40% - Ênfase1 2 2 2 3 2 6" xfId="14409" xr:uid="{00000000-0005-0000-0000-0000F5160000}"/>
    <cellStyle name="40% - Ênfase1 2 2 2 3 3" xfId="1455" xr:uid="{00000000-0005-0000-0000-0000F6160000}"/>
    <cellStyle name="40% - Ênfase1 2 2 2 3 3 2" xfId="4055" xr:uid="{00000000-0005-0000-0000-0000F7160000}"/>
    <cellStyle name="40% - Ênfase1 2 2 2 3 3 3" xfId="6634" xr:uid="{00000000-0005-0000-0000-0000F8160000}"/>
    <cellStyle name="40% - Ênfase1 2 2 2 3 3 4" xfId="9211" xr:uid="{00000000-0005-0000-0000-0000F9160000}"/>
    <cellStyle name="40% - Ênfase1 2 2 2 3 3 5" xfId="11789" xr:uid="{00000000-0005-0000-0000-0000FA160000}"/>
    <cellStyle name="40% - Ênfase1 2 2 2 3 3 6" xfId="14410" xr:uid="{00000000-0005-0000-0000-0000FB160000}"/>
    <cellStyle name="40% - Ênfase1 2 2 2 3 4" xfId="3295" xr:uid="{00000000-0005-0000-0000-0000FC160000}"/>
    <cellStyle name="40% - Ênfase1 2 2 2 3 5" xfId="5874" xr:uid="{00000000-0005-0000-0000-0000FD160000}"/>
    <cellStyle name="40% - Ênfase1 2 2 2 3 6" xfId="8451" xr:uid="{00000000-0005-0000-0000-0000FE160000}"/>
    <cellStyle name="40% - Ênfase1 2 2 2 3 7" xfId="11029" xr:uid="{00000000-0005-0000-0000-0000FF160000}"/>
    <cellStyle name="40% - Ênfase1 2 2 2 3 8" xfId="13650" xr:uid="{00000000-0005-0000-0000-000000170000}"/>
    <cellStyle name="40% - Ênfase1 2 2 2 4" xfId="1456" xr:uid="{00000000-0005-0000-0000-000001170000}"/>
    <cellStyle name="40% - Ênfase1 2 2 2 4 2" xfId="4056" xr:uid="{00000000-0005-0000-0000-000002170000}"/>
    <cellStyle name="40% - Ênfase1 2 2 2 4 3" xfId="6635" xr:uid="{00000000-0005-0000-0000-000003170000}"/>
    <cellStyle name="40% - Ênfase1 2 2 2 4 4" xfId="9212" xr:uid="{00000000-0005-0000-0000-000004170000}"/>
    <cellStyle name="40% - Ênfase1 2 2 2 4 5" xfId="11790" xr:uid="{00000000-0005-0000-0000-000005170000}"/>
    <cellStyle name="40% - Ênfase1 2 2 2 4 6" xfId="14411" xr:uid="{00000000-0005-0000-0000-000006170000}"/>
    <cellStyle name="40% - Ênfase1 2 2 2 5" xfId="1457" xr:uid="{00000000-0005-0000-0000-000007170000}"/>
    <cellStyle name="40% - Ênfase1 2 2 2 5 2" xfId="4057" xr:uid="{00000000-0005-0000-0000-000008170000}"/>
    <cellStyle name="40% - Ênfase1 2 2 2 5 3" xfId="6636" xr:uid="{00000000-0005-0000-0000-000009170000}"/>
    <cellStyle name="40% - Ênfase1 2 2 2 5 4" xfId="9213" xr:uid="{00000000-0005-0000-0000-00000A170000}"/>
    <cellStyle name="40% - Ênfase1 2 2 2 5 5" xfId="11791" xr:uid="{00000000-0005-0000-0000-00000B170000}"/>
    <cellStyle name="40% - Ênfase1 2 2 2 5 6" xfId="14412" xr:uid="{00000000-0005-0000-0000-00000C170000}"/>
    <cellStyle name="40% - Ênfase1 2 2 2 6" xfId="1458" xr:uid="{00000000-0005-0000-0000-00000D170000}"/>
    <cellStyle name="40% - Ênfase1 2 2 2 6 2" xfId="4058" xr:uid="{00000000-0005-0000-0000-00000E170000}"/>
    <cellStyle name="40% - Ênfase1 2 2 2 6 3" xfId="6637" xr:uid="{00000000-0005-0000-0000-00000F170000}"/>
    <cellStyle name="40% - Ênfase1 2 2 2 6 4" xfId="9214" xr:uid="{00000000-0005-0000-0000-000010170000}"/>
    <cellStyle name="40% - Ênfase1 2 2 2 6 5" xfId="11792" xr:uid="{00000000-0005-0000-0000-000011170000}"/>
    <cellStyle name="40% - Ênfase1 2 2 2 6 6" xfId="14413" xr:uid="{00000000-0005-0000-0000-000012170000}"/>
    <cellStyle name="40% - Ênfase1 2 2 2 7" xfId="2853" xr:uid="{00000000-0005-0000-0000-000013170000}"/>
    <cellStyle name="40% - Ênfase1 2 2 2 8" xfId="5432" xr:uid="{00000000-0005-0000-0000-000014170000}"/>
    <cellStyle name="40% - Ênfase1 2 2 2 9" xfId="8009" xr:uid="{00000000-0005-0000-0000-000015170000}"/>
    <cellStyle name="40% - Ênfase1 2 2 3" xfId="378" xr:uid="{00000000-0005-0000-0000-000016170000}"/>
    <cellStyle name="40% - Ênfase1 2 2 3 2" xfId="1459" xr:uid="{00000000-0005-0000-0000-000017170000}"/>
    <cellStyle name="40% - Ênfase1 2 2 3 2 2" xfId="4059" xr:uid="{00000000-0005-0000-0000-000018170000}"/>
    <cellStyle name="40% - Ênfase1 2 2 3 2 3" xfId="6638" xr:uid="{00000000-0005-0000-0000-000019170000}"/>
    <cellStyle name="40% - Ênfase1 2 2 3 2 4" xfId="9215" xr:uid="{00000000-0005-0000-0000-00001A170000}"/>
    <cellStyle name="40% - Ênfase1 2 2 3 2 5" xfId="11793" xr:uid="{00000000-0005-0000-0000-00001B170000}"/>
    <cellStyle name="40% - Ênfase1 2 2 3 2 6" xfId="14414" xr:uid="{00000000-0005-0000-0000-00001C170000}"/>
    <cellStyle name="40% - Ênfase1 2 2 3 3" xfId="1460" xr:uid="{00000000-0005-0000-0000-00001D170000}"/>
    <cellStyle name="40% - Ênfase1 2 2 3 3 2" xfId="4060" xr:uid="{00000000-0005-0000-0000-00001E170000}"/>
    <cellStyle name="40% - Ênfase1 2 2 3 3 3" xfId="6639" xr:uid="{00000000-0005-0000-0000-00001F170000}"/>
    <cellStyle name="40% - Ênfase1 2 2 3 3 4" xfId="9216" xr:uid="{00000000-0005-0000-0000-000020170000}"/>
    <cellStyle name="40% - Ênfase1 2 2 3 3 5" xfId="11794" xr:uid="{00000000-0005-0000-0000-000021170000}"/>
    <cellStyle name="40% - Ênfase1 2 2 3 3 6" xfId="14415" xr:uid="{00000000-0005-0000-0000-000022170000}"/>
    <cellStyle name="40% - Ênfase1 2 2 3 4" xfId="1461" xr:uid="{00000000-0005-0000-0000-000023170000}"/>
    <cellStyle name="40% - Ênfase1 2 2 3 4 2" xfId="4061" xr:uid="{00000000-0005-0000-0000-000024170000}"/>
    <cellStyle name="40% - Ênfase1 2 2 3 4 3" xfId="6640" xr:uid="{00000000-0005-0000-0000-000025170000}"/>
    <cellStyle name="40% - Ênfase1 2 2 3 4 4" xfId="9217" xr:uid="{00000000-0005-0000-0000-000026170000}"/>
    <cellStyle name="40% - Ênfase1 2 2 3 4 5" xfId="11795" xr:uid="{00000000-0005-0000-0000-000027170000}"/>
    <cellStyle name="40% - Ênfase1 2 2 3 4 6" xfId="14416" xr:uid="{00000000-0005-0000-0000-000028170000}"/>
    <cellStyle name="40% - Ênfase1 2 2 3 5" xfId="2979" xr:uid="{00000000-0005-0000-0000-000029170000}"/>
    <cellStyle name="40% - Ênfase1 2 2 3 6" xfId="5558" xr:uid="{00000000-0005-0000-0000-00002A170000}"/>
    <cellStyle name="40% - Ênfase1 2 2 3 7" xfId="8135" xr:uid="{00000000-0005-0000-0000-00002B170000}"/>
    <cellStyle name="40% - Ênfase1 2 2 3 8" xfId="10713" xr:uid="{00000000-0005-0000-0000-00002C170000}"/>
    <cellStyle name="40% - Ênfase1 2 2 3 9" xfId="13334" xr:uid="{00000000-0005-0000-0000-00002D170000}"/>
    <cellStyle name="40% - Ênfase1 2 2 4" xfId="599" xr:uid="{00000000-0005-0000-0000-00002E170000}"/>
    <cellStyle name="40% - Ênfase1 2 2 4 2" xfId="1462" xr:uid="{00000000-0005-0000-0000-00002F170000}"/>
    <cellStyle name="40% - Ênfase1 2 2 4 2 2" xfId="4062" xr:uid="{00000000-0005-0000-0000-000030170000}"/>
    <cellStyle name="40% - Ênfase1 2 2 4 2 3" xfId="6641" xr:uid="{00000000-0005-0000-0000-000031170000}"/>
    <cellStyle name="40% - Ênfase1 2 2 4 2 4" xfId="9218" xr:uid="{00000000-0005-0000-0000-000032170000}"/>
    <cellStyle name="40% - Ênfase1 2 2 4 2 5" xfId="11796" xr:uid="{00000000-0005-0000-0000-000033170000}"/>
    <cellStyle name="40% - Ênfase1 2 2 4 2 6" xfId="14417" xr:uid="{00000000-0005-0000-0000-000034170000}"/>
    <cellStyle name="40% - Ênfase1 2 2 4 3" xfId="1463" xr:uid="{00000000-0005-0000-0000-000035170000}"/>
    <cellStyle name="40% - Ênfase1 2 2 4 3 2" xfId="4063" xr:uid="{00000000-0005-0000-0000-000036170000}"/>
    <cellStyle name="40% - Ênfase1 2 2 4 3 3" xfId="6642" xr:uid="{00000000-0005-0000-0000-000037170000}"/>
    <cellStyle name="40% - Ênfase1 2 2 4 3 4" xfId="9219" xr:uid="{00000000-0005-0000-0000-000038170000}"/>
    <cellStyle name="40% - Ênfase1 2 2 4 3 5" xfId="11797" xr:uid="{00000000-0005-0000-0000-000039170000}"/>
    <cellStyle name="40% - Ênfase1 2 2 4 3 6" xfId="14418" xr:uid="{00000000-0005-0000-0000-00003A170000}"/>
    <cellStyle name="40% - Ênfase1 2 2 4 4" xfId="1464" xr:uid="{00000000-0005-0000-0000-00003B170000}"/>
    <cellStyle name="40% - Ênfase1 2 2 4 4 2" xfId="4064" xr:uid="{00000000-0005-0000-0000-00003C170000}"/>
    <cellStyle name="40% - Ênfase1 2 2 4 4 3" xfId="6643" xr:uid="{00000000-0005-0000-0000-00003D170000}"/>
    <cellStyle name="40% - Ênfase1 2 2 4 4 4" xfId="9220" xr:uid="{00000000-0005-0000-0000-00003E170000}"/>
    <cellStyle name="40% - Ênfase1 2 2 4 4 5" xfId="11798" xr:uid="{00000000-0005-0000-0000-00003F170000}"/>
    <cellStyle name="40% - Ênfase1 2 2 4 4 6" xfId="14419" xr:uid="{00000000-0005-0000-0000-000040170000}"/>
    <cellStyle name="40% - Ênfase1 2 2 4 5" xfId="3200" xr:uid="{00000000-0005-0000-0000-000041170000}"/>
    <cellStyle name="40% - Ênfase1 2 2 4 6" xfId="5779" xr:uid="{00000000-0005-0000-0000-000042170000}"/>
    <cellStyle name="40% - Ênfase1 2 2 4 7" xfId="8356" xr:uid="{00000000-0005-0000-0000-000043170000}"/>
    <cellStyle name="40% - Ênfase1 2 2 4 8" xfId="10934" xr:uid="{00000000-0005-0000-0000-000044170000}"/>
    <cellStyle name="40% - Ênfase1 2 2 4 9" xfId="13555" xr:uid="{00000000-0005-0000-0000-000045170000}"/>
    <cellStyle name="40% - Ênfase1 2 2 5" xfId="1465" xr:uid="{00000000-0005-0000-0000-000046170000}"/>
    <cellStyle name="40% - Ênfase1 2 2 5 2" xfId="4065" xr:uid="{00000000-0005-0000-0000-000047170000}"/>
    <cellStyle name="40% - Ênfase1 2 2 5 3" xfId="6644" xr:uid="{00000000-0005-0000-0000-000048170000}"/>
    <cellStyle name="40% - Ênfase1 2 2 5 4" xfId="9221" xr:uid="{00000000-0005-0000-0000-000049170000}"/>
    <cellStyle name="40% - Ênfase1 2 2 5 5" xfId="11799" xr:uid="{00000000-0005-0000-0000-00004A170000}"/>
    <cellStyle name="40% - Ênfase1 2 2 5 6" xfId="14420" xr:uid="{00000000-0005-0000-0000-00004B170000}"/>
    <cellStyle name="40% - Ênfase1 2 2 6" xfId="1466" xr:uid="{00000000-0005-0000-0000-00004C170000}"/>
    <cellStyle name="40% - Ênfase1 2 2 6 2" xfId="4066" xr:uid="{00000000-0005-0000-0000-00004D170000}"/>
    <cellStyle name="40% - Ênfase1 2 2 6 3" xfId="6645" xr:uid="{00000000-0005-0000-0000-00004E170000}"/>
    <cellStyle name="40% - Ênfase1 2 2 6 4" xfId="9222" xr:uid="{00000000-0005-0000-0000-00004F170000}"/>
    <cellStyle name="40% - Ênfase1 2 2 6 5" xfId="11800" xr:uid="{00000000-0005-0000-0000-000050170000}"/>
    <cellStyle name="40% - Ênfase1 2 2 6 6" xfId="14421" xr:uid="{00000000-0005-0000-0000-000051170000}"/>
    <cellStyle name="40% - Ênfase1 2 2 7" xfId="1467" xr:uid="{00000000-0005-0000-0000-000052170000}"/>
    <cellStyle name="40% - Ênfase1 2 2 7 2" xfId="4067" xr:uid="{00000000-0005-0000-0000-000053170000}"/>
    <cellStyle name="40% - Ênfase1 2 2 7 3" xfId="6646" xr:uid="{00000000-0005-0000-0000-000054170000}"/>
    <cellStyle name="40% - Ênfase1 2 2 7 4" xfId="9223" xr:uid="{00000000-0005-0000-0000-000055170000}"/>
    <cellStyle name="40% - Ênfase1 2 2 7 5" xfId="11801" xr:uid="{00000000-0005-0000-0000-000056170000}"/>
    <cellStyle name="40% - Ênfase1 2 2 7 6" xfId="14422" xr:uid="{00000000-0005-0000-0000-000057170000}"/>
    <cellStyle name="40% - Ênfase1 2 2 8" xfId="2757" xr:uid="{00000000-0005-0000-0000-000058170000}"/>
    <cellStyle name="40% - Ênfase1 2 2 9" xfId="5336" xr:uid="{00000000-0005-0000-0000-000059170000}"/>
    <cellStyle name="40% - Ênfase1 2 3" xfId="180" xr:uid="{00000000-0005-0000-0000-00005A170000}"/>
    <cellStyle name="40% - Ênfase1 2 3 10" xfId="7937" xr:uid="{00000000-0005-0000-0000-00005B170000}"/>
    <cellStyle name="40% - Ênfase1 2 3 11" xfId="10515" xr:uid="{00000000-0005-0000-0000-00005C170000}"/>
    <cellStyle name="40% - Ênfase1 2 3 12" xfId="13136" xr:uid="{00000000-0005-0000-0000-00005D170000}"/>
    <cellStyle name="40% - Ênfase1 2 3 2" xfId="276" xr:uid="{00000000-0005-0000-0000-00005E170000}"/>
    <cellStyle name="40% - Ênfase1 2 3 2 10" xfId="10611" xr:uid="{00000000-0005-0000-0000-00005F170000}"/>
    <cellStyle name="40% - Ênfase1 2 3 2 11" xfId="13232" xr:uid="{00000000-0005-0000-0000-000060170000}"/>
    <cellStyle name="40% - Ênfase1 2 3 2 2" xfId="497" xr:uid="{00000000-0005-0000-0000-000061170000}"/>
    <cellStyle name="40% - Ênfase1 2 3 2 2 2" xfId="1468" xr:uid="{00000000-0005-0000-0000-000062170000}"/>
    <cellStyle name="40% - Ênfase1 2 3 2 2 2 2" xfId="4068" xr:uid="{00000000-0005-0000-0000-000063170000}"/>
    <cellStyle name="40% - Ênfase1 2 3 2 2 2 3" xfId="6647" xr:uid="{00000000-0005-0000-0000-000064170000}"/>
    <cellStyle name="40% - Ênfase1 2 3 2 2 2 4" xfId="9224" xr:uid="{00000000-0005-0000-0000-000065170000}"/>
    <cellStyle name="40% - Ênfase1 2 3 2 2 2 5" xfId="11802" xr:uid="{00000000-0005-0000-0000-000066170000}"/>
    <cellStyle name="40% - Ênfase1 2 3 2 2 2 6" xfId="14423" xr:uid="{00000000-0005-0000-0000-000067170000}"/>
    <cellStyle name="40% - Ênfase1 2 3 2 2 3" xfId="1469" xr:uid="{00000000-0005-0000-0000-000068170000}"/>
    <cellStyle name="40% - Ênfase1 2 3 2 2 3 2" xfId="4069" xr:uid="{00000000-0005-0000-0000-000069170000}"/>
    <cellStyle name="40% - Ênfase1 2 3 2 2 3 3" xfId="6648" xr:uid="{00000000-0005-0000-0000-00006A170000}"/>
    <cellStyle name="40% - Ênfase1 2 3 2 2 3 4" xfId="9225" xr:uid="{00000000-0005-0000-0000-00006B170000}"/>
    <cellStyle name="40% - Ênfase1 2 3 2 2 3 5" xfId="11803" xr:uid="{00000000-0005-0000-0000-00006C170000}"/>
    <cellStyle name="40% - Ênfase1 2 3 2 2 3 6" xfId="14424" xr:uid="{00000000-0005-0000-0000-00006D170000}"/>
    <cellStyle name="40% - Ênfase1 2 3 2 2 4" xfId="1470" xr:uid="{00000000-0005-0000-0000-00006E170000}"/>
    <cellStyle name="40% - Ênfase1 2 3 2 2 4 2" xfId="4070" xr:uid="{00000000-0005-0000-0000-00006F170000}"/>
    <cellStyle name="40% - Ênfase1 2 3 2 2 4 3" xfId="6649" xr:uid="{00000000-0005-0000-0000-000070170000}"/>
    <cellStyle name="40% - Ênfase1 2 3 2 2 4 4" xfId="9226" xr:uid="{00000000-0005-0000-0000-000071170000}"/>
    <cellStyle name="40% - Ênfase1 2 3 2 2 4 5" xfId="11804" xr:uid="{00000000-0005-0000-0000-000072170000}"/>
    <cellStyle name="40% - Ênfase1 2 3 2 2 4 6" xfId="14425" xr:uid="{00000000-0005-0000-0000-000073170000}"/>
    <cellStyle name="40% - Ênfase1 2 3 2 2 5" xfId="3098" xr:uid="{00000000-0005-0000-0000-000074170000}"/>
    <cellStyle name="40% - Ênfase1 2 3 2 2 6" xfId="5677" xr:uid="{00000000-0005-0000-0000-000075170000}"/>
    <cellStyle name="40% - Ênfase1 2 3 2 2 7" xfId="8254" xr:uid="{00000000-0005-0000-0000-000076170000}"/>
    <cellStyle name="40% - Ênfase1 2 3 2 2 8" xfId="10832" xr:uid="{00000000-0005-0000-0000-000077170000}"/>
    <cellStyle name="40% - Ênfase1 2 3 2 2 9" xfId="13453" xr:uid="{00000000-0005-0000-0000-000078170000}"/>
    <cellStyle name="40% - Ênfase1 2 3 2 3" xfId="718" xr:uid="{00000000-0005-0000-0000-000079170000}"/>
    <cellStyle name="40% - Ênfase1 2 3 2 3 2" xfId="1471" xr:uid="{00000000-0005-0000-0000-00007A170000}"/>
    <cellStyle name="40% - Ênfase1 2 3 2 3 2 2" xfId="4071" xr:uid="{00000000-0005-0000-0000-00007B170000}"/>
    <cellStyle name="40% - Ênfase1 2 3 2 3 2 3" xfId="6650" xr:uid="{00000000-0005-0000-0000-00007C170000}"/>
    <cellStyle name="40% - Ênfase1 2 3 2 3 2 4" xfId="9227" xr:uid="{00000000-0005-0000-0000-00007D170000}"/>
    <cellStyle name="40% - Ênfase1 2 3 2 3 2 5" xfId="11805" xr:uid="{00000000-0005-0000-0000-00007E170000}"/>
    <cellStyle name="40% - Ênfase1 2 3 2 3 2 6" xfId="14426" xr:uid="{00000000-0005-0000-0000-00007F170000}"/>
    <cellStyle name="40% - Ênfase1 2 3 2 3 3" xfId="1472" xr:uid="{00000000-0005-0000-0000-000080170000}"/>
    <cellStyle name="40% - Ênfase1 2 3 2 3 3 2" xfId="4072" xr:uid="{00000000-0005-0000-0000-000081170000}"/>
    <cellStyle name="40% - Ênfase1 2 3 2 3 3 3" xfId="6651" xr:uid="{00000000-0005-0000-0000-000082170000}"/>
    <cellStyle name="40% - Ênfase1 2 3 2 3 3 4" xfId="9228" xr:uid="{00000000-0005-0000-0000-000083170000}"/>
    <cellStyle name="40% - Ênfase1 2 3 2 3 3 5" xfId="11806" xr:uid="{00000000-0005-0000-0000-000084170000}"/>
    <cellStyle name="40% - Ênfase1 2 3 2 3 3 6" xfId="14427" xr:uid="{00000000-0005-0000-0000-000085170000}"/>
    <cellStyle name="40% - Ênfase1 2 3 2 3 4" xfId="3319" xr:uid="{00000000-0005-0000-0000-000086170000}"/>
    <cellStyle name="40% - Ênfase1 2 3 2 3 5" xfId="5898" xr:uid="{00000000-0005-0000-0000-000087170000}"/>
    <cellStyle name="40% - Ênfase1 2 3 2 3 6" xfId="8475" xr:uid="{00000000-0005-0000-0000-000088170000}"/>
    <cellStyle name="40% - Ênfase1 2 3 2 3 7" xfId="11053" xr:uid="{00000000-0005-0000-0000-000089170000}"/>
    <cellStyle name="40% - Ênfase1 2 3 2 3 8" xfId="13674" xr:uid="{00000000-0005-0000-0000-00008A170000}"/>
    <cellStyle name="40% - Ênfase1 2 3 2 4" xfId="1473" xr:uid="{00000000-0005-0000-0000-00008B170000}"/>
    <cellStyle name="40% - Ênfase1 2 3 2 4 2" xfId="4073" xr:uid="{00000000-0005-0000-0000-00008C170000}"/>
    <cellStyle name="40% - Ênfase1 2 3 2 4 3" xfId="6652" xr:uid="{00000000-0005-0000-0000-00008D170000}"/>
    <cellStyle name="40% - Ênfase1 2 3 2 4 4" xfId="9229" xr:uid="{00000000-0005-0000-0000-00008E170000}"/>
    <cellStyle name="40% - Ênfase1 2 3 2 4 5" xfId="11807" xr:uid="{00000000-0005-0000-0000-00008F170000}"/>
    <cellStyle name="40% - Ênfase1 2 3 2 4 6" xfId="14428" xr:uid="{00000000-0005-0000-0000-000090170000}"/>
    <cellStyle name="40% - Ênfase1 2 3 2 5" xfId="1474" xr:uid="{00000000-0005-0000-0000-000091170000}"/>
    <cellStyle name="40% - Ênfase1 2 3 2 5 2" xfId="4074" xr:uid="{00000000-0005-0000-0000-000092170000}"/>
    <cellStyle name="40% - Ênfase1 2 3 2 5 3" xfId="6653" xr:uid="{00000000-0005-0000-0000-000093170000}"/>
    <cellStyle name="40% - Ênfase1 2 3 2 5 4" xfId="9230" xr:uid="{00000000-0005-0000-0000-000094170000}"/>
    <cellStyle name="40% - Ênfase1 2 3 2 5 5" xfId="11808" xr:uid="{00000000-0005-0000-0000-000095170000}"/>
    <cellStyle name="40% - Ênfase1 2 3 2 5 6" xfId="14429" xr:uid="{00000000-0005-0000-0000-000096170000}"/>
    <cellStyle name="40% - Ênfase1 2 3 2 6" xfId="1475" xr:uid="{00000000-0005-0000-0000-000097170000}"/>
    <cellStyle name="40% - Ênfase1 2 3 2 6 2" xfId="4075" xr:uid="{00000000-0005-0000-0000-000098170000}"/>
    <cellStyle name="40% - Ênfase1 2 3 2 6 3" xfId="6654" xr:uid="{00000000-0005-0000-0000-000099170000}"/>
    <cellStyle name="40% - Ênfase1 2 3 2 6 4" xfId="9231" xr:uid="{00000000-0005-0000-0000-00009A170000}"/>
    <cellStyle name="40% - Ênfase1 2 3 2 6 5" xfId="11809" xr:uid="{00000000-0005-0000-0000-00009B170000}"/>
    <cellStyle name="40% - Ênfase1 2 3 2 6 6" xfId="14430" xr:uid="{00000000-0005-0000-0000-00009C170000}"/>
    <cellStyle name="40% - Ênfase1 2 3 2 7" xfId="2877" xr:uid="{00000000-0005-0000-0000-00009D170000}"/>
    <cellStyle name="40% - Ênfase1 2 3 2 8" xfId="5456" xr:uid="{00000000-0005-0000-0000-00009E170000}"/>
    <cellStyle name="40% - Ênfase1 2 3 2 9" xfId="8033" xr:uid="{00000000-0005-0000-0000-00009F170000}"/>
    <cellStyle name="40% - Ênfase1 2 3 3" xfId="402" xr:uid="{00000000-0005-0000-0000-0000A0170000}"/>
    <cellStyle name="40% - Ênfase1 2 3 3 2" xfId="1476" xr:uid="{00000000-0005-0000-0000-0000A1170000}"/>
    <cellStyle name="40% - Ênfase1 2 3 3 2 2" xfId="4076" xr:uid="{00000000-0005-0000-0000-0000A2170000}"/>
    <cellStyle name="40% - Ênfase1 2 3 3 2 3" xfId="6655" xr:uid="{00000000-0005-0000-0000-0000A3170000}"/>
    <cellStyle name="40% - Ênfase1 2 3 3 2 4" xfId="9232" xr:uid="{00000000-0005-0000-0000-0000A4170000}"/>
    <cellStyle name="40% - Ênfase1 2 3 3 2 5" xfId="11810" xr:uid="{00000000-0005-0000-0000-0000A5170000}"/>
    <cellStyle name="40% - Ênfase1 2 3 3 2 6" xfId="14431" xr:uid="{00000000-0005-0000-0000-0000A6170000}"/>
    <cellStyle name="40% - Ênfase1 2 3 3 3" xfId="1477" xr:uid="{00000000-0005-0000-0000-0000A7170000}"/>
    <cellStyle name="40% - Ênfase1 2 3 3 3 2" xfId="4077" xr:uid="{00000000-0005-0000-0000-0000A8170000}"/>
    <cellStyle name="40% - Ênfase1 2 3 3 3 3" xfId="6656" xr:uid="{00000000-0005-0000-0000-0000A9170000}"/>
    <cellStyle name="40% - Ênfase1 2 3 3 3 4" xfId="9233" xr:uid="{00000000-0005-0000-0000-0000AA170000}"/>
    <cellStyle name="40% - Ênfase1 2 3 3 3 5" xfId="11811" xr:uid="{00000000-0005-0000-0000-0000AB170000}"/>
    <cellStyle name="40% - Ênfase1 2 3 3 3 6" xfId="14432" xr:uid="{00000000-0005-0000-0000-0000AC170000}"/>
    <cellStyle name="40% - Ênfase1 2 3 3 4" xfId="1478" xr:uid="{00000000-0005-0000-0000-0000AD170000}"/>
    <cellStyle name="40% - Ênfase1 2 3 3 4 2" xfId="4078" xr:uid="{00000000-0005-0000-0000-0000AE170000}"/>
    <cellStyle name="40% - Ênfase1 2 3 3 4 3" xfId="6657" xr:uid="{00000000-0005-0000-0000-0000AF170000}"/>
    <cellStyle name="40% - Ênfase1 2 3 3 4 4" xfId="9234" xr:uid="{00000000-0005-0000-0000-0000B0170000}"/>
    <cellStyle name="40% - Ênfase1 2 3 3 4 5" xfId="11812" xr:uid="{00000000-0005-0000-0000-0000B1170000}"/>
    <cellStyle name="40% - Ênfase1 2 3 3 4 6" xfId="14433" xr:uid="{00000000-0005-0000-0000-0000B2170000}"/>
    <cellStyle name="40% - Ênfase1 2 3 3 5" xfId="3003" xr:uid="{00000000-0005-0000-0000-0000B3170000}"/>
    <cellStyle name="40% - Ênfase1 2 3 3 6" xfId="5582" xr:uid="{00000000-0005-0000-0000-0000B4170000}"/>
    <cellStyle name="40% - Ênfase1 2 3 3 7" xfId="8159" xr:uid="{00000000-0005-0000-0000-0000B5170000}"/>
    <cellStyle name="40% - Ênfase1 2 3 3 8" xfId="10737" xr:uid="{00000000-0005-0000-0000-0000B6170000}"/>
    <cellStyle name="40% - Ênfase1 2 3 3 9" xfId="13358" xr:uid="{00000000-0005-0000-0000-0000B7170000}"/>
    <cellStyle name="40% - Ênfase1 2 3 4" xfId="623" xr:uid="{00000000-0005-0000-0000-0000B8170000}"/>
    <cellStyle name="40% - Ênfase1 2 3 4 2" xfId="1479" xr:uid="{00000000-0005-0000-0000-0000B9170000}"/>
    <cellStyle name="40% - Ênfase1 2 3 4 2 2" xfId="4079" xr:uid="{00000000-0005-0000-0000-0000BA170000}"/>
    <cellStyle name="40% - Ênfase1 2 3 4 2 3" xfId="6658" xr:uid="{00000000-0005-0000-0000-0000BB170000}"/>
    <cellStyle name="40% - Ênfase1 2 3 4 2 4" xfId="9235" xr:uid="{00000000-0005-0000-0000-0000BC170000}"/>
    <cellStyle name="40% - Ênfase1 2 3 4 2 5" xfId="11813" xr:uid="{00000000-0005-0000-0000-0000BD170000}"/>
    <cellStyle name="40% - Ênfase1 2 3 4 2 6" xfId="14434" xr:uid="{00000000-0005-0000-0000-0000BE170000}"/>
    <cellStyle name="40% - Ênfase1 2 3 4 3" xfId="1480" xr:uid="{00000000-0005-0000-0000-0000BF170000}"/>
    <cellStyle name="40% - Ênfase1 2 3 4 3 2" xfId="4080" xr:uid="{00000000-0005-0000-0000-0000C0170000}"/>
    <cellStyle name="40% - Ênfase1 2 3 4 3 3" xfId="6659" xr:uid="{00000000-0005-0000-0000-0000C1170000}"/>
    <cellStyle name="40% - Ênfase1 2 3 4 3 4" xfId="9236" xr:uid="{00000000-0005-0000-0000-0000C2170000}"/>
    <cellStyle name="40% - Ênfase1 2 3 4 3 5" xfId="11814" xr:uid="{00000000-0005-0000-0000-0000C3170000}"/>
    <cellStyle name="40% - Ênfase1 2 3 4 3 6" xfId="14435" xr:uid="{00000000-0005-0000-0000-0000C4170000}"/>
    <cellStyle name="40% - Ênfase1 2 3 4 4" xfId="1481" xr:uid="{00000000-0005-0000-0000-0000C5170000}"/>
    <cellStyle name="40% - Ênfase1 2 3 4 4 2" xfId="4081" xr:uid="{00000000-0005-0000-0000-0000C6170000}"/>
    <cellStyle name="40% - Ênfase1 2 3 4 4 3" xfId="6660" xr:uid="{00000000-0005-0000-0000-0000C7170000}"/>
    <cellStyle name="40% - Ênfase1 2 3 4 4 4" xfId="9237" xr:uid="{00000000-0005-0000-0000-0000C8170000}"/>
    <cellStyle name="40% - Ênfase1 2 3 4 4 5" xfId="11815" xr:uid="{00000000-0005-0000-0000-0000C9170000}"/>
    <cellStyle name="40% - Ênfase1 2 3 4 4 6" xfId="14436" xr:uid="{00000000-0005-0000-0000-0000CA170000}"/>
    <cellStyle name="40% - Ênfase1 2 3 4 5" xfId="3224" xr:uid="{00000000-0005-0000-0000-0000CB170000}"/>
    <cellStyle name="40% - Ênfase1 2 3 4 6" xfId="5803" xr:uid="{00000000-0005-0000-0000-0000CC170000}"/>
    <cellStyle name="40% - Ênfase1 2 3 4 7" xfId="8380" xr:uid="{00000000-0005-0000-0000-0000CD170000}"/>
    <cellStyle name="40% - Ênfase1 2 3 4 8" xfId="10958" xr:uid="{00000000-0005-0000-0000-0000CE170000}"/>
    <cellStyle name="40% - Ênfase1 2 3 4 9" xfId="13579" xr:uid="{00000000-0005-0000-0000-0000CF170000}"/>
    <cellStyle name="40% - Ênfase1 2 3 5" xfId="1482" xr:uid="{00000000-0005-0000-0000-0000D0170000}"/>
    <cellStyle name="40% - Ênfase1 2 3 5 2" xfId="4082" xr:uid="{00000000-0005-0000-0000-0000D1170000}"/>
    <cellStyle name="40% - Ênfase1 2 3 5 3" xfId="6661" xr:uid="{00000000-0005-0000-0000-0000D2170000}"/>
    <cellStyle name="40% - Ênfase1 2 3 5 4" xfId="9238" xr:uid="{00000000-0005-0000-0000-0000D3170000}"/>
    <cellStyle name="40% - Ênfase1 2 3 5 5" xfId="11816" xr:uid="{00000000-0005-0000-0000-0000D4170000}"/>
    <cellStyle name="40% - Ênfase1 2 3 5 6" xfId="14437" xr:uid="{00000000-0005-0000-0000-0000D5170000}"/>
    <cellStyle name="40% - Ênfase1 2 3 6" xfId="1483" xr:uid="{00000000-0005-0000-0000-0000D6170000}"/>
    <cellStyle name="40% - Ênfase1 2 3 6 2" xfId="4083" xr:uid="{00000000-0005-0000-0000-0000D7170000}"/>
    <cellStyle name="40% - Ênfase1 2 3 6 3" xfId="6662" xr:uid="{00000000-0005-0000-0000-0000D8170000}"/>
    <cellStyle name="40% - Ênfase1 2 3 6 4" xfId="9239" xr:uid="{00000000-0005-0000-0000-0000D9170000}"/>
    <cellStyle name="40% - Ênfase1 2 3 6 5" xfId="11817" xr:uid="{00000000-0005-0000-0000-0000DA170000}"/>
    <cellStyle name="40% - Ênfase1 2 3 6 6" xfId="14438" xr:uid="{00000000-0005-0000-0000-0000DB170000}"/>
    <cellStyle name="40% - Ênfase1 2 3 7" xfId="1484" xr:uid="{00000000-0005-0000-0000-0000DC170000}"/>
    <cellStyle name="40% - Ênfase1 2 3 7 2" xfId="4084" xr:uid="{00000000-0005-0000-0000-0000DD170000}"/>
    <cellStyle name="40% - Ênfase1 2 3 7 3" xfId="6663" xr:uid="{00000000-0005-0000-0000-0000DE170000}"/>
    <cellStyle name="40% - Ênfase1 2 3 7 4" xfId="9240" xr:uid="{00000000-0005-0000-0000-0000DF170000}"/>
    <cellStyle name="40% - Ênfase1 2 3 7 5" xfId="11818" xr:uid="{00000000-0005-0000-0000-0000E0170000}"/>
    <cellStyle name="40% - Ênfase1 2 3 7 6" xfId="14439" xr:uid="{00000000-0005-0000-0000-0000E1170000}"/>
    <cellStyle name="40% - Ênfase1 2 3 8" xfId="2781" xr:uid="{00000000-0005-0000-0000-0000E2170000}"/>
    <cellStyle name="40% - Ênfase1 2 3 9" xfId="5360" xr:uid="{00000000-0005-0000-0000-0000E3170000}"/>
    <cellStyle name="40% - Ênfase1 2 4" xfId="114" xr:uid="{00000000-0005-0000-0000-0000E4170000}"/>
    <cellStyle name="40% - Ênfase1 2 4 10" xfId="10453" xr:uid="{00000000-0005-0000-0000-0000E5170000}"/>
    <cellStyle name="40% - Ênfase1 2 4 11" xfId="13074" xr:uid="{00000000-0005-0000-0000-0000E6170000}"/>
    <cellStyle name="40% - Ênfase1 2 4 2" xfId="340" xr:uid="{00000000-0005-0000-0000-0000E7170000}"/>
    <cellStyle name="40% - Ênfase1 2 4 2 2" xfId="1485" xr:uid="{00000000-0005-0000-0000-0000E8170000}"/>
    <cellStyle name="40% - Ênfase1 2 4 2 2 2" xfId="4085" xr:uid="{00000000-0005-0000-0000-0000E9170000}"/>
    <cellStyle name="40% - Ênfase1 2 4 2 2 3" xfId="6664" xr:uid="{00000000-0005-0000-0000-0000EA170000}"/>
    <cellStyle name="40% - Ênfase1 2 4 2 2 4" xfId="9241" xr:uid="{00000000-0005-0000-0000-0000EB170000}"/>
    <cellStyle name="40% - Ênfase1 2 4 2 2 5" xfId="11819" xr:uid="{00000000-0005-0000-0000-0000EC170000}"/>
    <cellStyle name="40% - Ênfase1 2 4 2 2 6" xfId="14440" xr:uid="{00000000-0005-0000-0000-0000ED170000}"/>
    <cellStyle name="40% - Ênfase1 2 4 2 3" xfId="1486" xr:uid="{00000000-0005-0000-0000-0000EE170000}"/>
    <cellStyle name="40% - Ênfase1 2 4 2 3 2" xfId="4086" xr:uid="{00000000-0005-0000-0000-0000EF170000}"/>
    <cellStyle name="40% - Ênfase1 2 4 2 3 3" xfId="6665" xr:uid="{00000000-0005-0000-0000-0000F0170000}"/>
    <cellStyle name="40% - Ênfase1 2 4 2 3 4" xfId="9242" xr:uid="{00000000-0005-0000-0000-0000F1170000}"/>
    <cellStyle name="40% - Ênfase1 2 4 2 3 5" xfId="11820" xr:uid="{00000000-0005-0000-0000-0000F2170000}"/>
    <cellStyle name="40% - Ênfase1 2 4 2 3 6" xfId="14441" xr:uid="{00000000-0005-0000-0000-0000F3170000}"/>
    <cellStyle name="40% - Ênfase1 2 4 2 4" xfId="1487" xr:uid="{00000000-0005-0000-0000-0000F4170000}"/>
    <cellStyle name="40% - Ênfase1 2 4 2 4 2" xfId="4087" xr:uid="{00000000-0005-0000-0000-0000F5170000}"/>
    <cellStyle name="40% - Ênfase1 2 4 2 4 3" xfId="6666" xr:uid="{00000000-0005-0000-0000-0000F6170000}"/>
    <cellStyle name="40% - Ênfase1 2 4 2 4 4" xfId="9243" xr:uid="{00000000-0005-0000-0000-0000F7170000}"/>
    <cellStyle name="40% - Ênfase1 2 4 2 4 5" xfId="11821" xr:uid="{00000000-0005-0000-0000-0000F8170000}"/>
    <cellStyle name="40% - Ênfase1 2 4 2 4 6" xfId="14442" xr:uid="{00000000-0005-0000-0000-0000F9170000}"/>
    <cellStyle name="40% - Ênfase1 2 4 2 5" xfId="2941" xr:uid="{00000000-0005-0000-0000-0000FA170000}"/>
    <cellStyle name="40% - Ênfase1 2 4 2 6" xfId="5520" xr:uid="{00000000-0005-0000-0000-0000FB170000}"/>
    <cellStyle name="40% - Ênfase1 2 4 2 7" xfId="8097" xr:uid="{00000000-0005-0000-0000-0000FC170000}"/>
    <cellStyle name="40% - Ênfase1 2 4 2 8" xfId="10675" xr:uid="{00000000-0005-0000-0000-0000FD170000}"/>
    <cellStyle name="40% - Ênfase1 2 4 2 9" xfId="13296" xr:uid="{00000000-0005-0000-0000-0000FE170000}"/>
    <cellStyle name="40% - Ênfase1 2 4 3" xfId="561" xr:uid="{00000000-0005-0000-0000-0000FF170000}"/>
    <cellStyle name="40% - Ênfase1 2 4 3 2" xfId="1488" xr:uid="{00000000-0005-0000-0000-000000180000}"/>
    <cellStyle name="40% - Ênfase1 2 4 3 2 2" xfId="4088" xr:uid="{00000000-0005-0000-0000-000001180000}"/>
    <cellStyle name="40% - Ênfase1 2 4 3 2 3" xfId="6667" xr:uid="{00000000-0005-0000-0000-000002180000}"/>
    <cellStyle name="40% - Ênfase1 2 4 3 2 4" xfId="9244" xr:uid="{00000000-0005-0000-0000-000003180000}"/>
    <cellStyle name="40% - Ênfase1 2 4 3 2 5" xfId="11822" xr:uid="{00000000-0005-0000-0000-000004180000}"/>
    <cellStyle name="40% - Ênfase1 2 4 3 2 6" xfId="14443" xr:uid="{00000000-0005-0000-0000-000005180000}"/>
    <cellStyle name="40% - Ênfase1 2 4 3 3" xfId="1489" xr:uid="{00000000-0005-0000-0000-000006180000}"/>
    <cellStyle name="40% - Ênfase1 2 4 3 3 2" xfId="4089" xr:uid="{00000000-0005-0000-0000-000007180000}"/>
    <cellStyle name="40% - Ênfase1 2 4 3 3 3" xfId="6668" xr:uid="{00000000-0005-0000-0000-000008180000}"/>
    <cellStyle name="40% - Ênfase1 2 4 3 3 4" xfId="9245" xr:uid="{00000000-0005-0000-0000-000009180000}"/>
    <cellStyle name="40% - Ênfase1 2 4 3 3 5" xfId="11823" xr:uid="{00000000-0005-0000-0000-00000A180000}"/>
    <cellStyle name="40% - Ênfase1 2 4 3 3 6" xfId="14444" xr:uid="{00000000-0005-0000-0000-00000B180000}"/>
    <cellStyle name="40% - Ênfase1 2 4 3 4" xfId="3162" xr:uid="{00000000-0005-0000-0000-00000C180000}"/>
    <cellStyle name="40% - Ênfase1 2 4 3 5" xfId="5741" xr:uid="{00000000-0005-0000-0000-00000D180000}"/>
    <cellStyle name="40% - Ênfase1 2 4 3 6" xfId="8318" xr:uid="{00000000-0005-0000-0000-00000E180000}"/>
    <cellStyle name="40% - Ênfase1 2 4 3 7" xfId="10896" xr:uid="{00000000-0005-0000-0000-00000F180000}"/>
    <cellStyle name="40% - Ênfase1 2 4 3 8" xfId="13517" xr:uid="{00000000-0005-0000-0000-000010180000}"/>
    <cellStyle name="40% - Ênfase1 2 4 4" xfId="1490" xr:uid="{00000000-0005-0000-0000-000011180000}"/>
    <cellStyle name="40% - Ênfase1 2 4 4 2" xfId="4090" xr:uid="{00000000-0005-0000-0000-000012180000}"/>
    <cellStyle name="40% - Ênfase1 2 4 4 3" xfId="6669" xr:uid="{00000000-0005-0000-0000-000013180000}"/>
    <cellStyle name="40% - Ênfase1 2 4 4 4" xfId="9246" xr:uid="{00000000-0005-0000-0000-000014180000}"/>
    <cellStyle name="40% - Ênfase1 2 4 4 5" xfId="11824" xr:uid="{00000000-0005-0000-0000-000015180000}"/>
    <cellStyle name="40% - Ênfase1 2 4 4 6" xfId="14445" xr:uid="{00000000-0005-0000-0000-000016180000}"/>
    <cellStyle name="40% - Ênfase1 2 4 5" xfId="1491" xr:uid="{00000000-0005-0000-0000-000017180000}"/>
    <cellStyle name="40% - Ênfase1 2 4 5 2" xfId="4091" xr:uid="{00000000-0005-0000-0000-000018180000}"/>
    <cellStyle name="40% - Ênfase1 2 4 5 3" xfId="6670" xr:uid="{00000000-0005-0000-0000-000019180000}"/>
    <cellStyle name="40% - Ênfase1 2 4 5 4" xfId="9247" xr:uid="{00000000-0005-0000-0000-00001A180000}"/>
    <cellStyle name="40% - Ênfase1 2 4 5 5" xfId="11825" xr:uid="{00000000-0005-0000-0000-00001B180000}"/>
    <cellStyle name="40% - Ênfase1 2 4 5 6" xfId="14446" xr:uid="{00000000-0005-0000-0000-00001C180000}"/>
    <cellStyle name="40% - Ênfase1 2 4 6" xfId="1492" xr:uid="{00000000-0005-0000-0000-00001D180000}"/>
    <cellStyle name="40% - Ênfase1 2 4 6 2" xfId="4092" xr:uid="{00000000-0005-0000-0000-00001E180000}"/>
    <cellStyle name="40% - Ênfase1 2 4 6 3" xfId="6671" xr:uid="{00000000-0005-0000-0000-00001F180000}"/>
    <cellStyle name="40% - Ênfase1 2 4 6 4" xfId="9248" xr:uid="{00000000-0005-0000-0000-000020180000}"/>
    <cellStyle name="40% - Ênfase1 2 4 6 5" xfId="11826" xr:uid="{00000000-0005-0000-0000-000021180000}"/>
    <cellStyle name="40% - Ênfase1 2 4 6 6" xfId="14447" xr:uid="{00000000-0005-0000-0000-000022180000}"/>
    <cellStyle name="40% - Ênfase1 2 4 7" xfId="2719" xr:uid="{00000000-0005-0000-0000-000023180000}"/>
    <cellStyle name="40% - Ênfase1 2 4 8" xfId="5298" xr:uid="{00000000-0005-0000-0000-000024180000}"/>
    <cellStyle name="40% - Ênfase1 2 4 9" xfId="7875" xr:uid="{00000000-0005-0000-0000-000025180000}"/>
    <cellStyle name="40% - Ênfase1 2 5" xfId="212" xr:uid="{00000000-0005-0000-0000-000026180000}"/>
    <cellStyle name="40% - Ênfase1 2 5 10" xfId="10547" xr:uid="{00000000-0005-0000-0000-000027180000}"/>
    <cellStyle name="40% - Ênfase1 2 5 11" xfId="13168" xr:uid="{00000000-0005-0000-0000-000028180000}"/>
    <cellStyle name="40% - Ênfase1 2 5 2" xfId="433" xr:uid="{00000000-0005-0000-0000-000029180000}"/>
    <cellStyle name="40% - Ênfase1 2 5 2 2" xfId="1493" xr:uid="{00000000-0005-0000-0000-00002A180000}"/>
    <cellStyle name="40% - Ênfase1 2 5 2 2 2" xfId="4093" xr:uid="{00000000-0005-0000-0000-00002B180000}"/>
    <cellStyle name="40% - Ênfase1 2 5 2 2 3" xfId="6672" xr:uid="{00000000-0005-0000-0000-00002C180000}"/>
    <cellStyle name="40% - Ênfase1 2 5 2 2 4" xfId="9249" xr:uid="{00000000-0005-0000-0000-00002D180000}"/>
    <cellStyle name="40% - Ênfase1 2 5 2 2 5" xfId="11827" xr:uid="{00000000-0005-0000-0000-00002E180000}"/>
    <cellStyle name="40% - Ênfase1 2 5 2 2 6" xfId="14448" xr:uid="{00000000-0005-0000-0000-00002F180000}"/>
    <cellStyle name="40% - Ênfase1 2 5 2 3" xfId="1494" xr:uid="{00000000-0005-0000-0000-000030180000}"/>
    <cellStyle name="40% - Ênfase1 2 5 2 3 2" xfId="4094" xr:uid="{00000000-0005-0000-0000-000031180000}"/>
    <cellStyle name="40% - Ênfase1 2 5 2 3 3" xfId="6673" xr:uid="{00000000-0005-0000-0000-000032180000}"/>
    <cellStyle name="40% - Ênfase1 2 5 2 3 4" xfId="9250" xr:uid="{00000000-0005-0000-0000-000033180000}"/>
    <cellStyle name="40% - Ênfase1 2 5 2 3 5" xfId="11828" xr:uid="{00000000-0005-0000-0000-000034180000}"/>
    <cellStyle name="40% - Ênfase1 2 5 2 3 6" xfId="14449" xr:uid="{00000000-0005-0000-0000-000035180000}"/>
    <cellStyle name="40% - Ênfase1 2 5 2 4" xfId="1495" xr:uid="{00000000-0005-0000-0000-000036180000}"/>
    <cellStyle name="40% - Ênfase1 2 5 2 4 2" xfId="4095" xr:uid="{00000000-0005-0000-0000-000037180000}"/>
    <cellStyle name="40% - Ênfase1 2 5 2 4 3" xfId="6674" xr:uid="{00000000-0005-0000-0000-000038180000}"/>
    <cellStyle name="40% - Ênfase1 2 5 2 4 4" xfId="9251" xr:uid="{00000000-0005-0000-0000-000039180000}"/>
    <cellStyle name="40% - Ênfase1 2 5 2 4 5" xfId="11829" xr:uid="{00000000-0005-0000-0000-00003A180000}"/>
    <cellStyle name="40% - Ênfase1 2 5 2 4 6" xfId="14450" xr:uid="{00000000-0005-0000-0000-00003B180000}"/>
    <cellStyle name="40% - Ênfase1 2 5 2 5" xfId="3034" xr:uid="{00000000-0005-0000-0000-00003C180000}"/>
    <cellStyle name="40% - Ênfase1 2 5 2 6" xfId="5613" xr:uid="{00000000-0005-0000-0000-00003D180000}"/>
    <cellStyle name="40% - Ênfase1 2 5 2 7" xfId="8190" xr:uid="{00000000-0005-0000-0000-00003E180000}"/>
    <cellStyle name="40% - Ênfase1 2 5 2 8" xfId="10768" xr:uid="{00000000-0005-0000-0000-00003F180000}"/>
    <cellStyle name="40% - Ênfase1 2 5 2 9" xfId="13389" xr:uid="{00000000-0005-0000-0000-000040180000}"/>
    <cellStyle name="40% - Ênfase1 2 5 3" xfId="654" xr:uid="{00000000-0005-0000-0000-000041180000}"/>
    <cellStyle name="40% - Ênfase1 2 5 3 2" xfId="1496" xr:uid="{00000000-0005-0000-0000-000042180000}"/>
    <cellStyle name="40% - Ênfase1 2 5 3 2 2" xfId="4096" xr:uid="{00000000-0005-0000-0000-000043180000}"/>
    <cellStyle name="40% - Ênfase1 2 5 3 2 3" xfId="6675" xr:uid="{00000000-0005-0000-0000-000044180000}"/>
    <cellStyle name="40% - Ênfase1 2 5 3 2 4" xfId="9252" xr:uid="{00000000-0005-0000-0000-000045180000}"/>
    <cellStyle name="40% - Ênfase1 2 5 3 2 5" xfId="11830" xr:uid="{00000000-0005-0000-0000-000046180000}"/>
    <cellStyle name="40% - Ênfase1 2 5 3 2 6" xfId="14451" xr:uid="{00000000-0005-0000-0000-000047180000}"/>
    <cellStyle name="40% - Ênfase1 2 5 3 3" xfId="1497" xr:uid="{00000000-0005-0000-0000-000048180000}"/>
    <cellStyle name="40% - Ênfase1 2 5 3 3 2" xfId="4097" xr:uid="{00000000-0005-0000-0000-000049180000}"/>
    <cellStyle name="40% - Ênfase1 2 5 3 3 3" xfId="6676" xr:uid="{00000000-0005-0000-0000-00004A180000}"/>
    <cellStyle name="40% - Ênfase1 2 5 3 3 4" xfId="9253" xr:uid="{00000000-0005-0000-0000-00004B180000}"/>
    <cellStyle name="40% - Ênfase1 2 5 3 3 5" xfId="11831" xr:uid="{00000000-0005-0000-0000-00004C180000}"/>
    <cellStyle name="40% - Ênfase1 2 5 3 3 6" xfId="14452" xr:uid="{00000000-0005-0000-0000-00004D180000}"/>
    <cellStyle name="40% - Ênfase1 2 5 3 4" xfId="3255" xr:uid="{00000000-0005-0000-0000-00004E180000}"/>
    <cellStyle name="40% - Ênfase1 2 5 3 5" xfId="5834" xr:uid="{00000000-0005-0000-0000-00004F180000}"/>
    <cellStyle name="40% - Ênfase1 2 5 3 6" xfId="8411" xr:uid="{00000000-0005-0000-0000-000050180000}"/>
    <cellStyle name="40% - Ênfase1 2 5 3 7" xfId="10989" xr:uid="{00000000-0005-0000-0000-000051180000}"/>
    <cellStyle name="40% - Ênfase1 2 5 3 8" xfId="13610" xr:uid="{00000000-0005-0000-0000-000052180000}"/>
    <cellStyle name="40% - Ênfase1 2 5 4" xfId="1498" xr:uid="{00000000-0005-0000-0000-000053180000}"/>
    <cellStyle name="40% - Ênfase1 2 5 4 2" xfId="4098" xr:uid="{00000000-0005-0000-0000-000054180000}"/>
    <cellStyle name="40% - Ênfase1 2 5 4 3" xfId="6677" xr:uid="{00000000-0005-0000-0000-000055180000}"/>
    <cellStyle name="40% - Ênfase1 2 5 4 4" xfId="9254" xr:uid="{00000000-0005-0000-0000-000056180000}"/>
    <cellStyle name="40% - Ênfase1 2 5 4 5" xfId="11832" xr:uid="{00000000-0005-0000-0000-000057180000}"/>
    <cellStyle name="40% - Ênfase1 2 5 4 6" xfId="14453" xr:uid="{00000000-0005-0000-0000-000058180000}"/>
    <cellStyle name="40% - Ênfase1 2 5 5" xfId="1499" xr:uid="{00000000-0005-0000-0000-000059180000}"/>
    <cellStyle name="40% - Ênfase1 2 5 5 2" xfId="4099" xr:uid="{00000000-0005-0000-0000-00005A180000}"/>
    <cellStyle name="40% - Ênfase1 2 5 5 3" xfId="6678" xr:uid="{00000000-0005-0000-0000-00005B180000}"/>
    <cellStyle name="40% - Ênfase1 2 5 5 4" xfId="9255" xr:uid="{00000000-0005-0000-0000-00005C180000}"/>
    <cellStyle name="40% - Ênfase1 2 5 5 5" xfId="11833" xr:uid="{00000000-0005-0000-0000-00005D180000}"/>
    <cellStyle name="40% - Ênfase1 2 5 5 6" xfId="14454" xr:uid="{00000000-0005-0000-0000-00005E180000}"/>
    <cellStyle name="40% - Ênfase1 2 5 6" xfId="1500" xr:uid="{00000000-0005-0000-0000-00005F180000}"/>
    <cellStyle name="40% - Ênfase1 2 5 6 2" xfId="4100" xr:uid="{00000000-0005-0000-0000-000060180000}"/>
    <cellStyle name="40% - Ênfase1 2 5 6 3" xfId="6679" xr:uid="{00000000-0005-0000-0000-000061180000}"/>
    <cellStyle name="40% - Ênfase1 2 5 6 4" xfId="9256" xr:uid="{00000000-0005-0000-0000-000062180000}"/>
    <cellStyle name="40% - Ênfase1 2 5 6 5" xfId="11834" xr:uid="{00000000-0005-0000-0000-000063180000}"/>
    <cellStyle name="40% - Ênfase1 2 5 6 6" xfId="14455" xr:uid="{00000000-0005-0000-0000-000064180000}"/>
    <cellStyle name="40% - Ênfase1 2 5 7" xfId="2813" xr:uid="{00000000-0005-0000-0000-000065180000}"/>
    <cellStyle name="40% - Ênfase1 2 5 8" xfId="5392" xr:uid="{00000000-0005-0000-0000-000066180000}"/>
    <cellStyle name="40% - Ênfase1 2 5 9" xfId="7969" xr:uid="{00000000-0005-0000-0000-000067180000}"/>
    <cellStyle name="40% - Ênfase1 2 6" xfId="307" xr:uid="{00000000-0005-0000-0000-000068180000}"/>
    <cellStyle name="40% - Ênfase1 2 6 2" xfId="1501" xr:uid="{00000000-0005-0000-0000-000069180000}"/>
    <cellStyle name="40% - Ênfase1 2 6 2 2" xfId="4101" xr:uid="{00000000-0005-0000-0000-00006A180000}"/>
    <cellStyle name="40% - Ênfase1 2 6 2 3" xfId="6680" xr:uid="{00000000-0005-0000-0000-00006B180000}"/>
    <cellStyle name="40% - Ênfase1 2 6 2 4" xfId="9257" xr:uid="{00000000-0005-0000-0000-00006C180000}"/>
    <cellStyle name="40% - Ênfase1 2 6 2 5" xfId="11835" xr:uid="{00000000-0005-0000-0000-00006D180000}"/>
    <cellStyle name="40% - Ênfase1 2 6 2 6" xfId="14456" xr:uid="{00000000-0005-0000-0000-00006E180000}"/>
    <cellStyle name="40% - Ênfase1 2 6 3" xfId="1502" xr:uid="{00000000-0005-0000-0000-00006F180000}"/>
    <cellStyle name="40% - Ênfase1 2 6 3 2" xfId="4102" xr:uid="{00000000-0005-0000-0000-000070180000}"/>
    <cellStyle name="40% - Ênfase1 2 6 3 3" xfId="6681" xr:uid="{00000000-0005-0000-0000-000071180000}"/>
    <cellStyle name="40% - Ênfase1 2 6 3 4" xfId="9258" xr:uid="{00000000-0005-0000-0000-000072180000}"/>
    <cellStyle name="40% - Ênfase1 2 6 3 5" xfId="11836" xr:uid="{00000000-0005-0000-0000-000073180000}"/>
    <cellStyle name="40% - Ênfase1 2 6 3 6" xfId="14457" xr:uid="{00000000-0005-0000-0000-000074180000}"/>
    <cellStyle name="40% - Ênfase1 2 6 4" xfId="1503" xr:uid="{00000000-0005-0000-0000-000075180000}"/>
    <cellStyle name="40% - Ênfase1 2 6 4 2" xfId="4103" xr:uid="{00000000-0005-0000-0000-000076180000}"/>
    <cellStyle name="40% - Ênfase1 2 6 4 3" xfId="6682" xr:uid="{00000000-0005-0000-0000-000077180000}"/>
    <cellStyle name="40% - Ênfase1 2 6 4 4" xfId="9259" xr:uid="{00000000-0005-0000-0000-000078180000}"/>
    <cellStyle name="40% - Ênfase1 2 6 4 5" xfId="11837" xr:uid="{00000000-0005-0000-0000-000079180000}"/>
    <cellStyle name="40% - Ênfase1 2 6 4 6" xfId="14458" xr:uid="{00000000-0005-0000-0000-00007A180000}"/>
    <cellStyle name="40% - Ênfase1 2 6 5" xfId="2908" xr:uid="{00000000-0005-0000-0000-00007B180000}"/>
    <cellStyle name="40% - Ênfase1 2 6 6" xfId="5487" xr:uid="{00000000-0005-0000-0000-00007C180000}"/>
    <cellStyle name="40% - Ênfase1 2 6 7" xfId="8064" xr:uid="{00000000-0005-0000-0000-00007D180000}"/>
    <cellStyle name="40% - Ênfase1 2 6 8" xfId="10642" xr:uid="{00000000-0005-0000-0000-00007E180000}"/>
    <cellStyle name="40% - Ênfase1 2 6 9" xfId="13263" xr:uid="{00000000-0005-0000-0000-00007F180000}"/>
    <cellStyle name="40% - Ênfase1 2 7" xfId="528" xr:uid="{00000000-0005-0000-0000-000080180000}"/>
    <cellStyle name="40% - Ênfase1 2 7 2" xfId="1504" xr:uid="{00000000-0005-0000-0000-000081180000}"/>
    <cellStyle name="40% - Ênfase1 2 7 2 2" xfId="4104" xr:uid="{00000000-0005-0000-0000-000082180000}"/>
    <cellStyle name="40% - Ênfase1 2 7 2 3" xfId="6683" xr:uid="{00000000-0005-0000-0000-000083180000}"/>
    <cellStyle name="40% - Ênfase1 2 7 2 4" xfId="9260" xr:uid="{00000000-0005-0000-0000-000084180000}"/>
    <cellStyle name="40% - Ênfase1 2 7 2 5" xfId="11838" xr:uid="{00000000-0005-0000-0000-000085180000}"/>
    <cellStyle name="40% - Ênfase1 2 7 2 6" xfId="14459" xr:uid="{00000000-0005-0000-0000-000086180000}"/>
    <cellStyle name="40% - Ênfase1 2 7 3" xfId="1505" xr:uid="{00000000-0005-0000-0000-000087180000}"/>
    <cellStyle name="40% - Ênfase1 2 7 3 2" xfId="4105" xr:uid="{00000000-0005-0000-0000-000088180000}"/>
    <cellStyle name="40% - Ênfase1 2 7 3 3" xfId="6684" xr:uid="{00000000-0005-0000-0000-000089180000}"/>
    <cellStyle name="40% - Ênfase1 2 7 3 4" xfId="9261" xr:uid="{00000000-0005-0000-0000-00008A180000}"/>
    <cellStyle name="40% - Ênfase1 2 7 3 5" xfId="11839" xr:uid="{00000000-0005-0000-0000-00008B180000}"/>
    <cellStyle name="40% - Ênfase1 2 7 3 6" xfId="14460" xr:uid="{00000000-0005-0000-0000-00008C180000}"/>
    <cellStyle name="40% - Ênfase1 2 7 4" xfId="1506" xr:uid="{00000000-0005-0000-0000-00008D180000}"/>
    <cellStyle name="40% - Ênfase1 2 7 4 2" xfId="4106" xr:uid="{00000000-0005-0000-0000-00008E180000}"/>
    <cellStyle name="40% - Ênfase1 2 7 4 3" xfId="6685" xr:uid="{00000000-0005-0000-0000-00008F180000}"/>
    <cellStyle name="40% - Ênfase1 2 7 4 4" xfId="9262" xr:uid="{00000000-0005-0000-0000-000090180000}"/>
    <cellStyle name="40% - Ênfase1 2 7 4 5" xfId="11840" xr:uid="{00000000-0005-0000-0000-000091180000}"/>
    <cellStyle name="40% - Ênfase1 2 7 4 6" xfId="14461" xr:uid="{00000000-0005-0000-0000-000092180000}"/>
    <cellStyle name="40% - Ênfase1 2 7 5" xfId="3129" xr:uid="{00000000-0005-0000-0000-000093180000}"/>
    <cellStyle name="40% - Ênfase1 2 7 6" xfId="5708" xr:uid="{00000000-0005-0000-0000-000094180000}"/>
    <cellStyle name="40% - Ênfase1 2 7 7" xfId="8285" xr:uid="{00000000-0005-0000-0000-000095180000}"/>
    <cellStyle name="40% - Ênfase1 2 7 8" xfId="10863" xr:uid="{00000000-0005-0000-0000-000096180000}"/>
    <cellStyle name="40% - Ênfase1 2 7 9" xfId="13484" xr:uid="{00000000-0005-0000-0000-000097180000}"/>
    <cellStyle name="40% - Ênfase1 2 8" xfId="1507" xr:uid="{00000000-0005-0000-0000-000098180000}"/>
    <cellStyle name="40% - Ênfase1 2 8 2" xfId="4107" xr:uid="{00000000-0005-0000-0000-000099180000}"/>
    <cellStyle name="40% - Ênfase1 2 8 3" xfId="6686" xr:uid="{00000000-0005-0000-0000-00009A180000}"/>
    <cellStyle name="40% - Ênfase1 2 8 4" xfId="9263" xr:uid="{00000000-0005-0000-0000-00009B180000}"/>
    <cellStyle name="40% - Ênfase1 2 8 5" xfId="11841" xr:uid="{00000000-0005-0000-0000-00009C180000}"/>
    <cellStyle name="40% - Ênfase1 2 8 6" xfId="14462" xr:uid="{00000000-0005-0000-0000-00009D180000}"/>
    <cellStyle name="40% - Ênfase1 2 9" xfId="1508" xr:uid="{00000000-0005-0000-0000-00009E180000}"/>
    <cellStyle name="40% - Ênfase1 2 9 2" xfId="4108" xr:uid="{00000000-0005-0000-0000-00009F180000}"/>
    <cellStyle name="40% - Ênfase1 2 9 3" xfId="6687" xr:uid="{00000000-0005-0000-0000-0000A0180000}"/>
    <cellStyle name="40% - Ênfase1 2 9 4" xfId="9264" xr:uid="{00000000-0005-0000-0000-0000A1180000}"/>
    <cellStyle name="40% - Ênfase1 2 9 5" xfId="11842" xr:uid="{00000000-0005-0000-0000-0000A2180000}"/>
    <cellStyle name="40% - Ênfase1 2 9 6" xfId="14463" xr:uid="{00000000-0005-0000-0000-0000A3180000}"/>
    <cellStyle name="40% - Ênfase1 3" xfId="137" xr:uid="{00000000-0005-0000-0000-0000A4180000}"/>
    <cellStyle name="40% - Ênfase1 3 10" xfId="7894" xr:uid="{00000000-0005-0000-0000-0000A5180000}"/>
    <cellStyle name="40% - Ênfase1 3 11" xfId="10472" xr:uid="{00000000-0005-0000-0000-0000A6180000}"/>
    <cellStyle name="40% - Ênfase1 3 12" xfId="13093" xr:uid="{00000000-0005-0000-0000-0000A7180000}"/>
    <cellStyle name="40% - Ênfase1 3 2" xfId="233" xr:uid="{00000000-0005-0000-0000-0000A8180000}"/>
    <cellStyle name="40% - Ênfase1 3 2 10" xfId="10568" xr:uid="{00000000-0005-0000-0000-0000A9180000}"/>
    <cellStyle name="40% - Ênfase1 3 2 11" xfId="13189" xr:uid="{00000000-0005-0000-0000-0000AA180000}"/>
    <cellStyle name="40% - Ênfase1 3 2 2" xfId="454" xr:uid="{00000000-0005-0000-0000-0000AB180000}"/>
    <cellStyle name="40% - Ênfase1 3 2 2 2" xfId="1509" xr:uid="{00000000-0005-0000-0000-0000AC180000}"/>
    <cellStyle name="40% - Ênfase1 3 2 2 2 2" xfId="4109" xr:uid="{00000000-0005-0000-0000-0000AD180000}"/>
    <cellStyle name="40% - Ênfase1 3 2 2 2 3" xfId="6688" xr:uid="{00000000-0005-0000-0000-0000AE180000}"/>
    <cellStyle name="40% - Ênfase1 3 2 2 2 4" xfId="9265" xr:uid="{00000000-0005-0000-0000-0000AF180000}"/>
    <cellStyle name="40% - Ênfase1 3 2 2 2 5" xfId="11843" xr:uid="{00000000-0005-0000-0000-0000B0180000}"/>
    <cellStyle name="40% - Ênfase1 3 2 2 2 6" xfId="14464" xr:uid="{00000000-0005-0000-0000-0000B1180000}"/>
    <cellStyle name="40% - Ênfase1 3 2 2 3" xfId="1510" xr:uid="{00000000-0005-0000-0000-0000B2180000}"/>
    <cellStyle name="40% - Ênfase1 3 2 2 3 2" xfId="4110" xr:uid="{00000000-0005-0000-0000-0000B3180000}"/>
    <cellStyle name="40% - Ênfase1 3 2 2 3 3" xfId="6689" xr:uid="{00000000-0005-0000-0000-0000B4180000}"/>
    <cellStyle name="40% - Ênfase1 3 2 2 3 4" xfId="9266" xr:uid="{00000000-0005-0000-0000-0000B5180000}"/>
    <cellStyle name="40% - Ênfase1 3 2 2 3 5" xfId="11844" xr:uid="{00000000-0005-0000-0000-0000B6180000}"/>
    <cellStyle name="40% - Ênfase1 3 2 2 3 6" xfId="14465" xr:uid="{00000000-0005-0000-0000-0000B7180000}"/>
    <cellStyle name="40% - Ênfase1 3 2 2 4" xfId="1511" xr:uid="{00000000-0005-0000-0000-0000B8180000}"/>
    <cellStyle name="40% - Ênfase1 3 2 2 4 2" xfId="4111" xr:uid="{00000000-0005-0000-0000-0000B9180000}"/>
    <cellStyle name="40% - Ênfase1 3 2 2 4 3" xfId="6690" xr:uid="{00000000-0005-0000-0000-0000BA180000}"/>
    <cellStyle name="40% - Ênfase1 3 2 2 4 4" xfId="9267" xr:uid="{00000000-0005-0000-0000-0000BB180000}"/>
    <cellStyle name="40% - Ênfase1 3 2 2 4 5" xfId="11845" xr:uid="{00000000-0005-0000-0000-0000BC180000}"/>
    <cellStyle name="40% - Ênfase1 3 2 2 4 6" xfId="14466" xr:uid="{00000000-0005-0000-0000-0000BD180000}"/>
    <cellStyle name="40% - Ênfase1 3 2 2 5" xfId="3055" xr:uid="{00000000-0005-0000-0000-0000BE180000}"/>
    <cellStyle name="40% - Ênfase1 3 2 2 6" xfId="5634" xr:uid="{00000000-0005-0000-0000-0000BF180000}"/>
    <cellStyle name="40% - Ênfase1 3 2 2 7" xfId="8211" xr:uid="{00000000-0005-0000-0000-0000C0180000}"/>
    <cellStyle name="40% - Ênfase1 3 2 2 8" xfId="10789" xr:uid="{00000000-0005-0000-0000-0000C1180000}"/>
    <cellStyle name="40% - Ênfase1 3 2 2 9" xfId="13410" xr:uid="{00000000-0005-0000-0000-0000C2180000}"/>
    <cellStyle name="40% - Ênfase1 3 2 3" xfId="675" xr:uid="{00000000-0005-0000-0000-0000C3180000}"/>
    <cellStyle name="40% - Ênfase1 3 2 3 2" xfId="1512" xr:uid="{00000000-0005-0000-0000-0000C4180000}"/>
    <cellStyle name="40% - Ênfase1 3 2 3 2 2" xfId="4112" xr:uid="{00000000-0005-0000-0000-0000C5180000}"/>
    <cellStyle name="40% - Ênfase1 3 2 3 2 3" xfId="6691" xr:uid="{00000000-0005-0000-0000-0000C6180000}"/>
    <cellStyle name="40% - Ênfase1 3 2 3 2 4" xfId="9268" xr:uid="{00000000-0005-0000-0000-0000C7180000}"/>
    <cellStyle name="40% - Ênfase1 3 2 3 2 5" xfId="11846" xr:uid="{00000000-0005-0000-0000-0000C8180000}"/>
    <cellStyle name="40% - Ênfase1 3 2 3 2 6" xfId="14467" xr:uid="{00000000-0005-0000-0000-0000C9180000}"/>
    <cellStyle name="40% - Ênfase1 3 2 3 3" xfId="1513" xr:uid="{00000000-0005-0000-0000-0000CA180000}"/>
    <cellStyle name="40% - Ênfase1 3 2 3 3 2" xfId="4113" xr:uid="{00000000-0005-0000-0000-0000CB180000}"/>
    <cellStyle name="40% - Ênfase1 3 2 3 3 3" xfId="6692" xr:uid="{00000000-0005-0000-0000-0000CC180000}"/>
    <cellStyle name="40% - Ênfase1 3 2 3 3 4" xfId="9269" xr:uid="{00000000-0005-0000-0000-0000CD180000}"/>
    <cellStyle name="40% - Ênfase1 3 2 3 3 5" xfId="11847" xr:uid="{00000000-0005-0000-0000-0000CE180000}"/>
    <cellStyle name="40% - Ênfase1 3 2 3 3 6" xfId="14468" xr:uid="{00000000-0005-0000-0000-0000CF180000}"/>
    <cellStyle name="40% - Ênfase1 3 2 3 4" xfId="3276" xr:uid="{00000000-0005-0000-0000-0000D0180000}"/>
    <cellStyle name="40% - Ênfase1 3 2 3 5" xfId="5855" xr:uid="{00000000-0005-0000-0000-0000D1180000}"/>
    <cellStyle name="40% - Ênfase1 3 2 3 6" xfId="8432" xr:uid="{00000000-0005-0000-0000-0000D2180000}"/>
    <cellStyle name="40% - Ênfase1 3 2 3 7" xfId="11010" xr:uid="{00000000-0005-0000-0000-0000D3180000}"/>
    <cellStyle name="40% - Ênfase1 3 2 3 8" xfId="13631" xr:uid="{00000000-0005-0000-0000-0000D4180000}"/>
    <cellStyle name="40% - Ênfase1 3 2 4" xfId="1514" xr:uid="{00000000-0005-0000-0000-0000D5180000}"/>
    <cellStyle name="40% - Ênfase1 3 2 4 2" xfId="4114" xr:uid="{00000000-0005-0000-0000-0000D6180000}"/>
    <cellStyle name="40% - Ênfase1 3 2 4 3" xfId="6693" xr:uid="{00000000-0005-0000-0000-0000D7180000}"/>
    <cellStyle name="40% - Ênfase1 3 2 4 4" xfId="9270" xr:uid="{00000000-0005-0000-0000-0000D8180000}"/>
    <cellStyle name="40% - Ênfase1 3 2 4 5" xfId="11848" xr:uid="{00000000-0005-0000-0000-0000D9180000}"/>
    <cellStyle name="40% - Ênfase1 3 2 4 6" xfId="14469" xr:uid="{00000000-0005-0000-0000-0000DA180000}"/>
    <cellStyle name="40% - Ênfase1 3 2 5" xfId="1515" xr:uid="{00000000-0005-0000-0000-0000DB180000}"/>
    <cellStyle name="40% - Ênfase1 3 2 5 2" xfId="4115" xr:uid="{00000000-0005-0000-0000-0000DC180000}"/>
    <cellStyle name="40% - Ênfase1 3 2 5 3" xfId="6694" xr:uid="{00000000-0005-0000-0000-0000DD180000}"/>
    <cellStyle name="40% - Ênfase1 3 2 5 4" xfId="9271" xr:uid="{00000000-0005-0000-0000-0000DE180000}"/>
    <cellStyle name="40% - Ênfase1 3 2 5 5" xfId="11849" xr:uid="{00000000-0005-0000-0000-0000DF180000}"/>
    <cellStyle name="40% - Ênfase1 3 2 5 6" xfId="14470" xr:uid="{00000000-0005-0000-0000-0000E0180000}"/>
    <cellStyle name="40% - Ênfase1 3 2 6" xfId="1516" xr:uid="{00000000-0005-0000-0000-0000E1180000}"/>
    <cellStyle name="40% - Ênfase1 3 2 6 2" xfId="4116" xr:uid="{00000000-0005-0000-0000-0000E2180000}"/>
    <cellStyle name="40% - Ênfase1 3 2 6 3" xfId="6695" xr:uid="{00000000-0005-0000-0000-0000E3180000}"/>
    <cellStyle name="40% - Ênfase1 3 2 6 4" xfId="9272" xr:uid="{00000000-0005-0000-0000-0000E4180000}"/>
    <cellStyle name="40% - Ênfase1 3 2 6 5" xfId="11850" xr:uid="{00000000-0005-0000-0000-0000E5180000}"/>
    <cellStyle name="40% - Ênfase1 3 2 6 6" xfId="14471" xr:uid="{00000000-0005-0000-0000-0000E6180000}"/>
    <cellStyle name="40% - Ênfase1 3 2 7" xfId="2834" xr:uid="{00000000-0005-0000-0000-0000E7180000}"/>
    <cellStyle name="40% - Ênfase1 3 2 8" xfId="5413" xr:uid="{00000000-0005-0000-0000-0000E8180000}"/>
    <cellStyle name="40% - Ênfase1 3 2 9" xfId="7990" xr:uid="{00000000-0005-0000-0000-0000E9180000}"/>
    <cellStyle name="40% - Ênfase1 3 3" xfId="359" xr:uid="{00000000-0005-0000-0000-0000EA180000}"/>
    <cellStyle name="40% - Ênfase1 3 3 2" xfId="1517" xr:uid="{00000000-0005-0000-0000-0000EB180000}"/>
    <cellStyle name="40% - Ênfase1 3 3 2 2" xfId="4117" xr:uid="{00000000-0005-0000-0000-0000EC180000}"/>
    <cellStyle name="40% - Ênfase1 3 3 2 3" xfId="6696" xr:uid="{00000000-0005-0000-0000-0000ED180000}"/>
    <cellStyle name="40% - Ênfase1 3 3 2 4" xfId="9273" xr:uid="{00000000-0005-0000-0000-0000EE180000}"/>
    <cellStyle name="40% - Ênfase1 3 3 2 5" xfId="11851" xr:uid="{00000000-0005-0000-0000-0000EF180000}"/>
    <cellStyle name="40% - Ênfase1 3 3 2 6" xfId="14472" xr:uid="{00000000-0005-0000-0000-0000F0180000}"/>
    <cellStyle name="40% - Ênfase1 3 3 3" xfId="1518" xr:uid="{00000000-0005-0000-0000-0000F1180000}"/>
    <cellStyle name="40% - Ênfase1 3 3 3 2" xfId="4118" xr:uid="{00000000-0005-0000-0000-0000F2180000}"/>
    <cellStyle name="40% - Ênfase1 3 3 3 3" xfId="6697" xr:uid="{00000000-0005-0000-0000-0000F3180000}"/>
    <cellStyle name="40% - Ênfase1 3 3 3 4" xfId="9274" xr:uid="{00000000-0005-0000-0000-0000F4180000}"/>
    <cellStyle name="40% - Ênfase1 3 3 3 5" xfId="11852" xr:uid="{00000000-0005-0000-0000-0000F5180000}"/>
    <cellStyle name="40% - Ênfase1 3 3 3 6" xfId="14473" xr:uid="{00000000-0005-0000-0000-0000F6180000}"/>
    <cellStyle name="40% - Ênfase1 3 3 4" xfId="1519" xr:uid="{00000000-0005-0000-0000-0000F7180000}"/>
    <cellStyle name="40% - Ênfase1 3 3 4 2" xfId="4119" xr:uid="{00000000-0005-0000-0000-0000F8180000}"/>
    <cellStyle name="40% - Ênfase1 3 3 4 3" xfId="6698" xr:uid="{00000000-0005-0000-0000-0000F9180000}"/>
    <cellStyle name="40% - Ênfase1 3 3 4 4" xfId="9275" xr:uid="{00000000-0005-0000-0000-0000FA180000}"/>
    <cellStyle name="40% - Ênfase1 3 3 4 5" xfId="11853" xr:uid="{00000000-0005-0000-0000-0000FB180000}"/>
    <cellStyle name="40% - Ênfase1 3 3 4 6" xfId="14474" xr:uid="{00000000-0005-0000-0000-0000FC180000}"/>
    <cellStyle name="40% - Ênfase1 3 3 5" xfId="2960" xr:uid="{00000000-0005-0000-0000-0000FD180000}"/>
    <cellStyle name="40% - Ênfase1 3 3 6" xfId="5539" xr:uid="{00000000-0005-0000-0000-0000FE180000}"/>
    <cellStyle name="40% - Ênfase1 3 3 7" xfId="8116" xr:uid="{00000000-0005-0000-0000-0000FF180000}"/>
    <cellStyle name="40% - Ênfase1 3 3 8" xfId="10694" xr:uid="{00000000-0005-0000-0000-000000190000}"/>
    <cellStyle name="40% - Ênfase1 3 3 9" xfId="13315" xr:uid="{00000000-0005-0000-0000-000001190000}"/>
    <cellStyle name="40% - Ênfase1 3 4" xfId="580" xr:uid="{00000000-0005-0000-0000-000002190000}"/>
    <cellStyle name="40% - Ênfase1 3 4 2" xfId="1520" xr:uid="{00000000-0005-0000-0000-000003190000}"/>
    <cellStyle name="40% - Ênfase1 3 4 2 2" xfId="4120" xr:uid="{00000000-0005-0000-0000-000004190000}"/>
    <cellStyle name="40% - Ênfase1 3 4 2 3" xfId="6699" xr:uid="{00000000-0005-0000-0000-000005190000}"/>
    <cellStyle name="40% - Ênfase1 3 4 2 4" xfId="9276" xr:uid="{00000000-0005-0000-0000-000006190000}"/>
    <cellStyle name="40% - Ênfase1 3 4 2 5" xfId="11854" xr:uid="{00000000-0005-0000-0000-000007190000}"/>
    <cellStyle name="40% - Ênfase1 3 4 2 6" xfId="14475" xr:uid="{00000000-0005-0000-0000-000008190000}"/>
    <cellStyle name="40% - Ênfase1 3 4 3" xfId="1521" xr:uid="{00000000-0005-0000-0000-000009190000}"/>
    <cellStyle name="40% - Ênfase1 3 4 3 2" xfId="4121" xr:uid="{00000000-0005-0000-0000-00000A190000}"/>
    <cellStyle name="40% - Ênfase1 3 4 3 3" xfId="6700" xr:uid="{00000000-0005-0000-0000-00000B190000}"/>
    <cellStyle name="40% - Ênfase1 3 4 3 4" xfId="9277" xr:uid="{00000000-0005-0000-0000-00000C190000}"/>
    <cellStyle name="40% - Ênfase1 3 4 3 5" xfId="11855" xr:uid="{00000000-0005-0000-0000-00000D190000}"/>
    <cellStyle name="40% - Ênfase1 3 4 3 6" xfId="14476" xr:uid="{00000000-0005-0000-0000-00000E190000}"/>
    <cellStyle name="40% - Ênfase1 3 4 4" xfId="1522" xr:uid="{00000000-0005-0000-0000-00000F190000}"/>
    <cellStyle name="40% - Ênfase1 3 4 4 2" xfId="4122" xr:uid="{00000000-0005-0000-0000-000010190000}"/>
    <cellStyle name="40% - Ênfase1 3 4 4 3" xfId="6701" xr:uid="{00000000-0005-0000-0000-000011190000}"/>
    <cellStyle name="40% - Ênfase1 3 4 4 4" xfId="9278" xr:uid="{00000000-0005-0000-0000-000012190000}"/>
    <cellStyle name="40% - Ênfase1 3 4 4 5" xfId="11856" xr:uid="{00000000-0005-0000-0000-000013190000}"/>
    <cellStyle name="40% - Ênfase1 3 4 4 6" xfId="14477" xr:uid="{00000000-0005-0000-0000-000014190000}"/>
    <cellStyle name="40% - Ênfase1 3 4 5" xfId="3181" xr:uid="{00000000-0005-0000-0000-000015190000}"/>
    <cellStyle name="40% - Ênfase1 3 4 6" xfId="5760" xr:uid="{00000000-0005-0000-0000-000016190000}"/>
    <cellStyle name="40% - Ênfase1 3 4 7" xfId="8337" xr:uid="{00000000-0005-0000-0000-000017190000}"/>
    <cellStyle name="40% - Ênfase1 3 4 8" xfId="10915" xr:uid="{00000000-0005-0000-0000-000018190000}"/>
    <cellStyle name="40% - Ênfase1 3 4 9" xfId="13536" xr:uid="{00000000-0005-0000-0000-000019190000}"/>
    <cellStyle name="40% - Ênfase1 3 5" xfId="1523" xr:uid="{00000000-0005-0000-0000-00001A190000}"/>
    <cellStyle name="40% - Ênfase1 3 5 2" xfId="4123" xr:uid="{00000000-0005-0000-0000-00001B190000}"/>
    <cellStyle name="40% - Ênfase1 3 5 3" xfId="6702" xr:uid="{00000000-0005-0000-0000-00001C190000}"/>
    <cellStyle name="40% - Ênfase1 3 5 4" xfId="9279" xr:uid="{00000000-0005-0000-0000-00001D190000}"/>
    <cellStyle name="40% - Ênfase1 3 5 5" xfId="11857" xr:uid="{00000000-0005-0000-0000-00001E190000}"/>
    <cellStyle name="40% - Ênfase1 3 5 6" xfId="14478" xr:uid="{00000000-0005-0000-0000-00001F190000}"/>
    <cellStyle name="40% - Ênfase1 3 6" xfId="1524" xr:uid="{00000000-0005-0000-0000-000020190000}"/>
    <cellStyle name="40% - Ênfase1 3 6 2" xfId="4124" xr:uid="{00000000-0005-0000-0000-000021190000}"/>
    <cellStyle name="40% - Ênfase1 3 6 3" xfId="6703" xr:uid="{00000000-0005-0000-0000-000022190000}"/>
    <cellStyle name="40% - Ênfase1 3 6 4" xfId="9280" xr:uid="{00000000-0005-0000-0000-000023190000}"/>
    <cellStyle name="40% - Ênfase1 3 6 5" xfId="11858" xr:uid="{00000000-0005-0000-0000-000024190000}"/>
    <cellStyle name="40% - Ênfase1 3 6 6" xfId="14479" xr:uid="{00000000-0005-0000-0000-000025190000}"/>
    <cellStyle name="40% - Ênfase1 3 7" xfId="1525" xr:uid="{00000000-0005-0000-0000-000026190000}"/>
    <cellStyle name="40% - Ênfase1 3 7 2" xfId="4125" xr:uid="{00000000-0005-0000-0000-000027190000}"/>
    <cellStyle name="40% - Ênfase1 3 7 3" xfId="6704" xr:uid="{00000000-0005-0000-0000-000028190000}"/>
    <cellStyle name="40% - Ênfase1 3 7 4" xfId="9281" xr:uid="{00000000-0005-0000-0000-000029190000}"/>
    <cellStyle name="40% - Ênfase1 3 7 5" xfId="11859" xr:uid="{00000000-0005-0000-0000-00002A190000}"/>
    <cellStyle name="40% - Ênfase1 3 7 6" xfId="14480" xr:uid="{00000000-0005-0000-0000-00002B190000}"/>
    <cellStyle name="40% - Ênfase1 3 8" xfId="2738" xr:uid="{00000000-0005-0000-0000-00002C190000}"/>
    <cellStyle name="40% - Ênfase1 3 9" xfId="5317" xr:uid="{00000000-0005-0000-0000-00002D190000}"/>
    <cellStyle name="40% - Ênfase1 4" xfId="133" xr:uid="{00000000-0005-0000-0000-00002E190000}"/>
    <cellStyle name="40% - Ênfase1 4 10" xfId="7891" xr:uid="{00000000-0005-0000-0000-00002F190000}"/>
    <cellStyle name="40% - Ênfase1 4 11" xfId="10469" xr:uid="{00000000-0005-0000-0000-000030190000}"/>
    <cellStyle name="40% - Ênfase1 4 12" xfId="13090" xr:uid="{00000000-0005-0000-0000-000031190000}"/>
    <cellStyle name="40% - Ênfase1 4 2" xfId="230" xr:uid="{00000000-0005-0000-0000-000032190000}"/>
    <cellStyle name="40% - Ênfase1 4 2 10" xfId="10565" xr:uid="{00000000-0005-0000-0000-000033190000}"/>
    <cellStyle name="40% - Ênfase1 4 2 11" xfId="13186" xr:uid="{00000000-0005-0000-0000-000034190000}"/>
    <cellStyle name="40% - Ênfase1 4 2 2" xfId="451" xr:uid="{00000000-0005-0000-0000-000035190000}"/>
    <cellStyle name="40% - Ênfase1 4 2 2 2" xfId="1526" xr:uid="{00000000-0005-0000-0000-000036190000}"/>
    <cellStyle name="40% - Ênfase1 4 2 2 2 2" xfId="4126" xr:uid="{00000000-0005-0000-0000-000037190000}"/>
    <cellStyle name="40% - Ênfase1 4 2 2 2 3" xfId="6705" xr:uid="{00000000-0005-0000-0000-000038190000}"/>
    <cellStyle name="40% - Ênfase1 4 2 2 2 4" xfId="9282" xr:uid="{00000000-0005-0000-0000-000039190000}"/>
    <cellStyle name="40% - Ênfase1 4 2 2 2 5" xfId="11860" xr:uid="{00000000-0005-0000-0000-00003A190000}"/>
    <cellStyle name="40% - Ênfase1 4 2 2 2 6" xfId="14481" xr:uid="{00000000-0005-0000-0000-00003B190000}"/>
    <cellStyle name="40% - Ênfase1 4 2 2 3" xfId="1527" xr:uid="{00000000-0005-0000-0000-00003C190000}"/>
    <cellStyle name="40% - Ênfase1 4 2 2 3 2" xfId="4127" xr:uid="{00000000-0005-0000-0000-00003D190000}"/>
    <cellStyle name="40% - Ênfase1 4 2 2 3 3" xfId="6706" xr:uid="{00000000-0005-0000-0000-00003E190000}"/>
    <cellStyle name="40% - Ênfase1 4 2 2 3 4" xfId="9283" xr:uid="{00000000-0005-0000-0000-00003F190000}"/>
    <cellStyle name="40% - Ênfase1 4 2 2 3 5" xfId="11861" xr:uid="{00000000-0005-0000-0000-000040190000}"/>
    <cellStyle name="40% - Ênfase1 4 2 2 3 6" xfId="14482" xr:uid="{00000000-0005-0000-0000-000041190000}"/>
    <cellStyle name="40% - Ênfase1 4 2 2 4" xfId="1528" xr:uid="{00000000-0005-0000-0000-000042190000}"/>
    <cellStyle name="40% - Ênfase1 4 2 2 4 2" xfId="4128" xr:uid="{00000000-0005-0000-0000-000043190000}"/>
    <cellStyle name="40% - Ênfase1 4 2 2 4 3" xfId="6707" xr:uid="{00000000-0005-0000-0000-000044190000}"/>
    <cellStyle name="40% - Ênfase1 4 2 2 4 4" xfId="9284" xr:uid="{00000000-0005-0000-0000-000045190000}"/>
    <cellStyle name="40% - Ênfase1 4 2 2 4 5" xfId="11862" xr:uid="{00000000-0005-0000-0000-000046190000}"/>
    <cellStyle name="40% - Ênfase1 4 2 2 4 6" xfId="14483" xr:uid="{00000000-0005-0000-0000-000047190000}"/>
    <cellStyle name="40% - Ênfase1 4 2 2 5" xfId="3052" xr:uid="{00000000-0005-0000-0000-000048190000}"/>
    <cellStyle name="40% - Ênfase1 4 2 2 6" xfId="5631" xr:uid="{00000000-0005-0000-0000-000049190000}"/>
    <cellStyle name="40% - Ênfase1 4 2 2 7" xfId="8208" xr:uid="{00000000-0005-0000-0000-00004A190000}"/>
    <cellStyle name="40% - Ênfase1 4 2 2 8" xfId="10786" xr:uid="{00000000-0005-0000-0000-00004B190000}"/>
    <cellStyle name="40% - Ênfase1 4 2 2 9" xfId="13407" xr:uid="{00000000-0005-0000-0000-00004C190000}"/>
    <cellStyle name="40% - Ênfase1 4 2 3" xfId="672" xr:uid="{00000000-0005-0000-0000-00004D190000}"/>
    <cellStyle name="40% - Ênfase1 4 2 3 2" xfId="1529" xr:uid="{00000000-0005-0000-0000-00004E190000}"/>
    <cellStyle name="40% - Ênfase1 4 2 3 2 2" xfId="4129" xr:uid="{00000000-0005-0000-0000-00004F190000}"/>
    <cellStyle name="40% - Ênfase1 4 2 3 2 3" xfId="6708" xr:uid="{00000000-0005-0000-0000-000050190000}"/>
    <cellStyle name="40% - Ênfase1 4 2 3 2 4" xfId="9285" xr:uid="{00000000-0005-0000-0000-000051190000}"/>
    <cellStyle name="40% - Ênfase1 4 2 3 2 5" xfId="11863" xr:uid="{00000000-0005-0000-0000-000052190000}"/>
    <cellStyle name="40% - Ênfase1 4 2 3 2 6" xfId="14484" xr:uid="{00000000-0005-0000-0000-000053190000}"/>
    <cellStyle name="40% - Ênfase1 4 2 3 3" xfId="1530" xr:uid="{00000000-0005-0000-0000-000054190000}"/>
    <cellStyle name="40% - Ênfase1 4 2 3 3 2" xfId="4130" xr:uid="{00000000-0005-0000-0000-000055190000}"/>
    <cellStyle name="40% - Ênfase1 4 2 3 3 3" xfId="6709" xr:uid="{00000000-0005-0000-0000-000056190000}"/>
    <cellStyle name="40% - Ênfase1 4 2 3 3 4" xfId="9286" xr:uid="{00000000-0005-0000-0000-000057190000}"/>
    <cellStyle name="40% - Ênfase1 4 2 3 3 5" xfId="11864" xr:uid="{00000000-0005-0000-0000-000058190000}"/>
    <cellStyle name="40% - Ênfase1 4 2 3 3 6" xfId="14485" xr:uid="{00000000-0005-0000-0000-000059190000}"/>
    <cellStyle name="40% - Ênfase1 4 2 3 4" xfId="3273" xr:uid="{00000000-0005-0000-0000-00005A190000}"/>
    <cellStyle name="40% - Ênfase1 4 2 3 5" xfId="5852" xr:uid="{00000000-0005-0000-0000-00005B190000}"/>
    <cellStyle name="40% - Ênfase1 4 2 3 6" xfId="8429" xr:uid="{00000000-0005-0000-0000-00005C190000}"/>
    <cellStyle name="40% - Ênfase1 4 2 3 7" xfId="11007" xr:uid="{00000000-0005-0000-0000-00005D190000}"/>
    <cellStyle name="40% - Ênfase1 4 2 3 8" xfId="13628" xr:uid="{00000000-0005-0000-0000-00005E190000}"/>
    <cellStyle name="40% - Ênfase1 4 2 4" xfId="1531" xr:uid="{00000000-0005-0000-0000-00005F190000}"/>
    <cellStyle name="40% - Ênfase1 4 2 4 2" xfId="4131" xr:uid="{00000000-0005-0000-0000-000060190000}"/>
    <cellStyle name="40% - Ênfase1 4 2 4 3" xfId="6710" xr:uid="{00000000-0005-0000-0000-000061190000}"/>
    <cellStyle name="40% - Ênfase1 4 2 4 4" xfId="9287" xr:uid="{00000000-0005-0000-0000-000062190000}"/>
    <cellStyle name="40% - Ênfase1 4 2 4 5" xfId="11865" xr:uid="{00000000-0005-0000-0000-000063190000}"/>
    <cellStyle name="40% - Ênfase1 4 2 4 6" xfId="14486" xr:uid="{00000000-0005-0000-0000-000064190000}"/>
    <cellStyle name="40% - Ênfase1 4 2 5" xfId="1532" xr:uid="{00000000-0005-0000-0000-000065190000}"/>
    <cellStyle name="40% - Ênfase1 4 2 5 2" xfId="4132" xr:uid="{00000000-0005-0000-0000-000066190000}"/>
    <cellStyle name="40% - Ênfase1 4 2 5 3" xfId="6711" xr:uid="{00000000-0005-0000-0000-000067190000}"/>
    <cellStyle name="40% - Ênfase1 4 2 5 4" xfId="9288" xr:uid="{00000000-0005-0000-0000-000068190000}"/>
    <cellStyle name="40% - Ênfase1 4 2 5 5" xfId="11866" xr:uid="{00000000-0005-0000-0000-000069190000}"/>
    <cellStyle name="40% - Ênfase1 4 2 5 6" xfId="14487" xr:uid="{00000000-0005-0000-0000-00006A190000}"/>
    <cellStyle name="40% - Ênfase1 4 2 6" xfId="1533" xr:uid="{00000000-0005-0000-0000-00006B190000}"/>
    <cellStyle name="40% - Ênfase1 4 2 6 2" xfId="4133" xr:uid="{00000000-0005-0000-0000-00006C190000}"/>
    <cellStyle name="40% - Ênfase1 4 2 6 3" xfId="6712" xr:uid="{00000000-0005-0000-0000-00006D190000}"/>
    <cellStyle name="40% - Ênfase1 4 2 6 4" xfId="9289" xr:uid="{00000000-0005-0000-0000-00006E190000}"/>
    <cellStyle name="40% - Ênfase1 4 2 6 5" xfId="11867" xr:uid="{00000000-0005-0000-0000-00006F190000}"/>
    <cellStyle name="40% - Ênfase1 4 2 6 6" xfId="14488" xr:uid="{00000000-0005-0000-0000-000070190000}"/>
    <cellStyle name="40% - Ênfase1 4 2 7" xfId="2831" xr:uid="{00000000-0005-0000-0000-000071190000}"/>
    <cellStyle name="40% - Ênfase1 4 2 8" xfId="5410" xr:uid="{00000000-0005-0000-0000-000072190000}"/>
    <cellStyle name="40% - Ênfase1 4 2 9" xfId="7987" xr:uid="{00000000-0005-0000-0000-000073190000}"/>
    <cellStyle name="40% - Ênfase1 4 3" xfId="356" xr:uid="{00000000-0005-0000-0000-000074190000}"/>
    <cellStyle name="40% - Ênfase1 4 3 2" xfId="1534" xr:uid="{00000000-0005-0000-0000-000075190000}"/>
    <cellStyle name="40% - Ênfase1 4 3 2 2" xfId="4134" xr:uid="{00000000-0005-0000-0000-000076190000}"/>
    <cellStyle name="40% - Ênfase1 4 3 2 3" xfId="6713" xr:uid="{00000000-0005-0000-0000-000077190000}"/>
    <cellStyle name="40% - Ênfase1 4 3 2 4" xfId="9290" xr:uid="{00000000-0005-0000-0000-000078190000}"/>
    <cellStyle name="40% - Ênfase1 4 3 2 5" xfId="11868" xr:uid="{00000000-0005-0000-0000-000079190000}"/>
    <cellStyle name="40% - Ênfase1 4 3 2 6" xfId="14489" xr:uid="{00000000-0005-0000-0000-00007A190000}"/>
    <cellStyle name="40% - Ênfase1 4 3 3" xfId="1535" xr:uid="{00000000-0005-0000-0000-00007B190000}"/>
    <cellStyle name="40% - Ênfase1 4 3 3 2" xfId="4135" xr:uid="{00000000-0005-0000-0000-00007C190000}"/>
    <cellStyle name="40% - Ênfase1 4 3 3 3" xfId="6714" xr:uid="{00000000-0005-0000-0000-00007D190000}"/>
    <cellStyle name="40% - Ênfase1 4 3 3 4" xfId="9291" xr:uid="{00000000-0005-0000-0000-00007E190000}"/>
    <cellStyle name="40% - Ênfase1 4 3 3 5" xfId="11869" xr:uid="{00000000-0005-0000-0000-00007F190000}"/>
    <cellStyle name="40% - Ênfase1 4 3 3 6" xfId="14490" xr:uid="{00000000-0005-0000-0000-000080190000}"/>
    <cellStyle name="40% - Ênfase1 4 3 4" xfId="1536" xr:uid="{00000000-0005-0000-0000-000081190000}"/>
    <cellStyle name="40% - Ênfase1 4 3 4 2" xfId="4136" xr:uid="{00000000-0005-0000-0000-000082190000}"/>
    <cellStyle name="40% - Ênfase1 4 3 4 3" xfId="6715" xr:uid="{00000000-0005-0000-0000-000083190000}"/>
    <cellStyle name="40% - Ênfase1 4 3 4 4" xfId="9292" xr:uid="{00000000-0005-0000-0000-000084190000}"/>
    <cellStyle name="40% - Ênfase1 4 3 4 5" xfId="11870" xr:uid="{00000000-0005-0000-0000-000085190000}"/>
    <cellStyle name="40% - Ênfase1 4 3 4 6" xfId="14491" xr:uid="{00000000-0005-0000-0000-000086190000}"/>
    <cellStyle name="40% - Ênfase1 4 3 5" xfId="2957" xr:uid="{00000000-0005-0000-0000-000087190000}"/>
    <cellStyle name="40% - Ênfase1 4 3 6" xfId="5536" xr:uid="{00000000-0005-0000-0000-000088190000}"/>
    <cellStyle name="40% - Ênfase1 4 3 7" xfId="8113" xr:uid="{00000000-0005-0000-0000-000089190000}"/>
    <cellStyle name="40% - Ênfase1 4 3 8" xfId="10691" xr:uid="{00000000-0005-0000-0000-00008A190000}"/>
    <cellStyle name="40% - Ênfase1 4 3 9" xfId="13312" xr:uid="{00000000-0005-0000-0000-00008B190000}"/>
    <cellStyle name="40% - Ênfase1 4 4" xfId="577" xr:uid="{00000000-0005-0000-0000-00008C190000}"/>
    <cellStyle name="40% - Ênfase1 4 4 2" xfId="1537" xr:uid="{00000000-0005-0000-0000-00008D190000}"/>
    <cellStyle name="40% - Ênfase1 4 4 2 2" xfId="4137" xr:uid="{00000000-0005-0000-0000-00008E190000}"/>
    <cellStyle name="40% - Ênfase1 4 4 2 3" xfId="6716" xr:uid="{00000000-0005-0000-0000-00008F190000}"/>
    <cellStyle name="40% - Ênfase1 4 4 2 4" xfId="9293" xr:uid="{00000000-0005-0000-0000-000090190000}"/>
    <cellStyle name="40% - Ênfase1 4 4 2 5" xfId="11871" xr:uid="{00000000-0005-0000-0000-000091190000}"/>
    <cellStyle name="40% - Ênfase1 4 4 2 6" xfId="14492" xr:uid="{00000000-0005-0000-0000-000092190000}"/>
    <cellStyle name="40% - Ênfase1 4 4 3" xfId="1538" xr:uid="{00000000-0005-0000-0000-000093190000}"/>
    <cellStyle name="40% - Ênfase1 4 4 3 2" xfId="4138" xr:uid="{00000000-0005-0000-0000-000094190000}"/>
    <cellStyle name="40% - Ênfase1 4 4 3 3" xfId="6717" xr:uid="{00000000-0005-0000-0000-000095190000}"/>
    <cellStyle name="40% - Ênfase1 4 4 3 4" xfId="9294" xr:uid="{00000000-0005-0000-0000-000096190000}"/>
    <cellStyle name="40% - Ênfase1 4 4 3 5" xfId="11872" xr:uid="{00000000-0005-0000-0000-000097190000}"/>
    <cellStyle name="40% - Ênfase1 4 4 3 6" xfId="14493" xr:uid="{00000000-0005-0000-0000-000098190000}"/>
    <cellStyle name="40% - Ênfase1 4 4 4" xfId="1539" xr:uid="{00000000-0005-0000-0000-000099190000}"/>
    <cellStyle name="40% - Ênfase1 4 4 4 2" xfId="4139" xr:uid="{00000000-0005-0000-0000-00009A190000}"/>
    <cellStyle name="40% - Ênfase1 4 4 4 3" xfId="6718" xr:uid="{00000000-0005-0000-0000-00009B190000}"/>
    <cellStyle name="40% - Ênfase1 4 4 4 4" xfId="9295" xr:uid="{00000000-0005-0000-0000-00009C190000}"/>
    <cellStyle name="40% - Ênfase1 4 4 4 5" xfId="11873" xr:uid="{00000000-0005-0000-0000-00009D190000}"/>
    <cellStyle name="40% - Ênfase1 4 4 4 6" xfId="14494" xr:uid="{00000000-0005-0000-0000-00009E190000}"/>
    <cellStyle name="40% - Ênfase1 4 4 5" xfId="3178" xr:uid="{00000000-0005-0000-0000-00009F190000}"/>
    <cellStyle name="40% - Ênfase1 4 4 6" xfId="5757" xr:uid="{00000000-0005-0000-0000-0000A0190000}"/>
    <cellStyle name="40% - Ênfase1 4 4 7" xfId="8334" xr:uid="{00000000-0005-0000-0000-0000A1190000}"/>
    <cellStyle name="40% - Ênfase1 4 4 8" xfId="10912" xr:uid="{00000000-0005-0000-0000-0000A2190000}"/>
    <cellStyle name="40% - Ênfase1 4 4 9" xfId="13533" xr:uid="{00000000-0005-0000-0000-0000A3190000}"/>
    <cellStyle name="40% - Ênfase1 4 5" xfId="1540" xr:uid="{00000000-0005-0000-0000-0000A4190000}"/>
    <cellStyle name="40% - Ênfase1 4 5 2" xfId="4140" xr:uid="{00000000-0005-0000-0000-0000A5190000}"/>
    <cellStyle name="40% - Ênfase1 4 5 3" xfId="6719" xr:uid="{00000000-0005-0000-0000-0000A6190000}"/>
    <cellStyle name="40% - Ênfase1 4 5 4" xfId="9296" xr:uid="{00000000-0005-0000-0000-0000A7190000}"/>
    <cellStyle name="40% - Ênfase1 4 5 5" xfId="11874" xr:uid="{00000000-0005-0000-0000-0000A8190000}"/>
    <cellStyle name="40% - Ênfase1 4 5 6" xfId="14495" xr:uid="{00000000-0005-0000-0000-0000A9190000}"/>
    <cellStyle name="40% - Ênfase1 4 6" xfId="1541" xr:uid="{00000000-0005-0000-0000-0000AA190000}"/>
    <cellStyle name="40% - Ênfase1 4 6 2" xfId="4141" xr:uid="{00000000-0005-0000-0000-0000AB190000}"/>
    <cellStyle name="40% - Ênfase1 4 6 3" xfId="6720" xr:uid="{00000000-0005-0000-0000-0000AC190000}"/>
    <cellStyle name="40% - Ênfase1 4 6 4" xfId="9297" xr:uid="{00000000-0005-0000-0000-0000AD190000}"/>
    <cellStyle name="40% - Ênfase1 4 6 5" xfId="11875" xr:uid="{00000000-0005-0000-0000-0000AE190000}"/>
    <cellStyle name="40% - Ênfase1 4 6 6" xfId="14496" xr:uid="{00000000-0005-0000-0000-0000AF190000}"/>
    <cellStyle name="40% - Ênfase1 4 7" xfId="1542" xr:uid="{00000000-0005-0000-0000-0000B0190000}"/>
    <cellStyle name="40% - Ênfase1 4 7 2" xfId="4142" xr:uid="{00000000-0005-0000-0000-0000B1190000}"/>
    <cellStyle name="40% - Ênfase1 4 7 3" xfId="6721" xr:uid="{00000000-0005-0000-0000-0000B2190000}"/>
    <cellStyle name="40% - Ênfase1 4 7 4" xfId="9298" xr:uid="{00000000-0005-0000-0000-0000B3190000}"/>
    <cellStyle name="40% - Ênfase1 4 7 5" xfId="11876" xr:uid="{00000000-0005-0000-0000-0000B4190000}"/>
    <cellStyle name="40% - Ênfase1 4 7 6" xfId="14497" xr:uid="{00000000-0005-0000-0000-0000B5190000}"/>
    <cellStyle name="40% - Ênfase1 4 8" xfId="2735" xr:uid="{00000000-0005-0000-0000-0000B6190000}"/>
    <cellStyle name="40% - Ênfase1 4 9" xfId="5314" xr:uid="{00000000-0005-0000-0000-0000B7190000}"/>
    <cellStyle name="40% - Ênfase1 5" xfId="98" xr:uid="{00000000-0005-0000-0000-0000B8190000}"/>
    <cellStyle name="40% - Ênfase1 5 10" xfId="10437" xr:uid="{00000000-0005-0000-0000-0000B9190000}"/>
    <cellStyle name="40% - Ênfase1 5 11" xfId="13058" xr:uid="{00000000-0005-0000-0000-0000BA190000}"/>
    <cellStyle name="40% - Ênfase1 5 2" xfId="324" xr:uid="{00000000-0005-0000-0000-0000BB190000}"/>
    <cellStyle name="40% - Ênfase1 5 2 2" xfId="1543" xr:uid="{00000000-0005-0000-0000-0000BC190000}"/>
    <cellStyle name="40% - Ênfase1 5 2 2 2" xfId="4143" xr:uid="{00000000-0005-0000-0000-0000BD190000}"/>
    <cellStyle name="40% - Ênfase1 5 2 2 3" xfId="6722" xr:uid="{00000000-0005-0000-0000-0000BE190000}"/>
    <cellStyle name="40% - Ênfase1 5 2 2 4" xfId="9299" xr:uid="{00000000-0005-0000-0000-0000BF190000}"/>
    <cellStyle name="40% - Ênfase1 5 2 2 5" xfId="11877" xr:uid="{00000000-0005-0000-0000-0000C0190000}"/>
    <cellStyle name="40% - Ênfase1 5 2 2 6" xfId="14498" xr:uid="{00000000-0005-0000-0000-0000C1190000}"/>
    <cellStyle name="40% - Ênfase1 5 2 3" xfId="1544" xr:uid="{00000000-0005-0000-0000-0000C2190000}"/>
    <cellStyle name="40% - Ênfase1 5 2 3 2" xfId="4144" xr:uid="{00000000-0005-0000-0000-0000C3190000}"/>
    <cellStyle name="40% - Ênfase1 5 2 3 3" xfId="6723" xr:uid="{00000000-0005-0000-0000-0000C4190000}"/>
    <cellStyle name="40% - Ênfase1 5 2 3 4" xfId="9300" xr:uid="{00000000-0005-0000-0000-0000C5190000}"/>
    <cellStyle name="40% - Ênfase1 5 2 3 5" xfId="11878" xr:uid="{00000000-0005-0000-0000-0000C6190000}"/>
    <cellStyle name="40% - Ênfase1 5 2 3 6" xfId="14499" xr:uid="{00000000-0005-0000-0000-0000C7190000}"/>
    <cellStyle name="40% - Ênfase1 5 2 4" xfId="1545" xr:uid="{00000000-0005-0000-0000-0000C8190000}"/>
    <cellStyle name="40% - Ênfase1 5 2 4 2" xfId="4145" xr:uid="{00000000-0005-0000-0000-0000C9190000}"/>
    <cellStyle name="40% - Ênfase1 5 2 4 3" xfId="6724" xr:uid="{00000000-0005-0000-0000-0000CA190000}"/>
    <cellStyle name="40% - Ênfase1 5 2 4 4" xfId="9301" xr:uid="{00000000-0005-0000-0000-0000CB190000}"/>
    <cellStyle name="40% - Ênfase1 5 2 4 5" xfId="11879" xr:uid="{00000000-0005-0000-0000-0000CC190000}"/>
    <cellStyle name="40% - Ênfase1 5 2 4 6" xfId="14500" xr:uid="{00000000-0005-0000-0000-0000CD190000}"/>
    <cellStyle name="40% - Ênfase1 5 2 5" xfId="2925" xr:uid="{00000000-0005-0000-0000-0000CE190000}"/>
    <cellStyle name="40% - Ênfase1 5 2 6" xfId="5504" xr:uid="{00000000-0005-0000-0000-0000CF190000}"/>
    <cellStyle name="40% - Ênfase1 5 2 7" xfId="8081" xr:uid="{00000000-0005-0000-0000-0000D0190000}"/>
    <cellStyle name="40% - Ênfase1 5 2 8" xfId="10659" xr:uid="{00000000-0005-0000-0000-0000D1190000}"/>
    <cellStyle name="40% - Ênfase1 5 2 9" xfId="13280" xr:uid="{00000000-0005-0000-0000-0000D2190000}"/>
    <cellStyle name="40% - Ênfase1 5 3" xfId="545" xr:uid="{00000000-0005-0000-0000-0000D3190000}"/>
    <cellStyle name="40% - Ênfase1 5 3 2" xfId="1546" xr:uid="{00000000-0005-0000-0000-0000D4190000}"/>
    <cellStyle name="40% - Ênfase1 5 3 2 2" xfId="4146" xr:uid="{00000000-0005-0000-0000-0000D5190000}"/>
    <cellStyle name="40% - Ênfase1 5 3 2 3" xfId="6725" xr:uid="{00000000-0005-0000-0000-0000D6190000}"/>
    <cellStyle name="40% - Ênfase1 5 3 2 4" xfId="9302" xr:uid="{00000000-0005-0000-0000-0000D7190000}"/>
    <cellStyle name="40% - Ênfase1 5 3 2 5" xfId="11880" xr:uid="{00000000-0005-0000-0000-0000D8190000}"/>
    <cellStyle name="40% - Ênfase1 5 3 2 6" xfId="14501" xr:uid="{00000000-0005-0000-0000-0000D9190000}"/>
    <cellStyle name="40% - Ênfase1 5 3 3" xfId="1547" xr:uid="{00000000-0005-0000-0000-0000DA190000}"/>
    <cellStyle name="40% - Ênfase1 5 3 3 2" xfId="4147" xr:uid="{00000000-0005-0000-0000-0000DB190000}"/>
    <cellStyle name="40% - Ênfase1 5 3 3 3" xfId="6726" xr:uid="{00000000-0005-0000-0000-0000DC190000}"/>
    <cellStyle name="40% - Ênfase1 5 3 3 4" xfId="9303" xr:uid="{00000000-0005-0000-0000-0000DD190000}"/>
    <cellStyle name="40% - Ênfase1 5 3 3 5" xfId="11881" xr:uid="{00000000-0005-0000-0000-0000DE190000}"/>
    <cellStyle name="40% - Ênfase1 5 3 3 6" xfId="14502" xr:uid="{00000000-0005-0000-0000-0000DF190000}"/>
    <cellStyle name="40% - Ênfase1 5 3 4" xfId="3146" xr:uid="{00000000-0005-0000-0000-0000E0190000}"/>
    <cellStyle name="40% - Ênfase1 5 3 5" xfId="5725" xr:uid="{00000000-0005-0000-0000-0000E1190000}"/>
    <cellStyle name="40% - Ênfase1 5 3 6" xfId="8302" xr:uid="{00000000-0005-0000-0000-0000E2190000}"/>
    <cellStyle name="40% - Ênfase1 5 3 7" xfId="10880" xr:uid="{00000000-0005-0000-0000-0000E3190000}"/>
    <cellStyle name="40% - Ênfase1 5 3 8" xfId="13501" xr:uid="{00000000-0005-0000-0000-0000E4190000}"/>
    <cellStyle name="40% - Ênfase1 5 4" xfId="1548" xr:uid="{00000000-0005-0000-0000-0000E5190000}"/>
    <cellStyle name="40% - Ênfase1 5 4 2" xfId="4148" xr:uid="{00000000-0005-0000-0000-0000E6190000}"/>
    <cellStyle name="40% - Ênfase1 5 4 3" xfId="6727" xr:uid="{00000000-0005-0000-0000-0000E7190000}"/>
    <cellStyle name="40% - Ênfase1 5 4 4" xfId="9304" xr:uid="{00000000-0005-0000-0000-0000E8190000}"/>
    <cellStyle name="40% - Ênfase1 5 4 5" xfId="11882" xr:uid="{00000000-0005-0000-0000-0000E9190000}"/>
    <cellStyle name="40% - Ênfase1 5 4 6" xfId="14503" xr:uid="{00000000-0005-0000-0000-0000EA190000}"/>
    <cellStyle name="40% - Ênfase1 5 5" xfId="1549" xr:uid="{00000000-0005-0000-0000-0000EB190000}"/>
    <cellStyle name="40% - Ênfase1 5 5 2" xfId="4149" xr:uid="{00000000-0005-0000-0000-0000EC190000}"/>
    <cellStyle name="40% - Ênfase1 5 5 3" xfId="6728" xr:uid="{00000000-0005-0000-0000-0000ED190000}"/>
    <cellStyle name="40% - Ênfase1 5 5 4" xfId="9305" xr:uid="{00000000-0005-0000-0000-0000EE190000}"/>
    <cellStyle name="40% - Ênfase1 5 5 5" xfId="11883" xr:uid="{00000000-0005-0000-0000-0000EF190000}"/>
    <cellStyle name="40% - Ênfase1 5 5 6" xfId="14504" xr:uid="{00000000-0005-0000-0000-0000F0190000}"/>
    <cellStyle name="40% - Ênfase1 5 6" xfId="1550" xr:uid="{00000000-0005-0000-0000-0000F1190000}"/>
    <cellStyle name="40% - Ênfase1 5 6 2" xfId="4150" xr:uid="{00000000-0005-0000-0000-0000F2190000}"/>
    <cellStyle name="40% - Ênfase1 5 6 3" xfId="6729" xr:uid="{00000000-0005-0000-0000-0000F3190000}"/>
    <cellStyle name="40% - Ênfase1 5 6 4" xfId="9306" xr:uid="{00000000-0005-0000-0000-0000F4190000}"/>
    <cellStyle name="40% - Ênfase1 5 6 5" xfId="11884" xr:uid="{00000000-0005-0000-0000-0000F5190000}"/>
    <cellStyle name="40% - Ênfase1 5 6 6" xfId="14505" xr:uid="{00000000-0005-0000-0000-0000F6190000}"/>
    <cellStyle name="40% - Ênfase1 5 7" xfId="2703" xr:uid="{00000000-0005-0000-0000-0000F7190000}"/>
    <cellStyle name="40% - Ênfase1 5 8" xfId="5282" xr:uid="{00000000-0005-0000-0000-0000F8190000}"/>
    <cellStyle name="40% - Ênfase1 5 9" xfId="7859" xr:uid="{00000000-0005-0000-0000-0000F9190000}"/>
    <cellStyle name="40% - Ênfase1 6" xfId="195" xr:uid="{00000000-0005-0000-0000-0000FA190000}"/>
    <cellStyle name="40% - Ênfase1 6 10" xfId="10530" xr:uid="{00000000-0005-0000-0000-0000FB190000}"/>
    <cellStyle name="40% - Ênfase1 6 11" xfId="13151" xr:uid="{00000000-0005-0000-0000-0000FC190000}"/>
    <cellStyle name="40% - Ênfase1 6 2" xfId="417" xr:uid="{00000000-0005-0000-0000-0000FD190000}"/>
    <cellStyle name="40% - Ênfase1 6 2 2" xfId="1551" xr:uid="{00000000-0005-0000-0000-0000FE190000}"/>
    <cellStyle name="40% - Ênfase1 6 2 2 2" xfId="4151" xr:uid="{00000000-0005-0000-0000-0000FF190000}"/>
    <cellStyle name="40% - Ênfase1 6 2 2 3" xfId="6730" xr:uid="{00000000-0005-0000-0000-0000001A0000}"/>
    <cellStyle name="40% - Ênfase1 6 2 2 4" xfId="9307" xr:uid="{00000000-0005-0000-0000-0000011A0000}"/>
    <cellStyle name="40% - Ênfase1 6 2 2 5" xfId="11885" xr:uid="{00000000-0005-0000-0000-0000021A0000}"/>
    <cellStyle name="40% - Ênfase1 6 2 2 6" xfId="14506" xr:uid="{00000000-0005-0000-0000-0000031A0000}"/>
    <cellStyle name="40% - Ênfase1 6 2 3" xfId="1552" xr:uid="{00000000-0005-0000-0000-0000041A0000}"/>
    <cellStyle name="40% - Ênfase1 6 2 3 2" xfId="4152" xr:uid="{00000000-0005-0000-0000-0000051A0000}"/>
    <cellStyle name="40% - Ênfase1 6 2 3 3" xfId="6731" xr:uid="{00000000-0005-0000-0000-0000061A0000}"/>
    <cellStyle name="40% - Ênfase1 6 2 3 4" xfId="9308" xr:uid="{00000000-0005-0000-0000-0000071A0000}"/>
    <cellStyle name="40% - Ênfase1 6 2 3 5" xfId="11886" xr:uid="{00000000-0005-0000-0000-0000081A0000}"/>
    <cellStyle name="40% - Ênfase1 6 2 3 6" xfId="14507" xr:uid="{00000000-0005-0000-0000-0000091A0000}"/>
    <cellStyle name="40% - Ênfase1 6 2 4" xfId="1553" xr:uid="{00000000-0005-0000-0000-00000A1A0000}"/>
    <cellStyle name="40% - Ênfase1 6 2 4 2" xfId="4153" xr:uid="{00000000-0005-0000-0000-00000B1A0000}"/>
    <cellStyle name="40% - Ênfase1 6 2 4 3" xfId="6732" xr:uid="{00000000-0005-0000-0000-00000C1A0000}"/>
    <cellStyle name="40% - Ênfase1 6 2 4 4" xfId="9309" xr:uid="{00000000-0005-0000-0000-00000D1A0000}"/>
    <cellStyle name="40% - Ênfase1 6 2 4 5" xfId="11887" xr:uid="{00000000-0005-0000-0000-00000E1A0000}"/>
    <cellStyle name="40% - Ênfase1 6 2 4 6" xfId="14508" xr:uid="{00000000-0005-0000-0000-00000F1A0000}"/>
    <cellStyle name="40% - Ênfase1 6 2 5" xfId="3018" xr:uid="{00000000-0005-0000-0000-0000101A0000}"/>
    <cellStyle name="40% - Ênfase1 6 2 6" xfId="5597" xr:uid="{00000000-0005-0000-0000-0000111A0000}"/>
    <cellStyle name="40% - Ênfase1 6 2 7" xfId="8174" xr:uid="{00000000-0005-0000-0000-0000121A0000}"/>
    <cellStyle name="40% - Ênfase1 6 2 8" xfId="10752" xr:uid="{00000000-0005-0000-0000-0000131A0000}"/>
    <cellStyle name="40% - Ênfase1 6 2 9" xfId="13373" xr:uid="{00000000-0005-0000-0000-0000141A0000}"/>
    <cellStyle name="40% - Ênfase1 6 3" xfId="638" xr:uid="{00000000-0005-0000-0000-0000151A0000}"/>
    <cellStyle name="40% - Ênfase1 6 3 2" xfId="1554" xr:uid="{00000000-0005-0000-0000-0000161A0000}"/>
    <cellStyle name="40% - Ênfase1 6 3 2 2" xfId="4154" xr:uid="{00000000-0005-0000-0000-0000171A0000}"/>
    <cellStyle name="40% - Ênfase1 6 3 2 3" xfId="6733" xr:uid="{00000000-0005-0000-0000-0000181A0000}"/>
    <cellStyle name="40% - Ênfase1 6 3 2 4" xfId="9310" xr:uid="{00000000-0005-0000-0000-0000191A0000}"/>
    <cellStyle name="40% - Ênfase1 6 3 2 5" xfId="11888" xr:uid="{00000000-0005-0000-0000-00001A1A0000}"/>
    <cellStyle name="40% - Ênfase1 6 3 2 6" xfId="14509" xr:uid="{00000000-0005-0000-0000-00001B1A0000}"/>
    <cellStyle name="40% - Ênfase1 6 3 3" xfId="1555" xr:uid="{00000000-0005-0000-0000-00001C1A0000}"/>
    <cellStyle name="40% - Ênfase1 6 3 3 2" xfId="4155" xr:uid="{00000000-0005-0000-0000-00001D1A0000}"/>
    <cellStyle name="40% - Ênfase1 6 3 3 3" xfId="6734" xr:uid="{00000000-0005-0000-0000-00001E1A0000}"/>
    <cellStyle name="40% - Ênfase1 6 3 3 4" xfId="9311" xr:uid="{00000000-0005-0000-0000-00001F1A0000}"/>
    <cellStyle name="40% - Ênfase1 6 3 3 5" xfId="11889" xr:uid="{00000000-0005-0000-0000-0000201A0000}"/>
    <cellStyle name="40% - Ênfase1 6 3 3 6" xfId="14510" xr:uid="{00000000-0005-0000-0000-0000211A0000}"/>
    <cellStyle name="40% - Ênfase1 6 3 4" xfId="3239" xr:uid="{00000000-0005-0000-0000-0000221A0000}"/>
    <cellStyle name="40% - Ênfase1 6 3 5" xfId="5818" xr:uid="{00000000-0005-0000-0000-0000231A0000}"/>
    <cellStyle name="40% - Ênfase1 6 3 6" xfId="8395" xr:uid="{00000000-0005-0000-0000-0000241A0000}"/>
    <cellStyle name="40% - Ênfase1 6 3 7" xfId="10973" xr:uid="{00000000-0005-0000-0000-0000251A0000}"/>
    <cellStyle name="40% - Ênfase1 6 3 8" xfId="13594" xr:uid="{00000000-0005-0000-0000-0000261A0000}"/>
    <cellStyle name="40% - Ênfase1 6 4" xfId="1556" xr:uid="{00000000-0005-0000-0000-0000271A0000}"/>
    <cellStyle name="40% - Ênfase1 6 4 2" xfId="4156" xr:uid="{00000000-0005-0000-0000-0000281A0000}"/>
    <cellStyle name="40% - Ênfase1 6 4 3" xfId="6735" xr:uid="{00000000-0005-0000-0000-0000291A0000}"/>
    <cellStyle name="40% - Ênfase1 6 4 4" xfId="9312" xr:uid="{00000000-0005-0000-0000-00002A1A0000}"/>
    <cellStyle name="40% - Ênfase1 6 4 5" xfId="11890" xr:uid="{00000000-0005-0000-0000-00002B1A0000}"/>
    <cellStyle name="40% - Ênfase1 6 4 6" xfId="14511" xr:uid="{00000000-0005-0000-0000-00002C1A0000}"/>
    <cellStyle name="40% - Ênfase1 6 5" xfId="1557" xr:uid="{00000000-0005-0000-0000-00002D1A0000}"/>
    <cellStyle name="40% - Ênfase1 6 5 2" xfId="4157" xr:uid="{00000000-0005-0000-0000-00002E1A0000}"/>
    <cellStyle name="40% - Ênfase1 6 5 3" xfId="6736" xr:uid="{00000000-0005-0000-0000-00002F1A0000}"/>
    <cellStyle name="40% - Ênfase1 6 5 4" xfId="9313" xr:uid="{00000000-0005-0000-0000-0000301A0000}"/>
    <cellStyle name="40% - Ênfase1 6 5 5" xfId="11891" xr:uid="{00000000-0005-0000-0000-0000311A0000}"/>
    <cellStyle name="40% - Ênfase1 6 5 6" xfId="14512" xr:uid="{00000000-0005-0000-0000-0000321A0000}"/>
    <cellStyle name="40% - Ênfase1 6 6" xfId="1558" xr:uid="{00000000-0005-0000-0000-0000331A0000}"/>
    <cellStyle name="40% - Ênfase1 6 6 2" xfId="4158" xr:uid="{00000000-0005-0000-0000-0000341A0000}"/>
    <cellStyle name="40% - Ênfase1 6 6 3" xfId="6737" xr:uid="{00000000-0005-0000-0000-0000351A0000}"/>
    <cellStyle name="40% - Ênfase1 6 6 4" xfId="9314" xr:uid="{00000000-0005-0000-0000-0000361A0000}"/>
    <cellStyle name="40% - Ênfase1 6 6 5" xfId="11892" xr:uid="{00000000-0005-0000-0000-0000371A0000}"/>
    <cellStyle name="40% - Ênfase1 6 6 6" xfId="14513" xr:uid="{00000000-0005-0000-0000-0000381A0000}"/>
    <cellStyle name="40% - Ênfase1 6 7" xfId="2796" xr:uid="{00000000-0005-0000-0000-0000391A0000}"/>
    <cellStyle name="40% - Ênfase1 6 8" xfId="5375" xr:uid="{00000000-0005-0000-0000-00003A1A0000}"/>
    <cellStyle name="40% - Ênfase1 6 9" xfId="7952" xr:uid="{00000000-0005-0000-0000-00003B1A0000}"/>
    <cellStyle name="40% - Ênfase1 7" xfId="291" xr:uid="{00000000-0005-0000-0000-00003C1A0000}"/>
    <cellStyle name="40% - Ênfase1 7 2" xfId="1559" xr:uid="{00000000-0005-0000-0000-00003D1A0000}"/>
    <cellStyle name="40% - Ênfase1 7 2 2" xfId="4159" xr:uid="{00000000-0005-0000-0000-00003E1A0000}"/>
    <cellStyle name="40% - Ênfase1 7 2 3" xfId="6738" xr:uid="{00000000-0005-0000-0000-00003F1A0000}"/>
    <cellStyle name="40% - Ênfase1 7 2 4" xfId="9315" xr:uid="{00000000-0005-0000-0000-0000401A0000}"/>
    <cellStyle name="40% - Ênfase1 7 2 5" xfId="11893" xr:uid="{00000000-0005-0000-0000-0000411A0000}"/>
    <cellStyle name="40% - Ênfase1 7 2 6" xfId="14514" xr:uid="{00000000-0005-0000-0000-0000421A0000}"/>
    <cellStyle name="40% - Ênfase1 7 3" xfId="1560" xr:uid="{00000000-0005-0000-0000-0000431A0000}"/>
    <cellStyle name="40% - Ênfase1 7 3 2" xfId="4160" xr:uid="{00000000-0005-0000-0000-0000441A0000}"/>
    <cellStyle name="40% - Ênfase1 7 3 3" xfId="6739" xr:uid="{00000000-0005-0000-0000-0000451A0000}"/>
    <cellStyle name="40% - Ênfase1 7 3 4" xfId="9316" xr:uid="{00000000-0005-0000-0000-0000461A0000}"/>
    <cellStyle name="40% - Ênfase1 7 3 5" xfId="11894" xr:uid="{00000000-0005-0000-0000-0000471A0000}"/>
    <cellStyle name="40% - Ênfase1 7 3 6" xfId="14515" xr:uid="{00000000-0005-0000-0000-0000481A0000}"/>
    <cellStyle name="40% - Ênfase1 7 4" xfId="1561" xr:uid="{00000000-0005-0000-0000-0000491A0000}"/>
    <cellStyle name="40% - Ênfase1 7 4 2" xfId="4161" xr:uid="{00000000-0005-0000-0000-00004A1A0000}"/>
    <cellStyle name="40% - Ênfase1 7 4 3" xfId="6740" xr:uid="{00000000-0005-0000-0000-00004B1A0000}"/>
    <cellStyle name="40% - Ênfase1 7 4 4" xfId="9317" xr:uid="{00000000-0005-0000-0000-00004C1A0000}"/>
    <cellStyle name="40% - Ênfase1 7 4 5" xfId="11895" xr:uid="{00000000-0005-0000-0000-00004D1A0000}"/>
    <cellStyle name="40% - Ênfase1 7 4 6" xfId="14516" xr:uid="{00000000-0005-0000-0000-00004E1A0000}"/>
    <cellStyle name="40% - Ênfase1 7 5" xfId="2892" xr:uid="{00000000-0005-0000-0000-00004F1A0000}"/>
    <cellStyle name="40% - Ênfase1 7 6" xfId="5471" xr:uid="{00000000-0005-0000-0000-0000501A0000}"/>
    <cellStyle name="40% - Ênfase1 7 7" xfId="8048" xr:uid="{00000000-0005-0000-0000-0000511A0000}"/>
    <cellStyle name="40% - Ênfase1 7 8" xfId="10626" xr:uid="{00000000-0005-0000-0000-0000521A0000}"/>
    <cellStyle name="40% - Ênfase1 7 9" xfId="13247" xr:uid="{00000000-0005-0000-0000-0000531A0000}"/>
    <cellStyle name="40% - Ênfase1 8" xfId="512" xr:uid="{00000000-0005-0000-0000-0000541A0000}"/>
    <cellStyle name="40% - Ênfase1 8 2" xfId="1562" xr:uid="{00000000-0005-0000-0000-0000551A0000}"/>
    <cellStyle name="40% - Ênfase1 8 2 2" xfId="4162" xr:uid="{00000000-0005-0000-0000-0000561A0000}"/>
    <cellStyle name="40% - Ênfase1 8 2 3" xfId="6741" xr:uid="{00000000-0005-0000-0000-0000571A0000}"/>
    <cellStyle name="40% - Ênfase1 8 2 4" xfId="9318" xr:uid="{00000000-0005-0000-0000-0000581A0000}"/>
    <cellStyle name="40% - Ênfase1 8 2 5" xfId="11896" xr:uid="{00000000-0005-0000-0000-0000591A0000}"/>
    <cellStyle name="40% - Ênfase1 8 2 6" xfId="14517" xr:uid="{00000000-0005-0000-0000-00005A1A0000}"/>
    <cellStyle name="40% - Ênfase1 8 3" xfId="1563" xr:uid="{00000000-0005-0000-0000-00005B1A0000}"/>
    <cellStyle name="40% - Ênfase1 8 3 2" xfId="4163" xr:uid="{00000000-0005-0000-0000-00005C1A0000}"/>
    <cellStyle name="40% - Ênfase1 8 3 3" xfId="6742" xr:uid="{00000000-0005-0000-0000-00005D1A0000}"/>
    <cellStyle name="40% - Ênfase1 8 3 4" xfId="9319" xr:uid="{00000000-0005-0000-0000-00005E1A0000}"/>
    <cellStyle name="40% - Ênfase1 8 3 5" xfId="11897" xr:uid="{00000000-0005-0000-0000-00005F1A0000}"/>
    <cellStyle name="40% - Ênfase1 8 3 6" xfId="14518" xr:uid="{00000000-0005-0000-0000-0000601A0000}"/>
    <cellStyle name="40% - Ênfase1 8 4" xfId="1564" xr:uid="{00000000-0005-0000-0000-0000611A0000}"/>
    <cellStyle name="40% - Ênfase1 8 4 2" xfId="4164" xr:uid="{00000000-0005-0000-0000-0000621A0000}"/>
    <cellStyle name="40% - Ênfase1 8 4 3" xfId="6743" xr:uid="{00000000-0005-0000-0000-0000631A0000}"/>
    <cellStyle name="40% - Ênfase1 8 4 4" xfId="9320" xr:uid="{00000000-0005-0000-0000-0000641A0000}"/>
    <cellStyle name="40% - Ênfase1 8 4 5" xfId="11898" xr:uid="{00000000-0005-0000-0000-0000651A0000}"/>
    <cellStyle name="40% - Ênfase1 8 4 6" xfId="14519" xr:uid="{00000000-0005-0000-0000-0000661A0000}"/>
    <cellStyle name="40% - Ênfase1 8 5" xfId="3113" xr:uid="{00000000-0005-0000-0000-0000671A0000}"/>
    <cellStyle name="40% - Ênfase1 8 6" xfId="5692" xr:uid="{00000000-0005-0000-0000-0000681A0000}"/>
    <cellStyle name="40% - Ênfase1 8 7" xfId="8269" xr:uid="{00000000-0005-0000-0000-0000691A0000}"/>
    <cellStyle name="40% - Ênfase1 8 8" xfId="10847" xr:uid="{00000000-0005-0000-0000-00006A1A0000}"/>
    <cellStyle name="40% - Ênfase1 8 9" xfId="13468" xr:uid="{00000000-0005-0000-0000-00006B1A0000}"/>
    <cellStyle name="40% - Ênfase1 9" xfId="1565" xr:uid="{00000000-0005-0000-0000-00006C1A0000}"/>
    <cellStyle name="40% - Ênfase1 9 2" xfId="4165" xr:uid="{00000000-0005-0000-0000-00006D1A0000}"/>
    <cellStyle name="40% - Ênfase1 9 3" xfId="6744" xr:uid="{00000000-0005-0000-0000-00006E1A0000}"/>
    <cellStyle name="40% - Ênfase1 9 4" xfId="9321" xr:uid="{00000000-0005-0000-0000-00006F1A0000}"/>
    <cellStyle name="40% - Ênfase1 9 5" xfId="11899" xr:uid="{00000000-0005-0000-0000-0000701A0000}"/>
    <cellStyle name="40% - Ênfase1 9 6" xfId="14520" xr:uid="{00000000-0005-0000-0000-0000711A0000}"/>
    <cellStyle name="40% - Ênfase2" xfId="37" builtinId="35" customBuiltin="1"/>
    <cellStyle name="40% - Ênfase2 10" xfId="1566" xr:uid="{00000000-0005-0000-0000-0000731A0000}"/>
    <cellStyle name="40% - Ênfase2 10 2" xfId="4166" xr:uid="{00000000-0005-0000-0000-0000741A0000}"/>
    <cellStyle name="40% - Ênfase2 10 3" xfId="6745" xr:uid="{00000000-0005-0000-0000-0000751A0000}"/>
    <cellStyle name="40% - Ênfase2 10 4" xfId="9322" xr:uid="{00000000-0005-0000-0000-0000761A0000}"/>
    <cellStyle name="40% - Ênfase2 10 5" xfId="11900" xr:uid="{00000000-0005-0000-0000-0000771A0000}"/>
    <cellStyle name="40% - Ênfase2 10 6" xfId="14521" xr:uid="{00000000-0005-0000-0000-0000781A0000}"/>
    <cellStyle name="40% - Ênfase2 11" xfId="1567" xr:uid="{00000000-0005-0000-0000-0000791A0000}"/>
    <cellStyle name="40% - Ênfase2 11 2" xfId="4167" xr:uid="{00000000-0005-0000-0000-00007A1A0000}"/>
    <cellStyle name="40% - Ênfase2 11 3" xfId="6746" xr:uid="{00000000-0005-0000-0000-00007B1A0000}"/>
    <cellStyle name="40% - Ênfase2 11 4" xfId="9323" xr:uid="{00000000-0005-0000-0000-00007C1A0000}"/>
    <cellStyle name="40% - Ênfase2 11 5" xfId="11901" xr:uid="{00000000-0005-0000-0000-00007D1A0000}"/>
    <cellStyle name="40% - Ênfase2 11 6" xfId="14522" xr:uid="{00000000-0005-0000-0000-00007E1A0000}"/>
    <cellStyle name="40% - Ênfase2 12" xfId="2647" xr:uid="{00000000-0005-0000-0000-00007F1A0000}"/>
    <cellStyle name="40% - Ênfase2 12 2" xfId="5230" xr:uid="{00000000-0005-0000-0000-0000801A0000}"/>
    <cellStyle name="40% - Ênfase2 12 3" xfId="7809" xr:uid="{00000000-0005-0000-0000-0000811A0000}"/>
    <cellStyle name="40% - Ênfase2 12 4" xfId="10386" xr:uid="{00000000-0005-0000-0000-0000821A0000}"/>
    <cellStyle name="40% - Ênfase2 12 5" xfId="12964" xr:uid="{00000000-0005-0000-0000-0000831A0000}"/>
    <cellStyle name="40% - Ênfase2 12 6" xfId="15585" xr:uid="{00000000-0005-0000-0000-0000841A0000}"/>
    <cellStyle name="40% - Ênfase2 13" xfId="2671" xr:uid="{00000000-0005-0000-0000-0000851A0000}"/>
    <cellStyle name="40% - Ênfase2 14" xfId="5250" xr:uid="{00000000-0005-0000-0000-0000861A0000}"/>
    <cellStyle name="40% - Ênfase2 15" xfId="7827" xr:uid="{00000000-0005-0000-0000-0000871A0000}"/>
    <cellStyle name="40% - Ênfase2 16" xfId="10405" xr:uid="{00000000-0005-0000-0000-0000881A0000}"/>
    <cellStyle name="40% - Ênfase2 17" xfId="12979" xr:uid="{00000000-0005-0000-0000-0000891A0000}"/>
    <cellStyle name="40% - Ênfase2 18" xfId="13026" xr:uid="{00000000-0005-0000-0000-00008A1A0000}"/>
    <cellStyle name="40% - Ênfase2 2" xfId="83" xr:uid="{00000000-0005-0000-0000-00008B1A0000}"/>
    <cellStyle name="40% - Ênfase2 2 10" xfId="1568" xr:uid="{00000000-0005-0000-0000-00008C1A0000}"/>
    <cellStyle name="40% - Ênfase2 2 10 2" xfId="4168" xr:uid="{00000000-0005-0000-0000-00008D1A0000}"/>
    <cellStyle name="40% - Ênfase2 2 10 3" xfId="6747" xr:uid="{00000000-0005-0000-0000-00008E1A0000}"/>
    <cellStyle name="40% - Ênfase2 2 10 4" xfId="9324" xr:uid="{00000000-0005-0000-0000-00008F1A0000}"/>
    <cellStyle name="40% - Ênfase2 2 10 5" xfId="11902" xr:uid="{00000000-0005-0000-0000-0000901A0000}"/>
    <cellStyle name="40% - Ênfase2 2 10 6" xfId="14523" xr:uid="{00000000-0005-0000-0000-0000911A0000}"/>
    <cellStyle name="40% - Ênfase2 2 11" xfId="2689" xr:uid="{00000000-0005-0000-0000-0000921A0000}"/>
    <cellStyle name="40% - Ênfase2 2 12" xfId="5268" xr:uid="{00000000-0005-0000-0000-0000931A0000}"/>
    <cellStyle name="40% - Ênfase2 2 13" xfId="7845" xr:uid="{00000000-0005-0000-0000-0000941A0000}"/>
    <cellStyle name="40% - Ênfase2 2 14" xfId="10423" xr:uid="{00000000-0005-0000-0000-0000951A0000}"/>
    <cellStyle name="40% - Ênfase2 2 15" xfId="13044" xr:uid="{00000000-0005-0000-0000-0000961A0000}"/>
    <cellStyle name="40% - Ênfase2 2 2" xfId="158" xr:uid="{00000000-0005-0000-0000-0000971A0000}"/>
    <cellStyle name="40% - Ênfase2 2 2 10" xfId="7915" xr:uid="{00000000-0005-0000-0000-0000981A0000}"/>
    <cellStyle name="40% - Ênfase2 2 2 11" xfId="10493" xr:uid="{00000000-0005-0000-0000-0000991A0000}"/>
    <cellStyle name="40% - Ênfase2 2 2 12" xfId="13114" xr:uid="{00000000-0005-0000-0000-00009A1A0000}"/>
    <cellStyle name="40% - Ênfase2 2 2 2" xfId="254" xr:uid="{00000000-0005-0000-0000-00009B1A0000}"/>
    <cellStyle name="40% - Ênfase2 2 2 2 10" xfId="10589" xr:uid="{00000000-0005-0000-0000-00009C1A0000}"/>
    <cellStyle name="40% - Ênfase2 2 2 2 11" xfId="13210" xr:uid="{00000000-0005-0000-0000-00009D1A0000}"/>
    <cellStyle name="40% - Ênfase2 2 2 2 2" xfId="475" xr:uid="{00000000-0005-0000-0000-00009E1A0000}"/>
    <cellStyle name="40% - Ênfase2 2 2 2 2 2" xfId="1569" xr:uid="{00000000-0005-0000-0000-00009F1A0000}"/>
    <cellStyle name="40% - Ênfase2 2 2 2 2 2 2" xfId="4169" xr:uid="{00000000-0005-0000-0000-0000A01A0000}"/>
    <cellStyle name="40% - Ênfase2 2 2 2 2 2 3" xfId="6748" xr:uid="{00000000-0005-0000-0000-0000A11A0000}"/>
    <cellStyle name="40% - Ênfase2 2 2 2 2 2 4" xfId="9325" xr:uid="{00000000-0005-0000-0000-0000A21A0000}"/>
    <cellStyle name="40% - Ênfase2 2 2 2 2 2 5" xfId="11903" xr:uid="{00000000-0005-0000-0000-0000A31A0000}"/>
    <cellStyle name="40% - Ênfase2 2 2 2 2 2 6" xfId="14524" xr:uid="{00000000-0005-0000-0000-0000A41A0000}"/>
    <cellStyle name="40% - Ênfase2 2 2 2 2 3" xfId="1570" xr:uid="{00000000-0005-0000-0000-0000A51A0000}"/>
    <cellStyle name="40% - Ênfase2 2 2 2 2 3 2" xfId="4170" xr:uid="{00000000-0005-0000-0000-0000A61A0000}"/>
    <cellStyle name="40% - Ênfase2 2 2 2 2 3 3" xfId="6749" xr:uid="{00000000-0005-0000-0000-0000A71A0000}"/>
    <cellStyle name="40% - Ênfase2 2 2 2 2 3 4" xfId="9326" xr:uid="{00000000-0005-0000-0000-0000A81A0000}"/>
    <cellStyle name="40% - Ênfase2 2 2 2 2 3 5" xfId="11904" xr:uid="{00000000-0005-0000-0000-0000A91A0000}"/>
    <cellStyle name="40% - Ênfase2 2 2 2 2 3 6" xfId="14525" xr:uid="{00000000-0005-0000-0000-0000AA1A0000}"/>
    <cellStyle name="40% - Ênfase2 2 2 2 2 4" xfId="1571" xr:uid="{00000000-0005-0000-0000-0000AB1A0000}"/>
    <cellStyle name="40% - Ênfase2 2 2 2 2 4 2" xfId="4171" xr:uid="{00000000-0005-0000-0000-0000AC1A0000}"/>
    <cellStyle name="40% - Ênfase2 2 2 2 2 4 3" xfId="6750" xr:uid="{00000000-0005-0000-0000-0000AD1A0000}"/>
    <cellStyle name="40% - Ênfase2 2 2 2 2 4 4" xfId="9327" xr:uid="{00000000-0005-0000-0000-0000AE1A0000}"/>
    <cellStyle name="40% - Ênfase2 2 2 2 2 4 5" xfId="11905" xr:uid="{00000000-0005-0000-0000-0000AF1A0000}"/>
    <cellStyle name="40% - Ênfase2 2 2 2 2 4 6" xfId="14526" xr:uid="{00000000-0005-0000-0000-0000B01A0000}"/>
    <cellStyle name="40% - Ênfase2 2 2 2 2 5" xfId="3076" xr:uid="{00000000-0005-0000-0000-0000B11A0000}"/>
    <cellStyle name="40% - Ênfase2 2 2 2 2 6" xfId="5655" xr:uid="{00000000-0005-0000-0000-0000B21A0000}"/>
    <cellStyle name="40% - Ênfase2 2 2 2 2 7" xfId="8232" xr:uid="{00000000-0005-0000-0000-0000B31A0000}"/>
    <cellStyle name="40% - Ênfase2 2 2 2 2 8" xfId="10810" xr:uid="{00000000-0005-0000-0000-0000B41A0000}"/>
    <cellStyle name="40% - Ênfase2 2 2 2 2 9" xfId="13431" xr:uid="{00000000-0005-0000-0000-0000B51A0000}"/>
    <cellStyle name="40% - Ênfase2 2 2 2 3" xfId="696" xr:uid="{00000000-0005-0000-0000-0000B61A0000}"/>
    <cellStyle name="40% - Ênfase2 2 2 2 3 2" xfId="1572" xr:uid="{00000000-0005-0000-0000-0000B71A0000}"/>
    <cellStyle name="40% - Ênfase2 2 2 2 3 2 2" xfId="4172" xr:uid="{00000000-0005-0000-0000-0000B81A0000}"/>
    <cellStyle name="40% - Ênfase2 2 2 2 3 2 3" xfId="6751" xr:uid="{00000000-0005-0000-0000-0000B91A0000}"/>
    <cellStyle name="40% - Ênfase2 2 2 2 3 2 4" xfId="9328" xr:uid="{00000000-0005-0000-0000-0000BA1A0000}"/>
    <cellStyle name="40% - Ênfase2 2 2 2 3 2 5" xfId="11906" xr:uid="{00000000-0005-0000-0000-0000BB1A0000}"/>
    <cellStyle name="40% - Ênfase2 2 2 2 3 2 6" xfId="14527" xr:uid="{00000000-0005-0000-0000-0000BC1A0000}"/>
    <cellStyle name="40% - Ênfase2 2 2 2 3 3" xfId="1573" xr:uid="{00000000-0005-0000-0000-0000BD1A0000}"/>
    <cellStyle name="40% - Ênfase2 2 2 2 3 3 2" xfId="4173" xr:uid="{00000000-0005-0000-0000-0000BE1A0000}"/>
    <cellStyle name="40% - Ênfase2 2 2 2 3 3 3" xfId="6752" xr:uid="{00000000-0005-0000-0000-0000BF1A0000}"/>
    <cellStyle name="40% - Ênfase2 2 2 2 3 3 4" xfId="9329" xr:uid="{00000000-0005-0000-0000-0000C01A0000}"/>
    <cellStyle name="40% - Ênfase2 2 2 2 3 3 5" xfId="11907" xr:uid="{00000000-0005-0000-0000-0000C11A0000}"/>
    <cellStyle name="40% - Ênfase2 2 2 2 3 3 6" xfId="14528" xr:uid="{00000000-0005-0000-0000-0000C21A0000}"/>
    <cellStyle name="40% - Ênfase2 2 2 2 3 4" xfId="3297" xr:uid="{00000000-0005-0000-0000-0000C31A0000}"/>
    <cellStyle name="40% - Ênfase2 2 2 2 3 5" xfId="5876" xr:uid="{00000000-0005-0000-0000-0000C41A0000}"/>
    <cellStyle name="40% - Ênfase2 2 2 2 3 6" xfId="8453" xr:uid="{00000000-0005-0000-0000-0000C51A0000}"/>
    <cellStyle name="40% - Ênfase2 2 2 2 3 7" xfId="11031" xr:uid="{00000000-0005-0000-0000-0000C61A0000}"/>
    <cellStyle name="40% - Ênfase2 2 2 2 3 8" xfId="13652" xr:uid="{00000000-0005-0000-0000-0000C71A0000}"/>
    <cellStyle name="40% - Ênfase2 2 2 2 4" xfId="1574" xr:uid="{00000000-0005-0000-0000-0000C81A0000}"/>
    <cellStyle name="40% - Ênfase2 2 2 2 4 2" xfId="4174" xr:uid="{00000000-0005-0000-0000-0000C91A0000}"/>
    <cellStyle name="40% - Ênfase2 2 2 2 4 3" xfId="6753" xr:uid="{00000000-0005-0000-0000-0000CA1A0000}"/>
    <cellStyle name="40% - Ênfase2 2 2 2 4 4" xfId="9330" xr:uid="{00000000-0005-0000-0000-0000CB1A0000}"/>
    <cellStyle name="40% - Ênfase2 2 2 2 4 5" xfId="11908" xr:uid="{00000000-0005-0000-0000-0000CC1A0000}"/>
    <cellStyle name="40% - Ênfase2 2 2 2 4 6" xfId="14529" xr:uid="{00000000-0005-0000-0000-0000CD1A0000}"/>
    <cellStyle name="40% - Ênfase2 2 2 2 5" xfId="1575" xr:uid="{00000000-0005-0000-0000-0000CE1A0000}"/>
    <cellStyle name="40% - Ênfase2 2 2 2 5 2" xfId="4175" xr:uid="{00000000-0005-0000-0000-0000CF1A0000}"/>
    <cellStyle name="40% - Ênfase2 2 2 2 5 3" xfId="6754" xr:uid="{00000000-0005-0000-0000-0000D01A0000}"/>
    <cellStyle name="40% - Ênfase2 2 2 2 5 4" xfId="9331" xr:uid="{00000000-0005-0000-0000-0000D11A0000}"/>
    <cellStyle name="40% - Ênfase2 2 2 2 5 5" xfId="11909" xr:uid="{00000000-0005-0000-0000-0000D21A0000}"/>
    <cellStyle name="40% - Ênfase2 2 2 2 5 6" xfId="14530" xr:uid="{00000000-0005-0000-0000-0000D31A0000}"/>
    <cellStyle name="40% - Ênfase2 2 2 2 6" xfId="1576" xr:uid="{00000000-0005-0000-0000-0000D41A0000}"/>
    <cellStyle name="40% - Ênfase2 2 2 2 6 2" xfId="4176" xr:uid="{00000000-0005-0000-0000-0000D51A0000}"/>
    <cellStyle name="40% - Ênfase2 2 2 2 6 3" xfId="6755" xr:uid="{00000000-0005-0000-0000-0000D61A0000}"/>
    <cellStyle name="40% - Ênfase2 2 2 2 6 4" xfId="9332" xr:uid="{00000000-0005-0000-0000-0000D71A0000}"/>
    <cellStyle name="40% - Ênfase2 2 2 2 6 5" xfId="11910" xr:uid="{00000000-0005-0000-0000-0000D81A0000}"/>
    <cellStyle name="40% - Ênfase2 2 2 2 6 6" xfId="14531" xr:uid="{00000000-0005-0000-0000-0000D91A0000}"/>
    <cellStyle name="40% - Ênfase2 2 2 2 7" xfId="2855" xr:uid="{00000000-0005-0000-0000-0000DA1A0000}"/>
    <cellStyle name="40% - Ênfase2 2 2 2 8" xfId="5434" xr:uid="{00000000-0005-0000-0000-0000DB1A0000}"/>
    <cellStyle name="40% - Ênfase2 2 2 2 9" xfId="8011" xr:uid="{00000000-0005-0000-0000-0000DC1A0000}"/>
    <cellStyle name="40% - Ênfase2 2 2 3" xfId="380" xr:uid="{00000000-0005-0000-0000-0000DD1A0000}"/>
    <cellStyle name="40% - Ênfase2 2 2 3 2" xfId="1577" xr:uid="{00000000-0005-0000-0000-0000DE1A0000}"/>
    <cellStyle name="40% - Ênfase2 2 2 3 2 2" xfId="4177" xr:uid="{00000000-0005-0000-0000-0000DF1A0000}"/>
    <cellStyle name="40% - Ênfase2 2 2 3 2 3" xfId="6756" xr:uid="{00000000-0005-0000-0000-0000E01A0000}"/>
    <cellStyle name="40% - Ênfase2 2 2 3 2 4" xfId="9333" xr:uid="{00000000-0005-0000-0000-0000E11A0000}"/>
    <cellStyle name="40% - Ênfase2 2 2 3 2 5" xfId="11911" xr:uid="{00000000-0005-0000-0000-0000E21A0000}"/>
    <cellStyle name="40% - Ênfase2 2 2 3 2 6" xfId="14532" xr:uid="{00000000-0005-0000-0000-0000E31A0000}"/>
    <cellStyle name="40% - Ênfase2 2 2 3 3" xfId="1578" xr:uid="{00000000-0005-0000-0000-0000E41A0000}"/>
    <cellStyle name="40% - Ênfase2 2 2 3 3 2" xfId="4178" xr:uid="{00000000-0005-0000-0000-0000E51A0000}"/>
    <cellStyle name="40% - Ênfase2 2 2 3 3 3" xfId="6757" xr:uid="{00000000-0005-0000-0000-0000E61A0000}"/>
    <cellStyle name="40% - Ênfase2 2 2 3 3 4" xfId="9334" xr:uid="{00000000-0005-0000-0000-0000E71A0000}"/>
    <cellStyle name="40% - Ênfase2 2 2 3 3 5" xfId="11912" xr:uid="{00000000-0005-0000-0000-0000E81A0000}"/>
    <cellStyle name="40% - Ênfase2 2 2 3 3 6" xfId="14533" xr:uid="{00000000-0005-0000-0000-0000E91A0000}"/>
    <cellStyle name="40% - Ênfase2 2 2 3 4" xfId="1579" xr:uid="{00000000-0005-0000-0000-0000EA1A0000}"/>
    <cellStyle name="40% - Ênfase2 2 2 3 4 2" xfId="4179" xr:uid="{00000000-0005-0000-0000-0000EB1A0000}"/>
    <cellStyle name="40% - Ênfase2 2 2 3 4 3" xfId="6758" xr:uid="{00000000-0005-0000-0000-0000EC1A0000}"/>
    <cellStyle name="40% - Ênfase2 2 2 3 4 4" xfId="9335" xr:uid="{00000000-0005-0000-0000-0000ED1A0000}"/>
    <cellStyle name="40% - Ênfase2 2 2 3 4 5" xfId="11913" xr:uid="{00000000-0005-0000-0000-0000EE1A0000}"/>
    <cellStyle name="40% - Ênfase2 2 2 3 4 6" xfId="14534" xr:uid="{00000000-0005-0000-0000-0000EF1A0000}"/>
    <cellStyle name="40% - Ênfase2 2 2 3 5" xfId="2981" xr:uid="{00000000-0005-0000-0000-0000F01A0000}"/>
    <cellStyle name="40% - Ênfase2 2 2 3 6" xfId="5560" xr:uid="{00000000-0005-0000-0000-0000F11A0000}"/>
    <cellStyle name="40% - Ênfase2 2 2 3 7" xfId="8137" xr:uid="{00000000-0005-0000-0000-0000F21A0000}"/>
    <cellStyle name="40% - Ênfase2 2 2 3 8" xfId="10715" xr:uid="{00000000-0005-0000-0000-0000F31A0000}"/>
    <cellStyle name="40% - Ênfase2 2 2 3 9" xfId="13336" xr:uid="{00000000-0005-0000-0000-0000F41A0000}"/>
    <cellStyle name="40% - Ênfase2 2 2 4" xfId="601" xr:uid="{00000000-0005-0000-0000-0000F51A0000}"/>
    <cellStyle name="40% - Ênfase2 2 2 4 2" xfId="1580" xr:uid="{00000000-0005-0000-0000-0000F61A0000}"/>
    <cellStyle name="40% - Ênfase2 2 2 4 2 2" xfId="4180" xr:uid="{00000000-0005-0000-0000-0000F71A0000}"/>
    <cellStyle name="40% - Ênfase2 2 2 4 2 3" xfId="6759" xr:uid="{00000000-0005-0000-0000-0000F81A0000}"/>
    <cellStyle name="40% - Ênfase2 2 2 4 2 4" xfId="9336" xr:uid="{00000000-0005-0000-0000-0000F91A0000}"/>
    <cellStyle name="40% - Ênfase2 2 2 4 2 5" xfId="11914" xr:uid="{00000000-0005-0000-0000-0000FA1A0000}"/>
    <cellStyle name="40% - Ênfase2 2 2 4 2 6" xfId="14535" xr:uid="{00000000-0005-0000-0000-0000FB1A0000}"/>
    <cellStyle name="40% - Ênfase2 2 2 4 3" xfId="1581" xr:uid="{00000000-0005-0000-0000-0000FC1A0000}"/>
    <cellStyle name="40% - Ênfase2 2 2 4 3 2" xfId="4181" xr:uid="{00000000-0005-0000-0000-0000FD1A0000}"/>
    <cellStyle name="40% - Ênfase2 2 2 4 3 3" xfId="6760" xr:uid="{00000000-0005-0000-0000-0000FE1A0000}"/>
    <cellStyle name="40% - Ênfase2 2 2 4 3 4" xfId="9337" xr:uid="{00000000-0005-0000-0000-0000FF1A0000}"/>
    <cellStyle name="40% - Ênfase2 2 2 4 3 5" xfId="11915" xr:uid="{00000000-0005-0000-0000-0000001B0000}"/>
    <cellStyle name="40% - Ênfase2 2 2 4 3 6" xfId="14536" xr:uid="{00000000-0005-0000-0000-0000011B0000}"/>
    <cellStyle name="40% - Ênfase2 2 2 4 4" xfId="1582" xr:uid="{00000000-0005-0000-0000-0000021B0000}"/>
    <cellStyle name="40% - Ênfase2 2 2 4 4 2" xfId="4182" xr:uid="{00000000-0005-0000-0000-0000031B0000}"/>
    <cellStyle name="40% - Ênfase2 2 2 4 4 3" xfId="6761" xr:uid="{00000000-0005-0000-0000-0000041B0000}"/>
    <cellStyle name="40% - Ênfase2 2 2 4 4 4" xfId="9338" xr:uid="{00000000-0005-0000-0000-0000051B0000}"/>
    <cellStyle name="40% - Ênfase2 2 2 4 4 5" xfId="11916" xr:uid="{00000000-0005-0000-0000-0000061B0000}"/>
    <cellStyle name="40% - Ênfase2 2 2 4 4 6" xfId="14537" xr:uid="{00000000-0005-0000-0000-0000071B0000}"/>
    <cellStyle name="40% - Ênfase2 2 2 4 5" xfId="3202" xr:uid="{00000000-0005-0000-0000-0000081B0000}"/>
    <cellStyle name="40% - Ênfase2 2 2 4 6" xfId="5781" xr:uid="{00000000-0005-0000-0000-0000091B0000}"/>
    <cellStyle name="40% - Ênfase2 2 2 4 7" xfId="8358" xr:uid="{00000000-0005-0000-0000-00000A1B0000}"/>
    <cellStyle name="40% - Ênfase2 2 2 4 8" xfId="10936" xr:uid="{00000000-0005-0000-0000-00000B1B0000}"/>
    <cellStyle name="40% - Ênfase2 2 2 4 9" xfId="13557" xr:uid="{00000000-0005-0000-0000-00000C1B0000}"/>
    <cellStyle name="40% - Ênfase2 2 2 5" xfId="1583" xr:uid="{00000000-0005-0000-0000-00000D1B0000}"/>
    <cellStyle name="40% - Ênfase2 2 2 5 2" xfId="4183" xr:uid="{00000000-0005-0000-0000-00000E1B0000}"/>
    <cellStyle name="40% - Ênfase2 2 2 5 3" xfId="6762" xr:uid="{00000000-0005-0000-0000-00000F1B0000}"/>
    <cellStyle name="40% - Ênfase2 2 2 5 4" xfId="9339" xr:uid="{00000000-0005-0000-0000-0000101B0000}"/>
    <cellStyle name="40% - Ênfase2 2 2 5 5" xfId="11917" xr:uid="{00000000-0005-0000-0000-0000111B0000}"/>
    <cellStyle name="40% - Ênfase2 2 2 5 6" xfId="14538" xr:uid="{00000000-0005-0000-0000-0000121B0000}"/>
    <cellStyle name="40% - Ênfase2 2 2 6" xfId="1584" xr:uid="{00000000-0005-0000-0000-0000131B0000}"/>
    <cellStyle name="40% - Ênfase2 2 2 6 2" xfId="4184" xr:uid="{00000000-0005-0000-0000-0000141B0000}"/>
    <cellStyle name="40% - Ênfase2 2 2 6 3" xfId="6763" xr:uid="{00000000-0005-0000-0000-0000151B0000}"/>
    <cellStyle name="40% - Ênfase2 2 2 6 4" xfId="9340" xr:uid="{00000000-0005-0000-0000-0000161B0000}"/>
    <cellStyle name="40% - Ênfase2 2 2 6 5" xfId="11918" xr:uid="{00000000-0005-0000-0000-0000171B0000}"/>
    <cellStyle name="40% - Ênfase2 2 2 6 6" xfId="14539" xr:uid="{00000000-0005-0000-0000-0000181B0000}"/>
    <cellStyle name="40% - Ênfase2 2 2 7" xfId="1585" xr:uid="{00000000-0005-0000-0000-0000191B0000}"/>
    <cellStyle name="40% - Ênfase2 2 2 7 2" xfId="4185" xr:uid="{00000000-0005-0000-0000-00001A1B0000}"/>
    <cellStyle name="40% - Ênfase2 2 2 7 3" xfId="6764" xr:uid="{00000000-0005-0000-0000-00001B1B0000}"/>
    <cellStyle name="40% - Ênfase2 2 2 7 4" xfId="9341" xr:uid="{00000000-0005-0000-0000-00001C1B0000}"/>
    <cellStyle name="40% - Ênfase2 2 2 7 5" xfId="11919" xr:uid="{00000000-0005-0000-0000-00001D1B0000}"/>
    <cellStyle name="40% - Ênfase2 2 2 7 6" xfId="14540" xr:uid="{00000000-0005-0000-0000-00001E1B0000}"/>
    <cellStyle name="40% - Ênfase2 2 2 8" xfId="2759" xr:uid="{00000000-0005-0000-0000-00001F1B0000}"/>
    <cellStyle name="40% - Ênfase2 2 2 9" xfId="5338" xr:uid="{00000000-0005-0000-0000-0000201B0000}"/>
    <cellStyle name="40% - Ênfase2 2 3" xfId="182" xr:uid="{00000000-0005-0000-0000-0000211B0000}"/>
    <cellStyle name="40% - Ênfase2 2 3 10" xfId="7939" xr:uid="{00000000-0005-0000-0000-0000221B0000}"/>
    <cellStyle name="40% - Ênfase2 2 3 11" xfId="10517" xr:uid="{00000000-0005-0000-0000-0000231B0000}"/>
    <cellStyle name="40% - Ênfase2 2 3 12" xfId="13138" xr:uid="{00000000-0005-0000-0000-0000241B0000}"/>
    <cellStyle name="40% - Ênfase2 2 3 2" xfId="278" xr:uid="{00000000-0005-0000-0000-0000251B0000}"/>
    <cellStyle name="40% - Ênfase2 2 3 2 10" xfId="10613" xr:uid="{00000000-0005-0000-0000-0000261B0000}"/>
    <cellStyle name="40% - Ênfase2 2 3 2 11" xfId="13234" xr:uid="{00000000-0005-0000-0000-0000271B0000}"/>
    <cellStyle name="40% - Ênfase2 2 3 2 2" xfId="499" xr:uid="{00000000-0005-0000-0000-0000281B0000}"/>
    <cellStyle name="40% - Ênfase2 2 3 2 2 2" xfId="1586" xr:uid="{00000000-0005-0000-0000-0000291B0000}"/>
    <cellStyle name="40% - Ênfase2 2 3 2 2 2 2" xfId="4186" xr:uid="{00000000-0005-0000-0000-00002A1B0000}"/>
    <cellStyle name="40% - Ênfase2 2 3 2 2 2 3" xfId="6765" xr:uid="{00000000-0005-0000-0000-00002B1B0000}"/>
    <cellStyle name="40% - Ênfase2 2 3 2 2 2 4" xfId="9342" xr:uid="{00000000-0005-0000-0000-00002C1B0000}"/>
    <cellStyle name="40% - Ênfase2 2 3 2 2 2 5" xfId="11920" xr:uid="{00000000-0005-0000-0000-00002D1B0000}"/>
    <cellStyle name="40% - Ênfase2 2 3 2 2 2 6" xfId="14541" xr:uid="{00000000-0005-0000-0000-00002E1B0000}"/>
    <cellStyle name="40% - Ênfase2 2 3 2 2 3" xfId="1587" xr:uid="{00000000-0005-0000-0000-00002F1B0000}"/>
    <cellStyle name="40% - Ênfase2 2 3 2 2 3 2" xfId="4187" xr:uid="{00000000-0005-0000-0000-0000301B0000}"/>
    <cellStyle name="40% - Ênfase2 2 3 2 2 3 3" xfId="6766" xr:uid="{00000000-0005-0000-0000-0000311B0000}"/>
    <cellStyle name="40% - Ênfase2 2 3 2 2 3 4" xfId="9343" xr:uid="{00000000-0005-0000-0000-0000321B0000}"/>
    <cellStyle name="40% - Ênfase2 2 3 2 2 3 5" xfId="11921" xr:uid="{00000000-0005-0000-0000-0000331B0000}"/>
    <cellStyle name="40% - Ênfase2 2 3 2 2 3 6" xfId="14542" xr:uid="{00000000-0005-0000-0000-0000341B0000}"/>
    <cellStyle name="40% - Ênfase2 2 3 2 2 4" xfId="1588" xr:uid="{00000000-0005-0000-0000-0000351B0000}"/>
    <cellStyle name="40% - Ênfase2 2 3 2 2 4 2" xfId="4188" xr:uid="{00000000-0005-0000-0000-0000361B0000}"/>
    <cellStyle name="40% - Ênfase2 2 3 2 2 4 3" xfId="6767" xr:uid="{00000000-0005-0000-0000-0000371B0000}"/>
    <cellStyle name="40% - Ênfase2 2 3 2 2 4 4" xfId="9344" xr:uid="{00000000-0005-0000-0000-0000381B0000}"/>
    <cellStyle name="40% - Ênfase2 2 3 2 2 4 5" xfId="11922" xr:uid="{00000000-0005-0000-0000-0000391B0000}"/>
    <cellStyle name="40% - Ênfase2 2 3 2 2 4 6" xfId="14543" xr:uid="{00000000-0005-0000-0000-00003A1B0000}"/>
    <cellStyle name="40% - Ênfase2 2 3 2 2 5" xfId="3100" xr:uid="{00000000-0005-0000-0000-00003B1B0000}"/>
    <cellStyle name="40% - Ênfase2 2 3 2 2 6" xfId="5679" xr:uid="{00000000-0005-0000-0000-00003C1B0000}"/>
    <cellStyle name="40% - Ênfase2 2 3 2 2 7" xfId="8256" xr:uid="{00000000-0005-0000-0000-00003D1B0000}"/>
    <cellStyle name="40% - Ênfase2 2 3 2 2 8" xfId="10834" xr:uid="{00000000-0005-0000-0000-00003E1B0000}"/>
    <cellStyle name="40% - Ênfase2 2 3 2 2 9" xfId="13455" xr:uid="{00000000-0005-0000-0000-00003F1B0000}"/>
    <cellStyle name="40% - Ênfase2 2 3 2 3" xfId="720" xr:uid="{00000000-0005-0000-0000-0000401B0000}"/>
    <cellStyle name="40% - Ênfase2 2 3 2 3 2" xfId="1589" xr:uid="{00000000-0005-0000-0000-0000411B0000}"/>
    <cellStyle name="40% - Ênfase2 2 3 2 3 2 2" xfId="4189" xr:uid="{00000000-0005-0000-0000-0000421B0000}"/>
    <cellStyle name="40% - Ênfase2 2 3 2 3 2 3" xfId="6768" xr:uid="{00000000-0005-0000-0000-0000431B0000}"/>
    <cellStyle name="40% - Ênfase2 2 3 2 3 2 4" xfId="9345" xr:uid="{00000000-0005-0000-0000-0000441B0000}"/>
    <cellStyle name="40% - Ênfase2 2 3 2 3 2 5" xfId="11923" xr:uid="{00000000-0005-0000-0000-0000451B0000}"/>
    <cellStyle name="40% - Ênfase2 2 3 2 3 2 6" xfId="14544" xr:uid="{00000000-0005-0000-0000-0000461B0000}"/>
    <cellStyle name="40% - Ênfase2 2 3 2 3 3" xfId="1590" xr:uid="{00000000-0005-0000-0000-0000471B0000}"/>
    <cellStyle name="40% - Ênfase2 2 3 2 3 3 2" xfId="4190" xr:uid="{00000000-0005-0000-0000-0000481B0000}"/>
    <cellStyle name="40% - Ênfase2 2 3 2 3 3 3" xfId="6769" xr:uid="{00000000-0005-0000-0000-0000491B0000}"/>
    <cellStyle name="40% - Ênfase2 2 3 2 3 3 4" xfId="9346" xr:uid="{00000000-0005-0000-0000-00004A1B0000}"/>
    <cellStyle name="40% - Ênfase2 2 3 2 3 3 5" xfId="11924" xr:uid="{00000000-0005-0000-0000-00004B1B0000}"/>
    <cellStyle name="40% - Ênfase2 2 3 2 3 3 6" xfId="14545" xr:uid="{00000000-0005-0000-0000-00004C1B0000}"/>
    <cellStyle name="40% - Ênfase2 2 3 2 3 4" xfId="3321" xr:uid="{00000000-0005-0000-0000-00004D1B0000}"/>
    <cellStyle name="40% - Ênfase2 2 3 2 3 5" xfId="5900" xr:uid="{00000000-0005-0000-0000-00004E1B0000}"/>
    <cellStyle name="40% - Ênfase2 2 3 2 3 6" xfId="8477" xr:uid="{00000000-0005-0000-0000-00004F1B0000}"/>
    <cellStyle name="40% - Ênfase2 2 3 2 3 7" xfId="11055" xr:uid="{00000000-0005-0000-0000-0000501B0000}"/>
    <cellStyle name="40% - Ênfase2 2 3 2 3 8" xfId="13676" xr:uid="{00000000-0005-0000-0000-0000511B0000}"/>
    <cellStyle name="40% - Ênfase2 2 3 2 4" xfId="1591" xr:uid="{00000000-0005-0000-0000-0000521B0000}"/>
    <cellStyle name="40% - Ênfase2 2 3 2 4 2" xfId="4191" xr:uid="{00000000-0005-0000-0000-0000531B0000}"/>
    <cellStyle name="40% - Ênfase2 2 3 2 4 3" xfId="6770" xr:uid="{00000000-0005-0000-0000-0000541B0000}"/>
    <cellStyle name="40% - Ênfase2 2 3 2 4 4" xfId="9347" xr:uid="{00000000-0005-0000-0000-0000551B0000}"/>
    <cellStyle name="40% - Ênfase2 2 3 2 4 5" xfId="11925" xr:uid="{00000000-0005-0000-0000-0000561B0000}"/>
    <cellStyle name="40% - Ênfase2 2 3 2 4 6" xfId="14546" xr:uid="{00000000-0005-0000-0000-0000571B0000}"/>
    <cellStyle name="40% - Ênfase2 2 3 2 5" xfId="1592" xr:uid="{00000000-0005-0000-0000-0000581B0000}"/>
    <cellStyle name="40% - Ênfase2 2 3 2 5 2" xfId="4192" xr:uid="{00000000-0005-0000-0000-0000591B0000}"/>
    <cellStyle name="40% - Ênfase2 2 3 2 5 3" xfId="6771" xr:uid="{00000000-0005-0000-0000-00005A1B0000}"/>
    <cellStyle name="40% - Ênfase2 2 3 2 5 4" xfId="9348" xr:uid="{00000000-0005-0000-0000-00005B1B0000}"/>
    <cellStyle name="40% - Ênfase2 2 3 2 5 5" xfId="11926" xr:uid="{00000000-0005-0000-0000-00005C1B0000}"/>
    <cellStyle name="40% - Ênfase2 2 3 2 5 6" xfId="14547" xr:uid="{00000000-0005-0000-0000-00005D1B0000}"/>
    <cellStyle name="40% - Ênfase2 2 3 2 6" xfId="1593" xr:uid="{00000000-0005-0000-0000-00005E1B0000}"/>
    <cellStyle name="40% - Ênfase2 2 3 2 6 2" xfId="4193" xr:uid="{00000000-0005-0000-0000-00005F1B0000}"/>
    <cellStyle name="40% - Ênfase2 2 3 2 6 3" xfId="6772" xr:uid="{00000000-0005-0000-0000-0000601B0000}"/>
    <cellStyle name="40% - Ênfase2 2 3 2 6 4" xfId="9349" xr:uid="{00000000-0005-0000-0000-0000611B0000}"/>
    <cellStyle name="40% - Ênfase2 2 3 2 6 5" xfId="11927" xr:uid="{00000000-0005-0000-0000-0000621B0000}"/>
    <cellStyle name="40% - Ênfase2 2 3 2 6 6" xfId="14548" xr:uid="{00000000-0005-0000-0000-0000631B0000}"/>
    <cellStyle name="40% - Ênfase2 2 3 2 7" xfId="2879" xr:uid="{00000000-0005-0000-0000-0000641B0000}"/>
    <cellStyle name="40% - Ênfase2 2 3 2 8" xfId="5458" xr:uid="{00000000-0005-0000-0000-0000651B0000}"/>
    <cellStyle name="40% - Ênfase2 2 3 2 9" xfId="8035" xr:uid="{00000000-0005-0000-0000-0000661B0000}"/>
    <cellStyle name="40% - Ênfase2 2 3 3" xfId="404" xr:uid="{00000000-0005-0000-0000-0000671B0000}"/>
    <cellStyle name="40% - Ênfase2 2 3 3 2" xfId="1594" xr:uid="{00000000-0005-0000-0000-0000681B0000}"/>
    <cellStyle name="40% - Ênfase2 2 3 3 2 2" xfId="4194" xr:uid="{00000000-0005-0000-0000-0000691B0000}"/>
    <cellStyle name="40% - Ênfase2 2 3 3 2 3" xfId="6773" xr:uid="{00000000-0005-0000-0000-00006A1B0000}"/>
    <cellStyle name="40% - Ênfase2 2 3 3 2 4" xfId="9350" xr:uid="{00000000-0005-0000-0000-00006B1B0000}"/>
    <cellStyle name="40% - Ênfase2 2 3 3 2 5" xfId="11928" xr:uid="{00000000-0005-0000-0000-00006C1B0000}"/>
    <cellStyle name="40% - Ênfase2 2 3 3 2 6" xfId="14549" xr:uid="{00000000-0005-0000-0000-00006D1B0000}"/>
    <cellStyle name="40% - Ênfase2 2 3 3 3" xfId="1595" xr:uid="{00000000-0005-0000-0000-00006E1B0000}"/>
    <cellStyle name="40% - Ênfase2 2 3 3 3 2" xfId="4195" xr:uid="{00000000-0005-0000-0000-00006F1B0000}"/>
    <cellStyle name="40% - Ênfase2 2 3 3 3 3" xfId="6774" xr:uid="{00000000-0005-0000-0000-0000701B0000}"/>
    <cellStyle name="40% - Ênfase2 2 3 3 3 4" xfId="9351" xr:uid="{00000000-0005-0000-0000-0000711B0000}"/>
    <cellStyle name="40% - Ênfase2 2 3 3 3 5" xfId="11929" xr:uid="{00000000-0005-0000-0000-0000721B0000}"/>
    <cellStyle name="40% - Ênfase2 2 3 3 3 6" xfId="14550" xr:uid="{00000000-0005-0000-0000-0000731B0000}"/>
    <cellStyle name="40% - Ênfase2 2 3 3 4" xfId="1596" xr:uid="{00000000-0005-0000-0000-0000741B0000}"/>
    <cellStyle name="40% - Ênfase2 2 3 3 4 2" xfId="4196" xr:uid="{00000000-0005-0000-0000-0000751B0000}"/>
    <cellStyle name="40% - Ênfase2 2 3 3 4 3" xfId="6775" xr:uid="{00000000-0005-0000-0000-0000761B0000}"/>
    <cellStyle name="40% - Ênfase2 2 3 3 4 4" xfId="9352" xr:uid="{00000000-0005-0000-0000-0000771B0000}"/>
    <cellStyle name="40% - Ênfase2 2 3 3 4 5" xfId="11930" xr:uid="{00000000-0005-0000-0000-0000781B0000}"/>
    <cellStyle name="40% - Ênfase2 2 3 3 4 6" xfId="14551" xr:uid="{00000000-0005-0000-0000-0000791B0000}"/>
    <cellStyle name="40% - Ênfase2 2 3 3 5" xfId="3005" xr:uid="{00000000-0005-0000-0000-00007A1B0000}"/>
    <cellStyle name="40% - Ênfase2 2 3 3 6" xfId="5584" xr:uid="{00000000-0005-0000-0000-00007B1B0000}"/>
    <cellStyle name="40% - Ênfase2 2 3 3 7" xfId="8161" xr:uid="{00000000-0005-0000-0000-00007C1B0000}"/>
    <cellStyle name="40% - Ênfase2 2 3 3 8" xfId="10739" xr:uid="{00000000-0005-0000-0000-00007D1B0000}"/>
    <cellStyle name="40% - Ênfase2 2 3 3 9" xfId="13360" xr:uid="{00000000-0005-0000-0000-00007E1B0000}"/>
    <cellStyle name="40% - Ênfase2 2 3 4" xfId="625" xr:uid="{00000000-0005-0000-0000-00007F1B0000}"/>
    <cellStyle name="40% - Ênfase2 2 3 4 2" xfId="1597" xr:uid="{00000000-0005-0000-0000-0000801B0000}"/>
    <cellStyle name="40% - Ênfase2 2 3 4 2 2" xfId="4197" xr:uid="{00000000-0005-0000-0000-0000811B0000}"/>
    <cellStyle name="40% - Ênfase2 2 3 4 2 3" xfId="6776" xr:uid="{00000000-0005-0000-0000-0000821B0000}"/>
    <cellStyle name="40% - Ênfase2 2 3 4 2 4" xfId="9353" xr:uid="{00000000-0005-0000-0000-0000831B0000}"/>
    <cellStyle name="40% - Ênfase2 2 3 4 2 5" xfId="11931" xr:uid="{00000000-0005-0000-0000-0000841B0000}"/>
    <cellStyle name="40% - Ênfase2 2 3 4 2 6" xfId="14552" xr:uid="{00000000-0005-0000-0000-0000851B0000}"/>
    <cellStyle name="40% - Ênfase2 2 3 4 3" xfId="1598" xr:uid="{00000000-0005-0000-0000-0000861B0000}"/>
    <cellStyle name="40% - Ênfase2 2 3 4 3 2" xfId="4198" xr:uid="{00000000-0005-0000-0000-0000871B0000}"/>
    <cellStyle name="40% - Ênfase2 2 3 4 3 3" xfId="6777" xr:uid="{00000000-0005-0000-0000-0000881B0000}"/>
    <cellStyle name="40% - Ênfase2 2 3 4 3 4" xfId="9354" xr:uid="{00000000-0005-0000-0000-0000891B0000}"/>
    <cellStyle name="40% - Ênfase2 2 3 4 3 5" xfId="11932" xr:uid="{00000000-0005-0000-0000-00008A1B0000}"/>
    <cellStyle name="40% - Ênfase2 2 3 4 3 6" xfId="14553" xr:uid="{00000000-0005-0000-0000-00008B1B0000}"/>
    <cellStyle name="40% - Ênfase2 2 3 4 4" xfId="1599" xr:uid="{00000000-0005-0000-0000-00008C1B0000}"/>
    <cellStyle name="40% - Ênfase2 2 3 4 4 2" xfId="4199" xr:uid="{00000000-0005-0000-0000-00008D1B0000}"/>
    <cellStyle name="40% - Ênfase2 2 3 4 4 3" xfId="6778" xr:uid="{00000000-0005-0000-0000-00008E1B0000}"/>
    <cellStyle name="40% - Ênfase2 2 3 4 4 4" xfId="9355" xr:uid="{00000000-0005-0000-0000-00008F1B0000}"/>
    <cellStyle name="40% - Ênfase2 2 3 4 4 5" xfId="11933" xr:uid="{00000000-0005-0000-0000-0000901B0000}"/>
    <cellStyle name="40% - Ênfase2 2 3 4 4 6" xfId="14554" xr:uid="{00000000-0005-0000-0000-0000911B0000}"/>
    <cellStyle name="40% - Ênfase2 2 3 4 5" xfId="3226" xr:uid="{00000000-0005-0000-0000-0000921B0000}"/>
    <cellStyle name="40% - Ênfase2 2 3 4 6" xfId="5805" xr:uid="{00000000-0005-0000-0000-0000931B0000}"/>
    <cellStyle name="40% - Ênfase2 2 3 4 7" xfId="8382" xr:uid="{00000000-0005-0000-0000-0000941B0000}"/>
    <cellStyle name="40% - Ênfase2 2 3 4 8" xfId="10960" xr:uid="{00000000-0005-0000-0000-0000951B0000}"/>
    <cellStyle name="40% - Ênfase2 2 3 4 9" xfId="13581" xr:uid="{00000000-0005-0000-0000-0000961B0000}"/>
    <cellStyle name="40% - Ênfase2 2 3 5" xfId="1600" xr:uid="{00000000-0005-0000-0000-0000971B0000}"/>
    <cellStyle name="40% - Ênfase2 2 3 5 2" xfId="4200" xr:uid="{00000000-0005-0000-0000-0000981B0000}"/>
    <cellStyle name="40% - Ênfase2 2 3 5 3" xfId="6779" xr:uid="{00000000-0005-0000-0000-0000991B0000}"/>
    <cellStyle name="40% - Ênfase2 2 3 5 4" xfId="9356" xr:uid="{00000000-0005-0000-0000-00009A1B0000}"/>
    <cellStyle name="40% - Ênfase2 2 3 5 5" xfId="11934" xr:uid="{00000000-0005-0000-0000-00009B1B0000}"/>
    <cellStyle name="40% - Ênfase2 2 3 5 6" xfId="14555" xr:uid="{00000000-0005-0000-0000-00009C1B0000}"/>
    <cellStyle name="40% - Ênfase2 2 3 6" xfId="1601" xr:uid="{00000000-0005-0000-0000-00009D1B0000}"/>
    <cellStyle name="40% - Ênfase2 2 3 6 2" xfId="4201" xr:uid="{00000000-0005-0000-0000-00009E1B0000}"/>
    <cellStyle name="40% - Ênfase2 2 3 6 3" xfId="6780" xr:uid="{00000000-0005-0000-0000-00009F1B0000}"/>
    <cellStyle name="40% - Ênfase2 2 3 6 4" xfId="9357" xr:uid="{00000000-0005-0000-0000-0000A01B0000}"/>
    <cellStyle name="40% - Ênfase2 2 3 6 5" xfId="11935" xr:uid="{00000000-0005-0000-0000-0000A11B0000}"/>
    <cellStyle name="40% - Ênfase2 2 3 6 6" xfId="14556" xr:uid="{00000000-0005-0000-0000-0000A21B0000}"/>
    <cellStyle name="40% - Ênfase2 2 3 7" xfId="1602" xr:uid="{00000000-0005-0000-0000-0000A31B0000}"/>
    <cellStyle name="40% - Ênfase2 2 3 7 2" xfId="4202" xr:uid="{00000000-0005-0000-0000-0000A41B0000}"/>
    <cellStyle name="40% - Ênfase2 2 3 7 3" xfId="6781" xr:uid="{00000000-0005-0000-0000-0000A51B0000}"/>
    <cellStyle name="40% - Ênfase2 2 3 7 4" xfId="9358" xr:uid="{00000000-0005-0000-0000-0000A61B0000}"/>
    <cellStyle name="40% - Ênfase2 2 3 7 5" xfId="11936" xr:uid="{00000000-0005-0000-0000-0000A71B0000}"/>
    <cellStyle name="40% - Ênfase2 2 3 7 6" xfId="14557" xr:uid="{00000000-0005-0000-0000-0000A81B0000}"/>
    <cellStyle name="40% - Ênfase2 2 3 8" xfId="2783" xr:uid="{00000000-0005-0000-0000-0000A91B0000}"/>
    <cellStyle name="40% - Ênfase2 2 3 9" xfId="5362" xr:uid="{00000000-0005-0000-0000-0000AA1B0000}"/>
    <cellStyle name="40% - Ênfase2 2 4" xfId="116" xr:uid="{00000000-0005-0000-0000-0000AB1B0000}"/>
    <cellStyle name="40% - Ênfase2 2 4 10" xfId="10455" xr:uid="{00000000-0005-0000-0000-0000AC1B0000}"/>
    <cellStyle name="40% - Ênfase2 2 4 11" xfId="13076" xr:uid="{00000000-0005-0000-0000-0000AD1B0000}"/>
    <cellStyle name="40% - Ênfase2 2 4 2" xfId="342" xr:uid="{00000000-0005-0000-0000-0000AE1B0000}"/>
    <cellStyle name="40% - Ênfase2 2 4 2 2" xfId="1603" xr:uid="{00000000-0005-0000-0000-0000AF1B0000}"/>
    <cellStyle name="40% - Ênfase2 2 4 2 2 2" xfId="4203" xr:uid="{00000000-0005-0000-0000-0000B01B0000}"/>
    <cellStyle name="40% - Ênfase2 2 4 2 2 3" xfId="6782" xr:uid="{00000000-0005-0000-0000-0000B11B0000}"/>
    <cellStyle name="40% - Ênfase2 2 4 2 2 4" xfId="9359" xr:uid="{00000000-0005-0000-0000-0000B21B0000}"/>
    <cellStyle name="40% - Ênfase2 2 4 2 2 5" xfId="11937" xr:uid="{00000000-0005-0000-0000-0000B31B0000}"/>
    <cellStyle name="40% - Ênfase2 2 4 2 2 6" xfId="14558" xr:uid="{00000000-0005-0000-0000-0000B41B0000}"/>
    <cellStyle name="40% - Ênfase2 2 4 2 3" xfId="1604" xr:uid="{00000000-0005-0000-0000-0000B51B0000}"/>
    <cellStyle name="40% - Ênfase2 2 4 2 3 2" xfId="4204" xr:uid="{00000000-0005-0000-0000-0000B61B0000}"/>
    <cellStyle name="40% - Ênfase2 2 4 2 3 3" xfId="6783" xr:uid="{00000000-0005-0000-0000-0000B71B0000}"/>
    <cellStyle name="40% - Ênfase2 2 4 2 3 4" xfId="9360" xr:uid="{00000000-0005-0000-0000-0000B81B0000}"/>
    <cellStyle name="40% - Ênfase2 2 4 2 3 5" xfId="11938" xr:uid="{00000000-0005-0000-0000-0000B91B0000}"/>
    <cellStyle name="40% - Ênfase2 2 4 2 3 6" xfId="14559" xr:uid="{00000000-0005-0000-0000-0000BA1B0000}"/>
    <cellStyle name="40% - Ênfase2 2 4 2 4" xfId="1605" xr:uid="{00000000-0005-0000-0000-0000BB1B0000}"/>
    <cellStyle name="40% - Ênfase2 2 4 2 4 2" xfId="4205" xr:uid="{00000000-0005-0000-0000-0000BC1B0000}"/>
    <cellStyle name="40% - Ênfase2 2 4 2 4 3" xfId="6784" xr:uid="{00000000-0005-0000-0000-0000BD1B0000}"/>
    <cellStyle name="40% - Ênfase2 2 4 2 4 4" xfId="9361" xr:uid="{00000000-0005-0000-0000-0000BE1B0000}"/>
    <cellStyle name="40% - Ênfase2 2 4 2 4 5" xfId="11939" xr:uid="{00000000-0005-0000-0000-0000BF1B0000}"/>
    <cellStyle name="40% - Ênfase2 2 4 2 4 6" xfId="14560" xr:uid="{00000000-0005-0000-0000-0000C01B0000}"/>
    <cellStyle name="40% - Ênfase2 2 4 2 5" xfId="2943" xr:uid="{00000000-0005-0000-0000-0000C11B0000}"/>
    <cellStyle name="40% - Ênfase2 2 4 2 6" xfId="5522" xr:uid="{00000000-0005-0000-0000-0000C21B0000}"/>
    <cellStyle name="40% - Ênfase2 2 4 2 7" xfId="8099" xr:uid="{00000000-0005-0000-0000-0000C31B0000}"/>
    <cellStyle name="40% - Ênfase2 2 4 2 8" xfId="10677" xr:uid="{00000000-0005-0000-0000-0000C41B0000}"/>
    <cellStyle name="40% - Ênfase2 2 4 2 9" xfId="13298" xr:uid="{00000000-0005-0000-0000-0000C51B0000}"/>
    <cellStyle name="40% - Ênfase2 2 4 3" xfId="563" xr:uid="{00000000-0005-0000-0000-0000C61B0000}"/>
    <cellStyle name="40% - Ênfase2 2 4 3 2" xfId="1606" xr:uid="{00000000-0005-0000-0000-0000C71B0000}"/>
    <cellStyle name="40% - Ênfase2 2 4 3 2 2" xfId="4206" xr:uid="{00000000-0005-0000-0000-0000C81B0000}"/>
    <cellStyle name="40% - Ênfase2 2 4 3 2 3" xfId="6785" xr:uid="{00000000-0005-0000-0000-0000C91B0000}"/>
    <cellStyle name="40% - Ênfase2 2 4 3 2 4" xfId="9362" xr:uid="{00000000-0005-0000-0000-0000CA1B0000}"/>
    <cellStyle name="40% - Ênfase2 2 4 3 2 5" xfId="11940" xr:uid="{00000000-0005-0000-0000-0000CB1B0000}"/>
    <cellStyle name="40% - Ênfase2 2 4 3 2 6" xfId="14561" xr:uid="{00000000-0005-0000-0000-0000CC1B0000}"/>
    <cellStyle name="40% - Ênfase2 2 4 3 3" xfId="1607" xr:uid="{00000000-0005-0000-0000-0000CD1B0000}"/>
    <cellStyle name="40% - Ênfase2 2 4 3 3 2" xfId="4207" xr:uid="{00000000-0005-0000-0000-0000CE1B0000}"/>
    <cellStyle name="40% - Ênfase2 2 4 3 3 3" xfId="6786" xr:uid="{00000000-0005-0000-0000-0000CF1B0000}"/>
    <cellStyle name="40% - Ênfase2 2 4 3 3 4" xfId="9363" xr:uid="{00000000-0005-0000-0000-0000D01B0000}"/>
    <cellStyle name="40% - Ênfase2 2 4 3 3 5" xfId="11941" xr:uid="{00000000-0005-0000-0000-0000D11B0000}"/>
    <cellStyle name="40% - Ênfase2 2 4 3 3 6" xfId="14562" xr:uid="{00000000-0005-0000-0000-0000D21B0000}"/>
    <cellStyle name="40% - Ênfase2 2 4 3 4" xfId="3164" xr:uid="{00000000-0005-0000-0000-0000D31B0000}"/>
    <cellStyle name="40% - Ênfase2 2 4 3 5" xfId="5743" xr:uid="{00000000-0005-0000-0000-0000D41B0000}"/>
    <cellStyle name="40% - Ênfase2 2 4 3 6" xfId="8320" xr:uid="{00000000-0005-0000-0000-0000D51B0000}"/>
    <cellStyle name="40% - Ênfase2 2 4 3 7" xfId="10898" xr:uid="{00000000-0005-0000-0000-0000D61B0000}"/>
    <cellStyle name="40% - Ênfase2 2 4 3 8" xfId="13519" xr:uid="{00000000-0005-0000-0000-0000D71B0000}"/>
    <cellStyle name="40% - Ênfase2 2 4 4" xfId="1608" xr:uid="{00000000-0005-0000-0000-0000D81B0000}"/>
    <cellStyle name="40% - Ênfase2 2 4 4 2" xfId="4208" xr:uid="{00000000-0005-0000-0000-0000D91B0000}"/>
    <cellStyle name="40% - Ênfase2 2 4 4 3" xfId="6787" xr:uid="{00000000-0005-0000-0000-0000DA1B0000}"/>
    <cellStyle name="40% - Ênfase2 2 4 4 4" xfId="9364" xr:uid="{00000000-0005-0000-0000-0000DB1B0000}"/>
    <cellStyle name="40% - Ênfase2 2 4 4 5" xfId="11942" xr:uid="{00000000-0005-0000-0000-0000DC1B0000}"/>
    <cellStyle name="40% - Ênfase2 2 4 4 6" xfId="14563" xr:uid="{00000000-0005-0000-0000-0000DD1B0000}"/>
    <cellStyle name="40% - Ênfase2 2 4 5" xfId="1609" xr:uid="{00000000-0005-0000-0000-0000DE1B0000}"/>
    <cellStyle name="40% - Ênfase2 2 4 5 2" xfId="4209" xr:uid="{00000000-0005-0000-0000-0000DF1B0000}"/>
    <cellStyle name="40% - Ênfase2 2 4 5 3" xfId="6788" xr:uid="{00000000-0005-0000-0000-0000E01B0000}"/>
    <cellStyle name="40% - Ênfase2 2 4 5 4" xfId="9365" xr:uid="{00000000-0005-0000-0000-0000E11B0000}"/>
    <cellStyle name="40% - Ênfase2 2 4 5 5" xfId="11943" xr:uid="{00000000-0005-0000-0000-0000E21B0000}"/>
    <cellStyle name="40% - Ênfase2 2 4 5 6" xfId="14564" xr:uid="{00000000-0005-0000-0000-0000E31B0000}"/>
    <cellStyle name="40% - Ênfase2 2 4 6" xfId="1610" xr:uid="{00000000-0005-0000-0000-0000E41B0000}"/>
    <cellStyle name="40% - Ênfase2 2 4 6 2" xfId="4210" xr:uid="{00000000-0005-0000-0000-0000E51B0000}"/>
    <cellStyle name="40% - Ênfase2 2 4 6 3" xfId="6789" xr:uid="{00000000-0005-0000-0000-0000E61B0000}"/>
    <cellStyle name="40% - Ênfase2 2 4 6 4" xfId="9366" xr:uid="{00000000-0005-0000-0000-0000E71B0000}"/>
    <cellStyle name="40% - Ênfase2 2 4 6 5" xfId="11944" xr:uid="{00000000-0005-0000-0000-0000E81B0000}"/>
    <cellStyle name="40% - Ênfase2 2 4 6 6" xfId="14565" xr:uid="{00000000-0005-0000-0000-0000E91B0000}"/>
    <cellStyle name="40% - Ênfase2 2 4 7" xfId="2721" xr:uid="{00000000-0005-0000-0000-0000EA1B0000}"/>
    <cellStyle name="40% - Ênfase2 2 4 8" xfId="5300" xr:uid="{00000000-0005-0000-0000-0000EB1B0000}"/>
    <cellStyle name="40% - Ênfase2 2 4 9" xfId="7877" xr:uid="{00000000-0005-0000-0000-0000EC1B0000}"/>
    <cellStyle name="40% - Ênfase2 2 5" xfId="214" xr:uid="{00000000-0005-0000-0000-0000ED1B0000}"/>
    <cellStyle name="40% - Ênfase2 2 5 10" xfId="10549" xr:uid="{00000000-0005-0000-0000-0000EE1B0000}"/>
    <cellStyle name="40% - Ênfase2 2 5 11" xfId="13170" xr:uid="{00000000-0005-0000-0000-0000EF1B0000}"/>
    <cellStyle name="40% - Ênfase2 2 5 2" xfId="435" xr:uid="{00000000-0005-0000-0000-0000F01B0000}"/>
    <cellStyle name="40% - Ênfase2 2 5 2 2" xfId="1611" xr:uid="{00000000-0005-0000-0000-0000F11B0000}"/>
    <cellStyle name="40% - Ênfase2 2 5 2 2 2" xfId="4211" xr:uid="{00000000-0005-0000-0000-0000F21B0000}"/>
    <cellStyle name="40% - Ênfase2 2 5 2 2 3" xfId="6790" xr:uid="{00000000-0005-0000-0000-0000F31B0000}"/>
    <cellStyle name="40% - Ênfase2 2 5 2 2 4" xfId="9367" xr:uid="{00000000-0005-0000-0000-0000F41B0000}"/>
    <cellStyle name="40% - Ênfase2 2 5 2 2 5" xfId="11945" xr:uid="{00000000-0005-0000-0000-0000F51B0000}"/>
    <cellStyle name="40% - Ênfase2 2 5 2 2 6" xfId="14566" xr:uid="{00000000-0005-0000-0000-0000F61B0000}"/>
    <cellStyle name="40% - Ênfase2 2 5 2 3" xfId="1612" xr:uid="{00000000-0005-0000-0000-0000F71B0000}"/>
    <cellStyle name="40% - Ênfase2 2 5 2 3 2" xfId="4212" xr:uid="{00000000-0005-0000-0000-0000F81B0000}"/>
    <cellStyle name="40% - Ênfase2 2 5 2 3 3" xfId="6791" xr:uid="{00000000-0005-0000-0000-0000F91B0000}"/>
    <cellStyle name="40% - Ênfase2 2 5 2 3 4" xfId="9368" xr:uid="{00000000-0005-0000-0000-0000FA1B0000}"/>
    <cellStyle name="40% - Ênfase2 2 5 2 3 5" xfId="11946" xr:uid="{00000000-0005-0000-0000-0000FB1B0000}"/>
    <cellStyle name="40% - Ênfase2 2 5 2 3 6" xfId="14567" xr:uid="{00000000-0005-0000-0000-0000FC1B0000}"/>
    <cellStyle name="40% - Ênfase2 2 5 2 4" xfId="1613" xr:uid="{00000000-0005-0000-0000-0000FD1B0000}"/>
    <cellStyle name="40% - Ênfase2 2 5 2 4 2" xfId="4213" xr:uid="{00000000-0005-0000-0000-0000FE1B0000}"/>
    <cellStyle name="40% - Ênfase2 2 5 2 4 3" xfId="6792" xr:uid="{00000000-0005-0000-0000-0000FF1B0000}"/>
    <cellStyle name="40% - Ênfase2 2 5 2 4 4" xfId="9369" xr:uid="{00000000-0005-0000-0000-0000001C0000}"/>
    <cellStyle name="40% - Ênfase2 2 5 2 4 5" xfId="11947" xr:uid="{00000000-0005-0000-0000-0000011C0000}"/>
    <cellStyle name="40% - Ênfase2 2 5 2 4 6" xfId="14568" xr:uid="{00000000-0005-0000-0000-0000021C0000}"/>
    <cellStyle name="40% - Ênfase2 2 5 2 5" xfId="3036" xr:uid="{00000000-0005-0000-0000-0000031C0000}"/>
    <cellStyle name="40% - Ênfase2 2 5 2 6" xfId="5615" xr:uid="{00000000-0005-0000-0000-0000041C0000}"/>
    <cellStyle name="40% - Ênfase2 2 5 2 7" xfId="8192" xr:uid="{00000000-0005-0000-0000-0000051C0000}"/>
    <cellStyle name="40% - Ênfase2 2 5 2 8" xfId="10770" xr:uid="{00000000-0005-0000-0000-0000061C0000}"/>
    <cellStyle name="40% - Ênfase2 2 5 2 9" xfId="13391" xr:uid="{00000000-0005-0000-0000-0000071C0000}"/>
    <cellStyle name="40% - Ênfase2 2 5 3" xfId="656" xr:uid="{00000000-0005-0000-0000-0000081C0000}"/>
    <cellStyle name="40% - Ênfase2 2 5 3 2" xfId="1614" xr:uid="{00000000-0005-0000-0000-0000091C0000}"/>
    <cellStyle name="40% - Ênfase2 2 5 3 2 2" xfId="4214" xr:uid="{00000000-0005-0000-0000-00000A1C0000}"/>
    <cellStyle name="40% - Ênfase2 2 5 3 2 3" xfId="6793" xr:uid="{00000000-0005-0000-0000-00000B1C0000}"/>
    <cellStyle name="40% - Ênfase2 2 5 3 2 4" xfId="9370" xr:uid="{00000000-0005-0000-0000-00000C1C0000}"/>
    <cellStyle name="40% - Ênfase2 2 5 3 2 5" xfId="11948" xr:uid="{00000000-0005-0000-0000-00000D1C0000}"/>
    <cellStyle name="40% - Ênfase2 2 5 3 2 6" xfId="14569" xr:uid="{00000000-0005-0000-0000-00000E1C0000}"/>
    <cellStyle name="40% - Ênfase2 2 5 3 3" xfId="1615" xr:uid="{00000000-0005-0000-0000-00000F1C0000}"/>
    <cellStyle name="40% - Ênfase2 2 5 3 3 2" xfId="4215" xr:uid="{00000000-0005-0000-0000-0000101C0000}"/>
    <cellStyle name="40% - Ênfase2 2 5 3 3 3" xfId="6794" xr:uid="{00000000-0005-0000-0000-0000111C0000}"/>
    <cellStyle name="40% - Ênfase2 2 5 3 3 4" xfId="9371" xr:uid="{00000000-0005-0000-0000-0000121C0000}"/>
    <cellStyle name="40% - Ênfase2 2 5 3 3 5" xfId="11949" xr:uid="{00000000-0005-0000-0000-0000131C0000}"/>
    <cellStyle name="40% - Ênfase2 2 5 3 3 6" xfId="14570" xr:uid="{00000000-0005-0000-0000-0000141C0000}"/>
    <cellStyle name="40% - Ênfase2 2 5 3 4" xfId="3257" xr:uid="{00000000-0005-0000-0000-0000151C0000}"/>
    <cellStyle name="40% - Ênfase2 2 5 3 5" xfId="5836" xr:uid="{00000000-0005-0000-0000-0000161C0000}"/>
    <cellStyle name="40% - Ênfase2 2 5 3 6" xfId="8413" xr:uid="{00000000-0005-0000-0000-0000171C0000}"/>
    <cellStyle name="40% - Ênfase2 2 5 3 7" xfId="10991" xr:uid="{00000000-0005-0000-0000-0000181C0000}"/>
    <cellStyle name="40% - Ênfase2 2 5 3 8" xfId="13612" xr:uid="{00000000-0005-0000-0000-0000191C0000}"/>
    <cellStyle name="40% - Ênfase2 2 5 4" xfId="1616" xr:uid="{00000000-0005-0000-0000-00001A1C0000}"/>
    <cellStyle name="40% - Ênfase2 2 5 4 2" xfId="4216" xr:uid="{00000000-0005-0000-0000-00001B1C0000}"/>
    <cellStyle name="40% - Ênfase2 2 5 4 3" xfId="6795" xr:uid="{00000000-0005-0000-0000-00001C1C0000}"/>
    <cellStyle name="40% - Ênfase2 2 5 4 4" xfId="9372" xr:uid="{00000000-0005-0000-0000-00001D1C0000}"/>
    <cellStyle name="40% - Ênfase2 2 5 4 5" xfId="11950" xr:uid="{00000000-0005-0000-0000-00001E1C0000}"/>
    <cellStyle name="40% - Ênfase2 2 5 4 6" xfId="14571" xr:uid="{00000000-0005-0000-0000-00001F1C0000}"/>
    <cellStyle name="40% - Ênfase2 2 5 5" xfId="1617" xr:uid="{00000000-0005-0000-0000-0000201C0000}"/>
    <cellStyle name="40% - Ênfase2 2 5 5 2" xfId="4217" xr:uid="{00000000-0005-0000-0000-0000211C0000}"/>
    <cellStyle name="40% - Ênfase2 2 5 5 3" xfId="6796" xr:uid="{00000000-0005-0000-0000-0000221C0000}"/>
    <cellStyle name="40% - Ênfase2 2 5 5 4" xfId="9373" xr:uid="{00000000-0005-0000-0000-0000231C0000}"/>
    <cellStyle name="40% - Ênfase2 2 5 5 5" xfId="11951" xr:uid="{00000000-0005-0000-0000-0000241C0000}"/>
    <cellStyle name="40% - Ênfase2 2 5 5 6" xfId="14572" xr:uid="{00000000-0005-0000-0000-0000251C0000}"/>
    <cellStyle name="40% - Ênfase2 2 5 6" xfId="1618" xr:uid="{00000000-0005-0000-0000-0000261C0000}"/>
    <cellStyle name="40% - Ênfase2 2 5 6 2" xfId="4218" xr:uid="{00000000-0005-0000-0000-0000271C0000}"/>
    <cellStyle name="40% - Ênfase2 2 5 6 3" xfId="6797" xr:uid="{00000000-0005-0000-0000-0000281C0000}"/>
    <cellStyle name="40% - Ênfase2 2 5 6 4" xfId="9374" xr:uid="{00000000-0005-0000-0000-0000291C0000}"/>
    <cellStyle name="40% - Ênfase2 2 5 6 5" xfId="11952" xr:uid="{00000000-0005-0000-0000-00002A1C0000}"/>
    <cellStyle name="40% - Ênfase2 2 5 6 6" xfId="14573" xr:uid="{00000000-0005-0000-0000-00002B1C0000}"/>
    <cellStyle name="40% - Ênfase2 2 5 7" xfId="2815" xr:uid="{00000000-0005-0000-0000-00002C1C0000}"/>
    <cellStyle name="40% - Ênfase2 2 5 8" xfId="5394" xr:uid="{00000000-0005-0000-0000-00002D1C0000}"/>
    <cellStyle name="40% - Ênfase2 2 5 9" xfId="7971" xr:uid="{00000000-0005-0000-0000-00002E1C0000}"/>
    <cellStyle name="40% - Ênfase2 2 6" xfId="309" xr:uid="{00000000-0005-0000-0000-00002F1C0000}"/>
    <cellStyle name="40% - Ênfase2 2 6 2" xfId="1619" xr:uid="{00000000-0005-0000-0000-0000301C0000}"/>
    <cellStyle name="40% - Ênfase2 2 6 2 2" xfId="4219" xr:uid="{00000000-0005-0000-0000-0000311C0000}"/>
    <cellStyle name="40% - Ênfase2 2 6 2 3" xfId="6798" xr:uid="{00000000-0005-0000-0000-0000321C0000}"/>
    <cellStyle name="40% - Ênfase2 2 6 2 4" xfId="9375" xr:uid="{00000000-0005-0000-0000-0000331C0000}"/>
    <cellStyle name="40% - Ênfase2 2 6 2 5" xfId="11953" xr:uid="{00000000-0005-0000-0000-0000341C0000}"/>
    <cellStyle name="40% - Ênfase2 2 6 2 6" xfId="14574" xr:uid="{00000000-0005-0000-0000-0000351C0000}"/>
    <cellStyle name="40% - Ênfase2 2 6 3" xfId="1620" xr:uid="{00000000-0005-0000-0000-0000361C0000}"/>
    <cellStyle name="40% - Ênfase2 2 6 3 2" xfId="4220" xr:uid="{00000000-0005-0000-0000-0000371C0000}"/>
    <cellStyle name="40% - Ênfase2 2 6 3 3" xfId="6799" xr:uid="{00000000-0005-0000-0000-0000381C0000}"/>
    <cellStyle name="40% - Ênfase2 2 6 3 4" xfId="9376" xr:uid="{00000000-0005-0000-0000-0000391C0000}"/>
    <cellStyle name="40% - Ênfase2 2 6 3 5" xfId="11954" xr:uid="{00000000-0005-0000-0000-00003A1C0000}"/>
    <cellStyle name="40% - Ênfase2 2 6 3 6" xfId="14575" xr:uid="{00000000-0005-0000-0000-00003B1C0000}"/>
    <cellStyle name="40% - Ênfase2 2 6 4" xfId="1621" xr:uid="{00000000-0005-0000-0000-00003C1C0000}"/>
    <cellStyle name="40% - Ênfase2 2 6 4 2" xfId="4221" xr:uid="{00000000-0005-0000-0000-00003D1C0000}"/>
    <cellStyle name="40% - Ênfase2 2 6 4 3" xfId="6800" xr:uid="{00000000-0005-0000-0000-00003E1C0000}"/>
    <cellStyle name="40% - Ênfase2 2 6 4 4" xfId="9377" xr:uid="{00000000-0005-0000-0000-00003F1C0000}"/>
    <cellStyle name="40% - Ênfase2 2 6 4 5" xfId="11955" xr:uid="{00000000-0005-0000-0000-0000401C0000}"/>
    <cellStyle name="40% - Ênfase2 2 6 4 6" xfId="14576" xr:uid="{00000000-0005-0000-0000-0000411C0000}"/>
    <cellStyle name="40% - Ênfase2 2 6 5" xfId="2910" xr:uid="{00000000-0005-0000-0000-0000421C0000}"/>
    <cellStyle name="40% - Ênfase2 2 6 6" xfId="5489" xr:uid="{00000000-0005-0000-0000-0000431C0000}"/>
    <cellStyle name="40% - Ênfase2 2 6 7" xfId="8066" xr:uid="{00000000-0005-0000-0000-0000441C0000}"/>
    <cellStyle name="40% - Ênfase2 2 6 8" xfId="10644" xr:uid="{00000000-0005-0000-0000-0000451C0000}"/>
    <cellStyle name="40% - Ênfase2 2 6 9" xfId="13265" xr:uid="{00000000-0005-0000-0000-0000461C0000}"/>
    <cellStyle name="40% - Ênfase2 2 7" xfId="530" xr:uid="{00000000-0005-0000-0000-0000471C0000}"/>
    <cellStyle name="40% - Ênfase2 2 7 2" xfId="1622" xr:uid="{00000000-0005-0000-0000-0000481C0000}"/>
    <cellStyle name="40% - Ênfase2 2 7 2 2" xfId="4222" xr:uid="{00000000-0005-0000-0000-0000491C0000}"/>
    <cellStyle name="40% - Ênfase2 2 7 2 3" xfId="6801" xr:uid="{00000000-0005-0000-0000-00004A1C0000}"/>
    <cellStyle name="40% - Ênfase2 2 7 2 4" xfId="9378" xr:uid="{00000000-0005-0000-0000-00004B1C0000}"/>
    <cellStyle name="40% - Ênfase2 2 7 2 5" xfId="11956" xr:uid="{00000000-0005-0000-0000-00004C1C0000}"/>
    <cellStyle name="40% - Ênfase2 2 7 2 6" xfId="14577" xr:uid="{00000000-0005-0000-0000-00004D1C0000}"/>
    <cellStyle name="40% - Ênfase2 2 7 3" xfId="1623" xr:uid="{00000000-0005-0000-0000-00004E1C0000}"/>
    <cellStyle name="40% - Ênfase2 2 7 3 2" xfId="4223" xr:uid="{00000000-0005-0000-0000-00004F1C0000}"/>
    <cellStyle name="40% - Ênfase2 2 7 3 3" xfId="6802" xr:uid="{00000000-0005-0000-0000-0000501C0000}"/>
    <cellStyle name="40% - Ênfase2 2 7 3 4" xfId="9379" xr:uid="{00000000-0005-0000-0000-0000511C0000}"/>
    <cellStyle name="40% - Ênfase2 2 7 3 5" xfId="11957" xr:uid="{00000000-0005-0000-0000-0000521C0000}"/>
    <cellStyle name="40% - Ênfase2 2 7 3 6" xfId="14578" xr:uid="{00000000-0005-0000-0000-0000531C0000}"/>
    <cellStyle name="40% - Ênfase2 2 7 4" xfId="1624" xr:uid="{00000000-0005-0000-0000-0000541C0000}"/>
    <cellStyle name="40% - Ênfase2 2 7 4 2" xfId="4224" xr:uid="{00000000-0005-0000-0000-0000551C0000}"/>
    <cellStyle name="40% - Ênfase2 2 7 4 3" xfId="6803" xr:uid="{00000000-0005-0000-0000-0000561C0000}"/>
    <cellStyle name="40% - Ênfase2 2 7 4 4" xfId="9380" xr:uid="{00000000-0005-0000-0000-0000571C0000}"/>
    <cellStyle name="40% - Ênfase2 2 7 4 5" xfId="11958" xr:uid="{00000000-0005-0000-0000-0000581C0000}"/>
    <cellStyle name="40% - Ênfase2 2 7 4 6" xfId="14579" xr:uid="{00000000-0005-0000-0000-0000591C0000}"/>
    <cellStyle name="40% - Ênfase2 2 7 5" xfId="3131" xr:uid="{00000000-0005-0000-0000-00005A1C0000}"/>
    <cellStyle name="40% - Ênfase2 2 7 6" xfId="5710" xr:uid="{00000000-0005-0000-0000-00005B1C0000}"/>
    <cellStyle name="40% - Ênfase2 2 7 7" xfId="8287" xr:uid="{00000000-0005-0000-0000-00005C1C0000}"/>
    <cellStyle name="40% - Ênfase2 2 7 8" xfId="10865" xr:uid="{00000000-0005-0000-0000-00005D1C0000}"/>
    <cellStyle name="40% - Ênfase2 2 7 9" xfId="13486" xr:uid="{00000000-0005-0000-0000-00005E1C0000}"/>
    <cellStyle name="40% - Ênfase2 2 8" xfId="1625" xr:uid="{00000000-0005-0000-0000-00005F1C0000}"/>
    <cellStyle name="40% - Ênfase2 2 8 2" xfId="4225" xr:uid="{00000000-0005-0000-0000-0000601C0000}"/>
    <cellStyle name="40% - Ênfase2 2 8 3" xfId="6804" xr:uid="{00000000-0005-0000-0000-0000611C0000}"/>
    <cellStyle name="40% - Ênfase2 2 8 4" xfId="9381" xr:uid="{00000000-0005-0000-0000-0000621C0000}"/>
    <cellStyle name="40% - Ênfase2 2 8 5" xfId="11959" xr:uid="{00000000-0005-0000-0000-0000631C0000}"/>
    <cellStyle name="40% - Ênfase2 2 8 6" xfId="14580" xr:uid="{00000000-0005-0000-0000-0000641C0000}"/>
    <cellStyle name="40% - Ênfase2 2 9" xfId="1626" xr:uid="{00000000-0005-0000-0000-0000651C0000}"/>
    <cellStyle name="40% - Ênfase2 2 9 2" xfId="4226" xr:uid="{00000000-0005-0000-0000-0000661C0000}"/>
    <cellStyle name="40% - Ênfase2 2 9 3" xfId="6805" xr:uid="{00000000-0005-0000-0000-0000671C0000}"/>
    <cellStyle name="40% - Ênfase2 2 9 4" xfId="9382" xr:uid="{00000000-0005-0000-0000-0000681C0000}"/>
    <cellStyle name="40% - Ênfase2 2 9 5" xfId="11960" xr:uid="{00000000-0005-0000-0000-0000691C0000}"/>
    <cellStyle name="40% - Ênfase2 2 9 6" xfId="14581" xr:uid="{00000000-0005-0000-0000-00006A1C0000}"/>
    <cellStyle name="40% - Ênfase2 3" xfId="139" xr:uid="{00000000-0005-0000-0000-00006B1C0000}"/>
    <cellStyle name="40% - Ênfase2 3 10" xfId="7896" xr:uid="{00000000-0005-0000-0000-00006C1C0000}"/>
    <cellStyle name="40% - Ênfase2 3 11" xfId="10474" xr:uid="{00000000-0005-0000-0000-00006D1C0000}"/>
    <cellStyle name="40% - Ênfase2 3 12" xfId="13095" xr:uid="{00000000-0005-0000-0000-00006E1C0000}"/>
    <cellStyle name="40% - Ênfase2 3 2" xfId="235" xr:uid="{00000000-0005-0000-0000-00006F1C0000}"/>
    <cellStyle name="40% - Ênfase2 3 2 10" xfId="10570" xr:uid="{00000000-0005-0000-0000-0000701C0000}"/>
    <cellStyle name="40% - Ênfase2 3 2 11" xfId="13191" xr:uid="{00000000-0005-0000-0000-0000711C0000}"/>
    <cellStyle name="40% - Ênfase2 3 2 2" xfId="456" xr:uid="{00000000-0005-0000-0000-0000721C0000}"/>
    <cellStyle name="40% - Ênfase2 3 2 2 2" xfId="1627" xr:uid="{00000000-0005-0000-0000-0000731C0000}"/>
    <cellStyle name="40% - Ênfase2 3 2 2 2 2" xfId="4227" xr:uid="{00000000-0005-0000-0000-0000741C0000}"/>
    <cellStyle name="40% - Ênfase2 3 2 2 2 3" xfId="6806" xr:uid="{00000000-0005-0000-0000-0000751C0000}"/>
    <cellStyle name="40% - Ênfase2 3 2 2 2 4" xfId="9383" xr:uid="{00000000-0005-0000-0000-0000761C0000}"/>
    <cellStyle name="40% - Ênfase2 3 2 2 2 5" xfId="11961" xr:uid="{00000000-0005-0000-0000-0000771C0000}"/>
    <cellStyle name="40% - Ênfase2 3 2 2 2 6" xfId="14582" xr:uid="{00000000-0005-0000-0000-0000781C0000}"/>
    <cellStyle name="40% - Ênfase2 3 2 2 3" xfId="1628" xr:uid="{00000000-0005-0000-0000-0000791C0000}"/>
    <cellStyle name="40% - Ênfase2 3 2 2 3 2" xfId="4228" xr:uid="{00000000-0005-0000-0000-00007A1C0000}"/>
    <cellStyle name="40% - Ênfase2 3 2 2 3 3" xfId="6807" xr:uid="{00000000-0005-0000-0000-00007B1C0000}"/>
    <cellStyle name="40% - Ênfase2 3 2 2 3 4" xfId="9384" xr:uid="{00000000-0005-0000-0000-00007C1C0000}"/>
    <cellStyle name="40% - Ênfase2 3 2 2 3 5" xfId="11962" xr:uid="{00000000-0005-0000-0000-00007D1C0000}"/>
    <cellStyle name="40% - Ênfase2 3 2 2 3 6" xfId="14583" xr:uid="{00000000-0005-0000-0000-00007E1C0000}"/>
    <cellStyle name="40% - Ênfase2 3 2 2 4" xfId="1629" xr:uid="{00000000-0005-0000-0000-00007F1C0000}"/>
    <cellStyle name="40% - Ênfase2 3 2 2 4 2" xfId="4229" xr:uid="{00000000-0005-0000-0000-0000801C0000}"/>
    <cellStyle name="40% - Ênfase2 3 2 2 4 3" xfId="6808" xr:uid="{00000000-0005-0000-0000-0000811C0000}"/>
    <cellStyle name="40% - Ênfase2 3 2 2 4 4" xfId="9385" xr:uid="{00000000-0005-0000-0000-0000821C0000}"/>
    <cellStyle name="40% - Ênfase2 3 2 2 4 5" xfId="11963" xr:uid="{00000000-0005-0000-0000-0000831C0000}"/>
    <cellStyle name="40% - Ênfase2 3 2 2 4 6" xfId="14584" xr:uid="{00000000-0005-0000-0000-0000841C0000}"/>
    <cellStyle name="40% - Ênfase2 3 2 2 5" xfId="3057" xr:uid="{00000000-0005-0000-0000-0000851C0000}"/>
    <cellStyle name="40% - Ênfase2 3 2 2 6" xfId="5636" xr:uid="{00000000-0005-0000-0000-0000861C0000}"/>
    <cellStyle name="40% - Ênfase2 3 2 2 7" xfId="8213" xr:uid="{00000000-0005-0000-0000-0000871C0000}"/>
    <cellStyle name="40% - Ênfase2 3 2 2 8" xfId="10791" xr:uid="{00000000-0005-0000-0000-0000881C0000}"/>
    <cellStyle name="40% - Ênfase2 3 2 2 9" xfId="13412" xr:uid="{00000000-0005-0000-0000-0000891C0000}"/>
    <cellStyle name="40% - Ênfase2 3 2 3" xfId="677" xr:uid="{00000000-0005-0000-0000-00008A1C0000}"/>
    <cellStyle name="40% - Ênfase2 3 2 3 2" xfId="1630" xr:uid="{00000000-0005-0000-0000-00008B1C0000}"/>
    <cellStyle name="40% - Ênfase2 3 2 3 2 2" xfId="4230" xr:uid="{00000000-0005-0000-0000-00008C1C0000}"/>
    <cellStyle name="40% - Ênfase2 3 2 3 2 3" xfId="6809" xr:uid="{00000000-0005-0000-0000-00008D1C0000}"/>
    <cellStyle name="40% - Ênfase2 3 2 3 2 4" xfId="9386" xr:uid="{00000000-0005-0000-0000-00008E1C0000}"/>
    <cellStyle name="40% - Ênfase2 3 2 3 2 5" xfId="11964" xr:uid="{00000000-0005-0000-0000-00008F1C0000}"/>
    <cellStyle name="40% - Ênfase2 3 2 3 2 6" xfId="14585" xr:uid="{00000000-0005-0000-0000-0000901C0000}"/>
    <cellStyle name="40% - Ênfase2 3 2 3 3" xfId="1631" xr:uid="{00000000-0005-0000-0000-0000911C0000}"/>
    <cellStyle name="40% - Ênfase2 3 2 3 3 2" xfId="4231" xr:uid="{00000000-0005-0000-0000-0000921C0000}"/>
    <cellStyle name="40% - Ênfase2 3 2 3 3 3" xfId="6810" xr:uid="{00000000-0005-0000-0000-0000931C0000}"/>
    <cellStyle name="40% - Ênfase2 3 2 3 3 4" xfId="9387" xr:uid="{00000000-0005-0000-0000-0000941C0000}"/>
    <cellStyle name="40% - Ênfase2 3 2 3 3 5" xfId="11965" xr:uid="{00000000-0005-0000-0000-0000951C0000}"/>
    <cellStyle name="40% - Ênfase2 3 2 3 3 6" xfId="14586" xr:uid="{00000000-0005-0000-0000-0000961C0000}"/>
    <cellStyle name="40% - Ênfase2 3 2 3 4" xfId="3278" xr:uid="{00000000-0005-0000-0000-0000971C0000}"/>
    <cellStyle name="40% - Ênfase2 3 2 3 5" xfId="5857" xr:uid="{00000000-0005-0000-0000-0000981C0000}"/>
    <cellStyle name="40% - Ênfase2 3 2 3 6" xfId="8434" xr:uid="{00000000-0005-0000-0000-0000991C0000}"/>
    <cellStyle name="40% - Ênfase2 3 2 3 7" xfId="11012" xr:uid="{00000000-0005-0000-0000-00009A1C0000}"/>
    <cellStyle name="40% - Ênfase2 3 2 3 8" xfId="13633" xr:uid="{00000000-0005-0000-0000-00009B1C0000}"/>
    <cellStyle name="40% - Ênfase2 3 2 4" xfId="1632" xr:uid="{00000000-0005-0000-0000-00009C1C0000}"/>
    <cellStyle name="40% - Ênfase2 3 2 4 2" xfId="4232" xr:uid="{00000000-0005-0000-0000-00009D1C0000}"/>
    <cellStyle name="40% - Ênfase2 3 2 4 3" xfId="6811" xr:uid="{00000000-0005-0000-0000-00009E1C0000}"/>
    <cellStyle name="40% - Ênfase2 3 2 4 4" xfId="9388" xr:uid="{00000000-0005-0000-0000-00009F1C0000}"/>
    <cellStyle name="40% - Ênfase2 3 2 4 5" xfId="11966" xr:uid="{00000000-0005-0000-0000-0000A01C0000}"/>
    <cellStyle name="40% - Ênfase2 3 2 4 6" xfId="14587" xr:uid="{00000000-0005-0000-0000-0000A11C0000}"/>
    <cellStyle name="40% - Ênfase2 3 2 5" xfId="1633" xr:uid="{00000000-0005-0000-0000-0000A21C0000}"/>
    <cellStyle name="40% - Ênfase2 3 2 5 2" xfId="4233" xr:uid="{00000000-0005-0000-0000-0000A31C0000}"/>
    <cellStyle name="40% - Ênfase2 3 2 5 3" xfId="6812" xr:uid="{00000000-0005-0000-0000-0000A41C0000}"/>
    <cellStyle name="40% - Ênfase2 3 2 5 4" xfId="9389" xr:uid="{00000000-0005-0000-0000-0000A51C0000}"/>
    <cellStyle name="40% - Ênfase2 3 2 5 5" xfId="11967" xr:uid="{00000000-0005-0000-0000-0000A61C0000}"/>
    <cellStyle name="40% - Ênfase2 3 2 5 6" xfId="14588" xr:uid="{00000000-0005-0000-0000-0000A71C0000}"/>
    <cellStyle name="40% - Ênfase2 3 2 6" xfId="1634" xr:uid="{00000000-0005-0000-0000-0000A81C0000}"/>
    <cellStyle name="40% - Ênfase2 3 2 6 2" xfId="4234" xr:uid="{00000000-0005-0000-0000-0000A91C0000}"/>
    <cellStyle name="40% - Ênfase2 3 2 6 3" xfId="6813" xr:uid="{00000000-0005-0000-0000-0000AA1C0000}"/>
    <cellStyle name="40% - Ênfase2 3 2 6 4" xfId="9390" xr:uid="{00000000-0005-0000-0000-0000AB1C0000}"/>
    <cellStyle name="40% - Ênfase2 3 2 6 5" xfId="11968" xr:uid="{00000000-0005-0000-0000-0000AC1C0000}"/>
    <cellStyle name="40% - Ênfase2 3 2 6 6" xfId="14589" xr:uid="{00000000-0005-0000-0000-0000AD1C0000}"/>
    <cellStyle name="40% - Ênfase2 3 2 7" xfId="2836" xr:uid="{00000000-0005-0000-0000-0000AE1C0000}"/>
    <cellStyle name="40% - Ênfase2 3 2 8" xfId="5415" xr:uid="{00000000-0005-0000-0000-0000AF1C0000}"/>
    <cellStyle name="40% - Ênfase2 3 2 9" xfId="7992" xr:uid="{00000000-0005-0000-0000-0000B01C0000}"/>
    <cellStyle name="40% - Ênfase2 3 3" xfId="361" xr:uid="{00000000-0005-0000-0000-0000B11C0000}"/>
    <cellStyle name="40% - Ênfase2 3 3 2" xfId="1635" xr:uid="{00000000-0005-0000-0000-0000B21C0000}"/>
    <cellStyle name="40% - Ênfase2 3 3 2 2" xfId="4235" xr:uid="{00000000-0005-0000-0000-0000B31C0000}"/>
    <cellStyle name="40% - Ênfase2 3 3 2 3" xfId="6814" xr:uid="{00000000-0005-0000-0000-0000B41C0000}"/>
    <cellStyle name="40% - Ênfase2 3 3 2 4" xfId="9391" xr:uid="{00000000-0005-0000-0000-0000B51C0000}"/>
    <cellStyle name="40% - Ênfase2 3 3 2 5" xfId="11969" xr:uid="{00000000-0005-0000-0000-0000B61C0000}"/>
    <cellStyle name="40% - Ênfase2 3 3 2 6" xfId="14590" xr:uid="{00000000-0005-0000-0000-0000B71C0000}"/>
    <cellStyle name="40% - Ênfase2 3 3 3" xfId="1636" xr:uid="{00000000-0005-0000-0000-0000B81C0000}"/>
    <cellStyle name="40% - Ênfase2 3 3 3 2" xfId="4236" xr:uid="{00000000-0005-0000-0000-0000B91C0000}"/>
    <cellStyle name="40% - Ênfase2 3 3 3 3" xfId="6815" xr:uid="{00000000-0005-0000-0000-0000BA1C0000}"/>
    <cellStyle name="40% - Ênfase2 3 3 3 4" xfId="9392" xr:uid="{00000000-0005-0000-0000-0000BB1C0000}"/>
    <cellStyle name="40% - Ênfase2 3 3 3 5" xfId="11970" xr:uid="{00000000-0005-0000-0000-0000BC1C0000}"/>
    <cellStyle name="40% - Ênfase2 3 3 3 6" xfId="14591" xr:uid="{00000000-0005-0000-0000-0000BD1C0000}"/>
    <cellStyle name="40% - Ênfase2 3 3 4" xfId="1637" xr:uid="{00000000-0005-0000-0000-0000BE1C0000}"/>
    <cellStyle name="40% - Ênfase2 3 3 4 2" xfId="4237" xr:uid="{00000000-0005-0000-0000-0000BF1C0000}"/>
    <cellStyle name="40% - Ênfase2 3 3 4 3" xfId="6816" xr:uid="{00000000-0005-0000-0000-0000C01C0000}"/>
    <cellStyle name="40% - Ênfase2 3 3 4 4" xfId="9393" xr:uid="{00000000-0005-0000-0000-0000C11C0000}"/>
    <cellStyle name="40% - Ênfase2 3 3 4 5" xfId="11971" xr:uid="{00000000-0005-0000-0000-0000C21C0000}"/>
    <cellStyle name="40% - Ênfase2 3 3 4 6" xfId="14592" xr:uid="{00000000-0005-0000-0000-0000C31C0000}"/>
    <cellStyle name="40% - Ênfase2 3 3 5" xfId="2962" xr:uid="{00000000-0005-0000-0000-0000C41C0000}"/>
    <cellStyle name="40% - Ênfase2 3 3 6" xfId="5541" xr:uid="{00000000-0005-0000-0000-0000C51C0000}"/>
    <cellStyle name="40% - Ênfase2 3 3 7" xfId="8118" xr:uid="{00000000-0005-0000-0000-0000C61C0000}"/>
    <cellStyle name="40% - Ênfase2 3 3 8" xfId="10696" xr:uid="{00000000-0005-0000-0000-0000C71C0000}"/>
    <cellStyle name="40% - Ênfase2 3 3 9" xfId="13317" xr:uid="{00000000-0005-0000-0000-0000C81C0000}"/>
    <cellStyle name="40% - Ênfase2 3 4" xfId="582" xr:uid="{00000000-0005-0000-0000-0000C91C0000}"/>
    <cellStyle name="40% - Ênfase2 3 4 2" xfId="1638" xr:uid="{00000000-0005-0000-0000-0000CA1C0000}"/>
    <cellStyle name="40% - Ênfase2 3 4 2 2" xfId="4238" xr:uid="{00000000-0005-0000-0000-0000CB1C0000}"/>
    <cellStyle name="40% - Ênfase2 3 4 2 3" xfId="6817" xr:uid="{00000000-0005-0000-0000-0000CC1C0000}"/>
    <cellStyle name="40% - Ênfase2 3 4 2 4" xfId="9394" xr:uid="{00000000-0005-0000-0000-0000CD1C0000}"/>
    <cellStyle name="40% - Ênfase2 3 4 2 5" xfId="11972" xr:uid="{00000000-0005-0000-0000-0000CE1C0000}"/>
    <cellStyle name="40% - Ênfase2 3 4 2 6" xfId="14593" xr:uid="{00000000-0005-0000-0000-0000CF1C0000}"/>
    <cellStyle name="40% - Ênfase2 3 4 3" xfId="1639" xr:uid="{00000000-0005-0000-0000-0000D01C0000}"/>
    <cellStyle name="40% - Ênfase2 3 4 3 2" xfId="4239" xr:uid="{00000000-0005-0000-0000-0000D11C0000}"/>
    <cellStyle name="40% - Ênfase2 3 4 3 3" xfId="6818" xr:uid="{00000000-0005-0000-0000-0000D21C0000}"/>
    <cellStyle name="40% - Ênfase2 3 4 3 4" xfId="9395" xr:uid="{00000000-0005-0000-0000-0000D31C0000}"/>
    <cellStyle name="40% - Ênfase2 3 4 3 5" xfId="11973" xr:uid="{00000000-0005-0000-0000-0000D41C0000}"/>
    <cellStyle name="40% - Ênfase2 3 4 3 6" xfId="14594" xr:uid="{00000000-0005-0000-0000-0000D51C0000}"/>
    <cellStyle name="40% - Ênfase2 3 4 4" xfId="1640" xr:uid="{00000000-0005-0000-0000-0000D61C0000}"/>
    <cellStyle name="40% - Ênfase2 3 4 4 2" xfId="4240" xr:uid="{00000000-0005-0000-0000-0000D71C0000}"/>
    <cellStyle name="40% - Ênfase2 3 4 4 3" xfId="6819" xr:uid="{00000000-0005-0000-0000-0000D81C0000}"/>
    <cellStyle name="40% - Ênfase2 3 4 4 4" xfId="9396" xr:uid="{00000000-0005-0000-0000-0000D91C0000}"/>
    <cellStyle name="40% - Ênfase2 3 4 4 5" xfId="11974" xr:uid="{00000000-0005-0000-0000-0000DA1C0000}"/>
    <cellStyle name="40% - Ênfase2 3 4 4 6" xfId="14595" xr:uid="{00000000-0005-0000-0000-0000DB1C0000}"/>
    <cellStyle name="40% - Ênfase2 3 4 5" xfId="3183" xr:uid="{00000000-0005-0000-0000-0000DC1C0000}"/>
    <cellStyle name="40% - Ênfase2 3 4 6" xfId="5762" xr:uid="{00000000-0005-0000-0000-0000DD1C0000}"/>
    <cellStyle name="40% - Ênfase2 3 4 7" xfId="8339" xr:uid="{00000000-0005-0000-0000-0000DE1C0000}"/>
    <cellStyle name="40% - Ênfase2 3 4 8" xfId="10917" xr:uid="{00000000-0005-0000-0000-0000DF1C0000}"/>
    <cellStyle name="40% - Ênfase2 3 4 9" xfId="13538" xr:uid="{00000000-0005-0000-0000-0000E01C0000}"/>
    <cellStyle name="40% - Ênfase2 3 5" xfId="1641" xr:uid="{00000000-0005-0000-0000-0000E11C0000}"/>
    <cellStyle name="40% - Ênfase2 3 5 2" xfId="4241" xr:uid="{00000000-0005-0000-0000-0000E21C0000}"/>
    <cellStyle name="40% - Ênfase2 3 5 3" xfId="6820" xr:uid="{00000000-0005-0000-0000-0000E31C0000}"/>
    <cellStyle name="40% - Ênfase2 3 5 4" xfId="9397" xr:uid="{00000000-0005-0000-0000-0000E41C0000}"/>
    <cellStyle name="40% - Ênfase2 3 5 5" xfId="11975" xr:uid="{00000000-0005-0000-0000-0000E51C0000}"/>
    <cellStyle name="40% - Ênfase2 3 5 6" xfId="14596" xr:uid="{00000000-0005-0000-0000-0000E61C0000}"/>
    <cellStyle name="40% - Ênfase2 3 6" xfId="1642" xr:uid="{00000000-0005-0000-0000-0000E71C0000}"/>
    <cellStyle name="40% - Ênfase2 3 6 2" xfId="4242" xr:uid="{00000000-0005-0000-0000-0000E81C0000}"/>
    <cellStyle name="40% - Ênfase2 3 6 3" xfId="6821" xr:uid="{00000000-0005-0000-0000-0000E91C0000}"/>
    <cellStyle name="40% - Ênfase2 3 6 4" xfId="9398" xr:uid="{00000000-0005-0000-0000-0000EA1C0000}"/>
    <cellStyle name="40% - Ênfase2 3 6 5" xfId="11976" xr:uid="{00000000-0005-0000-0000-0000EB1C0000}"/>
    <cellStyle name="40% - Ênfase2 3 6 6" xfId="14597" xr:uid="{00000000-0005-0000-0000-0000EC1C0000}"/>
    <cellStyle name="40% - Ênfase2 3 7" xfId="1643" xr:uid="{00000000-0005-0000-0000-0000ED1C0000}"/>
    <cellStyle name="40% - Ênfase2 3 7 2" xfId="4243" xr:uid="{00000000-0005-0000-0000-0000EE1C0000}"/>
    <cellStyle name="40% - Ênfase2 3 7 3" xfId="6822" xr:uid="{00000000-0005-0000-0000-0000EF1C0000}"/>
    <cellStyle name="40% - Ênfase2 3 7 4" xfId="9399" xr:uid="{00000000-0005-0000-0000-0000F01C0000}"/>
    <cellStyle name="40% - Ênfase2 3 7 5" xfId="11977" xr:uid="{00000000-0005-0000-0000-0000F11C0000}"/>
    <cellStyle name="40% - Ênfase2 3 7 6" xfId="14598" xr:uid="{00000000-0005-0000-0000-0000F21C0000}"/>
    <cellStyle name="40% - Ênfase2 3 8" xfId="2740" xr:uid="{00000000-0005-0000-0000-0000F31C0000}"/>
    <cellStyle name="40% - Ênfase2 3 9" xfId="5319" xr:uid="{00000000-0005-0000-0000-0000F41C0000}"/>
    <cellStyle name="40% - Ênfase2 4" xfId="150" xr:uid="{00000000-0005-0000-0000-0000F51C0000}"/>
    <cellStyle name="40% - Ênfase2 4 10" xfId="7907" xr:uid="{00000000-0005-0000-0000-0000F61C0000}"/>
    <cellStyle name="40% - Ênfase2 4 11" xfId="10485" xr:uid="{00000000-0005-0000-0000-0000F71C0000}"/>
    <cellStyle name="40% - Ênfase2 4 12" xfId="13106" xr:uid="{00000000-0005-0000-0000-0000F81C0000}"/>
    <cellStyle name="40% - Ênfase2 4 2" xfId="246" xr:uid="{00000000-0005-0000-0000-0000F91C0000}"/>
    <cellStyle name="40% - Ênfase2 4 2 10" xfId="10581" xr:uid="{00000000-0005-0000-0000-0000FA1C0000}"/>
    <cellStyle name="40% - Ênfase2 4 2 11" xfId="13202" xr:uid="{00000000-0005-0000-0000-0000FB1C0000}"/>
    <cellStyle name="40% - Ênfase2 4 2 2" xfId="467" xr:uid="{00000000-0005-0000-0000-0000FC1C0000}"/>
    <cellStyle name="40% - Ênfase2 4 2 2 2" xfId="1644" xr:uid="{00000000-0005-0000-0000-0000FD1C0000}"/>
    <cellStyle name="40% - Ênfase2 4 2 2 2 2" xfId="4244" xr:uid="{00000000-0005-0000-0000-0000FE1C0000}"/>
    <cellStyle name="40% - Ênfase2 4 2 2 2 3" xfId="6823" xr:uid="{00000000-0005-0000-0000-0000FF1C0000}"/>
    <cellStyle name="40% - Ênfase2 4 2 2 2 4" xfId="9400" xr:uid="{00000000-0005-0000-0000-0000001D0000}"/>
    <cellStyle name="40% - Ênfase2 4 2 2 2 5" xfId="11978" xr:uid="{00000000-0005-0000-0000-0000011D0000}"/>
    <cellStyle name="40% - Ênfase2 4 2 2 2 6" xfId="14599" xr:uid="{00000000-0005-0000-0000-0000021D0000}"/>
    <cellStyle name="40% - Ênfase2 4 2 2 3" xfId="1645" xr:uid="{00000000-0005-0000-0000-0000031D0000}"/>
    <cellStyle name="40% - Ênfase2 4 2 2 3 2" xfId="4245" xr:uid="{00000000-0005-0000-0000-0000041D0000}"/>
    <cellStyle name="40% - Ênfase2 4 2 2 3 3" xfId="6824" xr:uid="{00000000-0005-0000-0000-0000051D0000}"/>
    <cellStyle name="40% - Ênfase2 4 2 2 3 4" xfId="9401" xr:uid="{00000000-0005-0000-0000-0000061D0000}"/>
    <cellStyle name="40% - Ênfase2 4 2 2 3 5" xfId="11979" xr:uid="{00000000-0005-0000-0000-0000071D0000}"/>
    <cellStyle name="40% - Ênfase2 4 2 2 3 6" xfId="14600" xr:uid="{00000000-0005-0000-0000-0000081D0000}"/>
    <cellStyle name="40% - Ênfase2 4 2 2 4" xfId="1646" xr:uid="{00000000-0005-0000-0000-0000091D0000}"/>
    <cellStyle name="40% - Ênfase2 4 2 2 4 2" xfId="4246" xr:uid="{00000000-0005-0000-0000-00000A1D0000}"/>
    <cellStyle name="40% - Ênfase2 4 2 2 4 3" xfId="6825" xr:uid="{00000000-0005-0000-0000-00000B1D0000}"/>
    <cellStyle name="40% - Ênfase2 4 2 2 4 4" xfId="9402" xr:uid="{00000000-0005-0000-0000-00000C1D0000}"/>
    <cellStyle name="40% - Ênfase2 4 2 2 4 5" xfId="11980" xr:uid="{00000000-0005-0000-0000-00000D1D0000}"/>
    <cellStyle name="40% - Ênfase2 4 2 2 4 6" xfId="14601" xr:uid="{00000000-0005-0000-0000-00000E1D0000}"/>
    <cellStyle name="40% - Ênfase2 4 2 2 5" xfId="3068" xr:uid="{00000000-0005-0000-0000-00000F1D0000}"/>
    <cellStyle name="40% - Ênfase2 4 2 2 6" xfId="5647" xr:uid="{00000000-0005-0000-0000-0000101D0000}"/>
    <cellStyle name="40% - Ênfase2 4 2 2 7" xfId="8224" xr:uid="{00000000-0005-0000-0000-0000111D0000}"/>
    <cellStyle name="40% - Ênfase2 4 2 2 8" xfId="10802" xr:uid="{00000000-0005-0000-0000-0000121D0000}"/>
    <cellStyle name="40% - Ênfase2 4 2 2 9" xfId="13423" xr:uid="{00000000-0005-0000-0000-0000131D0000}"/>
    <cellStyle name="40% - Ênfase2 4 2 3" xfId="688" xr:uid="{00000000-0005-0000-0000-0000141D0000}"/>
    <cellStyle name="40% - Ênfase2 4 2 3 2" xfId="1647" xr:uid="{00000000-0005-0000-0000-0000151D0000}"/>
    <cellStyle name="40% - Ênfase2 4 2 3 2 2" xfId="4247" xr:uid="{00000000-0005-0000-0000-0000161D0000}"/>
    <cellStyle name="40% - Ênfase2 4 2 3 2 3" xfId="6826" xr:uid="{00000000-0005-0000-0000-0000171D0000}"/>
    <cellStyle name="40% - Ênfase2 4 2 3 2 4" xfId="9403" xr:uid="{00000000-0005-0000-0000-0000181D0000}"/>
    <cellStyle name="40% - Ênfase2 4 2 3 2 5" xfId="11981" xr:uid="{00000000-0005-0000-0000-0000191D0000}"/>
    <cellStyle name="40% - Ênfase2 4 2 3 2 6" xfId="14602" xr:uid="{00000000-0005-0000-0000-00001A1D0000}"/>
    <cellStyle name="40% - Ênfase2 4 2 3 3" xfId="1648" xr:uid="{00000000-0005-0000-0000-00001B1D0000}"/>
    <cellStyle name="40% - Ênfase2 4 2 3 3 2" xfId="4248" xr:uid="{00000000-0005-0000-0000-00001C1D0000}"/>
    <cellStyle name="40% - Ênfase2 4 2 3 3 3" xfId="6827" xr:uid="{00000000-0005-0000-0000-00001D1D0000}"/>
    <cellStyle name="40% - Ênfase2 4 2 3 3 4" xfId="9404" xr:uid="{00000000-0005-0000-0000-00001E1D0000}"/>
    <cellStyle name="40% - Ênfase2 4 2 3 3 5" xfId="11982" xr:uid="{00000000-0005-0000-0000-00001F1D0000}"/>
    <cellStyle name="40% - Ênfase2 4 2 3 3 6" xfId="14603" xr:uid="{00000000-0005-0000-0000-0000201D0000}"/>
    <cellStyle name="40% - Ênfase2 4 2 3 4" xfId="3289" xr:uid="{00000000-0005-0000-0000-0000211D0000}"/>
    <cellStyle name="40% - Ênfase2 4 2 3 5" xfId="5868" xr:uid="{00000000-0005-0000-0000-0000221D0000}"/>
    <cellStyle name="40% - Ênfase2 4 2 3 6" xfId="8445" xr:uid="{00000000-0005-0000-0000-0000231D0000}"/>
    <cellStyle name="40% - Ênfase2 4 2 3 7" xfId="11023" xr:uid="{00000000-0005-0000-0000-0000241D0000}"/>
    <cellStyle name="40% - Ênfase2 4 2 3 8" xfId="13644" xr:uid="{00000000-0005-0000-0000-0000251D0000}"/>
    <cellStyle name="40% - Ênfase2 4 2 4" xfId="1649" xr:uid="{00000000-0005-0000-0000-0000261D0000}"/>
    <cellStyle name="40% - Ênfase2 4 2 4 2" xfId="4249" xr:uid="{00000000-0005-0000-0000-0000271D0000}"/>
    <cellStyle name="40% - Ênfase2 4 2 4 3" xfId="6828" xr:uid="{00000000-0005-0000-0000-0000281D0000}"/>
    <cellStyle name="40% - Ênfase2 4 2 4 4" xfId="9405" xr:uid="{00000000-0005-0000-0000-0000291D0000}"/>
    <cellStyle name="40% - Ênfase2 4 2 4 5" xfId="11983" xr:uid="{00000000-0005-0000-0000-00002A1D0000}"/>
    <cellStyle name="40% - Ênfase2 4 2 4 6" xfId="14604" xr:uid="{00000000-0005-0000-0000-00002B1D0000}"/>
    <cellStyle name="40% - Ênfase2 4 2 5" xfId="1650" xr:uid="{00000000-0005-0000-0000-00002C1D0000}"/>
    <cellStyle name="40% - Ênfase2 4 2 5 2" xfId="4250" xr:uid="{00000000-0005-0000-0000-00002D1D0000}"/>
    <cellStyle name="40% - Ênfase2 4 2 5 3" xfId="6829" xr:uid="{00000000-0005-0000-0000-00002E1D0000}"/>
    <cellStyle name="40% - Ênfase2 4 2 5 4" xfId="9406" xr:uid="{00000000-0005-0000-0000-00002F1D0000}"/>
    <cellStyle name="40% - Ênfase2 4 2 5 5" xfId="11984" xr:uid="{00000000-0005-0000-0000-0000301D0000}"/>
    <cellStyle name="40% - Ênfase2 4 2 5 6" xfId="14605" xr:uid="{00000000-0005-0000-0000-0000311D0000}"/>
    <cellStyle name="40% - Ênfase2 4 2 6" xfId="1651" xr:uid="{00000000-0005-0000-0000-0000321D0000}"/>
    <cellStyle name="40% - Ênfase2 4 2 6 2" xfId="4251" xr:uid="{00000000-0005-0000-0000-0000331D0000}"/>
    <cellStyle name="40% - Ênfase2 4 2 6 3" xfId="6830" xr:uid="{00000000-0005-0000-0000-0000341D0000}"/>
    <cellStyle name="40% - Ênfase2 4 2 6 4" xfId="9407" xr:uid="{00000000-0005-0000-0000-0000351D0000}"/>
    <cellStyle name="40% - Ênfase2 4 2 6 5" xfId="11985" xr:uid="{00000000-0005-0000-0000-0000361D0000}"/>
    <cellStyle name="40% - Ênfase2 4 2 6 6" xfId="14606" xr:uid="{00000000-0005-0000-0000-0000371D0000}"/>
    <cellStyle name="40% - Ênfase2 4 2 7" xfId="2847" xr:uid="{00000000-0005-0000-0000-0000381D0000}"/>
    <cellStyle name="40% - Ênfase2 4 2 8" xfId="5426" xr:uid="{00000000-0005-0000-0000-0000391D0000}"/>
    <cellStyle name="40% - Ênfase2 4 2 9" xfId="8003" xr:uid="{00000000-0005-0000-0000-00003A1D0000}"/>
    <cellStyle name="40% - Ênfase2 4 3" xfId="372" xr:uid="{00000000-0005-0000-0000-00003B1D0000}"/>
    <cellStyle name="40% - Ênfase2 4 3 2" xfId="1652" xr:uid="{00000000-0005-0000-0000-00003C1D0000}"/>
    <cellStyle name="40% - Ênfase2 4 3 2 2" xfId="4252" xr:uid="{00000000-0005-0000-0000-00003D1D0000}"/>
    <cellStyle name="40% - Ênfase2 4 3 2 3" xfId="6831" xr:uid="{00000000-0005-0000-0000-00003E1D0000}"/>
    <cellStyle name="40% - Ênfase2 4 3 2 4" xfId="9408" xr:uid="{00000000-0005-0000-0000-00003F1D0000}"/>
    <cellStyle name="40% - Ênfase2 4 3 2 5" xfId="11986" xr:uid="{00000000-0005-0000-0000-0000401D0000}"/>
    <cellStyle name="40% - Ênfase2 4 3 2 6" xfId="14607" xr:uid="{00000000-0005-0000-0000-0000411D0000}"/>
    <cellStyle name="40% - Ênfase2 4 3 3" xfId="1653" xr:uid="{00000000-0005-0000-0000-0000421D0000}"/>
    <cellStyle name="40% - Ênfase2 4 3 3 2" xfId="4253" xr:uid="{00000000-0005-0000-0000-0000431D0000}"/>
    <cellStyle name="40% - Ênfase2 4 3 3 3" xfId="6832" xr:uid="{00000000-0005-0000-0000-0000441D0000}"/>
    <cellStyle name="40% - Ênfase2 4 3 3 4" xfId="9409" xr:uid="{00000000-0005-0000-0000-0000451D0000}"/>
    <cellStyle name="40% - Ênfase2 4 3 3 5" xfId="11987" xr:uid="{00000000-0005-0000-0000-0000461D0000}"/>
    <cellStyle name="40% - Ênfase2 4 3 3 6" xfId="14608" xr:uid="{00000000-0005-0000-0000-0000471D0000}"/>
    <cellStyle name="40% - Ênfase2 4 3 4" xfId="1654" xr:uid="{00000000-0005-0000-0000-0000481D0000}"/>
    <cellStyle name="40% - Ênfase2 4 3 4 2" xfId="4254" xr:uid="{00000000-0005-0000-0000-0000491D0000}"/>
    <cellStyle name="40% - Ênfase2 4 3 4 3" xfId="6833" xr:uid="{00000000-0005-0000-0000-00004A1D0000}"/>
    <cellStyle name="40% - Ênfase2 4 3 4 4" xfId="9410" xr:uid="{00000000-0005-0000-0000-00004B1D0000}"/>
    <cellStyle name="40% - Ênfase2 4 3 4 5" xfId="11988" xr:uid="{00000000-0005-0000-0000-00004C1D0000}"/>
    <cellStyle name="40% - Ênfase2 4 3 4 6" xfId="14609" xr:uid="{00000000-0005-0000-0000-00004D1D0000}"/>
    <cellStyle name="40% - Ênfase2 4 3 5" xfId="2973" xr:uid="{00000000-0005-0000-0000-00004E1D0000}"/>
    <cellStyle name="40% - Ênfase2 4 3 6" xfId="5552" xr:uid="{00000000-0005-0000-0000-00004F1D0000}"/>
    <cellStyle name="40% - Ênfase2 4 3 7" xfId="8129" xr:uid="{00000000-0005-0000-0000-0000501D0000}"/>
    <cellStyle name="40% - Ênfase2 4 3 8" xfId="10707" xr:uid="{00000000-0005-0000-0000-0000511D0000}"/>
    <cellStyle name="40% - Ênfase2 4 3 9" xfId="13328" xr:uid="{00000000-0005-0000-0000-0000521D0000}"/>
    <cellStyle name="40% - Ênfase2 4 4" xfId="593" xr:uid="{00000000-0005-0000-0000-0000531D0000}"/>
    <cellStyle name="40% - Ênfase2 4 4 2" xfId="1655" xr:uid="{00000000-0005-0000-0000-0000541D0000}"/>
    <cellStyle name="40% - Ênfase2 4 4 2 2" xfId="4255" xr:uid="{00000000-0005-0000-0000-0000551D0000}"/>
    <cellStyle name="40% - Ênfase2 4 4 2 3" xfId="6834" xr:uid="{00000000-0005-0000-0000-0000561D0000}"/>
    <cellStyle name="40% - Ênfase2 4 4 2 4" xfId="9411" xr:uid="{00000000-0005-0000-0000-0000571D0000}"/>
    <cellStyle name="40% - Ênfase2 4 4 2 5" xfId="11989" xr:uid="{00000000-0005-0000-0000-0000581D0000}"/>
    <cellStyle name="40% - Ênfase2 4 4 2 6" xfId="14610" xr:uid="{00000000-0005-0000-0000-0000591D0000}"/>
    <cellStyle name="40% - Ênfase2 4 4 3" xfId="1656" xr:uid="{00000000-0005-0000-0000-00005A1D0000}"/>
    <cellStyle name="40% - Ênfase2 4 4 3 2" xfId="4256" xr:uid="{00000000-0005-0000-0000-00005B1D0000}"/>
    <cellStyle name="40% - Ênfase2 4 4 3 3" xfId="6835" xr:uid="{00000000-0005-0000-0000-00005C1D0000}"/>
    <cellStyle name="40% - Ênfase2 4 4 3 4" xfId="9412" xr:uid="{00000000-0005-0000-0000-00005D1D0000}"/>
    <cellStyle name="40% - Ênfase2 4 4 3 5" xfId="11990" xr:uid="{00000000-0005-0000-0000-00005E1D0000}"/>
    <cellStyle name="40% - Ênfase2 4 4 3 6" xfId="14611" xr:uid="{00000000-0005-0000-0000-00005F1D0000}"/>
    <cellStyle name="40% - Ênfase2 4 4 4" xfId="1657" xr:uid="{00000000-0005-0000-0000-0000601D0000}"/>
    <cellStyle name="40% - Ênfase2 4 4 4 2" xfId="4257" xr:uid="{00000000-0005-0000-0000-0000611D0000}"/>
    <cellStyle name="40% - Ênfase2 4 4 4 3" xfId="6836" xr:uid="{00000000-0005-0000-0000-0000621D0000}"/>
    <cellStyle name="40% - Ênfase2 4 4 4 4" xfId="9413" xr:uid="{00000000-0005-0000-0000-0000631D0000}"/>
    <cellStyle name="40% - Ênfase2 4 4 4 5" xfId="11991" xr:uid="{00000000-0005-0000-0000-0000641D0000}"/>
    <cellStyle name="40% - Ênfase2 4 4 4 6" xfId="14612" xr:uid="{00000000-0005-0000-0000-0000651D0000}"/>
    <cellStyle name="40% - Ênfase2 4 4 5" xfId="3194" xr:uid="{00000000-0005-0000-0000-0000661D0000}"/>
    <cellStyle name="40% - Ênfase2 4 4 6" xfId="5773" xr:uid="{00000000-0005-0000-0000-0000671D0000}"/>
    <cellStyle name="40% - Ênfase2 4 4 7" xfId="8350" xr:uid="{00000000-0005-0000-0000-0000681D0000}"/>
    <cellStyle name="40% - Ênfase2 4 4 8" xfId="10928" xr:uid="{00000000-0005-0000-0000-0000691D0000}"/>
    <cellStyle name="40% - Ênfase2 4 4 9" xfId="13549" xr:uid="{00000000-0005-0000-0000-00006A1D0000}"/>
    <cellStyle name="40% - Ênfase2 4 5" xfId="1658" xr:uid="{00000000-0005-0000-0000-00006B1D0000}"/>
    <cellStyle name="40% - Ênfase2 4 5 2" xfId="4258" xr:uid="{00000000-0005-0000-0000-00006C1D0000}"/>
    <cellStyle name="40% - Ênfase2 4 5 3" xfId="6837" xr:uid="{00000000-0005-0000-0000-00006D1D0000}"/>
    <cellStyle name="40% - Ênfase2 4 5 4" xfId="9414" xr:uid="{00000000-0005-0000-0000-00006E1D0000}"/>
    <cellStyle name="40% - Ênfase2 4 5 5" xfId="11992" xr:uid="{00000000-0005-0000-0000-00006F1D0000}"/>
    <cellStyle name="40% - Ênfase2 4 5 6" xfId="14613" xr:uid="{00000000-0005-0000-0000-0000701D0000}"/>
    <cellStyle name="40% - Ênfase2 4 6" xfId="1659" xr:uid="{00000000-0005-0000-0000-0000711D0000}"/>
    <cellStyle name="40% - Ênfase2 4 6 2" xfId="4259" xr:uid="{00000000-0005-0000-0000-0000721D0000}"/>
    <cellStyle name="40% - Ênfase2 4 6 3" xfId="6838" xr:uid="{00000000-0005-0000-0000-0000731D0000}"/>
    <cellStyle name="40% - Ênfase2 4 6 4" xfId="9415" xr:uid="{00000000-0005-0000-0000-0000741D0000}"/>
    <cellStyle name="40% - Ênfase2 4 6 5" xfId="11993" xr:uid="{00000000-0005-0000-0000-0000751D0000}"/>
    <cellStyle name="40% - Ênfase2 4 6 6" xfId="14614" xr:uid="{00000000-0005-0000-0000-0000761D0000}"/>
    <cellStyle name="40% - Ênfase2 4 7" xfId="1660" xr:uid="{00000000-0005-0000-0000-0000771D0000}"/>
    <cellStyle name="40% - Ênfase2 4 7 2" xfId="4260" xr:uid="{00000000-0005-0000-0000-0000781D0000}"/>
    <cellStyle name="40% - Ênfase2 4 7 3" xfId="6839" xr:uid="{00000000-0005-0000-0000-0000791D0000}"/>
    <cellStyle name="40% - Ênfase2 4 7 4" xfId="9416" xr:uid="{00000000-0005-0000-0000-00007A1D0000}"/>
    <cellStyle name="40% - Ênfase2 4 7 5" xfId="11994" xr:uid="{00000000-0005-0000-0000-00007B1D0000}"/>
    <cellStyle name="40% - Ênfase2 4 7 6" xfId="14615" xr:uid="{00000000-0005-0000-0000-00007C1D0000}"/>
    <cellStyle name="40% - Ênfase2 4 8" xfId="2751" xr:uid="{00000000-0005-0000-0000-00007D1D0000}"/>
    <cellStyle name="40% - Ênfase2 4 9" xfId="5330" xr:uid="{00000000-0005-0000-0000-00007E1D0000}"/>
    <cellStyle name="40% - Ênfase2 5" xfId="100" xr:uid="{00000000-0005-0000-0000-00007F1D0000}"/>
    <cellStyle name="40% - Ênfase2 5 10" xfId="10439" xr:uid="{00000000-0005-0000-0000-0000801D0000}"/>
    <cellStyle name="40% - Ênfase2 5 11" xfId="13060" xr:uid="{00000000-0005-0000-0000-0000811D0000}"/>
    <cellStyle name="40% - Ênfase2 5 2" xfId="326" xr:uid="{00000000-0005-0000-0000-0000821D0000}"/>
    <cellStyle name="40% - Ênfase2 5 2 2" xfId="1661" xr:uid="{00000000-0005-0000-0000-0000831D0000}"/>
    <cellStyle name="40% - Ênfase2 5 2 2 2" xfId="4261" xr:uid="{00000000-0005-0000-0000-0000841D0000}"/>
    <cellStyle name="40% - Ênfase2 5 2 2 3" xfId="6840" xr:uid="{00000000-0005-0000-0000-0000851D0000}"/>
    <cellStyle name="40% - Ênfase2 5 2 2 4" xfId="9417" xr:uid="{00000000-0005-0000-0000-0000861D0000}"/>
    <cellStyle name="40% - Ênfase2 5 2 2 5" xfId="11995" xr:uid="{00000000-0005-0000-0000-0000871D0000}"/>
    <cellStyle name="40% - Ênfase2 5 2 2 6" xfId="14616" xr:uid="{00000000-0005-0000-0000-0000881D0000}"/>
    <cellStyle name="40% - Ênfase2 5 2 3" xfId="1662" xr:uid="{00000000-0005-0000-0000-0000891D0000}"/>
    <cellStyle name="40% - Ênfase2 5 2 3 2" xfId="4262" xr:uid="{00000000-0005-0000-0000-00008A1D0000}"/>
    <cellStyle name="40% - Ênfase2 5 2 3 3" xfId="6841" xr:uid="{00000000-0005-0000-0000-00008B1D0000}"/>
    <cellStyle name="40% - Ênfase2 5 2 3 4" xfId="9418" xr:uid="{00000000-0005-0000-0000-00008C1D0000}"/>
    <cellStyle name="40% - Ênfase2 5 2 3 5" xfId="11996" xr:uid="{00000000-0005-0000-0000-00008D1D0000}"/>
    <cellStyle name="40% - Ênfase2 5 2 3 6" xfId="14617" xr:uid="{00000000-0005-0000-0000-00008E1D0000}"/>
    <cellStyle name="40% - Ênfase2 5 2 4" xfId="1663" xr:uid="{00000000-0005-0000-0000-00008F1D0000}"/>
    <cellStyle name="40% - Ênfase2 5 2 4 2" xfId="4263" xr:uid="{00000000-0005-0000-0000-0000901D0000}"/>
    <cellStyle name="40% - Ênfase2 5 2 4 3" xfId="6842" xr:uid="{00000000-0005-0000-0000-0000911D0000}"/>
    <cellStyle name="40% - Ênfase2 5 2 4 4" xfId="9419" xr:uid="{00000000-0005-0000-0000-0000921D0000}"/>
    <cellStyle name="40% - Ênfase2 5 2 4 5" xfId="11997" xr:uid="{00000000-0005-0000-0000-0000931D0000}"/>
    <cellStyle name="40% - Ênfase2 5 2 4 6" xfId="14618" xr:uid="{00000000-0005-0000-0000-0000941D0000}"/>
    <cellStyle name="40% - Ênfase2 5 2 5" xfId="2927" xr:uid="{00000000-0005-0000-0000-0000951D0000}"/>
    <cellStyle name="40% - Ênfase2 5 2 6" xfId="5506" xr:uid="{00000000-0005-0000-0000-0000961D0000}"/>
    <cellStyle name="40% - Ênfase2 5 2 7" xfId="8083" xr:uid="{00000000-0005-0000-0000-0000971D0000}"/>
    <cellStyle name="40% - Ênfase2 5 2 8" xfId="10661" xr:uid="{00000000-0005-0000-0000-0000981D0000}"/>
    <cellStyle name="40% - Ênfase2 5 2 9" xfId="13282" xr:uid="{00000000-0005-0000-0000-0000991D0000}"/>
    <cellStyle name="40% - Ênfase2 5 3" xfId="547" xr:uid="{00000000-0005-0000-0000-00009A1D0000}"/>
    <cellStyle name="40% - Ênfase2 5 3 2" xfId="1664" xr:uid="{00000000-0005-0000-0000-00009B1D0000}"/>
    <cellStyle name="40% - Ênfase2 5 3 2 2" xfId="4264" xr:uid="{00000000-0005-0000-0000-00009C1D0000}"/>
    <cellStyle name="40% - Ênfase2 5 3 2 3" xfId="6843" xr:uid="{00000000-0005-0000-0000-00009D1D0000}"/>
    <cellStyle name="40% - Ênfase2 5 3 2 4" xfId="9420" xr:uid="{00000000-0005-0000-0000-00009E1D0000}"/>
    <cellStyle name="40% - Ênfase2 5 3 2 5" xfId="11998" xr:uid="{00000000-0005-0000-0000-00009F1D0000}"/>
    <cellStyle name="40% - Ênfase2 5 3 2 6" xfId="14619" xr:uid="{00000000-0005-0000-0000-0000A01D0000}"/>
    <cellStyle name="40% - Ênfase2 5 3 3" xfId="1665" xr:uid="{00000000-0005-0000-0000-0000A11D0000}"/>
    <cellStyle name="40% - Ênfase2 5 3 3 2" xfId="4265" xr:uid="{00000000-0005-0000-0000-0000A21D0000}"/>
    <cellStyle name="40% - Ênfase2 5 3 3 3" xfId="6844" xr:uid="{00000000-0005-0000-0000-0000A31D0000}"/>
    <cellStyle name="40% - Ênfase2 5 3 3 4" xfId="9421" xr:uid="{00000000-0005-0000-0000-0000A41D0000}"/>
    <cellStyle name="40% - Ênfase2 5 3 3 5" xfId="11999" xr:uid="{00000000-0005-0000-0000-0000A51D0000}"/>
    <cellStyle name="40% - Ênfase2 5 3 3 6" xfId="14620" xr:uid="{00000000-0005-0000-0000-0000A61D0000}"/>
    <cellStyle name="40% - Ênfase2 5 3 4" xfId="3148" xr:uid="{00000000-0005-0000-0000-0000A71D0000}"/>
    <cellStyle name="40% - Ênfase2 5 3 5" xfId="5727" xr:uid="{00000000-0005-0000-0000-0000A81D0000}"/>
    <cellStyle name="40% - Ênfase2 5 3 6" xfId="8304" xr:uid="{00000000-0005-0000-0000-0000A91D0000}"/>
    <cellStyle name="40% - Ênfase2 5 3 7" xfId="10882" xr:uid="{00000000-0005-0000-0000-0000AA1D0000}"/>
    <cellStyle name="40% - Ênfase2 5 3 8" xfId="13503" xr:uid="{00000000-0005-0000-0000-0000AB1D0000}"/>
    <cellStyle name="40% - Ênfase2 5 4" xfId="1666" xr:uid="{00000000-0005-0000-0000-0000AC1D0000}"/>
    <cellStyle name="40% - Ênfase2 5 4 2" xfId="4266" xr:uid="{00000000-0005-0000-0000-0000AD1D0000}"/>
    <cellStyle name="40% - Ênfase2 5 4 3" xfId="6845" xr:uid="{00000000-0005-0000-0000-0000AE1D0000}"/>
    <cellStyle name="40% - Ênfase2 5 4 4" xfId="9422" xr:uid="{00000000-0005-0000-0000-0000AF1D0000}"/>
    <cellStyle name="40% - Ênfase2 5 4 5" xfId="12000" xr:uid="{00000000-0005-0000-0000-0000B01D0000}"/>
    <cellStyle name="40% - Ênfase2 5 4 6" xfId="14621" xr:uid="{00000000-0005-0000-0000-0000B11D0000}"/>
    <cellStyle name="40% - Ênfase2 5 5" xfId="1667" xr:uid="{00000000-0005-0000-0000-0000B21D0000}"/>
    <cellStyle name="40% - Ênfase2 5 5 2" xfId="4267" xr:uid="{00000000-0005-0000-0000-0000B31D0000}"/>
    <cellStyle name="40% - Ênfase2 5 5 3" xfId="6846" xr:uid="{00000000-0005-0000-0000-0000B41D0000}"/>
    <cellStyle name="40% - Ênfase2 5 5 4" xfId="9423" xr:uid="{00000000-0005-0000-0000-0000B51D0000}"/>
    <cellStyle name="40% - Ênfase2 5 5 5" xfId="12001" xr:uid="{00000000-0005-0000-0000-0000B61D0000}"/>
    <cellStyle name="40% - Ênfase2 5 5 6" xfId="14622" xr:uid="{00000000-0005-0000-0000-0000B71D0000}"/>
    <cellStyle name="40% - Ênfase2 5 6" xfId="1668" xr:uid="{00000000-0005-0000-0000-0000B81D0000}"/>
    <cellStyle name="40% - Ênfase2 5 6 2" xfId="4268" xr:uid="{00000000-0005-0000-0000-0000B91D0000}"/>
    <cellStyle name="40% - Ênfase2 5 6 3" xfId="6847" xr:uid="{00000000-0005-0000-0000-0000BA1D0000}"/>
    <cellStyle name="40% - Ênfase2 5 6 4" xfId="9424" xr:uid="{00000000-0005-0000-0000-0000BB1D0000}"/>
    <cellStyle name="40% - Ênfase2 5 6 5" xfId="12002" xr:uid="{00000000-0005-0000-0000-0000BC1D0000}"/>
    <cellStyle name="40% - Ênfase2 5 6 6" xfId="14623" xr:uid="{00000000-0005-0000-0000-0000BD1D0000}"/>
    <cellStyle name="40% - Ênfase2 5 7" xfId="2705" xr:uid="{00000000-0005-0000-0000-0000BE1D0000}"/>
    <cellStyle name="40% - Ênfase2 5 8" xfId="5284" xr:uid="{00000000-0005-0000-0000-0000BF1D0000}"/>
    <cellStyle name="40% - Ênfase2 5 9" xfId="7861" xr:uid="{00000000-0005-0000-0000-0000C01D0000}"/>
    <cellStyle name="40% - Ênfase2 6" xfId="197" xr:uid="{00000000-0005-0000-0000-0000C11D0000}"/>
    <cellStyle name="40% - Ênfase2 6 10" xfId="10532" xr:uid="{00000000-0005-0000-0000-0000C21D0000}"/>
    <cellStyle name="40% - Ênfase2 6 11" xfId="13153" xr:uid="{00000000-0005-0000-0000-0000C31D0000}"/>
    <cellStyle name="40% - Ênfase2 6 2" xfId="419" xr:uid="{00000000-0005-0000-0000-0000C41D0000}"/>
    <cellStyle name="40% - Ênfase2 6 2 2" xfId="1669" xr:uid="{00000000-0005-0000-0000-0000C51D0000}"/>
    <cellStyle name="40% - Ênfase2 6 2 2 2" xfId="4269" xr:uid="{00000000-0005-0000-0000-0000C61D0000}"/>
    <cellStyle name="40% - Ênfase2 6 2 2 3" xfId="6848" xr:uid="{00000000-0005-0000-0000-0000C71D0000}"/>
    <cellStyle name="40% - Ênfase2 6 2 2 4" xfId="9425" xr:uid="{00000000-0005-0000-0000-0000C81D0000}"/>
    <cellStyle name="40% - Ênfase2 6 2 2 5" xfId="12003" xr:uid="{00000000-0005-0000-0000-0000C91D0000}"/>
    <cellStyle name="40% - Ênfase2 6 2 2 6" xfId="14624" xr:uid="{00000000-0005-0000-0000-0000CA1D0000}"/>
    <cellStyle name="40% - Ênfase2 6 2 3" xfId="1670" xr:uid="{00000000-0005-0000-0000-0000CB1D0000}"/>
    <cellStyle name="40% - Ênfase2 6 2 3 2" xfId="4270" xr:uid="{00000000-0005-0000-0000-0000CC1D0000}"/>
    <cellStyle name="40% - Ênfase2 6 2 3 3" xfId="6849" xr:uid="{00000000-0005-0000-0000-0000CD1D0000}"/>
    <cellStyle name="40% - Ênfase2 6 2 3 4" xfId="9426" xr:uid="{00000000-0005-0000-0000-0000CE1D0000}"/>
    <cellStyle name="40% - Ênfase2 6 2 3 5" xfId="12004" xr:uid="{00000000-0005-0000-0000-0000CF1D0000}"/>
    <cellStyle name="40% - Ênfase2 6 2 3 6" xfId="14625" xr:uid="{00000000-0005-0000-0000-0000D01D0000}"/>
    <cellStyle name="40% - Ênfase2 6 2 4" xfId="1671" xr:uid="{00000000-0005-0000-0000-0000D11D0000}"/>
    <cellStyle name="40% - Ênfase2 6 2 4 2" xfId="4271" xr:uid="{00000000-0005-0000-0000-0000D21D0000}"/>
    <cellStyle name="40% - Ênfase2 6 2 4 3" xfId="6850" xr:uid="{00000000-0005-0000-0000-0000D31D0000}"/>
    <cellStyle name="40% - Ênfase2 6 2 4 4" xfId="9427" xr:uid="{00000000-0005-0000-0000-0000D41D0000}"/>
    <cellStyle name="40% - Ênfase2 6 2 4 5" xfId="12005" xr:uid="{00000000-0005-0000-0000-0000D51D0000}"/>
    <cellStyle name="40% - Ênfase2 6 2 4 6" xfId="14626" xr:uid="{00000000-0005-0000-0000-0000D61D0000}"/>
    <cellStyle name="40% - Ênfase2 6 2 5" xfId="3020" xr:uid="{00000000-0005-0000-0000-0000D71D0000}"/>
    <cellStyle name="40% - Ênfase2 6 2 6" xfId="5599" xr:uid="{00000000-0005-0000-0000-0000D81D0000}"/>
    <cellStyle name="40% - Ênfase2 6 2 7" xfId="8176" xr:uid="{00000000-0005-0000-0000-0000D91D0000}"/>
    <cellStyle name="40% - Ênfase2 6 2 8" xfId="10754" xr:uid="{00000000-0005-0000-0000-0000DA1D0000}"/>
    <cellStyle name="40% - Ênfase2 6 2 9" xfId="13375" xr:uid="{00000000-0005-0000-0000-0000DB1D0000}"/>
    <cellStyle name="40% - Ênfase2 6 3" xfId="640" xr:uid="{00000000-0005-0000-0000-0000DC1D0000}"/>
    <cellStyle name="40% - Ênfase2 6 3 2" xfId="1672" xr:uid="{00000000-0005-0000-0000-0000DD1D0000}"/>
    <cellStyle name="40% - Ênfase2 6 3 2 2" xfId="4272" xr:uid="{00000000-0005-0000-0000-0000DE1D0000}"/>
    <cellStyle name="40% - Ênfase2 6 3 2 3" xfId="6851" xr:uid="{00000000-0005-0000-0000-0000DF1D0000}"/>
    <cellStyle name="40% - Ênfase2 6 3 2 4" xfId="9428" xr:uid="{00000000-0005-0000-0000-0000E01D0000}"/>
    <cellStyle name="40% - Ênfase2 6 3 2 5" xfId="12006" xr:uid="{00000000-0005-0000-0000-0000E11D0000}"/>
    <cellStyle name="40% - Ênfase2 6 3 2 6" xfId="14627" xr:uid="{00000000-0005-0000-0000-0000E21D0000}"/>
    <cellStyle name="40% - Ênfase2 6 3 3" xfId="1673" xr:uid="{00000000-0005-0000-0000-0000E31D0000}"/>
    <cellStyle name="40% - Ênfase2 6 3 3 2" xfId="4273" xr:uid="{00000000-0005-0000-0000-0000E41D0000}"/>
    <cellStyle name="40% - Ênfase2 6 3 3 3" xfId="6852" xr:uid="{00000000-0005-0000-0000-0000E51D0000}"/>
    <cellStyle name="40% - Ênfase2 6 3 3 4" xfId="9429" xr:uid="{00000000-0005-0000-0000-0000E61D0000}"/>
    <cellStyle name="40% - Ênfase2 6 3 3 5" xfId="12007" xr:uid="{00000000-0005-0000-0000-0000E71D0000}"/>
    <cellStyle name="40% - Ênfase2 6 3 3 6" xfId="14628" xr:uid="{00000000-0005-0000-0000-0000E81D0000}"/>
    <cellStyle name="40% - Ênfase2 6 3 4" xfId="3241" xr:uid="{00000000-0005-0000-0000-0000E91D0000}"/>
    <cellStyle name="40% - Ênfase2 6 3 5" xfId="5820" xr:uid="{00000000-0005-0000-0000-0000EA1D0000}"/>
    <cellStyle name="40% - Ênfase2 6 3 6" xfId="8397" xr:uid="{00000000-0005-0000-0000-0000EB1D0000}"/>
    <cellStyle name="40% - Ênfase2 6 3 7" xfId="10975" xr:uid="{00000000-0005-0000-0000-0000EC1D0000}"/>
    <cellStyle name="40% - Ênfase2 6 3 8" xfId="13596" xr:uid="{00000000-0005-0000-0000-0000ED1D0000}"/>
    <cellStyle name="40% - Ênfase2 6 4" xfId="1674" xr:uid="{00000000-0005-0000-0000-0000EE1D0000}"/>
    <cellStyle name="40% - Ênfase2 6 4 2" xfId="4274" xr:uid="{00000000-0005-0000-0000-0000EF1D0000}"/>
    <cellStyle name="40% - Ênfase2 6 4 3" xfId="6853" xr:uid="{00000000-0005-0000-0000-0000F01D0000}"/>
    <cellStyle name="40% - Ênfase2 6 4 4" xfId="9430" xr:uid="{00000000-0005-0000-0000-0000F11D0000}"/>
    <cellStyle name="40% - Ênfase2 6 4 5" xfId="12008" xr:uid="{00000000-0005-0000-0000-0000F21D0000}"/>
    <cellStyle name="40% - Ênfase2 6 4 6" xfId="14629" xr:uid="{00000000-0005-0000-0000-0000F31D0000}"/>
    <cellStyle name="40% - Ênfase2 6 5" xfId="1675" xr:uid="{00000000-0005-0000-0000-0000F41D0000}"/>
    <cellStyle name="40% - Ênfase2 6 5 2" xfId="4275" xr:uid="{00000000-0005-0000-0000-0000F51D0000}"/>
    <cellStyle name="40% - Ênfase2 6 5 3" xfId="6854" xr:uid="{00000000-0005-0000-0000-0000F61D0000}"/>
    <cellStyle name="40% - Ênfase2 6 5 4" xfId="9431" xr:uid="{00000000-0005-0000-0000-0000F71D0000}"/>
    <cellStyle name="40% - Ênfase2 6 5 5" xfId="12009" xr:uid="{00000000-0005-0000-0000-0000F81D0000}"/>
    <cellStyle name="40% - Ênfase2 6 5 6" xfId="14630" xr:uid="{00000000-0005-0000-0000-0000F91D0000}"/>
    <cellStyle name="40% - Ênfase2 6 6" xfId="1676" xr:uid="{00000000-0005-0000-0000-0000FA1D0000}"/>
    <cellStyle name="40% - Ênfase2 6 6 2" xfId="4276" xr:uid="{00000000-0005-0000-0000-0000FB1D0000}"/>
    <cellStyle name="40% - Ênfase2 6 6 3" xfId="6855" xr:uid="{00000000-0005-0000-0000-0000FC1D0000}"/>
    <cellStyle name="40% - Ênfase2 6 6 4" xfId="9432" xr:uid="{00000000-0005-0000-0000-0000FD1D0000}"/>
    <cellStyle name="40% - Ênfase2 6 6 5" xfId="12010" xr:uid="{00000000-0005-0000-0000-0000FE1D0000}"/>
    <cellStyle name="40% - Ênfase2 6 6 6" xfId="14631" xr:uid="{00000000-0005-0000-0000-0000FF1D0000}"/>
    <cellStyle name="40% - Ênfase2 6 7" xfId="2798" xr:uid="{00000000-0005-0000-0000-0000001E0000}"/>
    <cellStyle name="40% - Ênfase2 6 8" xfId="5377" xr:uid="{00000000-0005-0000-0000-0000011E0000}"/>
    <cellStyle name="40% - Ênfase2 6 9" xfId="7954" xr:uid="{00000000-0005-0000-0000-0000021E0000}"/>
    <cellStyle name="40% - Ênfase2 7" xfId="293" xr:uid="{00000000-0005-0000-0000-0000031E0000}"/>
    <cellStyle name="40% - Ênfase2 7 2" xfId="1677" xr:uid="{00000000-0005-0000-0000-0000041E0000}"/>
    <cellStyle name="40% - Ênfase2 7 2 2" xfId="4277" xr:uid="{00000000-0005-0000-0000-0000051E0000}"/>
    <cellStyle name="40% - Ênfase2 7 2 3" xfId="6856" xr:uid="{00000000-0005-0000-0000-0000061E0000}"/>
    <cellStyle name="40% - Ênfase2 7 2 4" xfId="9433" xr:uid="{00000000-0005-0000-0000-0000071E0000}"/>
    <cellStyle name="40% - Ênfase2 7 2 5" xfId="12011" xr:uid="{00000000-0005-0000-0000-0000081E0000}"/>
    <cellStyle name="40% - Ênfase2 7 2 6" xfId="14632" xr:uid="{00000000-0005-0000-0000-0000091E0000}"/>
    <cellStyle name="40% - Ênfase2 7 3" xfId="1678" xr:uid="{00000000-0005-0000-0000-00000A1E0000}"/>
    <cellStyle name="40% - Ênfase2 7 3 2" xfId="4278" xr:uid="{00000000-0005-0000-0000-00000B1E0000}"/>
    <cellStyle name="40% - Ênfase2 7 3 3" xfId="6857" xr:uid="{00000000-0005-0000-0000-00000C1E0000}"/>
    <cellStyle name="40% - Ênfase2 7 3 4" xfId="9434" xr:uid="{00000000-0005-0000-0000-00000D1E0000}"/>
    <cellStyle name="40% - Ênfase2 7 3 5" xfId="12012" xr:uid="{00000000-0005-0000-0000-00000E1E0000}"/>
    <cellStyle name="40% - Ênfase2 7 3 6" xfId="14633" xr:uid="{00000000-0005-0000-0000-00000F1E0000}"/>
    <cellStyle name="40% - Ênfase2 7 4" xfId="1679" xr:uid="{00000000-0005-0000-0000-0000101E0000}"/>
    <cellStyle name="40% - Ênfase2 7 4 2" xfId="4279" xr:uid="{00000000-0005-0000-0000-0000111E0000}"/>
    <cellStyle name="40% - Ênfase2 7 4 3" xfId="6858" xr:uid="{00000000-0005-0000-0000-0000121E0000}"/>
    <cellStyle name="40% - Ênfase2 7 4 4" xfId="9435" xr:uid="{00000000-0005-0000-0000-0000131E0000}"/>
    <cellStyle name="40% - Ênfase2 7 4 5" xfId="12013" xr:uid="{00000000-0005-0000-0000-0000141E0000}"/>
    <cellStyle name="40% - Ênfase2 7 4 6" xfId="14634" xr:uid="{00000000-0005-0000-0000-0000151E0000}"/>
    <cellStyle name="40% - Ênfase2 7 5" xfId="2894" xr:uid="{00000000-0005-0000-0000-0000161E0000}"/>
    <cellStyle name="40% - Ênfase2 7 6" xfId="5473" xr:uid="{00000000-0005-0000-0000-0000171E0000}"/>
    <cellStyle name="40% - Ênfase2 7 7" xfId="8050" xr:uid="{00000000-0005-0000-0000-0000181E0000}"/>
    <cellStyle name="40% - Ênfase2 7 8" xfId="10628" xr:uid="{00000000-0005-0000-0000-0000191E0000}"/>
    <cellStyle name="40% - Ênfase2 7 9" xfId="13249" xr:uid="{00000000-0005-0000-0000-00001A1E0000}"/>
    <cellStyle name="40% - Ênfase2 8" xfId="514" xr:uid="{00000000-0005-0000-0000-00001B1E0000}"/>
    <cellStyle name="40% - Ênfase2 8 2" xfId="1680" xr:uid="{00000000-0005-0000-0000-00001C1E0000}"/>
    <cellStyle name="40% - Ênfase2 8 2 2" xfId="4280" xr:uid="{00000000-0005-0000-0000-00001D1E0000}"/>
    <cellStyle name="40% - Ênfase2 8 2 3" xfId="6859" xr:uid="{00000000-0005-0000-0000-00001E1E0000}"/>
    <cellStyle name="40% - Ênfase2 8 2 4" xfId="9436" xr:uid="{00000000-0005-0000-0000-00001F1E0000}"/>
    <cellStyle name="40% - Ênfase2 8 2 5" xfId="12014" xr:uid="{00000000-0005-0000-0000-0000201E0000}"/>
    <cellStyle name="40% - Ênfase2 8 2 6" xfId="14635" xr:uid="{00000000-0005-0000-0000-0000211E0000}"/>
    <cellStyle name="40% - Ênfase2 8 3" xfId="1681" xr:uid="{00000000-0005-0000-0000-0000221E0000}"/>
    <cellStyle name="40% - Ênfase2 8 3 2" xfId="4281" xr:uid="{00000000-0005-0000-0000-0000231E0000}"/>
    <cellStyle name="40% - Ênfase2 8 3 3" xfId="6860" xr:uid="{00000000-0005-0000-0000-0000241E0000}"/>
    <cellStyle name="40% - Ênfase2 8 3 4" xfId="9437" xr:uid="{00000000-0005-0000-0000-0000251E0000}"/>
    <cellStyle name="40% - Ênfase2 8 3 5" xfId="12015" xr:uid="{00000000-0005-0000-0000-0000261E0000}"/>
    <cellStyle name="40% - Ênfase2 8 3 6" xfId="14636" xr:uid="{00000000-0005-0000-0000-0000271E0000}"/>
    <cellStyle name="40% - Ênfase2 8 4" xfId="1682" xr:uid="{00000000-0005-0000-0000-0000281E0000}"/>
    <cellStyle name="40% - Ênfase2 8 4 2" xfId="4282" xr:uid="{00000000-0005-0000-0000-0000291E0000}"/>
    <cellStyle name="40% - Ênfase2 8 4 3" xfId="6861" xr:uid="{00000000-0005-0000-0000-00002A1E0000}"/>
    <cellStyle name="40% - Ênfase2 8 4 4" xfId="9438" xr:uid="{00000000-0005-0000-0000-00002B1E0000}"/>
    <cellStyle name="40% - Ênfase2 8 4 5" xfId="12016" xr:uid="{00000000-0005-0000-0000-00002C1E0000}"/>
    <cellStyle name="40% - Ênfase2 8 4 6" xfId="14637" xr:uid="{00000000-0005-0000-0000-00002D1E0000}"/>
    <cellStyle name="40% - Ênfase2 8 5" xfId="3115" xr:uid="{00000000-0005-0000-0000-00002E1E0000}"/>
    <cellStyle name="40% - Ênfase2 8 6" xfId="5694" xr:uid="{00000000-0005-0000-0000-00002F1E0000}"/>
    <cellStyle name="40% - Ênfase2 8 7" xfId="8271" xr:uid="{00000000-0005-0000-0000-0000301E0000}"/>
    <cellStyle name="40% - Ênfase2 8 8" xfId="10849" xr:uid="{00000000-0005-0000-0000-0000311E0000}"/>
    <cellStyle name="40% - Ênfase2 8 9" xfId="13470" xr:uid="{00000000-0005-0000-0000-0000321E0000}"/>
    <cellStyle name="40% - Ênfase2 9" xfId="1683" xr:uid="{00000000-0005-0000-0000-0000331E0000}"/>
    <cellStyle name="40% - Ênfase2 9 2" xfId="4283" xr:uid="{00000000-0005-0000-0000-0000341E0000}"/>
    <cellStyle name="40% - Ênfase2 9 3" xfId="6862" xr:uid="{00000000-0005-0000-0000-0000351E0000}"/>
    <cellStyle name="40% - Ênfase2 9 4" xfId="9439" xr:uid="{00000000-0005-0000-0000-0000361E0000}"/>
    <cellStyle name="40% - Ênfase2 9 5" xfId="12017" xr:uid="{00000000-0005-0000-0000-0000371E0000}"/>
    <cellStyle name="40% - Ênfase2 9 6" xfId="14638" xr:uid="{00000000-0005-0000-0000-0000381E0000}"/>
    <cellStyle name="40% - Ênfase3" xfId="40" builtinId="39" customBuiltin="1"/>
    <cellStyle name="40% - Ênfase3 10" xfId="1684" xr:uid="{00000000-0005-0000-0000-00003A1E0000}"/>
    <cellStyle name="40% - Ênfase3 10 2" xfId="4284" xr:uid="{00000000-0005-0000-0000-00003B1E0000}"/>
    <cellStyle name="40% - Ênfase3 10 3" xfId="6863" xr:uid="{00000000-0005-0000-0000-00003C1E0000}"/>
    <cellStyle name="40% - Ênfase3 10 4" xfId="9440" xr:uid="{00000000-0005-0000-0000-00003D1E0000}"/>
    <cellStyle name="40% - Ênfase3 10 5" xfId="12018" xr:uid="{00000000-0005-0000-0000-00003E1E0000}"/>
    <cellStyle name="40% - Ênfase3 10 6" xfId="14639" xr:uid="{00000000-0005-0000-0000-00003F1E0000}"/>
    <cellStyle name="40% - Ênfase3 11" xfId="1685" xr:uid="{00000000-0005-0000-0000-0000401E0000}"/>
    <cellStyle name="40% - Ênfase3 11 2" xfId="4285" xr:uid="{00000000-0005-0000-0000-0000411E0000}"/>
    <cellStyle name="40% - Ênfase3 11 3" xfId="6864" xr:uid="{00000000-0005-0000-0000-0000421E0000}"/>
    <cellStyle name="40% - Ênfase3 11 4" xfId="9441" xr:uid="{00000000-0005-0000-0000-0000431E0000}"/>
    <cellStyle name="40% - Ênfase3 11 5" xfId="12019" xr:uid="{00000000-0005-0000-0000-0000441E0000}"/>
    <cellStyle name="40% - Ênfase3 11 6" xfId="14640" xr:uid="{00000000-0005-0000-0000-0000451E0000}"/>
    <cellStyle name="40% - Ênfase3 12" xfId="2648" xr:uid="{00000000-0005-0000-0000-0000461E0000}"/>
    <cellStyle name="40% - Ênfase3 12 2" xfId="5231" xr:uid="{00000000-0005-0000-0000-0000471E0000}"/>
    <cellStyle name="40% - Ênfase3 12 3" xfId="7810" xr:uid="{00000000-0005-0000-0000-0000481E0000}"/>
    <cellStyle name="40% - Ênfase3 12 4" xfId="10387" xr:uid="{00000000-0005-0000-0000-0000491E0000}"/>
    <cellStyle name="40% - Ênfase3 12 5" xfId="12965" xr:uid="{00000000-0005-0000-0000-00004A1E0000}"/>
    <cellStyle name="40% - Ênfase3 12 6" xfId="15586" xr:uid="{00000000-0005-0000-0000-00004B1E0000}"/>
    <cellStyle name="40% - Ênfase3 13" xfId="2673" xr:uid="{00000000-0005-0000-0000-00004C1E0000}"/>
    <cellStyle name="40% - Ênfase3 14" xfId="5252" xr:uid="{00000000-0005-0000-0000-00004D1E0000}"/>
    <cellStyle name="40% - Ênfase3 15" xfId="7829" xr:uid="{00000000-0005-0000-0000-00004E1E0000}"/>
    <cellStyle name="40% - Ênfase3 16" xfId="10407" xr:uid="{00000000-0005-0000-0000-00004F1E0000}"/>
    <cellStyle name="40% - Ênfase3 17" xfId="12980" xr:uid="{00000000-0005-0000-0000-0000501E0000}"/>
    <cellStyle name="40% - Ênfase3 18" xfId="13028" xr:uid="{00000000-0005-0000-0000-0000511E0000}"/>
    <cellStyle name="40% - Ênfase3 2" xfId="85" xr:uid="{00000000-0005-0000-0000-0000521E0000}"/>
    <cellStyle name="40% - Ênfase3 2 10" xfId="1686" xr:uid="{00000000-0005-0000-0000-0000531E0000}"/>
    <cellStyle name="40% - Ênfase3 2 10 2" xfId="4286" xr:uid="{00000000-0005-0000-0000-0000541E0000}"/>
    <cellStyle name="40% - Ênfase3 2 10 3" xfId="6865" xr:uid="{00000000-0005-0000-0000-0000551E0000}"/>
    <cellStyle name="40% - Ênfase3 2 10 4" xfId="9442" xr:uid="{00000000-0005-0000-0000-0000561E0000}"/>
    <cellStyle name="40% - Ênfase3 2 10 5" xfId="12020" xr:uid="{00000000-0005-0000-0000-0000571E0000}"/>
    <cellStyle name="40% - Ênfase3 2 10 6" xfId="14641" xr:uid="{00000000-0005-0000-0000-0000581E0000}"/>
    <cellStyle name="40% - Ênfase3 2 11" xfId="2691" xr:uid="{00000000-0005-0000-0000-0000591E0000}"/>
    <cellStyle name="40% - Ênfase3 2 12" xfId="5270" xr:uid="{00000000-0005-0000-0000-00005A1E0000}"/>
    <cellStyle name="40% - Ênfase3 2 13" xfId="7847" xr:uid="{00000000-0005-0000-0000-00005B1E0000}"/>
    <cellStyle name="40% - Ênfase3 2 14" xfId="10425" xr:uid="{00000000-0005-0000-0000-00005C1E0000}"/>
    <cellStyle name="40% - Ênfase3 2 15" xfId="13046" xr:uid="{00000000-0005-0000-0000-00005D1E0000}"/>
    <cellStyle name="40% - Ênfase3 2 2" xfId="160" xr:uid="{00000000-0005-0000-0000-00005E1E0000}"/>
    <cellStyle name="40% - Ênfase3 2 2 10" xfId="7917" xr:uid="{00000000-0005-0000-0000-00005F1E0000}"/>
    <cellStyle name="40% - Ênfase3 2 2 11" xfId="10495" xr:uid="{00000000-0005-0000-0000-0000601E0000}"/>
    <cellStyle name="40% - Ênfase3 2 2 12" xfId="13116" xr:uid="{00000000-0005-0000-0000-0000611E0000}"/>
    <cellStyle name="40% - Ênfase3 2 2 2" xfId="256" xr:uid="{00000000-0005-0000-0000-0000621E0000}"/>
    <cellStyle name="40% - Ênfase3 2 2 2 10" xfId="10591" xr:uid="{00000000-0005-0000-0000-0000631E0000}"/>
    <cellStyle name="40% - Ênfase3 2 2 2 11" xfId="13212" xr:uid="{00000000-0005-0000-0000-0000641E0000}"/>
    <cellStyle name="40% - Ênfase3 2 2 2 2" xfId="477" xr:uid="{00000000-0005-0000-0000-0000651E0000}"/>
    <cellStyle name="40% - Ênfase3 2 2 2 2 2" xfId="1687" xr:uid="{00000000-0005-0000-0000-0000661E0000}"/>
    <cellStyle name="40% - Ênfase3 2 2 2 2 2 2" xfId="4287" xr:uid="{00000000-0005-0000-0000-0000671E0000}"/>
    <cellStyle name="40% - Ênfase3 2 2 2 2 2 3" xfId="6866" xr:uid="{00000000-0005-0000-0000-0000681E0000}"/>
    <cellStyle name="40% - Ênfase3 2 2 2 2 2 4" xfId="9443" xr:uid="{00000000-0005-0000-0000-0000691E0000}"/>
    <cellStyle name="40% - Ênfase3 2 2 2 2 2 5" xfId="12021" xr:uid="{00000000-0005-0000-0000-00006A1E0000}"/>
    <cellStyle name="40% - Ênfase3 2 2 2 2 2 6" xfId="14642" xr:uid="{00000000-0005-0000-0000-00006B1E0000}"/>
    <cellStyle name="40% - Ênfase3 2 2 2 2 3" xfId="1688" xr:uid="{00000000-0005-0000-0000-00006C1E0000}"/>
    <cellStyle name="40% - Ênfase3 2 2 2 2 3 2" xfId="4288" xr:uid="{00000000-0005-0000-0000-00006D1E0000}"/>
    <cellStyle name="40% - Ênfase3 2 2 2 2 3 3" xfId="6867" xr:uid="{00000000-0005-0000-0000-00006E1E0000}"/>
    <cellStyle name="40% - Ênfase3 2 2 2 2 3 4" xfId="9444" xr:uid="{00000000-0005-0000-0000-00006F1E0000}"/>
    <cellStyle name="40% - Ênfase3 2 2 2 2 3 5" xfId="12022" xr:uid="{00000000-0005-0000-0000-0000701E0000}"/>
    <cellStyle name="40% - Ênfase3 2 2 2 2 3 6" xfId="14643" xr:uid="{00000000-0005-0000-0000-0000711E0000}"/>
    <cellStyle name="40% - Ênfase3 2 2 2 2 4" xfId="1689" xr:uid="{00000000-0005-0000-0000-0000721E0000}"/>
    <cellStyle name="40% - Ênfase3 2 2 2 2 4 2" xfId="4289" xr:uid="{00000000-0005-0000-0000-0000731E0000}"/>
    <cellStyle name="40% - Ênfase3 2 2 2 2 4 3" xfId="6868" xr:uid="{00000000-0005-0000-0000-0000741E0000}"/>
    <cellStyle name="40% - Ênfase3 2 2 2 2 4 4" xfId="9445" xr:uid="{00000000-0005-0000-0000-0000751E0000}"/>
    <cellStyle name="40% - Ênfase3 2 2 2 2 4 5" xfId="12023" xr:uid="{00000000-0005-0000-0000-0000761E0000}"/>
    <cellStyle name="40% - Ênfase3 2 2 2 2 4 6" xfId="14644" xr:uid="{00000000-0005-0000-0000-0000771E0000}"/>
    <cellStyle name="40% - Ênfase3 2 2 2 2 5" xfId="3078" xr:uid="{00000000-0005-0000-0000-0000781E0000}"/>
    <cellStyle name="40% - Ênfase3 2 2 2 2 6" xfId="5657" xr:uid="{00000000-0005-0000-0000-0000791E0000}"/>
    <cellStyle name="40% - Ênfase3 2 2 2 2 7" xfId="8234" xr:uid="{00000000-0005-0000-0000-00007A1E0000}"/>
    <cellStyle name="40% - Ênfase3 2 2 2 2 8" xfId="10812" xr:uid="{00000000-0005-0000-0000-00007B1E0000}"/>
    <cellStyle name="40% - Ênfase3 2 2 2 2 9" xfId="13433" xr:uid="{00000000-0005-0000-0000-00007C1E0000}"/>
    <cellStyle name="40% - Ênfase3 2 2 2 3" xfId="698" xr:uid="{00000000-0005-0000-0000-00007D1E0000}"/>
    <cellStyle name="40% - Ênfase3 2 2 2 3 2" xfId="1690" xr:uid="{00000000-0005-0000-0000-00007E1E0000}"/>
    <cellStyle name="40% - Ênfase3 2 2 2 3 2 2" xfId="4290" xr:uid="{00000000-0005-0000-0000-00007F1E0000}"/>
    <cellStyle name="40% - Ênfase3 2 2 2 3 2 3" xfId="6869" xr:uid="{00000000-0005-0000-0000-0000801E0000}"/>
    <cellStyle name="40% - Ênfase3 2 2 2 3 2 4" xfId="9446" xr:uid="{00000000-0005-0000-0000-0000811E0000}"/>
    <cellStyle name="40% - Ênfase3 2 2 2 3 2 5" xfId="12024" xr:uid="{00000000-0005-0000-0000-0000821E0000}"/>
    <cellStyle name="40% - Ênfase3 2 2 2 3 2 6" xfId="14645" xr:uid="{00000000-0005-0000-0000-0000831E0000}"/>
    <cellStyle name="40% - Ênfase3 2 2 2 3 3" xfId="1691" xr:uid="{00000000-0005-0000-0000-0000841E0000}"/>
    <cellStyle name="40% - Ênfase3 2 2 2 3 3 2" xfId="4291" xr:uid="{00000000-0005-0000-0000-0000851E0000}"/>
    <cellStyle name="40% - Ênfase3 2 2 2 3 3 3" xfId="6870" xr:uid="{00000000-0005-0000-0000-0000861E0000}"/>
    <cellStyle name="40% - Ênfase3 2 2 2 3 3 4" xfId="9447" xr:uid="{00000000-0005-0000-0000-0000871E0000}"/>
    <cellStyle name="40% - Ênfase3 2 2 2 3 3 5" xfId="12025" xr:uid="{00000000-0005-0000-0000-0000881E0000}"/>
    <cellStyle name="40% - Ênfase3 2 2 2 3 3 6" xfId="14646" xr:uid="{00000000-0005-0000-0000-0000891E0000}"/>
    <cellStyle name="40% - Ênfase3 2 2 2 3 4" xfId="3299" xr:uid="{00000000-0005-0000-0000-00008A1E0000}"/>
    <cellStyle name="40% - Ênfase3 2 2 2 3 5" xfId="5878" xr:uid="{00000000-0005-0000-0000-00008B1E0000}"/>
    <cellStyle name="40% - Ênfase3 2 2 2 3 6" xfId="8455" xr:uid="{00000000-0005-0000-0000-00008C1E0000}"/>
    <cellStyle name="40% - Ênfase3 2 2 2 3 7" xfId="11033" xr:uid="{00000000-0005-0000-0000-00008D1E0000}"/>
    <cellStyle name="40% - Ênfase3 2 2 2 3 8" xfId="13654" xr:uid="{00000000-0005-0000-0000-00008E1E0000}"/>
    <cellStyle name="40% - Ênfase3 2 2 2 4" xfId="1692" xr:uid="{00000000-0005-0000-0000-00008F1E0000}"/>
    <cellStyle name="40% - Ênfase3 2 2 2 4 2" xfId="4292" xr:uid="{00000000-0005-0000-0000-0000901E0000}"/>
    <cellStyle name="40% - Ênfase3 2 2 2 4 3" xfId="6871" xr:uid="{00000000-0005-0000-0000-0000911E0000}"/>
    <cellStyle name="40% - Ênfase3 2 2 2 4 4" xfId="9448" xr:uid="{00000000-0005-0000-0000-0000921E0000}"/>
    <cellStyle name="40% - Ênfase3 2 2 2 4 5" xfId="12026" xr:uid="{00000000-0005-0000-0000-0000931E0000}"/>
    <cellStyle name="40% - Ênfase3 2 2 2 4 6" xfId="14647" xr:uid="{00000000-0005-0000-0000-0000941E0000}"/>
    <cellStyle name="40% - Ênfase3 2 2 2 5" xfId="1693" xr:uid="{00000000-0005-0000-0000-0000951E0000}"/>
    <cellStyle name="40% - Ênfase3 2 2 2 5 2" xfId="4293" xr:uid="{00000000-0005-0000-0000-0000961E0000}"/>
    <cellStyle name="40% - Ênfase3 2 2 2 5 3" xfId="6872" xr:uid="{00000000-0005-0000-0000-0000971E0000}"/>
    <cellStyle name="40% - Ênfase3 2 2 2 5 4" xfId="9449" xr:uid="{00000000-0005-0000-0000-0000981E0000}"/>
    <cellStyle name="40% - Ênfase3 2 2 2 5 5" xfId="12027" xr:uid="{00000000-0005-0000-0000-0000991E0000}"/>
    <cellStyle name="40% - Ênfase3 2 2 2 5 6" xfId="14648" xr:uid="{00000000-0005-0000-0000-00009A1E0000}"/>
    <cellStyle name="40% - Ênfase3 2 2 2 6" xfId="1694" xr:uid="{00000000-0005-0000-0000-00009B1E0000}"/>
    <cellStyle name="40% - Ênfase3 2 2 2 6 2" xfId="4294" xr:uid="{00000000-0005-0000-0000-00009C1E0000}"/>
    <cellStyle name="40% - Ênfase3 2 2 2 6 3" xfId="6873" xr:uid="{00000000-0005-0000-0000-00009D1E0000}"/>
    <cellStyle name="40% - Ênfase3 2 2 2 6 4" xfId="9450" xr:uid="{00000000-0005-0000-0000-00009E1E0000}"/>
    <cellStyle name="40% - Ênfase3 2 2 2 6 5" xfId="12028" xr:uid="{00000000-0005-0000-0000-00009F1E0000}"/>
    <cellStyle name="40% - Ênfase3 2 2 2 6 6" xfId="14649" xr:uid="{00000000-0005-0000-0000-0000A01E0000}"/>
    <cellStyle name="40% - Ênfase3 2 2 2 7" xfId="2857" xr:uid="{00000000-0005-0000-0000-0000A11E0000}"/>
    <cellStyle name="40% - Ênfase3 2 2 2 8" xfId="5436" xr:uid="{00000000-0005-0000-0000-0000A21E0000}"/>
    <cellStyle name="40% - Ênfase3 2 2 2 9" xfId="8013" xr:uid="{00000000-0005-0000-0000-0000A31E0000}"/>
    <cellStyle name="40% - Ênfase3 2 2 3" xfId="382" xr:uid="{00000000-0005-0000-0000-0000A41E0000}"/>
    <cellStyle name="40% - Ênfase3 2 2 3 2" xfId="1695" xr:uid="{00000000-0005-0000-0000-0000A51E0000}"/>
    <cellStyle name="40% - Ênfase3 2 2 3 2 2" xfId="4295" xr:uid="{00000000-0005-0000-0000-0000A61E0000}"/>
    <cellStyle name="40% - Ênfase3 2 2 3 2 3" xfId="6874" xr:uid="{00000000-0005-0000-0000-0000A71E0000}"/>
    <cellStyle name="40% - Ênfase3 2 2 3 2 4" xfId="9451" xr:uid="{00000000-0005-0000-0000-0000A81E0000}"/>
    <cellStyle name="40% - Ênfase3 2 2 3 2 5" xfId="12029" xr:uid="{00000000-0005-0000-0000-0000A91E0000}"/>
    <cellStyle name="40% - Ênfase3 2 2 3 2 6" xfId="14650" xr:uid="{00000000-0005-0000-0000-0000AA1E0000}"/>
    <cellStyle name="40% - Ênfase3 2 2 3 3" xfId="1696" xr:uid="{00000000-0005-0000-0000-0000AB1E0000}"/>
    <cellStyle name="40% - Ênfase3 2 2 3 3 2" xfId="4296" xr:uid="{00000000-0005-0000-0000-0000AC1E0000}"/>
    <cellStyle name="40% - Ênfase3 2 2 3 3 3" xfId="6875" xr:uid="{00000000-0005-0000-0000-0000AD1E0000}"/>
    <cellStyle name="40% - Ênfase3 2 2 3 3 4" xfId="9452" xr:uid="{00000000-0005-0000-0000-0000AE1E0000}"/>
    <cellStyle name="40% - Ênfase3 2 2 3 3 5" xfId="12030" xr:uid="{00000000-0005-0000-0000-0000AF1E0000}"/>
    <cellStyle name="40% - Ênfase3 2 2 3 3 6" xfId="14651" xr:uid="{00000000-0005-0000-0000-0000B01E0000}"/>
    <cellStyle name="40% - Ênfase3 2 2 3 4" xfId="1697" xr:uid="{00000000-0005-0000-0000-0000B11E0000}"/>
    <cellStyle name="40% - Ênfase3 2 2 3 4 2" xfId="4297" xr:uid="{00000000-0005-0000-0000-0000B21E0000}"/>
    <cellStyle name="40% - Ênfase3 2 2 3 4 3" xfId="6876" xr:uid="{00000000-0005-0000-0000-0000B31E0000}"/>
    <cellStyle name="40% - Ênfase3 2 2 3 4 4" xfId="9453" xr:uid="{00000000-0005-0000-0000-0000B41E0000}"/>
    <cellStyle name="40% - Ênfase3 2 2 3 4 5" xfId="12031" xr:uid="{00000000-0005-0000-0000-0000B51E0000}"/>
    <cellStyle name="40% - Ênfase3 2 2 3 4 6" xfId="14652" xr:uid="{00000000-0005-0000-0000-0000B61E0000}"/>
    <cellStyle name="40% - Ênfase3 2 2 3 5" xfId="2983" xr:uid="{00000000-0005-0000-0000-0000B71E0000}"/>
    <cellStyle name="40% - Ênfase3 2 2 3 6" xfId="5562" xr:uid="{00000000-0005-0000-0000-0000B81E0000}"/>
    <cellStyle name="40% - Ênfase3 2 2 3 7" xfId="8139" xr:uid="{00000000-0005-0000-0000-0000B91E0000}"/>
    <cellStyle name="40% - Ênfase3 2 2 3 8" xfId="10717" xr:uid="{00000000-0005-0000-0000-0000BA1E0000}"/>
    <cellStyle name="40% - Ênfase3 2 2 3 9" xfId="13338" xr:uid="{00000000-0005-0000-0000-0000BB1E0000}"/>
    <cellStyle name="40% - Ênfase3 2 2 4" xfId="603" xr:uid="{00000000-0005-0000-0000-0000BC1E0000}"/>
    <cellStyle name="40% - Ênfase3 2 2 4 2" xfId="1698" xr:uid="{00000000-0005-0000-0000-0000BD1E0000}"/>
    <cellStyle name="40% - Ênfase3 2 2 4 2 2" xfId="4298" xr:uid="{00000000-0005-0000-0000-0000BE1E0000}"/>
    <cellStyle name="40% - Ênfase3 2 2 4 2 3" xfId="6877" xr:uid="{00000000-0005-0000-0000-0000BF1E0000}"/>
    <cellStyle name="40% - Ênfase3 2 2 4 2 4" xfId="9454" xr:uid="{00000000-0005-0000-0000-0000C01E0000}"/>
    <cellStyle name="40% - Ênfase3 2 2 4 2 5" xfId="12032" xr:uid="{00000000-0005-0000-0000-0000C11E0000}"/>
    <cellStyle name="40% - Ênfase3 2 2 4 2 6" xfId="14653" xr:uid="{00000000-0005-0000-0000-0000C21E0000}"/>
    <cellStyle name="40% - Ênfase3 2 2 4 3" xfId="1699" xr:uid="{00000000-0005-0000-0000-0000C31E0000}"/>
    <cellStyle name="40% - Ênfase3 2 2 4 3 2" xfId="4299" xr:uid="{00000000-0005-0000-0000-0000C41E0000}"/>
    <cellStyle name="40% - Ênfase3 2 2 4 3 3" xfId="6878" xr:uid="{00000000-0005-0000-0000-0000C51E0000}"/>
    <cellStyle name="40% - Ênfase3 2 2 4 3 4" xfId="9455" xr:uid="{00000000-0005-0000-0000-0000C61E0000}"/>
    <cellStyle name="40% - Ênfase3 2 2 4 3 5" xfId="12033" xr:uid="{00000000-0005-0000-0000-0000C71E0000}"/>
    <cellStyle name="40% - Ênfase3 2 2 4 3 6" xfId="14654" xr:uid="{00000000-0005-0000-0000-0000C81E0000}"/>
    <cellStyle name="40% - Ênfase3 2 2 4 4" xfId="1700" xr:uid="{00000000-0005-0000-0000-0000C91E0000}"/>
    <cellStyle name="40% - Ênfase3 2 2 4 4 2" xfId="4300" xr:uid="{00000000-0005-0000-0000-0000CA1E0000}"/>
    <cellStyle name="40% - Ênfase3 2 2 4 4 3" xfId="6879" xr:uid="{00000000-0005-0000-0000-0000CB1E0000}"/>
    <cellStyle name="40% - Ênfase3 2 2 4 4 4" xfId="9456" xr:uid="{00000000-0005-0000-0000-0000CC1E0000}"/>
    <cellStyle name="40% - Ênfase3 2 2 4 4 5" xfId="12034" xr:uid="{00000000-0005-0000-0000-0000CD1E0000}"/>
    <cellStyle name="40% - Ênfase3 2 2 4 4 6" xfId="14655" xr:uid="{00000000-0005-0000-0000-0000CE1E0000}"/>
    <cellStyle name="40% - Ênfase3 2 2 4 5" xfId="3204" xr:uid="{00000000-0005-0000-0000-0000CF1E0000}"/>
    <cellStyle name="40% - Ênfase3 2 2 4 6" xfId="5783" xr:uid="{00000000-0005-0000-0000-0000D01E0000}"/>
    <cellStyle name="40% - Ênfase3 2 2 4 7" xfId="8360" xr:uid="{00000000-0005-0000-0000-0000D11E0000}"/>
    <cellStyle name="40% - Ênfase3 2 2 4 8" xfId="10938" xr:uid="{00000000-0005-0000-0000-0000D21E0000}"/>
    <cellStyle name="40% - Ênfase3 2 2 4 9" xfId="13559" xr:uid="{00000000-0005-0000-0000-0000D31E0000}"/>
    <cellStyle name="40% - Ênfase3 2 2 5" xfId="1701" xr:uid="{00000000-0005-0000-0000-0000D41E0000}"/>
    <cellStyle name="40% - Ênfase3 2 2 5 2" xfId="4301" xr:uid="{00000000-0005-0000-0000-0000D51E0000}"/>
    <cellStyle name="40% - Ênfase3 2 2 5 3" xfId="6880" xr:uid="{00000000-0005-0000-0000-0000D61E0000}"/>
    <cellStyle name="40% - Ênfase3 2 2 5 4" xfId="9457" xr:uid="{00000000-0005-0000-0000-0000D71E0000}"/>
    <cellStyle name="40% - Ênfase3 2 2 5 5" xfId="12035" xr:uid="{00000000-0005-0000-0000-0000D81E0000}"/>
    <cellStyle name="40% - Ênfase3 2 2 5 6" xfId="14656" xr:uid="{00000000-0005-0000-0000-0000D91E0000}"/>
    <cellStyle name="40% - Ênfase3 2 2 6" xfId="1702" xr:uid="{00000000-0005-0000-0000-0000DA1E0000}"/>
    <cellStyle name="40% - Ênfase3 2 2 6 2" xfId="4302" xr:uid="{00000000-0005-0000-0000-0000DB1E0000}"/>
    <cellStyle name="40% - Ênfase3 2 2 6 3" xfId="6881" xr:uid="{00000000-0005-0000-0000-0000DC1E0000}"/>
    <cellStyle name="40% - Ênfase3 2 2 6 4" xfId="9458" xr:uid="{00000000-0005-0000-0000-0000DD1E0000}"/>
    <cellStyle name="40% - Ênfase3 2 2 6 5" xfId="12036" xr:uid="{00000000-0005-0000-0000-0000DE1E0000}"/>
    <cellStyle name="40% - Ênfase3 2 2 6 6" xfId="14657" xr:uid="{00000000-0005-0000-0000-0000DF1E0000}"/>
    <cellStyle name="40% - Ênfase3 2 2 7" xfId="1703" xr:uid="{00000000-0005-0000-0000-0000E01E0000}"/>
    <cellStyle name="40% - Ênfase3 2 2 7 2" xfId="4303" xr:uid="{00000000-0005-0000-0000-0000E11E0000}"/>
    <cellStyle name="40% - Ênfase3 2 2 7 3" xfId="6882" xr:uid="{00000000-0005-0000-0000-0000E21E0000}"/>
    <cellStyle name="40% - Ênfase3 2 2 7 4" xfId="9459" xr:uid="{00000000-0005-0000-0000-0000E31E0000}"/>
    <cellStyle name="40% - Ênfase3 2 2 7 5" xfId="12037" xr:uid="{00000000-0005-0000-0000-0000E41E0000}"/>
    <cellStyle name="40% - Ênfase3 2 2 7 6" xfId="14658" xr:uid="{00000000-0005-0000-0000-0000E51E0000}"/>
    <cellStyle name="40% - Ênfase3 2 2 8" xfId="2761" xr:uid="{00000000-0005-0000-0000-0000E61E0000}"/>
    <cellStyle name="40% - Ênfase3 2 2 9" xfId="5340" xr:uid="{00000000-0005-0000-0000-0000E71E0000}"/>
    <cellStyle name="40% - Ênfase3 2 3" xfId="184" xr:uid="{00000000-0005-0000-0000-0000E81E0000}"/>
    <cellStyle name="40% - Ênfase3 2 3 10" xfId="7941" xr:uid="{00000000-0005-0000-0000-0000E91E0000}"/>
    <cellStyle name="40% - Ênfase3 2 3 11" xfId="10519" xr:uid="{00000000-0005-0000-0000-0000EA1E0000}"/>
    <cellStyle name="40% - Ênfase3 2 3 12" xfId="13140" xr:uid="{00000000-0005-0000-0000-0000EB1E0000}"/>
    <cellStyle name="40% - Ênfase3 2 3 2" xfId="280" xr:uid="{00000000-0005-0000-0000-0000EC1E0000}"/>
    <cellStyle name="40% - Ênfase3 2 3 2 10" xfId="10615" xr:uid="{00000000-0005-0000-0000-0000ED1E0000}"/>
    <cellStyle name="40% - Ênfase3 2 3 2 11" xfId="13236" xr:uid="{00000000-0005-0000-0000-0000EE1E0000}"/>
    <cellStyle name="40% - Ênfase3 2 3 2 2" xfId="501" xr:uid="{00000000-0005-0000-0000-0000EF1E0000}"/>
    <cellStyle name="40% - Ênfase3 2 3 2 2 2" xfId="1704" xr:uid="{00000000-0005-0000-0000-0000F01E0000}"/>
    <cellStyle name="40% - Ênfase3 2 3 2 2 2 2" xfId="4304" xr:uid="{00000000-0005-0000-0000-0000F11E0000}"/>
    <cellStyle name="40% - Ênfase3 2 3 2 2 2 3" xfId="6883" xr:uid="{00000000-0005-0000-0000-0000F21E0000}"/>
    <cellStyle name="40% - Ênfase3 2 3 2 2 2 4" xfId="9460" xr:uid="{00000000-0005-0000-0000-0000F31E0000}"/>
    <cellStyle name="40% - Ênfase3 2 3 2 2 2 5" xfId="12038" xr:uid="{00000000-0005-0000-0000-0000F41E0000}"/>
    <cellStyle name="40% - Ênfase3 2 3 2 2 2 6" xfId="14659" xr:uid="{00000000-0005-0000-0000-0000F51E0000}"/>
    <cellStyle name="40% - Ênfase3 2 3 2 2 3" xfId="1705" xr:uid="{00000000-0005-0000-0000-0000F61E0000}"/>
    <cellStyle name="40% - Ênfase3 2 3 2 2 3 2" xfId="4305" xr:uid="{00000000-0005-0000-0000-0000F71E0000}"/>
    <cellStyle name="40% - Ênfase3 2 3 2 2 3 3" xfId="6884" xr:uid="{00000000-0005-0000-0000-0000F81E0000}"/>
    <cellStyle name="40% - Ênfase3 2 3 2 2 3 4" xfId="9461" xr:uid="{00000000-0005-0000-0000-0000F91E0000}"/>
    <cellStyle name="40% - Ênfase3 2 3 2 2 3 5" xfId="12039" xr:uid="{00000000-0005-0000-0000-0000FA1E0000}"/>
    <cellStyle name="40% - Ênfase3 2 3 2 2 3 6" xfId="14660" xr:uid="{00000000-0005-0000-0000-0000FB1E0000}"/>
    <cellStyle name="40% - Ênfase3 2 3 2 2 4" xfId="1706" xr:uid="{00000000-0005-0000-0000-0000FC1E0000}"/>
    <cellStyle name="40% - Ênfase3 2 3 2 2 4 2" xfId="4306" xr:uid="{00000000-0005-0000-0000-0000FD1E0000}"/>
    <cellStyle name="40% - Ênfase3 2 3 2 2 4 3" xfId="6885" xr:uid="{00000000-0005-0000-0000-0000FE1E0000}"/>
    <cellStyle name="40% - Ênfase3 2 3 2 2 4 4" xfId="9462" xr:uid="{00000000-0005-0000-0000-0000FF1E0000}"/>
    <cellStyle name="40% - Ênfase3 2 3 2 2 4 5" xfId="12040" xr:uid="{00000000-0005-0000-0000-0000001F0000}"/>
    <cellStyle name="40% - Ênfase3 2 3 2 2 4 6" xfId="14661" xr:uid="{00000000-0005-0000-0000-0000011F0000}"/>
    <cellStyle name="40% - Ênfase3 2 3 2 2 5" xfId="3102" xr:uid="{00000000-0005-0000-0000-0000021F0000}"/>
    <cellStyle name="40% - Ênfase3 2 3 2 2 6" xfId="5681" xr:uid="{00000000-0005-0000-0000-0000031F0000}"/>
    <cellStyle name="40% - Ênfase3 2 3 2 2 7" xfId="8258" xr:uid="{00000000-0005-0000-0000-0000041F0000}"/>
    <cellStyle name="40% - Ênfase3 2 3 2 2 8" xfId="10836" xr:uid="{00000000-0005-0000-0000-0000051F0000}"/>
    <cellStyle name="40% - Ênfase3 2 3 2 2 9" xfId="13457" xr:uid="{00000000-0005-0000-0000-0000061F0000}"/>
    <cellStyle name="40% - Ênfase3 2 3 2 3" xfId="722" xr:uid="{00000000-0005-0000-0000-0000071F0000}"/>
    <cellStyle name="40% - Ênfase3 2 3 2 3 2" xfId="1707" xr:uid="{00000000-0005-0000-0000-0000081F0000}"/>
    <cellStyle name="40% - Ênfase3 2 3 2 3 2 2" xfId="4307" xr:uid="{00000000-0005-0000-0000-0000091F0000}"/>
    <cellStyle name="40% - Ênfase3 2 3 2 3 2 3" xfId="6886" xr:uid="{00000000-0005-0000-0000-00000A1F0000}"/>
    <cellStyle name="40% - Ênfase3 2 3 2 3 2 4" xfId="9463" xr:uid="{00000000-0005-0000-0000-00000B1F0000}"/>
    <cellStyle name="40% - Ênfase3 2 3 2 3 2 5" xfId="12041" xr:uid="{00000000-0005-0000-0000-00000C1F0000}"/>
    <cellStyle name="40% - Ênfase3 2 3 2 3 2 6" xfId="14662" xr:uid="{00000000-0005-0000-0000-00000D1F0000}"/>
    <cellStyle name="40% - Ênfase3 2 3 2 3 3" xfId="1708" xr:uid="{00000000-0005-0000-0000-00000E1F0000}"/>
    <cellStyle name="40% - Ênfase3 2 3 2 3 3 2" xfId="4308" xr:uid="{00000000-0005-0000-0000-00000F1F0000}"/>
    <cellStyle name="40% - Ênfase3 2 3 2 3 3 3" xfId="6887" xr:uid="{00000000-0005-0000-0000-0000101F0000}"/>
    <cellStyle name="40% - Ênfase3 2 3 2 3 3 4" xfId="9464" xr:uid="{00000000-0005-0000-0000-0000111F0000}"/>
    <cellStyle name="40% - Ênfase3 2 3 2 3 3 5" xfId="12042" xr:uid="{00000000-0005-0000-0000-0000121F0000}"/>
    <cellStyle name="40% - Ênfase3 2 3 2 3 3 6" xfId="14663" xr:uid="{00000000-0005-0000-0000-0000131F0000}"/>
    <cellStyle name="40% - Ênfase3 2 3 2 3 4" xfId="3323" xr:uid="{00000000-0005-0000-0000-0000141F0000}"/>
    <cellStyle name="40% - Ênfase3 2 3 2 3 5" xfId="5902" xr:uid="{00000000-0005-0000-0000-0000151F0000}"/>
    <cellStyle name="40% - Ênfase3 2 3 2 3 6" xfId="8479" xr:uid="{00000000-0005-0000-0000-0000161F0000}"/>
    <cellStyle name="40% - Ênfase3 2 3 2 3 7" xfId="11057" xr:uid="{00000000-0005-0000-0000-0000171F0000}"/>
    <cellStyle name="40% - Ênfase3 2 3 2 3 8" xfId="13678" xr:uid="{00000000-0005-0000-0000-0000181F0000}"/>
    <cellStyle name="40% - Ênfase3 2 3 2 4" xfId="1709" xr:uid="{00000000-0005-0000-0000-0000191F0000}"/>
    <cellStyle name="40% - Ênfase3 2 3 2 4 2" xfId="4309" xr:uid="{00000000-0005-0000-0000-00001A1F0000}"/>
    <cellStyle name="40% - Ênfase3 2 3 2 4 3" xfId="6888" xr:uid="{00000000-0005-0000-0000-00001B1F0000}"/>
    <cellStyle name="40% - Ênfase3 2 3 2 4 4" xfId="9465" xr:uid="{00000000-0005-0000-0000-00001C1F0000}"/>
    <cellStyle name="40% - Ênfase3 2 3 2 4 5" xfId="12043" xr:uid="{00000000-0005-0000-0000-00001D1F0000}"/>
    <cellStyle name="40% - Ênfase3 2 3 2 4 6" xfId="14664" xr:uid="{00000000-0005-0000-0000-00001E1F0000}"/>
    <cellStyle name="40% - Ênfase3 2 3 2 5" xfId="1710" xr:uid="{00000000-0005-0000-0000-00001F1F0000}"/>
    <cellStyle name="40% - Ênfase3 2 3 2 5 2" xfId="4310" xr:uid="{00000000-0005-0000-0000-0000201F0000}"/>
    <cellStyle name="40% - Ênfase3 2 3 2 5 3" xfId="6889" xr:uid="{00000000-0005-0000-0000-0000211F0000}"/>
    <cellStyle name="40% - Ênfase3 2 3 2 5 4" xfId="9466" xr:uid="{00000000-0005-0000-0000-0000221F0000}"/>
    <cellStyle name="40% - Ênfase3 2 3 2 5 5" xfId="12044" xr:uid="{00000000-0005-0000-0000-0000231F0000}"/>
    <cellStyle name="40% - Ênfase3 2 3 2 5 6" xfId="14665" xr:uid="{00000000-0005-0000-0000-0000241F0000}"/>
    <cellStyle name="40% - Ênfase3 2 3 2 6" xfId="1711" xr:uid="{00000000-0005-0000-0000-0000251F0000}"/>
    <cellStyle name="40% - Ênfase3 2 3 2 6 2" xfId="4311" xr:uid="{00000000-0005-0000-0000-0000261F0000}"/>
    <cellStyle name="40% - Ênfase3 2 3 2 6 3" xfId="6890" xr:uid="{00000000-0005-0000-0000-0000271F0000}"/>
    <cellStyle name="40% - Ênfase3 2 3 2 6 4" xfId="9467" xr:uid="{00000000-0005-0000-0000-0000281F0000}"/>
    <cellStyle name="40% - Ênfase3 2 3 2 6 5" xfId="12045" xr:uid="{00000000-0005-0000-0000-0000291F0000}"/>
    <cellStyle name="40% - Ênfase3 2 3 2 6 6" xfId="14666" xr:uid="{00000000-0005-0000-0000-00002A1F0000}"/>
    <cellStyle name="40% - Ênfase3 2 3 2 7" xfId="2881" xr:uid="{00000000-0005-0000-0000-00002B1F0000}"/>
    <cellStyle name="40% - Ênfase3 2 3 2 8" xfId="5460" xr:uid="{00000000-0005-0000-0000-00002C1F0000}"/>
    <cellStyle name="40% - Ênfase3 2 3 2 9" xfId="8037" xr:uid="{00000000-0005-0000-0000-00002D1F0000}"/>
    <cellStyle name="40% - Ênfase3 2 3 3" xfId="406" xr:uid="{00000000-0005-0000-0000-00002E1F0000}"/>
    <cellStyle name="40% - Ênfase3 2 3 3 2" xfId="1712" xr:uid="{00000000-0005-0000-0000-00002F1F0000}"/>
    <cellStyle name="40% - Ênfase3 2 3 3 2 2" xfId="4312" xr:uid="{00000000-0005-0000-0000-0000301F0000}"/>
    <cellStyle name="40% - Ênfase3 2 3 3 2 3" xfId="6891" xr:uid="{00000000-0005-0000-0000-0000311F0000}"/>
    <cellStyle name="40% - Ênfase3 2 3 3 2 4" xfId="9468" xr:uid="{00000000-0005-0000-0000-0000321F0000}"/>
    <cellStyle name="40% - Ênfase3 2 3 3 2 5" xfId="12046" xr:uid="{00000000-0005-0000-0000-0000331F0000}"/>
    <cellStyle name="40% - Ênfase3 2 3 3 2 6" xfId="14667" xr:uid="{00000000-0005-0000-0000-0000341F0000}"/>
    <cellStyle name="40% - Ênfase3 2 3 3 3" xfId="1713" xr:uid="{00000000-0005-0000-0000-0000351F0000}"/>
    <cellStyle name="40% - Ênfase3 2 3 3 3 2" xfId="4313" xr:uid="{00000000-0005-0000-0000-0000361F0000}"/>
    <cellStyle name="40% - Ênfase3 2 3 3 3 3" xfId="6892" xr:uid="{00000000-0005-0000-0000-0000371F0000}"/>
    <cellStyle name="40% - Ênfase3 2 3 3 3 4" xfId="9469" xr:uid="{00000000-0005-0000-0000-0000381F0000}"/>
    <cellStyle name="40% - Ênfase3 2 3 3 3 5" xfId="12047" xr:uid="{00000000-0005-0000-0000-0000391F0000}"/>
    <cellStyle name="40% - Ênfase3 2 3 3 3 6" xfId="14668" xr:uid="{00000000-0005-0000-0000-00003A1F0000}"/>
    <cellStyle name="40% - Ênfase3 2 3 3 4" xfId="1714" xr:uid="{00000000-0005-0000-0000-00003B1F0000}"/>
    <cellStyle name="40% - Ênfase3 2 3 3 4 2" xfId="4314" xr:uid="{00000000-0005-0000-0000-00003C1F0000}"/>
    <cellStyle name="40% - Ênfase3 2 3 3 4 3" xfId="6893" xr:uid="{00000000-0005-0000-0000-00003D1F0000}"/>
    <cellStyle name="40% - Ênfase3 2 3 3 4 4" xfId="9470" xr:uid="{00000000-0005-0000-0000-00003E1F0000}"/>
    <cellStyle name="40% - Ênfase3 2 3 3 4 5" xfId="12048" xr:uid="{00000000-0005-0000-0000-00003F1F0000}"/>
    <cellStyle name="40% - Ênfase3 2 3 3 4 6" xfId="14669" xr:uid="{00000000-0005-0000-0000-0000401F0000}"/>
    <cellStyle name="40% - Ênfase3 2 3 3 5" xfId="3007" xr:uid="{00000000-0005-0000-0000-0000411F0000}"/>
    <cellStyle name="40% - Ênfase3 2 3 3 6" xfId="5586" xr:uid="{00000000-0005-0000-0000-0000421F0000}"/>
    <cellStyle name="40% - Ênfase3 2 3 3 7" xfId="8163" xr:uid="{00000000-0005-0000-0000-0000431F0000}"/>
    <cellStyle name="40% - Ênfase3 2 3 3 8" xfId="10741" xr:uid="{00000000-0005-0000-0000-0000441F0000}"/>
    <cellStyle name="40% - Ênfase3 2 3 3 9" xfId="13362" xr:uid="{00000000-0005-0000-0000-0000451F0000}"/>
    <cellStyle name="40% - Ênfase3 2 3 4" xfId="627" xr:uid="{00000000-0005-0000-0000-0000461F0000}"/>
    <cellStyle name="40% - Ênfase3 2 3 4 2" xfId="1715" xr:uid="{00000000-0005-0000-0000-0000471F0000}"/>
    <cellStyle name="40% - Ênfase3 2 3 4 2 2" xfId="4315" xr:uid="{00000000-0005-0000-0000-0000481F0000}"/>
    <cellStyle name="40% - Ênfase3 2 3 4 2 3" xfId="6894" xr:uid="{00000000-0005-0000-0000-0000491F0000}"/>
    <cellStyle name="40% - Ênfase3 2 3 4 2 4" xfId="9471" xr:uid="{00000000-0005-0000-0000-00004A1F0000}"/>
    <cellStyle name="40% - Ênfase3 2 3 4 2 5" xfId="12049" xr:uid="{00000000-0005-0000-0000-00004B1F0000}"/>
    <cellStyle name="40% - Ênfase3 2 3 4 2 6" xfId="14670" xr:uid="{00000000-0005-0000-0000-00004C1F0000}"/>
    <cellStyle name="40% - Ênfase3 2 3 4 3" xfId="1716" xr:uid="{00000000-0005-0000-0000-00004D1F0000}"/>
    <cellStyle name="40% - Ênfase3 2 3 4 3 2" xfId="4316" xr:uid="{00000000-0005-0000-0000-00004E1F0000}"/>
    <cellStyle name="40% - Ênfase3 2 3 4 3 3" xfId="6895" xr:uid="{00000000-0005-0000-0000-00004F1F0000}"/>
    <cellStyle name="40% - Ênfase3 2 3 4 3 4" xfId="9472" xr:uid="{00000000-0005-0000-0000-0000501F0000}"/>
    <cellStyle name="40% - Ênfase3 2 3 4 3 5" xfId="12050" xr:uid="{00000000-0005-0000-0000-0000511F0000}"/>
    <cellStyle name="40% - Ênfase3 2 3 4 3 6" xfId="14671" xr:uid="{00000000-0005-0000-0000-0000521F0000}"/>
    <cellStyle name="40% - Ênfase3 2 3 4 4" xfId="1717" xr:uid="{00000000-0005-0000-0000-0000531F0000}"/>
    <cellStyle name="40% - Ênfase3 2 3 4 4 2" xfId="4317" xr:uid="{00000000-0005-0000-0000-0000541F0000}"/>
    <cellStyle name="40% - Ênfase3 2 3 4 4 3" xfId="6896" xr:uid="{00000000-0005-0000-0000-0000551F0000}"/>
    <cellStyle name="40% - Ênfase3 2 3 4 4 4" xfId="9473" xr:uid="{00000000-0005-0000-0000-0000561F0000}"/>
    <cellStyle name="40% - Ênfase3 2 3 4 4 5" xfId="12051" xr:uid="{00000000-0005-0000-0000-0000571F0000}"/>
    <cellStyle name="40% - Ênfase3 2 3 4 4 6" xfId="14672" xr:uid="{00000000-0005-0000-0000-0000581F0000}"/>
    <cellStyle name="40% - Ênfase3 2 3 4 5" xfId="3228" xr:uid="{00000000-0005-0000-0000-0000591F0000}"/>
    <cellStyle name="40% - Ênfase3 2 3 4 6" xfId="5807" xr:uid="{00000000-0005-0000-0000-00005A1F0000}"/>
    <cellStyle name="40% - Ênfase3 2 3 4 7" xfId="8384" xr:uid="{00000000-0005-0000-0000-00005B1F0000}"/>
    <cellStyle name="40% - Ênfase3 2 3 4 8" xfId="10962" xr:uid="{00000000-0005-0000-0000-00005C1F0000}"/>
    <cellStyle name="40% - Ênfase3 2 3 4 9" xfId="13583" xr:uid="{00000000-0005-0000-0000-00005D1F0000}"/>
    <cellStyle name="40% - Ênfase3 2 3 5" xfId="1718" xr:uid="{00000000-0005-0000-0000-00005E1F0000}"/>
    <cellStyle name="40% - Ênfase3 2 3 5 2" xfId="4318" xr:uid="{00000000-0005-0000-0000-00005F1F0000}"/>
    <cellStyle name="40% - Ênfase3 2 3 5 3" xfId="6897" xr:uid="{00000000-0005-0000-0000-0000601F0000}"/>
    <cellStyle name="40% - Ênfase3 2 3 5 4" xfId="9474" xr:uid="{00000000-0005-0000-0000-0000611F0000}"/>
    <cellStyle name="40% - Ênfase3 2 3 5 5" xfId="12052" xr:uid="{00000000-0005-0000-0000-0000621F0000}"/>
    <cellStyle name="40% - Ênfase3 2 3 5 6" xfId="14673" xr:uid="{00000000-0005-0000-0000-0000631F0000}"/>
    <cellStyle name="40% - Ênfase3 2 3 6" xfId="1719" xr:uid="{00000000-0005-0000-0000-0000641F0000}"/>
    <cellStyle name="40% - Ênfase3 2 3 6 2" xfId="4319" xr:uid="{00000000-0005-0000-0000-0000651F0000}"/>
    <cellStyle name="40% - Ênfase3 2 3 6 3" xfId="6898" xr:uid="{00000000-0005-0000-0000-0000661F0000}"/>
    <cellStyle name="40% - Ênfase3 2 3 6 4" xfId="9475" xr:uid="{00000000-0005-0000-0000-0000671F0000}"/>
    <cellStyle name="40% - Ênfase3 2 3 6 5" xfId="12053" xr:uid="{00000000-0005-0000-0000-0000681F0000}"/>
    <cellStyle name="40% - Ênfase3 2 3 6 6" xfId="14674" xr:uid="{00000000-0005-0000-0000-0000691F0000}"/>
    <cellStyle name="40% - Ênfase3 2 3 7" xfId="1720" xr:uid="{00000000-0005-0000-0000-00006A1F0000}"/>
    <cellStyle name="40% - Ênfase3 2 3 7 2" xfId="4320" xr:uid="{00000000-0005-0000-0000-00006B1F0000}"/>
    <cellStyle name="40% - Ênfase3 2 3 7 3" xfId="6899" xr:uid="{00000000-0005-0000-0000-00006C1F0000}"/>
    <cellStyle name="40% - Ênfase3 2 3 7 4" xfId="9476" xr:uid="{00000000-0005-0000-0000-00006D1F0000}"/>
    <cellStyle name="40% - Ênfase3 2 3 7 5" xfId="12054" xr:uid="{00000000-0005-0000-0000-00006E1F0000}"/>
    <cellStyle name="40% - Ênfase3 2 3 7 6" xfId="14675" xr:uid="{00000000-0005-0000-0000-00006F1F0000}"/>
    <cellStyle name="40% - Ênfase3 2 3 8" xfId="2785" xr:uid="{00000000-0005-0000-0000-0000701F0000}"/>
    <cellStyle name="40% - Ênfase3 2 3 9" xfId="5364" xr:uid="{00000000-0005-0000-0000-0000711F0000}"/>
    <cellStyle name="40% - Ênfase3 2 4" xfId="118" xr:uid="{00000000-0005-0000-0000-0000721F0000}"/>
    <cellStyle name="40% - Ênfase3 2 4 10" xfId="10457" xr:uid="{00000000-0005-0000-0000-0000731F0000}"/>
    <cellStyle name="40% - Ênfase3 2 4 11" xfId="13078" xr:uid="{00000000-0005-0000-0000-0000741F0000}"/>
    <cellStyle name="40% - Ênfase3 2 4 2" xfId="344" xr:uid="{00000000-0005-0000-0000-0000751F0000}"/>
    <cellStyle name="40% - Ênfase3 2 4 2 2" xfId="1721" xr:uid="{00000000-0005-0000-0000-0000761F0000}"/>
    <cellStyle name="40% - Ênfase3 2 4 2 2 2" xfId="4321" xr:uid="{00000000-0005-0000-0000-0000771F0000}"/>
    <cellStyle name="40% - Ênfase3 2 4 2 2 3" xfId="6900" xr:uid="{00000000-0005-0000-0000-0000781F0000}"/>
    <cellStyle name="40% - Ênfase3 2 4 2 2 4" xfId="9477" xr:uid="{00000000-0005-0000-0000-0000791F0000}"/>
    <cellStyle name="40% - Ênfase3 2 4 2 2 5" xfId="12055" xr:uid="{00000000-0005-0000-0000-00007A1F0000}"/>
    <cellStyle name="40% - Ênfase3 2 4 2 2 6" xfId="14676" xr:uid="{00000000-0005-0000-0000-00007B1F0000}"/>
    <cellStyle name="40% - Ênfase3 2 4 2 3" xfId="1722" xr:uid="{00000000-0005-0000-0000-00007C1F0000}"/>
    <cellStyle name="40% - Ênfase3 2 4 2 3 2" xfId="4322" xr:uid="{00000000-0005-0000-0000-00007D1F0000}"/>
    <cellStyle name="40% - Ênfase3 2 4 2 3 3" xfId="6901" xr:uid="{00000000-0005-0000-0000-00007E1F0000}"/>
    <cellStyle name="40% - Ênfase3 2 4 2 3 4" xfId="9478" xr:uid="{00000000-0005-0000-0000-00007F1F0000}"/>
    <cellStyle name="40% - Ênfase3 2 4 2 3 5" xfId="12056" xr:uid="{00000000-0005-0000-0000-0000801F0000}"/>
    <cellStyle name="40% - Ênfase3 2 4 2 3 6" xfId="14677" xr:uid="{00000000-0005-0000-0000-0000811F0000}"/>
    <cellStyle name="40% - Ênfase3 2 4 2 4" xfId="1723" xr:uid="{00000000-0005-0000-0000-0000821F0000}"/>
    <cellStyle name="40% - Ênfase3 2 4 2 4 2" xfId="4323" xr:uid="{00000000-0005-0000-0000-0000831F0000}"/>
    <cellStyle name="40% - Ênfase3 2 4 2 4 3" xfId="6902" xr:uid="{00000000-0005-0000-0000-0000841F0000}"/>
    <cellStyle name="40% - Ênfase3 2 4 2 4 4" xfId="9479" xr:uid="{00000000-0005-0000-0000-0000851F0000}"/>
    <cellStyle name="40% - Ênfase3 2 4 2 4 5" xfId="12057" xr:uid="{00000000-0005-0000-0000-0000861F0000}"/>
    <cellStyle name="40% - Ênfase3 2 4 2 4 6" xfId="14678" xr:uid="{00000000-0005-0000-0000-0000871F0000}"/>
    <cellStyle name="40% - Ênfase3 2 4 2 5" xfId="2945" xr:uid="{00000000-0005-0000-0000-0000881F0000}"/>
    <cellStyle name="40% - Ênfase3 2 4 2 6" xfId="5524" xr:uid="{00000000-0005-0000-0000-0000891F0000}"/>
    <cellStyle name="40% - Ênfase3 2 4 2 7" xfId="8101" xr:uid="{00000000-0005-0000-0000-00008A1F0000}"/>
    <cellStyle name="40% - Ênfase3 2 4 2 8" xfId="10679" xr:uid="{00000000-0005-0000-0000-00008B1F0000}"/>
    <cellStyle name="40% - Ênfase3 2 4 2 9" xfId="13300" xr:uid="{00000000-0005-0000-0000-00008C1F0000}"/>
    <cellStyle name="40% - Ênfase3 2 4 3" xfId="565" xr:uid="{00000000-0005-0000-0000-00008D1F0000}"/>
    <cellStyle name="40% - Ênfase3 2 4 3 2" xfId="1724" xr:uid="{00000000-0005-0000-0000-00008E1F0000}"/>
    <cellStyle name="40% - Ênfase3 2 4 3 2 2" xfId="4324" xr:uid="{00000000-0005-0000-0000-00008F1F0000}"/>
    <cellStyle name="40% - Ênfase3 2 4 3 2 3" xfId="6903" xr:uid="{00000000-0005-0000-0000-0000901F0000}"/>
    <cellStyle name="40% - Ênfase3 2 4 3 2 4" xfId="9480" xr:uid="{00000000-0005-0000-0000-0000911F0000}"/>
    <cellStyle name="40% - Ênfase3 2 4 3 2 5" xfId="12058" xr:uid="{00000000-0005-0000-0000-0000921F0000}"/>
    <cellStyle name="40% - Ênfase3 2 4 3 2 6" xfId="14679" xr:uid="{00000000-0005-0000-0000-0000931F0000}"/>
    <cellStyle name="40% - Ênfase3 2 4 3 3" xfId="1725" xr:uid="{00000000-0005-0000-0000-0000941F0000}"/>
    <cellStyle name="40% - Ênfase3 2 4 3 3 2" xfId="4325" xr:uid="{00000000-0005-0000-0000-0000951F0000}"/>
    <cellStyle name="40% - Ênfase3 2 4 3 3 3" xfId="6904" xr:uid="{00000000-0005-0000-0000-0000961F0000}"/>
    <cellStyle name="40% - Ênfase3 2 4 3 3 4" xfId="9481" xr:uid="{00000000-0005-0000-0000-0000971F0000}"/>
    <cellStyle name="40% - Ênfase3 2 4 3 3 5" xfId="12059" xr:uid="{00000000-0005-0000-0000-0000981F0000}"/>
    <cellStyle name="40% - Ênfase3 2 4 3 3 6" xfId="14680" xr:uid="{00000000-0005-0000-0000-0000991F0000}"/>
    <cellStyle name="40% - Ênfase3 2 4 3 4" xfId="3166" xr:uid="{00000000-0005-0000-0000-00009A1F0000}"/>
    <cellStyle name="40% - Ênfase3 2 4 3 5" xfId="5745" xr:uid="{00000000-0005-0000-0000-00009B1F0000}"/>
    <cellStyle name="40% - Ênfase3 2 4 3 6" xfId="8322" xr:uid="{00000000-0005-0000-0000-00009C1F0000}"/>
    <cellStyle name="40% - Ênfase3 2 4 3 7" xfId="10900" xr:uid="{00000000-0005-0000-0000-00009D1F0000}"/>
    <cellStyle name="40% - Ênfase3 2 4 3 8" xfId="13521" xr:uid="{00000000-0005-0000-0000-00009E1F0000}"/>
    <cellStyle name="40% - Ênfase3 2 4 4" xfId="1726" xr:uid="{00000000-0005-0000-0000-00009F1F0000}"/>
    <cellStyle name="40% - Ênfase3 2 4 4 2" xfId="4326" xr:uid="{00000000-0005-0000-0000-0000A01F0000}"/>
    <cellStyle name="40% - Ênfase3 2 4 4 3" xfId="6905" xr:uid="{00000000-0005-0000-0000-0000A11F0000}"/>
    <cellStyle name="40% - Ênfase3 2 4 4 4" xfId="9482" xr:uid="{00000000-0005-0000-0000-0000A21F0000}"/>
    <cellStyle name="40% - Ênfase3 2 4 4 5" xfId="12060" xr:uid="{00000000-0005-0000-0000-0000A31F0000}"/>
    <cellStyle name="40% - Ênfase3 2 4 4 6" xfId="14681" xr:uid="{00000000-0005-0000-0000-0000A41F0000}"/>
    <cellStyle name="40% - Ênfase3 2 4 5" xfId="1727" xr:uid="{00000000-0005-0000-0000-0000A51F0000}"/>
    <cellStyle name="40% - Ênfase3 2 4 5 2" xfId="4327" xr:uid="{00000000-0005-0000-0000-0000A61F0000}"/>
    <cellStyle name="40% - Ênfase3 2 4 5 3" xfId="6906" xr:uid="{00000000-0005-0000-0000-0000A71F0000}"/>
    <cellStyle name="40% - Ênfase3 2 4 5 4" xfId="9483" xr:uid="{00000000-0005-0000-0000-0000A81F0000}"/>
    <cellStyle name="40% - Ênfase3 2 4 5 5" xfId="12061" xr:uid="{00000000-0005-0000-0000-0000A91F0000}"/>
    <cellStyle name="40% - Ênfase3 2 4 5 6" xfId="14682" xr:uid="{00000000-0005-0000-0000-0000AA1F0000}"/>
    <cellStyle name="40% - Ênfase3 2 4 6" xfId="1728" xr:uid="{00000000-0005-0000-0000-0000AB1F0000}"/>
    <cellStyle name="40% - Ênfase3 2 4 6 2" xfId="4328" xr:uid="{00000000-0005-0000-0000-0000AC1F0000}"/>
    <cellStyle name="40% - Ênfase3 2 4 6 3" xfId="6907" xr:uid="{00000000-0005-0000-0000-0000AD1F0000}"/>
    <cellStyle name="40% - Ênfase3 2 4 6 4" xfId="9484" xr:uid="{00000000-0005-0000-0000-0000AE1F0000}"/>
    <cellStyle name="40% - Ênfase3 2 4 6 5" xfId="12062" xr:uid="{00000000-0005-0000-0000-0000AF1F0000}"/>
    <cellStyle name="40% - Ênfase3 2 4 6 6" xfId="14683" xr:uid="{00000000-0005-0000-0000-0000B01F0000}"/>
    <cellStyle name="40% - Ênfase3 2 4 7" xfId="2723" xr:uid="{00000000-0005-0000-0000-0000B11F0000}"/>
    <cellStyle name="40% - Ênfase3 2 4 8" xfId="5302" xr:uid="{00000000-0005-0000-0000-0000B21F0000}"/>
    <cellStyle name="40% - Ênfase3 2 4 9" xfId="7879" xr:uid="{00000000-0005-0000-0000-0000B31F0000}"/>
    <cellStyle name="40% - Ênfase3 2 5" xfId="216" xr:uid="{00000000-0005-0000-0000-0000B41F0000}"/>
    <cellStyle name="40% - Ênfase3 2 5 10" xfId="10551" xr:uid="{00000000-0005-0000-0000-0000B51F0000}"/>
    <cellStyle name="40% - Ênfase3 2 5 11" xfId="13172" xr:uid="{00000000-0005-0000-0000-0000B61F0000}"/>
    <cellStyle name="40% - Ênfase3 2 5 2" xfId="437" xr:uid="{00000000-0005-0000-0000-0000B71F0000}"/>
    <cellStyle name="40% - Ênfase3 2 5 2 2" xfId="1729" xr:uid="{00000000-0005-0000-0000-0000B81F0000}"/>
    <cellStyle name="40% - Ênfase3 2 5 2 2 2" xfId="4329" xr:uid="{00000000-0005-0000-0000-0000B91F0000}"/>
    <cellStyle name="40% - Ênfase3 2 5 2 2 3" xfId="6908" xr:uid="{00000000-0005-0000-0000-0000BA1F0000}"/>
    <cellStyle name="40% - Ênfase3 2 5 2 2 4" xfId="9485" xr:uid="{00000000-0005-0000-0000-0000BB1F0000}"/>
    <cellStyle name="40% - Ênfase3 2 5 2 2 5" xfId="12063" xr:uid="{00000000-0005-0000-0000-0000BC1F0000}"/>
    <cellStyle name="40% - Ênfase3 2 5 2 2 6" xfId="14684" xr:uid="{00000000-0005-0000-0000-0000BD1F0000}"/>
    <cellStyle name="40% - Ênfase3 2 5 2 3" xfId="1730" xr:uid="{00000000-0005-0000-0000-0000BE1F0000}"/>
    <cellStyle name="40% - Ênfase3 2 5 2 3 2" xfId="4330" xr:uid="{00000000-0005-0000-0000-0000BF1F0000}"/>
    <cellStyle name="40% - Ênfase3 2 5 2 3 3" xfId="6909" xr:uid="{00000000-0005-0000-0000-0000C01F0000}"/>
    <cellStyle name="40% - Ênfase3 2 5 2 3 4" xfId="9486" xr:uid="{00000000-0005-0000-0000-0000C11F0000}"/>
    <cellStyle name="40% - Ênfase3 2 5 2 3 5" xfId="12064" xr:uid="{00000000-0005-0000-0000-0000C21F0000}"/>
    <cellStyle name="40% - Ênfase3 2 5 2 3 6" xfId="14685" xr:uid="{00000000-0005-0000-0000-0000C31F0000}"/>
    <cellStyle name="40% - Ênfase3 2 5 2 4" xfId="1731" xr:uid="{00000000-0005-0000-0000-0000C41F0000}"/>
    <cellStyle name="40% - Ênfase3 2 5 2 4 2" xfId="4331" xr:uid="{00000000-0005-0000-0000-0000C51F0000}"/>
    <cellStyle name="40% - Ênfase3 2 5 2 4 3" xfId="6910" xr:uid="{00000000-0005-0000-0000-0000C61F0000}"/>
    <cellStyle name="40% - Ênfase3 2 5 2 4 4" xfId="9487" xr:uid="{00000000-0005-0000-0000-0000C71F0000}"/>
    <cellStyle name="40% - Ênfase3 2 5 2 4 5" xfId="12065" xr:uid="{00000000-0005-0000-0000-0000C81F0000}"/>
    <cellStyle name="40% - Ênfase3 2 5 2 4 6" xfId="14686" xr:uid="{00000000-0005-0000-0000-0000C91F0000}"/>
    <cellStyle name="40% - Ênfase3 2 5 2 5" xfId="3038" xr:uid="{00000000-0005-0000-0000-0000CA1F0000}"/>
    <cellStyle name="40% - Ênfase3 2 5 2 6" xfId="5617" xr:uid="{00000000-0005-0000-0000-0000CB1F0000}"/>
    <cellStyle name="40% - Ênfase3 2 5 2 7" xfId="8194" xr:uid="{00000000-0005-0000-0000-0000CC1F0000}"/>
    <cellStyle name="40% - Ênfase3 2 5 2 8" xfId="10772" xr:uid="{00000000-0005-0000-0000-0000CD1F0000}"/>
    <cellStyle name="40% - Ênfase3 2 5 2 9" xfId="13393" xr:uid="{00000000-0005-0000-0000-0000CE1F0000}"/>
    <cellStyle name="40% - Ênfase3 2 5 3" xfId="658" xr:uid="{00000000-0005-0000-0000-0000CF1F0000}"/>
    <cellStyle name="40% - Ênfase3 2 5 3 2" xfId="1732" xr:uid="{00000000-0005-0000-0000-0000D01F0000}"/>
    <cellStyle name="40% - Ênfase3 2 5 3 2 2" xfId="4332" xr:uid="{00000000-0005-0000-0000-0000D11F0000}"/>
    <cellStyle name="40% - Ênfase3 2 5 3 2 3" xfId="6911" xr:uid="{00000000-0005-0000-0000-0000D21F0000}"/>
    <cellStyle name="40% - Ênfase3 2 5 3 2 4" xfId="9488" xr:uid="{00000000-0005-0000-0000-0000D31F0000}"/>
    <cellStyle name="40% - Ênfase3 2 5 3 2 5" xfId="12066" xr:uid="{00000000-0005-0000-0000-0000D41F0000}"/>
    <cellStyle name="40% - Ênfase3 2 5 3 2 6" xfId="14687" xr:uid="{00000000-0005-0000-0000-0000D51F0000}"/>
    <cellStyle name="40% - Ênfase3 2 5 3 3" xfId="1733" xr:uid="{00000000-0005-0000-0000-0000D61F0000}"/>
    <cellStyle name="40% - Ênfase3 2 5 3 3 2" xfId="4333" xr:uid="{00000000-0005-0000-0000-0000D71F0000}"/>
    <cellStyle name="40% - Ênfase3 2 5 3 3 3" xfId="6912" xr:uid="{00000000-0005-0000-0000-0000D81F0000}"/>
    <cellStyle name="40% - Ênfase3 2 5 3 3 4" xfId="9489" xr:uid="{00000000-0005-0000-0000-0000D91F0000}"/>
    <cellStyle name="40% - Ênfase3 2 5 3 3 5" xfId="12067" xr:uid="{00000000-0005-0000-0000-0000DA1F0000}"/>
    <cellStyle name="40% - Ênfase3 2 5 3 3 6" xfId="14688" xr:uid="{00000000-0005-0000-0000-0000DB1F0000}"/>
    <cellStyle name="40% - Ênfase3 2 5 3 4" xfId="3259" xr:uid="{00000000-0005-0000-0000-0000DC1F0000}"/>
    <cellStyle name="40% - Ênfase3 2 5 3 5" xfId="5838" xr:uid="{00000000-0005-0000-0000-0000DD1F0000}"/>
    <cellStyle name="40% - Ênfase3 2 5 3 6" xfId="8415" xr:uid="{00000000-0005-0000-0000-0000DE1F0000}"/>
    <cellStyle name="40% - Ênfase3 2 5 3 7" xfId="10993" xr:uid="{00000000-0005-0000-0000-0000DF1F0000}"/>
    <cellStyle name="40% - Ênfase3 2 5 3 8" xfId="13614" xr:uid="{00000000-0005-0000-0000-0000E01F0000}"/>
    <cellStyle name="40% - Ênfase3 2 5 4" xfId="1734" xr:uid="{00000000-0005-0000-0000-0000E11F0000}"/>
    <cellStyle name="40% - Ênfase3 2 5 4 2" xfId="4334" xr:uid="{00000000-0005-0000-0000-0000E21F0000}"/>
    <cellStyle name="40% - Ênfase3 2 5 4 3" xfId="6913" xr:uid="{00000000-0005-0000-0000-0000E31F0000}"/>
    <cellStyle name="40% - Ênfase3 2 5 4 4" xfId="9490" xr:uid="{00000000-0005-0000-0000-0000E41F0000}"/>
    <cellStyle name="40% - Ênfase3 2 5 4 5" xfId="12068" xr:uid="{00000000-0005-0000-0000-0000E51F0000}"/>
    <cellStyle name="40% - Ênfase3 2 5 4 6" xfId="14689" xr:uid="{00000000-0005-0000-0000-0000E61F0000}"/>
    <cellStyle name="40% - Ênfase3 2 5 5" xfId="1735" xr:uid="{00000000-0005-0000-0000-0000E71F0000}"/>
    <cellStyle name="40% - Ênfase3 2 5 5 2" xfId="4335" xr:uid="{00000000-0005-0000-0000-0000E81F0000}"/>
    <cellStyle name="40% - Ênfase3 2 5 5 3" xfId="6914" xr:uid="{00000000-0005-0000-0000-0000E91F0000}"/>
    <cellStyle name="40% - Ênfase3 2 5 5 4" xfId="9491" xr:uid="{00000000-0005-0000-0000-0000EA1F0000}"/>
    <cellStyle name="40% - Ênfase3 2 5 5 5" xfId="12069" xr:uid="{00000000-0005-0000-0000-0000EB1F0000}"/>
    <cellStyle name="40% - Ênfase3 2 5 5 6" xfId="14690" xr:uid="{00000000-0005-0000-0000-0000EC1F0000}"/>
    <cellStyle name="40% - Ênfase3 2 5 6" xfId="1736" xr:uid="{00000000-0005-0000-0000-0000ED1F0000}"/>
    <cellStyle name="40% - Ênfase3 2 5 6 2" xfId="4336" xr:uid="{00000000-0005-0000-0000-0000EE1F0000}"/>
    <cellStyle name="40% - Ênfase3 2 5 6 3" xfId="6915" xr:uid="{00000000-0005-0000-0000-0000EF1F0000}"/>
    <cellStyle name="40% - Ênfase3 2 5 6 4" xfId="9492" xr:uid="{00000000-0005-0000-0000-0000F01F0000}"/>
    <cellStyle name="40% - Ênfase3 2 5 6 5" xfId="12070" xr:uid="{00000000-0005-0000-0000-0000F11F0000}"/>
    <cellStyle name="40% - Ênfase3 2 5 6 6" xfId="14691" xr:uid="{00000000-0005-0000-0000-0000F21F0000}"/>
    <cellStyle name="40% - Ênfase3 2 5 7" xfId="2817" xr:uid="{00000000-0005-0000-0000-0000F31F0000}"/>
    <cellStyle name="40% - Ênfase3 2 5 8" xfId="5396" xr:uid="{00000000-0005-0000-0000-0000F41F0000}"/>
    <cellStyle name="40% - Ênfase3 2 5 9" xfId="7973" xr:uid="{00000000-0005-0000-0000-0000F51F0000}"/>
    <cellStyle name="40% - Ênfase3 2 6" xfId="311" xr:uid="{00000000-0005-0000-0000-0000F61F0000}"/>
    <cellStyle name="40% - Ênfase3 2 6 2" xfId="1737" xr:uid="{00000000-0005-0000-0000-0000F71F0000}"/>
    <cellStyle name="40% - Ênfase3 2 6 2 2" xfId="4337" xr:uid="{00000000-0005-0000-0000-0000F81F0000}"/>
    <cellStyle name="40% - Ênfase3 2 6 2 3" xfId="6916" xr:uid="{00000000-0005-0000-0000-0000F91F0000}"/>
    <cellStyle name="40% - Ênfase3 2 6 2 4" xfId="9493" xr:uid="{00000000-0005-0000-0000-0000FA1F0000}"/>
    <cellStyle name="40% - Ênfase3 2 6 2 5" xfId="12071" xr:uid="{00000000-0005-0000-0000-0000FB1F0000}"/>
    <cellStyle name="40% - Ênfase3 2 6 2 6" xfId="14692" xr:uid="{00000000-0005-0000-0000-0000FC1F0000}"/>
    <cellStyle name="40% - Ênfase3 2 6 3" xfId="1738" xr:uid="{00000000-0005-0000-0000-0000FD1F0000}"/>
    <cellStyle name="40% - Ênfase3 2 6 3 2" xfId="4338" xr:uid="{00000000-0005-0000-0000-0000FE1F0000}"/>
    <cellStyle name="40% - Ênfase3 2 6 3 3" xfId="6917" xr:uid="{00000000-0005-0000-0000-0000FF1F0000}"/>
    <cellStyle name="40% - Ênfase3 2 6 3 4" xfId="9494" xr:uid="{00000000-0005-0000-0000-000000200000}"/>
    <cellStyle name="40% - Ênfase3 2 6 3 5" xfId="12072" xr:uid="{00000000-0005-0000-0000-000001200000}"/>
    <cellStyle name="40% - Ênfase3 2 6 3 6" xfId="14693" xr:uid="{00000000-0005-0000-0000-000002200000}"/>
    <cellStyle name="40% - Ênfase3 2 6 4" xfId="1739" xr:uid="{00000000-0005-0000-0000-000003200000}"/>
    <cellStyle name="40% - Ênfase3 2 6 4 2" xfId="4339" xr:uid="{00000000-0005-0000-0000-000004200000}"/>
    <cellStyle name="40% - Ênfase3 2 6 4 3" xfId="6918" xr:uid="{00000000-0005-0000-0000-000005200000}"/>
    <cellStyle name="40% - Ênfase3 2 6 4 4" xfId="9495" xr:uid="{00000000-0005-0000-0000-000006200000}"/>
    <cellStyle name="40% - Ênfase3 2 6 4 5" xfId="12073" xr:uid="{00000000-0005-0000-0000-000007200000}"/>
    <cellStyle name="40% - Ênfase3 2 6 4 6" xfId="14694" xr:uid="{00000000-0005-0000-0000-000008200000}"/>
    <cellStyle name="40% - Ênfase3 2 6 5" xfId="2912" xr:uid="{00000000-0005-0000-0000-000009200000}"/>
    <cellStyle name="40% - Ênfase3 2 6 6" xfId="5491" xr:uid="{00000000-0005-0000-0000-00000A200000}"/>
    <cellStyle name="40% - Ênfase3 2 6 7" xfId="8068" xr:uid="{00000000-0005-0000-0000-00000B200000}"/>
    <cellStyle name="40% - Ênfase3 2 6 8" xfId="10646" xr:uid="{00000000-0005-0000-0000-00000C200000}"/>
    <cellStyle name="40% - Ênfase3 2 6 9" xfId="13267" xr:uid="{00000000-0005-0000-0000-00000D200000}"/>
    <cellStyle name="40% - Ênfase3 2 7" xfId="532" xr:uid="{00000000-0005-0000-0000-00000E200000}"/>
    <cellStyle name="40% - Ênfase3 2 7 2" xfId="1740" xr:uid="{00000000-0005-0000-0000-00000F200000}"/>
    <cellStyle name="40% - Ênfase3 2 7 2 2" xfId="4340" xr:uid="{00000000-0005-0000-0000-000010200000}"/>
    <cellStyle name="40% - Ênfase3 2 7 2 3" xfId="6919" xr:uid="{00000000-0005-0000-0000-000011200000}"/>
    <cellStyle name="40% - Ênfase3 2 7 2 4" xfId="9496" xr:uid="{00000000-0005-0000-0000-000012200000}"/>
    <cellStyle name="40% - Ênfase3 2 7 2 5" xfId="12074" xr:uid="{00000000-0005-0000-0000-000013200000}"/>
    <cellStyle name="40% - Ênfase3 2 7 2 6" xfId="14695" xr:uid="{00000000-0005-0000-0000-000014200000}"/>
    <cellStyle name="40% - Ênfase3 2 7 3" xfId="1741" xr:uid="{00000000-0005-0000-0000-000015200000}"/>
    <cellStyle name="40% - Ênfase3 2 7 3 2" xfId="4341" xr:uid="{00000000-0005-0000-0000-000016200000}"/>
    <cellStyle name="40% - Ênfase3 2 7 3 3" xfId="6920" xr:uid="{00000000-0005-0000-0000-000017200000}"/>
    <cellStyle name="40% - Ênfase3 2 7 3 4" xfId="9497" xr:uid="{00000000-0005-0000-0000-000018200000}"/>
    <cellStyle name="40% - Ênfase3 2 7 3 5" xfId="12075" xr:uid="{00000000-0005-0000-0000-000019200000}"/>
    <cellStyle name="40% - Ênfase3 2 7 3 6" xfId="14696" xr:uid="{00000000-0005-0000-0000-00001A200000}"/>
    <cellStyle name="40% - Ênfase3 2 7 4" xfId="1742" xr:uid="{00000000-0005-0000-0000-00001B200000}"/>
    <cellStyle name="40% - Ênfase3 2 7 4 2" xfId="4342" xr:uid="{00000000-0005-0000-0000-00001C200000}"/>
    <cellStyle name="40% - Ênfase3 2 7 4 3" xfId="6921" xr:uid="{00000000-0005-0000-0000-00001D200000}"/>
    <cellStyle name="40% - Ênfase3 2 7 4 4" xfId="9498" xr:uid="{00000000-0005-0000-0000-00001E200000}"/>
    <cellStyle name="40% - Ênfase3 2 7 4 5" xfId="12076" xr:uid="{00000000-0005-0000-0000-00001F200000}"/>
    <cellStyle name="40% - Ênfase3 2 7 4 6" xfId="14697" xr:uid="{00000000-0005-0000-0000-000020200000}"/>
    <cellStyle name="40% - Ênfase3 2 7 5" xfId="3133" xr:uid="{00000000-0005-0000-0000-000021200000}"/>
    <cellStyle name="40% - Ênfase3 2 7 6" xfId="5712" xr:uid="{00000000-0005-0000-0000-000022200000}"/>
    <cellStyle name="40% - Ênfase3 2 7 7" xfId="8289" xr:uid="{00000000-0005-0000-0000-000023200000}"/>
    <cellStyle name="40% - Ênfase3 2 7 8" xfId="10867" xr:uid="{00000000-0005-0000-0000-000024200000}"/>
    <cellStyle name="40% - Ênfase3 2 7 9" xfId="13488" xr:uid="{00000000-0005-0000-0000-000025200000}"/>
    <cellStyle name="40% - Ênfase3 2 8" xfId="1743" xr:uid="{00000000-0005-0000-0000-000026200000}"/>
    <cellStyle name="40% - Ênfase3 2 8 2" xfId="4343" xr:uid="{00000000-0005-0000-0000-000027200000}"/>
    <cellStyle name="40% - Ênfase3 2 8 3" xfId="6922" xr:uid="{00000000-0005-0000-0000-000028200000}"/>
    <cellStyle name="40% - Ênfase3 2 8 4" xfId="9499" xr:uid="{00000000-0005-0000-0000-000029200000}"/>
    <cellStyle name="40% - Ênfase3 2 8 5" xfId="12077" xr:uid="{00000000-0005-0000-0000-00002A200000}"/>
    <cellStyle name="40% - Ênfase3 2 8 6" xfId="14698" xr:uid="{00000000-0005-0000-0000-00002B200000}"/>
    <cellStyle name="40% - Ênfase3 2 9" xfId="1744" xr:uid="{00000000-0005-0000-0000-00002C200000}"/>
    <cellStyle name="40% - Ênfase3 2 9 2" xfId="4344" xr:uid="{00000000-0005-0000-0000-00002D200000}"/>
    <cellStyle name="40% - Ênfase3 2 9 3" xfId="6923" xr:uid="{00000000-0005-0000-0000-00002E200000}"/>
    <cellStyle name="40% - Ênfase3 2 9 4" xfId="9500" xr:uid="{00000000-0005-0000-0000-00002F200000}"/>
    <cellStyle name="40% - Ênfase3 2 9 5" xfId="12078" xr:uid="{00000000-0005-0000-0000-000030200000}"/>
    <cellStyle name="40% - Ênfase3 2 9 6" xfId="14699" xr:uid="{00000000-0005-0000-0000-000031200000}"/>
    <cellStyle name="40% - Ênfase3 3" xfId="142" xr:uid="{00000000-0005-0000-0000-000032200000}"/>
    <cellStyle name="40% - Ênfase3 3 10" xfId="7899" xr:uid="{00000000-0005-0000-0000-000033200000}"/>
    <cellStyle name="40% - Ênfase3 3 11" xfId="10477" xr:uid="{00000000-0005-0000-0000-000034200000}"/>
    <cellStyle name="40% - Ênfase3 3 12" xfId="13098" xr:uid="{00000000-0005-0000-0000-000035200000}"/>
    <cellStyle name="40% - Ênfase3 3 2" xfId="238" xr:uid="{00000000-0005-0000-0000-000036200000}"/>
    <cellStyle name="40% - Ênfase3 3 2 10" xfId="10573" xr:uid="{00000000-0005-0000-0000-000037200000}"/>
    <cellStyle name="40% - Ênfase3 3 2 11" xfId="13194" xr:uid="{00000000-0005-0000-0000-000038200000}"/>
    <cellStyle name="40% - Ênfase3 3 2 2" xfId="459" xr:uid="{00000000-0005-0000-0000-000039200000}"/>
    <cellStyle name="40% - Ênfase3 3 2 2 2" xfId="1745" xr:uid="{00000000-0005-0000-0000-00003A200000}"/>
    <cellStyle name="40% - Ênfase3 3 2 2 2 2" xfId="4345" xr:uid="{00000000-0005-0000-0000-00003B200000}"/>
    <cellStyle name="40% - Ênfase3 3 2 2 2 3" xfId="6924" xr:uid="{00000000-0005-0000-0000-00003C200000}"/>
    <cellStyle name="40% - Ênfase3 3 2 2 2 4" xfId="9501" xr:uid="{00000000-0005-0000-0000-00003D200000}"/>
    <cellStyle name="40% - Ênfase3 3 2 2 2 5" xfId="12079" xr:uid="{00000000-0005-0000-0000-00003E200000}"/>
    <cellStyle name="40% - Ênfase3 3 2 2 2 6" xfId="14700" xr:uid="{00000000-0005-0000-0000-00003F200000}"/>
    <cellStyle name="40% - Ênfase3 3 2 2 3" xfId="1746" xr:uid="{00000000-0005-0000-0000-000040200000}"/>
    <cellStyle name="40% - Ênfase3 3 2 2 3 2" xfId="4346" xr:uid="{00000000-0005-0000-0000-000041200000}"/>
    <cellStyle name="40% - Ênfase3 3 2 2 3 3" xfId="6925" xr:uid="{00000000-0005-0000-0000-000042200000}"/>
    <cellStyle name="40% - Ênfase3 3 2 2 3 4" xfId="9502" xr:uid="{00000000-0005-0000-0000-000043200000}"/>
    <cellStyle name="40% - Ênfase3 3 2 2 3 5" xfId="12080" xr:uid="{00000000-0005-0000-0000-000044200000}"/>
    <cellStyle name="40% - Ênfase3 3 2 2 3 6" xfId="14701" xr:uid="{00000000-0005-0000-0000-000045200000}"/>
    <cellStyle name="40% - Ênfase3 3 2 2 4" xfId="1747" xr:uid="{00000000-0005-0000-0000-000046200000}"/>
    <cellStyle name="40% - Ênfase3 3 2 2 4 2" xfId="4347" xr:uid="{00000000-0005-0000-0000-000047200000}"/>
    <cellStyle name="40% - Ênfase3 3 2 2 4 3" xfId="6926" xr:uid="{00000000-0005-0000-0000-000048200000}"/>
    <cellStyle name="40% - Ênfase3 3 2 2 4 4" xfId="9503" xr:uid="{00000000-0005-0000-0000-000049200000}"/>
    <cellStyle name="40% - Ênfase3 3 2 2 4 5" xfId="12081" xr:uid="{00000000-0005-0000-0000-00004A200000}"/>
    <cellStyle name="40% - Ênfase3 3 2 2 4 6" xfId="14702" xr:uid="{00000000-0005-0000-0000-00004B200000}"/>
    <cellStyle name="40% - Ênfase3 3 2 2 5" xfId="3060" xr:uid="{00000000-0005-0000-0000-00004C200000}"/>
    <cellStyle name="40% - Ênfase3 3 2 2 6" xfId="5639" xr:uid="{00000000-0005-0000-0000-00004D200000}"/>
    <cellStyle name="40% - Ênfase3 3 2 2 7" xfId="8216" xr:uid="{00000000-0005-0000-0000-00004E200000}"/>
    <cellStyle name="40% - Ênfase3 3 2 2 8" xfId="10794" xr:uid="{00000000-0005-0000-0000-00004F200000}"/>
    <cellStyle name="40% - Ênfase3 3 2 2 9" xfId="13415" xr:uid="{00000000-0005-0000-0000-000050200000}"/>
    <cellStyle name="40% - Ênfase3 3 2 3" xfId="680" xr:uid="{00000000-0005-0000-0000-000051200000}"/>
    <cellStyle name="40% - Ênfase3 3 2 3 2" xfId="1748" xr:uid="{00000000-0005-0000-0000-000052200000}"/>
    <cellStyle name="40% - Ênfase3 3 2 3 2 2" xfId="4348" xr:uid="{00000000-0005-0000-0000-000053200000}"/>
    <cellStyle name="40% - Ênfase3 3 2 3 2 3" xfId="6927" xr:uid="{00000000-0005-0000-0000-000054200000}"/>
    <cellStyle name="40% - Ênfase3 3 2 3 2 4" xfId="9504" xr:uid="{00000000-0005-0000-0000-000055200000}"/>
    <cellStyle name="40% - Ênfase3 3 2 3 2 5" xfId="12082" xr:uid="{00000000-0005-0000-0000-000056200000}"/>
    <cellStyle name="40% - Ênfase3 3 2 3 2 6" xfId="14703" xr:uid="{00000000-0005-0000-0000-000057200000}"/>
    <cellStyle name="40% - Ênfase3 3 2 3 3" xfId="1749" xr:uid="{00000000-0005-0000-0000-000058200000}"/>
    <cellStyle name="40% - Ênfase3 3 2 3 3 2" xfId="4349" xr:uid="{00000000-0005-0000-0000-000059200000}"/>
    <cellStyle name="40% - Ênfase3 3 2 3 3 3" xfId="6928" xr:uid="{00000000-0005-0000-0000-00005A200000}"/>
    <cellStyle name="40% - Ênfase3 3 2 3 3 4" xfId="9505" xr:uid="{00000000-0005-0000-0000-00005B200000}"/>
    <cellStyle name="40% - Ênfase3 3 2 3 3 5" xfId="12083" xr:uid="{00000000-0005-0000-0000-00005C200000}"/>
    <cellStyle name="40% - Ênfase3 3 2 3 3 6" xfId="14704" xr:uid="{00000000-0005-0000-0000-00005D200000}"/>
    <cellStyle name="40% - Ênfase3 3 2 3 4" xfId="3281" xr:uid="{00000000-0005-0000-0000-00005E200000}"/>
    <cellStyle name="40% - Ênfase3 3 2 3 5" xfId="5860" xr:uid="{00000000-0005-0000-0000-00005F200000}"/>
    <cellStyle name="40% - Ênfase3 3 2 3 6" xfId="8437" xr:uid="{00000000-0005-0000-0000-000060200000}"/>
    <cellStyle name="40% - Ênfase3 3 2 3 7" xfId="11015" xr:uid="{00000000-0005-0000-0000-000061200000}"/>
    <cellStyle name="40% - Ênfase3 3 2 3 8" xfId="13636" xr:uid="{00000000-0005-0000-0000-000062200000}"/>
    <cellStyle name="40% - Ênfase3 3 2 4" xfId="1750" xr:uid="{00000000-0005-0000-0000-000063200000}"/>
    <cellStyle name="40% - Ênfase3 3 2 4 2" xfId="4350" xr:uid="{00000000-0005-0000-0000-000064200000}"/>
    <cellStyle name="40% - Ênfase3 3 2 4 3" xfId="6929" xr:uid="{00000000-0005-0000-0000-000065200000}"/>
    <cellStyle name="40% - Ênfase3 3 2 4 4" xfId="9506" xr:uid="{00000000-0005-0000-0000-000066200000}"/>
    <cellStyle name="40% - Ênfase3 3 2 4 5" xfId="12084" xr:uid="{00000000-0005-0000-0000-000067200000}"/>
    <cellStyle name="40% - Ênfase3 3 2 4 6" xfId="14705" xr:uid="{00000000-0005-0000-0000-000068200000}"/>
    <cellStyle name="40% - Ênfase3 3 2 5" xfId="1751" xr:uid="{00000000-0005-0000-0000-000069200000}"/>
    <cellStyle name="40% - Ênfase3 3 2 5 2" xfId="4351" xr:uid="{00000000-0005-0000-0000-00006A200000}"/>
    <cellStyle name="40% - Ênfase3 3 2 5 3" xfId="6930" xr:uid="{00000000-0005-0000-0000-00006B200000}"/>
    <cellStyle name="40% - Ênfase3 3 2 5 4" xfId="9507" xr:uid="{00000000-0005-0000-0000-00006C200000}"/>
    <cellStyle name="40% - Ênfase3 3 2 5 5" xfId="12085" xr:uid="{00000000-0005-0000-0000-00006D200000}"/>
    <cellStyle name="40% - Ênfase3 3 2 5 6" xfId="14706" xr:uid="{00000000-0005-0000-0000-00006E200000}"/>
    <cellStyle name="40% - Ênfase3 3 2 6" xfId="1752" xr:uid="{00000000-0005-0000-0000-00006F200000}"/>
    <cellStyle name="40% - Ênfase3 3 2 6 2" xfId="4352" xr:uid="{00000000-0005-0000-0000-000070200000}"/>
    <cellStyle name="40% - Ênfase3 3 2 6 3" xfId="6931" xr:uid="{00000000-0005-0000-0000-000071200000}"/>
    <cellStyle name="40% - Ênfase3 3 2 6 4" xfId="9508" xr:uid="{00000000-0005-0000-0000-000072200000}"/>
    <cellStyle name="40% - Ênfase3 3 2 6 5" xfId="12086" xr:uid="{00000000-0005-0000-0000-000073200000}"/>
    <cellStyle name="40% - Ênfase3 3 2 6 6" xfId="14707" xr:uid="{00000000-0005-0000-0000-000074200000}"/>
    <cellStyle name="40% - Ênfase3 3 2 7" xfId="2839" xr:uid="{00000000-0005-0000-0000-000075200000}"/>
    <cellStyle name="40% - Ênfase3 3 2 8" xfId="5418" xr:uid="{00000000-0005-0000-0000-000076200000}"/>
    <cellStyle name="40% - Ênfase3 3 2 9" xfId="7995" xr:uid="{00000000-0005-0000-0000-000077200000}"/>
    <cellStyle name="40% - Ênfase3 3 3" xfId="364" xr:uid="{00000000-0005-0000-0000-000078200000}"/>
    <cellStyle name="40% - Ênfase3 3 3 2" xfId="1753" xr:uid="{00000000-0005-0000-0000-000079200000}"/>
    <cellStyle name="40% - Ênfase3 3 3 2 2" xfId="4353" xr:uid="{00000000-0005-0000-0000-00007A200000}"/>
    <cellStyle name="40% - Ênfase3 3 3 2 3" xfId="6932" xr:uid="{00000000-0005-0000-0000-00007B200000}"/>
    <cellStyle name="40% - Ênfase3 3 3 2 4" xfId="9509" xr:uid="{00000000-0005-0000-0000-00007C200000}"/>
    <cellStyle name="40% - Ênfase3 3 3 2 5" xfId="12087" xr:uid="{00000000-0005-0000-0000-00007D200000}"/>
    <cellStyle name="40% - Ênfase3 3 3 2 6" xfId="14708" xr:uid="{00000000-0005-0000-0000-00007E200000}"/>
    <cellStyle name="40% - Ênfase3 3 3 3" xfId="1754" xr:uid="{00000000-0005-0000-0000-00007F200000}"/>
    <cellStyle name="40% - Ênfase3 3 3 3 2" xfId="4354" xr:uid="{00000000-0005-0000-0000-000080200000}"/>
    <cellStyle name="40% - Ênfase3 3 3 3 3" xfId="6933" xr:uid="{00000000-0005-0000-0000-000081200000}"/>
    <cellStyle name="40% - Ênfase3 3 3 3 4" xfId="9510" xr:uid="{00000000-0005-0000-0000-000082200000}"/>
    <cellStyle name="40% - Ênfase3 3 3 3 5" xfId="12088" xr:uid="{00000000-0005-0000-0000-000083200000}"/>
    <cellStyle name="40% - Ênfase3 3 3 3 6" xfId="14709" xr:uid="{00000000-0005-0000-0000-000084200000}"/>
    <cellStyle name="40% - Ênfase3 3 3 4" xfId="1755" xr:uid="{00000000-0005-0000-0000-000085200000}"/>
    <cellStyle name="40% - Ênfase3 3 3 4 2" xfId="4355" xr:uid="{00000000-0005-0000-0000-000086200000}"/>
    <cellStyle name="40% - Ênfase3 3 3 4 3" xfId="6934" xr:uid="{00000000-0005-0000-0000-000087200000}"/>
    <cellStyle name="40% - Ênfase3 3 3 4 4" xfId="9511" xr:uid="{00000000-0005-0000-0000-000088200000}"/>
    <cellStyle name="40% - Ênfase3 3 3 4 5" xfId="12089" xr:uid="{00000000-0005-0000-0000-000089200000}"/>
    <cellStyle name="40% - Ênfase3 3 3 4 6" xfId="14710" xr:uid="{00000000-0005-0000-0000-00008A200000}"/>
    <cellStyle name="40% - Ênfase3 3 3 5" xfId="2965" xr:uid="{00000000-0005-0000-0000-00008B200000}"/>
    <cellStyle name="40% - Ênfase3 3 3 6" xfId="5544" xr:uid="{00000000-0005-0000-0000-00008C200000}"/>
    <cellStyle name="40% - Ênfase3 3 3 7" xfId="8121" xr:uid="{00000000-0005-0000-0000-00008D200000}"/>
    <cellStyle name="40% - Ênfase3 3 3 8" xfId="10699" xr:uid="{00000000-0005-0000-0000-00008E200000}"/>
    <cellStyle name="40% - Ênfase3 3 3 9" xfId="13320" xr:uid="{00000000-0005-0000-0000-00008F200000}"/>
    <cellStyle name="40% - Ênfase3 3 4" xfId="585" xr:uid="{00000000-0005-0000-0000-000090200000}"/>
    <cellStyle name="40% - Ênfase3 3 4 2" xfId="1756" xr:uid="{00000000-0005-0000-0000-000091200000}"/>
    <cellStyle name="40% - Ênfase3 3 4 2 2" xfId="4356" xr:uid="{00000000-0005-0000-0000-000092200000}"/>
    <cellStyle name="40% - Ênfase3 3 4 2 3" xfId="6935" xr:uid="{00000000-0005-0000-0000-000093200000}"/>
    <cellStyle name="40% - Ênfase3 3 4 2 4" xfId="9512" xr:uid="{00000000-0005-0000-0000-000094200000}"/>
    <cellStyle name="40% - Ênfase3 3 4 2 5" xfId="12090" xr:uid="{00000000-0005-0000-0000-000095200000}"/>
    <cellStyle name="40% - Ênfase3 3 4 2 6" xfId="14711" xr:uid="{00000000-0005-0000-0000-000096200000}"/>
    <cellStyle name="40% - Ênfase3 3 4 3" xfId="1757" xr:uid="{00000000-0005-0000-0000-000097200000}"/>
    <cellStyle name="40% - Ênfase3 3 4 3 2" xfId="4357" xr:uid="{00000000-0005-0000-0000-000098200000}"/>
    <cellStyle name="40% - Ênfase3 3 4 3 3" xfId="6936" xr:uid="{00000000-0005-0000-0000-000099200000}"/>
    <cellStyle name="40% - Ênfase3 3 4 3 4" xfId="9513" xr:uid="{00000000-0005-0000-0000-00009A200000}"/>
    <cellStyle name="40% - Ênfase3 3 4 3 5" xfId="12091" xr:uid="{00000000-0005-0000-0000-00009B200000}"/>
    <cellStyle name="40% - Ênfase3 3 4 3 6" xfId="14712" xr:uid="{00000000-0005-0000-0000-00009C200000}"/>
    <cellStyle name="40% - Ênfase3 3 4 4" xfId="1758" xr:uid="{00000000-0005-0000-0000-00009D200000}"/>
    <cellStyle name="40% - Ênfase3 3 4 4 2" xfId="4358" xr:uid="{00000000-0005-0000-0000-00009E200000}"/>
    <cellStyle name="40% - Ênfase3 3 4 4 3" xfId="6937" xr:uid="{00000000-0005-0000-0000-00009F200000}"/>
    <cellStyle name="40% - Ênfase3 3 4 4 4" xfId="9514" xr:uid="{00000000-0005-0000-0000-0000A0200000}"/>
    <cellStyle name="40% - Ênfase3 3 4 4 5" xfId="12092" xr:uid="{00000000-0005-0000-0000-0000A1200000}"/>
    <cellStyle name="40% - Ênfase3 3 4 4 6" xfId="14713" xr:uid="{00000000-0005-0000-0000-0000A2200000}"/>
    <cellStyle name="40% - Ênfase3 3 4 5" xfId="3186" xr:uid="{00000000-0005-0000-0000-0000A3200000}"/>
    <cellStyle name="40% - Ênfase3 3 4 6" xfId="5765" xr:uid="{00000000-0005-0000-0000-0000A4200000}"/>
    <cellStyle name="40% - Ênfase3 3 4 7" xfId="8342" xr:uid="{00000000-0005-0000-0000-0000A5200000}"/>
    <cellStyle name="40% - Ênfase3 3 4 8" xfId="10920" xr:uid="{00000000-0005-0000-0000-0000A6200000}"/>
    <cellStyle name="40% - Ênfase3 3 4 9" xfId="13541" xr:uid="{00000000-0005-0000-0000-0000A7200000}"/>
    <cellStyle name="40% - Ênfase3 3 5" xfId="1759" xr:uid="{00000000-0005-0000-0000-0000A8200000}"/>
    <cellStyle name="40% - Ênfase3 3 5 2" xfId="4359" xr:uid="{00000000-0005-0000-0000-0000A9200000}"/>
    <cellStyle name="40% - Ênfase3 3 5 3" xfId="6938" xr:uid="{00000000-0005-0000-0000-0000AA200000}"/>
    <cellStyle name="40% - Ênfase3 3 5 4" xfId="9515" xr:uid="{00000000-0005-0000-0000-0000AB200000}"/>
    <cellStyle name="40% - Ênfase3 3 5 5" xfId="12093" xr:uid="{00000000-0005-0000-0000-0000AC200000}"/>
    <cellStyle name="40% - Ênfase3 3 5 6" xfId="14714" xr:uid="{00000000-0005-0000-0000-0000AD200000}"/>
    <cellStyle name="40% - Ênfase3 3 6" xfId="1760" xr:uid="{00000000-0005-0000-0000-0000AE200000}"/>
    <cellStyle name="40% - Ênfase3 3 6 2" xfId="4360" xr:uid="{00000000-0005-0000-0000-0000AF200000}"/>
    <cellStyle name="40% - Ênfase3 3 6 3" xfId="6939" xr:uid="{00000000-0005-0000-0000-0000B0200000}"/>
    <cellStyle name="40% - Ênfase3 3 6 4" xfId="9516" xr:uid="{00000000-0005-0000-0000-0000B1200000}"/>
    <cellStyle name="40% - Ênfase3 3 6 5" xfId="12094" xr:uid="{00000000-0005-0000-0000-0000B2200000}"/>
    <cellStyle name="40% - Ênfase3 3 6 6" xfId="14715" xr:uid="{00000000-0005-0000-0000-0000B3200000}"/>
    <cellStyle name="40% - Ênfase3 3 7" xfId="1761" xr:uid="{00000000-0005-0000-0000-0000B4200000}"/>
    <cellStyle name="40% - Ênfase3 3 7 2" xfId="4361" xr:uid="{00000000-0005-0000-0000-0000B5200000}"/>
    <cellStyle name="40% - Ênfase3 3 7 3" xfId="6940" xr:uid="{00000000-0005-0000-0000-0000B6200000}"/>
    <cellStyle name="40% - Ênfase3 3 7 4" xfId="9517" xr:uid="{00000000-0005-0000-0000-0000B7200000}"/>
    <cellStyle name="40% - Ênfase3 3 7 5" xfId="12095" xr:uid="{00000000-0005-0000-0000-0000B8200000}"/>
    <cellStyle name="40% - Ênfase3 3 7 6" xfId="14716" xr:uid="{00000000-0005-0000-0000-0000B9200000}"/>
    <cellStyle name="40% - Ênfase3 3 8" xfId="2743" xr:uid="{00000000-0005-0000-0000-0000BA200000}"/>
    <cellStyle name="40% - Ênfase3 3 9" xfId="5322" xr:uid="{00000000-0005-0000-0000-0000BB200000}"/>
    <cellStyle name="40% - Ênfase3 4" xfId="140" xr:uid="{00000000-0005-0000-0000-0000BC200000}"/>
    <cellStyle name="40% - Ênfase3 4 10" xfId="7897" xr:uid="{00000000-0005-0000-0000-0000BD200000}"/>
    <cellStyle name="40% - Ênfase3 4 11" xfId="10475" xr:uid="{00000000-0005-0000-0000-0000BE200000}"/>
    <cellStyle name="40% - Ênfase3 4 12" xfId="13096" xr:uid="{00000000-0005-0000-0000-0000BF200000}"/>
    <cellStyle name="40% - Ênfase3 4 2" xfId="236" xr:uid="{00000000-0005-0000-0000-0000C0200000}"/>
    <cellStyle name="40% - Ênfase3 4 2 10" xfId="10571" xr:uid="{00000000-0005-0000-0000-0000C1200000}"/>
    <cellStyle name="40% - Ênfase3 4 2 11" xfId="13192" xr:uid="{00000000-0005-0000-0000-0000C2200000}"/>
    <cellStyle name="40% - Ênfase3 4 2 2" xfId="457" xr:uid="{00000000-0005-0000-0000-0000C3200000}"/>
    <cellStyle name="40% - Ênfase3 4 2 2 2" xfId="1762" xr:uid="{00000000-0005-0000-0000-0000C4200000}"/>
    <cellStyle name="40% - Ênfase3 4 2 2 2 2" xfId="4362" xr:uid="{00000000-0005-0000-0000-0000C5200000}"/>
    <cellStyle name="40% - Ênfase3 4 2 2 2 3" xfId="6941" xr:uid="{00000000-0005-0000-0000-0000C6200000}"/>
    <cellStyle name="40% - Ênfase3 4 2 2 2 4" xfId="9518" xr:uid="{00000000-0005-0000-0000-0000C7200000}"/>
    <cellStyle name="40% - Ênfase3 4 2 2 2 5" xfId="12096" xr:uid="{00000000-0005-0000-0000-0000C8200000}"/>
    <cellStyle name="40% - Ênfase3 4 2 2 2 6" xfId="14717" xr:uid="{00000000-0005-0000-0000-0000C9200000}"/>
    <cellStyle name="40% - Ênfase3 4 2 2 3" xfId="1763" xr:uid="{00000000-0005-0000-0000-0000CA200000}"/>
    <cellStyle name="40% - Ênfase3 4 2 2 3 2" xfId="4363" xr:uid="{00000000-0005-0000-0000-0000CB200000}"/>
    <cellStyle name="40% - Ênfase3 4 2 2 3 3" xfId="6942" xr:uid="{00000000-0005-0000-0000-0000CC200000}"/>
    <cellStyle name="40% - Ênfase3 4 2 2 3 4" xfId="9519" xr:uid="{00000000-0005-0000-0000-0000CD200000}"/>
    <cellStyle name="40% - Ênfase3 4 2 2 3 5" xfId="12097" xr:uid="{00000000-0005-0000-0000-0000CE200000}"/>
    <cellStyle name="40% - Ênfase3 4 2 2 3 6" xfId="14718" xr:uid="{00000000-0005-0000-0000-0000CF200000}"/>
    <cellStyle name="40% - Ênfase3 4 2 2 4" xfId="1764" xr:uid="{00000000-0005-0000-0000-0000D0200000}"/>
    <cellStyle name="40% - Ênfase3 4 2 2 4 2" xfId="4364" xr:uid="{00000000-0005-0000-0000-0000D1200000}"/>
    <cellStyle name="40% - Ênfase3 4 2 2 4 3" xfId="6943" xr:uid="{00000000-0005-0000-0000-0000D2200000}"/>
    <cellStyle name="40% - Ênfase3 4 2 2 4 4" xfId="9520" xr:uid="{00000000-0005-0000-0000-0000D3200000}"/>
    <cellStyle name="40% - Ênfase3 4 2 2 4 5" xfId="12098" xr:uid="{00000000-0005-0000-0000-0000D4200000}"/>
    <cellStyle name="40% - Ênfase3 4 2 2 4 6" xfId="14719" xr:uid="{00000000-0005-0000-0000-0000D5200000}"/>
    <cellStyle name="40% - Ênfase3 4 2 2 5" xfId="3058" xr:uid="{00000000-0005-0000-0000-0000D6200000}"/>
    <cellStyle name="40% - Ênfase3 4 2 2 6" xfId="5637" xr:uid="{00000000-0005-0000-0000-0000D7200000}"/>
    <cellStyle name="40% - Ênfase3 4 2 2 7" xfId="8214" xr:uid="{00000000-0005-0000-0000-0000D8200000}"/>
    <cellStyle name="40% - Ênfase3 4 2 2 8" xfId="10792" xr:uid="{00000000-0005-0000-0000-0000D9200000}"/>
    <cellStyle name="40% - Ênfase3 4 2 2 9" xfId="13413" xr:uid="{00000000-0005-0000-0000-0000DA200000}"/>
    <cellStyle name="40% - Ênfase3 4 2 3" xfId="678" xr:uid="{00000000-0005-0000-0000-0000DB200000}"/>
    <cellStyle name="40% - Ênfase3 4 2 3 2" xfId="1765" xr:uid="{00000000-0005-0000-0000-0000DC200000}"/>
    <cellStyle name="40% - Ênfase3 4 2 3 2 2" xfId="4365" xr:uid="{00000000-0005-0000-0000-0000DD200000}"/>
    <cellStyle name="40% - Ênfase3 4 2 3 2 3" xfId="6944" xr:uid="{00000000-0005-0000-0000-0000DE200000}"/>
    <cellStyle name="40% - Ênfase3 4 2 3 2 4" xfId="9521" xr:uid="{00000000-0005-0000-0000-0000DF200000}"/>
    <cellStyle name="40% - Ênfase3 4 2 3 2 5" xfId="12099" xr:uid="{00000000-0005-0000-0000-0000E0200000}"/>
    <cellStyle name="40% - Ênfase3 4 2 3 2 6" xfId="14720" xr:uid="{00000000-0005-0000-0000-0000E1200000}"/>
    <cellStyle name="40% - Ênfase3 4 2 3 3" xfId="1766" xr:uid="{00000000-0005-0000-0000-0000E2200000}"/>
    <cellStyle name="40% - Ênfase3 4 2 3 3 2" xfId="4366" xr:uid="{00000000-0005-0000-0000-0000E3200000}"/>
    <cellStyle name="40% - Ênfase3 4 2 3 3 3" xfId="6945" xr:uid="{00000000-0005-0000-0000-0000E4200000}"/>
    <cellStyle name="40% - Ênfase3 4 2 3 3 4" xfId="9522" xr:uid="{00000000-0005-0000-0000-0000E5200000}"/>
    <cellStyle name="40% - Ênfase3 4 2 3 3 5" xfId="12100" xr:uid="{00000000-0005-0000-0000-0000E6200000}"/>
    <cellStyle name="40% - Ênfase3 4 2 3 3 6" xfId="14721" xr:uid="{00000000-0005-0000-0000-0000E7200000}"/>
    <cellStyle name="40% - Ênfase3 4 2 3 4" xfId="3279" xr:uid="{00000000-0005-0000-0000-0000E8200000}"/>
    <cellStyle name="40% - Ênfase3 4 2 3 5" xfId="5858" xr:uid="{00000000-0005-0000-0000-0000E9200000}"/>
    <cellStyle name="40% - Ênfase3 4 2 3 6" xfId="8435" xr:uid="{00000000-0005-0000-0000-0000EA200000}"/>
    <cellStyle name="40% - Ênfase3 4 2 3 7" xfId="11013" xr:uid="{00000000-0005-0000-0000-0000EB200000}"/>
    <cellStyle name="40% - Ênfase3 4 2 3 8" xfId="13634" xr:uid="{00000000-0005-0000-0000-0000EC200000}"/>
    <cellStyle name="40% - Ênfase3 4 2 4" xfId="1767" xr:uid="{00000000-0005-0000-0000-0000ED200000}"/>
    <cellStyle name="40% - Ênfase3 4 2 4 2" xfId="4367" xr:uid="{00000000-0005-0000-0000-0000EE200000}"/>
    <cellStyle name="40% - Ênfase3 4 2 4 3" xfId="6946" xr:uid="{00000000-0005-0000-0000-0000EF200000}"/>
    <cellStyle name="40% - Ênfase3 4 2 4 4" xfId="9523" xr:uid="{00000000-0005-0000-0000-0000F0200000}"/>
    <cellStyle name="40% - Ênfase3 4 2 4 5" xfId="12101" xr:uid="{00000000-0005-0000-0000-0000F1200000}"/>
    <cellStyle name="40% - Ênfase3 4 2 4 6" xfId="14722" xr:uid="{00000000-0005-0000-0000-0000F2200000}"/>
    <cellStyle name="40% - Ênfase3 4 2 5" xfId="1768" xr:uid="{00000000-0005-0000-0000-0000F3200000}"/>
    <cellStyle name="40% - Ênfase3 4 2 5 2" xfId="4368" xr:uid="{00000000-0005-0000-0000-0000F4200000}"/>
    <cellStyle name="40% - Ênfase3 4 2 5 3" xfId="6947" xr:uid="{00000000-0005-0000-0000-0000F5200000}"/>
    <cellStyle name="40% - Ênfase3 4 2 5 4" xfId="9524" xr:uid="{00000000-0005-0000-0000-0000F6200000}"/>
    <cellStyle name="40% - Ênfase3 4 2 5 5" xfId="12102" xr:uid="{00000000-0005-0000-0000-0000F7200000}"/>
    <cellStyle name="40% - Ênfase3 4 2 5 6" xfId="14723" xr:uid="{00000000-0005-0000-0000-0000F8200000}"/>
    <cellStyle name="40% - Ênfase3 4 2 6" xfId="1769" xr:uid="{00000000-0005-0000-0000-0000F9200000}"/>
    <cellStyle name="40% - Ênfase3 4 2 6 2" xfId="4369" xr:uid="{00000000-0005-0000-0000-0000FA200000}"/>
    <cellStyle name="40% - Ênfase3 4 2 6 3" xfId="6948" xr:uid="{00000000-0005-0000-0000-0000FB200000}"/>
    <cellStyle name="40% - Ênfase3 4 2 6 4" xfId="9525" xr:uid="{00000000-0005-0000-0000-0000FC200000}"/>
    <cellStyle name="40% - Ênfase3 4 2 6 5" xfId="12103" xr:uid="{00000000-0005-0000-0000-0000FD200000}"/>
    <cellStyle name="40% - Ênfase3 4 2 6 6" xfId="14724" xr:uid="{00000000-0005-0000-0000-0000FE200000}"/>
    <cellStyle name="40% - Ênfase3 4 2 7" xfId="2837" xr:uid="{00000000-0005-0000-0000-0000FF200000}"/>
    <cellStyle name="40% - Ênfase3 4 2 8" xfId="5416" xr:uid="{00000000-0005-0000-0000-000000210000}"/>
    <cellStyle name="40% - Ênfase3 4 2 9" xfId="7993" xr:uid="{00000000-0005-0000-0000-000001210000}"/>
    <cellStyle name="40% - Ênfase3 4 3" xfId="362" xr:uid="{00000000-0005-0000-0000-000002210000}"/>
    <cellStyle name="40% - Ênfase3 4 3 2" xfId="1770" xr:uid="{00000000-0005-0000-0000-000003210000}"/>
    <cellStyle name="40% - Ênfase3 4 3 2 2" xfId="4370" xr:uid="{00000000-0005-0000-0000-000004210000}"/>
    <cellStyle name="40% - Ênfase3 4 3 2 3" xfId="6949" xr:uid="{00000000-0005-0000-0000-000005210000}"/>
    <cellStyle name="40% - Ênfase3 4 3 2 4" xfId="9526" xr:uid="{00000000-0005-0000-0000-000006210000}"/>
    <cellStyle name="40% - Ênfase3 4 3 2 5" xfId="12104" xr:uid="{00000000-0005-0000-0000-000007210000}"/>
    <cellStyle name="40% - Ênfase3 4 3 2 6" xfId="14725" xr:uid="{00000000-0005-0000-0000-000008210000}"/>
    <cellStyle name="40% - Ênfase3 4 3 3" xfId="1771" xr:uid="{00000000-0005-0000-0000-000009210000}"/>
    <cellStyle name="40% - Ênfase3 4 3 3 2" xfId="4371" xr:uid="{00000000-0005-0000-0000-00000A210000}"/>
    <cellStyle name="40% - Ênfase3 4 3 3 3" xfId="6950" xr:uid="{00000000-0005-0000-0000-00000B210000}"/>
    <cellStyle name="40% - Ênfase3 4 3 3 4" xfId="9527" xr:uid="{00000000-0005-0000-0000-00000C210000}"/>
    <cellStyle name="40% - Ênfase3 4 3 3 5" xfId="12105" xr:uid="{00000000-0005-0000-0000-00000D210000}"/>
    <cellStyle name="40% - Ênfase3 4 3 3 6" xfId="14726" xr:uid="{00000000-0005-0000-0000-00000E210000}"/>
    <cellStyle name="40% - Ênfase3 4 3 4" xfId="1772" xr:uid="{00000000-0005-0000-0000-00000F210000}"/>
    <cellStyle name="40% - Ênfase3 4 3 4 2" xfId="4372" xr:uid="{00000000-0005-0000-0000-000010210000}"/>
    <cellStyle name="40% - Ênfase3 4 3 4 3" xfId="6951" xr:uid="{00000000-0005-0000-0000-000011210000}"/>
    <cellStyle name="40% - Ênfase3 4 3 4 4" xfId="9528" xr:uid="{00000000-0005-0000-0000-000012210000}"/>
    <cellStyle name="40% - Ênfase3 4 3 4 5" xfId="12106" xr:uid="{00000000-0005-0000-0000-000013210000}"/>
    <cellStyle name="40% - Ênfase3 4 3 4 6" xfId="14727" xr:uid="{00000000-0005-0000-0000-000014210000}"/>
    <cellStyle name="40% - Ênfase3 4 3 5" xfId="2963" xr:uid="{00000000-0005-0000-0000-000015210000}"/>
    <cellStyle name="40% - Ênfase3 4 3 6" xfId="5542" xr:uid="{00000000-0005-0000-0000-000016210000}"/>
    <cellStyle name="40% - Ênfase3 4 3 7" xfId="8119" xr:uid="{00000000-0005-0000-0000-000017210000}"/>
    <cellStyle name="40% - Ênfase3 4 3 8" xfId="10697" xr:uid="{00000000-0005-0000-0000-000018210000}"/>
    <cellStyle name="40% - Ênfase3 4 3 9" xfId="13318" xr:uid="{00000000-0005-0000-0000-000019210000}"/>
    <cellStyle name="40% - Ênfase3 4 4" xfId="583" xr:uid="{00000000-0005-0000-0000-00001A210000}"/>
    <cellStyle name="40% - Ênfase3 4 4 2" xfId="1773" xr:uid="{00000000-0005-0000-0000-00001B210000}"/>
    <cellStyle name="40% - Ênfase3 4 4 2 2" xfId="4373" xr:uid="{00000000-0005-0000-0000-00001C210000}"/>
    <cellStyle name="40% - Ênfase3 4 4 2 3" xfId="6952" xr:uid="{00000000-0005-0000-0000-00001D210000}"/>
    <cellStyle name="40% - Ênfase3 4 4 2 4" xfId="9529" xr:uid="{00000000-0005-0000-0000-00001E210000}"/>
    <cellStyle name="40% - Ênfase3 4 4 2 5" xfId="12107" xr:uid="{00000000-0005-0000-0000-00001F210000}"/>
    <cellStyle name="40% - Ênfase3 4 4 2 6" xfId="14728" xr:uid="{00000000-0005-0000-0000-000020210000}"/>
    <cellStyle name="40% - Ênfase3 4 4 3" xfId="1774" xr:uid="{00000000-0005-0000-0000-000021210000}"/>
    <cellStyle name="40% - Ênfase3 4 4 3 2" xfId="4374" xr:uid="{00000000-0005-0000-0000-000022210000}"/>
    <cellStyle name="40% - Ênfase3 4 4 3 3" xfId="6953" xr:uid="{00000000-0005-0000-0000-000023210000}"/>
    <cellStyle name="40% - Ênfase3 4 4 3 4" xfId="9530" xr:uid="{00000000-0005-0000-0000-000024210000}"/>
    <cellStyle name="40% - Ênfase3 4 4 3 5" xfId="12108" xr:uid="{00000000-0005-0000-0000-000025210000}"/>
    <cellStyle name="40% - Ênfase3 4 4 3 6" xfId="14729" xr:uid="{00000000-0005-0000-0000-000026210000}"/>
    <cellStyle name="40% - Ênfase3 4 4 4" xfId="1775" xr:uid="{00000000-0005-0000-0000-000027210000}"/>
    <cellStyle name="40% - Ênfase3 4 4 4 2" xfId="4375" xr:uid="{00000000-0005-0000-0000-000028210000}"/>
    <cellStyle name="40% - Ênfase3 4 4 4 3" xfId="6954" xr:uid="{00000000-0005-0000-0000-000029210000}"/>
    <cellStyle name="40% - Ênfase3 4 4 4 4" xfId="9531" xr:uid="{00000000-0005-0000-0000-00002A210000}"/>
    <cellStyle name="40% - Ênfase3 4 4 4 5" xfId="12109" xr:uid="{00000000-0005-0000-0000-00002B210000}"/>
    <cellStyle name="40% - Ênfase3 4 4 4 6" xfId="14730" xr:uid="{00000000-0005-0000-0000-00002C210000}"/>
    <cellStyle name="40% - Ênfase3 4 4 5" xfId="3184" xr:uid="{00000000-0005-0000-0000-00002D210000}"/>
    <cellStyle name="40% - Ênfase3 4 4 6" xfId="5763" xr:uid="{00000000-0005-0000-0000-00002E210000}"/>
    <cellStyle name="40% - Ênfase3 4 4 7" xfId="8340" xr:uid="{00000000-0005-0000-0000-00002F210000}"/>
    <cellStyle name="40% - Ênfase3 4 4 8" xfId="10918" xr:uid="{00000000-0005-0000-0000-000030210000}"/>
    <cellStyle name="40% - Ênfase3 4 4 9" xfId="13539" xr:uid="{00000000-0005-0000-0000-000031210000}"/>
    <cellStyle name="40% - Ênfase3 4 5" xfId="1776" xr:uid="{00000000-0005-0000-0000-000032210000}"/>
    <cellStyle name="40% - Ênfase3 4 5 2" xfId="4376" xr:uid="{00000000-0005-0000-0000-000033210000}"/>
    <cellStyle name="40% - Ênfase3 4 5 3" xfId="6955" xr:uid="{00000000-0005-0000-0000-000034210000}"/>
    <cellStyle name="40% - Ênfase3 4 5 4" xfId="9532" xr:uid="{00000000-0005-0000-0000-000035210000}"/>
    <cellStyle name="40% - Ênfase3 4 5 5" xfId="12110" xr:uid="{00000000-0005-0000-0000-000036210000}"/>
    <cellStyle name="40% - Ênfase3 4 5 6" xfId="14731" xr:uid="{00000000-0005-0000-0000-000037210000}"/>
    <cellStyle name="40% - Ênfase3 4 6" xfId="1777" xr:uid="{00000000-0005-0000-0000-000038210000}"/>
    <cellStyle name="40% - Ênfase3 4 6 2" xfId="4377" xr:uid="{00000000-0005-0000-0000-000039210000}"/>
    <cellStyle name="40% - Ênfase3 4 6 3" xfId="6956" xr:uid="{00000000-0005-0000-0000-00003A210000}"/>
    <cellStyle name="40% - Ênfase3 4 6 4" xfId="9533" xr:uid="{00000000-0005-0000-0000-00003B210000}"/>
    <cellStyle name="40% - Ênfase3 4 6 5" xfId="12111" xr:uid="{00000000-0005-0000-0000-00003C210000}"/>
    <cellStyle name="40% - Ênfase3 4 6 6" xfId="14732" xr:uid="{00000000-0005-0000-0000-00003D210000}"/>
    <cellStyle name="40% - Ênfase3 4 7" xfId="1778" xr:uid="{00000000-0005-0000-0000-00003E210000}"/>
    <cellStyle name="40% - Ênfase3 4 7 2" xfId="4378" xr:uid="{00000000-0005-0000-0000-00003F210000}"/>
    <cellStyle name="40% - Ênfase3 4 7 3" xfId="6957" xr:uid="{00000000-0005-0000-0000-000040210000}"/>
    <cellStyle name="40% - Ênfase3 4 7 4" xfId="9534" xr:uid="{00000000-0005-0000-0000-000041210000}"/>
    <cellStyle name="40% - Ênfase3 4 7 5" xfId="12112" xr:uid="{00000000-0005-0000-0000-000042210000}"/>
    <cellStyle name="40% - Ênfase3 4 7 6" xfId="14733" xr:uid="{00000000-0005-0000-0000-000043210000}"/>
    <cellStyle name="40% - Ênfase3 4 8" xfId="2741" xr:uid="{00000000-0005-0000-0000-000044210000}"/>
    <cellStyle name="40% - Ênfase3 4 9" xfId="5320" xr:uid="{00000000-0005-0000-0000-000045210000}"/>
    <cellStyle name="40% - Ênfase3 5" xfId="102" xr:uid="{00000000-0005-0000-0000-000046210000}"/>
    <cellStyle name="40% - Ênfase3 5 10" xfId="10441" xr:uid="{00000000-0005-0000-0000-000047210000}"/>
    <cellStyle name="40% - Ênfase3 5 11" xfId="13062" xr:uid="{00000000-0005-0000-0000-000048210000}"/>
    <cellStyle name="40% - Ênfase3 5 2" xfId="328" xr:uid="{00000000-0005-0000-0000-000049210000}"/>
    <cellStyle name="40% - Ênfase3 5 2 2" xfId="1779" xr:uid="{00000000-0005-0000-0000-00004A210000}"/>
    <cellStyle name="40% - Ênfase3 5 2 2 2" xfId="4379" xr:uid="{00000000-0005-0000-0000-00004B210000}"/>
    <cellStyle name="40% - Ênfase3 5 2 2 3" xfId="6958" xr:uid="{00000000-0005-0000-0000-00004C210000}"/>
    <cellStyle name="40% - Ênfase3 5 2 2 4" xfId="9535" xr:uid="{00000000-0005-0000-0000-00004D210000}"/>
    <cellStyle name="40% - Ênfase3 5 2 2 5" xfId="12113" xr:uid="{00000000-0005-0000-0000-00004E210000}"/>
    <cellStyle name="40% - Ênfase3 5 2 2 6" xfId="14734" xr:uid="{00000000-0005-0000-0000-00004F210000}"/>
    <cellStyle name="40% - Ênfase3 5 2 3" xfId="1780" xr:uid="{00000000-0005-0000-0000-000050210000}"/>
    <cellStyle name="40% - Ênfase3 5 2 3 2" xfId="4380" xr:uid="{00000000-0005-0000-0000-000051210000}"/>
    <cellStyle name="40% - Ênfase3 5 2 3 3" xfId="6959" xr:uid="{00000000-0005-0000-0000-000052210000}"/>
    <cellStyle name="40% - Ênfase3 5 2 3 4" xfId="9536" xr:uid="{00000000-0005-0000-0000-000053210000}"/>
    <cellStyle name="40% - Ênfase3 5 2 3 5" xfId="12114" xr:uid="{00000000-0005-0000-0000-000054210000}"/>
    <cellStyle name="40% - Ênfase3 5 2 3 6" xfId="14735" xr:uid="{00000000-0005-0000-0000-000055210000}"/>
    <cellStyle name="40% - Ênfase3 5 2 4" xfId="1781" xr:uid="{00000000-0005-0000-0000-000056210000}"/>
    <cellStyle name="40% - Ênfase3 5 2 4 2" xfId="4381" xr:uid="{00000000-0005-0000-0000-000057210000}"/>
    <cellStyle name="40% - Ênfase3 5 2 4 3" xfId="6960" xr:uid="{00000000-0005-0000-0000-000058210000}"/>
    <cellStyle name="40% - Ênfase3 5 2 4 4" xfId="9537" xr:uid="{00000000-0005-0000-0000-000059210000}"/>
    <cellStyle name="40% - Ênfase3 5 2 4 5" xfId="12115" xr:uid="{00000000-0005-0000-0000-00005A210000}"/>
    <cellStyle name="40% - Ênfase3 5 2 4 6" xfId="14736" xr:uid="{00000000-0005-0000-0000-00005B210000}"/>
    <cellStyle name="40% - Ênfase3 5 2 5" xfId="2929" xr:uid="{00000000-0005-0000-0000-00005C210000}"/>
    <cellStyle name="40% - Ênfase3 5 2 6" xfId="5508" xr:uid="{00000000-0005-0000-0000-00005D210000}"/>
    <cellStyle name="40% - Ênfase3 5 2 7" xfId="8085" xr:uid="{00000000-0005-0000-0000-00005E210000}"/>
    <cellStyle name="40% - Ênfase3 5 2 8" xfId="10663" xr:uid="{00000000-0005-0000-0000-00005F210000}"/>
    <cellStyle name="40% - Ênfase3 5 2 9" xfId="13284" xr:uid="{00000000-0005-0000-0000-000060210000}"/>
    <cellStyle name="40% - Ênfase3 5 3" xfId="549" xr:uid="{00000000-0005-0000-0000-000061210000}"/>
    <cellStyle name="40% - Ênfase3 5 3 2" xfId="1782" xr:uid="{00000000-0005-0000-0000-000062210000}"/>
    <cellStyle name="40% - Ênfase3 5 3 2 2" xfId="4382" xr:uid="{00000000-0005-0000-0000-000063210000}"/>
    <cellStyle name="40% - Ênfase3 5 3 2 3" xfId="6961" xr:uid="{00000000-0005-0000-0000-000064210000}"/>
    <cellStyle name="40% - Ênfase3 5 3 2 4" xfId="9538" xr:uid="{00000000-0005-0000-0000-000065210000}"/>
    <cellStyle name="40% - Ênfase3 5 3 2 5" xfId="12116" xr:uid="{00000000-0005-0000-0000-000066210000}"/>
    <cellStyle name="40% - Ênfase3 5 3 2 6" xfId="14737" xr:uid="{00000000-0005-0000-0000-000067210000}"/>
    <cellStyle name="40% - Ênfase3 5 3 3" xfId="1783" xr:uid="{00000000-0005-0000-0000-000068210000}"/>
    <cellStyle name="40% - Ênfase3 5 3 3 2" xfId="4383" xr:uid="{00000000-0005-0000-0000-000069210000}"/>
    <cellStyle name="40% - Ênfase3 5 3 3 3" xfId="6962" xr:uid="{00000000-0005-0000-0000-00006A210000}"/>
    <cellStyle name="40% - Ênfase3 5 3 3 4" xfId="9539" xr:uid="{00000000-0005-0000-0000-00006B210000}"/>
    <cellStyle name="40% - Ênfase3 5 3 3 5" xfId="12117" xr:uid="{00000000-0005-0000-0000-00006C210000}"/>
    <cellStyle name="40% - Ênfase3 5 3 3 6" xfId="14738" xr:uid="{00000000-0005-0000-0000-00006D210000}"/>
    <cellStyle name="40% - Ênfase3 5 3 4" xfId="3150" xr:uid="{00000000-0005-0000-0000-00006E210000}"/>
    <cellStyle name="40% - Ênfase3 5 3 5" xfId="5729" xr:uid="{00000000-0005-0000-0000-00006F210000}"/>
    <cellStyle name="40% - Ênfase3 5 3 6" xfId="8306" xr:uid="{00000000-0005-0000-0000-000070210000}"/>
    <cellStyle name="40% - Ênfase3 5 3 7" xfId="10884" xr:uid="{00000000-0005-0000-0000-000071210000}"/>
    <cellStyle name="40% - Ênfase3 5 3 8" xfId="13505" xr:uid="{00000000-0005-0000-0000-000072210000}"/>
    <cellStyle name="40% - Ênfase3 5 4" xfId="1784" xr:uid="{00000000-0005-0000-0000-000073210000}"/>
    <cellStyle name="40% - Ênfase3 5 4 2" xfId="4384" xr:uid="{00000000-0005-0000-0000-000074210000}"/>
    <cellStyle name="40% - Ênfase3 5 4 3" xfId="6963" xr:uid="{00000000-0005-0000-0000-000075210000}"/>
    <cellStyle name="40% - Ênfase3 5 4 4" xfId="9540" xr:uid="{00000000-0005-0000-0000-000076210000}"/>
    <cellStyle name="40% - Ênfase3 5 4 5" xfId="12118" xr:uid="{00000000-0005-0000-0000-000077210000}"/>
    <cellStyle name="40% - Ênfase3 5 4 6" xfId="14739" xr:uid="{00000000-0005-0000-0000-000078210000}"/>
    <cellStyle name="40% - Ênfase3 5 5" xfId="1785" xr:uid="{00000000-0005-0000-0000-000079210000}"/>
    <cellStyle name="40% - Ênfase3 5 5 2" xfId="4385" xr:uid="{00000000-0005-0000-0000-00007A210000}"/>
    <cellStyle name="40% - Ênfase3 5 5 3" xfId="6964" xr:uid="{00000000-0005-0000-0000-00007B210000}"/>
    <cellStyle name="40% - Ênfase3 5 5 4" xfId="9541" xr:uid="{00000000-0005-0000-0000-00007C210000}"/>
    <cellStyle name="40% - Ênfase3 5 5 5" xfId="12119" xr:uid="{00000000-0005-0000-0000-00007D210000}"/>
    <cellStyle name="40% - Ênfase3 5 5 6" xfId="14740" xr:uid="{00000000-0005-0000-0000-00007E210000}"/>
    <cellStyle name="40% - Ênfase3 5 6" xfId="1786" xr:uid="{00000000-0005-0000-0000-00007F210000}"/>
    <cellStyle name="40% - Ênfase3 5 6 2" xfId="4386" xr:uid="{00000000-0005-0000-0000-000080210000}"/>
    <cellStyle name="40% - Ênfase3 5 6 3" xfId="6965" xr:uid="{00000000-0005-0000-0000-000081210000}"/>
    <cellStyle name="40% - Ênfase3 5 6 4" xfId="9542" xr:uid="{00000000-0005-0000-0000-000082210000}"/>
    <cellStyle name="40% - Ênfase3 5 6 5" xfId="12120" xr:uid="{00000000-0005-0000-0000-000083210000}"/>
    <cellStyle name="40% - Ênfase3 5 6 6" xfId="14741" xr:uid="{00000000-0005-0000-0000-000084210000}"/>
    <cellStyle name="40% - Ênfase3 5 7" xfId="2707" xr:uid="{00000000-0005-0000-0000-000085210000}"/>
    <cellStyle name="40% - Ênfase3 5 8" xfId="5286" xr:uid="{00000000-0005-0000-0000-000086210000}"/>
    <cellStyle name="40% - Ênfase3 5 9" xfId="7863" xr:uid="{00000000-0005-0000-0000-000087210000}"/>
    <cellStyle name="40% - Ênfase3 6" xfId="199" xr:uid="{00000000-0005-0000-0000-000088210000}"/>
    <cellStyle name="40% - Ênfase3 6 10" xfId="10534" xr:uid="{00000000-0005-0000-0000-000089210000}"/>
    <cellStyle name="40% - Ênfase3 6 11" xfId="13155" xr:uid="{00000000-0005-0000-0000-00008A210000}"/>
    <cellStyle name="40% - Ênfase3 6 2" xfId="421" xr:uid="{00000000-0005-0000-0000-00008B210000}"/>
    <cellStyle name="40% - Ênfase3 6 2 2" xfId="1787" xr:uid="{00000000-0005-0000-0000-00008C210000}"/>
    <cellStyle name="40% - Ênfase3 6 2 2 2" xfId="4387" xr:uid="{00000000-0005-0000-0000-00008D210000}"/>
    <cellStyle name="40% - Ênfase3 6 2 2 3" xfId="6966" xr:uid="{00000000-0005-0000-0000-00008E210000}"/>
    <cellStyle name="40% - Ênfase3 6 2 2 4" xfId="9543" xr:uid="{00000000-0005-0000-0000-00008F210000}"/>
    <cellStyle name="40% - Ênfase3 6 2 2 5" xfId="12121" xr:uid="{00000000-0005-0000-0000-000090210000}"/>
    <cellStyle name="40% - Ênfase3 6 2 2 6" xfId="14742" xr:uid="{00000000-0005-0000-0000-000091210000}"/>
    <cellStyle name="40% - Ênfase3 6 2 3" xfId="1788" xr:uid="{00000000-0005-0000-0000-000092210000}"/>
    <cellStyle name="40% - Ênfase3 6 2 3 2" xfId="4388" xr:uid="{00000000-0005-0000-0000-000093210000}"/>
    <cellStyle name="40% - Ênfase3 6 2 3 3" xfId="6967" xr:uid="{00000000-0005-0000-0000-000094210000}"/>
    <cellStyle name="40% - Ênfase3 6 2 3 4" xfId="9544" xr:uid="{00000000-0005-0000-0000-000095210000}"/>
    <cellStyle name="40% - Ênfase3 6 2 3 5" xfId="12122" xr:uid="{00000000-0005-0000-0000-000096210000}"/>
    <cellStyle name="40% - Ênfase3 6 2 3 6" xfId="14743" xr:uid="{00000000-0005-0000-0000-000097210000}"/>
    <cellStyle name="40% - Ênfase3 6 2 4" xfId="1789" xr:uid="{00000000-0005-0000-0000-000098210000}"/>
    <cellStyle name="40% - Ênfase3 6 2 4 2" xfId="4389" xr:uid="{00000000-0005-0000-0000-000099210000}"/>
    <cellStyle name="40% - Ênfase3 6 2 4 3" xfId="6968" xr:uid="{00000000-0005-0000-0000-00009A210000}"/>
    <cellStyle name="40% - Ênfase3 6 2 4 4" xfId="9545" xr:uid="{00000000-0005-0000-0000-00009B210000}"/>
    <cellStyle name="40% - Ênfase3 6 2 4 5" xfId="12123" xr:uid="{00000000-0005-0000-0000-00009C210000}"/>
    <cellStyle name="40% - Ênfase3 6 2 4 6" xfId="14744" xr:uid="{00000000-0005-0000-0000-00009D210000}"/>
    <cellStyle name="40% - Ênfase3 6 2 5" xfId="3022" xr:uid="{00000000-0005-0000-0000-00009E210000}"/>
    <cellStyle name="40% - Ênfase3 6 2 6" xfId="5601" xr:uid="{00000000-0005-0000-0000-00009F210000}"/>
    <cellStyle name="40% - Ênfase3 6 2 7" xfId="8178" xr:uid="{00000000-0005-0000-0000-0000A0210000}"/>
    <cellStyle name="40% - Ênfase3 6 2 8" xfId="10756" xr:uid="{00000000-0005-0000-0000-0000A1210000}"/>
    <cellStyle name="40% - Ênfase3 6 2 9" xfId="13377" xr:uid="{00000000-0005-0000-0000-0000A2210000}"/>
    <cellStyle name="40% - Ênfase3 6 3" xfId="642" xr:uid="{00000000-0005-0000-0000-0000A3210000}"/>
    <cellStyle name="40% - Ênfase3 6 3 2" xfId="1790" xr:uid="{00000000-0005-0000-0000-0000A4210000}"/>
    <cellStyle name="40% - Ênfase3 6 3 2 2" xfId="4390" xr:uid="{00000000-0005-0000-0000-0000A5210000}"/>
    <cellStyle name="40% - Ênfase3 6 3 2 3" xfId="6969" xr:uid="{00000000-0005-0000-0000-0000A6210000}"/>
    <cellStyle name="40% - Ênfase3 6 3 2 4" xfId="9546" xr:uid="{00000000-0005-0000-0000-0000A7210000}"/>
    <cellStyle name="40% - Ênfase3 6 3 2 5" xfId="12124" xr:uid="{00000000-0005-0000-0000-0000A8210000}"/>
    <cellStyle name="40% - Ênfase3 6 3 2 6" xfId="14745" xr:uid="{00000000-0005-0000-0000-0000A9210000}"/>
    <cellStyle name="40% - Ênfase3 6 3 3" xfId="1791" xr:uid="{00000000-0005-0000-0000-0000AA210000}"/>
    <cellStyle name="40% - Ênfase3 6 3 3 2" xfId="4391" xr:uid="{00000000-0005-0000-0000-0000AB210000}"/>
    <cellStyle name="40% - Ênfase3 6 3 3 3" xfId="6970" xr:uid="{00000000-0005-0000-0000-0000AC210000}"/>
    <cellStyle name="40% - Ênfase3 6 3 3 4" xfId="9547" xr:uid="{00000000-0005-0000-0000-0000AD210000}"/>
    <cellStyle name="40% - Ênfase3 6 3 3 5" xfId="12125" xr:uid="{00000000-0005-0000-0000-0000AE210000}"/>
    <cellStyle name="40% - Ênfase3 6 3 3 6" xfId="14746" xr:uid="{00000000-0005-0000-0000-0000AF210000}"/>
    <cellStyle name="40% - Ênfase3 6 3 4" xfId="3243" xr:uid="{00000000-0005-0000-0000-0000B0210000}"/>
    <cellStyle name="40% - Ênfase3 6 3 5" xfId="5822" xr:uid="{00000000-0005-0000-0000-0000B1210000}"/>
    <cellStyle name="40% - Ênfase3 6 3 6" xfId="8399" xr:uid="{00000000-0005-0000-0000-0000B2210000}"/>
    <cellStyle name="40% - Ênfase3 6 3 7" xfId="10977" xr:uid="{00000000-0005-0000-0000-0000B3210000}"/>
    <cellStyle name="40% - Ênfase3 6 3 8" xfId="13598" xr:uid="{00000000-0005-0000-0000-0000B4210000}"/>
    <cellStyle name="40% - Ênfase3 6 4" xfId="1792" xr:uid="{00000000-0005-0000-0000-0000B5210000}"/>
    <cellStyle name="40% - Ênfase3 6 4 2" xfId="4392" xr:uid="{00000000-0005-0000-0000-0000B6210000}"/>
    <cellStyle name="40% - Ênfase3 6 4 3" xfId="6971" xr:uid="{00000000-0005-0000-0000-0000B7210000}"/>
    <cellStyle name="40% - Ênfase3 6 4 4" xfId="9548" xr:uid="{00000000-0005-0000-0000-0000B8210000}"/>
    <cellStyle name="40% - Ênfase3 6 4 5" xfId="12126" xr:uid="{00000000-0005-0000-0000-0000B9210000}"/>
    <cellStyle name="40% - Ênfase3 6 4 6" xfId="14747" xr:uid="{00000000-0005-0000-0000-0000BA210000}"/>
    <cellStyle name="40% - Ênfase3 6 5" xfId="1793" xr:uid="{00000000-0005-0000-0000-0000BB210000}"/>
    <cellStyle name="40% - Ênfase3 6 5 2" xfId="4393" xr:uid="{00000000-0005-0000-0000-0000BC210000}"/>
    <cellStyle name="40% - Ênfase3 6 5 3" xfId="6972" xr:uid="{00000000-0005-0000-0000-0000BD210000}"/>
    <cellStyle name="40% - Ênfase3 6 5 4" xfId="9549" xr:uid="{00000000-0005-0000-0000-0000BE210000}"/>
    <cellStyle name="40% - Ênfase3 6 5 5" xfId="12127" xr:uid="{00000000-0005-0000-0000-0000BF210000}"/>
    <cellStyle name="40% - Ênfase3 6 5 6" xfId="14748" xr:uid="{00000000-0005-0000-0000-0000C0210000}"/>
    <cellStyle name="40% - Ênfase3 6 6" xfId="1794" xr:uid="{00000000-0005-0000-0000-0000C1210000}"/>
    <cellStyle name="40% - Ênfase3 6 6 2" xfId="4394" xr:uid="{00000000-0005-0000-0000-0000C2210000}"/>
    <cellStyle name="40% - Ênfase3 6 6 3" xfId="6973" xr:uid="{00000000-0005-0000-0000-0000C3210000}"/>
    <cellStyle name="40% - Ênfase3 6 6 4" xfId="9550" xr:uid="{00000000-0005-0000-0000-0000C4210000}"/>
    <cellStyle name="40% - Ênfase3 6 6 5" xfId="12128" xr:uid="{00000000-0005-0000-0000-0000C5210000}"/>
    <cellStyle name="40% - Ênfase3 6 6 6" xfId="14749" xr:uid="{00000000-0005-0000-0000-0000C6210000}"/>
    <cellStyle name="40% - Ênfase3 6 7" xfId="2800" xr:uid="{00000000-0005-0000-0000-0000C7210000}"/>
    <cellStyle name="40% - Ênfase3 6 8" xfId="5379" xr:uid="{00000000-0005-0000-0000-0000C8210000}"/>
    <cellStyle name="40% - Ênfase3 6 9" xfId="7956" xr:uid="{00000000-0005-0000-0000-0000C9210000}"/>
    <cellStyle name="40% - Ênfase3 7" xfId="295" xr:uid="{00000000-0005-0000-0000-0000CA210000}"/>
    <cellStyle name="40% - Ênfase3 7 2" xfId="1795" xr:uid="{00000000-0005-0000-0000-0000CB210000}"/>
    <cellStyle name="40% - Ênfase3 7 2 2" xfId="4395" xr:uid="{00000000-0005-0000-0000-0000CC210000}"/>
    <cellStyle name="40% - Ênfase3 7 2 3" xfId="6974" xr:uid="{00000000-0005-0000-0000-0000CD210000}"/>
    <cellStyle name="40% - Ênfase3 7 2 4" xfId="9551" xr:uid="{00000000-0005-0000-0000-0000CE210000}"/>
    <cellStyle name="40% - Ênfase3 7 2 5" xfId="12129" xr:uid="{00000000-0005-0000-0000-0000CF210000}"/>
    <cellStyle name="40% - Ênfase3 7 2 6" xfId="14750" xr:uid="{00000000-0005-0000-0000-0000D0210000}"/>
    <cellStyle name="40% - Ênfase3 7 3" xfId="1796" xr:uid="{00000000-0005-0000-0000-0000D1210000}"/>
    <cellStyle name="40% - Ênfase3 7 3 2" xfId="4396" xr:uid="{00000000-0005-0000-0000-0000D2210000}"/>
    <cellStyle name="40% - Ênfase3 7 3 3" xfId="6975" xr:uid="{00000000-0005-0000-0000-0000D3210000}"/>
    <cellStyle name="40% - Ênfase3 7 3 4" xfId="9552" xr:uid="{00000000-0005-0000-0000-0000D4210000}"/>
    <cellStyle name="40% - Ênfase3 7 3 5" xfId="12130" xr:uid="{00000000-0005-0000-0000-0000D5210000}"/>
    <cellStyle name="40% - Ênfase3 7 3 6" xfId="14751" xr:uid="{00000000-0005-0000-0000-0000D6210000}"/>
    <cellStyle name="40% - Ênfase3 7 4" xfId="1797" xr:uid="{00000000-0005-0000-0000-0000D7210000}"/>
    <cellStyle name="40% - Ênfase3 7 4 2" xfId="4397" xr:uid="{00000000-0005-0000-0000-0000D8210000}"/>
    <cellStyle name="40% - Ênfase3 7 4 3" xfId="6976" xr:uid="{00000000-0005-0000-0000-0000D9210000}"/>
    <cellStyle name="40% - Ênfase3 7 4 4" xfId="9553" xr:uid="{00000000-0005-0000-0000-0000DA210000}"/>
    <cellStyle name="40% - Ênfase3 7 4 5" xfId="12131" xr:uid="{00000000-0005-0000-0000-0000DB210000}"/>
    <cellStyle name="40% - Ênfase3 7 4 6" xfId="14752" xr:uid="{00000000-0005-0000-0000-0000DC210000}"/>
    <cellStyle name="40% - Ênfase3 7 5" xfId="2896" xr:uid="{00000000-0005-0000-0000-0000DD210000}"/>
    <cellStyle name="40% - Ênfase3 7 6" xfId="5475" xr:uid="{00000000-0005-0000-0000-0000DE210000}"/>
    <cellStyle name="40% - Ênfase3 7 7" xfId="8052" xr:uid="{00000000-0005-0000-0000-0000DF210000}"/>
    <cellStyle name="40% - Ênfase3 7 8" xfId="10630" xr:uid="{00000000-0005-0000-0000-0000E0210000}"/>
    <cellStyle name="40% - Ênfase3 7 9" xfId="13251" xr:uid="{00000000-0005-0000-0000-0000E1210000}"/>
    <cellStyle name="40% - Ênfase3 8" xfId="516" xr:uid="{00000000-0005-0000-0000-0000E2210000}"/>
    <cellStyle name="40% - Ênfase3 8 2" xfId="1798" xr:uid="{00000000-0005-0000-0000-0000E3210000}"/>
    <cellStyle name="40% - Ênfase3 8 2 2" xfId="4398" xr:uid="{00000000-0005-0000-0000-0000E4210000}"/>
    <cellStyle name="40% - Ênfase3 8 2 3" xfId="6977" xr:uid="{00000000-0005-0000-0000-0000E5210000}"/>
    <cellStyle name="40% - Ênfase3 8 2 4" xfId="9554" xr:uid="{00000000-0005-0000-0000-0000E6210000}"/>
    <cellStyle name="40% - Ênfase3 8 2 5" xfId="12132" xr:uid="{00000000-0005-0000-0000-0000E7210000}"/>
    <cellStyle name="40% - Ênfase3 8 2 6" xfId="14753" xr:uid="{00000000-0005-0000-0000-0000E8210000}"/>
    <cellStyle name="40% - Ênfase3 8 3" xfId="1799" xr:uid="{00000000-0005-0000-0000-0000E9210000}"/>
    <cellStyle name="40% - Ênfase3 8 3 2" xfId="4399" xr:uid="{00000000-0005-0000-0000-0000EA210000}"/>
    <cellStyle name="40% - Ênfase3 8 3 3" xfId="6978" xr:uid="{00000000-0005-0000-0000-0000EB210000}"/>
    <cellStyle name="40% - Ênfase3 8 3 4" xfId="9555" xr:uid="{00000000-0005-0000-0000-0000EC210000}"/>
    <cellStyle name="40% - Ênfase3 8 3 5" xfId="12133" xr:uid="{00000000-0005-0000-0000-0000ED210000}"/>
    <cellStyle name="40% - Ênfase3 8 3 6" xfId="14754" xr:uid="{00000000-0005-0000-0000-0000EE210000}"/>
    <cellStyle name="40% - Ênfase3 8 4" xfId="1800" xr:uid="{00000000-0005-0000-0000-0000EF210000}"/>
    <cellStyle name="40% - Ênfase3 8 4 2" xfId="4400" xr:uid="{00000000-0005-0000-0000-0000F0210000}"/>
    <cellStyle name="40% - Ênfase3 8 4 3" xfId="6979" xr:uid="{00000000-0005-0000-0000-0000F1210000}"/>
    <cellStyle name="40% - Ênfase3 8 4 4" xfId="9556" xr:uid="{00000000-0005-0000-0000-0000F2210000}"/>
    <cellStyle name="40% - Ênfase3 8 4 5" xfId="12134" xr:uid="{00000000-0005-0000-0000-0000F3210000}"/>
    <cellStyle name="40% - Ênfase3 8 4 6" xfId="14755" xr:uid="{00000000-0005-0000-0000-0000F4210000}"/>
    <cellStyle name="40% - Ênfase3 8 5" xfId="3117" xr:uid="{00000000-0005-0000-0000-0000F5210000}"/>
    <cellStyle name="40% - Ênfase3 8 6" xfId="5696" xr:uid="{00000000-0005-0000-0000-0000F6210000}"/>
    <cellStyle name="40% - Ênfase3 8 7" xfId="8273" xr:uid="{00000000-0005-0000-0000-0000F7210000}"/>
    <cellStyle name="40% - Ênfase3 8 8" xfId="10851" xr:uid="{00000000-0005-0000-0000-0000F8210000}"/>
    <cellStyle name="40% - Ênfase3 8 9" xfId="13472" xr:uid="{00000000-0005-0000-0000-0000F9210000}"/>
    <cellStyle name="40% - Ênfase3 9" xfId="1801" xr:uid="{00000000-0005-0000-0000-0000FA210000}"/>
    <cellStyle name="40% - Ênfase3 9 2" xfId="4401" xr:uid="{00000000-0005-0000-0000-0000FB210000}"/>
    <cellStyle name="40% - Ênfase3 9 3" xfId="6980" xr:uid="{00000000-0005-0000-0000-0000FC210000}"/>
    <cellStyle name="40% - Ênfase3 9 4" xfId="9557" xr:uid="{00000000-0005-0000-0000-0000FD210000}"/>
    <cellStyle name="40% - Ênfase3 9 5" xfId="12135" xr:uid="{00000000-0005-0000-0000-0000FE210000}"/>
    <cellStyle name="40% - Ênfase3 9 6" xfId="14756" xr:uid="{00000000-0005-0000-0000-0000FF210000}"/>
    <cellStyle name="40% - Ênfase4" xfId="43" builtinId="43" customBuiltin="1"/>
    <cellStyle name="40% - Ênfase4 10" xfId="1802" xr:uid="{00000000-0005-0000-0000-000001220000}"/>
    <cellStyle name="40% - Ênfase4 10 2" xfId="4402" xr:uid="{00000000-0005-0000-0000-000002220000}"/>
    <cellStyle name="40% - Ênfase4 10 3" xfId="6981" xr:uid="{00000000-0005-0000-0000-000003220000}"/>
    <cellStyle name="40% - Ênfase4 10 4" xfId="9558" xr:uid="{00000000-0005-0000-0000-000004220000}"/>
    <cellStyle name="40% - Ênfase4 10 5" xfId="12136" xr:uid="{00000000-0005-0000-0000-000005220000}"/>
    <cellStyle name="40% - Ênfase4 10 6" xfId="14757" xr:uid="{00000000-0005-0000-0000-000006220000}"/>
    <cellStyle name="40% - Ênfase4 11" xfId="1803" xr:uid="{00000000-0005-0000-0000-000007220000}"/>
    <cellStyle name="40% - Ênfase4 11 2" xfId="4403" xr:uid="{00000000-0005-0000-0000-000008220000}"/>
    <cellStyle name="40% - Ênfase4 11 3" xfId="6982" xr:uid="{00000000-0005-0000-0000-000009220000}"/>
    <cellStyle name="40% - Ênfase4 11 4" xfId="9559" xr:uid="{00000000-0005-0000-0000-00000A220000}"/>
    <cellStyle name="40% - Ênfase4 11 5" xfId="12137" xr:uid="{00000000-0005-0000-0000-00000B220000}"/>
    <cellStyle name="40% - Ênfase4 11 6" xfId="14758" xr:uid="{00000000-0005-0000-0000-00000C220000}"/>
    <cellStyle name="40% - Ênfase4 12" xfId="2649" xr:uid="{00000000-0005-0000-0000-00000D220000}"/>
    <cellStyle name="40% - Ênfase4 12 2" xfId="5232" xr:uid="{00000000-0005-0000-0000-00000E220000}"/>
    <cellStyle name="40% - Ênfase4 12 3" xfId="7811" xr:uid="{00000000-0005-0000-0000-00000F220000}"/>
    <cellStyle name="40% - Ênfase4 12 4" xfId="10388" xr:uid="{00000000-0005-0000-0000-000010220000}"/>
    <cellStyle name="40% - Ênfase4 12 5" xfId="12966" xr:uid="{00000000-0005-0000-0000-000011220000}"/>
    <cellStyle name="40% - Ênfase4 12 6" xfId="15587" xr:uid="{00000000-0005-0000-0000-000012220000}"/>
    <cellStyle name="40% - Ênfase4 13" xfId="2675" xr:uid="{00000000-0005-0000-0000-000013220000}"/>
    <cellStyle name="40% - Ênfase4 14" xfId="5254" xr:uid="{00000000-0005-0000-0000-000014220000}"/>
    <cellStyle name="40% - Ênfase4 15" xfId="7831" xr:uid="{00000000-0005-0000-0000-000015220000}"/>
    <cellStyle name="40% - Ênfase4 16" xfId="10409" xr:uid="{00000000-0005-0000-0000-000016220000}"/>
    <cellStyle name="40% - Ênfase4 17" xfId="12981" xr:uid="{00000000-0005-0000-0000-000017220000}"/>
    <cellStyle name="40% - Ênfase4 18" xfId="13030" xr:uid="{00000000-0005-0000-0000-000018220000}"/>
    <cellStyle name="40% - Ênfase4 2" xfId="87" xr:uid="{00000000-0005-0000-0000-000019220000}"/>
    <cellStyle name="40% - Ênfase4 2 10" xfId="1804" xr:uid="{00000000-0005-0000-0000-00001A220000}"/>
    <cellStyle name="40% - Ênfase4 2 10 2" xfId="4404" xr:uid="{00000000-0005-0000-0000-00001B220000}"/>
    <cellStyle name="40% - Ênfase4 2 10 3" xfId="6983" xr:uid="{00000000-0005-0000-0000-00001C220000}"/>
    <cellStyle name="40% - Ênfase4 2 10 4" xfId="9560" xr:uid="{00000000-0005-0000-0000-00001D220000}"/>
    <cellStyle name="40% - Ênfase4 2 10 5" xfId="12138" xr:uid="{00000000-0005-0000-0000-00001E220000}"/>
    <cellStyle name="40% - Ênfase4 2 10 6" xfId="14759" xr:uid="{00000000-0005-0000-0000-00001F220000}"/>
    <cellStyle name="40% - Ênfase4 2 11" xfId="2693" xr:uid="{00000000-0005-0000-0000-000020220000}"/>
    <cellStyle name="40% - Ênfase4 2 12" xfId="5272" xr:uid="{00000000-0005-0000-0000-000021220000}"/>
    <cellStyle name="40% - Ênfase4 2 13" xfId="7849" xr:uid="{00000000-0005-0000-0000-000022220000}"/>
    <cellStyle name="40% - Ênfase4 2 14" xfId="10427" xr:uid="{00000000-0005-0000-0000-000023220000}"/>
    <cellStyle name="40% - Ênfase4 2 15" xfId="13048" xr:uid="{00000000-0005-0000-0000-000024220000}"/>
    <cellStyle name="40% - Ênfase4 2 2" xfId="162" xr:uid="{00000000-0005-0000-0000-000025220000}"/>
    <cellStyle name="40% - Ênfase4 2 2 10" xfId="7919" xr:uid="{00000000-0005-0000-0000-000026220000}"/>
    <cellStyle name="40% - Ênfase4 2 2 11" xfId="10497" xr:uid="{00000000-0005-0000-0000-000027220000}"/>
    <cellStyle name="40% - Ênfase4 2 2 12" xfId="13118" xr:uid="{00000000-0005-0000-0000-000028220000}"/>
    <cellStyle name="40% - Ênfase4 2 2 2" xfId="258" xr:uid="{00000000-0005-0000-0000-000029220000}"/>
    <cellStyle name="40% - Ênfase4 2 2 2 10" xfId="10593" xr:uid="{00000000-0005-0000-0000-00002A220000}"/>
    <cellStyle name="40% - Ênfase4 2 2 2 11" xfId="13214" xr:uid="{00000000-0005-0000-0000-00002B220000}"/>
    <cellStyle name="40% - Ênfase4 2 2 2 2" xfId="479" xr:uid="{00000000-0005-0000-0000-00002C220000}"/>
    <cellStyle name="40% - Ênfase4 2 2 2 2 2" xfId="1805" xr:uid="{00000000-0005-0000-0000-00002D220000}"/>
    <cellStyle name="40% - Ênfase4 2 2 2 2 2 2" xfId="4405" xr:uid="{00000000-0005-0000-0000-00002E220000}"/>
    <cellStyle name="40% - Ênfase4 2 2 2 2 2 3" xfId="6984" xr:uid="{00000000-0005-0000-0000-00002F220000}"/>
    <cellStyle name="40% - Ênfase4 2 2 2 2 2 4" xfId="9561" xr:uid="{00000000-0005-0000-0000-000030220000}"/>
    <cellStyle name="40% - Ênfase4 2 2 2 2 2 5" xfId="12139" xr:uid="{00000000-0005-0000-0000-000031220000}"/>
    <cellStyle name="40% - Ênfase4 2 2 2 2 2 6" xfId="14760" xr:uid="{00000000-0005-0000-0000-000032220000}"/>
    <cellStyle name="40% - Ênfase4 2 2 2 2 3" xfId="1806" xr:uid="{00000000-0005-0000-0000-000033220000}"/>
    <cellStyle name="40% - Ênfase4 2 2 2 2 3 2" xfId="4406" xr:uid="{00000000-0005-0000-0000-000034220000}"/>
    <cellStyle name="40% - Ênfase4 2 2 2 2 3 3" xfId="6985" xr:uid="{00000000-0005-0000-0000-000035220000}"/>
    <cellStyle name="40% - Ênfase4 2 2 2 2 3 4" xfId="9562" xr:uid="{00000000-0005-0000-0000-000036220000}"/>
    <cellStyle name="40% - Ênfase4 2 2 2 2 3 5" xfId="12140" xr:uid="{00000000-0005-0000-0000-000037220000}"/>
    <cellStyle name="40% - Ênfase4 2 2 2 2 3 6" xfId="14761" xr:uid="{00000000-0005-0000-0000-000038220000}"/>
    <cellStyle name="40% - Ênfase4 2 2 2 2 4" xfId="1807" xr:uid="{00000000-0005-0000-0000-000039220000}"/>
    <cellStyle name="40% - Ênfase4 2 2 2 2 4 2" xfId="4407" xr:uid="{00000000-0005-0000-0000-00003A220000}"/>
    <cellStyle name="40% - Ênfase4 2 2 2 2 4 3" xfId="6986" xr:uid="{00000000-0005-0000-0000-00003B220000}"/>
    <cellStyle name="40% - Ênfase4 2 2 2 2 4 4" xfId="9563" xr:uid="{00000000-0005-0000-0000-00003C220000}"/>
    <cellStyle name="40% - Ênfase4 2 2 2 2 4 5" xfId="12141" xr:uid="{00000000-0005-0000-0000-00003D220000}"/>
    <cellStyle name="40% - Ênfase4 2 2 2 2 4 6" xfId="14762" xr:uid="{00000000-0005-0000-0000-00003E220000}"/>
    <cellStyle name="40% - Ênfase4 2 2 2 2 5" xfId="3080" xr:uid="{00000000-0005-0000-0000-00003F220000}"/>
    <cellStyle name="40% - Ênfase4 2 2 2 2 6" xfId="5659" xr:uid="{00000000-0005-0000-0000-000040220000}"/>
    <cellStyle name="40% - Ênfase4 2 2 2 2 7" xfId="8236" xr:uid="{00000000-0005-0000-0000-000041220000}"/>
    <cellStyle name="40% - Ênfase4 2 2 2 2 8" xfId="10814" xr:uid="{00000000-0005-0000-0000-000042220000}"/>
    <cellStyle name="40% - Ênfase4 2 2 2 2 9" xfId="13435" xr:uid="{00000000-0005-0000-0000-000043220000}"/>
    <cellStyle name="40% - Ênfase4 2 2 2 3" xfId="700" xr:uid="{00000000-0005-0000-0000-000044220000}"/>
    <cellStyle name="40% - Ênfase4 2 2 2 3 2" xfId="1808" xr:uid="{00000000-0005-0000-0000-000045220000}"/>
    <cellStyle name="40% - Ênfase4 2 2 2 3 2 2" xfId="4408" xr:uid="{00000000-0005-0000-0000-000046220000}"/>
    <cellStyle name="40% - Ênfase4 2 2 2 3 2 3" xfId="6987" xr:uid="{00000000-0005-0000-0000-000047220000}"/>
    <cellStyle name="40% - Ênfase4 2 2 2 3 2 4" xfId="9564" xr:uid="{00000000-0005-0000-0000-000048220000}"/>
    <cellStyle name="40% - Ênfase4 2 2 2 3 2 5" xfId="12142" xr:uid="{00000000-0005-0000-0000-000049220000}"/>
    <cellStyle name="40% - Ênfase4 2 2 2 3 2 6" xfId="14763" xr:uid="{00000000-0005-0000-0000-00004A220000}"/>
    <cellStyle name="40% - Ênfase4 2 2 2 3 3" xfId="1809" xr:uid="{00000000-0005-0000-0000-00004B220000}"/>
    <cellStyle name="40% - Ênfase4 2 2 2 3 3 2" xfId="4409" xr:uid="{00000000-0005-0000-0000-00004C220000}"/>
    <cellStyle name="40% - Ênfase4 2 2 2 3 3 3" xfId="6988" xr:uid="{00000000-0005-0000-0000-00004D220000}"/>
    <cellStyle name="40% - Ênfase4 2 2 2 3 3 4" xfId="9565" xr:uid="{00000000-0005-0000-0000-00004E220000}"/>
    <cellStyle name="40% - Ênfase4 2 2 2 3 3 5" xfId="12143" xr:uid="{00000000-0005-0000-0000-00004F220000}"/>
    <cellStyle name="40% - Ênfase4 2 2 2 3 3 6" xfId="14764" xr:uid="{00000000-0005-0000-0000-000050220000}"/>
    <cellStyle name="40% - Ênfase4 2 2 2 3 4" xfId="3301" xr:uid="{00000000-0005-0000-0000-000051220000}"/>
    <cellStyle name="40% - Ênfase4 2 2 2 3 5" xfId="5880" xr:uid="{00000000-0005-0000-0000-000052220000}"/>
    <cellStyle name="40% - Ênfase4 2 2 2 3 6" xfId="8457" xr:uid="{00000000-0005-0000-0000-000053220000}"/>
    <cellStyle name="40% - Ênfase4 2 2 2 3 7" xfId="11035" xr:uid="{00000000-0005-0000-0000-000054220000}"/>
    <cellStyle name="40% - Ênfase4 2 2 2 3 8" xfId="13656" xr:uid="{00000000-0005-0000-0000-000055220000}"/>
    <cellStyle name="40% - Ênfase4 2 2 2 4" xfId="1810" xr:uid="{00000000-0005-0000-0000-000056220000}"/>
    <cellStyle name="40% - Ênfase4 2 2 2 4 2" xfId="4410" xr:uid="{00000000-0005-0000-0000-000057220000}"/>
    <cellStyle name="40% - Ênfase4 2 2 2 4 3" xfId="6989" xr:uid="{00000000-0005-0000-0000-000058220000}"/>
    <cellStyle name="40% - Ênfase4 2 2 2 4 4" xfId="9566" xr:uid="{00000000-0005-0000-0000-000059220000}"/>
    <cellStyle name="40% - Ênfase4 2 2 2 4 5" xfId="12144" xr:uid="{00000000-0005-0000-0000-00005A220000}"/>
    <cellStyle name="40% - Ênfase4 2 2 2 4 6" xfId="14765" xr:uid="{00000000-0005-0000-0000-00005B220000}"/>
    <cellStyle name="40% - Ênfase4 2 2 2 5" xfId="1811" xr:uid="{00000000-0005-0000-0000-00005C220000}"/>
    <cellStyle name="40% - Ênfase4 2 2 2 5 2" xfId="4411" xr:uid="{00000000-0005-0000-0000-00005D220000}"/>
    <cellStyle name="40% - Ênfase4 2 2 2 5 3" xfId="6990" xr:uid="{00000000-0005-0000-0000-00005E220000}"/>
    <cellStyle name="40% - Ênfase4 2 2 2 5 4" xfId="9567" xr:uid="{00000000-0005-0000-0000-00005F220000}"/>
    <cellStyle name="40% - Ênfase4 2 2 2 5 5" xfId="12145" xr:uid="{00000000-0005-0000-0000-000060220000}"/>
    <cellStyle name="40% - Ênfase4 2 2 2 5 6" xfId="14766" xr:uid="{00000000-0005-0000-0000-000061220000}"/>
    <cellStyle name="40% - Ênfase4 2 2 2 6" xfId="1812" xr:uid="{00000000-0005-0000-0000-000062220000}"/>
    <cellStyle name="40% - Ênfase4 2 2 2 6 2" xfId="4412" xr:uid="{00000000-0005-0000-0000-000063220000}"/>
    <cellStyle name="40% - Ênfase4 2 2 2 6 3" xfId="6991" xr:uid="{00000000-0005-0000-0000-000064220000}"/>
    <cellStyle name="40% - Ênfase4 2 2 2 6 4" xfId="9568" xr:uid="{00000000-0005-0000-0000-000065220000}"/>
    <cellStyle name="40% - Ênfase4 2 2 2 6 5" xfId="12146" xr:uid="{00000000-0005-0000-0000-000066220000}"/>
    <cellStyle name="40% - Ênfase4 2 2 2 6 6" xfId="14767" xr:uid="{00000000-0005-0000-0000-000067220000}"/>
    <cellStyle name="40% - Ênfase4 2 2 2 7" xfId="2859" xr:uid="{00000000-0005-0000-0000-000068220000}"/>
    <cellStyle name="40% - Ênfase4 2 2 2 8" xfId="5438" xr:uid="{00000000-0005-0000-0000-000069220000}"/>
    <cellStyle name="40% - Ênfase4 2 2 2 9" xfId="8015" xr:uid="{00000000-0005-0000-0000-00006A220000}"/>
    <cellStyle name="40% - Ênfase4 2 2 3" xfId="384" xr:uid="{00000000-0005-0000-0000-00006B220000}"/>
    <cellStyle name="40% - Ênfase4 2 2 3 2" xfId="1813" xr:uid="{00000000-0005-0000-0000-00006C220000}"/>
    <cellStyle name="40% - Ênfase4 2 2 3 2 2" xfId="4413" xr:uid="{00000000-0005-0000-0000-00006D220000}"/>
    <cellStyle name="40% - Ênfase4 2 2 3 2 3" xfId="6992" xr:uid="{00000000-0005-0000-0000-00006E220000}"/>
    <cellStyle name="40% - Ênfase4 2 2 3 2 4" xfId="9569" xr:uid="{00000000-0005-0000-0000-00006F220000}"/>
    <cellStyle name="40% - Ênfase4 2 2 3 2 5" xfId="12147" xr:uid="{00000000-0005-0000-0000-000070220000}"/>
    <cellStyle name="40% - Ênfase4 2 2 3 2 6" xfId="14768" xr:uid="{00000000-0005-0000-0000-000071220000}"/>
    <cellStyle name="40% - Ênfase4 2 2 3 3" xfId="1814" xr:uid="{00000000-0005-0000-0000-000072220000}"/>
    <cellStyle name="40% - Ênfase4 2 2 3 3 2" xfId="4414" xr:uid="{00000000-0005-0000-0000-000073220000}"/>
    <cellStyle name="40% - Ênfase4 2 2 3 3 3" xfId="6993" xr:uid="{00000000-0005-0000-0000-000074220000}"/>
    <cellStyle name="40% - Ênfase4 2 2 3 3 4" xfId="9570" xr:uid="{00000000-0005-0000-0000-000075220000}"/>
    <cellStyle name="40% - Ênfase4 2 2 3 3 5" xfId="12148" xr:uid="{00000000-0005-0000-0000-000076220000}"/>
    <cellStyle name="40% - Ênfase4 2 2 3 3 6" xfId="14769" xr:uid="{00000000-0005-0000-0000-000077220000}"/>
    <cellStyle name="40% - Ênfase4 2 2 3 4" xfId="1815" xr:uid="{00000000-0005-0000-0000-000078220000}"/>
    <cellStyle name="40% - Ênfase4 2 2 3 4 2" xfId="4415" xr:uid="{00000000-0005-0000-0000-000079220000}"/>
    <cellStyle name="40% - Ênfase4 2 2 3 4 3" xfId="6994" xr:uid="{00000000-0005-0000-0000-00007A220000}"/>
    <cellStyle name="40% - Ênfase4 2 2 3 4 4" xfId="9571" xr:uid="{00000000-0005-0000-0000-00007B220000}"/>
    <cellStyle name="40% - Ênfase4 2 2 3 4 5" xfId="12149" xr:uid="{00000000-0005-0000-0000-00007C220000}"/>
    <cellStyle name="40% - Ênfase4 2 2 3 4 6" xfId="14770" xr:uid="{00000000-0005-0000-0000-00007D220000}"/>
    <cellStyle name="40% - Ênfase4 2 2 3 5" xfId="2985" xr:uid="{00000000-0005-0000-0000-00007E220000}"/>
    <cellStyle name="40% - Ênfase4 2 2 3 6" xfId="5564" xr:uid="{00000000-0005-0000-0000-00007F220000}"/>
    <cellStyle name="40% - Ênfase4 2 2 3 7" xfId="8141" xr:uid="{00000000-0005-0000-0000-000080220000}"/>
    <cellStyle name="40% - Ênfase4 2 2 3 8" xfId="10719" xr:uid="{00000000-0005-0000-0000-000081220000}"/>
    <cellStyle name="40% - Ênfase4 2 2 3 9" xfId="13340" xr:uid="{00000000-0005-0000-0000-000082220000}"/>
    <cellStyle name="40% - Ênfase4 2 2 4" xfId="605" xr:uid="{00000000-0005-0000-0000-000083220000}"/>
    <cellStyle name="40% - Ênfase4 2 2 4 2" xfId="1816" xr:uid="{00000000-0005-0000-0000-000084220000}"/>
    <cellStyle name="40% - Ênfase4 2 2 4 2 2" xfId="4416" xr:uid="{00000000-0005-0000-0000-000085220000}"/>
    <cellStyle name="40% - Ênfase4 2 2 4 2 3" xfId="6995" xr:uid="{00000000-0005-0000-0000-000086220000}"/>
    <cellStyle name="40% - Ênfase4 2 2 4 2 4" xfId="9572" xr:uid="{00000000-0005-0000-0000-000087220000}"/>
    <cellStyle name="40% - Ênfase4 2 2 4 2 5" xfId="12150" xr:uid="{00000000-0005-0000-0000-000088220000}"/>
    <cellStyle name="40% - Ênfase4 2 2 4 2 6" xfId="14771" xr:uid="{00000000-0005-0000-0000-000089220000}"/>
    <cellStyle name="40% - Ênfase4 2 2 4 3" xfId="1817" xr:uid="{00000000-0005-0000-0000-00008A220000}"/>
    <cellStyle name="40% - Ênfase4 2 2 4 3 2" xfId="4417" xr:uid="{00000000-0005-0000-0000-00008B220000}"/>
    <cellStyle name="40% - Ênfase4 2 2 4 3 3" xfId="6996" xr:uid="{00000000-0005-0000-0000-00008C220000}"/>
    <cellStyle name="40% - Ênfase4 2 2 4 3 4" xfId="9573" xr:uid="{00000000-0005-0000-0000-00008D220000}"/>
    <cellStyle name="40% - Ênfase4 2 2 4 3 5" xfId="12151" xr:uid="{00000000-0005-0000-0000-00008E220000}"/>
    <cellStyle name="40% - Ênfase4 2 2 4 3 6" xfId="14772" xr:uid="{00000000-0005-0000-0000-00008F220000}"/>
    <cellStyle name="40% - Ênfase4 2 2 4 4" xfId="1818" xr:uid="{00000000-0005-0000-0000-000090220000}"/>
    <cellStyle name="40% - Ênfase4 2 2 4 4 2" xfId="4418" xr:uid="{00000000-0005-0000-0000-000091220000}"/>
    <cellStyle name="40% - Ênfase4 2 2 4 4 3" xfId="6997" xr:uid="{00000000-0005-0000-0000-000092220000}"/>
    <cellStyle name="40% - Ênfase4 2 2 4 4 4" xfId="9574" xr:uid="{00000000-0005-0000-0000-000093220000}"/>
    <cellStyle name="40% - Ênfase4 2 2 4 4 5" xfId="12152" xr:uid="{00000000-0005-0000-0000-000094220000}"/>
    <cellStyle name="40% - Ênfase4 2 2 4 4 6" xfId="14773" xr:uid="{00000000-0005-0000-0000-000095220000}"/>
    <cellStyle name="40% - Ênfase4 2 2 4 5" xfId="3206" xr:uid="{00000000-0005-0000-0000-000096220000}"/>
    <cellStyle name="40% - Ênfase4 2 2 4 6" xfId="5785" xr:uid="{00000000-0005-0000-0000-000097220000}"/>
    <cellStyle name="40% - Ênfase4 2 2 4 7" xfId="8362" xr:uid="{00000000-0005-0000-0000-000098220000}"/>
    <cellStyle name="40% - Ênfase4 2 2 4 8" xfId="10940" xr:uid="{00000000-0005-0000-0000-000099220000}"/>
    <cellStyle name="40% - Ênfase4 2 2 4 9" xfId="13561" xr:uid="{00000000-0005-0000-0000-00009A220000}"/>
    <cellStyle name="40% - Ênfase4 2 2 5" xfId="1819" xr:uid="{00000000-0005-0000-0000-00009B220000}"/>
    <cellStyle name="40% - Ênfase4 2 2 5 2" xfId="4419" xr:uid="{00000000-0005-0000-0000-00009C220000}"/>
    <cellStyle name="40% - Ênfase4 2 2 5 3" xfId="6998" xr:uid="{00000000-0005-0000-0000-00009D220000}"/>
    <cellStyle name="40% - Ênfase4 2 2 5 4" xfId="9575" xr:uid="{00000000-0005-0000-0000-00009E220000}"/>
    <cellStyle name="40% - Ênfase4 2 2 5 5" xfId="12153" xr:uid="{00000000-0005-0000-0000-00009F220000}"/>
    <cellStyle name="40% - Ênfase4 2 2 5 6" xfId="14774" xr:uid="{00000000-0005-0000-0000-0000A0220000}"/>
    <cellStyle name="40% - Ênfase4 2 2 6" xfId="1820" xr:uid="{00000000-0005-0000-0000-0000A1220000}"/>
    <cellStyle name="40% - Ênfase4 2 2 6 2" xfId="4420" xr:uid="{00000000-0005-0000-0000-0000A2220000}"/>
    <cellStyle name="40% - Ênfase4 2 2 6 3" xfId="6999" xr:uid="{00000000-0005-0000-0000-0000A3220000}"/>
    <cellStyle name="40% - Ênfase4 2 2 6 4" xfId="9576" xr:uid="{00000000-0005-0000-0000-0000A4220000}"/>
    <cellStyle name="40% - Ênfase4 2 2 6 5" xfId="12154" xr:uid="{00000000-0005-0000-0000-0000A5220000}"/>
    <cellStyle name="40% - Ênfase4 2 2 6 6" xfId="14775" xr:uid="{00000000-0005-0000-0000-0000A6220000}"/>
    <cellStyle name="40% - Ênfase4 2 2 7" xfId="1821" xr:uid="{00000000-0005-0000-0000-0000A7220000}"/>
    <cellStyle name="40% - Ênfase4 2 2 7 2" xfId="4421" xr:uid="{00000000-0005-0000-0000-0000A8220000}"/>
    <cellStyle name="40% - Ênfase4 2 2 7 3" xfId="7000" xr:uid="{00000000-0005-0000-0000-0000A9220000}"/>
    <cellStyle name="40% - Ênfase4 2 2 7 4" xfId="9577" xr:uid="{00000000-0005-0000-0000-0000AA220000}"/>
    <cellStyle name="40% - Ênfase4 2 2 7 5" xfId="12155" xr:uid="{00000000-0005-0000-0000-0000AB220000}"/>
    <cellStyle name="40% - Ênfase4 2 2 7 6" xfId="14776" xr:uid="{00000000-0005-0000-0000-0000AC220000}"/>
    <cellStyle name="40% - Ênfase4 2 2 8" xfId="2763" xr:uid="{00000000-0005-0000-0000-0000AD220000}"/>
    <cellStyle name="40% - Ênfase4 2 2 9" xfId="5342" xr:uid="{00000000-0005-0000-0000-0000AE220000}"/>
    <cellStyle name="40% - Ênfase4 2 3" xfId="186" xr:uid="{00000000-0005-0000-0000-0000AF220000}"/>
    <cellStyle name="40% - Ênfase4 2 3 10" xfId="7943" xr:uid="{00000000-0005-0000-0000-0000B0220000}"/>
    <cellStyle name="40% - Ênfase4 2 3 11" xfId="10521" xr:uid="{00000000-0005-0000-0000-0000B1220000}"/>
    <cellStyle name="40% - Ênfase4 2 3 12" xfId="13142" xr:uid="{00000000-0005-0000-0000-0000B2220000}"/>
    <cellStyle name="40% - Ênfase4 2 3 2" xfId="282" xr:uid="{00000000-0005-0000-0000-0000B3220000}"/>
    <cellStyle name="40% - Ênfase4 2 3 2 10" xfId="10617" xr:uid="{00000000-0005-0000-0000-0000B4220000}"/>
    <cellStyle name="40% - Ênfase4 2 3 2 11" xfId="13238" xr:uid="{00000000-0005-0000-0000-0000B5220000}"/>
    <cellStyle name="40% - Ênfase4 2 3 2 2" xfId="503" xr:uid="{00000000-0005-0000-0000-0000B6220000}"/>
    <cellStyle name="40% - Ênfase4 2 3 2 2 2" xfId="1822" xr:uid="{00000000-0005-0000-0000-0000B7220000}"/>
    <cellStyle name="40% - Ênfase4 2 3 2 2 2 2" xfId="4422" xr:uid="{00000000-0005-0000-0000-0000B8220000}"/>
    <cellStyle name="40% - Ênfase4 2 3 2 2 2 3" xfId="7001" xr:uid="{00000000-0005-0000-0000-0000B9220000}"/>
    <cellStyle name="40% - Ênfase4 2 3 2 2 2 4" xfId="9578" xr:uid="{00000000-0005-0000-0000-0000BA220000}"/>
    <cellStyle name="40% - Ênfase4 2 3 2 2 2 5" xfId="12156" xr:uid="{00000000-0005-0000-0000-0000BB220000}"/>
    <cellStyle name="40% - Ênfase4 2 3 2 2 2 6" xfId="14777" xr:uid="{00000000-0005-0000-0000-0000BC220000}"/>
    <cellStyle name="40% - Ênfase4 2 3 2 2 3" xfId="1823" xr:uid="{00000000-0005-0000-0000-0000BD220000}"/>
    <cellStyle name="40% - Ênfase4 2 3 2 2 3 2" xfId="4423" xr:uid="{00000000-0005-0000-0000-0000BE220000}"/>
    <cellStyle name="40% - Ênfase4 2 3 2 2 3 3" xfId="7002" xr:uid="{00000000-0005-0000-0000-0000BF220000}"/>
    <cellStyle name="40% - Ênfase4 2 3 2 2 3 4" xfId="9579" xr:uid="{00000000-0005-0000-0000-0000C0220000}"/>
    <cellStyle name="40% - Ênfase4 2 3 2 2 3 5" xfId="12157" xr:uid="{00000000-0005-0000-0000-0000C1220000}"/>
    <cellStyle name="40% - Ênfase4 2 3 2 2 3 6" xfId="14778" xr:uid="{00000000-0005-0000-0000-0000C2220000}"/>
    <cellStyle name="40% - Ênfase4 2 3 2 2 4" xfId="1824" xr:uid="{00000000-0005-0000-0000-0000C3220000}"/>
    <cellStyle name="40% - Ênfase4 2 3 2 2 4 2" xfId="4424" xr:uid="{00000000-0005-0000-0000-0000C4220000}"/>
    <cellStyle name="40% - Ênfase4 2 3 2 2 4 3" xfId="7003" xr:uid="{00000000-0005-0000-0000-0000C5220000}"/>
    <cellStyle name="40% - Ênfase4 2 3 2 2 4 4" xfId="9580" xr:uid="{00000000-0005-0000-0000-0000C6220000}"/>
    <cellStyle name="40% - Ênfase4 2 3 2 2 4 5" xfId="12158" xr:uid="{00000000-0005-0000-0000-0000C7220000}"/>
    <cellStyle name="40% - Ênfase4 2 3 2 2 4 6" xfId="14779" xr:uid="{00000000-0005-0000-0000-0000C8220000}"/>
    <cellStyle name="40% - Ênfase4 2 3 2 2 5" xfId="3104" xr:uid="{00000000-0005-0000-0000-0000C9220000}"/>
    <cellStyle name="40% - Ênfase4 2 3 2 2 6" xfId="5683" xr:uid="{00000000-0005-0000-0000-0000CA220000}"/>
    <cellStyle name="40% - Ênfase4 2 3 2 2 7" xfId="8260" xr:uid="{00000000-0005-0000-0000-0000CB220000}"/>
    <cellStyle name="40% - Ênfase4 2 3 2 2 8" xfId="10838" xr:uid="{00000000-0005-0000-0000-0000CC220000}"/>
    <cellStyle name="40% - Ênfase4 2 3 2 2 9" xfId="13459" xr:uid="{00000000-0005-0000-0000-0000CD220000}"/>
    <cellStyle name="40% - Ênfase4 2 3 2 3" xfId="724" xr:uid="{00000000-0005-0000-0000-0000CE220000}"/>
    <cellStyle name="40% - Ênfase4 2 3 2 3 2" xfId="1825" xr:uid="{00000000-0005-0000-0000-0000CF220000}"/>
    <cellStyle name="40% - Ênfase4 2 3 2 3 2 2" xfId="4425" xr:uid="{00000000-0005-0000-0000-0000D0220000}"/>
    <cellStyle name="40% - Ênfase4 2 3 2 3 2 3" xfId="7004" xr:uid="{00000000-0005-0000-0000-0000D1220000}"/>
    <cellStyle name="40% - Ênfase4 2 3 2 3 2 4" xfId="9581" xr:uid="{00000000-0005-0000-0000-0000D2220000}"/>
    <cellStyle name="40% - Ênfase4 2 3 2 3 2 5" xfId="12159" xr:uid="{00000000-0005-0000-0000-0000D3220000}"/>
    <cellStyle name="40% - Ênfase4 2 3 2 3 2 6" xfId="14780" xr:uid="{00000000-0005-0000-0000-0000D4220000}"/>
    <cellStyle name="40% - Ênfase4 2 3 2 3 3" xfId="1826" xr:uid="{00000000-0005-0000-0000-0000D5220000}"/>
    <cellStyle name="40% - Ênfase4 2 3 2 3 3 2" xfId="4426" xr:uid="{00000000-0005-0000-0000-0000D6220000}"/>
    <cellStyle name="40% - Ênfase4 2 3 2 3 3 3" xfId="7005" xr:uid="{00000000-0005-0000-0000-0000D7220000}"/>
    <cellStyle name="40% - Ênfase4 2 3 2 3 3 4" xfId="9582" xr:uid="{00000000-0005-0000-0000-0000D8220000}"/>
    <cellStyle name="40% - Ênfase4 2 3 2 3 3 5" xfId="12160" xr:uid="{00000000-0005-0000-0000-0000D9220000}"/>
    <cellStyle name="40% - Ênfase4 2 3 2 3 3 6" xfId="14781" xr:uid="{00000000-0005-0000-0000-0000DA220000}"/>
    <cellStyle name="40% - Ênfase4 2 3 2 3 4" xfId="3325" xr:uid="{00000000-0005-0000-0000-0000DB220000}"/>
    <cellStyle name="40% - Ênfase4 2 3 2 3 5" xfId="5904" xr:uid="{00000000-0005-0000-0000-0000DC220000}"/>
    <cellStyle name="40% - Ênfase4 2 3 2 3 6" xfId="8481" xr:uid="{00000000-0005-0000-0000-0000DD220000}"/>
    <cellStyle name="40% - Ênfase4 2 3 2 3 7" xfId="11059" xr:uid="{00000000-0005-0000-0000-0000DE220000}"/>
    <cellStyle name="40% - Ênfase4 2 3 2 3 8" xfId="13680" xr:uid="{00000000-0005-0000-0000-0000DF220000}"/>
    <cellStyle name="40% - Ênfase4 2 3 2 4" xfId="1827" xr:uid="{00000000-0005-0000-0000-0000E0220000}"/>
    <cellStyle name="40% - Ênfase4 2 3 2 4 2" xfId="4427" xr:uid="{00000000-0005-0000-0000-0000E1220000}"/>
    <cellStyle name="40% - Ênfase4 2 3 2 4 3" xfId="7006" xr:uid="{00000000-0005-0000-0000-0000E2220000}"/>
    <cellStyle name="40% - Ênfase4 2 3 2 4 4" xfId="9583" xr:uid="{00000000-0005-0000-0000-0000E3220000}"/>
    <cellStyle name="40% - Ênfase4 2 3 2 4 5" xfId="12161" xr:uid="{00000000-0005-0000-0000-0000E4220000}"/>
    <cellStyle name="40% - Ênfase4 2 3 2 4 6" xfId="14782" xr:uid="{00000000-0005-0000-0000-0000E5220000}"/>
    <cellStyle name="40% - Ênfase4 2 3 2 5" xfId="1828" xr:uid="{00000000-0005-0000-0000-0000E6220000}"/>
    <cellStyle name="40% - Ênfase4 2 3 2 5 2" xfId="4428" xr:uid="{00000000-0005-0000-0000-0000E7220000}"/>
    <cellStyle name="40% - Ênfase4 2 3 2 5 3" xfId="7007" xr:uid="{00000000-0005-0000-0000-0000E8220000}"/>
    <cellStyle name="40% - Ênfase4 2 3 2 5 4" xfId="9584" xr:uid="{00000000-0005-0000-0000-0000E9220000}"/>
    <cellStyle name="40% - Ênfase4 2 3 2 5 5" xfId="12162" xr:uid="{00000000-0005-0000-0000-0000EA220000}"/>
    <cellStyle name="40% - Ênfase4 2 3 2 5 6" xfId="14783" xr:uid="{00000000-0005-0000-0000-0000EB220000}"/>
    <cellStyle name="40% - Ênfase4 2 3 2 6" xfId="1829" xr:uid="{00000000-0005-0000-0000-0000EC220000}"/>
    <cellStyle name="40% - Ênfase4 2 3 2 6 2" xfId="4429" xr:uid="{00000000-0005-0000-0000-0000ED220000}"/>
    <cellStyle name="40% - Ênfase4 2 3 2 6 3" xfId="7008" xr:uid="{00000000-0005-0000-0000-0000EE220000}"/>
    <cellStyle name="40% - Ênfase4 2 3 2 6 4" xfId="9585" xr:uid="{00000000-0005-0000-0000-0000EF220000}"/>
    <cellStyle name="40% - Ênfase4 2 3 2 6 5" xfId="12163" xr:uid="{00000000-0005-0000-0000-0000F0220000}"/>
    <cellStyle name="40% - Ênfase4 2 3 2 6 6" xfId="14784" xr:uid="{00000000-0005-0000-0000-0000F1220000}"/>
    <cellStyle name="40% - Ênfase4 2 3 2 7" xfId="2883" xr:uid="{00000000-0005-0000-0000-0000F2220000}"/>
    <cellStyle name="40% - Ênfase4 2 3 2 8" xfId="5462" xr:uid="{00000000-0005-0000-0000-0000F3220000}"/>
    <cellStyle name="40% - Ênfase4 2 3 2 9" xfId="8039" xr:uid="{00000000-0005-0000-0000-0000F4220000}"/>
    <cellStyle name="40% - Ênfase4 2 3 3" xfId="408" xr:uid="{00000000-0005-0000-0000-0000F5220000}"/>
    <cellStyle name="40% - Ênfase4 2 3 3 2" xfId="1830" xr:uid="{00000000-0005-0000-0000-0000F6220000}"/>
    <cellStyle name="40% - Ênfase4 2 3 3 2 2" xfId="4430" xr:uid="{00000000-0005-0000-0000-0000F7220000}"/>
    <cellStyle name="40% - Ênfase4 2 3 3 2 3" xfId="7009" xr:uid="{00000000-0005-0000-0000-0000F8220000}"/>
    <cellStyle name="40% - Ênfase4 2 3 3 2 4" xfId="9586" xr:uid="{00000000-0005-0000-0000-0000F9220000}"/>
    <cellStyle name="40% - Ênfase4 2 3 3 2 5" xfId="12164" xr:uid="{00000000-0005-0000-0000-0000FA220000}"/>
    <cellStyle name="40% - Ênfase4 2 3 3 2 6" xfId="14785" xr:uid="{00000000-0005-0000-0000-0000FB220000}"/>
    <cellStyle name="40% - Ênfase4 2 3 3 3" xfId="1831" xr:uid="{00000000-0005-0000-0000-0000FC220000}"/>
    <cellStyle name="40% - Ênfase4 2 3 3 3 2" xfId="4431" xr:uid="{00000000-0005-0000-0000-0000FD220000}"/>
    <cellStyle name="40% - Ênfase4 2 3 3 3 3" xfId="7010" xr:uid="{00000000-0005-0000-0000-0000FE220000}"/>
    <cellStyle name="40% - Ênfase4 2 3 3 3 4" xfId="9587" xr:uid="{00000000-0005-0000-0000-0000FF220000}"/>
    <cellStyle name="40% - Ênfase4 2 3 3 3 5" xfId="12165" xr:uid="{00000000-0005-0000-0000-000000230000}"/>
    <cellStyle name="40% - Ênfase4 2 3 3 3 6" xfId="14786" xr:uid="{00000000-0005-0000-0000-000001230000}"/>
    <cellStyle name="40% - Ênfase4 2 3 3 4" xfId="1832" xr:uid="{00000000-0005-0000-0000-000002230000}"/>
    <cellStyle name="40% - Ênfase4 2 3 3 4 2" xfId="4432" xr:uid="{00000000-0005-0000-0000-000003230000}"/>
    <cellStyle name="40% - Ênfase4 2 3 3 4 3" xfId="7011" xr:uid="{00000000-0005-0000-0000-000004230000}"/>
    <cellStyle name="40% - Ênfase4 2 3 3 4 4" xfId="9588" xr:uid="{00000000-0005-0000-0000-000005230000}"/>
    <cellStyle name="40% - Ênfase4 2 3 3 4 5" xfId="12166" xr:uid="{00000000-0005-0000-0000-000006230000}"/>
    <cellStyle name="40% - Ênfase4 2 3 3 4 6" xfId="14787" xr:uid="{00000000-0005-0000-0000-000007230000}"/>
    <cellStyle name="40% - Ênfase4 2 3 3 5" xfId="3009" xr:uid="{00000000-0005-0000-0000-000008230000}"/>
    <cellStyle name="40% - Ênfase4 2 3 3 6" xfId="5588" xr:uid="{00000000-0005-0000-0000-000009230000}"/>
    <cellStyle name="40% - Ênfase4 2 3 3 7" xfId="8165" xr:uid="{00000000-0005-0000-0000-00000A230000}"/>
    <cellStyle name="40% - Ênfase4 2 3 3 8" xfId="10743" xr:uid="{00000000-0005-0000-0000-00000B230000}"/>
    <cellStyle name="40% - Ênfase4 2 3 3 9" xfId="13364" xr:uid="{00000000-0005-0000-0000-00000C230000}"/>
    <cellStyle name="40% - Ênfase4 2 3 4" xfId="629" xr:uid="{00000000-0005-0000-0000-00000D230000}"/>
    <cellStyle name="40% - Ênfase4 2 3 4 2" xfId="1833" xr:uid="{00000000-0005-0000-0000-00000E230000}"/>
    <cellStyle name="40% - Ênfase4 2 3 4 2 2" xfId="4433" xr:uid="{00000000-0005-0000-0000-00000F230000}"/>
    <cellStyle name="40% - Ênfase4 2 3 4 2 3" xfId="7012" xr:uid="{00000000-0005-0000-0000-000010230000}"/>
    <cellStyle name="40% - Ênfase4 2 3 4 2 4" xfId="9589" xr:uid="{00000000-0005-0000-0000-000011230000}"/>
    <cellStyle name="40% - Ênfase4 2 3 4 2 5" xfId="12167" xr:uid="{00000000-0005-0000-0000-000012230000}"/>
    <cellStyle name="40% - Ênfase4 2 3 4 2 6" xfId="14788" xr:uid="{00000000-0005-0000-0000-000013230000}"/>
    <cellStyle name="40% - Ênfase4 2 3 4 3" xfId="1834" xr:uid="{00000000-0005-0000-0000-000014230000}"/>
    <cellStyle name="40% - Ênfase4 2 3 4 3 2" xfId="4434" xr:uid="{00000000-0005-0000-0000-000015230000}"/>
    <cellStyle name="40% - Ênfase4 2 3 4 3 3" xfId="7013" xr:uid="{00000000-0005-0000-0000-000016230000}"/>
    <cellStyle name="40% - Ênfase4 2 3 4 3 4" xfId="9590" xr:uid="{00000000-0005-0000-0000-000017230000}"/>
    <cellStyle name="40% - Ênfase4 2 3 4 3 5" xfId="12168" xr:uid="{00000000-0005-0000-0000-000018230000}"/>
    <cellStyle name="40% - Ênfase4 2 3 4 3 6" xfId="14789" xr:uid="{00000000-0005-0000-0000-000019230000}"/>
    <cellStyle name="40% - Ênfase4 2 3 4 4" xfId="1835" xr:uid="{00000000-0005-0000-0000-00001A230000}"/>
    <cellStyle name="40% - Ênfase4 2 3 4 4 2" xfId="4435" xr:uid="{00000000-0005-0000-0000-00001B230000}"/>
    <cellStyle name="40% - Ênfase4 2 3 4 4 3" xfId="7014" xr:uid="{00000000-0005-0000-0000-00001C230000}"/>
    <cellStyle name="40% - Ênfase4 2 3 4 4 4" xfId="9591" xr:uid="{00000000-0005-0000-0000-00001D230000}"/>
    <cellStyle name="40% - Ênfase4 2 3 4 4 5" xfId="12169" xr:uid="{00000000-0005-0000-0000-00001E230000}"/>
    <cellStyle name="40% - Ênfase4 2 3 4 4 6" xfId="14790" xr:uid="{00000000-0005-0000-0000-00001F230000}"/>
    <cellStyle name="40% - Ênfase4 2 3 4 5" xfId="3230" xr:uid="{00000000-0005-0000-0000-000020230000}"/>
    <cellStyle name="40% - Ênfase4 2 3 4 6" xfId="5809" xr:uid="{00000000-0005-0000-0000-000021230000}"/>
    <cellStyle name="40% - Ênfase4 2 3 4 7" xfId="8386" xr:uid="{00000000-0005-0000-0000-000022230000}"/>
    <cellStyle name="40% - Ênfase4 2 3 4 8" xfId="10964" xr:uid="{00000000-0005-0000-0000-000023230000}"/>
    <cellStyle name="40% - Ênfase4 2 3 4 9" xfId="13585" xr:uid="{00000000-0005-0000-0000-000024230000}"/>
    <cellStyle name="40% - Ênfase4 2 3 5" xfId="1836" xr:uid="{00000000-0005-0000-0000-000025230000}"/>
    <cellStyle name="40% - Ênfase4 2 3 5 2" xfId="4436" xr:uid="{00000000-0005-0000-0000-000026230000}"/>
    <cellStyle name="40% - Ênfase4 2 3 5 3" xfId="7015" xr:uid="{00000000-0005-0000-0000-000027230000}"/>
    <cellStyle name="40% - Ênfase4 2 3 5 4" xfId="9592" xr:uid="{00000000-0005-0000-0000-000028230000}"/>
    <cellStyle name="40% - Ênfase4 2 3 5 5" xfId="12170" xr:uid="{00000000-0005-0000-0000-000029230000}"/>
    <cellStyle name="40% - Ênfase4 2 3 5 6" xfId="14791" xr:uid="{00000000-0005-0000-0000-00002A230000}"/>
    <cellStyle name="40% - Ênfase4 2 3 6" xfId="1837" xr:uid="{00000000-0005-0000-0000-00002B230000}"/>
    <cellStyle name="40% - Ênfase4 2 3 6 2" xfId="4437" xr:uid="{00000000-0005-0000-0000-00002C230000}"/>
    <cellStyle name="40% - Ênfase4 2 3 6 3" xfId="7016" xr:uid="{00000000-0005-0000-0000-00002D230000}"/>
    <cellStyle name="40% - Ênfase4 2 3 6 4" xfId="9593" xr:uid="{00000000-0005-0000-0000-00002E230000}"/>
    <cellStyle name="40% - Ênfase4 2 3 6 5" xfId="12171" xr:uid="{00000000-0005-0000-0000-00002F230000}"/>
    <cellStyle name="40% - Ênfase4 2 3 6 6" xfId="14792" xr:uid="{00000000-0005-0000-0000-000030230000}"/>
    <cellStyle name="40% - Ênfase4 2 3 7" xfId="1838" xr:uid="{00000000-0005-0000-0000-000031230000}"/>
    <cellStyle name="40% - Ênfase4 2 3 7 2" xfId="4438" xr:uid="{00000000-0005-0000-0000-000032230000}"/>
    <cellStyle name="40% - Ênfase4 2 3 7 3" xfId="7017" xr:uid="{00000000-0005-0000-0000-000033230000}"/>
    <cellStyle name="40% - Ênfase4 2 3 7 4" xfId="9594" xr:uid="{00000000-0005-0000-0000-000034230000}"/>
    <cellStyle name="40% - Ênfase4 2 3 7 5" xfId="12172" xr:uid="{00000000-0005-0000-0000-000035230000}"/>
    <cellStyle name="40% - Ênfase4 2 3 7 6" xfId="14793" xr:uid="{00000000-0005-0000-0000-000036230000}"/>
    <cellStyle name="40% - Ênfase4 2 3 8" xfId="2787" xr:uid="{00000000-0005-0000-0000-000037230000}"/>
    <cellStyle name="40% - Ênfase4 2 3 9" xfId="5366" xr:uid="{00000000-0005-0000-0000-000038230000}"/>
    <cellStyle name="40% - Ênfase4 2 4" xfId="120" xr:uid="{00000000-0005-0000-0000-000039230000}"/>
    <cellStyle name="40% - Ênfase4 2 4 10" xfId="10459" xr:uid="{00000000-0005-0000-0000-00003A230000}"/>
    <cellStyle name="40% - Ênfase4 2 4 11" xfId="13080" xr:uid="{00000000-0005-0000-0000-00003B230000}"/>
    <cellStyle name="40% - Ênfase4 2 4 2" xfId="346" xr:uid="{00000000-0005-0000-0000-00003C230000}"/>
    <cellStyle name="40% - Ênfase4 2 4 2 2" xfId="1839" xr:uid="{00000000-0005-0000-0000-00003D230000}"/>
    <cellStyle name="40% - Ênfase4 2 4 2 2 2" xfId="4439" xr:uid="{00000000-0005-0000-0000-00003E230000}"/>
    <cellStyle name="40% - Ênfase4 2 4 2 2 3" xfId="7018" xr:uid="{00000000-0005-0000-0000-00003F230000}"/>
    <cellStyle name="40% - Ênfase4 2 4 2 2 4" xfId="9595" xr:uid="{00000000-0005-0000-0000-000040230000}"/>
    <cellStyle name="40% - Ênfase4 2 4 2 2 5" xfId="12173" xr:uid="{00000000-0005-0000-0000-000041230000}"/>
    <cellStyle name="40% - Ênfase4 2 4 2 2 6" xfId="14794" xr:uid="{00000000-0005-0000-0000-000042230000}"/>
    <cellStyle name="40% - Ênfase4 2 4 2 3" xfId="1840" xr:uid="{00000000-0005-0000-0000-000043230000}"/>
    <cellStyle name="40% - Ênfase4 2 4 2 3 2" xfId="4440" xr:uid="{00000000-0005-0000-0000-000044230000}"/>
    <cellStyle name="40% - Ênfase4 2 4 2 3 3" xfId="7019" xr:uid="{00000000-0005-0000-0000-000045230000}"/>
    <cellStyle name="40% - Ênfase4 2 4 2 3 4" xfId="9596" xr:uid="{00000000-0005-0000-0000-000046230000}"/>
    <cellStyle name="40% - Ênfase4 2 4 2 3 5" xfId="12174" xr:uid="{00000000-0005-0000-0000-000047230000}"/>
    <cellStyle name="40% - Ênfase4 2 4 2 3 6" xfId="14795" xr:uid="{00000000-0005-0000-0000-000048230000}"/>
    <cellStyle name="40% - Ênfase4 2 4 2 4" xfId="1841" xr:uid="{00000000-0005-0000-0000-000049230000}"/>
    <cellStyle name="40% - Ênfase4 2 4 2 4 2" xfId="4441" xr:uid="{00000000-0005-0000-0000-00004A230000}"/>
    <cellStyle name="40% - Ênfase4 2 4 2 4 3" xfId="7020" xr:uid="{00000000-0005-0000-0000-00004B230000}"/>
    <cellStyle name="40% - Ênfase4 2 4 2 4 4" xfId="9597" xr:uid="{00000000-0005-0000-0000-00004C230000}"/>
    <cellStyle name="40% - Ênfase4 2 4 2 4 5" xfId="12175" xr:uid="{00000000-0005-0000-0000-00004D230000}"/>
    <cellStyle name="40% - Ênfase4 2 4 2 4 6" xfId="14796" xr:uid="{00000000-0005-0000-0000-00004E230000}"/>
    <cellStyle name="40% - Ênfase4 2 4 2 5" xfId="2947" xr:uid="{00000000-0005-0000-0000-00004F230000}"/>
    <cellStyle name="40% - Ênfase4 2 4 2 6" xfId="5526" xr:uid="{00000000-0005-0000-0000-000050230000}"/>
    <cellStyle name="40% - Ênfase4 2 4 2 7" xfId="8103" xr:uid="{00000000-0005-0000-0000-000051230000}"/>
    <cellStyle name="40% - Ênfase4 2 4 2 8" xfId="10681" xr:uid="{00000000-0005-0000-0000-000052230000}"/>
    <cellStyle name="40% - Ênfase4 2 4 2 9" xfId="13302" xr:uid="{00000000-0005-0000-0000-000053230000}"/>
    <cellStyle name="40% - Ênfase4 2 4 3" xfId="567" xr:uid="{00000000-0005-0000-0000-000054230000}"/>
    <cellStyle name="40% - Ênfase4 2 4 3 2" xfId="1842" xr:uid="{00000000-0005-0000-0000-000055230000}"/>
    <cellStyle name="40% - Ênfase4 2 4 3 2 2" xfId="4442" xr:uid="{00000000-0005-0000-0000-000056230000}"/>
    <cellStyle name="40% - Ênfase4 2 4 3 2 3" xfId="7021" xr:uid="{00000000-0005-0000-0000-000057230000}"/>
    <cellStyle name="40% - Ênfase4 2 4 3 2 4" xfId="9598" xr:uid="{00000000-0005-0000-0000-000058230000}"/>
    <cellStyle name="40% - Ênfase4 2 4 3 2 5" xfId="12176" xr:uid="{00000000-0005-0000-0000-000059230000}"/>
    <cellStyle name="40% - Ênfase4 2 4 3 2 6" xfId="14797" xr:uid="{00000000-0005-0000-0000-00005A230000}"/>
    <cellStyle name="40% - Ênfase4 2 4 3 3" xfId="1843" xr:uid="{00000000-0005-0000-0000-00005B230000}"/>
    <cellStyle name="40% - Ênfase4 2 4 3 3 2" xfId="4443" xr:uid="{00000000-0005-0000-0000-00005C230000}"/>
    <cellStyle name="40% - Ênfase4 2 4 3 3 3" xfId="7022" xr:uid="{00000000-0005-0000-0000-00005D230000}"/>
    <cellStyle name="40% - Ênfase4 2 4 3 3 4" xfId="9599" xr:uid="{00000000-0005-0000-0000-00005E230000}"/>
    <cellStyle name="40% - Ênfase4 2 4 3 3 5" xfId="12177" xr:uid="{00000000-0005-0000-0000-00005F230000}"/>
    <cellStyle name="40% - Ênfase4 2 4 3 3 6" xfId="14798" xr:uid="{00000000-0005-0000-0000-000060230000}"/>
    <cellStyle name="40% - Ênfase4 2 4 3 4" xfId="3168" xr:uid="{00000000-0005-0000-0000-000061230000}"/>
    <cellStyle name="40% - Ênfase4 2 4 3 5" xfId="5747" xr:uid="{00000000-0005-0000-0000-000062230000}"/>
    <cellStyle name="40% - Ênfase4 2 4 3 6" xfId="8324" xr:uid="{00000000-0005-0000-0000-000063230000}"/>
    <cellStyle name="40% - Ênfase4 2 4 3 7" xfId="10902" xr:uid="{00000000-0005-0000-0000-000064230000}"/>
    <cellStyle name="40% - Ênfase4 2 4 3 8" xfId="13523" xr:uid="{00000000-0005-0000-0000-000065230000}"/>
    <cellStyle name="40% - Ênfase4 2 4 4" xfId="1844" xr:uid="{00000000-0005-0000-0000-000066230000}"/>
    <cellStyle name="40% - Ênfase4 2 4 4 2" xfId="4444" xr:uid="{00000000-0005-0000-0000-000067230000}"/>
    <cellStyle name="40% - Ênfase4 2 4 4 3" xfId="7023" xr:uid="{00000000-0005-0000-0000-000068230000}"/>
    <cellStyle name="40% - Ênfase4 2 4 4 4" xfId="9600" xr:uid="{00000000-0005-0000-0000-000069230000}"/>
    <cellStyle name="40% - Ênfase4 2 4 4 5" xfId="12178" xr:uid="{00000000-0005-0000-0000-00006A230000}"/>
    <cellStyle name="40% - Ênfase4 2 4 4 6" xfId="14799" xr:uid="{00000000-0005-0000-0000-00006B230000}"/>
    <cellStyle name="40% - Ênfase4 2 4 5" xfId="1845" xr:uid="{00000000-0005-0000-0000-00006C230000}"/>
    <cellStyle name="40% - Ênfase4 2 4 5 2" xfId="4445" xr:uid="{00000000-0005-0000-0000-00006D230000}"/>
    <cellStyle name="40% - Ênfase4 2 4 5 3" xfId="7024" xr:uid="{00000000-0005-0000-0000-00006E230000}"/>
    <cellStyle name="40% - Ênfase4 2 4 5 4" xfId="9601" xr:uid="{00000000-0005-0000-0000-00006F230000}"/>
    <cellStyle name="40% - Ênfase4 2 4 5 5" xfId="12179" xr:uid="{00000000-0005-0000-0000-000070230000}"/>
    <cellStyle name="40% - Ênfase4 2 4 5 6" xfId="14800" xr:uid="{00000000-0005-0000-0000-000071230000}"/>
    <cellStyle name="40% - Ênfase4 2 4 6" xfId="1846" xr:uid="{00000000-0005-0000-0000-000072230000}"/>
    <cellStyle name="40% - Ênfase4 2 4 6 2" xfId="4446" xr:uid="{00000000-0005-0000-0000-000073230000}"/>
    <cellStyle name="40% - Ênfase4 2 4 6 3" xfId="7025" xr:uid="{00000000-0005-0000-0000-000074230000}"/>
    <cellStyle name="40% - Ênfase4 2 4 6 4" xfId="9602" xr:uid="{00000000-0005-0000-0000-000075230000}"/>
    <cellStyle name="40% - Ênfase4 2 4 6 5" xfId="12180" xr:uid="{00000000-0005-0000-0000-000076230000}"/>
    <cellStyle name="40% - Ênfase4 2 4 6 6" xfId="14801" xr:uid="{00000000-0005-0000-0000-000077230000}"/>
    <cellStyle name="40% - Ênfase4 2 4 7" xfId="2725" xr:uid="{00000000-0005-0000-0000-000078230000}"/>
    <cellStyle name="40% - Ênfase4 2 4 8" xfId="5304" xr:uid="{00000000-0005-0000-0000-000079230000}"/>
    <cellStyle name="40% - Ênfase4 2 4 9" xfId="7881" xr:uid="{00000000-0005-0000-0000-00007A230000}"/>
    <cellStyle name="40% - Ênfase4 2 5" xfId="218" xr:uid="{00000000-0005-0000-0000-00007B230000}"/>
    <cellStyle name="40% - Ênfase4 2 5 10" xfId="10553" xr:uid="{00000000-0005-0000-0000-00007C230000}"/>
    <cellStyle name="40% - Ênfase4 2 5 11" xfId="13174" xr:uid="{00000000-0005-0000-0000-00007D230000}"/>
    <cellStyle name="40% - Ênfase4 2 5 2" xfId="439" xr:uid="{00000000-0005-0000-0000-00007E230000}"/>
    <cellStyle name="40% - Ênfase4 2 5 2 2" xfId="1847" xr:uid="{00000000-0005-0000-0000-00007F230000}"/>
    <cellStyle name="40% - Ênfase4 2 5 2 2 2" xfId="4447" xr:uid="{00000000-0005-0000-0000-000080230000}"/>
    <cellStyle name="40% - Ênfase4 2 5 2 2 3" xfId="7026" xr:uid="{00000000-0005-0000-0000-000081230000}"/>
    <cellStyle name="40% - Ênfase4 2 5 2 2 4" xfId="9603" xr:uid="{00000000-0005-0000-0000-000082230000}"/>
    <cellStyle name="40% - Ênfase4 2 5 2 2 5" xfId="12181" xr:uid="{00000000-0005-0000-0000-000083230000}"/>
    <cellStyle name="40% - Ênfase4 2 5 2 2 6" xfId="14802" xr:uid="{00000000-0005-0000-0000-000084230000}"/>
    <cellStyle name="40% - Ênfase4 2 5 2 3" xfId="1848" xr:uid="{00000000-0005-0000-0000-000085230000}"/>
    <cellStyle name="40% - Ênfase4 2 5 2 3 2" xfId="4448" xr:uid="{00000000-0005-0000-0000-000086230000}"/>
    <cellStyle name="40% - Ênfase4 2 5 2 3 3" xfId="7027" xr:uid="{00000000-0005-0000-0000-000087230000}"/>
    <cellStyle name="40% - Ênfase4 2 5 2 3 4" xfId="9604" xr:uid="{00000000-0005-0000-0000-000088230000}"/>
    <cellStyle name="40% - Ênfase4 2 5 2 3 5" xfId="12182" xr:uid="{00000000-0005-0000-0000-000089230000}"/>
    <cellStyle name="40% - Ênfase4 2 5 2 3 6" xfId="14803" xr:uid="{00000000-0005-0000-0000-00008A230000}"/>
    <cellStyle name="40% - Ênfase4 2 5 2 4" xfId="1849" xr:uid="{00000000-0005-0000-0000-00008B230000}"/>
    <cellStyle name="40% - Ênfase4 2 5 2 4 2" xfId="4449" xr:uid="{00000000-0005-0000-0000-00008C230000}"/>
    <cellStyle name="40% - Ênfase4 2 5 2 4 3" xfId="7028" xr:uid="{00000000-0005-0000-0000-00008D230000}"/>
    <cellStyle name="40% - Ênfase4 2 5 2 4 4" xfId="9605" xr:uid="{00000000-0005-0000-0000-00008E230000}"/>
    <cellStyle name="40% - Ênfase4 2 5 2 4 5" xfId="12183" xr:uid="{00000000-0005-0000-0000-00008F230000}"/>
    <cellStyle name="40% - Ênfase4 2 5 2 4 6" xfId="14804" xr:uid="{00000000-0005-0000-0000-000090230000}"/>
    <cellStyle name="40% - Ênfase4 2 5 2 5" xfId="3040" xr:uid="{00000000-0005-0000-0000-000091230000}"/>
    <cellStyle name="40% - Ênfase4 2 5 2 6" xfId="5619" xr:uid="{00000000-0005-0000-0000-000092230000}"/>
    <cellStyle name="40% - Ênfase4 2 5 2 7" xfId="8196" xr:uid="{00000000-0005-0000-0000-000093230000}"/>
    <cellStyle name="40% - Ênfase4 2 5 2 8" xfId="10774" xr:uid="{00000000-0005-0000-0000-000094230000}"/>
    <cellStyle name="40% - Ênfase4 2 5 2 9" xfId="13395" xr:uid="{00000000-0005-0000-0000-000095230000}"/>
    <cellStyle name="40% - Ênfase4 2 5 3" xfId="660" xr:uid="{00000000-0005-0000-0000-000096230000}"/>
    <cellStyle name="40% - Ênfase4 2 5 3 2" xfId="1850" xr:uid="{00000000-0005-0000-0000-000097230000}"/>
    <cellStyle name="40% - Ênfase4 2 5 3 2 2" xfId="4450" xr:uid="{00000000-0005-0000-0000-000098230000}"/>
    <cellStyle name="40% - Ênfase4 2 5 3 2 3" xfId="7029" xr:uid="{00000000-0005-0000-0000-000099230000}"/>
    <cellStyle name="40% - Ênfase4 2 5 3 2 4" xfId="9606" xr:uid="{00000000-0005-0000-0000-00009A230000}"/>
    <cellStyle name="40% - Ênfase4 2 5 3 2 5" xfId="12184" xr:uid="{00000000-0005-0000-0000-00009B230000}"/>
    <cellStyle name="40% - Ênfase4 2 5 3 2 6" xfId="14805" xr:uid="{00000000-0005-0000-0000-00009C230000}"/>
    <cellStyle name="40% - Ênfase4 2 5 3 3" xfId="1851" xr:uid="{00000000-0005-0000-0000-00009D230000}"/>
    <cellStyle name="40% - Ênfase4 2 5 3 3 2" xfId="4451" xr:uid="{00000000-0005-0000-0000-00009E230000}"/>
    <cellStyle name="40% - Ênfase4 2 5 3 3 3" xfId="7030" xr:uid="{00000000-0005-0000-0000-00009F230000}"/>
    <cellStyle name="40% - Ênfase4 2 5 3 3 4" xfId="9607" xr:uid="{00000000-0005-0000-0000-0000A0230000}"/>
    <cellStyle name="40% - Ênfase4 2 5 3 3 5" xfId="12185" xr:uid="{00000000-0005-0000-0000-0000A1230000}"/>
    <cellStyle name="40% - Ênfase4 2 5 3 3 6" xfId="14806" xr:uid="{00000000-0005-0000-0000-0000A2230000}"/>
    <cellStyle name="40% - Ênfase4 2 5 3 4" xfId="3261" xr:uid="{00000000-0005-0000-0000-0000A3230000}"/>
    <cellStyle name="40% - Ênfase4 2 5 3 5" xfId="5840" xr:uid="{00000000-0005-0000-0000-0000A4230000}"/>
    <cellStyle name="40% - Ênfase4 2 5 3 6" xfId="8417" xr:uid="{00000000-0005-0000-0000-0000A5230000}"/>
    <cellStyle name="40% - Ênfase4 2 5 3 7" xfId="10995" xr:uid="{00000000-0005-0000-0000-0000A6230000}"/>
    <cellStyle name="40% - Ênfase4 2 5 3 8" xfId="13616" xr:uid="{00000000-0005-0000-0000-0000A7230000}"/>
    <cellStyle name="40% - Ênfase4 2 5 4" xfId="1852" xr:uid="{00000000-0005-0000-0000-0000A8230000}"/>
    <cellStyle name="40% - Ênfase4 2 5 4 2" xfId="4452" xr:uid="{00000000-0005-0000-0000-0000A9230000}"/>
    <cellStyle name="40% - Ênfase4 2 5 4 3" xfId="7031" xr:uid="{00000000-0005-0000-0000-0000AA230000}"/>
    <cellStyle name="40% - Ênfase4 2 5 4 4" xfId="9608" xr:uid="{00000000-0005-0000-0000-0000AB230000}"/>
    <cellStyle name="40% - Ênfase4 2 5 4 5" xfId="12186" xr:uid="{00000000-0005-0000-0000-0000AC230000}"/>
    <cellStyle name="40% - Ênfase4 2 5 4 6" xfId="14807" xr:uid="{00000000-0005-0000-0000-0000AD230000}"/>
    <cellStyle name="40% - Ênfase4 2 5 5" xfId="1853" xr:uid="{00000000-0005-0000-0000-0000AE230000}"/>
    <cellStyle name="40% - Ênfase4 2 5 5 2" xfId="4453" xr:uid="{00000000-0005-0000-0000-0000AF230000}"/>
    <cellStyle name="40% - Ênfase4 2 5 5 3" xfId="7032" xr:uid="{00000000-0005-0000-0000-0000B0230000}"/>
    <cellStyle name="40% - Ênfase4 2 5 5 4" xfId="9609" xr:uid="{00000000-0005-0000-0000-0000B1230000}"/>
    <cellStyle name="40% - Ênfase4 2 5 5 5" xfId="12187" xr:uid="{00000000-0005-0000-0000-0000B2230000}"/>
    <cellStyle name="40% - Ênfase4 2 5 5 6" xfId="14808" xr:uid="{00000000-0005-0000-0000-0000B3230000}"/>
    <cellStyle name="40% - Ênfase4 2 5 6" xfId="1854" xr:uid="{00000000-0005-0000-0000-0000B4230000}"/>
    <cellStyle name="40% - Ênfase4 2 5 6 2" xfId="4454" xr:uid="{00000000-0005-0000-0000-0000B5230000}"/>
    <cellStyle name="40% - Ênfase4 2 5 6 3" xfId="7033" xr:uid="{00000000-0005-0000-0000-0000B6230000}"/>
    <cellStyle name="40% - Ênfase4 2 5 6 4" xfId="9610" xr:uid="{00000000-0005-0000-0000-0000B7230000}"/>
    <cellStyle name="40% - Ênfase4 2 5 6 5" xfId="12188" xr:uid="{00000000-0005-0000-0000-0000B8230000}"/>
    <cellStyle name="40% - Ênfase4 2 5 6 6" xfId="14809" xr:uid="{00000000-0005-0000-0000-0000B9230000}"/>
    <cellStyle name="40% - Ênfase4 2 5 7" xfId="2819" xr:uid="{00000000-0005-0000-0000-0000BA230000}"/>
    <cellStyle name="40% - Ênfase4 2 5 8" xfId="5398" xr:uid="{00000000-0005-0000-0000-0000BB230000}"/>
    <cellStyle name="40% - Ênfase4 2 5 9" xfId="7975" xr:uid="{00000000-0005-0000-0000-0000BC230000}"/>
    <cellStyle name="40% - Ênfase4 2 6" xfId="313" xr:uid="{00000000-0005-0000-0000-0000BD230000}"/>
    <cellStyle name="40% - Ênfase4 2 6 2" xfId="1855" xr:uid="{00000000-0005-0000-0000-0000BE230000}"/>
    <cellStyle name="40% - Ênfase4 2 6 2 2" xfId="4455" xr:uid="{00000000-0005-0000-0000-0000BF230000}"/>
    <cellStyle name="40% - Ênfase4 2 6 2 3" xfId="7034" xr:uid="{00000000-0005-0000-0000-0000C0230000}"/>
    <cellStyle name="40% - Ênfase4 2 6 2 4" xfId="9611" xr:uid="{00000000-0005-0000-0000-0000C1230000}"/>
    <cellStyle name="40% - Ênfase4 2 6 2 5" xfId="12189" xr:uid="{00000000-0005-0000-0000-0000C2230000}"/>
    <cellStyle name="40% - Ênfase4 2 6 2 6" xfId="14810" xr:uid="{00000000-0005-0000-0000-0000C3230000}"/>
    <cellStyle name="40% - Ênfase4 2 6 3" xfId="1856" xr:uid="{00000000-0005-0000-0000-0000C4230000}"/>
    <cellStyle name="40% - Ênfase4 2 6 3 2" xfId="4456" xr:uid="{00000000-0005-0000-0000-0000C5230000}"/>
    <cellStyle name="40% - Ênfase4 2 6 3 3" xfId="7035" xr:uid="{00000000-0005-0000-0000-0000C6230000}"/>
    <cellStyle name="40% - Ênfase4 2 6 3 4" xfId="9612" xr:uid="{00000000-0005-0000-0000-0000C7230000}"/>
    <cellStyle name="40% - Ênfase4 2 6 3 5" xfId="12190" xr:uid="{00000000-0005-0000-0000-0000C8230000}"/>
    <cellStyle name="40% - Ênfase4 2 6 3 6" xfId="14811" xr:uid="{00000000-0005-0000-0000-0000C9230000}"/>
    <cellStyle name="40% - Ênfase4 2 6 4" xfId="1857" xr:uid="{00000000-0005-0000-0000-0000CA230000}"/>
    <cellStyle name="40% - Ênfase4 2 6 4 2" xfId="4457" xr:uid="{00000000-0005-0000-0000-0000CB230000}"/>
    <cellStyle name="40% - Ênfase4 2 6 4 3" xfId="7036" xr:uid="{00000000-0005-0000-0000-0000CC230000}"/>
    <cellStyle name="40% - Ênfase4 2 6 4 4" xfId="9613" xr:uid="{00000000-0005-0000-0000-0000CD230000}"/>
    <cellStyle name="40% - Ênfase4 2 6 4 5" xfId="12191" xr:uid="{00000000-0005-0000-0000-0000CE230000}"/>
    <cellStyle name="40% - Ênfase4 2 6 4 6" xfId="14812" xr:uid="{00000000-0005-0000-0000-0000CF230000}"/>
    <cellStyle name="40% - Ênfase4 2 6 5" xfId="2914" xr:uid="{00000000-0005-0000-0000-0000D0230000}"/>
    <cellStyle name="40% - Ênfase4 2 6 6" xfId="5493" xr:uid="{00000000-0005-0000-0000-0000D1230000}"/>
    <cellStyle name="40% - Ênfase4 2 6 7" xfId="8070" xr:uid="{00000000-0005-0000-0000-0000D2230000}"/>
    <cellStyle name="40% - Ênfase4 2 6 8" xfId="10648" xr:uid="{00000000-0005-0000-0000-0000D3230000}"/>
    <cellStyle name="40% - Ênfase4 2 6 9" xfId="13269" xr:uid="{00000000-0005-0000-0000-0000D4230000}"/>
    <cellStyle name="40% - Ênfase4 2 7" xfId="534" xr:uid="{00000000-0005-0000-0000-0000D5230000}"/>
    <cellStyle name="40% - Ênfase4 2 7 2" xfId="1858" xr:uid="{00000000-0005-0000-0000-0000D6230000}"/>
    <cellStyle name="40% - Ênfase4 2 7 2 2" xfId="4458" xr:uid="{00000000-0005-0000-0000-0000D7230000}"/>
    <cellStyle name="40% - Ênfase4 2 7 2 3" xfId="7037" xr:uid="{00000000-0005-0000-0000-0000D8230000}"/>
    <cellStyle name="40% - Ênfase4 2 7 2 4" xfId="9614" xr:uid="{00000000-0005-0000-0000-0000D9230000}"/>
    <cellStyle name="40% - Ênfase4 2 7 2 5" xfId="12192" xr:uid="{00000000-0005-0000-0000-0000DA230000}"/>
    <cellStyle name="40% - Ênfase4 2 7 2 6" xfId="14813" xr:uid="{00000000-0005-0000-0000-0000DB230000}"/>
    <cellStyle name="40% - Ênfase4 2 7 3" xfId="1859" xr:uid="{00000000-0005-0000-0000-0000DC230000}"/>
    <cellStyle name="40% - Ênfase4 2 7 3 2" xfId="4459" xr:uid="{00000000-0005-0000-0000-0000DD230000}"/>
    <cellStyle name="40% - Ênfase4 2 7 3 3" xfId="7038" xr:uid="{00000000-0005-0000-0000-0000DE230000}"/>
    <cellStyle name="40% - Ênfase4 2 7 3 4" xfId="9615" xr:uid="{00000000-0005-0000-0000-0000DF230000}"/>
    <cellStyle name="40% - Ênfase4 2 7 3 5" xfId="12193" xr:uid="{00000000-0005-0000-0000-0000E0230000}"/>
    <cellStyle name="40% - Ênfase4 2 7 3 6" xfId="14814" xr:uid="{00000000-0005-0000-0000-0000E1230000}"/>
    <cellStyle name="40% - Ênfase4 2 7 4" xfId="1860" xr:uid="{00000000-0005-0000-0000-0000E2230000}"/>
    <cellStyle name="40% - Ênfase4 2 7 4 2" xfId="4460" xr:uid="{00000000-0005-0000-0000-0000E3230000}"/>
    <cellStyle name="40% - Ênfase4 2 7 4 3" xfId="7039" xr:uid="{00000000-0005-0000-0000-0000E4230000}"/>
    <cellStyle name="40% - Ênfase4 2 7 4 4" xfId="9616" xr:uid="{00000000-0005-0000-0000-0000E5230000}"/>
    <cellStyle name="40% - Ênfase4 2 7 4 5" xfId="12194" xr:uid="{00000000-0005-0000-0000-0000E6230000}"/>
    <cellStyle name="40% - Ênfase4 2 7 4 6" xfId="14815" xr:uid="{00000000-0005-0000-0000-0000E7230000}"/>
    <cellStyle name="40% - Ênfase4 2 7 5" xfId="3135" xr:uid="{00000000-0005-0000-0000-0000E8230000}"/>
    <cellStyle name="40% - Ênfase4 2 7 6" xfId="5714" xr:uid="{00000000-0005-0000-0000-0000E9230000}"/>
    <cellStyle name="40% - Ênfase4 2 7 7" xfId="8291" xr:uid="{00000000-0005-0000-0000-0000EA230000}"/>
    <cellStyle name="40% - Ênfase4 2 7 8" xfId="10869" xr:uid="{00000000-0005-0000-0000-0000EB230000}"/>
    <cellStyle name="40% - Ênfase4 2 7 9" xfId="13490" xr:uid="{00000000-0005-0000-0000-0000EC230000}"/>
    <cellStyle name="40% - Ênfase4 2 8" xfId="1861" xr:uid="{00000000-0005-0000-0000-0000ED230000}"/>
    <cellStyle name="40% - Ênfase4 2 8 2" xfId="4461" xr:uid="{00000000-0005-0000-0000-0000EE230000}"/>
    <cellStyle name="40% - Ênfase4 2 8 3" xfId="7040" xr:uid="{00000000-0005-0000-0000-0000EF230000}"/>
    <cellStyle name="40% - Ênfase4 2 8 4" xfId="9617" xr:uid="{00000000-0005-0000-0000-0000F0230000}"/>
    <cellStyle name="40% - Ênfase4 2 8 5" xfId="12195" xr:uid="{00000000-0005-0000-0000-0000F1230000}"/>
    <cellStyle name="40% - Ênfase4 2 8 6" xfId="14816" xr:uid="{00000000-0005-0000-0000-0000F2230000}"/>
    <cellStyle name="40% - Ênfase4 2 9" xfId="1862" xr:uid="{00000000-0005-0000-0000-0000F3230000}"/>
    <cellStyle name="40% - Ênfase4 2 9 2" xfId="4462" xr:uid="{00000000-0005-0000-0000-0000F4230000}"/>
    <cellStyle name="40% - Ênfase4 2 9 3" xfId="7041" xr:uid="{00000000-0005-0000-0000-0000F5230000}"/>
    <cellStyle name="40% - Ênfase4 2 9 4" xfId="9618" xr:uid="{00000000-0005-0000-0000-0000F6230000}"/>
    <cellStyle name="40% - Ênfase4 2 9 5" xfId="12196" xr:uid="{00000000-0005-0000-0000-0000F7230000}"/>
    <cellStyle name="40% - Ênfase4 2 9 6" xfId="14817" xr:uid="{00000000-0005-0000-0000-0000F8230000}"/>
    <cellStyle name="40% - Ênfase4 3" xfId="145" xr:uid="{00000000-0005-0000-0000-0000F9230000}"/>
    <cellStyle name="40% - Ênfase4 3 10" xfId="7902" xr:uid="{00000000-0005-0000-0000-0000FA230000}"/>
    <cellStyle name="40% - Ênfase4 3 11" xfId="10480" xr:uid="{00000000-0005-0000-0000-0000FB230000}"/>
    <cellStyle name="40% - Ênfase4 3 12" xfId="13101" xr:uid="{00000000-0005-0000-0000-0000FC230000}"/>
    <cellStyle name="40% - Ênfase4 3 2" xfId="241" xr:uid="{00000000-0005-0000-0000-0000FD230000}"/>
    <cellStyle name="40% - Ênfase4 3 2 10" xfId="10576" xr:uid="{00000000-0005-0000-0000-0000FE230000}"/>
    <cellStyle name="40% - Ênfase4 3 2 11" xfId="13197" xr:uid="{00000000-0005-0000-0000-0000FF230000}"/>
    <cellStyle name="40% - Ênfase4 3 2 2" xfId="462" xr:uid="{00000000-0005-0000-0000-000000240000}"/>
    <cellStyle name="40% - Ênfase4 3 2 2 2" xfId="1863" xr:uid="{00000000-0005-0000-0000-000001240000}"/>
    <cellStyle name="40% - Ênfase4 3 2 2 2 2" xfId="4463" xr:uid="{00000000-0005-0000-0000-000002240000}"/>
    <cellStyle name="40% - Ênfase4 3 2 2 2 3" xfId="7042" xr:uid="{00000000-0005-0000-0000-000003240000}"/>
    <cellStyle name="40% - Ênfase4 3 2 2 2 4" xfId="9619" xr:uid="{00000000-0005-0000-0000-000004240000}"/>
    <cellStyle name="40% - Ênfase4 3 2 2 2 5" xfId="12197" xr:uid="{00000000-0005-0000-0000-000005240000}"/>
    <cellStyle name="40% - Ênfase4 3 2 2 2 6" xfId="14818" xr:uid="{00000000-0005-0000-0000-000006240000}"/>
    <cellStyle name="40% - Ênfase4 3 2 2 3" xfId="1864" xr:uid="{00000000-0005-0000-0000-000007240000}"/>
    <cellStyle name="40% - Ênfase4 3 2 2 3 2" xfId="4464" xr:uid="{00000000-0005-0000-0000-000008240000}"/>
    <cellStyle name="40% - Ênfase4 3 2 2 3 3" xfId="7043" xr:uid="{00000000-0005-0000-0000-000009240000}"/>
    <cellStyle name="40% - Ênfase4 3 2 2 3 4" xfId="9620" xr:uid="{00000000-0005-0000-0000-00000A240000}"/>
    <cellStyle name="40% - Ênfase4 3 2 2 3 5" xfId="12198" xr:uid="{00000000-0005-0000-0000-00000B240000}"/>
    <cellStyle name="40% - Ênfase4 3 2 2 3 6" xfId="14819" xr:uid="{00000000-0005-0000-0000-00000C240000}"/>
    <cellStyle name="40% - Ênfase4 3 2 2 4" xfId="1865" xr:uid="{00000000-0005-0000-0000-00000D240000}"/>
    <cellStyle name="40% - Ênfase4 3 2 2 4 2" xfId="4465" xr:uid="{00000000-0005-0000-0000-00000E240000}"/>
    <cellStyle name="40% - Ênfase4 3 2 2 4 3" xfId="7044" xr:uid="{00000000-0005-0000-0000-00000F240000}"/>
    <cellStyle name="40% - Ênfase4 3 2 2 4 4" xfId="9621" xr:uid="{00000000-0005-0000-0000-000010240000}"/>
    <cellStyle name="40% - Ênfase4 3 2 2 4 5" xfId="12199" xr:uid="{00000000-0005-0000-0000-000011240000}"/>
    <cellStyle name="40% - Ênfase4 3 2 2 4 6" xfId="14820" xr:uid="{00000000-0005-0000-0000-000012240000}"/>
    <cellStyle name="40% - Ênfase4 3 2 2 5" xfId="3063" xr:uid="{00000000-0005-0000-0000-000013240000}"/>
    <cellStyle name="40% - Ênfase4 3 2 2 6" xfId="5642" xr:uid="{00000000-0005-0000-0000-000014240000}"/>
    <cellStyle name="40% - Ênfase4 3 2 2 7" xfId="8219" xr:uid="{00000000-0005-0000-0000-000015240000}"/>
    <cellStyle name="40% - Ênfase4 3 2 2 8" xfId="10797" xr:uid="{00000000-0005-0000-0000-000016240000}"/>
    <cellStyle name="40% - Ênfase4 3 2 2 9" xfId="13418" xr:uid="{00000000-0005-0000-0000-000017240000}"/>
    <cellStyle name="40% - Ênfase4 3 2 3" xfId="683" xr:uid="{00000000-0005-0000-0000-000018240000}"/>
    <cellStyle name="40% - Ênfase4 3 2 3 2" xfId="1866" xr:uid="{00000000-0005-0000-0000-000019240000}"/>
    <cellStyle name="40% - Ênfase4 3 2 3 2 2" xfId="4466" xr:uid="{00000000-0005-0000-0000-00001A240000}"/>
    <cellStyle name="40% - Ênfase4 3 2 3 2 3" xfId="7045" xr:uid="{00000000-0005-0000-0000-00001B240000}"/>
    <cellStyle name="40% - Ênfase4 3 2 3 2 4" xfId="9622" xr:uid="{00000000-0005-0000-0000-00001C240000}"/>
    <cellStyle name="40% - Ênfase4 3 2 3 2 5" xfId="12200" xr:uid="{00000000-0005-0000-0000-00001D240000}"/>
    <cellStyle name="40% - Ênfase4 3 2 3 2 6" xfId="14821" xr:uid="{00000000-0005-0000-0000-00001E240000}"/>
    <cellStyle name="40% - Ênfase4 3 2 3 3" xfId="1867" xr:uid="{00000000-0005-0000-0000-00001F240000}"/>
    <cellStyle name="40% - Ênfase4 3 2 3 3 2" xfId="4467" xr:uid="{00000000-0005-0000-0000-000020240000}"/>
    <cellStyle name="40% - Ênfase4 3 2 3 3 3" xfId="7046" xr:uid="{00000000-0005-0000-0000-000021240000}"/>
    <cellStyle name="40% - Ênfase4 3 2 3 3 4" xfId="9623" xr:uid="{00000000-0005-0000-0000-000022240000}"/>
    <cellStyle name="40% - Ênfase4 3 2 3 3 5" xfId="12201" xr:uid="{00000000-0005-0000-0000-000023240000}"/>
    <cellStyle name="40% - Ênfase4 3 2 3 3 6" xfId="14822" xr:uid="{00000000-0005-0000-0000-000024240000}"/>
    <cellStyle name="40% - Ênfase4 3 2 3 4" xfId="3284" xr:uid="{00000000-0005-0000-0000-000025240000}"/>
    <cellStyle name="40% - Ênfase4 3 2 3 5" xfId="5863" xr:uid="{00000000-0005-0000-0000-000026240000}"/>
    <cellStyle name="40% - Ênfase4 3 2 3 6" xfId="8440" xr:uid="{00000000-0005-0000-0000-000027240000}"/>
    <cellStyle name="40% - Ênfase4 3 2 3 7" xfId="11018" xr:uid="{00000000-0005-0000-0000-000028240000}"/>
    <cellStyle name="40% - Ênfase4 3 2 3 8" xfId="13639" xr:uid="{00000000-0005-0000-0000-000029240000}"/>
    <cellStyle name="40% - Ênfase4 3 2 4" xfId="1868" xr:uid="{00000000-0005-0000-0000-00002A240000}"/>
    <cellStyle name="40% - Ênfase4 3 2 4 2" xfId="4468" xr:uid="{00000000-0005-0000-0000-00002B240000}"/>
    <cellStyle name="40% - Ênfase4 3 2 4 3" xfId="7047" xr:uid="{00000000-0005-0000-0000-00002C240000}"/>
    <cellStyle name="40% - Ênfase4 3 2 4 4" xfId="9624" xr:uid="{00000000-0005-0000-0000-00002D240000}"/>
    <cellStyle name="40% - Ênfase4 3 2 4 5" xfId="12202" xr:uid="{00000000-0005-0000-0000-00002E240000}"/>
    <cellStyle name="40% - Ênfase4 3 2 4 6" xfId="14823" xr:uid="{00000000-0005-0000-0000-00002F240000}"/>
    <cellStyle name="40% - Ênfase4 3 2 5" xfId="1869" xr:uid="{00000000-0005-0000-0000-000030240000}"/>
    <cellStyle name="40% - Ênfase4 3 2 5 2" xfId="4469" xr:uid="{00000000-0005-0000-0000-000031240000}"/>
    <cellStyle name="40% - Ênfase4 3 2 5 3" xfId="7048" xr:uid="{00000000-0005-0000-0000-000032240000}"/>
    <cellStyle name="40% - Ênfase4 3 2 5 4" xfId="9625" xr:uid="{00000000-0005-0000-0000-000033240000}"/>
    <cellStyle name="40% - Ênfase4 3 2 5 5" xfId="12203" xr:uid="{00000000-0005-0000-0000-000034240000}"/>
    <cellStyle name="40% - Ênfase4 3 2 5 6" xfId="14824" xr:uid="{00000000-0005-0000-0000-000035240000}"/>
    <cellStyle name="40% - Ênfase4 3 2 6" xfId="1870" xr:uid="{00000000-0005-0000-0000-000036240000}"/>
    <cellStyle name="40% - Ênfase4 3 2 6 2" xfId="4470" xr:uid="{00000000-0005-0000-0000-000037240000}"/>
    <cellStyle name="40% - Ênfase4 3 2 6 3" xfId="7049" xr:uid="{00000000-0005-0000-0000-000038240000}"/>
    <cellStyle name="40% - Ênfase4 3 2 6 4" xfId="9626" xr:uid="{00000000-0005-0000-0000-000039240000}"/>
    <cellStyle name="40% - Ênfase4 3 2 6 5" xfId="12204" xr:uid="{00000000-0005-0000-0000-00003A240000}"/>
    <cellStyle name="40% - Ênfase4 3 2 6 6" xfId="14825" xr:uid="{00000000-0005-0000-0000-00003B240000}"/>
    <cellStyle name="40% - Ênfase4 3 2 7" xfId="2842" xr:uid="{00000000-0005-0000-0000-00003C240000}"/>
    <cellStyle name="40% - Ênfase4 3 2 8" xfId="5421" xr:uid="{00000000-0005-0000-0000-00003D240000}"/>
    <cellStyle name="40% - Ênfase4 3 2 9" xfId="7998" xr:uid="{00000000-0005-0000-0000-00003E240000}"/>
    <cellStyle name="40% - Ênfase4 3 3" xfId="367" xr:uid="{00000000-0005-0000-0000-00003F240000}"/>
    <cellStyle name="40% - Ênfase4 3 3 2" xfId="1871" xr:uid="{00000000-0005-0000-0000-000040240000}"/>
    <cellStyle name="40% - Ênfase4 3 3 2 2" xfId="4471" xr:uid="{00000000-0005-0000-0000-000041240000}"/>
    <cellStyle name="40% - Ênfase4 3 3 2 3" xfId="7050" xr:uid="{00000000-0005-0000-0000-000042240000}"/>
    <cellStyle name="40% - Ênfase4 3 3 2 4" xfId="9627" xr:uid="{00000000-0005-0000-0000-000043240000}"/>
    <cellStyle name="40% - Ênfase4 3 3 2 5" xfId="12205" xr:uid="{00000000-0005-0000-0000-000044240000}"/>
    <cellStyle name="40% - Ênfase4 3 3 2 6" xfId="14826" xr:uid="{00000000-0005-0000-0000-000045240000}"/>
    <cellStyle name="40% - Ênfase4 3 3 3" xfId="1872" xr:uid="{00000000-0005-0000-0000-000046240000}"/>
    <cellStyle name="40% - Ênfase4 3 3 3 2" xfId="4472" xr:uid="{00000000-0005-0000-0000-000047240000}"/>
    <cellStyle name="40% - Ênfase4 3 3 3 3" xfId="7051" xr:uid="{00000000-0005-0000-0000-000048240000}"/>
    <cellStyle name="40% - Ênfase4 3 3 3 4" xfId="9628" xr:uid="{00000000-0005-0000-0000-000049240000}"/>
    <cellStyle name="40% - Ênfase4 3 3 3 5" xfId="12206" xr:uid="{00000000-0005-0000-0000-00004A240000}"/>
    <cellStyle name="40% - Ênfase4 3 3 3 6" xfId="14827" xr:uid="{00000000-0005-0000-0000-00004B240000}"/>
    <cellStyle name="40% - Ênfase4 3 3 4" xfId="1873" xr:uid="{00000000-0005-0000-0000-00004C240000}"/>
    <cellStyle name="40% - Ênfase4 3 3 4 2" xfId="4473" xr:uid="{00000000-0005-0000-0000-00004D240000}"/>
    <cellStyle name="40% - Ênfase4 3 3 4 3" xfId="7052" xr:uid="{00000000-0005-0000-0000-00004E240000}"/>
    <cellStyle name="40% - Ênfase4 3 3 4 4" xfId="9629" xr:uid="{00000000-0005-0000-0000-00004F240000}"/>
    <cellStyle name="40% - Ênfase4 3 3 4 5" xfId="12207" xr:uid="{00000000-0005-0000-0000-000050240000}"/>
    <cellStyle name="40% - Ênfase4 3 3 4 6" xfId="14828" xr:uid="{00000000-0005-0000-0000-000051240000}"/>
    <cellStyle name="40% - Ênfase4 3 3 5" xfId="2968" xr:uid="{00000000-0005-0000-0000-000052240000}"/>
    <cellStyle name="40% - Ênfase4 3 3 6" xfId="5547" xr:uid="{00000000-0005-0000-0000-000053240000}"/>
    <cellStyle name="40% - Ênfase4 3 3 7" xfId="8124" xr:uid="{00000000-0005-0000-0000-000054240000}"/>
    <cellStyle name="40% - Ênfase4 3 3 8" xfId="10702" xr:uid="{00000000-0005-0000-0000-000055240000}"/>
    <cellStyle name="40% - Ênfase4 3 3 9" xfId="13323" xr:uid="{00000000-0005-0000-0000-000056240000}"/>
    <cellStyle name="40% - Ênfase4 3 4" xfId="588" xr:uid="{00000000-0005-0000-0000-000057240000}"/>
    <cellStyle name="40% - Ênfase4 3 4 2" xfId="1874" xr:uid="{00000000-0005-0000-0000-000058240000}"/>
    <cellStyle name="40% - Ênfase4 3 4 2 2" xfId="4474" xr:uid="{00000000-0005-0000-0000-000059240000}"/>
    <cellStyle name="40% - Ênfase4 3 4 2 3" xfId="7053" xr:uid="{00000000-0005-0000-0000-00005A240000}"/>
    <cellStyle name="40% - Ênfase4 3 4 2 4" xfId="9630" xr:uid="{00000000-0005-0000-0000-00005B240000}"/>
    <cellStyle name="40% - Ênfase4 3 4 2 5" xfId="12208" xr:uid="{00000000-0005-0000-0000-00005C240000}"/>
    <cellStyle name="40% - Ênfase4 3 4 2 6" xfId="14829" xr:uid="{00000000-0005-0000-0000-00005D240000}"/>
    <cellStyle name="40% - Ênfase4 3 4 3" xfId="1875" xr:uid="{00000000-0005-0000-0000-00005E240000}"/>
    <cellStyle name="40% - Ênfase4 3 4 3 2" xfId="4475" xr:uid="{00000000-0005-0000-0000-00005F240000}"/>
    <cellStyle name="40% - Ênfase4 3 4 3 3" xfId="7054" xr:uid="{00000000-0005-0000-0000-000060240000}"/>
    <cellStyle name="40% - Ênfase4 3 4 3 4" xfId="9631" xr:uid="{00000000-0005-0000-0000-000061240000}"/>
    <cellStyle name="40% - Ênfase4 3 4 3 5" xfId="12209" xr:uid="{00000000-0005-0000-0000-000062240000}"/>
    <cellStyle name="40% - Ênfase4 3 4 3 6" xfId="14830" xr:uid="{00000000-0005-0000-0000-000063240000}"/>
    <cellStyle name="40% - Ênfase4 3 4 4" xfId="1876" xr:uid="{00000000-0005-0000-0000-000064240000}"/>
    <cellStyle name="40% - Ênfase4 3 4 4 2" xfId="4476" xr:uid="{00000000-0005-0000-0000-000065240000}"/>
    <cellStyle name="40% - Ênfase4 3 4 4 3" xfId="7055" xr:uid="{00000000-0005-0000-0000-000066240000}"/>
    <cellStyle name="40% - Ênfase4 3 4 4 4" xfId="9632" xr:uid="{00000000-0005-0000-0000-000067240000}"/>
    <cellStyle name="40% - Ênfase4 3 4 4 5" xfId="12210" xr:uid="{00000000-0005-0000-0000-000068240000}"/>
    <cellStyle name="40% - Ênfase4 3 4 4 6" xfId="14831" xr:uid="{00000000-0005-0000-0000-000069240000}"/>
    <cellStyle name="40% - Ênfase4 3 4 5" xfId="3189" xr:uid="{00000000-0005-0000-0000-00006A240000}"/>
    <cellStyle name="40% - Ênfase4 3 4 6" xfId="5768" xr:uid="{00000000-0005-0000-0000-00006B240000}"/>
    <cellStyle name="40% - Ênfase4 3 4 7" xfId="8345" xr:uid="{00000000-0005-0000-0000-00006C240000}"/>
    <cellStyle name="40% - Ênfase4 3 4 8" xfId="10923" xr:uid="{00000000-0005-0000-0000-00006D240000}"/>
    <cellStyle name="40% - Ênfase4 3 4 9" xfId="13544" xr:uid="{00000000-0005-0000-0000-00006E240000}"/>
    <cellStyle name="40% - Ênfase4 3 5" xfId="1877" xr:uid="{00000000-0005-0000-0000-00006F240000}"/>
    <cellStyle name="40% - Ênfase4 3 5 2" xfId="4477" xr:uid="{00000000-0005-0000-0000-000070240000}"/>
    <cellStyle name="40% - Ênfase4 3 5 3" xfId="7056" xr:uid="{00000000-0005-0000-0000-000071240000}"/>
    <cellStyle name="40% - Ênfase4 3 5 4" xfId="9633" xr:uid="{00000000-0005-0000-0000-000072240000}"/>
    <cellStyle name="40% - Ênfase4 3 5 5" xfId="12211" xr:uid="{00000000-0005-0000-0000-000073240000}"/>
    <cellStyle name="40% - Ênfase4 3 5 6" xfId="14832" xr:uid="{00000000-0005-0000-0000-000074240000}"/>
    <cellStyle name="40% - Ênfase4 3 6" xfId="1878" xr:uid="{00000000-0005-0000-0000-000075240000}"/>
    <cellStyle name="40% - Ênfase4 3 6 2" xfId="4478" xr:uid="{00000000-0005-0000-0000-000076240000}"/>
    <cellStyle name="40% - Ênfase4 3 6 3" xfId="7057" xr:uid="{00000000-0005-0000-0000-000077240000}"/>
    <cellStyle name="40% - Ênfase4 3 6 4" xfId="9634" xr:uid="{00000000-0005-0000-0000-000078240000}"/>
    <cellStyle name="40% - Ênfase4 3 6 5" xfId="12212" xr:uid="{00000000-0005-0000-0000-000079240000}"/>
    <cellStyle name="40% - Ênfase4 3 6 6" xfId="14833" xr:uid="{00000000-0005-0000-0000-00007A240000}"/>
    <cellStyle name="40% - Ênfase4 3 7" xfId="1879" xr:uid="{00000000-0005-0000-0000-00007B240000}"/>
    <cellStyle name="40% - Ênfase4 3 7 2" xfId="4479" xr:uid="{00000000-0005-0000-0000-00007C240000}"/>
    <cellStyle name="40% - Ênfase4 3 7 3" xfId="7058" xr:uid="{00000000-0005-0000-0000-00007D240000}"/>
    <cellStyle name="40% - Ênfase4 3 7 4" xfId="9635" xr:uid="{00000000-0005-0000-0000-00007E240000}"/>
    <cellStyle name="40% - Ênfase4 3 7 5" xfId="12213" xr:uid="{00000000-0005-0000-0000-00007F240000}"/>
    <cellStyle name="40% - Ênfase4 3 7 6" xfId="14834" xr:uid="{00000000-0005-0000-0000-000080240000}"/>
    <cellStyle name="40% - Ênfase4 3 8" xfId="2746" xr:uid="{00000000-0005-0000-0000-000081240000}"/>
    <cellStyle name="40% - Ênfase4 3 9" xfId="5325" xr:uid="{00000000-0005-0000-0000-000082240000}"/>
    <cellStyle name="40% - Ênfase4 4" xfId="170" xr:uid="{00000000-0005-0000-0000-000083240000}"/>
    <cellStyle name="40% - Ênfase4 4 10" xfId="7927" xr:uid="{00000000-0005-0000-0000-000084240000}"/>
    <cellStyle name="40% - Ênfase4 4 11" xfId="10505" xr:uid="{00000000-0005-0000-0000-000085240000}"/>
    <cellStyle name="40% - Ênfase4 4 12" xfId="13126" xr:uid="{00000000-0005-0000-0000-000086240000}"/>
    <cellStyle name="40% - Ênfase4 4 2" xfId="266" xr:uid="{00000000-0005-0000-0000-000087240000}"/>
    <cellStyle name="40% - Ênfase4 4 2 10" xfId="10601" xr:uid="{00000000-0005-0000-0000-000088240000}"/>
    <cellStyle name="40% - Ênfase4 4 2 11" xfId="13222" xr:uid="{00000000-0005-0000-0000-000089240000}"/>
    <cellStyle name="40% - Ênfase4 4 2 2" xfId="487" xr:uid="{00000000-0005-0000-0000-00008A240000}"/>
    <cellStyle name="40% - Ênfase4 4 2 2 2" xfId="1880" xr:uid="{00000000-0005-0000-0000-00008B240000}"/>
    <cellStyle name="40% - Ênfase4 4 2 2 2 2" xfId="4480" xr:uid="{00000000-0005-0000-0000-00008C240000}"/>
    <cellStyle name="40% - Ênfase4 4 2 2 2 3" xfId="7059" xr:uid="{00000000-0005-0000-0000-00008D240000}"/>
    <cellStyle name="40% - Ênfase4 4 2 2 2 4" xfId="9636" xr:uid="{00000000-0005-0000-0000-00008E240000}"/>
    <cellStyle name="40% - Ênfase4 4 2 2 2 5" xfId="12214" xr:uid="{00000000-0005-0000-0000-00008F240000}"/>
    <cellStyle name="40% - Ênfase4 4 2 2 2 6" xfId="14835" xr:uid="{00000000-0005-0000-0000-000090240000}"/>
    <cellStyle name="40% - Ênfase4 4 2 2 3" xfId="1881" xr:uid="{00000000-0005-0000-0000-000091240000}"/>
    <cellStyle name="40% - Ênfase4 4 2 2 3 2" xfId="4481" xr:uid="{00000000-0005-0000-0000-000092240000}"/>
    <cellStyle name="40% - Ênfase4 4 2 2 3 3" xfId="7060" xr:uid="{00000000-0005-0000-0000-000093240000}"/>
    <cellStyle name="40% - Ênfase4 4 2 2 3 4" xfId="9637" xr:uid="{00000000-0005-0000-0000-000094240000}"/>
    <cellStyle name="40% - Ênfase4 4 2 2 3 5" xfId="12215" xr:uid="{00000000-0005-0000-0000-000095240000}"/>
    <cellStyle name="40% - Ênfase4 4 2 2 3 6" xfId="14836" xr:uid="{00000000-0005-0000-0000-000096240000}"/>
    <cellStyle name="40% - Ênfase4 4 2 2 4" xfId="1882" xr:uid="{00000000-0005-0000-0000-000097240000}"/>
    <cellStyle name="40% - Ênfase4 4 2 2 4 2" xfId="4482" xr:uid="{00000000-0005-0000-0000-000098240000}"/>
    <cellStyle name="40% - Ênfase4 4 2 2 4 3" xfId="7061" xr:uid="{00000000-0005-0000-0000-000099240000}"/>
    <cellStyle name="40% - Ênfase4 4 2 2 4 4" xfId="9638" xr:uid="{00000000-0005-0000-0000-00009A240000}"/>
    <cellStyle name="40% - Ênfase4 4 2 2 4 5" xfId="12216" xr:uid="{00000000-0005-0000-0000-00009B240000}"/>
    <cellStyle name="40% - Ênfase4 4 2 2 4 6" xfId="14837" xr:uid="{00000000-0005-0000-0000-00009C240000}"/>
    <cellStyle name="40% - Ênfase4 4 2 2 5" xfId="3088" xr:uid="{00000000-0005-0000-0000-00009D240000}"/>
    <cellStyle name="40% - Ênfase4 4 2 2 6" xfId="5667" xr:uid="{00000000-0005-0000-0000-00009E240000}"/>
    <cellStyle name="40% - Ênfase4 4 2 2 7" xfId="8244" xr:uid="{00000000-0005-0000-0000-00009F240000}"/>
    <cellStyle name="40% - Ênfase4 4 2 2 8" xfId="10822" xr:uid="{00000000-0005-0000-0000-0000A0240000}"/>
    <cellStyle name="40% - Ênfase4 4 2 2 9" xfId="13443" xr:uid="{00000000-0005-0000-0000-0000A1240000}"/>
    <cellStyle name="40% - Ênfase4 4 2 3" xfId="708" xr:uid="{00000000-0005-0000-0000-0000A2240000}"/>
    <cellStyle name="40% - Ênfase4 4 2 3 2" xfId="1883" xr:uid="{00000000-0005-0000-0000-0000A3240000}"/>
    <cellStyle name="40% - Ênfase4 4 2 3 2 2" xfId="4483" xr:uid="{00000000-0005-0000-0000-0000A4240000}"/>
    <cellStyle name="40% - Ênfase4 4 2 3 2 3" xfId="7062" xr:uid="{00000000-0005-0000-0000-0000A5240000}"/>
    <cellStyle name="40% - Ênfase4 4 2 3 2 4" xfId="9639" xr:uid="{00000000-0005-0000-0000-0000A6240000}"/>
    <cellStyle name="40% - Ênfase4 4 2 3 2 5" xfId="12217" xr:uid="{00000000-0005-0000-0000-0000A7240000}"/>
    <cellStyle name="40% - Ênfase4 4 2 3 2 6" xfId="14838" xr:uid="{00000000-0005-0000-0000-0000A8240000}"/>
    <cellStyle name="40% - Ênfase4 4 2 3 3" xfId="1884" xr:uid="{00000000-0005-0000-0000-0000A9240000}"/>
    <cellStyle name="40% - Ênfase4 4 2 3 3 2" xfId="4484" xr:uid="{00000000-0005-0000-0000-0000AA240000}"/>
    <cellStyle name="40% - Ênfase4 4 2 3 3 3" xfId="7063" xr:uid="{00000000-0005-0000-0000-0000AB240000}"/>
    <cellStyle name="40% - Ênfase4 4 2 3 3 4" xfId="9640" xr:uid="{00000000-0005-0000-0000-0000AC240000}"/>
    <cellStyle name="40% - Ênfase4 4 2 3 3 5" xfId="12218" xr:uid="{00000000-0005-0000-0000-0000AD240000}"/>
    <cellStyle name="40% - Ênfase4 4 2 3 3 6" xfId="14839" xr:uid="{00000000-0005-0000-0000-0000AE240000}"/>
    <cellStyle name="40% - Ênfase4 4 2 3 4" xfId="3309" xr:uid="{00000000-0005-0000-0000-0000AF240000}"/>
    <cellStyle name="40% - Ênfase4 4 2 3 5" xfId="5888" xr:uid="{00000000-0005-0000-0000-0000B0240000}"/>
    <cellStyle name="40% - Ênfase4 4 2 3 6" xfId="8465" xr:uid="{00000000-0005-0000-0000-0000B1240000}"/>
    <cellStyle name="40% - Ênfase4 4 2 3 7" xfId="11043" xr:uid="{00000000-0005-0000-0000-0000B2240000}"/>
    <cellStyle name="40% - Ênfase4 4 2 3 8" xfId="13664" xr:uid="{00000000-0005-0000-0000-0000B3240000}"/>
    <cellStyle name="40% - Ênfase4 4 2 4" xfId="1885" xr:uid="{00000000-0005-0000-0000-0000B4240000}"/>
    <cellStyle name="40% - Ênfase4 4 2 4 2" xfId="4485" xr:uid="{00000000-0005-0000-0000-0000B5240000}"/>
    <cellStyle name="40% - Ênfase4 4 2 4 3" xfId="7064" xr:uid="{00000000-0005-0000-0000-0000B6240000}"/>
    <cellStyle name="40% - Ênfase4 4 2 4 4" xfId="9641" xr:uid="{00000000-0005-0000-0000-0000B7240000}"/>
    <cellStyle name="40% - Ênfase4 4 2 4 5" xfId="12219" xr:uid="{00000000-0005-0000-0000-0000B8240000}"/>
    <cellStyle name="40% - Ênfase4 4 2 4 6" xfId="14840" xr:uid="{00000000-0005-0000-0000-0000B9240000}"/>
    <cellStyle name="40% - Ênfase4 4 2 5" xfId="1886" xr:uid="{00000000-0005-0000-0000-0000BA240000}"/>
    <cellStyle name="40% - Ênfase4 4 2 5 2" xfId="4486" xr:uid="{00000000-0005-0000-0000-0000BB240000}"/>
    <cellStyle name="40% - Ênfase4 4 2 5 3" xfId="7065" xr:uid="{00000000-0005-0000-0000-0000BC240000}"/>
    <cellStyle name="40% - Ênfase4 4 2 5 4" xfId="9642" xr:uid="{00000000-0005-0000-0000-0000BD240000}"/>
    <cellStyle name="40% - Ênfase4 4 2 5 5" xfId="12220" xr:uid="{00000000-0005-0000-0000-0000BE240000}"/>
    <cellStyle name="40% - Ênfase4 4 2 5 6" xfId="14841" xr:uid="{00000000-0005-0000-0000-0000BF240000}"/>
    <cellStyle name="40% - Ênfase4 4 2 6" xfId="1887" xr:uid="{00000000-0005-0000-0000-0000C0240000}"/>
    <cellStyle name="40% - Ênfase4 4 2 6 2" xfId="4487" xr:uid="{00000000-0005-0000-0000-0000C1240000}"/>
    <cellStyle name="40% - Ênfase4 4 2 6 3" xfId="7066" xr:uid="{00000000-0005-0000-0000-0000C2240000}"/>
    <cellStyle name="40% - Ênfase4 4 2 6 4" xfId="9643" xr:uid="{00000000-0005-0000-0000-0000C3240000}"/>
    <cellStyle name="40% - Ênfase4 4 2 6 5" xfId="12221" xr:uid="{00000000-0005-0000-0000-0000C4240000}"/>
    <cellStyle name="40% - Ênfase4 4 2 6 6" xfId="14842" xr:uid="{00000000-0005-0000-0000-0000C5240000}"/>
    <cellStyle name="40% - Ênfase4 4 2 7" xfId="2867" xr:uid="{00000000-0005-0000-0000-0000C6240000}"/>
    <cellStyle name="40% - Ênfase4 4 2 8" xfId="5446" xr:uid="{00000000-0005-0000-0000-0000C7240000}"/>
    <cellStyle name="40% - Ênfase4 4 2 9" xfId="8023" xr:uid="{00000000-0005-0000-0000-0000C8240000}"/>
    <cellStyle name="40% - Ênfase4 4 3" xfId="392" xr:uid="{00000000-0005-0000-0000-0000C9240000}"/>
    <cellStyle name="40% - Ênfase4 4 3 2" xfId="1888" xr:uid="{00000000-0005-0000-0000-0000CA240000}"/>
    <cellStyle name="40% - Ênfase4 4 3 2 2" xfId="4488" xr:uid="{00000000-0005-0000-0000-0000CB240000}"/>
    <cellStyle name="40% - Ênfase4 4 3 2 3" xfId="7067" xr:uid="{00000000-0005-0000-0000-0000CC240000}"/>
    <cellStyle name="40% - Ênfase4 4 3 2 4" xfId="9644" xr:uid="{00000000-0005-0000-0000-0000CD240000}"/>
    <cellStyle name="40% - Ênfase4 4 3 2 5" xfId="12222" xr:uid="{00000000-0005-0000-0000-0000CE240000}"/>
    <cellStyle name="40% - Ênfase4 4 3 2 6" xfId="14843" xr:uid="{00000000-0005-0000-0000-0000CF240000}"/>
    <cellStyle name="40% - Ênfase4 4 3 3" xfId="1889" xr:uid="{00000000-0005-0000-0000-0000D0240000}"/>
    <cellStyle name="40% - Ênfase4 4 3 3 2" xfId="4489" xr:uid="{00000000-0005-0000-0000-0000D1240000}"/>
    <cellStyle name="40% - Ênfase4 4 3 3 3" xfId="7068" xr:uid="{00000000-0005-0000-0000-0000D2240000}"/>
    <cellStyle name="40% - Ênfase4 4 3 3 4" xfId="9645" xr:uid="{00000000-0005-0000-0000-0000D3240000}"/>
    <cellStyle name="40% - Ênfase4 4 3 3 5" xfId="12223" xr:uid="{00000000-0005-0000-0000-0000D4240000}"/>
    <cellStyle name="40% - Ênfase4 4 3 3 6" xfId="14844" xr:uid="{00000000-0005-0000-0000-0000D5240000}"/>
    <cellStyle name="40% - Ênfase4 4 3 4" xfId="1890" xr:uid="{00000000-0005-0000-0000-0000D6240000}"/>
    <cellStyle name="40% - Ênfase4 4 3 4 2" xfId="4490" xr:uid="{00000000-0005-0000-0000-0000D7240000}"/>
    <cellStyle name="40% - Ênfase4 4 3 4 3" xfId="7069" xr:uid="{00000000-0005-0000-0000-0000D8240000}"/>
    <cellStyle name="40% - Ênfase4 4 3 4 4" xfId="9646" xr:uid="{00000000-0005-0000-0000-0000D9240000}"/>
    <cellStyle name="40% - Ênfase4 4 3 4 5" xfId="12224" xr:uid="{00000000-0005-0000-0000-0000DA240000}"/>
    <cellStyle name="40% - Ênfase4 4 3 4 6" xfId="14845" xr:uid="{00000000-0005-0000-0000-0000DB240000}"/>
    <cellStyle name="40% - Ênfase4 4 3 5" xfId="2993" xr:uid="{00000000-0005-0000-0000-0000DC240000}"/>
    <cellStyle name="40% - Ênfase4 4 3 6" xfId="5572" xr:uid="{00000000-0005-0000-0000-0000DD240000}"/>
    <cellStyle name="40% - Ênfase4 4 3 7" xfId="8149" xr:uid="{00000000-0005-0000-0000-0000DE240000}"/>
    <cellStyle name="40% - Ênfase4 4 3 8" xfId="10727" xr:uid="{00000000-0005-0000-0000-0000DF240000}"/>
    <cellStyle name="40% - Ênfase4 4 3 9" xfId="13348" xr:uid="{00000000-0005-0000-0000-0000E0240000}"/>
    <cellStyle name="40% - Ênfase4 4 4" xfId="613" xr:uid="{00000000-0005-0000-0000-0000E1240000}"/>
    <cellStyle name="40% - Ênfase4 4 4 2" xfId="1891" xr:uid="{00000000-0005-0000-0000-0000E2240000}"/>
    <cellStyle name="40% - Ênfase4 4 4 2 2" xfId="4491" xr:uid="{00000000-0005-0000-0000-0000E3240000}"/>
    <cellStyle name="40% - Ênfase4 4 4 2 3" xfId="7070" xr:uid="{00000000-0005-0000-0000-0000E4240000}"/>
    <cellStyle name="40% - Ênfase4 4 4 2 4" xfId="9647" xr:uid="{00000000-0005-0000-0000-0000E5240000}"/>
    <cellStyle name="40% - Ênfase4 4 4 2 5" xfId="12225" xr:uid="{00000000-0005-0000-0000-0000E6240000}"/>
    <cellStyle name="40% - Ênfase4 4 4 2 6" xfId="14846" xr:uid="{00000000-0005-0000-0000-0000E7240000}"/>
    <cellStyle name="40% - Ênfase4 4 4 3" xfId="1892" xr:uid="{00000000-0005-0000-0000-0000E8240000}"/>
    <cellStyle name="40% - Ênfase4 4 4 3 2" xfId="4492" xr:uid="{00000000-0005-0000-0000-0000E9240000}"/>
    <cellStyle name="40% - Ênfase4 4 4 3 3" xfId="7071" xr:uid="{00000000-0005-0000-0000-0000EA240000}"/>
    <cellStyle name="40% - Ênfase4 4 4 3 4" xfId="9648" xr:uid="{00000000-0005-0000-0000-0000EB240000}"/>
    <cellStyle name="40% - Ênfase4 4 4 3 5" xfId="12226" xr:uid="{00000000-0005-0000-0000-0000EC240000}"/>
    <cellStyle name="40% - Ênfase4 4 4 3 6" xfId="14847" xr:uid="{00000000-0005-0000-0000-0000ED240000}"/>
    <cellStyle name="40% - Ênfase4 4 4 4" xfId="1893" xr:uid="{00000000-0005-0000-0000-0000EE240000}"/>
    <cellStyle name="40% - Ênfase4 4 4 4 2" xfId="4493" xr:uid="{00000000-0005-0000-0000-0000EF240000}"/>
    <cellStyle name="40% - Ênfase4 4 4 4 3" xfId="7072" xr:uid="{00000000-0005-0000-0000-0000F0240000}"/>
    <cellStyle name="40% - Ênfase4 4 4 4 4" xfId="9649" xr:uid="{00000000-0005-0000-0000-0000F1240000}"/>
    <cellStyle name="40% - Ênfase4 4 4 4 5" xfId="12227" xr:uid="{00000000-0005-0000-0000-0000F2240000}"/>
    <cellStyle name="40% - Ênfase4 4 4 4 6" xfId="14848" xr:uid="{00000000-0005-0000-0000-0000F3240000}"/>
    <cellStyle name="40% - Ênfase4 4 4 5" xfId="3214" xr:uid="{00000000-0005-0000-0000-0000F4240000}"/>
    <cellStyle name="40% - Ênfase4 4 4 6" xfId="5793" xr:uid="{00000000-0005-0000-0000-0000F5240000}"/>
    <cellStyle name="40% - Ênfase4 4 4 7" xfId="8370" xr:uid="{00000000-0005-0000-0000-0000F6240000}"/>
    <cellStyle name="40% - Ênfase4 4 4 8" xfId="10948" xr:uid="{00000000-0005-0000-0000-0000F7240000}"/>
    <cellStyle name="40% - Ênfase4 4 4 9" xfId="13569" xr:uid="{00000000-0005-0000-0000-0000F8240000}"/>
    <cellStyle name="40% - Ênfase4 4 5" xfId="1894" xr:uid="{00000000-0005-0000-0000-0000F9240000}"/>
    <cellStyle name="40% - Ênfase4 4 5 2" xfId="4494" xr:uid="{00000000-0005-0000-0000-0000FA240000}"/>
    <cellStyle name="40% - Ênfase4 4 5 3" xfId="7073" xr:uid="{00000000-0005-0000-0000-0000FB240000}"/>
    <cellStyle name="40% - Ênfase4 4 5 4" xfId="9650" xr:uid="{00000000-0005-0000-0000-0000FC240000}"/>
    <cellStyle name="40% - Ênfase4 4 5 5" xfId="12228" xr:uid="{00000000-0005-0000-0000-0000FD240000}"/>
    <cellStyle name="40% - Ênfase4 4 5 6" xfId="14849" xr:uid="{00000000-0005-0000-0000-0000FE240000}"/>
    <cellStyle name="40% - Ênfase4 4 6" xfId="1895" xr:uid="{00000000-0005-0000-0000-0000FF240000}"/>
    <cellStyle name="40% - Ênfase4 4 6 2" xfId="4495" xr:uid="{00000000-0005-0000-0000-000000250000}"/>
    <cellStyle name="40% - Ênfase4 4 6 3" xfId="7074" xr:uid="{00000000-0005-0000-0000-000001250000}"/>
    <cellStyle name="40% - Ênfase4 4 6 4" xfId="9651" xr:uid="{00000000-0005-0000-0000-000002250000}"/>
    <cellStyle name="40% - Ênfase4 4 6 5" xfId="12229" xr:uid="{00000000-0005-0000-0000-000003250000}"/>
    <cellStyle name="40% - Ênfase4 4 6 6" xfId="14850" xr:uid="{00000000-0005-0000-0000-000004250000}"/>
    <cellStyle name="40% - Ênfase4 4 7" xfId="1896" xr:uid="{00000000-0005-0000-0000-000005250000}"/>
    <cellStyle name="40% - Ênfase4 4 7 2" xfId="4496" xr:uid="{00000000-0005-0000-0000-000006250000}"/>
    <cellStyle name="40% - Ênfase4 4 7 3" xfId="7075" xr:uid="{00000000-0005-0000-0000-000007250000}"/>
    <cellStyle name="40% - Ênfase4 4 7 4" xfId="9652" xr:uid="{00000000-0005-0000-0000-000008250000}"/>
    <cellStyle name="40% - Ênfase4 4 7 5" xfId="12230" xr:uid="{00000000-0005-0000-0000-000009250000}"/>
    <cellStyle name="40% - Ênfase4 4 7 6" xfId="14851" xr:uid="{00000000-0005-0000-0000-00000A250000}"/>
    <cellStyle name="40% - Ênfase4 4 8" xfId="2771" xr:uid="{00000000-0005-0000-0000-00000B250000}"/>
    <cellStyle name="40% - Ênfase4 4 9" xfId="5350" xr:uid="{00000000-0005-0000-0000-00000C250000}"/>
    <cellStyle name="40% - Ênfase4 5" xfId="104" xr:uid="{00000000-0005-0000-0000-00000D250000}"/>
    <cellStyle name="40% - Ênfase4 5 10" xfId="10443" xr:uid="{00000000-0005-0000-0000-00000E250000}"/>
    <cellStyle name="40% - Ênfase4 5 11" xfId="13064" xr:uid="{00000000-0005-0000-0000-00000F250000}"/>
    <cellStyle name="40% - Ênfase4 5 2" xfId="330" xr:uid="{00000000-0005-0000-0000-000010250000}"/>
    <cellStyle name="40% - Ênfase4 5 2 2" xfId="1897" xr:uid="{00000000-0005-0000-0000-000011250000}"/>
    <cellStyle name="40% - Ênfase4 5 2 2 2" xfId="4497" xr:uid="{00000000-0005-0000-0000-000012250000}"/>
    <cellStyle name="40% - Ênfase4 5 2 2 3" xfId="7076" xr:uid="{00000000-0005-0000-0000-000013250000}"/>
    <cellStyle name="40% - Ênfase4 5 2 2 4" xfId="9653" xr:uid="{00000000-0005-0000-0000-000014250000}"/>
    <cellStyle name="40% - Ênfase4 5 2 2 5" xfId="12231" xr:uid="{00000000-0005-0000-0000-000015250000}"/>
    <cellStyle name="40% - Ênfase4 5 2 2 6" xfId="14852" xr:uid="{00000000-0005-0000-0000-000016250000}"/>
    <cellStyle name="40% - Ênfase4 5 2 3" xfId="1898" xr:uid="{00000000-0005-0000-0000-000017250000}"/>
    <cellStyle name="40% - Ênfase4 5 2 3 2" xfId="4498" xr:uid="{00000000-0005-0000-0000-000018250000}"/>
    <cellStyle name="40% - Ênfase4 5 2 3 3" xfId="7077" xr:uid="{00000000-0005-0000-0000-000019250000}"/>
    <cellStyle name="40% - Ênfase4 5 2 3 4" xfId="9654" xr:uid="{00000000-0005-0000-0000-00001A250000}"/>
    <cellStyle name="40% - Ênfase4 5 2 3 5" xfId="12232" xr:uid="{00000000-0005-0000-0000-00001B250000}"/>
    <cellStyle name="40% - Ênfase4 5 2 3 6" xfId="14853" xr:uid="{00000000-0005-0000-0000-00001C250000}"/>
    <cellStyle name="40% - Ênfase4 5 2 4" xfId="1899" xr:uid="{00000000-0005-0000-0000-00001D250000}"/>
    <cellStyle name="40% - Ênfase4 5 2 4 2" xfId="4499" xr:uid="{00000000-0005-0000-0000-00001E250000}"/>
    <cellStyle name="40% - Ênfase4 5 2 4 3" xfId="7078" xr:uid="{00000000-0005-0000-0000-00001F250000}"/>
    <cellStyle name="40% - Ênfase4 5 2 4 4" xfId="9655" xr:uid="{00000000-0005-0000-0000-000020250000}"/>
    <cellStyle name="40% - Ênfase4 5 2 4 5" xfId="12233" xr:uid="{00000000-0005-0000-0000-000021250000}"/>
    <cellStyle name="40% - Ênfase4 5 2 4 6" xfId="14854" xr:uid="{00000000-0005-0000-0000-000022250000}"/>
    <cellStyle name="40% - Ênfase4 5 2 5" xfId="2931" xr:uid="{00000000-0005-0000-0000-000023250000}"/>
    <cellStyle name="40% - Ênfase4 5 2 6" xfId="5510" xr:uid="{00000000-0005-0000-0000-000024250000}"/>
    <cellStyle name="40% - Ênfase4 5 2 7" xfId="8087" xr:uid="{00000000-0005-0000-0000-000025250000}"/>
    <cellStyle name="40% - Ênfase4 5 2 8" xfId="10665" xr:uid="{00000000-0005-0000-0000-000026250000}"/>
    <cellStyle name="40% - Ênfase4 5 2 9" xfId="13286" xr:uid="{00000000-0005-0000-0000-000027250000}"/>
    <cellStyle name="40% - Ênfase4 5 3" xfId="551" xr:uid="{00000000-0005-0000-0000-000028250000}"/>
    <cellStyle name="40% - Ênfase4 5 3 2" xfId="1900" xr:uid="{00000000-0005-0000-0000-000029250000}"/>
    <cellStyle name="40% - Ênfase4 5 3 2 2" xfId="4500" xr:uid="{00000000-0005-0000-0000-00002A250000}"/>
    <cellStyle name="40% - Ênfase4 5 3 2 3" xfId="7079" xr:uid="{00000000-0005-0000-0000-00002B250000}"/>
    <cellStyle name="40% - Ênfase4 5 3 2 4" xfId="9656" xr:uid="{00000000-0005-0000-0000-00002C250000}"/>
    <cellStyle name="40% - Ênfase4 5 3 2 5" xfId="12234" xr:uid="{00000000-0005-0000-0000-00002D250000}"/>
    <cellStyle name="40% - Ênfase4 5 3 2 6" xfId="14855" xr:uid="{00000000-0005-0000-0000-00002E250000}"/>
    <cellStyle name="40% - Ênfase4 5 3 3" xfId="1901" xr:uid="{00000000-0005-0000-0000-00002F250000}"/>
    <cellStyle name="40% - Ênfase4 5 3 3 2" xfId="4501" xr:uid="{00000000-0005-0000-0000-000030250000}"/>
    <cellStyle name="40% - Ênfase4 5 3 3 3" xfId="7080" xr:uid="{00000000-0005-0000-0000-000031250000}"/>
    <cellStyle name="40% - Ênfase4 5 3 3 4" xfId="9657" xr:uid="{00000000-0005-0000-0000-000032250000}"/>
    <cellStyle name="40% - Ênfase4 5 3 3 5" xfId="12235" xr:uid="{00000000-0005-0000-0000-000033250000}"/>
    <cellStyle name="40% - Ênfase4 5 3 3 6" xfId="14856" xr:uid="{00000000-0005-0000-0000-000034250000}"/>
    <cellStyle name="40% - Ênfase4 5 3 4" xfId="3152" xr:uid="{00000000-0005-0000-0000-000035250000}"/>
    <cellStyle name="40% - Ênfase4 5 3 5" xfId="5731" xr:uid="{00000000-0005-0000-0000-000036250000}"/>
    <cellStyle name="40% - Ênfase4 5 3 6" xfId="8308" xr:uid="{00000000-0005-0000-0000-000037250000}"/>
    <cellStyle name="40% - Ênfase4 5 3 7" xfId="10886" xr:uid="{00000000-0005-0000-0000-000038250000}"/>
    <cellStyle name="40% - Ênfase4 5 3 8" xfId="13507" xr:uid="{00000000-0005-0000-0000-000039250000}"/>
    <cellStyle name="40% - Ênfase4 5 4" xfId="1902" xr:uid="{00000000-0005-0000-0000-00003A250000}"/>
    <cellStyle name="40% - Ênfase4 5 4 2" xfId="4502" xr:uid="{00000000-0005-0000-0000-00003B250000}"/>
    <cellStyle name="40% - Ênfase4 5 4 3" xfId="7081" xr:uid="{00000000-0005-0000-0000-00003C250000}"/>
    <cellStyle name="40% - Ênfase4 5 4 4" xfId="9658" xr:uid="{00000000-0005-0000-0000-00003D250000}"/>
    <cellStyle name="40% - Ênfase4 5 4 5" xfId="12236" xr:uid="{00000000-0005-0000-0000-00003E250000}"/>
    <cellStyle name="40% - Ênfase4 5 4 6" xfId="14857" xr:uid="{00000000-0005-0000-0000-00003F250000}"/>
    <cellStyle name="40% - Ênfase4 5 5" xfId="1903" xr:uid="{00000000-0005-0000-0000-000040250000}"/>
    <cellStyle name="40% - Ênfase4 5 5 2" xfId="4503" xr:uid="{00000000-0005-0000-0000-000041250000}"/>
    <cellStyle name="40% - Ênfase4 5 5 3" xfId="7082" xr:uid="{00000000-0005-0000-0000-000042250000}"/>
    <cellStyle name="40% - Ênfase4 5 5 4" xfId="9659" xr:uid="{00000000-0005-0000-0000-000043250000}"/>
    <cellStyle name="40% - Ênfase4 5 5 5" xfId="12237" xr:uid="{00000000-0005-0000-0000-000044250000}"/>
    <cellStyle name="40% - Ênfase4 5 5 6" xfId="14858" xr:uid="{00000000-0005-0000-0000-000045250000}"/>
    <cellStyle name="40% - Ênfase4 5 6" xfId="1904" xr:uid="{00000000-0005-0000-0000-000046250000}"/>
    <cellStyle name="40% - Ênfase4 5 6 2" xfId="4504" xr:uid="{00000000-0005-0000-0000-000047250000}"/>
    <cellStyle name="40% - Ênfase4 5 6 3" xfId="7083" xr:uid="{00000000-0005-0000-0000-000048250000}"/>
    <cellStyle name="40% - Ênfase4 5 6 4" xfId="9660" xr:uid="{00000000-0005-0000-0000-000049250000}"/>
    <cellStyle name="40% - Ênfase4 5 6 5" xfId="12238" xr:uid="{00000000-0005-0000-0000-00004A250000}"/>
    <cellStyle name="40% - Ênfase4 5 6 6" xfId="14859" xr:uid="{00000000-0005-0000-0000-00004B250000}"/>
    <cellStyle name="40% - Ênfase4 5 7" xfId="2709" xr:uid="{00000000-0005-0000-0000-00004C250000}"/>
    <cellStyle name="40% - Ênfase4 5 8" xfId="5288" xr:uid="{00000000-0005-0000-0000-00004D250000}"/>
    <cellStyle name="40% - Ênfase4 5 9" xfId="7865" xr:uid="{00000000-0005-0000-0000-00004E250000}"/>
    <cellStyle name="40% - Ênfase4 6" xfId="201" xr:uid="{00000000-0005-0000-0000-00004F250000}"/>
    <cellStyle name="40% - Ênfase4 6 10" xfId="10536" xr:uid="{00000000-0005-0000-0000-000050250000}"/>
    <cellStyle name="40% - Ênfase4 6 11" xfId="13157" xr:uid="{00000000-0005-0000-0000-000051250000}"/>
    <cellStyle name="40% - Ênfase4 6 2" xfId="423" xr:uid="{00000000-0005-0000-0000-000052250000}"/>
    <cellStyle name="40% - Ênfase4 6 2 2" xfId="1905" xr:uid="{00000000-0005-0000-0000-000053250000}"/>
    <cellStyle name="40% - Ênfase4 6 2 2 2" xfId="4505" xr:uid="{00000000-0005-0000-0000-000054250000}"/>
    <cellStyle name="40% - Ênfase4 6 2 2 3" xfId="7084" xr:uid="{00000000-0005-0000-0000-000055250000}"/>
    <cellStyle name="40% - Ênfase4 6 2 2 4" xfId="9661" xr:uid="{00000000-0005-0000-0000-000056250000}"/>
    <cellStyle name="40% - Ênfase4 6 2 2 5" xfId="12239" xr:uid="{00000000-0005-0000-0000-000057250000}"/>
    <cellStyle name="40% - Ênfase4 6 2 2 6" xfId="14860" xr:uid="{00000000-0005-0000-0000-000058250000}"/>
    <cellStyle name="40% - Ênfase4 6 2 3" xfId="1906" xr:uid="{00000000-0005-0000-0000-000059250000}"/>
    <cellStyle name="40% - Ênfase4 6 2 3 2" xfId="4506" xr:uid="{00000000-0005-0000-0000-00005A250000}"/>
    <cellStyle name="40% - Ênfase4 6 2 3 3" xfId="7085" xr:uid="{00000000-0005-0000-0000-00005B250000}"/>
    <cellStyle name="40% - Ênfase4 6 2 3 4" xfId="9662" xr:uid="{00000000-0005-0000-0000-00005C250000}"/>
    <cellStyle name="40% - Ênfase4 6 2 3 5" xfId="12240" xr:uid="{00000000-0005-0000-0000-00005D250000}"/>
    <cellStyle name="40% - Ênfase4 6 2 3 6" xfId="14861" xr:uid="{00000000-0005-0000-0000-00005E250000}"/>
    <cellStyle name="40% - Ênfase4 6 2 4" xfId="1907" xr:uid="{00000000-0005-0000-0000-00005F250000}"/>
    <cellStyle name="40% - Ênfase4 6 2 4 2" xfId="4507" xr:uid="{00000000-0005-0000-0000-000060250000}"/>
    <cellStyle name="40% - Ênfase4 6 2 4 3" xfId="7086" xr:uid="{00000000-0005-0000-0000-000061250000}"/>
    <cellStyle name="40% - Ênfase4 6 2 4 4" xfId="9663" xr:uid="{00000000-0005-0000-0000-000062250000}"/>
    <cellStyle name="40% - Ênfase4 6 2 4 5" xfId="12241" xr:uid="{00000000-0005-0000-0000-000063250000}"/>
    <cellStyle name="40% - Ênfase4 6 2 4 6" xfId="14862" xr:uid="{00000000-0005-0000-0000-000064250000}"/>
    <cellStyle name="40% - Ênfase4 6 2 5" xfId="3024" xr:uid="{00000000-0005-0000-0000-000065250000}"/>
    <cellStyle name="40% - Ênfase4 6 2 6" xfId="5603" xr:uid="{00000000-0005-0000-0000-000066250000}"/>
    <cellStyle name="40% - Ênfase4 6 2 7" xfId="8180" xr:uid="{00000000-0005-0000-0000-000067250000}"/>
    <cellStyle name="40% - Ênfase4 6 2 8" xfId="10758" xr:uid="{00000000-0005-0000-0000-000068250000}"/>
    <cellStyle name="40% - Ênfase4 6 2 9" xfId="13379" xr:uid="{00000000-0005-0000-0000-000069250000}"/>
    <cellStyle name="40% - Ênfase4 6 3" xfId="644" xr:uid="{00000000-0005-0000-0000-00006A250000}"/>
    <cellStyle name="40% - Ênfase4 6 3 2" xfId="1908" xr:uid="{00000000-0005-0000-0000-00006B250000}"/>
    <cellStyle name="40% - Ênfase4 6 3 2 2" xfId="4508" xr:uid="{00000000-0005-0000-0000-00006C250000}"/>
    <cellStyle name="40% - Ênfase4 6 3 2 3" xfId="7087" xr:uid="{00000000-0005-0000-0000-00006D250000}"/>
    <cellStyle name="40% - Ênfase4 6 3 2 4" xfId="9664" xr:uid="{00000000-0005-0000-0000-00006E250000}"/>
    <cellStyle name="40% - Ênfase4 6 3 2 5" xfId="12242" xr:uid="{00000000-0005-0000-0000-00006F250000}"/>
    <cellStyle name="40% - Ênfase4 6 3 2 6" xfId="14863" xr:uid="{00000000-0005-0000-0000-000070250000}"/>
    <cellStyle name="40% - Ênfase4 6 3 3" xfId="1909" xr:uid="{00000000-0005-0000-0000-000071250000}"/>
    <cellStyle name="40% - Ênfase4 6 3 3 2" xfId="4509" xr:uid="{00000000-0005-0000-0000-000072250000}"/>
    <cellStyle name="40% - Ênfase4 6 3 3 3" xfId="7088" xr:uid="{00000000-0005-0000-0000-000073250000}"/>
    <cellStyle name="40% - Ênfase4 6 3 3 4" xfId="9665" xr:uid="{00000000-0005-0000-0000-000074250000}"/>
    <cellStyle name="40% - Ênfase4 6 3 3 5" xfId="12243" xr:uid="{00000000-0005-0000-0000-000075250000}"/>
    <cellStyle name="40% - Ênfase4 6 3 3 6" xfId="14864" xr:uid="{00000000-0005-0000-0000-000076250000}"/>
    <cellStyle name="40% - Ênfase4 6 3 4" xfId="3245" xr:uid="{00000000-0005-0000-0000-000077250000}"/>
    <cellStyle name="40% - Ênfase4 6 3 5" xfId="5824" xr:uid="{00000000-0005-0000-0000-000078250000}"/>
    <cellStyle name="40% - Ênfase4 6 3 6" xfId="8401" xr:uid="{00000000-0005-0000-0000-000079250000}"/>
    <cellStyle name="40% - Ênfase4 6 3 7" xfId="10979" xr:uid="{00000000-0005-0000-0000-00007A250000}"/>
    <cellStyle name="40% - Ênfase4 6 3 8" xfId="13600" xr:uid="{00000000-0005-0000-0000-00007B250000}"/>
    <cellStyle name="40% - Ênfase4 6 4" xfId="1910" xr:uid="{00000000-0005-0000-0000-00007C250000}"/>
    <cellStyle name="40% - Ênfase4 6 4 2" xfId="4510" xr:uid="{00000000-0005-0000-0000-00007D250000}"/>
    <cellStyle name="40% - Ênfase4 6 4 3" xfId="7089" xr:uid="{00000000-0005-0000-0000-00007E250000}"/>
    <cellStyle name="40% - Ênfase4 6 4 4" xfId="9666" xr:uid="{00000000-0005-0000-0000-00007F250000}"/>
    <cellStyle name="40% - Ênfase4 6 4 5" xfId="12244" xr:uid="{00000000-0005-0000-0000-000080250000}"/>
    <cellStyle name="40% - Ênfase4 6 4 6" xfId="14865" xr:uid="{00000000-0005-0000-0000-000081250000}"/>
    <cellStyle name="40% - Ênfase4 6 5" xfId="1911" xr:uid="{00000000-0005-0000-0000-000082250000}"/>
    <cellStyle name="40% - Ênfase4 6 5 2" xfId="4511" xr:uid="{00000000-0005-0000-0000-000083250000}"/>
    <cellStyle name="40% - Ênfase4 6 5 3" xfId="7090" xr:uid="{00000000-0005-0000-0000-000084250000}"/>
    <cellStyle name="40% - Ênfase4 6 5 4" xfId="9667" xr:uid="{00000000-0005-0000-0000-000085250000}"/>
    <cellStyle name="40% - Ênfase4 6 5 5" xfId="12245" xr:uid="{00000000-0005-0000-0000-000086250000}"/>
    <cellStyle name="40% - Ênfase4 6 5 6" xfId="14866" xr:uid="{00000000-0005-0000-0000-000087250000}"/>
    <cellStyle name="40% - Ênfase4 6 6" xfId="1912" xr:uid="{00000000-0005-0000-0000-000088250000}"/>
    <cellStyle name="40% - Ênfase4 6 6 2" xfId="4512" xr:uid="{00000000-0005-0000-0000-000089250000}"/>
    <cellStyle name="40% - Ênfase4 6 6 3" xfId="7091" xr:uid="{00000000-0005-0000-0000-00008A250000}"/>
    <cellStyle name="40% - Ênfase4 6 6 4" xfId="9668" xr:uid="{00000000-0005-0000-0000-00008B250000}"/>
    <cellStyle name="40% - Ênfase4 6 6 5" xfId="12246" xr:uid="{00000000-0005-0000-0000-00008C250000}"/>
    <cellStyle name="40% - Ênfase4 6 6 6" xfId="14867" xr:uid="{00000000-0005-0000-0000-00008D250000}"/>
    <cellStyle name="40% - Ênfase4 6 7" xfId="2802" xr:uid="{00000000-0005-0000-0000-00008E250000}"/>
    <cellStyle name="40% - Ênfase4 6 8" xfId="5381" xr:uid="{00000000-0005-0000-0000-00008F250000}"/>
    <cellStyle name="40% - Ênfase4 6 9" xfId="7958" xr:uid="{00000000-0005-0000-0000-000090250000}"/>
    <cellStyle name="40% - Ênfase4 7" xfId="297" xr:uid="{00000000-0005-0000-0000-000091250000}"/>
    <cellStyle name="40% - Ênfase4 7 2" xfId="1913" xr:uid="{00000000-0005-0000-0000-000092250000}"/>
    <cellStyle name="40% - Ênfase4 7 2 2" xfId="4513" xr:uid="{00000000-0005-0000-0000-000093250000}"/>
    <cellStyle name="40% - Ênfase4 7 2 3" xfId="7092" xr:uid="{00000000-0005-0000-0000-000094250000}"/>
    <cellStyle name="40% - Ênfase4 7 2 4" xfId="9669" xr:uid="{00000000-0005-0000-0000-000095250000}"/>
    <cellStyle name="40% - Ênfase4 7 2 5" xfId="12247" xr:uid="{00000000-0005-0000-0000-000096250000}"/>
    <cellStyle name="40% - Ênfase4 7 2 6" xfId="14868" xr:uid="{00000000-0005-0000-0000-000097250000}"/>
    <cellStyle name="40% - Ênfase4 7 3" xfId="1914" xr:uid="{00000000-0005-0000-0000-000098250000}"/>
    <cellStyle name="40% - Ênfase4 7 3 2" xfId="4514" xr:uid="{00000000-0005-0000-0000-000099250000}"/>
    <cellStyle name="40% - Ênfase4 7 3 3" xfId="7093" xr:uid="{00000000-0005-0000-0000-00009A250000}"/>
    <cellStyle name="40% - Ênfase4 7 3 4" xfId="9670" xr:uid="{00000000-0005-0000-0000-00009B250000}"/>
    <cellStyle name="40% - Ênfase4 7 3 5" xfId="12248" xr:uid="{00000000-0005-0000-0000-00009C250000}"/>
    <cellStyle name="40% - Ênfase4 7 3 6" xfId="14869" xr:uid="{00000000-0005-0000-0000-00009D250000}"/>
    <cellStyle name="40% - Ênfase4 7 4" xfId="1915" xr:uid="{00000000-0005-0000-0000-00009E250000}"/>
    <cellStyle name="40% - Ênfase4 7 4 2" xfId="4515" xr:uid="{00000000-0005-0000-0000-00009F250000}"/>
    <cellStyle name="40% - Ênfase4 7 4 3" xfId="7094" xr:uid="{00000000-0005-0000-0000-0000A0250000}"/>
    <cellStyle name="40% - Ênfase4 7 4 4" xfId="9671" xr:uid="{00000000-0005-0000-0000-0000A1250000}"/>
    <cellStyle name="40% - Ênfase4 7 4 5" xfId="12249" xr:uid="{00000000-0005-0000-0000-0000A2250000}"/>
    <cellStyle name="40% - Ênfase4 7 4 6" xfId="14870" xr:uid="{00000000-0005-0000-0000-0000A3250000}"/>
    <cellStyle name="40% - Ênfase4 7 5" xfId="2898" xr:uid="{00000000-0005-0000-0000-0000A4250000}"/>
    <cellStyle name="40% - Ênfase4 7 6" xfId="5477" xr:uid="{00000000-0005-0000-0000-0000A5250000}"/>
    <cellStyle name="40% - Ênfase4 7 7" xfId="8054" xr:uid="{00000000-0005-0000-0000-0000A6250000}"/>
    <cellStyle name="40% - Ênfase4 7 8" xfId="10632" xr:uid="{00000000-0005-0000-0000-0000A7250000}"/>
    <cellStyle name="40% - Ênfase4 7 9" xfId="13253" xr:uid="{00000000-0005-0000-0000-0000A8250000}"/>
    <cellStyle name="40% - Ênfase4 8" xfId="518" xr:uid="{00000000-0005-0000-0000-0000A9250000}"/>
    <cellStyle name="40% - Ênfase4 8 2" xfId="1916" xr:uid="{00000000-0005-0000-0000-0000AA250000}"/>
    <cellStyle name="40% - Ênfase4 8 2 2" xfId="4516" xr:uid="{00000000-0005-0000-0000-0000AB250000}"/>
    <cellStyle name="40% - Ênfase4 8 2 3" xfId="7095" xr:uid="{00000000-0005-0000-0000-0000AC250000}"/>
    <cellStyle name="40% - Ênfase4 8 2 4" xfId="9672" xr:uid="{00000000-0005-0000-0000-0000AD250000}"/>
    <cellStyle name="40% - Ênfase4 8 2 5" xfId="12250" xr:uid="{00000000-0005-0000-0000-0000AE250000}"/>
    <cellStyle name="40% - Ênfase4 8 2 6" xfId="14871" xr:uid="{00000000-0005-0000-0000-0000AF250000}"/>
    <cellStyle name="40% - Ênfase4 8 3" xfId="1917" xr:uid="{00000000-0005-0000-0000-0000B0250000}"/>
    <cellStyle name="40% - Ênfase4 8 3 2" xfId="4517" xr:uid="{00000000-0005-0000-0000-0000B1250000}"/>
    <cellStyle name="40% - Ênfase4 8 3 3" xfId="7096" xr:uid="{00000000-0005-0000-0000-0000B2250000}"/>
    <cellStyle name="40% - Ênfase4 8 3 4" xfId="9673" xr:uid="{00000000-0005-0000-0000-0000B3250000}"/>
    <cellStyle name="40% - Ênfase4 8 3 5" xfId="12251" xr:uid="{00000000-0005-0000-0000-0000B4250000}"/>
    <cellStyle name="40% - Ênfase4 8 3 6" xfId="14872" xr:uid="{00000000-0005-0000-0000-0000B5250000}"/>
    <cellStyle name="40% - Ênfase4 8 4" xfId="1918" xr:uid="{00000000-0005-0000-0000-0000B6250000}"/>
    <cellStyle name="40% - Ênfase4 8 4 2" xfId="4518" xr:uid="{00000000-0005-0000-0000-0000B7250000}"/>
    <cellStyle name="40% - Ênfase4 8 4 3" xfId="7097" xr:uid="{00000000-0005-0000-0000-0000B8250000}"/>
    <cellStyle name="40% - Ênfase4 8 4 4" xfId="9674" xr:uid="{00000000-0005-0000-0000-0000B9250000}"/>
    <cellStyle name="40% - Ênfase4 8 4 5" xfId="12252" xr:uid="{00000000-0005-0000-0000-0000BA250000}"/>
    <cellStyle name="40% - Ênfase4 8 4 6" xfId="14873" xr:uid="{00000000-0005-0000-0000-0000BB250000}"/>
    <cellStyle name="40% - Ênfase4 8 5" xfId="3119" xr:uid="{00000000-0005-0000-0000-0000BC250000}"/>
    <cellStyle name="40% - Ênfase4 8 6" xfId="5698" xr:uid="{00000000-0005-0000-0000-0000BD250000}"/>
    <cellStyle name="40% - Ênfase4 8 7" xfId="8275" xr:uid="{00000000-0005-0000-0000-0000BE250000}"/>
    <cellStyle name="40% - Ênfase4 8 8" xfId="10853" xr:uid="{00000000-0005-0000-0000-0000BF250000}"/>
    <cellStyle name="40% - Ênfase4 8 9" xfId="13474" xr:uid="{00000000-0005-0000-0000-0000C0250000}"/>
    <cellStyle name="40% - Ênfase4 9" xfId="1919" xr:uid="{00000000-0005-0000-0000-0000C1250000}"/>
    <cellStyle name="40% - Ênfase4 9 2" xfId="4519" xr:uid="{00000000-0005-0000-0000-0000C2250000}"/>
    <cellStyle name="40% - Ênfase4 9 3" xfId="7098" xr:uid="{00000000-0005-0000-0000-0000C3250000}"/>
    <cellStyle name="40% - Ênfase4 9 4" xfId="9675" xr:uid="{00000000-0005-0000-0000-0000C4250000}"/>
    <cellStyle name="40% - Ênfase4 9 5" xfId="12253" xr:uid="{00000000-0005-0000-0000-0000C5250000}"/>
    <cellStyle name="40% - Ênfase4 9 6" xfId="14874" xr:uid="{00000000-0005-0000-0000-0000C6250000}"/>
    <cellStyle name="40% - Ênfase5" xfId="46" builtinId="47" customBuiltin="1"/>
    <cellStyle name="40% - Ênfase5 10" xfId="1920" xr:uid="{00000000-0005-0000-0000-0000C8250000}"/>
    <cellStyle name="40% - Ênfase5 10 2" xfId="4520" xr:uid="{00000000-0005-0000-0000-0000C9250000}"/>
    <cellStyle name="40% - Ênfase5 10 3" xfId="7099" xr:uid="{00000000-0005-0000-0000-0000CA250000}"/>
    <cellStyle name="40% - Ênfase5 10 4" xfId="9676" xr:uid="{00000000-0005-0000-0000-0000CB250000}"/>
    <cellStyle name="40% - Ênfase5 10 5" xfId="12254" xr:uid="{00000000-0005-0000-0000-0000CC250000}"/>
    <cellStyle name="40% - Ênfase5 10 6" xfId="14875" xr:uid="{00000000-0005-0000-0000-0000CD250000}"/>
    <cellStyle name="40% - Ênfase5 11" xfId="1921" xr:uid="{00000000-0005-0000-0000-0000CE250000}"/>
    <cellStyle name="40% - Ênfase5 11 2" xfId="4521" xr:uid="{00000000-0005-0000-0000-0000CF250000}"/>
    <cellStyle name="40% - Ênfase5 11 3" xfId="7100" xr:uid="{00000000-0005-0000-0000-0000D0250000}"/>
    <cellStyle name="40% - Ênfase5 11 4" xfId="9677" xr:uid="{00000000-0005-0000-0000-0000D1250000}"/>
    <cellStyle name="40% - Ênfase5 11 5" xfId="12255" xr:uid="{00000000-0005-0000-0000-0000D2250000}"/>
    <cellStyle name="40% - Ênfase5 11 6" xfId="14876" xr:uid="{00000000-0005-0000-0000-0000D3250000}"/>
    <cellStyle name="40% - Ênfase5 12" xfId="2650" xr:uid="{00000000-0005-0000-0000-0000D4250000}"/>
    <cellStyle name="40% - Ênfase5 12 2" xfId="5233" xr:uid="{00000000-0005-0000-0000-0000D5250000}"/>
    <cellStyle name="40% - Ênfase5 12 3" xfId="7812" xr:uid="{00000000-0005-0000-0000-0000D6250000}"/>
    <cellStyle name="40% - Ênfase5 12 4" xfId="10389" xr:uid="{00000000-0005-0000-0000-0000D7250000}"/>
    <cellStyle name="40% - Ênfase5 12 5" xfId="12967" xr:uid="{00000000-0005-0000-0000-0000D8250000}"/>
    <cellStyle name="40% - Ênfase5 12 6" xfId="15588" xr:uid="{00000000-0005-0000-0000-0000D9250000}"/>
    <cellStyle name="40% - Ênfase5 13" xfId="2677" xr:uid="{00000000-0005-0000-0000-0000DA250000}"/>
    <cellStyle name="40% - Ênfase5 14" xfId="5256" xr:uid="{00000000-0005-0000-0000-0000DB250000}"/>
    <cellStyle name="40% - Ênfase5 15" xfId="7833" xr:uid="{00000000-0005-0000-0000-0000DC250000}"/>
    <cellStyle name="40% - Ênfase5 16" xfId="10411" xr:uid="{00000000-0005-0000-0000-0000DD250000}"/>
    <cellStyle name="40% - Ênfase5 17" xfId="12982" xr:uid="{00000000-0005-0000-0000-0000DE250000}"/>
    <cellStyle name="40% - Ênfase5 18" xfId="13032" xr:uid="{00000000-0005-0000-0000-0000DF250000}"/>
    <cellStyle name="40% - Ênfase5 2" xfId="89" xr:uid="{00000000-0005-0000-0000-0000E0250000}"/>
    <cellStyle name="40% - Ênfase5 2 10" xfId="1922" xr:uid="{00000000-0005-0000-0000-0000E1250000}"/>
    <cellStyle name="40% - Ênfase5 2 10 2" xfId="4522" xr:uid="{00000000-0005-0000-0000-0000E2250000}"/>
    <cellStyle name="40% - Ênfase5 2 10 3" xfId="7101" xr:uid="{00000000-0005-0000-0000-0000E3250000}"/>
    <cellStyle name="40% - Ênfase5 2 10 4" xfId="9678" xr:uid="{00000000-0005-0000-0000-0000E4250000}"/>
    <cellStyle name="40% - Ênfase5 2 10 5" xfId="12256" xr:uid="{00000000-0005-0000-0000-0000E5250000}"/>
    <cellStyle name="40% - Ênfase5 2 10 6" xfId="14877" xr:uid="{00000000-0005-0000-0000-0000E6250000}"/>
    <cellStyle name="40% - Ênfase5 2 11" xfId="2695" xr:uid="{00000000-0005-0000-0000-0000E7250000}"/>
    <cellStyle name="40% - Ênfase5 2 12" xfId="5274" xr:uid="{00000000-0005-0000-0000-0000E8250000}"/>
    <cellStyle name="40% - Ênfase5 2 13" xfId="7851" xr:uid="{00000000-0005-0000-0000-0000E9250000}"/>
    <cellStyle name="40% - Ênfase5 2 14" xfId="10429" xr:uid="{00000000-0005-0000-0000-0000EA250000}"/>
    <cellStyle name="40% - Ênfase5 2 15" xfId="13050" xr:uid="{00000000-0005-0000-0000-0000EB250000}"/>
    <cellStyle name="40% - Ênfase5 2 2" xfId="164" xr:uid="{00000000-0005-0000-0000-0000EC250000}"/>
    <cellStyle name="40% - Ênfase5 2 2 10" xfId="7921" xr:uid="{00000000-0005-0000-0000-0000ED250000}"/>
    <cellStyle name="40% - Ênfase5 2 2 11" xfId="10499" xr:uid="{00000000-0005-0000-0000-0000EE250000}"/>
    <cellStyle name="40% - Ênfase5 2 2 12" xfId="13120" xr:uid="{00000000-0005-0000-0000-0000EF250000}"/>
    <cellStyle name="40% - Ênfase5 2 2 2" xfId="260" xr:uid="{00000000-0005-0000-0000-0000F0250000}"/>
    <cellStyle name="40% - Ênfase5 2 2 2 10" xfId="10595" xr:uid="{00000000-0005-0000-0000-0000F1250000}"/>
    <cellStyle name="40% - Ênfase5 2 2 2 11" xfId="13216" xr:uid="{00000000-0005-0000-0000-0000F2250000}"/>
    <cellStyle name="40% - Ênfase5 2 2 2 2" xfId="481" xr:uid="{00000000-0005-0000-0000-0000F3250000}"/>
    <cellStyle name="40% - Ênfase5 2 2 2 2 2" xfId="1923" xr:uid="{00000000-0005-0000-0000-0000F4250000}"/>
    <cellStyle name="40% - Ênfase5 2 2 2 2 2 2" xfId="4523" xr:uid="{00000000-0005-0000-0000-0000F5250000}"/>
    <cellStyle name="40% - Ênfase5 2 2 2 2 2 3" xfId="7102" xr:uid="{00000000-0005-0000-0000-0000F6250000}"/>
    <cellStyle name="40% - Ênfase5 2 2 2 2 2 4" xfId="9679" xr:uid="{00000000-0005-0000-0000-0000F7250000}"/>
    <cellStyle name="40% - Ênfase5 2 2 2 2 2 5" xfId="12257" xr:uid="{00000000-0005-0000-0000-0000F8250000}"/>
    <cellStyle name="40% - Ênfase5 2 2 2 2 2 6" xfId="14878" xr:uid="{00000000-0005-0000-0000-0000F9250000}"/>
    <cellStyle name="40% - Ênfase5 2 2 2 2 3" xfId="1924" xr:uid="{00000000-0005-0000-0000-0000FA250000}"/>
    <cellStyle name="40% - Ênfase5 2 2 2 2 3 2" xfId="4524" xr:uid="{00000000-0005-0000-0000-0000FB250000}"/>
    <cellStyle name="40% - Ênfase5 2 2 2 2 3 3" xfId="7103" xr:uid="{00000000-0005-0000-0000-0000FC250000}"/>
    <cellStyle name="40% - Ênfase5 2 2 2 2 3 4" xfId="9680" xr:uid="{00000000-0005-0000-0000-0000FD250000}"/>
    <cellStyle name="40% - Ênfase5 2 2 2 2 3 5" xfId="12258" xr:uid="{00000000-0005-0000-0000-0000FE250000}"/>
    <cellStyle name="40% - Ênfase5 2 2 2 2 3 6" xfId="14879" xr:uid="{00000000-0005-0000-0000-0000FF250000}"/>
    <cellStyle name="40% - Ênfase5 2 2 2 2 4" xfId="1925" xr:uid="{00000000-0005-0000-0000-000000260000}"/>
    <cellStyle name="40% - Ênfase5 2 2 2 2 4 2" xfId="4525" xr:uid="{00000000-0005-0000-0000-000001260000}"/>
    <cellStyle name="40% - Ênfase5 2 2 2 2 4 3" xfId="7104" xr:uid="{00000000-0005-0000-0000-000002260000}"/>
    <cellStyle name="40% - Ênfase5 2 2 2 2 4 4" xfId="9681" xr:uid="{00000000-0005-0000-0000-000003260000}"/>
    <cellStyle name="40% - Ênfase5 2 2 2 2 4 5" xfId="12259" xr:uid="{00000000-0005-0000-0000-000004260000}"/>
    <cellStyle name="40% - Ênfase5 2 2 2 2 4 6" xfId="14880" xr:uid="{00000000-0005-0000-0000-000005260000}"/>
    <cellStyle name="40% - Ênfase5 2 2 2 2 5" xfId="3082" xr:uid="{00000000-0005-0000-0000-000006260000}"/>
    <cellStyle name="40% - Ênfase5 2 2 2 2 6" xfId="5661" xr:uid="{00000000-0005-0000-0000-000007260000}"/>
    <cellStyle name="40% - Ênfase5 2 2 2 2 7" xfId="8238" xr:uid="{00000000-0005-0000-0000-000008260000}"/>
    <cellStyle name="40% - Ênfase5 2 2 2 2 8" xfId="10816" xr:uid="{00000000-0005-0000-0000-000009260000}"/>
    <cellStyle name="40% - Ênfase5 2 2 2 2 9" xfId="13437" xr:uid="{00000000-0005-0000-0000-00000A260000}"/>
    <cellStyle name="40% - Ênfase5 2 2 2 3" xfId="702" xr:uid="{00000000-0005-0000-0000-00000B260000}"/>
    <cellStyle name="40% - Ênfase5 2 2 2 3 2" xfId="1926" xr:uid="{00000000-0005-0000-0000-00000C260000}"/>
    <cellStyle name="40% - Ênfase5 2 2 2 3 2 2" xfId="4526" xr:uid="{00000000-0005-0000-0000-00000D260000}"/>
    <cellStyle name="40% - Ênfase5 2 2 2 3 2 3" xfId="7105" xr:uid="{00000000-0005-0000-0000-00000E260000}"/>
    <cellStyle name="40% - Ênfase5 2 2 2 3 2 4" xfId="9682" xr:uid="{00000000-0005-0000-0000-00000F260000}"/>
    <cellStyle name="40% - Ênfase5 2 2 2 3 2 5" xfId="12260" xr:uid="{00000000-0005-0000-0000-000010260000}"/>
    <cellStyle name="40% - Ênfase5 2 2 2 3 2 6" xfId="14881" xr:uid="{00000000-0005-0000-0000-000011260000}"/>
    <cellStyle name="40% - Ênfase5 2 2 2 3 3" xfId="1927" xr:uid="{00000000-0005-0000-0000-000012260000}"/>
    <cellStyle name="40% - Ênfase5 2 2 2 3 3 2" xfId="4527" xr:uid="{00000000-0005-0000-0000-000013260000}"/>
    <cellStyle name="40% - Ênfase5 2 2 2 3 3 3" xfId="7106" xr:uid="{00000000-0005-0000-0000-000014260000}"/>
    <cellStyle name="40% - Ênfase5 2 2 2 3 3 4" xfId="9683" xr:uid="{00000000-0005-0000-0000-000015260000}"/>
    <cellStyle name="40% - Ênfase5 2 2 2 3 3 5" xfId="12261" xr:uid="{00000000-0005-0000-0000-000016260000}"/>
    <cellStyle name="40% - Ênfase5 2 2 2 3 3 6" xfId="14882" xr:uid="{00000000-0005-0000-0000-000017260000}"/>
    <cellStyle name="40% - Ênfase5 2 2 2 3 4" xfId="3303" xr:uid="{00000000-0005-0000-0000-000018260000}"/>
    <cellStyle name="40% - Ênfase5 2 2 2 3 5" xfId="5882" xr:uid="{00000000-0005-0000-0000-000019260000}"/>
    <cellStyle name="40% - Ênfase5 2 2 2 3 6" xfId="8459" xr:uid="{00000000-0005-0000-0000-00001A260000}"/>
    <cellStyle name="40% - Ênfase5 2 2 2 3 7" xfId="11037" xr:uid="{00000000-0005-0000-0000-00001B260000}"/>
    <cellStyle name="40% - Ênfase5 2 2 2 3 8" xfId="13658" xr:uid="{00000000-0005-0000-0000-00001C260000}"/>
    <cellStyle name="40% - Ênfase5 2 2 2 4" xfId="1928" xr:uid="{00000000-0005-0000-0000-00001D260000}"/>
    <cellStyle name="40% - Ênfase5 2 2 2 4 2" xfId="4528" xr:uid="{00000000-0005-0000-0000-00001E260000}"/>
    <cellStyle name="40% - Ênfase5 2 2 2 4 3" xfId="7107" xr:uid="{00000000-0005-0000-0000-00001F260000}"/>
    <cellStyle name="40% - Ênfase5 2 2 2 4 4" xfId="9684" xr:uid="{00000000-0005-0000-0000-000020260000}"/>
    <cellStyle name="40% - Ênfase5 2 2 2 4 5" xfId="12262" xr:uid="{00000000-0005-0000-0000-000021260000}"/>
    <cellStyle name="40% - Ênfase5 2 2 2 4 6" xfId="14883" xr:uid="{00000000-0005-0000-0000-000022260000}"/>
    <cellStyle name="40% - Ênfase5 2 2 2 5" xfId="1929" xr:uid="{00000000-0005-0000-0000-000023260000}"/>
    <cellStyle name="40% - Ênfase5 2 2 2 5 2" xfId="4529" xr:uid="{00000000-0005-0000-0000-000024260000}"/>
    <cellStyle name="40% - Ênfase5 2 2 2 5 3" xfId="7108" xr:uid="{00000000-0005-0000-0000-000025260000}"/>
    <cellStyle name="40% - Ênfase5 2 2 2 5 4" xfId="9685" xr:uid="{00000000-0005-0000-0000-000026260000}"/>
    <cellStyle name="40% - Ênfase5 2 2 2 5 5" xfId="12263" xr:uid="{00000000-0005-0000-0000-000027260000}"/>
    <cellStyle name="40% - Ênfase5 2 2 2 5 6" xfId="14884" xr:uid="{00000000-0005-0000-0000-000028260000}"/>
    <cellStyle name="40% - Ênfase5 2 2 2 6" xfId="1930" xr:uid="{00000000-0005-0000-0000-000029260000}"/>
    <cellStyle name="40% - Ênfase5 2 2 2 6 2" xfId="4530" xr:uid="{00000000-0005-0000-0000-00002A260000}"/>
    <cellStyle name="40% - Ênfase5 2 2 2 6 3" xfId="7109" xr:uid="{00000000-0005-0000-0000-00002B260000}"/>
    <cellStyle name="40% - Ênfase5 2 2 2 6 4" xfId="9686" xr:uid="{00000000-0005-0000-0000-00002C260000}"/>
    <cellStyle name="40% - Ênfase5 2 2 2 6 5" xfId="12264" xr:uid="{00000000-0005-0000-0000-00002D260000}"/>
    <cellStyle name="40% - Ênfase5 2 2 2 6 6" xfId="14885" xr:uid="{00000000-0005-0000-0000-00002E260000}"/>
    <cellStyle name="40% - Ênfase5 2 2 2 7" xfId="2861" xr:uid="{00000000-0005-0000-0000-00002F260000}"/>
    <cellStyle name="40% - Ênfase5 2 2 2 8" xfId="5440" xr:uid="{00000000-0005-0000-0000-000030260000}"/>
    <cellStyle name="40% - Ênfase5 2 2 2 9" xfId="8017" xr:uid="{00000000-0005-0000-0000-000031260000}"/>
    <cellStyle name="40% - Ênfase5 2 2 3" xfId="386" xr:uid="{00000000-0005-0000-0000-000032260000}"/>
    <cellStyle name="40% - Ênfase5 2 2 3 2" xfId="1931" xr:uid="{00000000-0005-0000-0000-000033260000}"/>
    <cellStyle name="40% - Ênfase5 2 2 3 2 2" xfId="4531" xr:uid="{00000000-0005-0000-0000-000034260000}"/>
    <cellStyle name="40% - Ênfase5 2 2 3 2 3" xfId="7110" xr:uid="{00000000-0005-0000-0000-000035260000}"/>
    <cellStyle name="40% - Ênfase5 2 2 3 2 4" xfId="9687" xr:uid="{00000000-0005-0000-0000-000036260000}"/>
    <cellStyle name="40% - Ênfase5 2 2 3 2 5" xfId="12265" xr:uid="{00000000-0005-0000-0000-000037260000}"/>
    <cellStyle name="40% - Ênfase5 2 2 3 2 6" xfId="14886" xr:uid="{00000000-0005-0000-0000-000038260000}"/>
    <cellStyle name="40% - Ênfase5 2 2 3 3" xfId="1932" xr:uid="{00000000-0005-0000-0000-000039260000}"/>
    <cellStyle name="40% - Ênfase5 2 2 3 3 2" xfId="4532" xr:uid="{00000000-0005-0000-0000-00003A260000}"/>
    <cellStyle name="40% - Ênfase5 2 2 3 3 3" xfId="7111" xr:uid="{00000000-0005-0000-0000-00003B260000}"/>
    <cellStyle name="40% - Ênfase5 2 2 3 3 4" xfId="9688" xr:uid="{00000000-0005-0000-0000-00003C260000}"/>
    <cellStyle name="40% - Ênfase5 2 2 3 3 5" xfId="12266" xr:uid="{00000000-0005-0000-0000-00003D260000}"/>
    <cellStyle name="40% - Ênfase5 2 2 3 3 6" xfId="14887" xr:uid="{00000000-0005-0000-0000-00003E260000}"/>
    <cellStyle name="40% - Ênfase5 2 2 3 4" xfId="1933" xr:uid="{00000000-0005-0000-0000-00003F260000}"/>
    <cellStyle name="40% - Ênfase5 2 2 3 4 2" xfId="4533" xr:uid="{00000000-0005-0000-0000-000040260000}"/>
    <cellStyle name="40% - Ênfase5 2 2 3 4 3" xfId="7112" xr:uid="{00000000-0005-0000-0000-000041260000}"/>
    <cellStyle name="40% - Ênfase5 2 2 3 4 4" xfId="9689" xr:uid="{00000000-0005-0000-0000-000042260000}"/>
    <cellStyle name="40% - Ênfase5 2 2 3 4 5" xfId="12267" xr:uid="{00000000-0005-0000-0000-000043260000}"/>
    <cellStyle name="40% - Ênfase5 2 2 3 4 6" xfId="14888" xr:uid="{00000000-0005-0000-0000-000044260000}"/>
    <cellStyle name="40% - Ênfase5 2 2 3 5" xfId="2987" xr:uid="{00000000-0005-0000-0000-000045260000}"/>
    <cellStyle name="40% - Ênfase5 2 2 3 6" xfId="5566" xr:uid="{00000000-0005-0000-0000-000046260000}"/>
    <cellStyle name="40% - Ênfase5 2 2 3 7" xfId="8143" xr:uid="{00000000-0005-0000-0000-000047260000}"/>
    <cellStyle name="40% - Ênfase5 2 2 3 8" xfId="10721" xr:uid="{00000000-0005-0000-0000-000048260000}"/>
    <cellStyle name="40% - Ênfase5 2 2 3 9" xfId="13342" xr:uid="{00000000-0005-0000-0000-000049260000}"/>
    <cellStyle name="40% - Ênfase5 2 2 4" xfId="607" xr:uid="{00000000-0005-0000-0000-00004A260000}"/>
    <cellStyle name="40% - Ênfase5 2 2 4 2" xfId="1934" xr:uid="{00000000-0005-0000-0000-00004B260000}"/>
    <cellStyle name="40% - Ênfase5 2 2 4 2 2" xfId="4534" xr:uid="{00000000-0005-0000-0000-00004C260000}"/>
    <cellStyle name="40% - Ênfase5 2 2 4 2 3" xfId="7113" xr:uid="{00000000-0005-0000-0000-00004D260000}"/>
    <cellStyle name="40% - Ênfase5 2 2 4 2 4" xfId="9690" xr:uid="{00000000-0005-0000-0000-00004E260000}"/>
    <cellStyle name="40% - Ênfase5 2 2 4 2 5" xfId="12268" xr:uid="{00000000-0005-0000-0000-00004F260000}"/>
    <cellStyle name="40% - Ênfase5 2 2 4 2 6" xfId="14889" xr:uid="{00000000-0005-0000-0000-000050260000}"/>
    <cellStyle name="40% - Ênfase5 2 2 4 3" xfId="1935" xr:uid="{00000000-0005-0000-0000-000051260000}"/>
    <cellStyle name="40% - Ênfase5 2 2 4 3 2" xfId="4535" xr:uid="{00000000-0005-0000-0000-000052260000}"/>
    <cellStyle name="40% - Ênfase5 2 2 4 3 3" xfId="7114" xr:uid="{00000000-0005-0000-0000-000053260000}"/>
    <cellStyle name="40% - Ênfase5 2 2 4 3 4" xfId="9691" xr:uid="{00000000-0005-0000-0000-000054260000}"/>
    <cellStyle name="40% - Ênfase5 2 2 4 3 5" xfId="12269" xr:uid="{00000000-0005-0000-0000-000055260000}"/>
    <cellStyle name="40% - Ênfase5 2 2 4 3 6" xfId="14890" xr:uid="{00000000-0005-0000-0000-000056260000}"/>
    <cellStyle name="40% - Ênfase5 2 2 4 4" xfId="1936" xr:uid="{00000000-0005-0000-0000-000057260000}"/>
    <cellStyle name="40% - Ênfase5 2 2 4 4 2" xfId="4536" xr:uid="{00000000-0005-0000-0000-000058260000}"/>
    <cellStyle name="40% - Ênfase5 2 2 4 4 3" xfId="7115" xr:uid="{00000000-0005-0000-0000-000059260000}"/>
    <cellStyle name="40% - Ênfase5 2 2 4 4 4" xfId="9692" xr:uid="{00000000-0005-0000-0000-00005A260000}"/>
    <cellStyle name="40% - Ênfase5 2 2 4 4 5" xfId="12270" xr:uid="{00000000-0005-0000-0000-00005B260000}"/>
    <cellStyle name="40% - Ênfase5 2 2 4 4 6" xfId="14891" xr:uid="{00000000-0005-0000-0000-00005C260000}"/>
    <cellStyle name="40% - Ênfase5 2 2 4 5" xfId="3208" xr:uid="{00000000-0005-0000-0000-00005D260000}"/>
    <cellStyle name="40% - Ênfase5 2 2 4 6" xfId="5787" xr:uid="{00000000-0005-0000-0000-00005E260000}"/>
    <cellStyle name="40% - Ênfase5 2 2 4 7" xfId="8364" xr:uid="{00000000-0005-0000-0000-00005F260000}"/>
    <cellStyle name="40% - Ênfase5 2 2 4 8" xfId="10942" xr:uid="{00000000-0005-0000-0000-000060260000}"/>
    <cellStyle name="40% - Ênfase5 2 2 4 9" xfId="13563" xr:uid="{00000000-0005-0000-0000-000061260000}"/>
    <cellStyle name="40% - Ênfase5 2 2 5" xfId="1937" xr:uid="{00000000-0005-0000-0000-000062260000}"/>
    <cellStyle name="40% - Ênfase5 2 2 5 2" xfId="4537" xr:uid="{00000000-0005-0000-0000-000063260000}"/>
    <cellStyle name="40% - Ênfase5 2 2 5 3" xfId="7116" xr:uid="{00000000-0005-0000-0000-000064260000}"/>
    <cellStyle name="40% - Ênfase5 2 2 5 4" xfId="9693" xr:uid="{00000000-0005-0000-0000-000065260000}"/>
    <cellStyle name="40% - Ênfase5 2 2 5 5" xfId="12271" xr:uid="{00000000-0005-0000-0000-000066260000}"/>
    <cellStyle name="40% - Ênfase5 2 2 5 6" xfId="14892" xr:uid="{00000000-0005-0000-0000-000067260000}"/>
    <cellStyle name="40% - Ênfase5 2 2 6" xfId="1938" xr:uid="{00000000-0005-0000-0000-000068260000}"/>
    <cellStyle name="40% - Ênfase5 2 2 6 2" xfId="4538" xr:uid="{00000000-0005-0000-0000-000069260000}"/>
    <cellStyle name="40% - Ênfase5 2 2 6 3" xfId="7117" xr:uid="{00000000-0005-0000-0000-00006A260000}"/>
    <cellStyle name="40% - Ênfase5 2 2 6 4" xfId="9694" xr:uid="{00000000-0005-0000-0000-00006B260000}"/>
    <cellStyle name="40% - Ênfase5 2 2 6 5" xfId="12272" xr:uid="{00000000-0005-0000-0000-00006C260000}"/>
    <cellStyle name="40% - Ênfase5 2 2 6 6" xfId="14893" xr:uid="{00000000-0005-0000-0000-00006D260000}"/>
    <cellStyle name="40% - Ênfase5 2 2 7" xfId="1939" xr:uid="{00000000-0005-0000-0000-00006E260000}"/>
    <cellStyle name="40% - Ênfase5 2 2 7 2" xfId="4539" xr:uid="{00000000-0005-0000-0000-00006F260000}"/>
    <cellStyle name="40% - Ênfase5 2 2 7 3" xfId="7118" xr:uid="{00000000-0005-0000-0000-000070260000}"/>
    <cellStyle name="40% - Ênfase5 2 2 7 4" xfId="9695" xr:uid="{00000000-0005-0000-0000-000071260000}"/>
    <cellStyle name="40% - Ênfase5 2 2 7 5" xfId="12273" xr:uid="{00000000-0005-0000-0000-000072260000}"/>
    <cellStyle name="40% - Ênfase5 2 2 7 6" xfId="14894" xr:uid="{00000000-0005-0000-0000-000073260000}"/>
    <cellStyle name="40% - Ênfase5 2 2 8" xfId="2765" xr:uid="{00000000-0005-0000-0000-000074260000}"/>
    <cellStyle name="40% - Ênfase5 2 2 9" xfId="5344" xr:uid="{00000000-0005-0000-0000-000075260000}"/>
    <cellStyle name="40% - Ênfase5 2 3" xfId="188" xr:uid="{00000000-0005-0000-0000-000076260000}"/>
    <cellStyle name="40% - Ênfase5 2 3 10" xfId="7945" xr:uid="{00000000-0005-0000-0000-000077260000}"/>
    <cellStyle name="40% - Ênfase5 2 3 11" xfId="10523" xr:uid="{00000000-0005-0000-0000-000078260000}"/>
    <cellStyle name="40% - Ênfase5 2 3 12" xfId="13144" xr:uid="{00000000-0005-0000-0000-000079260000}"/>
    <cellStyle name="40% - Ênfase5 2 3 2" xfId="284" xr:uid="{00000000-0005-0000-0000-00007A260000}"/>
    <cellStyle name="40% - Ênfase5 2 3 2 10" xfId="10619" xr:uid="{00000000-0005-0000-0000-00007B260000}"/>
    <cellStyle name="40% - Ênfase5 2 3 2 11" xfId="13240" xr:uid="{00000000-0005-0000-0000-00007C260000}"/>
    <cellStyle name="40% - Ênfase5 2 3 2 2" xfId="505" xr:uid="{00000000-0005-0000-0000-00007D260000}"/>
    <cellStyle name="40% - Ênfase5 2 3 2 2 2" xfId="1940" xr:uid="{00000000-0005-0000-0000-00007E260000}"/>
    <cellStyle name="40% - Ênfase5 2 3 2 2 2 2" xfId="4540" xr:uid="{00000000-0005-0000-0000-00007F260000}"/>
    <cellStyle name="40% - Ênfase5 2 3 2 2 2 3" xfId="7119" xr:uid="{00000000-0005-0000-0000-000080260000}"/>
    <cellStyle name="40% - Ênfase5 2 3 2 2 2 4" xfId="9696" xr:uid="{00000000-0005-0000-0000-000081260000}"/>
    <cellStyle name="40% - Ênfase5 2 3 2 2 2 5" xfId="12274" xr:uid="{00000000-0005-0000-0000-000082260000}"/>
    <cellStyle name="40% - Ênfase5 2 3 2 2 2 6" xfId="14895" xr:uid="{00000000-0005-0000-0000-000083260000}"/>
    <cellStyle name="40% - Ênfase5 2 3 2 2 3" xfId="1941" xr:uid="{00000000-0005-0000-0000-000084260000}"/>
    <cellStyle name="40% - Ênfase5 2 3 2 2 3 2" xfId="4541" xr:uid="{00000000-0005-0000-0000-000085260000}"/>
    <cellStyle name="40% - Ênfase5 2 3 2 2 3 3" xfId="7120" xr:uid="{00000000-0005-0000-0000-000086260000}"/>
    <cellStyle name="40% - Ênfase5 2 3 2 2 3 4" xfId="9697" xr:uid="{00000000-0005-0000-0000-000087260000}"/>
    <cellStyle name="40% - Ênfase5 2 3 2 2 3 5" xfId="12275" xr:uid="{00000000-0005-0000-0000-000088260000}"/>
    <cellStyle name="40% - Ênfase5 2 3 2 2 3 6" xfId="14896" xr:uid="{00000000-0005-0000-0000-000089260000}"/>
    <cellStyle name="40% - Ênfase5 2 3 2 2 4" xfId="1942" xr:uid="{00000000-0005-0000-0000-00008A260000}"/>
    <cellStyle name="40% - Ênfase5 2 3 2 2 4 2" xfId="4542" xr:uid="{00000000-0005-0000-0000-00008B260000}"/>
    <cellStyle name="40% - Ênfase5 2 3 2 2 4 3" xfId="7121" xr:uid="{00000000-0005-0000-0000-00008C260000}"/>
    <cellStyle name="40% - Ênfase5 2 3 2 2 4 4" xfId="9698" xr:uid="{00000000-0005-0000-0000-00008D260000}"/>
    <cellStyle name="40% - Ênfase5 2 3 2 2 4 5" xfId="12276" xr:uid="{00000000-0005-0000-0000-00008E260000}"/>
    <cellStyle name="40% - Ênfase5 2 3 2 2 4 6" xfId="14897" xr:uid="{00000000-0005-0000-0000-00008F260000}"/>
    <cellStyle name="40% - Ênfase5 2 3 2 2 5" xfId="3106" xr:uid="{00000000-0005-0000-0000-000090260000}"/>
    <cellStyle name="40% - Ênfase5 2 3 2 2 6" xfId="5685" xr:uid="{00000000-0005-0000-0000-000091260000}"/>
    <cellStyle name="40% - Ênfase5 2 3 2 2 7" xfId="8262" xr:uid="{00000000-0005-0000-0000-000092260000}"/>
    <cellStyle name="40% - Ênfase5 2 3 2 2 8" xfId="10840" xr:uid="{00000000-0005-0000-0000-000093260000}"/>
    <cellStyle name="40% - Ênfase5 2 3 2 2 9" xfId="13461" xr:uid="{00000000-0005-0000-0000-000094260000}"/>
    <cellStyle name="40% - Ênfase5 2 3 2 3" xfId="726" xr:uid="{00000000-0005-0000-0000-000095260000}"/>
    <cellStyle name="40% - Ênfase5 2 3 2 3 2" xfId="1943" xr:uid="{00000000-0005-0000-0000-000096260000}"/>
    <cellStyle name="40% - Ênfase5 2 3 2 3 2 2" xfId="4543" xr:uid="{00000000-0005-0000-0000-000097260000}"/>
    <cellStyle name="40% - Ênfase5 2 3 2 3 2 3" xfId="7122" xr:uid="{00000000-0005-0000-0000-000098260000}"/>
    <cellStyle name="40% - Ênfase5 2 3 2 3 2 4" xfId="9699" xr:uid="{00000000-0005-0000-0000-000099260000}"/>
    <cellStyle name="40% - Ênfase5 2 3 2 3 2 5" xfId="12277" xr:uid="{00000000-0005-0000-0000-00009A260000}"/>
    <cellStyle name="40% - Ênfase5 2 3 2 3 2 6" xfId="14898" xr:uid="{00000000-0005-0000-0000-00009B260000}"/>
    <cellStyle name="40% - Ênfase5 2 3 2 3 3" xfId="1944" xr:uid="{00000000-0005-0000-0000-00009C260000}"/>
    <cellStyle name="40% - Ênfase5 2 3 2 3 3 2" xfId="4544" xr:uid="{00000000-0005-0000-0000-00009D260000}"/>
    <cellStyle name="40% - Ênfase5 2 3 2 3 3 3" xfId="7123" xr:uid="{00000000-0005-0000-0000-00009E260000}"/>
    <cellStyle name="40% - Ênfase5 2 3 2 3 3 4" xfId="9700" xr:uid="{00000000-0005-0000-0000-00009F260000}"/>
    <cellStyle name="40% - Ênfase5 2 3 2 3 3 5" xfId="12278" xr:uid="{00000000-0005-0000-0000-0000A0260000}"/>
    <cellStyle name="40% - Ênfase5 2 3 2 3 3 6" xfId="14899" xr:uid="{00000000-0005-0000-0000-0000A1260000}"/>
    <cellStyle name="40% - Ênfase5 2 3 2 3 4" xfId="3327" xr:uid="{00000000-0005-0000-0000-0000A2260000}"/>
    <cellStyle name="40% - Ênfase5 2 3 2 3 5" xfId="5906" xr:uid="{00000000-0005-0000-0000-0000A3260000}"/>
    <cellStyle name="40% - Ênfase5 2 3 2 3 6" xfId="8483" xr:uid="{00000000-0005-0000-0000-0000A4260000}"/>
    <cellStyle name="40% - Ênfase5 2 3 2 3 7" xfId="11061" xr:uid="{00000000-0005-0000-0000-0000A5260000}"/>
    <cellStyle name="40% - Ênfase5 2 3 2 3 8" xfId="13682" xr:uid="{00000000-0005-0000-0000-0000A6260000}"/>
    <cellStyle name="40% - Ênfase5 2 3 2 4" xfId="1945" xr:uid="{00000000-0005-0000-0000-0000A7260000}"/>
    <cellStyle name="40% - Ênfase5 2 3 2 4 2" xfId="4545" xr:uid="{00000000-0005-0000-0000-0000A8260000}"/>
    <cellStyle name="40% - Ênfase5 2 3 2 4 3" xfId="7124" xr:uid="{00000000-0005-0000-0000-0000A9260000}"/>
    <cellStyle name="40% - Ênfase5 2 3 2 4 4" xfId="9701" xr:uid="{00000000-0005-0000-0000-0000AA260000}"/>
    <cellStyle name="40% - Ênfase5 2 3 2 4 5" xfId="12279" xr:uid="{00000000-0005-0000-0000-0000AB260000}"/>
    <cellStyle name="40% - Ênfase5 2 3 2 4 6" xfId="14900" xr:uid="{00000000-0005-0000-0000-0000AC260000}"/>
    <cellStyle name="40% - Ênfase5 2 3 2 5" xfId="1946" xr:uid="{00000000-0005-0000-0000-0000AD260000}"/>
    <cellStyle name="40% - Ênfase5 2 3 2 5 2" xfId="4546" xr:uid="{00000000-0005-0000-0000-0000AE260000}"/>
    <cellStyle name="40% - Ênfase5 2 3 2 5 3" xfId="7125" xr:uid="{00000000-0005-0000-0000-0000AF260000}"/>
    <cellStyle name="40% - Ênfase5 2 3 2 5 4" xfId="9702" xr:uid="{00000000-0005-0000-0000-0000B0260000}"/>
    <cellStyle name="40% - Ênfase5 2 3 2 5 5" xfId="12280" xr:uid="{00000000-0005-0000-0000-0000B1260000}"/>
    <cellStyle name="40% - Ênfase5 2 3 2 5 6" xfId="14901" xr:uid="{00000000-0005-0000-0000-0000B2260000}"/>
    <cellStyle name="40% - Ênfase5 2 3 2 6" xfId="1947" xr:uid="{00000000-0005-0000-0000-0000B3260000}"/>
    <cellStyle name="40% - Ênfase5 2 3 2 6 2" xfId="4547" xr:uid="{00000000-0005-0000-0000-0000B4260000}"/>
    <cellStyle name="40% - Ênfase5 2 3 2 6 3" xfId="7126" xr:uid="{00000000-0005-0000-0000-0000B5260000}"/>
    <cellStyle name="40% - Ênfase5 2 3 2 6 4" xfId="9703" xr:uid="{00000000-0005-0000-0000-0000B6260000}"/>
    <cellStyle name="40% - Ênfase5 2 3 2 6 5" xfId="12281" xr:uid="{00000000-0005-0000-0000-0000B7260000}"/>
    <cellStyle name="40% - Ênfase5 2 3 2 6 6" xfId="14902" xr:uid="{00000000-0005-0000-0000-0000B8260000}"/>
    <cellStyle name="40% - Ênfase5 2 3 2 7" xfId="2885" xr:uid="{00000000-0005-0000-0000-0000B9260000}"/>
    <cellStyle name="40% - Ênfase5 2 3 2 8" xfId="5464" xr:uid="{00000000-0005-0000-0000-0000BA260000}"/>
    <cellStyle name="40% - Ênfase5 2 3 2 9" xfId="8041" xr:uid="{00000000-0005-0000-0000-0000BB260000}"/>
    <cellStyle name="40% - Ênfase5 2 3 3" xfId="410" xr:uid="{00000000-0005-0000-0000-0000BC260000}"/>
    <cellStyle name="40% - Ênfase5 2 3 3 2" xfId="1948" xr:uid="{00000000-0005-0000-0000-0000BD260000}"/>
    <cellStyle name="40% - Ênfase5 2 3 3 2 2" xfId="4548" xr:uid="{00000000-0005-0000-0000-0000BE260000}"/>
    <cellStyle name="40% - Ênfase5 2 3 3 2 3" xfId="7127" xr:uid="{00000000-0005-0000-0000-0000BF260000}"/>
    <cellStyle name="40% - Ênfase5 2 3 3 2 4" xfId="9704" xr:uid="{00000000-0005-0000-0000-0000C0260000}"/>
    <cellStyle name="40% - Ênfase5 2 3 3 2 5" xfId="12282" xr:uid="{00000000-0005-0000-0000-0000C1260000}"/>
    <cellStyle name="40% - Ênfase5 2 3 3 2 6" xfId="14903" xr:uid="{00000000-0005-0000-0000-0000C2260000}"/>
    <cellStyle name="40% - Ênfase5 2 3 3 3" xfId="1949" xr:uid="{00000000-0005-0000-0000-0000C3260000}"/>
    <cellStyle name="40% - Ênfase5 2 3 3 3 2" xfId="4549" xr:uid="{00000000-0005-0000-0000-0000C4260000}"/>
    <cellStyle name="40% - Ênfase5 2 3 3 3 3" xfId="7128" xr:uid="{00000000-0005-0000-0000-0000C5260000}"/>
    <cellStyle name="40% - Ênfase5 2 3 3 3 4" xfId="9705" xr:uid="{00000000-0005-0000-0000-0000C6260000}"/>
    <cellStyle name="40% - Ênfase5 2 3 3 3 5" xfId="12283" xr:uid="{00000000-0005-0000-0000-0000C7260000}"/>
    <cellStyle name="40% - Ênfase5 2 3 3 3 6" xfId="14904" xr:uid="{00000000-0005-0000-0000-0000C8260000}"/>
    <cellStyle name="40% - Ênfase5 2 3 3 4" xfId="1950" xr:uid="{00000000-0005-0000-0000-0000C9260000}"/>
    <cellStyle name="40% - Ênfase5 2 3 3 4 2" xfId="4550" xr:uid="{00000000-0005-0000-0000-0000CA260000}"/>
    <cellStyle name="40% - Ênfase5 2 3 3 4 3" xfId="7129" xr:uid="{00000000-0005-0000-0000-0000CB260000}"/>
    <cellStyle name="40% - Ênfase5 2 3 3 4 4" xfId="9706" xr:uid="{00000000-0005-0000-0000-0000CC260000}"/>
    <cellStyle name="40% - Ênfase5 2 3 3 4 5" xfId="12284" xr:uid="{00000000-0005-0000-0000-0000CD260000}"/>
    <cellStyle name="40% - Ênfase5 2 3 3 4 6" xfId="14905" xr:uid="{00000000-0005-0000-0000-0000CE260000}"/>
    <cellStyle name="40% - Ênfase5 2 3 3 5" xfId="3011" xr:uid="{00000000-0005-0000-0000-0000CF260000}"/>
    <cellStyle name="40% - Ênfase5 2 3 3 6" xfId="5590" xr:uid="{00000000-0005-0000-0000-0000D0260000}"/>
    <cellStyle name="40% - Ênfase5 2 3 3 7" xfId="8167" xr:uid="{00000000-0005-0000-0000-0000D1260000}"/>
    <cellStyle name="40% - Ênfase5 2 3 3 8" xfId="10745" xr:uid="{00000000-0005-0000-0000-0000D2260000}"/>
    <cellStyle name="40% - Ênfase5 2 3 3 9" xfId="13366" xr:uid="{00000000-0005-0000-0000-0000D3260000}"/>
    <cellStyle name="40% - Ênfase5 2 3 4" xfId="631" xr:uid="{00000000-0005-0000-0000-0000D4260000}"/>
    <cellStyle name="40% - Ênfase5 2 3 4 2" xfId="1951" xr:uid="{00000000-0005-0000-0000-0000D5260000}"/>
    <cellStyle name="40% - Ênfase5 2 3 4 2 2" xfId="4551" xr:uid="{00000000-0005-0000-0000-0000D6260000}"/>
    <cellStyle name="40% - Ênfase5 2 3 4 2 3" xfId="7130" xr:uid="{00000000-0005-0000-0000-0000D7260000}"/>
    <cellStyle name="40% - Ênfase5 2 3 4 2 4" xfId="9707" xr:uid="{00000000-0005-0000-0000-0000D8260000}"/>
    <cellStyle name="40% - Ênfase5 2 3 4 2 5" xfId="12285" xr:uid="{00000000-0005-0000-0000-0000D9260000}"/>
    <cellStyle name="40% - Ênfase5 2 3 4 2 6" xfId="14906" xr:uid="{00000000-0005-0000-0000-0000DA260000}"/>
    <cellStyle name="40% - Ênfase5 2 3 4 3" xfId="1952" xr:uid="{00000000-0005-0000-0000-0000DB260000}"/>
    <cellStyle name="40% - Ênfase5 2 3 4 3 2" xfId="4552" xr:uid="{00000000-0005-0000-0000-0000DC260000}"/>
    <cellStyle name="40% - Ênfase5 2 3 4 3 3" xfId="7131" xr:uid="{00000000-0005-0000-0000-0000DD260000}"/>
    <cellStyle name="40% - Ênfase5 2 3 4 3 4" xfId="9708" xr:uid="{00000000-0005-0000-0000-0000DE260000}"/>
    <cellStyle name="40% - Ênfase5 2 3 4 3 5" xfId="12286" xr:uid="{00000000-0005-0000-0000-0000DF260000}"/>
    <cellStyle name="40% - Ênfase5 2 3 4 3 6" xfId="14907" xr:uid="{00000000-0005-0000-0000-0000E0260000}"/>
    <cellStyle name="40% - Ênfase5 2 3 4 4" xfId="1953" xr:uid="{00000000-0005-0000-0000-0000E1260000}"/>
    <cellStyle name="40% - Ênfase5 2 3 4 4 2" xfId="4553" xr:uid="{00000000-0005-0000-0000-0000E2260000}"/>
    <cellStyle name="40% - Ênfase5 2 3 4 4 3" xfId="7132" xr:uid="{00000000-0005-0000-0000-0000E3260000}"/>
    <cellStyle name="40% - Ênfase5 2 3 4 4 4" xfId="9709" xr:uid="{00000000-0005-0000-0000-0000E4260000}"/>
    <cellStyle name="40% - Ênfase5 2 3 4 4 5" xfId="12287" xr:uid="{00000000-0005-0000-0000-0000E5260000}"/>
    <cellStyle name="40% - Ênfase5 2 3 4 4 6" xfId="14908" xr:uid="{00000000-0005-0000-0000-0000E6260000}"/>
    <cellStyle name="40% - Ênfase5 2 3 4 5" xfId="3232" xr:uid="{00000000-0005-0000-0000-0000E7260000}"/>
    <cellStyle name="40% - Ênfase5 2 3 4 6" xfId="5811" xr:uid="{00000000-0005-0000-0000-0000E8260000}"/>
    <cellStyle name="40% - Ênfase5 2 3 4 7" xfId="8388" xr:uid="{00000000-0005-0000-0000-0000E9260000}"/>
    <cellStyle name="40% - Ênfase5 2 3 4 8" xfId="10966" xr:uid="{00000000-0005-0000-0000-0000EA260000}"/>
    <cellStyle name="40% - Ênfase5 2 3 4 9" xfId="13587" xr:uid="{00000000-0005-0000-0000-0000EB260000}"/>
    <cellStyle name="40% - Ênfase5 2 3 5" xfId="1954" xr:uid="{00000000-0005-0000-0000-0000EC260000}"/>
    <cellStyle name="40% - Ênfase5 2 3 5 2" xfId="4554" xr:uid="{00000000-0005-0000-0000-0000ED260000}"/>
    <cellStyle name="40% - Ênfase5 2 3 5 3" xfId="7133" xr:uid="{00000000-0005-0000-0000-0000EE260000}"/>
    <cellStyle name="40% - Ênfase5 2 3 5 4" xfId="9710" xr:uid="{00000000-0005-0000-0000-0000EF260000}"/>
    <cellStyle name="40% - Ênfase5 2 3 5 5" xfId="12288" xr:uid="{00000000-0005-0000-0000-0000F0260000}"/>
    <cellStyle name="40% - Ênfase5 2 3 5 6" xfId="14909" xr:uid="{00000000-0005-0000-0000-0000F1260000}"/>
    <cellStyle name="40% - Ênfase5 2 3 6" xfId="1955" xr:uid="{00000000-0005-0000-0000-0000F2260000}"/>
    <cellStyle name="40% - Ênfase5 2 3 6 2" xfId="4555" xr:uid="{00000000-0005-0000-0000-0000F3260000}"/>
    <cellStyle name="40% - Ênfase5 2 3 6 3" xfId="7134" xr:uid="{00000000-0005-0000-0000-0000F4260000}"/>
    <cellStyle name="40% - Ênfase5 2 3 6 4" xfId="9711" xr:uid="{00000000-0005-0000-0000-0000F5260000}"/>
    <cellStyle name="40% - Ênfase5 2 3 6 5" xfId="12289" xr:uid="{00000000-0005-0000-0000-0000F6260000}"/>
    <cellStyle name="40% - Ênfase5 2 3 6 6" xfId="14910" xr:uid="{00000000-0005-0000-0000-0000F7260000}"/>
    <cellStyle name="40% - Ênfase5 2 3 7" xfId="1956" xr:uid="{00000000-0005-0000-0000-0000F8260000}"/>
    <cellStyle name="40% - Ênfase5 2 3 7 2" xfId="4556" xr:uid="{00000000-0005-0000-0000-0000F9260000}"/>
    <cellStyle name="40% - Ênfase5 2 3 7 3" xfId="7135" xr:uid="{00000000-0005-0000-0000-0000FA260000}"/>
    <cellStyle name="40% - Ênfase5 2 3 7 4" xfId="9712" xr:uid="{00000000-0005-0000-0000-0000FB260000}"/>
    <cellStyle name="40% - Ênfase5 2 3 7 5" xfId="12290" xr:uid="{00000000-0005-0000-0000-0000FC260000}"/>
    <cellStyle name="40% - Ênfase5 2 3 7 6" xfId="14911" xr:uid="{00000000-0005-0000-0000-0000FD260000}"/>
    <cellStyle name="40% - Ênfase5 2 3 8" xfId="2789" xr:uid="{00000000-0005-0000-0000-0000FE260000}"/>
    <cellStyle name="40% - Ênfase5 2 3 9" xfId="5368" xr:uid="{00000000-0005-0000-0000-0000FF260000}"/>
    <cellStyle name="40% - Ênfase5 2 4" xfId="122" xr:uid="{00000000-0005-0000-0000-000000270000}"/>
    <cellStyle name="40% - Ênfase5 2 4 10" xfId="10461" xr:uid="{00000000-0005-0000-0000-000001270000}"/>
    <cellStyle name="40% - Ênfase5 2 4 11" xfId="13082" xr:uid="{00000000-0005-0000-0000-000002270000}"/>
    <cellStyle name="40% - Ênfase5 2 4 2" xfId="348" xr:uid="{00000000-0005-0000-0000-000003270000}"/>
    <cellStyle name="40% - Ênfase5 2 4 2 2" xfId="1957" xr:uid="{00000000-0005-0000-0000-000004270000}"/>
    <cellStyle name="40% - Ênfase5 2 4 2 2 2" xfId="4557" xr:uid="{00000000-0005-0000-0000-000005270000}"/>
    <cellStyle name="40% - Ênfase5 2 4 2 2 3" xfId="7136" xr:uid="{00000000-0005-0000-0000-000006270000}"/>
    <cellStyle name="40% - Ênfase5 2 4 2 2 4" xfId="9713" xr:uid="{00000000-0005-0000-0000-000007270000}"/>
    <cellStyle name="40% - Ênfase5 2 4 2 2 5" xfId="12291" xr:uid="{00000000-0005-0000-0000-000008270000}"/>
    <cellStyle name="40% - Ênfase5 2 4 2 2 6" xfId="14912" xr:uid="{00000000-0005-0000-0000-000009270000}"/>
    <cellStyle name="40% - Ênfase5 2 4 2 3" xfId="1958" xr:uid="{00000000-0005-0000-0000-00000A270000}"/>
    <cellStyle name="40% - Ênfase5 2 4 2 3 2" xfId="4558" xr:uid="{00000000-0005-0000-0000-00000B270000}"/>
    <cellStyle name="40% - Ênfase5 2 4 2 3 3" xfId="7137" xr:uid="{00000000-0005-0000-0000-00000C270000}"/>
    <cellStyle name="40% - Ênfase5 2 4 2 3 4" xfId="9714" xr:uid="{00000000-0005-0000-0000-00000D270000}"/>
    <cellStyle name="40% - Ênfase5 2 4 2 3 5" xfId="12292" xr:uid="{00000000-0005-0000-0000-00000E270000}"/>
    <cellStyle name="40% - Ênfase5 2 4 2 3 6" xfId="14913" xr:uid="{00000000-0005-0000-0000-00000F270000}"/>
    <cellStyle name="40% - Ênfase5 2 4 2 4" xfId="1959" xr:uid="{00000000-0005-0000-0000-000010270000}"/>
    <cellStyle name="40% - Ênfase5 2 4 2 4 2" xfId="4559" xr:uid="{00000000-0005-0000-0000-000011270000}"/>
    <cellStyle name="40% - Ênfase5 2 4 2 4 3" xfId="7138" xr:uid="{00000000-0005-0000-0000-000012270000}"/>
    <cellStyle name="40% - Ênfase5 2 4 2 4 4" xfId="9715" xr:uid="{00000000-0005-0000-0000-000013270000}"/>
    <cellStyle name="40% - Ênfase5 2 4 2 4 5" xfId="12293" xr:uid="{00000000-0005-0000-0000-000014270000}"/>
    <cellStyle name="40% - Ênfase5 2 4 2 4 6" xfId="14914" xr:uid="{00000000-0005-0000-0000-000015270000}"/>
    <cellStyle name="40% - Ênfase5 2 4 2 5" xfId="2949" xr:uid="{00000000-0005-0000-0000-000016270000}"/>
    <cellStyle name="40% - Ênfase5 2 4 2 6" xfId="5528" xr:uid="{00000000-0005-0000-0000-000017270000}"/>
    <cellStyle name="40% - Ênfase5 2 4 2 7" xfId="8105" xr:uid="{00000000-0005-0000-0000-000018270000}"/>
    <cellStyle name="40% - Ênfase5 2 4 2 8" xfId="10683" xr:uid="{00000000-0005-0000-0000-000019270000}"/>
    <cellStyle name="40% - Ênfase5 2 4 2 9" xfId="13304" xr:uid="{00000000-0005-0000-0000-00001A270000}"/>
    <cellStyle name="40% - Ênfase5 2 4 3" xfId="569" xr:uid="{00000000-0005-0000-0000-00001B270000}"/>
    <cellStyle name="40% - Ênfase5 2 4 3 2" xfId="1960" xr:uid="{00000000-0005-0000-0000-00001C270000}"/>
    <cellStyle name="40% - Ênfase5 2 4 3 2 2" xfId="4560" xr:uid="{00000000-0005-0000-0000-00001D270000}"/>
    <cellStyle name="40% - Ênfase5 2 4 3 2 3" xfId="7139" xr:uid="{00000000-0005-0000-0000-00001E270000}"/>
    <cellStyle name="40% - Ênfase5 2 4 3 2 4" xfId="9716" xr:uid="{00000000-0005-0000-0000-00001F270000}"/>
    <cellStyle name="40% - Ênfase5 2 4 3 2 5" xfId="12294" xr:uid="{00000000-0005-0000-0000-000020270000}"/>
    <cellStyle name="40% - Ênfase5 2 4 3 2 6" xfId="14915" xr:uid="{00000000-0005-0000-0000-000021270000}"/>
    <cellStyle name="40% - Ênfase5 2 4 3 3" xfId="1961" xr:uid="{00000000-0005-0000-0000-000022270000}"/>
    <cellStyle name="40% - Ênfase5 2 4 3 3 2" xfId="4561" xr:uid="{00000000-0005-0000-0000-000023270000}"/>
    <cellStyle name="40% - Ênfase5 2 4 3 3 3" xfId="7140" xr:uid="{00000000-0005-0000-0000-000024270000}"/>
    <cellStyle name="40% - Ênfase5 2 4 3 3 4" xfId="9717" xr:uid="{00000000-0005-0000-0000-000025270000}"/>
    <cellStyle name="40% - Ênfase5 2 4 3 3 5" xfId="12295" xr:uid="{00000000-0005-0000-0000-000026270000}"/>
    <cellStyle name="40% - Ênfase5 2 4 3 3 6" xfId="14916" xr:uid="{00000000-0005-0000-0000-000027270000}"/>
    <cellStyle name="40% - Ênfase5 2 4 3 4" xfId="3170" xr:uid="{00000000-0005-0000-0000-000028270000}"/>
    <cellStyle name="40% - Ênfase5 2 4 3 5" xfId="5749" xr:uid="{00000000-0005-0000-0000-000029270000}"/>
    <cellStyle name="40% - Ênfase5 2 4 3 6" xfId="8326" xr:uid="{00000000-0005-0000-0000-00002A270000}"/>
    <cellStyle name="40% - Ênfase5 2 4 3 7" xfId="10904" xr:uid="{00000000-0005-0000-0000-00002B270000}"/>
    <cellStyle name="40% - Ênfase5 2 4 3 8" xfId="13525" xr:uid="{00000000-0005-0000-0000-00002C270000}"/>
    <cellStyle name="40% - Ênfase5 2 4 4" xfId="1962" xr:uid="{00000000-0005-0000-0000-00002D270000}"/>
    <cellStyle name="40% - Ênfase5 2 4 4 2" xfId="4562" xr:uid="{00000000-0005-0000-0000-00002E270000}"/>
    <cellStyle name="40% - Ênfase5 2 4 4 3" xfId="7141" xr:uid="{00000000-0005-0000-0000-00002F270000}"/>
    <cellStyle name="40% - Ênfase5 2 4 4 4" xfId="9718" xr:uid="{00000000-0005-0000-0000-000030270000}"/>
    <cellStyle name="40% - Ênfase5 2 4 4 5" xfId="12296" xr:uid="{00000000-0005-0000-0000-000031270000}"/>
    <cellStyle name="40% - Ênfase5 2 4 4 6" xfId="14917" xr:uid="{00000000-0005-0000-0000-000032270000}"/>
    <cellStyle name="40% - Ênfase5 2 4 5" xfId="1963" xr:uid="{00000000-0005-0000-0000-000033270000}"/>
    <cellStyle name="40% - Ênfase5 2 4 5 2" xfId="4563" xr:uid="{00000000-0005-0000-0000-000034270000}"/>
    <cellStyle name="40% - Ênfase5 2 4 5 3" xfId="7142" xr:uid="{00000000-0005-0000-0000-000035270000}"/>
    <cellStyle name="40% - Ênfase5 2 4 5 4" xfId="9719" xr:uid="{00000000-0005-0000-0000-000036270000}"/>
    <cellStyle name="40% - Ênfase5 2 4 5 5" xfId="12297" xr:uid="{00000000-0005-0000-0000-000037270000}"/>
    <cellStyle name="40% - Ênfase5 2 4 5 6" xfId="14918" xr:uid="{00000000-0005-0000-0000-000038270000}"/>
    <cellStyle name="40% - Ênfase5 2 4 6" xfId="1964" xr:uid="{00000000-0005-0000-0000-000039270000}"/>
    <cellStyle name="40% - Ênfase5 2 4 6 2" xfId="4564" xr:uid="{00000000-0005-0000-0000-00003A270000}"/>
    <cellStyle name="40% - Ênfase5 2 4 6 3" xfId="7143" xr:uid="{00000000-0005-0000-0000-00003B270000}"/>
    <cellStyle name="40% - Ênfase5 2 4 6 4" xfId="9720" xr:uid="{00000000-0005-0000-0000-00003C270000}"/>
    <cellStyle name="40% - Ênfase5 2 4 6 5" xfId="12298" xr:uid="{00000000-0005-0000-0000-00003D270000}"/>
    <cellStyle name="40% - Ênfase5 2 4 6 6" xfId="14919" xr:uid="{00000000-0005-0000-0000-00003E270000}"/>
    <cellStyle name="40% - Ênfase5 2 4 7" xfId="2727" xr:uid="{00000000-0005-0000-0000-00003F270000}"/>
    <cellStyle name="40% - Ênfase5 2 4 8" xfId="5306" xr:uid="{00000000-0005-0000-0000-000040270000}"/>
    <cellStyle name="40% - Ênfase5 2 4 9" xfId="7883" xr:uid="{00000000-0005-0000-0000-000041270000}"/>
    <cellStyle name="40% - Ênfase5 2 5" xfId="220" xr:uid="{00000000-0005-0000-0000-000042270000}"/>
    <cellStyle name="40% - Ênfase5 2 5 10" xfId="10555" xr:uid="{00000000-0005-0000-0000-000043270000}"/>
    <cellStyle name="40% - Ênfase5 2 5 11" xfId="13176" xr:uid="{00000000-0005-0000-0000-000044270000}"/>
    <cellStyle name="40% - Ênfase5 2 5 2" xfId="441" xr:uid="{00000000-0005-0000-0000-000045270000}"/>
    <cellStyle name="40% - Ênfase5 2 5 2 2" xfId="1965" xr:uid="{00000000-0005-0000-0000-000046270000}"/>
    <cellStyle name="40% - Ênfase5 2 5 2 2 2" xfId="4565" xr:uid="{00000000-0005-0000-0000-000047270000}"/>
    <cellStyle name="40% - Ênfase5 2 5 2 2 3" xfId="7144" xr:uid="{00000000-0005-0000-0000-000048270000}"/>
    <cellStyle name="40% - Ênfase5 2 5 2 2 4" xfId="9721" xr:uid="{00000000-0005-0000-0000-000049270000}"/>
    <cellStyle name="40% - Ênfase5 2 5 2 2 5" xfId="12299" xr:uid="{00000000-0005-0000-0000-00004A270000}"/>
    <cellStyle name="40% - Ênfase5 2 5 2 2 6" xfId="14920" xr:uid="{00000000-0005-0000-0000-00004B270000}"/>
    <cellStyle name="40% - Ênfase5 2 5 2 3" xfId="1966" xr:uid="{00000000-0005-0000-0000-00004C270000}"/>
    <cellStyle name="40% - Ênfase5 2 5 2 3 2" xfId="4566" xr:uid="{00000000-0005-0000-0000-00004D270000}"/>
    <cellStyle name="40% - Ênfase5 2 5 2 3 3" xfId="7145" xr:uid="{00000000-0005-0000-0000-00004E270000}"/>
    <cellStyle name="40% - Ênfase5 2 5 2 3 4" xfId="9722" xr:uid="{00000000-0005-0000-0000-00004F270000}"/>
    <cellStyle name="40% - Ênfase5 2 5 2 3 5" xfId="12300" xr:uid="{00000000-0005-0000-0000-000050270000}"/>
    <cellStyle name="40% - Ênfase5 2 5 2 3 6" xfId="14921" xr:uid="{00000000-0005-0000-0000-000051270000}"/>
    <cellStyle name="40% - Ênfase5 2 5 2 4" xfId="1967" xr:uid="{00000000-0005-0000-0000-000052270000}"/>
    <cellStyle name="40% - Ênfase5 2 5 2 4 2" xfId="4567" xr:uid="{00000000-0005-0000-0000-000053270000}"/>
    <cellStyle name="40% - Ênfase5 2 5 2 4 3" xfId="7146" xr:uid="{00000000-0005-0000-0000-000054270000}"/>
    <cellStyle name="40% - Ênfase5 2 5 2 4 4" xfId="9723" xr:uid="{00000000-0005-0000-0000-000055270000}"/>
    <cellStyle name="40% - Ênfase5 2 5 2 4 5" xfId="12301" xr:uid="{00000000-0005-0000-0000-000056270000}"/>
    <cellStyle name="40% - Ênfase5 2 5 2 4 6" xfId="14922" xr:uid="{00000000-0005-0000-0000-000057270000}"/>
    <cellStyle name="40% - Ênfase5 2 5 2 5" xfId="3042" xr:uid="{00000000-0005-0000-0000-000058270000}"/>
    <cellStyle name="40% - Ênfase5 2 5 2 6" xfId="5621" xr:uid="{00000000-0005-0000-0000-000059270000}"/>
    <cellStyle name="40% - Ênfase5 2 5 2 7" xfId="8198" xr:uid="{00000000-0005-0000-0000-00005A270000}"/>
    <cellStyle name="40% - Ênfase5 2 5 2 8" xfId="10776" xr:uid="{00000000-0005-0000-0000-00005B270000}"/>
    <cellStyle name="40% - Ênfase5 2 5 2 9" xfId="13397" xr:uid="{00000000-0005-0000-0000-00005C270000}"/>
    <cellStyle name="40% - Ênfase5 2 5 3" xfId="662" xr:uid="{00000000-0005-0000-0000-00005D270000}"/>
    <cellStyle name="40% - Ênfase5 2 5 3 2" xfId="1968" xr:uid="{00000000-0005-0000-0000-00005E270000}"/>
    <cellStyle name="40% - Ênfase5 2 5 3 2 2" xfId="4568" xr:uid="{00000000-0005-0000-0000-00005F270000}"/>
    <cellStyle name="40% - Ênfase5 2 5 3 2 3" xfId="7147" xr:uid="{00000000-0005-0000-0000-000060270000}"/>
    <cellStyle name="40% - Ênfase5 2 5 3 2 4" xfId="9724" xr:uid="{00000000-0005-0000-0000-000061270000}"/>
    <cellStyle name="40% - Ênfase5 2 5 3 2 5" xfId="12302" xr:uid="{00000000-0005-0000-0000-000062270000}"/>
    <cellStyle name="40% - Ênfase5 2 5 3 2 6" xfId="14923" xr:uid="{00000000-0005-0000-0000-000063270000}"/>
    <cellStyle name="40% - Ênfase5 2 5 3 3" xfId="1969" xr:uid="{00000000-0005-0000-0000-000064270000}"/>
    <cellStyle name="40% - Ênfase5 2 5 3 3 2" xfId="4569" xr:uid="{00000000-0005-0000-0000-000065270000}"/>
    <cellStyle name="40% - Ênfase5 2 5 3 3 3" xfId="7148" xr:uid="{00000000-0005-0000-0000-000066270000}"/>
    <cellStyle name="40% - Ênfase5 2 5 3 3 4" xfId="9725" xr:uid="{00000000-0005-0000-0000-000067270000}"/>
    <cellStyle name="40% - Ênfase5 2 5 3 3 5" xfId="12303" xr:uid="{00000000-0005-0000-0000-000068270000}"/>
    <cellStyle name="40% - Ênfase5 2 5 3 3 6" xfId="14924" xr:uid="{00000000-0005-0000-0000-000069270000}"/>
    <cellStyle name="40% - Ênfase5 2 5 3 4" xfId="3263" xr:uid="{00000000-0005-0000-0000-00006A270000}"/>
    <cellStyle name="40% - Ênfase5 2 5 3 5" xfId="5842" xr:uid="{00000000-0005-0000-0000-00006B270000}"/>
    <cellStyle name="40% - Ênfase5 2 5 3 6" xfId="8419" xr:uid="{00000000-0005-0000-0000-00006C270000}"/>
    <cellStyle name="40% - Ênfase5 2 5 3 7" xfId="10997" xr:uid="{00000000-0005-0000-0000-00006D270000}"/>
    <cellStyle name="40% - Ênfase5 2 5 3 8" xfId="13618" xr:uid="{00000000-0005-0000-0000-00006E270000}"/>
    <cellStyle name="40% - Ênfase5 2 5 4" xfId="1970" xr:uid="{00000000-0005-0000-0000-00006F270000}"/>
    <cellStyle name="40% - Ênfase5 2 5 4 2" xfId="4570" xr:uid="{00000000-0005-0000-0000-000070270000}"/>
    <cellStyle name="40% - Ênfase5 2 5 4 3" xfId="7149" xr:uid="{00000000-0005-0000-0000-000071270000}"/>
    <cellStyle name="40% - Ênfase5 2 5 4 4" xfId="9726" xr:uid="{00000000-0005-0000-0000-000072270000}"/>
    <cellStyle name="40% - Ênfase5 2 5 4 5" xfId="12304" xr:uid="{00000000-0005-0000-0000-000073270000}"/>
    <cellStyle name="40% - Ênfase5 2 5 4 6" xfId="14925" xr:uid="{00000000-0005-0000-0000-000074270000}"/>
    <cellStyle name="40% - Ênfase5 2 5 5" xfId="1971" xr:uid="{00000000-0005-0000-0000-000075270000}"/>
    <cellStyle name="40% - Ênfase5 2 5 5 2" xfId="4571" xr:uid="{00000000-0005-0000-0000-000076270000}"/>
    <cellStyle name="40% - Ênfase5 2 5 5 3" xfId="7150" xr:uid="{00000000-0005-0000-0000-000077270000}"/>
    <cellStyle name="40% - Ênfase5 2 5 5 4" xfId="9727" xr:uid="{00000000-0005-0000-0000-000078270000}"/>
    <cellStyle name="40% - Ênfase5 2 5 5 5" xfId="12305" xr:uid="{00000000-0005-0000-0000-000079270000}"/>
    <cellStyle name="40% - Ênfase5 2 5 5 6" xfId="14926" xr:uid="{00000000-0005-0000-0000-00007A270000}"/>
    <cellStyle name="40% - Ênfase5 2 5 6" xfId="1972" xr:uid="{00000000-0005-0000-0000-00007B270000}"/>
    <cellStyle name="40% - Ênfase5 2 5 6 2" xfId="4572" xr:uid="{00000000-0005-0000-0000-00007C270000}"/>
    <cellStyle name="40% - Ênfase5 2 5 6 3" xfId="7151" xr:uid="{00000000-0005-0000-0000-00007D270000}"/>
    <cellStyle name="40% - Ênfase5 2 5 6 4" xfId="9728" xr:uid="{00000000-0005-0000-0000-00007E270000}"/>
    <cellStyle name="40% - Ênfase5 2 5 6 5" xfId="12306" xr:uid="{00000000-0005-0000-0000-00007F270000}"/>
    <cellStyle name="40% - Ênfase5 2 5 6 6" xfId="14927" xr:uid="{00000000-0005-0000-0000-000080270000}"/>
    <cellStyle name="40% - Ênfase5 2 5 7" xfId="2821" xr:uid="{00000000-0005-0000-0000-000081270000}"/>
    <cellStyle name="40% - Ênfase5 2 5 8" xfId="5400" xr:uid="{00000000-0005-0000-0000-000082270000}"/>
    <cellStyle name="40% - Ênfase5 2 5 9" xfId="7977" xr:uid="{00000000-0005-0000-0000-000083270000}"/>
    <cellStyle name="40% - Ênfase5 2 6" xfId="315" xr:uid="{00000000-0005-0000-0000-000084270000}"/>
    <cellStyle name="40% - Ênfase5 2 6 2" xfId="1973" xr:uid="{00000000-0005-0000-0000-000085270000}"/>
    <cellStyle name="40% - Ênfase5 2 6 2 2" xfId="4573" xr:uid="{00000000-0005-0000-0000-000086270000}"/>
    <cellStyle name="40% - Ênfase5 2 6 2 3" xfId="7152" xr:uid="{00000000-0005-0000-0000-000087270000}"/>
    <cellStyle name="40% - Ênfase5 2 6 2 4" xfId="9729" xr:uid="{00000000-0005-0000-0000-000088270000}"/>
    <cellStyle name="40% - Ênfase5 2 6 2 5" xfId="12307" xr:uid="{00000000-0005-0000-0000-000089270000}"/>
    <cellStyle name="40% - Ênfase5 2 6 2 6" xfId="14928" xr:uid="{00000000-0005-0000-0000-00008A270000}"/>
    <cellStyle name="40% - Ênfase5 2 6 3" xfId="1974" xr:uid="{00000000-0005-0000-0000-00008B270000}"/>
    <cellStyle name="40% - Ênfase5 2 6 3 2" xfId="4574" xr:uid="{00000000-0005-0000-0000-00008C270000}"/>
    <cellStyle name="40% - Ênfase5 2 6 3 3" xfId="7153" xr:uid="{00000000-0005-0000-0000-00008D270000}"/>
    <cellStyle name="40% - Ênfase5 2 6 3 4" xfId="9730" xr:uid="{00000000-0005-0000-0000-00008E270000}"/>
    <cellStyle name="40% - Ênfase5 2 6 3 5" xfId="12308" xr:uid="{00000000-0005-0000-0000-00008F270000}"/>
    <cellStyle name="40% - Ênfase5 2 6 3 6" xfId="14929" xr:uid="{00000000-0005-0000-0000-000090270000}"/>
    <cellStyle name="40% - Ênfase5 2 6 4" xfId="1975" xr:uid="{00000000-0005-0000-0000-000091270000}"/>
    <cellStyle name="40% - Ênfase5 2 6 4 2" xfId="4575" xr:uid="{00000000-0005-0000-0000-000092270000}"/>
    <cellStyle name="40% - Ênfase5 2 6 4 3" xfId="7154" xr:uid="{00000000-0005-0000-0000-000093270000}"/>
    <cellStyle name="40% - Ênfase5 2 6 4 4" xfId="9731" xr:uid="{00000000-0005-0000-0000-000094270000}"/>
    <cellStyle name="40% - Ênfase5 2 6 4 5" xfId="12309" xr:uid="{00000000-0005-0000-0000-000095270000}"/>
    <cellStyle name="40% - Ênfase5 2 6 4 6" xfId="14930" xr:uid="{00000000-0005-0000-0000-000096270000}"/>
    <cellStyle name="40% - Ênfase5 2 6 5" xfId="2916" xr:uid="{00000000-0005-0000-0000-000097270000}"/>
    <cellStyle name="40% - Ênfase5 2 6 6" xfId="5495" xr:uid="{00000000-0005-0000-0000-000098270000}"/>
    <cellStyle name="40% - Ênfase5 2 6 7" xfId="8072" xr:uid="{00000000-0005-0000-0000-000099270000}"/>
    <cellStyle name="40% - Ênfase5 2 6 8" xfId="10650" xr:uid="{00000000-0005-0000-0000-00009A270000}"/>
    <cellStyle name="40% - Ênfase5 2 6 9" xfId="13271" xr:uid="{00000000-0005-0000-0000-00009B270000}"/>
    <cellStyle name="40% - Ênfase5 2 7" xfId="536" xr:uid="{00000000-0005-0000-0000-00009C270000}"/>
    <cellStyle name="40% - Ênfase5 2 7 2" xfId="1976" xr:uid="{00000000-0005-0000-0000-00009D270000}"/>
    <cellStyle name="40% - Ênfase5 2 7 2 2" xfId="4576" xr:uid="{00000000-0005-0000-0000-00009E270000}"/>
    <cellStyle name="40% - Ênfase5 2 7 2 3" xfId="7155" xr:uid="{00000000-0005-0000-0000-00009F270000}"/>
    <cellStyle name="40% - Ênfase5 2 7 2 4" xfId="9732" xr:uid="{00000000-0005-0000-0000-0000A0270000}"/>
    <cellStyle name="40% - Ênfase5 2 7 2 5" xfId="12310" xr:uid="{00000000-0005-0000-0000-0000A1270000}"/>
    <cellStyle name="40% - Ênfase5 2 7 2 6" xfId="14931" xr:uid="{00000000-0005-0000-0000-0000A2270000}"/>
    <cellStyle name="40% - Ênfase5 2 7 3" xfId="1977" xr:uid="{00000000-0005-0000-0000-0000A3270000}"/>
    <cellStyle name="40% - Ênfase5 2 7 3 2" xfId="4577" xr:uid="{00000000-0005-0000-0000-0000A4270000}"/>
    <cellStyle name="40% - Ênfase5 2 7 3 3" xfId="7156" xr:uid="{00000000-0005-0000-0000-0000A5270000}"/>
    <cellStyle name="40% - Ênfase5 2 7 3 4" xfId="9733" xr:uid="{00000000-0005-0000-0000-0000A6270000}"/>
    <cellStyle name="40% - Ênfase5 2 7 3 5" xfId="12311" xr:uid="{00000000-0005-0000-0000-0000A7270000}"/>
    <cellStyle name="40% - Ênfase5 2 7 3 6" xfId="14932" xr:uid="{00000000-0005-0000-0000-0000A8270000}"/>
    <cellStyle name="40% - Ênfase5 2 7 4" xfId="1978" xr:uid="{00000000-0005-0000-0000-0000A9270000}"/>
    <cellStyle name="40% - Ênfase5 2 7 4 2" xfId="4578" xr:uid="{00000000-0005-0000-0000-0000AA270000}"/>
    <cellStyle name="40% - Ênfase5 2 7 4 3" xfId="7157" xr:uid="{00000000-0005-0000-0000-0000AB270000}"/>
    <cellStyle name="40% - Ênfase5 2 7 4 4" xfId="9734" xr:uid="{00000000-0005-0000-0000-0000AC270000}"/>
    <cellStyle name="40% - Ênfase5 2 7 4 5" xfId="12312" xr:uid="{00000000-0005-0000-0000-0000AD270000}"/>
    <cellStyle name="40% - Ênfase5 2 7 4 6" xfId="14933" xr:uid="{00000000-0005-0000-0000-0000AE270000}"/>
    <cellStyle name="40% - Ênfase5 2 7 5" xfId="3137" xr:uid="{00000000-0005-0000-0000-0000AF270000}"/>
    <cellStyle name="40% - Ênfase5 2 7 6" xfId="5716" xr:uid="{00000000-0005-0000-0000-0000B0270000}"/>
    <cellStyle name="40% - Ênfase5 2 7 7" xfId="8293" xr:uid="{00000000-0005-0000-0000-0000B1270000}"/>
    <cellStyle name="40% - Ênfase5 2 7 8" xfId="10871" xr:uid="{00000000-0005-0000-0000-0000B2270000}"/>
    <cellStyle name="40% - Ênfase5 2 7 9" xfId="13492" xr:uid="{00000000-0005-0000-0000-0000B3270000}"/>
    <cellStyle name="40% - Ênfase5 2 8" xfId="1979" xr:uid="{00000000-0005-0000-0000-0000B4270000}"/>
    <cellStyle name="40% - Ênfase5 2 8 2" xfId="4579" xr:uid="{00000000-0005-0000-0000-0000B5270000}"/>
    <cellStyle name="40% - Ênfase5 2 8 3" xfId="7158" xr:uid="{00000000-0005-0000-0000-0000B6270000}"/>
    <cellStyle name="40% - Ênfase5 2 8 4" xfId="9735" xr:uid="{00000000-0005-0000-0000-0000B7270000}"/>
    <cellStyle name="40% - Ênfase5 2 8 5" xfId="12313" xr:uid="{00000000-0005-0000-0000-0000B8270000}"/>
    <cellStyle name="40% - Ênfase5 2 8 6" xfId="14934" xr:uid="{00000000-0005-0000-0000-0000B9270000}"/>
    <cellStyle name="40% - Ênfase5 2 9" xfId="1980" xr:uid="{00000000-0005-0000-0000-0000BA270000}"/>
    <cellStyle name="40% - Ênfase5 2 9 2" xfId="4580" xr:uid="{00000000-0005-0000-0000-0000BB270000}"/>
    <cellStyle name="40% - Ênfase5 2 9 3" xfId="7159" xr:uid="{00000000-0005-0000-0000-0000BC270000}"/>
    <cellStyle name="40% - Ênfase5 2 9 4" xfId="9736" xr:uid="{00000000-0005-0000-0000-0000BD270000}"/>
    <cellStyle name="40% - Ênfase5 2 9 5" xfId="12314" xr:uid="{00000000-0005-0000-0000-0000BE270000}"/>
    <cellStyle name="40% - Ênfase5 2 9 6" xfId="14935" xr:uid="{00000000-0005-0000-0000-0000BF270000}"/>
    <cellStyle name="40% - Ênfase5 3" xfId="147" xr:uid="{00000000-0005-0000-0000-0000C0270000}"/>
    <cellStyle name="40% - Ênfase5 3 10" xfId="7904" xr:uid="{00000000-0005-0000-0000-0000C1270000}"/>
    <cellStyle name="40% - Ênfase5 3 11" xfId="10482" xr:uid="{00000000-0005-0000-0000-0000C2270000}"/>
    <cellStyle name="40% - Ênfase5 3 12" xfId="13103" xr:uid="{00000000-0005-0000-0000-0000C3270000}"/>
    <cellStyle name="40% - Ênfase5 3 2" xfId="243" xr:uid="{00000000-0005-0000-0000-0000C4270000}"/>
    <cellStyle name="40% - Ênfase5 3 2 10" xfId="10578" xr:uid="{00000000-0005-0000-0000-0000C5270000}"/>
    <cellStyle name="40% - Ênfase5 3 2 11" xfId="13199" xr:uid="{00000000-0005-0000-0000-0000C6270000}"/>
    <cellStyle name="40% - Ênfase5 3 2 2" xfId="464" xr:uid="{00000000-0005-0000-0000-0000C7270000}"/>
    <cellStyle name="40% - Ênfase5 3 2 2 2" xfId="1981" xr:uid="{00000000-0005-0000-0000-0000C8270000}"/>
    <cellStyle name="40% - Ênfase5 3 2 2 2 2" xfId="4581" xr:uid="{00000000-0005-0000-0000-0000C9270000}"/>
    <cellStyle name="40% - Ênfase5 3 2 2 2 3" xfId="7160" xr:uid="{00000000-0005-0000-0000-0000CA270000}"/>
    <cellStyle name="40% - Ênfase5 3 2 2 2 4" xfId="9737" xr:uid="{00000000-0005-0000-0000-0000CB270000}"/>
    <cellStyle name="40% - Ênfase5 3 2 2 2 5" xfId="12315" xr:uid="{00000000-0005-0000-0000-0000CC270000}"/>
    <cellStyle name="40% - Ênfase5 3 2 2 2 6" xfId="14936" xr:uid="{00000000-0005-0000-0000-0000CD270000}"/>
    <cellStyle name="40% - Ênfase5 3 2 2 3" xfId="1982" xr:uid="{00000000-0005-0000-0000-0000CE270000}"/>
    <cellStyle name="40% - Ênfase5 3 2 2 3 2" xfId="4582" xr:uid="{00000000-0005-0000-0000-0000CF270000}"/>
    <cellStyle name="40% - Ênfase5 3 2 2 3 3" xfId="7161" xr:uid="{00000000-0005-0000-0000-0000D0270000}"/>
    <cellStyle name="40% - Ênfase5 3 2 2 3 4" xfId="9738" xr:uid="{00000000-0005-0000-0000-0000D1270000}"/>
    <cellStyle name="40% - Ênfase5 3 2 2 3 5" xfId="12316" xr:uid="{00000000-0005-0000-0000-0000D2270000}"/>
    <cellStyle name="40% - Ênfase5 3 2 2 3 6" xfId="14937" xr:uid="{00000000-0005-0000-0000-0000D3270000}"/>
    <cellStyle name="40% - Ênfase5 3 2 2 4" xfId="1983" xr:uid="{00000000-0005-0000-0000-0000D4270000}"/>
    <cellStyle name="40% - Ênfase5 3 2 2 4 2" xfId="4583" xr:uid="{00000000-0005-0000-0000-0000D5270000}"/>
    <cellStyle name="40% - Ênfase5 3 2 2 4 3" xfId="7162" xr:uid="{00000000-0005-0000-0000-0000D6270000}"/>
    <cellStyle name="40% - Ênfase5 3 2 2 4 4" xfId="9739" xr:uid="{00000000-0005-0000-0000-0000D7270000}"/>
    <cellStyle name="40% - Ênfase5 3 2 2 4 5" xfId="12317" xr:uid="{00000000-0005-0000-0000-0000D8270000}"/>
    <cellStyle name="40% - Ênfase5 3 2 2 4 6" xfId="14938" xr:uid="{00000000-0005-0000-0000-0000D9270000}"/>
    <cellStyle name="40% - Ênfase5 3 2 2 5" xfId="3065" xr:uid="{00000000-0005-0000-0000-0000DA270000}"/>
    <cellStyle name="40% - Ênfase5 3 2 2 6" xfId="5644" xr:uid="{00000000-0005-0000-0000-0000DB270000}"/>
    <cellStyle name="40% - Ênfase5 3 2 2 7" xfId="8221" xr:uid="{00000000-0005-0000-0000-0000DC270000}"/>
    <cellStyle name="40% - Ênfase5 3 2 2 8" xfId="10799" xr:uid="{00000000-0005-0000-0000-0000DD270000}"/>
    <cellStyle name="40% - Ênfase5 3 2 2 9" xfId="13420" xr:uid="{00000000-0005-0000-0000-0000DE270000}"/>
    <cellStyle name="40% - Ênfase5 3 2 3" xfId="685" xr:uid="{00000000-0005-0000-0000-0000DF270000}"/>
    <cellStyle name="40% - Ênfase5 3 2 3 2" xfId="1984" xr:uid="{00000000-0005-0000-0000-0000E0270000}"/>
    <cellStyle name="40% - Ênfase5 3 2 3 2 2" xfId="4584" xr:uid="{00000000-0005-0000-0000-0000E1270000}"/>
    <cellStyle name="40% - Ênfase5 3 2 3 2 3" xfId="7163" xr:uid="{00000000-0005-0000-0000-0000E2270000}"/>
    <cellStyle name="40% - Ênfase5 3 2 3 2 4" xfId="9740" xr:uid="{00000000-0005-0000-0000-0000E3270000}"/>
    <cellStyle name="40% - Ênfase5 3 2 3 2 5" xfId="12318" xr:uid="{00000000-0005-0000-0000-0000E4270000}"/>
    <cellStyle name="40% - Ênfase5 3 2 3 2 6" xfId="14939" xr:uid="{00000000-0005-0000-0000-0000E5270000}"/>
    <cellStyle name="40% - Ênfase5 3 2 3 3" xfId="1985" xr:uid="{00000000-0005-0000-0000-0000E6270000}"/>
    <cellStyle name="40% - Ênfase5 3 2 3 3 2" xfId="4585" xr:uid="{00000000-0005-0000-0000-0000E7270000}"/>
    <cellStyle name="40% - Ênfase5 3 2 3 3 3" xfId="7164" xr:uid="{00000000-0005-0000-0000-0000E8270000}"/>
    <cellStyle name="40% - Ênfase5 3 2 3 3 4" xfId="9741" xr:uid="{00000000-0005-0000-0000-0000E9270000}"/>
    <cellStyle name="40% - Ênfase5 3 2 3 3 5" xfId="12319" xr:uid="{00000000-0005-0000-0000-0000EA270000}"/>
    <cellStyle name="40% - Ênfase5 3 2 3 3 6" xfId="14940" xr:uid="{00000000-0005-0000-0000-0000EB270000}"/>
    <cellStyle name="40% - Ênfase5 3 2 3 4" xfId="3286" xr:uid="{00000000-0005-0000-0000-0000EC270000}"/>
    <cellStyle name="40% - Ênfase5 3 2 3 5" xfId="5865" xr:uid="{00000000-0005-0000-0000-0000ED270000}"/>
    <cellStyle name="40% - Ênfase5 3 2 3 6" xfId="8442" xr:uid="{00000000-0005-0000-0000-0000EE270000}"/>
    <cellStyle name="40% - Ênfase5 3 2 3 7" xfId="11020" xr:uid="{00000000-0005-0000-0000-0000EF270000}"/>
    <cellStyle name="40% - Ênfase5 3 2 3 8" xfId="13641" xr:uid="{00000000-0005-0000-0000-0000F0270000}"/>
    <cellStyle name="40% - Ênfase5 3 2 4" xfId="1986" xr:uid="{00000000-0005-0000-0000-0000F1270000}"/>
    <cellStyle name="40% - Ênfase5 3 2 4 2" xfId="4586" xr:uid="{00000000-0005-0000-0000-0000F2270000}"/>
    <cellStyle name="40% - Ênfase5 3 2 4 3" xfId="7165" xr:uid="{00000000-0005-0000-0000-0000F3270000}"/>
    <cellStyle name="40% - Ênfase5 3 2 4 4" xfId="9742" xr:uid="{00000000-0005-0000-0000-0000F4270000}"/>
    <cellStyle name="40% - Ênfase5 3 2 4 5" xfId="12320" xr:uid="{00000000-0005-0000-0000-0000F5270000}"/>
    <cellStyle name="40% - Ênfase5 3 2 4 6" xfId="14941" xr:uid="{00000000-0005-0000-0000-0000F6270000}"/>
    <cellStyle name="40% - Ênfase5 3 2 5" xfId="1987" xr:uid="{00000000-0005-0000-0000-0000F7270000}"/>
    <cellStyle name="40% - Ênfase5 3 2 5 2" xfId="4587" xr:uid="{00000000-0005-0000-0000-0000F8270000}"/>
    <cellStyle name="40% - Ênfase5 3 2 5 3" xfId="7166" xr:uid="{00000000-0005-0000-0000-0000F9270000}"/>
    <cellStyle name="40% - Ênfase5 3 2 5 4" xfId="9743" xr:uid="{00000000-0005-0000-0000-0000FA270000}"/>
    <cellStyle name="40% - Ênfase5 3 2 5 5" xfId="12321" xr:uid="{00000000-0005-0000-0000-0000FB270000}"/>
    <cellStyle name="40% - Ênfase5 3 2 5 6" xfId="14942" xr:uid="{00000000-0005-0000-0000-0000FC270000}"/>
    <cellStyle name="40% - Ênfase5 3 2 6" xfId="1988" xr:uid="{00000000-0005-0000-0000-0000FD270000}"/>
    <cellStyle name="40% - Ênfase5 3 2 6 2" xfId="4588" xr:uid="{00000000-0005-0000-0000-0000FE270000}"/>
    <cellStyle name="40% - Ênfase5 3 2 6 3" xfId="7167" xr:uid="{00000000-0005-0000-0000-0000FF270000}"/>
    <cellStyle name="40% - Ênfase5 3 2 6 4" xfId="9744" xr:uid="{00000000-0005-0000-0000-000000280000}"/>
    <cellStyle name="40% - Ênfase5 3 2 6 5" xfId="12322" xr:uid="{00000000-0005-0000-0000-000001280000}"/>
    <cellStyle name="40% - Ênfase5 3 2 6 6" xfId="14943" xr:uid="{00000000-0005-0000-0000-000002280000}"/>
    <cellStyle name="40% - Ênfase5 3 2 7" xfId="2844" xr:uid="{00000000-0005-0000-0000-000003280000}"/>
    <cellStyle name="40% - Ênfase5 3 2 8" xfId="5423" xr:uid="{00000000-0005-0000-0000-000004280000}"/>
    <cellStyle name="40% - Ênfase5 3 2 9" xfId="8000" xr:uid="{00000000-0005-0000-0000-000005280000}"/>
    <cellStyle name="40% - Ênfase5 3 3" xfId="369" xr:uid="{00000000-0005-0000-0000-000006280000}"/>
    <cellStyle name="40% - Ênfase5 3 3 2" xfId="1989" xr:uid="{00000000-0005-0000-0000-000007280000}"/>
    <cellStyle name="40% - Ênfase5 3 3 2 2" xfId="4589" xr:uid="{00000000-0005-0000-0000-000008280000}"/>
    <cellStyle name="40% - Ênfase5 3 3 2 3" xfId="7168" xr:uid="{00000000-0005-0000-0000-000009280000}"/>
    <cellStyle name="40% - Ênfase5 3 3 2 4" xfId="9745" xr:uid="{00000000-0005-0000-0000-00000A280000}"/>
    <cellStyle name="40% - Ênfase5 3 3 2 5" xfId="12323" xr:uid="{00000000-0005-0000-0000-00000B280000}"/>
    <cellStyle name="40% - Ênfase5 3 3 2 6" xfId="14944" xr:uid="{00000000-0005-0000-0000-00000C280000}"/>
    <cellStyle name="40% - Ênfase5 3 3 3" xfId="1990" xr:uid="{00000000-0005-0000-0000-00000D280000}"/>
    <cellStyle name="40% - Ênfase5 3 3 3 2" xfId="4590" xr:uid="{00000000-0005-0000-0000-00000E280000}"/>
    <cellStyle name="40% - Ênfase5 3 3 3 3" xfId="7169" xr:uid="{00000000-0005-0000-0000-00000F280000}"/>
    <cellStyle name="40% - Ênfase5 3 3 3 4" xfId="9746" xr:uid="{00000000-0005-0000-0000-000010280000}"/>
    <cellStyle name="40% - Ênfase5 3 3 3 5" xfId="12324" xr:uid="{00000000-0005-0000-0000-000011280000}"/>
    <cellStyle name="40% - Ênfase5 3 3 3 6" xfId="14945" xr:uid="{00000000-0005-0000-0000-000012280000}"/>
    <cellStyle name="40% - Ênfase5 3 3 4" xfId="1991" xr:uid="{00000000-0005-0000-0000-000013280000}"/>
    <cellStyle name="40% - Ênfase5 3 3 4 2" xfId="4591" xr:uid="{00000000-0005-0000-0000-000014280000}"/>
    <cellStyle name="40% - Ênfase5 3 3 4 3" xfId="7170" xr:uid="{00000000-0005-0000-0000-000015280000}"/>
    <cellStyle name="40% - Ênfase5 3 3 4 4" xfId="9747" xr:uid="{00000000-0005-0000-0000-000016280000}"/>
    <cellStyle name="40% - Ênfase5 3 3 4 5" xfId="12325" xr:uid="{00000000-0005-0000-0000-000017280000}"/>
    <cellStyle name="40% - Ênfase5 3 3 4 6" xfId="14946" xr:uid="{00000000-0005-0000-0000-000018280000}"/>
    <cellStyle name="40% - Ênfase5 3 3 5" xfId="2970" xr:uid="{00000000-0005-0000-0000-000019280000}"/>
    <cellStyle name="40% - Ênfase5 3 3 6" xfId="5549" xr:uid="{00000000-0005-0000-0000-00001A280000}"/>
    <cellStyle name="40% - Ênfase5 3 3 7" xfId="8126" xr:uid="{00000000-0005-0000-0000-00001B280000}"/>
    <cellStyle name="40% - Ênfase5 3 3 8" xfId="10704" xr:uid="{00000000-0005-0000-0000-00001C280000}"/>
    <cellStyle name="40% - Ênfase5 3 3 9" xfId="13325" xr:uid="{00000000-0005-0000-0000-00001D280000}"/>
    <cellStyle name="40% - Ênfase5 3 4" xfId="590" xr:uid="{00000000-0005-0000-0000-00001E280000}"/>
    <cellStyle name="40% - Ênfase5 3 4 2" xfId="1992" xr:uid="{00000000-0005-0000-0000-00001F280000}"/>
    <cellStyle name="40% - Ênfase5 3 4 2 2" xfId="4592" xr:uid="{00000000-0005-0000-0000-000020280000}"/>
    <cellStyle name="40% - Ênfase5 3 4 2 3" xfId="7171" xr:uid="{00000000-0005-0000-0000-000021280000}"/>
    <cellStyle name="40% - Ênfase5 3 4 2 4" xfId="9748" xr:uid="{00000000-0005-0000-0000-000022280000}"/>
    <cellStyle name="40% - Ênfase5 3 4 2 5" xfId="12326" xr:uid="{00000000-0005-0000-0000-000023280000}"/>
    <cellStyle name="40% - Ênfase5 3 4 2 6" xfId="14947" xr:uid="{00000000-0005-0000-0000-000024280000}"/>
    <cellStyle name="40% - Ênfase5 3 4 3" xfId="1993" xr:uid="{00000000-0005-0000-0000-000025280000}"/>
    <cellStyle name="40% - Ênfase5 3 4 3 2" xfId="4593" xr:uid="{00000000-0005-0000-0000-000026280000}"/>
    <cellStyle name="40% - Ênfase5 3 4 3 3" xfId="7172" xr:uid="{00000000-0005-0000-0000-000027280000}"/>
    <cellStyle name="40% - Ênfase5 3 4 3 4" xfId="9749" xr:uid="{00000000-0005-0000-0000-000028280000}"/>
    <cellStyle name="40% - Ênfase5 3 4 3 5" xfId="12327" xr:uid="{00000000-0005-0000-0000-000029280000}"/>
    <cellStyle name="40% - Ênfase5 3 4 3 6" xfId="14948" xr:uid="{00000000-0005-0000-0000-00002A280000}"/>
    <cellStyle name="40% - Ênfase5 3 4 4" xfId="1994" xr:uid="{00000000-0005-0000-0000-00002B280000}"/>
    <cellStyle name="40% - Ênfase5 3 4 4 2" xfId="4594" xr:uid="{00000000-0005-0000-0000-00002C280000}"/>
    <cellStyle name="40% - Ênfase5 3 4 4 3" xfId="7173" xr:uid="{00000000-0005-0000-0000-00002D280000}"/>
    <cellStyle name="40% - Ênfase5 3 4 4 4" xfId="9750" xr:uid="{00000000-0005-0000-0000-00002E280000}"/>
    <cellStyle name="40% - Ênfase5 3 4 4 5" xfId="12328" xr:uid="{00000000-0005-0000-0000-00002F280000}"/>
    <cellStyle name="40% - Ênfase5 3 4 4 6" xfId="14949" xr:uid="{00000000-0005-0000-0000-000030280000}"/>
    <cellStyle name="40% - Ênfase5 3 4 5" xfId="3191" xr:uid="{00000000-0005-0000-0000-000031280000}"/>
    <cellStyle name="40% - Ênfase5 3 4 6" xfId="5770" xr:uid="{00000000-0005-0000-0000-000032280000}"/>
    <cellStyle name="40% - Ênfase5 3 4 7" xfId="8347" xr:uid="{00000000-0005-0000-0000-000033280000}"/>
    <cellStyle name="40% - Ênfase5 3 4 8" xfId="10925" xr:uid="{00000000-0005-0000-0000-000034280000}"/>
    <cellStyle name="40% - Ênfase5 3 4 9" xfId="13546" xr:uid="{00000000-0005-0000-0000-000035280000}"/>
    <cellStyle name="40% - Ênfase5 3 5" xfId="1995" xr:uid="{00000000-0005-0000-0000-000036280000}"/>
    <cellStyle name="40% - Ênfase5 3 5 2" xfId="4595" xr:uid="{00000000-0005-0000-0000-000037280000}"/>
    <cellStyle name="40% - Ênfase5 3 5 3" xfId="7174" xr:uid="{00000000-0005-0000-0000-000038280000}"/>
    <cellStyle name="40% - Ênfase5 3 5 4" xfId="9751" xr:uid="{00000000-0005-0000-0000-000039280000}"/>
    <cellStyle name="40% - Ênfase5 3 5 5" xfId="12329" xr:uid="{00000000-0005-0000-0000-00003A280000}"/>
    <cellStyle name="40% - Ênfase5 3 5 6" xfId="14950" xr:uid="{00000000-0005-0000-0000-00003B280000}"/>
    <cellStyle name="40% - Ênfase5 3 6" xfId="1996" xr:uid="{00000000-0005-0000-0000-00003C280000}"/>
    <cellStyle name="40% - Ênfase5 3 6 2" xfId="4596" xr:uid="{00000000-0005-0000-0000-00003D280000}"/>
    <cellStyle name="40% - Ênfase5 3 6 3" xfId="7175" xr:uid="{00000000-0005-0000-0000-00003E280000}"/>
    <cellStyle name="40% - Ênfase5 3 6 4" xfId="9752" xr:uid="{00000000-0005-0000-0000-00003F280000}"/>
    <cellStyle name="40% - Ênfase5 3 6 5" xfId="12330" xr:uid="{00000000-0005-0000-0000-000040280000}"/>
    <cellStyle name="40% - Ênfase5 3 6 6" xfId="14951" xr:uid="{00000000-0005-0000-0000-000041280000}"/>
    <cellStyle name="40% - Ênfase5 3 7" xfId="1997" xr:uid="{00000000-0005-0000-0000-000042280000}"/>
    <cellStyle name="40% - Ênfase5 3 7 2" xfId="4597" xr:uid="{00000000-0005-0000-0000-000043280000}"/>
    <cellStyle name="40% - Ênfase5 3 7 3" xfId="7176" xr:uid="{00000000-0005-0000-0000-000044280000}"/>
    <cellStyle name="40% - Ênfase5 3 7 4" xfId="9753" xr:uid="{00000000-0005-0000-0000-000045280000}"/>
    <cellStyle name="40% - Ênfase5 3 7 5" xfId="12331" xr:uid="{00000000-0005-0000-0000-000046280000}"/>
    <cellStyle name="40% - Ênfase5 3 7 6" xfId="14952" xr:uid="{00000000-0005-0000-0000-000047280000}"/>
    <cellStyle name="40% - Ênfase5 3 8" xfId="2748" xr:uid="{00000000-0005-0000-0000-000048280000}"/>
    <cellStyle name="40% - Ênfase5 3 9" xfId="5327" xr:uid="{00000000-0005-0000-0000-000049280000}"/>
    <cellStyle name="40% - Ênfase5 4" xfId="172" xr:uid="{00000000-0005-0000-0000-00004A280000}"/>
    <cellStyle name="40% - Ênfase5 4 10" xfId="7929" xr:uid="{00000000-0005-0000-0000-00004B280000}"/>
    <cellStyle name="40% - Ênfase5 4 11" xfId="10507" xr:uid="{00000000-0005-0000-0000-00004C280000}"/>
    <cellStyle name="40% - Ênfase5 4 12" xfId="13128" xr:uid="{00000000-0005-0000-0000-00004D280000}"/>
    <cellStyle name="40% - Ênfase5 4 2" xfId="268" xr:uid="{00000000-0005-0000-0000-00004E280000}"/>
    <cellStyle name="40% - Ênfase5 4 2 10" xfId="10603" xr:uid="{00000000-0005-0000-0000-00004F280000}"/>
    <cellStyle name="40% - Ênfase5 4 2 11" xfId="13224" xr:uid="{00000000-0005-0000-0000-000050280000}"/>
    <cellStyle name="40% - Ênfase5 4 2 2" xfId="489" xr:uid="{00000000-0005-0000-0000-000051280000}"/>
    <cellStyle name="40% - Ênfase5 4 2 2 2" xfId="1998" xr:uid="{00000000-0005-0000-0000-000052280000}"/>
    <cellStyle name="40% - Ênfase5 4 2 2 2 2" xfId="4598" xr:uid="{00000000-0005-0000-0000-000053280000}"/>
    <cellStyle name="40% - Ênfase5 4 2 2 2 3" xfId="7177" xr:uid="{00000000-0005-0000-0000-000054280000}"/>
    <cellStyle name="40% - Ênfase5 4 2 2 2 4" xfId="9754" xr:uid="{00000000-0005-0000-0000-000055280000}"/>
    <cellStyle name="40% - Ênfase5 4 2 2 2 5" xfId="12332" xr:uid="{00000000-0005-0000-0000-000056280000}"/>
    <cellStyle name="40% - Ênfase5 4 2 2 2 6" xfId="14953" xr:uid="{00000000-0005-0000-0000-000057280000}"/>
    <cellStyle name="40% - Ênfase5 4 2 2 3" xfId="1999" xr:uid="{00000000-0005-0000-0000-000058280000}"/>
    <cellStyle name="40% - Ênfase5 4 2 2 3 2" xfId="4599" xr:uid="{00000000-0005-0000-0000-000059280000}"/>
    <cellStyle name="40% - Ênfase5 4 2 2 3 3" xfId="7178" xr:uid="{00000000-0005-0000-0000-00005A280000}"/>
    <cellStyle name="40% - Ênfase5 4 2 2 3 4" xfId="9755" xr:uid="{00000000-0005-0000-0000-00005B280000}"/>
    <cellStyle name="40% - Ênfase5 4 2 2 3 5" xfId="12333" xr:uid="{00000000-0005-0000-0000-00005C280000}"/>
    <cellStyle name="40% - Ênfase5 4 2 2 3 6" xfId="14954" xr:uid="{00000000-0005-0000-0000-00005D280000}"/>
    <cellStyle name="40% - Ênfase5 4 2 2 4" xfId="2000" xr:uid="{00000000-0005-0000-0000-00005E280000}"/>
    <cellStyle name="40% - Ênfase5 4 2 2 4 2" xfId="4600" xr:uid="{00000000-0005-0000-0000-00005F280000}"/>
    <cellStyle name="40% - Ênfase5 4 2 2 4 3" xfId="7179" xr:uid="{00000000-0005-0000-0000-000060280000}"/>
    <cellStyle name="40% - Ênfase5 4 2 2 4 4" xfId="9756" xr:uid="{00000000-0005-0000-0000-000061280000}"/>
    <cellStyle name="40% - Ênfase5 4 2 2 4 5" xfId="12334" xr:uid="{00000000-0005-0000-0000-000062280000}"/>
    <cellStyle name="40% - Ênfase5 4 2 2 4 6" xfId="14955" xr:uid="{00000000-0005-0000-0000-000063280000}"/>
    <cellStyle name="40% - Ênfase5 4 2 2 5" xfId="3090" xr:uid="{00000000-0005-0000-0000-000064280000}"/>
    <cellStyle name="40% - Ênfase5 4 2 2 6" xfId="5669" xr:uid="{00000000-0005-0000-0000-000065280000}"/>
    <cellStyle name="40% - Ênfase5 4 2 2 7" xfId="8246" xr:uid="{00000000-0005-0000-0000-000066280000}"/>
    <cellStyle name="40% - Ênfase5 4 2 2 8" xfId="10824" xr:uid="{00000000-0005-0000-0000-000067280000}"/>
    <cellStyle name="40% - Ênfase5 4 2 2 9" xfId="13445" xr:uid="{00000000-0005-0000-0000-000068280000}"/>
    <cellStyle name="40% - Ênfase5 4 2 3" xfId="710" xr:uid="{00000000-0005-0000-0000-000069280000}"/>
    <cellStyle name="40% - Ênfase5 4 2 3 2" xfId="2001" xr:uid="{00000000-0005-0000-0000-00006A280000}"/>
    <cellStyle name="40% - Ênfase5 4 2 3 2 2" xfId="4601" xr:uid="{00000000-0005-0000-0000-00006B280000}"/>
    <cellStyle name="40% - Ênfase5 4 2 3 2 3" xfId="7180" xr:uid="{00000000-0005-0000-0000-00006C280000}"/>
    <cellStyle name="40% - Ênfase5 4 2 3 2 4" xfId="9757" xr:uid="{00000000-0005-0000-0000-00006D280000}"/>
    <cellStyle name="40% - Ênfase5 4 2 3 2 5" xfId="12335" xr:uid="{00000000-0005-0000-0000-00006E280000}"/>
    <cellStyle name="40% - Ênfase5 4 2 3 2 6" xfId="14956" xr:uid="{00000000-0005-0000-0000-00006F280000}"/>
    <cellStyle name="40% - Ênfase5 4 2 3 3" xfId="2002" xr:uid="{00000000-0005-0000-0000-000070280000}"/>
    <cellStyle name="40% - Ênfase5 4 2 3 3 2" xfId="4602" xr:uid="{00000000-0005-0000-0000-000071280000}"/>
    <cellStyle name="40% - Ênfase5 4 2 3 3 3" xfId="7181" xr:uid="{00000000-0005-0000-0000-000072280000}"/>
    <cellStyle name="40% - Ênfase5 4 2 3 3 4" xfId="9758" xr:uid="{00000000-0005-0000-0000-000073280000}"/>
    <cellStyle name="40% - Ênfase5 4 2 3 3 5" xfId="12336" xr:uid="{00000000-0005-0000-0000-000074280000}"/>
    <cellStyle name="40% - Ênfase5 4 2 3 3 6" xfId="14957" xr:uid="{00000000-0005-0000-0000-000075280000}"/>
    <cellStyle name="40% - Ênfase5 4 2 3 4" xfId="3311" xr:uid="{00000000-0005-0000-0000-000076280000}"/>
    <cellStyle name="40% - Ênfase5 4 2 3 5" xfId="5890" xr:uid="{00000000-0005-0000-0000-000077280000}"/>
    <cellStyle name="40% - Ênfase5 4 2 3 6" xfId="8467" xr:uid="{00000000-0005-0000-0000-000078280000}"/>
    <cellStyle name="40% - Ênfase5 4 2 3 7" xfId="11045" xr:uid="{00000000-0005-0000-0000-000079280000}"/>
    <cellStyle name="40% - Ênfase5 4 2 3 8" xfId="13666" xr:uid="{00000000-0005-0000-0000-00007A280000}"/>
    <cellStyle name="40% - Ênfase5 4 2 4" xfId="2003" xr:uid="{00000000-0005-0000-0000-00007B280000}"/>
    <cellStyle name="40% - Ênfase5 4 2 4 2" xfId="4603" xr:uid="{00000000-0005-0000-0000-00007C280000}"/>
    <cellStyle name="40% - Ênfase5 4 2 4 3" xfId="7182" xr:uid="{00000000-0005-0000-0000-00007D280000}"/>
    <cellStyle name="40% - Ênfase5 4 2 4 4" xfId="9759" xr:uid="{00000000-0005-0000-0000-00007E280000}"/>
    <cellStyle name="40% - Ênfase5 4 2 4 5" xfId="12337" xr:uid="{00000000-0005-0000-0000-00007F280000}"/>
    <cellStyle name="40% - Ênfase5 4 2 4 6" xfId="14958" xr:uid="{00000000-0005-0000-0000-000080280000}"/>
    <cellStyle name="40% - Ênfase5 4 2 5" xfId="2004" xr:uid="{00000000-0005-0000-0000-000081280000}"/>
    <cellStyle name="40% - Ênfase5 4 2 5 2" xfId="4604" xr:uid="{00000000-0005-0000-0000-000082280000}"/>
    <cellStyle name="40% - Ênfase5 4 2 5 3" xfId="7183" xr:uid="{00000000-0005-0000-0000-000083280000}"/>
    <cellStyle name="40% - Ênfase5 4 2 5 4" xfId="9760" xr:uid="{00000000-0005-0000-0000-000084280000}"/>
    <cellStyle name="40% - Ênfase5 4 2 5 5" xfId="12338" xr:uid="{00000000-0005-0000-0000-000085280000}"/>
    <cellStyle name="40% - Ênfase5 4 2 5 6" xfId="14959" xr:uid="{00000000-0005-0000-0000-000086280000}"/>
    <cellStyle name="40% - Ênfase5 4 2 6" xfId="2005" xr:uid="{00000000-0005-0000-0000-000087280000}"/>
    <cellStyle name="40% - Ênfase5 4 2 6 2" xfId="4605" xr:uid="{00000000-0005-0000-0000-000088280000}"/>
    <cellStyle name="40% - Ênfase5 4 2 6 3" xfId="7184" xr:uid="{00000000-0005-0000-0000-000089280000}"/>
    <cellStyle name="40% - Ênfase5 4 2 6 4" xfId="9761" xr:uid="{00000000-0005-0000-0000-00008A280000}"/>
    <cellStyle name="40% - Ênfase5 4 2 6 5" xfId="12339" xr:uid="{00000000-0005-0000-0000-00008B280000}"/>
    <cellStyle name="40% - Ênfase5 4 2 6 6" xfId="14960" xr:uid="{00000000-0005-0000-0000-00008C280000}"/>
    <cellStyle name="40% - Ênfase5 4 2 7" xfId="2869" xr:uid="{00000000-0005-0000-0000-00008D280000}"/>
    <cellStyle name="40% - Ênfase5 4 2 8" xfId="5448" xr:uid="{00000000-0005-0000-0000-00008E280000}"/>
    <cellStyle name="40% - Ênfase5 4 2 9" xfId="8025" xr:uid="{00000000-0005-0000-0000-00008F280000}"/>
    <cellStyle name="40% - Ênfase5 4 3" xfId="394" xr:uid="{00000000-0005-0000-0000-000090280000}"/>
    <cellStyle name="40% - Ênfase5 4 3 2" xfId="2006" xr:uid="{00000000-0005-0000-0000-000091280000}"/>
    <cellStyle name="40% - Ênfase5 4 3 2 2" xfId="4606" xr:uid="{00000000-0005-0000-0000-000092280000}"/>
    <cellStyle name="40% - Ênfase5 4 3 2 3" xfId="7185" xr:uid="{00000000-0005-0000-0000-000093280000}"/>
    <cellStyle name="40% - Ênfase5 4 3 2 4" xfId="9762" xr:uid="{00000000-0005-0000-0000-000094280000}"/>
    <cellStyle name="40% - Ênfase5 4 3 2 5" xfId="12340" xr:uid="{00000000-0005-0000-0000-000095280000}"/>
    <cellStyle name="40% - Ênfase5 4 3 2 6" xfId="14961" xr:uid="{00000000-0005-0000-0000-000096280000}"/>
    <cellStyle name="40% - Ênfase5 4 3 3" xfId="2007" xr:uid="{00000000-0005-0000-0000-000097280000}"/>
    <cellStyle name="40% - Ênfase5 4 3 3 2" xfId="4607" xr:uid="{00000000-0005-0000-0000-000098280000}"/>
    <cellStyle name="40% - Ênfase5 4 3 3 3" xfId="7186" xr:uid="{00000000-0005-0000-0000-000099280000}"/>
    <cellStyle name="40% - Ênfase5 4 3 3 4" xfId="9763" xr:uid="{00000000-0005-0000-0000-00009A280000}"/>
    <cellStyle name="40% - Ênfase5 4 3 3 5" xfId="12341" xr:uid="{00000000-0005-0000-0000-00009B280000}"/>
    <cellStyle name="40% - Ênfase5 4 3 3 6" xfId="14962" xr:uid="{00000000-0005-0000-0000-00009C280000}"/>
    <cellStyle name="40% - Ênfase5 4 3 4" xfId="2008" xr:uid="{00000000-0005-0000-0000-00009D280000}"/>
    <cellStyle name="40% - Ênfase5 4 3 4 2" xfId="4608" xr:uid="{00000000-0005-0000-0000-00009E280000}"/>
    <cellStyle name="40% - Ênfase5 4 3 4 3" xfId="7187" xr:uid="{00000000-0005-0000-0000-00009F280000}"/>
    <cellStyle name="40% - Ênfase5 4 3 4 4" xfId="9764" xr:uid="{00000000-0005-0000-0000-0000A0280000}"/>
    <cellStyle name="40% - Ênfase5 4 3 4 5" xfId="12342" xr:uid="{00000000-0005-0000-0000-0000A1280000}"/>
    <cellStyle name="40% - Ênfase5 4 3 4 6" xfId="14963" xr:uid="{00000000-0005-0000-0000-0000A2280000}"/>
    <cellStyle name="40% - Ênfase5 4 3 5" xfId="2995" xr:uid="{00000000-0005-0000-0000-0000A3280000}"/>
    <cellStyle name="40% - Ênfase5 4 3 6" xfId="5574" xr:uid="{00000000-0005-0000-0000-0000A4280000}"/>
    <cellStyle name="40% - Ênfase5 4 3 7" xfId="8151" xr:uid="{00000000-0005-0000-0000-0000A5280000}"/>
    <cellStyle name="40% - Ênfase5 4 3 8" xfId="10729" xr:uid="{00000000-0005-0000-0000-0000A6280000}"/>
    <cellStyle name="40% - Ênfase5 4 3 9" xfId="13350" xr:uid="{00000000-0005-0000-0000-0000A7280000}"/>
    <cellStyle name="40% - Ênfase5 4 4" xfId="615" xr:uid="{00000000-0005-0000-0000-0000A8280000}"/>
    <cellStyle name="40% - Ênfase5 4 4 2" xfId="2009" xr:uid="{00000000-0005-0000-0000-0000A9280000}"/>
    <cellStyle name="40% - Ênfase5 4 4 2 2" xfId="4609" xr:uid="{00000000-0005-0000-0000-0000AA280000}"/>
    <cellStyle name="40% - Ênfase5 4 4 2 3" xfId="7188" xr:uid="{00000000-0005-0000-0000-0000AB280000}"/>
    <cellStyle name="40% - Ênfase5 4 4 2 4" xfId="9765" xr:uid="{00000000-0005-0000-0000-0000AC280000}"/>
    <cellStyle name="40% - Ênfase5 4 4 2 5" xfId="12343" xr:uid="{00000000-0005-0000-0000-0000AD280000}"/>
    <cellStyle name="40% - Ênfase5 4 4 2 6" xfId="14964" xr:uid="{00000000-0005-0000-0000-0000AE280000}"/>
    <cellStyle name="40% - Ênfase5 4 4 3" xfId="2010" xr:uid="{00000000-0005-0000-0000-0000AF280000}"/>
    <cellStyle name="40% - Ênfase5 4 4 3 2" xfId="4610" xr:uid="{00000000-0005-0000-0000-0000B0280000}"/>
    <cellStyle name="40% - Ênfase5 4 4 3 3" xfId="7189" xr:uid="{00000000-0005-0000-0000-0000B1280000}"/>
    <cellStyle name="40% - Ênfase5 4 4 3 4" xfId="9766" xr:uid="{00000000-0005-0000-0000-0000B2280000}"/>
    <cellStyle name="40% - Ênfase5 4 4 3 5" xfId="12344" xr:uid="{00000000-0005-0000-0000-0000B3280000}"/>
    <cellStyle name="40% - Ênfase5 4 4 3 6" xfId="14965" xr:uid="{00000000-0005-0000-0000-0000B4280000}"/>
    <cellStyle name="40% - Ênfase5 4 4 4" xfId="2011" xr:uid="{00000000-0005-0000-0000-0000B5280000}"/>
    <cellStyle name="40% - Ênfase5 4 4 4 2" xfId="4611" xr:uid="{00000000-0005-0000-0000-0000B6280000}"/>
    <cellStyle name="40% - Ênfase5 4 4 4 3" xfId="7190" xr:uid="{00000000-0005-0000-0000-0000B7280000}"/>
    <cellStyle name="40% - Ênfase5 4 4 4 4" xfId="9767" xr:uid="{00000000-0005-0000-0000-0000B8280000}"/>
    <cellStyle name="40% - Ênfase5 4 4 4 5" xfId="12345" xr:uid="{00000000-0005-0000-0000-0000B9280000}"/>
    <cellStyle name="40% - Ênfase5 4 4 4 6" xfId="14966" xr:uid="{00000000-0005-0000-0000-0000BA280000}"/>
    <cellStyle name="40% - Ênfase5 4 4 5" xfId="3216" xr:uid="{00000000-0005-0000-0000-0000BB280000}"/>
    <cellStyle name="40% - Ênfase5 4 4 6" xfId="5795" xr:uid="{00000000-0005-0000-0000-0000BC280000}"/>
    <cellStyle name="40% - Ênfase5 4 4 7" xfId="8372" xr:uid="{00000000-0005-0000-0000-0000BD280000}"/>
    <cellStyle name="40% - Ênfase5 4 4 8" xfId="10950" xr:uid="{00000000-0005-0000-0000-0000BE280000}"/>
    <cellStyle name="40% - Ênfase5 4 4 9" xfId="13571" xr:uid="{00000000-0005-0000-0000-0000BF280000}"/>
    <cellStyle name="40% - Ênfase5 4 5" xfId="2012" xr:uid="{00000000-0005-0000-0000-0000C0280000}"/>
    <cellStyle name="40% - Ênfase5 4 5 2" xfId="4612" xr:uid="{00000000-0005-0000-0000-0000C1280000}"/>
    <cellStyle name="40% - Ênfase5 4 5 3" xfId="7191" xr:uid="{00000000-0005-0000-0000-0000C2280000}"/>
    <cellStyle name="40% - Ênfase5 4 5 4" xfId="9768" xr:uid="{00000000-0005-0000-0000-0000C3280000}"/>
    <cellStyle name="40% - Ênfase5 4 5 5" xfId="12346" xr:uid="{00000000-0005-0000-0000-0000C4280000}"/>
    <cellStyle name="40% - Ênfase5 4 5 6" xfId="14967" xr:uid="{00000000-0005-0000-0000-0000C5280000}"/>
    <cellStyle name="40% - Ênfase5 4 6" xfId="2013" xr:uid="{00000000-0005-0000-0000-0000C6280000}"/>
    <cellStyle name="40% - Ênfase5 4 6 2" xfId="4613" xr:uid="{00000000-0005-0000-0000-0000C7280000}"/>
    <cellStyle name="40% - Ênfase5 4 6 3" xfId="7192" xr:uid="{00000000-0005-0000-0000-0000C8280000}"/>
    <cellStyle name="40% - Ênfase5 4 6 4" xfId="9769" xr:uid="{00000000-0005-0000-0000-0000C9280000}"/>
    <cellStyle name="40% - Ênfase5 4 6 5" xfId="12347" xr:uid="{00000000-0005-0000-0000-0000CA280000}"/>
    <cellStyle name="40% - Ênfase5 4 6 6" xfId="14968" xr:uid="{00000000-0005-0000-0000-0000CB280000}"/>
    <cellStyle name="40% - Ênfase5 4 7" xfId="2014" xr:uid="{00000000-0005-0000-0000-0000CC280000}"/>
    <cellStyle name="40% - Ênfase5 4 7 2" xfId="4614" xr:uid="{00000000-0005-0000-0000-0000CD280000}"/>
    <cellStyle name="40% - Ênfase5 4 7 3" xfId="7193" xr:uid="{00000000-0005-0000-0000-0000CE280000}"/>
    <cellStyle name="40% - Ênfase5 4 7 4" xfId="9770" xr:uid="{00000000-0005-0000-0000-0000CF280000}"/>
    <cellStyle name="40% - Ênfase5 4 7 5" xfId="12348" xr:uid="{00000000-0005-0000-0000-0000D0280000}"/>
    <cellStyle name="40% - Ênfase5 4 7 6" xfId="14969" xr:uid="{00000000-0005-0000-0000-0000D1280000}"/>
    <cellStyle name="40% - Ênfase5 4 8" xfId="2773" xr:uid="{00000000-0005-0000-0000-0000D2280000}"/>
    <cellStyle name="40% - Ênfase5 4 9" xfId="5352" xr:uid="{00000000-0005-0000-0000-0000D3280000}"/>
    <cellStyle name="40% - Ênfase5 5" xfId="106" xr:uid="{00000000-0005-0000-0000-0000D4280000}"/>
    <cellStyle name="40% - Ênfase5 5 10" xfId="10445" xr:uid="{00000000-0005-0000-0000-0000D5280000}"/>
    <cellStyle name="40% - Ênfase5 5 11" xfId="13066" xr:uid="{00000000-0005-0000-0000-0000D6280000}"/>
    <cellStyle name="40% - Ênfase5 5 2" xfId="332" xr:uid="{00000000-0005-0000-0000-0000D7280000}"/>
    <cellStyle name="40% - Ênfase5 5 2 2" xfId="2015" xr:uid="{00000000-0005-0000-0000-0000D8280000}"/>
    <cellStyle name="40% - Ênfase5 5 2 2 2" xfId="4615" xr:uid="{00000000-0005-0000-0000-0000D9280000}"/>
    <cellStyle name="40% - Ênfase5 5 2 2 3" xfId="7194" xr:uid="{00000000-0005-0000-0000-0000DA280000}"/>
    <cellStyle name="40% - Ênfase5 5 2 2 4" xfId="9771" xr:uid="{00000000-0005-0000-0000-0000DB280000}"/>
    <cellStyle name="40% - Ênfase5 5 2 2 5" xfId="12349" xr:uid="{00000000-0005-0000-0000-0000DC280000}"/>
    <cellStyle name="40% - Ênfase5 5 2 2 6" xfId="14970" xr:uid="{00000000-0005-0000-0000-0000DD280000}"/>
    <cellStyle name="40% - Ênfase5 5 2 3" xfId="2016" xr:uid="{00000000-0005-0000-0000-0000DE280000}"/>
    <cellStyle name="40% - Ênfase5 5 2 3 2" xfId="4616" xr:uid="{00000000-0005-0000-0000-0000DF280000}"/>
    <cellStyle name="40% - Ênfase5 5 2 3 3" xfId="7195" xr:uid="{00000000-0005-0000-0000-0000E0280000}"/>
    <cellStyle name="40% - Ênfase5 5 2 3 4" xfId="9772" xr:uid="{00000000-0005-0000-0000-0000E1280000}"/>
    <cellStyle name="40% - Ênfase5 5 2 3 5" xfId="12350" xr:uid="{00000000-0005-0000-0000-0000E2280000}"/>
    <cellStyle name="40% - Ênfase5 5 2 3 6" xfId="14971" xr:uid="{00000000-0005-0000-0000-0000E3280000}"/>
    <cellStyle name="40% - Ênfase5 5 2 4" xfId="2017" xr:uid="{00000000-0005-0000-0000-0000E4280000}"/>
    <cellStyle name="40% - Ênfase5 5 2 4 2" xfId="4617" xr:uid="{00000000-0005-0000-0000-0000E5280000}"/>
    <cellStyle name="40% - Ênfase5 5 2 4 3" xfId="7196" xr:uid="{00000000-0005-0000-0000-0000E6280000}"/>
    <cellStyle name="40% - Ênfase5 5 2 4 4" xfId="9773" xr:uid="{00000000-0005-0000-0000-0000E7280000}"/>
    <cellStyle name="40% - Ênfase5 5 2 4 5" xfId="12351" xr:uid="{00000000-0005-0000-0000-0000E8280000}"/>
    <cellStyle name="40% - Ênfase5 5 2 4 6" xfId="14972" xr:uid="{00000000-0005-0000-0000-0000E9280000}"/>
    <cellStyle name="40% - Ênfase5 5 2 5" xfId="2933" xr:uid="{00000000-0005-0000-0000-0000EA280000}"/>
    <cellStyle name="40% - Ênfase5 5 2 6" xfId="5512" xr:uid="{00000000-0005-0000-0000-0000EB280000}"/>
    <cellStyle name="40% - Ênfase5 5 2 7" xfId="8089" xr:uid="{00000000-0005-0000-0000-0000EC280000}"/>
    <cellStyle name="40% - Ênfase5 5 2 8" xfId="10667" xr:uid="{00000000-0005-0000-0000-0000ED280000}"/>
    <cellStyle name="40% - Ênfase5 5 2 9" xfId="13288" xr:uid="{00000000-0005-0000-0000-0000EE280000}"/>
    <cellStyle name="40% - Ênfase5 5 3" xfId="553" xr:uid="{00000000-0005-0000-0000-0000EF280000}"/>
    <cellStyle name="40% - Ênfase5 5 3 2" xfId="2018" xr:uid="{00000000-0005-0000-0000-0000F0280000}"/>
    <cellStyle name="40% - Ênfase5 5 3 2 2" xfId="4618" xr:uid="{00000000-0005-0000-0000-0000F1280000}"/>
    <cellStyle name="40% - Ênfase5 5 3 2 3" xfId="7197" xr:uid="{00000000-0005-0000-0000-0000F2280000}"/>
    <cellStyle name="40% - Ênfase5 5 3 2 4" xfId="9774" xr:uid="{00000000-0005-0000-0000-0000F3280000}"/>
    <cellStyle name="40% - Ênfase5 5 3 2 5" xfId="12352" xr:uid="{00000000-0005-0000-0000-0000F4280000}"/>
    <cellStyle name="40% - Ênfase5 5 3 2 6" xfId="14973" xr:uid="{00000000-0005-0000-0000-0000F5280000}"/>
    <cellStyle name="40% - Ênfase5 5 3 3" xfId="2019" xr:uid="{00000000-0005-0000-0000-0000F6280000}"/>
    <cellStyle name="40% - Ênfase5 5 3 3 2" xfId="4619" xr:uid="{00000000-0005-0000-0000-0000F7280000}"/>
    <cellStyle name="40% - Ênfase5 5 3 3 3" xfId="7198" xr:uid="{00000000-0005-0000-0000-0000F8280000}"/>
    <cellStyle name="40% - Ênfase5 5 3 3 4" xfId="9775" xr:uid="{00000000-0005-0000-0000-0000F9280000}"/>
    <cellStyle name="40% - Ênfase5 5 3 3 5" xfId="12353" xr:uid="{00000000-0005-0000-0000-0000FA280000}"/>
    <cellStyle name="40% - Ênfase5 5 3 3 6" xfId="14974" xr:uid="{00000000-0005-0000-0000-0000FB280000}"/>
    <cellStyle name="40% - Ênfase5 5 3 4" xfId="3154" xr:uid="{00000000-0005-0000-0000-0000FC280000}"/>
    <cellStyle name="40% - Ênfase5 5 3 5" xfId="5733" xr:uid="{00000000-0005-0000-0000-0000FD280000}"/>
    <cellStyle name="40% - Ênfase5 5 3 6" xfId="8310" xr:uid="{00000000-0005-0000-0000-0000FE280000}"/>
    <cellStyle name="40% - Ênfase5 5 3 7" xfId="10888" xr:uid="{00000000-0005-0000-0000-0000FF280000}"/>
    <cellStyle name="40% - Ênfase5 5 3 8" xfId="13509" xr:uid="{00000000-0005-0000-0000-000000290000}"/>
    <cellStyle name="40% - Ênfase5 5 4" xfId="2020" xr:uid="{00000000-0005-0000-0000-000001290000}"/>
    <cellStyle name="40% - Ênfase5 5 4 2" xfId="4620" xr:uid="{00000000-0005-0000-0000-000002290000}"/>
    <cellStyle name="40% - Ênfase5 5 4 3" xfId="7199" xr:uid="{00000000-0005-0000-0000-000003290000}"/>
    <cellStyle name="40% - Ênfase5 5 4 4" xfId="9776" xr:uid="{00000000-0005-0000-0000-000004290000}"/>
    <cellStyle name="40% - Ênfase5 5 4 5" xfId="12354" xr:uid="{00000000-0005-0000-0000-000005290000}"/>
    <cellStyle name="40% - Ênfase5 5 4 6" xfId="14975" xr:uid="{00000000-0005-0000-0000-000006290000}"/>
    <cellStyle name="40% - Ênfase5 5 5" xfId="2021" xr:uid="{00000000-0005-0000-0000-000007290000}"/>
    <cellStyle name="40% - Ênfase5 5 5 2" xfId="4621" xr:uid="{00000000-0005-0000-0000-000008290000}"/>
    <cellStyle name="40% - Ênfase5 5 5 3" xfId="7200" xr:uid="{00000000-0005-0000-0000-000009290000}"/>
    <cellStyle name="40% - Ênfase5 5 5 4" xfId="9777" xr:uid="{00000000-0005-0000-0000-00000A290000}"/>
    <cellStyle name="40% - Ênfase5 5 5 5" xfId="12355" xr:uid="{00000000-0005-0000-0000-00000B290000}"/>
    <cellStyle name="40% - Ênfase5 5 5 6" xfId="14976" xr:uid="{00000000-0005-0000-0000-00000C290000}"/>
    <cellStyle name="40% - Ênfase5 5 6" xfId="2022" xr:uid="{00000000-0005-0000-0000-00000D290000}"/>
    <cellStyle name="40% - Ênfase5 5 6 2" xfId="4622" xr:uid="{00000000-0005-0000-0000-00000E290000}"/>
    <cellStyle name="40% - Ênfase5 5 6 3" xfId="7201" xr:uid="{00000000-0005-0000-0000-00000F290000}"/>
    <cellStyle name="40% - Ênfase5 5 6 4" xfId="9778" xr:uid="{00000000-0005-0000-0000-000010290000}"/>
    <cellStyle name="40% - Ênfase5 5 6 5" xfId="12356" xr:uid="{00000000-0005-0000-0000-000011290000}"/>
    <cellStyle name="40% - Ênfase5 5 6 6" xfId="14977" xr:uid="{00000000-0005-0000-0000-000012290000}"/>
    <cellStyle name="40% - Ênfase5 5 7" xfId="2711" xr:uid="{00000000-0005-0000-0000-000013290000}"/>
    <cellStyle name="40% - Ênfase5 5 8" xfId="5290" xr:uid="{00000000-0005-0000-0000-000014290000}"/>
    <cellStyle name="40% - Ênfase5 5 9" xfId="7867" xr:uid="{00000000-0005-0000-0000-000015290000}"/>
    <cellStyle name="40% - Ênfase5 6" xfId="203" xr:uid="{00000000-0005-0000-0000-000016290000}"/>
    <cellStyle name="40% - Ênfase5 6 10" xfId="10538" xr:uid="{00000000-0005-0000-0000-000017290000}"/>
    <cellStyle name="40% - Ênfase5 6 11" xfId="13159" xr:uid="{00000000-0005-0000-0000-000018290000}"/>
    <cellStyle name="40% - Ênfase5 6 2" xfId="425" xr:uid="{00000000-0005-0000-0000-000019290000}"/>
    <cellStyle name="40% - Ênfase5 6 2 2" xfId="2023" xr:uid="{00000000-0005-0000-0000-00001A290000}"/>
    <cellStyle name="40% - Ênfase5 6 2 2 2" xfId="4623" xr:uid="{00000000-0005-0000-0000-00001B290000}"/>
    <cellStyle name="40% - Ênfase5 6 2 2 3" xfId="7202" xr:uid="{00000000-0005-0000-0000-00001C290000}"/>
    <cellStyle name="40% - Ênfase5 6 2 2 4" xfId="9779" xr:uid="{00000000-0005-0000-0000-00001D290000}"/>
    <cellStyle name="40% - Ênfase5 6 2 2 5" xfId="12357" xr:uid="{00000000-0005-0000-0000-00001E290000}"/>
    <cellStyle name="40% - Ênfase5 6 2 2 6" xfId="14978" xr:uid="{00000000-0005-0000-0000-00001F290000}"/>
    <cellStyle name="40% - Ênfase5 6 2 3" xfId="2024" xr:uid="{00000000-0005-0000-0000-000020290000}"/>
    <cellStyle name="40% - Ênfase5 6 2 3 2" xfId="4624" xr:uid="{00000000-0005-0000-0000-000021290000}"/>
    <cellStyle name="40% - Ênfase5 6 2 3 3" xfId="7203" xr:uid="{00000000-0005-0000-0000-000022290000}"/>
    <cellStyle name="40% - Ênfase5 6 2 3 4" xfId="9780" xr:uid="{00000000-0005-0000-0000-000023290000}"/>
    <cellStyle name="40% - Ênfase5 6 2 3 5" xfId="12358" xr:uid="{00000000-0005-0000-0000-000024290000}"/>
    <cellStyle name="40% - Ênfase5 6 2 3 6" xfId="14979" xr:uid="{00000000-0005-0000-0000-000025290000}"/>
    <cellStyle name="40% - Ênfase5 6 2 4" xfId="2025" xr:uid="{00000000-0005-0000-0000-000026290000}"/>
    <cellStyle name="40% - Ênfase5 6 2 4 2" xfId="4625" xr:uid="{00000000-0005-0000-0000-000027290000}"/>
    <cellStyle name="40% - Ênfase5 6 2 4 3" xfId="7204" xr:uid="{00000000-0005-0000-0000-000028290000}"/>
    <cellStyle name="40% - Ênfase5 6 2 4 4" xfId="9781" xr:uid="{00000000-0005-0000-0000-000029290000}"/>
    <cellStyle name="40% - Ênfase5 6 2 4 5" xfId="12359" xr:uid="{00000000-0005-0000-0000-00002A290000}"/>
    <cellStyle name="40% - Ênfase5 6 2 4 6" xfId="14980" xr:uid="{00000000-0005-0000-0000-00002B290000}"/>
    <cellStyle name="40% - Ênfase5 6 2 5" xfId="3026" xr:uid="{00000000-0005-0000-0000-00002C290000}"/>
    <cellStyle name="40% - Ênfase5 6 2 6" xfId="5605" xr:uid="{00000000-0005-0000-0000-00002D290000}"/>
    <cellStyle name="40% - Ênfase5 6 2 7" xfId="8182" xr:uid="{00000000-0005-0000-0000-00002E290000}"/>
    <cellStyle name="40% - Ênfase5 6 2 8" xfId="10760" xr:uid="{00000000-0005-0000-0000-00002F290000}"/>
    <cellStyle name="40% - Ênfase5 6 2 9" xfId="13381" xr:uid="{00000000-0005-0000-0000-000030290000}"/>
    <cellStyle name="40% - Ênfase5 6 3" xfId="646" xr:uid="{00000000-0005-0000-0000-000031290000}"/>
    <cellStyle name="40% - Ênfase5 6 3 2" xfId="2026" xr:uid="{00000000-0005-0000-0000-000032290000}"/>
    <cellStyle name="40% - Ênfase5 6 3 2 2" xfId="4626" xr:uid="{00000000-0005-0000-0000-000033290000}"/>
    <cellStyle name="40% - Ênfase5 6 3 2 3" xfId="7205" xr:uid="{00000000-0005-0000-0000-000034290000}"/>
    <cellStyle name="40% - Ênfase5 6 3 2 4" xfId="9782" xr:uid="{00000000-0005-0000-0000-000035290000}"/>
    <cellStyle name="40% - Ênfase5 6 3 2 5" xfId="12360" xr:uid="{00000000-0005-0000-0000-000036290000}"/>
    <cellStyle name="40% - Ênfase5 6 3 2 6" xfId="14981" xr:uid="{00000000-0005-0000-0000-000037290000}"/>
    <cellStyle name="40% - Ênfase5 6 3 3" xfId="2027" xr:uid="{00000000-0005-0000-0000-000038290000}"/>
    <cellStyle name="40% - Ênfase5 6 3 3 2" xfId="4627" xr:uid="{00000000-0005-0000-0000-000039290000}"/>
    <cellStyle name="40% - Ênfase5 6 3 3 3" xfId="7206" xr:uid="{00000000-0005-0000-0000-00003A290000}"/>
    <cellStyle name="40% - Ênfase5 6 3 3 4" xfId="9783" xr:uid="{00000000-0005-0000-0000-00003B290000}"/>
    <cellStyle name="40% - Ênfase5 6 3 3 5" xfId="12361" xr:uid="{00000000-0005-0000-0000-00003C290000}"/>
    <cellStyle name="40% - Ênfase5 6 3 3 6" xfId="14982" xr:uid="{00000000-0005-0000-0000-00003D290000}"/>
    <cellStyle name="40% - Ênfase5 6 3 4" xfId="3247" xr:uid="{00000000-0005-0000-0000-00003E290000}"/>
    <cellStyle name="40% - Ênfase5 6 3 5" xfId="5826" xr:uid="{00000000-0005-0000-0000-00003F290000}"/>
    <cellStyle name="40% - Ênfase5 6 3 6" xfId="8403" xr:uid="{00000000-0005-0000-0000-000040290000}"/>
    <cellStyle name="40% - Ênfase5 6 3 7" xfId="10981" xr:uid="{00000000-0005-0000-0000-000041290000}"/>
    <cellStyle name="40% - Ênfase5 6 3 8" xfId="13602" xr:uid="{00000000-0005-0000-0000-000042290000}"/>
    <cellStyle name="40% - Ênfase5 6 4" xfId="2028" xr:uid="{00000000-0005-0000-0000-000043290000}"/>
    <cellStyle name="40% - Ênfase5 6 4 2" xfId="4628" xr:uid="{00000000-0005-0000-0000-000044290000}"/>
    <cellStyle name="40% - Ênfase5 6 4 3" xfId="7207" xr:uid="{00000000-0005-0000-0000-000045290000}"/>
    <cellStyle name="40% - Ênfase5 6 4 4" xfId="9784" xr:uid="{00000000-0005-0000-0000-000046290000}"/>
    <cellStyle name="40% - Ênfase5 6 4 5" xfId="12362" xr:uid="{00000000-0005-0000-0000-000047290000}"/>
    <cellStyle name="40% - Ênfase5 6 4 6" xfId="14983" xr:uid="{00000000-0005-0000-0000-000048290000}"/>
    <cellStyle name="40% - Ênfase5 6 5" xfId="2029" xr:uid="{00000000-0005-0000-0000-000049290000}"/>
    <cellStyle name="40% - Ênfase5 6 5 2" xfId="4629" xr:uid="{00000000-0005-0000-0000-00004A290000}"/>
    <cellStyle name="40% - Ênfase5 6 5 3" xfId="7208" xr:uid="{00000000-0005-0000-0000-00004B290000}"/>
    <cellStyle name="40% - Ênfase5 6 5 4" xfId="9785" xr:uid="{00000000-0005-0000-0000-00004C290000}"/>
    <cellStyle name="40% - Ênfase5 6 5 5" xfId="12363" xr:uid="{00000000-0005-0000-0000-00004D290000}"/>
    <cellStyle name="40% - Ênfase5 6 5 6" xfId="14984" xr:uid="{00000000-0005-0000-0000-00004E290000}"/>
    <cellStyle name="40% - Ênfase5 6 6" xfId="2030" xr:uid="{00000000-0005-0000-0000-00004F290000}"/>
    <cellStyle name="40% - Ênfase5 6 6 2" xfId="4630" xr:uid="{00000000-0005-0000-0000-000050290000}"/>
    <cellStyle name="40% - Ênfase5 6 6 3" xfId="7209" xr:uid="{00000000-0005-0000-0000-000051290000}"/>
    <cellStyle name="40% - Ênfase5 6 6 4" xfId="9786" xr:uid="{00000000-0005-0000-0000-000052290000}"/>
    <cellStyle name="40% - Ênfase5 6 6 5" xfId="12364" xr:uid="{00000000-0005-0000-0000-000053290000}"/>
    <cellStyle name="40% - Ênfase5 6 6 6" xfId="14985" xr:uid="{00000000-0005-0000-0000-000054290000}"/>
    <cellStyle name="40% - Ênfase5 6 7" xfId="2804" xr:uid="{00000000-0005-0000-0000-000055290000}"/>
    <cellStyle name="40% - Ênfase5 6 8" xfId="5383" xr:uid="{00000000-0005-0000-0000-000056290000}"/>
    <cellStyle name="40% - Ênfase5 6 9" xfId="7960" xr:uid="{00000000-0005-0000-0000-000057290000}"/>
    <cellStyle name="40% - Ênfase5 7" xfId="299" xr:uid="{00000000-0005-0000-0000-000058290000}"/>
    <cellStyle name="40% - Ênfase5 7 2" xfId="2031" xr:uid="{00000000-0005-0000-0000-000059290000}"/>
    <cellStyle name="40% - Ênfase5 7 2 2" xfId="4631" xr:uid="{00000000-0005-0000-0000-00005A290000}"/>
    <cellStyle name="40% - Ênfase5 7 2 3" xfId="7210" xr:uid="{00000000-0005-0000-0000-00005B290000}"/>
    <cellStyle name="40% - Ênfase5 7 2 4" xfId="9787" xr:uid="{00000000-0005-0000-0000-00005C290000}"/>
    <cellStyle name="40% - Ênfase5 7 2 5" xfId="12365" xr:uid="{00000000-0005-0000-0000-00005D290000}"/>
    <cellStyle name="40% - Ênfase5 7 2 6" xfId="14986" xr:uid="{00000000-0005-0000-0000-00005E290000}"/>
    <cellStyle name="40% - Ênfase5 7 3" xfId="2032" xr:uid="{00000000-0005-0000-0000-00005F290000}"/>
    <cellStyle name="40% - Ênfase5 7 3 2" xfId="4632" xr:uid="{00000000-0005-0000-0000-000060290000}"/>
    <cellStyle name="40% - Ênfase5 7 3 3" xfId="7211" xr:uid="{00000000-0005-0000-0000-000061290000}"/>
    <cellStyle name="40% - Ênfase5 7 3 4" xfId="9788" xr:uid="{00000000-0005-0000-0000-000062290000}"/>
    <cellStyle name="40% - Ênfase5 7 3 5" xfId="12366" xr:uid="{00000000-0005-0000-0000-000063290000}"/>
    <cellStyle name="40% - Ênfase5 7 3 6" xfId="14987" xr:uid="{00000000-0005-0000-0000-000064290000}"/>
    <cellStyle name="40% - Ênfase5 7 4" xfId="2033" xr:uid="{00000000-0005-0000-0000-000065290000}"/>
    <cellStyle name="40% - Ênfase5 7 4 2" xfId="4633" xr:uid="{00000000-0005-0000-0000-000066290000}"/>
    <cellStyle name="40% - Ênfase5 7 4 3" xfId="7212" xr:uid="{00000000-0005-0000-0000-000067290000}"/>
    <cellStyle name="40% - Ênfase5 7 4 4" xfId="9789" xr:uid="{00000000-0005-0000-0000-000068290000}"/>
    <cellStyle name="40% - Ênfase5 7 4 5" xfId="12367" xr:uid="{00000000-0005-0000-0000-000069290000}"/>
    <cellStyle name="40% - Ênfase5 7 4 6" xfId="14988" xr:uid="{00000000-0005-0000-0000-00006A290000}"/>
    <cellStyle name="40% - Ênfase5 7 5" xfId="2900" xr:uid="{00000000-0005-0000-0000-00006B290000}"/>
    <cellStyle name="40% - Ênfase5 7 6" xfId="5479" xr:uid="{00000000-0005-0000-0000-00006C290000}"/>
    <cellStyle name="40% - Ênfase5 7 7" xfId="8056" xr:uid="{00000000-0005-0000-0000-00006D290000}"/>
    <cellStyle name="40% - Ênfase5 7 8" xfId="10634" xr:uid="{00000000-0005-0000-0000-00006E290000}"/>
    <cellStyle name="40% - Ênfase5 7 9" xfId="13255" xr:uid="{00000000-0005-0000-0000-00006F290000}"/>
    <cellStyle name="40% - Ênfase5 8" xfId="520" xr:uid="{00000000-0005-0000-0000-000070290000}"/>
    <cellStyle name="40% - Ênfase5 8 2" xfId="2034" xr:uid="{00000000-0005-0000-0000-000071290000}"/>
    <cellStyle name="40% - Ênfase5 8 2 2" xfId="4634" xr:uid="{00000000-0005-0000-0000-000072290000}"/>
    <cellStyle name="40% - Ênfase5 8 2 3" xfId="7213" xr:uid="{00000000-0005-0000-0000-000073290000}"/>
    <cellStyle name="40% - Ênfase5 8 2 4" xfId="9790" xr:uid="{00000000-0005-0000-0000-000074290000}"/>
    <cellStyle name="40% - Ênfase5 8 2 5" xfId="12368" xr:uid="{00000000-0005-0000-0000-000075290000}"/>
    <cellStyle name="40% - Ênfase5 8 2 6" xfId="14989" xr:uid="{00000000-0005-0000-0000-000076290000}"/>
    <cellStyle name="40% - Ênfase5 8 3" xfId="2035" xr:uid="{00000000-0005-0000-0000-000077290000}"/>
    <cellStyle name="40% - Ênfase5 8 3 2" xfId="4635" xr:uid="{00000000-0005-0000-0000-000078290000}"/>
    <cellStyle name="40% - Ênfase5 8 3 3" xfId="7214" xr:uid="{00000000-0005-0000-0000-000079290000}"/>
    <cellStyle name="40% - Ênfase5 8 3 4" xfId="9791" xr:uid="{00000000-0005-0000-0000-00007A290000}"/>
    <cellStyle name="40% - Ênfase5 8 3 5" xfId="12369" xr:uid="{00000000-0005-0000-0000-00007B290000}"/>
    <cellStyle name="40% - Ênfase5 8 3 6" xfId="14990" xr:uid="{00000000-0005-0000-0000-00007C290000}"/>
    <cellStyle name="40% - Ênfase5 8 4" xfId="2036" xr:uid="{00000000-0005-0000-0000-00007D290000}"/>
    <cellStyle name="40% - Ênfase5 8 4 2" xfId="4636" xr:uid="{00000000-0005-0000-0000-00007E290000}"/>
    <cellStyle name="40% - Ênfase5 8 4 3" xfId="7215" xr:uid="{00000000-0005-0000-0000-00007F290000}"/>
    <cellStyle name="40% - Ênfase5 8 4 4" xfId="9792" xr:uid="{00000000-0005-0000-0000-000080290000}"/>
    <cellStyle name="40% - Ênfase5 8 4 5" xfId="12370" xr:uid="{00000000-0005-0000-0000-000081290000}"/>
    <cellStyle name="40% - Ênfase5 8 4 6" xfId="14991" xr:uid="{00000000-0005-0000-0000-000082290000}"/>
    <cellStyle name="40% - Ênfase5 8 5" xfId="3121" xr:uid="{00000000-0005-0000-0000-000083290000}"/>
    <cellStyle name="40% - Ênfase5 8 6" xfId="5700" xr:uid="{00000000-0005-0000-0000-000084290000}"/>
    <cellStyle name="40% - Ênfase5 8 7" xfId="8277" xr:uid="{00000000-0005-0000-0000-000085290000}"/>
    <cellStyle name="40% - Ênfase5 8 8" xfId="10855" xr:uid="{00000000-0005-0000-0000-000086290000}"/>
    <cellStyle name="40% - Ênfase5 8 9" xfId="13476" xr:uid="{00000000-0005-0000-0000-000087290000}"/>
    <cellStyle name="40% - Ênfase5 9" xfId="2037" xr:uid="{00000000-0005-0000-0000-000088290000}"/>
    <cellStyle name="40% - Ênfase5 9 2" xfId="4637" xr:uid="{00000000-0005-0000-0000-000089290000}"/>
    <cellStyle name="40% - Ênfase5 9 3" xfId="7216" xr:uid="{00000000-0005-0000-0000-00008A290000}"/>
    <cellStyle name="40% - Ênfase5 9 4" xfId="9793" xr:uid="{00000000-0005-0000-0000-00008B290000}"/>
    <cellStyle name="40% - Ênfase5 9 5" xfId="12371" xr:uid="{00000000-0005-0000-0000-00008C290000}"/>
    <cellStyle name="40% - Ênfase5 9 6" xfId="14992" xr:uid="{00000000-0005-0000-0000-00008D290000}"/>
    <cellStyle name="40% - Ênfase6" xfId="49" builtinId="51" customBuiltin="1"/>
    <cellStyle name="40% - Ênfase6 10" xfId="2038" xr:uid="{00000000-0005-0000-0000-00008F290000}"/>
    <cellStyle name="40% - Ênfase6 10 2" xfId="4638" xr:uid="{00000000-0005-0000-0000-000090290000}"/>
    <cellStyle name="40% - Ênfase6 10 3" xfId="7217" xr:uid="{00000000-0005-0000-0000-000091290000}"/>
    <cellStyle name="40% - Ênfase6 10 4" xfId="9794" xr:uid="{00000000-0005-0000-0000-000092290000}"/>
    <cellStyle name="40% - Ênfase6 10 5" xfId="12372" xr:uid="{00000000-0005-0000-0000-000093290000}"/>
    <cellStyle name="40% - Ênfase6 10 6" xfId="14993" xr:uid="{00000000-0005-0000-0000-000094290000}"/>
    <cellStyle name="40% - Ênfase6 11" xfId="2039" xr:uid="{00000000-0005-0000-0000-000095290000}"/>
    <cellStyle name="40% - Ênfase6 11 2" xfId="4639" xr:uid="{00000000-0005-0000-0000-000096290000}"/>
    <cellStyle name="40% - Ênfase6 11 3" xfId="7218" xr:uid="{00000000-0005-0000-0000-000097290000}"/>
    <cellStyle name="40% - Ênfase6 11 4" xfId="9795" xr:uid="{00000000-0005-0000-0000-000098290000}"/>
    <cellStyle name="40% - Ênfase6 11 5" xfId="12373" xr:uid="{00000000-0005-0000-0000-000099290000}"/>
    <cellStyle name="40% - Ênfase6 11 6" xfId="14994" xr:uid="{00000000-0005-0000-0000-00009A290000}"/>
    <cellStyle name="40% - Ênfase6 12" xfId="2651" xr:uid="{00000000-0005-0000-0000-00009B290000}"/>
    <cellStyle name="40% - Ênfase6 12 2" xfId="5234" xr:uid="{00000000-0005-0000-0000-00009C290000}"/>
    <cellStyle name="40% - Ênfase6 12 3" xfId="7813" xr:uid="{00000000-0005-0000-0000-00009D290000}"/>
    <cellStyle name="40% - Ênfase6 12 4" xfId="10390" xr:uid="{00000000-0005-0000-0000-00009E290000}"/>
    <cellStyle name="40% - Ênfase6 12 5" xfId="12968" xr:uid="{00000000-0005-0000-0000-00009F290000}"/>
    <cellStyle name="40% - Ênfase6 12 6" xfId="15589" xr:uid="{00000000-0005-0000-0000-0000A0290000}"/>
    <cellStyle name="40% - Ênfase6 13" xfId="2679" xr:uid="{00000000-0005-0000-0000-0000A1290000}"/>
    <cellStyle name="40% - Ênfase6 14" xfId="5258" xr:uid="{00000000-0005-0000-0000-0000A2290000}"/>
    <cellStyle name="40% - Ênfase6 15" xfId="7835" xr:uid="{00000000-0005-0000-0000-0000A3290000}"/>
    <cellStyle name="40% - Ênfase6 16" xfId="10413" xr:uid="{00000000-0005-0000-0000-0000A4290000}"/>
    <cellStyle name="40% - Ênfase6 17" xfId="12983" xr:uid="{00000000-0005-0000-0000-0000A5290000}"/>
    <cellStyle name="40% - Ênfase6 18" xfId="13034" xr:uid="{00000000-0005-0000-0000-0000A6290000}"/>
    <cellStyle name="40% - Ênfase6 2" xfId="91" xr:uid="{00000000-0005-0000-0000-0000A7290000}"/>
    <cellStyle name="40% - Ênfase6 2 10" xfId="2040" xr:uid="{00000000-0005-0000-0000-0000A8290000}"/>
    <cellStyle name="40% - Ênfase6 2 10 2" xfId="4640" xr:uid="{00000000-0005-0000-0000-0000A9290000}"/>
    <cellStyle name="40% - Ênfase6 2 10 3" xfId="7219" xr:uid="{00000000-0005-0000-0000-0000AA290000}"/>
    <cellStyle name="40% - Ênfase6 2 10 4" xfId="9796" xr:uid="{00000000-0005-0000-0000-0000AB290000}"/>
    <cellStyle name="40% - Ênfase6 2 10 5" xfId="12374" xr:uid="{00000000-0005-0000-0000-0000AC290000}"/>
    <cellStyle name="40% - Ênfase6 2 10 6" xfId="14995" xr:uid="{00000000-0005-0000-0000-0000AD290000}"/>
    <cellStyle name="40% - Ênfase6 2 11" xfId="2041" xr:uid="{00000000-0005-0000-0000-0000AE290000}"/>
    <cellStyle name="40% - Ênfase6 2 11 2" xfId="4641" xr:uid="{00000000-0005-0000-0000-0000AF290000}"/>
    <cellStyle name="40% - Ênfase6 2 11 3" xfId="7220" xr:uid="{00000000-0005-0000-0000-0000B0290000}"/>
    <cellStyle name="40% - Ênfase6 2 11 4" xfId="9797" xr:uid="{00000000-0005-0000-0000-0000B1290000}"/>
    <cellStyle name="40% - Ênfase6 2 11 5" xfId="12375" xr:uid="{00000000-0005-0000-0000-0000B2290000}"/>
    <cellStyle name="40% - Ênfase6 2 11 6" xfId="14996" xr:uid="{00000000-0005-0000-0000-0000B3290000}"/>
    <cellStyle name="40% - Ênfase6 2 12" xfId="2697" xr:uid="{00000000-0005-0000-0000-0000B4290000}"/>
    <cellStyle name="40% - Ênfase6 2 13" xfId="5276" xr:uid="{00000000-0005-0000-0000-0000B5290000}"/>
    <cellStyle name="40% - Ênfase6 2 14" xfId="7853" xr:uid="{00000000-0005-0000-0000-0000B6290000}"/>
    <cellStyle name="40% - Ênfase6 2 15" xfId="10431" xr:uid="{00000000-0005-0000-0000-0000B7290000}"/>
    <cellStyle name="40% - Ênfase6 2 16" xfId="13052" xr:uid="{00000000-0005-0000-0000-0000B8290000}"/>
    <cellStyle name="40% - Ênfase6 2 2" xfId="166" xr:uid="{00000000-0005-0000-0000-0000B9290000}"/>
    <cellStyle name="40% - Ênfase6 2 2 10" xfId="7923" xr:uid="{00000000-0005-0000-0000-0000BA290000}"/>
    <cellStyle name="40% - Ênfase6 2 2 11" xfId="10501" xr:uid="{00000000-0005-0000-0000-0000BB290000}"/>
    <cellStyle name="40% - Ênfase6 2 2 12" xfId="13122" xr:uid="{00000000-0005-0000-0000-0000BC290000}"/>
    <cellStyle name="40% - Ênfase6 2 2 2" xfId="262" xr:uid="{00000000-0005-0000-0000-0000BD290000}"/>
    <cellStyle name="40% - Ênfase6 2 2 2 10" xfId="10597" xr:uid="{00000000-0005-0000-0000-0000BE290000}"/>
    <cellStyle name="40% - Ênfase6 2 2 2 11" xfId="13218" xr:uid="{00000000-0005-0000-0000-0000BF290000}"/>
    <cellStyle name="40% - Ênfase6 2 2 2 2" xfId="483" xr:uid="{00000000-0005-0000-0000-0000C0290000}"/>
    <cellStyle name="40% - Ênfase6 2 2 2 2 2" xfId="2042" xr:uid="{00000000-0005-0000-0000-0000C1290000}"/>
    <cellStyle name="40% - Ênfase6 2 2 2 2 2 2" xfId="4642" xr:uid="{00000000-0005-0000-0000-0000C2290000}"/>
    <cellStyle name="40% - Ênfase6 2 2 2 2 2 3" xfId="7221" xr:uid="{00000000-0005-0000-0000-0000C3290000}"/>
    <cellStyle name="40% - Ênfase6 2 2 2 2 2 4" xfId="9798" xr:uid="{00000000-0005-0000-0000-0000C4290000}"/>
    <cellStyle name="40% - Ênfase6 2 2 2 2 2 5" xfId="12376" xr:uid="{00000000-0005-0000-0000-0000C5290000}"/>
    <cellStyle name="40% - Ênfase6 2 2 2 2 2 6" xfId="14997" xr:uid="{00000000-0005-0000-0000-0000C6290000}"/>
    <cellStyle name="40% - Ênfase6 2 2 2 2 3" xfId="2043" xr:uid="{00000000-0005-0000-0000-0000C7290000}"/>
    <cellStyle name="40% - Ênfase6 2 2 2 2 3 2" xfId="4643" xr:uid="{00000000-0005-0000-0000-0000C8290000}"/>
    <cellStyle name="40% - Ênfase6 2 2 2 2 3 3" xfId="7222" xr:uid="{00000000-0005-0000-0000-0000C9290000}"/>
    <cellStyle name="40% - Ênfase6 2 2 2 2 3 4" xfId="9799" xr:uid="{00000000-0005-0000-0000-0000CA290000}"/>
    <cellStyle name="40% - Ênfase6 2 2 2 2 3 5" xfId="12377" xr:uid="{00000000-0005-0000-0000-0000CB290000}"/>
    <cellStyle name="40% - Ênfase6 2 2 2 2 3 6" xfId="14998" xr:uid="{00000000-0005-0000-0000-0000CC290000}"/>
    <cellStyle name="40% - Ênfase6 2 2 2 2 4" xfId="2044" xr:uid="{00000000-0005-0000-0000-0000CD290000}"/>
    <cellStyle name="40% - Ênfase6 2 2 2 2 4 2" xfId="4644" xr:uid="{00000000-0005-0000-0000-0000CE290000}"/>
    <cellStyle name="40% - Ênfase6 2 2 2 2 4 3" xfId="7223" xr:uid="{00000000-0005-0000-0000-0000CF290000}"/>
    <cellStyle name="40% - Ênfase6 2 2 2 2 4 4" xfId="9800" xr:uid="{00000000-0005-0000-0000-0000D0290000}"/>
    <cellStyle name="40% - Ênfase6 2 2 2 2 4 5" xfId="12378" xr:uid="{00000000-0005-0000-0000-0000D1290000}"/>
    <cellStyle name="40% - Ênfase6 2 2 2 2 4 6" xfId="14999" xr:uid="{00000000-0005-0000-0000-0000D2290000}"/>
    <cellStyle name="40% - Ênfase6 2 2 2 2 5" xfId="3084" xr:uid="{00000000-0005-0000-0000-0000D3290000}"/>
    <cellStyle name="40% - Ênfase6 2 2 2 2 6" xfId="5663" xr:uid="{00000000-0005-0000-0000-0000D4290000}"/>
    <cellStyle name="40% - Ênfase6 2 2 2 2 7" xfId="8240" xr:uid="{00000000-0005-0000-0000-0000D5290000}"/>
    <cellStyle name="40% - Ênfase6 2 2 2 2 8" xfId="10818" xr:uid="{00000000-0005-0000-0000-0000D6290000}"/>
    <cellStyle name="40% - Ênfase6 2 2 2 2 9" xfId="13439" xr:uid="{00000000-0005-0000-0000-0000D7290000}"/>
    <cellStyle name="40% - Ênfase6 2 2 2 3" xfId="704" xr:uid="{00000000-0005-0000-0000-0000D8290000}"/>
    <cellStyle name="40% - Ênfase6 2 2 2 3 2" xfId="2045" xr:uid="{00000000-0005-0000-0000-0000D9290000}"/>
    <cellStyle name="40% - Ênfase6 2 2 2 3 2 2" xfId="4645" xr:uid="{00000000-0005-0000-0000-0000DA290000}"/>
    <cellStyle name="40% - Ênfase6 2 2 2 3 2 3" xfId="7224" xr:uid="{00000000-0005-0000-0000-0000DB290000}"/>
    <cellStyle name="40% - Ênfase6 2 2 2 3 2 4" xfId="9801" xr:uid="{00000000-0005-0000-0000-0000DC290000}"/>
    <cellStyle name="40% - Ênfase6 2 2 2 3 2 5" xfId="12379" xr:uid="{00000000-0005-0000-0000-0000DD290000}"/>
    <cellStyle name="40% - Ênfase6 2 2 2 3 2 6" xfId="15000" xr:uid="{00000000-0005-0000-0000-0000DE290000}"/>
    <cellStyle name="40% - Ênfase6 2 2 2 3 3" xfId="2046" xr:uid="{00000000-0005-0000-0000-0000DF290000}"/>
    <cellStyle name="40% - Ênfase6 2 2 2 3 3 2" xfId="4646" xr:uid="{00000000-0005-0000-0000-0000E0290000}"/>
    <cellStyle name="40% - Ênfase6 2 2 2 3 3 3" xfId="7225" xr:uid="{00000000-0005-0000-0000-0000E1290000}"/>
    <cellStyle name="40% - Ênfase6 2 2 2 3 3 4" xfId="9802" xr:uid="{00000000-0005-0000-0000-0000E2290000}"/>
    <cellStyle name="40% - Ênfase6 2 2 2 3 3 5" xfId="12380" xr:uid="{00000000-0005-0000-0000-0000E3290000}"/>
    <cellStyle name="40% - Ênfase6 2 2 2 3 3 6" xfId="15001" xr:uid="{00000000-0005-0000-0000-0000E4290000}"/>
    <cellStyle name="40% - Ênfase6 2 2 2 3 4" xfId="3305" xr:uid="{00000000-0005-0000-0000-0000E5290000}"/>
    <cellStyle name="40% - Ênfase6 2 2 2 3 5" xfId="5884" xr:uid="{00000000-0005-0000-0000-0000E6290000}"/>
    <cellStyle name="40% - Ênfase6 2 2 2 3 6" xfId="8461" xr:uid="{00000000-0005-0000-0000-0000E7290000}"/>
    <cellStyle name="40% - Ênfase6 2 2 2 3 7" xfId="11039" xr:uid="{00000000-0005-0000-0000-0000E8290000}"/>
    <cellStyle name="40% - Ênfase6 2 2 2 3 8" xfId="13660" xr:uid="{00000000-0005-0000-0000-0000E9290000}"/>
    <cellStyle name="40% - Ênfase6 2 2 2 4" xfId="2047" xr:uid="{00000000-0005-0000-0000-0000EA290000}"/>
    <cellStyle name="40% - Ênfase6 2 2 2 4 2" xfId="4647" xr:uid="{00000000-0005-0000-0000-0000EB290000}"/>
    <cellStyle name="40% - Ênfase6 2 2 2 4 3" xfId="7226" xr:uid="{00000000-0005-0000-0000-0000EC290000}"/>
    <cellStyle name="40% - Ênfase6 2 2 2 4 4" xfId="9803" xr:uid="{00000000-0005-0000-0000-0000ED290000}"/>
    <cellStyle name="40% - Ênfase6 2 2 2 4 5" xfId="12381" xr:uid="{00000000-0005-0000-0000-0000EE290000}"/>
    <cellStyle name="40% - Ênfase6 2 2 2 4 6" xfId="15002" xr:uid="{00000000-0005-0000-0000-0000EF290000}"/>
    <cellStyle name="40% - Ênfase6 2 2 2 5" xfId="2048" xr:uid="{00000000-0005-0000-0000-0000F0290000}"/>
    <cellStyle name="40% - Ênfase6 2 2 2 5 2" xfId="4648" xr:uid="{00000000-0005-0000-0000-0000F1290000}"/>
    <cellStyle name="40% - Ênfase6 2 2 2 5 3" xfId="7227" xr:uid="{00000000-0005-0000-0000-0000F2290000}"/>
    <cellStyle name="40% - Ênfase6 2 2 2 5 4" xfId="9804" xr:uid="{00000000-0005-0000-0000-0000F3290000}"/>
    <cellStyle name="40% - Ênfase6 2 2 2 5 5" xfId="12382" xr:uid="{00000000-0005-0000-0000-0000F4290000}"/>
    <cellStyle name="40% - Ênfase6 2 2 2 5 6" xfId="15003" xr:uid="{00000000-0005-0000-0000-0000F5290000}"/>
    <cellStyle name="40% - Ênfase6 2 2 2 6" xfId="2049" xr:uid="{00000000-0005-0000-0000-0000F6290000}"/>
    <cellStyle name="40% - Ênfase6 2 2 2 6 2" xfId="4649" xr:uid="{00000000-0005-0000-0000-0000F7290000}"/>
    <cellStyle name="40% - Ênfase6 2 2 2 6 3" xfId="7228" xr:uid="{00000000-0005-0000-0000-0000F8290000}"/>
    <cellStyle name="40% - Ênfase6 2 2 2 6 4" xfId="9805" xr:uid="{00000000-0005-0000-0000-0000F9290000}"/>
    <cellStyle name="40% - Ênfase6 2 2 2 6 5" xfId="12383" xr:uid="{00000000-0005-0000-0000-0000FA290000}"/>
    <cellStyle name="40% - Ênfase6 2 2 2 6 6" xfId="15004" xr:uid="{00000000-0005-0000-0000-0000FB290000}"/>
    <cellStyle name="40% - Ênfase6 2 2 2 7" xfId="2863" xr:uid="{00000000-0005-0000-0000-0000FC290000}"/>
    <cellStyle name="40% - Ênfase6 2 2 2 8" xfId="5442" xr:uid="{00000000-0005-0000-0000-0000FD290000}"/>
    <cellStyle name="40% - Ênfase6 2 2 2 9" xfId="8019" xr:uid="{00000000-0005-0000-0000-0000FE290000}"/>
    <cellStyle name="40% - Ênfase6 2 2 3" xfId="388" xr:uid="{00000000-0005-0000-0000-0000FF290000}"/>
    <cellStyle name="40% - Ênfase6 2 2 3 2" xfId="2050" xr:uid="{00000000-0005-0000-0000-0000002A0000}"/>
    <cellStyle name="40% - Ênfase6 2 2 3 2 2" xfId="4650" xr:uid="{00000000-0005-0000-0000-0000012A0000}"/>
    <cellStyle name="40% - Ênfase6 2 2 3 2 3" xfId="7229" xr:uid="{00000000-0005-0000-0000-0000022A0000}"/>
    <cellStyle name="40% - Ênfase6 2 2 3 2 4" xfId="9806" xr:uid="{00000000-0005-0000-0000-0000032A0000}"/>
    <cellStyle name="40% - Ênfase6 2 2 3 2 5" xfId="12384" xr:uid="{00000000-0005-0000-0000-0000042A0000}"/>
    <cellStyle name="40% - Ênfase6 2 2 3 2 6" xfId="15005" xr:uid="{00000000-0005-0000-0000-0000052A0000}"/>
    <cellStyle name="40% - Ênfase6 2 2 3 3" xfId="2051" xr:uid="{00000000-0005-0000-0000-0000062A0000}"/>
    <cellStyle name="40% - Ênfase6 2 2 3 3 2" xfId="4651" xr:uid="{00000000-0005-0000-0000-0000072A0000}"/>
    <cellStyle name="40% - Ênfase6 2 2 3 3 3" xfId="7230" xr:uid="{00000000-0005-0000-0000-0000082A0000}"/>
    <cellStyle name="40% - Ênfase6 2 2 3 3 4" xfId="9807" xr:uid="{00000000-0005-0000-0000-0000092A0000}"/>
    <cellStyle name="40% - Ênfase6 2 2 3 3 5" xfId="12385" xr:uid="{00000000-0005-0000-0000-00000A2A0000}"/>
    <cellStyle name="40% - Ênfase6 2 2 3 3 6" xfId="15006" xr:uid="{00000000-0005-0000-0000-00000B2A0000}"/>
    <cellStyle name="40% - Ênfase6 2 2 3 4" xfId="2052" xr:uid="{00000000-0005-0000-0000-00000C2A0000}"/>
    <cellStyle name="40% - Ênfase6 2 2 3 4 2" xfId="4652" xr:uid="{00000000-0005-0000-0000-00000D2A0000}"/>
    <cellStyle name="40% - Ênfase6 2 2 3 4 3" xfId="7231" xr:uid="{00000000-0005-0000-0000-00000E2A0000}"/>
    <cellStyle name="40% - Ênfase6 2 2 3 4 4" xfId="9808" xr:uid="{00000000-0005-0000-0000-00000F2A0000}"/>
    <cellStyle name="40% - Ênfase6 2 2 3 4 5" xfId="12386" xr:uid="{00000000-0005-0000-0000-0000102A0000}"/>
    <cellStyle name="40% - Ênfase6 2 2 3 4 6" xfId="15007" xr:uid="{00000000-0005-0000-0000-0000112A0000}"/>
    <cellStyle name="40% - Ênfase6 2 2 3 5" xfId="2989" xr:uid="{00000000-0005-0000-0000-0000122A0000}"/>
    <cellStyle name="40% - Ênfase6 2 2 3 6" xfId="5568" xr:uid="{00000000-0005-0000-0000-0000132A0000}"/>
    <cellStyle name="40% - Ênfase6 2 2 3 7" xfId="8145" xr:uid="{00000000-0005-0000-0000-0000142A0000}"/>
    <cellStyle name="40% - Ênfase6 2 2 3 8" xfId="10723" xr:uid="{00000000-0005-0000-0000-0000152A0000}"/>
    <cellStyle name="40% - Ênfase6 2 2 3 9" xfId="13344" xr:uid="{00000000-0005-0000-0000-0000162A0000}"/>
    <cellStyle name="40% - Ênfase6 2 2 4" xfId="609" xr:uid="{00000000-0005-0000-0000-0000172A0000}"/>
    <cellStyle name="40% - Ênfase6 2 2 4 2" xfId="2053" xr:uid="{00000000-0005-0000-0000-0000182A0000}"/>
    <cellStyle name="40% - Ênfase6 2 2 4 2 2" xfId="4653" xr:uid="{00000000-0005-0000-0000-0000192A0000}"/>
    <cellStyle name="40% - Ênfase6 2 2 4 2 3" xfId="7232" xr:uid="{00000000-0005-0000-0000-00001A2A0000}"/>
    <cellStyle name="40% - Ênfase6 2 2 4 2 4" xfId="9809" xr:uid="{00000000-0005-0000-0000-00001B2A0000}"/>
    <cellStyle name="40% - Ênfase6 2 2 4 2 5" xfId="12387" xr:uid="{00000000-0005-0000-0000-00001C2A0000}"/>
    <cellStyle name="40% - Ênfase6 2 2 4 2 6" xfId="15008" xr:uid="{00000000-0005-0000-0000-00001D2A0000}"/>
    <cellStyle name="40% - Ênfase6 2 2 4 3" xfId="2054" xr:uid="{00000000-0005-0000-0000-00001E2A0000}"/>
    <cellStyle name="40% - Ênfase6 2 2 4 3 2" xfId="4654" xr:uid="{00000000-0005-0000-0000-00001F2A0000}"/>
    <cellStyle name="40% - Ênfase6 2 2 4 3 3" xfId="7233" xr:uid="{00000000-0005-0000-0000-0000202A0000}"/>
    <cellStyle name="40% - Ênfase6 2 2 4 3 4" xfId="9810" xr:uid="{00000000-0005-0000-0000-0000212A0000}"/>
    <cellStyle name="40% - Ênfase6 2 2 4 3 5" xfId="12388" xr:uid="{00000000-0005-0000-0000-0000222A0000}"/>
    <cellStyle name="40% - Ênfase6 2 2 4 3 6" xfId="15009" xr:uid="{00000000-0005-0000-0000-0000232A0000}"/>
    <cellStyle name="40% - Ênfase6 2 2 4 4" xfId="2055" xr:uid="{00000000-0005-0000-0000-0000242A0000}"/>
    <cellStyle name="40% - Ênfase6 2 2 4 4 2" xfId="4655" xr:uid="{00000000-0005-0000-0000-0000252A0000}"/>
    <cellStyle name="40% - Ênfase6 2 2 4 4 3" xfId="7234" xr:uid="{00000000-0005-0000-0000-0000262A0000}"/>
    <cellStyle name="40% - Ênfase6 2 2 4 4 4" xfId="9811" xr:uid="{00000000-0005-0000-0000-0000272A0000}"/>
    <cellStyle name="40% - Ênfase6 2 2 4 4 5" xfId="12389" xr:uid="{00000000-0005-0000-0000-0000282A0000}"/>
    <cellStyle name="40% - Ênfase6 2 2 4 4 6" xfId="15010" xr:uid="{00000000-0005-0000-0000-0000292A0000}"/>
    <cellStyle name="40% - Ênfase6 2 2 4 5" xfId="3210" xr:uid="{00000000-0005-0000-0000-00002A2A0000}"/>
    <cellStyle name="40% - Ênfase6 2 2 4 6" xfId="5789" xr:uid="{00000000-0005-0000-0000-00002B2A0000}"/>
    <cellStyle name="40% - Ênfase6 2 2 4 7" xfId="8366" xr:uid="{00000000-0005-0000-0000-00002C2A0000}"/>
    <cellStyle name="40% - Ênfase6 2 2 4 8" xfId="10944" xr:uid="{00000000-0005-0000-0000-00002D2A0000}"/>
    <cellStyle name="40% - Ênfase6 2 2 4 9" xfId="13565" xr:uid="{00000000-0005-0000-0000-00002E2A0000}"/>
    <cellStyle name="40% - Ênfase6 2 2 5" xfId="2056" xr:uid="{00000000-0005-0000-0000-00002F2A0000}"/>
    <cellStyle name="40% - Ênfase6 2 2 5 2" xfId="4656" xr:uid="{00000000-0005-0000-0000-0000302A0000}"/>
    <cellStyle name="40% - Ênfase6 2 2 5 3" xfId="7235" xr:uid="{00000000-0005-0000-0000-0000312A0000}"/>
    <cellStyle name="40% - Ênfase6 2 2 5 4" xfId="9812" xr:uid="{00000000-0005-0000-0000-0000322A0000}"/>
    <cellStyle name="40% - Ênfase6 2 2 5 5" xfId="12390" xr:uid="{00000000-0005-0000-0000-0000332A0000}"/>
    <cellStyle name="40% - Ênfase6 2 2 5 6" xfId="15011" xr:uid="{00000000-0005-0000-0000-0000342A0000}"/>
    <cellStyle name="40% - Ênfase6 2 2 6" xfId="2057" xr:uid="{00000000-0005-0000-0000-0000352A0000}"/>
    <cellStyle name="40% - Ênfase6 2 2 6 2" xfId="4657" xr:uid="{00000000-0005-0000-0000-0000362A0000}"/>
    <cellStyle name="40% - Ênfase6 2 2 6 3" xfId="7236" xr:uid="{00000000-0005-0000-0000-0000372A0000}"/>
    <cellStyle name="40% - Ênfase6 2 2 6 4" xfId="9813" xr:uid="{00000000-0005-0000-0000-0000382A0000}"/>
    <cellStyle name="40% - Ênfase6 2 2 6 5" xfId="12391" xr:uid="{00000000-0005-0000-0000-0000392A0000}"/>
    <cellStyle name="40% - Ênfase6 2 2 6 6" xfId="15012" xr:uid="{00000000-0005-0000-0000-00003A2A0000}"/>
    <cellStyle name="40% - Ênfase6 2 2 7" xfId="2058" xr:uid="{00000000-0005-0000-0000-00003B2A0000}"/>
    <cellStyle name="40% - Ênfase6 2 2 7 2" xfId="4658" xr:uid="{00000000-0005-0000-0000-00003C2A0000}"/>
    <cellStyle name="40% - Ênfase6 2 2 7 3" xfId="7237" xr:uid="{00000000-0005-0000-0000-00003D2A0000}"/>
    <cellStyle name="40% - Ênfase6 2 2 7 4" xfId="9814" xr:uid="{00000000-0005-0000-0000-00003E2A0000}"/>
    <cellStyle name="40% - Ênfase6 2 2 7 5" xfId="12392" xr:uid="{00000000-0005-0000-0000-00003F2A0000}"/>
    <cellStyle name="40% - Ênfase6 2 2 7 6" xfId="15013" xr:uid="{00000000-0005-0000-0000-0000402A0000}"/>
    <cellStyle name="40% - Ênfase6 2 2 8" xfId="2767" xr:uid="{00000000-0005-0000-0000-0000412A0000}"/>
    <cellStyle name="40% - Ênfase6 2 2 9" xfId="5346" xr:uid="{00000000-0005-0000-0000-0000422A0000}"/>
    <cellStyle name="40% - Ênfase6 2 3" xfId="190" xr:uid="{00000000-0005-0000-0000-0000432A0000}"/>
    <cellStyle name="40% - Ênfase6 2 3 10" xfId="7947" xr:uid="{00000000-0005-0000-0000-0000442A0000}"/>
    <cellStyle name="40% - Ênfase6 2 3 11" xfId="10525" xr:uid="{00000000-0005-0000-0000-0000452A0000}"/>
    <cellStyle name="40% - Ênfase6 2 3 12" xfId="13146" xr:uid="{00000000-0005-0000-0000-0000462A0000}"/>
    <cellStyle name="40% - Ênfase6 2 3 2" xfId="286" xr:uid="{00000000-0005-0000-0000-0000472A0000}"/>
    <cellStyle name="40% - Ênfase6 2 3 2 10" xfId="10621" xr:uid="{00000000-0005-0000-0000-0000482A0000}"/>
    <cellStyle name="40% - Ênfase6 2 3 2 11" xfId="13242" xr:uid="{00000000-0005-0000-0000-0000492A0000}"/>
    <cellStyle name="40% - Ênfase6 2 3 2 2" xfId="507" xr:uid="{00000000-0005-0000-0000-00004A2A0000}"/>
    <cellStyle name="40% - Ênfase6 2 3 2 2 2" xfId="2059" xr:uid="{00000000-0005-0000-0000-00004B2A0000}"/>
    <cellStyle name="40% - Ênfase6 2 3 2 2 2 2" xfId="4659" xr:uid="{00000000-0005-0000-0000-00004C2A0000}"/>
    <cellStyle name="40% - Ênfase6 2 3 2 2 2 3" xfId="7238" xr:uid="{00000000-0005-0000-0000-00004D2A0000}"/>
    <cellStyle name="40% - Ênfase6 2 3 2 2 2 4" xfId="9815" xr:uid="{00000000-0005-0000-0000-00004E2A0000}"/>
    <cellStyle name="40% - Ênfase6 2 3 2 2 2 5" xfId="12393" xr:uid="{00000000-0005-0000-0000-00004F2A0000}"/>
    <cellStyle name="40% - Ênfase6 2 3 2 2 2 6" xfId="15014" xr:uid="{00000000-0005-0000-0000-0000502A0000}"/>
    <cellStyle name="40% - Ênfase6 2 3 2 2 3" xfId="2060" xr:uid="{00000000-0005-0000-0000-0000512A0000}"/>
    <cellStyle name="40% - Ênfase6 2 3 2 2 3 2" xfId="4660" xr:uid="{00000000-0005-0000-0000-0000522A0000}"/>
    <cellStyle name="40% - Ênfase6 2 3 2 2 3 3" xfId="7239" xr:uid="{00000000-0005-0000-0000-0000532A0000}"/>
    <cellStyle name="40% - Ênfase6 2 3 2 2 3 4" xfId="9816" xr:uid="{00000000-0005-0000-0000-0000542A0000}"/>
    <cellStyle name="40% - Ênfase6 2 3 2 2 3 5" xfId="12394" xr:uid="{00000000-0005-0000-0000-0000552A0000}"/>
    <cellStyle name="40% - Ênfase6 2 3 2 2 3 6" xfId="15015" xr:uid="{00000000-0005-0000-0000-0000562A0000}"/>
    <cellStyle name="40% - Ênfase6 2 3 2 2 4" xfId="2061" xr:uid="{00000000-0005-0000-0000-0000572A0000}"/>
    <cellStyle name="40% - Ênfase6 2 3 2 2 4 2" xfId="4661" xr:uid="{00000000-0005-0000-0000-0000582A0000}"/>
    <cellStyle name="40% - Ênfase6 2 3 2 2 4 3" xfId="7240" xr:uid="{00000000-0005-0000-0000-0000592A0000}"/>
    <cellStyle name="40% - Ênfase6 2 3 2 2 4 4" xfId="9817" xr:uid="{00000000-0005-0000-0000-00005A2A0000}"/>
    <cellStyle name="40% - Ênfase6 2 3 2 2 4 5" xfId="12395" xr:uid="{00000000-0005-0000-0000-00005B2A0000}"/>
    <cellStyle name="40% - Ênfase6 2 3 2 2 4 6" xfId="15016" xr:uid="{00000000-0005-0000-0000-00005C2A0000}"/>
    <cellStyle name="40% - Ênfase6 2 3 2 2 5" xfId="3108" xr:uid="{00000000-0005-0000-0000-00005D2A0000}"/>
    <cellStyle name="40% - Ênfase6 2 3 2 2 6" xfId="5687" xr:uid="{00000000-0005-0000-0000-00005E2A0000}"/>
    <cellStyle name="40% - Ênfase6 2 3 2 2 7" xfId="8264" xr:uid="{00000000-0005-0000-0000-00005F2A0000}"/>
    <cellStyle name="40% - Ênfase6 2 3 2 2 8" xfId="10842" xr:uid="{00000000-0005-0000-0000-0000602A0000}"/>
    <cellStyle name="40% - Ênfase6 2 3 2 2 9" xfId="13463" xr:uid="{00000000-0005-0000-0000-0000612A0000}"/>
    <cellStyle name="40% - Ênfase6 2 3 2 3" xfId="728" xr:uid="{00000000-0005-0000-0000-0000622A0000}"/>
    <cellStyle name="40% - Ênfase6 2 3 2 3 2" xfId="2062" xr:uid="{00000000-0005-0000-0000-0000632A0000}"/>
    <cellStyle name="40% - Ênfase6 2 3 2 3 2 2" xfId="4662" xr:uid="{00000000-0005-0000-0000-0000642A0000}"/>
    <cellStyle name="40% - Ênfase6 2 3 2 3 2 3" xfId="7241" xr:uid="{00000000-0005-0000-0000-0000652A0000}"/>
    <cellStyle name="40% - Ênfase6 2 3 2 3 2 4" xfId="9818" xr:uid="{00000000-0005-0000-0000-0000662A0000}"/>
    <cellStyle name="40% - Ênfase6 2 3 2 3 2 5" xfId="12396" xr:uid="{00000000-0005-0000-0000-0000672A0000}"/>
    <cellStyle name="40% - Ênfase6 2 3 2 3 2 6" xfId="15017" xr:uid="{00000000-0005-0000-0000-0000682A0000}"/>
    <cellStyle name="40% - Ênfase6 2 3 2 3 3" xfId="2063" xr:uid="{00000000-0005-0000-0000-0000692A0000}"/>
    <cellStyle name="40% - Ênfase6 2 3 2 3 3 2" xfId="4663" xr:uid="{00000000-0005-0000-0000-00006A2A0000}"/>
    <cellStyle name="40% - Ênfase6 2 3 2 3 3 3" xfId="7242" xr:uid="{00000000-0005-0000-0000-00006B2A0000}"/>
    <cellStyle name="40% - Ênfase6 2 3 2 3 3 4" xfId="9819" xr:uid="{00000000-0005-0000-0000-00006C2A0000}"/>
    <cellStyle name="40% - Ênfase6 2 3 2 3 3 5" xfId="12397" xr:uid="{00000000-0005-0000-0000-00006D2A0000}"/>
    <cellStyle name="40% - Ênfase6 2 3 2 3 3 6" xfId="15018" xr:uid="{00000000-0005-0000-0000-00006E2A0000}"/>
    <cellStyle name="40% - Ênfase6 2 3 2 3 4" xfId="3329" xr:uid="{00000000-0005-0000-0000-00006F2A0000}"/>
    <cellStyle name="40% - Ênfase6 2 3 2 3 5" xfId="5908" xr:uid="{00000000-0005-0000-0000-0000702A0000}"/>
    <cellStyle name="40% - Ênfase6 2 3 2 3 6" xfId="8485" xr:uid="{00000000-0005-0000-0000-0000712A0000}"/>
    <cellStyle name="40% - Ênfase6 2 3 2 3 7" xfId="11063" xr:uid="{00000000-0005-0000-0000-0000722A0000}"/>
    <cellStyle name="40% - Ênfase6 2 3 2 3 8" xfId="13684" xr:uid="{00000000-0005-0000-0000-0000732A0000}"/>
    <cellStyle name="40% - Ênfase6 2 3 2 4" xfId="2064" xr:uid="{00000000-0005-0000-0000-0000742A0000}"/>
    <cellStyle name="40% - Ênfase6 2 3 2 4 2" xfId="4664" xr:uid="{00000000-0005-0000-0000-0000752A0000}"/>
    <cellStyle name="40% - Ênfase6 2 3 2 4 3" xfId="7243" xr:uid="{00000000-0005-0000-0000-0000762A0000}"/>
    <cellStyle name="40% - Ênfase6 2 3 2 4 4" xfId="9820" xr:uid="{00000000-0005-0000-0000-0000772A0000}"/>
    <cellStyle name="40% - Ênfase6 2 3 2 4 5" xfId="12398" xr:uid="{00000000-0005-0000-0000-0000782A0000}"/>
    <cellStyle name="40% - Ênfase6 2 3 2 4 6" xfId="15019" xr:uid="{00000000-0005-0000-0000-0000792A0000}"/>
    <cellStyle name="40% - Ênfase6 2 3 2 5" xfId="2065" xr:uid="{00000000-0005-0000-0000-00007A2A0000}"/>
    <cellStyle name="40% - Ênfase6 2 3 2 5 2" xfId="4665" xr:uid="{00000000-0005-0000-0000-00007B2A0000}"/>
    <cellStyle name="40% - Ênfase6 2 3 2 5 3" xfId="7244" xr:uid="{00000000-0005-0000-0000-00007C2A0000}"/>
    <cellStyle name="40% - Ênfase6 2 3 2 5 4" xfId="9821" xr:uid="{00000000-0005-0000-0000-00007D2A0000}"/>
    <cellStyle name="40% - Ênfase6 2 3 2 5 5" xfId="12399" xr:uid="{00000000-0005-0000-0000-00007E2A0000}"/>
    <cellStyle name="40% - Ênfase6 2 3 2 5 6" xfId="15020" xr:uid="{00000000-0005-0000-0000-00007F2A0000}"/>
    <cellStyle name="40% - Ênfase6 2 3 2 6" xfId="2066" xr:uid="{00000000-0005-0000-0000-0000802A0000}"/>
    <cellStyle name="40% - Ênfase6 2 3 2 6 2" xfId="4666" xr:uid="{00000000-0005-0000-0000-0000812A0000}"/>
    <cellStyle name="40% - Ênfase6 2 3 2 6 3" xfId="7245" xr:uid="{00000000-0005-0000-0000-0000822A0000}"/>
    <cellStyle name="40% - Ênfase6 2 3 2 6 4" xfId="9822" xr:uid="{00000000-0005-0000-0000-0000832A0000}"/>
    <cellStyle name="40% - Ênfase6 2 3 2 6 5" xfId="12400" xr:uid="{00000000-0005-0000-0000-0000842A0000}"/>
    <cellStyle name="40% - Ênfase6 2 3 2 6 6" xfId="15021" xr:uid="{00000000-0005-0000-0000-0000852A0000}"/>
    <cellStyle name="40% - Ênfase6 2 3 2 7" xfId="2887" xr:uid="{00000000-0005-0000-0000-0000862A0000}"/>
    <cellStyle name="40% - Ênfase6 2 3 2 8" xfId="5466" xr:uid="{00000000-0005-0000-0000-0000872A0000}"/>
    <cellStyle name="40% - Ênfase6 2 3 2 9" xfId="8043" xr:uid="{00000000-0005-0000-0000-0000882A0000}"/>
    <cellStyle name="40% - Ênfase6 2 3 3" xfId="412" xr:uid="{00000000-0005-0000-0000-0000892A0000}"/>
    <cellStyle name="40% - Ênfase6 2 3 3 2" xfId="2067" xr:uid="{00000000-0005-0000-0000-00008A2A0000}"/>
    <cellStyle name="40% - Ênfase6 2 3 3 2 2" xfId="4667" xr:uid="{00000000-0005-0000-0000-00008B2A0000}"/>
    <cellStyle name="40% - Ênfase6 2 3 3 2 3" xfId="7246" xr:uid="{00000000-0005-0000-0000-00008C2A0000}"/>
    <cellStyle name="40% - Ênfase6 2 3 3 2 4" xfId="9823" xr:uid="{00000000-0005-0000-0000-00008D2A0000}"/>
    <cellStyle name="40% - Ênfase6 2 3 3 2 5" xfId="12401" xr:uid="{00000000-0005-0000-0000-00008E2A0000}"/>
    <cellStyle name="40% - Ênfase6 2 3 3 2 6" xfId="15022" xr:uid="{00000000-0005-0000-0000-00008F2A0000}"/>
    <cellStyle name="40% - Ênfase6 2 3 3 3" xfId="2068" xr:uid="{00000000-0005-0000-0000-0000902A0000}"/>
    <cellStyle name="40% - Ênfase6 2 3 3 3 2" xfId="4668" xr:uid="{00000000-0005-0000-0000-0000912A0000}"/>
    <cellStyle name="40% - Ênfase6 2 3 3 3 3" xfId="7247" xr:uid="{00000000-0005-0000-0000-0000922A0000}"/>
    <cellStyle name="40% - Ênfase6 2 3 3 3 4" xfId="9824" xr:uid="{00000000-0005-0000-0000-0000932A0000}"/>
    <cellStyle name="40% - Ênfase6 2 3 3 3 5" xfId="12402" xr:uid="{00000000-0005-0000-0000-0000942A0000}"/>
    <cellStyle name="40% - Ênfase6 2 3 3 3 6" xfId="15023" xr:uid="{00000000-0005-0000-0000-0000952A0000}"/>
    <cellStyle name="40% - Ênfase6 2 3 3 4" xfId="2069" xr:uid="{00000000-0005-0000-0000-0000962A0000}"/>
    <cellStyle name="40% - Ênfase6 2 3 3 4 2" xfId="4669" xr:uid="{00000000-0005-0000-0000-0000972A0000}"/>
    <cellStyle name="40% - Ênfase6 2 3 3 4 3" xfId="7248" xr:uid="{00000000-0005-0000-0000-0000982A0000}"/>
    <cellStyle name="40% - Ênfase6 2 3 3 4 4" xfId="9825" xr:uid="{00000000-0005-0000-0000-0000992A0000}"/>
    <cellStyle name="40% - Ênfase6 2 3 3 4 5" xfId="12403" xr:uid="{00000000-0005-0000-0000-00009A2A0000}"/>
    <cellStyle name="40% - Ênfase6 2 3 3 4 6" xfId="15024" xr:uid="{00000000-0005-0000-0000-00009B2A0000}"/>
    <cellStyle name="40% - Ênfase6 2 3 3 5" xfId="3013" xr:uid="{00000000-0005-0000-0000-00009C2A0000}"/>
    <cellStyle name="40% - Ênfase6 2 3 3 6" xfId="5592" xr:uid="{00000000-0005-0000-0000-00009D2A0000}"/>
    <cellStyle name="40% - Ênfase6 2 3 3 7" xfId="8169" xr:uid="{00000000-0005-0000-0000-00009E2A0000}"/>
    <cellStyle name="40% - Ênfase6 2 3 3 8" xfId="10747" xr:uid="{00000000-0005-0000-0000-00009F2A0000}"/>
    <cellStyle name="40% - Ênfase6 2 3 3 9" xfId="13368" xr:uid="{00000000-0005-0000-0000-0000A02A0000}"/>
    <cellStyle name="40% - Ênfase6 2 3 4" xfId="633" xr:uid="{00000000-0005-0000-0000-0000A12A0000}"/>
    <cellStyle name="40% - Ênfase6 2 3 4 2" xfId="2070" xr:uid="{00000000-0005-0000-0000-0000A22A0000}"/>
    <cellStyle name="40% - Ênfase6 2 3 4 2 2" xfId="4670" xr:uid="{00000000-0005-0000-0000-0000A32A0000}"/>
    <cellStyle name="40% - Ênfase6 2 3 4 2 3" xfId="7249" xr:uid="{00000000-0005-0000-0000-0000A42A0000}"/>
    <cellStyle name="40% - Ênfase6 2 3 4 2 4" xfId="9826" xr:uid="{00000000-0005-0000-0000-0000A52A0000}"/>
    <cellStyle name="40% - Ênfase6 2 3 4 2 5" xfId="12404" xr:uid="{00000000-0005-0000-0000-0000A62A0000}"/>
    <cellStyle name="40% - Ênfase6 2 3 4 2 6" xfId="15025" xr:uid="{00000000-0005-0000-0000-0000A72A0000}"/>
    <cellStyle name="40% - Ênfase6 2 3 4 3" xfId="2071" xr:uid="{00000000-0005-0000-0000-0000A82A0000}"/>
    <cellStyle name="40% - Ênfase6 2 3 4 3 2" xfId="4671" xr:uid="{00000000-0005-0000-0000-0000A92A0000}"/>
    <cellStyle name="40% - Ênfase6 2 3 4 3 3" xfId="7250" xr:uid="{00000000-0005-0000-0000-0000AA2A0000}"/>
    <cellStyle name="40% - Ênfase6 2 3 4 3 4" xfId="9827" xr:uid="{00000000-0005-0000-0000-0000AB2A0000}"/>
    <cellStyle name="40% - Ênfase6 2 3 4 3 5" xfId="12405" xr:uid="{00000000-0005-0000-0000-0000AC2A0000}"/>
    <cellStyle name="40% - Ênfase6 2 3 4 3 6" xfId="15026" xr:uid="{00000000-0005-0000-0000-0000AD2A0000}"/>
    <cellStyle name="40% - Ênfase6 2 3 4 4" xfId="2072" xr:uid="{00000000-0005-0000-0000-0000AE2A0000}"/>
    <cellStyle name="40% - Ênfase6 2 3 4 4 2" xfId="4672" xr:uid="{00000000-0005-0000-0000-0000AF2A0000}"/>
    <cellStyle name="40% - Ênfase6 2 3 4 4 3" xfId="7251" xr:uid="{00000000-0005-0000-0000-0000B02A0000}"/>
    <cellStyle name="40% - Ênfase6 2 3 4 4 4" xfId="9828" xr:uid="{00000000-0005-0000-0000-0000B12A0000}"/>
    <cellStyle name="40% - Ênfase6 2 3 4 4 5" xfId="12406" xr:uid="{00000000-0005-0000-0000-0000B22A0000}"/>
    <cellStyle name="40% - Ênfase6 2 3 4 4 6" xfId="15027" xr:uid="{00000000-0005-0000-0000-0000B32A0000}"/>
    <cellStyle name="40% - Ênfase6 2 3 4 5" xfId="3234" xr:uid="{00000000-0005-0000-0000-0000B42A0000}"/>
    <cellStyle name="40% - Ênfase6 2 3 4 6" xfId="5813" xr:uid="{00000000-0005-0000-0000-0000B52A0000}"/>
    <cellStyle name="40% - Ênfase6 2 3 4 7" xfId="8390" xr:uid="{00000000-0005-0000-0000-0000B62A0000}"/>
    <cellStyle name="40% - Ênfase6 2 3 4 8" xfId="10968" xr:uid="{00000000-0005-0000-0000-0000B72A0000}"/>
    <cellStyle name="40% - Ênfase6 2 3 4 9" xfId="13589" xr:uid="{00000000-0005-0000-0000-0000B82A0000}"/>
    <cellStyle name="40% - Ênfase6 2 3 5" xfId="2073" xr:uid="{00000000-0005-0000-0000-0000B92A0000}"/>
    <cellStyle name="40% - Ênfase6 2 3 5 2" xfId="4673" xr:uid="{00000000-0005-0000-0000-0000BA2A0000}"/>
    <cellStyle name="40% - Ênfase6 2 3 5 3" xfId="7252" xr:uid="{00000000-0005-0000-0000-0000BB2A0000}"/>
    <cellStyle name="40% - Ênfase6 2 3 5 4" xfId="9829" xr:uid="{00000000-0005-0000-0000-0000BC2A0000}"/>
    <cellStyle name="40% - Ênfase6 2 3 5 5" xfId="12407" xr:uid="{00000000-0005-0000-0000-0000BD2A0000}"/>
    <cellStyle name="40% - Ênfase6 2 3 5 6" xfId="15028" xr:uid="{00000000-0005-0000-0000-0000BE2A0000}"/>
    <cellStyle name="40% - Ênfase6 2 3 6" xfId="2074" xr:uid="{00000000-0005-0000-0000-0000BF2A0000}"/>
    <cellStyle name="40% - Ênfase6 2 3 6 2" xfId="4674" xr:uid="{00000000-0005-0000-0000-0000C02A0000}"/>
    <cellStyle name="40% - Ênfase6 2 3 6 3" xfId="7253" xr:uid="{00000000-0005-0000-0000-0000C12A0000}"/>
    <cellStyle name="40% - Ênfase6 2 3 6 4" xfId="9830" xr:uid="{00000000-0005-0000-0000-0000C22A0000}"/>
    <cellStyle name="40% - Ênfase6 2 3 6 5" xfId="12408" xr:uid="{00000000-0005-0000-0000-0000C32A0000}"/>
    <cellStyle name="40% - Ênfase6 2 3 6 6" xfId="15029" xr:uid="{00000000-0005-0000-0000-0000C42A0000}"/>
    <cellStyle name="40% - Ênfase6 2 3 7" xfId="2075" xr:uid="{00000000-0005-0000-0000-0000C52A0000}"/>
    <cellStyle name="40% - Ênfase6 2 3 7 2" xfId="4675" xr:uid="{00000000-0005-0000-0000-0000C62A0000}"/>
    <cellStyle name="40% - Ênfase6 2 3 7 3" xfId="7254" xr:uid="{00000000-0005-0000-0000-0000C72A0000}"/>
    <cellStyle name="40% - Ênfase6 2 3 7 4" xfId="9831" xr:uid="{00000000-0005-0000-0000-0000C82A0000}"/>
    <cellStyle name="40% - Ênfase6 2 3 7 5" xfId="12409" xr:uid="{00000000-0005-0000-0000-0000C92A0000}"/>
    <cellStyle name="40% - Ênfase6 2 3 7 6" xfId="15030" xr:uid="{00000000-0005-0000-0000-0000CA2A0000}"/>
    <cellStyle name="40% - Ênfase6 2 3 8" xfId="2791" xr:uid="{00000000-0005-0000-0000-0000CB2A0000}"/>
    <cellStyle name="40% - Ênfase6 2 3 9" xfId="5370" xr:uid="{00000000-0005-0000-0000-0000CC2A0000}"/>
    <cellStyle name="40% - Ênfase6 2 4" xfId="124" xr:uid="{00000000-0005-0000-0000-0000CD2A0000}"/>
    <cellStyle name="40% - Ênfase6 2 4 10" xfId="10463" xr:uid="{00000000-0005-0000-0000-0000CE2A0000}"/>
    <cellStyle name="40% - Ênfase6 2 4 11" xfId="13084" xr:uid="{00000000-0005-0000-0000-0000CF2A0000}"/>
    <cellStyle name="40% - Ênfase6 2 4 2" xfId="350" xr:uid="{00000000-0005-0000-0000-0000D02A0000}"/>
    <cellStyle name="40% - Ênfase6 2 4 2 2" xfId="2076" xr:uid="{00000000-0005-0000-0000-0000D12A0000}"/>
    <cellStyle name="40% - Ênfase6 2 4 2 2 2" xfId="4676" xr:uid="{00000000-0005-0000-0000-0000D22A0000}"/>
    <cellStyle name="40% - Ênfase6 2 4 2 2 3" xfId="7255" xr:uid="{00000000-0005-0000-0000-0000D32A0000}"/>
    <cellStyle name="40% - Ênfase6 2 4 2 2 4" xfId="9832" xr:uid="{00000000-0005-0000-0000-0000D42A0000}"/>
    <cellStyle name="40% - Ênfase6 2 4 2 2 5" xfId="12410" xr:uid="{00000000-0005-0000-0000-0000D52A0000}"/>
    <cellStyle name="40% - Ênfase6 2 4 2 2 6" xfId="15031" xr:uid="{00000000-0005-0000-0000-0000D62A0000}"/>
    <cellStyle name="40% - Ênfase6 2 4 2 3" xfId="2077" xr:uid="{00000000-0005-0000-0000-0000D72A0000}"/>
    <cellStyle name="40% - Ênfase6 2 4 2 3 2" xfId="4677" xr:uid="{00000000-0005-0000-0000-0000D82A0000}"/>
    <cellStyle name="40% - Ênfase6 2 4 2 3 3" xfId="7256" xr:uid="{00000000-0005-0000-0000-0000D92A0000}"/>
    <cellStyle name="40% - Ênfase6 2 4 2 3 4" xfId="9833" xr:uid="{00000000-0005-0000-0000-0000DA2A0000}"/>
    <cellStyle name="40% - Ênfase6 2 4 2 3 5" xfId="12411" xr:uid="{00000000-0005-0000-0000-0000DB2A0000}"/>
    <cellStyle name="40% - Ênfase6 2 4 2 3 6" xfId="15032" xr:uid="{00000000-0005-0000-0000-0000DC2A0000}"/>
    <cellStyle name="40% - Ênfase6 2 4 2 4" xfId="2078" xr:uid="{00000000-0005-0000-0000-0000DD2A0000}"/>
    <cellStyle name="40% - Ênfase6 2 4 2 4 2" xfId="4678" xr:uid="{00000000-0005-0000-0000-0000DE2A0000}"/>
    <cellStyle name="40% - Ênfase6 2 4 2 4 3" xfId="7257" xr:uid="{00000000-0005-0000-0000-0000DF2A0000}"/>
    <cellStyle name="40% - Ênfase6 2 4 2 4 4" xfId="9834" xr:uid="{00000000-0005-0000-0000-0000E02A0000}"/>
    <cellStyle name="40% - Ênfase6 2 4 2 4 5" xfId="12412" xr:uid="{00000000-0005-0000-0000-0000E12A0000}"/>
    <cellStyle name="40% - Ênfase6 2 4 2 4 6" xfId="15033" xr:uid="{00000000-0005-0000-0000-0000E22A0000}"/>
    <cellStyle name="40% - Ênfase6 2 4 2 5" xfId="2951" xr:uid="{00000000-0005-0000-0000-0000E32A0000}"/>
    <cellStyle name="40% - Ênfase6 2 4 2 6" xfId="5530" xr:uid="{00000000-0005-0000-0000-0000E42A0000}"/>
    <cellStyle name="40% - Ênfase6 2 4 2 7" xfId="8107" xr:uid="{00000000-0005-0000-0000-0000E52A0000}"/>
    <cellStyle name="40% - Ênfase6 2 4 2 8" xfId="10685" xr:uid="{00000000-0005-0000-0000-0000E62A0000}"/>
    <cellStyle name="40% - Ênfase6 2 4 2 9" xfId="13306" xr:uid="{00000000-0005-0000-0000-0000E72A0000}"/>
    <cellStyle name="40% - Ênfase6 2 4 3" xfId="571" xr:uid="{00000000-0005-0000-0000-0000E82A0000}"/>
    <cellStyle name="40% - Ênfase6 2 4 3 2" xfId="2079" xr:uid="{00000000-0005-0000-0000-0000E92A0000}"/>
    <cellStyle name="40% - Ênfase6 2 4 3 2 2" xfId="4679" xr:uid="{00000000-0005-0000-0000-0000EA2A0000}"/>
    <cellStyle name="40% - Ênfase6 2 4 3 2 3" xfId="7258" xr:uid="{00000000-0005-0000-0000-0000EB2A0000}"/>
    <cellStyle name="40% - Ênfase6 2 4 3 2 4" xfId="9835" xr:uid="{00000000-0005-0000-0000-0000EC2A0000}"/>
    <cellStyle name="40% - Ênfase6 2 4 3 2 5" xfId="12413" xr:uid="{00000000-0005-0000-0000-0000ED2A0000}"/>
    <cellStyle name="40% - Ênfase6 2 4 3 2 6" xfId="15034" xr:uid="{00000000-0005-0000-0000-0000EE2A0000}"/>
    <cellStyle name="40% - Ênfase6 2 4 3 3" xfId="2080" xr:uid="{00000000-0005-0000-0000-0000EF2A0000}"/>
    <cellStyle name="40% - Ênfase6 2 4 3 3 2" xfId="4680" xr:uid="{00000000-0005-0000-0000-0000F02A0000}"/>
    <cellStyle name="40% - Ênfase6 2 4 3 3 3" xfId="7259" xr:uid="{00000000-0005-0000-0000-0000F12A0000}"/>
    <cellStyle name="40% - Ênfase6 2 4 3 3 4" xfId="9836" xr:uid="{00000000-0005-0000-0000-0000F22A0000}"/>
    <cellStyle name="40% - Ênfase6 2 4 3 3 5" xfId="12414" xr:uid="{00000000-0005-0000-0000-0000F32A0000}"/>
    <cellStyle name="40% - Ênfase6 2 4 3 3 6" xfId="15035" xr:uid="{00000000-0005-0000-0000-0000F42A0000}"/>
    <cellStyle name="40% - Ênfase6 2 4 3 4" xfId="3172" xr:uid="{00000000-0005-0000-0000-0000F52A0000}"/>
    <cellStyle name="40% - Ênfase6 2 4 3 5" xfId="5751" xr:uid="{00000000-0005-0000-0000-0000F62A0000}"/>
    <cellStyle name="40% - Ênfase6 2 4 3 6" xfId="8328" xr:uid="{00000000-0005-0000-0000-0000F72A0000}"/>
    <cellStyle name="40% - Ênfase6 2 4 3 7" xfId="10906" xr:uid="{00000000-0005-0000-0000-0000F82A0000}"/>
    <cellStyle name="40% - Ênfase6 2 4 3 8" xfId="13527" xr:uid="{00000000-0005-0000-0000-0000F92A0000}"/>
    <cellStyle name="40% - Ênfase6 2 4 4" xfId="2081" xr:uid="{00000000-0005-0000-0000-0000FA2A0000}"/>
    <cellStyle name="40% - Ênfase6 2 4 4 2" xfId="4681" xr:uid="{00000000-0005-0000-0000-0000FB2A0000}"/>
    <cellStyle name="40% - Ênfase6 2 4 4 3" xfId="7260" xr:uid="{00000000-0005-0000-0000-0000FC2A0000}"/>
    <cellStyle name="40% - Ênfase6 2 4 4 4" xfId="9837" xr:uid="{00000000-0005-0000-0000-0000FD2A0000}"/>
    <cellStyle name="40% - Ênfase6 2 4 4 5" xfId="12415" xr:uid="{00000000-0005-0000-0000-0000FE2A0000}"/>
    <cellStyle name="40% - Ênfase6 2 4 4 6" xfId="15036" xr:uid="{00000000-0005-0000-0000-0000FF2A0000}"/>
    <cellStyle name="40% - Ênfase6 2 4 5" xfId="2082" xr:uid="{00000000-0005-0000-0000-0000002B0000}"/>
    <cellStyle name="40% - Ênfase6 2 4 5 2" xfId="4682" xr:uid="{00000000-0005-0000-0000-0000012B0000}"/>
    <cellStyle name="40% - Ênfase6 2 4 5 3" xfId="7261" xr:uid="{00000000-0005-0000-0000-0000022B0000}"/>
    <cellStyle name="40% - Ênfase6 2 4 5 4" xfId="9838" xr:uid="{00000000-0005-0000-0000-0000032B0000}"/>
    <cellStyle name="40% - Ênfase6 2 4 5 5" xfId="12416" xr:uid="{00000000-0005-0000-0000-0000042B0000}"/>
    <cellStyle name="40% - Ênfase6 2 4 5 6" xfId="15037" xr:uid="{00000000-0005-0000-0000-0000052B0000}"/>
    <cellStyle name="40% - Ênfase6 2 4 6" xfId="2083" xr:uid="{00000000-0005-0000-0000-0000062B0000}"/>
    <cellStyle name="40% - Ênfase6 2 4 6 2" xfId="4683" xr:uid="{00000000-0005-0000-0000-0000072B0000}"/>
    <cellStyle name="40% - Ênfase6 2 4 6 3" xfId="7262" xr:uid="{00000000-0005-0000-0000-0000082B0000}"/>
    <cellStyle name="40% - Ênfase6 2 4 6 4" xfId="9839" xr:uid="{00000000-0005-0000-0000-0000092B0000}"/>
    <cellStyle name="40% - Ênfase6 2 4 6 5" xfId="12417" xr:uid="{00000000-0005-0000-0000-00000A2B0000}"/>
    <cellStyle name="40% - Ênfase6 2 4 6 6" xfId="15038" xr:uid="{00000000-0005-0000-0000-00000B2B0000}"/>
    <cellStyle name="40% - Ênfase6 2 4 7" xfId="2729" xr:uid="{00000000-0005-0000-0000-00000C2B0000}"/>
    <cellStyle name="40% - Ênfase6 2 4 8" xfId="5308" xr:uid="{00000000-0005-0000-0000-00000D2B0000}"/>
    <cellStyle name="40% - Ênfase6 2 4 9" xfId="7885" xr:uid="{00000000-0005-0000-0000-00000E2B0000}"/>
    <cellStyle name="40% - Ênfase6 2 5" xfId="222" xr:uid="{00000000-0005-0000-0000-00000F2B0000}"/>
    <cellStyle name="40% - Ênfase6 2 5 10" xfId="10557" xr:uid="{00000000-0005-0000-0000-0000102B0000}"/>
    <cellStyle name="40% - Ênfase6 2 5 11" xfId="13178" xr:uid="{00000000-0005-0000-0000-0000112B0000}"/>
    <cellStyle name="40% - Ênfase6 2 5 2" xfId="443" xr:uid="{00000000-0005-0000-0000-0000122B0000}"/>
    <cellStyle name="40% - Ênfase6 2 5 2 2" xfId="2084" xr:uid="{00000000-0005-0000-0000-0000132B0000}"/>
    <cellStyle name="40% - Ênfase6 2 5 2 2 2" xfId="4684" xr:uid="{00000000-0005-0000-0000-0000142B0000}"/>
    <cellStyle name="40% - Ênfase6 2 5 2 2 3" xfId="7263" xr:uid="{00000000-0005-0000-0000-0000152B0000}"/>
    <cellStyle name="40% - Ênfase6 2 5 2 2 4" xfId="9840" xr:uid="{00000000-0005-0000-0000-0000162B0000}"/>
    <cellStyle name="40% - Ênfase6 2 5 2 2 5" xfId="12418" xr:uid="{00000000-0005-0000-0000-0000172B0000}"/>
    <cellStyle name="40% - Ênfase6 2 5 2 2 6" xfId="15039" xr:uid="{00000000-0005-0000-0000-0000182B0000}"/>
    <cellStyle name="40% - Ênfase6 2 5 2 3" xfId="2085" xr:uid="{00000000-0005-0000-0000-0000192B0000}"/>
    <cellStyle name="40% - Ênfase6 2 5 2 3 2" xfId="4685" xr:uid="{00000000-0005-0000-0000-00001A2B0000}"/>
    <cellStyle name="40% - Ênfase6 2 5 2 3 3" xfId="7264" xr:uid="{00000000-0005-0000-0000-00001B2B0000}"/>
    <cellStyle name="40% - Ênfase6 2 5 2 3 4" xfId="9841" xr:uid="{00000000-0005-0000-0000-00001C2B0000}"/>
    <cellStyle name="40% - Ênfase6 2 5 2 3 5" xfId="12419" xr:uid="{00000000-0005-0000-0000-00001D2B0000}"/>
    <cellStyle name="40% - Ênfase6 2 5 2 3 6" xfId="15040" xr:uid="{00000000-0005-0000-0000-00001E2B0000}"/>
    <cellStyle name="40% - Ênfase6 2 5 2 4" xfId="2086" xr:uid="{00000000-0005-0000-0000-00001F2B0000}"/>
    <cellStyle name="40% - Ênfase6 2 5 2 4 2" xfId="4686" xr:uid="{00000000-0005-0000-0000-0000202B0000}"/>
    <cellStyle name="40% - Ênfase6 2 5 2 4 3" xfId="7265" xr:uid="{00000000-0005-0000-0000-0000212B0000}"/>
    <cellStyle name="40% - Ênfase6 2 5 2 4 4" xfId="9842" xr:uid="{00000000-0005-0000-0000-0000222B0000}"/>
    <cellStyle name="40% - Ênfase6 2 5 2 4 5" xfId="12420" xr:uid="{00000000-0005-0000-0000-0000232B0000}"/>
    <cellStyle name="40% - Ênfase6 2 5 2 4 6" xfId="15041" xr:uid="{00000000-0005-0000-0000-0000242B0000}"/>
    <cellStyle name="40% - Ênfase6 2 5 2 5" xfId="3044" xr:uid="{00000000-0005-0000-0000-0000252B0000}"/>
    <cellStyle name="40% - Ênfase6 2 5 2 6" xfId="5623" xr:uid="{00000000-0005-0000-0000-0000262B0000}"/>
    <cellStyle name="40% - Ênfase6 2 5 2 7" xfId="8200" xr:uid="{00000000-0005-0000-0000-0000272B0000}"/>
    <cellStyle name="40% - Ênfase6 2 5 2 8" xfId="10778" xr:uid="{00000000-0005-0000-0000-0000282B0000}"/>
    <cellStyle name="40% - Ênfase6 2 5 2 9" xfId="13399" xr:uid="{00000000-0005-0000-0000-0000292B0000}"/>
    <cellStyle name="40% - Ênfase6 2 5 3" xfId="664" xr:uid="{00000000-0005-0000-0000-00002A2B0000}"/>
    <cellStyle name="40% - Ênfase6 2 5 3 2" xfId="2087" xr:uid="{00000000-0005-0000-0000-00002B2B0000}"/>
    <cellStyle name="40% - Ênfase6 2 5 3 2 2" xfId="4687" xr:uid="{00000000-0005-0000-0000-00002C2B0000}"/>
    <cellStyle name="40% - Ênfase6 2 5 3 2 3" xfId="7266" xr:uid="{00000000-0005-0000-0000-00002D2B0000}"/>
    <cellStyle name="40% - Ênfase6 2 5 3 2 4" xfId="9843" xr:uid="{00000000-0005-0000-0000-00002E2B0000}"/>
    <cellStyle name="40% - Ênfase6 2 5 3 2 5" xfId="12421" xr:uid="{00000000-0005-0000-0000-00002F2B0000}"/>
    <cellStyle name="40% - Ênfase6 2 5 3 2 6" xfId="15042" xr:uid="{00000000-0005-0000-0000-0000302B0000}"/>
    <cellStyle name="40% - Ênfase6 2 5 3 3" xfId="2088" xr:uid="{00000000-0005-0000-0000-0000312B0000}"/>
    <cellStyle name="40% - Ênfase6 2 5 3 3 2" xfId="4688" xr:uid="{00000000-0005-0000-0000-0000322B0000}"/>
    <cellStyle name="40% - Ênfase6 2 5 3 3 3" xfId="7267" xr:uid="{00000000-0005-0000-0000-0000332B0000}"/>
    <cellStyle name="40% - Ênfase6 2 5 3 3 4" xfId="9844" xr:uid="{00000000-0005-0000-0000-0000342B0000}"/>
    <cellStyle name="40% - Ênfase6 2 5 3 3 5" xfId="12422" xr:uid="{00000000-0005-0000-0000-0000352B0000}"/>
    <cellStyle name="40% - Ênfase6 2 5 3 3 6" xfId="15043" xr:uid="{00000000-0005-0000-0000-0000362B0000}"/>
    <cellStyle name="40% - Ênfase6 2 5 3 4" xfId="3265" xr:uid="{00000000-0005-0000-0000-0000372B0000}"/>
    <cellStyle name="40% - Ênfase6 2 5 3 5" xfId="5844" xr:uid="{00000000-0005-0000-0000-0000382B0000}"/>
    <cellStyle name="40% - Ênfase6 2 5 3 6" xfId="8421" xr:uid="{00000000-0005-0000-0000-0000392B0000}"/>
    <cellStyle name="40% - Ênfase6 2 5 3 7" xfId="10999" xr:uid="{00000000-0005-0000-0000-00003A2B0000}"/>
    <cellStyle name="40% - Ênfase6 2 5 3 8" xfId="13620" xr:uid="{00000000-0005-0000-0000-00003B2B0000}"/>
    <cellStyle name="40% - Ênfase6 2 5 4" xfId="2089" xr:uid="{00000000-0005-0000-0000-00003C2B0000}"/>
    <cellStyle name="40% - Ênfase6 2 5 4 2" xfId="4689" xr:uid="{00000000-0005-0000-0000-00003D2B0000}"/>
    <cellStyle name="40% - Ênfase6 2 5 4 3" xfId="7268" xr:uid="{00000000-0005-0000-0000-00003E2B0000}"/>
    <cellStyle name="40% - Ênfase6 2 5 4 4" xfId="9845" xr:uid="{00000000-0005-0000-0000-00003F2B0000}"/>
    <cellStyle name="40% - Ênfase6 2 5 4 5" xfId="12423" xr:uid="{00000000-0005-0000-0000-0000402B0000}"/>
    <cellStyle name="40% - Ênfase6 2 5 4 6" xfId="15044" xr:uid="{00000000-0005-0000-0000-0000412B0000}"/>
    <cellStyle name="40% - Ênfase6 2 5 5" xfId="2090" xr:uid="{00000000-0005-0000-0000-0000422B0000}"/>
    <cellStyle name="40% - Ênfase6 2 5 5 2" xfId="4690" xr:uid="{00000000-0005-0000-0000-0000432B0000}"/>
    <cellStyle name="40% - Ênfase6 2 5 5 3" xfId="7269" xr:uid="{00000000-0005-0000-0000-0000442B0000}"/>
    <cellStyle name="40% - Ênfase6 2 5 5 4" xfId="9846" xr:uid="{00000000-0005-0000-0000-0000452B0000}"/>
    <cellStyle name="40% - Ênfase6 2 5 5 5" xfId="12424" xr:uid="{00000000-0005-0000-0000-0000462B0000}"/>
    <cellStyle name="40% - Ênfase6 2 5 5 6" xfId="15045" xr:uid="{00000000-0005-0000-0000-0000472B0000}"/>
    <cellStyle name="40% - Ênfase6 2 5 6" xfId="2091" xr:uid="{00000000-0005-0000-0000-0000482B0000}"/>
    <cellStyle name="40% - Ênfase6 2 5 6 2" xfId="4691" xr:uid="{00000000-0005-0000-0000-0000492B0000}"/>
    <cellStyle name="40% - Ênfase6 2 5 6 3" xfId="7270" xr:uid="{00000000-0005-0000-0000-00004A2B0000}"/>
    <cellStyle name="40% - Ênfase6 2 5 6 4" xfId="9847" xr:uid="{00000000-0005-0000-0000-00004B2B0000}"/>
    <cellStyle name="40% - Ênfase6 2 5 6 5" xfId="12425" xr:uid="{00000000-0005-0000-0000-00004C2B0000}"/>
    <cellStyle name="40% - Ênfase6 2 5 6 6" xfId="15046" xr:uid="{00000000-0005-0000-0000-00004D2B0000}"/>
    <cellStyle name="40% - Ênfase6 2 5 7" xfId="2823" xr:uid="{00000000-0005-0000-0000-00004E2B0000}"/>
    <cellStyle name="40% - Ênfase6 2 5 8" xfId="5402" xr:uid="{00000000-0005-0000-0000-00004F2B0000}"/>
    <cellStyle name="40% - Ênfase6 2 5 9" xfId="7979" xr:uid="{00000000-0005-0000-0000-0000502B0000}"/>
    <cellStyle name="40% - Ênfase6 2 6" xfId="317" xr:uid="{00000000-0005-0000-0000-0000512B0000}"/>
    <cellStyle name="40% - Ênfase6 2 6 2" xfId="2092" xr:uid="{00000000-0005-0000-0000-0000522B0000}"/>
    <cellStyle name="40% - Ênfase6 2 6 2 2" xfId="4692" xr:uid="{00000000-0005-0000-0000-0000532B0000}"/>
    <cellStyle name="40% - Ênfase6 2 6 2 3" xfId="7271" xr:uid="{00000000-0005-0000-0000-0000542B0000}"/>
    <cellStyle name="40% - Ênfase6 2 6 2 4" xfId="9848" xr:uid="{00000000-0005-0000-0000-0000552B0000}"/>
    <cellStyle name="40% - Ênfase6 2 6 2 5" xfId="12426" xr:uid="{00000000-0005-0000-0000-0000562B0000}"/>
    <cellStyle name="40% - Ênfase6 2 6 2 6" xfId="15047" xr:uid="{00000000-0005-0000-0000-0000572B0000}"/>
    <cellStyle name="40% - Ênfase6 2 6 3" xfId="2093" xr:uid="{00000000-0005-0000-0000-0000582B0000}"/>
    <cellStyle name="40% - Ênfase6 2 6 3 2" xfId="4693" xr:uid="{00000000-0005-0000-0000-0000592B0000}"/>
    <cellStyle name="40% - Ênfase6 2 6 3 3" xfId="7272" xr:uid="{00000000-0005-0000-0000-00005A2B0000}"/>
    <cellStyle name="40% - Ênfase6 2 6 3 4" xfId="9849" xr:uid="{00000000-0005-0000-0000-00005B2B0000}"/>
    <cellStyle name="40% - Ênfase6 2 6 3 5" xfId="12427" xr:uid="{00000000-0005-0000-0000-00005C2B0000}"/>
    <cellStyle name="40% - Ênfase6 2 6 3 6" xfId="15048" xr:uid="{00000000-0005-0000-0000-00005D2B0000}"/>
    <cellStyle name="40% - Ênfase6 2 6 4" xfId="2094" xr:uid="{00000000-0005-0000-0000-00005E2B0000}"/>
    <cellStyle name="40% - Ênfase6 2 6 4 2" xfId="4694" xr:uid="{00000000-0005-0000-0000-00005F2B0000}"/>
    <cellStyle name="40% - Ênfase6 2 6 4 3" xfId="7273" xr:uid="{00000000-0005-0000-0000-0000602B0000}"/>
    <cellStyle name="40% - Ênfase6 2 6 4 4" xfId="9850" xr:uid="{00000000-0005-0000-0000-0000612B0000}"/>
    <cellStyle name="40% - Ênfase6 2 6 4 5" xfId="12428" xr:uid="{00000000-0005-0000-0000-0000622B0000}"/>
    <cellStyle name="40% - Ênfase6 2 6 4 6" xfId="15049" xr:uid="{00000000-0005-0000-0000-0000632B0000}"/>
    <cellStyle name="40% - Ênfase6 2 6 5" xfId="2918" xr:uid="{00000000-0005-0000-0000-0000642B0000}"/>
    <cellStyle name="40% - Ênfase6 2 6 6" xfId="5497" xr:uid="{00000000-0005-0000-0000-0000652B0000}"/>
    <cellStyle name="40% - Ênfase6 2 6 7" xfId="8074" xr:uid="{00000000-0005-0000-0000-0000662B0000}"/>
    <cellStyle name="40% - Ênfase6 2 6 8" xfId="10652" xr:uid="{00000000-0005-0000-0000-0000672B0000}"/>
    <cellStyle name="40% - Ênfase6 2 6 9" xfId="13273" xr:uid="{00000000-0005-0000-0000-0000682B0000}"/>
    <cellStyle name="40% - Ênfase6 2 7" xfId="538" xr:uid="{00000000-0005-0000-0000-0000692B0000}"/>
    <cellStyle name="40% - Ênfase6 2 7 2" xfId="2095" xr:uid="{00000000-0005-0000-0000-00006A2B0000}"/>
    <cellStyle name="40% - Ênfase6 2 7 2 2" xfId="4695" xr:uid="{00000000-0005-0000-0000-00006B2B0000}"/>
    <cellStyle name="40% - Ênfase6 2 7 2 3" xfId="7274" xr:uid="{00000000-0005-0000-0000-00006C2B0000}"/>
    <cellStyle name="40% - Ênfase6 2 7 2 4" xfId="9851" xr:uid="{00000000-0005-0000-0000-00006D2B0000}"/>
    <cellStyle name="40% - Ênfase6 2 7 2 5" xfId="12429" xr:uid="{00000000-0005-0000-0000-00006E2B0000}"/>
    <cellStyle name="40% - Ênfase6 2 7 2 6" xfId="15050" xr:uid="{00000000-0005-0000-0000-00006F2B0000}"/>
    <cellStyle name="40% - Ênfase6 2 7 3" xfId="2096" xr:uid="{00000000-0005-0000-0000-0000702B0000}"/>
    <cellStyle name="40% - Ênfase6 2 7 3 2" xfId="4696" xr:uid="{00000000-0005-0000-0000-0000712B0000}"/>
    <cellStyle name="40% - Ênfase6 2 7 3 3" xfId="7275" xr:uid="{00000000-0005-0000-0000-0000722B0000}"/>
    <cellStyle name="40% - Ênfase6 2 7 3 4" xfId="9852" xr:uid="{00000000-0005-0000-0000-0000732B0000}"/>
    <cellStyle name="40% - Ênfase6 2 7 3 5" xfId="12430" xr:uid="{00000000-0005-0000-0000-0000742B0000}"/>
    <cellStyle name="40% - Ênfase6 2 7 3 6" xfId="15051" xr:uid="{00000000-0005-0000-0000-0000752B0000}"/>
    <cellStyle name="40% - Ênfase6 2 7 4" xfId="2097" xr:uid="{00000000-0005-0000-0000-0000762B0000}"/>
    <cellStyle name="40% - Ênfase6 2 7 4 2" xfId="4697" xr:uid="{00000000-0005-0000-0000-0000772B0000}"/>
    <cellStyle name="40% - Ênfase6 2 7 4 3" xfId="7276" xr:uid="{00000000-0005-0000-0000-0000782B0000}"/>
    <cellStyle name="40% - Ênfase6 2 7 4 4" xfId="9853" xr:uid="{00000000-0005-0000-0000-0000792B0000}"/>
    <cellStyle name="40% - Ênfase6 2 7 4 5" xfId="12431" xr:uid="{00000000-0005-0000-0000-00007A2B0000}"/>
    <cellStyle name="40% - Ênfase6 2 7 4 6" xfId="15052" xr:uid="{00000000-0005-0000-0000-00007B2B0000}"/>
    <cellStyle name="40% - Ênfase6 2 7 5" xfId="3139" xr:uid="{00000000-0005-0000-0000-00007C2B0000}"/>
    <cellStyle name="40% - Ênfase6 2 7 6" xfId="5718" xr:uid="{00000000-0005-0000-0000-00007D2B0000}"/>
    <cellStyle name="40% - Ênfase6 2 7 7" xfId="8295" xr:uid="{00000000-0005-0000-0000-00007E2B0000}"/>
    <cellStyle name="40% - Ênfase6 2 7 8" xfId="10873" xr:uid="{00000000-0005-0000-0000-00007F2B0000}"/>
    <cellStyle name="40% - Ênfase6 2 7 9" xfId="13494" xr:uid="{00000000-0005-0000-0000-0000802B0000}"/>
    <cellStyle name="40% - Ênfase6 2 8" xfId="733" xr:uid="{00000000-0005-0000-0000-0000812B0000}"/>
    <cellStyle name="40% - Ênfase6 2 8 2" xfId="2098" xr:uid="{00000000-0005-0000-0000-0000822B0000}"/>
    <cellStyle name="40% - Ênfase6 2 8 2 2" xfId="4698" xr:uid="{00000000-0005-0000-0000-0000832B0000}"/>
    <cellStyle name="40% - Ênfase6 2 8 2 3" xfId="7277" xr:uid="{00000000-0005-0000-0000-0000842B0000}"/>
    <cellStyle name="40% - Ênfase6 2 8 2 4" xfId="9854" xr:uid="{00000000-0005-0000-0000-0000852B0000}"/>
    <cellStyle name="40% - Ênfase6 2 8 2 5" xfId="12432" xr:uid="{00000000-0005-0000-0000-0000862B0000}"/>
    <cellStyle name="40% - Ênfase6 2 8 2 6" xfId="15053" xr:uid="{00000000-0005-0000-0000-0000872B0000}"/>
    <cellStyle name="40% - Ênfase6 2 8 3" xfId="2099" xr:uid="{00000000-0005-0000-0000-0000882B0000}"/>
    <cellStyle name="40% - Ênfase6 2 8 3 2" xfId="4699" xr:uid="{00000000-0005-0000-0000-0000892B0000}"/>
    <cellStyle name="40% - Ênfase6 2 8 3 3" xfId="7278" xr:uid="{00000000-0005-0000-0000-00008A2B0000}"/>
    <cellStyle name="40% - Ênfase6 2 8 3 4" xfId="9855" xr:uid="{00000000-0005-0000-0000-00008B2B0000}"/>
    <cellStyle name="40% - Ênfase6 2 8 3 5" xfId="12433" xr:uid="{00000000-0005-0000-0000-00008C2B0000}"/>
    <cellStyle name="40% - Ênfase6 2 8 3 6" xfId="15054" xr:uid="{00000000-0005-0000-0000-00008D2B0000}"/>
    <cellStyle name="40% - Ênfase6 2 8 4" xfId="3334" xr:uid="{00000000-0005-0000-0000-00008E2B0000}"/>
    <cellStyle name="40% - Ênfase6 2 8 5" xfId="5913" xr:uid="{00000000-0005-0000-0000-00008F2B0000}"/>
    <cellStyle name="40% - Ênfase6 2 8 6" xfId="8490" xr:uid="{00000000-0005-0000-0000-0000902B0000}"/>
    <cellStyle name="40% - Ênfase6 2 8 7" xfId="11068" xr:uid="{00000000-0005-0000-0000-0000912B0000}"/>
    <cellStyle name="40% - Ênfase6 2 8 8" xfId="13689" xr:uid="{00000000-0005-0000-0000-0000922B0000}"/>
    <cellStyle name="40% - Ênfase6 2 9" xfId="2100" xr:uid="{00000000-0005-0000-0000-0000932B0000}"/>
    <cellStyle name="40% - Ênfase6 2 9 2" xfId="4700" xr:uid="{00000000-0005-0000-0000-0000942B0000}"/>
    <cellStyle name="40% - Ênfase6 2 9 3" xfId="7279" xr:uid="{00000000-0005-0000-0000-0000952B0000}"/>
    <cellStyle name="40% - Ênfase6 2 9 4" xfId="9856" xr:uid="{00000000-0005-0000-0000-0000962B0000}"/>
    <cellStyle name="40% - Ênfase6 2 9 5" xfId="12434" xr:uid="{00000000-0005-0000-0000-0000972B0000}"/>
    <cellStyle name="40% - Ênfase6 2 9 6" xfId="15055" xr:uid="{00000000-0005-0000-0000-0000982B0000}"/>
    <cellStyle name="40% - Ênfase6 3" xfId="149" xr:uid="{00000000-0005-0000-0000-0000992B0000}"/>
    <cellStyle name="40% - Ênfase6 3 10" xfId="7906" xr:uid="{00000000-0005-0000-0000-00009A2B0000}"/>
    <cellStyle name="40% - Ênfase6 3 11" xfId="10484" xr:uid="{00000000-0005-0000-0000-00009B2B0000}"/>
    <cellStyle name="40% - Ênfase6 3 12" xfId="13105" xr:uid="{00000000-0005-0000-0000-00009C2B0000}"/>
    <cellStyle name="40% - Ênfase6 3 2" xfId="245" xr:uid="{00000000-0005-0000-0000-00009D2B0000}"/>
    <cellStyle name="40% - Ênfase6 3 2 10" xfId="10580" xr:uid="{00000000-0005-0000-0000-00009E2B0000}"/>
    <cellStyle name="40% - Ênfase6 3 2 11" xfId="13201" xr:uid="{00000000-0005-0000-0000-00009F2B0000}"/>
    <cellStyle name="40% - Ênfase6 3 2 2" xfId="466" xr:uid="{00000000-0005-0000-0000-0000A02B0000}"/>
    <cellStyle name="40% - Ênfase6 3 2 2 2" xfId="2101" xr:uid="{00000000-0005-0000-0000-0000A12B0000}"/>
    <cellStyle name="40% - Ênfase6 3 2 2 2 2" xfId="4701" xr:uid="{00000000-0005-0000-0000-0000A22B0000}"/>
    <cellStyle name="40% - Ênfase6 3 2 2 2 3" xfId="7280" xr:uid="{00000000-0005-0000-0000-0000A32B0000}"/>
    <cellStyle name="40% - Ênfase6 3 2 2 2 4" xfId="9857" xr:uid="{00000000-0005-0000-0000-0000A42B0000}"/>
    <cellStyle name="40% - Ênfase6 3 2 2 2 5" xfId="12435" xr:uid="{00000000-0005-0000-0000-0000A52B0000}"/>
    <cellStyle name="40% - Ênfase6 3 2 2 2 6" xfId="15056" xr:uid="{00000000-0005-0000-0000-0000A62B0000}"/>
    <cellStyle name="40% - Ênfase6 3 2 2 3" xfId="2102" xr:uid="{00000000-0005-0000-0000-0000A72B0000}"/>
    <cellStyle name="40% - Ênfase6 3 2 2 3 2" xfId="4702" xr:uid="{00000000-0005-0000-0000-0000A82B0000}"/>
    <cellStyle name="40% - Ênfase6 3 2 2 3 3" xfId="7281" xr:uid="{00000000-0005-0000-0000-0000A92B0000}"/>
    <cellStyle name="40% - Ênfase6 3 2 2 3 4" xfId="9858" xr:uid="{00000000-0005-0000-0000-0000AA2B0000}"/>
    <cellStyle name="40% - Ênfase6 3 2 2 3 5" xfId="12436" xr:uid="{00000000-0005-0000-0000-0000AB2B0000}"/>
    <cellStyle name="40% - Ênfase6 3 2 2 3 6" xfId="15057" xr:uid="{00000000-0005-0000-0000-0000AC2B0000}"/>
    <cellStyle name="40% - Ênfase6 3 2 2 4" xfId="2103" xr:uid="{00000000-0005-0000-0000-0000AD2B0000}"/>
    <cellStyle name="40% - Ênfase6 3 2 2 4 2" xfId="4703" xr:uid="{00000000-0005-0000-0000-0000AE2B0000}"/>
    <cellStyle name="40% - Ênfase6 3 2 2 4 3" xfId="7282" xr:uid="{00000000-0005-0000-0000-0000AF2B0000}"/>
    <cellStyle name="40% - Ênfase6 3 2 2 4 4" xfId="9859" xr:uid="{00000000-0005-0000-0000-0000B02B0000}"/>
    <cellStyle name="40% - Ênfase6 3 2 2 4 5" xfId="12437" xr:uid="{00000000-0005-0000-0000-0000B12B0000}"/>
    <cellStyle name="40% - Ênfase6 3 2 2 4 6" xfId="15058" xr:uid="{00000000-0005-0000-0000-0000B22B0000}"/>
    <cellStyle name="40% - Ênfase6 3 2 2 5" xfId="3067" xr:uid="{00000000-0005-0000-0000-0000B32B0000}"/>
    <cellStyle name="40% - Ênfase6 3 2 2 6" xfId="5646" xr:uid="{00000000-0005-0000-0000-0000B42B0000}"/>
    <cellStyle name="40% - Ênfase6 3 2 2 7" xfId="8223" xr:uid="{00000000-0005-0000-0000-0000B52B0000}"/>
    <cellStyle name="40% - Ênfase6 3 2 2 8" xfId="10801" xr:uid="{00000000-0005-0000-0000-0000B62B0000}"/>
    <cellStyle name="40% - Ênfase6 3 2 2 9" xfId="13422" xr:uid="{00000000-0005-0000-0000-0000B72B0000}"/>
    <cellStyle name="40% - Ênfase6 3 2 3" xfId="687" xr:uid="{00000000-0005-0000-0000-0000B82B0000}"/>
    <cellStyle name="40% - Ênfase6 3 2 3 2" xfId="2104" xr:uid="{00000000-0005-0000-0000-0000B92B0000}"/>
    <cellStyle name="40% - Ênfase6 3 2 3 2 2" xfId="4704" xr:uid="{00000000-0005-0000-0000-0000BA2B0000}"/>
    <cellStyle name="40% - Ênfase6 3 2 3 2 3" xfId="7283" xr:uid="{00000000-0005-0000-0000-0000BB2B0000}"/>
    <cellStyle name="40% - Ênfase6 3 2 3 2 4" xfId="9860" xr:uid="{00000000-0005-0000-0000-0000BC2B0000}"/>
    <cellStyle name="40% - Ênfase6 3 2 3 2 5" xfId="12438" xr:uid="{00000000-0005-0000-0000-0000BD2B0000}"/>
    <cellStyle name="40% - Ênfase6 3 2 3 2 6" xfId="15059" xr:uid="{00000000-0005-0000-0000-0000BE2B0000}"/>
    <cellStyle name="40% - Ênfase6 3 2 3 3" xfId="2105" xr:uid="{00000000-0005-0000-0000-0000BF2B0000}"/>
    <cellStyle name="40% - Ênfase6 3 2 3 3 2" xfId="4705" xr:uid="{00000000-0005-0000-0000-0000C02B0000}"/>
    <cellStyle name="40% - Ênfase6 3 2 3 3 3" xfId="7284" xr:uid="{00000000-0005-0000-0000-0000C12B0000}"/>
    <cellStyle name="40% - Ênfase6 3 2 3 3 4" xfId="9861" xr:uid="{00000000-0005-0000-0000-0000C22B0000}"/>
    <cellStyle name="40% - Ênfase6 3 2 3 3 5" xfId="12439" xr:uid="{00000000-0005-0000-0000-0000C32B0000}"/>
    <cellStyle name="40% - Ênfase6 3 2 3 3 6" xfId="15060" xr:uid="{00000000-0005-0000-0000-0000C42B0000}"/>
    <cellStyle name="40% - Ênfase6 3 2 3 4" xfId="3288" xr:uid="{00000000-0005-0000-0000-0000C52B0000}"/>
    <cellStyle name="40% - Ênfase6 3 2 3 5" xfId="5867" xr:uid="{00000000-0005-0000-0000-0000C62B0000}"/>
    <cellStyle name="40% - Ênfase6 3 2 3 6" xfId="8444" xr:uid="{00000000-0005-0000-0000-0000C72B0000}"/>
    <cellStyle name="40% - Ênfase6 3 2 3 7" xfId="11022" xr:uid="{00000000-0005-0000-0000-0000C82B0000}"/>
    <cellStyle name="40% - Ênfase6 3 2 3 8" xfId="13643" xr:uid="{00000000-0005-0000-0000-0000C92B0000}"/>
    <cellStyle name="40% - Ênfase6 3 2 4" xfId="2106" xr:uid="{00000000-0005-0000-0000-0000CA2B0000}"/>
    <cellStyle name="40% - Ênfase6 3 2 4 2" xfId="4706" xr:uid="{00000000-0005-0000-0000-0000CB2B0000}"/>
    <cellStyle name="40% - Ênfase6 3 2 4 3" xfId="7285" xr:uid="{00000000-0005-0000-0000-0000CC2B0000}"/>
    <cellStyle name="40% - Ênfase6 3 2 4 4" xfId="9862" xr:uid="{00000000-0005-0000-0000-0000CD2B0000}"/>
    <cellStyle name="40% - Ênfase6 3 2 4 5" xfId="12440" xr:uid="{00000000-0005-0000-0000-0000CE2B0000}"/>
    <cellStyle name="40% - Ênfase6 3 2 4 6" xfId="15061" xr:uid="{00000000-0005-0000-0000-0000CF2B0000}"/>
    <cellStyle name="40% - Ênfase6 3 2 5" xfId="2107" xr:uid="{00000000-0005-0000-0000-0000D02B0000}"/>
    <cellStyle name="40% - Ênfase6 3 2 5 2" xfId="4707" xr:uid="{00000000-0005-0000-0000-0000D12B0000}"/>
    <cellStyle name="40% - Ênfase6 3 2 5 3" xfId="7286" xr:uid="{00000000-0005-0000-0000-0000D22B0000}"/>
    <cellStyle name="40% - Ênfase6 3 2 5 4" xfId="9863" xr:uid="{00000000-0005-0000-0000-0000D32B0000}"/>
    <cellStyle name="40% - Ênfase6 3 2 5 5" xfId="12441" xr:uid="{00000000-0005-0000-0000-0000D42B0000}"/>
    <cellStyle name="40% - Ênfase6 3 2 5 6" xfId="15062" xr:uid="{00000000-0005-0000-0000-0000D52B0000}"/>
    <cellStyle name="40% - Ênfase6 3 2 6" xfId="2108" xr:uid="{00000000-0005-0000-0000-0000D62B0000}"/>
    <cellStyle name="40% - Ênfase6 3 2 6 2" xfId="4708" xr:uid="{00000000-0005-0000-0000-0000D72B0000}"/>
    <cellStyle name="40% - Ênfase6 3 2 6 3" xfId="7287" xr:uid="{00000000-0005-0000-0000-0000D82B0000}"/>
    <cellStyle name="40% - Ênfase6 3 2 6 4" xfId="9864" xr:uid="{00000000-0005-0000-0000-0000D92B0000}"/>
    <cellStyle name="40% - Ênfase6 3 2 6 5" xfId="12442" xr:uid="{00000000-0005-0000-0000-0000DA2B0000}"/>
    <cellStyle name="40% - Ênfase6 3 2 6 6" xfId="15063" xr:uid="{00000000-0005-0000-0000-0000DB2B0000}"/>
    <cellStyle name="40% - Ênfase6 3 2 7" xfId="2846" xr:uid="{00000000-0005-0000-0000-0000DC2B0000}"/>
    <cellStyle name="40% - Ênfase6 3 2 8" xfId="5425" xr:uid="{00000000-0005-0000-0000-0000DD2B0000}"/>
    <cellStyle name="40% - Ênfase6 3 2 9" xfId="8002" xr:uid="{00000000-0005-0000-0000-0000DE2B0000}"/>
    <cellStyle name="40% - Ênfase6 3 3" xfId="371" xr:uid="{00000000-0005-0000-0000-0000DF2B0000}"/>
    <cellStyle name="40% - Ênfase6 3 3 2" xfId="2109" xr:uid="{00000000-0005-0000-0000-0000E02B0000}"/>
    <cellStyle name="40% - Ênfase6 3 3 2 2" xfId="4709" xr:uid="{00000000-0005-0000-0000-0000E12B0000}"/>
    <cellStyle name="40% - Ênfase6 3 3 2 3" xfId="7288" xr:uid="{00000000-0005-0000-0000-0000E22B0000}"/>
    <cellStyle name="40% - Ênfase6 3 3 2 4" xfId="9865" xr:uid="{00000000-0005-0000-0000-0000E32B0000}"/>
    <cellStyle name="40% - Ênfase6 3 3 2 5" xfId="12443" xr:uid="{00000000-0005-0000-0000-0000E42B0000}"/>
    <cellStyle name="40% - Ênfase6 3 3 2 6" xfId="15064" xr:uid="{00000000-0005-0000-0000-0000E52B0000}"/>
    <cellStyle name="40% - Ênfase6 3 3 3" xfId="2110" xr:uid="{00000000-0005-0000-0000-0000E62B0000}"/>
    <cellStyle name="40% - Ênfase6 3 3 3 2" xfId="4710" xr:uid="{00000000-0005-0000-0000-0000E72B0000}"/>
    <cellStyle name="40% - Ênfase6 3 3 3 3" xfId="7289" xr:uid="{00000000-0005-0000-0000-0000E82B0000}"/>
    <cellStyle name="40% - Ênfase6 3 3 3 4" xfId="9866" xr:uid="{00000000-0005-0000-0000-0000E92B0000}"/>
    <cellStyle name="40% - Ênfase6 3 3 3 5" xfId="12444" xr:uid="{00000000-0005-0000-0000-0000EA2B0000}"/>
    <cellStyle name="40% - Ênfase6 3 3 3 6" xfId="15065" xr:uid="{00000000-0005-0000-0000-0000EB2B0000}"/>
    <cellStyle name="40% - Ênfase6 3 3 4" xfId="2111" xr:uid="{00000000-0005-0000-0000-0000EC2B0000}"/>
    <cellStyle name="40% - Ênfase6 3 3 4 2" xfId="4711" xr:uid="{00000000-0005-0000-0000-0000ED2B0000}"/>
    <cellStyle name="40% - Ênfase6 3 3 4 3" xfId="7290" xr:uid="{00000000-0005-0000-0000-0000EE2B0000}"/>
    <cellStyle name="40% - Ênfase6 3 3 4 4" xfId="9867" xr:uid="{00000000-0005-0000-0000-0000EF2B0000}"/>
    <cellStyle name="40% - Ênfase6 3 3 4 5" xfId="12445" xr:uid="{00000000-0005-0000-0000-0000F02B0000}"/>
    <cellStyle name="40% - Ênfase6 3 3 4 6" xfId="15066" xr:uid="{00000000-0005-0000-0000-0000F12B0000}"/>
    <cellStyle name="40% - Ênfase6 3 3 5" xfId="2972" xr:uid="{00000000-0005-0000-0000-0000F22B0000}"/>
    <cellStyle name="40% - Ênfase6 3 3 6" xfId="5551" xr:uid="{00000000-0005-0000-0000-0000F32B0000}"/>
    <cellStyle name="40% - Ênfase6 3 3 7" xfId="8128" xr:uid="{00000000-0005-0000-0000-0000F42B0000}"/>
    <cellStyle name="40% - Ênfase6 3 3 8" xfId="10706" xr:uid="{00000000-0005-0000-0000-0000F52B0000}"/>
    <cellStyle name="40% - Ênfase6 3 3 9" xfId="13327" xr:uid="{00000000-0005-0000-0000-0000F62B0000}"/>
    <cellStyle name="40% - Ênfase6 3 4" xfId="592" xr:uid="{00000000-0005-0000-0000-0000F72B0000}"/>
    <cellStyle name="40% - Ênfase6 3 4 2" xfId="2112" xr:uid="{00000000-0005-0000-0000-0000F82B0000}"/>
    <cellStyle name="40% - Ênfase6 3 4 2 2" xfId="4712" xr:uid="{00000000-0005-0000-0000-0000F92B0000}"/>
    <cellStyle name="40% - Ênfase6 3 4 2 3" xfId="7291" xr:uid="{00000000-0005-0000-0000-0000FA2B0000}"/>
    <cellStyle name="40% - Ênfase6 3 4 2 4" xfId="9868" xr:uid="{00000000-0005-0000-0000-0000FB2B0000}"/>
    <cellStyle name="40% - Ênfase6 3 4 2 5" xfId="12446" xr:uid="{00000000-0005-0000-0000-0000FC2B0000}"/>
    <cellStyle name="40% - Ênfase6 3 4 2 6" xfId="15067" xr:uid="{00000000-0005-0000-0000-0000FD2B0000}"/>
    <cellStyle name="40% - Ênfase6 3 4 3" xfId="2113" xr:uid="{00000000-0005-0000-0000-0000FE2B0000}"/>
    <cellStyle name="40% - Ênfase6 3 4 3 2" xfId="4713" xr:uid="{00000000-0005-0000-0000-0000FF2B0000}"/>
    <cellStyle name="40% - Ênfase6 3 4 3 3" xfId="7292" xr:uid="{00000000-0005-0000-0000-0000002C0000}"/>
    <cellStyle name="40% - Ênfase6 3 4 3 4" xfId="9869" xr:uid="{00000000-0005-0000-0000-0000012C0000}"/>
    <cellStyle name="40% - Ênfase6 3 4 3 5" xfId="12447" xr:uid="{00000000-0005-0000-0000-0000022C0000}"/>
    <cellStyle name="40% - Ênfase6 3 4 3 6" xfId="15068" xr:uid="{00000000-0005-0000-0000-0000032C0000}"/>
    <cellStyle name="40% - Ênfase6 3 4 4" xfId="2114" xr:uid="{00000000-0005-0000-0000-0000042C0000}"/>
    <cellStyle name="40% - Ênfase6 3 4 4 2" xfId="4714" xr:uid="{00000000-0005-0000-0000-0000052C0000}"/>
    <cellStyle name="40% - Ênfase6 3 4 4 3" xfId="7293" xr:uid="{00000000-0005-0000-0000-0000062C0000}"/>
    <cellStyle name="40% - Ênfase6 3 4 4 4" xfId="9870" xr:uid="{00000000-0005-0000-0000-0000072C0000}"/>
    <cellStyle name="40% - Ênfase6 3 4 4 5" xfId="12448" xr:uid="{00000000-0005-0000-0000-0000082C0000}"/>
    <cellStyle name="40% - Ênfase6 3 4 4 6" xfId="15069" xr:uid="{00000000-0005-0000-0000-0000092C0000}"/>
    <cellStyle name="40% - Ênfase6 3 4 5" xfId="3193" xr:uid="{00000000-0005-0000-0000-00000A2C0000}"/>
    <cellStyle name="40% - Ênfase6 3 4 6" xfId="5772" xr:uid="{00000000-0005-0000-0000-00000B2C0000}"/>
    <cellStyle name="40% - Ênfase6 3 4 7" xfId="8349" xr:uid="{00000000-0005-0000-0000-00000C2C0000}"/>
    <cellStyle name="40% - Ênfase6 3 4 8" xfId="10927" xr:uid="{00000000-0005-0000-0000-00000D2C0000}"/>
    <cellStyle name="40% - Ênfase6 3 4 9" xfId="13548" xr:uid="{00000000-0005-0000-0000-00000E2C0000}"/>
    <cellStyle name="40% - Ênfase6 3 5" xfId="2115" xr:uid="{00000000-0005-0000-0000-00000F2C0000}"/>
    <cellStyle name="40% - Ênfase6 3 5 2" xfId="4715" xr:uid="{00000000-0005-0000-0000-0000102C0000}"/>
    <cellStyle name="40% - Ênfase6 3 5 3" xfId="7294" xr:uid="{00000000-0005-0000-0000-0000112C0000}"/>
    <cellStyle name="40% - Ênfase6 3 5 4" xfId="9871" xr:uid="{00000000-0005-0000-0000-0000122C0000}"/>
    <cellStyle name="40% - Ênfase6 3 5 5" xfId="12449" xr:uid="{00000000-0005-0000-0000-0000132C0000}"/>
    <cellStyle name="40% - Ênfase6 3 5 6" xfId="15070" xr:uid="{00000000-0005-0000-0000-0000142C0000}"/>
    <cellStyle name="40% - Ênfase6 3 6" xfId="2116" xr:uid="{00000000-0005-0000-0000-0000152C0000}"/>
    <cellStyle name="40% - Ênfase6 3 6 2" xfId="4716" xr:uid="{00000000-0005-0000-0000-0000162C0000}"/>
    <cellStyle name="40% - Ênfase6 3 6 3" xfId="7295" xr:uid="{00000000-0005-0000-0000-0000172C0000}"/>
    <cellStyle name="40% - Ênfase6 3 6 4" xfId="9872" xr:uid="{00000000-0005-0000-0000-0000182C0000}"/>
    <cellStyle name="40% - Ênfase6 3 6 5" xfId="12450" xr:uid="{00000000-0005-0000-0000-0000192C0000}"/>
    <cellStyle name="40% - Ênfase6 3 6 6" xfId="15071" xr:uid="{00000000-0005-0000-0000-00001A2C0000}"/>
    <cellStyle name="40% - Ênfase6 3 7" xfId="2117" xr:uid="{00000000-0005-0000-0000-00001B2C0000}"/>
    <cellStyle name="40% - Ênfase6 3 7 2" xfId="4717" xr:uid="{00000000-0005-0000-0000-00001C2C0000}"/>
    <cellStyle name="40% - Ênfase6 3 7 3" xfId="7296" xr:uid="{00000000-0005-0000-0000-00001D2C0000}"/>
    <cellStyle name="40% - Ênfase6 3 7 4" xfId="9873" xr:uid="{00000000-0005-0000-0000-00001E2C0000}"/>
    <cellStyle name="40% - Ênfase6 3 7 5" xfId="12451" xr:uid="{00000000-0005-0000-0000-00001F2C0000}"/>
    <cellStyle name="40% - Ênfase6 3 7 6" xfId="15072" xr:uid="{00000000-0005-0000-0000-0000202C0000}"/>
    <cellStyle name="40% - Ênfase6 3 8" xfId="2750" xr:uid="{00000000-0005-0000-0000-0000212C0000}"/>
    <cellStyle name="40% - Ênfase6 3 9" xfId="5329" xr:uid="{00000000-0005-0000-0000-0000222C0000}"/>
    <cellStyle name="40% - Ênfase6 4" xfId="174" xr:uid="{00000000-0005-0000-0000-0000232C0000}"/>
    <cellStyle name="40% - Ênfase6 4 10" xfId="7931" xr:uid="{00000000-0005-0000-0000-0000242C0000}"/>
    <cellStyle name="40% - Ênfase6 4 11" xfId="10509" xr:uid="{00000000-0005-0000-0000-0000252C0000}"/>
    <cellStyle name="40% - Ênfase6 4 12" xfId="13130" xr:uid="{00000000-0005-0000-0000-0000262C0000}"/>
    <cellStyle name="40% - Ênfase6 4 2" xfId="270" xr:uid="{00000000-0005-0000-0000-0000272C0000}"/>
    <cellStyle name="40% - Ênfase6 4 2 10" xfId="10605" xr:uid="{00000000-0005-0000-0000-0000282C0000}"/>
    <cellStyle name="40% - Ênfase6 4 2 11" xfId="13226" xr:uid="{00000000-0005-0000-0000-0000292C0000}"/>
    <cellStyle name="40% - Ênfase6 4 2 2" xfId="491" xr:uid="{00000000-0005-0000-0000-00002A2C0000}"/>
    <cellStyle name="40% - Ênfase6 4 2 2 2" xfId="2118" xr:uid="{00000000-0005-0000-0000-00002B2C0000}"/>
    <cellStyle name="40% - Ênfase6 4 2 2 2 2" xfId="4718" xr:uid="{00000000-0005-0000-0000-00002C2C0000}"/>
    <cellStyle name="40% - Ênfase6 4 2 2 2 3" xfId="7297" xr:uid="{00000000-0005-0000-0000-00002D2C0000}"/>
    <cellStyle name="40% - Ênfase6 4 2 2 2 4" xfId="9874" xr:uid="{00000000-0005-0000-0000-00002E2C0000}"/>
    <cellStyle name="40% - Ênfase6 4 2 2 2 5" xfId="12452" xr:uid="{00000000-0005-0000-0000-00002F2C0000}"/>
    <cellStyle name="40% - Ênfase6 4 2 2 2 6" xfId="15073" xr:uid="{00000000-0005-0000-0000-0000302C0000}"/>
    <cellStyle name="40% - Ênfase6 4 2 2 3" xfId="2119" xr:uid="{00000000-0005-0000-0000-0000312C0000}"/>
    <cellStyle name="40% - Ênfase6 4 2 2 3 2" xfId="4719" xr:uid="{00000000-0005-0000-0000-0000322C0000}"/>
    <cellStyle name="40% - Ênfase6 4 2 2 3 3" xfId="7298" xr:uid="{00000000-0005-0000-0000-0000332C0000}"/>
    <cellStyle name="40% - Ênfase6 4 2 2 3 4" xfId="9875" xr:uid="{00000000-0005-0000-0000-0000342C0000}"/>
    <cellStyle name="40% - Ênfase6 4 2 2 3 5" xfId="12453" xr:uid="{00000000-0005-0000-0000-0000352C0000}"/>
    <cellStyle name="40% - Ênfase6 4 2 2 3 6" xfId="15074" xr:uid="{00000000-0005-0000-0000-0000362C0000}"/>
    <cellStyle name="40% - Ênfase6 4 2 2 4" xfId="2120" xr:uid="{00000000-0005-0000-0000-0000372C0000}"/>
    <cellStyle name="40% - Ênfase6 4 2 2 4 2" xfId="4720" xr:uid="{00000000-0005-0000-0000-0000382C0000}"/>
    <cellStyle name="40% - Ênfase6 4 2 2 4 3" xfId="7299" xr:uid="{00000000-0005-0000-0000-0000392C0000}"/>
    <cellStyle name="40% - Ênfase6 4 2 2 4 4" xfId="9876" xr:uid="{00000000-0005-0000-0000-00003A2C0000}"/>
    <cellStyle name="40% - Ênfase6 4 2 2 4 5" xfId="12454" xr:uid="{00000000-0005-0000-0000-00003B2C0000}"/>
    <cellStyle name="40% - Ênfase6 4 2 2 4 6" xfId="15075" xr:uid="{00000000-0005-0000-0000-00003C2C0000}"/>
    <cellStyle name="40% - Ênfase6 4 2 2 5" xfId="3092" xr:uid="{00000000-0005-0000-0000-00003D2C0000}"/>
    <cellStyle name="40% - Ênfase6 4 2 2 6" xfId="5671" xr:uid="{00000000-0005-0000-0000-00003E2C0000}"/>
    <cellStyle name="40% - Ênfase6 4 2 2 7" xfId="8248" xr:uid="{00000000-0005-0000-0000-00003F2C0000}"/>
    <cellStyle name="40% - Ênfase6 4 2 2 8" xfId="10826" xr:uid="{00000000-0005-0000-0000-0000402C0000}"/>
    <cellStyle name="40% - Ênfase6 4 2 2 9" xfId="13447" xr:uid="{00000000-0005-0000-0000-0000412C0000}"/>
    <cellStyle name="40% - Ênfase6 4 2 3" xfId="712" xr:uid="{00000000-0005-0000-0000-0000422C0000}"/>
    <cellStyle name="40% - Ênfase6 4 2 3 2" xfId="2121" xr:uid="{00000000-0005-0000-0000-0000432C0000}"/>
    <cellStyle name="40% - Ênfase6 4 2 3 2 2" xfId="4721" xr:uid="{00000000-0005-0000-0000-0000442C0000}"/>
    <cellStyle name="40% - Ênfase6 4 2 3 2 3" xfId="7300" xr:uid="{00000000-0005-0000-0000-0000452C0000}"/>
    <cellStyle name="40% - Ênfase6 4 2 3 2 4" xfId="9877" xr:uid="{00000000-0005-0000-0000-0000462C0000}"/>
    <cellStyle name="40% - Ênfase6 4 2 3 2 5" xfId="12455" xr:uid="{00000000-0005-0000-0000-0000472C0000}"/>
    <cellStyle name="40% - Ênfase6 4 2 3 2 6" xfId="15076" xr:uid="{00000000-0005-0000-0000-0000482C0000}"/>
    <cellStyle name="40% - Ênfase6 4 2 3 3" xfId="2122" xr:uid="{00000000-0005-0000-0000-0000492C0000}"/>
    <cellStyle name="40% - Ênfase6 4 2 3 3 2" xfId="4722" xr:uid="{00000000-0005-0000-0000-00004A2C0000}"/>
    <cellStyle name="40% - Ênfase6 4 2 3 3 3" xfId="7301" xr:uid="{00000000-0005-0000-0000-00004B2C0000}"/>
    <cellStyle name="40% - Ênfase6 4 2 3 3 4" xfId="9878" xr:uid="{00000000-0005-0000-0000-00004C2C0000}"/>
    <cellStyle name="40% - Ênfase6 4 2 3 3 5" xfId="12456" xr:uid="{00000000-0005-0000-0000-00004D2C0000}"/>
    <cellStyle name="40% - Ênfase6 4 2 3 3 6" xfId="15077" xr:uid="{00000000-0005-0000-0000-00004E2C0000}"/>
    <cellStyle name="40% - Ênfase6 4 2 3 4" xfId="3313" xr:uid="{00000000-0005-0000-0000-00004F2C0000}"/>
    <cellStyle name="40% - Ênfase6 4 2 3 5" xfId="5892" xr:uid="{00000000-0005-0000-0000-0000502C0000}"/>
    <cellStyle name="40% - Ênfase6 4 2 3 6" xfId="8469" xr:uid="{00000000-0005-0000-0000-0000512C0000}"/>
    <cellStyle name="40% - Ênfase6 4 2 3 7" xfId="11047" xr:uid="{00000000-0005-0000-0000-0000522C0000}"/>
    <cellStyle name="40% - Ênfase6 4 2 3 8" xfId="13668" xr:uid="{00000000-0005-0000-0000-0000532C0000}"/>
    <cellStyle name="40% - Ênfase6 4 2 4" xfId="2123" xr:uid="{00000000-0005-0000-0000-0000542C0000}"/>
    <cellStyle name="40% - Ênfase6 4 2 4 2" xfId="4723" xr:uid="{00000000-0005-0000-0000-0000552C0000}"/>
    <cellStyle name="40% - Ênfase6 4 2 4 3" xfId="7302" xr:uid="{00000000-0005-0000-0000-0000562C0000}"/>
    <cellStyle name="40% - Ênfase6 4 2 4 4" xfId="9879" xr:uid="{00000000-0005-0000-0000-0000572C0000}"/>
    <cellStyle name="40% - Ênfase6 4 2 4 5" xfId="12457" xr:uid="{00000000-0005-0000-0000-0000582C0000}"/>
    <cellStyle name="40% - Ênfase6 4 2 4 6" xfId="15078" xr:uid="{00000000-0005-0000-0000-0000592C0000}"/>
    <cellStyle name="40% - Ênfase6 4 2 5" xfId="2124" xr:uid="{00000000-0005-0000-0000-00005A2C0000}"/>
    <cellStyle name="40% - Ênfase6 4 2 5 2" xfId="4724" xr:uid="{00000000-0005-0000-0000-00005B2C0000}"/>
    <cellStyle name="40% - Ênfase6 4 2 5 3" xfId="7303" xr:uid="{00000000-0005-0000-0000-00005C2C0000}"/>
    <cellStyle name="40% - Ênfase6 4 2 5 4" xfId="9880" xr:uid="{00000000-0005-0000-0000-00005D2C0000}"/>
    <cellStyle name="40% - Ênfase6 4 2 5 5" xfId="12458" xr:uid="{00000000-0005-0000-0000-00005E2C0000}"/>
    <cellStyle name="40% - Ênfase6 4 2 5 6" xfId="15079" xr:uid="{00000000-0005-0000-0000-00005F2C0000}"/>
    <cellStyle name="40% - Ênfase6 4 2 6" xfId="2125" xr:uid="{00000000-0005-0000-0000-0000602C0000}"/>
    <cellStyle name="40% - Ênfase6 4 2 6 2" xfId="4725" xr:uid="{00000000-0005-0000-0000-0000612C0000}"/>
    <cellStyle name="40% - Ênfase6 4 2 6 3" xfId="7304" xr:uid="{00000000-0005-0000-0000-0000622C0000}"/>
    <cellStyle name="40% - Ênfase6 4 2 6 4" xfId="9881" xr:uid="{00000000-0005-0000-0000-0000632C0000}"/>
    <cellStyle name="40% - Ênfase6 4 2 6 5" xfId="12459" xr:uid="{00000000-0005-0000-0000-0000642C0000}"/>
    <cellStyle name="40% - Ênfase6 4 2 6 6" xfId="15080" xr:uid="{00000000-0005-0000-0000-0000652C0000}"/>
    <cellStyle name="40% - Ênfase6 4 2 7" xfId="2871" xr:uid="{00000000-0005-0000-0000-0000662C0000}"/>
    <cellStyle name="40% - Ênfase6 4 2 8" xfId="5450" xr:uid="{00000000-0005-0000-0000-0000672C0000}"/>
    <cellStyle name="40% - Ênfase6 4 2 9" xfId="8027" xr:uid="{00000000-0005-0000-0000-0000682C0000}"/>
    <cellStyle name="40% - Ênfase6 4 3" xfId="396" xr:uid="{00000000-0005-0000-0000-0000692C0000}"/>
    <cellStyle name="40% - Ênfase6 4 3 2" xfId="2126" xr:uid="{00000000-0005-0000-0000-00006A2C0000}"/>
    <cellStyle name="40% - Ênfase6 4 3 2 2" xfId="4726" xr:uid="{00000000-0005-0000-0000-00006B2C0000}"/>
    <cellStyle name="40% - Ênfase6 4 3 2 3" xfId="7305" xr:uid="{00000000-0005-0000-0000-00006C2C0000}"/>
    <cellStyle name="40% - Ênfase6 4 3 2 4" xfId="9882" xr:uid="{00000000-0005-0000-0000-00006D2C0000}"/>
    <cellStyle name="40% - Ênfase6 4 3 2 5" xfId="12460" xr:uid="{00000000-0005-0000-0000-00006E2C0000}"/>
    <cellStyle name="40% - Ênfase6 4 3 2 6" xfId="15081" xr:uid="{00000000-0005-0000-0000-00006F2C0000}"/>
    <cellStyle name="40% - Ênfase6 4 3 3" xfId="2127" xr:uid="{00000000-0005-0000-0000-0000702C0000}"/>
    <cellStyle name="40% - Ênfase6 4 3 3 2" xfId="4727" xr:uid="{00000000-0005-0000-0000-0000712C0000}"/>
    <cellStyle name="40% - Ênfase6 4 3 3 3" xfId="7306" xr:uid="{00000000-0005-0000-0000-0000722C0000}"/>
    <cellStyle name="40% - Ênfase6 4 3 3 4" xfId="9883" xr:uid="{00000000-0005-0000-0000-0000732C0000}"/>
    <cellStyle name="40% - Ênfase6 4 3 3 5" xfId="12461" xr:uid="{00000000-0005-0000-0000-0000742C0000}"/>
    <cellStyle name="40% - Ênfase6 4 3 3 6" xfId="15082" xr:uid="{00000000-0005-0000-0000-0000752C0000}"/>
    <cellStyle name="40% - Ênfase6 4 3 4" xfId="2128" xr:uid="{00000000-0005-0000-0000-0000762C0000}"/>
    <cellStyle name="40% - Ênfase6 4 3 4 2" xfId="4728" xr:uid="{00000000-0005-0000-0000-0000772C0000}"/>
    <cellStyle name="40% - Ênfase6 4 3 4 3" xfId="7307" xr:uid="{00000000-0005-0000-0000-0000782C0000}"/>
    <cellStyle name="40% - Ênfase6 4 3 4 4" xfId="9884" xr:uid="{00000000-0005-0000-0000-0000792C0000}"/>
    <cellStyle name="40% - Ênfase6 4 3 4 5" xfId="12462" xr:uid="{00000000-0005-0000-0000-00007A2C0000}"/>
    <cellStyle name="40% - Ênfase6 4 3 4 6" xfId="15083" xr:uid="{00000000-0005-0000-0000-00007B2C0000}"/>
    <cellStyle name="40% - Ênfase6 4 3 5" xfId="2997" xr:uid="{00000000-0005-0000-0000-00007C2C0000}"/>
    <cellStyle name="40% - Ênfase6 4 3 6" xfId="5576" xr:uid="{00000000-0005-0000-0000-00007D2C0000}"/>
    <cellStyle name="40% - Ênfase6 4 3 7" xfId="8153" xr:uid="{00000000-0005-0000-0000-00007E2C0000}"/>
    <cellStyle name="40% - Ênfase6 4 3 8" xfId="10731" xr:uid="{00000000-0005-0000-0000-00007F2C0000}"/>
    <cellStyle name="40% - Ênfase6 4 3 9" xfId="13352" xr:uid="{00000000-0005-0000-0000-0000802C0000}"/>
    <cellStyle name="40% - Ênfase6 4 4" xfId="617" xr:uid="{00000000-0005-0000-0000-0000812C0000}"/>
    <cellStyle name="40% - Ênfase6 4 4 2" xfId="2129" xr:uid="{00000000-0005-0000-0000-0000822C0000}"/>
    <cellStyle name="40% - Ênfase6 4 4 2 2" xfId="4729" xr:uid="{00000000-0005-0000-0000-0000832C0000}"/>
    <cellStyle name="40% - Ênfase6 4 4 2 3" xfId="7308" xr:uid="{00000000-0005-0000-0000-0000842C0000}"/>
    <cellStyle name="40% - Ênfase6 4 4 2 4" xfId="9885" xr:uid="{00000000-0005-0000-0000-0000852C0000}"/>
    <cellStyle name="40% - Ênfase6 4 4 2 5" xfId="12463" xr:uid="{00000000-0005-0000-0000-0000862C0000}"/>
    <cellStyle name="40% - Ênfase6 4 4 2 6" xfId="15084" xr:uid="{00000000-0005-0000-0000-0000872C0000}"/>
    <cellStyle name="40% - Ênfase6 4 4 3" xfId="2130" xr:uid="{00000000-0005-0000-0000-0000882C0000}"/>
    <cellStyle name="40% - Ênfase6 4 4 3 2" xfId="4730" xr:uid="{00000000-0005-0000-0000-0000892C0000}"/>
    <cellStyle name="40% - Ênfase6 4 4 3 3" xfId="7309" xr:uid="{00000000-0005-0000-0000-00008A2C0000}"/>
    <cellStyle name="40% - Ênfase6 4 4 3 4" xfId="9886" xr:uid="{00000000-0005-0000-0000-00008B2C0000}"/>
    <cellStyle name="40% - Ênfase6 4 4 3 5" xfId="12464" xr:uid="{00000000-0005-0000-0000-00008C2C0000}"/>
    <cellStyle name="40% - Ênfase6 4 4 3 6" xfId="15085" xr:uid="{00000000-0005-0000-0000-00008D2C0000}"/>
    <cellStyle name="40% - Ênfase6 4 4 4" xfId="2131" xr:uid="{00000000-0005-0000-0000-00008E2C0000}"/>
    <cellStyle name="40% - Ênfase6 4 4 4 2" xfId="4731" xr:uid="{00000000-0005-0000-0000-00008F2C0000}"/>
    <cellStyle name="40% - Ênfase6 4 4 4 3" xfId="7310" xr:uid="{00000000-0005-0000-0000-0000902C0000}"/>
    <cellStyle name="40% - Ênfase6 4 4 4 4" xfId="9887" xr:uid="{00000000-0005-0000-0000-0000912C0000}"/>
    <cellStyle name="40% - Ênfase6 4 4 4 5" xfId="12465" xr:uid="{00000000-0005-0000-0000-0000922C0000}"/>
    <cellStyle name="40% - Ênfase6 4 4 4 6" xfId="15086" xr:uid="{00000000-0005-0000-0000-0000932C0000}"/>
    <cellStyle name="40% - Ênfase6 4 4 5" xfId="3218" xr:uid="{00000000-0005-0000-0000-0000942C0000}"/>
    <cellStyle name="40% - Ênfase6 4 4 6" xfId="5797" xr:uid="{00000000-0005-0000-0000-0000952C0000}"/>
    <cellStyle name="40% - Ênfase6 4 4 7" xfId="8374" xr:uid="{00000000-0005-0000-0000-0000962C0000}"/>
    <cellStyle name="40% - Ênfase6 4 4 8" xfId="10952" xr:uid="{00000000-0005-0000-0000-0000972C0000}"/>
    <cellStyle name="40% - Ênfase6 4 4 9" xfId="13573" xr:uid="{00000000-0005-0000-0000-0000982C0000}"/>
    <cellStyle name="40% - Ênfase6 4 5" xfId="2132" xr:uid="{00000000-0005-0000-0000-0000992C0000}"/>
    <cellStyle name="40% - Ênfase6 4 5 2" xfId="4732" xr:uid="{00000000-0005-0000-0000-00009A2C0000}"/>
    <cellStyle name="40% - Ênfase6 4 5 3" xfId="7311" xr:uid="{00000000-0005-0000-0000-00009B2C0000}"/>
    <cellStyle name="40% - Ênfase6 4 5 4" xfId="9888" xr:uid="{00000000-0005-0000-0000-00009C2C0000}"/>
    <cellStyle name="40% - Ênfase6 4 5 5" xfId="12466" xr:uid="{00000000-0005-0000-0000-00009D2C0000}"/>
    <cellStyle name="40% - Ênfase6 4 5 6" xfId="15087" xr:uid="{00000000-0005-0000-0000-00009E2C0000}"/>
    <cellStyle name="40% - Ênfase6 4 6" xfId="2133" xr:uid="{00000000-0005-0000-0000-00009F2C0000}"/>
    <cellStyle name="40% - Ênfase6 4 6 2" xfId="4733" xr:uid="{00000000-0005-0000-0000-0000A02C0000}"/>
    <cellStyle name="40% - Ênfase6 4 6 3" xfId="7312" xr:uid="{00000000-0005-0000-0000-0000A12C0000}"/>
    <cellStyle name="40% - Ênfase6 4 6 4" xfId="9889" xr:uid="{00000000-0005-0000-0000-0000A22C0000}"/>
    <cellStyle name="40% - Ênfase6 4 6 5" xfId="12467" xr:uid="{00000000-0005-0000-0000-0000A32C0000}"/>
    <cellStyle name="40% - Ênfase6 4 6 6" xfId="15088" xr:uid="{00000000-0005-0000-0000-0000A42C0000}"/>
    <cellStyle name="40% - Ênfase6 4 7" xfId="2134" xr:uid="{00000000-0005-0000-0000-0000A52C0000}"/>
    <cellStyle name="40% - Ênfase6 4 7 2" xfId="4734" xr:uid="{00000000-0005-0000-0000-0000A62C0000}"/>
    <cellStyle name="40% - Ênfase6 4 7 3" xfId="7313" xr:uid="{00000000-0005-0000-0000-0000A72C0000}"/>
    <cellStyle name="40% - Ênfase6 4 7 4" xfId="9890" xr:uid="{00000000-0005-0000-0000-0000A82C0000}"/>
    <cellStyle name="40% - Ênfase6 4 7 5" xfId="12468" xr:uid="{00000000-0005-0000-0000-0000A92C0000}"/>
    <cellStyle name="40% - Ênfase6 4 7 6" xfId="15089" xr:uid="{00000000-0005-0000-0000-0000AA2C0000}"/>
    <cellStyle name="40% - Ênfase6 4 8" xfId="2775" xr:uid="{00000000-0005-0000-0000-0000AB2C0000}"/>
    <cellStyle name="40% - Ênfase6 4 9" xfId="5354" xr:uid="{00000000-0005-0000-0000-0000AC2C0000}"/>
    <cellStyle name="40% - Ênfase6 5" xfId="108" xr:uid="{00000000-0005-0000-0000-0000AD2C0000}"/>
    <cellStyle name="40% - Ênfase6 5 10" xfId="10447" xr:uid="{00000000-0005-0000-0000-0000AE2C0000}"/>
    <cellStyle name="40% - Ênfase6 5 11" xfId="13068" xr:uid="{00000000-0005-0000-0000-0000AF2C0000}"/>
    <cellStyle name="40% - Ênfase6 5 2" xfId="334" xr:uid="{00000000-0005-0000-0000-0000B02C0000}"/>
    <cellStyle name="40% - Ênfase6 5 2 2" xfId="2135" xr:uid="{00000000-0005-0000-0000-0000B12C0000}"/>
    <cellStyle name="40% - Ênfase6 5 2 2 2" xfId="4735" xr:uid="{00000000-0005-0000-0000-0000B22C0000}"/>
    <cellStyle name="40% - Ênfase6 5 2 2 3" xfId="7314" xr:uid="{00000000-0005-0000-0000-0000B32C0000}"/>
    <cellStyle name="40% - Ênfase6 5 2 2 4" xfId="9891" xr:uid="{00000000-0005-0000-0000-0000B42C0000}"/>
    <cellStyle name="40% - Ênfase6 5 2 2 5" xfId="12469" xr:uid="{00000000-0005-0000-0000-0000B52C0000}"/>
    <cellStyle name="40% - Ênfase6 5 2 2 6" xfId="15090" xr:uid="{00000000-0005-0000-0000-0000B62C0000}"/>
    <cellStyle name="40% - Ênfase6 5 2 3" xfId="2136" xr:uid="{00000000-0005-0000-0000-0000B72C0000}"/>
    <cellStyle name="40% - Ênfase6 5 2 3 2" xfId="4736" xr:uid="{00000000-0005-0000-0000-0000B82C0000}"/>
    <cellStyle name="40% - Ênfase6 5 2 3 3" xfId="7315" xr:uid="{00000000-0005-0000-0000-0000B92C0000}"/>
    <cellStyle name="40% - Ênfase6 5 2 3 4" xfId="9892" xr:uid="{00000000-0005-0000-0000-0000BA2C0000}"/>
    <cellStyle name="40% - Ênfase6 5 2 3 5" xfId="12470" xr:uid="{00000000-0005-0000-0000-0000BB2C0000}"/>
    <cellStyle name="40% - Ênfase6 5 2 3 6" xfId="15091" xr:uid="{00000000-0005-0000-0000-0000BC2C0000}"/>
    <cellStyle name="40% - Ênfase6 5 2 4" xfId="2137" xr:uid="{00000000-0005-0000-0000-0000BD2C0000}"/>
    <cellStyle name="40% - Ênfase6 5 2 4 2" xfId="4737" xr:uid="{00000000-0005-0000-0000-0000BE2C0000}"/>
    <cellStyle name="40% - Ênfase6 5 2 4 3" xfId="7316" xr:uid="{00000000-0005-0000-0000-0000BF2C0000}"/>
    <cellStyle name="40% - Ênfase6 5 2 4 4" xfId="9893" xr:uid="{00000000-0005-0000-0000-0000C02C0000}"/>
    <cellStyle name="40% - Ênfase6 5 2 4 5" xfId="12471" xr:uid="{00000000-0005-0000-0000-0000C12C0000}"/>
    <cellStyle name="40% - Ênfase6 5 2 4 6" xfId="15092" xr:uid="{00000000-0005-0000-0000-0000C22C0000}"/>
    <cellStyle name="40% - Ênfase6 5 2 5" xfId="2935" xr:uid="{00000000-0005-0000-0000-0000C32C0000}"/>
    <cellStyle name="40% - Ênfase6 5 2 6" xfId="5514" xr:uid="{00000000-0005-0000-0000-0000C42C0000}"/>
    <cellStyle name="40% - Ênfase6 5 2 7" xfId="8091" xr:uid="{00000000-0005-0000-0000-0000C52C0000}"/>
    <cellStyle name="40% - Ênfase6 5 2 8" xfId="10669" xr:uid="{00000000-0005-0000-0000-0000C62C0000}"/>
    <cellStyle name="40% - Ênfase6 5 2 9" xfId="13290" xr:uid="{00000000-0005-0000-0000-0000C72C0000}"/>
    <cellStyle name="40% - Ênfase6 5 3" xfId="555" xr:uid="{00000000-0005-0000-0000-0000C82C0000}"/>
    <cellStyle name="40% - Ênfase6 5 3 2" xfId="2138" xr:uid="{00000000-0005-0000-0000-0000C92C0000}"/>
    <cellStyle name="40% - Ênfase6 5 3 2 2" xfId="4738" xr:uid="{00000000-0005-0000-0000-0000CA2C0000}"/>
    <cellStyle name="40% - Ênfase6 5 3 2 3" xfId="7317" xr:uid="{00000000-0005-0000-0000-0000CB2C0000}"/>
    <cellStyle name="40% - Ênfase6 5 3 2 4" xfId="9894" xr:uid="{00000000-0005-0000-0000-0000CC2C0000}"/>
    <cellStyle name="40% - Ênfase6 5 3 2 5" xfId="12472" xr:uid="{00000000-0005-0000-0000-0000CD2C0000}"/>
    <cellStyle name="40% - Ênfase6 5 3 2 6" xfId="15093" xr:uid="{00000000-0005-0000-0000-0000CE2C0000}"/>
    <cellStyle name="40% - Ênfase6 5 3 3" xfId="2139" xr:uid="{00000000-0005-0000-0000-0000CF2C0000}"/>
    <cellStyle name="40% - Ênfase6 5 3 3 2" xfId="4739" xr:uid="{00000000-0005-0000-0000-0000D02C0000}"/>
    <cellStyle name="40% - Ênfase6 5 3 3 3" xfId="7318" xr:uid="{00000000-0005-0000-0000-0000D12C0000}"/>
    <cellStyle name="40% - Ênfase6 5 3 3 4" xfId="9895" xr:uid="{00000000-0005-0000-0000-0000D22C0000}"/>
    <cellStyle name="40% - Ênfase6 5 3 3 5" xfId="12473" xr:uid="{00000000-0005-0000-0000-0000D32C0000}"/>
    <cellStyle name="40% - Ênfase6 5 3 3 6" xfId="15094" xr:uid="{00000000-0005-0000-0000-0000D42C0000}"/>
    <cellStyle name="40% - Ênfase6 5 3 4" xfId="3156" xr:uid="{00000000-0005-0000-0000-0000D52C0000}"/>
    <cellStyle name="40% - Ênfase6 5 3 5" xfId="5735" xr:uid="{00000000-0005-0000-0000-0000D62C0000}"/>
    <cellStyle name="40% - Ênfase6 5 3 6" xfId="8312" xr:uid="{00000000-0005-0000-0000-0000D72C0000}"/>
    <cellStyle name="40% - Ênfase6 5 3 7" xfId="10890" xr:uid="{00000000-0005-0000-0000-0000D82C0000}"/>
    <cellStyle name="40% - Ênfase6 5 3 8" xfId="13511" xr:uid="{00000000-0005-0000-0000-0000D92C0000}"/>
    <cellStyle name="40% - Ênfase6 5 4" xfId="2140" xr:uid="{00000000-0005-0000-0000-0000DA2C0000}"/>
    <cellStyle name="40% - Ênfase6 5 4 2" xfId="4740" xr:uid="{00000000-0005-0000-0000-0000DB2C0000}"/>
    <cellStyle name="40% - Ênfase6 5 4 3" xfId="7319" xr:uid="{00000000-0005-0000-0000-0000DC2C0000}"/>
    <cellStyle name="40% - Ênfase6 5 4 4" xfId="9896" xr:uid="{00000000-0005-0000-0000-0000DD2C0000}"/>
    <cellStyle name="40% - Ênfase6 5 4 5" xfId="12474" xr:uid="{00000000-0005-0000-0000-0000DE2C0000}"/>
    <cellStyle name="40% - Ênfase6 5 4 6" xfId="15095" xr:uid="{00000000-0005-0000-0000-0000DF2C0000}"/>
    <cellStyle name="40% - Ênfase6 5 5" xfId="2141" xr:uid="{00000000-0005-0000-0000-0000E02C0000}"/>
    <cellStyle name="40% - Ênfase6 5 5 2" xfId="4741" xr:uid="{00000000-0005-0000-0000-0000E12C0000}"/>
    <cellStyle name="40% - Ênfase6 5 5 3" xfId="7320" xr:uid="{00000000-0005-0000-0000-0000E22C0000}"/>
    <cellStyle name="40% - Ênfase6 5 5 4" xfId="9897" xr:uid="{00000000-0005-0000-0000-0000E32C0000}"/>
    <cellStyle name="40% - Ênfase6 5 5 5" xfId="12475" xr:uid="{00000000-0005-0000-0000-0000E42C0000}"/>
    <cellStyle name="40% - Ênfase6 5 5 6" xfId="15096" xr:uid="{00000000-0005-0000-0000-0000E52C0000}"/>
    <cellStyle name="40% - Ênfase6 5 6" xfId="2142" xr:uid="{00000000-0005-0000-0000-0000E62C0000}"/>
    <cellStyle name="40% - Ênfase6 5 6 2" xfId="4742" xr:uid="{00000000-0005-0000-0000-0000E72C0000}"/>
    <cellStyle name="40% - Ênfase6 5 6 3" xfId="7321" xr:uid="{00000000-0005-0000-0000-0000E82C0000}"/>
    <cellStyle name="40% - Ênfase6 5 6 4" xfId="9898" xr:uid="{00000000-0005-0000-0000-0000E92C0000}"/>
    <cellStyle name="40% - Ênfase6 5 6 5" xfId="12476" xr:uid="{00000000-0005-0000-0000-0000EA2C0000}"/>
    <cellStyle name="40% - Ênfase6 5 6 6" xfId="15097" xr:uid="{00000000-0005-0000-0000-0000EB2C0000}"/>
    <cellStyle name="40% - Ênfase6 5 7" xfId="2713" xr:uid="{00000000-0005-0000-0000-0000EC2C0000}"/>
    <cellStyle name="40% - Ênfase6 5 8" xfId="5292" xr:uid="{00000000-0005-0000-0000-0000ED2C0000}"/>
    <cellStyle name="40% - Ênfase6 5 9" xfId="7869" xr:uid="{00000000-0005-0000-0000-0000EE2C0000}"/>
    <cellStyle name="40% - Ênfase6 6" xfId="205" xr:uid="{00000000-0005-0000-0000-0000EF2C0000}"/>
    <cellStyle name="40% - Ênfase6 6 10" xfId="10540" xr:uid="{00000000-0005-0000-0000-0000F02C0000}"/>
    <cellStyle name="40% - Ênfase6 6 11" xfId="13161" xr:uid="{00000000-0005-0000-0000-0000F12C0000}"/>
    <cellStyle name="40% - Ênfase6 6 2" xfId="427" xr:uid="{00000000-0005-0000-0000-0000F22C0000}"/>
    <cellStyle name="40% - Ênfase6 6 2 2" xfId="2143" xr:uid="{00000000-0005-0000-0000-0000F32C0000}"/>
    <cellStyle name="40% - Ênfase6 6 2 2 2" xfId="4743" xr:uid="{00000000-0005-0000-0000-0000F42C0000}"/>
    <cellStyle name="40% - Ênfase6 6 2 2 3" xfId="7322" xr:uid="{00000000-0005-0000-0000-0000F52C0000}"/>
    <cellStyle name="40% - Ênfase6 6 2 2 4" xfId="9899" xr:uid="{00000000-0005-0000-0000-0000F62C0000}"/>
    <cellStyle name="40% - Ênfase6 6 2 2 5" xfId="12477" xr:uid="{00000000-0005-0000-0000-0000F72C0000}"/>
    <cellStyle name="40% - Ênfase6 6 2 2 6" xfId="15098" xr:uid="{00000000-0005-0000-0000-0000F82C0000}"/>
    <cellStyle name="40% - Ênfase6 6 2 3" xfId="2144" xr:uid="{00000000-0005-0000-0000-0000F92C0000}"/>
    <cellStyle name="40% - Ênfase6 6 2 3 2" xfId="4744" xr:uid="{00000000-0005-0000-0000-0000FA2C0000}"/>
    <cellStyle name="40% - Ênfase6 6 2 3 3" xfId="7323" xr:uid="{00000000-0005-0000-0000-0000FB2C0000}"/>
    <cellStyle name="40% - Ênfase6 6 2 3 4" xfId="9900" xr:uid="{00000000-0005-0000-0000-0000FC2C0000}"/>
    <cellStyle name="40% - Ênfase6 6 2 3 5" xfId="12478" xr:uid="{00000000-0005-0000-0000-0000FD2C0000}"/>
    <cellStyle name="40% - Ênfase6 6 2 3 6" xfId="15099" xr:uid="{00000000-0005-0000-0000-0000FE2C0000}"/>
    <cellStyle name="40% - Ênfase6 6 2 4" xfId="2145" xr:uid="{00000000-0005-0000-0000-0000FF2C0000}"/>
    <cellStyle name="40% - Ênfase6 6 2 4 2" xfId="4745" xr:uid="{00000000-0005-0000-0000-0000002D0000}"/>
    <cellStyle name="40% - Ênfase6 6 2 4 3" xfId="7324" xr:uid="{00000000-0005-0000-0000-0000012D0000}"/>
    <cellStyle name="40% - Ênfase6 6 2 4 4" xfId="9901" xr:uid="{00000000-0005-0000-0000-0000022D0000}"/>
    <cellStyle name="40% - Ênfase6 6 2 4 5" xfId="12479" xr:uid="{00000000-0005-0000-0000-0000032D0000}"/>
    <cellStyle name="40% - Ênfase6 6 2 4 6" xfId="15100" xr:uid="{00000000-0005-0000-0000-0000042D0000}"/>
    <cellStyle name="40% - Ênfase6 6 2 5" xfId="3028" xr:uid="{00000000-0005-0000-0000-0000052D0000}"/>
    <cellStyle name="40% - Ênfase6 6 2 6" xfId="5607" xr:uid="{00000000-0005-0000-0000-0000062D0000}"/>
    <cellStyle name="40% - Ênfase6 6 2 7" xfId="8184" xr:uid="{00000000-0005-0000-0000-0000072D0000}"/>
    <cellStyle name="40% - Ênfase6 6 2 8" xfId="10762" xr:uid="{00000000-0005-0000-0000-0000082D0000}"/>
    <cellStyle name="40% - Ênfase6 6 2 9" xfId="13383" xr:uid="{00000000-0005-0000-0000-0000092D0000}"/>
    <cellStyle name="40% - Ênfase6 6 3" xfId="648" xr:uid="{00000000-0005-0000-0000-00000A2D0000}"/>
    <cellStyle name="40% - Ênfase6 6 3 2" xfId="2146" xr:uid="{00000000-0005-0000-0000-00000B2D0000}"/>
    <cellStyle name="40% - Ênfase6 6 3 2 2" xfId="4746" xr:uid="{00000000-0005-0000-0000-00000C2D0000}"/>
    <cellStyle name="40% - Ênfase6 6 3 2 3" xfId="7325" xr:uid="{00000000-0005-0000-0000-00000D2D0000}"/>
    <cellStyle name="40% - Ênfase6 6 3 2 4" xfId="9902" xr:uid="{00000000-0005-0000-0000-00000E2D0000}"/>
    <cellStyle name="40% - Ênfase6 6 3 2 5" xfId="12480" xr:uid="{00000000-0005-0000-0000-00000F2D0000}"/>
    <cellStyle name="40% - Ênfase6 6 3 2 6" xfId="15101" xr:uid="{00000000-0005-0000-0000-0000102D0000}"/>
    <cellStyle name="40% - Ênfase6 6 3 3" xfId="2147" xr:uid="{00000000-0005-0000-0000-0000112D0000}"/>
    <cellStyle name="40% - Ênfase6 6 3 3 2" xfId="4747" xr:uid="{00000000-0005-0000-0000-0000122D0000}"/>
    <cellStyle name="40% - Ênfase6 6 3 3 3" xfId="7326" xr:uid="{00000000-0005-0000-0000-0000132D0000}"/>
    <cellStyle name="40% - Ênfase6 6 3 3 4" xfId="9903" xr:uid="{00000000-0005-0000-0000-0000142D0000}"/>
    <cellStyle name="40% - Ênfase6 6 3 3 5" xfId="12481" xr:uid="{00000000-0005-0000-0000-0000152D0000}"/>
    <cellStyle name="40% - Ênfase6 6 3 3 6" xfId="15102" xr:uid="{00000000-0005-0000-0000-0000162D0000}"/>
    <cellStyle name="40% - Ênfase6 6 3 4" xfId="3249" xr:uid="{00000000-0005-0000-0000-0000172D0000}"/>
    <cellStyle name="40% - Ênfase6 6 3 5" xfId="5828" xr:uid="{00000000-0005-0000-0000-0000182D0000}"/>
    <cellStyle name="40% - Ênfase6 6 3 6" xfId="8405" xr:uid="{00000000-0005-0000-0000-0000192D0000}"/>
    <cellStyle name="40% - Ênfase6 6 3 7" xfId="10983" xr:uid="{00000000-0005-0000-0000-00001A2D0000}"/>
    <cellStyle name="40% - Ênfase6 6 3 8" xfId="13604" xr:uid="{00000000-0005-0000-0000-00001B2D0000}"/>
    <cellStyle name="40% - Ênfase6 6 4" xfId="2148" xr:uid="{00000000-0005-0000-0000-00001C2D0000}"/>
    <cellStyle name="40% - Ênfase6 6 4 2" xfId="4748" xr:uid="{00000000-0005-0000-0000-00001D2D0000}"/>
    <cellStyle name="40% - Ênfase6 6 4 3" xfId="7327" xr:uid="{00000000-0005-0000-0000-00001E2D0000}"/>
    <cellStyle name="40% - Ênfase6 6 4 4" xfId="9904" xr:uid="{00000000-0005-0000-0000-00001F2D0000}"/>
    <cellStyle name="40% - Ênfase6 6 4 5" xfId="12482" xr:uid="{00000000-0005-0000-0000-0000202D0000}"/>
    <cellStyle name="40% - Ênfase6 6 4 6" xfId="15103" xr:uid="{00000000-0005-0000-0000-0000212D0000}"/>
    <cellStyle name="40% - Ênfase6 6 5" xfId="2149" xr:uid="{00000000-0005-0000-0000-0000222D0000}"/>
    <cellStyle name="40% - Ênfase6 6 5 2" xfId="4749" xr:uid="{00000000-0005-0000-0000-0000232D0000}"/>
    <cellStyle name="40% - Ênfase6 6 5 3" xfId="7328" xr:uid="{00000000-0005-0000-0000-0000242D0000}"/>
    <cellStyle name="40% - Ênfase6 6 5 4" xfId="9905" xr:uid="{00000000-0005-0000-0000-0000252D0000}"/>
    <cellStyle name="40% - Ênfase6 6 5 5" xfId="12483" xr:uid="{00000000-0005-0000-0000-0000262D0000}"/>
    <cellStyle name="40% - Ênfase6 6 5 6" xfId="15104" xr:uid="{00000000-0005-0000-0000-0000272D0000}"/>
    <cellStyle name="40% - Ênfase6 6 6" xfId="2150" xr:uid="{00000000-0005-0000-0000-0000282D0000}"/>
    <cellStyle name="40% - Ênfase6 6 6 2" xfId="4750" xr:uid="{00000000-0005-0000-0000-0000292D0000}"/>
    <cellStyle name="40% - Ênfase6 6 6 3" xfId="7329" xr:uid="{00000000-0005-0000-0000-00002A2D0000}"/>
    <cellStyle name="40% - Ênfase6 6 6 4" xfId="9906" xr:uid="{00000000-0005-0000-0000-00002B2D0000}"/>
    <cellStyle name="40% - Ênfase6 6 6 5" xfId="12484" xr:uid="{00000000-0005-0000-0000-00002C2D0000}"/>
    <cellStyle name="40% - Ênfase6 6 6 6" xfId="15105" xr:uid="{00000000-0005-0000-0000-00002D2D0000}"/>
    <cellStyle name="40% - Ênfase6 6 7" xfId="2806" xr:uid="{00000000-0005-0000-0000-00002E2D0000}"/>
    <cellStyle name="40% - Ênfase6 6 8" xfId="5385" xr:uid="{00000000-0005-0000-0000-00002F2D0000}"/>
    <cellStyle name="40% - Ênfase6 6 9" xfId="7962" xr:uid="{00000000-0005-0000-0000-0000302D0000}"/>
    <cellStyle name="40% - Ênfase6 7" xfId="301" xr:uid="{00000000-0005-0000-0000-0000312D0000}"/>
    <cellStyle name="40% - Ênfase6 7 2" xfId="2151" xr:uid="{00000000-0005-0000-0000-0000322D0000}"/>
    <cellStyle name="40% - Ênfase6 7 2 2" xfId="4751" xr:uid="{00000000-0005-0000-0000-0000332D0000}"/>
    <cellStyle name="40% - Ênfase6 7 2 3" xfId="7330" xr:uid="{00000000-0005-0000-0000-0000342D0000}"/>
    <cellStyle name="40% - Ênfase6 7 2 4" xfId="9907" xr:uid="{00000000-0005-0000-0000-0000352D0000}"/>
    <cellStyle name="40% - Ênfase6 7 2 5" xfId="12485" xr:uid="{00000000-0005-0000-0000-0000362D0000}"/>
    <cellStyle name="40% - Ênfase6 7 2 6" xfId="15106" xr:uid="{00000000-0005-0000-0000-0000372D0000}"/>
    <cellStyle name="40% - Ênfase6 7 3" xfId="2152" xr:uid="{00000000-0005-0000-0000-0000382D0000}"/>
    <cellStyle name="40% - Ênfase6 7 3 2" xfId="4752" xr:uid="{00000000-0005-0000-0000-0000392D0000}"/>
    <cellStyle name="40% - Ênfase6 7 3 3" xfId="7331" xr:uid="{00000000-0005-0000-0000-00003A2D0000}"/>
    <cellStyle name="40% - Ênfase6 7 3 4" xfId="9908" xr:uid="{00000000-0005-0000-0000-00003B2D0000}"/>
    <cellStyle name="40% - Ênfase6 7 3 5" xfId="12486" xr:uid="{00000000-0005-0000-0000-00003C2D0000}"/>
    <cellStyle name="40% - Ênfase6 7 3 6" xfId="15107" xr:uid="{00000000-0005-0000-0000-00003D2D0000}"/>
    <cellStyle name="40% - Ênfase6 7 4" xfId="2153" xr:uid="{00000000-0005-0000-0000-00003E2D0000}"/>
    <cellStyle name="40% - Ênfase6 7 4 2" xfId="4753" xr:uid="{00000000-0005-0000-0000-00003F2D0000}"/>
    <cellStyle name="40% - Ênfase6 7 4 3" xfId="7332" xr:uid="{00000000-0005-0000-0000-0000402D0000}"/>
    <cellStyle name="40% - Ênfase6 7 4 4" xfId="9909" xr:uid="{00000000-0005-0000-0000-0000412D0000}"/>
    <cellStyle name="40% - Ênfase6 7 4 5" xfId="12487" xr:uid="{00000000-0005-0000-0000-0000422D0000}"/>
    <cellStyle name="40% - Ênfase6 7 4 6" xfId="15108" xr:uid="{00000000-0005-0000-0000-0000432D0000}"/>
    <cellStyle name="40% - Ênfase6 7 5" xfId="2902" xr:uid="{00000000-0005-0000-0000-0000442D0000}"/>
    <cellStyle name="40% - Ênfase6 7 6" xfId="5481" xr:uid="{00000000-0005-0000-0000-0000452D0000}"/>
    <cellStyle name="40% - Ênfase6 7 7" xfId="8058" xr:uid="{00000000-0005-0000-0000-0000462D0000}"/>
    <cellStyle name="40% - Ênfase6 7 8" xfId="10636" xr:uid="{00000000-0005-0000-0000-0000472D0000}"/>
    <cellStyle name="40% - Ênfase6 7 9" xfId="13257" xr:uid="{00000000-0005-0000-0000-0000482D0000}"/>
    <cellStyle name="40% - Ênfase6 8" xfId="522" xr:uid="{00000000-0005-0000-0000-0000492D0000}"/>
    <cellStyle name="40% - Ênfase6 8 2" xfId="2154" xr:uid="{00000000-0005-0000-0000-00004A2D0000}"/>
    <cellStyle name="40% - Ênfase6 8 2 2" xfId="4754" xr:uid="{00000000-0005-0000-0000-00004B2D0000}"/>
    <cellStyle name="40% - Ênfase6 8 2 3" xfId="7333" xr:uid="{00000000-0005-0000-0000-00004C2D0000}"/>
    <cellStyle name="40% - Ênfase6 8 2 4" xfId="9910" xr:uid="{00000000-0005-0000-0000-00004D2D0000}"/>
    <cellStyle name="40% - Ênfase6 8 2 5" xfId="12488" xr:uid="{00000000-0005-0000-0000-00004E2D0000}"/>
    <cellStyle name="40% - Ênfase6 8 2 6" xfId="15109" xr:uid="{00000000-0005-0000-0000-00004F2D0000}"/>
    <cellStyle name="40% - Ênfase6 8 3" xfId="2155" xr:uid="{00000000-0005-0000-0000-0000502D0000}"/>
    <cellStyle name="40% - Ênfase6 8 3 2" xfId="4755" xr:uid="{00000000-0005-0000-0000-0000512D0000}"/>
    <cellStyle name="40% - Ênfase6 8 3 3" xfId="7334" xr:uid="{00000000-0005-0000-0000-0000522D0000}"/>
    <cellStyle name="40% - Ênfase6 8 3 4" xfId="9911" xr:uid="{00000000-0005-0000-0000-0000532D0000}"/>
    <cellStyle name="40% - Ênfase6 8 3 5" xfId="12489" xr:uid="{00000000-0005-0000-0000-0000542D0000}"/>
    <cellStyle name="40% - Ênfase6 8 3 6" xfId="15110" xr:uid="{00000000-0005-0000-0000-0000552D0000}"/>
    <cellStyle name="40% - Ênfase6 8 4" xfId="2156" xr:uid="{00000000-0005-0000-0000-0000562D0000}"/>
    <cellStyle name="40% - Ênfase6 8 4 2" xfId="4756" xr:uid="{00000000-0005-0000-0000-0000572D0000}"/>
    <cellStyle name="40% - Ênfase6 8 4 3" xfId="7335" xr:uid="{00000000-0005-0000-0000-0000582D0000}"/>
    <cellStyle name="40% - Ênfase6 8 4 4" xfId="9912" xr:uid="{00000000-0005-0000-0000-0000592D0000}"/>
    <cellStyle name="40% - Ênfase6 8 4 5" xfId="12490" xr:uid="{00000000-0005-0000-0000-00005A2D0000}"/>
    <cellStyle name="40% - Ênfase6 8 4 6" xfId="15111" xr:uid="{00000000-0005-0000-0000-00005B2D0000}"/>
    <cellStyle name="40% - Ênfase6 8 5" xfId="3123" xr:uid="{00000000-0005-0000-0000-00005C2D0000}"/>
    <cellStyle name="40% - Ênfase6 8 6" xfId="5702" xr:uid="{00000000-0005-0000-0000-00005D2D0000}"/>
    <cellStyle name="40% - Ênfase6 8 7" xfId="8279" xr:uid="{00000000-0005-0000-0000-00005E2D0000}"/>
    <cellStyle name="40% - Ênfase6 8 8" xfId="10857" xr:uid="{00000000-0005-0000-0000-00005F2D0000}"/>
    <cellStyle name="40% - Ênfase6 8 9" xfId="13478" xr:uid="{00000000-0005-0000-0000-0000602D0000}"/>
    <cellStyle name="40% - Ênfase6 9" xfId="2157" xr:uid="{00000000-0005-0000-0000-0000612D0000}"/>
    <cellStyle name="40% - Ênfase6 9 2" xfId="4757" xr:uid="{00000000-0005-0000-0000-0000622D0000}"/>
    <cellStyle name="40% - Ênfase6 9 3" xfId="7336" xr:uid="{00000000-0005-0000-0000-0000632D0000}"/>
    <cellStyle name="40% - Ênfase6 9 4" xfId="9913" xr:uid="{00000000-0005-0000-0000-0000642D0000}"/>
    <cellStyle name="40% - Ênfase6 9 5" xfId="12491" xr:uid="{00000000-0005-0000-0000-0000652D0000}"/>
    <cellStyle name="40% - Ênfase6 9 6" xfId="15112" xr:uid="{00000000-0005-0000-0000-0000662D0000}"/>
    <cellStyle name="60% - Ênfase1 2" xfId="64" xr:uid="{00000000-0005-0000-0000-0000672D0000}"/>
    <cellStyle name="60% - Ênfase1 3" xfId="12984" xr:uid="{00000000-0005-0000-0000-0000682D0000}"/>
    <cellStyle name="60% - Ênfase2 2" xfId="65" xr:uid="{00000000-0005-0000-0000-0000692D0000}"/>
    <cellStyle name="60% - Ênfase2 3" xfId="12985" xr:uid="{00000000-0005-0000-0000-00006A2D0000}"/>
    <cellStyle name="60% - Ênfase3 2" xfId="66" xr:uid="{00000000-0005-0000-0000-00006B2D0000}"/>
    <cellStyle name="60% - Ênfase3 3" xfId="12986" xr:uid="{00000000-0005-0000-0000-00006C2D0000}"/>
    <cellStyle name="60% - Ênfase4 2" xfId="67" xr:uid="{00000000-0005-0000-0000-00006D2D0000}"/>
    <cellStyle name="60% - Ênfase4 3" xfId="12987" xr:uid="{00000000-0005-0000-0000-00006E2D0000}"/>
    <cellStyle name="60% - Ênfase5 2" xfId="68" xr:uid="{00000000-0005-0000-0000-00006F2D0000}"/>
    <cellStyle name="60% - Ênfase5 3" xfId="12988" xr:uid="{00000000-0005-0000-0000-0000702D0000}"/>
    <cellStyle name="60% - Ênfase6 2" xfId="69" xr:uid="{00000000-0005-0000-0000-0000712D0000}"/>
    <cellStyle name="60% - Ênfase6 3" xfId="12989" xr:uid="{00000000-0005-0000-0000-0000722D0000}"/>
    <cellStyle name="60% - Ênfase6 37" xfId="2" xr:uid="{00000000-0005-0000-0000-0000732D0000}"/>
    <cellStyle name="Bom" xfId="23" builtinId="26" customBuiltin="1"/>
    <cellStyle name="Bom 2" xfId="12990" xr:uid="{00000000-0005-0000-0000-0000752D0000}"/>
    <cellStyle name="Cálculo" xfId="26" builtinId="22" customBuiltin="1"/>
    <cellStyle name="Cálculo 2" xfId="12991" xr:uid="{00000000-0005-0000-0000-0000772D0000}"/>
    <cellStyle name="Célula de Verificação" xfId="28" builtinId="23" customBuiltin="1"/>
    <cellStyle name="Célula de Verificação 2" xfId="12992" xr:uid="{00000000-0005-0000-0000-0000792D0000}"/>
    <cellStyle name="Célula Vinculada" xfId="27" builtinId="24" customBuiltin="1"/>
    <cellStyle name="Célula Vinculada 2" xfId="12993" xr:uid="{00000000-0005-0000-0000-00007B2D0000}"/>
    <cellStyle name="Ênfase1" xfId="32" builtinId="29" customBuiltin="1"/>
    <cellStyle name="Ênfase1 2" xfId="12994" xr:uid="{00000000-0005-0000-0000-00007D2D0000}"/>
    <cellStyle name="Ênfase2" xfId="35" builtinId="33" customBuiltin="1"/>
    <cellStyle name="Ênfase2 2" xfId="12995" xr:uid="{00000000-0005-0000-0000-00007F2D0000}"/>
    <cellStyle name="Ênfase3" xfId="38" builtinId="37" customBuiltin="1"/>
    <cellStyle name="Ênfase3 2" xfId="12996" xr:uid="{00000000-0005-0000-0000-0000812D0000}"/>
    <cellStyle name="Ênfase4" xfId="41" builtinId="41" customBuiltin="1"/>
    <cellStyle name="Ênfase4 2" xfId="12997" xr:uid="{00000000-0005-0000-0000-0000832D0000}"/>
    <cellStyle name="Ênfase5" xfId="44" builtinId="45" customBuiltin="1"/>
    <cellStyle name="Ênfase5 2" xfId="12998" xr:uid="{00000000-0005-0000-0000-0000852D0000}"/>
    <cellStyle name="Ênfase6" xfId="47" builtinId="49" customBuiltin="1"/>
    <cellStyle name="Ênfase6 2" xfId="12999" xr:uid="{00000000-0005-0000-0000-0000872D0000}"/>
    <cellStyle name="Entrada" xfId="25" builtinId="20" customBuiltin="1"/>
    <cellStyle name="Entrada 2" xfId="13000" xr:uid="{00000000-0005-0000-0000-0000892D0000}"/>
    <cellStyle name="Excel Built-in Excel Built-in Excel Built-in Excel Built-in Excel Built-in Excel Built-in Excel Built-in Excel Built-in Separador de milhares 4" xfId="3" xr:uid="{00000000-0005-0000-0000-00008A2D0000}"/>
    <cellStyle name="Excel Built-in Excel Built-in Excel Built-in Excel Built-in Excel Built-in Excel Built-in Excel Built-in Separador de milhares 4" xfId="4" xr:uid="{00000000-0005-0000-0000-00008B2D0000}"/>
    <cellStyle name="Excel Built-in Normal" xfId="5" xr:uid="{00000000-0005-0000-0000-00008C2D0000}"/>
    <cellStyle name="Excel Built-in Normal 1" xfId="6" xr:uid="{00000000-0005-0000-0000-00008D2D0000}"/>
    <cellStyle name="Excel_BuiltIn_Comma" xfId="7" xr:uid="{00000000-0005-0000-0000-00008E2D0000}"/>
    <cellStyle name="Heading" xfId="8" xr:uid="{00000000-0005-0000-0000-00008F2D0000}"/>
    <cellStyle name="Heading1" xfId="9" xr:uid="{00000000-0005-0000-0000-0000902D0000}"/>
    <cellStyle name="Moeda" xfId="15608" builtinId="4"/>
    <cellStyle name="Moeda 10" xfId="13001" xr:uid="{00000000-0005-0000-0000-0000932D0000}"/>
    <cellStyle name="Moeda 11" xfId="13020" xr:uid="{00000000-0005-0000-0000-0000942D0000}"/>
    <cellStyle name="Moeda 2" xfId="61" xr:uid="{00000000-0005-0000-0000-0000952D0000}"/>
    <cellStyle name="Moeda 2 2" xfId="2667" xr:uid="{00000000-0005-0000-0000-0000962D0000}"/>
    <cellStyle name="Moeda 2 3" xfId="5246" xr:uid="{00000000-0005-0000-0000-0000972D0000}"/>
    <cellStyle name="Moeda 2 4" xfId="7823" xr:uid="{00000000-0005-0000-0000-0000982D0000}"/>
    <cellStyle name="Moeda 2 5" xfId="10401" xr:uid="{00000000-0005-0000-0000-0000992D0000}"/>
    <cellStyle name="Moeda 2 6" xfId="13022" xr:uid="{00000000-0005-0000-0000-00009A2D0000}"/>
    <cellStyle name="Moeda 3" xfId="208" xr:uid="{00000000-0005-0000-0000-00009B2D0000}"/>
    <cellStyle name="Moeda 3 2" xfId="2809" xr:uid="{00000000-0005-0000-0000-00009C2D0000}"/>
    <cellStyle name="Moeda 3 3" xfId="5388" xr:uid="{00000000-0005-0000-0000-00009D2D0000}"/>
    <cellStyle name="Moeda 3 4" xfId="7965" xr:uid="{00000000-0005-0000-0000-00009E2D0000}"/>
    <cellStyle name="Moeda 3 5" xfId="10543" xr:uid="{00000000-0005-0000-0000-00009F2D0000}"/>
    <cellStyle name="Moeda 3 6" xfId="13164" xr:uid="{00000000-0005-0000-0000-0000A02D0000}"/>
    <cellStyle name="Moeda 4" xfId="2158" xr:uid="{00000000-0005-0000-0000-0000A12D0000}"/>
    <cellStyle name="Moeda 4 2" xfId="4758" xr:uid="{00000000-0005-0000-0000-0000A22D0000}"/>
    <cellStyle name="Moeda 4 3" xfId="7337" xr:uid="{00000000-0005-0000-0000-0000A32D0000}"/>
    <cellStyle name="Moeda 4 4" xfId="9914" xr:uid="{00000000-0005-0000-0000-0000A42D0000}"/>
    <cellStyle name="Moeda 4 5" xfId="12492" xr:uid="{00000000-0005-0000-0000-0000A52D0000}"/>
    <cellStyle name="Moeda 4 6" xfId="15113" xr:uid="{00000000-0005-0000-0000-0000A62D0000}"/>
    <cellStyle name="Moeda 5" xfId="57" xr:uid="{00000000-0005-0000-0000-0000A72D0000}"/>
    <cellStyle name="Moeda 6" xfId="2665" xr:uid="{00000000-0005-0000-0000-0000A82D0000}"/>
    <cellStyle name="Moeda 7" xfId="5244" xr:uid="{00000000-0005-0000-0000-0000A92D0000}"/>
    <cellStyle name="Moeda 8" xfId="7821" xr:uid="{00000000-0005-0000-0000-0000AA2D0000}"/>
    <cellStyle name="Moeda 9" xfId="10399" xr:uid="{00000000-0005-0000-0000-0000AB2D0000}"/>
    <cellStyle name="Neutra 2" xfId="75" xr:uid="{00000000-0005-0000-0000-0000AD2D0000}"/>
    <cellStyle name="Neutro" xfId="5238" builtinId="28"/>
    <cellStyle name="Normal" xfId="0" builtinId="0"/>
    <cellStyle name="Normal 10" xfId="2159" xr:uid="{00000000-0005-0000-0000-0000AF2D0000}"/>
    <cellStyle name="Normal 11" xfId="59" xr:uid="{00000000-0005-0000-0000-0000B02D0000}"/>
    <cellStyle name="Normal 11 42 2" xfId="2160" xr:uid="{00000000-0005-0000-0000-0000B12D0000}"/>
    <cellStyle name="Normal 12" xfId="50" xr:uid="{00000000-0005-0000-0000-0000B22D0000}"/>
    <cellStyle name="Normal 13" xfId="2661" xr:uid="{00000000-0005-0000-0000-0000B32D0000}"/>
    <cellStyle name="Normal 14" xfId="5239" xr:uid="{00000000-0005-0000-0000-0000B42D0000}"/>
    <cellStyle name="Normal 15" xfId="7817" xr:uid="{00000000-0005-0000-0000-0000B52D0000}"/>
    <cellStyle name="Normal 15 2" xfId="15606" xr:uid="{00000000-0005-0000-0000-0000B62D0000}"/>
    <cellStyle name="Normal 16" xfId="10395" xr:uid="{00000000-0005-0000-0000-0000B72D0000}"/>
    <cellStyle name="Normal 17" xfId="13016" xr:uid="{00000000-0005-0000-0000-0000B82D0000}"/>
    <cellStyle name="Normal 18" xfId="15594" xr:uid="{00000000-0005-0000-0000-0000B92D0000}"/>
    <cellStyle name="Normal 19" xfId="15597" xr:uid="{00000000-0005-0000-0000-0000BA2D0000}"/>
    <cellStyle name="Normal 2" xfId="10" xr:uid="{00000000-0005-0000-0000-0000BB2D0000}"/>
    <cellStyle name="Normal 2 1" xfId="2161" xr:uid="{00000000-0005-0000-0000-0000BC2D0000}"/>
    <cellStyle name="Normal 2 10" xfId="2162" xr:uid="{00000000-0005-0000-0000-0000BD2D0000}"/>
    <cellStyle name="Normal 2 10 2" xfId="4759" xr:uid="{00000000-0005-0000-0000-0000BE2D0000}"/>
    <cellStyle name="Normal 2 10 3" xfId="7338" xr:uid="{00000000-0005-0000-0000-0000BF2D0000}"/>
    <cellStyle name="Normal 2 10 4" xfId="9915" xr:uid="{00000000-0005-0000-0000-0000C02D0000}"/>
    <cellStyle name="Normal 2 10 5" xfId="12493" xr:uid="{00000000-0005-0000-0000-0000C12D0000}"/>
    <cellStyle name="Normal 2 10 6" xfId="15114" xr:uid="{00000000-0005-0000-0000-0000C22D0000}"/>
    <cellStyle name="Normal 2 11" xfId="70" xr:uid="{00000000-0005-0000-0000-0000C32D0000}"/>
    <cellStyle name="Normal 2 12" xfId="2680" xr:uid="{00000000-0005-0000-0000-0000C42D0000}"/>
    <cellStyle name="Normal 2 13" xfId="5259" xr:uid="{00000000-0005-0000-0000-0000C52D0000}"/>
    <cellStyle name="Normal 2 14" xfId="7836" xr:uid="{00000000-0005-0000-0000-0000C62D0000}"/>
    <cellStyle name="Normal 2 14 10" xfId="2163" xr:uid="{00000000-0005-0000-0000-0000C72D0000}"/>
    <cellStyle name="Normal 2 15" xfId="10414" xr:uid="{00000000-0005-0000-0000-0000C82D0000}"/>
    <cellStyle name="Normal 2 16" xfId="13035" xr:uid="{00000000-0005-0000-0000-0000C92D0000}"/>
    <cellStyle name="Normal 2 17" xfId="15595" xr:uid="{00000000-0005-0000-0000-0000CA2D0000}"/>
    <cellStyle name="Normal 2 18" xfId="15598" xr:uid="{00000000-0005-0000-0000-0000CB2D0000}"/>
    <cellStyle name="Normal 2 19" xfId="15600" xr:uid="{00000000-0005-0000-0000-0000CC2D0000}"/>
    <cellStyle name="Normal 2 2" xfId="126" xr:uid="{00000000-0005-0000-0000-0000CD2D0000}"/>
    <cellStyle name="Normal 2 2 10" xfId="7887" xr:uid="{00000000-0005-0000-0000-0000CE2D0000}"/>
    <cellStyle name="Normal 2 2 11" xfId="10465" xr:uid="{00000000-0005-0000-0000-0000CF2D0000}"/>
    <cellStyle name="Normal 2 2 12" xfId="13086" xr:uid="{00000000-0005-0000-0000-0000D02D0000}"/>
    <cellStyle name="Normal 2 2 13" xfId="15596" xr:uid="{00000000-0005-0000-0000-0000D12D0000}"/>
    <cellStyle name="Normal 2 2 14" xfId="15599" xr:uid="{00000000-0005-0000-0000-0000D22D0000}"/>
    <cellStyle name="Normal 2 2 15" xfId="15601" xr:uid="{00000000-0005-0000-0000-0000D32D0000}"/>
    <cellStyle name="Normal 2 2 16" xfId="15603" xr:uid="{00000000-0005-0000-0000-0000D42D0000}"/>
    <cellStyle name="Normal 2 2 17" xfId="15605" xr:uid="{00000000-0005-0000-0000-0000D52D0000}"/>
    <cellStyle name="Normal 2 2 2" xfId="226" xr:uid="{00000000-0005-0000-0000-0000D62D0000}"/>
    <cellStyle name="Normal 2 2 2 10" xfId="10561" xr:uid="{00000000-0005-0000-0000-0000D72D0000}"/>
    <cellStyle name="Normal 2 2 2 11" xfId="13182" xr:uid="{00000000-0005-0000-0000-0000D82D0000}"/>
    <cellStyle name="Normal 2 2 2 2" xfId="447" xr:uid="{00000000-0005-0000-0000-0000D92D0000}"/>
    <cellStyle name="Normal 2 2 2 2 2" xfId="2164" xr:uid="{00000000-0005-0000-0000-0000DA2D0000}"/>
    <cellStyle name="Normal 2 2 2 2 2 2" xfId="4760" xr:uid="{00000000-0005-0000-0000-0000DB2D0000}"/>
    <cellStyle name="Normal 2 2 2 2 2 3" xfId="7339" xr:uid="{00000000-0005-0000-0000-0000DC2D0000}"/>
    <cellStyle name="Normal 2 2 2 2 2 4" xfId="9916" xr:uid="{00000000-0005-0000-0000-0000DD2D0000}"/>
    <cellStyle name="Normal 2 2 2 2 2 5" xfId="12494" xr:uid="{00000000-0005-0000-0000-0000DE2D0000}"/>
    <cellStyle name="Normal 2 2 2 2 2 6" xfId="15115" xr:uid="{00000000-0005-0000-0000-0000DF2D0000}"/>
    <cellStyle name="Normal 2 2 2 2 3" xfId="2165" xr:uid="{00000000-0005-0000-0000-0000E02D0000}"/>
    <cellStyle name="Normal 2 2 2 2 3 2" xfId="4761" xr:uid="{00000000-0005-0000-0000-0000E12D0000}"/>
    <cellStyle name="Normal 2 2 2 2 3 3" xfId="7340" xr:uid="{00000000-0005-0000-0000-0000E22D0000}"/>
    <cellStyle name="Normal 2 2 2 2 3 4" xfId="9917" xr:uid="{00000000-0005-0000-0000-0000E32D0000}"/>
    <cellStyle name="Normal 2 2 2 2 3 5" xfId="12495" xr:uid="{00000000-0005-0000-0000-0000E42D0000}"/>
    <cellStyle name="Normal 2 2 2 2 3 6" xfId="15116" xr:uid="{00000000-0005-0000-0000-0000E52D0000}"/>
    <cellStyle name="Normal 2 2 2 2 4" xfId="2166" xr:uid="{00000000-0005-0000-0000-0000E62D0000}"/>
    <cellStyle name="Normal 2 2 2 2 4 2" xfId="4762" xr:uid="{00000000-0005-0000-0000-0000E72D0000}"/>
    <cellStyle name="Normal 2 2 2 2 4 3" xfId="7341" xr:uid="{00000000-0005-0000-0000-0000E82D0000}"/>
    <cellStyle name="Normal 2 2 2 2 4 4" xfId="9918" xr:uid="{00000000-0005-0000-0000-0000E92D0000}"/>
    <cellStyle name="Normal 2 2 2 2 4 5" xfId="12496" xr:uid="{00000000-0005-0000-0000-0000EA2D0000}"/>
    <cellStyle name="Normal 2 2 2 2 4 6" xfId="15117" xr:uid="{00000000-0005-0000-0000-0000EB2D0000}"/>
    <cellStyle name="Normal 2 2 2 2 5" xfId="3048" xr:uid="{00000000-0005-0000-0000-0000EC2D0000}"/>
    <cellStyle name="Normal 2 2 2 2 6" xfId="5627" xr:uid="{00000000-0005-0000-0000-0000ED2D0000}"/>
    <cellStyle name="Normal 2 2 2 2 7" xfId="8204" xr:uid="{00000000-0005-0000-0000-0000EE2D0000}"/>
    <cellStyle name="Normal 2 2 2 2 8" xfId="10782" xr:uid="{00000000-0005-0000-0000-0000EF2D0000}"/>
    <cellStyle name="Normal 2 2 2 2 9" xfId="13403" xr:uid="{00000000-0005-0000-0000-0000F02D0000}"/>
    <cellStyle name="Normal 2 2 2 3" xfId="668" xr:uid="{00000000-0005-0000-0000-0000F12D0000}"/>
    <cellStyle name="Normal 2 2 2 3 2" xfId="2167" xr:uid="{00000000-0005-0000-0000-0000F22D0000}"/>
    <cellStyle name="Normal 2 2 2 3 2 2" xfId="4763" xr:uid="{00000000-0005-0000-0000-0000F32D0000}"/>
    <cellStyle name="Normal 2 2 2 3 2 3" xfId="7342" xr:uid="{00000000-0005-0000-0000-0000F42D0000}"/>
    <cellStyle name="Normal 2 2 2 3 2 4" xfId="9919" xr:uid="{00000000-0005-0000-0000-0000F52D0000}"/>
    <cellStyle name="Normal 2 2 2 3 2 5" xfId="12497" xr:uid="{00000000-0005-0000-0000-0000F62D0000}"/>
    <cellStyle name="Normal 2 2 2 3 2 6" xfId="15118" xr:uid="{00000000-0005-0000-0000-0000F72D0000}"/>
    <cellStyle name="Normal 2 2 2 3 3" xfId="2168" xr:uid="{00000000-0005-0000-0000-0000F82D0000}"/>
    <cellStyle name="Normal 2 2 2 3 3 2" xfId="4764" xr:uid="{00000000-0005-0000-0000-0000F92D0000}"/>
    <cellStyle name="Normal 2 2 2 3 3 3" xfId="7343" xr:uid="{00000000-0005-0000-0000-0000FA2D0000}"/>
    <cellStyle name="Normal 2 2 2 3 3 4" xfId="9920" xr:uid="{00000000-0005-0000-0000-0000FB2D0000}"/>
    <cellStyle name="Normal 2 2 2 3 3 5" xfId="12498" xr:uid="{00000000-0005-0000-0000-0000FC2D0000}"/>
    <cellStyle name="Normal 2 2 2 3 3 6" xfId="15119" xr:uid="{00000000-0005-0000-0000-0000FD2D0000}"/>
    <cellStyle name="Normal 2 2 2 3 4" xfId="3269" xr:uid="{00000000-0005-0000-0000-0000FE2D0000}"/>
    <cellStyle name="Normal 2 2 2 3 5" xfId="5848" xr:uid="{00000000-0005-0000-0000-0000FF2D0000}"/>
    <cellStyle name="Normal 2 2 2 3 6" xfId="8425" xr:uid="{00000000-0005-0000-0000-0000002E0000}"/>
    <cellStyle name="Normal 2 2 2 3 7" xfId="11003" xr:uid="{00000000-0005-0000-0000-0000012E0000}"/>
    <cellStyle name="Normal 2 2 2 3 8" xfId="13624" xr:uid="{00000000-0005-0000-0000-0000022E0000}"/>
    <cellStyle name="Normal 2 2 2 4" xfId="2169" xr:uid="{00000000-0005-0000-0000-0000032E0000}"/>
    <cellStyle name="Normal 2 2 2 4 2" xfId="4765" xr:uid="{00000000-0005-0000-0000-0000042E0000}"/>
    <cellStyle name="Normal 2 2 2 4 3" xfId="7344" xr:uid="{00000000-0005-0000-0000-0000052E0000}"/>
    <cellStyle name="Normal 2 2 2 4 4" xfId="9921" xr:uid="{00000000-0005-0000-0000-0000062E0000}"/>
    <cellStyle name="Normal 2 2 2 4 5" xfId="12499" xr:uid="{00000000-0005-0000-0000-0000072E0000}"/>
    <cellStyle name="Normal 2 2 2 4 6" xfId="15120" xr:uid="{00000000-0005-0000-0000-0000082E0000}"/>
    <cellStyle name="Normal 2 2 2 5" xfId="2170" xr:uid="{00000000-0005-0000-0000-0000092E0000}"/>
    <cellStyle name="Normal 2 2 2 5 2" xfId="4766" xr:uid="{00000000-0005-0000-0000-00000A2E0000}"/>
    <cellStyle name="Normal 2 2 2 5 3" xfId="7345" xr:uid="{00000000-0005-0000-0000-00000B2E0000}"/>
    <cellStyle name="Normal 2 2 2 5 4" xfId="9922" xr:uid="{00000000-0005-0000-0000-00000C2E0000}"/>
    <cellStyle name="Normal 2 2 2 5 5" xfId="12500" xr:uid="{00000000-0005-0000-0000-00000D2E0000}"/>
    <cellStyle name="Normal 2 2 2 5 6" xfId="15121" xr:uid="{00000000-0005-0000-0000-00000E2E0000}"/>
    <cellStyle name="Normal 2 2 2 6" xfId="2171" xr:uid="{00000000-0005-0000-0000-00000F2E0000}"/>
    <cellStyle name="Normal 2 2 2 6 2" xfId="4767" xr:uid="{00000000-0005-0000-0000-0000102E0000}"/>
    <cellStyle name="Normal 2 2 2 6 3" xfId="7346" xr:uid="{00000000-0005-0000-0000-0000112E0000}"/>
    <cellStyle name="Normal 2 2 2 6 4" xfId="9923" xr:uid="{00000000-0005-0000-0000-0000122E0000}"/>
    <cellStyle name="Normal 2 2 2 6 5" xfId="12501" xr:uid="{00000000-0005-0000-0000-0000132E0000}"/>
    <cellStyle name="Normal 2 2 2 6 6" xfId="15122" xr:uid="{00000000-0005-0000-0000-0000142E0000}"/>
    <cellStyle name="Normal 2 2 2 7" xfId="2827" xr:uid="{00000000-0005-0000-0000-0000152E0000}"/>
    <cellStyle name="Normal 2 2 2 8" xfId="5406" xr:uid="{00000000-0005-0000-0000-0000162E0000}"/>
    <cellStyle name="Normal 2 2 2 9" xfId="7983" xr:uid="{00000000-0005-0000-0000-0000172E0000}"/>
    <cellStyle name="Normal 2 2 3" xfId="352" xr:uid="{00000000-0005-0000-0000-0000182E0000}"/>
    <cellStyle name="Normal 2 2 3 10" xfId="10687" xr:uid="{00000000-0005-0000-0000-0000192E0000}"/>
    <cellStyle name="Normal 2 2 3 11" xfId="13308" xr:uid="{00000000-0005-0000-0000-00001A2E0000}"/>
    <cellStyle name="Normal 2 2 3 2" xfId="2172" xr:uid="{00000000-0005-0000-0000-00001B2E0000}"/>
    <cellStyle name="Normal 2 2 3 2 2" xfId="4768" xr:uid="{00000000-0005-0000-0000-00001C2E0000}"/>
    <cellStyle name="Normal 2 2 3 2 3" xfId="7347" xr:uid="{00000000-0005-0000-0000-00001D2E0000}"/>
    <cellStyle name="Normal 2 2 3 2 4" xfId="9924" xr:uid="{00000000-0005-0000-0000-00001E2E0000}"/>
    <cellStyle name="Normal 2 2 3 2 5" xfId="12502" xr:uid="{00000000-0005-0000-0000-00001F2E0000}"/>
    <cellStyle name="Normal 2 2 3 2 6" xfId="15123" xr:uid="{00000000-0005-0000-0000-0000202E0000}"/>
    <cellStyle name="Normal 2 2 3 3" xfId="2173" xr:uid="{00000000-0005-0000-0000-0000212E0000}"/>
    <cellStyle name="Normal 2 2 3 3 2" xfId="4769" xr:uid="{00000000-0005-0000-0000-0000222E0000}"/>
    <cellStyle name="Normal 2 2 3 3 3" xfId="7348" xr:uid="{00000000-0005-0000-0000-0000232E0000}"/>
    <cellStyle name="Normal 2 2 3 3 4" xfId="9925" xr:uid="{00000000-0005-0000-0000-0000242E0000}"/>
    <cellStyle name="Normal 2 2 3 3 5" xfId="12503" xr:uid="{00000000-0005-0000-0000-0000252E0000}"/>
    <cellStyle name="Normal 2 2 3 3 6" xfId="15124" xr:uid="{00000000-0005-0000-0000-0000262E0000}"/>
    <cellStyle name="Normal 2 2 3 4" xfId="2174" xr:uid="{00000000-0005-0000-0000-0000272E0000}"/>
    <cellStyle name="Normal 2 2 3 4 2" xfId="4770" xr:uid="{00000000-0005-0000-0000-0000282E0000}"/>
    <cellStyle name="Normal 2 2 3 4 3" xfId="7349" xr:uid="{00000000-0005-0000-0000-0000292E0000}"/>
    <cellStyle name="Normal 2 2 3 4 4" xfId="9926" xr:uid="{00000000-0005-0000-0000-00002A2E0000}"/>
    <cellStyle name="Normal 2 2 3 4 5" xfId="12504" xr:uid="{00000000-0005-0000-0000-00002B2E0000}"/>
    <cellStyle name="Normal 2 2 3 4 6" xfId="15125" xr:uid="{00000000-0005-0000-0000-00002C2E0000}"/>
    <cellStyle name="Normal 2 2 3 5" xfId="2175" xr:uid="{00000000-0005-0000-0000-00002D2E0000}"/>
    <cellStyle name="Normal 2 2 3 5 2" xfId="4771" xr:uid="{00000000-0005-0000-0000-00002E2E0000}"/>
    <cellStyle name="Normal 2 2 3 5 3" xfId="7350" xr:uid="{00000000-0005-0000-0000-00002F2E0000}"/>
    <cellStyle name="Normal 2 2 3 5 4" xfId="9927" xr:uid="{00000000-0005-0000-0000-0000302E0000}"/>
    <cellStyle name="Normal 2 2 3 5 5" xfId="12505" xr:uid="{00000000-0005-0000-0000-0000312E0000}"/>
    <cellStyle name="Normal 2 2 3 5 6" xfId="15126" xr:uid="{00000000-0005-0000-0000-0000322E0000}"/>
    <cellStyle name="Normal 2 2 3 6" xfId="2652" xr:uid="{00000000-0005-0000-0000-0000332E0000}"/>
    <cellStyle name="Normal 2 2 3 7" xfId="2953" xr:uid="{00000000-0005-0000-0000-0000342E0000}"/>
    <cellStyle name="Normal 2 2 3 8" xfId="5532" xr:uid="{00000000-0005-0000-0000-0000352E0000}"/>
    <cellStyle name="Normal 2 2 3 9" xfId="8109" xr:uid="{00000000-0005-0000-0000-0000362E0000}"/>
    <cellStyle name="Normal 2 2 4" xfId="573" xr:uid="{00000000-0005-0000-0000-0000372E0000}"/>
    <cellStyle name="Normal 2 2 4 2" xfId="2176" xr:uid="{00000000-0005-0000-0000-0000382E0000}"/>
    <cellStyle name="Normal 2 2 4 2 2" xfId="4772" xr:uid="{00000000-0005-0000-0000-0000392E0000}"/>
    <cellStyle name="Normal 2 2 4 2 3" xfId="7351" xr:uid="{00000000-0005-0000-0000-00003A2E0000}"/>
    <cellStyle name="Normal 2 2 4 2 4" xfId="9928" xr:uid="{00000000-0005-0000-0000-00003B2E0000}"/>
    <cellStyle name="Normal 2 2 4 2 5" xfId="12506" xr:uid="{00000000-0005-0000-0000-00003C2E0000}"/>
    <cellStyle name="Normal 2 2 4 2 6" xfId="15127" xr:uid="{00000000-0005-0000-0000-00003D2E0000}"/>
    <cellStyle name="Normal 2 2 4 3" xfId="2177" xr:uid="{00000000-0005-0000-0000-00003E2E0000}"/>
    <cellStyle name="Normal 2 2 4 3 2" xfId="4773" xr:uid="{00000000-0005-0000-0000-00003F2E0000}"/>
    <cellStyle name="Normal 2 2 4 3 3" xfId="7352" xr:uid="{00000000-0005-0000-0000-0000402E0000}"/>
    <cellStyle name="Normal 2 2 4 3 4" xfId="9929" xr:uid="{00000000-0005-0000-0000-0000412E0000}"/>
    <cellStyle name="Normal 2 2 4 3 5" xfId="12507" xr:uid="{00000000-0005-0000-0000-0000422E0000}"/>
    <cellStyle name="Normal 2 2 4 3 6" xfId="15128" xr:uid="{00000000-0005-0000-0000-0000432E0000}"/>
    <cellStyle name="Normal 2 2 4 4" xfId="2178" xr:uid="{00000000-0005-0000-0000-0000442E0000}"/>
    <cellStyle name="Normal 2 2 4 4 2" xfId="4774" xr:uid="{00000000-0005-0000-0000-0000452E0000}"/>
    <cellStyle name="Normal 2 2 4 4 3" xfId="7353" xr:uid="{00000000-0005-0000-0000-0000462E0000}"/>
    <cellStyle name="Normal 2 2 4 4 4" xfId="9930" xr:uid="{00000000-0005-0000-0000-0000472E0000}"/>
    <cellStyle name="Normal 2 2 4 4 5" xfId="12508" xr:uid="{00000000-0005-0000-0000-0000482E0000}"/>
    <cellStyle name="Normal 2 2 4 4 6" xfId="15129" xr:uid="{00000000-0005-0000-0000-0000492E0000}"/>
    <cellStyle name="Normal 2 2 4 5" xfId="3174" xr:uid="{00000000-0005-0000-0000-00004A2E0000}"/>
    <cellStyle name="Normal 2 2 4 6" xfId="5753" xr:uid="{00000000-0005-0000-0000-00004B2E0000}"/>
    <cellStyle name="Normal 2 2 4 7" xfId="8330" xr:uid="{00000000-0005-0000-0000-00004C2E0000}"/>
    <cellStyle name="Normal 2 2 4 8" xfId="10908" xr:uid="{00000000-0005-0000-0000-00004D2E0000}"/>
    <cellStyle name="Normal 2 2 4 9" xfId="13529" xr:uid="{00000000-0005-0000-0000-00004E2E0000}"/>
    <cellStyle name="Normal 2 2 5" xfId="2179" xr:uid="{00000000-0005-0000-0000-00004F2E0000}"/>
    <cellStyle name="Normal 2 2 5 2" xfId="4775" xr:uid="{00000000-0005-0000-0000-0000502E0000}"/>
    <cellStyle name="Normal 2 2 5 3" xfId="7354" xr:uid="{00000000-0005-0000-0000-0000512E0000}"/>
    <cellStyle name="Normal 2 2 5 4" xfId="9931" xr:uid="{00000000-0005-0000-0000-0000522E0000}"/>
    <cellStyle name="Normal 2 2 5 5" xfId="12509" xr:uid="{00000000-0005-0000-0000-0000532E0000}"/>
    <cellStyle name="Normal 2 2 5 6" xfId="15130" xr:uid="{00000000-0005-0000-0000-0000542E0000}"/>
    <cellStyle name="Normal 2 2 6" xfId="2180" xr:uid="{00000000-0005-0000-0000-0000552E0000}"/>
    <cellStyle name="Normal 2 2 6 2" xfId="4776" xr:uid="{00000000-0005-0000-0000-0000562E0000}"/>
    <cellStyle name="Normal 2 2 6 3" xfId="7355" xr:uid="{00000000-0005-0000-0000-0000572E0000}"/>
    <cellStyle name="Normal 2 2 6 4" xfId="9932" xr:uid="{00000000-0005-0000-0000-0000582E0000}"/>
    <cellStyle name="Normal 2 2 6 5" xfId="12510" xr:uid="{00000000-0005-0000-0000-0000592E0000}"/>
    <cellStyle name="Normal 2 2 6 6" xfId="15131" xr:uid="{00000000-0005-0000-0000-00005A2E0000}"/>
    <cellStyle name="Normal 2 2 7" xfId="2181" xr:uid="{00000000-0005-0000-0000-00005B2E0000}"/>
    <cellStyle name="Normal 2 2 7 2" xfId="4777" xr:uid="{00000000-0005-0000-0000-00005C2E0000}"/>
    <cellStyle name="Normal 2 2 7 3" xfId="7356" xr:uid="{00000000-0005-0000-0000-00005D2E0000}"/>
    <cellStyle name="Normal 2 2 7 4" xfId="9933" xr:uid="{00000000-0005-0000-0000-00005E2E0000}"/>
    <cellStyle name="Normal 2 2 7 5" xfId="12511" xr:uid="{00000000-0005-0000-0000-00005F2E0000}"/>
    <cellStyle name="Normal 2 2 7 6" xfId="15132" xr:uid="{00000000-0005-0000-0000-0000602E0000}"/>
    <cellStyle name="Normal 2 2 8" xfId="2731" xr:uid="{00000000-0005-0000-0000-0000612E0000}"/>
    <cellStyle name="Normal 2 2 9" xfId="5310" xr:uid="{00000000-0005-0000-0000-0000622E0000}"/>
    <cellStyle name="Normal 2 20" xfId="15602" xr:uid="{00000000-0005-0000-0000-0000632E0000}"/>
    <cellStyle name="Normal 2 21" xfId="15604" xr:uid="{00000000-0005-0000-0000-0000642E0000}"/>
    <cellStyle name="Normal 2 3" xfId="167" xr:uid="{00000000-0005-0000-0000-0000652E0000}"/>
    <cellStyle name="Normal 2 3 10" xfId="7924" xr:uid="{00000000-0005-0000-0000-0000662E0000}"/>
    <cellStyle name="Normal 2 3 11" xfId="10502" xr:uid="{00000000-0005-0000-0000-0000672E0000}"/>
    <cellStyle name="Normal 2 3 12" xfId="13123" xr:uid="{00000000-0005-0000-0000-0000682E0000}"/>
    <cellStyle name="Normal 2 3 2" xfId="263" xr:uid="{00000000-0005-0000-0000-0000692E0000}"/>
    <cellStyle name="Normal 2 3 2 10" xfId="10598" xr:uid="{00000000-0005-0000-0000-00006A2E0000}"/>
    <cellStyle name="Normal 2 3 2 11" xfId="13219" xr:uid="{00000000-0005-0000-0000-00006B2E0000}"/>
    <cellStyle name="Normal 2 3 2 2" xfId="484" xr:uid="{00000000-0005-0000-0000-00006C2E0000}"/>
    <cellStyle name="Normal 2 3 2 2 2" xfId="2182" xr:uid="{00000000-0005-0000-0000-00006D2E0000}"/>
    <cellStyle name="Normal 2 3 2 2 2 2" xfId="4778" xr:uid="{00000000-0005-0000-0000-00006E2E0000}"/>
    <cellStyle name="Normal 2 3 2 2 2 3" xfId="7357" xr:uid="{00000000-0005-0000-0000-00006F2E0000}"/>
    <cellStyle name="Normal 2 3 2 2 2 4" xfId="9934" xr:uid="{00000000-0005-0000-0000-0000702E0000}"/>
    <cellStyle name="Normal 2 3 2 2 2 5" xfId="12512" xr:uid="{00000000-0005-0000-0000-0000712E0000}"/>
    <cellStyle name="Normal 2 3 2 2 2 6" xfId="15133" xr:uid="{00000000-0005-0000-0000-0000722E0000}"/>
    <cellStyle name="Normal 2 3 2 2 3" xfId="2183" xr:uid="{00000000-0005-0000-0000-0000732E0000}"/>
    <cellStyle name="Normal 2 3 2 2 3 2" xfId="4779" xr:uid="{00000000-0005-0000-0000-0000742E0000}"/>
    <cellStyle name="Normal 2 3 2 2 3 3" xfId="7358" xr:uid="{00000000-0005-0000-0000-0000752E0000}"/>
    <cellStyle name="Normal 2 3 2 2 3 4" xfId="9935" xr:uid="{00000000-0005-0000-0000-0000762E0000}"/>
    <cellStyle name="Normal 2 3 2 2 3 5" xfId="12513" xr:uid="{00000000-0005-0000-0000-0000772E0000}"/>
    <cellStyle name="Normal 2 3 2 2 3 6" xfId="15134" xr:uid="{00000000-0005-0000-0000-0000782E0000}"/>
    <cellStyle name="Normal 2 3 2 2 4" xfId="2184" xr:uid="{00000000-0005-0000-0000-0000792E0000}"/>
    <cellStyle name="Normal 2 3 2 2 4 2" xfId="4780" xr:uid="{00000000-0005-0000-0000-00007A2E0000}"/>
    <cellStyle name="Normal 2 3 2 2 4 3" xfId="7359" xr:uid="{00000000-0005-0000-0000-00007B2E0000}"/>
    <cellStyle name="Normal 2 3 2 2 4 4" xfId="9936" xr:uid="{00000000-0005-0000-0000-00007C2E0000}"/>
    <cellStyle name="Normal 2 3 2 2 4 5" xfId="12514" xr:uid="{00000000-0005-0000-0000-00007D2E0000}"/>
    <cellStyle name="Normal 2 3 2 2 4 6" xfId="15135" xr:uid="{00000000-0005-0000-0000-00007E2E0000}"/>
    <cellStyle name="Normal 2 3 2 2 5" xfId="3085" xr:uid="{00000000-0005-0000-0000-00007F2E0000}"/>
    <cellStyle name="Normal 2 3 2 2 6" xfId="5664" xr:uid="{00000000-0005-0000-0000-0000802E0000}"/>
    <cellStyle name="Normal 2 3 2 2 7" xfId="8241" xr:uid="{00000000-0005-0000-0000-0000812E0000}"/>
    <cellStyle name="Normal 2 3 2 2 8" xfId="10819" xr:uid="{00000000-0005-0000-0000-0000822E0000}"/>
    <cellStyle name="Normal 2 3 2 2 9" xfId="13440" xr:uid="{00000000-0005-0000-0000-0000832E0000}"/>
    <cellStyle name="Normal 2 3 2 3" xfId="705" xr:uid="{00000000-0005-0000-0000-0000842E0000}"/>
    <cellStyle name="Normal 2 3 2 3 2" xfId="2185" xr:uid="{00000000-0005-0000-0000-0000852E0000}"/>
    <cellStyle name="Normal 2 3 2 3 2 2" xfId="4781" xr:uid="{00000000-0005-0000-0000-0000862E0000}"/>
    <cellStyle name="Normal 2 3 2 3 2 3" xfId="7360" xr:uid="{00000000-0005-0000-0000-0000872E0000}"/>
    <cellStyle name="Normal 2 3 2 3 2 4" xfId="9937" xr:uid="{00000000-0005-0000-0000-0000882E0000}"/>
    <cellStyle name="Normal 2 3 2 3 2 5" xfId="12515" xr:uid="{00000000-0005-0000-0000-0000892E0000}"/>
    <cellStyle name="Normal 2 3 2 3 2 6" xfId="15136" xr:uid="{00000000-0005-0000-0000-00008A2E0000}"/>
    <cellStyle name="Normal 2 3 2 3 3" xfId="2186" xr:uid="{00000000-0005-0000-0000-00008B2E0000}"/>
    <cellStyle name="Normal 2 3 2 3 3 2" xfId="4782" xr:uid="{00000000-0005-0000-0000-00008C2E0000}"/>
    <cellStyle name="Normal 2 3 2 3 3 3" xfId="7361" xr:uid="{00000000-0005-0000-0000-00008D2E0000}"/>
    <cellStyle name="Normal 2 3 2 3 3 4" xfId="9938" xr:uid="{00000000-0005-0000-0000-00008E2E0000}"/>
    <cellStyle name="Normal 2 3 2 3 3 5" xfId="12516" xr:uid="{00000000-0005-0000-0000-00008F2E0000}"/>
    <cellStyle name="Normal 2 3 2 3 3 6" xfId="15137" xr:uid="{00000000-0005-0000-0000-0000902E0000}"/>
    <cellStyle name="Normal 2 3 2 3 4" xfId="3306" xr:uid="{00000000-0005-0000-0000-0000912E0000}"/>
    <cellStyle name="Normal 2 3 2 3 5" xfId="5885" xr:uid="{00000000-0005-0000-0000-0000922E0000}"/>
    <cellStyle name="Normal 2 3 2 3 6" xfId="8462" xr:uid="{00000000-0005-0000-0000-0000932E0000}"/>
    <cellStyle name="Normal 2 3 2 3 7" xfId="11040" xr:uid="{00000000-0005-0000-0000-0000942E0000}"/>
    <cellStyle name="Normal 2 3 2 3 8" xfId="13661" xr:uid="{00000000-0005-0000-0000-0000952E0000}"/>
    <cellStyle name="Normal 2 3 2 4" xfId="2187" xr:uid="{00000000-0005-0000-0000-0000962E0000}"/>
    <cellStyle name="Normal 2 3 2 4 2" xfId="4783" xr:uid="{00000000-0005-0000-0000-0000972E0000}"/>
    <cellStyle name="Normal 2 3 2 4 3" xfId="7362" xr:uid="{00000000-0005-0000-0000-0000982E0000}"/>
    <cellStyle name="Normal 2 3 2 4 4" xfId="9939" xr:uid="{00000000-0005-0000-0000-0000992E0000}"/>
    <cellStyle name="Normal 2 3 2 4 5" xfId="12517" xr:uid="{00000000-0005-0000-0000-00009A2E0000}"/>
    <cellStyle name="Normal 2 3 2 4 6" xfId="15138" xr:uid="{00000000-0005-0000-0000-00009B2E0000}"/>
    <cellStyle name="Normal 2 3 2 5" xfId="2188" xr:uid="{00000000-0005-0000-0000-00009C2E0000}"/>
    <cellStyle name="Normal 2 3 2 5 2" xfId="4784" xr:uid="{00000000-0005-0000-0000-00009D2E0000}"/>
    <cellStyle name="Normal 2 3 2 5 3" xfId="7363" xr:uid="{00000000-0005-0000-0000-00009E2E0000}"/>
    <cellStyle name="Normal 2 3 2 5 4" xfId="9940" xr:uid="{00000000-0005-0000-0000-00009F2E0000}"/>
    <cellStyle name="Normal 2 3 2 5 5" xfId="12518" xr:uid="{00000000-0005-0000-0000-0000A02E0000}"/>
    <cellStyle name="Normal 2 3 2 5 6" xfId="15139" xr:uid="{00000000-0005-0000-0000-0000A12E0000}"/>
    <cellStyle name="Normal 2 3 2 6" xfId="2189" xr:uid="{00000000-0005-0000-0000-0000A22E0000}"/>
    <cellStyle name="Normal 2 3 2 6 2" xfId="4785" xr:uid="{00000000-0005-0000-0000-0000A32E0000}"/>
    <cellStyle name="Normal 2 3 2 6 3" xfId="7364" xr:uid="{00000000-0005-0000-0000-0000A42E0000}"/>
    <cellStyle name="Normal 2 3 2 6 4" xfId="9941" xr:uid="{00000000-0005-0000-0000-0000A52E0000}"/>
    <cellStyle name="Normal 2 3 2 6 5" xfId="12519" xr:uid="{00000000-0005-0000-0000-0000A62E0000}"/>
    <cellStyle name="Normal 2 3 2 6 6" xfId="15140" xr:uid="{00000000-0005-0000-0000-0000A72E0000}"/>
    <cellStyle name="Normal 2 3 2 7" xfId="2864" xr:uid="{00000000-0005-0000-0000-0000A82E0000}"/>
    <cellStyle name="Normal 2 3 2 8" xfId="5443" xr:uid="{00000000-0005-0000-0000-0000A92E0000}"/>
    <cellStyle name="Normal 2 3 2 9" xfId="8020" xr:uid="{00000000-0005-0000-0000-0000AA2E0000}"/>
    <cellStyle name="Normal 2 3 3" xfId="389" xr:uid="{00000000-0005-0000-0000-0000AB2E0000}"/>
    <cellStyle name="Normal 2 3 3 2" xfId="2190" xr:uid="{00000000-0005-0000-0000-0000AC2E0000}"/>
    <cellStyle name="Normal 2 3 3 2 2" xfId="4786" xr:uid="{00000000-0005-0000-0000-0000AD2E0000}"/>
    <cellStyle name="Normal 2 3 3 2 3" xfId="7365" xr:uid="{00000000-0005-0000-0000-0000AE2E0000}"/>
    <cellStyle name="Normal 2 3 3 2 4" xfId="9942" xr:uid="{00000000-0005-0000-0000-0000AF2E0000}"/>
    <cellStyle name="Normal 2 3 3 2 5" xfId="12520" xr:uid="{00000000-0005-0000-0000-0000B02E0000}"/>
    <cellStyle name="Normal 2 3 3 2 6" xfId="15141" xr:uid="{00000000-0005-0000-0000-0000B12E0000}"/>
    <cellStyle name="Normal 2 3 3 3" xfId="2191" xr:uid="{00000000-0005-0000-0000-0000B22E0000}"/>
    <cellStyle name="Normal 2 3 3 3 2" xfId="4787" xr:uid="{00000000-0005-0000-0000-0000B32E0000}"/>
    <cellStyle name="Normal 2 3 3 3 3" xfId="7366" xr:uid="{00000000-0005-0000-0000-0000B42E0000}"/>
    <cellStyle name="Normal 2 3 3 3 4" xfId="9943" xr:uid="{00000000-0005-0000-0000-0000B52E0000}"/>
    <cellStyle name="Normal 2 3 3 3 5" xfId="12521" xr:uid="{00000000-0005-0000-0000-0000B62E0000}"/>
    <cellStyle name="Normal 2 3 3 3 6" xfId="15142" xr:uid="{00000000-0005-0000-0000-0000B72E0000}"/>
    <cellStyle name="Normal 2 3 3 4" xfId="2192" xr:uid="{00000000-0005-0000-0000-0000B82E0000}"/>
    <cellStyle name="Normal 2 3 3 4 2" xfId="4788" xr:uid="{00000000-0005-0000-0000-0000B92E0000}"/>
    <cellStyle name="Normal 2 3 3 4 3" xfId="7367" xr:uid="{00000000-0005-0000-0000-0000BA2E0000}"/>
    <cellStyle name="Normal 2 3 3 4 4" xfId="9944" xr:uid="{00000000-0005-0000-0000-0000BB2E0000}"/>
    <cellStyle name="Normal 2 3 3 4 5" xfId="12522" xr:uid="{00000000-0005-0000-0000-0000BC2E0000}"/>
    <cellStyle name="Normal 2 3 3 4 6" xfId="15143" xr:uid="{00000000-0005-0000-0000-0000BD2E0000}"/>
    <cellStyle name="Normal 2 3 3 5" xfId="2990" xr:uid="{00000000-0005-0000-0000-0000BE2E0000}"/>
    <cellStyle name="Normal 2 3 3 6" xfId="5569" xr:uid="{00000000-0005-0000-0000-0000BF2E0000}"/>
    <cellStyle name="Normal 2 3 3 7" xfId="8146" xr:uid="{00000000-0005-0000-0000-0000C02E0000}"/>
    <cellStyle name="Normal 2 3 3 8" xfId="10724" xr:uid="{00000000-0005-0000-0000-0000C12E0000}"/>
    <cellStyle name="Normal 2 3 3 9" xfId="13345" xr:uid="{00000000-0005-0000-0000-0000C22E0000}"/>
    <cellStyle name="Normal 2 3 4" xfId="610" xr:uid="{00000000-0005-0000-0000-0000C32E0000}"/>
    <cellStyle name="Normal 2 3 4 2" xfId="2193" xr:uid="{00000000-0005-0000-0000-0000C42E0000}"/>
    <cellStyle name="Normal 2 3 4 2 2" xfId="4789" xr:uid="{00000000-0005-0000-0000-0000C52E0000}"/>
    <cellStyle name="Normal 2 3 4 2 3" xfId="7368" xr:uid="{00000000-0005-0000-0000-0000C62E0000}"/>
    <cellStyle name="Normal 2 3 4 2 4" xfId="9945" xr:uid="{00000000-0005-0000-0000-0000C72E0000}"/>
    <cellStyle name="Normal 2 3 4 2 5" xfId="12523" xr:uid="{00000000-0005-0000-0000-0000C82E0000}"/>
    <cellStyle name="Normal 2 3 4 2 6" xfId="15144" xr:uid="{00000000-0005-0000-0000-0000C92E0000}"/>
    <cellStyle name="Normal 2 3 4 3" xfId="2194" xr:uid="{00000000-0005-0000-0000-0000CA2E0000}"/>
    <cellStyle name="Normal 2 3 4 3 2" xfId="4790" xr:uid="{00000000-0005-0000-0000-0000CB2E0000}"/>
    <cellStyle name="Normal 2 3 4 3 3" xfId="7369" xr:uid="{00000000-0005-0000-0000-0000CC2E0000}"/>
    <cellStyle name="Normal 2 3 4 3 4" xfId="9946" xr:uid="{00000000-0005-0000-0000-0000CD2E0000}"/>
    <cellStyle name="Normal 2 3 4 3 5" xfId="12524" xr:uid="{00000000-0005-0000-0000-0000CE2E0000}"/>
    <cellStyle name="Normal 2 3 4 3 6" xfId="15145" xr:uid="{00000000-0005-0000-0000-0000CF2E0000}"/>
    <cellStyle name="Normal 2 3 4 4" xfId="2195" xr:uid="{00000000-0005-0000-0000-0000D02E0000}"/>
    <cellStyle name="Normal 2 3 4 4 2" xfId="4791" xr:uid="{00000000-0005-0000-0000-0000D12E0000}"/>
    <cellStyle name="Normal 2 3 4 4 3" xfId="7370" xr:uid="{00000000-0005-0000-0000-0000D22E0000}"/>
    <cellStyle name="Normal 2 3 4 4 4" xfId="9947" xr:uid="{00000000-0005-0000-0000-0000D32E0000}"/>
    <cellStyle name="Normal 2 3 4 4 5" xfId="12525" xr:uid="{00000000-0005-0000-0000-0000D42E0000}"/>
    <cellStyle name="Normal 2 3 4 4 6" xfId="15146" xr:uid="{00000000-0005-0000-0000-0000D52E0000}"/>
    <cellStyle name="Normal 2 3 4 5" xfId="3211" xr:uid="{00000000-0005-0000-0000-0000D62E0000}"/>
    <cellStyle name="Normal 2 3 4 6" xfId="5790" xr:uid="{00000000-0005-0000-0000-0000D72E0000}"/>
    <cellStyle name="Normal 2 3 4 7" xfId="8367" xr:uid="{00000000-0005-0000-0000-0000D82E0000}"/>
    <cellStyle name="Normal 2 3 4 8" xfId="10945" xr:uid="{00000000-0005-0000-0000-0000D92E0000}"/>
    <cellStyle name="Normal 2 3 4 9" xfId="13566" xr:uid="{00000000-0005-0000-0000-0000DA2E0000}"/>
    <cellStyle name="Normal 2 3 5" xfId="2196" xr:uid="{00000000-0005-0000-0000-0000DB2E0000}"/>
    <cellStyle name="Normal 2 3 5 2" xfId="4792" xr:uid="{00000000-0005-0000-0000-0000DC2E0000}"/>
    <cellStyle name="Normal 2 3 5 3" xfId="7371" xr:uid="{00000000-0005-0000-0000-0000DD2E0000}"/>
    <cellStyle name="Normal 2 3 5 4" xfId="9948" xr:uid="{00000000-0005-0000-0000-0000DE2E0000}"/>
    <cellStyle name="Normal 2 3 5 5" xfId="12526" xr:uid="{00000000-0005-0000-0000-0000DF2E0000}"/>
    <cellStyle name="Normal 2 3 5 6" xfId="15147" xr:uid="{00000000-0005-0000-0000-0000E02E0000}"/>
    <cellStyle name="Normal 2 3 6" xfId="2197" xr:uid="{00000000-0005-0000-0000-0000E12E0000}"/>
    <cellStyle name="Normal 2 3 6 2" xfId="4793" xr:uid="{00000000-0005-0000-0000-0000E22E0000}"/>
    <cellStyle name="Normal 2 3 6 3" xfId="7372" xr:uid="{00000000-0005-0000-0000-0000E32E0000}"/>
    <cellStyle name="Normal 2 3 6 4" xfId="9949" xr:uid="{00000000-0005-0000-0000-0000E42E0000}"/>
    <cellStyle name="Normal 2 3 6 5" xfId="12527" xr:uid="{00000000-0005-0000-0000-0000E52E0000}"/>
    <cellStyle name="Normal 2 3 6 6" xfId="15148" xr:uid="{00000000-0005-0000-0000-0000E62E0000}"/>
    <cellStyle name="Normal 2 3 7" xfId="2198" xr:uid="{00000000-0005-0000-0000-0000E72E0000}"/>
    <cellStyle name="Normal 2 3 7 2" xfId="4794" xr:uid="{00000000-0005-0000-0000-0000E82E0000}"/>
    <cellStyle name="Normal 2 3 7 3" xfId="7373" xr:uid="{00000000-0005-0000-0000-0000E92E0000}"/>
    <cellStyle name="Normal 2 3 7 4" xfId="9950" xr:uid="{00000000-0005-0000-0000-0000EA2E0000}"/>
    <cellStyle name="Normal 2 3 7 5" xfId="12528" xr:uid="{00000000-0005-0000-0000-0000EB2E0000}"/>
    <cellStyle name="Normal 2 3 7 6" xfId="15149" xr:uid="{00000000-0005-0000-0000-0000EC2E0000}"/>
    <cellStyle name="Normal 2 3 8" xfId="2768" xr:uid="{00000000-0005-0000-0000-0000ED2E0000}"/>
    <cellStyle name="Normal 2 3 9" xfId="5347" xr:uid="{00000000-0005-0000-0000-0000EE2E0000}"/>
    <cellStyle name="Normal 2 4" xfId="95" xr:uid="{00000000-0005-0000-0000-0000EF2E0000}"/>
    <cellStyle name="Normal 2 4 10" xfId="10434" xr:uid="{00000000-0005-0000-0000-0000F02E0000}"/>
    <cellStyle name="Normal 2 4 11" xfId="13055" xr:uid="{00000000-0005-0000-0000-0000F12E0000}"/>
    <cellStyle name="Normal 2 4 2" xfId="321" xr:uid="{00000000-0005-0000-0000-0000F22E0000}"/>
    <cellStyle name="Normal 2 4 2 2" xfId="2199" xr:uid="{00000000-0005-0000-0000-0000F32E0000}"/>
    <cellStyle name="Normal 2 4 2 2 2" xfId="4795" xr:uid="{00000000-0005-0000-0000-0000F42E0000}"/>
    <cellStyle name="Normal 2 4 2 2 3" xfId="7374" xr:uid="{00000000-0005-0000-0000-0000F52E0000}"/>
    <cellStyle name="Normal 2 4 2 2 4" xfId="9951" xr:uid="{00000000-0005-0000-0000-0000F62E0000}"/>
    <cellStyle name="Normal 2 4 2 2 5" xfId="12529" xr:uid="{00000000-0005-0000-0000-0000F72E0000}"/>
    <cellStyle name="Normal 2 4 2 2 6" xfId="15150" xr:uid="{00000000-0005-0000-0000-0000F82E0000}"/>
    <cellStyle name="Normal 2 4 2 3" xfId="2200" xr:uid="{00000000-0005-0000-0000-0000F92E0000}"/>
    <cellStyle name="Normal 2 4 2 3 2" xfId="4796" xr:uid="{00000000-0005-0000-0000-0000FA2E0000}"/>
    <cellStyle name="Normal 2 4 2 3 3" xfId="7375" xr:uid="{00000000-0005-0000-0000-0000FB2E0000}"/>
    <cellStyle name="Normal 2 4 2 3 4" xfId="9952" xr:uid="{00000000-0005-0000-0000-0000FC2E0000}"/>
    <cellStyle name="Normal 2 4 2 3 5" xfId="12530" xr:uid="{00000000-0005-0000-0000-0000FD2E0000}"/>
    <cellStyle name="Normal 2 4 2 3 6" xfId="15151" xr:uid="{00000000-0005-0000-0000-0000FE2E0000}"/>
    <cellStyle name="Normal 2 4 2 4" xfId="2201" xr:uid="{00000000-0005-0000-0000-0000FF2E0000}"/>
    <cellStyle name="Normal 2 4 2 4 2" xfId="4797" xr:uid="{00000000-0005-0000-0000-0000002F0000}"/>
    <cellStyle name="Normal 2 4 2 4 3" xfId="7376" xr:uid="{00000000-0005-0000-0000-0000012F0000}"/>
    <cellStyle name="Normal 2 4 2 4 4" xfId="9953" xr:uid="{00000000-0005-0000-0000-0000022F0000}"/>
    <cellStyle name="Normal 2 4 2 4 5" xfId="12531" xr:uid="{00000000-0005-0000-0000-0000032F0000}"/>
    <cellStyle name="Normal 2 4 2 4 6" xfId="15152" xr:uid="{00000000-0005-0000-0000-0000042F0000}"/>
    <cellStyle name="Normal 2 4 2 5" xfId="2922" xr:uid="{00000000-0005-0000-0000-0000052F0000}"/>
    <cellStyle name="Normal 2 4 2 6" xfId="5501" xr:uid="{00000000-0005-0000-0000-0000062F0000}"/>
    <cellStyle name="Normal 2 4 2 7" xfId="8078" xr:uid="{00000000-0005-0000-0000-0000072F0000}"/>
    <cellStyle name="Normal 2 4 2 8" xfId="10656" xr:uid="{00000000-0005-0000-0000-0000082F0000}"/>
    <cellStyle name="Normal 2 4 2 9" xfId="13277" xr:uid="{00000000-0005-0000-0000-0000092F0000}"/>
    <cellStyle name="Normal 2 4 3" xfId="542" xr:uid="{00000000-0005-0000-0000-00000A2F0000}"/>
    <cellStyle name="Normal 2 4 3 2" xfId="2202" xr:uid="{00000000-0005-0000-0000-00000B2F0000}"/>
    <cellStyle name="Normal 2 4 3 2 2" xfId="4798" xr:uid="{00000000-0005-0000-0000-00000C2F0000}"/>
    <cellStyle name="Normal 2 4 3 2 3" xfId="7377" xr:uid="{00000000-0005-0000-0000-00000D2F0000}"/>
    <cellStyle name="Normal 2 4 3 2 4" xfId="9954" xr:uid="{00000000-0005-0000-0000-00000E2F0000}"/>
    <cellStyle name="Normal 2 4 3 2 5" xfId="12532" xr:uid="{00000000-0005-0000-0000-00000F2F0000}"/>
    <cellStyle name="Normal 2 4 3 2 6" xfId="15153" xr:uid="{00000000-0005-0000-0000-0000102F0000}"/>
    <cellStyle name="Normal 2 4 3 3" xfId="2203" xr:uid="{00000000-0005-0000-0000-0000112F0000}"/>
    <cellStyle name="Normal 2 4 3 3 2" xfId="4799" xr:uid="{00000000-0005-0000-0000-0000122F0000}"/>
    <cellStyle name="Normal 2 4 3 3 3" xfId="7378" xr:uid="{00000000-0005-0000-0000-0000132F0000}"/>
    <cellStyle name="Normal 2 4 3 3 4" xfId="9955" xr:uid="{00000000-0005-0000-0000-0000142F0000}"/>
    <cellStyle name="Normal 2 4 3 3 5" xfId="12533" xr:uid="{00000000-0005-0000-0000-0000152F0000}"/>
    <cellStyle name="Normal 2 4 3 3 6" xfId="15154" xr:uid="{00000000-0005-0000-0000-0000162F0000}"/>
    <cellStyle name="Normal 2 4 3 4" xfId="3143" xr:uid="{00000000-0005-0000-0000-0000172F0000}"/>
    <cellStyle name="Normal 2 4 3 5" xfId="5722" xr:uid="{00000000-0005-0000-0000-0000182F0000}"/>
    <cellStyle name="Normal 2 4 3 6" xfId="8299" xr:uid="{00000000-0005-0000-0000-0000192F0000}"/>
    <cellStyle name="Normal 2 4 3 7" xfId="10877" xr:uid="{00000000-0005-0000-0000-00001A2F0000}"/>
    <cellStyle name="Normal 2 4 3 8" xfId="13498" xr:uid="{00000000-0005-0000-0000-00001B2F0000}"/>
    <cellStyle name="Normal 2 4 4" xfId="2204" xr:uid="{00000000-0005-0000-0000-00001C2F0000}"/>
    <cellStyle name="Normal 2 4 4 2" xfId="4800" xr:uid="{00000000-0005-0000-0000-00001D2F0000}"/>
    <cellStyle name="Normal 2 4 4 3" xfId="7379" xr:uid="{00000000-0005-0000-0000-00001E2F0000}"/>
    <cellStyle name="Normal 2 4 4 4" xfId="9956" xr:uid="{00000000-0005-0000-0000-00001F2F0000}"/>
    <cellStyle name="Normal 2 4 4 5" xfId="12534" xr:uid="{00000000-0005-0000-0000-0000202F0000}"/>
    <cellStyle name="Normal 2 4 4 6" xfId="15155" xr:uid="{00000000-0005-0000-0000-0000212F0000}"/>
    <cellStyle name="Normal 2 4 5" xfId="2205" xr:uid="{00000000-0005-0000-0000-0000222F0000}"/>
    <cellStyle name="Normal 2 4 5 2" xfId="4801" xr:uid="{00000000-0005-0000-0000-0000232F0000}"/>
    <cellStyle name="Normal 2 4 5 3" xfId="7380" xr:uid="{00000000-0005-0000-0000-0000242F0000}"/>
    <cellStyle name="Normal 2 4 5 4" xfId="9957" xr:uid="{00000000-0005-0000-0000-0000252F0000}"/>
    <cellStyle name="Normal 2 4 5 5" xfId="12535" xr:uid="{00000000-0005-0000-0000-0000262F0000}"/>
    <cellStyle name="Normal 2 4 5 6" xfId="15156" xr:uid="{00000000-0005-0000-0000-0000272F0000}"/>
    <cellStyle name="Normal 2 4 6" xfId="2206" xr:uid="{00000000-0005-0000-0000-0000282F0000}"/>
    <cellStyle name="Normal 2 4 6 2" xfId="4802" xr:uid="{00000000-0005-0000-0000-0000292F0000}"/>
    <cellStyle name="Normal 2 4 6 3" xfId="7381" xr:uid="{00000000-0005-0000-0000-00002A2F0000}"/>
    <cellStyle name="Normal 2 4 6 4" xfId="9958" xr:uid="{00000000-0005-0000-0000-00002B2F0000}"/>
    <cellStyle name="Normal 2 4 6 5" xfId="12536" xr:uid="{00000000-0005-0000-0000-00002C2F0000}"/>
    <cellStyle name="Normal 2 4 6 6" xfId="15157" xr:uid="{00000000-0005-0000-0000-00002D2F0000}"/>
    <cellStyle name="Normal 2 4 7" xfId="2700" xr:uid="{00000000-0005-0000-0000-00002E2F0000}"/>
    <cellStyle name="Normal 2 4 8" xfId="5279" xr:uid="{00000000-0005-0000-0000-00002F2F0000}"/>
    <cellStyle name="Normal 2 4 9" xfId="7856" xr:uid="{00000000-0005-0000-0000-0000302F0000}"/>
    <cellStyle name="Normal 2 5" xfId="192" xr:uid="{00000000-0005-0000-0000-0000312F0000}"/>
    <cellStyle name="Normal 2 5 10" xfId="10527" xr:uid="{00000000-0005-0000-0000-0000322F0000}"/>
    <cellStyle name="Normal 2 5 11" xfId="13148" xr:uid="{00000000-0005-0000-0000-0000332F0000}"/>
    <cellStyle name="Normal 2 5 2" xfId="414" xr:uid="{00000000-0005-0000-0000-0000342F0000}"/>
    <cellStyle name="Normal 2 5 2 2" xfId="2207" xr:uid="{00000000-0005-0000-0000-0000352F0000}"/>
    <cellStyle name="Normal 2 5 2 2 2" xfId="4803" xr:uid="{00000000-0005-0000-0000-0000362F0000}"/>
    <cellStyle name="Normal 2 5 2 2 3" xfId="7382" xr:uid="{00000000-0005-0000-0000-0000372F0000}"/>
    <cellStyle name="Normal 2 5 2 2 4" xfId="9959" xr:uid="{00000000-0005-0000-0000-0000382F0000}"/>
    <cellStyle name="Normal 2 5 2 2 5" xfId="12537" xr:uid="{00000000-0005-0000-0000-0000392F0000}"/>
    <cellStyle name="Normal 2 5 2 2 6" xfId="15158" xr:uid="{00000000-0005-0000-0000-00003A2F0000}"/>
    <cellStyle name="Normal 2 5 2 3" xfId="2208" xr:uid="{00000000-0005-0000-0000-00003B2F0000}"/>
    <cellStyle name="Normal 2 5 2 3 2" xfId="4804" xr:uid="{00000000-0005-0000-0000-00003C2F0000}"/>
    <cellStyle name="Normal 2 5 2 3 3" xfId="7383" xr:uid="{00000000-0005-0000-0000-00003D2F0000}"/>
    <cellStyle name="Normal 2 5 2 3 4" xfId="9960" xr:uid="{00000000-0005-0000-0000-00003E2F0000}"/>
    <cellStyle name="Normal 2 5 2 3 5" xfId="12538" xr:uid="{00000000-0005-0000-0000-00003F2F0000}"/>
    <cellStyle name="Normal 2 5 2 3 6" xfId="15159" xr:uid="{00000000-0005-0000-0000-0000402F0000}"/>
    <cellStyle name="Normal 2 5 2 4" xfId="2209" xr:uid="{00000000-0005-0000-0000-0000412F0000}"/>
    <cellStyle name="Normal 2 5 2 4 2" xfId="4805" xr:uid="{00000000-0005-0000-0000-0000422F0000}"/>
    <cellStyle name="Normal 2 5 2 4 3" xfId="7384" xr:uid="{00000000-0005-0000-0000-0000432F0000}"/>
    <cellStyle name="Normal 2 5 2 4 4" xfId="9961" xr:uid="{00000000-0005-0000-0000-0000442F0000}"/>
    <cellStyle name="Normal 2 5 2 4 5" xfId="12539" xr:uid="{00000000-0005-0000-0000-0000452F0000}"/>
    <cellStyle name="Normal 2 5 2 4 6" xfId="15160" xr:uid="{00000000-0005-0000-0000-0000462F0000}"/>
    <cellStyle name="Normal 2 5 2 5" xfId="3015" xr:uid="{00000000-0005-0000-0000-0000472F0000}"/>
    <cellStyle name="Normal 2 5 2 6" xfId="5594" xr:uid="{00000000-0005-0000-0000-0000482F0000}"/>
    <cellStyle name="Normal 2 5 2 7" xfId="8171" xr:uid="{00000000-0005-0000-0000-0000492F0000}"/>
    <cellStyle name="Normal 2 5 2 8" xfId="10749" xr:uid="{00000000-0005-0000-0000-00004A2F0000}"/>
    <cellStyle name="Normal 2 5 2 9" xfId="13370" xr:uid="{00000000-0005-0000-0000-00004B2F0000}"/>
    <cellStyle name="Normal 2 5 3" xfId="635" xr:uid="{00000000-0005-0000-0000-00004C2F0000}"/>
    <cellStyle name="Normal 2 5 3 2" xfId="2210" xr:uid="{00000000-0005-0000-0000-00004D2F0000}"/>
    <cellStyle name="Normal 2 5 3 2 2" xfId="4806" xr:uid="{00000000-0005-0000-0000-00004E2F0000}"/>
    <cellStyle name="Normal 2 5 3 2 3" xfId="7385" xr:uid="{00000000-0005-0000-0000-00004F2F0000}"/>
    <cellStyle name="Normal 2 5 3 2 4" xfId="9962" xr:uid="{00000000-0005-0000-0000-0000502F0000}"/>
    <cellStyle name="Normal 2 5 3 2 5" xfId="12540" xr:uid="{00000000-0005-0000-0000-0000512F0000}"/>
    <cellStyle name="Normal 2 5 3 2 6" xfId="15161" xr:uid="{00000000-0005-0000-0000-0000522F0000}"/>
    <cellStyle name="Normal 2 5 3 3" xfId="2211" xr:uid="{00000000-0005-0000-0000-0000532F0000}"/>
    <cellStyle name="Normal 2 5 3 3 2" xfId="4807" xr:uid="{00000000-0005-0000-0000-0000542F0000}"/>
    <cellStyle name="Normal 2 5 3 3 3" xfId="7386" xr:uid="{00000000-0005-0000-0000-0000552F0000}"/>
    <cellStyle name="Normal 2 5 3 3 4" xfId="9963" xr:uid="{00000000-0005-0000-0000-0000562F0000}"/>
    <cellStyle name="Normal 2 5 3 3 5" xfId="12541" xr:uid="{00000000-0005-0000-0000-0000572F0000}"/>
    <cellStyle name="Normal 2 5 3 3 6" xfId="15162" xr:uid="{00000000-0005-0000-0000-0000582F0000}"/>
    <cellStyle name="Normal 2 5 3 4" xfId="3236" xr:uid="{00000000-0005-0000-0000-0000592F0000}"/>
    <cellStyle name="Normal 2 5 3 5" xfId="5815" xr:uid="{00000000-0005-0000-0000-00005A2F0000}"/>
    <cellStyle name="Normal 2 5 3 6" xfId="8392" xr:uid="{00000000-0005-0000-0000-00005B2F0000}"/>
    <cellStyle name="Normal 2 5 3 7" xfId="10970" xr:uid="{00000000-0005-0000-0000-00005C2F0000}"/>
    <cellStyle name="Normal 2 5 3 8" xfId="13591" xr:uid="{00000000-0005-0000-0000-00005D2F0000}"/>
    <cellStyle name="Normal 2 5 4" xfId="2212" xr:uid="{00000000-0005-0000-0000-00005E2F0000}"/>
    <cellStyle name="Normal 2 5 4 2" xfId="4808" xr:uid="{00000000-0005-0000-0000-00005F2F0000}"/>
    <cellStyle name="Normal 2 5 4 3" xfId="7387" xr:uid="{00000000-0005-0000-0000-0000602F0000}"/>
    <cellStyle name="Normal 2 5 4 4" xfId="9964" xr:uid="{00000000-0005-0000-0000-0000612F0000}"/>
    <cellStyle name="Normal 2 5 4 5" xfId="12542" xr:uid="{00000000-0005-0000-0000-0000622F0000}"/>
    <cellStyle name="Normal 2 5 4 6" xfId="15163" xr:uid="{00000000-0005-0000-0000-0000632F0000}"/>
    <cellStyle name="Normal 2 5 5" xfId="2213" xr:uid="{00000000-0005-0000-0000-0000642F0000}"/>
    <cellStyle name="Normal 2 5 5 2" xfId="4809" xr:uid="{00000000-0005-0000-0000-0000652F0000}"/>
    <cellStyle name="Normal 2 5 5 3" xfId="7388" xr:uid="{00000000-0005-0000-0000-0000662F0000}"/>
    <cellStyle name="Normal 2 5 5 4" xfId="9965" xr:uid="{00000000-0005-0000-0000-0000672F0000}"/>
    <cellStyle name="Normal 2 5 5 5" xfId="12543" xr:uid="{00000000-0005-0000-0000-0000682F0000}"/>
    <cellStyle name="Normal 2 5 5 6" xfId="15164" xr:uid="{00000000-0005-0000-0000-0000692F0000}"/>
    <cellStyle name="Normal 2 5 6" xfId="2214" xr:uid="{00000000-0005-0000-0000-00006A2F0000}"/>
    <cellStyle name="Normal 2 5 6 2" xfId="4810" xr:uid="{00000000-0005-0000-0000-00006B2F0000}"/>
    <cellStyle name="Normal 2 5 6 3" xfId="7389" xr:uid="{00000000-0005-0000-0000-00006C2F0000}"/>
    <cellStyle name="Normal 2 5 6 4" xfId="9966" xr:uid="{00000000-0005-0000-0000-00006D2F0000}"/>
    <cellStyle name="Normal 2 5 6 5" xfId="12544" xr:uid="{00000000-0005-0000-0000-00006E2F0000}"/>
    <cellStyle name="Normal 2 5 6 6" xfId="15165" xr:uid="{00000000-0005-0000-0000-00006F2F0000}"/>
    <cellStyle name="Normal 2 5 7" xfId="2793" xr:uid="{00000000-0005-0000-0000-0000702F0000}"/>
    <cellStyle name="Normal 2 5 8" xfId="5372" xr:uid="{00000000-0005-0000-0000-0000712F0000}"/>
    <cellStyle name="Normal 2 5 9" xfId="7949" xr:uid="{00000000-0005-0000-0000-0000722F0000}"/>
    <cellStyle name="Normal 2 6" xfId="288" xr:uid="{00000000-0005-0000-0000-0000732F0000}"/>
    <cellStyle name="Normal 2 6 10" xfId="10623" xr:uid="{00000000-0005-0000-0000-0000742F0000}"/>
    <cellStyle name="Normal 2 6 11" xfId="13244" xr:uid="{00000000-0005-0000-0000-0000752F0000}"/>
    <cellStyle name="Normal 2 6 2" xfId="2215" xr:uid="{00000000-0005-0000-0000-0000762F0000}"/>
    <cellStyle name="Normal 2 6 2 2" xfId="4811" xr:uid="{00000000-0005-0000-0000-0000772F0000}"/>
    <cellStyle name="Normal 2 6 2 3" xfId="7390" xr:uid="{00000000-0005-0000-0000-0000782F0000}"/>
    <cellStyle name="Normal 2 6 2 4" xfId="9967" xr:uid="{00000000-0005-0000-0000-0000792F0000}"/>
    <cellStyle name="Normal 2 6 2 5" xfId="12545" xr:uid="{00000000-0005-0000-0000-00007A2F0000}"/>
    <cellStyle name="Normal 2 6 2 6" xfId="15166" xr:uid="{00000000-0005-0000-0000-00007B2F0000}"/>
    <cellStyle name="Normal 2 6 3" xfId="2216" xr:uid="{00000000-0005-0000-0000-00007C2F0000}"/>
    <cellStyle name="Normal 2 6 3 2" xfId="4812" xr:uid="{00000000-0005-0000-0000-00007D2F0000}"/>
    <cellStyle name="Normal 2 6 3 3" xfId="7391" xr:uid="{00000000-0005-0000-0000-00007E2F0000}"/>
    <cellStyle name="Normal 2 6 3 4" xfId="9968" xr:uid="{00000000-0005-0000-0000-00007F2F0000}"/>
    <cellStyle name="Normal 2 6 3 5" xfId="12546" xr:uid="{00000000-0005-0000-0000-0000802F0000}"/>
    <cellStyle name="Normal 2 6 3 6" xfId="15167" xr:uid="{00000000-0005-0000-0000-0000812F0000}"/>
    <cellStyle name="Normal 2 6 4" xfId="2217" xr:uid="{00000000-0005-0000-0000-0000822F0000}"/>
    <cellStyle name="Normal 2 6 4 2" xfId="4813" xr:uid="{00000000-0005-0000-0000-0000832F0000}"/>
    <cellStyle name="Normal 2 6 4 3" xfId="7392" xr:uid="{00000000-0005-0000-0000-0000842F0000}"/>
    <cellStyle name="Normal 2 6 4 4" xfId="9969" xr:uid="{00000000-0005-0000-0000-0000852F0000}"/>
    <cellStyle name="Normal 2 6 4 5" xfId="12547" xr:uid="{00000000-0005-0000-0000-0000862F0000}"/>
    <cellStyle name="Normal 2 6 4 6" xfId="15168" xr:uid="{00000000-0005-0000-0000-0000872F0000}"/>
    <cellStyle name="Normal 2 6 5" xfId="2218" xr:uid="{00000000-0005-0000-0000-0000882F0000}"/>
    <cellStyle name="Normal 2 6 5 2" xfId="4814" xr:uid="{00000000-0005-0000-0000-0000892F0000}"/>
    <cellStyle name="Normal 2 6 5 3" xfId="7393" xr:uid="{00000000-0005-0000-0000-00008A2F0000}"/>
    <cellStyle name="Normal 2 6 5 4" xfId="9970" xr:uid="{00000000-0005-0000-0000-00008B2F0000}"/>
    <cellStyle name="Normal 2 6 5 5" xfId="12548" xr:uid="{00000000-0005-0000-0000-00008C2F0000}"/>
    <cellStyle name="Normal 2 6 5 6" xfId="15169" xr:uid="{00000000-0005-0000-0000-00008D2F0000}"/>
    <cellStyle name="Normal 2 6 6" xfId="2653" xr:uid="{00000000-0005-0000-0000-00008E2F0000}"/>
    <cellStyle name="Normal 2 6 7" xfId="2889" xr:uid="{00000000-0005-0000-0000-00008F2F0000}"/>
    <cellStyle name="Normal 2 6 8" xfId="5468" xr:uid="{00000000-0005-0000-0000-0000902F0000}"/>
    <cellStyle name="Normal 2 6 9" xfId="8045" xr:uid="{00000000-0005-0000-0000-0000912F0000}"/>
    <cellStyle name="Normal 2 7" xfId="509" xr:uid="{00000000-0005-0000-0000-0000922F0000}"/>
    <cellStyle name="Normal 2 7 2" xfId="2219" xr:uid="{00000000-0005-0000-0000-0000932F0000}"/>
    <cellStyle name="Normal 2 7 2 2" xfId="4815" xr:uid="{00000000-0005-0000-0000-0000942F0000}"/>
    <cellStyle name="Normal 2 7 2 3" xfId="7394" xr:uid="{00000000-0005-0000-0000-0000952F0000}"/>
    <cellStyle name="Normal 2 7 2 4" xfId="9971" xr:uid="{00000000-0005-0000-0000-0000962F0000}"/>
    <cellStyle name="Normal 2 7 2 5" xfId="12549" xr:uid="{00000000-0005-0000-0000-0000972F0000}"/>
    <cellStyle name="Normal 2 7 2 6" xfId="15170" xr:uid="{00000000-0005-0000-0000-0000982F0000}"/>
    <cellStyle name="Normal 2 7 3" xfId="2220" xr:uid="{00000000-0005-0000-0000-0000992F0000}"/>
    <cellStyle name="Normal 2 7 3 2" xfId="4816" xr:uid="{00000000-0005-0000-0000-00009A2F0000}"/>
    <cellStyle name="Normal 2 7 3 3" xfId="7395" xr:uid="{00000000-0005-0000-0000-00009B2F0000}"/>
    <cellStyle name="Normal 2 7 3 4" xfId="9972" xr:uid="{00000000-0005-0000-0000-00009C2F0000}"/>
    <cellStyle name="Normal 2 7 3 5" xfId="12550" xr:uid="{00000000-0005-0000-0000-00009D2F0000}"/>
    <cellStyle name="Normal 2 7 3 6" xfId="15171" xr:uid="{00000000-0005-0000-0000-00009E2F0000}"/>
    <cellStyle name="Normal 2 7 4" xfId="2221" xr:uid="{00000000-0005-0000-0000-00009F2F0000}"/>
    <cellStyle name="Normal 2 7 4 2" xfId="4817" xr:uid="{00000000-0005-0000-0000-0000A02F0000}"/>
    <cellStyle name="Normal 2 7 4 3" xfId="7396" xr:uid="{00000000-0005-0000-0000-0000A12F0000}"/>
    <cellStyle name="Normal 2 7 4 4" xfId="9973" xr:uid="{00000000-0005-0000-0000-0000A22F0000}"/>
    <cellStyle name="Normal 2 7 4 5" xfId="12551" xr:uid="{00000000-0005-0000-0000-0000A32F0000}"/>
    <cellStyle name="Normal 2 7 4 6" xfId="15172" xr:uid="{00000000-0005-0000-0000-0000A42F0000}"/>
    <cellStyle name="Normal 2 7 5" xfId="3110" xr:uid="{00000000-0005-0000-0000-0000A52F0000}"/>
    <cellStyle name="Normal 2 7 6" xfId="5689" xr:uid="{00000000-0005-0000-0000-0000A62F0000}"/>
    <cellStyle name="Normal 2 7 7" xfId="8266" xr:uid="{00000000-0005-0000-0000-0000A72F0000}"/>
    <cellStyle name="Normal 2 7 8" xfId="10844" xr:uid="{00000000-0005-0000-0000-0000A82F0000}"/>
    <cellStyle name="Normal 2 7 9" xfId="13465" xr:uid="{00000000-0005-0000-0000-0000A92F0000}"/>
    <cellStyle name="Normal 2 8" xfId="2222" xr:uid="{00000000-0005-0000-0000-0000AA2F0000}"/>
    <cellStyle name="Normal 2 8 2" xfId="4818" xr:uid="{00000000-0005-0000-0000-0000AB2F0000}"/>
    <cellStyle name="Normal 2 8 3" xfId="7397" xr:uid="{00000000-0005-0000-0000-0000AC2F0000}"/>
    <cellStyle name="Normal 2 8 4" xfId="9974" xr:uid="{00000000-0005-0000-0000-0000AD2F0000}"/>
    <cellStyle name="Normal 2 8 5" xfId="12552" xr:uid="{00000000-0005-0000-0000-0000AE2F0000}"/>
    <cellStyle name="Normal 2 8 6" xfId="15173" xr:uid="{00000000-0005-0000-0000-0000AF2F0000}"/>
    <cellStyle name="Normal 2 9" xfId="2223" xr:uid="{00000000-0005-0000-0000-0000B02F0000}"/>
    <cellStyle name="Normal 2 9 2" xfId="4819" xr:uid="{00000000-0005-0000-0000-0000B12F0000}"/>
    <cellStyle name="Normal 2 9 3" xfId="7398" xr:uid="{00000000-0005-0000-0000-0000B22F0000}"/>
    <cellStyle name="Normal 2 9 4" xfId="9975" xr:uid="{00000000-0005-0000-0000-0000B32F0000}"/>
    <cellStyle name="Normal 2 9 5" xfId="12553" xr:uid="{00000000-0005-0000-0000-0000B42F0000}"/>
    <cellStyle name="Normal 2 9 6" xfId="15174" xr:uid="{00000000-0005-0000-0000-0000B52F0000}"/>
    <cellStyle name="Normal 3" xfId="17" xr:uid="{00000000-0005-0000-0000-0000B62F0000}"/>
    <cellStyle name="Normal 3 10" xfId="2224" xr:uid="{00000000-0005-0000-0000-0000B72F0000}"/>
    <cellStyle name="Normal 3 10 2" xfId="4820" xr:uid="{00000000-0005-0000-0000-0000B82F0000}"/>
    <cellStyle name="Normal 3 10 3" xfId="7399" xr:uid="{00000000-0005-0000-0000-0000B92F0000}"/>
    <cellStyle name="Normal 3 10 4" xfId="9976" xr:uid="{00000000-0005-0000-0000-0000BA2F0000}"/>
    <cellStyle name="Normal 3 10 5" xfId="12554" xr:uid="{00000000-0005-0000-0000-0000BB2F0000}"/>
    <cellStyle name="Normal 3 10 6" xfId="15175" xr:uid="{00000000-0005-0000-0000-0000BC2F0000}"/>
    <cellStyle name="Normal 3 11" xfId="76" xr:uid="{00000000-0005-0000-0000-0000BD2F0000}"/>
    <cellStyle name="Normal 3 12" xfId="2682" xr:uid="{00000000-0005-0000-0000-0000BE2F0000}"/>
    <cellStyle name="Normal 3 13" xfId="5261" xr:uid="{00000000-0005-0000-0000-0000BF2F0000}"/>
    <cellStyle name="Normal 3 14" xfId="7838" xr:uid="{00000000-0005-0000-0000-0000C02F0000}"/>
    <cellStyle name="Normal 3 15" xfId="10416" xr:uid="{00000000-0005-0000-0000-0000C12F0000}"/>
    <cellStyle name="Normal 3 16" xfId="13002" xr:uid="{00000000-0005-0000-0000-0000C22F0000}"/>
    <cellStyle name="Normal 3 17" xfId="13037" xr:uid="{00000000-0005-0000-0000-0000C32F0000}"/>
    <cellStyle name="Normal 3 2" xfId="151" xr:uid="{00000000-0005-0000-0000-0000C42F0000}"/>
    <cellStyle name="Normal 3 2 10" xfId="7908" xr:uid="{00000000-0005-0000-0000-0000C52F0000}"/>
    <cellStyle name="Normal 3 2 11" xfId="10486" xr:uid="{00000000-0005-0000-0000-0000C62F0000}"/>
    <cellStyle name="Normal 3 2 12" xfId="13107" xr:uid="{00000000-0005-0000-0000-0000C72F0000}"/>
    <cellStyle name="Normal 3 2 2" xfId="247" xr:uid="{00000000-0005-0000-0000-0000C82F0000}"/>
    <cellStyle name="Normal 3 2 2 10" xfId="10582" xr:uid="{00000000-0005-0000-0000-0000C92F0000}"/>
    <cellStyle name="Normal 3 2 2 11" xfId="13203" xr:uid="{00000000-0005-0000-0000-0000CA2F0000}"/>
    <cellStyle name="Normal 3 2 2 2" xfId="468" xr:uid="{00000000-0005-0000-0000-0000CB2F0000}"/>
    <cellStyle name="Normal 3 2 2 2 2" xfId="2225" xr:uid="{00000000-0005-0000-0000-0000CC2F0000}"/>
    <cellStyle name="Normal 3 2 2 2 2 2" xfId="4821" xr:uid="{00000000-0005-0000-0000-0000CD2F0000}"/>
    <cellStyle name="Normal 3 2 2 2 2 3" xfId="7400" xr:uid="{00000000-0005-0000-0000-0000CE2F0000}"/>
    <cellStyle name="Normal 3 2 2 2 2 4" xfId="9977" xr:uid="{00000000-0005-0000-0000-0000CF2F0000}"/>
    <cellStyle name="Normal 3 2 2 2 2 5" xfId="12555" xr:uid="{00000000-0005-0000-0000-0000D02F0000}"/>
    <cellStyle name="Normal 3 2 2 2 2 6" xfId="15176" xr:uid="{00000000-0005-0000-0000-0000D12F0000}"/>
    <cellStyle name="Normal 3 2 2 2 3" xfId="2226" xr:uid="{00000000-0005-0000-0000-0000D22F0000}"/>
    <cellStyle name="Normal 3 2 2 2 3 2" xfId="4822" xr:uid="{00000000-0005-0000-0000-0000D32F0000}"/>
    <cellStyle name="Normal 3 2 2 2 3 3" xfId="7401" xr:uid="{00000000-0005-0000-0000-0000D42F0000}"/>
    <cellStyle name="Normal 3 2 2 2 3 4" xfId="9978" xr:uid="{00000000-0005-0000-0000-0000D52F0000}"/>
    <cellStyle name="Normal 3 2 2 2 3 5" xfId="12556" xr:uid="{00000000-0005-0000-0000-0000D62F0000}"/>
    <cellStyle name="Normal 3 2 2 2 3 6" xfId="15177" xr:uid="{00000000-0005-0000-0000-0000D72F0000}"/>
    <cellStyle name="Normal 3 2 2 2 4" xfId="2227" xr:uid="{00000000-0005-0000-0000-0000D82F0000}"/>
    <cellStyle name="Normal 3 2 2 2 4 2" xfId="4823" xr:uid="{00000000-0005-0000-0000-0000D92F0000}"/>
    <cellStyle name="Normal 3 2 2 2 4 3" xfId="7402" xr:uid="{00000000-0005-0000-0000-0000DA2F0000}"/>
    <cellStyle name="Normal 3 2 2 2 4 4" xfId="9979" xr:uid="{00000000-0005-0000-0000-0000DB2F0000}"/>
    <cellStyle name="Normal 3 2 2 2 4 5" xfId="12557" xr:uid="{00000000-0005-0000-0000-0000DC2F0000}"/>
    <cellStyle name="Normal 3 2 2 2 4 6" xfId="15178" xr:uid="{00000000-0005-0000-0000-0000DD2F0000}"/>
    <cellStyle name="Normal 3 2 2 2 5" xfId="3069" xr:uid="{00000000-0005-0000-0000-0000DE2F0000}"/>
    <cellStyle name="Normal 3 2 2 2 6" xfId="5648" xr:uid="{00000000-0005-0000-0000-0000DF2F0000}"/>
    <cellStyle name="Normal 3 2 2 2 7" xfId="8225" xr:uid="{00000000-0005-0000-0000-0000E02F0000}"/>
    <cellStyle name="Normal 3 2 2 2 8" xfId="10803" xr:uid="{00000000-0005-0000-0000-0000E12F0000}"/>
    <cellStyle name="Normal 3 2 2 2 9" xfId="13424" xr:uid="{00000000-0005-0000-0000-0000E22F0000}"/>
    <cellStyle name="Normal 3 2 2 3" xfId="689" xr:uid="{00000000-0005-0000-0000-0000E32F0000}"/>
    <cellStyle name="Normal 3 2 2 3 2" xfId="2228" xr:uid="{00000000-0005-0000-0000-0000E42F0000}"/>
    <cellStyle name="Normal 3 2 2 3 2 2" xfId="4824" xr:uid="{00000000-0005-0000-0000-0000E52F0000}"/>
    <cellStyle name="Normal 3 2 2 3 2 3" xfId="7403" xr:uid="{00000000-0005-0000-0000-0000E62F0000}"/>
    <cellStyle name="Normal 3 2 2 3 2 4" xfId="9980" xr:uid="{00000000-0005-0000-0000-0000E72F0000}"/>
    <cellStyle name="Normal 3 2 2 3 2 5" xfId="12558" xr:uid="{00000000-0005-0000-0000-0000E82F0000}"/>
    <cellStyle name="Normal 3 2 2 3 2 6" xfId="15179" xr:uid="{00000000-0005-0000-0000-0000E92F0000}"/>
    <cellStyle name="Normal 3 2 2 3 3" xfId="2229" xr:uid="{00000000-0005-0000-0000-0000EA2F0000}"/>
    <cellStyle name="Normal 3 2 2 3 3 2" xfId="4825" xr:uid="{00000000-0005-0000-0000-0000EB2F0000}"/>
    <cellStyle name="Normal 3 2 2 3 3 3" xfId="7404" xr:uid="{00000000-0005-0000-0000-0000EC2F0000}"/>
    <cellStyle name="Normal 3 2 2 3 3 4" xfId="9981" xr:uid="{00000000-0005-0000-0000-0000ED2F0000}"/>
    <cellStyle name="Normal 3 2 2 3 3 5" xfId="12559" xr:uid="{00000000-0005-0000-0000-0000EE2F0000}"/>
    <cellStyle name="Normal 3 2 2 3 3 6" xfId="15180" xr:uid="{00000000-0005-0000-0000-0000EF2F0000}"/>
    <cellStyle name="Normal 3 2 2 3 4" xfId="3290" xr:uid="{00000000-0005-0000-0000-0000F02F0000}"/>
    <cellStyle name="Normal 3 2 2 3 5" xfId="5869" xr:uid="{00000000-0005-0000-0000-0000F12F0000}"/>
    <cellStyle name="Normal 3 2 2 3 6" xfId="8446" xr:uid="{00000000-0005-0000-0000-0000F22F0000}"/>
    <cellStyle name="Normal 3 2 2 3 7" xfId="11024" xr:uid="{00000000-0005-0000-0000-0000F32F0000}"/>
    <cellStyle name="Normal 3 2 2 3 8" xfId="13645" xr:uid="{00000000-0005-0000-0000-0000F42F0000}"/>
    <cellStyle name="Normal 3 2 2 4" xfId="2230" xr:uid="{00000000-0005-0000-0000-0000F52F0000}"/>
    <cellStyle name="Normal 3 2 2 4 2" xfId="4826" xr:uid="{00000000-0005-0000-0000-0000F62F0000}"/>
    <cellStyle name="Normal 3 2 2 4 3" xfId="7405" xr:uid="{00000000-0005-0000-0000-0000F72F0000}"/>
    <cellStyle name="Normal 3 2 2 4 4" xfId="9982" xr:uid="{00000000-0005-0000-0000-0000F82F0000}"/>
    <cellStyle name="Normal 3 2 2 4 5" xfId="12560" xr:uid="{00000000-0005-0000-0000-0000F92F0000}"/>
    <cellStyle name="Normal 3 2 2 4 6" xfId="15181" xr:uid="{00000000-0005-0000-0000-0000FA2F0000}"/>
    <cellStyle name="Normal 3 2 2 5" xfId="2231" xr:uid="{00000000-0005-0000-0000-0000FB2F0000}"/>
    <cellStyle name="Normal 3 2 2 5 2" xfId="4827" xr:uid="{00000000-0005-0000-0000-0000FC2F0000}"/>
    <cellStyle name="Normal 3 2 2 5 3" xfId="7406" xr:uid="{00000000-0005-0000-0000-0000FD2F0000}"/>
    <cellStyle name="Normal 3 2 2 5 4" xfId="9983" xr:uid="{00000000-0005-0000-0000-0000FE2F0000}"/>
    <cellStyle name="Normal 3 2 2 5 5" xfId="12561" xr:uid="{00000000-0005-0000-0000-0000FF2F0000}"/>
    <cellStyle name="Normal 3 2 2 5 6" xfId="15182" xr:uid="{00000000-0005-0000-0000-000000300000}"/>
    <cellStyle name="Normal 3 2 2 6" xfId="2232" xr:uid="{00000000-0005-0000-0000-000001300000}"/>
    <cellStyle name="Normal 3 2 2 6 2" xfId="4828" xr:uid="{00000000-0005-0000-0000-000002300000}"/>
    <cellStyle name="Normal 3 2 2 6 3" xfId="7407" xr:uid="{00000000-0005-0000-0000-000003300000}"/>
    <cellStyle name="Normal 3 2 2 6 4" xfId="9984" xr:uid="{00000000-0005-0000-0000-000004300000}"/>
    <cellStyle name="Normal 3 2 2 6 5" xfId="12562" xr:uid="{00000000-0005-0000-0000-000005300000}"/>
    <cellStyle name="Normal 3 2 2 6 6" xfId="15183" xr:uid="{00000000-0005-0000-0000-000006300000}"/>
    <cellStyle name="Normal 3 2 2 7" xfId="2848" xr:uid="{00000000-0005-0000-0000-000007300000}"/>
    <cellStyle name="Normal 3 2 2 8" xfId="5427" xr:uid="{00000000-0005-0000-0000-000008300000}"/>
    <cellStyle name="Normal 3 2 2 9" xfId="8004" xr:uid="{00000000-0005-0000-0000-000009300000}"/>
    <cellStyle name="Normal 3 2 3" xfId="373" xr:uid="{00000000-0005-0000-0000-00000A300000}"/>
    <cellStyle name="Normal 3 2 3 2" xfId="2233" xr:uid="{00000000-0005-0000-0000-00000B300000}"/>
    <cellStyle name="Normal 3 2 3 2 2" xfId="4829" xr:uid="{00000000-0005-0000-0000-00000C300000}"/>
    <cellStyle name="Normal 3 2 3 2 3" xfId="7408" xr:uid="{00000000-0005-0000-0000-00000D300000}"/>
    <cellStyle name="Normal 3 2 3 2 4" xfId="9985" xr:uid="{00000000-0005-0000-0000-00000E300000}"/>
    <cellStyle name="Normal 3 2 3 2 5" xfId="12563" xr:uid="{00000000-0005-0000-0000-00000F300000}"/>
    <cellStyle name="Normal 3 2 3 2 6" xfId="15184" xr:uid="{00000000-0005-0000-0000-000010300000}"/>
    <cellStyle name="Normal 3 2 3 3" xfId="2234" xr:uid="{00000000-0005-0000-0000-000011300000}"/>
    <cellStyle name="Normal 3 2 3 3 2" xfId="4830" xr:uid="{00000000-0005-0000-0000-000012300000}"/>
    <cellStyle name="Normal 3 2 3 3 3" xfId="7409" xr:uid="{00000000-0005-0000-0000-000013300000}"/>
    <cellStyle name="Normal 3 2 3 3 4" xfId="9986" xr:uid="{00000000-0005-0000-0000-000014300000}"/>
    <cellStyle name="Normal 3 2 3 3 5" xfId="12564" xr:uid="{00000000-0005-0000-0000-000015300000}"/>
    <cellStyle name="Normal 3 2 3 3 6" xfId="15185" xr:uid="{00000000-0005-0000-0000-000016300000}"/>
    <cellStyle name="Normal 3 2 3 4" xfId="2235" xr:uid="{00000000-0005-0000-0000-000017300000}"/>
    <cellStyle name="Normal 3 2 3 4 2" xfId="4831" xr:uid="{00000000-0005-0000-0000-000018300000}"/>
    <cellStyle name="Normal 3 2 3 4 3" xfId="7410" xr:uid="{00000000-0005-0000-0000-000019300000}"/>
    <cellStyle name="Normal 3 2 3 4 4" xfId="9987" xr:uid="{00000000-0005-0000-0000-00001A300000}"/>
    <cellStyle name="Normal 3 2 3 4 5" xfId="12565" xr:uid="{00000000-0005-0000-0000-00001B300000}"/>
    <cellStyle name="Normal 3 2 3 4 6" xfId="15186" xr:uid="{00000000-0005-0000-0000-00001C300000}"/>
    <cellStyle name="Normal 3 2 3 5" xfId="2974" xr:uid="{00000000-0005-0000-0000-00001D300000}"/>
    <cellStyle name="Normal 3 2 3 6" xfId="5553" xr:uid="{00000000-0005-0000-0000-00001E300000}"/>
    <cellStyle name="Normal 3 2 3 7" xfId="8130" xr:uid="{00000000-0005-0000-0000-00001F300000}"/>
    <cellStyle name="Normal 3 2 3 8" xfId="10708" xr:uid="{00000000-0005-0000-0000-000020300000}"/>
    <cellStyle name="Normal 3 2 3 9" xfId="13329" xr:uid="{00000000-0005-0000-0000-000021300000}"/>
    <cellStyle name="Normal 3 2 4" xfId="594" xr:uid="{00000000-0005-0000-0000-000022300000}"/>
    <cellStyle name="Normal 3 2 4 2" xfId="2236" xr:uid="{00000000-0005-0000-0000-000023300000}"/>
    <cellStyle name="Normal 3 2 4 2 2" xfId="4832" xr:uid="{00000000-0005-0000-0000-000024300000}"/>
    <cellStyle name="Normal 3 2 4 2 3" xfId="7411" xr:uid="{00000000-0005-0000-0000-000025300000}"/>
    <cellStyle name="Normal 3 2 4 2 4" xfId="9988" xr:uid="{00000000-0005-0000-0000-000026300000}"/>
    <cellStyle name="Normal 3 2 4 2 5" xfId="12566" xr:uid="{00000000-0005-0000-0000-000027300000}"/>
    <cellStyle name="Normal 3 2 4 2 6" xfId="15187" xr:uid="{00000000-0005-0000-0000-000028300000}"/>
    <cellStyle name="Normal 3 2 4 3" xfId="2237" xr:uid="{00000000-0005-0000-0000-000029300000}"/>
    <cellStyle name="Normal 3 2 4 3 2" xfId="4833" xr:uid="{00000000-0005-0000-0000-00002A300000}"/>
    <cellStyle name="Normal 3 2 4 3 3" xfId="7412" xr:uid="{00000000-0005-0000-0000-00002B300000}"/>
    <cellStyle name="Normal 3 2 4 3 4" xfId="9989" xr:uid="{00000000-0005-0000-0000-00002C300000}"/>
    <cellStyle name="Normal 3 2 4 3 5" xfId="12567" xr:uid="{00000000-0005-0000-0000-00002D300000}"/>
    <cellStyle name="Normal 3 2 4 3 6" xfId="15188" xr:uid="{00000000-0005-0000-0000-00002E300000}"/>
    <cellStyle name="Normal 3 2 4 4" xfId="2238" xr:uid="{00000000-0005-0000-0000-00002F300000}"/>
    <cellStyle name="Normal 3 2 4 4 2" xfId="4834" xr:uid="{00000000-0005-0000-0000-000030300000}"/>
    <cellStyle name="Normal 3 2 4 4 3" xfId="7413" xr:uid="{00000000-0005-0000-0000-000031300000}"/>
    <cellStyle name="Normal 3 2 4 4 4" xfId="9990" xr:uid="{00000000-0005-0000-0000-000032300000}"/>
    <cellStyle name="Normal 3 2 4 4 5" xfId="12568" xr:uid="{00000000-0005-0000-0000-000033300000}"/>
    <cellStyle name="Normal 3 2 4 4 6" xfId="15189" xr:uid="{00000000-0005-0000-0000-000034300000}"/>
    <cellStyle name="Normal 3 2 4 5" xfId="3195" xr:uid="{00000000-0005-0000-0000-000035300000}"/>
    <cellStyle name="Normal 3 2 4 6" xfId="5774" xr:uid="{00000000-0005-0000-0000-000036300000}"/>
    <cellStyle name="Normal 3 2 4 7" xfId="8351" xr:uid="{00000000-0005-0000-0000-000037300000}"/>
    <cellStyle name="Normal 3 2 4 8" xfId="10929" xr:uid="{00000000-0005-0000-0000-000038300000}"/>
    <cellStyle name="Normal 3 2 4 9" xfId="13550" xr:uid="{00000000-0005-0000-0000-000039300000}"/>
    <cellStyle name="Normal 3 2 5" xfId="2239" xr:uid="{00000000-0005-0000-0000-00003A300000}"/>
    <cellStyle name="Normal 3 2 5 2" xfId="4835" xr:uid="{00000000-0005-0000-0000-00003B300000}"/>
    <cellStyle name="Normal 3 2 5 3" xfId="7414" xr:uid="{00000000-0005-0000-0000-00003C300000}"/>
    <cellStyle name="Normal 3 2 5 4" xfId="9991" xr:uid="{00000000-0005-0000-0000-00003D300000}"/>
    <cellStyle name="Normal 3 2 5 5" xfId="12569" xr:uid="{00000000-0005-0000-0000-00003E300000}"/>
    <cellStyle name="Normal 3 2 5 6" xfId="15190" xr:uid="{00000000-0005-0000-0000-00003F300000}"/>
    <cellStyle name="Normal 3 2 6" xfId="2240" xr:uid="{00000000-0005-0000-0000-000040300000}"/>
    <cellStyle name="Normal 3 2 6 2" xfId="4836" xr:uid="{00000000-0005-0000-0000-000041300000}"/>
    <cellStyle name="Normal 3 2 6 3" xfId="7415" xr:uid="{00000000-0005-0000-0000-000042300000}"/>
    <cellStyle name="Normal 3 2 6 4" xfId="9992" xr:uid="{00000000-0005-0000-0000-000043300000}"/>
    <cellStyle name="Normal 3 2 6 5" xfId="12570" xr:uid="{00000000-0005-0000-0000-000044300000}"/>
    <cellStyle name="Normal 3 2 6 6" xfId="15191" xr:uid="{00000000-0005-0000-0000-000045300000}"/>
    <cellStyle name="Normal 3 2 7" xfId="2241" xr:uid="{00000000-0005-0000-0000-000046300000}"/>
    <cellStyle name="Normal 3 2 7 2" xfId="4837" xr:uid="{00000000-0005-0000-0000-000047300000}"/>
    <cellStyle name="Normal 3 2 7 3" xfId="7416" xr:uid="{00000000-0005-0000-0000-000048300000}"/>
    <cellStyle name="Normal 3 2 7 4" xfId="9993" xr:uid="{00000000-0005-0000-0000-000049300000}"/>
    <cellStyle name="Normal 3 2 7 5" xfId="12571" xr:uid="{00000000-0005-0000-0000-00004A300000}"/>
    <cellStyle name="Normal 3 2 7 6" xfId="15192" xr:uid="{00000000-0005-0000-0000-00004B300000}"/>
    <cellStyle name="Normal 3 2 8" xfId="2752" xr:uid="{00000000-0005-0000-0000-00004C300000}"/>
    <cellStyle name="Normal 3 2 9" xfId="5331" xr:uid="{00000000-0005-0000-0000-00004D300000}"/>
    <cellStyle name="Normal 3 3" xfId="175" xr:uid="{00000000-0005-0000-0000-00004E300000}"/>
    <cellStyle name="Normal 3 3 10" xfId="7932" xr:uid="{00000000-0005-0000-0000-00004F300000}"/>
    <cellStyle name="Normal 3 3 11" xfId="10510" xr:uid="{00000000-0005-0000-0000-000050300000}"/>
    <cellStyle name="Normal 3 3 12" xfId="13131" xr:uid="{00000000-0005-0000-0000-000051300000}"/>
    <cellStyle name="Normal 3 3 2" xfId="271" xr:uid="{00000000-0005-0000-0000-000052300000}"/>
    <cellStyle name="Normal 3 3 2 10" xfId="10606" xr:uid="{00000000-0005-0000-0000-000053300000}"/>
    <cellStyle name="Normal 3 3 2 11" xfId="13227" xr:uid="{00000000-0005-0000-0000-000054300000}"/>
    <cellStyle name="Normal 3 3 2 2" xfId="492" xr:uid="{00000000-0005-0000-0000-000055300000}"/>
    <cellStyle name="Normal 3 3 2 2 2" xfId="2242" xr:uid="{00000000-0005-0000-0000-000056300000}"/>
    <cellStyle name="Normal 3 3 2 2 2 2" xfId="4838" xr:uid="{00000000-0005-0000-0000-000057300000}"/>
    <cellStyle name="Normal 3 3 2 2 2 3" xfId="7417" xr:uid="{00000000-0005-0000-0000-000058300000}"/>
    <cellStyle name="Normal 3 3 2 2 2 4" xfId="9994" xr:uid="{00000000-0005-0000-0000-000059300000}"/>
    <cellStyle name="Normal 3 3 2 2 2 5" xfId="12572" xr:uid="{00000000-0005-0000-0000-00005A300000}"/>
    <cellStyle name="Normal 3 3 2 2 2 6" xfId="15193" xr:uid="{00000000-0005-0000-0000-00005B300000}"/>
    <cellStyle name="Normal 3 3 2 2 3" xfId="2243" xr:uid="{00000000-0005-0000-0000-00005C300000}"/>
    <cellStyle name="Normal 3 3 2 2 3 2" xfId="4839" xr:uid="{00000000-0005-0000-0000-00005D300000}"/>
    <cellStyle name="Normal 3 3 2 2 3 3" xfId="7418" xr:uid="{00000000-0005-0000-0000-00005E300000}"/>
    <cellStyle name="Normal 3 3 2 2 3 4" xfId="9995" xr:uid="{00000000-0005-0000-0000-00005F300000}"/>
    <cellStyle name="Normal 3 3 2 2 3 5" xfId="12573" xr:uid="{00000000-0005-0000-0000-000060300000}"/>
    <cellStyle name="Normal 3 3 2 2 3 6" xfId="15194" xr:uid="{00000000-0005-0000-0000-000061300000}"/>
    <cellStyle name="Normal 3 3 2 2 4" xfId="2244" xr:uid="{00000000-0005-0000-0000-000062300000}"/>
    <cellStyle name="Normal 3 3 2 2 4 2" xfId="4840" xr:uid="{00000000-0005-0000-0000-000063300000}"/>
    <cellStyle name="Normal 3 3 2 2 4 3" xfId="7419" xr:uid="{00000000-0005-0000-0000-000064300000}"/>
    <cellStyle name="Normal 3 3 2 2 4 4" xfId="9996" xr:uid="{00000000-0005-0000-0000-000065300000}"/>
    <cellStyle name="Normal 3 3 2 2 4 5" xfId="12574" xr:uid="{00000000-0005-0000-0000-000066300000}"/>
    <cellStyle name="Normal 3 3 2 2 4 6" xfId="15195" xr:uid="{00000000-0005-0000-0000-000067300000}"/>
    <cellStyle name="Normal 3 3 2 2 5" xfId="3093" xr:uid="{00000000-0005-0000-0000-000068300000}"/>
    <cellStyle name="Normal 3 3 2 2 6" xfId="5672" xr:uid="{00000000-0005-0000-0000-000069300000}"/>
    <cellStyle name="Normal 3 3 2 2 7" xfId="8249" xr:uid="{00000000-0005-0000-0000-00006A300000}"/>
    <cellStyle name="Normal 3 3 2 2 8" xfId="10827" xr:uid="{00000000-0005-0000-0000-00006B300000}"/>
    <cellStyle name="Normal 3 3 2 2 9" xfId="13448" xr:uid="{00000000-0005-0000-0000-00006C300000}"/>
    <cellStyle name="Normal 3 3 2 3" xfId="713" xr:uid="{00000000-0005-0000-0000-00006D300000}"/>
    <cellStyle name="Normal 3 3 2 3 2" xfId="2245" xr:uid="{00000000-0005-0000-0000-00006E300000}"/>
    <cellStyle name="Normal 3 3 2 3 2 2" xfId="4841" xr:uid="{00000000-0005-0000-0000-00006F300000}"/>
    <cellStyle name="Normal 3 3 2 3 2 3" xfId="7420" xr:uid="{00000000-0005-0000-0000-000070300000}"/>
    <cellStyle name="Normal 3 3 2 3 2 4" xfId="9997" xr:uid="{00000000-0005-0000-0000-000071300000}"/>
    <cellStyle name="Normal 3 3 2 3 2 5" xfId="12575" xr:uid="{00000000-0005-0000-0000-000072300000}"/>
    <cellStyle name="Normal 3 3 2 3 2 6" xfId="15196" xr:uid="{00000000-0005-0000-0000-000073300000}"/>
    <cellStyle name="Normal 3 3 2 3 3" xfId="2246" xr:uid="{00000000-0005-0000-0000-000074300000}"/>
    <cellStyle name="Normal 3 3 2 3 3 2" xfId="4842" xr:uid="{00000000-0005-0000-0000-000075300000}"/>
    <cellStyle name="Normal 3 3 2 3 3 3" xfId="7421" xr:uid="{00000000-0005-0000-0000-000076300000}"/>
    <cellStyle name="Normal 3 3 2 3 3 4" xfId="9998" xr:uid="{00000000-0005-0000-0000-000077300000}"/>
    <cellStyle name="Normal 3 3 2 3 3 5" xfId="12576" xr:uid="{00000000-0005-0000-0000-000078300000}"/>
    <cellStyle name="Normal 3 3 2 3 3 6" xfId="15197" xr:uid="{00000000-0005-0000-0000-000079300000}"/>
    <cellStyle name="Normal 3 3 2 3 4" xfId="3314" xr:uid="{00000000-0005-0000-0000-00007A300000}"/>
    <cellStyle name="Normal 3 3 2 3 5" xfId="5893" xr:uid="{00000000-0005-0000-0000-00007B300000}"/>
    <cellStyle name="Normal 3 3 2 3 6" xfId="8470" xr:uid="{00000000-0005-0000-0000-00007C300000}"/>
    <cellStyle name="Normal 3 3 2 3 7" xfId="11048" xr:uid="{00000000-0005-0000-0000-00007D300000}"/>
    <cellStyle name="Normal 3 3 2 3 8" xfId="13669" xr:uid="{00000000-0005-0000-0000-00007E300000}"/>
    <cellStyle name="Normal 3 3 2 4" xfId="2247" xr:uid="{00000000-0005-0000-0000-00007F300000}"/>
    <cellStyle name="Normal 3 3 2 4 2" xfId="4843" xr:uid="{00000000-0005-0000-0000-000080300000}"/>
    <cellStyle name="Normal 3 3 2 4 3" xfId="7422" xr:uid="{00000000-0005-0000-0000-000081300000}"/>
    <cellStyle name="Normal 3 3 2 4 4" xfId="9999" xr:uid="{00000000-0005-0000-0000-000082300000}"/>
    <cellStyle name="Normal 3 3 2 4 5" xfId="12577" xr:uid="{00000000-0005-0000-0000-000083300000}"/>
    <cellStyle name="Normal 3 3 2 4 6" xfId="15198" xr:uid="{00000000-0005-0000-0000-000084300000}"/>
    <cellStyle name="Normal 3 3 2 5" xfId="2248" xr:uid="{00000000-0005-0000-0000-000085300000}"/>
    <cellStyle name="Normal 3 3 2 5 2" xfId="4844" xr:uid="{00000000-0005-0000-0000-000086300000}"/>
    <cellStyle name="Normal 3 3 2 5 3" xfId="7423" xr:uid="{00000000-0005-0000-0000-000087300000}"/>
    <cellStyle name="Normal 3 3 2 5 4" xfId="10000" xr:uid="{00000000-0005-0000-0000-000088300000}"/>
    <cellStyle name="Normal 3 3 2 5 5" xfId="12578" xr:uid="{00000000-0005-0000-0000-000089300000}"/>
    <cellStyle name="Normal 3 3 2 5 6" xfId="15199" xr:uid="{00000000-0005-0000-0000-00008A300000}"/>
    <cellStyle name="Normal 3 3 2 6" xfId="2249" xr:uid="{00000000-0005-0000-0000-00008B300000}"/>
    <cellStyle name="Normal 3 3 2 6 2" xfId="4845" xr:uid="{00000000-0005-0000-0000-00008C300000}"/>
    <cellStyle name="Normal 3 3 2 6 3" xfId="7424" xr:uid="{00000000-0005-0000-0000-00008D300000}"/>
    <cellStyle name="Normal 3 3 2 6 4" xfId="10001" xr:uid="{00000000-0005-0000-0000-00008E300000}"/>
    <cellStyle name="Normal 3 3 2 6 5" xfId="12579" xr:uid="{00000000-0005-0000-0000-00008F300000}"/>
    <cellStyle name="Normal 3 3 2 6 6" xfId="15200" xr:uid="{00000000-0005-0000-0000-000090300000}"/>
    <cellStyle name="Normal 3 3 2 7" xfId="2872" xr:uid="{00000000-0005-0000-0000-000091300000}"/>
    <cellStyle name="Normal 3 3 2 8" xfId="5451" xr:uid="{00000000-0005-0000-0000-000092300000}"/>
    <cellStyle name="Normal 3 3 2 9" xfId="8028" xr:uid="{00000000-0005-0000-0000-000093300000}"/>
    <cellStyle name="Normal 3 3 3" xfId="397" xr:uid="{00000000-0005-0000-0000-000094300000}"/>
    <cellStyle name="Normal 3 3 3 2" xfId="2250" xr:uid="{00000000-0005-0000-0000-000095300000}"/>
    <cellStyle name="Normal 3 3 3 2 2" xfId="4846" xr:uid="{00000000-0005-0000-0000-000096300000}"/>
    <cellStyle name="Normal 3 3 3 2 3" xfId="7425" xr:uid="{00000000-0005-0000-0000-000097300000}"/>
    <cellStyle name="Normal 3 3 3 2 4" xfId="10002" xr:uid="{00000000-0005-0000-0000-000098300000}"/>
    <cellStyle name="Normal 3 3 3 2 5" xfId="12580" xr:uid="{00000000-0005-0000-0000-000099300000}"/>
    <cellStyle name="Normal 3 3 3 2 6" xfId="15201" xr:uid="{00000000-0005-0000-0000-00009A300000}"/>
    <cellStyle name="Normal 3 3 3 3" xfId="2251" xr:uid="{00000000-0005-0000-0000-00009B300000}"/>
    <cellStyle name="Normal 3 3 3 3 2" xfId="4847" xr:uid="{00000000-0005-0000-0000-00009C300000}"/>
    <cellStyle name="Normal 3 3 3 3 3" xfId="7426" xr:uid="{00000000-0005-0000-0000-00009D300000}"/>
    <cellStyle name="Normal 3 3 3 3 4" xfId="10003" xr:uid="{00000000-0005-0000-0000-00009E300000}"/>
    <cellStyle name="Normal 3 3 3 3 5" xfId="12581" xr:uid="{00000000-0005-0000-0000-00009F300000}"/>
    <cellStyle name="Normal 3 3 3 3 6" xfId="15202" xr:uid="{00000000-0005-0000-0000-0000A0300000}"/>
    <cellStyle name="Normal 3 3 3 4" xfId="2252" xr:uid="{00000000-0005-0000-0000-0000A1300000}"/>
    <cellStyle name="Normal 3 3 3 4 2" xfId="4848" xr:uid="{00000000-0005-0000-0000-0000A2300000}"/>
    <cellStyle name="Normal 3 3 3 4 3" xfId="7427" xr:uid="{00000000-0005-0000-0000-0000A3300000}"/>
    <cellStyle name="Normal 3 3 3 4 4" xfId="10004" xr:uid="{00000000-0005-0000-0000-0000A4300000}"/>
    <cellStyle name="Normal 3 3 3 4 5" xfId="12582" xr:uid="{00000000-0005-0000-0000-0000A5300000}"/>
    <cellStyle name="Normal 3 3 3 4 6" xfId="15203" xr:uid="{00000000-0005-0000-0000-0000A6300000}"/>
    <cellStyle name="Normal 3 3 3 5" xfId="2998" xr:uid="{00000000-0005-0000-0000-0000A7300000}"/>
    <cellStyle name="Normal 3 3 3 6" xfId="5577" xr:uid="{00000000-0005-0000-0000-0000A8300000}"/>
    <cellStyle name="Normal 3 3 3 7" xfId="8154" xr:uid="{00000000-0005-0000-0000-0000A9300000}"/>
    <cellStyle name="Normal 3 3 3 8" xfId="10732" xr:uid="{00000000-0005-0000-0000-0000AA300000}"/>
    <cellStyle name="Normal 3 3 3 9" xfId="13353" xr:uid="{00000000-0005-0000-0000-0000AB300000}"/>
    <cellStyle name="Normal 3 3 4" xfId="618" xr:uid="{00000000-0005-0000-0000-0000AC300000}"/>
    <cellStyle name="Normal 3 3 4 2" xfId="2253" xr:uid="{00000000-0005-0000-0000-0000AD300000}"/>
    <cellStyle name="Normal 3 3 4 2 2" xfId="4849" xr:uid="{00000000-0005-0000-0000-0000AE300000}"/>
    <cellStyle name="Normal 3 3 4 2 3" xfId="7428" xr:uid="{00000000-0005-0000-0000-0000AF300000}"/>
    <cellStyle name="Normal 3 3 4 2 4" xfId="10005" xr:uid="{00000000-0005-0000-0000-0000B0300000}"/>
    <cellStyle name="Normal 3 3 4 2 5" xfId="12583" xr:uid="{00000000-0005-0000-0000-0000B1300000}"/>
    <cellStyle name="Normal 3 3 4 2 6" xfId="15204" xr:uid="{00000000-0005-0000-0000-0000B2300000}"/>
    <cellStyle name="Normal 3 3 4 3" xfId="2254" xr:uid="{00000000-0005-0000-0000-0000B3300000}"/>
    <cellStyle name="Normal 3 3 4 3 2" xfId="4850" xr:uid="{00000000-0005-0000-0000-0000B4300000}"/>
    <cellStyle name="Normal 3 3 4 3 3" xfId="7429" xr:uid="{00000000-0005-0000-0000-0000B5300000}"/>
    <cellStyle name="Normal 3 3 4 3 4" xfId="10006" xr:uid="{00000000-0005-0000-0000-0000B6300000}"/>
    <cellStyle name="Normal 3 3 4 3 5" xfId="12584" xr:uid="{00000000-0005-0000-0000-0000B7300000}"/>
    <cellStyle name="Normal 3 3 4 3 6" xfId="15205" xr:uid="{00000000-0005-0000-0000-0000B8300000}"/>
    <cellStyle name="Normal 3 3 4 4" xfId="2255" xr:uid="{00000000-0005-0000-0000-0000B9300000}"/>
    <cellStyle name="Normal 3 3 4 4 2" xfId="4851" xr:uid="{00000000-0005-0000-0000-0000BA300000}"/>
    <cellStyle name="Normal 3 3 4 4 3" xfId="7430" xr:uid="{00000000-0005-0000-0000-0000BB300000}"/>
    <cellStyle name="Normal 3 3 4 4 4" xfId="10007" xr:uid="{00000000-0005-0000-0000-0000BC300000}"/>
    <cellStyle name="Normal 3 3 4 4 5" xfId="12585" xr:uid="{00000000-0005-0000-0000-0000BD300000}"/>
    <cellStyle name="Normal 3 3 4 4 6" xfId="15206" xr:uid="{00000000-0005-0000-0000-0000BE300000}"/>
    <cellStyle name="Normal 3 3 4 5" xfId="3219" xr:uid="{00000000-0005-0000-0000-0000BF300000}"/>
    <cellStyle name="Normal 3 3 4 6" xfId="5798" xr:uid="{00000000-0005-0000-0000-0000C0300000}"/>
    <cellStyle name="Normal 3 3 4 7" xfId="8375" xr:uid="{00000000-0005-0000-0000-0000C1300000}"/>
    <cellStyle name="Normal 3 3 4 8" xfId="10953" xr:uid="{00000000-0005-0000-0000-0000C2300000}"/>
    <cellStyle name="Normal 3 3 4 9" xfId="13574" xr:uid="{00000000-0005-0000-0000-0000C3300000}"/>
    <cellStyle name="Normal 3 3 5" xfId="2256" xr:uid="{00000000-0005-0000-0000-0000C4300000}"/>
    <cellStyle name="Normal 3 3 5 2" xfId="4852" xr:uid="{00000000-0005-0000-0000-0000C5300000}"/>
    <cellStyle name="Normal 3 3 5 3" xfId="7431" xr:uid="{00000000-0005-0000-0000-0000C6300000}"/>
    <cellStyle name="Normal 3 3 5 4" xfId="10008" xr:uid="{00000000-0005-0000-0000-0000C7300000}"/>
    <cellStyle name="Normal 3 3 5 5" xfId="12586" xr:uid="{00000000-0005-0000-0000-0000C8300000}"/>
    <cellStyle name="Normal 3 3 5 6" xfId="15207" xr:uid="{00000000-0005-0000-0000-0000C9300000}"/>
    <cellStyle name="Normal 3 3 6" xfId="2257" xr:uid="{00000000-0005-0000-0000-0000CA300000}"/>
    <cellStyle name="Normal 3 3 6 2" xfId="4853" xr:uid="{00000000-0005-0000-0000-0000CB300000}"/>
    <cellStyle name="Normal 3 3 6 3" xfId="7432" xr:uid="{00000000-0005-0000-0000-0000CC300000}"/>
    <cellStyle name="Normal 3 3 6 4" xfId="10009" xr:uid="{00000000-0005-0000-0000-0000CD300000}"/>
    <cellStyle name="Normal 3 3 6 5" xfId="12587" xr:uid="{00000000-0005-0000-0000-0000CE300000}"/>
    <cellStyle name="Normal 3 3 6 6" xfId="15208" xr:uid="{00000000-0005-0000-0000-0000CF300000}"/>
    <cellStyle name="Normal 3 3 7" xfId="2258" xr:uid="{00000000-0005-0000-0000-0000D0300000}"/>
    <cellStyle name="Normal 3 3 7 2" xfId="4854" xr:uid="{00000000-0005-0000-0000-0000D1300000}"/>
    <cellStyle name="Normal 3 3 7 3" xfId="7433" xr:uid="{00000000-0005-0000-0000-0000D2300000}"/>
    <cellStyle name="Normal 3 3 7 4" xfId="10010" xr:uid="{00000000-0005-0000-0000-0000D3300000}"/>
    <cellStyle name="Normal 3 3 7 5" xfId="12588" xr:uid="{00000000-0005-0000-0000-0000D4300000}"/>
    <cellStyle name="Normal 3 3 7 6" xfId="15209" xr:uid="{00000000-0005-0000-0000-0000D5300000}"/>
    <cellStyle name="Normal 3 3 8" xfId="2776" xr:uid="{00000000-0005-0000-0000-0000D6300000}"/>
    <cellStyle name="Normal 3 3 9" xfId="5355" xr:uid="{00000000-0005-0000-0000-0000D7300000}"/>
    <cellStyle name="Normal 3 4" xfId="109" xr:uid="{00000000-0005-0000-0000-0000D8300000}"/>
    <cellStyle name="Normal 3 4 10" xfId="10448" xr:uid="{00000000-0005-0000-0000-0000D9300000}"/>
    <cellStyle name="Normal 3 4 11" xfId="13069" xr:uid="{00000000-0005-0000-0000-0000DA300000}"/>
    <cellStyle name="Normal 3 4 2" xfId="335" xr:uid="{00000000-0005-0000-0000-0000DB300000}"/>
    <cellStyle name="Normal 3 4 2 2" xfId="2259" xr:uid="{00000000-0005-0000-0000-0000DC300000}"/>
    <cellStyle name="Normal 3 4 2 2 2" xfId="4855" xr:uid="{00000000-0005-0000-0000-0000DD300000}"/>
    <cellStyle name="Normal 3 4 2 2 3" xfId="7434" xr:uid="{00000000-0005-0000-0000-0000DE300000}"/>
    <cellStyle name="Normal 3 4 2 2 4" xfId="10011" xr:uid="{00000000-0005-0000-0000-0000DF300000}"/>
    <cellStyle name="Normal 3 4 2 2 5" xfId="12589" xr:uid="{00000000-0005-0000-0000-0000E0300000}"/>
    <cellStyle name="Normal 3 4 2 2 6" xfId="15210" xr:uid="{00000000-0005-0000-0000-0000E1300000}"/>
    <cellStyle name="Normal 3 4 2 3" xfId="2260" xr:uid="{00000000-0005-0000-0000-0000E2300000}"/>
    <cellStyle name="Normal 3 4 2 3 2" xfId="4856" xr:uid="{00000000-0005-0000-0000-0000E3300000}"/>
    <cellStyle name="Normal 3 4 2 3 3" xfId="7435" xr:uid="{00000000-0005-0000-0000-0000E4300000}"/>
    <cellStyle name="Normal 3 4 2 3 4" xfId="10012" xr:uid="{00000000-0005-0000-0000-0000E5300000}"/>
    <cellStyle name="Normal 3 4 2 3 5" xfId="12590" xr:uid="{00000000-0005-0000-0000-0000E6300000}"/>
    <cellStyle name="Normal 3 4 2 3 6" xfId="15211" xr:uid="{00000000-0005-0000-0000-0000E7300000}"/>
    <cellStyle name="Normal 3 4 2 4" xfId="2261" xr:uid="{00000000-0005-0000-0000-0000E8300000}"/>
    <cellStyle name="Normal 3 4 2 4 2" xfId="4857" xr:uid="{00000000-0005-0000-0000-0000E9300000}"/>
    <cellStyle name="Normal 3 4 2 4 3" xfId="7436" xr:uid="{00000000-0005-0000-0000-0000EA300000}"/>
    <cellStyle name="Normal 3 4 2 4 4" xfId="10013" xr:uid="{00000000-0005-0000-0000-0000EB300000}"/>
    <cellStyle name="Normal 3 4 2 4 5" xfId="12591" xr:uid="{00000000-0005-0000-0000-0000EC300000}"/>
    <cellStyle name="Normal 3 4 2 4 6" xfId="15212" xr:uid="{00000000-0005-0000-0000-0000ED300000}"/>
    <cellStyle name="Normal 3 4 2 5" xfId="2936" xr:uid="{00000000-0005-0000-0000-0000EE300000}"/>
    <cellStyle name="Normal 3 4 2 6" xfId="5515" xr:uid="{00000000-0005-0000-0000-0000EF300000}"/>
    <cellStyle name="Normal 3 4 2 7" xfId="8092" xr:uid="{00000000-0005-0000-0000-0000F0300000}"/>
    <cellStyle name="Normal 3 4 2 8" xfId="10670" xr:uid="{00000000-0005-0000-0000-0000F1300000}"/>
    <cellStyle name="Normal 3 4 2 9" xfId="13291" xr:uid="{00000000-0005-0000-0000-0000F2300000}"/>
    <cellStyle name="Normal 3 4 3" xfId="556" xr:uid="{00000000-0005-0000-0000-0000F3300000}"/>
    <cellStyle name="Normal 3 4 3 2" xfId="2262" xr:uid="{00000000-0005-0000-0000-0000F4300000}"/>
    <cellStyle name="Normal 3 4 3 2 2" xfId="4858" xr:uid="{00000000-0005-0000-0000-0000F5300000}"/>
    <cellStyle name="Normal 3 4 3 2 3" xfId="7437" xr:uid="{00000000-0005-0000-0000-0000F6300000}"/>
    <cellStyle name="Normal 3 4 3 2 4" xfId="10014" xr:uid="{00000000-0005-0000-0000-0000F7300000}"/>
    <cellStyle name="Normal 3 4 3 2 5" xfId="12592" xr:uid="{00000000-0005-0000-0000-0000F8300000}"/>
    <cellStyle name="Normal 3 4 3 2 6" xfId="15213" xr:uid="{00000000-0005-0000-0000-0000F9300000}"/>
    <cellStyle name="Normal 3 4 3 3" xfId="2263" xr:uid="{00000000-0005-0000-0000-0000FA300000}"/>
    <cellStyle name="Normal 3 4 3 3 2" xfId="4859" xr:uid="{00000000-0005-0000-0000-0000FB300000}"/>
    <cellStyle name="Normal 3 4 3 3 3" xfId="7438" xr:uid="{00000000-0005-0000-0000-0000FC300000}"/>
    <cellStyle name="Normal 3 4 3 3 4" xfId="10015" xr:uid="{00000000-0005-0000-0000-0000FD300000}"/>
    <cellStyle name="Normal 3 4 3 3 5" xfId="12593" xr:uid="{00000000-0005-0000-0000-0000FE300000}"/>
    <cellStyle name="Normal 3 4 3 3 6" xfId="15214" xr:uid="{00000000-0005-0000-0000-0000FF300000}"/>
    <cellStyle name="Normal 3 4 3 4" xfId="3157" xr:uid="{00000000-0005-0000-0000-000000310000}"/>
    <cellStyle name="Normal 3 4 3 5" xfId="5736" xr:uid="{00000000-0005-0000-0000-000001310000}"/>
    <cellStyle name="Normal 3 4 3 6" xfId="8313" xr:uid="{00000000-0005-0000-0000-000002310000}"/>
    <cellStyle name="Normal 3 4 3 7" xfId="10891" xr:uid="{00000000-0005-0000-0000-000003310000}"/>
    <cellStyle name="Normal 3 4 3 8" xfId="13512" xr:uid="{00000000-0005-0000-0000-000004310000}"/>
    <cellStyle name="Normal 3 4 4" xfId="2264" xr:uid="{00000000-0005-0000-0000-000005310000}"/>
    <cellStyle name="Normal 3 4 4 2" xfId="4860" xr:uid="{00000000-0005-0000-0000-000006310000}"/>
    <cellStyle name="Normal 3 4 4 3" xfId="7439" xr:uid="{00000000-0005-0000-0000-000007310000}"/>
    <cellStyle name="Normal 3 4 4 4" xfId="10016" xr:uid="{00000000-0005-0000-0000-000008310000}"/>
    <cellStyle name="Normal 3 4 4 5" xfId="12594" xr:uid="{00000000-0005-0000-0000-000009310000}"/>
    <cellStyle name="Normal 3 4 4 6" xfId="15215" xr:uid="{00000000-0005-0000-0000-00000A310000}"/>
    <cellStyle name="Normal 3 4 5" xfId="2265" xr:uid="{00000000-0005-0000-0000-00000B310000}"/>
    <cellStyle name="Normal 3 4 5 2" xfId="4861" xr:uid="{00000000-0005-0000-0000-00000C310000}"/>
    <cellStyle name="Normal 3 4 5 3" xfId="7440" xr:uid="{00000000-0005-0000-0000-00000D310000}"/>
    <cellStyle name="Normal 3 4 5 4" xfId="10017" xr:uid="{00000000-0005-0000-0000-00000E310000}"/>
    <cellStyle name="Normal 3 4 5 5" xfId="12595" xr:uid="{00000000-0005-0000-0000-00000F310000}"/>
    <cellStyle name="Normal 3 4 5 6" xfId="15216" xr:uid="{00000000-0005-0000-0000-000010310000}"/>
    <cellStyle name="Normal 3 4 6" xfId="2266" xr:uid="{00000000-0005-0000-0000-000011310000}"/>
    <cellStyle name="Normal 3 4 6 2" xfId="4862" xr:uid="{00000000-0005-0000-0000-000012310000}"/>
    <cellStyle name="Normal 3 4 6 3" xfId="7441" xr:uid="{00000000-0005-0000-0000-000013310000}"/>
    <cellStyle name="Normal 3 4 6 4" xfId="10018" xr:uid="{00000000-0005-0000-0000-000014310000}"/>
    <cellStyle name="Normal 3 4 6 5" xfId="12596" xr:uid="{00000000-0005-0000-0000-000015310000}"/>
    <cellStyle name="Normal 3 4 6 6" xfId="15217" xr:uid="{00000000-0005-0000-0000-000016310000}"/>
    <cellStyle name="Normal 3 4 7" xfId="2714" xr:uid="{00000000-0005-0000-0000-000017310000}"/>
    <cellStyle name="Normal 3 4 8" xfId="5293" xr:uid="{00000000-0005-0000-0000-000018310000}"/>
    <cellStyle name="Normal 3 4 9" xfId="7870" xr:uid="{00000000-0005-0000-0000-000019310000}"/>
    <cellStyle name="Normal 3 5" xfId="206" xr:uid="{00000000-0005-0000-0000-00001A310000}"/>
    <cellStyle name="Normal 3 5 10" xfId="10541" xr:uid="{00000000-0005-0000-0000-00001B310000}"/>
    <cellStyle name="Normal 3 5 11" xfId="13162" xr:uid="{00000000-0005-0000-0000-00001C310000}"/>
    <cellStyle name="Normal 3 5 2" xfId="428" xr:uid="{00000000-0005-0000-0000-00001D310000}"/>
    <cellStyle name="Normal 3 5 2 2" xfId="2267" xr:uid="{00000000-0005-0000-0000-00001E310000}"/>
    <cellStyle name="Normal 3 5 2 2 2" xfId="4863" xr:uid="{00000000-0005-0000-0000-00001F310000}"/>
    <cellStyle name="Normal 3 5 2 2 3" xfId="7442" xr:uid="{00000000-0005-0000-0000-000020310000}"/>
    <cellStyle name="Normal 3 5 2 2 4" xfId="10019" xr:uid="{00000000-0005-0000-0000-000021310000}"/>
    <cellStyle name="Normal 3 5 2 2 5" xfId="12597" xr:uid="{00000000-0005-0000-0000-000022310000}"/>
    <cellStyle name="Normal 3 5 2 2 6" xfId="15218" xr:uid="{00000000-0005-0000-0000-000023310000}"/>
    <cellStyle name="Normal 3 5 2 3" xfId="2268" xr:uid="{00000000-0005-0000-0000-000024310000}"/>
    <cellStyle name="Normal 3 5 2 3 2" xfId="4864" xr:uid="{00000000-0005-0000-0000-000025310000}"/>
    <cellStyle name="Normal 3 5 2 3 3" xfId="7443" xr:uid="{00000000-0005-0000-0000-000026310000}"/>
    <cellStyle name="Normal 3 5 2 3 4" xfId="10020" xr:uid="{00000000-0005-0000-0000-000027310000}"/>
    <cellStyle name="Normal 3 5 2 3 5" xfId="12598" xr:uid="{00000000-0005-0000-0000-000028310000}"/>
    <cellStyle name="Normal 3 5 2 3 6" xfId="15219" xr:uid="{00000000-0005-0000-0000-000029310000}"/>
    <cellStyle name="Normal 3 5 2 4" xfId="2269" xr:uid="{00000000-0005-0000-0000-00002A310000}"/>
    <cellStyle name="Normal 3 5 2 4 2" xfId="4865" xr:uid="{00000000-0005-0000-0000-00002B310000}"/>
    <cellStyle name="Normal 3 5 2 4 3" xfId="7444" xr:uid="{00000000-0005-0000-0000-00002C310000}"/>
    <cellStyle name="Normal 3 5 2 4 4" xfId="10021" xr:uid="{00000000-0005-0000-0000-00002D310000}"/>
    <cellStyle name="Normal 3 5 2 4 5" xfId="12599" xr:uid="{00000000-0005-0000-0000-00002E310000}"/>
    <cellStyle name="Normal 3 5 2 4 6" xfId="15220" xr:uid="{00000000-0005-0000-0000-00002F310000}"/>
    <cellStyle name="Normal 3 5 2 5" xfId="3029" xr:uid="{00000000-0005-0000-0000-000030310000}"/>
    <cellStyle name="Normal 3 5 2 6" xfId="5608" xr:uid="{00000000-0005-0000-0000-000031310000}"/>
    <cellStyle name="Normal 3 5 2 7" xfId="8185" xr:uid="{00000000-0005-0000-0000-000032310000}"/>
    <cellStyle name="Normal 3 5 2 8" xfId="10763" xr:uid="{00000000-0005-0000-0000-000033310000}"/>
    <cellStyle name="Normal 3 5 2 9" xfId="13384" xr:uid="{00000000-0005-0000-0000-000034310000}"/>
    <cellStyle name="Normal 3 5 3" xfId="649" xr:uid="{00000000-0005-0000-0000-000035310000}"/>
    <cellStyle name="Normal 3 5 3 2" xfId="2270" xr:uid="{00000000-0005-0000-0000-000036310000}"/>
    <cellStyle name="Normal 3 5 3 2 2" xfId="4866" xr:uid="{00000000-0005-0000-0000-000037310000}"/>
    <cellStyle name="Normal 3 5 3 2 3" xfId="7445" xr:uid="{00000000-0005-0000-0000-000038310000}"/>
    <cellStyle name="Normal 3 5 3 2 4" xfId="10022" xr:uid="{00000000-0005-0000-0000-000039310000}"/>
    <cellStyle name="Normal 3 5 3 2 5" xfId="12600" xr:uid="{00000000-0005-0000-0000-00003A310000}"/>
    <cellStyle name="Normal 3 5 3 2 6" xfId="15221" xr:uid="{00000000-0005-0000-0000-00003B310000}"/>
    <cellStyle name="Normal 3 5 3 3" xfId="2271" xr:uid="{00000000-0005-0000-0000-00003C310000}"/>
    <cellStyle name="Normal 3 5 3 3 2" xfId="4867" xr:uid="{00000000-0005-0000-0000-00003D310000}"/>
    <cellStyle name="Normal 3 5 3 3 3" xfId="7446" xr:uid="{00000000-0005-0000-0000-00003E310000}"/>
    <cellStyle name="Normal 3 5 3 3 4" xfId="10023" xr:uid="{00000000-0005-0000-0000-00003F310000}"/>
    <cellStyle name="Normal 3 5 3 3 5" xfId="12601" xr:uid="{00000000-0005-0000-0000-000040310000}"/>
    <cellStyle name="Normal 3 5 3 3 6" xfId="15222" xr:uid="{00000000-0005-0000-0000-000041310000}"/>
    <cellStyle name="Normal 3 5 3 4" xfId="3250" xr:uid="{00000000-0005-0000-0000-000042310000}"/>
    <cellStyle name="Normal 3 5 3 5" xfId="5829" xr:uid="{00000000-0005-0000-0000-000043310000}"/>
    <cellStyle name="Normal 3 5 3 6" xfId="8406" xr:uid="{00000000-0005-0000-0000-000044310000}"/>
    <cellStyle name="Normal 3 5 3 7" xfId="10984" xr:uid="{00000000-0005-0000-0000-000045310000}"/>
    <cellStyle name="Normal 3 5 3 8" xfId="13605" xr:uid="{00000000-0005-0000-0000-000046310000}"/>
    <cellStyle name="Normal 3 5 4" xfId="2272" xr:uid="{00000000-0005-0000-0000-000047310000}"/>
    <cellStyle name="Normal 3 5 4 2" xfId="4868" xr:uid="{00000000-0005-0000-0000-000048310000}"/>
    <cellStyle name="Normal 3 5 4 3" xfId="7447" xr:uid="{00000000-0005-0000-0000-000049310000}"/>
    <cellStyle name="Normal 3 5 4 4" xfId="10024" xr:uid="{00000000-0005-0000-0000-00004A310000}"/>
    <cellStyle name="Normal 3 5 4 5" xfId="12602" xr:uid="{00000000-0005-0000-0000-00004B310000}"/>
    <cellStyle name="Normal 3 5 4 6" xfId="15223" xr:uid="{00000000-0005-0000-0000-00004C310000}"/>
    <cellStyle name="Normal 3 5 5" xfId="2273" xr:uid="{00000000-0005-0000-0000-00004D310000}"/>
    <cellStyle name="Normal 3 5 5 2" xfId="4869" xr:uid="{00000000-0005-0000-0000-00004E310000}"/>
    <cellStyle name="Normal 3 5 5 3" xfId="7448" xr:uid="{00000000-0005-0000-0000-00004F310000}"/>
    <cellStyle name="Normal 3 5 5 4" xfId="10025" xr:uid="{00000000-0005-0000-0000-000050310000}"/>
    <cellStyle name="Normal 3 5 5 5" xfId="12603" xr:uid="{00000000-0005-0000-0000-000051310000}"/>
    <cellStyle name="Normal 3 5 5 6" xfId="15224" xr:uid="{00000000-0005-0000-0000-000052310000}"/>
    <cellStyle name="Normal 3 5 6" xfId="2274" xr:uid="{00000000-0005-0000-0000-000053310000}"/>
    <cellStyle name="Normal 3 5 6 2" xfId="4870" xr:uid="{00000000-0005-0000-0000-000054310000}"/>
    <cellStyle name="Normal 3 5 6 3" xfId="7449" xr:uid="{00000000-0005-0000-0000-000055310000}"/>
    <cellStyle name="Normal 3 5 6 4" xfId="10026" xr:uid="{00000000-0005-0000-0000-000056310000}"/>
    <cellStyle name="Normal 3 5 6 5" xfId="12604" xr:uid="{00000000-0005-0000-0000-000057310000}"/>
    <cellStyle name="Normal 3 5 6 6" xfId="15225" xr:uid="{00000000-0005-0000-0000-000058310000}"/>
    <cellStyle name="Normal 3 5 7" xfId="2807" xr:uid="{00000000-0005-0000-0000-000059310000}"/>
    <cellStyle name="Normal 3 5 8" xfId="5386" xr:uid="{00000000-0005-0000-0000-00005A310000}"/>
    <cellStyle name="Normal 3 5 9" xfId="7963" xr:uid="{00000000-0005-0000-0000-00005B310000}"/>
    <cellStyle name="Normal 3 6" xfId="302" xr:uid="{00000000-0005-0000-0000-00005C310000}"/>
    <cellStyle name="Normal 3 6 10" xfId="10637" xr:uid="{00000000-0005-0000-0000-00005D310000}"/>
    <cellStyle name="Normal 3 6 11" xfId="13258" xr:uid="{00000000-0005-0000-0000-00005E310000}"/>
    <cellStyle name="Normal 3 6 2" xfId="2275" xr:uid="{00000000-0005-0000-0000-00005F310000}"/>
    <cellStyle name="Normal 3 6 2 2" xfId="4871" xr:uid="{00000000-0005-0000-0000-000060310000}"/>
    <cellStyle name="Normal 3 6 2 3" xfId="7450" xr:uid="{00000000-0005-0000-0000-000061310000}"/>
    <cellStyle name="Normal 3 6 2 4" xfId="10027" xr:uid="{00000000-0005-0000-0000-000062310000}"/>
    <cellStyle name="Normal 3 6 2 5" xfId="12605" xr:uid="{00000000-0005-0000-0000-000063310000}"/>
    <cellStyle name="Normal 3 6 2 6" xfId="15226" xr:uid="{00000000-0005-0000-0000-000064310000}"/>
    <cellStyle name="Normal 3 6 3" xfId="2276" xr:uid="{00000000-0005-0000-0000-000065310000}"/>
    <cellStyle name="Normal 3 6 3 2" xfId="4872" xr:uid="{00000000-0005-0000-0000-000066310000}"/>
    <cellStyle name="Normal 3 6 3 3" xfId="7451" xr:uid="{00000000-0005-0000-0000-000067310000}"/>
    <cellStyle name="Normal 3 6 3 4" xfId="10028" xr:uid="{00000000-0005-0000-0000-000068310000}"/>
    <cellStyle name="Normal 3 6 3 5" xfId="12606" xr:uid="{00000000-0005-0000-0000-000069310000}"/>
    <cellStyle name="Normal 3 6 3 6" xfId="15227" xr:uid="{00000000-0005-0000-0000-00006A310000}"/>
    <cellStyle name="Normal 3 6 4" xfId="2277" xr:uid="{00000000-0005-0000-0000-00006B310000}"/>
    <cellStyle name="Normal 3 6 4 2" xfId="4873" xr:uid="{00000000-0005-0000-0000-00006C310000}"/>
    <cellStyle name="Normal 3 6 4 3" xfId="7452" xr:uid="{00000000-0005-0000-0000-00006D310000}"/>
    <cellStyle name="Normal 3 6 4 4" xfId="10029" xr:uid="{00000000-0005-0000-0000-00006E310000}"/>
    <cellStyle name="Normal 3 6 4 5" xfId="12607" xr:uid="{00000000-0005-0000-0000-00006F310000}"/>
    <cellStyle name="Normal 3 6 4 6" xfId="15228" xr:uid="{00000000-0005-0000-0000-000070310000}"/>
    <cellStyle name="Normal 3 6 5" xfId="2278" xr:uid="{00000000-0005-0000-0000-000071310000}"/>
    <cellStyle name="Normal 3 6 5 2" xfId="4874" xr:uid="{00000000-0005-0000-0000-000072310000}"/>
    <cellStyle name="Normal 3 6 5 3" xfId="7453" xr:uid="{00000000-0005-0000-0000-000073310000}"/>
    <cellStyle name="Normal 3 6 5 4" xfId="10030" xr:uid="{00000000-0005-0000-0000-000074310000}"/>
    <cellStyle name="Normal 3 6 5 5" xfId="12608" xr:uid="{00000000-0005-0000-0000-000075310000}"/>
    <cellStyle name="Normal 3 6 5 6" xfId="15229" xr:uid="{00000000-0005-0000-0000-000076310000}"/>
    <cellStyle name="Normal 3 6 6" xfId="2654" xr:uid="{00000000-0005-0000-0000-000077310000}"/>
    <cellStyle name="Normal 3 6 7" xfId="2903" xr:uid="{00000000-0005-0000-0000-000078310000}"/>
    <cellStyle name="Normal 3 6 8" xfId="5482" xr:uid="{00000000-0005-0000-0000-000079310000}"/>
    <cellStyle name="Normal 3 6 9" xfId="8059" xr:uid="{00000000-0005-0000-0000-00007A310000}"/>
    <cellStyle name="Normal 3 7" xfId="523" xr:uid="{00000000-0005-0000-0000-00007B310000}"/>
    <cellStyle name="Normal 3 7 2" xfId="2279" xr:uid="{00000000-0005-0000-0000-00007C310000}"/>
    <cellStyle name="Normal 3 7 2 2" xfId="4875" xr:uid="{00000000-0005-0000-0000-00007D310000}"/>
    <cellStyle name="Normal 3 7 2 3" xfId="7454" xr:uid="{00000000-0005-0000-0000-00007E310000}"/>
    <cellStyle name="Normal 3 7 2 4" xfId="10031" xr:uid="{00000000-0005-0000-0000-00007F310000}"/>
    <cellStyle name="Normal 3 7 2 5" xfId="12609" xr:uid="{00000000-0005-0000-0000-000080310000}"/>
    <cellStyle name="Normal 3 7 2 6" xfId="15230" xr:uid="{00000000-0005-0000-0000-000081310000}"/>
    <cellStyle name="Normal 3 7 3" xfId="2280" xr:uid="{00000000-0005-0000-0000-000082310000}"/>
    <cellStyle name="Normal 3 7 3 2" xfId="4876" xr:uid="{00000000-0005-0000-0000-000083310000}"/>
    <cellStyle name="Normal 3 7 3 3" xfId="7455" xr:uid="{00000000-0005-0000-0000-000084310000}"/>
    <cellStyle name="Normal 3 7 3 4" xfId="10032" xr:uid="{00000000-0005-0000-0000-000085310000}"/>
    <cellStyle name="Normal 3 7 3 5" xfId="12610" xr:uid="{00000000-0005-0000-0000-000086310000}"/>
    <cellStyle name="Normal 3 7 3 6" xfId="15231" xr:uid="{00000000-0005-0000-0000-000087310000}"/>
    <cellStyle name="Normal 3 7 4" xfId="2281" xr:uid="{00000000-0005-0000-0000-000088310000}"/>
    <cellStyle name="Normal 3 7 4 2" xfId="4877" xr:uid="{00000000-0005-0000-0000-000089310000}"/>
    <cellStyle name="Normal 3 7 4 3" xfId="7456" xr:uid="{00000000-0005-0000-0000-00008A310000}"/>
    <cellStyle name="Normal 3 7 4 4" xfId="10033" xr:uid="{00000000-0005-0000-0000-00008B310000}"/>
    <cellStyle name="Normal 3 7 4 5" xfId="12611" xr:uid="{00000000-0005-0000-0000-00008C310000}"/>
    <cellStyle name="Normal 3 7 4 6" xfId="15232" xr:uid="{00000000-0005-0000-0000-00008D310000}"/>
    <cellStyle name="Normal 3 7 5" xfId="3124" xr:uid="{00000000-0005-0000-0000-00008E310000}"/>
    <cellStyle name="Normal 3 7 6" xfId="5703" xr:uid="{00000000-0005-0000-0000-00008F310000}"/>
    <cellStyle name="Normal 3 7 7" xfId="8280" xr:uid="{00000000-0005-0000-0000-000090310000}"/>
    <cellStyle name="Normal 3 7 8" xfId="10858" xr:uid="{00000000-0005-0000-0000-000091310000}"/>
    <cellStyle name="Normal 3 7 9" xfId="13479" xr:uid="{00000000-0005-0000-0000-000092310000}"/>
    <cellStyle name="Normal 3 8" xfId="2282" xr:uid="{00000000-0005-0000-0000-000093310000}"/>
    <cellStyle name="Normal 3 8 2" xfId="4878" xr:uid="{00000000-0005-0000-0000-000094310000}"/>
    <cellStyle name="Normal 3 8 3" xfId="7457" xr:uid="{00000000-0005-0000-0000-000095310000}"/>
    <cellStyle name="Normal 3 8 4" xfId="10034" xr:uid="{00000000-0005-0000-0000-000096310000}"/>
    <cellStyle name="Normal 3 8 5" xfId="12612" xr:uid="{00000000-0005-0000-0000-000097310000}"/>
    <cellStyle name="Normal 3 8 6" xfId="15233" xr:uid="{00000000-0005-0000-0000-000098310000}"/>
    <cellStyle name="Normal 3 9" xfId="2283" xr:uid="{00000000-0005-0000-0000-000099310000}"/>
    <cellStyle name="Normal 3 9 2" xfId="4879" xr:uid="{00000000-0005-0000-0000-00009A310000}"/>
    <cellStyle name="Normal 3 9 3" xfId="7458" xr:uid="{00000000-0005-0000-0000-00009B310000}"/>
    <cellStyle name="Normal 3 9 4" xfId="10035" xr:uid="{00000000-0005-0000-0000-00009C310000}"/>
    <cellStyle name="Normal 3 9 5" xfId="12613" xr:uid="{00000000-0005-0000-0000-00009D310000}"/>
    <cellStyle name="Normal 3 9 6" xfId="15234" xr:uid="{00000000-0005-0000-0000-00009E310000}"/>
    <cellStyle name="Normal 4" xfId="78" xr:uid="{00000000-0005-0000-0000-00009F310000}"/>
    <cellStyle name="Normal 4 10" xfId="2284" xr:uid="{00000000-0005-0000-0000-0000A0310000}"/>
    <cellStyle name="Normal 4 10 2" xfId="4880" xr:uid="{00000000-0005-0000-0000-0000A1310000}"/>
    <cellStyle name="Normal 4 10 3" xfId="7459" xr:uid="{00000000-0005-0000-0000-0000A2310000}"/>
    <cellStyle name="Normal 4 10 4" xfId="10036" xr:uid="{00000000-0005-0000-0000-0000A3310000}"/>
    <cellStyle name="Normal 4 10 5" xfId="12614" xr:uid="{00000000-0005-0000-0000-0000A4310000}"/>
    <cellStyle name="Normal 4 10 6" xfId="15235" xr:uid="{00000000-0005-0000-0000-0000A5310000}"/>
    <cellStyle name="Normal 4 11" xfId="2684" xr:uid="{00000000-0005-0000-0000-0000A6310000}"/>
    <cellStyle name="Normal 4 12" xfId="5263" xr:uid="{00000000-0005-0000-0000-0000A7310000}"/>
    <cellStyle name="Normal 4 13" xfId="7840" xr:uid="{00000000-0005-0000-0000-0000A8310000}"/>
    <cellStyle name="Normal 4 14" xfId="10418" xr:uid="{00000000-0005-0000-0000-0000A9310000}"/>
    <cellStyle name="Normal 4 15" xfId="13039" xr:uid="{00000000-0005-0000-0000-0000AA310000}"/>
    <cellStyle name="Normal 4 2" xfId="153" xr:uid="{00000000-0005-0000-0000-0000AB310000}"/>
    <cellStyle name="Normal 4 2 10" xfId="7910" xr:uid="{00000000-0005-0000-0000-0000AC310000}"/>
    <cellStyle name="Normal 4 2 11" xfId="10488" xr:uid="{00000000-0005-0000-0000-0000AD310000}"/>
    <cellStyle name="Normal 4 2 12" xfId="13109" xr:uid="{00000000-0005-0000-0000-0000AE310000}"/>
    <cellStyle name="Normal 4 2 2" xfId="249" xr:uid="{00000000-0005-0000-0000-0000AF310000}"/>
    <cellStyle name="Normal 4 2 2 10" xfId="10584" xr:uid="{00000000-0005-0000-0000-0000B0310000}"/>
    <cellStyle name="Normal 4 2 2 11" xfId="13205" xr:uid="{00000000-0005-0000-0000-0000B1310000}"/>
    <cellStyle name="Normal 4 2 2 2" xfId="470" xr:uid="{00000000-0005-0000-0000-0000B2310000}"/>
    <cellStyle name="Normal 4 2 2 2 2" xfId="2285" xr:uid="{00000000-0005-0000-0000-0000B3310000}"/>
    <cellStyle name="Normal 4 2 2 2 2 2" xfId="4881" xr:uid="{00000000-0005-0000-0000-0000B4310000}"/>
    <cellStyle name="Normal 4 2 2 2 2 3" xfId="7460" xr:uid="{00000000-0005-0000-0000-0000B5310000}"/>
    <cellStyle name="Normal 4 2 2 2 2 4" xfId="10037" xr:uid="{00000000-0005-0000-0000-0000B6310000}"/>
    <cellStyle name="Normal 4 2 2 2 2 5" xfId="12615" xr:uid="{00000000-0005-0000-0000-0000B7310000}"/>
    <cellStyle name="Normal 4 2 2 2 2 6" xfId="15236" xr:uid="{00000000-0005-0000-0000-0000B8310000}"/>
    <cellStyle name="Normal 4 2 2 2 3" xfId="2286" xr:uid="{00000000-0005-0000-0000-0000B9310000}"/>
    <cellStyle name="Normal 4 2 2 2 3 2" xfId="4882" xr:uid="{00000000-0005-0000-0000-0000BA310000}"/>
    <cellStyle name="Normal 4 2 2 2 3 3" xfId="7461" xr:uid="{00000000-0005-0000-0000-0000BB310000}"/>
    <cellStyle name="Normal 4 2 2 2 3 4" xfId="10038" xr:uid="{00000000-0005-0000-0000-0000BC310000}"/>
    <cellStyle name="Normal 4 2 2 2 3 5" xfId="12616" xr:uid="{00000000-0005-0000-0000-0000BD310000}"/>
    <cellStyle name="Normal 4 2 2 2 3 6" xfId="15237" xr:uid="{00000000-0005-0000-0000-0000BE310000}"/>
    <cellStyle name="Normal 4 2 2 2 4" xfId="2287" xr:uid="{00000000-0005-0000-0000-0000BF310000}"/>
    <cellStyle name="Normal 4 2 2 2 4 2" xfId="4883" xr:uid="{00000000-0005-0000-0000-0000C0310000}"/>
    <cellStyle name="Normal 4 2 2 2 4 3" xfId="7462" xr:uid="{00000000-0005-0000-0000-0000C1310000}"/>
    <cellStyle name="Normal 4 2 2 2 4 4" xfId="10039" xr:uid="{00000000-0005-0000-0000-0000C2310000}"/>
    <cellStyle name="Normal 4 2 2 2 4 5" xfId="12617" xr:uid="{00000000-0005-0000-0000-0000C3310000}"/>
    <cellStyle name="Normal 4 2 2 2 4 6" xfId="15238" xr:uid="{00000000-0005-0000-0000-0000C4310000}"/>
    <cellStyle name="Normal 4 2 2 2 5" xfId="3071" xr:uid="{00000000-0005-0000-0000-0000C5310000}"/>
    <cellStyle name="Normal 4 2 2 2 6" xfId="5650" xr:uid="{00000000-0005-0000-0000-0000C6310000}"/>
    <cellStyle name="Normal 4 2 2 2 7" xfId="8227" xr:uid="{00000000-0005-0000-0000-0000C7310000}"/>
    <cellStyle name="Normal 4 2 2 2 8" xfId="10805" xr:uid="{00000000-0005-0000-0000-0000C8310000}"/>
    <cellStyle name="Normal 4 2 2 2 9" xfId="13426" xr:uid="{00000000-0005-0000-0000-0000C9310000}"/>
    <cellStyle name="Normal 4 2 2 3" xfId="691" xr:uid="{00000000-0005-0000-0000-0000CA310000}"/>
    <cellStyle name="Normal 4 2 2 3 2" xfId="2288" xr:uid="{00000000-0005-0000-0000-0000CB310000}"/>
    <cellStyle name="Normal 4 2 2 3 2 2" xfId="4884" xr:uid="{00000000-0005-0000-0000-0000CC310000}"/>
    <cellStyle name="Normal 4 2 2 3 2 3" xfId="7463" xr:uid="{00000000-0005-0000-0000-0000CD310000}"/>
    <cellStyle name="Normal 4 2 2 3 2 4" xfId="10040" xr:uid="{00000000-0005-0000-0000-0000CE310000}"/>
    <cellStyle name="Normal 4 2 2 3 2 5" xfId="12618" xr:uid="{00000000-0005-0000-0000-0000CF310000}"/>
    <cellStyle name="Normal 4 2 2 3 2 6" xfId="15239" xr:uid="{00000000-0005-0000-0000-0000D0310000}"/>
    <cellStyle name="Normal 4 2 2 3 3" xfId="2289" xr:uid="{00000000-0005-0000-0000-0000D1310000}"/>
    <cellStyle name="Normal 4 2 2 3 3 2" xfId="4885" xr:uid="{00000000-0005-0000-0000-0000D2310000}"/>
    <cellStyle name="Normal 4 2 2 3 3 3" xfId="7464" xr:uid="{00000000-0005-0000-0000-0000D3310000}"/>
    <cellStyle name="Normal 4 2 2 3 3 4" xfId="10041" xr:uid="{00000000-0005-0000-0000-0000D4310000}"/>
    <cellStyle name="Normal 4 2 2 3 3 5" xfId="12619" xr:uid="{00000000-0005-0000-0000-0000D5310000}"/>
    <cellStyle name="Normal 4 2 2 3 3 6" xfId="15240" xr:uid="{00000000-0005-0000-0000-0000D6310000}"/>
    <cellStyle name="Normal 4 2 2 3 4" xfId="3292" xr:uid="{00000000-0005-0000-0000-0000D7310000}"/>
    <cellStyle name="Normal 4 2 2 3 5" xfId="5871" xr:uid="{00000000-0005-0000-0000-0000D8310000}"/>
    <cellStyle name="Normal 4 2 2 3 6" xfId="8448" xr:uid="{00000000-0005-0000-0000-0000D9310000}"/>
    <cellStyle name="Normal 4 2 2 3 7" xfId="11026" xr:uid="{00000000-0005-0000-0000-0000DA310000}"/>
    <cellStyle name="Normal 4 2 2 3 8" xfId="13647" xr:uid="{00000000-0005-0000-0000-0000DB310000}"/>
    <cellStyle name="Normal 4 2 2 4" xfId="2290" xr:uid="{00000000-0005-0000-0000-0000DC310000}"/>
    <cellStyle name="Normal 4 2 2 4 2" xfId="4886" xr:uid="{00000000-0005-0000-0000-0000DD310000}"/>
    <cellStyle name="Normal 4 2 2 4 3" xfId="7465" xr:uid="{00000000-0005-0000-0000-0000DE310000}"/>
    <cellStyle name="Normal 4 2 2 4 4" xfId="10042" xr:uid="{00000000-0005-0000-0000-0000DF310000}"/>
    <cellStyle name="Normal 4 2 2 4 5" xfId="12620" xr:uid="{00000000-0005-0000-0000-0000E0310000}"/>
    <cellStyle name="Normal 4 2 2 4 6" xfId="15241" xr:uid="{00000000-0005-0000-0000-0000E1310000}"/>
    <cellStyle name="Normal 4 2 2 5" xfId="2291" xr:uid="{00000000-0005-0000-0000-0000E2310000}"/>
    <cellStyle name="Normal 4 2 2 5 2" xfId="4887" xr:uid="{00000000-0005-0000-0000-0000E3310000}"/>
    <cellStyle name="Normal 4 2 2 5 3" xfId="7466" xr:uid="{00000000-0005-0000-0000-0000E4310000}"/>
    <cellStyle name="Normal 4 2 2 5 4" xfId="10043" xr:uid="{00000000-0005-0000-0000-0000E5310000}"/>
    <cellStyle name="Normal 4 2 2 5 5" xfId="12621" xr:uid="{00000000-0005-0000-0000-0000E6310000}"/>
    <cellStyle name="Normal 4 2 2 5 6" xfId="15242" xr:uid="{00000000-0005-0000-0000-0000E7310000}"/>
    <cellStyle name="Normal 4 2 2 6" xfId="2292" xr:uid="{00000000-0005-0000-0000-0000E8310000}"/>
    <cellStyle name="Normal 4 2 2 6 2" xfId="4888" xr:uid="{00000000-0005-0000-0000-0000E9310000}"/>
    <cellStyle name="Normal 4 2 2 6 3" xfId="7467" xr:uid="{00000000-0005-0000-0000-0000EA310000}"/>
    <cellStyle name="Normal 4 2 2 6 4" xfId="10044" xr:uid="{00000000-0005-0000-0000-0000EB310000}"/>
    <cellStyle name="Normal 4 2 2 6 5" xfId="12622" xr:uid="{00000000-0005-0000-0000-0000EC310000}"/>
    <cellStyle name="Normal 4 2 2 6 6" xfId="15243" xr:uid="{00000000-0005-0000-0000-0000ED310000}"/>
    <cellStyle name="Normal 4 2 2 7" xfId="2850" xr:uid="{00000000-0005-0000-0000-0000EE310000}"/>
    <cellStyle name="Normal 4 2 2 8" xfId="5429" xr:uid="{00000000-0005-0000-0000-0000EF310000}"/>
    <cellStyle name="Normal 4 2 2 9" xfId="8006" xr:uid="{00000000-0005-0000-0000-0000F0310000}"/>
    <cellStyle name="Normal 4 2 3" xfId="375" xr:uid="{00000000-0005-0000-0000-0000F1310000}"/>
    <cellStyle name="Normal 4 2 3 2" xfId="2293" xr:uid="{00000000-0005-0000-0000-0000F2310000}"/>
    <cellStyle name="Normal 4 2 3 2 2" xfId="4889" xr:uid="{00000000-0005-0000-0000-0000F3310000}"/>
    <cellStyle name="Normal 4 2 3 2 3" xfId="7468" xr:uid="{00000000-0005-0000-0000-0000F4310000}"/>
    <cellStyle name="Normal 4 2 3 2 4" xfId="10045" xr:uid="{00000000-0005-0000-0000-0000F5310000}"/>
    <cellStyle name="Normal 4 2 3 2 5" xfId="12623" xr:uid="{00000000-0005-0000-0000-0000F6310000}"/>
    <cellStyle name="Normal 4 2 3 2 6" xfId="15244" xr:uid="{00000000-0005-0000-0000-0000F7310000}"/>
    <cellStyle name="Normal 4 2 3 3" xfId="2294" xr:uid="{00000000-0005-0000-0000-0000F8310000}"/>
    <cellStyle name="Normal 4 2 3 3 2" xfId="4890" xr:uid="{00000000-0005-0000-0000-0000F9310000}"/>
    <cellStyle name="Normal 4 2 3 3 3" xfId="7469" xr:uid="{00000000-0005-0000-0000-0000FA310000}"/>
    <cellStyle name="Normal 4 2 3 3 4" xfId="10046" xr:uid="{00000000-0005-0000-0000-0000FB310000}"/>
    <cellStyle name="Normal 4 2 3 3 5" xfId="12624" xr:uid="{00000000-0005-0000-0000-0000FC310000}"/>
    <cellStyle name="Normal 4 2 3 3 6" xfId="15245" xr:uid="{00000000-0005-0000-0000-0000FD310000}"/>
    <cellStyle name="Normal 4 2 3 4" xfId="2295" xr:uid="{00000000-0005-0000-0000-0000FE310000}"/>
    <cellStyle name="Normal 4 2 3 4 2" xfId="4891" xr:uid="{00000000-0005-0000-0000-0000FF310000}"/>
    <cellStyle name="Normal 4 2 3 4 3" xfId="7470" xr:uid="{00000000-0005-0000-0000-000000320000}"/>
    <cellStyle name="Normal 4 2 3 4 4" xfId="10047" xr:uid="{00000000-0005-0000-0000-000001320000}"/>
    <cellStyle name="Normal 4 2 3 4 5" xfId="12625" xr:uid="{00000000-0005-0000-0000-000002320000}"/>
    <cellStyle name="Normal 4 2 3 4 6" xfId="15246" xr:uid="{00000000-0005-0000-0000-000003320000}"/>
    <cellStyle name="Normal 4 2 3 5" xfId="2976" xr:uid="{00000000-0005-0000-0000-000004320000}"/>
    <cellStyle name="Normal 4 2 3 6" xfId="5555" xr:uid="{00000000-0005-0000-0000-000005320000}"/>
    <cellStyle name="Normal 4 2 3 7" xfId="8132" xr:uid="{00000000-0005-0000-0000-000006320000}"/>
    <cellStyle name="Normal 4 2 3 8" xfId="10710" xr:uid="{00000000-0005-0000-0000-000007320000}"/>
    <cellStyle name="Normal 4 2 3 9" xfId="13331" xr:uid="{00000000-0005-0000-0000-000008320000}"/>
    <cellStyle name="Normal 4 2 4" xfId="596" xr:uid="{00000000-0005-0000-0000-000009320000}"/>
    <cellStyle name="Normal 4 2 4 2" xfId="2296" xr:uid="{00000000-0005-0000-0000-00000A320000}"/>
    <cellStyle name="Normal 4 2 4 2 2" xfId="4892" xr:uid="{00000000-0005-0000-0000-00000B320000}"/>
    <cellStyle name="Normal 4 2 4 2 3" xfId="7471" xr:uid="{00000000-0005-0000-0000-00000C320000}"/>
    <cellStyle name="Normal 4 2 4 2 4" xfId="10048" xr:uid="{00000000-0005-0000-0000-00000D320000}"/>
    <cellStyle name="Normal 4 2 4 2 5" xfId="12626" xr:uid="{00000000-0005-0000-0000-00000E320000}"/>
    <cellStyle name="Normal 4 2 4 2 6" xfId="15247" xr:uid="{00000000-0005-0000-0000-00000F320000}"/>
    <cellStyle name="Normal 4 2 4 3" xfId="2297" xr:uid="{00000000-0005-0000-0000-000010320000}"/>
    <cellStyle name="Normal 4 2 4 3 2" xfId="4893" xr:uid="{00000000-0005-0000-0000-000011320000}"/>
    <cellStyle name="Normal 4 2 4 3 3" xfId="7472" xr:uid="{00000000-0005-0000-0000-000012320000}"/>
    <cellStyle name="Normal 4 2 4 3 4" xfId="10049" xr:uid="{00000000-0005-0000-0000-000013320000}"/>
    <cellStyle name="Normal 4 2 4 3 5" xfId="12627" xr:uid="{00000000-0005-0000-0000-000014320000}"/>
    <cellStyle name="Normal 4 2 4 3 6" xfId="15248" xr:uid="{00000000-0005-0000-0000-000015320000}"/>
    <cellStyle name="Normal 4 2 4 4" xfId="2298" xr:uid="{00000000-0005-0000-0000-000016320000}"/>
    <cellStyle name="Normal 4 2 4 4 2" xfId="4894" xr:uid="{00000000-0005-0000-0000-000017320000}"/>
    <cellStyle name="Normal 4 2 4 4 3" xfId="7473" xr:uid="{00000000-0005-0000-0000-000018320000}"/>
    <cellStyle name="Normal 4 2 4 4 4" xfId="10050" xr:uid="{00000000-0005-0000-0000-000019320000}"/>
    <cellStyle name="Normal 4 2 4 4 5" xfId="12628" xr:uid="{00000000-0005-0000-0000-00001A320000}"/>
    <cellStyle name="Normal 4 2 4 4 6" xfId="15249" xr:uid="{00000000-0005-0000-0000-00001B320000}"/>
    <cellStyle name="Normal 4 2 4 5" xfId="3197" xr:uid="{00000000-0005-0000-0000-00001C320000}"/>
    <cellStyle name="Normal 4 2 4 6" xfId="5776" xr:uid="{00000000-0005-0000-0000-00001D320000}"/>
    <cellStyle name="Normal 4 2 4 7" xfId="8353" xr:uid="{00000000-0005-0000-0000-00001E320000}"/>
    <cellStyle name="Normal 4 2 4 8" xfId="10931" xr:uid="{00000000-0005-0000-0000-00001F320000}"/>
    <cellStyle name="Normal 4 2 4 9" xfId="13552" xr:uid="{00000000-0005-0000-0000-000020320000}"/>
    <cellStyle name="Normal 4 2 5" xfId="2299" xr:uid="{00000000-0005-0000-0000-000021320000}"/>
    <cellStyle name="Normal 4 2 5 2" xfId="4895" xr:uid="{00000000-0005-0000-0000-000022320000}"/>
    <cellStyle name="Normal 4 2 5 3" xfId="7474" xr:uid="{00000000-0005-0000-0000-000023320000}"/>
    <cellStyle name="Normal 4 2 5 4" xfId="10051" xr:uid="{00000000-0005-0000-0000-000024320000}"/>
    <cellStyle name="Normal 4 2 5 5" xfId="12629" xr:uid="{00000000-0005-0000-0000-000025320000}"/>
    <cellStyle name="Normal 4 2 5 6" xfId="15250" xr:uid="{00000000-0005-0000-0000-000026320000}"/>
    <cellStyle name="Normal 4 2 6" xfId="2300" xr:uid="{00000000-0005-0000-0000-000027320000}"/>
    <cellStyle name="Normal 4 2 6 2" xfId="4896" xr:uid="{00000000-0005-0000-0000-000028320000}"/>
    <cellStyle name="Normal 4 2 6 3" xfId="7475" xr:uid="{00000000-0005-0000-0000-000029320000}"/>
    <cellStyle name="Normal 4 2 6 4" xfId="10052" xr:uid="{00000000-0005-0000-0000-00002A320000}"/>
    <cellStyle name="Normal 4 2 6 5" xfId="12630" xr:uid="{00000000-0005-0000-0000-00002B320000}"/>
    <cellStyle name="Normal 4 2 6 6" xfId="15251" xr:uid="{00000000-0005-0000-0000-00002C320000}"/>
    <cellStyle name="Normal 4 2 7" xfId="2301" xr:uid="{00000000-0005-0000-0000-00002D320000}"/>
    <cellStyle name="Normal 4 2 7 2" xfId="4897" xr:uid="{00000000-0005-0000-0000-00002E320000}"/>
    <cellStyle name="Normal 4 2 7 3" xfId="7476" xr:uid="{00000000-0005-0000-0000-00002F320000}"/>
    <cellStyle name="Normal 4 2 7 4" xfId="10053" xr:uid="{00000000-0005-0000-0000-000030320000}"/>
    <cellStyle name="Normal 4 2 7 5" xfId="12631" xr:uid="{00000000-0005-0000-0000-000031320000}"/>
    <cellStyle name="Normal 4 2 7 6" xfId="15252" xr:uid="{00000000-0005-0000-0000-000032320000}"/>
    <cellStyle name="Normal 4 2 8" xfId="2754" xr:uid="{00000000-0005-0000-0000-000033320000}"/>
    <cellStyle name="Normal 4 2 9" xfId="5333" xr:uid="{00000000-0005-0000-0000-000034320000}"/>
    <cellStyle name="Normal 4 3" xfId="177" xr:uid="{00000000-0005-0000-0000-000035320000}"/>
    <cellStyle name="Normal 4 3 10" xfId="7934" xr:uid="{00000000-0005-0000-0000-000036320000}"/>
    <cellStyle name="Normal 4 3 11" xfId="10512" xr:uid="{00000000-0005-0000-0000-000037320000}"/>
    <cellStyle name="Normal 4 3 12" xfId="13133" xr:uid="{00000000-0005-0000-0000-000038320000}"/>
    <cellStyle name="Normal 4 3 2" xfId="273" xr:uid="{00000000-0005-0000-0000-000039320000}"/>
    <cellStyle name="Normal 4 3 2 10" xfId="10608" xr:uid="{00000000-0005-0000-0000-00003A320000}"/>
    <cellStyle name="Normal 4 3 2 11" xfId="13229" xr:uid="{00000000-0005-0000-0000-00003B320000}"/>
    <cellStyle name="Normal 4 3 2 2" xfId="494" xr:uid="{00000000-0005-0000-0000-00003C320000}"/>
    <cellStyle name="Normal 4 3 2 2 2" xfId="2302" xr:uid="{00000000-0005-0000-0000-00003D320000}"/>
    <cellStyle name="Normal 4 3 2 2 2 2" xfId="4898" xr:uid="{00000000-0005-0000-0000-00003E320000}"/>
    <cellStyle name="Normal 4 3 2 2 2 3" xfId="7477" xr:uid="{00000000-0005-0000-0000-00003F320000}"/>
    <cellStyle name="Normal 4 3 2 2 2 4" xfId="10054" xr:uid="{00000000-0005-0000-0000-000040320000}"/>
    <cellStyle name="Normal 4 3 2 2 2 5" xfId="12632" xr:uid="{00000000-0005-0000-0000-000041320000}"/>
    <cellStyle name="Normal 4 3 2 2 2 6" xfId="15253" xr:uid="{00000000-0005-0000-0000-000042320000}"/>
    <cellStyle name="Normal 4 3 2 2 3" xfId="2303" xr:uid="{00000000-0005-0000-0000-000043320000}"/>
    <cellStyle name="Normal 4 3 2 2 3 2" xfId="4899" xr:uid="{00000000-0005-0000-0000-000044320000}"/>
    <cellStyle name="Normal 4 3 2 2 3 3" xfId="7478" xr:uid="{00000000-0005-0000-0000-000045320000}"/>
    <cellStyle name="Normal 4 3 2 2 3 4" xfId="10055" xr:uid="{00000000-0005-0000-0000-000046320000}"/>
    <cellStyle name="Normal 4 3 2 2 3 5" xfId="12633" xr:uid="{00000000-0005-0000-0000-000047320000}"/>
    <cellStyle name="Normal 4 3 2 2 3 6" xfId="15254" xr:uid="{00000000-0005-0000-0000-000048320000}"/>
    <cellStyle name="Normal 4 3 2 2 4" xfId="2304" xr:uid="{00000000-0005-0000-0000-000049320000}"/>
    <cellStyle name="Normal 4 3 2 2 4 2" xfId="4900" xr:uid="{00000000-0005-0000-0000-00004A320000}"/>
    <cellStyle name="Normal 4 3 2 2 4 3" xfId="7479" xr:uid="{00000000-0005-0000-0000-00004B320000}"/>
    <cellStyle name="Normal 4 3 2 2 4 4" xfId="10056" xr:uid="{00000000-0005-0000-0000-00004C320000}"/>
    <cellStyle name="Normal 4 3 2 2 4 5" xfId="12634" xr:uid="{00000000-0005-0000-0000-00004D320000}"/>
    <cellStyle name="Normal 4 3 2 2 4 6" xfId="15255" xr:uid="{00000000-0005-0000-0000-00004E320000}"/>
    <cellStyle name="Normal 4 3 2 2 5" xfId="3095" xr:uid="{00000000-0005-0000-0000-00004F320000}"/>
    <cellStyle name="Normal 4 3 2 2 6" xfId="5674" xr:uid="{00000000-0005-0000-0000-000050320000}"/>
    <cellStyle name="Normal 4 3 2 2 7" xfId="8251" xr:uid="{00000000-0005-0000-0000-000051320000}"/>
    <cellStyle name="Normal 4 3 2 2 8" xfId="10829" xr:uid="{00000000-0005-0000-0000-000052320000}"/>
    <cellStyle name="Normal 4 3 2 2 9" xfId="13450" xr:uid="{00000000-0005-0000-0000-000053320000}"/>
    <cellStyle name="Normal 4 3 2 3" xfId="715" xr:uid="{00000000-0005-0000-0000-000054320000}"/>
    <cellStyle name="Normal 4 3 2 3 2" xfId="2305" xr:uid="{00000000-0005-0000-0000-000055320000}"/>
    <cellStyle name="Normal 4 3 2 3 2 2" xfId="4901" xr:uid="{00000000-0005-0000-0000-000056320000}"/>
    <cellStyle name="Normal 4 3 2 3 2 3" xfId="7480" xr:uid="{00000000-0005-0000-0000-000057320000}"/>
    <cellStyle name="Normal 4 3 2 3 2 4" xfId="10057" xr:uid="{00000000-0005-0000-0000-000058320000}"/>
    <cellStyle name="Normal 4 3 2 3 2 5" xfId="12635" xr:uid="{00000000-0005-0000-0000-000059320000}"/>
    <cellStyle name="Normal 4 3 2 3 2 6" xfId="15256" xr:uid="{00000000-0005-0000-0000-00005A320000}"/>
    <cellStyle name="Normal 4 3 2 3 3" xfId="2306" xr:uid="{00000000-0005-0000-0000-00005B320000}"/>
    <cellStyle name="Normal 4 3 2 3 3 2" xfId="4902" xr:uid="{00000000-0005-0000-0000-00005C320000}"/>
    <cellStyle name="Normal 4 3 2 3 3 3" xfId="7481" xr:uid="{00000000-0005-0000-0000-00005D320000}"/>
    <cellStyle name="Normal 4 3 2 3 3 4" xfId="10058" xr:uid="{00000000-0005-0000-0000-00005E320000}"/>
    <cellStyle name="Normal 4 3 2 3 3 5" xfId="12636" xr:uid="{00000000-0005-0000-0000-00005F320000}"/>
    <cellStyle name="Normal 4 3 2 3 3 6" xfId="15257" xr:uid="{00000000-0005-0000-0000-000060320000}"/>
    <cellStyle name="Normal 4 3 2 3 4" xfId="3316" xr:uid="{00000000-0005-0000-0000-000061320000}"/>
    <cellStyle name="Normal 4 3 2 3 5" xfId="5895" xr:uid="{00000000-0005-0000-0000-000062320000}"/>
    <cellStyle name="Normal 4 3 2 3 6" xfId="8472" xr:uid="{00000000-0005-0000-0000-000063320000}"/>
    <cellStyle name="Normal 4 3 2 3 7" xfId="11050" xr:uid="{00000000-0005-0000-0000-000064320000}"/>
    <cellStyle name="Normal 4 3 2 3 8" xfId="13671" xr:uid="{00000000-0005-0000-0000-000065320000}"/>
    <cellStyle name="Normal 4 3 2 4" xfId="2307" xr:uid="{00000000-0005-0000-0000-000066320000}"/>
    <cellStyle name="Normal 4 3 2 4 2" xfId="4903" xr:uid="{00000000-0005-0000-0000-000067320000}"/>
    <cellStyle name="Normal 4 3 2 4 3" xfId="7482" xr:uid="{00000000-0005-0000-0000-000068320000}"/>
    <cellStyle name="Normal 4 3 2 4 4" xfId="10059" xr:uid="{00000000-0005-0000-0000-000069320000}"/>
    <cellStyle name="Normal 4 3 2 4 5" xfId="12637" xr:uid="{00000000-0005-0000-0000-00006A320000}"/>
    <cellStyle name="Normal 4 3 2 4 6" xfId="15258" xr:uid="{00000000-0005-0000-0000-00006B320000}"/>
    <cellStyle name="Normal 4 3 2 5" xfId="2308" xr:uid="{00000000-0005-0000-0000-00006C320000}"/>
    <cellStyle name="Normal 4 3 2 5 2" xfId="4904" xr:uid="{00000000-0005-0000-0000-00006D320000}"/>
    <cellStyle name="Normal 4 3 2 5 3" xfId="7483" xr:uid="{00000000-0005-0000-0000-00006E320000}"/>
    <cellStyle name="Normal 4 3 2 5 4" xfId="10060" xr:uid="{00000000-0005-0000-0000-00006F320000}"/>
    <cellStyle name="Normal 4 3 2 5 5" xfId="12638" xr:uid="{00000000-0005-0000-0000-000070320000}"/>
    <cellStyle name="Normal 4 3 2 5 6" xfId="15259" xr:uid="{00000000-0005-0000-0000-000071320000}"/>
    <cellStyle name="Normal 4 3 2 6" xfId="2309" xr:uid="{00000000-0005-0000-0000-000072320000}"/>
    <cellStyle name="Normal 4 3 2 6 2" xfId="4905" xr:uid="{00000000-0005-0000-0000-000073320000}"/>
    <cellStyle name="Normal 4 3 2 6 3" xfId="7484" xr:uid="{00000000-0005-0000-0000-000074320000}"/>
    <cellStyle name="Normal 4 3 2 6 4" xfId="10061" xr:uid="{00000000-0005-0000-0000-000075320000}"/>
    <cellStyle name="Normal 4 3 2 6 5" xfId="12639" xr:uid="{00000000-0005-0000-0000-000076320000}"/>
    <cellStyle name="Normal 4 3 2 6 6" xfId="15260" xr:uid="{00000000-0005-0000-0000-000077320000}"/>
    <cellStyle name="Normal 4 3 2 7" xfId="2874" xr:uid="{00000000-0005-0000-0000-000078320000}"/>
    <cellStyle name="Normal 4 3 2 8" xfId="5453" xr:uid="{00000000-0005-0000-0000-000079320000}"/>
    <cellStyle name="Normal 4 3 2 9" xfId="8030" xr:uid="{00000000-0005-0000-0000-00007A320000}"/>
    <cellStyle name="Normal 4 3 3" xfId="399" xr:uid="{00000000-0005-0000-0000-00007B320000}"/>
    <cellStyle name="Normal 4 3 3 2" xfId="2310" xr:uid="{00000000-0005-0000-0000-00007C320000}"/>
    <cellStyle name="Normal 4 3 3 2 2" xfId="4906" xr:uid="{00000000-0005-0000-0000-00007D320000}"/>
    <cellStyle name="Normal 4 3 3 2 3" xfId="7485" xr:uid="{00000000-0005-0000-0000-00007E320000}"/>
    <cellStyle name="Normal 4 3 3 2 4" xfId="10062" xr:uid="{00000000-0005-0000-0000-00007F320000}"/>
    <cellStyle name="Normal 4 3 3 2 5" xfId="12640" xr:uid="{00000000-0005-0000-0000-000080320000}"/>
    <cellStyle name="Normal 4 3 3 2 6" xfId="15261" xr:uid="{00000000-0005-0000-0000-000081320000}"/>
    <cellStyle name="Normal 4 3 3 3" xfId="2311" xr:uid="{00000000-0005-0000-0000-000082320000}"/>
    <cellStyle name="Normal 4 3 3 3 2" xfId="4907" xr:uid="{00000000-0005-0000-0000-000083320000}"/>
    <cellStyle name="Normal 4 3 3 3 3" xfId="7486" xr:uid="{00000000-0005-0000-0000-000084320000}"/>
    <cellStyle name="Normal 4 3 3 3 4" xfId="10063" xr:uid="{00000000-0005-0000-0000-000085320000}"/>
    <cellStyle name="Normal 4 3 3 3 5" xfId="12641" xr:uid="{00000000-0005-0000-0000-000086320000}"/>
    <cellStyle name="Normal 4 3 3 3 6" xfId="15262" xr:uid="{00000000-0005-0000-0000-000087320000}"/>
    <cellStyle name="Normal 4 3 3 4" xfId="2312" xr:uid="{00000000-0005-0000-0000-000088320000}"/>
    <cellStyle name="Normal 4 3 3 4 2" xfId="4908" xr:uid="{00000000-0005-0000-0000-000089320000}"/>
    <cellStyle name="Normal 4 3 3 4 3" xfId="7487" xr:uid="{00000000-0005-0000-0000-00008A320000}"/>
    <cellStyle name="Normal 4 3 3 4 4" xfId="10064" xr:uid="{00000000-0005-0000-0000-00008B320000}"/>
    <cellStyle name="Normal 4 3 3 4 5" xfId="12642" xr:uid="{00000000-0005-0000-0000-00008C320000}"/>
    <cellStyle name="Normal 4 3 3 4 6" xfId="15263" xr:uid="{00000000-0005-0000-0000-00008D320000}"/>
    <cellStyle name="Normal 4 3 3 5" xfId="3000" xr:uid="{00000000-0005-0000-0000-00008E320000}"/>
    <cellStyle name="Normal 4 3 3 6" xfId="5579" xr:uid="{00000000-0005-0000-0000-00008F320000}"/>
    <cellStyle name="Normal 4 3 3 7" xfId="8156" xr:uid="{00000000-0005-0000-0000-000090320000}"/>
    <cellStyle name="Normal 4 3 3 8" xfId="10734" xr:uid="{00000000-0005-0000-0000-000091320000}"/>
    <cellStyle name="Normal 4 3 3 9" xfId="13355" xr:uid="{00000000-0005-0000-0000-000092320000}"/>
    <cellStyle name="Normal 4 3 4" xfId="620" xr:uid="{00000000-0005-0000-0000-000093320000}"/>
    <cellStyle name="Normal 4 3 4 2" xfId="2313" xr:uid="{00000000-0005-0000-0000-000094320000}"/>
    <cellStyle name="Normal 4 3 4 2 2" xfId="4909" xr:uid="{00000000-0005-0000-0000-000095320000}"/>
    <cellStyle name="Normal 4 3 4 2 3" xfId="7488" xr:uid="{00000000-0005-0000-0000-000096320000}"/>
    <cellStyle name="Normal 4 3 4 2 4" xfId="10065" xr:uid="{00000000-0005-0000-0000-000097320000}"/>
    <cellStyle name="Normal 4 3 4 2 5" xfId="12643" xr:uid="{00000000-0005-0000-0000-000098320000}"/>
    <cellStyle name="Normal 4 3 4 2 6" xfId="15264" xr:uid="{00000000-0005-0000-0000-000099320000}"/>
    <cellStyle name="Normal 4 3 4 3" xfId="2314" xr:uid="{00000000-0005-0000-0000-00009A320000}"/>
    <cellStyle name="Normal 4 3 4 3 2" xfId="4910" xr:uid="{00000000-0005-0000-0000-00009B320000}"/>
    <cellStyle name="Normal 4 3 4 3 3" xfId="7489" xr:uid="{00000000-0005-0000-0000-00009C320000}"/>
    <cellStyle name="Normal 4 3 4 3 4" xfId="10066" xr:uid="{00000000-0005-0000-0000-00009D320000}"/>
    <cellStyle name="Normal 4 3 4 3 5" xfId="12644" xr:uid="{00000000-0005-0000-0000-00009E320000}"/>
    <cellStyle name="Normal 4 3 4 3 6" xfId="15265" xr:uid="{00000000-0005-0000-0000-00009F320000}"/>
    <cellStyle name="Normal 4 3 4 4" xfId="2315" xr:uid="{00000000-0005-0000-0000-0000A0320000}"/>
    <cellStyle name="Normal 4 3 4 4 2" xfId="4911" xr:uid="{00000000-0005-0000-0000-0000A1320000}"/>
    <cellStyle name="Normal 4 3 4 4 3" xfId="7490" xr:uid="{00000000-0005-0000-0000-0000A2320000}"/>
    <cellStyle name="Normal 4 3 4 4 4" xfId="10067" xr:uid="{00000000-0005-0000-0000-0000A3320000}"/>
    <cellStyle name="Normal 4 3 4 4 5" xfId="12645" xr:uid="{00000000-0005-0000-0000-0000A4320000}"/>
    <cellStyle name="Normal 4 3 4 4 6" xfId="15266" xr:uid="{00000000-0005-0000-0000-0000A5320000}"/>
    <cellStyle name="Normal 4 3 4 5" xfId="3221" xr:uid="{00000000-0005-0000-0000-0000A6320000}"/>
    <cellStyle name="Normal 4 3 4 6" xfId="5800" xr:uid="{00000000-0005-0000-0000-0000A7320000}"/>
    <cellStyle name="Normal 4 3 4 7" xfId="8377" xr:uid="{00000000-0005-0000-0000-0000A8320000}"/>
    <cellStyle name="Normal 4 3 4 8" xfId="10955" xr:uid="{00000000-0005-0000-0000-0000A9320000}"/>
    <cellStyle name="Normal 4 3 4 9" xfId="13576" xr:uid="{00000000-0005-0000-0000-0000AA320000}"/>
    <cellStyle name="Normal 4 3 5" xfId="2316" xr:uid="{00000000-0005-0000-0000-0000AB320000}"/>
    <cellStyle name="Normal 4 3 5 2" xfId="4912" xr:uid="{00000000-0005-0000-0000-0000AC320000}"/>
    <cellStyle name="Normal 4 3 5 3" xfId="7491" xr:uid="{00000000-0005-0000-0000-0000AD320000}"/>
    <cellStyle name="Normal 4 3 5 4" xfId="10068" xr:uid="{00000000-0005-0000-0000-0000AE320000}"/>
    <cellStyle name="Normal 4 3 5 5" xfId="12646" xr:uid="{00000000-0005-0000-0000-0000AF320000}"/>
    <cellStyle name="Normal 4 3 5 6" xfId="15267" xr:uid="{00000000-0005-0000-0000-0000B0320000}"/>
    <cellStyle name="Normal 4 3 6" xfId="2317" xr:uid="{00000000-0005-0000-0000-0000B1320000}"/>
    <cellStyle name="Normal 4 3 6 2" xfId="4913" xr:uid="{00000000-0005-0000-0000-0000B2320000}"/>
    <cellStyle name="Normal 4 3 6 3" xfId="7492" xr:uid="{00000000-0005-0000-0000-0000B3320000}"/>
    <cellStyle name="Normal 4 3 6 4" xfId="10069" xr:uid="{00000000-0005-0000-0000-0000B4320000}"/>
    <cellStyle name="Normal 4 3 6 5" xfId="12647" xr:uid="{00000000-0005-0000-0000-0000B5320000}"/>
    <cellStyle name="Normal 4 3 6 6" xfId="15268" xr:uid="{00000000-0005-0000-0000-0000B6320000}"/>
    <cellStyle name="Normal 4 3 7" xfId="2318" xr:uid="{00000000-0005-0000-0000-0000B7320000}"/>
    <cellStyle name="Normal 4 3 7 2" xfId="4914" xr:uid="{00000000-0005-0000-0000-0000B8320000}"/>
    <cellStyle name="Normal 4 3 7 3" xfId="7493" xr:uid="{00000000-0005-0000-0000-0000B9320000}"/>
    <cellStyle name="Normal 4 3 7 4" xfId="10070" xr:uid="{00000000-0005-0000-0000-0000BA320000}"/>
    <cellStyle name="Normal 4 3 7 5" xfId="12648" xr:uid="{00000000-0005-0000-0000-0000BB320000}"/>
    <cellStyle name="Normal 4 3 7 6" xfId="15269" xr:uid="{00000000-0005-0000-0000-0000BC320000}"/>
    <cellStyle name="Normal 4 3 8" xfId="2778" xr:uid="{00000000-0005-0000-0000-0000BD320000}"/>
    <cellStyle name="Normal 4 3 9" xfId="5357" xr:uid="{00000000-0005-0000-0000-0000BE320000}"/>
    <cellStyle name="Normal 4 4" xfId="111" xr:uid="{00000000-0005-0000-0000-0000BF320000}"/>
    <cellStyle name="Normal 4 4 10" xfId="10450" xr:uid="{00000000-0005-0000-0000-0000C0320000}"/>
    <cellStyle name="Normal 4 4 11" xfId="13071" xr:uid="{00000000-0005-0000-0000-0000C1320000}"/>
    <cellStyle name="Normal 4 4 2" xfId="337" xr:uid="{00000000-0005-0000-0000-0000C2320000}"/>
    <cellStyle name="Normal 4 4 2 2" xfId="2319" xr:uid="{00000000-0005-0000-0000-0000C3320000}"/>
    <cellStyle name="Normal 4 4 2 2 2" xfId="4915" xr:uid="{00000000-0005-0000-0000-0000C4320000}"/>
    <cellStyle name="Normal 4 4 2 2 3" xfId="7494" xr:uid="{00000000-0005-0000-0000-0000C5320000}"/>
    <cellStyle name="Normal 4 4 2 2 4" xfId="10071" xr:uid="{00000000-0005-0000-0000-0000C6320000}"/>
    <cellStyle name="Normal 4 4 2 2 5" xfId="12649" xr:uid="{00000000-0005-0000-0000-0000C7320000}"/>
    <cellStyle name="Normal 4 4 2 2 6" xfId="15270" xr:uid="{00000000-0005-0000-0000-0000C8320000}"/>
    <cellStyle name="Normal 4 4 2 3" xfId="2320" xr:uid="{00000000-0005-0000-0000-0000C9320000}"/>
    <cellStyle name="Normal 4 4 2 3 2" xfId="4916" xr:uid="{00000000-0005-0000-0000-0000CA320000}"/>
    <cellStyle name="Normal 4 4 2 3 3" xfId="7495" xr:uid="{00000000-0005-0000-0000-0000CB320000}"/>
    <cellStyle name="Normal 4 4 2 3 4" xfId="10072" xr:uid="{00000000-0005-0000-0000-0000CC320000}"/>
    <cellStyle name="Normal 4 4 2 3 5" xfId="12650" xr:uid="{00000000-0005-0000-0000-0000CD320000}"/>
    <cellStyle name="Normal 4 4 2 3 6" xfId="15271" xr:uid="{00000000-0005-0000-0000-0000CE320000}"/>
    <cellStyle name="Normal 4 4 2 4" xfId="2321" xr:uid="{00000000-0005-0000-0000-0000CF320000}"/>
    <cellStyle name="Normal 4 4 2 4 2" xfId="4917" xr:uid="{00000000-0005-0000-0000-0000D0320000}"/>
    <cellStyle name="Normal 4 4 2 4 3" xfId="7496" xr:uid="{00000000-0005-0000-0000-0000D1320000}"/>
    <cellStyle name="Normal 4 4 2 4 4" xfId="10073" xr:uid="{00000000-0005-0000-0000-0000D2320000}"/>
    <cellStyle name="Normal 4 4 2 4 5" xfId="12651" xr:uid="{00000000-0005-0000-0000-0000D3320000}"/>
    <cellStyle name="Normal 4 4 2 4 6" xfId="15272" xr:uid="{00000000-0005-0000-0000-0000D4320000}"/>
    <cellStyle name="Normal 4 4 2 5" xfId="2938" xr:uid="{00000000-0005-0000-0000-0000D5320000}"/>
    <cellStyle name="Normal 4 4 2 6" xfId="5517" xr:uid="{00000000-0005-0000-0000-0000D6320000}"/>
    <cellStyle name="Normal 4 4 2 7" xfId="8094" xr:uid="{00000000-0005-0000-0000-0000D7320000}"/>
    <cellStyle name="Normal 4 4 2 8" xfId="10672" xr:uid="{00000000-0005-0000-0000-0000D8320000}"/>
    <cellStyle name="Normal 4 4 2 9" xfId="13293" xr:uid="{00000000-0005-0000-0000-0000D9320000}"/>
    <cellStyle name="Normal 4 4 3" xfId="558" xr:uid="{00000000-0005-0000-0000-0000DA320000}"/>
    <cellStyle name="Normal 4 4 3 2" xfId="2322" xr:uid="{00000000-0005-0000-0000-0000DB320000}"/>
    <cellStyle name="Normal 4 4 3 2 2" xfId="4918" xr:uid="{00000000-0005-0000-0000-0000DC320000}"/>
    <cellStyle name="Normal 4 4 3 2 3" xfId="7497" xr:uid="{00000000-0005-0000-0000-0000DD320000}"/>
    <cellStyle name="Normal 4 4 3 2 4" xfId="10074" xr:uid="{00000000-0005-0000-0000-0000DE320000}"/>
    <cellStyle name="Normal 4 4 3 2 5" xfId="12652" xr:uid="{00000000-0005-0000-0000-0000DF320000}"/>
    <cellStyle name="Normal 4 4 3 2 6" xfId="15273" xr:uid="{00000000-0005-0000-0000-0000E0320000}"/>
    <cellStyle name="Normal 4 4 3 3" xfId="2323" xr:uid="{00000000-0005-0000-0000-0000E1320000}"/>
    <cellStyle name="Normal 4 4 3 3 2" xfId="4919" xr:uid="{00000000-0005-0000-0000-0000E2320000}"/>
    <cellStyle name="Normal 4 4 3 3 3" xfId="7498" xr:uid="{00000000-0005-0000-0000-0000E3320000}"/>
    <cellStyle name="Normal 4 4 3 3 4" xfId="10075" xr:uid="{00000000-0005-0000-0000-0000E4320000}"/>
    <cellStyle name="Normal 4 4 3 3 5" xfId="12653" xr:uid="{00000000-0005-0000-0000-0000E5320000}"/>
    <cellStyle name="Normal 4 4 3 3 6" xfId="15274" xr:uid="{00000000-0005-0000-0000-0000E6320000}"/>
    <cellStyle name="Normal 4 4 3 4" xfId="3159" xr:uid="{00000000-0005-0000-0000-0000E7320000}"/>
    <cellStyle name="Normal 4 4 3 5" xfId="5738" xr:uid="{00000000-0005-0000-0000-0000E8320000}"/>
    <cellStyle name="Normal 4 4 3 6" xfId="8315" xr:uid="{00000000-0005-0000-0000-0000E9320000}"/>
    <cellStyle name="Normal 4 4 3 7" xfId="10893" xr:uid="{00000000-0005-0000-0000-0000EA320000}"/>
    <cellStyle name="Normal 4 4 3 8" xfId="13514" xr:uid="{00000000-0005-0000-0000-0000EB320000}"/>
    <cellStyle name="Normal 4 4 4" xfId="2324" xr:uid="{00000000-0005-0000-0000-0000EC320000}"/>
    <cellStyle name="Normal 4 4 4 2" xfId="4920" xr:uid="{00000000-0005-0000-0000-0000ED320000}"/>
    <cellStyle name="Normal 4 4 4 3" xfId="7499" xr:uid="{00000000-0005-0000-0000-0000EE320000}"/>
    <cellStyle name="Normal 4 4 4 4" xfId="10076" xr:uid="{00000000-0005-0000-0000-0000EF320000}"/>
    <cellStyle name="Normal 4 4 4 5" xfId="12654" xr:uid="{00000000-0005-0000-0000-0000F0320000}"/>
    <cellStyle name="Normal 4 4 4 6" xfId="15275" xr:uid="{00000000-0005-0000-0000-0000F1320000}"/>
    <cellStyle name="Normal 4 4 5" xfId="2325" xr:uid="{00000000-0005-0000-0000-0000F2320000}"/>
    <cellStyle name="Normal 4 4 5 2" xfId="4921" xr:uid="{00000000-0005-0000-0000-0000F3320000}"/>
    <cellStyle name="Normal 4 4 5 3" xfId="7500" xr:uid="{00000000-0005-0000-0000-0000F4320000}"/>
    <cellStyle name="Normal 4 4 5 4" xfId="10077" xr:uid="{00000000-0005-0000-0000-0000F5320000}"/>
    <cellStyle name="Normal 4 4 5 5" xfId="12655" xr:uid="{00000000-0005-0000-0000-0000F6320000}"/>
    <cellStyle name="Normal 4 4 5 6" xfId="15276" xr:uid="{00000000-0005-0000-0000-0000F7320000}"/>
    <cellStyle name="Normal 4 4 6" xfId="2326" xr:uid="{00000000-0005-0000-0000-0000F8320000}"/>
    <cellStyle name="Normal 4 4 6 2" xfId="4922" xr:uid="{00000000-0005-0000-0000-0000F9320000}"/>
    <cellStyle name="Normal 4 4 6 3" xfId="7501" xr:uid="{00000000-0005-0000-0000-0000FA320000}"/>
    <cellStyle name="Normal 4 4 6 4" xfId="10078" xr:uid="{00000000-0005-0000-0000-0000FB320000}"/>
    <cellStyle name="Normal 4 4 6 5" xfId="12656" xr:uid="{00000000-0005-0000-0000-0000FC320000}"/>
    <cellStyle name="Normal 4 4 6 6" xfId="15277" xr:uid="{00000000-0005-0000-0000-0000FD320000}"/>
    <cellStyle name="Normal 4 4 7" xfId="2716" xr:uid="{00000000-0005-0000-0000-0000FE320000}"/>
    <cellStyle name="Normal 4 4 8" xfId="5295" xr:uid="{00000000-0005-0000-0000-0000FF320000}"/>
    <cellStyle name="Normal 4 4 9" xfId="7872" xr:uid="{00000000-0005-0000-0000-000000330000}"/>
    <cellStyle name="Normal 4 5" xfId="209" xr:uid="{00000000-0005-0000-0000-000001330000}"/>
    <cellStyle name="Normal 4 5 10" xfId="10544" xr:uid="{00000000-0005-0000-0000-000002330000}"/>
    <cellStyle name="Normal 4 5 11" xfId="13165" xr:uid="{00000000-0005-0000-0000-000003330000}"/>
    <cellStyle name="Normal 4 5 2" xfId="430" xr:uid="{00000000-0005-0000-0000-000004330000}"/>
    <cellStyle name="Normal 4 5 2 2" xfId="2327" xr:uid="{00000000-0005-0000-0000-000005330000}"/>
    <cellStyle name="Normal 4 5 2 2 2" xfId="4923" xr:uid="{00000000-0005-0000-0000-000006330000}"/>
    <cellStyle name="Normal 4 5 2 2 3" xfId="7502" xr:uid="{00000000-0005-0000-0000-000007330000}"/>
    <cellStyle name="Normal 4 5 2 2 4" xfId="10079" xr:uid="{00000000-0005-0000-0000-000008330000}"/>
    <cellStyle name="Normal 4 5 2 2 5" xfId="12657" xr:uid="{00000000-0005-0000-0000-000009330000}"/>
    <cellStyle name="Normal 4 5 2 2 6" xfId="15278" xr:uid="{00000000-0005-0000-0000-00000A330000}"/>
    <cellStyle name="Normal 4 5 2 3" xfId="2328" xr:uid="{00000000-0005-0000-0000-00000B330000}"/>
    <cellStyle name="Normal 4 5 2 3 2" xfId="4924" xr:uid="{00000000-0005-0000-0000-00000C330000}"/>
    <cellStyle name="Normal 4 5 2 3 3" xfId="7503" xr:uid="{00000000-0005-0000-0000-00000D330000}"/>
    <cellStyle name="Normal 4 5 2 3 4" xfId="10080" xr:uid="{00000000-0005-0000-0000-00000E330000}"/>
    <cellStyle name="Normal 4 5 2 3 5" xfId="12658" xr:uid="{00000000-0005-0000-0000-00000F330000}"/>
    <cellStyle name="Normal 4 5 2 3 6" xfId="15279" xr:uid="{00000000-0005-0000-0000-000010330000}"/>
    <cellStyle name="Normal 4 5 2 4" xfId="2329" xr:uid="{00000000-0005-0000-0000-000011330000}"/>
    <cellStyle name="Normal 4 5 2 4 2" xfId="4925" xr:uid="{00000000-0005-0000-0000-000012330000}"/>
    <cellStyle name="Normal 4 5 2 4 3" xfId="7504" xr:uid="{00000000-0005-0000-0000-000013330000}"/>
    <cellStyle name="Normal 4 5 2 4 4" xfId="10081" xr:uid="{00000000-0005-0000-0000-000014330000}"/>
    <cellStyle name="Normal 4 5 2 4 5" xfId="12659" xr:uid="{00000000-0005-0000-0000-000015330000}"/>
    <cellStyle name="Normal 4 5 2 4 6" xfId="15280" xr:uid="{00000000-0005-0000-0000-000016330000}"/>
    <cellStyle name="Normal 4 5 2 5" xfId="3031" xr:uid="{00000000-0005-0000-0000-000017330000}"/>
    <cellStyle name="Normal 4 5 2 6" xfId="5610" xr:uid="{00000000-0005-0000-0000-000018330000}"/>
    <cellStyle name="Normal 4 5 2 7" xfId="8187" xr:uid="{00000000-0005-0000-0000-000019330000}"/>
    <cellStyle name="Normal 4 5 2 8" xfId="10765" xr:uid="{00000000-0005-0000-0000-00001A330000}"/>
    <cellStyle name="Normal 4 5 2 9" xfId="13386" xr:uid="{00000000-0005-0000-0000-00001B330000}"/>
    <cellStyle name="Normal 4 5 3" xfId="651" xr:uid="{00000000-0005-0000-0000-00001C330000}"/>
    <cellStyle name="Normal 4 5 3 2" xfId="2330" xr:uid="{00000000-0005-0000-0000-00001D330000}"/>
    <cellStyle name="Normal 4 5 3 2 2" xfId="4926" xr:uid="{00000000-0005-0000-0000-00001E330000}"/>
    <cellStyle name="Normal 4 5 3 2 3" xfId="7505" xr:uid="{00000000-0005-0000-0000-00001F330000}"/>
    <cellStyle name="Normal 4 5 3 2 4" xfId="10082" xr:uid="{00000000-0005-0000-0000-000020330000}"/>
    <cellStyle name="Normal 4 5 3 2 5" xfId="12660" xr:uid="{00000000-0005-0000-0000-000021330000}"/>
    <cellStyle name="Normal 4 5 3 2 6" xfId="15281" xr:uid="{00000000-0005-0000-0000-000022330000}"/>
    <cellStyle name="Normal 4 5 3 3" xfId="2331" xr:uid="{00000000-0005-0000-0000-000023330000}"/>
    <cellStyle name="Normal 4 5 3 3 2" xfId="4927" xr:uid="{00000000-0005-0000-0000-000024330000}"/>
    <cellStyle name="Normal 4 5 3 3 3" xfId="7506" xr:uid="{00000000-0005-0000-0000-000025330000}"/>
    <cellStyle name="Normal 4 5 3 3 4" xfId="10083" xr:uid="{00000000-0005-0000-0000-000026330000}"/>
    <cellStyle name="Normal 4 5 3 3 5" xfId="12661" xr:uid="{00000000-0005-0000-0000-000027330000}"/>
    <cellStyle name="Normal 4 5 3 3 6" xfId="15282" xr:uid="{00000000-0005-0000-0000-000028330000}"/>
    <cellStyle name="Normal 4 5 3 4" xfId="3252" xr:uid="{00000000-0005-0000-0000-000029330000}"/>
    <cellStyle name="Normal 4 5 3 5" xfId="5831" xr:uid="{00000000-0005-0000-0000-00002A330000}"/>
    <cellStyle name="Normal 4 5 3 6" xfId="8408" xr:uid="{00000000-0005-0000-0000-00002B330000}"/>
    <cellStyle name="Normal 4 5 3 7" xfId="10986" xr:uid="{00000000-0005-0000-0000-00002C330000}"/>
    <cellStyle name="Normal 4 5 3 8" xfId="13607" xr:uid="{00000000-0005-0000-0000-00002D330000}"/>
    <cellStyle name="Normal 4 5 4" xfId="2332" xr:uid="{00000000-0005-0000-0000-00002E330000}"/>
    <cellStyle name="Normal 4 5 4 2" xfId="4928" xr:uid="{00000000-0005-0000-0000-00002F330000}"/>
    <cellStyle name="Normal 4 5 4 3" xfId="7507" xr:uid="{00000000-0005-0000-0000-000030330000}"/>
    <cellStyle name="Normal 4 5 4 4" xfId="10084" xr:uid="{00000000-0005-0000-0000-000031330000}"/>
    <cellStyle name="Normal 4 5 4 5" xfId="12662" xr:uid="{00000000-0005-0000-0000-000032330000}"/>
    <cellStyle name="Normal 4 5 4 6" xfId="15283" xr:uid="{00000000-0005-0000-0000-000033330000}"/>
    <cellStyle name="Normal 4 5 5" xfId="2333" xr:uid="{00000000-0005-0000-0000-000034330000}"/>
    <cellStyle name="Normal 4 5 5 2" xfId="4929" xr:uid="{00000000-0005-0000-0000-000035330000}"/>
    <cellStyle name="Normal 4 5 5 3" xfId="7508" xr:uid="{00000000-0005-0000-0000-000036330000}"/>
    <cellStyle name="Normal 4 5 5 4" xfId="10085" xr:uid="{00000000-0005-0000-0000-000037330000}"/>
    <cellStyle name="Normal 4 5 5 5" xfId="12663" xr:uid="{00000000-0005-0000-0000-000038330000}"/>
    <cellStyle name="Normal 4 5 5 6" xfId="15284" xr:uid="{00000000-0005-0000-0000-000039330000}"/>
    <cellStyle name="Normal 4 5 6" xfId="2334" xr:uid="{00000000-0005-0000-0000-00003A330000}"/>
    <cellStyle name="Normal 4 5 6 2" xfId="4930" xr:uid="{00000000-0005-0000-0000-00003B330000}"/>
    <cellStyle name="Normal 4 5 6 3" xfId="7509" xr:uid="{00000000-0005-0000-0000-00003C330000}"/>
    <cellStyle name="Normal 4 5 6 4" xfId="10086" xr:uid="{00000000-0005-0000-0000-00003D330000}"/>
    <cellStyle name="Normal 4 5 6 5" xfId="12664" xr:uid="{00000000-0005-0000-0000-00003E330000}"/>
    <cellStyle name="Normal 4 5 6 6" xfId="15285" xr:uid="{00000000-0005-0000-0000-00003F330000}"/>
    <cellStyle name="Normal 4 5 7" xfId="2810" xr:uid="{00000000-0005-0000-0000-000040330000}"/>
    <cellStyle name="Normal 4 5 8" xfId="5389" xr:uid="{00000000-0005-0000-0000-000041330000}"/>
    <cellStyle name="Normal 4 5 9" xfId="7966" xr:uid="{00000000-0005-0000-0000-000042330000}"/>
    <cellStyle name="Normal 4 6" xfId="304" xr:uid="{00000000-0005-0000-0000-000043330000}"/>
    <cellStyle name="Normal 4 6 10" xfId="10639" xr:uid="{00000000-0005-0000-0000-000044330000}"/>
    <cellStyle name="Normal 4 6 11" xfId="13260" xr:uid="{00000000-0005-0000-0000-000045330000}"/>
    <cellStyle name="Normal 4 6 2" xfId="2335" xr:uid="{00000000-0005-0000-0000-000046330000}"/>
    <cellStyle name="Normal 4 6 2 2" xfId="4931" xr:uid="{00000000-0005-0000-0000-000047330000}"/>
    <cellStyle name="Normal 4 6 2 3" xfId="7510" xr:uid="{00000000-0005-0000-0000-000048330000}"/>
    <cellStyle name="Normal 4 6 2 4" xfId="10087" xr:uid="{00000000-0005-0000-0000-000049330000}"/>
    <cellStyle name="Normal 4 6 2 5" xfId="12665" xr:uid="{00000000-0005-0000-0000-00004A330000}"/>
    <cellStyle name="Normal 4 6 2 6" xfId="15286" xr:uid="{00000000-0005-0000-0000-00004B330000}"/>
    <cellStyle name="Normal 4 6 3" xfId="2336" xr:uid="{00000000-0005-0000-0000-00004C330000}"/>
    <cellStyle name="Normal 4 6 3 2" xfId="4932" xr:uid="{00000000-0005-0000-0000-00004D330000}"/>
    <cellStyle name="Normal 4 6 3 3" xfId="7511" xr:uid="{00000000-0005-0000-0000-00004E330000}"/>
    <cellStyle name="Normal 4 6 3 4" xfId="10088" xr:uid="{00000000-0005-0000-0000-00004F330000}"/>
    <cellStyle name="Normal 4 6 3 5" xfId="12666" xr:uid="{00000000-0005-0000-0000-000050330000}"/>
    <cellStyle name="Normal 4 6 3 6" xfId="15287" xr:uid="{00000000-0005-0000-0000-000051330000}"/>
    <cellStyle name="Normal 4 6 4" xfId="2337" xr:uid="{00000000-0005-0000-0000-000052330000}"/>
    <cellStyle name="Normal 4 6 4 2" xfId="4933" xr:uid="{00000000-0005-0000-0000-000053330000}"/>
    <cellStyle name="Normal 4 6 4 3" xfId="7512" xr:uid="{00000000-0005-0000-0000-000054330000}"/>
    <cellStyle name="Normal 4 6 4 4" xfId="10089" xr:uid="{00000000-0005-0000-0000-000055330000}"/>
    <cellStyle name="Normal 4 6 4 5" xfId="12667" xr:uid="{00000000-0005-0000-0000-000056330000}"/>
    <cellStyle name="Normal 4 6 4 6" xfId="15288" xr:uid="{00000000-0005-0000-0000-000057330000}"/>
    <cellStyle name="Normal 4 6 5" xfId="2338" xr:uid="{00000000-0005-0000-0000-000058330000}"/>
    <cellStyle name="Normal 4 6 5 2" xfId="4934" xr:uid="{00000000-0005-0000-0000-000059330000}"/>
    <cellStyle name="Normal 4 6 5 3" xfId="7513" xr:uid="{00000000-0005-0000-0000-00005A330000}"/>
    <cellStyle name="Normal 4 6 5 4" xfId="10090" xr:uid="{00000000-0005-0000-0000-00005B330000}"/>
    <cellStyle name="Normal 4 6 5 5" xfId="12668" xr:uid="{00000000-0005-0000-0000-00005C330000}"/>
    <cellStyle name="Normal 4 6 5 6" xfId="15289" xr:uid="{00000000-0005-0000-0000-00005D330000}"/>
    <cellStyle name="Normal 4 6 6" xfId="2655" xr:uid="{00000000-0005-0000-0000-00005E330000}"/>
    <cellStyle name="Normal 4 6 7" xfId="2905" xr:uid="{00000000-0005-0000-0000-00005F330000}"/>
    <cellStyle name="Normal 4 6 8" xfId="5484" xr:uid="{00000000-0005-0000-0000-000060330000}"/>
    <cellStyle name="Normal 4 6 9" xfId="8061" xr:uid="{00000000-0005-0000-0000-000061330000}"/>
    <cellStyle name="Normal 4 7" xfId="525" xr:uid="{00000000-0005-0000-0000-000062330000}"/>
    <cellStyle name="Normal 4 7 2" xfId="2339" xr:uid="{00000000-0005-0000-0000-000063330000}"/>
    <cellStyle name="Normal 4 7 2 2" xfId="4935" xr:uid="{00000000-0005-0000-0000-000064330000}"/>
    <cellStyle name="Normal 4 7 2 3" xfId="7514" xr:uid="{00000000-0005-0000-0000-000065330000}"/>
    <cellStyle name="Normal 4 7 2 4" xfId="10091" xr:uid="{00000000-0005-0000-0000-000066330000}"/>
    <cellStyle name="Normal 4 7 2 5" xfId="12669" xr:uid="{00000000-0005-0000-0000-000067330000}"/>
    <cellStyle name="Normal 4 7 2 6" xfId="15290" xr:uid="{00000000-0005-0000-0000-000068330000}"/>
    <cellStyle name="Normal 4 7 3" xfId="2340" xr:uid="{00000000-0005-0000-0000-000069330000}"/>
    <cellStyle name="Normal 4 7 3 2" xfId="4936" xr:uid="{00000000-0005-0000-0000-00006A330000}"/>
    <cellStyle name="Normal 4 7 3 3" xfId="7515" xr:uid="{00000000-0005-0000-0000-00006B330000}"/>
    <cellStyle name="Normal 4 7 3 4" xfId="10092" xr:uid="{00000000-0005-0000-0000-00006C330000}"/>
    <cellStyle name="Normal 4 7 3 5" xfId="12670" xr:uid="{00000000-0005-0000-0000-00006D330000}"/>
    <cellStyle name="Normal 4 7 3 6" xfId="15291" xr:uid="{00000000-0005-0000-0000-00006E330000}"/>
    <cellStyle name="Normal 4 7 4" xfId="2341" xr:uid="{00000000-0005-0000-0000-00006F330000}"/>
    <cellStyle name="Normal 4 7 4 2" xfId="4937" xr:uid="{00000000-0005-0000-0000-000070330000}"/>
    <cellStyle name="Normal 4 7 4 3" xfId="7516" xr:uid="{00000000-0005-0000-0000-000071330000}"/>
    <cellStyle name="Normal 4 7 4 4" xfId="10093" xr:uid="{00000000-0005-0000-0000-000072330000}"/>
    <cellStyle name="Normal 4 7 4 5" xfId="12671" xr:uid="{00000000-0005-0000-0000-000073330000}"/>
    <cellStyle name="Normal 4 7 4 6" xfId="15292" xr:uid="{00000000-0005-0000-0000-000074330000}"/>
    <cellStyle name="Normal 4 7 5" xfId="3126" xr:uid="{00000000-0005-0000-0000-000075330000}"/>
    <cellStyle name="Normal 4 7 6" xfId="5705" xr:uid="{00000000-0005-0000-0000-000076330000}"/>
    <cellStyle name="Normal 4 7 7" xfId="8282" xr:uid="{00000000-0005-0000-0000-000077330000}"/>
    <cellStyle name="Normal 4 7 8" xfId="10860" xr:uid="{00000000-0005-0000-0000-000078330000}"/>
    <cellStyle name="Normal 4 7 9" xfId="13481" xr:uid="{00000000-0005-0000-0000-000079330000}"/>
    <cellStyle name="Normal 4 8" xfId="2342" xr:uid="{00000000-0005-0000-0000-00007A330000}"/>
    <cellStyle name="Normal 4 8 2" xfId="4938" xr:uid="{00000000-0005-0000-0000-00007B330000}"/>
    <cellStyle name="Normal 4 8 3" xfId="7517" xr:uid="{00000000-0005-0000-0000-00007C330000}"/>
    <cellStyle name="Normal 4 8 4" xfId="10094" xr:uid="{00000000-0005-0000-0000-00007D330000}"/>
    <cellStyle name="Normal 4 8 5" xfId="12672" xr:uid="{00000000-0005-0000-0000-00007E330000}"/>
    <cellStyle name="Normal 4 8 6" xfId="15293" xr:uid="{00000000-0005-0000-0000-00007F330000}"/>
    <cellStyle name="Normal 4 9" xfId="2343" xr:uid="{00000000-0005-0000-0000-000080330000}"/>
    <cellStyle name="Normal 4 9 2" xfId="4939" xr:uid="{00000000-0005-0000-0000-000081330000}"/>
    <cellStyle name="Normal 4 9 3" xfId="7518" xr:uid="{00000000-0005-0000-0000-000082330000}"/>
    <cellStyle name="Normal 4 9 4" xfId="10095" xr:uid="{00000000-0005-0000-0000-000083330000}"/>
    <cellStyle name="Normal 4 9 5" xfId="12673" xr:uid="{00000000-0005-0000-0000-000084330000}"/>
    <cellStyle name="Normal 4 9 6" xfId="15294" xr:uid="{00000000-0005-0000-0000-000085330000}"/>
    <cellStyle name="Normal 5" xfId="92" xr:uid="{00000000-0005-0000-0000-000086330000}"/>
    <cellStyle name="Normal 5 10" xfId="2698" xr:uid="{00000000-0005-0000-0000-000087330000}"/>
    <cellStyle name="Normal 5 11" xfId="5277" xr:uid="{00000000-0005-0000-0000-000088330000}"/>
    <cellStyle name="Normal 5 12" xfId="7854" xr:uid="{00000000-0005-0000-0000-000089330000}"/>
    <cellStyle name="Normal 5 13" xfId="10432" xr:uid="{00000000-0005-0000-0000-00008A330000}"/>
    <cellStyle name="Normal 5 14" xfId="13053" xr:uid="{00000000-0005-0000-0000-00008B330000}"/>
    <cellStyle name="Normal 5 2" xfId="58" xr:uid="{00000000-0005-0000-0000-00008C330000}"/>
    <cellStyle name="Normal 5 3" xfId="223" xr:uid="{00000000-0005-0000-0000-00008D330000}"/>
    <cellStyle name="Normal 5 3 10" xfId="10558" xr:uid="{00000000-0005-0000-0000-00008E330000}"/>
    <cellStyle name="Normal 5 3 11" xfId="13179" xr:uid="{00000000-0005-0000-0000-00008F330000}"/>
    <cellStyle name="Normal 5 3 2" xfId="444" xr:uid="{00000000-0005-0000-0000-000090330000}"/>
    <cellStyle name="Normal 5 3 2 2" xfId="2344" xr:uid="{00000000-0005-0000-0000-000091330000}"/>
    <cellStyle name="Normal 5 3 2 2 2" xfId="4940" xr:uid="{00000000-0005-0000-0000-000092330000}"/>
    <cellStyle name="Normal 5 3 2 2 3" xfId="7519" xr:uid="{00000000-0005-0000-0000-000093330000}"/>
    <cellStyle name="Normal 5 3 2 2 4" xfId="10096" xr:uid="{00000000-0005-0000-0000-000094330000}"/>
    <cellStyle name="Normal 5 3 2 2 5" xfId="12674" xr:uid="{00000000-0005-0000-0000-000095330000}"/>
    <cellStyle name="Normal 5 3 2 2 6" xfId="15295" xr:uid="{00000000-0005-0000-0000-000096330000}"/>
    <cellStyle name="Normal 5 3 2 3" xfId="2345" xr:uid="{00000000-0005-0000-0000-000097330000}"/>
    <cellStyle name="Normal 5 3 2 3 2" xfId="4941" xr:uid="{00000000-0005-0000-0000-000098330000}"/>
    <cellStyle name="Normal 5 3 2 3 3" xfId="7520" xr:uid="{00000000-0005-0000-0000-000099330000}"/>
    <cellStyle name="Normal 5 3 2 3 4" xfId="10097" xr:uid="{00000000-0005-0000-0000-00009A330000}"/>
    <cellStyle name="Normal 5 3 2 3 5" xfId="12675" xr:uid="{00000000-0005-0000-0000-00009B330000}"/>
    <cellStyle name="Normal 5 3 2 3 6" xfId="15296" xr:uid="{00000000-0005-0000-0000-00009C330000}"/>
    <cellStyle name="Normal 5 3 2 4" xfId="2346" xr:uid="{00000000-0005-0000-0000-00009D330000}"/>
    <cellStyle name="Normal 5 3 2 4 2" xfId="4942" xr:uid="{00000000-0005-0000-0000-00009E330000}"/>
    <cellStyle name="Normal 5 3 2 4 3" xfId="7521" xr:uid="{00000000-0005-0000-0000-00009F330000}"/>
    <cellStyle name="Normal 5 3 2 4 4" xfId="10098" xr:uid="{00000000-0005-0000-0000-0000A0330000}"/>
    <cellStyle name="Normal 5 3 2 4 5" xfId="12676" xr:uid="{00000000-0005-0000-0000-0000A1330000}"/>
    <cellStyle name="Normal 5 3 2 4 6" xfId="15297" xr:uid="{00000000-0005-0000-0000-0000A2330000}"/>
    <cellStyle name="Normal 5 3 2 5" xfId="3045" xr:uid="{00000000-0005-0000-0000-0000A3330000}"/>
    <cellStyle name="Normal 5 3 2 6" xfId="5624" xr:uid="{00000000-0005-0000-0000-0000A4330000}"/>
    <cellStyle name="Normal 5 3 2 7" xfId="8201" xr:uid="{00000000-0005-0000-0000-0000A5330000}"/>
    <cellStyle name="Normal 5 3 2 8" xfId="10779" xr:uid="{00000000-0005-0000-0000-0000A6330000}"/>
    <cellStyle name="Normal 5 3 2 9" xfId="13400" xr:uid="{00000000-0005-0000-0000-0000A7330000}"/>
    <cellStyle name="Normal 5 3 3" xfId="665" xr:uid="{00000000-0005-0000-0000-0000A8330000}"/>
    <cellStyle name="Normal 5 3 3 2" xfId="2347" xr:uid="{00000000-0005-0000-0000-0000A9330000}"/>
    <cellStyle name="Normal 5 3 3 2 2" xfId="4943" xr:uid="{00000000-0005-0000-0000-0000AA330000}"/>
    <cellStyle name="Normal 5 3 3 2 3" xfId="7522" xr:uid="{00000000-0005-0000-0000-0000AB330000}"/>
    <cellStyle name="Normal 5 3 3 2 4" xfId="10099" xr:uid="{00000000-0005-0000-0000-0000AC330000}"/>
    <cellStyle name="Normal 5 3 3 2 5" xfId="12677" xr:uid="{00000000-0005-0000-0000-0000AD330000}"/>
    <cellStyle name="Normal 5 3 3 2 6" xfId="15298" xr:uid="{00000000-0005-0000-0000-0000AE330000}"/>
    <cellStyle name="Normal 5 3 3 3" xfId="2348" xr:uid="{00000000-0005-0000-0000-0000AF330000}"/>
    <cellStyle name="Normal 5 3 3 3 2" xfId="4944" xr:uid="{00000000-0005-0000-0000-0000B0330000}"/>
    <cellStyle name="Normal 5 3 3 3 3" xfId="7523" xr:uid="{00000000-0005-0000-0000-0000B1330000}"/>
    <cellStyle name="Normal 5 3 3 3 4" xfId="10100" xr:uid="{00000000-0005-0000-0000-0000B2330000}"/>
    <cellStyle name="Normal 5 3 3 3 5" xfId="12678" xr:uid="{00000000-0005-0000-0000-0000B3330000}"/>
    <cellStyle name="Normal 5 3 3 3 6" xfId="15299" xr:uid="{00000000-0005-0000-0000-0000B4330000}"/>
    <cellStyle name="Normal 5 3 3 4" xfId="3266" xr:uid="{00000000-0005-0000-0000-0000B5330000}"/>
    <cellStyle name="Normal 5 3 3 5" xfId="5845" xr:uid="{00000000-0005-0000-0000-0000B6330000}"/>
    <cellStyle name="Normal 5 3 3 6" xfId="8422" xr:uid="{00000000-0005-0000-0000-0000B7330000}"/>
    <cellStyle name="Normal 5 3 3 7" xfId="11000" xr:uid="{00000000-0005-0000-0000-0000B8330000}"/>
    <cellStyle name="Normal 5 3 3 8" xfId="13621" xr:uid="{00000000-0005-0000-0000-0000B9330000}"/>
    <cellStyle name="Normal 5 3 4" xfId="2349" xr:uid="{00000000-0005-0000-0000-0000BA330000}"/>
    <cellStyle name="Normal 5 3 4 2" xfId="4945" xr:uid="{00000000-0005-0000-0000-0000BB330000}"/>
    <cellStyle name="Normal 5 3 4 3" xfId="7524" xr:uid="{00000000-0005-0000-0000-0000BC330000}"/>
    <cellStyle name="Normal 5 3 4 4" xfId="10101" xr:uid="{00000000-0005-0000-0000-0000BD330000}"/>
    <cellStyle name="Normal 5 3 4 5" xfId="12679" xr:uid="{00000000-0005-0000-0000-0000BE330000}"/>
    <cellStyle name="Normal 5 3 4 6" xfId="15300" xr:uid="{00000000-0005-0000-0000-0000BF330000}"/>
    <cellStyle name="Normal 5 3 5" xfId="2350" xr:uid="{00000000-0005-0000-0000-0000C0330000}"/>
    <cellStyle name="Normal 5 3 5 2" xfId="4946" xr:uid="{00000000-0005-0000-0000-0000C1330000}"/>
    <cellStyle name="Normal 5 3 5 3" xfId="7525" xr:uid="{00000000-0005-0000-0000-0000C2330000}"/>
    <cellStyle name="Normal 5 3 5 4" xfId="10102" xr:uid="{00000000-0005-0000-0000-0000C3330000}"/>
    <cellStyle name="Normal 5 3 5 5" xfId="12680" xr:uid="{00000000-0005-0000-0000-0000C4330000}"/>
    <cellStyle name="Normal 5 3 5 6" xfId="15301" xr:uid="{00000000-0005-0000-0000-0000C5330000}"/>
    <cellStyle name="Normal 5 3 6" xfId="2351" xr:uid="{00000000-0005-0000-0000-0000C6330000}"/>
    <cellStyle name="Normal 5 3 6 2" xfId="4947" xr:uid="{00000000-0005-0000-0000-0000C7330000}"/>
    <cellStyle name="Normal 5 3 6 3" xfId="7526" xr:uid="{00000000-0005-0000-0000-0000C8330000}"/>
    <cellStyle name="Normal 5 3 6 4" xfId="10103" xr:uid="{00000000-0005-0000-0000-0000C9330000}"/>
    <cellStyle name="Normal 5 3 6 5" xfId="12681" xr:uid="{00000000-0005-0000-0000-0000CA330000}"/>
    <cellStyle name="Normal 5 3 6 6" xfId="15302" xr:uid="{00000000-0005-0000-0000-0000CB330000}"/>
    <cellStyle name="Normal 5 3 7" xfId="2824" xr:uid="{00000000-0005-0000-0000-0000CC330000}"/>
    <cellStyle name="Normal 5 3 8" xfId="5403" xr:uid="{00000000-0005-0000-0000-0000CD330000}"/>
    <cellStyle name="Normal 5 3 9" xfId="7980" xr:uid="{00000000-0005-0000-0000-0000CE330000}"/>
    <cellStyle name="Normal 5 4" xfId="318" xr:uid="{00000000-0005-0000-0000-0000CF330000}"/>
    <cellStyle name="Normal 5 4 2" xfId="2352" xr:uid="{00000000-0005-0000-0000-0000D0330000}"/>
    <cellStyle name="Normal 5 4 2 2" xfId="4948" xr:uid="{00000000-0005-0000-0000-0000D1330000}"/>
    <cellStyle name="Normal 5 4 2 3" xfId="7527" xr:uid="{00000000-0005-0000-0000-0000D2330000}"/>
    <cellStyle name="Normal 5 4 2 4" xfId="10104" xr:uid="{00000000-0005-0000-0000-0000D3330000}"/>
    <cellStyle name="Normal 5 4 2 5" xfId="12682" xr:uid="{00000000-0005-0000-0000-0000D4330000}"/>
    <cellStyle name="Normal 5 4 2 6" xfId="15303" xr:uid="{00000000-0005-0000-0000-0000D5330000}"/>
    <cellStyle name="Normal 5 4 3" xfId="2353" xr:uid="{00000000-0005-0000-0000-0000D6330000}"/>
    <cellStyle name="Normal 5 4 3 2" xfId="4949" xr:uid="{00000000-0005-0000-0000-0000D7330000}"/>
    <cellStyle name="Normal 5 4 3 3" xfId="7528" xr:uid="{00000000-0005-0000-0000-0000D8330000}"/>
    <cellStyle name="Normal 5 4 3 4" xfId="10105" xr:uid="{00000000-0005-0000-0000-0000D9330000}"/>
    <cellStyle name="Normal 5 4 3 5" xfId="12683" xr:uid="{00000000-0005-0000-0000-0000DA330000}"/>
    <cellStyle name="Normal 5 4 3 6" xfId="15304" xr:uid="{00000000-0005-0000-0000-0000DB330000}"/>
    <cellStyle name="Normal 5 4 4" xfId="2354" xr:uid="{00000000-0005-0000-0000-0000DC330000}"/>
    <cellStyle name="Normal 5 4 4 2" xfId="4950" xr:uid="{00000000-0005-0000-0000-0000DD330000}"/>
    <cellStyle name="Normal 5 4 4 3" xfId="7529" xr:uid="{00000000-0005-0000-0000-0000DE330000}"/>
    <cellStyle name="Normal 5 4 4 4" xfId="10106" xr:uid="{00000000-0005-0000-0000-0000DF330000}"/>
    <cellStyle name="Normal 5 4 4 5" xfId="12684" xr:uid="{00000000-0005-0000-0000-0000E0330000}"/>
    <cellStyle name="Normal 5 4 4 6" xfId="15305" xr:uid="{00000000-0005-0000-0000-0000E1330000}"/>
    <cellStyle name="Normal 5 4 5" xfId="2919" xr:uid="{00000000-0005-0000-0000-0000E2330000}"/>
    <cellStyle name="Normal 5 4 6" xfId="5498" xr:uid="{00000000-0005-0000-0000-0000E3330000}"/>
    <cellStyle name="Normal 5 4 7" xfId="8075" xr:uid="{00000000-0005-0000-0000-0000E4330000}"/>
    <cellStyle name="Normal 5 4 8" xfId="10653" xr:uid="{00000000-0005-0000-0000-0000E5330000}"/>
    <cellStyle name="Normal 5 4 9" xfId="13274" xr:uid="{00000000-0005-0000-0000-0000E6330000}"/>
    <cellStyle name="Normal 5 5" xfId="539" xr:uid="{00000000-0005-0000-0000-0000E7330000}"/>
    <cellStyle name="Normal 5 5 2" xfId="2355" xr:uid="{00000000-0005-0000-0000-0000E8330000}"/>
    <cellStyle name="Normal 5 5 2 2" xfId="4951" xr:uid="{00000000-0005-0000-0000-0000E9330000}"/>
    <cellStyle name="Normal 5 5 2 3" xfId="7530" xr:uid="{00000000-0005-0000-0000-0000EA330000}"/>
    <cellStyle name="Normal 5 5 2 4" xfId="10107" xr:uid="{00000000-0005-0000-0000-0000EB330000}"/>
    <cellStyle name="Normal 5 5 2 5" xfId="12685" xr:uid="{00000000-0005-0000-0000-0000EC330000}"/>
    <cellStyle name="Normal 5 5 2 6" xfId="15306" xr:uid="{00000000-0005-0000-0000-0000ED330000}"/>
    <cellStyle name="Normal 5 5 3" xfId="2356" xr:uid="{00000000-0005-0000-0000-0000EE330000}"/>
    <cellStyle name="Normal 5 5 3 2" xfId="4952" xr:uid="{00000000-0005-0000-0000-0000EF330000}"/>
    <cellStyle name="Normal 5 5 3 3" xfId="7531" xr:uid="{00000000-0005-0000-0000-0000F0330000}"/>
    <cellStyle name="Normal 5 5 3 4" xfId="10108" xr:uid="{00000000-0005-0000-0000-0000F1330000}"/>
    <cellStyle name="Normal 5 5 3 5" xfId="12686" xr:uid="{00000000-0005-0000-0000-0000F2330000}"/>
    <cellStyle name="Normal 5 5 3 6" xfId="15307" xr:uid="{00000000-0005-0000-0000-0000F3330000}"/>
    <cellStyle name="Normal 5 5 4" xfId="3140" xr:uid="{00000000-0005-0000-0000-0000F4330000}"/>
    <cellStyle name="Normal 5 5 5" xfId="5719" xr:uid="{00000000-0005-0000-0000-0000F5330000}"/>
    <cellStyle name="Normal 5 5 6" xfId="8296" xr:uid="{00000000-0005-0000-0000-0000F6330000}"/>
    <cellStyle name="Normal 5 5 7" xfId="10874" xr:uid="{00000000-0005-0000-0000-0000F7330000}"/>
    <cellStyle name="Normal 5 5 8" xfId="13495" xr:uid="{00000000-0005-0000-0000-0000F8330000}"/>
    <cellStyle name="Normal 5 6" xfId="731" xr:uid="{00000000-0005-0000-0000-0000F9330000}"/>
    <cellStyle name="Normal 5 6 2" xfId="2357" xr:uid="{00000000-0005-0000-0000-0000FA330000}"/>
    <cellStyle name="Normal 5 6 2 2" xfId="4953" xr:uid="{00000000-0005-0000-0000-0000FB330000}"/>
    <cellStyle name="Normal 5 6 2 3" xfId="7532" xr:uid="{00000000-0005-0000-0000-0000FC330000}"/>
    <cellStyle name="Normal 5 6 2 4" xfId="10109" xr:uid="{00000000-0005-0000-0000-0000FD330000}"/>
    <cellStyle name="Normal 5 6 2 5" xfId="12687" xr:uid="{00000000-0005-0000-0000-0000FE330000}"/>
    <cellStyle name="Normal 5 6 2 6" xfId="15308" xr:uid="{00000000-0005-0000-0000-0000FF330000}"/>
    <cellStyle name="Normal 5 6 3" xfId="2358" xr:uid="{00000000-0005-0000-0000-000000340000}"/>
    <cellStyle name="Normal 5 6 3 2" xfId="4954" xr:uid="{00000000-0005-0000-0000-000001340000}"/>
    <cellStyle name="Normal 5 6 3 3" xfId="7533" xr:uid="{00000000-0005-0000-0000-000002340000}"/>
    <cellStyle name="Normal 5 6 3 4" xfId="10110" xr:uid="{00000000-0005-0000-0000-000003340000}"/>
    <cellStyle name="Normal 5 6 3 5" xfId="12688" xr:uid="{00000000-0005-0000-0000-000004340000}"/>
    <cellStyle name="Normal 5 6 3 6" xfId="15309" xr:uid="{00000000-0005-0000-0000-000005340000}"/>
    <cellStyle name="Normal 5 6 4" xfId="3332" xr:uid="{00000000-0005-0000-0000-000006340000}"/>
    <cellStyle name="Normal 5 6 5" xfId="5911" xr:uid="{00000000-0005-0000-0000-000007340000}"/>
    <cellStyle name="Normal 5 6 6" xfId="8488" xr:uid="{00000000-0005-0000-0000-000008340000}"/>
    <cellStyle name="Normal 5 6 7" xfId="11066" xr:uid="{00000000-0005-0000-0000-000009340000}"/>
    <cellStyle name="Normal 5 6 8" xfId="13687" xr:uid="{00000000-0005-0000-0000-00000A340000}"/>
    <cellStyle name="Normal 5 7" xfId="2359" xr:uid="{00000000-0005-0000-0000-00000B340000}"/>
    <cellStyle name="Normal 5 7 2" xfId="4955" xr:uid="{00000000-0005-0000-0000-00000C340000}"/>
    <cellStyle name="Normal 5 7 3" xfId="7534" xr:uid="{00000000-0005-0000-0000-00000D340000}"/>
    <cellStyle name="Normal 5 7 4" xfId="10111" xr:uid="{00000000-0005-0000-0000-00000E340000}"/>
    <cellStyle name="Normal 5 7 5" xfId="12689" xr:uid="{00000000-0005-0000-0000-00000F340000}"/>
    <cellStyle name="Normal 5 7 6" xfId="15310" xr:uid="{00000000-0005-0000-0000-000010340000}"/>
    <cellStyle name="Normal 5 8" xfId="2360" xr:uid="{00000000-0005-0000-0000-000011340000}"/>
    <cellStyle name="Normal 5 8 2" xfId="4956" xr:uid="{00000000-0005-0000-0000-000012340000}"/>
    <cellStyle name="Normal 5 8 3" xfId="7535" xr:uid="{00000000-0005-0000-0000-000013340000}"/>
    <cellStyle name="Normal 5 8 4" xfId="10112" xr:uid="{00000000-0005-0000-0000-000014340000}"/>
    <cellStyle name="Normal 5 8 5" xfId="12690" xr:uid="{00000000-0005-0000-0000-000015340000}"/>
    <cellStyle name="Normal 5 8 6" xfId="15311" xr:uid="{00000000-0005-0000-0000-000016340000}"/>
    <cellStyle name="Normal 5 9" xfId="2361" xr:uid="{00000000-0005-0000-0000-000017340000}"/>
    <cellStyle name="Normal 5 9 2" xfId="4957" xr:uid="{00000000-0005-0000-0000-000018340000}"/>
    <cellStyle name="Normal 5 9 3" xfId="7536" xr:uid="{00000000-0005-0000-0000-000019340000}"/>
    <cellStyle name="Normal 5 9 4" xfId="10113" xr:uid="{00000000-0005-0000-0000-00001A340000}"/>
    <cellStyle name="Normal 5 9 5" xfId="12691" xr:uid="{00000000-0005-0000-0000-00001B340000}"/>
    <cellStyle name="Normal 5 9 6" xfId="15312" xr:uid="{00000000-0005-0000-0000-00001C340000}"/>
    <cellStyle name="Normal 6" xfId="93" xr:uid="{00000000-0005-0000-0000-00001D340000}"/>
    <cellStyle name="Normal 68" xfId="2362" xr:uid="{00000000-0005-0000-0000-00001E340000}"/>
    <cellStyle name="Normal 68 10" xfId="15313" xr:uid="{00000000-0005-0000-0000-00001F340000}"/>
    <cellStyle name="Normal 68 2" xfId="2363" xr:uid="{00000000-0005-0000-0000-000020340000}"/>
    <cellStyle name="Normal 68 2 2" xfId="4959" xr:uid="{00000000-0005-0000-0000-000021340000}"/>
    <cellStyle name="Normal 68 2 3" xfId="7538" xr:uid="{00000000-0005-0000-0000-000022340000}"/>
    <cellStyle name="Normal 68 2 4" xfId="10115" xr:uid="{00000000-0005-0000-0000-000023340000}"/>
    <cellStyle name="Normal 68 2 5" xfId="12693" xr:uid="{00000000-0005-0000-0000-000024340000}"/>
    <cellStyle name="Normal 68 2 6" xfId="15314" xr:uid="{00000000-0005-0000-0000-000025340000}"/>
    <cellStyle name="Normal 68 3" xfId="2364" xr:uid="{00000000-0005-0000-0000-000026340000}"/>
    <cellStyle name="Normal 68 3 2" xfId="4960" xr:uid="{00000000-0005-0000-0000-000027340000}"/>
    <cellStyle name="Normal 68 3 3" xfId="7539" xr:uid="{00000000-0005-0000-0000-000028340000}"/>
    <cellStyle name="Normal 68 3 4" xfId="10116" xr:uid="{00000000-0005-0000-0000-000029340000}"/>
    <cellStyle name="Normal 68 3 5" xfId="12694" xr:uid="{00000000-0005-0000-0000-00002A340000}"/>
    <cellStyle name="Normal 68 3 6" xfId="15315" xr:uid="{00000000-0005-0000-0000-00002B340000}"/>
    <cellStyle name="Normal 68 4" xfId="2365" xr:uid="{00000000-0005-0000-0000-00002C340000}"/>
    <cellStyle name="Normal 68 4 2" xfId="4961" xr:uid="{00000000-0005-0000-0000-00002D340000}"/>
    <cellStyle name="Normal 68 4 3" xfId="7540" xr:uid="{00000000-0005-0000-0000-00002E340000}"/>
    <cellStyle name="Normal 68 4 4" xfId="10117" xr:uid="{00000000-0005-0000-0000-00002F340000}"/>
    <cellStyle name="Normal 68 4 5" xfId="12695" xr:uid="{00000000-0005-0000-0000-000030340000}"/>
    <cellStyle name="Normal 68 4 6" xfId="15316" xr:uid="{00000000-0005-0000-0000-000031340000}"/>
    <cellStyle name="Normal 68 5" xfId="2366" xr:uid="{00000000-0005-0000-0000-000032340000}"/>
    <cellStyle name="Normal 68 5 2" xfId="4962" xr:uid="{00000000-0005-0000-0000-000033340000}"/>
    <cellStyle name="Normal 68 5 3" xfId="7541" xr:uid="{00000000-0005-0000-0000-000034340000}"/>
    <cellStyle name="Normal 68 5 4" xfId="10118" xr:uid="{00000000-0005-0000-0000-000035340000}"/>
    <cellStyle name="Normal 68 5 5" xfId="12696" xr:uid="{00000000-0005-0000-0000-000036340000}"/>
    <cellStyle name="Normal 68 5 6" xfId="15317" xr:uid="{00000000-0005-0000-0000-000037340000}"/>
    <cellStyle name="Normal 68 6" xfId="4958" xr:uid="{00000000-0005-0000-0000-000038340000}"/>
    <cellStyle name="Normal 68 7" xfId="7537" xr:uid="{00000000-0005-0000-0000-000039340000}"/>
    <cellStyle name="Normal 68 8" xfId="10114" xr:uid="{00000000-0005-0000-0000-00003A340000}"/>
    <cellStyle name="Normal 68 9" xfId="12692" xr:uid="{00000000-0005-0000-0000-00003B340000}"/>
    <cellStyle name="Normal 7" xfId="94" xr:uid="{00000000-0005-0000-0000-00003C340000}"/>
    <cellStyle name="Normal 7 10" xfId="7855" xr:uid="{00000000-0005-0000-0000-00003D340000}"/>
    <cellStyle name="Normal 7 11" xfId="10433" xr:uid="{00000000-0005-0000-0000-00003E340000}"/>
    <cellStyle name="Normal 7 12" xfId="13054" xr:uid="{00000000-0005-0000-0000-00003F340000}"/>
    <cellStyle name="Normal 7 2" xfId="225" xr:uid="{00000000-0005-0000-0000-000040340000}"/>
    <cellStyle name="Normal 7 2 10" xfId="10560" xr:uid="{00000000-0005-0000-0000-000041340000}"/>
    <cellStyle name="Normal 7 2 11" xfId="13181" xr:uid="{00000000-0005-0000-0000-000042340000}"/>
    <cellStyle name="Normal 7 2 2" xfId="446" xr:uid="{00000000-0005-0000-0000-000043340000}"/>
    <cellStyle name="Normal 7 2 2 2" xfId="2367" xr:uid="{00000000-0005-0000-0000-000044340000}"/>
    <cellStyle name="Normal 7 2 2 2 2" xfId="4963" xr:uid="{00000000-0005-0000-0000-000045340000}"/>
    <cellStyle name="Normal 7 2 2 2 3" xfId="7542" xr:uid="{00000000-0005-0000-0000-000046340000}"/>
    <cellStyle name="Normal 7 2 2 2 4" xfId="10119" xr:uid="{00000000-0005-0000-0000-000047340000}"/>
    <cellStyle name="Normal 7 2 2 2 5" xfId="12697" xr:uid="{00000000-0005-0000-0000-000048340000}"/>
    <cellStyle name="Normal 7 2 2 2 6" xfId="15318" xr:uid="{00000000-0005-0000-0000-000049340000}"/>
    <cellStyle name="Normal 7 2 2 3" xfId="2368" xr:uid="{00000000-0005-0000-0000-00004A340000}"/>
    <cellStyle name="Normal 7 2 2 3 2" xfId="4964" xr:uid="{00000000-0005-0000-0000-00004B340000}"/>
    <cellStyle name="Normal 7 2 2 3 3" xfId="7543" xr:uid="{00000000-0005-0000-0000-00004C340000}"/>
    <cellStyle name="Normal 7 2 2 3 4" xfId="10120" xr:uid="{00000000-0005-0000-0000-00004D340000}"/>
    <cellStyle name="Normal 7 2 2 3 5" xfId="12698" xr:uid="{00000000-0005-0000-0000-00004E340000}"/>
    <cellStyle name="Normal 7 2 2 3 6" xfId="15319" xr:uid="{00000000-0005-0000-0000-00004F340000}"/>
    <cellStyle name="Normal 7 2 2 4" xfId="2369" xr:uid="{00000000-0005-0000-0000-000050340000}"/>
    <cellStyle name="Normal 7 2 2 4 2" xfId="4965" xr:uid="{00000000-0005-0000-0000-000051340000}"/>
    <cellStyle name="Normal 7 2 2 4 3" xfId="7544" xr:uid="{00000000-0005-0000-0000-000052340000}"/>
    <cellStyle name="Normal 7 2 2 4 4" xfId="10121" xr:uid="{00000000-0005-0000-0000-000053340000}"/>
    <cellStyle name="Normal 7 2 2 4 5" xfId="12699" xr:uid="{00000000-0005-0000-0000-000054340000}"/>
    <cellStyle name="Normal 7 2 2 4 6" xfId="15320" xr:uid="{00000000-0005-0000-0000-000055340000}"/>
    <cellStyle name="Normal 7 2 2 5" xfId="3047" xr:uid="{00000000-0005-0000-0000-000056340000}"/>
    <cellStyle name="Normal 7 2 2 6" xfId="5626" xr:uid="{00000000-0005-0000-0000-000057340000}"/>
    <cellStyle name="Normal 7 2 2 7" xfId="8203" xr:uid="{00000000-0005-0000-0000-000058340000}"/>
    <cellStyle name="Normal 7 2 2 8" xfId="10781" xr:uid="{00000000-0005-0000-0000-000059340000}"/>
    <cellStyle name="Normal 7 2 2 9" xfId="13402" xr:uid="{00000000-0005-0000-0000-00005A340000}"/>
    <cellStyle name="Normal 7 2 3" xfId="667" xr:uid="{00000000-0005-0000-0000-00005B340000}"/>
    <cellStyle name="Normal 7 2 3 2" xfId="2370" xr:uid="{00000000-0005-0000-0000-00005C340000}"/>
    <cellStyle name="Normal 7 2 3 2 2" xfId="4966" xr:uid="{00000000-0005-0000-0000-00005D340000}"/>
    <cellStyle name="Normal 7 2 3 2 3" xfId="7545" xr:uid="{00000000-0005-0000-0000-00005E340000}"/>
    <cellStyle name="Normal 7 2 3 2 4" xfId="10122" xr:uid="{00000000-0005-0000-0000-00005F340000}"/>
    <cellStyle name="Normal 7 2 3 2 5" xfId="12700" xr:uid="{00000000-0005-0000-0000-000060340000}"/>
    <cellStyle name="Normal 7 2 3 2 6" xfId="15321" xr:uid="{00000000-0005-0000-0000-000061340000}"/>
    <cellStyle name="Normal 7 2 3 3" xfId="2371" xr:uid="{00000000-0005-0000-0000-000062340000}"/>
    <cellStyle name="Normal 7 2 3 3 2" xfId="4967" xr:uid="{00000000-0005-0000-0000-000063340000}"/>
    <cellStyle name="Normal 7 2 3 3 3" xfId="7546" xr:uid="{00000000-0005-0000-0000-000064340000}"/>
    <cellStyle name="Normal 7 2 3 3 4" xfId="10123" xr:uid="{00000000-0005-0000-0000-000065340000}"/>
    <cellStyle name="Normal 7 2 3 3 5" xfId="12701" xr:uid="{00000000-0005-0000-0000-000066340000}"/>
    <cellStyle name="Normal 7 2 3 3 6" xfId="15322" xr:uid="{00000000-0005-0000-0000-000067340000}"/>
    <cellStyle name="Normal 7 2 3 4" xfId="3268" xr:uid="{00000000-0005-0000-0000-000068340000}"/>
    <cellStyle name="Normal 7 2 3 5" xfId="5847" xr:uid="{00000000-0005-0000-0000-000069340000}"/>
    <cellStyle name="Normal 7 2 3 6" xfId="8424" xr:uid="{00000000-0005-0000-0000-00006A340000}"/>
    <cellStyle name="Normal 7 2 3 7" xfId="11002" xr:uid="{00000000-0005-0000-0000-00006B340000}"/>
    <cellStyle name="Normal 7 2 3 8" xfId="13623" xr:uid="{00000000-0005-0000-0000-00006C340000}"/>
    <cellStyle name="Normal 7 2 4" xfId="2372" xr:uid="{00000000-0005-0000-0000-00006D340000}"/>
    <cellStyle name="Normal 7 2 4 2" xfId="4968" xr:uid="{00000000-0005-0000-0000-00006E340000}"/>
    <cellStyle name="Normal 7 2 4 3" xfId="7547" xr:uid="{00000000-0005-0000-0000-00006F340000}"/>
    <cellStyle name="Normal 7 2 4 4" xfId="10124" xr:uid="{00000000-0005-0000-0000-000070340000}"/>
    <cellStyle name="Normal 7 2 4 5" xfId="12702" xr:uid="{00000000-0005-0000-0000-000071340000}"/>
    <cellStyle name="Normal 7 2 4 6" xfId="15323" xr:uid="{00000000-0005-0000-0000-000072340000}"/>
    <cellStyle name="Normal 7 2 5" xfId="2373" xr:uid="{00000000-0005-0000-0000-000073340000}"/>
    <cellStyle name="Normal 7 2 5 2" xfId="4969" xr:uid="{00000000-0005-0000-0000-000074340000}"/>
    <cellStyle name="Normal 7 2 5 3" xfId="7548" xr:uid="{00000000-0005-0000-0000-000075340000}"/>
    <cellStyle name="Normal 7 2 5 4" xfId="10125" xr:uid="{00000000-0005-0000-0000-000076340000}"/>
    <cellStyle name="Normal 7 2 5 5" xfId="12703" xr:uid="{00000000-0005-0000-0000-000077340000}"/>
    <cellStyle name="Normal 7 2 5 6" xfId="15324" xr:uid="{00000000-0005-0000-0000-000078340000}"/>
    <cellStyle name="Normal 7 2 6" xfId="2374" xr:uid="{00000000-0005-0000-0000-000079340000}"/>
    <cellStyle name="Normal 7 2 6 2" xfId="4970" xr:uid="{00000000-0005-0000-0000-00007A340000}"/>
    <cellStyle name="Normal 7 2 6 3" xfId="7549" xr:uid="{00000000-0005-0000-0000-00007B340000}"/>
    <cellStyle name="Normal 7 2 6 4" xfId="10126" xr:uid="{00000000-0005-0000-0000-00007C340000}"/>
    <cellStyle name="Normal 7 2 6 5" xfId="12704" xr:uid="{00000000-0005-0000-0000-00007D340000}"/>
    <cellStyle name="Normal 7 2 6 6" xfId="15325" xr:uid="{00000000-0005-0000-0000-00007E340000}"/>
    <cellStyle name="Normal 7 2 7" xfId="2826" xr:uid="{00000000-0005-0000-0000-00007F340000}"/>
    <cellStyle name="Normal 7 2 8" xfId="5405" xr:uid="{00000000-0005-0000-0000-000080340000}"/>
    <cellStyle name="Normal 7 2 9" xfId="7982" xr:uid="{00000000-0005-0000-0000-000081340000}"/>
    <cellStyle name="Normal 7 3" xfId="320" xr:uid="{00000000-0005-0000-0000-000082340000}"/>
    <cellStyle name="Normal 7 3 2" xfId="2375" xr:uid="{00000000-0005-0000-0000-000083340000}"/>
    <cellStyle name="Normal 7 3 2 2" xfId="4971" xr:uid="{00000000-0005-0000-0000-000084340000}"/>
    <cellStyle name="Normal 7 3 2 3" xfId="7550" xr:uid="{00000000-0005-0000-0000-000085340000}"/>
    <cellStyle name="Normal 7 3 2 4" xfId="10127" xr:uid="{00000000-0005-0000-0000-000086340000}"/>
    <cellStyle name="Normal 7 3 2 5" xfId="12705" xr:uid="{00000000-0005-0000-0000-000087340000}"/>
    <cellStyle name="Normal 7 3 2 6" xfId="15326" xr:uid="{00000000-0005-0000-0000-000088340000}"/>
    <cellStyle name="Normal 7 3 3" xfId="2376" xr:uid="{00000000-0005-0000-0000-000089340000}"/>
    <cellStyle name="Normal 7 3 3 2" xfId="4972" xr:uid="{00000000-0005-0000-0000-00008A340000}"/>
    <cellStyle name="Normal 7 3 3 3" xfId="7551" xr:uid="{00000000-0005-0000-0000-00008B340000}"/>
    <cellStyle name="Normal 7 3 3 4" xfId="10128" xr:uid="{00000000-0005-0000-0000-00008C340000}"/>
    <cellStyle name="Normal 7 3 3 5" xfId="12706" xr:uid="{00000000-0005-0000-0000-00008D340000}"/>
    <cellStyle name="Normal 7 3 3 6" xfId="15327" xr:uid="{00000000-0005-0000-0000-00008E340000}"/>
    <cellStyle name="Normal 7 3 4" xfId="2377" xr:uid="{00000000-0005-0000-0000-00008F340000}"/>
    <cellStyle name="Normal 7 3 4 2" xfId="4973" xr:uid="{00000000-0005-0000-0000-000090340000}"/>
    <cellStyle name="Normal 7 3 4 3" xfId="7552" xr:uid="{00000000-0005-0000-0000-000091340000}"/>
    <cellStyle name="Normal 7 3 4 4" xfId="10129" xr:uid="{00000000-0005-0000-0000-000092340000}"/>
    <cellStyle name="Normal 7 3 4 5" xfId="12707" xr:uid="{00000000-0005-0000-0000-000093340000}"/>
    <cellStyle name="Normal 7 3 4 6" xfId="15328" xr:uid="{00000000-0005-0000-0000-000094340000}"/>
    <cellStyle name="Normal 7 3 5" xfId="2921" xr:uid="{00000000-0005-0000-0000-000095340000}"/>
    <cellStyle name="Normal 7 3 6" xfId="5500" xr:uid="{00000000-0005-0000-0000-000096340000}"/>
    <cellStyle name="Normal 7 3 7" xfId="8077" xr:uid="{00000000-0005-0000-0000-000097340000}"/>
    <cellStyle name="Normal 7 3 8" xfId="10655" xr:uid="{00000000-0005-0000-0000-000098340000}"/>
    <cellStyle name="Normal 7 3 9" xfId="13276" xr:uid="{00000000-0005-0000-0000-000099340000}"/>
    <cellStyle name="Normal 7 4" xfId="541" xr:uid="{00000000-0005-0000-0000-00009A340000}"/>
    <cellStyle name="Normal 7 4 2" xfId="2378" xr:uid="{00000000-0005-0000-0000-00009B340000}"/>
    <cellStyle name="Normal 7 4 2 2" xfId="4974" xr:uid="{00000000-0005-0000-0000-00009C340000}"/>
    <cellStyle name="Normal 7 4 2 3" xfId="7553" xr:uid="{00000000-0005-0000-0000-00009D340000}"/>
    <cellStyle name="Normal 7 4 2 4" xfId="10130" xr:uid="{00000000-0005-0000-0000-00009E340000}"/>
    <cellStyle name="Normal 7 4 2 5" xfId="12708" xr:uid="{00000000-0005-0000-0000-00009F340000}"/>
    <cellStyle name="Normal 7 4 2 6" xfId="15329" xr:uid="{00000000-0005-0000-0000-0000A0340000}"/>
    <cellStyle name="Normal 7 4 3" xfId="2379" xr:uid="{00000000-0005-0000-0000-0000A1340000}"/>
    <cellStyle name="Normal 7 4 3 2" xfId="4975" xr:uid="{00000000-0005-0000-0000-0000A2340000}"/>
    <cellStyle name="Normal 7 4 3 3" xfId="7554" xr:uid="{00000000-0005-0000-0000-0000A3340000}"/>
    <cellStyle name="Normal 7 4 3 4" xfId="10131" xr:uid="{00000000-0005-0000-0000-0000A4340000}"/>
    <cellStyle name="Normal 7 4 3 5" xfId="12709" xr:uid="{00000000-0005-0000-0000-0000A5340000}"/>
    <cellStyle name="Normal 7 4 3 6" xfId="15330" xr:uid="{00000000-0005-0000-0000-0000A6340000}"/>
    <cellStyle name="Normal 7 4 4" xfId="3142" xr:uid="{00000000-0005-0000-0000-0000A7340000}"/>
    <cellStyle name="Normal 7 4 5" xfId="5721" xr:uid="{00000000-0005-0000-0000-0000A8340000}"/>
    <cellStyle name="Normal 7 4 6" xfId="8298" xr:uid="{00000000-0005-0000-0000-0000A9340000}"/>
    <cellStyle name="Normal 7 4 7" xfId="10876" xr:uid="{00000000-0005-0000-0000-0000AA340000}"/>
    <cellStyle name="Normal 7 4 8" xfId="13497" xr:uid="{00000000-0005-0000-0000-0000AB340000}"/>
    <cellStyle name="Normal 7 5" xfId="2380" xr:uid="{00000000-0005-0000-0000-0000AC340000}"/>
    <cellStyle name="Normal 7 5 2" xfId="4976" xr:uid="{00000000-0005-0000-0000-0000AD340000}"/>
    <cellStyle name="Normal 7 5 3" xfId="7555" xr:uid="{00000000-0005-0000-0000-0000AE340000}"/>
    <cellStyle name="Normal 7 5 4" xfId="10132" xr:uid="{00000000-0005-0000-0000-0000AF340000}"/>
    <cellStyle name="Normal 7 5 5" xfId="12710" xr:uid="{00000000-0005-0000-0000-0000B0340000}"/>
    <cellStyle name="Normal 7 5 6" xfId="15331" xr:uid="{00000000-0005-0000-0000-0000B1340000}"/>
    <cellStyle name="Normal 7 6" xfId="2381" xr:uid="{00000000-0005-0000-0000-0000B2340000}"/>
    <cellStyle name="Normal 7 6 2" xfId="4977" xr:uid="{00000000-0005-0000-0000-0000B3340000}"/>
    <cellStyle name="Normal 7 6 3" xfId="7556" xr:uid="{00000000-0005-0000-0000-0000B4340000}"/>
    <cellStyle name="Normal 7 6 4" xfId="10133" xr:uid="{00000000-0005-0000-0000-0000B5340000}"/>
    <cellStyle name="Normal 7 6 5" xfId="12711" xr:uid="{00000000-0005-0000-0000-0000B6340000}"/>
    <cellStyle name="Normal 7 6 6" xfId="15332" xr:uid="{00000000-0005-0000-0000-0000B7340000}"/>
    <cellStyle name="Normal 7 7" xfId="2382" xr:uid="{00000000-0005-0000-0000-0000B8340000}"/>
    <cellStyle name="Normal 7 7 2" xfId="4978" xr:uid="{00000000-0005-0000-0000-0000B9340000}"/>
    <cellStyle name="Normal 7 7 3" xfId="7557" xr:uid="{00000000-0005-0000-0000-0000BA340000}"/>
    <cellStyle name="Normal 7 7 4" xfId="10134" xr:uid="{00000000-0005-0000-0000-0000BB340000}"/>
    <cellStyle name="Normal 7 7 5" xfId="12712" xr:uid="{00000000-0005-0000-0000-0000BC340000}"/>
    <cellStyle name="Normal 7 7 6" xfId="15333" xr:uid="{00000000-0005-0000-0000-0000BD340000}"/>
    <cellStyle name="Normal 7 8" xfId="2699" xr:uid="{00000000-0005-0000-0000-0000BE340000}"/>
    <cellStyle name="Normal 7 9" xfId="5278" xr:uid="{00000000-0005-0000-0000-0000BF340000}"/>
    <cellStyle name="Normal 8" xfId="738" xr:uid="{00000000-0005-0000-0000-0000C0340000}"/>
    <cellStyle name="Normal 8 2" xfId="54" xr:uid="{00000000-0005-0000-0000-0000C1340000}"/>
    <cellStyle name="Normal 8 2 2" xfId="2662" xr:uid="{00000000-0005-0000-0000-0000C2340000}"/>
    <cellStyle name="Normal 8 2 3" xfId="5241" xr:uid="{00000000-0005-0000-0000-0000C3340000}"/>
    <cellStyle name="Normal 8 2 4" xfId="7818" xr:uid="{00000000-0005-0000-0000-0000C4340000}"/>
    <cellStyle name="Normal 8 2 5" xfId="10396" xr:uid="{00000000-0005-0000-0000-0000C5340000}"/>
    <cellStyle name="Normal 8 2 6" xfId="13017" xr:uid="{00000000-0005-0000-0000-0000C6340000}"/>
    <cellStyle name="Normal 8 3" xfId="2656" xr:uid="{00000000-0005-0000-0000-0000C7340000}"/>
    <cellStyle name="Normal 8 4" xfId="3339" xr:uid="{00000000-0005-0000-0000-0000C8340000}"/>
    <cellStyle name="Normal 8 5" xfId="5918" xr:uid="{00000000-0005-0000-0000-0000C9340000}"/>
    <cellStyle name="Normal 8 6" xfId="8495" xr:uid="{00000000-0005-0000-0000-0000CA340000}"/>
    <cellStyle name="Normal 8 7" xfId="11073" xr:uid="{00000000-0005-0000-0000-0000CB340000}"/>
    <cellStyle name="Normal 8 8" xfId="13694" xr:uid="{00000000-0005-0000-0000-0000CC340000}"/>
    <cellStyle name="Normal 9" xfId="2657" xr:uid="{00000000-0005-0000-0000-0000CD340000}"/>
    <cellStyle name="Normal 9 2" xfId="5235" xr:uid="{00000000-0005-0000-0000-0000CE340000}"/>
    <cellStyle name="Normal 9 3" xfId="7814" xr:uid="{00000000-0005-0000-0000-0000CF340000}"/>
    <cellStyle name="Normal 9 4" xfId="10391" xr:uid="{00000000-0005-0000-0000-0000D0340000}"/>
    <cellStyle name="Normal 9 5" xfId="12969" xr:uid="{00000000-0005-0000-0000-0000D1340000}"/>
    <cellStyle name="Normal 9 6" xfId="15590" xr:uid="{00000000-0005-0000-0000-0000D2340000}"/>
    <cellStyle name="Normal_q-Quant Escola Barra Mansa 2" xfId="5240" xr:uid="{00000000-0005-0000-0000-0000D3340000}"/>
    <cellStyle name="Nota 2" xfId="71" xr:uid="{00000000-0005-0000-0000-0000D4340000}"/>
    <cellStyle name="Nota 2 10" xfId="2383" xr:uid="{00000000-0005-0000-0000-0000D5340000}"/>
    <cellStyle name="Nota 2 10 2" xfId="4979" xr:uid="{00000000-0005-0000-0000-0000D6340000}"/>
    <cellStyle name="Nota 2 10 3" xfId="7558" xr:uid="{00000000-0005-0000-0000-0000D7340000}"/>
    <cellStyle name="Nota 2 10 4" xfId="10135" xr:uid="{00000000-0005-0000-0000-0000D8340000}"/>
    <cellStyle name="Nota 2 10 5" xfId="12713" xr:uid="{00000000-0005-0000-0000-0000D9340000}"/>
    <cellStyle name="Nota 2 10 6" xfId="15334" xr:uid="{00000000-0005-0000-0000-0000DA340000}"/>
    <cellStyle name="Nota 2 11" xfId="2384" xr:uid="{00000000-0005-0000-0000-0000DB340000}"/>
    <cellStyle name="Nota 2 11 2" xfId="4980" xr:uid="{00000000-0005-0000-0000-0000DC340000}"/>
    <cellStyle name="Nota 2 11 3" xfId="7559" xr:uid="{00000000-0005-0000-0000-0000DD340000}"/>
    <cellStyle name="Nota 2 11 4" xfId="10136" xr:uid="{00000000-0005-0000-0000-0000DE340000}"/>
    <cellStyle name="Nota 2 11 5" xfId="12714" xr:uid="{00000000-0005-0000-0000-0000DF340000}"/>
    <cellStyle name="Nota 2 11 6" xfId="15335" xr:uid="{00000000-0005-0000-0000-0000E0340000}"/>
    <cellStyle name="Nota 2 12" xfId="2681" xr:uid="{00000000-0005-0000-0000-0000E1340000}"/>
    <cellStyle name="Nota 2 13" xfId="5260" xr:uid="{00000000-0005-0000-0000-0000E2340000}"/>
    <cellStyle name="Nota 2 14" xfId="7837" xr:uid="{00000000-0005-0000-0000-0000E3340000}"/>
    <cellStyle name="Nota 2 15" xfId="10415" xr:uid="{00000000-0005-0000-0000-0000E4340000}"/>
    <cellStyle name="Nota 2 16" xfId="13036" xr:uid="{00000000-0005-0000-0000-0000E5340000}"/>
    <cellStyle name="Nota 2 2" xfId="127" xr:uid="{00000000-0005-0000-0000-0000E6340000}"/>
    <cellStyle name="Nota 2 2 10" xfId="7888" xr:uid="{00000000-0005-0000-0000-0000E7340000}"/>
    <cellStyle name="Nota 2 2 11" xfId="10466" xr:uid="{00000000-0005-0000-0000-0000E8340000}"/>
    <cellStyle name="Nota 2 2 12" xfId="13087" xr:uid="{00000000-0005-0000-0000-0000E9340000}"/>
    <cellStyle name="Nota 2 2 2" xfId="227" xr:uid="{00000000-0005-0000-0000-0000EA340000}"/>
    <cellStyle name="Nota 2 2 2 10" xfId="10562" xr:uid="{00000000-0005-0000-0000-0000EB340000}"/>
    <cellStyle name="Nota 2 2 2 11" xfId="13183" xr:uid="{00000000-0005-0000-0000-0000EC340000}"/>
    <cellStyle name="Nota 2 2 2 2" xfId="448" xr:uid="{00000000-0005-0000-0000-0000ED340000}"/>
    <cellStyle name="Nota 2 2 2 2 2" xfId="2385" xr:uid="{00000000-0005-0000-0000-0000EE340000}"/>
    <cellStyle name="Nota 2 2 2 2 2 2" xfId="4981" xr:uid="{00000000-0005-0000-0000-0000EF340000}"/>
    <cellStyle name="Nota 2 2 2 2 2 3" xfId="7560" xr:uid="{00000000-0005-0000-0000-0000F0340000}"/>
    <cellStyle name="Nota 2 2 2 2 2 4" xfId="10137" xr:uid="{00000000-0005-0000-0000-0000F1340000}"/>
    <cellStyle name="Nota 2 2 2 2 2 5" xfId="12715" xr:uid="{00000000-0005-0000-0000-0000F2340000}"/>
    <cellStyle name="Nota 2 2 2 2 2 6" xfId="15336" xr:uid="{00000000-0005-0000-0000-0000F3340000}"/>
    <cellStyle name="Nota 2 2 2 2 3" xfId="2386" xr:uid="{00000000-0005-0000-0000-0000F4340000}"/>
    <cellStyle name="Nota 2 2 2 2 3 2" xfId="4982" xr:uid="{00000000-0005-0000-0000-0000F5340000}"/>
    <cellStyle name="Nota 2 2 2 2 3 3" xfId="7561" xr:uid="{00000000-0005-0000-0000-0000F6340000}"/>
    <cellStyle name="Nota 2 2 2 2 3 4" xfId="10138" xr:uid="{00000000-0005-0000-0000-0000F7340000}"/>
    <cellStyle name="Nota 2 2 2 2 3 5" xfId="12716" xr:uid="{00000000-0005-0000-0000-0000F8340000}"/>
    <cellStyle name="Nota 2 2 2 2 3 6" xfId="15337" xr:uid="{00000000-0005-0000-0000-0000F9340000}"/>
    <cellStyle name="Nota 2 2 2 2 4" xfId="2387" xr:uid="{00000000-0005-0000-0000-0000FA340000}"/>
    <cellStyle name="Nota 2 2 2 2 4 2" xfId="4983" xr:uid="{00000000-0005-0000-0000-0000FB340000}"/>
    <cellStyle name="Nota 2 2 2 2 4 3" xfId="7562" xr:uid="{00000000-0005-0000-0000-0000FC340000}"/>
    <cellStyle name="Nota 2 2 2 2 4 4" xfId="10139" xr:uid="{00000000-0005-0000-0000-0000FD340000}"/>
    <cellStyle name="Nota 2 2 2 2 4 5" xfId="12717" xr:uid="{00000000-0005-0000-0000-0000FE340000}"/>
    <cellStyle name="Nota 2 2 2 2 4 6" xfId="15338" xr:uid="{00000000-0005-0000-0000-0000FF340000}"/>
    <cellStyle name="Nota 2 2 2 2 5" xfId="3049" xr:uid="{00000000-0005-0000-0000-000000350000}"/>
    <cellStyle name="Nota 2 2 2 2 6" xfId="5628" xr:uid="{00000000-0005-0000-0000-000001350000}"/>
    <cellStyle name="Nota 2 2 2 2 7" xfId="8205" xr:uid="{00000000-0005-0000-0000-000002350000}"/>
    <cellStyle name="Nota 2 2 2 2 8" xfId="10783" xr:uid="{00000000-0005-0000-0000-000003350000}"/>
    <cellStyle name="Nota 2 2 2 2 9" xfId="13404" xr:uid="{00000000-0005-0000-0000-000004350000}"/>
    <cellStyle name="Nota 2 2 2 3" xfId="669" xr:uid="{00000000-0005-0000-0000-000005350000}"/>
    <cellStyle name="Nota 2 2 2 3 2" xfId="2388" xr:uid="{00000000-0005-0000-0000-000006350000}"/>
    <cellStyle name="Nota 2 2 2 3 2 2" xfId="4984" xr:uid="{00000000-0005-0000-0000-000007350000}"/>
    <cellStyle name="Nota 2 2 2 3 2 3" xfId="7563" xr:uid="{00000000-0005-0000-0000-000008350000}"/>
    <cellStyle name="Nota 2 2 2 3 2 4" xfId="10140" xr:uid="{00000000-0005-0000-0000-000009350000}"/>
    <cellStyle name="Nota 2 2 2 3 2 5" xfId="12718" xr:uid="{00000000-0005-0000-0000-00000A350000}"/>
    <cellStyle name="Nota 2 2 2 3 2 6" xfId="15339" xr:uid="{00000000-0005-0000-0000-00000B350000}"/>
    <cellStyle name="Nota 2 2 2 3 3" xfId="2389" xr:uid="{00000000-0005-0000-0000-00000C350000}"/>
    <cellStyle name="Nota 2 2 2 3 3 2" xfId="4985" xr:uid="{00000000-0005-0000-0000-00000D350000}"/>
    <cellStyle name="Nota 2 2 2 3 3 3" xfId="7564" xr:uid="{00000000-0005-0000-0000-00000E350000}"/>
    <cellStyle name="Nota 2 2 2 3 3 4" xfId="10141" xr:uid="{00000000-0005-0000-0000-00000F350000}"/>
    <cellStyle name="Nota 2 2 2 3 3 5" xfId="12719" xr:uid="{00000000-0005-0000-0000-000010350000}"/>
    <cellStyle name="Nota 2 2 2 3 3 6" xfId="15340" xr:uid="{00000000-0005-0000-0000-000011350000}"/>
    <cellStyle name="Nota 2 2 2 3 4" xfId="3270" xr:uid="{00000000-0005-0000-0000-000012350000}"/>
    <cellStyle name="Nota 2 2 2 3 5" xfId="5849" xr:uid="{00000000-0005-0000-0000-000013350000}"/>
    <cellStyle name="Nota 2 2 2 3 6" xfId="8426" xr:uid="{00000000-0005-0000-0000-000014350000}"/>
    <cellStyle name="Nota 2 2 2 3 7" xfId="11004" xr:uid="{00000000-0005-0000-0000-000015350000}"/>
    <cellStyle name="Nota 2 2 2 3 8" xfId="13625" xr:uid="{00000000-0005-0000-0000-000016350000}"/>
    <cellStyle name="Nota 2 2 2 4" xfId="2390" xr:uid="{00000000-0005-0000-0000-000017350000}"/>
    <cellStyle name="Nota 2 2 2 4 2" xfId="4986" xr:uid="{00000000-0005-0000-0000-000018350000}"/>
    <cellStyle name="Nota 2 2 2 4 3" xfId="7565" xr:uid="{00000000-0005-0000-0000-000019350000}"/>
    <cellStyle name="Nota 2 2 2 4 4" xfId="10142" xr:uid="{00000000-0005-0000-0000-00001A350000}"/>
    <cellStyle name="Nota 2 2 2 4 5" xfId="12720" xr:uid="{00000000-0005-0000-0000-00001B350000}"/>
    <cellStyle name="Nota 2 2 2 4 6" xfId="15341" xr:uid="{00000000-0005-0000-0000-00001C350000}"/>
    <cellStyle name="Nota 2 2 2 5" xfId="2391" xr:uid="{00000000-0005-0000-0000-00001D350000}"/>
    <cellStyle name="Nota 2 2 2 5 2" xfId="4987" xr:uid="{00000000-0005-0000-0000-00001E350000}"/>
    <cellStyle name="Nota 2 2 2 5 3" xfId="7566" xr:uid="{00000000-0005-0000-0000-00001F350000}"/>
    <cellStyle name="Nota 2 2 2 5 4" xfId="10143" xr:uid="{00000000-0005-0000-0000-000020350000}"/>
    <cellStyle name="Nota 2 2 2 5 5" xfId="12721" xr:uid="{00000000-0005-0000-0000-000021350000}"/>
    <cellStyle name="Nota 2 2 2 5 6" xfId="15342" xr:uid="{00000000-0005-0000-0000-000022350000}"/>
    <cellStyle name="Nota 2 2 2 6" xfId="2392" xr:uid="{00000000-0005-0000-0000-000023350000}"/>
    <cellStyle name="Nota 2 2 2 6 2" xfId="4988" xr:uid="{00000000-0005-0000-0000-000024350000}"/>
    <cellStyle name="Nota 2 2 2 6 3" xfId="7567" xr:uid="{00000000-0005-0000-0000-000025350000}"/>
    <cellStyle name="Nota 2 2 2 6 4" xfId="10144" xr:uid="{00000000-0005-0000-0000-000026350000}"/>
    <cellStyle name="Nota 2 2 2 6 5" xfId="12722" xr:uid="{00000000-0005-0000-0000-000027350000}"/>
    <cellStyle name="Nota 2 2 2 6 6" xfId="15343" xr:uid="{00000000-0005-0000-0000-000028350000}"/>
    <cellStyle name="Nota 2 2 2 7" xfId="2828" xr:uid="{00000000-0005-0000-0000-000029350000}"/>
    <cellStyle name="Nota 2 2 2 8" xfId="5407" xr:uid="{00000000-0005-0000-0000-00002A350000}"/>
    <cellStyle name="Nota 2 2 2 9" xfId="7984" xr:uid="{00000000-0005-0000-0000-00002B350000}"/>
    <cellStyle name="Nota 2 2 3" xfId="353" xr:uid="{00000000-0005-0000-0000-00002C350000}"/>
    <cellStyle name="Nota 2 2 3 2" xfId="2393" xr:uid="{00000000-0005-0000-0000-00002D350000}"/>
    <cellStyle name="Nota 2 2 3 2 2" xfId="4989" xr:uid="{00000000-0005-0000-0000-00002E350000}"/>
    <cellStyle name="Nota 2 2 3 2 3" xfId="7568" xr:uid="{00000000-0005-0000-0000-00002F350000}"/>
    <cellStyle name="Nota 2 2 3 2 4" xfId="10145" xr:uid="{00000000-0005-0000-0000-000030350000}"/>
    <cellStyle name="Nota 2 2 3 2 5" xfId="12723" xr:uid="{00000000-0005-0000-0000-000031350000}"/>
    <cellStyle name="Nota 2 2 3 2 6" xfId="15344" xr:uid="{00000000-0005-0000-0000-000032350000}"/>
    <cellStyle name="Nota 2 2 3 3" xfId="2394" xr:uid="{00000000-0005-0000-0000-000033350000}"/>
    <cellStyle name="Nota 2 2 3 3 2" xfId="4990" xr:uid="{00000000-0005-0000-0000-000034350000}"/>
    <cellStyle name="Nota 2 2 3 3 3" xfId="7569" xr:uid="{00000000-0005-0000-0000-000035350000}"/>
    <cellStyle name="Nota 2 2 3 3 4" xfId="10146" xr:uid="{00000000-0005-0000-0000-000036350000}"/>
    <cellStyle name="Nota 2 2 3 3 5" xfId="12724" xr:uid="{00000000-0005-0000-0000-000037350000}"/>
    <cellStyle name="Nota 2 2 3 3 6" xfId="15345" xr:uid="{00000000-0005-0000-0000-000038350000}"/>
    <cellStyle name="Nota 2 2 3 4" xfId="2395" xr:uid="{00000000-0005-0000-0000-000039350000}"/>
    <cellStyle name="Nota 2 2 3 4 2" xfId="4991" xr:uid="{00000000-0005-0000-0000-00003A350000}"/>
    <cellStyle name="Nota 2 2 3 4 3" xfId="7570" xr:uid="{00000000-0005-0000-0000-00003B350000}"/>
    <cellStyle name="Nota 2 2 3 4 4" xfId="10147" xr:uid="{00000000-0005-0000-0000-00003C350000}"/>
    <cellStyle name="Nota 2 2 3 4 5" xfId="12725" xr:uid="{00000000-0005-0000-0000-00003D350000}"/>
    <cellStyle name="Nota 2 2 3 4 6" xfId="15346" xr:uid="{00000000-0005-0000-0000-00003E350000}"/>
    <cellStyle name="Nota 2 2 3 5" xfId="2954" xr:uid="{00000000-0005-0000-0000-00003F350000}"/>
    <cellStyle name="Nota 2 2 3 6" xfId="5533" xr:uid="{00000000-0005-0000-0000-000040350000}"/>
    <cellStyle name="Nota 2 2 3 7" xfId="8110" xr:uid="{00000000-0005-0000-0000-000041350000}"/>
    <cellStyle name="Nota 2 2 3 8" xfId="10688" xr:uid="{00000000-0005-0000-0000-000042350000}"/>
    <cellStyle name="Nota 2 2 3 9" xfId="13309" xr:uid="{00000000-0005-0000-0000-000043350000}"/>
    <cellStyle name="Nota 2 2 4" xfId="574" xr:uid="{00000000-0005-0000-0000-000044350000}"/>
    <cellStyle name="Nota 2 2 4 2" xfId="2396" xr:uid="{00000000-0005-0000-0000-000045350000}"/>
    <cellStyle name="Nota 2 2 4 2 2" xfId="4992" xr:uid="{00000000-0005-0000-0000-000046350000}"/>
    <cellStyle name="Nota 2 2 4 2 3" xfId="7571" xr:uid="{00000000-0005-0000-0000-000047350000}"/>
    <cellStyle name="Nota 2 2 4 2 4" xfId="10148" xr:uid="{00000000-0005-0000-0000-000048350000}"/>
    <cellStyle name="Nota 2 2 4 2 5" xfId="12726" xr:uid="{00000000-0005-0000-0000-000049350000}"/>
    <cellStyle name="Nota 2 2 4 2 6" xfId="15347" xr:uid="{00000000-0005-0000-0000-00004A350000}"/>
    <cellStyle name="Nota 2 2 4 3" xfId="2397" xr:uid="{00000000-0005-0000-0000-00004B350000}"/>
    <cellStyle name="Nota 2 2 4 3 2" xfId="4993" xr:uid="{00000000-0005-0000-0000-00004C350000}"/>
    <cellStyle name="Nota 2 2 4 3 3" xfId="7572" xr:uid="{00000000-0005-0000-0000-00004D350000}"/>
    <cellStyle name="Nota 2 2 4 3 4" xfId="10149" xr:uid="{00000000-0005-0000-0000-00004E350000}"/>
    <cellStyle name="Nota 2 2 4 3 5" xfId="12727" xr:uid="{00000000-0005-0000-0000-00004F350000}"/>
    <cellStyle name="Nota 2 2 4 3 6" xfId="15348" xr:uid="{00000000-0005-0000-0000-000050350000}"/>
    <cellStyle name="Nota 2 2 4 4" xfId="2398" xr:uid="{00000000-0005-0000-0000-000051350000}"/>
    <cellStyle name="Nota 2 2 4 4 2" xfId="4994" xr:uid="{00000000-0005-0000-0000-000052350000}"/>
    <cellStyle name="Nota 2 2 4 4 3" xfId="7573" xr:uid="{00000000-0005-0000-0000-000053350000}"/>
    <cellStyle name="Nota 2 2 4 4 4" xfId="10150" xr:uid="{00000000-0005-0000-0000-000054350000}"/>
    <cellStyle name="Nota 2 2 4 4 5" xfId="12728" xr:uid="{00000000-0005-0000-0000-000055350000}"/>
    <cellStyle name="Nota 2 2 4 4 6" xfId="15349" xr:uid="{00000000-0005-0000-0000-000056350000}"/>
    <cellStyle name="Nota 2 2 4 5" xfId="3175" xr:uid="{00000000-0005-0000-0000-000057350000}"/>
    <cellStyle name="Nota 2 2 4 6" xfId="5754" xr:uid="{00000000-0005-0000-0000-000058350000}"/>
    <cellStyle name="Nota 2 2 4 7" xfId="8331" xr:uid="{00000000-0005-0000-0000-000059350000}"/>
    <cellStyle name="Nota 2 2 4 8" xfId="10909" xr:uid="{00000000-0005-0000-0000-00005A350000}"/>
    <cellStyle name="Nota 2 2 4 9" xfId="13530" xr:uid="{00000000-0005-0000-0000-00005B350000}"/>
    <cellStyle name="Nota 2 2 5" xfId="2399" xr:uid="{00000000-0005-0000-0000-00005C350000}"/>
    <cellStyle name="Nota 2 2 5 2" xfId="4995" xr:uid="{00000000-0005-0000-0000-00005D350000}"/>
    <cellStyle name="Nota 2 2 5 3" xfId="7574" xr:uid="{00000000-0005-0000-0000-00005E350000}"/>
    <cellStyle name="Nota 2 2 5 4" xfId="10151" xr:uid="{00000000-0005-0000-0000-00005F350000}"/>
    <cellStyle name="Nota 2 2 5 5" xfId="12729" xr:uid="{00000000-0005-0000-0000-000060350000}"/>
    <cellStyle name="Nota 2 2 5 6" xfId="15350" xr:uid="{00000000-0005-0000-0000-000061350000}"/>
    <cellStyle name="Nota 2 2 6" xfId="2400" xr:uid="{00000000-0005-0000-0000-000062350000}"/>
    <cellStyle name="Nota 2 2 6 2" xfId="4996" xr:uid="{00000000-0005-0000-0000-000063350000}"/>
    <cellStyle name="Nota 2 2 6 3" xfId="7575" xr:uid="{00000000-0005-0000-0000-000064350000}"/>
    <cellStyle name="Nota 2 2 6 4" xfId="10152" xr:uid="{00000000-0005-0000-0000-000065350000}"/>
    <cellStyle name="Nota 2 2 6 5" xfId="12730" xr:uid="{00000000-0005-0000-0000-000066350000}"/>
    <cellStyle name="Nota 2 2 6 6" xfId="15351" xr:uid="{00000000-0005-0000-0000-000067350000}"/>
    <cellStyle name="Nota 2 2 7" xfId="2401" xr:uid="{00000000-0005-0000-0000-000068350000}"/>
    <cellStyle name="Nota 2 2 7 2" xfId="4997" xr:uid="{00000000-0005-0000-0000-000069350000}"/>
    <cellStyle name="Nota 2 2 7 3" xfId="7576" xr:uid="{00000000-0005-0000-0000-00006A350000}"/>
    <cellStyle name="Nota 2 2 7 4" xfId="10153" xr:uid="{00000000-0005-0000-0000-00006B350000}"/>
    <cellStyle name="Nota 2 2 7 5" xfId="12731" xr:uid="{00000000-0005-0000-0000-00006C350000}"/>
    <cellStyle name="Nota 2 2 7 6" xfId="15352" xr:uid="{00000000-0005-0000-0000-00006D350000}"/>
    <cellStyle name="Nota 2 2 8" xfId="2732" xr:uid="{00000000-0005-0000-0000-00006E350000}"/>
    <cellStyle name="Nota 2 2 9" xfId="5311" xr:uid="{00000000-0005-0000-0000-00006F350000}"/>
    <cellStyle name="Nota 2 3" xfId="131" xr:uid="{00000000-0005-0000-0000-000070350000}"/>
    <cellStyle name="Nota 2 3 10" xfId="7889" xr:uid="{00000000-0005-0000-0000-000071350000}"/>
    <cellStyle name="Nota 2 3 11" xfId="10467" xr:uid="{00000000-0005-0000-0000-000072350000}"/>
    <cellStyle name="Nota 2 3 12" xfId="13088" xr:uid="{00000000-0005-0000-0000-000073350000}"/>
    <cellStyle name="Nota 2 3 2" xfId="228" xr:uid="{00000000-0005-0000-0000-000074350000}"/>
    <cellStyle name="Nota 2 3 2 10" xfId="10563" xr:uid="{00000000-0005-0000-0000-000075350000}"/>
    <cellStyle name="Nota 2 3 2 11" xfId="13184" xr:uid="{00000000-0005-0000-0000-000076350000}"/>
    <cellStyle name="Nota 2 3 2 2" xfId="449" xr:uid="{00000000-0005-0000-0000-000077350000}"/>
    <cellStyle name="Nota 2 3 2 2 2" xfId="2402" xr:uid="{00000000-0005-0000-0000-000078350000}"/>
    <cellStyle name="Nota 2 3 2 2 2 2" xfId="4998" xr:uid="{00000000-0005-0000-0000-000079350000}"/>
    <cellStyle name="Nota 2 3 2 2 2 3" xfId="7577" xr:uid="{00000000-0005-0000-0000-00007A350000}"/>
    <cellStyle name="Nota 2 3 2 2 2 4" xfId="10154" xr:uid="{00000000-0005-0000-0000-00007B350000}"/>
    <cellStyle name="Nota 2 3 2 2 2 5" xfId="12732" xr:uid="{00000000-0005-0000-0000-00007C350000}"/>
    <cellStyle name="Nota 2 3 2 2 2 6" xfId="15353" xr:uid="{00000000-0005-0000-0000-00007D350000}"/>
    <cellStyle name="Nota 2 3 2 2 3" xfId="2403" xr:uid="{00000000-0005-0000-0000-00007E350000}"/>
    <cellStyle name="Nota 2 3 2 2 3 2" xfId="4999" xr:uid="{00000000-0005-0000-0000-00007F350000}"/>
    <cellStyle name="Nota 2 3 2 2 3 3" xfId="7578" xr:uid="{00000000-0005-0000-0000-000080350000}"/>
    <cellStyle name="Nota 2 3 2 2 3 4" xfId="10155" xr:uid="{00000000-0005-0000-0000-000081350000}"/>
    <cellStyle name="Nota 2 3 2 2 3 5" xfId="12733" xr:uid="{00000000-0005-0000-0000-000082350000}"/>
    <cellStyle name="Nota 2 3 2 2 3 6" xfId="15354" xr:uid="{00000000-0005-0000-0000-000083350000}"/>
    <cellStyle name="Nota 2 3 2 2 4" xfId="2404" xr:uid="{00000000-0005-0000-0000-000084350000}"/>
    <cellStyle name="Nota 2 3 2 2 4 2" xfId="5000" xr:uid="{00000000-0005-0000-0000-000085350000}"/>
    <cellStyle name="Nota 2 3 2 2 4 3" xfId="7579" xr:uid="{00000000-0005-0000-0000-000086350000}"/>
    <cellStyle name="Nota 2 3 2 2 4 4" xfId="10156" xr:uid="{00000000-0005-0000-0000-000087350000}"/>
    <cellStyle name="Nota 2 3 2 2 4 5" xfId="12734" xr:uid="{00000000-0005-0000-0000-000088350000}"/>
    <cellStyle name="Nota 2 3 2 2 4 6" xfId="15355" xr:uid="{00000000-0005-0000-0000-000089350000}"/>
    <cellStyle name="Nota 2 3 2 2 5" xfId="3050" xr:uid="{00000000-0005-0000-0000-00008A350000}"/>
    <cellStyle name="Nota 2 3 2 2 6" xfId="5629" xr:uid="{00000000-0005-0000-0000-00008B350000}"/>
    <cellStyle name="Nota 2 3 2 2 7" xfId="8206" xr:uid="{00000000-0005-0000-0000-00008C350000}"/>
    <cellStyle name="Nota 2 3 2 2 8" xfId="10784" xr:uid="{00000000-0005-0000-0000-00008D350000}"/>
    <cellStyle name="Nota 2 3 2 2 9" xfId="13405" xr:uid="{00000000-0005-0000-0000-00008E350000}"/>
    <cellStyle name="Nota 2 3 2 3" xfId="670" xr:uid="{00000000-0005-0000-0000-00008F350000}"/>
    <cellStyle name="Nota 2 3 2 3 2" xfId="2405" xr:uid="{00000000-0005-0000-0000-000090350000}"/>
    <cellStyle name="Nota 2 3 2 3 2 2" xfId="5001" xr:uid="{00000000-0005-0000-0000-000091350000}"/>
    <cellStyle name="Nota 2 3 2 3 2 3" xfId="7580" xr:uid="{00000000-0005-0000-0000-000092350000}"/>
    <cellStyle name="Nota 2 3 2 3 2 4" xfId="10157" xr:uid="{00000000-0005-0000-0000-000093350000}"/>
    <cellStyle name="Nota 2 3 2 3 2 5" xfId="12735" xr:uid="{00000000-0005-0000-0000-000094350000}"/>
    <cellStyle name="Nota 2 3 2 3 2 6" xfId="15356" xr:uid="{00000000-0005-0000-0000-000095350000}"/>
    <cellStyle name="Nota 2 3 2 3 3" xfId="2406" xr:uid="{00000000-0005-0000-0000-000096350000}"/>
    <cellStyle name="Nota 2 3 2 3 3 2" xfId="5002" xr:uid="{00000000-0005-0000-0000-000097350000}"/>
    <cellStyle name="Nota 2 3 2 3 3 3" xfId="7581" xr:uid="{00000000-0005-0000-0000-000098350000}"/>
    <cellStyle name="Nota 2 3 2 3 3 4" xfId="10158" xr:uid="{00000000-0005-0000-0000-000099350000}"/>
    <cellStyle name="Nota 2 3 2 3 3 5" xfId="12736" xr:uid="{00000000-0005-0000-0000-00009A350000}"/>
    <cellStyle name="Nota 2 3 2 3 3 6" xfId="15357" xr:uid="{00000000-0005-0000-0000-00009B350000}"/>
    <cellStyle name="Nota 2 3 2 3 4" xfId="3271" xr:uid="{00000000-0005-0000-0000-00009C350000}"/>
    <cellStyle name="Nota 2 3 2 3 5" xfId="5850" xr:uid="{00000000-0005-0000-0000-00009D350000}"/>
    <cellStyle name="Nota 2 3 2 3 6" xfId="8427" xr:uid="{00000000-0005-0000-0000-00009E350000}"/>
    <cellStyle name="Nota 2 3 2 3 7" xfId="11005" xr:uid="{00000000-0005-0000-0000-00009F350000}"/>
    <cellStyle name="Nota 2 3 2 3 8" xfId="13626" xr:uid="{00000000-0005-0000-0000-0000A0350000}"/>
    <cellStyle name="Nota 2 3 2 4" xfId="2407" xr:uid="{00000000-0005-0000-0000-0000A1350000}"/>
    <cellStyle name="Nota 2 3 2 4 2" xfId="5003" xr:uid="{00000000-0005-0000-0000-0000A2350000}"/>
    <cellStyle name="Nota 2 3 2 4 3" xfId="7582" xr:uid="{00000000-0005-0000-0000-0000A3350000}"/>
    <cellStyle name="Nota 2 3 2 4 4" xfId="10159" xr:uid="{00000000-0005-0000-0000-0000A4350000}"/>
    <cellStyle name="Nota 2 3 2 4 5" xfId="12737" xr:uid="{00000000-0005-0000-0000-0000A5350000}"/>
    <cellStyle name="Nota 2 3 2 4 6" xfId="15358" xr:uid="{00000000-0005-0000-0000-0000A6350000}"/>
    <cellStyle name="Nota 2 3 2 5" xfId="2408" xr:uid="{00000000-0005-0000-0000-0000A7350000}"/>
    <cellStyle name="Nota 2 3 2 5 2" xfId="5004" xr:uid="{00000000-0005-0000-0000-0000A8350000}"/>
    <cellStyle name="Nota 2 3 2 5 3" xfId="7583" xr:uid="{00000000-0005-0000-0000-0000A9350000}"/>
    <cellStyle name="Nota 2 3 2 5 4" xfId="10160" xr:uid="{00000000-0005-0000-0000-0000AA350000}"/>
    <cellStyle name="Nota 2 3 2 5 5" xfId="12738" xr:uid="{00000000-0005-0000-0000-0000AB350000}"/>
    <cellStyle name="Nota 2 3 2 5 6" xfId="15359" xr:uid="{00000000-0005-0000-0000-0000AC350000}"/>
    <cellStyle name="Nota 2 3 2 6" xfId="2409" xr:uid="{00000000-0005-0000-0000-0000AD350000}"/>
    <cellStyle name="Nota 2 3 2 6 2" xfId="5005" xr:uid="{00000000-0005-0000-0000-0000AE350000}"/>
    <cellStyle name="Nota 2 3 2 6 3" xfId="7584" xr:uid="{00000000-0005-0000-0000-0000AF350000}"/>
    <cellStyle name="Nota 2 3 2 6 4" xfId="10161" xr:uid="{00000000-0005-0000-0000-0000B0350000}"/>
    <cellStyle name="Nota 2 3 2 6 5" xfId="12739" xr:uid="{00000000-0005-0000-0000-0000B1350000}"/>
    <cellStyle name="Nota 2 3 2 6 6" xfId="15360" xr:uid="{00000000-0005-0000-0000-0000B2350000}"/>
    <cellStyle name="Nota 2 3 2 7" xfId="2829" xr:uid="{00000000-0005-0000-0000-0000B3350000}"/>
    <cellStyle name="Nota 2 3 2 8" xfId="5408" xr:uid="{00000000-0005-0000-0000-0000B4350000}"/>
    <cellStyle name="Nota 2 3 2 9" xfId="7985" xr:uid="{00000000-0005-0000-0000-0000B5350000}"/>
    <cellStyle name="Nota 2 3 3" xfId="354" xr:uid="{00000000-0005-0000-0000-0000B6350000}"/>
    <cellStyle name="Nota 2 3 3 2" xfId="2410" xr:uid="{00000000-0005-0000-0000-0000B7350000}"/>
    <cellStyle name="Nota 2 3 3 2 2" xfId="5006" xr:uid="{00000000-0005-0000-0000-0000B8350000}"/>
    <cellStyle name="Nota 2 3 3 2 3" xfId="7585" xr:uid="{00000000-0005-0000-0000-0000B9350000}"/>
    <cellStyle name="Nota 2 3 3 2 4" xfId="10162" xr:uid="{00000000-0005-0000-0000-0000BA350000}"/>
    <cellStyle name="Nota 2 3 3 2 5" xfId="12740" xr:uid="{00000000-0005-0000-0000-0000BB350000}"/>
    <cellStyle name="Nota 2 3 3 2 6" xfId="15361" xr:uid="{00000000-0005-0000-0000-0000BC350000}"/>
    <cellStyle name="Nota 2 3 3 3" xfId="2411" xr:uid="{00000000-0005-0000-0000-0000BD350000}"/>
    <cellStyle name="Nota 2 3 3 3 2" xfId="5007" xr:uid="{00000000-0005-0000-0000-0000BE350000}"/>
    <cellStyle name="Nota 2 3 3 3 3" xfId="7586" xr:uid="{00000000-0005-0000-0000-0000BF350000}"/>
    <cellStyle name="Nota 2 3 3 3 4" xfId="10163" xr:uid="{00000000-0005-0000-0000-0000C0350000}"/>
    <cellStyle name="Nota 2 3 3 3 5" xfId="12741" xr:uid="{00000000-0005-0000-0000-0000C1350000}"/>
    <cellStyle name="Nota 2 3 3 3 6" xfId="15362" xr:uid="{00000000-0005-0000-0000-0000C2350000}"/>
    <cellStyle name="Nota 2 3 3 4" xfId="2412" xr:uid="{00000000-0005-0000-0000-0000C3350000}"/>
    <cellStyle name="Nota 2 3 3 4 2" xfId="5008" xr:uid="{00000000-0005-0000-0000-0000C4350000}"/>
    <cellStyle name="Nota 2 3 3 4 3" xfId="7587" xr:uid="{00000000-0005-0000-0000-0000C5350000}"/>
    <cellStyle name="Nota 2 3 3 4 4" xfId="10164" xr:uid="{00000000-0005-0000-0000-0000C6350000}"/>
    <cellStyle name="Nota 2 3 3 4 5" xfId="12742" xr:uid="{00000000-0005-0000-0000-0000C7350000}"/>
    <cellStyle name="Nota 2 3 3 4 6" xfId="15363" xr:uid="{00000000-0005-0000-0000-0000C8350000}"/>
    <cellStyle name="Nota 2 3 3 5" xfId="2955" xr:uid="{00000000-0005-0000-0000-0000C9350000}"/>
    <cellStyle name="Nota 2 3 3 6" xfId="5534" xr:uid="{00000000-0005-0000-0000-0000CA350000}"/>
    <cellStyle name="Nota 2 3 3 7" xfId="8111" xr:uid="{00000000-0005-0000-0000-0000CB350000}"/>
    <cellStyle name="Nota 2 3 3 8" xfId="10689" xr:uid="{00000000-0005-0000-0000-0000CC350000}"/>
    <cellStyle name="Nota 2 3 3 9" xfId="13310" xr:uid="{00000000-0005-0000-0000-0000CD350000}"/>
    <cellStyle name="Nota 2 3 4" xfId="575" xr:uid="{00000000-0005-0000-0000-0000CE350000}"/>
    <cellStyle name="Nota 2 3 4 2" xfId="2413" xr:uid="{00000000-0005-0000-0000-0000CF350000}"/>
    <cellStyle name="Nota 2 3 4 2 2" xfId="5009" xr:uid="{00000000-0005-0000-0000-0000D0350000}"/>
    <cellStyle name="Nota 2 3 4 2 3" xfId="7588" xr:uid="{00000000-0005-0000-0000-0000D1350000}"/>
    <cellStyle name="Nota 2 3 4 2 4" xfId="10165" xr:uid="{00000000-0005-0000-0000-0000D2350000}"/>
    <cellStyle name="Nota 2 3 4 2 5" xfId="12743" xr:uid="{00000000-0005-0000-0000-0000D3350000}"/>
    <cellStyle name="Nota 2 3 4 2 6" xfId="15364" xr:uid="{00000000-0005-0000-0000-0000D4350000}"/>
    <cellStyle name="Nota 2 3 4 3" xfId="2414" xr:uid="{00000000-0005-0000-0000-0000D5350000}"/>
    <cellStyle name="Nota 2 3 4 3 2" xfId="5010" xr:uid="{00000000-0005-0000-0000-0000D6350000}"/>
    <cellStyle name="Nota 2 3 4 3 3" xfId="7589" xr:uid="{00000000-0005-0000-0000-0000D7350000}"/>
    <cellStyle name="Nota 2 3 4 3 4" xfId="10166" xr:uid="{00000000-0005-0000-0000-0000D8350000}"/>
    <cellStyle name="Nota 2 3 4 3 5" xfId="12744" xr:uid="{00000000-0005-0000-0000-0000D9350000}"/>
    <cellStyle name="Nota 2 3 4 3 6" xfId="15365" xr:uid="{00000000-0005-0000-0000-0000DA350000}"/>
    <cellStyle name="Nota 2 3 4 4" xfId="2415" xr:uid="{00000000-0005-0000-0000-0000DB350000}"/>
    <cellStyle name="Nota 2 3 4 4 2" xfId="5011" xr:uid="{00000000-0005-0000-0000-0000DC350000}"/>
    <cellStyle name="Nota 2 3 4 4 3" xfId="7590" xr:uid="{00000000-0005-0000-0000-0000DD350000}"/>
    <cellStyle name="Nota 2 3 4 4 4" xfId="10167" xr:uid="{00000000-0005-0000-0000-0000DE350000}"/>
    <cellStyle name="Nota 2 3 4 4 5" xfId="12745" xr:uid="{00000000-0005-0000-0000-0000DF350000}"/>
    <cellStyle name="Nota 2 3 4 4 6" xfId="15366" xr:uid="{00000000-0005-0000-0000-0000E0350000}"/>
    <cellStyle name="Nota 2 3 4 5" xfId="3176" xr:uid="{00000000-0005-0000-0000-0000E1350000}"/>
    <cellStyle name="Nota 2 3 4 6" xfId="5755" xr:uid="{00000000-0005-0000-0000-0000E2350000}"/>
    <cellStyle name="Nota 2 3 4 7" xfId="8332" xr:uid="{00000000-0005-0000-0000-0000E3350000}"/>
    <cellStyle name="Nota 2 3 4 8" xfId="10910" xr:uid="{00000000-0005-0000-0000-0000E4350000}"/>
    <cellStyle name="Nota 2 3 4 9" xfId="13531" xr:uid="{00000000-0005-0000-0000-0000E5350000}"/>
    <cellStyle name="Nota 2 3 5" xfId="2416" xr:uid="{00000000-0005-0000-0000-0000E6350000}"/>
    <cellStyle name="Nota 2 3 5 2" xfId="5012" xr:uid="{00000000-0005-0000-0000-0000E7350000}"/>
    <cellStyle name="Nota 2 3 5 3" xfId="7591" xr:uid="{00000000-0005-0000-0000-0000E8350000}"/>
    <cellStyle name="Nota 2 3 5 4" xfId="10168" xr:uid="{00000000-0005-0000-0000-0000E9350000}"/>
    <cellStyle name="Nota 2 3 5 5" xfId="12746" xr:uid="{00000000-0005-0000-0000-0000EA350000}"/>
    <cellStyle name="Nota 2 3 5 6" xfId="15367" xr:uid="{00000000-0005-0000-0000-0000EB350000}"/>
    <cellStyle name="Nota 2 3 6" xfId="2417" xr:uid="{00000000-0005-0000-0000-0000EC350000}"/>
    <cellStyle name="Nota 2 3 6 2" xfId="5013" xr:uid="{00000000-0005-0000-0000-0000ED350000}"/>
    <cellStyle name="Nota 2 3 6 3" xfId="7592" xr:uid="{00000000-0005-0000-0000-0000EE350000}"/>
    <cellStyle name="Nota 2 3 6 4" xfId="10169" xr:uid="{00000000-0005-0000-0000-0000EF350000}"/>
    <cellStyle name="Nota 2 3 6 5" xfId="12747" xr:uid="{00000000-0005-0000-0000-0000F0350000}"/>
    <cellStyle name="Nota 2 3 6 6" xfId="15368" xr:uid="{00000000-0005-0000-0000-0000F1350000}"/>
    <cellStyle name="Nota 2 3 7" xfId="2418" xr:uid="{00000000-0005-0000-0000-0000F2350000}"/>
    <cellStyle name="Nota 2 3 7 2" xfId="5014" xr:uid="{00000000-0005-0000-0000-0000F3350000}"/>
    <cellStyle name="Nota 2 3 7 3" xfId="7593" xr:uid="{00000000-0005-0000-0000-0000F4350000}"/>
    <cellStyle name="Nota 2 3 7 4" xfId="10170" xr:uid="{00000000-0005-0000-0000-0000F5350000}"/>
    <cellStyle name="Nota 2 3 7 5" xfId="12748" xr:uid="{00000000-0005-0000-0000-0000F6350000}"/>
    <cellStyle name="Nota 2 3 7 6" xfId="15369" xr:uid="{00000000-0005-0000-0000-0000F7350000}"/>
    <cellStyle name="Nota 2 3 8" xfId="2733" xr:uid="{00000000-0005-0000-0000-0000F8350000}"/>
    <cellStyle name="Nota 2 3 9" xfId="5312" xr:uid="{00000000-0005-0000-0000-0000F9350000}"/>
    <cellStyle name="Nota 2 4" xfId="96" xr:uid="{00000000-0005-0000-0000-0000FA350000}"/>
    <cellStyle name="Nota 2 4 10" xfId="10435" xr:uid="{00000000-0005-0000-0000-0000FB350000}"/>
    <cellStyle name="Nota 2 4 11" xfId="13056" xr:uid="{00000000-0005-0000-0000-0000FC350000}"/>
    <cellStyle name="Nota 2 4 2" xfId="322" xr:uid="{00000000-0005-0000-0000-0000FD350000}"/>
    <cellStyle name="Nota 2 4 2 2" xfId="2419" xr:uid="{00000000-0005-0000-0000-0000FE350000}"/>
    <cellStyle name="Nota 2 4 2 2 2" xfId="5015" xr:uid="{00000000-0005-0000-0000-0000FF350000}"/>
    <cellStyle name="Nota 2 4 2 2 3" xfId="7594" xr:uid="{00000000-0005-0000-0000-000000360000}"/>
    <cellStyle name="Nota 2 4 2 2 4" xfId="10171" xr:uid="{00000000-0005-0000-0000-000001360000}"/>
    <cellStyle name="Nota 2 4 2 2 5" xfId="12749" xr:uid="{00000000-0005-0000-0000-000002360000}"/>
    <cellStyle name="Nota 2 4 2 2 6" xfId="15370" xr:uid="{00000000-0005-0000-0000-000003360000}"/>
    <cellStyle name="Nota 2 4 2 3" xfId="2420" xr:uid="{00000000-0005-0000-0000-000004360000}"/>
    <cellStyle name="Nota 2 4 2 3 2" xfId="5016" xr:uid="{00000000-0005-0000-0000-000005360000}"/>
    <cellStyle name="Nota 2 4 2 3 3" xfId="7595" xr:uid="{00000000-0005-0000-0000-000006360000}"/>
    <cellStyle name="Nota 2 4 2 3 4" xfId="10172" xr:uid="{00000000-0005-0000-0000-000007360000}"/>
    <cellStyle name="Nota 2 4 2 3 5" xfId="12750" xr:uid="{00000000-0005-0000-0000-000008360000}"/>
    <cellStyle name="Nota 2 4 2 3 6" xfId="15371" xr:uid="{00000000-0005-0000-0000-000009360000}"/>
    <cellStyle name="Nota 2 4 2 4" xfId="2421" xr:uid="{00000000-0005-0000-0000-00000A360000}"/>
    <cellStyle name="Nota 2 4 2 4 2" xfId="5017" xr:uid="{00000000-0005-0000-0000-00000B360000}"/>
    <cellStyle name="Nota 2 4 2 4 3" xfId="7596" xr:uid="{00000000-0005-0000-0000-00000C360000}"/>
    <cellStyle name="Nota 2 4 2 4 4" xfId="10173" xr:uid="{00000000-0005-0000-0000-00000D360000}"/>
    <cellStyle name="Nota 2 4 2 4 5" xfId="12751" xr:uid="{00000000-0005-0000-0000-00000E360000}"/>
    <cellStyle name="Nota 2 4 2 4 6" xfId="15372" xr:uid="{00000000-0005-0000-0000-00000F360000}"/>
    <cellStyle name="Nota 2 4 2 5" xfId="2923" xr:uid="{00000000-0005-0000-0000-000010360000}"/>
    <cellStyle name="Nota 2 4 2 6" xfId="5502" xr:uid="{00000000-0005-0000-0000-000011360000}"/>
    <cellStyle name="Nota 2 4 2 7" xfId="8079" xr:uid="{00000000-0005-0000-0000-000012360000}"/>
    <cellStyle name="Nota 2 4 2 8" xfId="10657" xr:uid="{00000000-0005-0000-0000-000013360000}"/>
    <cellStyle name="Nota 2 4 2 9" xfId="13278" xr:uid="{00000000-0005-0000-0000-000014360000}"/>
    <cellStyle name="Nota 2 4 3" xfId="543" xr:uid="{00000000-0005-0000-0000-000015360000}"/>
    <cellStyle name="Nota 2 4 3 2" xfId="2422" xr:uid="{00000000-0005-0000-0000-000016360000}"/>
    <cellStyle name="Nota 2 4 3 2 2" xfId="5018" xr:uid="{00000000-0005-0000-0000-000017360000}"/>
    <cellStyle name="Nota 2 4 3 2 3" xfId="7597" xr:uid="{00000000-0005-0000-0000-000018360000}"/>
    <cellStyle name="Nota 2 4 3 2 4" xfId="10174" xr:uid="{00000000-0005-0000-0000-000019360000}"/>
    <cellStyle name="Nota 2 4 3 2 5" xfId="12752" xr:uid="{00000000-0005-0000-0000-00001A360000}"/>
    <cellStyle name="Nota 2 4 3 2 6" xfId="15373" xr:uid="{00000000-0005-0000-0000-00001B360000}"/>
    <cellStyle name="Nota 2 4 3 3" xfId="2423" xr:uid="{00000000-0005-0000-0000-00001C360000}"/>
    <cellStyle name="Nota 2 4 3 3 2" xfId="5019" xr:uid="{00000000-0005-0000-0000-00001D360000}"/>
    <cellStyle name="Nota 2 4 3 3 3" xfId="7598" xr:uid="{00000000-0005-0000-0000-00001E360000}"/>
    <cellStyle name="Nota 2 4 3 3 4" xfId="10175" xr:uid="{00000000-0005-0000-0000-00001F360000}"/>
    <cellStyle name="Nota 2 4 3 3 5" xfId="12753" xr:uid="{00000000-0005-0000-0000-000020360000}"/>
    <cellStyle name="Nota 2 4 3 3 6" xfId="15374" xr:uid="{00000000-0005-0000-0000-000021360000}"/>
    <cellStyle name="Nota 2 4 3 4" xfId="3144" xr:uid="{00000000-0005-0000-0000-000022360000}"/>
    <cellStyle name="Nota 2 4 3 5" xfId="5723" xr:uid="{00000000-0005-0000-0000-000023360000}"/>
    <cellStyle name="Nota 2 4 3 6" xfId="8300" xr:uid="{00000000-0005-0000-0000-000024360000}"/>
    <cellStyle name="Nota 2 4 3 7" xfId="10878" xr:uid="{00000000-0005-0000-0000-000025360000}"/>
    <cellStyle name="Nota 2 4 3 8" xfId="13499" xr:uid="{00000000-0005-0000-0000-000026360000}"/>
    <cellStyle name="Nota 2 4 4" xfId="2424" xr:uid="{00000000-0005-0000-0000-000027360000}"/>
    <cellStyle name="Nota 2 4 4 2" xfId="5020" xr:uid="{00000000-0005-0000-0000-000028360000}"/>
    <cellStyle name="Nota 2 4 4 3" xfId="7599" xr:uid="{00000000-0005-0000-0000-000029360000}"/>
    <cellStyle name="Nota 2 4 4 4" xfId="10176" xr:uid="{00000000-0005-0000-0000-00002A360000}"/>
    <cellStyle name="Nota 2 4 4 5" xfId="12754" xr:uid="{00000000-0005-0000-0000-00002B360000}"/>
    <cellStyle name="Nota 2 4 4 6" xfId="15375" xr:uid="{00000000-0005-0000-0000-00002C360000}"/>
    <cellStyle name="Nota 2 4 5" xfId="2425" xr:uid="{00000000-0005-0000-0000-00002D360000}"/>
    <cellStyle name="Nota 2 4 5 2" xfId="5021" xr:uid="{00000000-0005-0000-0000-00002E360000}"/>
    <cellStyle name="Nota 2 4 5 3" xfId="7600" xr:uid="{00000000-0005-0000-0000-00002F360000}"/>
    <cellStyle name="Nota 2 4 5 4" xfId="10177" xr:uid="{00000000-0005-0000-0000-000030360000}"/>
    <cellStyle name="Nota 2 4 5 5" xfId="12755" xr:uid="{00000000-0005-0000-0000-000031360000}"/>
    <cellStyle name="Nota 2 4 5 6" xfId="15376" xr:uid="{00000000-0005-0000-0000-000032360000}"/>
    <cellStyle name="Nota 2 4 6" xfId="2426" xr:uid="{00000000-0005-0000-0000-000033360000}"/>
    <cellStyle name="Nota 2 4 6 2" xfId="5022" xr:uid="{00000000-0005-0000-0000-000034360000}"/>
    <cellStyle name="Nota 2 4 6 3" xfId="7601" xr:uid="{00000000-0005-0000-0000-000035360000}"/>
    <cellStyle name="Nota 2 4 6 4" xfId="10178" xr:uid="{00000000-0005-0000-0000-000036360000}"/>
    <cellStyle name="Nota 2 4 6 5" xfId="12756" xr:uid="{00000000-0005-0000-0000-000037360000}"/>
    <cellStyle name="Nota 2 4 6 6" xfId="15377" xr:uid="{00000000-0005-0000-0000-000038360000}"/>
    <cellStyle name="Nota 2 4 7" xfId="2701" xr:uid="{00000000-0005-0000-0000-000039360000}"/>
    <cellStyle name="Nota 2 4 8" xfId="5280" xr:uid="{00000000-0005-0000-0000-00003A360000}"/>
    <cellStyle name="Nota 2 4 9" xfId="7857" xr:uid="{00000000-0005-0000-0000-00003B360000}"/>
    <cellStyle name="Nota 2 5" xfId="193" xr:uid="{00000000-0005-0000-0000-00003C360000}"/>
    <cellStyle name="Nota 2 5 10" xfId="10528" xr:uid="{00000000-0005-0000-0000-00003D360000}"/>
    <cellStyle name="Nota 2 5 11" xfId="13149" xr:uid="{00000000-0005-0000-0000-00003E360000}"/>
    <cellStyle name="Nota 2 5 2" xfId="415" xr:uid="{00000000-0005-0000-0000-00003F360000}"/>
    <cellStyle name="Nota 2 5 2 2" xfId="2427" xr:uid="{00000000-0005-0000-0000-000040360000}"/>
    <cellStyle name="Nota 2 5 2 2 2" xfId="5023" xr:uid="{00000000-0005-0000-0000-000041360000}"/>
    <cellStyle name="Nota 2 5 2 2 3" xfId="7602" xr:uid="{00000000-0005-0000-0000-000042360000}"/>
    <cellStyle name="Nota 2 5 2 2 4" xfId="10179" xr:uid="{00000000-0005-0000-0000-000043360000}"/>
    <cellStyle name="Nota 2 5 2 2 5" xfId="12757" xr:uid="{00000000-0005-0000-0000-000044360000}"/>
    <cellStyle name="Nota 2 5 2 2 6" xfId="15378" xr:uid="{00000000-0005-0000-0000-000045360000}"/>
    <cellStyle name="Nota 2 5 2 3" xfId="2428" xr:uid="{00000000-0005-0000-0000-000046360000}"/>
    <cellStyle name="Nota 2 5 2 3 2" xfId="5024" xr:uid="{00000000-0005-0000-0000-000047360000}"/>
    <cellStyle name="Nota 2 5 2 3 3" xfId="7603" xr:uid="{00000000-0005-0000-0000-000048360000}"/>
    <cellStyle name="Nota 2 5 2 3 4" xfId="10180" xr:uid="{00000000-0005-0000-0000-000049360000}"/>
    <cellStyle name="Nota 2 5 2 3 5" xfId="12758" xr:uid="{00000000-0005-0000-0000-00004A360000}"/>
    <cellStyle name="Nota 2 5 2 3 6" xfId="15379" xr:uid="{00000000-0005-0000-0000-00004B360000}"/>
    <cellStyle name="Nota 2 5 2 4" xfId="2429" xr:uid="{00000000-0005-0000-0000-00004C360000}"/>
    <cellStyle name="Nota 2 5 2 4 2" xfId="5025" xr:uid="{00000000-0005-0000-0000-00004D360000}"/>
    <cellStyle name="Nota 2 5 2 4 3" xfId="7604" xr:uid="{00000000-0005-0000-0000-00004E360000}"/>
    <cellStyle name="Nota 2 5 2 4 4" xfId="10181" xr:uid="{00000000-0005-0000-0000-00004F360000}"/>
    <cellStyle name="Nota 2 5 2 4 5" xfId="12759" xr:uid="{00000000-0005-0000-0000-000050360000}"/>
    <cellStyle name="Nota 2 5 2 4 6" xfId="15380" xr:uid="{00000000-0005-0000-0000-000051360000}"/>
    <cellStyle name="Nota 2 5 2 5" xfId="3016" xr:uid="{00000000-0005-0000-0000-000052360000}"/>
    <cellStyle name="Nota 2 5 2 6" xfId="5595" xr:uid="{00000000-0005-0000-0000-000053360000}"/>
    <cellStyle name="Nota 2 5 2 7" xfId="8172" xr:uid="{00000000-0005-0000-0000-000054360000}"/>
    <cellStyle name="Nota 2 5 2 8" xfId="10750" xr:uid="{00000000-0005-0000-0000-000055360000}"/>
    <cellStyle name="Nota 2 5 2 9" xfId="13371" xr:uid="{00000000-0005-0000-0000-000056360000}"/>
    <cellStyle name="Nota 2 5 3" xfId="636" xr:uid="{00000000-0005-0000-0000-000057360000}"/>
    <cellStyle name="Nota 2 5 3 2" xfId="2430" xr:uid="{00000000-0005-0000-0000-000058360000}"/>
    <cellStyle name="Nota 2 5 3 2 2" xfId="5026" xr:uid="{00000000-0005-0000-0000-000059360000}"/>
    <cellStyle name="Nota 2 5 3 2 3" xfId="7605" xr:uid="{00000000-0005-0000-0000-00005A360000}"/>
    <cellStyle name="Nota 2 5 3 2 4" xfId="10182" xr:uid="{00000000-0005-0000-0000-00005B360000}"/>
    <cellStyle name="Nota 2 5 3 2 5" xfId="12760" xr:uid="{00000000-0005-0000-0000-00005C360000}"/>
    <cellStyle name="Nota 2 5 3 2 6" xfId="15381" xr:uid="{00000000-0005-0000-0000-00005D360000}"/>
    <cellStyle name="Nota 2 5 3 3" xfId="2431" xr:uid="{00000000-0005-0000-0000-00005E360000}"/>
    <cellStyle name="Nota 2 5 3 3 2" xfId="5027" xr:uid="{00000000-0005-0000-0000-00005F360000}"/>
    <cellStyle name="Nota 2 5 3 3 3" xfId="7606" xr:uid="{00000000-0005-0000-0000-000060360000}"/>
    <cellStyle name="Nota 2 5 3 3 4" xfId="10183" xr:uid="{00000000-0005-0000-0000-000061360000}"/>
    <cellStyle name="Nota 2 5 3 3 5" xfId="12761" xr:uid="{00000000-0005-0000-0000-000062360000}"/>
    <cellStyle name="Nota 2 5 3 3 6" xfId="15382" xr:uid="{00000000-0005-0000-0000-000063360000}"/>
    <cellStyle name="Nota 2 5 3 4" xfId="3237" xr:uid="{00000000-0005-0000-0000-000064360000}"/>
    <cellStyle name="Nota 2 5 3 5" xfId="5816" xr:uid="{00000000-0005-0000-0000-000065360000}"/>
    <cellStyle name="Nota 2 5 3 6" xfId="8393" xr:uid="{00000000-0005-0000-0000-000066360000}"/>
    <cellStyle name="Nota 2 5 3 7" xfId="10971" xr:uid="{00000000-0005-0000-0000-000067360000}"/>
    <cellStyle name="Nota 2 5 3 8" xfId="13592" xr:uid="{00000000-0005-0000-0000-000068360000}"/>
    <cellStyle name="Nota 2 5 4" xfId="2432" xr:uid="{00000000-0005-0000-0000-000069360000}"/>
    <cellStyle name="Nota 2 5 4 2" xfId="5028" xr:uid="{00000000-0005-0000-0000-00006A360000}"/>
    <cellStyle name="Nota 2 5 4 3" xfId="7607" xr:uid="{00000000-0005-0000-0000-00006B360000}"/>
    <cellStyle name="Nota 2 5 4 4" xfId="10184" xr:uid="{00000000-0005-0000-0000-00006C360000}"/>
    <cellStyle name="Nota 2 5 4 5" xfId="12762" xr:uid="{00000000-0005-0000-0000-00006D360000}"/>
    <cellStyle name="Nota 2 5 4 6" xfId="15383" xr:uid="{00000000-0005-0000-0000-00006E360000}"/>
    <cellStyle name="Nota 2 5 5" xfId="2433" xr:uid="{00000000-0005-0000-0000-00006F360000}"/>
    <cellStyle name="Nota 2 5 5 2" xfId="5029" xr:uid="{00000000-0005-0000-0000-000070360000}"/>
    <cellStyle name="Nota 2 5 5 3" xfId="7608" xr:uid="{00000000-0005-0000-0000-000071360000}"/>
    <cellStyle name="Nota 2 5 5 4" xfId="10185" xr:uid="{00000000-0005-0000-0000-000072360000}"/>
    <cellStyle name="Nota 2 5 5 5" xfId="12763" xr:uid="{00000000-0005-0000-0000-000073360000}"/>
    <cellStyle name="Nota 2 5 5 6" xfId="15384" xr:uid="{00000000-0005-0000-0000-000074360000}"/>
    <cellStyle name="Nota 2 5 6" xfId="2434" xr:uid="{00000000-0005-0000-0000-000075360000}"/>
    <cellStyle name="Nota 2 5 6 2" xfId="5030" xr:uid="{00000000-0005-0000-0000-000076360000}"/>
    <cellStyle name="Nota 2 5 6 3" xfId="7609" xr:uid="{00000000-0005-0000-0000-000077360000}"/>
    <cellStyle name="Nota 2 5 6 4" xfId="10186" xr:uid="{00000000-0005-0000-0000-000078360000}"/>
    <cellStyle name="Nota 2 5 6 5" xfId="12764" xr:uid="{00000000-0005-0000-0000-000079360000}"/>
    <cellStyle name="Nota 2 5 6 6" xfId="15385" xr:uid="{00000000-0005-0000-0000-00007A360000}"/>
    <cellStyle name="Nota 2 5 7" xfId="2794" xr:uid="{00000000-0005-0000-0000-00007B360000}"/>
    <cellStyle name="Nota 2 5 8" xfId="5373" xr:uid="{00000000-0005-0000-0000-00007C360000}"/>
    <cellStyle name="Nota 2 5 9" xfId="7950" xr:uid="{00000000-0005-0000-0000-00007D360000}"/>
    <cellStyle name="Nota 2 6" xfId="289" xr:uid="{00000000-0005-0000-0000-00007E360000}"/>
    <cellStyle name="Nota 2 6 2" xfId="2435" xr:uid="{00000000-0005-0000-0000-00007F360000}"/>
    <cellStyle name="Nota 2 6 2 2" xfId="5031" xr:uid="{00000000-0005-0000-0000-000080360000}"/>
    <cellStyle name="Nota 2 6 2 3" xfId="7610" xr:uid="{00000000-0005-0000-0000-000081360000}"/>
    <cellStyle name="Nota 2 6 2 4" xfId="10187" xr:uid="{00000000-0005-0000-0000-000082360000}"/>
    <cellStyle name="Nota 2 6 2 5" xfId="12765" xr:uid="{00000000-0005-0000-0000-000083360000}"/>
    <cellStyle name="Nota 2 6 2 6" xfId="15386" xr:uid="{00000000-0005-0000-0000-000084360000}"/>
    <cellStyle name="Nota 2 6 3" xfId="2436" xr:uid="{00000000-0005-0000-0000-000085360000}"/>
    <cellStyle name="Nota 2 6 3 2" xfId="5032" xr:uid="{00000000-0005-0000-0000-000086360000}"/>
    <cellStyle name="Nota 2 6 3 3" xfId="7611" xr:uid="{00000000-0005-0000-0000-000087360000}"/>
    <cellStyle name="Nota 2 6 3 4" xfId="10188" xr:uid="{00000000-0005-0000-0000-000088360000}"/>
    <cellStyle name="Nota 2 6 3 5" xfId="12766" xr:uid="{00000000-0005-0000-0000-000089360000}"/>
    <cellStyle name="Nota 2 6 3 6" xfId="15387" xr:uid="{00000000-0005-0000-0000-00008A360000}"/>
    <cellStyle name="Nota 2 6 4" xfId="2437" xr:uid="{00000000-0005-0000-0000-00008B360000}"/>
    <cellStyle name="Nota 2 6 4 2" xfId="5033" xr:uid="{00000000-0005-0000-0000-00008C360000}"/>
    <cellStyle name="Nota 2 6 4 3" xfId="7612" xr:uid="{00000000-0005-0000-0000-00008D360000}"/>
    <cellStyle name="Nota 2 6 4 4" xfId="10189" xr:uid="{00000000-0005-0000-0000-00008E360000}"/>
    <cellStyle name="Nota 2 6 4 5" xfId="12767" xr:uid="{00000000-0005-0000-0000-00008F360000}"/>
    <cellStyle name="Nota 2 6 4 6" xfId="15388" xr:uid="{00000000-0005-0000-0000-000090360000}"/>
    <cellStyle name="Nota 2 6 5" xfId="2890" xr:uid="{00000000-0005-0000-0000-000091360000}"/>
    <cellStyle name="Nota 2 6 6" xfId="5469" xr:uid="{00000000-0005-0000-0000-000092360000}"/>
    <cellStyle name="Nota 2 6 7" xfId="8046" xr:uid="{00000000-0005-0000-0000-000093360000}"/>
    <cellStyle name="Nota 2 6 8" xfId="10624" xr:uid="{00000000-0005-0000-0000-000094360000}"/>
    <cellStyle name="Nota 2 6 9" xfId="13245" xr:uid="{00000000-0005-0000-0000-000095360000}"/>
    <cellStyle name="Nota 2 7" xfId="510" xr:uid="{00000000-0005-0000-0000-000096360000}"/>
    <cellStyle name="Nota 2 7 2" xfId="2438" xr:uid="{00000000-0005-0000-0000-000097360000}"/>
    <cellStyle name="Nota 2 7 2 2" xfId="5034" xr:uid="{00000000-0005-0000-0000-000098360000}"/>
    <cellStyle name="Nota 2 7 2 3" xfId="7613" xr:uid="{00000000-0005-0000-0000-000099360000}"/>
    <cellStyle name="Nota 2 7 2 4" xfId="10190" xr:uid="{00000000-0005-0000-0000-00009A360000}"/>
    <cellStyle name="Nota 2 7 2 5" xfId="12768" xr:uid="{00000000-0005-0000-0000-00009B360000}"/>
    <cellStyle name="Nota 2 7 2 6" xfId="15389" xr:uid="{00000000-0005-0000-0000-00009C360000}"/>
    <cellStyle name="Nota 2 7 3" xfId="2439" xr:uid="{00000000-0005-0000-0000-00009D360000}"/>
    <cellStyle name="Nota 2 7 3 2" xfId="5035" xr:uid="{00000000-0005-0000-0000-00009E360000}"/>
    <cellStyle name="Nota 2 7 3 3" xfId="7614" xr:uid="{00000000-0005-0000-0000-00009F360000}"/>
    <cellStyle name="Nota 2 7 3 4" xfId="10191" xr:uid="{00000000-0005-0000-0000-0000A0360000}"/>
    <cellStyle name="Nota 2 7 3 5" xfId="12769" xr:uid="{00000000-0005-0000-0000-0000A1360000}"/>
    <cellStyle name="Nota 2 7 3 6" xfId="15390" xr:uid="{00000000-0005-0000-0000-0000A2360000}"/>
    <cellStyle name="Nota 2 7 4" xfId="2440" xr:uid="{00000000-0005-0000-0000-0000A3360000}"/>
    <cellStyle name="Nota 2 7 4 2" xfId="5036" xr:uid="{00000000-0005-0000-0000-0000A4360000}"/>
    <cellStyle name="Nota 2 7 4 3" xfId="7615" xr:uid="{00000000-0005-0000-0000-0000A5360000}"/>
    <cellStyle name="Nota 2 7 4 4" xfId="10192" xr:uid="{00000000-0005-0000-0000-0000A6360000}"/>
    <cellStyle name="Nota 2 7 4 5" xfId="12770" xr:uid="{00000000-0005-0000-0000-0000A7360000}"/>
    <cellStyle name="Nota 2 7 4 6" xfId="15391" xr:uid="{00000000-0005-0000-0000-0000A8360000}"/>
    <cellStyle name="Nota 2 7 5" xfId="3111" xr:uid="{00000000-0005-0000-0000-0000A9360000}"/>
    <cellStyle name="Nota 2 7 6" xfId="5690" xr:uid="{00000000-0005-0000-0000-0000AA360000}"/>
    <cellStyle name="Nota 2 7 7" xfId="8267" xr:uid="{00000000-0005-0000-0000-0000AB360000}"/>
    <cellStyle name="Nota 2 7 8" xfId="10845" xr:uid="{00000000-0005-0000-0000-0000AC360000}"/>
    <cellStyle name="Nota 2 7 9" xfId="13466" xr:uid="{00000000-0005-0000-0000-0000AD360000}"/>
    <cellStyle name="Nota 2 8" xfId="732" xr:uid="{00000000-0005-0000-0000-0000AE360000}"/>
    <cellStyle name="Nota 2 8 2" xfId="2441" xr:uid="{00000000-0005-0000-0000-0000AF360000}"/>
    <cellStyle name="Nota 2 8 2 2" xfId="5037" xr:uid="{00000000-0005-0000-0000-0000B0360000}"/>
    <cellStyle name="Nota 2 8 2 3" xfId="7616" xr:uid="{00000000-0005-0000-0000-0000B1360000}"/>
    <cellStyle name="Nota 2 8 2 4" xfId="10193" xr:uid="{00000000-0005-0000-0000-0000B2360000}"/>
    <cellStyle name="Nota 2 8 2 5" xfId="12771" xr:uid="{00000000-0005-0000-0000-0000B3360000}"/>
    <cellStyle name="Nota 2 8 2 6" xfId="15392" xr:uid="{00000000-0005-0000-0000-0000B4360000}"/>
    <cellStyle name="Nota 2 8 3" xfId="2442" xr:uid="{00000000-0005-0000-0000-0000B5360000}"/>
    <cellStyle name="Nota 2 8 3 2" xfId="5038" xr:uid="{00000000-0005-0000-0000-0000B6360000}"/>
    <cellStyle name="Nota 2 8 3 3" xfId="7617" xr:uid="{00000000-0005-0000-0000-0000B7360000}"/>
    <cellStyle name="Nota 2 8 3 4" xfId="10194" xr:uid="{00000000-0005-0000-0000-0000B8360000}"/>
    <cellStyle name="Nota 2 8 3 5" xfId="12772" xr:uid="{00000000-0005-0000-0000-0000B9360000}"/>
    <cellStyle name="Nota 2 8 3 6" xfId="15393" xr:uid="{00000000-0005-0000-0000-0000BA360000}"/>
    <cellStyle name="Nota 2 8 4" xfId="3333" xr:uid="{00000000-0005-0000-0000-0000BB360000}"/>
    <cellStyle name="Nota 2 8 5" xfId="5912" xr:uid="{00000000-0005-0000-0000-0000BC360000}"/>
    <cellStyle name="Nota 2 8 6" xfId="8489" xr:uid="{00000000-0005-0000-0000-0000BD360000}"/>
    <cellStyle name="Nota 2 8 7" xfId="11067" xr:uid="{00000000-0005-0000-0000-0000BE360000}"/>
    <cellStyle name="Nota 2 8 8" xfId="13688" xr:uid="{00000000-0005-0000-0000-0000BF360000}"/>
    <cellStyle name="Nota 2 9" xfId="2443" xr:uid="{00000000-0005-0000-0000-0000C0360000}"/>
    <cellStyle name="Nota 2 9 2" xfId="5039" xr:uid="{00000000-0005-0000-0000-0000C1360000}"/>
    <cellStyle name="Nota 2 9 3" xfId="7618" xr:uid="{00000000-0005-0000-0000-0000C2360000}"/>
    <cellStyle name="Nota 2 9 4" xfId="10195" xr:uid="{00000000-0005-0000-0000-0000C3360000}"/>
    <cellStyle name="Nota 2 9 5" xfId="12773" xr:uid="{00000000-0005-0000-0000-0000C4360000}"/>
    <cellStyle name="Nota 2 9 6" xfId="15394" xr:uid="{00000000-0005-0000-0000-0000C5360000}"/>
    <cellStyle name="Nota 3" xfId="77" xr:uid="{00000000-0005-0000-0000-0000C6360000}"/>
    <cellStyle name="Nota 3 10" xfId="2444" xr:uid="{00000000-0005-0000-0000-0000C7360000}"/>
    <cellStyle name="Nota 3 10 2" xfId="5040" xr:uid="{00000000-0005-0000-0000-0000C8360000}"/>
    <cellStyle name="Nota 3 10 3" xfId="7619" xr:uid="{00000000-0005-0000-0000-0000C9360000}"/>
    <cellStyle name="Nota 3 10 4" xfId="10196" xr:uid="{00000000-0005-0000-0000-0000CA360000}"/>
    <cellStyle name="Nota 3 10 5" xfId="12774" xr:uid="{00000000-0005-0000-0000-0000CB360000}"/>
    <cellStyle name="Nota 3 10 6" xfId="15395" xr:uid="{00000000-0005-0000-0000-0000CC360000}"/>
    <cellStyle name="Nota 3 11" xfId="2683" xr:uid="{00000000-0005-0000-0000-0000CD360000}"/>
    <cellStyle name="Nota 3 12" xfId="5262" xr:uid="{00000000-0005-0000-0000-0000CE360000}"/>
    <cellStyle name="Nota 3 13" xfId="7839" xr:uid="{00000000-0005-0000-0000-0000CF360000}"/>
    <cellStyle name="Nota 3 14" xfId="10417" xr:uid="{00000000-0005-0000-0000-0000D0360000}"/>
    <cellStyle name="Nota 3 15" xfId="13038" xr:uid="{00000000-0005-0000-0000-0000D1360000}"/>
    <cellStyle name="Nota 3 2" xfId="152" xr:uid="{00000000-0005-0000-0000-0000D2360000}"/>
    <cellStyle name="Nota 3 2 10" xfId="7909" xr:uid="{00000000-0005-0000-0000-0000D3360000}"/>
    <cellStyle name="Nota 3 2 11" xfId="10487" xr:uid="{00000000-0005-0000-0000-0000D4360000}"/>
    <cellStyle name="Nota 3 2 12" xfId="13108" xr:uid="{00000000-0005-0000-0000-0000D5360000}"/>
    <cellStyle name="Nota 3 2 2" xfId="248" xr:uid="{00000000-0005-0000-0000-0000D6360000}"/>
    <cellStyle name="Nota 3 2 2 10" xfId="10583" xr:uid="{00000000-0005-0000-0000-0000D7360000}"/>
    <cellStyle name="Nota 3 2 2 11" xfId="13204" xr:uid="{00000000-0005-0000-0000-0000D8360000}"/>
    <cellStyle name="Nota 3 2 2 2" xfId="469" xr:uid="{00000000-0005-0000-0000-0000D9360000}"/>
    <cellStyle name="Nota 3 2 2 2 2" xfId="2445" xr:uid="{00000000-0005-0000-0000-0000DA360000}"/>
    <cellStyle name="Nota 3 2 2 2 2 2" xfId="5041" xr:uid="{00000000-0005-0000-0000-0000DB360000}"/>
    <cellStyle name="Nota 3 2 2 2 2 3" xfId="7620" xr:uid="{00000000-0005-0000-0000-0000DC360000}"/>
    <cellStyle name="Nota 3 2 2 2 2 4" xfId="10197" xr:uid="{00000000-0005-0000-0000-0000DD360000}"/>
    <cellStyle name="Nota 3 2 2 2 2 5" xfId="12775" xr:uid="{00000000-0005-0000-0000-0000DE360000}"/>
    <cellStyle name="Nota 3 2 2 2 2 6" xfId="15396" xr:uid="{00000000-0005-0000-0000-0000DF360000}"/>
    <cellStyle name="Nota 3 2 2 2 3" xfId="2446" xr:uid="{00000000-0005-0000-0000-0000E0360000}"/>
    <cellStyle name="Nota 3 2 2 2 3 2" xfId="5042" xr:uid="{00000000-0005-0000-0000-0000E1360000}"/>
    <cellStyle name="Nota 3 2 2 2 3 3" xfId="7621" xr:uid="{00000000-0005-0000-0000-0000E2360000}"/>
    <cellStyle name="Nota 3 2 2 2 3 4" xfId="10198" xr:uid="{00000000-0005-0000-0000-0000E3360000}"/>
    <cellStyle name="Nota 3 2 2 2 3 5" xfId="12776" xr:uid="{00000000-0005-0000-0000-0000E4360000}"/>
    <cellStyle name="Nota 3 2 2 2 3 6" xfId="15397" xr:uid="{00000000-0005-0000-0000-0000E5360000}"/>
    <cellStyle name="Nota 3 2 2 2 4" xfId="2447" xr:uid="{00000000-0005-0000-0000-0000E6360000}"/>
    <cellStyle name="Nota 3 2 2 2 4 2" xfId="5043" xr:uid="{00000000-0005-0000-0000-0000E7360000}"/>
    <cellStyle name="Nota 3 2 2 2 4 3" xfId="7622" xr:uid="{00000000-0005-0000-0000-0000E8360000}"/>
    <cellStyle name="Nota 3 2 2 2 4 4" xfId="10199" xr:uid="{00000000-0005-0000-0000-0000E9360000}"/>
    <cellStyle name="Nota 3 2 2 2 4 5" xfId="12777" xr:uid="{00000000-0005-0000-0000-0000EA360000}"/>
    <cellStyle name="Nota 3 2 2 2 4 6" xfId="15398" xr:uid="{00000000-0005-0000-0000-0000EB360000}"/>
    <cellStyle name="Nota 3 2 2 2 5" xfId="3070" xr:uid="{00000000-0005-0000-0000-0000EC360000}"/>
    <cellStyle name="Nota 3 2 2 2 6" xfId="5649" xr:uid="{00000000-0005-0000-0000-0000ED360000}"/>
    <cellStyle name="Nota 3 2 2 2 7" xfId="8226" xr:uid="{00000000-0005-0000-0000-0000EE360000}"/>
    <cellStyle name="Nota 3 2 2 2 8" xfId="10804" xr:uid="{00000000-0005-0000-0000-0000EF360000}"/>
    <cellStyle name="Nota 3 2 2 2 9" xfId="13425" xr:uid="{00000000-0005-0000-0000-0000F0360000}"/>
    <cellStyle name="Nota 3 2 2 3" xfId="690" xr:uid="{00000000-0005-0000-0000-0000F1360000}"/>
    <cellStyle name="Nota 3 2 2 3 2" xfId="2448" xr:uid="{00000000-0005-0000-0000-0000F2360000}"/>
    <cellStyle name="Nota 3 2 2 3 2 2" xfId="5044" xr:uid="{00000000-0005-0000-0000-0000F3360000}"/>
    <cellStyle name="Nota 3 2 2 3 2 3" xfId="7623" xr:uid="{00000000-0005-0000-0000-0000F4360000}"/>
    <cellStyle name="Nota 3 2 2 3 2 4" xfId="10200" xr:uid="{00000000-0005-0000-0000-0000F5360000}"/>
    <cellStyle name="Nota 3 2 2 3 2 5" xfId="12778" xr:uid="{00000000-0005-0000-0000-0000F6360000}"/>
    <cellStyle name="Nota 3 2 2 3 2 6" xfId="15399" xr:uid="{00000000-0005-0000-0000-0000F7360000}"/>
    <cellStyle name="Nota 3 2 2 3 3" xfId="2449" xr:uid="{00000000-0005-0000-0000-0000F8360000}"/>
    <cellStyle name="Nota 3 2 2 3 3 2" xfId="5045" xr:uid="{00000000-0005-0000-0000-0000F9360000}"/>
    <cellStyle name="Nota 3 2 2 3 3 3" xfId="7624" xr:uid="{00000000-0005-0000-0000-0000FA360000}"/>
    <cellStyle name="Nota 3 2 2 3 3 4" xfId="10201" xr:uid="{00000000-0005-0000-0000-0000FB360000}"/>
    <cellStyle name="Nota 3 2 2 3 3 5" xfId="12779" xr:uid="{00000000-0005-0000-0000-0000FC360000}"/>
    <cellStyle name="Nota 3 2 2 3 3 6" xfId="15400" xr:uid="{00000000-0005-0000-0000-0000FD360000}"/>
    <cellStyle name="Nota 3 2 2 3 4" xfId="3291" xr:uid="{00000000-0005-0000-0000-0000FE360000}"/>
    <cellStyle name="Nota 3 2 2 3 5" xfId="5870" xr:uid="{00000000-0005-0000-0000-0000FF360000}"/>
    <cellStyle name="Nota 3 2 2 3 6" xfId="8447" xr:uid="{00000000-0005-0000-0000-000000370000}"/>
    <cellStyle name="Nota 3 2 2 3 7" xfId="11025" xr:uid="{00000000-0005-0000-0000-000001370000}"/>
    <cellStyle name="Nota 3 2 2 3 8" xfId="13646" xr:uid="{00000000-0005-0000-0000-000002370000}"/>
    <cellStyle name="Nota 3 2 2 4" xfId="2450" xr:uid="{00000000-0005-0000-0000-000003370000}"/>
    <cellStyle name="Nota 3 2 2 4 2" xfId="5046" xr:uid="{00000000-0005-0000-0000-000004370000}"/>
    <cellStyle name="Nota 3 2 2 4 3" xfId="7625" xr:uid="{00000000-0005-0000-0000-000005370000}"/>
    <cellStyle name="Nota 3 2 2 4 4" xfId="10202" xr:uid="{00000000-0005-0000-0000-000006370000}"/>
    <cellStyle name="Nota 3 2 2 4 5" xfId="12780" xr:uid="{00000000-0005-0000-0000-000007370000}"/>
    <cellStyle name="Nota 3 2 2 4 6" xfId="15401" xr:uid="{00000000-0005-0000-0000-000008370000}"/>
    <cellStyle name="Nota 3 2 2 5" xfId="2451" xr:uid="{00000000-0005-0000-0000-000009370000}"/>
    <cellStyle name="Nota 3 2 2 5 2" xfId="5047" xr:uid="{00000000-0005-0000-0000-00000A370000}"/>
    <cellStyle name="Nota 3 2 2 5 3" xfId="7626" xr:uid="{00000000-0005-0000-0000-00000B370000}"/>
    <cellStyle name="Nota 3 2 2 5 4" xfId="10203" xr:uid="{00000000-0005-0000-0000-00000C370000}"/>
    <cellStyle name="Nota 3 2 2 5 5" xfId="12781" xr:uid="{00000000-0005-0000-0000-00000D370000}"/>
    <cellStyle name="Nota 3 2 2 5 6" xfId="15402" xr:uid="{00000000-0005-0000-0000-00000E370000}"/>
    <cellStyle name="Nota 3 2 2 6" xfId="2452" xr:uid="{00000000-0005-0000-0000-00000F370000}"/>
    <cellStyle name="Nota 3 2 2 6 2" xfId="5048" xr:uid="{00000000-0005-0000-0000-000010370000}"/>
    <cellStyle name="Nota 3 2 2 6 3" xfId="7627" xr:uid="{00000000-0005-0000-0000-000011370000}"/>
    <cellStyle name="Nota 3 2 2 6 4" xfId="10204" xr:uid="{00000000-0005-0000-0000-000012370000}"/>
    <cellStyle name="Nota 3 2 2 6 5" xfId="12782" xr:uid="{00000000-0005-0000-0000-000013370000}"/>
    <cellStyle name="Nota 3 2 2 6 6" xfId="15403" xr:uid="{00000000-0005-0000-0000-000014370000}"/>
    <cellStyle name="Nota 3 2 2 7" xfId="2849" xr:uid="{00000000-0005-0000-0000-000015370000}"/>
    <cellStyle name="Nota 3 2 2 8" xfId="5428" xr:uid="{00000000-0005-0000-0000-000016370000}"/>
    <cellStyle name="Nota 3 2 2 9" xfId="8005" xr:uid="{00000000-0005-0000-0000-000017370000}"/>
    <cellStyle name="Nota 3 2 3" xfId="374" xr:uid="{00000000-0005-0000-0000-000018370000}"/>
    <cellStyle name="Nota 3 2 3 2" xfId="2453" xr:uid="{00000000-0005-0000-0000-000019370000}"/>
    <cellStyle name="Nota 3 2 3 2 2" xfId="5049" xr:uid="{00000000-0005-0000-0000-00001A370000}"/>
    <cellStyle name="Nota 3 2 3 2 3" xfId="7628" xr:uid="{00000000-0005-0000-0000-00001B370000}"/>
    <cellStyle name="Nota 3 2 3 2 4" xfId="10205" xr:uid="{00000000-0005-0000-0000-00001C370000}"/>
    <cellStyle name="Nota 3 2 3 2 5" xfId="12783" xr:uid="{00000000-0005-0000-0000-00001D370000}"/>
    <cellStyle name="Nota 3 2 3 2 6" xfId="15404" xr:uid="{00000000-0005-0000-0000-00001E370000}"/>
    <cellStyle name="Nota 3 2 3 3" xfId="2454" xr:uid="{00000000-0005-0000-0000-00001F370000}"/>
    <cellStyle name="Nota 3 2 3 3 2" xfId="5050" xr:uid="{00000000-0005-0000-0000-000020370000}"/>
    <cellStyle name="Nota 3 2 3 3 3" xfId="7629" xr:uid="{00000000-0005-0000-0000-000021370000}"/>
    <cellStyle name="Nota 3 2 3 3 4" xfId="10206" xr:uid="{00000000-0005-0000-0000-000022370000}"/>
    <cellStyle name="Nota 3 2 3 3 5" xfId="12784" xr:uid="{00000000-0005-0000-0000-000023370000}"/>
    <cellStyle name="Nota 3 2 3 3 6" xfId="15405" xr:uid="{00000000-0005-0000-0000-000024370000}"/>
    <cellStyle name="Nota 3 2 3 4" xfId="2455" xr:uid="{00000000-0005-0000-0000-000025370000}"/>
    <cellStyle name="Nota 3 2 3 4 2" xfId="5051" xr:uid="{00000000-0005-0000-0000-000026370000}"/>
    <cellStyle name="Nota 3 2 3 4 3" xfId="7630" xr:uid="{00000000-0005-0000-0000-000027370000}"/>
    <cellStyle name="Nota 3 2 3 4 4" xfId="10207" xr:uid="{00000000-0005-0000-0000-000028370000}"/>
    <cellStyle name="Nota 3 2 3 4 5" xfId="12785" xr:uid="{00000000-0005-0000-0000-000029370000}"/>
    <cellStyle name="Nota 3 2 3 4 6" xfId="15406" xr:uid="{00000000-0005-0000-0000-00002A370000}"/>
    <cellStyle name="Nota 3 2 3 5" xfId="2975" xr:uid="{00000000-0005-0000-0000-00002B370000}"/>
    <cellStyle name="Nota 3 2 3 6" xfId="5554" xr:uid="{00000000-0005-0000-0000-00002C370000}"/>
    <cellStyle name="Nota 3 2 3 7" xfId="8131" xr:uid="{00000000-0005-0000-0000-00002D370000}"/>
    <cellStyle name="Nota 3 2 3 8" xfId="10709" xr:uid="{00000000-0005-0000-0000-00002E370000}"/>
    <cellStyle name="Nota 3 2 3 9" xfId="13330" xr:uid="{00000000-0005-0000-0000-00002F370000}"/>
    <cellStyle name="Nota 3 2 4" xfId="595" xr:uid="{00000000-0005-0000-0000-000030370000}"/>
    <cellStyle name="Nota 3 2 4 2" xfId="2456" xr:uid="{00000000-0005-0000-0000-000031370000}"/>
    <cellStyle name="Nota 3 2 4 2 2" xfId="5052" xr:uid="{00000000-0005-0000-0000-000032370000}"/>
    <cellStyle name="Nota 3 2 4 2 3" xfId="7631" xr:uid="{00000000-0005-0000-0000-000033370000}"/>
    <cellStyle name="Nota 3 2 4 2 4" xfId="10208" xr:uid="{00000000-0005-0000-0000-000034370000}"/>
    <cellStyle name="Nota 3 2 4 2 5" xfId="12786" xr:uid="{00000000-0005-0000-0000-000035370000}"/>
    <cellStyle name="Nota 3 2 4 2 6" xfId="15407" xr:uid="{00000000-0005-0000-0000-000036370000}"/>
    <cellStyle name="Nota 3 2 4 3" xfId="2457" xr:uid="{00000000-0005-0000-0000-000037370000}"/>
    <cellStyle name="Nota 3 2 4 3 2" xfId="5053" xr:uid="{00000000-0005-0000-0000-000038370000}"/>
    <cellStyle name="Nota 3 2 4 3 3" xfId="7632" xr:uid="{00000000-0005-0000-0000-000039370000}"/>
    <cellStyle name="Nota 3 2 4 3 4" xfId="10209" xr:uid="{00000000-0005-0000-0000-00003A370000}"/>
    <cellStyle name="Nota 3 2 4 3 5" xfId="12787" xr:uid="{00000000-0005-0000-0000-00003B370000}"/>
    <cellStyle name="Nota 3 2 4 3 6" xfId="15408" xr:uid="{00000000-0005-0000-0000-00003C370000}"/>
    <cellStyle name="Nota 3 2 4 4" xfId="2458" xr:uid="{00000000-0005-0000-0000-00003D370000}"/>
    <cellStyle name="Nota 3 2 4 4 2" xfId="5054" xr:uid="{00000000-0005-0000-0000-00003E370000}"/>
    <cellStyle name="Nota 3 2 4 4 3" xfId="7633" xr:uid="{00000000-0005-0000-0000-00003F370000}"/>
    <cellStyle name="Nota 3 2 4 4 4" xfId="10210" xr:uid="{00000000-0005-0000-0000-000040370000}"/>
    <cellStyle name="Nota 3 2 4 4 5" xfId="12788" xr:uid="{00000000-0005-0000-0000-000041370000}"/>
    <cellStyle name="Nota 3 2 4 4 6" xfId="15409" xr:uid="{00000000-0005-0000-0000-000042370000}"/>
    <cellStyle name="Nota 3 2 4 5" xfId="3196" xr:uid="{00000000-0005-0000-0000-000043370000}"/>
    <cellStyle name="Nota 3 2 4 6" xfId="5775" xr:uid="{00000000-0005-0000-0000-000044370000}"/>
    <cellStyle name="Nota 3 2 4 7" xfId="8352" xr:uid="{00000000-0005-0000-0000-000045370000}"/>
    <cellStyle name="Nota 3 2 4 8" xfId="10930" xr:uid="{00000000-0005-0000-0000-000046370000}"/>
    <cellStyle name="Nota 3 2 4 9" xfId="13551" xr:uid="{00000000-0005-0000-0000-000047370000}"/>
    <cellStyle name="Nota 3 2 5" xfId="2459" xr:uid="{00000000-0005-0000-0000-000048370000}"/>
    <cellStyle name="Nota 3 2 5 2" xfId="5055" xr:uid="{00000000-0005-0000-0000-000049370000}"/>
    <cellStyle name="Nota 3 2 5 3" xfId="7634" xr:uid="{00000000-0005-0000-0000-00004A370000}"/>
    <cellStyle name="Nota 3 2 5 4" xfId="10211" xr:uid="{00000000-0005-0000-0000-00004B370000}"/>
    <cellStyle name="Nota 3 2 5 5" xfId="12789" xr:uid="{00000000-0005-0000-0000-00004C370000}"/>
    <cellStyle name="Nota 3 2 5 6" xfId="15410" xr:uid="{00000000-0005-0000-0000-00004D370000}"/>
    <cellStyle name="Nota 3 2 6" xfId="2460" xr:uid="{00000000-0005-0000-0000-00004E370000}"/>
    <cellStyle name="Nota 3 2 6 2" xfId="5056" xr:uid="{00000000-0005-0000-0000-00004F370000}"/>
    <cellStyle name="Nota 3 2 6 3" xfId="7635" xr:uid="{00000000-0005-0000-0000-000050370000}"/>
    <cellStyle name="Nota 3 2 6 4" xfId="10212" xr:uid="{00000000-0005-0000-0000-000051370000}"/>
    <cellStyle name="Nota 3 2 6 5" xfId="12790" xr:uid="{00000000-0005-0000-0000-000052370000}"/>
    <cellStyle name="Nota 3 2 6 6" xfId="15411" xr:uid="{00000000-0005-0000-0000-000053370000}"/>
    <cellStyle name="Nota 3 2 7" xfId="2461" xr:uid="{00000000-0005-0000-0000-000054370000}"/>
    <cellStyle name="Nota 3 2 7 2" xfId="5057" xr:uid="{00000000-0005-0000-0000-000055370000}"/>
    <cellStyle name="Nota 3 2 7 3" xfId="7636" xr:uid="{00000000-0005-0000-0000-000056370000}"/>
    <cellStyle name="Nota 3 2 7 4" xfId="10213" xr:uid="{00000000-0005-0000-0000-000057370000}"/>
    <cellStyle name="Nota 3 2 7 5" xfId="12791" xr:uid="{00000000-0005-0000-0000-000058370000}"/>
    <cellStyle name="Nota 3 2 7 6" xfId="15412" xr:uid="{00000000-0005-0000-0000-000059370000}"/>
    <cellStyle name="Nota 3 2 8" xfId="2753" xr:uid="{00000000-0005-0000-0000-00005A370000}"/>
    <cellStyle name="Nota 3 2 9" xfId="5332" xr:uid="{00000000-0005-0000-0000-00005B370000}"/>
    <cellStyle name="Nota 3 3" xfId="176" xr:uid="{00000000-0005-0000-0000-00005C370000}"/>
    <cellStyle name="Nota 3 3 10" xfId="7933" xr:uid="{00000000-0005-0000-0000-00005D370000}"/>
    <cellStyle name="Nota 3 3 11" xfId="10511" xr:uid="{00000000-0005-0000-0000-00005E370000}"/>
    <cellStyle name="Nota 3 3 12" xfId="13132" xr:uid="{00000000-0005-0000-0000-00005F370000}"/>
    <cellStyle name="Nota 3 3 2" xfId="272" xr:uid="{00000000-0005-0000-0000-000060370000}"/>
    <cellStyle name="Nota 3 3 2 10" xfId="10607" xr:uid="{00000000-0005-0000-0000-000061370000}"/>
    <cellStyle name="Nota 3 3 2 11" xfId="13228" xr:uid="{00000000-0005-0000-0000-000062370000}"/>
    <cellStyle name="Nota 3 3 2 2" xfId="493" xr:uid="{00000000-0005-0000-0000-000063370000}"/>
    <cellStyle name="Nota 3 3 2 2 2" xfId="2462" xr:uid="{00000000-0005-0000-0000-000064370000}"/>
    <cellStyle name="Nota 3 3 2 2 2 2" xfId="5058" xr:uid="{00000000-0005-0000-0000-000065370000}"/>
    <cellStyle name="Nota 3 3 2 2 2 3" xfId="7637" xr:uid="{00000000-0005-0000-0000-000066370000}"/>
    <cellStyle name="Nota 3 3 2 2 2 4" xfId="10214" xr:uid="{00000000-0005-0000-0000-000067370000}"/>
    <cellStyle name="Nota 3 3 2 2 2 5" xfId="12792" xr:uid="{00000000-0005-0000-0000-000068370000}"/>
    <cellStyle name="Nota 3 3 2 2 2 6" xfId="15413" xr:uid="{00000000-0005-0000-0000-000069370000}"/>
    <cellStyle name="Nota 3 3 2 2 3" xfId="2463" xr:uid="{00000000-0005-0000-0000-00006A370000}"/>
    <cellStyle name="Nota 3 3 2 2 3 2" xfId="5059" xr:uid="{00000000-0005-0000-0000-00006B370000}"/>
    <cellStyle name="Nota 3 3 2 2 3 3" xfId="7638" xr:uid="{00000000-0005-0000-0000-00006C370000}"/>
    <cellStyle name="Nota 3 3 2 2 3 4" xfId="10215" xr:uid="{00000000-0005-0000-0000-00006D370000}"/>
    <cellStyle name="Nota 3 3 2 2 3 5" xfId="12793" xr:uid="{00000000-0005-0000-0000-00006E370000}"/>
    <cellStyle name="Nota 3 3 2 2 3 6" xfId="15414" xr:uid="{00000000-0005-0000-0000-00006F370000}"/>
    <cellStyle name="Nota 3 3 2 2 4" xfId="2464" xr:uid="{00000000-0005-0000-0000-000070370000}"/>
    <cellStyle name="Nota 3 3 2 2 4 2" xfId="5060" xr:uid="{00000000-0005-0000-0000-000071370000}"/>
    <cellStyle name="Nota 3 3 2 2 4 3" xfId="7639" xr:uid="{00000000-0005-0000-0000-000072370000}"/>
    <cellStyle name="Nota 3 3 2 2 4 4" xfId="10216" xr:uid="{00000000-0005-0000-0000-000073370000}"/>
    <cellStyle name="Nota 3 3 2 2 4 5" xfId="12794" xr:uid="{00000000-0005-0000-0000-000074370000}"/>
    <cellStyle name="Nota 3 3 2 2 4 6" xfId="15415" xr:uid="{00000000-0005-0000-0000-000075370000}"/>
    <cellStyle name="Nota 3 3 2 2 5" xfId="3094" xr:uid="{00000000-0005-0000-0000-000076370000}"/>
    <cellStyle name="Nota 3 3 2 2 6" xfId="5673" xr:uid="{00000000-0005-0000-0000-000077370000}"/>
    <cellStyle name="Nota 3 3 2 2 7" xfId="8250" xr:uid="{00000000-0005-0000-0000-000078370000}"/>
    <cellStyle name="Nota 3 3 2 2 8" xfId="10828" xr:uid="{00000000-0005-0000-0000-000079370000}"/>
    <cellStyle name="Nota 3 3 2 2 9" xfId="13449" xr:uid="{00000000-0005-0000-0000-00007A370000}"/>
    <cellStyle name="Nota 3 3 2 3" xfId="714" xr:uid="{00000000-0005-0000-0000-00007B370000}"/>
    <cellStyle name="Nota 3 3 2 3 2" xfId="2465" xr:uid="{00000000-0005-0000-0000-00007C370000}"/>
    <cellStyle name="Nota 3 3 2 3 2 2" xfId="5061" xr:uid="{00000000-0005-0000-0000-00007D370000}"/>
    <cellStyle name="Nota 3 3 2 3 2 3" xfId="7640" xr:uid="{00000000-0005-0000-0000-00007E370000}"/>
    <cellStyle name="Nota 3 3 2 3 2 4" xfId="10217" xr:uid="{00000000-0005-0000-0000-00007F370000}"/>
    <cellStyle name="Nota 3 3 2 3 2 5" xfId="12795" xr:uid="{00000000-0005-0000-0000-000080370000}"/>
    <cellStyle name="Nota 3 3 2 3 2 6" xfId="15416" xr:uid="{00000000-0005-0000-0000-000081370000}"/>
    <cellStyle name="Nota 3 3 2 3 3" xfId="2466" xr:uid="{00000000-0005-0000-0000-000082370000}"/>
    <cellStyle name="Nota 3 3 2 3 3 2" xfId="5062" xr:uid="{00000000-0005-0000-0000-000083370000}"/>
    <cellStyle name="Nota 3 3 2 3 3 3" xfId="7641" xr:uid="{00000000-0005-0000-0000-000084370000}"/>
    <cellStyle name="Nota 3 3 2 3 3 4" xfId="10218" xr:uid="{00000000-0005-0000-0000-000085370000}"/>
    <cellStyle name="Nota 3 3 2 3 3 5" xfId="12796" xr:uid="{00000000-0005-0000-0000-000086370000}"/>
    <cellStyle name="Nota 3 3 2 3 3 6" xfId="15417" xr:uid="{00000000-0005-0000-0000-000087370000}"/>
    <cellStyle name="Nota 3 3 2 3 4" xfId="3315" xr:uid="{00000000-0005-0000-0000-000088370000}"/>
    <cellStyle name="Nota 3 3 2 3 5" xfId="5894" xr:uid="{00000000-0005-0000-0000-000089370000}"/>
    <cellStyle name="Nota 3 3 2 3 6" xfId="8471" xr:uid="{00000000-0005-0000-0000-00008A370000}"/>
    <cellStyle name="Nota 3 3 2 3 7" xfId="11049" xr:uid="{00000000-0005-0000-0000-00008B370000}"/>
    <cellStyle name="Nota 3 3 2 3 8" xfId="13670" xr:uid="{00000000-0005-0000-0000-00008C370000}"/>
    <cellStyle name="Nota 3 3 2 4" xfId="2467" xr:uid="{00000000-0005-0000-0000-00008D370000}"/>
    <cellStyle name="Nota 3 3 2 4 2" xfId="5063" xr:uid="{00000000-0005-0000-0000-00008E370000}"/>
    <cellStyle name="Nota 3 3 2 4 3" xfId="7642" xr:uid="{00000000-0005-0000-0000-00008F370000}"/>
    <cellStyle name="Nota 3 3 2 4 4" xfId="10219" xr:uid="{00000000-0005-0000-0000-000090370000}"/>
    <cellStyle name="Nota 3 3 2 4 5" xfId="12797" xr:uid="{00000000-0005-0000-0000-000091370000}"/>
    <cellStyle name="Nota 3 3 2 4 6" xfId="15418" xr:uid="{00000000-0005-0000-0000-000092370000}"/>
    <cellStyle name="Nota 3 3 2 5" xfId="2468" xr:uid="{00000000-0005-0000-0000-000093370000}"/>
    <cellStyle name="Nota 3 3 2 5 2" xfId="5064" xr:uid="{00000000-0005-0000-0000-000094370000}"/>
    <cellStyle name="Nota 3 3 2 5 3" xfId="7643" xr:uid="{00000000-0005-0000-0000-000095370000}"/>
    <cellStyle name="Nota 3 3 2 5 4" xfId="10220" xr:uid="{00000000-0005-0000-0000-000096370000}"/>
    <cellStyle name="Nota 3 3 2 5 5" xfId="12798" xr:uid="{00000000-0005-0000-0000-000097370000}"/>
    <cellStyle name="Nota 3 3 2 5 6" xfId="15419" xr:uid="{00000000-0005-0000-0000-000098370000}"/>
    <cellStyle name="Nota 3 3 2 6" xfId="2469" xr:uid="{00000000-0005-0000-0000-000099370000}"/>
    <cellStyle name="Nota 3 3 2 6 2" xfId="5065" xr:uid="{00000000-0005-0000-0000-00009A370000}"/>
    <cellStyle name="Nota 3 3 2 6 3" xfId="7644" xr:uid="{00000000-0005-0000-0000-00009B370000}"/>
    <cellStyle name="Nota 3 3 2 6 4" xfId="10221" xr:uid="{00000000-0005-0000-0000-00009C370000}"/>
    <cellStyle name="Nota 3 3 2 6 5" xfId="12799" xr:uid="{00000000-0005-0000-0000-00009D370000}"/>
    <cellStyle name="Nota 3 3 2 6 6" xfId="15420" xr:uid="{00000000-0005-0000-0000-00009E370000}"/>
    <cellStyle name="Nota 3 3 2 7" xfId="2873" xr:uid="{00000000-0005-0000-0000-00009F370000}"/>
    <cellStyle name="Nota 3 3 2 8" xfId="5452" xr:uid="{00000000-0005-0000-0000-0000A0370000}"/>
    <cellStyle name="Nota 3 3 2 9" xfId="8029" xr:uid="{00000000-0005-0000-0000-0000A1370000}"/>
    <cellStyle name="Nota 3 3 3" xfId="398" xr:uid="{00000000-0005-0000-0000-0000A2370000}"/>
    <cellStyle name="Nota 3 3 3 2" xfId="2470" xr:uid="{00000000-0005-0000-0000-0000A3370000}"/>
    <cellStyle name="Nota 3 3 3 2 2" xfId="5066" xr:uid="{00000000-0005-0000-0000-0000A4370000}"/>
    <cellStyle name="Nota 3 3 3 2 3" xfId="7645" xr:uid="{00000000-0005-0000-0000-0000A5370000}"/>
    <cellStyle name="Nota 3 3 3 2 4" xfId="10222" xr:uid="{00000000-0005-0000-0000-0000A6370000}"/>
    <cellStyle name="Nota 3 3 3 2 5" xfId="12800" xr:uid="{00000000-0005-0000-0000-0000A7370000}"/>
    <cellStyle name="Nota 3 3 3 2 6" xfId="15421" xr:uid="{00000000-0005-0000-0000-0000A8370000}"/>
    <cellStyle name="Nota 3 3 3 3" xfId="2471" xr:uid="{00000000-0005-0000-0000-0000A9370000}"/>
    <cellStyle name="Nota 3 3 3 3 2" xfId="5067" xr:uid="{00000000-0005-0000-0000-0000AA370000}"/>
    <cellStyle name="Nota 3 3 3 3 3" xfId="7646" xr:uid="{00000000-0005-0000-0000-0000AB370000}"/>
    <cellStyle name="Nota 3 3 3 3 4" xfId="10223" xr:uid="{00000000-0005-0000-0000-0000AC370000}"/>
    <cellStyle name="Nota 3 3 3 3 5" xfId="12801" xr:uid="{00000000-0005-0000-0000-0000AD370000}"/>
    <cellStyle name="Nota 3 3 3 3 6" xfId="15422" xr:uid="{00000000-0005-0000-0000-0000AE370000}"/>
    <cellStyle name="Nota 3 3 3 4" xfId="2472" xr:uid="{00000000-0005-0000-0000-0000AF370000}"/>
    <cellStyle name="Nota 3 3 3 4 2" xfId="5068" xr:uid="{00000000-0005-0000-0000-0000B0370000}"/>
    <cellStyle name="Nota 3 3 3 4 3" xfId="7647" xr:uid="{00000000-0005-0000-0000-0000B1370000}"/>
    <cellStyle name="Nota 3 3 3 4 4" xfId="10224" xr:uid="{00000000-0005-0000-0000-0000B2370000}"/>
    <cellStyle name="Nota 3 3 3 4 5" xfId="12802" xr:uid="{00000000-0005-0000-0000-0000B3370000}"/>
    <cellStyle name="Nota 3 3 3 4 6" xfId="15423" xr:uid="{00000000-0005-0000-0000-0000B4370000}"/>
    <cellStyle name="Nota 3 3 3 5" xfId="2999" xr:uid="{00000000-0005-0000-0000-0000B5370000}"/>
    <cellStyle name="Nota 3 3 3 6" xfId="5578" xr:uid="{00000000-0005-0000-0000-0000B6370000}"/>
    <cellStyle name="Nota 3 3 3 7" xfId="8155" xr:uid="{00000000-0005-0000-0000-0000B7370000}"/>
    <cellStyle name="Nota 3 3 3 8" xfId="10733" xr:uid="{00000000-0005-0000-0000-0000B8370000}"/>
    <cellStyle name="Nota 3 3 3 9" xfId="13354" xr:uid="{00000000-0005-0000-0000-0000B9370000}"/>
    <cellStyle name="Nota 3 3 4" xfId="619" xr:uid="{00000000-0005-0000-0000-0000BA370000}"/>
    <cellStyle name="Nota 3 3 4 2" xfId="2473" xr:uid="{00000000-0005-0000-0000-0000BB370000}"/>
    <cellStyle name="Nota 3 3 4 2 2" xfId="5069" xr:uid="{00000000-0005-0000-0000-0000BC370000}"/>
    <cellStyle name="Nota 3 3 4 2 3" xfId="7648" xr:uid="{00000000-0005-0000-0000-0000BD370000}"/>
    <cellStyle name="Nota 3 3 4 2 4" xfId="10225" xr:uid="{00000000-0005-0000-0000-0000BE370000}"/>
    <cellStyle name="Nota 3 3 4 2 5" xfId="12803" xr:uid="{00000000-0005-0000-0000-0000BF370000}"/>
    <cellStyle name="Nota 3 3 4 2 6" xfId="15424" xr:uid="{00000000-0005-0000-0000-0000C0370000}"/>
    <cellStyle name="Nota 3 3 4 3" xfId="2474" xr:uid="{00000000-0005-0000-0000-0000C1370000}"/>
    <cellStyle name="Nota 3 3 4 3 2" xfId="5070" xr:uid="{00000000-0005-0000-0000-0000C2370000}"/>
    <cellStyle name="Nota 3 3 4 3 3" xfId="7649" xr:uid="{00000000-0005-0000-0000-0000C3370000}"/>
    <cellStyle name="Nota 3 3 4 3 4" xfId="10226" xr:uid="{00000000-0005-0000-0000-0000C4370000}"/>
    <cellStyle name="Nota 3 3 4 3 5" xfId="12804" xr:uid="{00000000-0005-0000-0000-0000C5370000}"/>
    <cellStyle name="Nota 3 3 4 3 6" xfId="15425" xr:uid="{00000000-0005-0000-0000-0000C6370000}"/>
    <cellStyle name="Nota 3 3 4 4" xfId="2475" xr:uid="{00000000-0005-0000-0000-0000C7370000}"/>
    <cellStyle name="Nota 3 3 4 4 2" xfId="5071" xr:uid="{00000000-0005-0000-0000-0000C8370000}"/>
    <cellStyle name="Nota 3 3 4 4 3" xfId="7650" xr:uid="{00000000-0005-0000-0000-0000C9370000}"/>
    <cellStyle name="Nota 3 3 4 4 4" xfId="10227" xr:uid="{00000000-0005-0000-0000-0000CA370000}"/>
    <cellStyle name="Nota 3 3 4 4 5" xfId="12805" xr:uid="{00000000-0005-0000-0000-0000CB370000}"/>
    <cellStyle name="Nota 3 3 4 4 6" xfId="15426" xr:uid="{00000000-0005-0000-0000-0000CC370000}"/>
    <cellStyle name="Nota 3 3 4 5" xfId="3220" xr:uid="{00000000-0005-0000-0000-0000CD370000}"/>
    <cellStyle name="Nota 3 3 4 6" xfId="5799" xr:uid="{00000000-0005-0000-0000-0000CE370000}"/>
    <cellStyle name="Nota 3 3 4 7" xfId="8376" xr:uid="{00000000-0005-0000-0000-0000CF370000}"/>
    <cellStyle name="Nota 3 3 4 8" xfId="10954" xr:uid="{00000000-0005-0000-0000-0000D0370000}"/>
    <cellStyle name="Nota 3 3 4 9" xfId="13575" xr:uid="{00000000-0005-0000-0000-0000D1370000}"/>
    <cellStyle name="Nota 3 3 5" xfId="2476" xr:uid="{00000000-0005-0000-0000-0000D2370000}"/>
    <cellStyle name="Nota 3 3 5 2" xfId="5072" xr:uid="{00000000-0005-0000-0000-0000D3370000}"/>
    <cellStyle name="Nota 3 3 5 3" xfId="7651" xr:uid="{00000000-0005-0000-0000-0000D4370000}"/>
    <cellStyle name="Nota 3 3 5 4" xfId="10228" xr:uid="{00000000-0005-0000-0000-0000D5370000}"/>
    <cellStyle name="Nota 3 3 5 5" xfId="12806" xr:uid="{00000000-0005-0000-0000-0000D6370000}"/>
    <cellStyle name="Nota 3 3 5 6" xfId="15427" xr:uid="{00000000-0005-0000-0000-0000D7370000}"/>
    <cellStyle name="Nota 3 3 6" xfId="2477" xr:uid="{00000000-0005-0000-0000-0000D8370000}"/>
    <cellStyle name="Nota 3 3 6 2" xfId="5073" xr:uid="{00000000-0005-0000-0000-0000D9370000}"/>
    <cellStyle name="Nota 3 3 6 3" xfId="7652" xr:uid="{00000000-0005-0000-0000-0000DA370000}"/>
    <cellStyle name="Nota 3 3 6 4" xfId="10229" xr:uid="{00000000-0005-0000-0000-0000DB370000}"/>
    <cellStyle name="Nota 3 3 6 5" xfId="12807" xr:uid="{00000000-0005-0000-0000-0000DC370000}"/>
    <cellStyle name="Nota 3 3 6 6" xfId="15428" xr:uid="{00000000-0005-0000-0000-0000DD370000}"/>
    <cellStyle name="Nota 3 3 7" xfId="2478" xr:uid="{00000000-0005-0000-0000-0000DE370000}"/>
    <cellStyle name="Nota 3 3 7 2" xfId="5074" xr:uid="{00000000-0005-0000-0000-0000DF370000}"/>
    <cellStyle name="Nota 3 3 7 3" xfId="7653" xr:uid="{00000000-0005-0000-0000-0000E0370000}"/>
    <cellStyle name="Nota 3 3 7 4" xfId="10230" xr:uid="{00000000-0005-0000-0000-0000E1370000}"/>
    <cellStyle name="Nota 3 3 7 5" xfId="12808" xr:uid="{00000000-0005-0000-0000-0000E2370000}"/>
    <cellStyle name="Nota 3 3 7 6" xfId="15429" xr:uid="{00000000-0005-0000-0000-0000E3370000}"/>
    <cellStyle name="Nota 3 3 8" xfId="2777" xr:uid="{00000000-0005-0000-0000-0000E4370000}"/>
    <cellStyle name="Nota 3 3 9" xfId="5356" xr:uid="{00000000-0005-0000-0000-0000E5370000}"/>
    <cellStyle name="Nota 3 4" xfId="110" xr:uid="{00000000-0005-0000-0000-0000E6370000}"/>
    <cellStyle name="Nota 3 4 10" xfId="10449" xr:uid="{00000000-0005-0000-0000-0000E7370000}"/>
    <cellStyle name="Nota 3 4 11" xfId="13070" xr:uid="{00000000-0005-0000-0000-0000E8370000}"/>
    <cellStyle name="Nota 3 4 2" xfId="336" xr:uid="{00000000-0005-0000-0000-0000E9370000}"/>
    <cellStyle name="Nota 3 4 2 2" xfId="2479" xr:uid="{00000000-0005-0000-0000-0000EA370000}"/>
    <cellStyle name="Nota 3 4 2 2 2" xfId="5075" xr:uid="{00000000-0005-0000-0000-0000EB370000}"/>
    <cellStyle name="Nota 3 4 2 2 3" xfId="7654" xr:uid="{00000000-0005-0000-0000-0000EC370000}"/>
    <cellStyle name="Nota 3 4 2 2 4" xfId="10231" xr:uid="{00000000-0005-0000-0000-0000ED370000}"/>
    <cellStyle name="Nota 3 4 2 2 5" xfId="12809" xr:uid="{00000000-0005-0000-0000-0000EE370000}"/>
    <cellStyle name="Nota 3 4 2 2 6" xfId="15430" xr:uid="{00000000-0005-0000-0000-0000EF370000}"/>
    <cellStyle name="Nota 3 4 2 3" xfId="2480" xr:uid="{00000000-0005-0000-0000-0000F0370000}"/>
    <cellStyle name="Nota 3 4 2 3 2" xfId="5076" xr:uid="{00000000-0005-0000-0000-0000F1370000}"/>
    <cellStyle name="Nota 3 4 2 3 3" xfId="7655" xr:uid="{00000000-0005-0000-0000-0000F2370000}"/>
    <cellStyle name="Nota 3 4 2 3 4" xfId="10232" xr:uid="{00000000-0005-0000-0000-0000F3370000}"/>
    <cellStyle name="Nota 3 4 2 3 5" xfId="12810" xr:uid="{00000000-0005-0000-0000-0000F4370000}"/>
    <cellStyle name="Nota 3 4 2 3 6" xfId="15431" xr:uid="{00000000-0005-0000-0000-0000F5370000}"/>
    <cellStyle name="Nota 3 4 2 4" xfId="2481" xr:uid="{00000000-0005-0000-0000-0000F6370000}"/>
    <cellStyle name="Nota 3 4 2 4 2" xfId="5077" xr:uid="{00000000-0005-0000-0000-0000F7370000}"/>
    <cellStyle name="Nota 3 4 2 4 3" xfId="7656" xr:uid="{00000000-0005-0000-0000-0000F8370000}"/>
    <cellStyle name="Nota 3 4 2 4 4" xfId="10233" xr:uid="{00000000-0005-0000-0000-0000F9370000}"/>
    <cellStyle name="Nota 3 4 2 4 5" xfId="12811" xr:uid="{00000000-0005-0000-0000-0000FA370000}"/>
    <cellStyle name="Nota 3 4 2 4 6" xfId="15432" xr:uid="{00000000-0005-0000-0000-0000FB370000}"/>
    <cellStyle name="Nota 3 4 2 5" xfId="2937" xr:uid="{00000000-0005-0000-0000-0000FC370000}"/>
    <cellStyle name="Nota 3 4 2 6" xfId="5516" xr:uid="{00000000-0005-0000-0000-0000FD370000}"/>
    <cellStyle name="Nota 3 4 2 7" xfId="8093" xr:uid="{00000000-0005-0000-0000-0000FE370000}"/>
    <cellStyle name="Nota 3 4 2 8" xfId="10671" xr:uid="{00000000-0005-0000-0000-0000FF370000}"/>
    <cellStyle name="Nota 3 4 2 9" xfId="13292" xr:uid="{00000000-0005-0000-0000-000000380000}"/>
    <cellStyle name="Nota 3 4 3" xfId="557" xr:uid="{00000000-0005-0000-0000-000001380000}"/>
    <cellStyle name="Nota 3 4 3 2" xfId="2482" xr:uid="{00000000-0005-0000-0000-000002380000}"/>
    <cellStyle name="Nota 3 4 3 2 2" xfId="5078" xr:uid="{00000000-0005-0000-0000-000003380000}"/>
    <cellStyle name="Nota 3 4 3 2 3" xfId="7657" xr:uid="{00000000-0005-0000-0000-000004380000}"/>
    <cellStyle name="Nota 3 4 3 2 4" xfId="10234" xr:uid="{00000000-0005-0000-0000-000005380000}"/>
    <cellStyle name="Nota 3 4 3 2 5" xfId="12812" xr:uid="{00000000-0005-0000-0000-000006380000}"/>
    <cellStyle name="Nota 3 4 3 2 6" xfId="15433" xr:uid="{00000000-0005-0000-0000-000007380000}"/>
    <cellStyle name="Nota 3 4 3 3" xfId="2483" xr:uid="{00000000-0005-0000-0000-000008380000}"/>
    <cellStyle name="Nota 3 4 3 3 2" xfId="5079" xr:uid="{00000000-0005-0000-0000-000009380000}"/>
    <cellStyle name="Nota 3 4 3 3 3" xfId="7658" xr:uid="{00000000-0005-0000-0000-00000A380000}"/>
    <cellStyle name="Nota 3 4 3 3 4" xfId="10235" xr:uid="{00000000-0005-0000-0000-00000B380000}"/>
    <cellStyle name="Nota 3 4 3 3 5" xfId="12813" xr:uid="{00000000-0005-0000-0000-00000C380000}"/>
    <cellStyle name="Nota 3 4 3 3 6" xfId="15434" xr:uid="{00000000-0005-0000-0000-00000D380000}"/>
    <cellStyle name="Nota 3 4 3 4" xfId="3158" xr:uid="{00000000-0005-0000-0000-00000E380000}"/>
    <cellStyle name="Nota 3 4 3 5" xfId="5737" xr:uid="{00000000-0005-0000-0000-00000F380000}"/>
    <cellStyle name="Nota 3 4 3 6" xfId="8314" xr:uid="{00000000-0005-0000-0000-000010380000}"/>
    <cellStyle name="Nota 3 4 3 7" xfId="10892" xr:uid="{00000000-0005-0000-0000-000011380000}"/>
    <cellStyle name="Nota 3 4 3 8" xfId="13513" xr:uid="{00000000-0005-0000-0000-000012380000}"/>
    <cellStyle name="Nota 3 4 4" xfId="2484" xr:uid="{00000000-0005-0000-0000-000013380000}"/>
    <cellStyle name="Nota 3 4 4 2" xfId="5080" xr:uid="{00000000-0005-0000-0000-000014380000}"/>
    <cellStyle name="Nota 3 4 4 3" xfId="7659" xr:uid="{00000000-0005-0000-0000-000015380000}"/>
    <cellStyle name="Nota 3 4 4 4" xfId="10236" xr:uid="{00000000-0005-0000-0000-000016380000}"/>
    <cellStyle name="Nota 3 4 4 5" xfId="12814" xr:uid="{00000000-0005-0000-0000-000017380000}"/>
    <cellStyle name="Nota 3 4 4 6" xfId="15435" xr:uid="{00000000-0005-0000-0000-000018380000}"/>
    <cellStyle name="Nota 3 4 5" xfId="2485" xr:uid="{00000000-0005-0000-0000-000019380000}"/>
    <cellStyle name="Nota 3 4 5 2" xfId="5081" xr:uid="{00000000-0005-0000-0000-00001A380000}"/>
    <cellStyle name="Nota 3 4 5 3" xfId="7660" xr:uid="{00000000-0005-0000-0000-00001B380000}"/>
    <cellStyle name="Nota 3 4 5 4" xfId="10237" xr:uid="{00000000-0005-0000-0000-00001C380000}"/>
    <cellStyle name="Nota 3 4 5 5" xfId="12815" xr:uid="{00000000-0005-0000-0000-00001D380000}"/>
    <cellStyle name="Nota 3 4 5 6" xfId="15436" xr:uid="{00000000-0005-0000-0000-00001E380000}"/>
    <cellStyle name="Nota 3 4 6" xfId="2486" xr:uid="{00000000-0005-0000-0000-00001F380000}"/>
    <cellStyle name="Nota 3 4 6 2" xfId="5082" xr:uid="{00000000-0005-0000-0000-000020380000}"/>
    <cellStyle name="Nota 3 4 6 3" xfId="7661" xr:uid="{00000000-0005-0000-0000-000021380000}"/>
    <cellStyle name="Nota 3 4 6 4" xfId="10238" xr:uid="{00000000-0005-0000-0000-000022380000}"/>
    <cellStyle name="Nota 3 4 6 5" xfId="12816" xr:uid="{00000000-0005-0000-0000-000023380000}"/>
    <cellStyle name="Nota 3 4 6 6" xfId="15437" xr:uid="{00000000-0005-0000-0000-000024380000}"/>
    <cellStyle name="Nota 3 4 7" xfId="2715" xr:uid="{00000000-0005-0000-0000-000025380000}"/>
    <cellStyle name="Nota 3 4 8" xfId="5294" xr:uid="{00000000-0005-0000-0000-000026380000}"/>
    <cellStyle name="Nota 3 4 9" xfId="7871" xr:uid="{00000000-0005-0000-0000-000027380000}"/>
    <cellStyle name="Nota 3 5" xfId="207" xr:uid="{00000000-0005-0000-0000-000028380000}"/>
    <cellStyle name="Nota 3 5 10" xfId="10542" xr:uid="{00000000-0005-0000-0000-000029380000}"/>
    <cellStyle name="Nota 3 5 11" xfId="13163" xr:uid="{00000000-0005-0000-0000-00002A380000}"/>
    <cellStyle name="Nota 3 5 2" xfId="429" xr:uid="{00000000-0005-0000-0000-00002B380000}"/>
    <cellStyle name="Nota 3 5 2 2" xfId="2487" xr:uid="{00000000-0005-0000-0000-00002C380000}"/>
    <cellStyle name="Nota 3 5 2 2 2" xfId="5083" xr:uid="{00000000-0005-0000-0000-00002D380000}"/>
    <cellStyle name="Nota 3 5 2 2 3" xfId="7662" xr:uid="{00000000-0005-0000-0000-00002E380000}"/>
    <cellStyle name="Nota 3 5 2 2 4" xfId="10239" xr:uid="{00000000-0005-0000-0000-00002F380000}"/>
    <cellStyle name="Nota 3 5 2 2 5" xfId="12817" xr:uid="{00000000-0005-0000-0000-000030380000}"/>
    <cellStyle name="Nota 3 5 2 2 6" xfId="15438" xr:uid="{00000000-0005-0000-0000-000031380000}"/>
    <cellStyle name="Nota 3 5 2 3" xfId="2488" xr:uid="{00000000-0005-0000-0000-000032380000}"/>
    <cellStyle name="Nota 3 5 2 3 2" xfId="5084" xr:uid="{00000000-0005-0000-0000-000033380000}"/>
    <cellStyle name="Nota 3 5 2 3 3" xfId="7663" xr:uid="{00000000-0005-0000-0000-000034380000}"/>
    <cellStyle name="Nota 3 5 2 3 4" xfId="10240" xr:uid="{00000000-0005-0000-0000-000035380000}"/>
    <cellStyle name="Nota 3 5 2 3 5" xfId="12818" xr:uid="{00000000-0005-0000-0000-000036380000}"/>
    <cellStyle name="Nota 3 5 2 3 6" xfId="15439" xr:uid="{00000000-0005-0000-0000-000037380000}"/>
    <cellStyle name="Nota 3 5 2 4" xfId="2489" xr:uid="{00000000-0005-0000-0000-000038380000}"/>
    <cellStyle name="Nota 3 5 2 4 2" xfId="5085" xr:uid="{00000000-0005-0000-0000-000039380000}"/>
    <cellStyle name="Nota 3 5 2 4 3" xfId="7664" xr:uid="{00000000-0005-0000-0000-00003A380000}"/>
    <cellStyle name="Nota 3 5 2 4 4" xfId="10241" xr:uid="{00000000-0005-0000-0000-00003B380000}"/>
    <cellStyle name="Nota 3 5 2 4 5" xfId="12819" xr:uid="{00000000-0005-0000-0000-00003C380000}"/>
    <cellStyle name="Nota 3 5 2 4 6" xfId="15440" xr:uid="{00000000-0005-0000-0000-00003D380000}"/>
    <cellStyle name="Nota 3 5 2 5" xfId="3030" xr:uid="{00000000-0005-0000-0000-00003E380000}"/>
    <cellStyle name="Nota 3 5 2 6" xfId="5609" xr:uid="{00000000-0005-0000-0000-00003F380000}"/>
    <cellStyle name="Nota 3 5 2 7" xfId="8186" xr:uid="{00000000-0005-0000-0000-000040380000}"/>
    <cellStyle name="Nota 3 5 2 8" xfId="10764" xr:uid="{00000000-0005-0000-0000-000041380000}"/>
    <cellStyle name="Nota 3 5 2 9" xfId="13385" xr:uid="{00000000-0005-0000-0000-000042380000}"/>
    <cellStyle name="Nota 3 5 3" xfId="650" xr:uid="{00000000-0005-0000-0000-000043380000}"/>
    <cellStyle name="Nota 3 5 3 2" xfId="2490" xr:uid="{00000000-0005-0000-0000-000044380000}"/>
    <cellStyle name="Nota 3 5 3 2 2" xfId="5086" xr:uid="{00000000-0005-0000-0000-000045380000}"/>
    <cellStyle name="Nota 3 5 3 2 3" xfId="7665" xr:uid="{00000000-0005-0000-0000-000046380000}"/>
    <cellStyle name="Nota 3 5 3 2 4" xfId="10242" xr:uid="{00000000-0005-0000-0000-000047380000}"/>
    <cellStyle name="Nota 3 5 3 2 5" xfId="12820" xr:uid="{00000000-0005-0000-0000-000048380000}"/>
    <cellStyle name="Nota 3 5 3 2 6" xfId="15441" xr:uid="{00000000-0005-0000-0000-000049380000}"/>
    <cellStyle name="Nota 3 5 3 3" xfId="2491" xr:uid="{00000000-0005-0000-0000-00004A380000}"/>
    <cellStyle name="Nota 3 5 3 3 2" xfId="5087" xr:uid="{00000000-0005-0000-0000-00004B380000}"/>
    <cellStyle name="Nota 3 5 3 3 3" xfId="7666" xr:uid="{00000000-0005-0000-0000-00004C380000}"/>
    <cellStyle name="Nota 3 5 3 3 4" xfId="10243" xr:uid="{00000000-0005-0000-0000-00004D380000}"/>
    <cellStyle name="Nota 3 5 3 3 5" xfId="12821" xr:uid="{00000000-0005-0000-0000-00004E380000}"/>
    <cellStyle name="Nota 3 5 3 3 6" xfId="15442" xr:uid="{00000000-0005-0000-0000-00004F380000}"/>
    <cellStyle name="Nota 3 5 3 4" xfId="3251" xr:uid="{00000000-0005-0000-0000-000050380000}"/>
    <cellStyle name="Nota 3 5 3 5" xfId="5830" xr:uid="{00000000-0005-0000-0000-000051380000}"/>
    <cellStyle name="Nota 3 5 3 6" xfId="8407" xr:uid="{00000000-0005-0000-0000-000052380000}"/>
    <cellStyle name="Nota 3 5 3 7" xfId="10985" xr:uid="{00000000-0005-0000-0000-000053380000}"/>
    <cellStyle name="Nota 3 5 3 8" xfId="13606" xr:uid="{00000000-0005-0000-0000-000054380000}"/>
    <cellStyle name="Nota 3 5 4" xfId="2492" xr:uid="{00000000-0005-0000-0000-000055380000}"/>
    <cellStyle name="Nota 3 5 4 2" xfId="5088" xr:uid="{00000000-0005-0000-0000-000056380000}"/>
    <cellStyle name="Nota 3 5 4 3" xfId="7667" xr:uid="{00000000-0005-0000-0000-000057380000}"/>
    <cellStyle name="Nota 3 5 4 4" xfId="10244" xr:uid="{00000000-0005-0000-0000-000058380000}"/>
    <cellStyle name="Nota 3 5 4 5" xfId="12822" xr:uid="{00000000-0005-0000-0000-000059380000}"/>
    <cellStyle name="Nota 3 5 4 6" xfId="15443" xr:uid="{00000000-0005-0000-0000-00005A380000}"/>
    <cellStyle name="Nota 3 5 5" xfId="2493" xr:uid="{00000000-0005-0000-0000-00005B380000}"/>
    <cellStyle name="Nota 3 5 5 2" xfId="5089" xr:uid="{00000000-0005-0000-0000-00005C380000}"/>
    <cellStyle name="Nota 3 5 5 3" xfId="7668" xr:uid="{00000000-0005-0000-0000-00005D380000}"/>
    <cellStyle name="Nota 3 5 5 4" xfId="10245" xr:uid="{00000000-0005-0000-0000-00005E380000}"/>
    <cellStyle name="Nota 3 5 5 5" xfId="12823" xr:uid="{00000000-0005-0000-0000-00005F380000}"/>
    <cellStyle name="Nota 3 5 5 6" xfId="15444" xr:uid="{00000000-0005-0000-0000-000060380000}"/>
    <cellStyle name="Nota 3 5 6" xfId="2494" xr:uid="{00000000-0005-0000-0000-000061380000}"/>
    <cellStyle name="Nota 3 5 6 2" xfId="5090" xr:uid="{00000000-0005-0000-0000-000062380000}"/>
    <cellStyle name="Nota 3 5 6 3" xfId="7669" xr:uid="{00000000-0005-0000-0000-000063380000}"/>
    <cellStyle name="Nota 3 5 6 4" xfId="10246" xr:uid="{00000000-0005-0000-0000-000064380000}"/>
    <cellStyle name="Nota 3 5 6 5" xfId="12824" xr:uid="{00000000-0005-0000-0000-000065380000}"/>
    <cellStyle name="Nota 3 5 6 6" xfId="15445" xr:uid="{00000000-0005-0000-0000-000066380000}"/>
    <cellStyle name="Nota 3 5 7" xfId="2808" xr:uid="{00000000-0005-0000-0000-000067380000}"/>
    <cellStyle name="Nota 3 5 8" xfId="5387" xr:uid="{00000000-0005-0000-0000-000068380000}"/>
    <cellStyle name="Nota 3 5 9" xfId="7964" xr:uid="{00000000-0005-0000-0000-000069380000}"/>
    <cellStyle name="Nota 3 6" xfId="303" xr:uid="{00000000-0005-0000-0000-00006A380000}"/>
    <cellStyle name="Nota 3 6 2" xfId="2495" xr:uid="{00000000-0005-0000-0000-00006B380000}"/>
    <cellStyle name="Nota 3 6 2 2" xfId="5091" xr:uid="{00000000-0005-0000-0000-00006C380000}"/>
    <cellStyle name="Nota 3 6 2 3" xfId="7670" xr:uid="{00000000-0005-0000-0000-00006D380000}"/>
    <cellStyle name="Nota 3 6 2 4" xfId="10247" xr:uid="{00000000-0005-0000-0000-00006E380000}"/>
    <cellStyle name="Nota 3 6 2 5" xfId="12825" xr:uid="{00000000-0005-0000-0000-00006F380000}"/>
    <cellStyle name="Nota 3 6 2 6" xfId="15446" xr:uid="{00000000-0005-0000-0000-000070380000}"/>
    <cellStyle name="Nota 3 6 3" xfId="2496" xr:uid="{00000000-0005-0000-0000-000071380000}"/>
    <cellStyle name="Nota 3 6 3 2" xfId="5092" xr:uid="{00000000-0005-0000-0000-000072380000}"/>
    <cellStyle name="Nota 3 6 3 3" xfId="7671" xr:uid="{00000000-0005-0000-0000-000073380000}"/>
    <cellStyle name="Nota 3 6 3 4" xfId="10248" xr:uid="{00000000-0005-0000-0000-000074380000}"/>
    <cellStyle name="Nota 3 6 3 5" xfId="12826" xr:uid="{00000000-0005-0000-0000-000075380000}"/>
    <cellStyle name="Nota 3 6 3 6" xfId="15447" xr:uid="{00000000-0005-0000-0000-000076380000}"/>
    <cellStyle name="Nota 3 6 4" xfId="2497" xr:uid="{00000000-0005-0000-0000-000077380000}"/>
    <cellStyle name="Nota 3 6 4 2" xfId="5093" xr:uid="{00000000-0005-0000-0000-000078380000}"/>
    <cellStyle name="Nota 3 6 4 3" xfId="7672" xr:uid="{00000000-0005-0000-0000-000079380000}"/>
    <cellStyle name="Nota 3 6 4 4" xfId="10249" xr:uid="{00000000-0005-0000-0000-00007A380000}"/>
    <cellStyle name="Nota 3 6 4 5" xfId="12827" xr:uid="{00000000-0005-0000-0000-00007B380000}"/>
    <cellStyle name="Nota 3 6 4 6" xfId="15448" xr:uid="{00000000-0005-0000-0000-00007C380000}"/>
    <cellStyle name="Nota 3 6 5" xfId="2904" xr:uid="{00000000-0005-0000-0000-00007D380000}"/>
    <cellStyle name="Nota 3 6 6" xfId="5483" xr:uid="{00000000-0005-0000-0000-00007E380000}"/>
    <cellStyle name="Nota 3 6 7" xfId="8060" xr:uid="{00000000-0005-0000-0000-00007F380000}"/>
    <cellStyle name="Nota 3 6 8" xfId="10638" xr:uid="{00000000-0005-0000-0000-000080380000}"/>
    <cellStyle name="Nota 3 6 9" xfId="13259" xr:uid="{00000000-0005-0000-0000-000081380000}"/>
    <cellStyle name="Nota 3 7" xfId="524" xr:uid="{00000000-0005-0000-0000-000082380000}"/>
    <cellStyle name="Nota 3 7 2" xfId="2498" xr:uid="{00000000-0005-0000-0000-000083380000}"/>
    <cellStyle name="Nota 3 7 2 2" xfId="5094" xr:uid="{00000000-0005-0000-0000-000084380000}"/>
    <cellStyle name="Nota 3 7 2 3" xfId="7673" xr:uid="{00000000-0005-0000-0000-000085380000}"/>
    <cellStyle name="Nota 3 7 2 4" xfId="10250" xr:uid="{00000000-0005-0000-0000-000086380000}"/>
    <cellStyle name="Nota 3 7 2 5" xfId="12828" xr:uid="{00000000-0005-0000-0000-000087380000}"/>
    <cellStyle name="Nota 3 7 2 6" xfId="15449" xr:uid="{00000000-0005-0000-0000-000088380000}"/>
    <cellStyle name="Nota 3 7 3" xfId="2499" xr:uid="{00000000-0005-0000-0000-000089380000}"/>
    <cellStyle name="Nota 3 7 3 2" xfId="5095" xr:uid="{00000000-0005-0000-0000-00008A380000}"/>
    <cellStyle name="Nota 3 7 3 3" xfId="7674" xr:uid="{00000000-0005-0000-0000-00008B380000}"/>
    <cellStyle name="Nota 3 7 3 4" xfId="10251" xr:uid="{00000000-0005-0000-0000-00008C380000}"/>
    <cellStyle name="Nota 3 7 3 5" xfId="12829" xr:uid="{00000000-0005-0000-0000-00008D380000}"/>
    <cellStyle name="Nota 3 7 3 6" xfId="15450" xr:uid="{00000000-0005-0000-0000-00008E380000}"/>
    <cellStyle name="Nota 3 7 4" xfId="2500" xr:uid="{00000000-0005-0000-0000-00008F380000}"/>
    <cellStyle name="Nota 3 7 4 2" xfId="5096" xr:uid="{00000000-0005-0000-0000-000090380000}"/>
    <cellStyle name="Nota 3 7 4 3" xfId="7675" xr:uid="{00000000-0005-0000-0000-000091380000}"/>
    <cellStyle name="Nota 3 7 4 4" xfId="10252" xr:uid="{00000000-0005-0000-0000-000092380000}"/>
    <cellStyle name="Nota 3 7 4 5" xfId="12830" xr:uid="{00000000-0005-0000-0000-000093380000}"/>
    <cellStyle name="Nota 3 7 4 6" xfId="15451" xr:uid="{00000000-0005-0000-0000-000094380000}"/>
    <cellStyle name="Nota 3 7 5" xfId="3125" xr:uid="{00000000-0005-0000-0000-000095380000}"/>
    <cellStyle name="Nota 3 7 6" xfId="5704" xr:uid="{00000000-0005-0000-0000-000096380000}"/>
    <cellStyle name="Nota 3 7 7" xfId="8281" xr:uid="{00000000-0005-0000-0000-000097380000}"/>
    <cellStyle name="Nota 3 7 8" xfId="10859" xr:uid="{00000000-0005-0000-0000-000098380000}"/>
    <cellStyle name="Nota 3 7 9" xfId="13480" xr:uid="{00000000-0005-0000-0000-000099380000}"/>
    <cellStyle name="Nota 3 8" xfId="2501" xr:uid="{00000000-0005-0000-0000-00009A380000}"/>
    <cellStyle name="Nota 3 8 2" xfId="5097" xr:uid="{00000000-0005-0000-0000-00009B380000}"/>
    <cellStyle name="Nota 3 8 3" xfId="7676" xr:uid="{00000000-0005-0000-0000-00009C380000}"/>
    <cellStyle name="Nota 3 8 4" xfId="10253" xr:uid="{00000000-0005-0000-0000-00009D380000}"/>
    <cellStyle name="Nota 3 8 5" xfId="12831" xr:uid="{00000000-0005-0000-0000-00009E380000}"/>
    <cellStyle name="Nota 3 8 6" xfId="15452" xr:uid="{00000000-0005-0000-0000-00009F380000}"/>
    <cellStyle name="Nota 3 9" xfId="2502" xr:uid="{00000000-0005-0000-0000-0000A0380000}"/>
    <cellStyle name="Nota 3 9 2" xfId="5098" xr:uid="{00000000-0005-0000-0000-0000A1380000}"/>
    <cellStyle name="Nota 3 9 3" xfId="7677" xr:uid="{00000000-0005-0000-0000-0000A2380000}"/>
    <cellStyle name="Nota 3 9 4" xfId="10254" xr:uid="{00000000-0005-0000-0000-0000A3380000}"/>
    <cellStyle name="Nota 3 9 5" xfId="12832" xr:uid="{00000000-0005-0000-0000-0000A4380000}"/>
    <cellStyle name="Nota 3 9 6" xfId="15453" xr:uid="{00000000-0005-0000-0000-0000A5380000}"/>
    <cellStyle name="Nota 4" xfId="79" xr:uid="{00000000-0005-0000-0000-0000A6380000}"/>
    <cellStyle name="Nota 4 10" xfId="2503" xr:uid="{00000000-0005-0000-0000-0000A7380000}"/>
    <cellStyle name="Nota 4 10 2" xfId="5099" xr:uid="{00000000-0005-0000-0000-0000A8380000}"/>
    <cellStyle name="Nota 4 10 3" xfId="7678" xr:uid="{00000000-0005-0000-0000-0000A9380000}"/>
    <cellStyle name="Nota 4 10 4" xfId="10255" xr:uid="{00000000-0005-0000-0000-0000AA380000}"/>
    <cellStyle name="Nota 4 10 5" xfId="12833" xr:uid="{00000000-0005-0000-0000-0000AB380000}"/>
    <cellStyle name="Nota 4 10 6" xfId="15454" xr:uid="{00000000-0005-0000-0000-0000AC380000}"/>
    <cellStyle name="Nota 4 11" xfId="2685" xr:uid="{00000000-0005-0000-0000-0000AD380000}"/>
    <cellStyle name="Nota 4 12" xfId="5264" xr:uid="{00000000-0005-0000-0000-0000AE380000}"/>
    <cellStyle name="Nota 4 13" xfId="7841" xr:uid="{00000000-0005-0000-0000-0000AF380000}"/>
    <cellStyle name="Nota 4 14" xfId="10419" xr:uid="{00000000-0005-0000-0000-0000B0380000}"/>
    <cellStyle name="Nota 4 15" xfId="13040" xr:uid="{00000000-0005-0000-0000-0000B1380000}"/>
    <cellStyle name="Nota 4 2" xfId="154" xr:uid="{00000000-0005-0000-0000-0000B2380000}"/>
    <cellStyle name="Nota 4 2 10" xfId="7911" xr:uid="{00000000-0005-0000-0000-0000B3380000}"/>
    <cellStyle name="Nota 4 2 11" xfId="10489" xr:uid="{00000000-0005-0000-0000-0000B4380000}"/>
    <cellStyle name="Nota 4 2 12" xfId="13110" xr:uid="{00000000-0005-0000-0000-0000B5380000}"/>
    <cellStyle name="Nota 4 2 2" xfId="250" xr:uid="{00000000-0005-0000-0000-0000B6380000}"/>
    <cellStyle name="Nota 4 2 2 10" xfId="10585" xr:uid="{00000000-0005-0000-0000-0000B7380000}"/>
    <cellStyle name="Nota 4 2 2 11" xfId="13206" xr:uid="{00000000-0005-0000-0000-0000B8380000}"/>
    <cellStyle name="Nota 4 2 2 2" xfId="471" xr:uid="{00000000-0005-0000-0000-0000B9380000}"/>
    <cellStyle name="Nota 4 2 2 2 2" xfId="2504" xr:uid="{00000000-0005-0000-0000-0000BA380000}"/>
    <cellStyle name="Nota 4 2 2 2 2 2" xfId="5100" xr:uid="{00000000-0005-0000-0000-0000BB380000}"/>
    <cellStyle name="Nota 4 2 2 2 2 3" xfId="7679" xr:uid="{00000000-0005-0000-0000-0000BC380000}"/>
    <cellStyle name="Nota 4 2 2 2 2 4" xfId="10256" xr:uid="{00000000-0005-0000-0000-0000BD380000}"/>
    <cellStyle name="Nota 4 2 2 2 2 5" xfId="12834" xr:uid="{00000000-0005-0000-0000-0000BE380000}"/>
    <cellStyle name="Nota 4 2 2 2 2 6" xfId="15455" xr:uid="{00000000-0005-0000-0000-0000BF380000}"/>
    <cellStyle name="Nota 4 2 2 2 3" xfId="2505" xr:uid="{00000000-0005-0000-0000-0000C0380000}"/>
    <cellStyle name="Nota 4 2 2 2 3 2" xfId="5101" xr:uid="{00000000-0005-0000-0000-0000C1380000}"/>
    <cellStyle name="Nota 4 2 2 2 3 3" xfId="7680" xr:uid="{00000000-0005-0000-0000-0000C2380000}"/>
    <cellStyle name="Nota 4 2 2 2 3 4" xfId="10257" xr:uid="{00000000-0005-0000-0000-0000C3380000}"/>
    <cellStyle name="Nota 4 2 2 2 3 5" xfId="12835" xr:uid="{00000000-0005-0000-0000-0000C4380000}"/>
    <cellStyle name="Nota 4 2 2 2 3 6" xfId="15456" xr:uid="{00000000-0005-0000-0000-0000C5380000}"/>
    <cellStyle name="Nota 4 2 2 2 4" xfId="2506" xr:uid="{00000000-0005-0000-0000-0000C6380000}"/>
    <cellStyle name="Nota 4 2 2 2 4 2" xfId="5102" xr:uid="{00000000-0005-0000-0000-0000C7380000}"/>
    <cellStyle name="Nota 4 2 2 2 4 3" xfId="7681" xr:uid="{00000000-0005-0000-0000-0000C8380000}"/>
    <cellStyle name="Nota 4 2 2 2 4 4" xfId="10258" xr:uid="{00000000-0005-0000-0000-0000C9380000}"/>
    <cellStyle name="Nota 4 2 2 2 4 5" xfId="12836" xr:uid="{00000000-0005-0000-0000-0000CA380000}"/>
    <cellStyle name="Nota 4 2 2 2 4 6" xfId="15457" xr:uid="{00000000-0005-0000-0000-0000CB380000}"/>
    <cellStyle name="Nota 4 2 2 2 5" xfId="3072" xr:uid="{00000000-0005-0000-0000-0000CC380000}"/>
    <cellStyle name="Nota 4 2 2 2 6" xfId="5651" xr:uid="{00000000-0005-0000-0000-0000CD380000}"/>
    <cellStyle name="Nota 4 2 2 2 7" xfId="8228" xr:uid="{00000000-0005-0000-0000-0000CE380000}"/>
    <cellStyle name="Nota 4 2 2 2 8" xfId="10806" xr:uid="{00000000-0005-0000-0000-0000CF380000}"/>
    <cellStyle name="Nota 4 2 2 2 9" xfId="13427" xr:uid="{00000000-0005-0000-0000-0000D0380000}"/>
    <cellStyle name="Nota 4 2 2 3" xfId="692" xr:uid="{00000000-0005-0000-0000-0000D1380000}"/>
    <cellStyle name="Nota 4 2 2 3 2" xfId="2507" xr:uid="{00000000-0005-0000-0000-0000D2380000}"/>
    <cellStyle name="Nota 4 2 2 3 2 2" xfId="5103" xr:uid="{00000000-0005-0000-0000-0000D3380000}"/>
    <cellStyle name="Nota 4 2 2 3 2 3" xfId="7682" xr:uid="{00000000-0005-0000-0000-0000D4380000}"/>
    <cellStyle name="Nota 4 2 2 3 2 4" xfId="10259" xr:uid="{00000000-0005-0000-0000-0000D5380000}"/>
    <cellStyle name="Nota 4 2 2 3 2 5" xfId="12837" xr:uid="{00000000-0005-0000-0000-0000D6380000}"/>
    <cellStyle name="Nota 4 2 2 3 2 6" xfId="15458" xr:uid="{00000000-0005-0000-0000-0000D7380000}"/>
    <cellStyle name="Nota 4 2 2 3 3" xfId="2508" xr:uid="{00000000-0005-0000-0000-0000D8380000}"/>
    <cellStyle name="Nota 4 2 2 3 3 2" xfId="5104" xr:uid="{00000000-0005-0000-0000-0000D9380000}"/>
    <cellStyle name="Nota 4 2 2 3 3 3" xfId="7683" xr:uid="{00000000-0005-0000-0000-0000DA380000}"/>
    <cellStyle name="Nota 4 2 2 3 3 4" xfId="10260" xr:uid="{00000000-0005-0000-0000-0000DB380000}"/>
    <cellStyle name="Nota 4 2 2 3 3 5" xfId="12838" xr:uid="{00000000-0005-0000-0000-0000DC380000}"/>
    <cellStyle name="Nota 4 2 2 3 3 6" xfId="15459" xr:uid="{00000000-0005-0000-0000-0000DD380000}"/>
    <cellStyle name="Nota 4 2 2 3 4" xfId="3293" xr:uid="{00000000-0005-0000-0000-0000DE380000}"/>
    <cellStyle name="Nota 4 2 2 3 5" xfId="5872" xr:uid="{00000000-0005-0000-0000-0000DF380000}"/>
    <cellStyle name="Nota 4 2 2 3 6" xfId="8449" xr:uid="{00000000-0005-0000-0000-0000E0380000}"/>
    <cellStyle name="Nota 4 2 2 3 7" xfId="11027" xr:uid="{00000000-0005-0000-0000-0000E1380000}"/>
    <cellStyle name="Nota 4 2 2 3 8" xfId="13648" xr:uid="{00000000-0005-0000-0000-0000E2380000}"/>
    <cellStyle name="Nota 4 2 2 4" xfId="2509" xr:uid="{00000000-0005-0000-0000-0000E3380000}"/>
    <cellStyle name="Nota 4 2 2 4 2" xfId="5105" xr:uid="{00000000-0005-0000-0000-0000E4380000}"/>
    <cellStyle name="Nota 4 2 2 4 3" xfId="7684" xr:uid="{00000000-0005-0000-0000-0000E5380000}"/>
    <cellStyle name="Nota 4 2 2 4 4" xfId="10261" xr:uid="{00000000-0005-0000-0000-0000E6380000}"/>
    <cellStyle name="Nota 4 2 2 4 5" xfId="12839" xr:uid="{00000000-0005-0000-0000-0000E7380000}"/>
    <cellStyle name="Nota 4 2 2 4 6" xfId="15460" xr:uid="{00000000-0005-0000-0000-0000E8380000}"/>
    <cellStyle name="Nota 4 2 2 5" xfId="2510" xr:uid="{00000000-0005-0000-0000-0000E9380000}"/>
    <cellStyle name="Nota 4 2 2 5 2" xfId="5106" xr:uid="{00000000-0005-0000-0000-0000EA380000}"/>
    <cellStyle name="Nota 4 2 2 5 3" xfId="7685" xr:uid="{00000000-0005-0000-0000-0000EB380000}"/>
    <cellStyle name="Nota 4 2 2 5 4" xfId="10262" xr:uid="{00000000-0005-0000-0000-0000EC380000}"/>
    <cellStyle name="Nota 4 2 2 5 5" xfId="12840" xr:uid="{00000000-0005-0000-0000-0000ED380000}"/>
    <cellStyle name="Nota 4 2 2 5 6" xfId="15461" xr:uid="{00000000-0005-0000-0000-0000EE380000}"/>
    <cellStyle name="Nota 4 2 2 6" xfId="2511" xr:uid="{00000000-0005-0000-0000-0000EF380000}"/>
    <cellStyle name="Nota 4 2 2 6 2" xfId="5107" xr:uid="{00000000-0005-0000-0000-0000F0380000}"/>
    <cellStyle name="Nota 4 2 2 6 3" xfId="7686" xr:uid="{00000000-0005-0000-0000-0000F1380000}"/>
    <cellStyle name="Nota 4 2 2 6 4" xfId="10263" xr:uid="{00000000-0005-0000-0000-0000F2380000}"/>
    <cellStyle name="Nota 4 2 2 6 5" xfId="12841" xr:uid="{00000000-0005-0000-0000-0000F3380000}"/>
    <cellStyle name="Nota 4 2 2 6 6" xfId="15462" xr:uid="{00000000-0005-0000-0000-0000F4380000}"/>
    <cellStyle name="Nota 4 2 2 7" xfId="2851" xr:uid="{00000000-0005-0000-0000-0000F5380000}"/>
    <cellStyle name="Nota 4 2 2 8" xfId="5430" xr:uid="{00000000-0005-0000-0000-0000F6380000}"/>
    <cellStyle name="Nota 4 2 2 9" xfId="8007" xr:uid="{00000000-0005-0000-0000-0000F7380000}"/>
    <cellStyle name="Nota 4 2 3" xfId="376" xr:uid="{00000000-0005-0000-0000-0000F8380000}"/>
    <cellStyle name="Nota 4 2 3 2" xfId="2512" xr:uid="{00000000-0005-0000-0000-0000F9380000}"/>
    <cellStyle name="Nota 4 2 3 2 2" xfId="5108" xr:uid="{00000000-0005-0000-0000-0000FA380000}"/>
    <cellStyle name="Nota 4 2 3 2 3" xfId="7687" xr:uid="{00000000-0005-0000-0000-0000FB380000}"/>
    <cellStyle name="Nota 4 2 3 2 4" xfId="10264" xr:uid="{00000000-0005-0000-0000-0000FC380000}"/>
    <cellStyle name="Nota 4 2 3 2 5" xfId="12842" xr:uid="{00000000-0005-0000-0000-0000FD380000}"/>
    <cellStyle name="Nota 4 2 3 2 6" xfId="15463" xr:uid="{00000000-0005-0000-0000-0000FE380000}"/>
    <cellStyle name="Nota 4 2 3 3" xfId="2513" xr:uid="{00000000-0005-0000-0000-0000FF380000}"/>
    <cellStyle name="Nota 4 2 3 3 2" xfId="5109" xr:uid="{00000000-0005-0000-0000-000000390000}"/>
    <cellStyle name="Nota 4 2 3 3 3" xfId="7688" xr:uid="{00000000-0005-0000-0000-000001390000}"/>
    <cellStyle name="Nota 4 2 3 3 4" xfId="10265" xr:uid="{00000000-0005-0000-0000-000002390000}"/>
    <cellStyle name="Nota 4 2 3 3 5" xfId="12843" xr:uid="{00000000-0005-0000-0000-000003390000}"/>
    <cellStyle name="Nota 4 2 3 3 6" xfId="15464" xr:uid="{00000000-0005-0000-0000-000004390000}"/>
    <cellStyle name="Nota 4 2 3 4" xfId="2514" xr:uid="{00000000-0005-0000-0000-000005390000}"/>
    <cellStyle name="Nota 4 2 3 4 2" xfId="5110" xr:uid="{00000000-0005-0000-0000-000006390000}"/>
    <cellStyle name="Nota 4 2 3 4 3" xfId="7689" xr:uid="{00000000-0005-0000-0000-000007390000}"/>
    <cellStyle name="Nota 4 2 3 4 4" xfId="10266" xr:uid="{00000000-0005-0000-0000-000008390000}"/>
    <cellStyle name="Nota 4 2 3 4 5" xfId="12844" xr:uid="{00000000-0005-0000-0000-000009390000}"/>
    <cellStyle name="Nota 4 2 3 4 6" xfId="15465" xr:uid="{00000000-0005-0000-0000-00000A390000}"/>
    <cellStyle name="Nota 4 2 3 5" xfId="2977" xr:uid="{00000000-0005-0000-0000-00000B390000}"/>
    <cellStyle name="Nota 4 2 3 6" xfId="5556" xr:uid="{00000000-0005-0000-0000-00000C390000}"/>
    <cellStyle name="Nota 4 2 3 7" xfId="8133" xr:uid="{00000000-0005-0000-0000-00000D390000}"/>
    <cellStyle name="Nota 4 2 3 8" xfId="10711" xr:uid="{00000000-0005-0000-0000-00000E390000}"/>
    <cellStyle name="Nota 4 2 3 9" xfId="13332" xr:uid="{00000000-0005-0000-0000-00000F390000}"/>
    <cellStyle name="Nota 4 2 4" xfId="597" xr:uid="{00000000-0005-0000-0000-000010390000}"/>
    <cellStyle name="Nota 4 2 4 2" xfId="2515" xr:uid="{00000000-0005-0000-0000-000011390000}"/>
    <cellStyle name="Nota 4 2 4 2 2" xfId="5111" xr:uid="{00000000-0005-0000-0000-000012390000}"/>
    <cellStyle name="Nota 4 2 4 2 3" xfId="7690" xr:uid="{00000000-0005-0000-0000-000013390000}"/>
    <cellStyle name="Nota 4 2 4 2 4" xfId="10267" xr:uid="{00000000-0005-0000-0000-000014390000}"/>
    <cellStyle name="Nota 4 2 4 2 5" xfId="12845" xr:uid="{00000000-0005-0000-0000-000015390000}"/>
    <cellStyle name="Nota 4 2 4 2 6" xfId="15466" xr:uid="{00000000-0005-0000-0000-000016390000}"/>
    <cellStyle name="Nota 4 2 4 3" xfId="2516" xr:uid="{00000000-0005-0000-0000-000017390000}"/>
    <cellStyle name="Nota 4 2 4 3 2" xfId="5112" xr:uid="{00000000-0005-0000-0000-000018390000}"/>
    <cellStyle name="Nota 4 2 4 3 3" xfId="7691" xr:uid="{00000000-0005-0000-0000-000019390000}"/>
    <cellStyle name="Nota 4 2 4 3 4" xfId="10268" xr:uid="{00000000-0005-0000-0000-00001A390000}"/>
    <cellStyle name="Nota 4 2 4 3 5" xfId="12846" xr:uid="{00000000-0005-0000-0000-00001B390000}"/>
    <cellStyle name="Nota 4 2 4 3 6" xfId="15467" xr:uid="{00000000-0005-0000-0000-00001C390000}"/>
    <cellStyle name="Nota 4 2 4 4" xfId="2517" xr:uid="{00000000-0005-0000-0000-00001D390000}"/>
    <cellStyle name="Nota 4 2 4 4 2" xfId="5113" xr:uid="{00000000-0005-0000-0000-00001E390000}"/>
    <cellStyle name="Nota 4 2 4 4 3" xfId="7692" xr:uid="{00000000-0005-0000-0000-00001F390000}"/>
    <cellStyle name="Nota 4 2 4 4 4" xfId="10269" xr:uid="{00000000-0005-0000-0000-000020390000}"/>
    <cellStyle name="Nota 4 2 4 4 5" xfId="12847" xr:uid="{00000000-0005-0000-0000-000021390000}"/>
    <cellStyle name="Nota 4 2 4 4 6" xfId="15468" xr:uid="{00000000-0005-0000-0000-000022390000}"/>
    <cellStyle name="Nota 4 2 4 5" xfId="3198" xr:uid="{00000000-0005-0000-0000-000023390000}"/>
    <cellStyle name="Nota 4 2 4 6" xfId="5777" xr:uid="{00000000-0005-0000-0000-000024390000}"/>
    <cellStyle name="Nota 4 2 4 7" xfId="8354" xr:uid="{00000000-0005-0000-0000-000025390000}"/>
    <cellStyle name="Nota 4 2 4 8" xfId="10932" xr:uid="{00000000-0005-0000-0000-000026390000}"/>
    <cellStyle name="Nota 4 2 4 9" xfId="13553" xr:uid="{00000000-0005-0000-0000-000027390000}"/>
    <cellStyle name="Nota 4 2 5" xfId="2518" xr:uid="{00000000-0005-0000-0000-000028390000}"/>
    <cellStyle name="Nota 4 2 5 2" xfId="5114" xr:uid="{00000000-0005-0000-0000-000029390000}"/>
    <cellStyle name="Nota 4 2 5 3" xfId="7693" xr:uid="{00000000-0005-0000-0000-00002A390000}"/>
    <cellStyle name="Nota 4 2 5 4" xfId="10270" xr:uid="{00000000-0005-0000-0000-00002B390000}"/>
    <cellStyle name="Nota 4 2 5 5" xfId="12848" xr:uid="{00000000-0005-0000-0000-00002C390000}"/>
    <cellStyle name="Nota 4 2 5 6" xfId="15469" xr:uid="{00000000-0005-0000-0000-00002D390000}"/>
    <cellStyle name="Nota 4 2 6" xfId="2519" xr:uid="{00000000-0005-0000-0000-00002E390000}"/>
    <cellStyle name="Nota 4 2 6 2" xfId="5115" xr:uid="{00000000-0005-0000-0000-00002F390000}"/>
    <cellStyle name="Nota 4 2 6 3" xfId="7694" xr:uid="{00000000-0005-0000-0000-000030390000}"/>
    <cellStyle name="Nota 4 2 6 4" xfId="10271" xr:uid="{00000000-0005-0000-0000-000031390000}"/>
    <cellStyle name="Nota 4 2 6 5" xfId="12849" xr:uid="{00000000-0005-0000-0000-000032390000}"/>
    <cellStyle name="Nota 4 2 6 6" xfId="15470" xr:uid="{00000000-0005-0000-0000-000033390000}"/>
    <cellStyle name="Nota 4 2 7" xfId="2520" xr:uid="{00000000-0005-0000-0000-000034390000}"/>
    <cellStyle name="Nota 4 2 7 2" xfId="5116" xr:uid="{00000000-0005-0000-0000-000035390000}"/>
    <cellStyle name="Nota 4 2 7 3" xfId="7695" xr:uid="{00000000-0005-0000-0000-000036390000}"/>
    <cellStyle name="Nota 4 2 7 4" xfId="10272" xr:uid="{00000000-0005-0000-0000-000037390000}"/>
    <cellStyle name="Nota 4 2 7 5" xfId="12850" xr:uid="{00000000-0005-0000-0000-000038390000}"/>
    <cellStyle name="Nota 4 2 7 6" xfId="15471" xr:uid="{00000000-0005-0000-0000-000039390000}"/>
    <cellStyle name="Nota 4 2 8" xfId="2755" xr:uid="{00000000-0005-0000-0000-00003A390000}"/>
    <cellStyle name="Nota 4 2 9" xfId="5334" xr:uid="{00000000-0005-0000-0000-00003B390000}"/>
    <cellStyle name="Nota 4 3" xfId="178" xr:uid="{00000000-0005-0000-0000-00003C390000}"/>
    <cellStyle name="Nota 4 3 10" xfId="7935" xr:uid="{00000000-0005-0000-0000-00003D390000}"/>
    <cellStyle name="Nota 4 3 11" xfId="10513" xr:uid="{00000000-0005-0000-0000-00003E390000}"/>
    <cellStyle name="Nota 4 3 12" xfId="13134" xr:uid="{00000000-0005-0000-0000-00003F390000}"/>
    <cellStyle name="Nota 4 3 2" xfId="274" xr:uid="{00000000-0005-0000-0000-000040390000}"/>
    <cellStyle name="Nota 4 3 2 10" xfId="10609" xr:uid="{00000000-0005-0000-0000-000041390000}"/>
    <cellStyle name="Nota 4 3 2 11" xfId="13230" xr:uid="{00000000-0005-0000-0000-000042390000}"/>
    <cellStyle name="Nota 4 3 2 2" xfId="495" xr:uid="{00000000-0005-0000-0000-000043390000}"/>
    <cellStyle name="Nota 4 3 2 2 2" xfId="2521" xr:uid="{00000000-0005-0000-0000-000044390000}"/>
    <cellStyle name="Nota 4 3 2 2 2 2" xfId="5117" xr:uid="{00000000-0005-0000-0000-000045390000}"/>
    <cellStyle name="Nota 4 3 2 2 2 3" xfId="7696" xr:uid="{00000000-0005-0000-0000-000046390000}"/>
    <cellStyle name="Nota 4 3 2 2 2 4" xfId="10273" xr:uid="{00000000-0005-0000-0000-000047390000}"/>
    <cellStyle name="Nota 4 3 2 2 2 5" xfId="12851" xr:uid="{00000000-0005-0000-0000-000048390000}"/>
    <cellStyle name="Nota 4 3 2 2 2 6" xfId="15472" xr:uid="{00000000-0005-0000-0000-000049390000}"/>
    <cellStyle name="Nota 4 3 2 2 3" xfId="2522" xr:uid="{00000000-0005-0000-0000-00004A390000}"/>
    <cellStyle name="Nota 4 3 2 2 3 2" xfId="5118" xr:uid="{00000000-0005-0000-0000-00004B390000}"/>
    <cellStyle name="Nota 4 3 2 2 3 3" xfId="7697" xr:uid="{00000000-0005-0000-0000-00004C390000}"/>
    <cellStyle name="Nota 4 3 2 2 3 4" xfId="10274" xr:uid="{00000000-0005-0000-0000-00004D390000}"/>
    <cellStyle name="Nota 4 3 2 2 3 5" xfId="12852" xr:uid="{00000000-0005-0000-0000-00004E390000}"/>
    <cellStyle name="Nota 4 3 2 2 3 6" xfId="15473" xr:uid="{00000000-0005-0000-0000-00004F390000}"/>
    <cellStyle name="Nota 4 3 2 2 4" xfId="2523" xr:uid="{00000000-0005-0000-0000-000050390000}"/>
    <cellStyle name="Nota 4 3 2 2 4 2" xfId="5119" xr:uid="{00000000-0005-0000-0000-000051390000}"/>
    <cellStyle name="Nota 4 3 2 2 4 3" xfId="7698" xr:uid="{00000000-0005-0000-0000-000052390000}"/>
    <cellStyle name="Nota 4 3 2 2 4 4" xfId="10275" xr:uid="{00000000-0005-0000-0000-000053390000}"/>
    <cellStyle name="Nota 4 3 2 2 4 5" xfId="12853" xr:uid="{00000000-0005-0000-0000-000054390000}"/>
    <cellStyle name="Nota 4 3 2 2 4 6" xfId="15474" xr:uid="{00000000-0005-0000-0000-000055390000}"/>
    <cellStyle name="Nota 4 3 2 2 5" xfId="3096" xr:uid="{00000000-0005-0000-0000-000056390000}"/>
    <cellStyle name="Nota 4 3 2 2 6" xfId="5675" xr:uid="{00000000-0005-0000-0000-000057390000}"/>
    <cellStyle name="Nota 4 3 2 2 7" xfId="8252" xr:uid="{00000000-0005-0000-0000-000058390000}"/>
    <cellStyle name="Nota 4 3 2 2 8" xfId="10830" xr:uid="{00000000-0005-0000-0000-000059390000}"/>
    <cellStyle name="Nota 4 3 2 2 9" xfId="13451" xr:uid="{00000000-0005-0000-0000-00005A390000}"/>
    <cellStyle name="Nota 4 3 2 3" xfId="716" xr:uid="{00000000-0005-0000-0000-00005B390000}"/>
    <cellStyle name="Nota 4 3 2 3 2" xfId="2524" xr:uid="{00000000-0005-0000-0000-00005C390000}"/>
    <cellStyle name="Nota 4 3 2 3 2 2" xfId="5120" xr:uid="{00000000-0005-0000-0000-00005D390000}"/>
    <cellStyle name="Nota 4 3 2 3 2 3" xfId="7699" xr:uid="{00000000-0005-0000-0000-00005E390000}"/>
    <cellStyle name="Nota 4 3 2 3 2 4" xfId="10276" xr:uid="{00000000-0005-0000-0000-00005F390000}"/>
    <cellStyle name="Nota 4 3 2 3 2 5" xfId="12854" xr:uid="{00000000-0005-0000-0000-000060390000}"/>
    <cellStyle name="Nota 4 3 2 3 2 6" xfId="15475" xr:uid="{00000000-0005-0000-0000-000061390000}"/>
    <cellStyle name="Nota 4 3 2 3 3" xfId="2525" xr:uid="{00000000-0005-0000-0000-000062390000}"/>
    <cellStyle name="Nota 4 3 2 3 3 2" xfId="5121" xr:uid="{00000000-0005-0000-0000-000063390000}"/>
    <cellStyle name="Nota 4 3 2 3 3 3" xfId="7700" xr:uid="{00000000-0005-0000-0000-000064390000}"/>
    <cellStyle name="Nota 4 3 2 3 3 4" xfId="10277" xr:uid="{00000000-0005-0000-0000-000065390000}"/>
    <cellStyle name="Nota 4 3 2 3 3 5" xfId="12855" xr:uid="{00000000-0005-0000-0000-000066390000}"/>
    <cellStyle name="Nota 4 3 2 3 3 6" xfId="15476" xr:uid="{00000000-0005-0000-0000-000067390000}"/>
    <cellStyle name="Nota 4 3 2 3 4" xfId="3317" xr:uid="{00000000-0005-0000-0000-000068390000}"/>
    <cellStyle name="Nota 4 3 2 3 5" xfId="5896" xr:uid="{00000000-0005-0000-0000-000069390000}"/>
    <cellStyle name="Nota 4 3 2 3 6" xfId="8473" xr:uid="{00000000-0005-0000-0000-00006A390000}"/>
    <cellStyle name="Nota 4 3 2 3 7" xfId="11051" xr:uid="{00000000-0005-0000-0000-00006B390000}"/>
    <cellStyle name="Nota 4 3 2 3 8" xfId="13672" xr:uid="{00000000-0005-0000-0000-00006C390000}"/>
    <cellStyle name="Nota 4 3 2 4" xfId="2526" xr:uid="{00000000-0005-0000-0000-00006D390000}"/>
    <cellStyle name="Nota 4 3 2 4 2" xfId="5122" xr:uid="{00000000-0005-0000-0000-00006E390000}"/>
    <cellStyle name="Nota 4 3 2 4 3" xfId="7701" xr:uid="{00000000-0005-0000-0000-00006F390000}"/>
    <cellStyle name="Nota 4 3 2 4 4" xfId="10278" xr:uid="{00000000-0005-0000-0000-000070390000}"/>
    <cellStyle name="Nota 4 3 2 4 5" xfId="12856" xr:uid="{00000000-0005-0000-0000-000071390000}"/>
    <cellStyle name="Nota 4 3 2 4 6" xfId="15477" xr:uid="{00000000-0005-0000-0000-000072390000}"/>
    <cellStyle name="Nota 4 3 2 5" xfId="2527" xr:uid="{00000000-0005-0000-0000-000073390000}"/>
    <cellStyle name="Nota 4 3 2 5 2" xfId="5123" xr:uid="{00000000-0005-0000-0000-000074390000}"/>
    <cellStyle name="Nota 4 3 2 5 3" xfId="7702" xr:uid="{00000000-0005-0000-0000-000075390000}"/>
    <cellStyle name="Nota 4 3 2 5 4" xfId="10279" xr:uid="{00000000-0005-0000-0000-000076390000}"/>
    <cellStyle name="Nota 4 3 2 5 5" xfId="12857" xr:uid="{00000000-0005-0000-0000-000077390000}"/>
    <cellStyle name="Nota 4 3 2 5 6" xfId="15478" xr:uid="{00000000-0005-0000-0000-000078390000}"/>
    <cellStyle name="Nota 4 3 2 6" xfId="2528" xr:uid="{00000000-0005-0000-0000-000079390000}"/>
    <cellStyle name="Nota 4 3 2 6 2" xfId="5124" xr:uid="{00000000-0005-0000-0000-00007A390000}"/>
    <cellStyle name="Nota 4 3 2 6 3" xfId="7703" xr:uid="{00000000-0005-0000-0000-00007B390000}"/>
    <cellStyle name="Nota 4 3 2 6 4" xfId="10280" xr:uid="{00000000-0005-0000-0000-00007C390000}"/>
    <cellStyle name="Nota 4 3 2 6 5" xfId="12858" xr:uid="{00000000-0005-0000-0000-00007D390000}"/>
    <cellStyle name="Nota 4 3 2 6 6" xfId="15479" xr:uid="{00000000-0005-0000-0000-00007E390000}"/>
    <cellStyle name="Nota 4 3 2 7" xfId="2875" xr:uid="{00000000-0005-0000-0000-00007F390000}"/>
    <cellStyle name="Nota 4 3 2 8" xfId="5454" xr:uid="{00000000-0005-0000-0000-000080390000}"/>
    <cellStyle name="Nota 4 3 2 9" xfId="8031" xr:uid="{00000000-0005-0000-0000-000081390000}"/>
    <cellStyle name="Nota 4 3 3" xfId="400" xr:uid="{00000000-0005-0000-0000-000082390000}"/>
    <cellStyle name="Nota 4 3 3 2" xfId="2529" xr:uid="{00000000-0005-0000-0000-000083390000}"/>
    <cellStyle name="Nota 4 3 3 2 2" xfId="5125" xr:uid="{00000000-0005-0000-0000-000084390000}"/>
    <cellStyle name="Nota 4 3 3 2 3" xfId="7704" xr:uid="{00000000-0005-0000-0000-000085390000}"/>
    <cellStyle name="Nota 4 3 3 2 4" xfId="10281" xr:uid="{00000000-0005-0000-0000-000086390000}"/>
    <cellStyle name="Nota 4 3 3 2 5" xfId="12859" xr:uid="{00000000-0005-0000-0000-000087390000}"/>
    <cellStyle name="Nota 4 3 3 2 6" xfId="15480" xr:uid="{00000000-0005-0000-0000-000088390000}"/>
    <cellStyle name="Nota 4 3 3 3" xfId="2530" xr:uid="{00000000-0005-0000-0000-000089390000}"/>
    <cellStyle name="Nota 4 3 3 3 2" xfId="5126" xr:uid="{00000000-0005-0000-0000-00008A390000}"/>
    <cellStyle name="Nota 4 3 3 3 3" xfId="7705" xr:uid="{00000000-0005-0000-0000-00008B390000}"/>
    <cellStyle name="Nota 4 3 3 3 4" xfId="10282" xr:uid="{00000000-0005-0000-0000-00008C390000}"/>
    <cellStyle name="Nota 4 3 3 3 5" xfId="12860" xr:uid="{00000000-0005-0000-0000-00008D390000}"/>
    <cellStyle name="Nota 4 3 3 3 6" xfId="15481" xr:uid="{00000000-0005-0000-0000-00008E390000}"/>
    <cellStyle name="Nota 4 3 3 4" xfId="2531" xr:uid="{00000000-0005-0000-0000-00008F390000}"/>
    <cellStyle name="Nota 4 3 3 4 2" xfId="5127" xr:uid="{00000000-0005-0000-0000-000090390000}"/>
    <cellStyle name="Nota 4 3 3 4 3" xfId="7706" xr:uid="{00000000-0005-0000-0000-000091390000}"/>
    <cellStyle name="Nota 4 3 3 4 4" xfId="10283" xr:uid="{00000000-0005-0000-0000-000092390000}"/>
    <cellStyle name="Nota 4 3 3 4 5" xfId="12861" xr:uid="{00000000-0005-0000-0000-000093390000}"/>
    <cellStyle name="Nota 4 3 3 4 6" xfId="15482" xr:uid="{00000000-0005-0000-0000-000094390000}"/>
    <cellStyle name="Nota 4 3 3 5" xfId="3001" xr:uid="{00000000-0005-0000-0000-000095390000}"/>
    <cellStyle name="Nota 4 3 3 6" xfId="5580" xr:uid="{00000000-0005-0000-0000-000096390000}"/>
    <cellStyle name="Nota 4 3 3 7" xfId="8157" xr:uid="{00000000-0005-0000-0000-000097390000}"/>
    <cellStyle name="Nota 4 3 3 8" xfId="10735" xr:uid="{00000000-0005-0000-0000-000098390000}"/>
    <cellStyle name="Nota 4 3 3 9" xfId="13356" xr:uid="{00000000-0005-0000-0000-000099390000}"/>
    <cellStyle name="Nota 4 3 4" xfId="621" xr:uid="{00000000-0005-0000-0000-00009A390000}"/>
    <cellStyle name="Nota 4 3 4 2" xfId="2532" xr:uid="{00000000-0005-0000-0000-00009B390000}"/>
    <cellStyle name="Nota 4 3 4 2 2" xfId="5128" xr:uid="{00000000-0005-0000-0000-00009C390000}"/>
    <cellStyle name="Nota 4 3 4 2 3" xfId="7707" xr:uid="{00000000-0005-0000-0000-00009D390000}"/>
    <cellStyle name="Nota 4 3 4 2 4" xfId="10284" xr:uid="{00000000-0005-0000-0000-00009E390000}"/>
    <cellStyle name="Nota 4 3 4 2 5" xfId="12862" xr:uid="{00000000-0005-0000-0000-00009F390000}"/>
    <cellStyle name="Nota 4 3 4 2 6" xfId="15483" xr:uid="{00000000-0005-0000-0000-0000A0390000}"/>
    <cellStyle name="Nota 4 3 4 3" xfId="2533" xr:uid="{00000000-0005-0000-0000-0000A1390000}"/>
    <cellStyle name="Nota 4 3 4 3 2" xfId="5129" xr:uid="{00000000-0005-0000-0000-0000A2390000}"/>
    <cellStyle name="Nota 4 3 4 3 3" xfId="7708" xr:uid="{00000000-0005-0000-0000-0000A3390000}"/>
    <cellStyle name="Nota 4 3 4 3 4" xfId="10285" xr:uid="{00000000-0005-0000-0000-0000A4390000}"/>
    <cellStyle name="Nota 4 3 4 3 5" xfId="12863" xr:uid="{00000000-0005-0000-0000-0000A5390000}"/>
    <cellStyle name="Nota 4 3 4 3 6" xfId="15484" xr:uid="{00000000-0005-0000-0000-0000A6390000}"/>
    <cellStyle name="Nota 4 3 4 4" xfId="2534" xr:uid="{00000000-0005-0000-0000-0000A7390000}"/>
    <cellStyle name="Nota 4 3 4 4 2" xfId="5130" xr:uid="{00000000-0005-0000-0000-0000A8390000}"/>
    <cellStyle name="Nota 4 3 4 4 3" xfId="7709" xr:uid="{00000000-0005-0000-0000-0000A9390000}"/>
    <cellStyle name="Nota 4 3 4 4 4" xfId="10286" xr:uid="{00000000-0005-0000-0000-0000AA390000}"/>
    <cellStyle name="Nota 4 3 4 4 5" xfId="12864" xr:uid="{00000000-0005-0000-0000-0000AB390000}"/>
    <cellStyle name="Nota 4 3 4 4 6" xfId="15485" xr:uid="{00000000-0005-0000-0000-0000AC390000}"/>
    <cellStyle name="Nota 4 3 4 5" xfId="3222" xr:uid="{00000000-0005-0000-0000-0000AD390000}"/>
    <cellStyle name="Nota 4 3 4 6" xfId="5801" xr:uid="{00000000-0005-0000-0000-0000AE390000}"/>
    <cellStyle name="Nota 4 3 4 7" xfId="8378" xr:uid="{00000000-0005-0000-0000-0000AF390000}"/>
    <cellStyle name="Nota 4 3 4 8" xfId="10956" xr:uid="{00000000-0005-0000-0000-0000B0390000}"/>
    <cellStyle name="Nota 4 3 4 9" xfId="13577" xr:uid="{00000000-0005-0000-0000-0000B1390000}"/>
    <cellStyle name="Nota 4 3 5" xfId="2535" xr:uid="{00000000-0005-0000-0000-0000B2390000}"/>
    <cellStyle name="Nota 4 3 5 2" xfId="5131" xr:uid="{00000000-0005-0000-0000-0000B3390000}"/>
    <cellStyle name="Nota 4 3 5 3" xfId="7710" xr:uid="{00000000-0005-0000-0000-0000B4390000}"/>
    <cellStyle name="Nota 4 3 5 4" xfId="10287" xr:uid="{00000000-0005-0000-0000-0000B5390000}"/>
    <cellStyle name="Nota 4 3 5 5" xfId="12865" xr:uid="{00000000-0005-0000-0000-0000B6390000}"/>
    <cellStyle name="Nota 4 3 5 6" xfId="15486" xr:uid="{00000000-0005-0000-0000-0000B7390000}"/>
    <cellStyle name="Nota 4 3 6" xfId="2536" xr:uid="{00000000-0005-0000-0000-0000B8390000}"/>
    <cellStyle name="Nota 4 3 6 2" xfId="5132" xr:uid="{00000000-0005-0000-0000-0000B9390000}"/>
    <cellStyle name="Nota 4 3 6 3" xfId="7711" xr:uid="{00000000-0005-0000-0000-0000BA390000}"/>
    <cellStyle name="Nota 4 3 6 4" xfId="10288" xr:uid="{00000000-0005-0000-0000-0000BB390000}"/>
    <cellStyle name="Nota 4 3 6 5" xfId="12866" xr:uid="{00000000-0005-0000-0000-0000BC390000}"/>
    <cellStyle name="Nota 4 3 6 6" xfId="15487" xr:uid="{00000000-0005-0000-0000-0000BD390000}"/>
    <cellStyle name="Nota 4 3 7" xfId="2537" xr:uid="{00000000-0005-0000-0000-0000BE390000}"/>
    <cellStyle name="Nota 4 3 7 2" xfId="5133" xr:uid="{00000000-0005-0000-0000-0000BF390000}"/>
    <cellStyle name="Nota 4 3 7 3" xfId="7712" xr:uid="{00000000-0005-0000-0000-0000C0390000}"/>
    <cellStyle name="Nota 4 3 7 4" xfId="10289" xr:uid="{00000000-0005-0000-0000-0000C1390000}"/>
    <cellStyle name="Nota 4 3 7 5" xfId="12867" xr:uid="{00000000-0005-0000-0000-0000C2390000}"/>
    <cellStyle name="Nota 4 3 7 6" xfId="15488" xr:uid="{00000000-0005-0000-0000-0000C3390000}"/>
    <cellStyle name="Nota 4 3 8" xfId="2779" xr:uid="{00000000-0005-0000-0000-0000C4390000}"/>
    <cellStyle name="Nota 4 3 9" xfId="5358" xr:uid="{00000000-0005-0000-0000-0000C5390000}"/>
    <cellStyle name="Nota 4 4" xfId="112" xr:uid="{00000000-0005-0000-0000-0000C6390000}"/>
    <cellStyle name="Nota 4 4 10" xfId="10451" xr:uid="{00000000-0005-0000-0000-0000C7390000}"/>
    <cellStyle name="Nota 4 4 11" xfId="13072" xr:uid="{00000000-0005-0000-0000-0000C8390000}"/>
    <cellStyle name="Nota 4 4 2" xfId="338" xr:uid="{00000000-0005-0000-0000-0000C9390000}"/>
    <cellStyle name="Nota 4 4 2 2" xfId="2538" xr:uid="{00000000-0005-0000-0000-0000CA390000}"/>
    <cellStyle name="Nota 4 4 2 2 2" xfId="5134" xr:uid="{00000000-0005-0000-0000-0000CB390000}"/>
    <cellStyle name="Nota 4 4 2 2 3" xfId="7713" xr:uid="{00000000-0005-0000-0000-0000CC390000}"/>
    <cellStyle name="Nota 4 4 2 2 4" xfId="10290" xr:uid="{00000000-0005-0000-0000-0000CD390000}"/>
    <cellStyle name="Nota 4 4 2 2 5" xfId="12868" xr:uid="{00000000-0005-0000-0000-0000CE390000}"/>
    <cellStyle name="Nota 4 4 2 2 6" xfId="15489" xr:uid="{00000000-0005-0000-0000-0000CF390000}"/>
    <cellStyle name="Nota 4 4 2 3" xfId="2539" xr:uid="{00000000-0005-0000-0000-0000D0390000}"/>
    <cellStyle name="Nota 4 4 2 3 2" xfId="5135" xr:uid="{00000000-0005-0000-0000-0000D1390000}"/>
    <cellStyle name="Nota 4 4 2 3 3" xfId="7714" xr:uid="{00000000-0005-0000-0000-0000D2390000}"/>
    <cellStyle name="Nota 4 4 2 3 4" xfId="10291" xr:uid="{00000000-0005-0000-0000-0000D3390000}"/>
    <cellStyle name="Nota 4 4 2 3 5" xfId="12869" xr:uid="{00000000-0005-0000-0000-0000D4390000}"/>
    <cellStyle name="Nota 4 4 2 3 6" xfId="15490" xr:uid="{00000000-0005-0000-0000-0000D5390000}"/>
    <cellStyle name="Nota 4 4 2 4" xfId="2540" xr:uid="{00000000-0005-0000-0000-0000D6390000}"/>
    <cellStyle name="Nota 4 4 2 4 2" xfId="5136" xr:uid="{00000000-0005-0000-0000-0000D7390000}"/>
    <cellStyle name="Nota 4 4 2 4 3" xfId="7715" xr:uid="{00000000-0005-0000-0000-0000D8390000}"/>
    <cellStyle name="Nota 4 4 2 4 4" xfId="10292" xr:uid="{00000000-0005-0000-0000-0000D9390000}"/>
    <cellStyle name="Nota 4 4 2 4 5" xfId="12870" xr:uid="{00000000-0005-0000-0000-0000DA390000}"/>
    <cellStyle name="Nota 4 4 2 4 6" xfId="15491" xr:uid="{00000000-0005-0000-0000-0000DB390000}"/>
    <cellStyle name="Nota 4 4 2 5" xfId="2939" xr:uid="{00000000-0005-0000-0000-0000DC390000}"/>
    <cellStyle name="Nota 4 4 2 6" xfId="5518" xr:uid="{00000000-0005-0000-0000-0000DD390000}"/>
    <cellStyle name="Nota 4 4 2 7" xfId="8095" xr:uid="{00000000-0005-0000-0000-0000DE390000}"/>
    <cellStyle name="Nota 4 4 2 8" xfId="10673" xr:uid="{00000000-0005-0000-0000-0000DF390000}"/>
    <cellStyle name="Nota 4 4 2 9" xfId="13294" xr:uid="{00000000-0005-0000-0000-0000E0390000}"/>
    <cellStyle name="Nota 4 4 3" xfId="559" xr:uid="{00000000-0005-0000-0000-0000E1390000}"/>
    <cellStyle name="Nota 4 4 3 2" xfId="2541" xr:uid="{00000000-0005-0000-0000-0000E2390000}"/>
    <cellStyle name="Nota 4 4 3 2 2" xfId="5137" xr:uid="{00000000-0005-0000-0000-0000E3390000}"/>
    <cellStyle name="Nota 4 4 3 2 3" xfId="7716" xr:uid="{00000000-0005-0000-0000-0000E4390000}"/>
    <cellStyle name="Nota 4 4 3 2 4" xfId="10293" xr:uid="{00000000-0005-0000-0000-0000E5390000}"/>
    <cellStyle name="Nota 4 4 3 2 5" xfId="12871" xr:uid="{00000000-0005-0000-0000-0000E6390000}"/>
    <cellStyle name="Nota 4 4 3 2 6" xfId="15492" xr:uid="{00000000-0005-0000-0000-0000E7390000}"/>
    <cellStyle name="Nota 4 4 3 3" xfId="2542" xr:uid="{00000000-0005-0000-0000-0000E8390000}"/>
    <cellStyle name="Nota 4 4 3 3 2" xfId="5138" xr:uid="{00000000-0005-0000-0000-0000E9390000}"/>
    <cellStyle name="Nota 4 4 3 3 3" xfId="7717" xr:uid="{00000000-0005-0000-0000-0000EA390000}"/>
    <cellStyle name="Nota 4 4 3 3 4" xfId="10294" xr:uid="{00000000-0005-0000-0000-0000EB390000}"/>
    <cellStyle name="Nota 4 4 3 3 5" xfId="12872" xr:uid="{00000000-0005-0000-0000-0000EC390000}"/>
    <cellStyle name="Nota 4 4 3 3 6" xfId="15493" xr:uid="{00000000-0005-0000-0000-0000ED390000}"/>
    <cellStyle name="Nota 4 4 3 4" xfId="3160" xr:uid="{00000000-0005-0000-0000-0000EE390000}"/>
    <cellStyle name="Nota 4 4 3 5" xfId="5739" xr:uid="{00000000-0005-0000-0000-0000EF390000}"/>
    <cellStyle name="Nota 4 4 3 6" xfId="8316" xr:uid="{00000000-0005-0000-0000-0000F0390000}"/>
    <cellStyle name="Nota 4 4 3 7" xfId="10894" xr:uid="{00000000-0005-0000-0000-0000F1390000}"/>
    <cellStyle name="Nota 4 4 3 8" xfId="13515" xr:uid="{00000000-0005-0000-0000-0000F2390000}"/>
    <cellStyle name="Nota 4 4 4" xfId="2543" xr:uid="{00000000-0005-0000-0000-0000F3390000}"/>
    <cellStyle name="Nota 4 4 4 2" xfId="5139" xr:uid="{00000000-0005-0000-0000-0000F4390000}"/>
    <cellStyle name="Nota 4 4 4 3" xfId="7718" xr:uid="{00000000-0005-0000-0000-0000F5390000}"/>
    <cellStyle name="Nota 4 4 4 4" xfId="10295" xr:uid="{00000000-0005-0000-0000-0000F6390000}"/>
    <cellStyle name="Nota 4 4 4 5" xfId="12873" xr:uid="{00000000-0005-0000-0000-0000F7390000}"/>
    <cellStyle name="Nota 4 4 4 6" xfId="15494" xr:uid="{00000000-0005-0000-0000-0000F8390000}"/>
    <cellStyle name="Nota 4 4 5" xfId="2544" xr:uid="{00000000-0005-0000-0000-0000F9390000}"/>
    <cellStyle name="Nota 4 4 5 2" xfId="5140" xr:uid="{00000000-0005-0000-0000-0000FA390000}"/>
    <cellStyle name="Nota 4 4 5 3" xfId="7719" xr:uid="{00000000-0005-0000-0000-0000FB390000}"/>
    <cellStyle name="Nota 4 4 5 4" xfId="10296" xr:uid="{00000000-0005-0000-0000-0000FC390000}"/>
    <cellStyle name="Nota 4 4 5 5" xfId="12874" xr:uid="{00000000-0005-0000-0000-0000FD390000}"/>
    <cellStyle name="Nota 4 4 5 6" xfId="15495" xr:uid="{00000000-0005-0000-0000-0000FE390000}"/>
    <cellStyle name="Nota 4 4 6" xfId="2545" xr:uid="{00000000-0005-0000-0000-0000FF390000}"/>
    <cellStyle name="Nota 4 4 6 2" xfId="5141" xr:uid="{00000000-0005-0000-0000-0000003A0000}"/>
    <cellStyle name="Nota 4 4 6 3" xfId="7720" xr:uid="{00000000-0005-0000-0000-0000013A0000}"/>
    <cellStyle name="Nota 4 4 6 4" xfId="10297" xr:uid="{00000000-0005-0000-0000-0000023A0000}"/>
    <cellStyle name="Nota 4 4 6 5" xfId="12875" xr:uid="{00000000-0005-0000-0000-0000033A0000}"/>
    <cellStyle name="Nota 4 4 6 6" xfId="15496" xr:uid="{00000000-0005-0000-0000-0000043A0000}"/>
    <cellStyle name="Nota 4 4 7" xfId="2717" xr:uid="{00000000-0005-0000-0000-0000053A0000}"/>
    <cellStyle name="Nota 4 4 8" xfId="5296" xr:uid="{00000000-0005-0000-0000-0000063A0000}"/>
    <cellStyle name="Nota 4 4 9" xfId="7873" xr:uid="{00000000-0005-0000-0000-0000073A0000}"/>
    <cellStyle name="Nota 4 5" xfId="210" xr:uid="{00000000-0005-0000-0000-0000083A0000}"/>
    <cellStyle name="Nota 4 5 10" xfId="10545" xr:uid="{00000000-0005-0000-0000-0000093A0000}"/>
    <cellStyle name="Nota 4 5 11" xfId="13166" xr:uid="{00000000-0005-0000-0000-00000A3A0000}"/>
    <cellStyle name="Nota 4 5 2" xfId="431" xr:uid="{00000000-0005-0000-0000-00000B3A0000}"/>
    <cellStyle name="Nota 4 5 2 2" xfId="2546" xr:uid="{00000000-0005-0000-0000-00000C3A0000}"/>
    <cellStyle name="Nota 4 5 2 2 2" xfId="5142" xr:uid="{00000000-0005-0000-0000-00000D3A0000}"/>
    <cellStyle name="Nota 4 5 2 2 3" xfId="7721" xr:uid="{00000000-0005-0000-0000-00000E3A0000}"/>
    <cellStyle name="Nota 4 5 2 2 4" xfId="10298" xr:uid="{00000000-0005-0000-0000-00000F3A0000}"/>
    <cellStyle name="Nota 4 5 2 2 5" xfId="12876" xr:uid="{00000000-0005-0000-0000-0000103A0000}"/>
    <cellStyle name="Nota 4 5 2 2 6" xfId="15497" xr:uid="{00000000-0005-0000-0000-0000113A0000}"/>
    <cellStyle name="Nota 4 5 2 3" xfId="2547" xr:uid="{00000000-0005-0000-0000-0000123A0000}"/>
    <cellStyle name="Nota 4 5 2 3 2" xfId="5143" xr:uid="{00000000-0005-0000-0000-0000133A0000}"/>
    <cellStyle name="Nota 4 5 2 3 3" xfId="7722" xr:uid="{00000000-0005-0000-0000-0000143A0000}"/>
    <cellStyle name="Nota 4 5 2 3 4" xfId="10299" xr:uid="{00000000-0005-0000-0000-0000153A0000}"/>
    <cellStyle name="Nota 4 5 2 3 5" xfId="12877" xr:uid="{00000000-0005-0000-0000-0000163A0000}"/>
    <cellStyle name="Nota 4 5 2 3 6" xfId="15498" xr:uid="{00000000-0005-0000-0000-0000173A0000}"/>
    <cellStyle name="Nota 4 5 2 4" xfId="2548" xr:uid="{00000000-0005-0000-0000-0000183A0000}"/>
    <cellStyle name="Nota 4 5 2 4 2" xfId="5144" xr:uid="{00000000-0005-0000-0000-0000193A0000}"/>
    <cellStyle name="Nota 4 5 2 4 3" xfId="7723" xr:uid="{00000000-0005-0000-0000-00001A3A0000}"/>
    <cellStyle name="Nota 4 5 2 4 4" xfId="10300" xr:uid="{00000000-0005-0000-0000-00001B3A0000}"/>
    <cellStyle name="Nota 4 5 2 4 5" xfId="12878" xr:uid="{00000000-0005-0000-0000-00001C3A0000}"/>
    <cellStyle name="Nota 4 5 2 4 6" xfId="15499" xr:uid="{00000000-0005-0000-0000-00001D3A0000}"/>
    <cellStyle name="Nota 4 5 2 5" xfId="3032" xr:uid="{00000000-0005-0000-0000-00001E3A0000}"/>
    <cellStyle name="Nota 4 5 2 6" xfId="5611" xr:uid="{00000000-0005-0000-0000-00001F3A0000}"/>
    <cellStyle name="Nota 4 5 2 7" xfId="8188" xr:uid="{00000000-0005-0000-0000-0000203A0000}"/>
    <cellStyle name="Nota 4 5 2 8" xfId="10766" xr:uid="{00000000-0005-0000-0000-0000213A0000}"/>
    <cellStyle name="Nota 4 5 2 9" xfId="13387" xr:uid="{00000000-0005-0000-0000-0000223A0000}"/>
    <cellStyle name="Nota 4 5 3" xfId="652" xr:uid="{00000000-0005-0000-0000-0000233A0000}"/>
    <cellStyle name="Nota 4 5 3 2" xfId="2549" xr:uid="{00000000-0005-0000-0000-0000243A0000}"/>
    <cellStyle name="Nota 4 5 3 2 2" xfId="5145" xr:uid="{00000000-0005-0000-0000-0000253A0000}"/>
    <cellStyle name="Nota 4 5 3 2 3" xfId="7724" xr:uid="{00000000-0005-0000-0000-0000263A0000}"/>
    <cellStyle name="Nota 4 5 3 2 4" xfId="10301" xr:uid="{00000000-0005-0000-0000-0000273A0000}"/>
    <cellStyle name="Nota 4 5 3 2 5" xfId="12879" xr:uid="{00000000-0005-0000-0000-0000283A0000}"/>
    <cellStyle name="Nota 4 5 3 2 6" xfId="15500" xr:uid="{00000000-0005-0000-0000-0000293A0000}"/>
    <cellStyle name="Nota 4 5 3 3" xfId="2550" xr:uid="{00000000-0005-0000-0000-00002A3A0000}"/>
    <cellStyle name="Nota 4 5 3 3 2" xfId="5146" xr:uid="{00000000-0005-0000-0000-00002B3A0000}"/>
    <cellStyle name="Nota 4 5 3 3 3" xfId="7725" xr:uid="{00000000-0005-0000-0000-00002C3A0000}"/>
    <cellStyle name="Nota 4 5 3 3 4" xfId="10302" xr:uid="{00000000-0005-0000-0000-00002D3A0000}"/>
    <cellStyle name="Nota 4 5 3 3 5" xfId="12880" xr:uid="{00000000-0005-0000-0000-00002E3A0000}"/>
    <cellStyle name="Nota 4 5 3 3 6" xfId="15501" xr:uid="{00000000-0005-0000-0000-00002F3A0000}"/>
    <cellStyle name="Nota 4 5 3 4" xfId="3253" xr:uid="{00000000-0005-0000-0000-0000303A0000}"/>
    <cellStyle name="Nota 4 5 3 5" xfId="5832" xr:uid="{00000000-0005-0000-0000-0000313A0000}"/>
    <cellStyle name="Nota 4 5 3 6" xfId="8409" xr:uid="{00000000-0005-0000-0000-0000323A0000}"/>
    <cellStyle name="Nota 4 5 3 7" xfId="10987" xr:uid="{00000000-0005-0000-0000-0000333A0000}"/>
    <cellStyle name="Nota 4 5 3 8" xfId="13608" xr:uid="{00000000-0005-0000-0000-0000343A0000}"/>
    <cellStyle name="Nota 4 5 4" xfId="2551" xr:uid="{00000000-0005-0000-0000-0000353A0000}"/>
    <cellStyle name="Nota 4 5 4 2" xfId="5147" xr:uid="{00000000-0005-0000-0000-0000363A0000}"/>
    <cellStyle name="Nota 4 5 4 3" xfId="7726" xr:uid="{00000000-0005-0000-0000-0000373A0000}"/>
    <cellStyle name="Nota 4 5 4 4" xfId="10303" xr:uid="{00000000-0005-0000-0000-0000383A0000}"/>
    <cellStyle name="Nota 4 5 4 5" xfId="12881" xr:uid="{00000000-0005-0000-0000-0000393A0000}"/>
    <cellStyle name="Nota 4 5 4 6" xfId="15502" xr:uid="{00000000-0005-0000-0000-00003A3A0000}"/>
    <cellStyle name="Nota 4 5 5" xfId="2552" xr:uid="{00000000-0005-0000-0000-00003B3A0000}"/>
    <cellStyle name="Nota 4 5 5 2" xfId="5148" xr:uid="{00000000-0005-0000-0000-00003C3A0000}"/>
    <cellStyle name="Nota 4 5 5 3" xfId="7727" xr:uid="{00000000-0005-0000-0000-00003D3A0000}"/>
    <cellStyle name="Nota 4 5 5 4" xfId="10304" xr:uid="{00000000-0005-0000-0000-00003E3A0000}"/>
    <cellStyle name="Nota 4 5 5 5" xfId="12882" xr:uid="{00000000-0005-0000-0000-00003F3A0000}"/>
    <cellStyle name="Nota 4 5 5 6" xfId="15503" xr:uid="{00000000-0005-0000-0000-0000403A0000}"/>
    <cellStyle name="Nota 4 5 6" xfId="2553" xr:uid="{00000000-0005-0000-0000-0000413A0000}"/>
    <cellStyle name="Nota 4 5 6 2" xfId="5149" xr:uid="{00000000-0005-0000-0000-0000423A0000}"/>
    <cellStyle name="Nota 4 5 6 3" xfId="7728" xr:uid="{00000000-0005-0000-0000-0000433A0000}"/>
    <cellStyle name="Nota 4 5 6 4" xfId="10305" xr:uid="{00000000-0005-0000-0000-0000443A0000}"/>
    <cellStyle name="Nota 4 5 6 5" xfId="12883" xr:uid="{00000000-0005-0000-0000-0000453A0000}"/>
    <cellStyle name="Nota 4 5 6 6" xfId="15504" xr:uid="{00000000-0005-0000-0000-0000463A0000}"/>
    <cellStyle name="Nota 4 5 7" xfId="2811" xr:uid="{00000000-0005-0000-0000-0000473A0000}"/>
    <cellStyle name="Nota 4 5 8" xfId="5390" xr:uid="{00000000-0005-0000-0000-0000483A0000}"/>
    <cellStyle name="Nota 4 5 9" xfId="7967" xr:uid="{00000000-0005-0000-0000-0000493A0000}"/>
    <cellStyle name="Nota 4 6" xfId="305" xr:uid="{00000000-0005-0000-0000-00004A3A0000}"/>
    <cellStyle name="Nota 4 6 2" xfId="2554" xr:uid="{00000000-0005-0000-0000-00004B3A0000}"/>
    <cellStyle name="Nota 4 6 2 2" xfId="5150" xr:uid="{00000000-0005-0000-0000-00004C3A0000}"/>
    <cellStyle name="Nota 4 6 2 3" xfId="7729" xr:uid="{00000000-0005-0000-0000-00004D3A0000}"/>
    <cellStyle name="Nota 4 6 2 4" xfId="10306" xr:uid="{00000000-0005-0000-0000-00004E3A0000}"/>
    <cellStyle name="Nota 4 6 2 5" xfId="12884" xr:uid="{00000000-0005-0000-0000-00004F3A0000}"/>
    <cellStyle name="Nota 4 6 2 6" xfId="15505" xr:uid="{00000000-0005-0000-0000-0000503A0000}"/>
    <cellStyle name="Nota 4 6 3" xfId="2555" xr:uid="{00000000-0005-0000-0000-0000513A0000}"/>
    <cellStyle name="Nota 4 6 3 2" xfId="5151" xr:uid="{00000000-0005-0000-0000-0000523A0000}"/>
    <cellStyle name="Nota 4 6 3 3" xfId="7730" xr:uid="{00000000-0005-0000-0000-0000533A0000}"/>
    <cellStyle name="Nota 4 6 3 4" xfId="10307" xr:uid="{00000000-0005-0000-0000-0000543A0000}"/>
    <cellStyle name="Nota 4 6 3 5" xfId="12885" xr:uid="{00000000-0005-0000-0000-0000553A0000}"/>
    <cellStyle name="Nota 4 6 3 6" xfId="15506" xr:uid="{00000000-0005-0000-0000-0000563A0000}"/>
    <cellStyle name="Nota 4 6 4" xfId="2556" xr:uid="{00000000-0005-0000-0000-0000573A0000}"/>
    <cellStyle name="Nota 4 6 4 2" xfId="5152" xr:uid="{00000000-0005-0000-0000-0000583A0000}"/>
    <cellStyle name="Nota 4 6 4 3" xfId="7731" xr:uid="{00000000-0005-0000-0000-0000593A0000}"/>
    <cellStyle name="Nota 4 6 4 4" xfId="10308" xr:uid="{00000000-0005-0000-0000-00005A3A0000}"/>
    <cellStyle name="Nota 4 6 4 5" xfId="12886" xr:uid="{00000000-0005-0000-0000-00005B3A0000}"/>
    <cellStyle name="Nota 4 6 4 6" xfId="15507" xr:uid="{00000000-0005-0000-0000-00005C3A0000}"/>
    <cellStyle name="Nota 4 6 5" xfId="2906" xr:uid="{00000000-0005-0000-0000-00005D3A0000}"/>
    <cellStyle name="Nota 4 6 6" xfId="5485" xr:uid="{00000000-0005-0000-0000-00005E3A0000}"/>
    <cellStyle name="Nota 4 6 7" xfId="8062" xr:uid="{00000000-0005-0000-0000-00005F3A0000}"/>
    <cellStyle name="Nota 4 6 8" xfId="10640" xr:uid="{00000000-0005-0000-0000-0000603A0000}"/>
    <cellStyle name="Nota 4 6 9" xfId="13261" xr:uid="{00000000-0005-0000-0000-0000613A0000}"/>
    <cellStyle name="Nota 4 7" xfId="526" xr:uid="{00000000-0005-0000-0000-0000623A0000}"/>
    <cellStyle name="Nota 4 7 2" xfId="2557" xr:uid="{00000000-0005-0000-0000-0000633A0000}"/>
    <cellStyle name="Nota 4 7 2 2" xfId="5153" xr:uid="{00000000-0005-0000-0000-0000643A0000}"/>
    <cellStyle name="Nota 4 7 2 3" xfId="7732" xr:uid="{00000000-0005-0000-0000-0000653A0000}"/>
    <cellStyle name="Nota 4 7 2 4" xfId="10309" xr:uid="{00000000-0005-0000-0000-0000663A0000}"/>
    <cellStyle name="Nota 4 7 2 5" xfId="12887" xr:uid="{00000000-0005-0000-0000-0000673A0000}"/>
    <cellStyle name="Nota 4 7 2 6" xfId="15508" xr:uid="{00000000-0005-0000-0000-0000683A0000}"/>
    <cellStyle name="Nota 4 7 3" xfId="2558" xr:uid="{00000000-0005-0000-0000-0000693A0000}"/>
    <cellStyle name="Nota 4 7 3 2" xfId="5154" xr:uid="{00000000-0005-0000-0000-00006A3A0000}"/>
    <cellStyle name="Nota 4 7 3 3" xfId="7733" xr:uid="{00000000-0005-0000-0000-00006B3A0000}"/>
    <cellStyle name="Nota 4 7 3 4" xfId="10310" xr:uid="{00000000-0005-0000-0000-00006C3A0000}"/>
    <cellStyle name="Nota 4 7 3 5" xfId="12888" xr:uid="{00000000-0005-0000-0000-00006D3A0000}"/>
    <cellStyle name="Nota 4 7 3 6" xfId="15509" xr:uid="{00000000-0005-0000-0000-00006E3A0000}"/>
    <cellStyle name="Nota 4 7 4" xfId="2559" xr:uid="{00000000-0005-0000-0000-00006F3A0000}"/>
    <cellStyle name="Nota 4 7 4 2" xfId="5155" xr:uid="{00000000-0005-0000-0000-0000703A0000}"/>
    <cellStyle name="Nota 4 7 4 3" xfId="7734" xr:uid="{00000000-0005-0000-0000-0000713A0000}"/>
    <cellStyle name="Nota 4 7 4 4" xfId="10311" xr:uid="{00000000-0005-0000-0000-0000723A0000}"/>
    <cellStyle name="Nota 4 7 4 5" xfId="12889" xr:uid="{00000000-0005-0000-0000-0000733A0000}"/>
    <cellStyle name="Nota 4 7 4 6" xfId="15510" xr:uid="{00000000-0005-0000-0000-0000743A0000}"/>
    <cellStyle name="Nota 4 7 5" xfId="3127" xr:uid="{00000000-0005-0000-0000-0000753A0000}"/>
    <cellStyle name="Nota 4 7 6" xfId="5706" xr:uid="{00000000-0005-0000-0000-0000763A0000}"/>
    <cellStyle name="Nota 4 7 7" xfId="8283" xr:uid="{00000000-0005-0000-0000-0000773A0000}"/>
    <cellStyle name="Nota 4 7 8" xfId="10861" xr:uid="{00000000-0005-0000-0000-0000783A0000}"/>
    <cellStyle name="Nota 4 7 9" xfId="13482" xr:uid="{00000000-0005-0000-0000-0000793A0000}"/>
    <cellStyle name="Nota 4 8" xfId="2560" xr:uid="{00000000-0005-0000-0000-00007A3A0000}"/>
    <cellStyle name="Nota 4 8 2" xfId="5156" xr:uid="{00000000-0005-0000-0000-00007B3A0000}"/>
    <cellStyle name="Nota 4 8 3" xfId="7735" xr:uid="{00000000-0005-0000-0000-00007C3A0000}"/>
    <cellStyle name="Nota 4 8 4" xfId="10312" xr:uid="{00000000-0005-0000-0000-00007D3A0000}"/>
    <cellStyle name="Nota 4 8 5" xfId="12890" xr:uid="{00000000-0005-0000-0000-00007E3A0000}"/>
    <cellStyle name="Nota 4 8 6" xfId="15511" xr:uid="{00000000-0005-0000-0000-00007F3A0000}"/>
    <cellStyle name="Nota 4 9" xfId="2561" xr:uid="{00000000-0005-0000-0000-0000803A0000}"/>
    <cellStyle name="Nota 4 9 2" xfId="5157" xr:uid="{00000000-0005-0000-0000-0000813A0000}"/>
    <cellStyle name="Nota 4 9 3" xfId="7736" xr:uid="{00000000-0005-0000-0000-0000823A0000}"/>
    <cellStyle name="Nota 4 9 4" xfId="10313" xr:uid="{00000000-0005-0000-0000-0000833A0000}"/>
    <cellStyle name="Nota 4 9 5" xfId="12891" xr:uid="{00000000-0005-0000-0000-0000843A0000}"/>
    <cellStyle name="Nota 4 9 6" xfId="15512" xr:uid="{00000000-0005-0000-0000-0000853A0000}"/>
    <cellStyle name="Nota 5" xfId="2658" xr:uid="{00000000-0005-0000-0000-0000863A0000}"/>
    <cellStyle name="Nota 5 2" xfId="5236" xr:uid="{00000000-0005-0000-0000-0000873A0000}"/>
    <cellStyle name="Nota 5 3" xfId="7815" xr:uid="{00000000-0005-0000-0000-0000883A0000}"/>
    <cellStyle name="Nota 5 4" xfId="10392" xr:uid="{00000000-0005-0000-0000-0000893A0000}"/>
    <cellStyle name="Nota 5 5" xfId="12970" xr:uid="{00000000-0005-0000-0000-00008A3A0000}"/>
    <cellStyle name="Nota 5 6" xfId="15591" xr:uid="{00000000-0005-0000-0000-00008B3A0000}"/>
    <cellStyle name="Nota 6" xfId="2660" xr:uid="{00000000-0005-0000-0000-00008C3A0000}"/>
    <cellStyle name="Nota 7" xfId="10394" xr:uid="{00000000-0005-0000-0000-00008D3A0000}"/>
    <cellStyle name="Nota 8" xfId="13003" xr:uid="{00000000-0005-0000-0000-00008E3A0000}"/>
    <cellStyle name="Nota 9" xfId="15593" xr:uid="{00000000-0005-0000-0000-00008F3A0000}"/>
    <cellStyle name="Porcentagem" xfId="15607" builtinId="5"/>
    <cellStyle name="Porcentagem 2" xfId="11" xr:uid="{00000000-0005-0000-0000-0000913A0000}"/>
    <cellStyle name="Porcentagem 2 10" xfId="2563" xr:uid="{00000000-0005-0000-0000-0000923A0000}"/>
    <cellStyle name="Porcentagem 2 2" xfId="2562" xr:uid="{00000000-0005-0000-0000-0000933A0000}"/>
    <cellStyle name="Porcentagem 2 3" xfId="13004" xr:uid="{00000000-0005-0000-0000-0000943A0000}"/>
    <cellStyle name="Porcentagem 3" xfId="72" xr:uid="{00000000-0005-0000-0000-0000953A0000}"/>
    <cellStyle name="Porcentagem 4" xfId="55" xr:uid="{00000000-0005-0000-0000-0000963A0000}"/>
    <cellStyle name="Porcentagem 5" xfId="2663" xr:uid="{00000000-0005-0000-0000-0000973A0000}"/>
    <cellStyle name="Porcentagem 6" xfId="5242" xr:uid="{00000000-0005-0000-0000-0000983A0000}"/>
    <cellStyle name="Porcentagem 7" xfId="7819" xr:uid="{00000000-0005-0000-0000-0000993A0000}"/>
    <cellStyle name="Porcentagem 8" xfId="10397" xr:uid="{00000000-0005-0000-0000-00009A3A0000}"/>
    <cellStyle name="Porcentagem 9" xfId="13018" xr:uid="{00000000-0005-0000-0000-00009B3A0000}"/>
    <cellStyle name="Preenchimento" xfId="73" xr:uid="{00000000-0005-0000-0000-00009C3A0000}"/>
    <cellStyle name="Result" xfId="12" xr:uid="{00000000-0005-0000-0000-00009D3A0000}"/>
    <cellStyle name="Result2" xfId="13" xr:uid="{00000000-0005-0000-0000-00009E3A0000}"/>
    <cellStyle name="Ruim" xfId="24" builtinId="27" customBuiltin="1"/>
    <cellStyle name="Saída" xfId="18" builtinId="21" customBuiltin="1"/>
    <cellStyle name="Saída 2" xfId="13005" xr:uid="{00000000-0005-0000-0000-0000A03A0000}"/>
    <cellStyle name="Separador de milhares 10" xfId="2564" xr:uid="{00000000-0005-0000-0000-0000A13A0000}"/>
    <cellStyle name="Separador de milhares 10 8" xfId="2565" xr:uid="{00000000-0005-0000-0000-0000A23A0000}"/>
    <cellStyle name="Separador de milhares 2" xfId="15" xr:uid="{00000000-0005-0000-0000-0000A33A0000}"/>
    <cellStyle name="Separador de milhares 2 2" xfId="2566" xr:uid="{00000000-0005-0000-0000-0000A43A0000}"/>
    <cellStyle name="Separador de milhares 2 3" xfId="2567" xr:uid="{00000000-0005-0000-0000-0000A53A0000}"/>
    <cellStyle name="Separador de milhares 2 4" xfId="128" xr:uid="{00000000-0005-0000-0000-0000A63A0000}"/>
    <cellStyle name="Separador de milhares 3" xfId="130" xr:uid="{00000000-0005-0000-0000-0000A73A0000}"/>
    <cellStyle name="Separador de milhares 3 2" xfId="2568" xr:uid="{00000000-0005-0000-0000-0000A83A0000}"/>
    <cellStyle name="Separador de milhares 4" xfId="16" xr:uid="{00000000-0005-0000-0000-0000A93A0000}"/>
    <cellStyle name="Separador de milhares 4 2" xfId="2569" xr:uid="{00000000-0005-0000-0000-0000AA3A0000}"/>
    <cellStyle name="serviço" xfId="52" xr:uid="{00000000-0005-0000-0000-0000AB3A0000}"/>
    <cellStyle name="serviço ref" xfId="2570" xr:uid="{00000000-0005-0000-0000-0000AC3A0000}"/>
    <cellStyle name="Texto de Aviso" xfId="29" builtinId="11" customBuiltin="1"/>
    <cellStyle name="Texto de Aviso 2" xfId="13006" xr:uid="{00000000-0005-0000-0000-0000AE3A0000}"/>
    <cellStyle name="Texto Explicativo" xfId="30" builtinId="53" customBuiltin="1"/>
    <cellStyle name="Texto Explicativo 2" xfId="13007" xr:uid="{00000000-0005-0000-0000-0000B03A0000}"/>
    <cellStyle name="Título 1" xfId="19" builtinId="16" customBuiltin="1"/>
    <cellStyle name="Título 1 2" xfId="13008" xr:uid="{00000000-0005-0000-0000-0000B23A0000}"/>
    <cellStyle name="Título 2" xfId="20" builtinId="17" customBuiltin="1"/>
    <cellStyle name="Título 2 2" xfId="13009" xr:uid="{00000000-0005-0000-0000-0000B43A0000}"/>
    <cellStyle name="Título 3" xfId="21" builtinId="18" customBuiltin="1"/>
    <cellStyle name="Título 3 2" xfId="13010" xr:uid="{00000000-0005-0000-0000-0000B63A0000}"/>
    <cellStyle name="Título 4" xfId="22" builtinId="19" customBuiltin="1"/>
    <cellStyle name="Título 4 2" xfId="13011" xr:uid="{00000000-0005-0000-0000-0000B83A0000}"/>
    <cellStyle name="Título 5" xfId="63" xr:uid="{00000000-0005-0000-0000-0000B93A0000}"/>
    <cellStyle name="Título 5 2" xfId="13012" xr:uid="{00000000-0005-0000-0000-0000BA3A0000}"/>
    <cellStyle name="Total" xfId="31" builtinId="25" customBuiltin="1"/>
    <cellStyle name="Total 2" xfId="13013" xr:uid="{00000000-0005-0000-0000-0000BC3A0000}"/>
    <cellStyle name="Vírgula" xfId="14" builtinId="3"/>
    <cellStyle name="Vírgula 10" xfId="10398" xr:uid="{00000000-0005-0000-0000-0000BE3A0000}"/>
    <cellStyle name="Vírgula 11" xfId="13014" xr:uid="{00000000-0005-0000-0000-0000BF3A0000}"/>
    <cellStyle name="Vírgula 12" xfId="13019" xr:uid="{00000000-0005-0000-0000-0000C03A0000}"/>
    <cellStyle name="Vírgula 2" xfId="74" xr:uid="{00000000-0005-0000-0000-0000C13A0000}"/>
    <cellStyle name="Vírgula 2 2" xfId="51" xr:uid="{00000000-0005-0000-0000-0000C23A0000}"/>
    <cellStyle name="Vírgula 2 2 2" xfId="2571" xr:uid="{00000000-0005-0000-0000-0000C33A0000}"/>
    <cellStyle name="Vírgula 2 3" xfId="129" xr:uid="{00000000-0005-0000-0000-0000C43A0000}"/>
    <cellStyle name="Vírgula 2 4" xfId="134" xr:uid="{00000000-0005-0000-0000-0000C53A0000}"/>
    <cellStyle name="Vírgula 2 5" xfId="2572" xr:uid="{00000000-0005-0000-0000-0000C63A0000}"/>
    <cellStyle name="Vírgula 2 6" xfId="13015" xr:uid="{00000000-0005-0000-0000-0000C73A0000}"/>
    <cellStyle name="Vírgula 3" xfId="60" xr:uid="{00000000-0005-0000-0000-0000C83A0000}"/>
    <cellStyle name="Vírgula 3 10" xfId="2573" xr:uid="{00000000-0005-0000-0000-0000C93A0000}"/>
    <cellStyle name="Vírgula 3 10 2" xfId="5158" xr:uid="{00000000-0005-0000-0000-0000CA3A0000}"/>
    <cellStyle name="Vírgula 3 10 3" xfId="7737" xr:uid="{00000000-0005-0000-0000-0000CB3A0000}"/>
    <cellStyle name="Vírgula 3 10 4" xfId="10314" xr:uid="{00000000-0005-0000-0000-0000CC3A0000}"/>
    <cellStyle name="Vírgula 3 10 5" xfId="12892" xr:uid="{00000000-0005-0000-0000-0000CD3A0000}"/>
    <cellStyle name="Vírgula 3 10 6" xfId="15513" xr:uid="{00000000-0005-0000-0000-0000CE3A0000}"/>
    <cellStyle name="Vírgula 3 11" xfId="2574" xr:uid="{00000000-0005-0000-0000-0000CF3A0000}"/>
    <cellStyle name="Vírgula 3 11 2" xfId="5159" xr:uid="{00000000-0005-0000-0000-0000D03A0000}"/>
    <cellStyle name="Vírgula 3 11 3" xfId="7738" xr:uid="{00000000-0005-0000-0000-0000D13A0000}"/>
    <cellStyle name="Vírgula 3 11 4" xfId="10315" xr:uid="{00000000-0005-0000-0000-0000D23A0000}"/>
    <cellStyle name="Vírgula 3 11 5" xfId="12893" xr:uid="{00000000-0005-0000-0000-0000D33A0000}"/>
    <cellStyle name="Vírgula 3 11 6" xfId="15514" xr:uid="{00000000-0005-0000-0000-0000D43A0000}"/>
    <cellStyle name="Vírgula 3 12" xfId="2575" xr:uid="{00000000-0005-0000-0000-0000D53A0000}"/>
    <cellStyle name="Vírgula 3 12 2" xfId="5160" xr:uid="{00000000-0005-0000-0000-0000D63A0000}"/>
    <cellStyle name="Vírgula 3 12 3" xfId="7739" xr:uid="{00000000-0005-0000-0000-0000D73A0000}"/>
    <cellStyle name="Vírgula 3 12 4" xfId="10316" xr:uid="{00000000-0005-0000-0000-0000D83A0000}"/>
    <cellStyle name="Vírgula 3 12 5" xfId="12894" xr:uid="{00000000-0005-0000-0000-0000D93A0000}"/>
    <cellStyle name="Vírgula 3 12 6" xfId="15515" xr:uid="{00000000-0005-0000-0000-0000DA3A0000}"/>
    <cellStyle name="Vírgula 3 13" xfId="2666" xr:uid="{00000000-0005-0000-0000-0000DB3A0000}"/>
    <cellStyle name="Vírgula 3 14" xfId="5245" xr:uid="{00000000-0005-0000-0000-0000DC3A0000}"/>
    <cellStyle name="Vírgula 3 15" xfId="7822" xr:uid="{00000000-0005-0000-0000-0000DD3A0000}"/>
    <cellStyle name="Vírgula 3 16" xfId="10400" xr:uid="{00000000-0005-0000-0000-0000DE3A0000}"/>
    <cellStyle name="Vírgula 3 17" xfId="13021" xr:uid="{00000000-0005-0000-0000-0000DF3A0000}"/>
    <cellStyle name="Vírgula 3 2" xfId="168" xr:uid="{00000000-0005-0000-0000-0000E03A0000}"/>
    <cellStyle name="Vírgula 3 2 10" xfId="7925" xr:uid="{00000000-0005-0000-0000-0000E13A0000}"/>
    <cellStyle name="Vírgula 3 2 11" xfId="10503" xr:uid="{00000000-0005-0000-0000-0000E23A0000}"/>
    <cellStyle name="Vírgula 3 2 12" xfId="13124" xr:uid="{00000000-0005-0000-0000-0000E33A0000}"/>
    <cellStyle name="Vírgula 3 2 2" xfId="264" xr:uid="{00000000-0005-0000-0000-0000E43A0000}"/>
    <cellStyle name="Vírgula 3 2 2 10" xfId="10599" xr:uid="{00000000-0005-0000-0000-0000E53A0000}"/>
    <cellStyle name="Vírgula 3 2 2 11" xfId="13220" xr:uid="{00000000-0005-0000-0000-0000E63A0000}"/>
    <cellStyle name="Vírgula 3 2 2 2" xfId="485" xr:uid="{00000000-0005-0000-0000-0000E73A0000}"/>
    <cellStyle name="Vírgula 3 2 2 2 2" xfId="2576" xr:uid="{00000000-0005-0000-0000-0000E83A0000}"/>
    <cellStyle name="Vírgula 3 2 2 2 2 2" xfId="5161" xr:uid="{00000000-0005-0000-0000-0000E93A0000}"/>
    <cellStyle name="Vírgula 3 2 2 2 2 3" xfId="7740" xr:uid="{00000000-0005-0000-0000-0000EA3A0000}"/>
    <cellStyle name="Vírgula 3 2 2 2 2 4" xfId="10317" xr:uid="{00000000-0005-0000-0000-0000EB3A0000}"/>
    <cellStyle name="Vírgula 3 2 2 2 2 5" xfId="12895" xr:uid="{00000000-0005-0000-0000-0000EC3A0000}"/>
    <cellStyle name="Vírgula 3 2 2 2 2 6" xfId="15516" xr:uid="{00000000-0005-0000-0000-0000ED3A0000}"/>
    <cellStyle name="Vírgula 3 2 2 2 3" xfId="2577" xr:uid="{00000000-0005-0000-0000-0000EE3A0000}"/>
    <cellStyle name="Vírgula 3 2 2 2 3 2" xfId="5162" xr:uid="{00000000-0005-0000-0000-0000EF3A0000}"/>
    <cellStyle name="Vírgula 3 2 2 2 3 3" xfId="7741" xr:uid="{00000000-0005-0000-0000-0000F03A0000}"/>
    <cellStyle name="Vírgula 3 2 2 2 3 4" xfId="10318" xr:uid="{00000000-0005-0000-0000-0000F13A0000}"/>
    <cellStyle name="Vírgula 3 2 2 2 3 5" xfId="12896" xr:uid="{00000000-0005-0000-0000-0000F23A0000}"/>
    <cellStyle name="Vírgula 3 2 2 2 3 6" xfId="15517" xr:uid="{00000000-0005-0000-0000-0000F33A0000}"/>
    <cellStyle name="Vírgula 3 2 2 2 4" xfId="2578" xr:uid="{00000000-0005-0000-0000-0000F43A0000}"/>
    <cellStyle name="Vírgula 3 2 2 2 4 2" xfId="5163" xr:uid="{00000000-0005-0000-0000-0000F53A0000}"/>
    <cellStyle name="Vírgula 3 2 2 2 4 3" xfId="7742" xr:uid="{00000000-0005-0000-0000-0000F63A0000}"/>
    <cellStyle name="Vírgula 3 2 2 2 4 4" xfId="10319" xr:uid="{00000000-0005-0000-0000-0000F73A0000}"/>
    <cellStyle name="Vírgula 3 2 2 2 4 5" xfId="12897" xr:uid="{00000000-0005-0000-0000-0000F83A0000}"/>
    <cellStyle name="Vírgula 3 2 2 2 4 6" xfId="15518" xr:uid="{00000000-0005-0000-0000-0000F93A0000}"/>
    <cellStyle name="Vírgula 3 2 2 2 5" xfId="3086" xr:uid="{00000000-0005-0000-0000-0000FA3A0000}"/>
    <cellStyle name="Vírgula 3 2 2 2 6" xfId="5665" xr:uid="{00000000-0005-0000-0000-0000FB3A0000}"/>
    <cellStyle name="Vírgula 3 2 2 2 7" xfId="8242" xr:uid="{00000000-0005-0000-0000-0000FC3A0000}"/>
    <cellStyle name="Vírgula 3 2 2 2 8" xfId="10820" xr:uid="{00000000-0005-0000-0000-0000FD3A0000}"/>
    <cellStyle name="Vírgula 3 2 2 2 9" xfId="13441" xr:uid="{00000000-0005-0000-0000-0000FE3A0000}"/>
    <cellStyle name="Vírgula 3 2 2 3" xfId="706" xr:uid="{00000000-0005-0000-0000-0000FF3A0000}"/>
    <cellStyle name="Vírgula 3 2 2 3 2" xfId="2579" xr:uid="{00000000-0005-0000-0000-0000003B0000}"/>
    <cellStyle name="Vírgula 3 2 2 3 2 2" xfId="5164" xr:uid="{00000000-0005-0000-0000-0000013B0000}"/>
    <cellStyle name="Vírgula 3 2 2 3 2 3" xfId="7743" xr:uid="{00000000-0005-0000-0000-0000023B0000}"/>
    <cellStyle name="Vírgula 3 2 2 3 2 4" xfId="10320" xr:uid="{00000000-0005-0000-0000-0000033B0000}"/>
    <cellStyle name="Vírgula 3 2 2 3 2 5" xfId="12898" xr:uid="{00000000-0005-0000-0000-0000043B0000}"/>
    <cellStyle name="Vírgula 3 2 2 3 2 6" xfId="15519" xr:uid="{00000000-0005-0000-0000-0000053B0000}"/>
    <cellStyle name="Vírgula 3 2 2 3 3" xfId="2580" xr:uid="{00000000-0005-0000-0000-0000063B0000}"/>
    <cellStyle name="Vírgula 3 2 2 3 3 2" xfId="5165" xr:uid="{00000000-0005-0000-0000-0000073B0000}"/>
    <cellStyle name="Vírgula 3 2 2 3 3 3" xfId="7744" xr:uid="{00000000-0005-0000-0000-0000083B0000}"/>
    <cellStyle name="Vírgula 3 2 2 3 3 4" xfId="10321" xr:uid="{00000000-0005-0000-0000-0000093B0000}"/>
    <cellStyle name="Vírgula 3 2 2 3 3 5" xfId="12899" xr:uid="{00000000-0005-0000-0000-00000A3B0000}"/>
    <cellStyle name="Vírgula 3 2 2 3 3 6" xfId="15520" xr:uid="{00000000-0005-0000-0000-00000B3B0000}"/>
    <cellStyle name="Vírgula 3 2 2 3 4" xfId="3307" xr:uid="{00000000-0005-0000-0000-00000C3B0000}"/>
    <cellStyle name="Vírgula 3 2 2 3 5" xfId="5886" xr:uid="{00000000-0005-0000-0000-00000D3B0000}"/>
    <cellStyle name="Vírgula 3 2 2 3 6" xfId="8463" xr:uid="{00000000-0005-0000-0000-00000E3B0000}"/>
    <cellStyle name="Vírgula 3 2 2 3 7" xfId="11041" xr:uid="{00000000-0005-0000-0000-00000F3B0000}"/>
    <cellStyle name="Vírgula 3 2 2 3 8" xfId="13662" xr:uid="{00000000-0005-0000-0000-0000103B0000}"/>
    <cellStyle name="Vírgula 3 2 2 4" xfId="2581" xr:uid="{00000000-0005-0000-0000-0000113B0000}"/>
    <cellStyle name="Vírgula 3 2 2 4 2" xfId="5166" xr:uid="{00000000-0005-0000-0000-0000123B0000}"/>
    <cellStyle name="Vírgula 3 2 2 4 3" xfId="7745" xr:uid="{00000000-0005-0000-0000-0000133B0000}"/>
    <cellStyle name="Vírgula 3 2 2 4 4" xfId="10322" xr:uid="{00000000-0005-0000-0000-0000143B0000}"/>
    <cellStyle name="Vírgula 3 2 2 4 5" xfId="12900" xr:uid="{00000000-0005-0000-0000-0000153B0000}"/>
    <cellStyle name="Vírgula 3 2 2 4 6" xfId="15521" xr:uid="{00000000-0005-0000-0000-0000163B0000}"/>
    <cellStyle name="Vírgula 3 2 2 5" xfId="2582" xr:uid="{00000000-0005-0000-0000-0000173B0000}"/>
    <cellStyle name="Vírgula 3 2 2 5 2" xfId="5167" xr:uid="{00000000-0005-0000-0000-0000183B0000}"/>
    <cellStyle name="Vírgula 3 2 2 5 3" xfId="7746" xr:uid="{00000000-0005-0000-0000-0000193B0000}"/>
    <cellStyle name="Vírgula 3 2 2 5 4" xfId="10323" xr:uid="{00000000-0005-0000-0000-00001A3B0000}"/>
    <cellStyle name="Vírgula 3 2 2 5 5" xfId="12901" xr:uid="{00000000-0005-0000-0000-00001B3B0000}"/>
    <cellStyle name="Vírgula 3 2 2 5 6" xfId="15522" xr:uid="{00000000-0005-0000-0000-00001C3B0000}"/>
    <cellStyle name="Vírgula 3 2 2 6" xfId="2583" xr:uid="{00000000-0005-0000-0000-00001D3B0000}"/>
    <cellStyle name="Vírgula 3 2 2 6 2" xfId="5168" xr:uid="{00000000-0005-0000-0000-00001E3B0000}"/>
    <cellStyle name="Vírgula 3 2 2 6 3" xfId="7747" xr:uid="{00000000-0005-0000-0000-00001F3B0000}"/>
    <cellStyle name="Vírgula 3 2 2 6 4" xfId="10324" xr:uid="{00000000-0005-0000-0000-0000203B0000}"/>
    <cellStyle name="Vírgula 3 2 2 6 5" xfId="12902" xr:uid="{00000000-0005-0000-0000-0000213B0000}"/>
    <cellStyle name="Vírgula 3 2 2 6 6" xfId="15523" xr:uid="{00000000-0005-0000-0000-0000223B0000}"/>
    <cellStyle name="Vírgula 3 2 2 7" xfId="2865" xr:uid="{00000000-0005-0000-0000-0000233B0000}"/>
    <cellStyle name="Vírgula 3 2 2 8" xfId="5444" xr:uid="{00000000-0005-0000-0000-0000243B0000}"/>
    <cellStyle name="Vírgula 3 2 2 9" xfId="8021" xr:uid="{00000000-0005-0000-0000-0000253B0000}"/>
    <cellStyle name="Vírgula 3 2 3" xfId="390" xr:uid="{00000000-0005-0000-0000-0000263B0000}"/>
    <cellStyle name="Vírgula 3 2 3 2" xfId="2584" xr:uid="{00000000-0005-0000-0000-0000273B0000}"/>
    <cellStyle name="Vírgula 3 2 3 2 2" xfId="5169" xr:uid="{00000000-0005-0000-0000-0000283B0000}"/>
    <cellStyle name="Vírgula 3 2 3 2 3" xfId="7748" xr:uid="{00000000-0005-0000-0000-0000293B0000}"/>
    <cellStyle name="Vírgula 3 2 3 2 4" xfId="10325" xr:uid="{00000000-0005-0000-0000-00002A3B0000}"/>
    <cellStyle name="Vírgula 3 2 3 2 5" xfId="12903" xr:uid="{00000000-0005-0000-0000-00002B3B0000}"/>
    <cellStyle name="Vírgula 3 2 3 2 6" xfId="15524" xr:uid="{00000000-0005-0000-0000-00002C3B0000}"/>
    <cellStyle name="Vírgula 3 2 3 3" xfId="2585" xr:uid="{00000000-0005-0000-0000-00002D3B0000}"/>
    <cellStyle name="Vírgula 3 2 3 3 2" xfId="5170" xr:uid="{00000000-0005-0000-0000-00002E3B0000}"/>
    <cellStyle name="Vírgula 3 2 3 3 3" xfId="7749" xr:uid="{00000000-0005-0000-0000-00002F3B0000}"/>
    <cellStyle name="Vírgula 3 2 3 3 4" xfId="10326" xr:uid="{00000000-0005-0000-0000-0000303B0000}"/>
    <cellStyle name="Vírgula 3 2 3 3 5" xfId="12904" xr:uid="{00000000-0005-0000-0000-0000313B0000}"/>
    <cellStyle name="Vírgula 3 2 3 3 6" xfId="15525" xr:uid="{00000000-0005-0000-0000-0000323B0000}"/>
    <cellStyle name="Vírgula 3 2 3 4" xfId="2586" xr:uid="{00000000-0005-0000-0000-0000333B0000}"/>
    <cellStyle name="Vírgula 3 2 3 4 2" xfId="5171" xr:uid="{00000000-0005-0000-0000-0000343B0000}"/>
    <cellStyle name="Vírgula 3 2 3 4 3" xfId="7750" xr:uid="{00000000-0005-0000-0000-0000353B0000}"/>
    <cellStyle name="Vírgula 3 2 3 4 4" xfId="10327" xr:uid="{00000000-0005-0000-0000-0000363B0000}"/>
    <cellStyle name="Vírgula 3 2 3 4 5" xfId="12905" xr:uid="{00000000-0005-0000-0000-0000373B0000}"/>
    <cellStyle name="Vírgula 3 2 3 4 6" xfId="15526" xr:uid="{00000000-0005-0000-0000-0000383B0000}"/>
    <cellStyle name="Vírgula 3 2 3 5" xfId="2991" xr:uid="{00000000-0005-0000-0000-0000393B0000}"/>
    <cellStyle name="Vírgula 3 2 3 6" xfId="5570" xr:uid="{00000000-0005-0000-0000-00003A3B0000}"/>
    <cellStyle name="Vírgula 3 2 3 7" xfId="8147" xr:uid="{00000000-0005-0000-0000-00003B3B0000}"/>
    <cellStyle name="Vírgula 3 2 3 8" xfId="10725" xr:uid="{00000000-0005-0000-0000-00003C3B0000}"/>
    <cellStyle name="Vírgula 3 2 3 9" xfId="13346" xr:uid="{00000000-0005-0000-0000-00003D3B0000}"/>
    <cellStyle name="Vírgula 3 2 4" xfId="611" xr:uid="{00000000-0005-0000-0000-00003E3B0000}"/>
    <cellStyle name="Vírgula 3 2 4 2" xfId="2587" xr:uid="{00000000-0005-0000-0000-00003F3B0000}"/>
    <cellStyle name="Vírgula 3 2 4 2 2" xfId="5172" xr:uid="{00000000-0005-0000-0000-0000403B0000}"/>
    <cellStyle name="Vírgula 3 2 4 2 3" xfId="7751" xr:uid="{00000000-0005-0000-0000-0000413B0000}"/>
    <cellStyle name="Vírgula 3 2 4 2 4" xfId="10328" xr:uid="{00000000-0005-0000-0000-0000423B0000}"/>
    <cellStyle name="Vírgula 3 2 4 2 5" xfId="12906" xr:uid="{00000000-0005-0000-0000-0000433B0000}"/>
    <cellStyle name="Vírgula 3 2 4 2 6" xfId="15527" xr:uid="{00000000-0005-0000-0000-0000443B0000}"/>
    <cellStyle name="Vírgula 3 2 4 3" xfId="2588" xr:uid="{00000000-0005-0000-0000-0000453B0000}"/>
    <cellStyle name="Vírgula 3 2 4 3 2" xfId="5173" xr:uid="{00000000-0005-0000-0000-0000463B0000}"/>
    <cellStyle name="Vírgula 3 2 4 3 3" xfId="7752" xr:uid="{00000000-0005-0000-0000-0000473B0000}"/>
    <cellStyle name="Vírgula 3 2 4 3 4" xfId="10329" xr:uid="{00000000-0005-0000-0000-0000483B0000}"/>
    <cellStyle name="Vírgula 3 2 4 3 5" xfId="12907" xr:uid="{00000000-0005-0000-0000-0000493B0000}"/>
    <cellStyle name="Vírgula 3 2 4 3 6" xfId="15528" xr:uid="{00000000-0005-0000-0000-00004A3B0000}"/>
    <cellStyle name="Vírgula 3 2 4 4" xfId="2589" xr:uid="{00000000-0005-0000-0000-00004B3B0000}"/>
    <cellStyle name="Vírgula 3 2 4 4 2" xfId="5174" xr:uid="{00000000-0005-0000-0000-00004C3B0000}"/>
    <cellStyle name="Vírgula 3 2 4 4 3" xfId="7753" xr:uid="{00000000-0005-0000-0000-00004D3B0000}"/>
    <cellStyle name="Vírgula 3 2 4 4 4" xfId="10330" xr:uid="{00000000-0005-0000-0000-00004E3B0000}"/>
    <cellStyle name="Vírgula 3 2 4 4 5" xfId="12908" xr:uid="{00000000-0005-0000-0000-00004F3B0000}"/>
    <cellStyle name="Vírgula 3 2 4 4 6" xfId="15529" xr:uid="{00000000-0005-0000-0000-0000503B0000}"/>
    <cellStyle name="Vírgula 3 2 4 5" xfId="3212" xr:uid="{00000000-0005-0000-0000-0000513B0000}"/>
    <cellStyle name="Vírgula 3 2 4 6" xfId="5791" xr:uid="{00000000-0005-0000-0000-0000523B0000}"/>
    <cellStyle name="Vírgula 3 2 4 7" xfId="8368" xr:uid="{00000000-0005-0000-0000-0000533B0000}"/>
    <cellStyle name="Vírgula 3 2 4 8" xfId="10946" xr:uid="{00000000-0005-0000-0000-0000543B0000}"/>
    <cellStyle name="Vírgula 3 2 4 9" xfId="13567" xr:uid="{00000000-0005-0000-0000-0000553B0000}"/>
    <cellStyle name="Vírgula 3 2 5" xfId="2590" xr:uid="{00000000-0005-0000-0000-0000563B0000}"/>
    <cellStyle name="Vírgula 3 2 5 2" xfId="5175" xr:uid="{00000000-0005-0000-0000-0000573B0000}"/>
    <cellStyle name="Vírgula 3 2 5 3" xfId="7754" xr:uid="{00000000-0005-0000-0000-0000583B0000}"/>
    <cellStyle name="Vírgula 3 2 5 4" xfId="10331" xr:uid="{00000000-0005-0000-0000-0000593B0000}"/>
    <cellStyle name="Vírgula 3 2 5 5" xfId="12909" xr:uid="{00000000-0005-0000-0000-00005A3B0000}"/>
    <cellStyle name="Vírgula 3 2 5 6" xfId="15530" xr:uid="{00000000-0005-0000-0000-00005B3B0000}"/>
    <cellStyle name="Vírgula 3 2 6" xfId="2591" xr:uid="{00000000-0005-0000-0000-00005C3B0000}"/>
    <cellStyle name="Vírgula 3 2 6 2" xfId="5176" xr:uid="{00000000-0005-0000-0000-00005D3B0000}"/>
    <cellStyle name="Vírgula 3 2 6 3" xfId="7755" xr:uid="{00000000-0005-0000-0000-00005E3B0000}"/>
    <cellStyle name="Vírgula 3 2 6 4" xfId="10332" xr:uid="{00000000-0005-0000-0000-00005F3B0000}"/>
    <cellStyle name="Vírgula 3 2 6 5" xfId="12910" xr:uid="{00000000-0005-0000-0000-0000603B0000}"/>
    <cellStyle name="Vírgula 3 2 6 6" xfId="15531" xr:uid="{00000000-0005-0000-0000-0000613B0000}"/>
    <cellStyle name="Vírgula 3 2 7" xfId="2592" xr:uid="{00000000-0005-0000-0000-0000623B0000}"/>
    <cellStyle name="Vírgula 3 2 7 2" xfId="5177" xr:uid="{00000000-0005-0000-0000-0000633B0000}"/>
    <cellStyle name="Vírgula 3 2 7 3" xfId="7756" xr:uid="{00000000-0005-0000-0000-0000643B0000}"/>
    <cellStyle name="Vírgula 3 2 7 4" xfId="10333" xr:uid="{00000000-0005-0000-0000-0000653B0000}"/>
    <cellStyle name="Vírgula 3 2 7 5" xfId="12911" xr:uid="{00000000-0005-0000-0000-0000663B0000}"/>
    <cellStyle name="Vírgula 3 2 7 6" xfId="15532" xr:uid="{00000000-0005-0000-0000-0000673B0000}"/>
    <cellStyle name="Vírgula 3 2 8" xfId="2769" xr:uid="{00000000-0005-0000-0000-0000683B0000}"/>
    <cellStyle name="Vírgula 3 2 9" xfId="5348" xr:uid="{00000000-0005-0000-0000-0000693B0000}"/>
    <cellStyle name="Vírgula 3 3" xfId="191" xr:uid="{00000000-0005-0000-0000-00006A3B0000}"/>
    <cellStyle name="Vírgula 3 3 10" xfId="7948" xr:uid="{00000000-0005-0000-0000-00006B3B0000}"/>
    <cellStyle name="Vírgula 3 3 11" xfId="10526" xr:uid="{00000000-0005-0000-0000-00006C3B0000}"/>
    <cellStyle name="Vírgula 3 3 12" xfId="13147" xr:uid="{00000000-0005-0000-0000-00006D3B0000}"/>
    <cellStyle name="Vírgula 3 3 2" xfId="287" xr:uid="{00000000-0005-0000-0000-00006E3B0000}"/>
    <cellStyle name="Vírgula 3 3 2 10" xfId="10622" xr:uid="{00000000-0005-0000-0000-00006F3B0000}"/>
    <cellStyle name="Vírgula 3 3 2 11" xfId="13243" xr:uid="{00000000-0005-0000-0000-0000703B0000}"/>
    <cellStyle name="Vírgula 3 3 2 2" xfId="508" xr:uid="{00000000-0005-0000-0000-0000713B0000}"/>
    <cellStyle name="Vírgula 3 3 2 2 2" xfId="2593" xr:uid="{00000000-0005-0000-0000-0000723B0000}"/>
    <cellStyle name="Vírgula 3 3 2 2 2 2" xfId="5178" xr:uid="{00000000-0005-0000-0000-0000733B0000}"/>
    <cellStyle name="Vírgula 3 3 2 2 2 3" xfId="7757" xr:uid="{00000000-0005-0000-0000-0000743B0000}"/>
    <cellStyle name="Vírgula 3 3 2 2 2 4" xfId="10334" xr:uid="{00000000-0005-0000-0000-0000753B0000}"/>
    <cellStyle name="Vírgula 3 3 2 2 2 5" xfId="12912" xr:uid="{00000000-0005-0000-0000-0000763B0000}"/>
    <cellStyle name="Vírgula 3 3 2 2 2 6" xfId="15533" xr:uid="{00000000-0005-0000-0000-0000773B0000}"/>
    <cellStyle name="Vírgula 3 3 2 2 3" xfId="2594" xr:uid="{00000000-0005-0000-0000-0000783B0000}"/>
    <cellStyle name="Vírgula 3 3 2 2 3 2" xfId="5179" xr:uid="{00000000-0005-0000-0000-0000793B0000}"/>
    <cellStyle name="Vírgula 3 3 2 2 3 3" xfId="7758" xr:uid="{00000000-0005-0000-0000-00007A3B0000}"/>
    <cellStyle name="Vírgula 3 3 2 2 3 4" xfId="10335" xr:uid="{00000000-0005-0000-0000-00007B3B0000}"/>
    <cellStyle name="Vírgula 3 3 2 2 3 5" xfId="12913" xr:uid="{00000000-0005-0000-0000-00007C3B0000}"/>
    <cellStyle name="Vírgula 3 3 2 2 3 6" xfId="15534" xr:uid="{00000000-0005-0000-0000-00007D3B0000}"/>
    <cellStyle name="Vírgula 3 3 2 2 4" xfId="2595" xr:uid="{00000000-0005-0000-0000-00007E3B0000}"/>
    <cellStyle name="Vírgula 3 3 2 2 4 2" xfId="5180" xr:uid="{00000000-0005-0000-0000-00007F3B0000}"/>
    <cellStyle name="Vírgula 3 3 2 2 4 3" xfId="7759" xr:uid="{00000000-0005-0000-0000-0000803B0000}"/>
    <cellStyle name="Vírgula 3 3 2 2 4 4" xfId="10336" xr:uid="{00000000-0005-0000-0000-0000813B0000}"/>
    <cellStyle name="Vírgula 3 3 2 2 4 5" xfId="12914" xr:uid="{00000000-0005-0000-0000-0000823B0000}"/>
    <cellStyle name="Vírgula 3 3 2 2 4 6" xfId="15535" xr:uid="{00000000-0005-0000-0000-0000833B0000}"/>
    <cellStyle name="Vírgula 3 3 2 2 5" xfId="3109" xr:uid="{00000000-0005-0000-0000-0000843B0000}"/>
    <cellStyle name="Vírgula 3 3 2 2 6" xfId="5688" xr:uid="{00000000-0005-0000-0000-0000853B0000}"/>
    <cellStyle name="Vírgula 3 3 2 2 7" xfId="8265" xr:uid="{00000000-0005-0000-0000-0000863B0000}"/>
    <cellStyle name="Vírgula 3 3 2 2 8" xfId="10843" xr:uid="{00000000-0005-0000-0000-0000873B0000}"/>
    <cellStyle name="Vírgula 3 3 2 2 9" xfId="13464" xr:uid="{00000000-0005-0000-0000-0000883B0000}"/>
    <cellStyle name="Vírgula 3 3 2 3" xfId="729" xr:uid="{00000000-0005-0000-0000-0000893B0000}"/>
    <cellStyle name="Vírgula 3 3 2 3 2" xfId="2596" xr:uid="{00000000-0005-0000-0000-00008A3B0000}"/>
    <cellStyle name="Vírgula 3 3 2 3 2 2" xfId="5181" xr:uid="{00000000-0005-0000-0000-00008B3B0000}"/>
    <cellStyle name="Vírgula 3 3 2 3 2 3" xfId="7760" xr:uid="{00000000-0005-0000-0000-00008C3B0000}"/>
    <cellStyle name="Vírgula 3 3 2 3 2 4" xfId="10337" xr:uid="{00000000-0005-0000-0000-00008D3B0000}"/>
    <cellStyle name="Vírgula 3 3 2 3 2 5" xfId="12915" xr:uid="{00000000-0005-0000-0000-00008E3B0000}"/>
    <cellStyle name="Vírgula 3 3 2 3 2 6" xfId="15536" xr:uid="{00000000-0005-0000-0000-00008F3B0000}"/>
    <cellStyle name="Vírgula 3 3 2 3 3" xfId="2597" xr:uid="{00000000-0005-0000-0000-0000903B0000}"/>
    <cellStyle name="Vírgula 3 3 2 3 3 2" xfId="5182" xr:uid="{00000000-0005-0000-0000-0000913B0000}"/>
    <cellStyle name="Vírgula 3 3 2 3 3 3" xfId="7761" xr:uid="{00000000-0005-0000-0000-0000923B0000}"/>
    <cellStyle name="Vírgula 3 3 2 3 3 4" xfId="10338" xr:uid="{00000000-0005-0000-0000-0000933B0000}"/>
    <cellStyle name="Vírgula 3 3 2 3 3 5" xfId="12916" xr:uid="{00000000-0005-0000-0000-0000943B0000}"/>
    <cellStyle name="Vírgula 3 3 2 3 3 6" xfId="15537" xr:uid="{00000000-0005-0000-0000-0000953B0000}"/>
    <cellStyle name="Vírgula 3 3 2 3 4" xfId="3330" xr:uid="{00000000-0005-0000-0000-0000963B0000}"/>
    <cellStyle name="Vírgula 3 3 2 3 5" xfId="5909" xr:uid="{00000000-0005-0000-0000-0000973B0000}"/>
    <cellStyle name="Vírgula 3 3 2 3 6" xfId="8486" xr:uid="{00000000-0005-0000-0000-0000983B0000}"/>
    <cellStyle name="Vírgula 3 3 2 3 7" xfId="11064" xr:uid="{00000000-0005-0000-0000-0000993B0000}"/>
    <cellStyle name="Vírgula 3 3 2 3 8" xfId="13685" xr:uid="{00000000-0005-0000-0000-00009A3B0000}"/>
    <cellStyle name="Vírgula 3 3 2 4" xfId="2598" xr:uid="{00000000-0005-0000-0000-00009B3B0000}"/>
    <cellStyle name="Vírgula 3 3 2 4 2" xfId="5183" xr:uid="{00000000-0005-0000-0000-00009C3B0000}"/>
    <cellStyle name="Vírgula 3 3 2 4 3" xfId="7762" xr:uid="{00000000-0005-0000-0000-00009D3B0000}"/>
    <cellStyle name="Vírgula 3 3 2 4 4" xfId="10339" xr:uid="{00000000-0005-0000-0000-00009E3B0000}"/>
    <cellStyle name="Vírgula 3 3 2 4 5" xfId="12917" xr:uid="{00000000-0005-0000-0000-00009F3B0000}"/>
    <cellStyle name="Vírgula 3 3 2 4 6" xfId="15538" xr:uid="{00000000-0005-0000-0000-0000A03B0000}"/>
    <cellStyle name="Vírgula 3 3 2 5" xfId="2599" xr:uid="{00000000-0005-0000-0000-0000A13B0000}"/>
    <cellStyle name="Vírgula 3 3 2 5 2" xfId="5184" xr:uid="{00000000-0005-0000-0000-0000A23B0000}"/>
    <cellStyle name="Vírgula 3 3 2 5 3" xfId="7763" xr:uid="{00000000-0005-0000-0000-0000A33B0000}"/>
    <cellStyle name="Vírgula 3 3 2 5 4" xfId="10340" xr:uid="{00000000-0005-0000-0000-0000A43B0000}"/>
    <cellStyle name="Vírgula 3 3 2 5 5" xfId="12918" xr:uid="{00000000-0005-0000-0000-0000A53B0000}"/>
    <cellStyle name="Vírgula 3 3 2 5 6" xfId="15539" xr:uid="{00000000-0005-0000-0000-0000A63B0000}"/>
    <cellStyle name="Vírgula 3 3 2 6" xfId="2600" xr:uid="{00000000-0005-0000-0000-0000A73B0000}"/>
    <cellStyle name="Vírgula 3 3 2 6 2" xfId="5185" xr:uid="{00000000-0005-0000-0000-0000A83B0000}"/>
    <cellStyle name="Vírgula 3 3 2 6 3" xfId="7764" xr:uid="{00000000-0005-0000-0000-0000A93B0000}"/>
    <cellStyle name="Vírgula 3 3 2 6 4" xfId="10341" xr:uid="{00000000-0005-0000-0000-0000AA3B0000}"/>
    <cellStyle name="Vírgula 3 3 2 6 5" xfId="12919" xr:uid="{00000000-0005-0000-0000-0000AB3B0000}"/>
    <cellStyle name="Vírgula 3 3 2 6 6" xfId="15540" xr:uid="{00000000-0005-0000-0000-0000AC3B0000}"/>
    <cellStyle name="Vírgula 3 3 2 7" xfId="2888" xr:uid="{00000000-0005-0000-0000-0000AD3B0000}"/>
    <cellStyle name="Vírgula 3 3 2 8" xfId="5467" xr:uid="{00000000-0005-0000-0000-0000AE3B0000}"/>
    <cellStyle name="Vírgula 3 3 2 9" xfId="8044" xr:uid="{00000000-0005-0000-0000-0000AF3B0000}"/>
    <cellStyle name="Vírgula 3 3 3" xfId="413" xr:uid="{00000000-0005-0000-0000-0000B03B0000}"/>
    <cellStyle name="Vírgula 3 3 3 2" xfId="2601" xr:uid="{00000000-0005-0000-0000-0000B13B0000}"/>
    <cellStyle name="Vírgula 3 3 3 2 2" xfId="5186" xr:uid="{00000000-0005-0000-0000-0000B23B0000}"/>
    <cellStyle name="Vírgula 3 3 3 2 3" xfId="7765" xr:uid="{00000000-0005-0000-0000-0000B33B0000}"/>
    <cellStyle name="Vírgula 3 3 3 2 4" xfId="10342" xr:uid="{00000000-0005-0000-0000-0000B43B0000}"/>
    <cellStyle name="Vírgula 3 3 3 2 5" xfId="12920" xr:uid="{00000000-0005-0000-0000-0000B53B0000}"/>
    <cellStyle name="Vírgula 3 3 3 2 6" xfId="15541" xr:uid="{00000000-0005-0000-0000-0000B63B0000}"/>
    <cellStyle name="Vírgula 3 3 3 3" xfId="2602" xr:uid="{00000000-0005-0000-0000-0000B73B0000}"/>
    <cellStyle name="Vírgula 3 3 3 3 2" xfId="5187" xr:uid="{00000000-0005-0000-0000-0000B83B0000}"/>
    <cellStyle name="Vírgula 3 3 3 3 3" xfId="7766" xr:uid="{00000000-0005-0000-0000-0000B93B0000}"/>
    <cellStyle name="Vírgula 3 3 3 3 4" xfId="10343" xr:uid="{00000000-0005-0000-0000-0000BA3B0000}"/>
    <cellStyle name="Vírgula 3 3 3 3 5" xfId="12921" xr:uid="{00000000-0005-0000-0000-0000BB3B0000}"/>
    <cellStyle name="Vírgula 3 3 3 3 6" xfId="15542" xr:uid="{00000000-0005-0000-0000-0000BC3B0000}"/>
    <cellStyle name="Vírgula 3 3 3 4" xfId="2603" xr:uid="{00000000-0005-0000-0000-0000BD3B0000}"/>
    <cellStyle name="Vírgula 3 3 3 4 2" xfId="5188" xr:uid="{00000000-0005-0000-0000-0000BE3B0000}"/>
    <cellStyle name="Vírgula 3 3 3 4 3" xfId="7767" xr:uid="{00000000-0005-0000-0000-0000BF3B0000}"/>
    <cellStyle name="Vírgula 3 3 3 4 4" xfId="10344" xr:uid="{00000000-0005-0000-0000-0000C03B0000}"/>
    <cellStyle name="Vírgula 3 3 3 4 5" xfId="12922" xr:uid="{00000000-0005-0000-0000-0000C13B0000}"/>
    <cellStyle name="Vírgula 3 3 3 4 6" xfId="15543" xr:uid="{00000000-0005-0000-0000-0000C23B0000}"/>
    <cellStyle name="Vírgula 3 3 3 5" xfId="3014" xr:uid="{00000000-0005-0000-0000-0000C33B0000}"/>
    <cellStyle name="Vírgula 3 3 3 6" xfId="5593" xr:uid="{00000000-0005-0000-0000-0000C43B0000}"/>
    <cellStyle name="Vírgula 3 3 3 7" xfId="8170" xr:uid="{00000000-0005-0000-0000-0000C53B0000}"/>
    <cellStyle name="Vírgula 3 3 3 8" xfId="10748" xr:uid="{00000000-0005-0000-0000-0000C63B0000}"/>
    <cellStyle name="Vírgula 3 3 3 9" xfId="13369" xr:uid="{00000000-0005-0000-0000-0000C73B0000}"/>
    <cellStyle name="Vírgula 3 3 4" xfId="634" xr:uid="{00000000-0005-0000-0000-0000C83B0000}"/>
    <cellStyle name="Vírgula 3 3 4 2" xfId="2604" xr:uid="{00000000-0005-0000-0000-0000C93B0000}"/>
    <cellStyle name="Vírgula 3 3 4 2 2" xfId="5189" xr:uid="{00000000-0005-0000-0000-0000CA3B0000}"/>
    <cellStyle name="Vírgula 3 3 4 2 3" xfId="7768" xr:uid="{00000000-0005-0000-0000-0000CB3B0000}"/>
    <cellStyle name="Vírgula 3 3 4 2 4" xfId="10345" xr:uid="{00000000-0005-0000-0000-0000CC3B0000}"/>
    <cellStyle name="Vírgula 3 3 4 2 5" xfId="12923" xr:uid="{00000000-0005-0000-0000-0000CD3B0000}"/>
    <cellStyle name="Vírgula 3 3 4 2 6" xfId="15544" xr:uid="{00000000-0005-0000-0000-0000CE3B0000}"/>
    <cellStyle name="Vírgula 3 3 4 3" xfId="2605" xr:uid="{00000000-0005-0000-0000-0000CF3B0000}"/>
    <cellStyle name="Vírgula 3 3 4 3 2" xfId="5190" xr:uid="{00000000-0005-0000-0000-0000D03B0000}"/>
    <cellStyle name="Vírgula 3 3 4 3 3" xfId="7769" xr:uid="{00000000-0005-0000-0000-0000D13B0000}"/>
    <cellStyle name="Vírgula 3 3 4 3 4" xfId="10346" xr:uid="{00000000-0005-0000-0000-0000D23B0000}"/>
    <cellStyle name="Vírgula 3 3 4 3 5" xfId="12924" xr:uid="{00000000-0005-0000-0000-0000D33B0000}"/>
    <cellStyle name="Vírgula 3 3 4 3 6" xfId="15545" xr:uid="{00000000-0005-0000-0000-0000D43B0000}"/>
    <cellStyle name="Vírgula 3 3 4 4" xfId="2606" xr:uid="{00000000-0005-0000-0000-0000D53B0000}"/>
    <cellStyle name="Vírgula 3 3 4 4 2" xfId="5191" xr:uid="{00000000-0005-0000-0000-0000D63B0000}"/>
    <cellStyle name="Vírgula 3 3 4 4 3" xfId="7770" xr:uid="{00000000-0005-0000-0000-0000D73B0000}"/>
    <cellStyle name="Vírgula 3 3 4 4 4" xfId="10347" xr:uid="{00000000-0005-0000-0000-0000D83B0000}"/>
    <cellStyle name="Vírgula 3 3 4 4 5" xfId="12925" xr:uid="{00000000-0005-0000-0000-0000D93B0000}"/>
    <cellStyle name="Vírgula 3 3 4 4 6" xfId="15546" xr:uid="{00000000-0005-0000-0000-0000DA3B0000}"/>
    <cellStyle name="Vírgula 3 3 4 5" xfId="3235" xr:uid="{00000000-0005-0000-0000-0000DB3B0000}"/>
    <cellStyle name="Vírgula 3 3 4 6" xfId="5814" xr:uid="{00000000-0005-0000-0000-0000DC3B0000}"/>
    <cellStyle name="Vírgula 3 3 4 7" xfId="8391" xr:uid="{00000000-0005-0000-0000-0000DD3B0000}"/>
    <cellStyle name="Vírgula 3 3 4 8" xfId="10969" xr:uid="{00000000-0005-0000-0000-0000DE3B0000}"/>
    <cellStyle name="Vírgula 3 3 4 9" xfId="13590" xr:uid="{00000000-0005-0000-0000-0000DF3B0000}"/>
    <cellStyle name="Vírgula 3 3 5" xfId="2607" xr:uid="{00000000-0005-0000-0000-0000E03B0000}"/>
    <cellStyle name="Vírgula 3 3 5 2" xfId="5192" xr:uid="{00000000-0005-0000-0000-0000E13B0000}"/>
    <cellStyle name="Vírgula 3 3 5 3" xfId="7771" xr:uid="{00000000-0005-0000-0000-0000E23B0000}"/>
    <cellStyle name="Vírgula 3 3 5 4" xfId="10348" xr:uid="{00000000-0005-0000-0000-0000E33B0000}"/>
    <cellStyle name="Vírgula 3 3 5 5" xfId="12926" xr:uid="{00000000-0005-0000-0000-0000E43B0000}"/>
    <cellStyle name="Vírgula 3 3 5 6" xfId="15547" xr:uid="{00000000-0005-0000-0000-0000E53B0000}"/>
    <cellStyle name="Vírgula 3 3 6" xfId="2608" xr:uid="{00000000-0005-0000-0000-0000E63B0000}"/>
    <cellStyle name="Vírgula 3 3 6 2" xfId="5193" xr:uid="{00000000-0005-0000-0000-0000E73B0000}"/>
    <cellStyle name="Vírgula 3 3 6 3" xfId="7772" xr:uid="{00000000-0005-0000-0000-0000E83B0000}"/>
    <cellStyle name="Vírgula 3 3 6 4" xfId="10349" xr:uid="{00000000-0005-0000-0000-0000E93B0000}"/>
    <cellStyle name="Vírgula 3 3 6 5" xfId="12927" xr:uid="{00000000-0005-0000-0000-0000EA3B0000}"/>
    <cellStyle name="Vírgula 3 3 6 6" xfId="15548" xr:uid="{00000000-0005-0000-0000-0000EB3B0000}"/>
    <cellStyle name="Vírgula 3 3 7" xfId="2609" xr:uid="{00000000-0005-0000-0000-0000EC3B0000}"/>
    <cellStyle name="Vírgula 3 3 7 2" xfId="5194" xr:uid="{00000000-0005-0000-0000-0000ED3B0000}"/>
    <cellStyle name="Vírgula 3 3 7 3" xfId="7773" xr:uid="{00000000-0005-0000-0000-0000EE3B0000}"/>
    <cellStyle name="Vírgula 3 3 7 4" xfId="10350" xr:uid="{00000000-0005-0000-0000-0000EF3B0000}"/>
    <cellStyle name="Vírgula 3 3 7 5" xfId="12928" xr:uid="{00000000-0005-0000-0000-0000F03B0000}"/>
    <cellStyle name="Vírgula 3 3 7 6" xfId="15549" xr:uid="{00000000-0005-0000-0000-0000F13B0000}"/>
    <cellStyle name="Vírgula 3 3 8" xfId="2792" xr:uid="{00000000-0005-0000-0000-0000F23B0000}"/>
    <cellStyle name="Vírgula 3 3 9" xfId="5371" xr:uid="{00000000-0005-0000-0000-0000F33B0000}"/>
    <cellStyle name="Vírgula 3 4" xfId="125" xr:uid="{00000000-0005-0000-0000-0000F43B0000}"/>
    <cellStyle name="Vírgula 3 4 10" xfId="10464" xr:uid="{00000000-0005-0000-0000-0000F53B0000}"/>
    <cellStyle name="Vírgula 3 4 11" xfId="13085" xr:uid="{00000000-0005-0000-0000-0000F63B0000}"/>
    <cellStyle name="Vírgula 3 4 2" xfId="351" xr:uid="{00000000-0005-0000-0000-0000F73B0000}"/>
    <cellStyle name="Vírgula 3 4 2 2" xfId="2610" xr:uid="{00000000-0005-0000-0000-0000F83B0000}"/>
    <cellStyle name="Vírgula 3 4 2 2 2" xfId="5195" xr:uid="{00000000-0005-0000-0000-0000F93B0000}"/>
    <cellStyle name="Vírgula 3 4 2 2 3" xfId="7774" xr:uid="{00000000-0005-0000-0000-0000FA3B0000}"/>
    <cellStyle name="Vírgula 3 4 2 2 4" xfId="10351" xr:uid="{00000000-0005-0000-0000-0000FB3B0000}"/>
    <cellStyle name="Vírgula 3 4 2 2 5" xfId="12929" xr:uid="{00000000-0005-0000-0000-0000FC3B0000}"/>
    <cellStyle name="Vírgula 3 4 2 2 6" xfId="15550" xr:uid="{00000000-0005-0000-0000-0000FD3B0000}"/>
    <cellStyle name="Vírgula 3 4 2 3" xfId="2611" xr:uid="{00000000-0005-0000-0000-0000FE3B0000}"/>
    <cellStyle name="Vírgula 3 4 2 3 2" xfId="5196" xr:uid="{00000000-0005-0000-0000-0000FF3B0000}"/>
    <cellStyle name="Vírgula 3 4 2 3 3" xfId="7775" xr:uid="{00000000-0005-0000-0000-0000003C0000}"/>
    <cellStyle name="Vírgula 3 4 2 3 4" xfId="10352" xr:uid="{00000000-0005-0000-0000-0000013C0000}"/>
    <cellStyle name="Vírgula 3 4 2 3 5" xfId="12930" xr:uid="{00000000-0005-0000-0000-0000023C0000}"/>
    <cellStyle name="Vírgula 3 4 2 3 6" xfId="15551" xr:uid="{00000000-0005-0000-0000-0000033C0000}"/>
    <cellStyle name="Vírgula 3 4 2 4" xfId="2612" xr:uid="{00000000-0005-0000-0000-0000043C0000}"/>
    <cellStyle name="Vírgula 3 4 2 4 2" xfId="5197" xr:uid="{00000000-0005-0000-0000-0000053C0000}"/>
    <cellStyle name="Vírgula 3 4 2 4 3" xfId="7776" xr:uid="{00000000-0005-0000-0000-0000063C0000}"/>
    <cellStyle name="Vírgula 3 4 2 4 4" xfId="10353" xr:uid="{00000000-0005-0000-0000-0000073C0000}"/>
    <cellStyle name="Vírgula 3 4 2 4 5" xfId="12931" xr:uid="{00000000-0005-0000-0000-0000083C0000}"/>
    <cellStyle name="Vírgula 3 4 2 4 6" xfId="15552" xr:uid="{00000000-0005-0000-0000-0000093C0000}"/>
    <cellStyle name="Vírgula 3 4 2 5" xfId="2952" xr:uid="{00000000-0005-0000-0000-00000A3C0000}"/>
    <cellStyle name="Vírgula 3 4 2 6" xfId="5531" xr:uid="{00000000-0005-0000-0000-00000B3C0000}"/>
    <cellStyle name="Vírgula 3 4 2 7" xfId="8108" xr:uid="{00000000-0005-0000-0000-00000C3C0000}"/>
    <cellStyle name="Vírgula 3 4 2 8" xfId="10686" xr:uid="{00000000-0005-0000-0000-00000D3C0000}"/>
    <cellStyle name="Vírgula 3 4 2 9" xfId="13307" xr:uid="{00000000-0005-0000-0000-00000E3C0000}"/>
    <cellStyle name="Vírgula 3 4 3" xfId="572" xr:uid="{00000000-0005-0000-0000-00000F3C0000}"/>
    <cellStyle name="Vírgula 3 4 3 2" xfId="2613" xr:uid="{00000000-0005-0000-0000-0000103C0000}"/>
    <cellStyle name="Vírgula 3 4 3 2 2" xfId="5198" xr:uid="{00000000-0005-0000-0000-0000113C0000}"/>
    <cellStyle name="Vírgula 3 4 3 2 3" xfId="7777" xr:uid="{00000000-0005-0000-0000-0000123C0000}"/>
    <cellStyle name="Vírgula 3 4 3 2 4" xfId="10354" xr:uid="{00000000-0005-0000-0000-0000133C0000}"/>
    <cellStyle name="Vírgula 3 4 3 2 5" xfId="12932" xr:uid="{00000000-0005-0000-0000-0000143C0000}"/>
    <cellStyle name="Vírgula 3 4 3 2 6" xfId="15553" xr:uid="{00000000-0005-0000-0000-0000153C0000}"/>
    <cellStyle name="Vírgula 3 4 3 3" xfId="2614" xr:uid="{00000000-0005-0000-0000-0000163C0000}"/>
    <cellStyle name="Vírgula 3 4 3 3 2" xfId="5199" xr:uid="{00000000-0005-0000-0000-0000173C0000}"/>
    <cellStyle name="Vírgula 3 4 3 3 3" xfId="7778" xr:uid="{00000000-0005-0000-0000-0000183C0000}"/>
    <cellStyle name="Vírgula 3 4 3 3 4" xfId="10355" xr:uid="{00000000-0005-0000-0000-0000193C0000}"/>
    <cellStyle name="Vírgula 3 4 3 3 5" xfId="12933" xr:uid="{00000000-0005-0000-0000-00001A3C0000}"/>
    <cellStyle name="Vírgula 3 4 3 3 6" xfId="15554" xr:uid="{00000000-0005-0000-0000-00001B3C0000}"/>
    <cellStyle name="Vírgula 3 4 3 4" xfId="3173" xr:uid="{00000000-0005-0000-0000-00001C3C0000}"/>
    <cellStyle name="Vírgula 3 4 3 5" xfId="5752" xr:uid="{00000000-0005-0000-0000-00001D3C0000}"/>
    <cellStyle name="Vírgula 3 4 3 6" xfId="8329" xr:uid="{00000000-0005-0000-0000-00001E3C0000}"/>
    <cellStyle name="Vírgula 3 4 3 7" xfId="10907" xr:uid="{00000000-0005-0000-0000-00001F3C0000}"/>
    <cellStyle name="Vírgula 3 4 3 8" xfId="13528" xr:uid="{00000000-0005-0000-0000-0000203C0000}"/>
    <cellStyle name="Vírgula 3 4 4" xfId="2615" xr:uid="{00000000-0005-0000-0000-0000213C0000}"/>
    <cellStyle name="Vírgula 3 4 4 2" xfId="5200" xr:uid="{00000000-0005-0000-0000-0000223C0000}"/>
    <cellStyle name="Vírgula 3 4 4 3" xfId="7779" xr:uid="{00000000-0005-0000-0000-0000233C0000}"/>
    <cellStyle name="Vírgula 3 4 4 4" xfId="10356" xr:uid="{00000000-0005-0000-0000-0000243C0000}"/>
    <cellStyle name="Vírgula 3 4 4 5" xfId="12934" xr:uid="{00000000-0005-0000-0000-0000253C0000}"/>
    <cellStyle name="Vírgula 3 4 4 6" xfId="15555" xr:uid="{00000000-0005-0000-0000-0000263C0000}"/>
    <cellStyle name="Vírgula 3 4 5" xfId="2616" xr:uid="{00000000-0005-0000-0000-0000273C0000}"/>
    <cellStyle name="Vírgula 3 4 5 2" xfId="5201" xr:uid="{00000000-0005-0000-0000-0000283C0000}"/>
    <cellStyle name="Vírgula 3 4 5 3" xfId="7780" xr:uid="{00000000-0005-0000-0000-0000293C0000}"/>
    <cellStyle name="Vírgula 3 4 5 4" xfId="10357" xr:uid="{00000000-0005-0000-0000-00002A3C0000}"/>
    <cellStyle name="Vírgula 3 4 5 5" xfId="12935" xr:uid="{00000000-0005-0000-0000-00002B3C0000}"/>
    <cellStyle name="Vírgula 3 4 5 6" xfId="15556" xr:uid="{00000000-0005-0000-0000-00002C3C0000}"/>
    <cellStyle name="Vírgula 3 4 6" xfId="2617" xr:uid="{00000000-0005-0000-0000-00002D3C0000}"/>
    <cellStyle name="Vírgula 3 4 6 2" xfId="5202" xr:uid="{00000000-0005-0000-0000-00002E3C0000}"/>
    <cellStyle name="Vírgula 3 4 6 3" xfId="7781" xr:uid="{00000000-0005-0000-0000-00002F3C0000}"/>
    <cellStyle name="Vírgula 3 4 6 4" xfId="10358" xr:uid="{00000000-0005-0000-0000-0000303C0000}"/>
    <cellStyle name="Vírgula 3 4 6 5" xfId="12936" xr:uid="{00000000-0005-0000-0000-0000313C0000}"/>
    <cellStyle name="Vírgula 3 4 6 6" xfId="15557" xr:uid="{00000000-0005-0000-0000-0000323C0000}"/>
    <cellStyle name="Vírgula 3 4 7" xfId="2730" xr:uid="{00000000-0005-0000-0000-0000333C0000}"/>
    <cellStyle name="Vírgula 3 4 8" xfId="5309" xr:uid="{00000000-0005-0000-0000-0000343C0000}"/>
    <cellStyle name="Vírgula 3 4 9" xfId="7886" xr:uid="{00000000-0005-0000-0000-0000353C0000}"/>
    <cellStyle name="Vírgula 3 5" xfId="224" xr:uid="{00000000-0005-0000-0000-0000363C0000}"/>
    <cellStyle name="Vírgula 3 5 10" xfId="10559" xr:uid="{00000000-0005-0000-0000-0000373C0000}"/>
    <cellStyle name="Vírgula 3 5 11" xfId="13180" xr:uid="{00000000-0005-0000-0000-0000383C0000}"/>
    <cellStyle name="Vírgula 3 5 2" xfId="445" xr:uid="{00000000-0005-0000-0000-0000393C0000}"/>
    <cellStyle name="Vírgula 3 5 2 2" xfId="2618" xr:uid="{00000000-0005-0000-0000-00003A3C0000}"/>
    <cellStyle name="Vírgula 3 5 2 2 2" xfId="5203" xr:uid="{00000000-0005-0000-0000-00003B3C0000}"/>
    <cellStyle name="Vírgula 3 5 2 2 3" xfId="7782" xr:uid="{00000000-0005-0000-0000-00003C3C0000}"/>
    <cellStyle name="Vírgula 3 5 2 2 4" xfId="10359" xr:uid="{00000000-0005-0000-0000-00003D3C0000}"/>
    <cellStyle name="Vírgula 3 5 2 2 5" xfId="12937" xr:uid="{00000000-0005-0000-0000-00003E3C0000}"/>
    <cellStyle name="Vírgula 3 5 2 2 6" xfId="15558" xr:uid="{00000000-0005-0000-0000-00003F3C0000}"/>
    <cellStyle name="Vírgula 3 5 2 3" xfId="2619" xr:uid="{00000000-0005-0000-0000-0000403C0000}"/>
    <cellStyle name="Vírgula 3 5 2 3 2" xfId="5204" xr:uid="{00000000-0005-0000-0000-0000413C0000}"/>
    <cellStyle name="Vírgula 3 5 2 3 3" xfId="7783" xr:uid="{00000000-0005-0000-0000-0000423C0000}"/>
    <cellStyle name="Vírgula 3 5 2 3 4" xfId="10360" xr:uid="{00000000-0005-0000-0000-0000433C0000}"/>
    <cellStyle name="Vírgula 3 5 2 3 5" xfId="12938" xr:uid="{00000000-0005-0000-0000-0000443C0000}"/>
    <cellStyle name="Vírgula 3 5 2 3 6" xfId="15559" xr:uid="{00000000-0005-0000-0000-0000453C0000}"/>
    <cellStyle name="Vírgula 3 5 2 4" xfId="2620" xr:uid="{00000000-0005-0000-0000-0000463C0000}"/>
    <cellStyle name="Vírgula 3 5 2 4 2" xfId="5205" xr:uid="{00000000-0005-0000-0000-0000473C0000}"/>
    <cellStyle name="Vírgula 3 5 2 4 3" xfId="7784" xr:uid="{00000000-0005-0000-0000-0000483C0000}"/>
    <cellStyle name="Vírgula 3 5 2 4 4" xfId="10361" xr:uid="{00000000-0005-0000-0000-0000493C0000}"/>
    <cellStyle name="Vírgula 3 5 2 4 5" xfId="12939" xr:uid="{00000000-0005-0000-0000-00004A3C0000}"/>
    <cellStyle name="Vírgula 3 5 2 4 6" xfId="15560" xr:uid="{00000000-0005-0000-0000-00004B3C0000}"/>
    <cellStyle name="Vírgula 3 5 2 5" xfId="3046" xr:uid="{00000000-0005-0000-0000-00004C3C0000}"/>
    <cellStyle name="Vírgula 3 5 2 6" xfId="5625" xr:uid="{00000000-0005-0000-0000-00004D3C0000}"/>
    <cellStyle name="Vírgula 3 5 2 7" xfId="8202" xr:uid="{00000000-0005-0000-0000-00004E3C0000}"/>
    <cellStyle name="Vírgula 3 5 2 8" xfId="10780" xr:uid="{00000000-0005-0000-0000-00004F3C0000}"/>
    <cellStyle name="Vírgula 3 5 2 9" xfId="13401" xr:uid="{00000000-0005-0000-0000-0000503C0000}"/>
    <cellStyle name="Vírgula 3 5 3" xfId="666" xr:uid="{00000000-0005-0000-0000-0000513C0000}"/>
    <cellStyle name="Vírgula 3 5 3 2" xfId="2621" xr:uid="{00000000-0005-0000-0000-0000523C0000}"/>
    <cellStyle name="Vírgula 3 5 3 2 2" xfId="5206" xr:uid="{00000000-0005-0000-0000-0000533C0000}"/>
    <cellStyle name="Vírgula 3 5 3 2 3" xfId="7785" xr:uid="{00000000-0005-0000-0000-0000543C0000}"/>
    <cellStyle name="Vírgula 3 5 3 2 4" xfId="10362" xr:uid="{00000000-0005-0000-0000-0000553C0000}"/>
    <cellStyle name="Vírgula 3 5 3 2 5" xfId="12940" xr:uid="{00000000-0005-0000-0000-0000563C0000}"/>
    <cellStyle name="Vírgula 3 5 3 2 6" xfId="15561" xr:uid="{00000000-0005-0000-0000-0000573C0000}"/>
    <cellStyle name="Vírgula 3 5 3 3" xfId="2622" xr:uid="{00000000-0005-0000-0000-0000583C0000}"/>
    <cellStyle name="Vírgula 3 5 3 3 2" xfId="5207" xr:uid="{00000000-0005-0000-0000-0000593C0000}"/>
    <cellStyle name="Vírgula 3 5 3 3 3" xfId="7786" xr:uid="{00000000-0005-0000-0000-00005A3C0000}"/>
    <cellStyle name="Vírgula 3 5 3 3 4" xfId="10363" xr:uid="{00000000-0005-0000-0000-00005B3C0000}"/>
    <cellStyle name="Vírgula 3 5 3 3 5" xfId="12941" xr:uid="{00000000-0005-0000-0000-00005C3C0000}"/>
    <cellStyle name="Vírgula 3 5 3 3 6" xfId="15562" xr:uid="{00000000-0005-0000-0000-00005D3C0000}"/>
    <cellStyle name="Vírgula 3 5 3 4" xfId="3267" xr:uid="{00000000-0005-0000-0000-00005E3C0000}"/>
    <cellStyle name="Vírgula 3 5 3 5" xfId="5846" xr:uid="{00000000-0005-0000-0000-00005F3C0000}"/>
    <cellStyle name="Vírgula 3 5 3 6" xfId="8423" xr:uid="{00000000-0005-0000-0000-0000603C0000}"/>
    <cellStyle name="Vírgula 3 5 3 7" xfId="11001" xr:uid="{00000000-0005-0000-0000-0000613C0000}"/>
    <cellStyle name="Vírgula 3 5 3 8" xfId="13622" xr:uid="{00000000-0005-0000-0000-0000623C0000}"/>
    <cellStyle name="Vírgula 3 5 4" xfId="2623" xr:uid="{00000000-0005-0000-0000-0000633C0000}"/>
    <cellStyle name="Vírgula 3 5 4 2" xfId="5208" xr:uid="{00000000-0005-0000-0000-0000643C0000}"/>
    <cellStyle name="Vírgula 3 5 4 3" xfId="7787" xr:uid="{00000000-0005-0000-0000-0000653C0000}"/>
    <cellStyle name="Vírgula 3 5 4 4" xfId="10364" xr:uid="{00000000-0005-0000-0000-0000663C0000}"/>
    <cellStyle name="Vírgula 3 5 4 5" xfId="12942" xr:uid="{00000000-0005-0000-0000-0000673C0000}"/>
    <cellStyle name="Vírgula 3 5 4 6" xfId="15563" xr:uid="{00000000-0005-0000-0000-0000683C0000}"/>
    <cellStyle name="Vírgula 3 5 5" xfId="2624" xr:uid="{00000000-0005-0000-0000-0000693C0000}"/>
    <cellStyle name="Vírgula 3 5 5 2" xfId="5209" xr:uid="{00000000-0005-0000-0000-00006A3C0000}"/>
    <cellStyle name="Vírgula 3 5 5 3" xfId="7788" xr:uid="{00000000-0005-0000-0000-00006B3C0000}"/>
    <cellStyle name="Vírgula 3 5 5 4" xfId="10365" xr:uid="{00000000-0005-0000-0000-00006C3C0000}"/>
    <cellStyle name="Vírgula 3 5 5 5" xfId="12943" xr:uid="{00000000-0005-0000-0000-00006D3C0000}"/>
    <cellStyle name="Vírgula 3 5 5 6" xfId="15564" xr:uid="{00000000-0005-0000-0000-00006E3C0000}"/>
    <cellStyle name="Vírgula 3 5 6" xfId="2625" xr:uid="{00000000-0005-0000-0000-00006F3C0000}"/>
    <cellStyle name="Vírgula 3 5 6 2" xfId="5210" xr:uid="{00000000-0005-0000-0000-0000703C0000}"/>
    <cellStyle name="Vírgula 3 5 6 3" xfId="7789" xr:uid="{00000000-0005-0000-0000-0000713C0000}"/>
    <cellStyle name="Vírgula 3 5 6 4" xfId="10366" xr:uid="{00000000-0005-0000-0000-0000723C0000}"/>
    <cellStyle name="Vírgula 3 5 6 5" xfId="12944" xr:uid="{00000000-0005-0000-0000-0000733C0000}"/>
    <cellStyle name="Vírgula 3 5 6 6" xfId="15565" xr:uid="{00000000-0005-0000-0000-0000743C0000}"/>
    <cellStyle name="Vírgula 3 5 7" xfId="2825" xr:uid="{00000000-0005-0000-0000-0000753C0000}"/>
    <cellStyle name="Vírgula 3 5 8" xfId="5404" xr:uid="{00000000-0005-0000-0000-0000763C0000}"/>
    <cellStyle name="Vírgula 3 5 9" xfId="7981" xr:uid="{00000000-0005-0000-0000-0000773C0000}"/>
    <cellStyle name="Vírgula 3 6" xfId="319" xr:uid="{00000000-0005-0000-0000-0000783C0000}"/>
    <cellStyle name="Vírgula 3 6 2" xfId="2626" xr:uid="{00000000-0005-0000-0000-0000793C0000}"/>
    <cellStyle name="Vírgula 3 6 2 2" xfId="5211" xr:uid="{00000000-0005-0000-0000-00007A3C0000}"/>
    <cellStyle name="Vírgula 3 6 2 3" xfId="7790" xr:uid="{00000000-0005-0000-0000-00007B3C0000}"/>
    <cellStyle name="Vírgula 3 6 2 4" xfId="10367" xr:uid="{00000000-0005-0000-0000-00007C3C0000}"/>
    <cellStyle name="Vírgula 3 6 2 5" xfId="12945" xr:uid="{00000000-0005-0000-0000-00007D3C0000}"/>
    <cellStyle name="Vírgula 3 6 2 6" xfId="15566" xr:uid="{00000000-0005-0000-0000-00007E3C0000}"/>
    <cellStyle name="Vírgula 3 6 3" xfId="2627" xr:uid="{00000000-0005-0000-0000-00007F3C0000}"/>
    <cellStyle name="Vírgula 3 6 3 2" xfId="5212" xr:uid="{00000000-0005-0000-0000-0000803C0000}"/>
    <cellStyle name="Vírgula 3 6 3 3" xfId="7791" xr:uid="{00000000-0005-0000-0000-0000813C0000}"/>
    <cellStyle name="Vírgula 3 6 3 4" xfId="10368" xr:uid="{00000000-0005-0000-0000-0000823C0000}"/>
    <cellStyle name="Vírgula 3 6 3 5" xfId="12946" xr:uid="{00000000-0005-0000-0000-0000833C0000}"/>
    <cellStyle name="Vírgula 3 6 3 6" xfId="15567" xr:uid="{00000000-0005-0000-0000-0000843C0000}"/>
    <cellStyle name="Vírgula 3 6 4" xfId="2628" xr:uid="{00000000-0005-0000-0000-0000853C0000}"/>
    <cellStyle name="Vírgula 3 6 4 2" xfId="5213" xr:uid="{00000000-0005-0000-0000-0000863C0000}"/>
    <cellStyle name="Vírgula 3 6 4 3" xfId="7792" xr:uid="{00000000-0005-0000-0000-0000873C0000}"/>
    <cellStyle name="Vírgula 3 6 4 4" xfId="10369" xr:uid="{00000000-0005-0000-0000-0000883C0000}"/>
    <cellStyle name="Vírgula 3 6 4 5" xfId="12947" xr:uid="{00000000-0005-0000-0000-0000893C0000}"/>
    <cellStyle name="Vírgula 3 6 4 6" xfId="15568" xr:uid="{00000000-0005-0000-0000-00008A3C0000}"/>
    <cellStyle name="Vírgula 3 6 5" xfId="2920" xr:uid="{00000000-0005-0000-0000-00008B3C0000}"/>
    <cellStyle name="Vírgula 3 6 6" xfId="5499" xr:uid="{00000000-0005-0000-0000-00008C3C0000}"/>
    <cellStyle name="Vírgula 3 6 7" xfId="8076" xr:uid="{00000000-0005-0000-0000-00008D3C0000}"/>
    <cellStyle name="Vírgula 3 6 8" xfId="10654" xr:uid="{00000000-0005-0000-0000-00008E3C0000}"/>
    <cellStyle name="Vírgula 3 6 9" xfId="13275" xr:uid="{00000000-0005-0000-0000-00008F3C0000}"/>
    <cellStyle name="Vírgula 3 7" xfId="540" xr:uid="{00000000-0005-0000-0000-0000903C0000}"/>
    <cellStyle name="Vírgula 3 7 2" xfId="739" xr:uid="{00000000-0005-0000-0000-0000913C0000}"/>
    <cellStyle name="Vírgula 3 7 2 2" xfId="62" xr:uid="{00000000-0005-0000-0000-0000923C0000}"/>
    <cellStyle name="Vírgula 3 7 2 3" xfId="2659" xr:uid="{00000000-0005-0000-0000-0000933C0000}"/>
    <cellStyle name="Vírgula 3 7 2 3 2" xfId="5237" xr:uid="{00000000-0005-0000-0000-0000943C0000}"/>
    <cellStyle name="Vírgula 3 7 2 3 3" xfId="7816" xr:uid="{00000000-0005-0000-0000-0000953C0000}"/>
    <cellStyle name="Vírgula 3 7 2 3 4" xfId="10393" xr:uid="{00000000-0005-0000-0000-0000963C0000}"/>
    <cellStyle name="Vírgula 3 7 2 3 5" xfId="12971" xr:uid="{00000000-0005-0000-0000-0000973C0000}"/>
    <cellStyle name="Vírgula 3 7 2 3 6" xfId="15592" xr:uid="{00000000-0005-0000-0000-0000983C0000}"/>
    <cellStyle name="Vírgula 3 7 3" xfId="2629" xr:uid="{00000000-0005-0000-0000-0000993C0000}"/>
    <cellStyle name="Vírgula 3 7 3 2" xfId="5214" xr:uid="{00000000-0005-0000-0000-00009A3C0000}"/>
    <cellStyle name="Vírgula 3 7 3 3" xfId="7793" xr:uid="{00000000-0005-0000-0000-00009B3C0000}"/>
    <cellStyle name="Vírgula 3 7 3 4" xfId="10370" xr:uid="{00000000-0005-0000-0000-00009C3C0000}"/>
    <cellStyle name="Vírgula 3 7 3 5" xfId="12948" xr:uid="{00000000-0005-0000-0000-00009D3C0000}"/>
    <cellStyle name="Vírgula 3 7 3 6" xfId="15569" xr:uid="{00000000-0005-0000-0000-00009E3C0000}"/>
    <cellStyle name="Vírgula 3 7 4" xfId="2630" xr:uid="{00000000-0005-0000-0000-00009F3C0000}"/>
    <cellStyle name="Vírgula 3 7 4 2" xfId="5215" xr:uid="{00000000-0005-0000-0000-0000A03C0000}"/>
    <cellStyle name="Vírgula 3 7 4 3" xfId="7794" xr:uid="{00000000-0005-0000-0000-0000A13C0000}"/>
    <cellStyle name="Vírgula 3 7 4 4" xfId="10371" xr:uid="{00000000-0005-0000-0000-0000A23C0000}"/>
    <cellStyle name="Vírgula 3 7 4 5" xfId="12949" xr:uid="{00000000-0005-0000-0000-0000A33C0000}"/>
    <cellStyle name="Vírgula 3 7 4 6" xfId="15570" xr:uid="{00000000-0005-0000-0000-0000A43C0000}"/>
    <cellStyle name="Vírgula 3 7 5" xfId="3141" xr:uid="{00000000-0005-0000-0000-0000A53C0000}"/>
    <cellStyle name="Vírgula 3 7 6" xfId="5720" xr:uid="{00000000-0005-0000-0000-0000A63C0000}"/>
    <cellStyle name="Vírgula 3 7 7" xfId="8297" xr:uid="{00000000-0005-0000-0000-0000A73C0000}"/>
    <cellStyle name="Vírgula 3 7 8" xfId="10875" xr:uid="{00000000-0005-0000-0000-0000A83C0000}"/>
    <cellStyle name="Vírgula 3 7 9" xfId="13496" xr:uid="{00000000-0005-0000-0000-0000A93C0000}"/>
    <cellStyle name="Vírgula 3 8" xfId="730" xr:uid="{00000000-0005-0000-0000-0000AA3C0000}"/>
    <cellStyle name="Vírgula 3 8 2" xfId="735" xr:uid="{00000000-0005-0000-0000-0000AB3C0000}"/>
    <cellStyle name="Vírgula 3 8 2 2" xfId="736" xr:uid="{00000000-0005-0000-0000-0000AC3C0000}"/>
    <cellStyle name="Vírgula 3 8 2 2 2" xfId="737" xr:uid="{00000000-0005-0000-0000-0000AD3C0000}"/>
    <cellStyle name="Vírgula 3 8 2 2 2 2" xfId="3338" xr:uid="{00000000-0005-0000-0000-0000AE3C0000}"/>
    <cellStyle name="Vírgula 3 8 2 2 2 3" xfId="5917" xr:uid="{00000000-0005-0000-0000-0000AF3C0000}"/>
    <cellStyle name="Vírgula 3 8 2 2 2 4" xfId="8494" xr:uid="{00000000-0005-0000-0000-0000B03C0000}"/>
    <cellStyle name="Vírgula 3 8 2 2 2 5" xfId="11072" xr:uid="{00000000-0005-0000-0000-0000B13C0000}"/>
    <cellStyle name="Vírgula 3 8 2 2 2 6" xfId="13693" xr:uid="{00000000-0005-0000-0000-0000B23C0000}"/>
    <cellStyle name="Vírgula 3 8 2 2 3" xfId="2631" xr:uid="{00000000-0005-0000-0000-0000B33C0000}"/>
    <cellStyle name="Vírgula 3 8 2 2 3 2" xfId="5216" xr:uid="{00000000-0005-0000-0000-0000B43C0000}"/>
    <cellStyle name="Vírgula 3 8 2 2 3 3" xfId="7795" xr:uid="{00000000-0005-0000-0000-0000B53C0000}"/>
    <cellStyle name="Vírgula 3 8 2 2 3 4" xfId="10372" xr:uid="{00000000-0005-0000-0000-0000B63C0000}"/>
    <cellStyle name="Vírgula 3 8 2 2 3 5" xfId="12950" xr:uid="{00000000-0005-0000-0000-0000B73C0000}"/>
    <cellStyle name="Vírgula 3 8 2 2 3 6" xfId="15571" xr:uid="{00000000-0005-0000-0000-0000B83C0000}"/>
    <cellStyle name="Vírgula 3 8 2 2 4" xfId="3337" xr:uid="{00000000-0005-0000-0000-0000B93C0000}"/>
    <cellStyle name="Vírgula 3 8 2 2 5" xfId="5916" xr:uid="{00000000-0005-0000-0000-0000BA3C0000}"/>
    <cellStyle name="Vírgula 3 8 2 2 6" xfId="8493" xr:uid="{00000000-0005-0000-0000-0000BB3C0000}"/>
    <cellStyle name="Vírgula 3 8 2 2 7" xfId="11071" xr:uid="{00000000-0005-0000-0000-0000BC3C0000}"/>
    <cellStyle name="Vírgula 3 8 2 2 8" xfId="13692" xr:uid="{00000000-0005-0000-0000-0000BD3C0000}"/>
    <cellStyle name="Vírgula 3 8 2 3" xfId="2632" xr:uid="{00000000-0005-0000-0000-0000BE3C0000}"/>
    <cellStyle name="Vírgula 3 8 2 3 2" xfId="5217" xr:uid="{00000000-0005-0000-0000-0000BF3C0000}"/>
    <cellStyle name="Vírgula 3 8 2 3 3" xfId="7796" xr:uid="{00000000-0005-0000-0000-0000C03C0000}"/>
    <cellStyle name="Vírgula 3 8 2 3 4" xfId="10373" xr:uid="{00000000-0005-0000-0000-0000C13C0000}"/>
    <cellStyle name="Vírgula 3 8 2 3 5" xfId="12951" xr:uid="{00000000-0005-0000-0000-0000C23C0000}"/>
    <cellStyle name="Vírgula 3 8 2 3 6" xfId="15572" xr:uid="{00000000-0005-0000-0000-0000C33C0000}"/>
    <cellStyle name="Vírgula 3 8 2 4" xfId="2633" xr:uid="{00000000-0005-0000-0000-0000C43C0000}"/>
    <cellStyle name="Vírgula 3 8 2 4 2" xfId="5218" xr:uid="{00000000-0005-0000-0000-0000C53C0000}"/>
    <cellStyle name="Vírgula 3 8 2 4 3" xfId="7797" xr:uid="{00000000-0005-0000-0000-0000C63C0000}"/>
    <cellStyle name="Vírgula 3 8 2 4 4" xfId="10374" xr:uid="{00000000-0005-0000-0000-0000C73C0000}"/>
    <cellStyle name="Vírgula 3 8 2 4 5" xfId="12952" xr:uid="{00000000-0005-0000-0000-0000C83C0000}"/>
    <cellStyle name="Vírgula 3 8 2 4 6" xfId="15573" xr:uid="{00000000-0005-0000-0000-0000C93C0000}"/>
    <cellStyle name="Vírgula 3 8 2 5" xfId="3336" xr:uid="{00000000-0005-0000-0000-0000CA3C0000}"/>
    <cellStyle name="Vírgula 3 8 2 6" xfId="5915" xr:uid="{00000000-0005-0000-0000-0000CB3C0000}"/>
    <cellStyle name="Vírgula 3 8 2 7" xfId="8492" xr:uid="{00000000-0005-0000-0000-0000CC3C0000}"/>
    <cellStyle name="Vírgula 3 8 2 8" xfId="11070" xr:uid="{00000000-0005-0000-0000-0000CD3C0000}"/>
    <cellStyle name="Vírgula 3 8 2 9" xfId="13691" xr:uid="{00000000-0005-0000-0000-0000CE3C0000}"/>
    <cellStyle name="Vírgula 3 8 3" xfId="2634" xr:uid="{00000000-0005-0000-0000-0000CF3C0000}"/>
    <cellStyle name="Vírgula 3 8 3 2" xfId="5219" xr:uid="{00000000-0005-0000-0000-0000D03C0000}"/>
    <cellStyle name="Vírgula 3 8 3 3" xfId="7798" xr:uid="{00000000-0005-0000-0000-0000D13C0000}"/>
    <cellStyle name="Vírgula 3 8 3 4" xfId="10375" xr:uid="{00000000-0005-0000-0000-0000D23C0000}"/>
    <cellStyle name="Vírgula 3 8 3 5" xfId="12953" xr:uid="{00000000-0005-0000-0000-0000D33C0000}"/>
    <cellStyle name="Vírgula 3 8 3 6" xfId="15574" xr:uid="{00000000-0005-0000-0000-0000D43C0000}"/>
    <cellStyle name="Vírgula 3 8 4" xfId="2635" xr:uid="{00000000-0005-0000-0000-0000D53C0000}"/>
    <cellStyle name="Vírgula 3 8 4 2" xfId="5220" xr:uid="{00000000-0005-0000-0000-0000D63C0000}"/>
    <cellStyle name="Vírgula 3 8 4 3" xfId="7799" xr:uid="{00000000-0005-0000-0000-0000D73C0000}"/>
    <cellStyle name="Vírgula 3 8 4 4" xfId="10376" xr:uid="{00000000-0005-0000-0000-0000D83C0000}"/>
    <cellStyle name="Vírgula 3 8 4 5" xfId="12954" xr:uid="{00000000-0005-0000-0000-0000D93C0000}"/>
    <cellStyle name="Vírgula 3 8 4 6" xfId="15575" xr:uid="{00000000-0005-0000-0000-0000DA3C0000}"/>
    <cellStyle name="Vírgula 3 8 5" xfId="3331" xr:uid="{00000000-0005-0000-0000-0000DB3C0000}"/>
    <cellStyle name="Vírgula 3 8 6" xfId="5910" xr:uid="{00000000-0005-0000-0000-0000DC3C0000}"/>
    <cellStyle name="Vírgula 3 8 7" xfId="8487" xr:uid="{00000000-0005-0000-0000-0000DD3C0000}"/>
    <cellStyle name="Vírgula 3 8 8" xfId="11065" xr:uid="{00000000-0005-0000-0000-0000DE3C0000}"/>
    <cellStyle name="Vírgula 3 8 9" xfId="13686" xr:uid="{00000000-0005-0000-0000-0000DF3C0000}"/>
    <cellStyle name="Vírgula 3 9" xfId="734" xr:uid="{00000000-0005-0000-0000-0000E03C0000}"/>
    <cellStyle name="Vírgula 3 9 2" xfId="2636" xr:uid="{00000000-0005-0000-0000-0000E13C0000}"/>
    <cellStyle name="Vírgula 3 9 2 2" xfId="5221" xr:uid="{00000000-0005-0000-0000-0000E23C0000}"/>
    <cellStyle name="Vírgula 3 9 2 3" xfId="7800" xr:uid="{00000000-0005-0000-0000-0000E33C0000}"/>
    <cellStyle name="Vírgula 3 9 2 4" xfId="10377" xr:uid="{00000000-0005-0000-0000-0000E43C0000}"/>
    <cellStyle name="Vírgula 3 9 2 5" xfId="12955" xr:uid="{00000000-0005-0000-0000-0000E53C0000}"/>
    <cellStyle name="Vírgula 3 9 2 6" xfId="15576" xr:uid="{00000000-0005-0000-0000-0000E63C0000}"/>
    <cellStyle name="Vírgula 3 9 3" xfId="2637" xr:uid="{00000000-0005-0000-0000-0000E73C0000}"/>
    <cellStyle name="Vírgula 3 9 3 2" xfId="5222" xr:uid="{00000000-0005-0000-0000-0000E83C0000}"/>
    <cellStyle name="Vírgula 3 9 3 3" xfId="7801" xr:uid="{00000000-0005-0000-0000-0000E93C0000}"/>
    <cellStyle name="Vírgula 3 9 3 4" xfId="10378" xr:uid="{00000000-0005-0000-0000-0000EA3C0000}"/>
    <cellStyle name="Vírgula 3 9 3 5" xfId="12956" xr:uid="{00000000-0005-0000-0000-0000EB3C0000}"/>
    <cellStyle name="Vírgula 3 9 3 6" xfId="15577" xr:uid="{00000000-0005-0000-0000-0000EC3C0000}"/>
    <cellStyle name="Vírgula 3 9 4" xfId="3335" xr:uid="{00000000-0005-0000-0000-0000ED3C0000}"/>
    <cellStyle name="Vírgula 3 9 5" xfId="5914" xr:uid="{00000000-0005-0000-0000-0000EE3C0000}"/>
    <cellStyle name="Vírgula 3 9 6" xfId="8491" xr:uid="{00000000-0005-0000-0000-0000EF3C0000}"/>
    <cellStyle name="Vírgula 3 9 7" xfId="11069" xr:uid="{00000000-0005-0000-0000-0000F03C0000}"/>
    <cellStyle name="Vírgula 3 9 8" xfId="13690" xr:uid="{00000000-0005-0000-0000-0000F13C0000}"/>
    <cellStyle name="Vírgula 4" xfId="53" xr:uid="{00000000-0005-0000-0000-0000F23C0000}"/>
    <cellStyle name="Vírgula 4 2" xfId="2638" xr:uid="{00000000-0005-0000-0000-0000F33C0000}"/>
    <cellStyle name="Vírgula 5" xfId="2639" xr:uid="{00000000-0005-0000-0000-0000F43C0000}"/>
    <cellStyle name="Vírgula 6" xfId="56" xr:uid="{00000000-0005-0000-0000-0000F53C0000}"/>
    <cellStyle name="Vírgula 7" xfId="2664" xr:uid="{00000000-0005-0000-0000-0000F63C0000}"/>
    <cellStyle name="Vírgula 8" xfId="5243" xr:uid="{00000000-0005-0000-0000-0000F73C0000}"/>
    <cellStyle name="Vírgula 9" xfId="7820" xr:uid="{00000000-0005-0000-0000-0000F83C0000}"/>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indexed="9"/>
      </font>
    </dxf>
    <dxf>
      <font>
        <condense val="0"/>
        <extend val="0"/>
        <color indexed="9"/>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colors>
    <mruColors>
      <color rgb="FFFFFFCC"/>
      <color rgb="FFFFFF99"/>
      <color rgb="FFFFCC66"/>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81643</xdr:colOff>
      <xdr:row>1</xdr:row>
      <xdr:rowOff>54429</xdr:rowOff>
    </xdr:from>
    <xdr:to>
      <xdr:col>1</xdr:col>
      <xdr:colOff>762079</xdr:colOff>
      <xdr:row>5</xdr:row>
      <xdr:rowOff>141538</xdr:rowOff>
    </xdr:to>
    <xdr:pic>
      <xdr:nvPicPr>
        <xdr:cNvPr id="2" name="Imagem 1">
          <a:extLst>
            <a:ext uri="{FF2B5EF4-FFF2-40B4-BE49-F238E27FC236}">
              <a16:creationId xmlns:a16="http://schemas.microsoft.com/office/drawing/2014/main" id="{754C02FB-262C-4051-9081-9B5DD7A28323}"/>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1000" y="326572"/>
          <a:ext cx="680436" cy="998788"/>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_2" connectionId="4" xr16:uid="{B4892D94-4F4E-4297-B251-C760C891ED28}" autoFormatId="16" applyNumberFormats="0" applyBorderFormats="0" applyFontFormats="0" applyPatternFormats="0" applyAlignmentFormats="0" applyWidthHeightFormats="0">
  <queryTableRefresh nextId="256">
    <queryTableFields count="255">
      <queryTableField id="1" name="Column1" tableColumnId="1"/>
      <queryTableField id="2" name="BANCO DE CUSTOS - REFERÊNCIA 2.6"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AS = ATRIBUÍDO SÃO PAULO" tableColumnId="9"/>
      <queryTableField id="10" name="Column10" tableColumnId="10"/>
      <queryTableField id="11" name="Column11" tableColumnId="11"/>
      <queryTableField id="12" name="Planilha Casa Popular 07_2025 Atualizado (12_08_2025).xlsx"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 id="38" name="Column38" tableColumnId="38"/>
      <queryTableField id="39" name="Column39" tableColumnId="39"/>
      <queryTableField id="40" name="Column40" tableColumnId="40"/>
      <queryTableField id="41" name="Column41" tableColumnId="41"/>
      <queryTableField id="42" name="Column42" tableColumnId="42"/>
      <queryTableField id="43" name="Column43" tableColumnId="43"/>
      <queryTableField id="44" name="Column44" tableColumnId="44"/>
      <queryTableField id="45" name="Column45" tableColumnId="45"/>
      <queryTableField id="46" name="Column46" tableColumnId="46"/>
      <queryTableField id="47" name="Column47" tableColumnId="47"/>
      <queryTableField id="48" name="Column48" tableColumnId="48"/>
      <queryTableField id="49" name="Column49" tableColumnId="49"/>
      <queryTableField id="50" name="Column50" tableColumnId="50"/>
      <queryTableField id="51" name="Column51" tableColumnId="51"/>
      <queryTableField id="52" name="Column52" tableColumnId="52"/>
      <queryTableField id="53" name="Column53" tableColumnId="53"/>
      <queryTableField id="54" name="Column54" tableColumnId="54"/>
      <queryTableField id="55" name="Column55" tableColumnId="55"/>
      <queryTableField id="56" name="Column56" tableColumnId="56"/>
      <queryTableField id="57" name="Column57" tableColumnId="57"/>
      <queryTableField id="58" name="Column58" tableColumnId="58"/>
      <queryTableField id="59" name="Column59" tableColumnId="59"/>
      <queryTableField id="60" name="Column60" tableColumnId="60"/>
      <queryTableField id="61" name="Column61" tableColumnId="61"/>
      <queryTableField id="62" name="Column62" tableColumnId="62"/>
      <queryTableField id="63" name="Column63" tableColumnId="63"/>
      <queryTableField id="64" name="Column64" tableColumnId="64"/>
      <queryTableField id="65" name="Column65" tableColumnId="65"/>
      <queryTableField id="66" name="Column66" tableColumnId="66"/>
      <queryTableField id="67" name="Column67" tableColumnId="67"/>
      <queryTableField id="68" name="Column68" tableColumnId="68"/>
      <queryTableField id="69" name="Column69" tableColumnId="69"/>
      <queryTableField id="70" name="Column70" tableColumnId="70"/>
      <queryTableField id="71" name="Column71" tableColumnId="71"/>
      <queryTableField id="72" name="Column72" tableColumnId="72"/>
      <queryTableField id="73" name="Column73" tableColumnId="73"/>
      <queryTableField id="74" name="Column74" tableColumnId="74"/>
      <queryTableField id="75" name="Column75" tableColumnId="75"/>
      <queryTableField id="76" name="Column76" tableColumnId="76"/>
      <queryTableField id="77" name="Column77" tableColumnId="77"/>
      <queryTableField id="78" name="Column78" tableColumnId="78"/>
      <queryTableField id="79" name="Column79" tableColumnId="79"/>
      <queryTableField id="80" name="Column80" tableColumnId="80"/>
      <queryTableField id="81" name="Column81" tableColumnId="81"/>
      <queryTableField id="82" name="Column82" tableColumnId="82"/>
      <queryTableField id="83" name="Column83" tableColumnId="83"/>
      <queryTableField id="84" name="Column84" tableColumnId="84"/>
      <queryTableField id="85" name="Column85" tableColumnId="85"/>
      <queryTableField id="86" name="Column86" tableColumnId="86"/>
      <queryTableField id="87" name="Column87" tableColumnId="87"/>
      <queryTableField id="88" name="Column88" tableColumnId="88"/>
      <queryTableField id="89" name="Column89" tableColumnId="89"/>
      <queryTableField id="90" name="Column90" tableColumnId="90"/>
      <queryTableField id="91" name="Column91" tableColumnId="91"/>
      <queryTableField id="92" name="Column92" tableColumnId="92"/>
      <queryTableField id="93" name="Column93" tableColumnId="93"/>
      <queryTableField id="94" name="Column94" tableColumnId="94"/>
      <queryTableField id="95" name="Column95" tableColumnId="95"/>
      <queryTableField id="96" name="Column96" tableColumnId="96"/>
      <queryTableField id="97" name="Column97" tableColumnId="97"/>
      <queryTableField id="98" name="Column98" tableColumnId="98"/>
      <queryTableField id="99" name="Column99" tableColumnId="99"/>
      <queryTableField id="100" name="Column100" tableColumnId="100"/>
      <queryTableField id="101" name="Column101" tableColumnId="101"/>
      <queryTableField id="102" name="Column102" tableColumnId="102"/>
      <queryTableField id="103" name="Column103" tableColumnId="103"/>
      <queryTableField id="104" name="Column104" tableColumnId="104"/>
      <queryTableField id="105" name="Column105" tableColumnId="105"/>
      <queryTableField id="106" name="Column106" tableColumnId="106"/>
      <queryTableField id="107" name="Column107" tableColumnId="107"/>
      <queryTableField id="108" name="Column108" tableColumnId="108"/>
      <queryTableField id="109" name="Column109" tableColumnId="109"/>
      <queryTableField id="110" name="Column110" tableColumnId="110"/>
      <queryTableField id="111" name="Column111" tableColumnId="111"/>
      <queryTableField id="112" name="Column112" tableColumnId="112"/>
      <queryTableField id="113" name="Column113" tableColumnId="113"/>
      <queryTableField id="114" name="Column114" tableColumnId="114"/>
      <queryTableField id="115" name="Column115" tableColumnId="115"/>
      <queryTableField id="116" name="Column116" tableColumnId="116"/>
      <queryTableField id="117" name="Column117" tableColumnId="117"/>
      <queryTableField id="118" name="Column118" tableColumnId="118"/>
      <queryTableField id="119" name="Column119" tableColumnId="119"/>
      <queryTableField id="120" name="Column120" tableColumnId="120"/>
      <queryTableField id="121" name="Column121" tableColumnId="121"/>
      <queryTableField id="122" name="Column122" tableColumnId="122"/>
      <queryTableField id="123" name="Column123" tableColumnId="123"/>
      <queryTableField id="124" name="Column124" tableColumnId="124"/>
      <queryTableField id="125" name="Column125" tableColumnId="125"/>
      <queryTableField id="126" name="Column126" tableColumnId="126"/>
      <queryTableField id="127" name="Column127" tableColumnId="127"/>
      <queryTableField id="128" name="Column128" tableColumnId="128"/>
      <queryTableField id="129" name="Column129" tableColumnId="129"/>
      <queryTableField id="130" name="Column130" tableColumnId="130"/>
      <queryTableField id="131" name="Column131" tableColumnId="131"/>
      <queryTableField id="132" name="Column132" tableColumnId="132"/>
      <queryTableField id="133" name="Column133" tableColumnId="133"/>
      <queryTableField id="134" name="Column134" tableColumnId="134"/>
      <queryTableField id="135" name="Column135" tableColumnId="135"/>
      <queryTableField id="136" name="Column136" tableColumnId="136"/>
      <queryTableField id="137" name="Column137" tableColumnId="137"/>
      <queryTableField id="138" name="Column138" tableColumnId="138"/>
      <queryTableField id="139" name="Column139" tableColumnId="139"/>
      <queryTableField id="140" name="Column140" tableColumnId="140"/>
      <queryTableField id="141" name="Column141" tableColumnId="141"/>
      <queryTableField id="142" name="Column142" tableColumnId="142"/>
      <queryTableField id="143" name="Column143" tableColumnId="143"/>
      <queryTableField id="144" name="Column144" tableColumnId="144"/>
      <queryTableField id="145" name="Column145" tableColumnId="145"/>
      <queryTableField id="146" name="Column146" tableColumnId="146"/>
      <queryTableField id="147" name="Column147" tableColumnId="147"/>
      <queryTableField id="148" name="Column148" tableColumnId="148"/>
      <queryTableField id="149" name="Column149" tableColumnId="149"/>
      <queryTableField id="150" name="Column150" tableColumnId="150"/>
      <queryTableField id="151" name="Column151" tableColumnId="151"/>
      <queryTableField id="152" name="Column152" tableColumnId="152"/>
      <queryTableField id="153" name="Column153" tableColumnId="153"/>
      <queryTableField id="154" name="Column154" tableColumnId="154"/>
      <queryTableField id="155" name="Column155" tableColumnId="155"/>
      <queryTableField id="156" name="Column156" tableColumnId="156"/>
      <queryTableField id="157" name="Column157" tableColumnId="157"/>
      <queryTableField id="158" name="Column158" tableColumnId="158"/>
      <queryTableField id="159" name="Column159" tableColumnId="159"/>
      <queryTableField id="160" name="Column160" tableColumnId="160"/>
      <queryTableField id="161" name="Column161" tableColumnId="161"/>
      <queryTableField id="162" name="Column162" tableColumnId="162"/>
      <queryTableField id="163" name="Column163" tableColumnId="163"/>
      <queryTableField id="164" name="Column164" tableColumnId="164"/>
      <queryTableField id="165" name="Column165" tableColumnId="165"/>
      <queryTableField id="166" name="Column166" tableColumnId="166"/>
      <queryTableField id="167" name="Column167" tableColumnId="167"/>
      <queryTableField id="168" name="Column168" tableColumnId="168"/>
      <queryTableField id="169" name="Column169" tableColumnId="169"/>
      <queryTableField id="170" name="Column170" tableColumnId="170"/>
      <queryTableField id="171" name="Column171" tableColumnId="171"/>
      <queryTableField id="172" name="Column172" tableColumnId="172"/>
      <queryTableField id="173" name="Column173" tableColumnId="173"/>
      <queryTableField id="174" name="Column174" tableColumnId="174"/>
      <queryTableField id="175" name="Column175" tableColumnId="175"/>
      <queryTableField id="176" name="Column176" tableColumnId="176"/>
      <queryTableField id="177" name="Column177" tableColumnId="177"/>
      <queryTableField id="178" name="Column178" tableColumnId="178"/>
      <queryTableField id="179" name="Column179" tableColumnId="179"/>
      <queryTableField id="180" name="Column180" tableColumnId="180"/>
      <queryTableField id="181" name="Column181" tableColumnId="181"/>
      <queryTableField id="182" name="Column182" tableColumnId="182"/>
      <queryTableField id="183" name="Column183" tableColumnId="183"/>
      <queryTableField id="184" name="Column184" tableColumnId="184"/>
      <queryTableField id="185" name="Column185" tableColumnId="185"/>
      <queryTableField id="186" name="Column186" tableColumnId="186"/>
      <queryTableField id="187" name="Column187" tableColumnId="187"/>
      <queryTableField id="188" name="Column188" tableColumnId="188"/>
      <queryTableField id="189" name="Column189" tableColumnId="189"/>
      <queryTableField id="190" name="Column190" tableColumnId="190"/>
      <queryTableField id="191" name="Column191" tableColumnId="191"/>
      <queryTableField id="192" name="Column192" tableColumnId="192"/>
      <queryTableField id="193" name="Column193" tableColumnId="193"/>
      <queryTableField id="194" name="Column194" tableColumnId="194"/>
      <queryTableField id="195" name="Column195" tableColumnId="195"/>
      <queryTableField id="196" name="Column196" tableColumnId="196"/>
      <queryTableField id="197" name="Column197" tableColumnId="197"/>
      <queryTableField id="198" name="Column198" tableColumnId="198"/>
      <queryTableField id="199" name="Column199" tableColumnId="199"/>
      <queryTableField id="200" name="Column200" tableColumnId="200"/>
      <queryTableField id="201" name="Column201" tableColumnId="201"/>
      <queryTableField id="202" name="Column202" tableColumnId="202"/>
      <queryTableField id="203" name="Column203" tableColumnId="203"/>
      <queryTableField id="204" name="Column204" tableColumnId="204"/>
      <queryTableField id="205" name="Column205" tableColumnId="205"/>
      <queryTableField id="206" name="Column206" tableColumnId="206"/>
      <queryTableField id="207" name="Column207" tableColumnId="207"/>
      <queryTableField id="208" name="Column208" tableColumnId="208"/>
      <queryTableField id="209" name="Column209" tableColumnId="209"/>
      <queryTableField id="210" name="Column210" tableColumnId="210"/>
      <queryTableField id="211" name="Column211" tableColumnId="211"/>
      <queryTableField id="212" name="Column212" tableColumnId="212"/>
      <queryTableField id="213" name="Column213" tableColumnId="213"/>
      <queryTableField id="214" name="Column214" tableColumnId="214"/>
      <queryTableField id="215" name="Column215" tableColumnId="215"/>
      <queryTableField id="216" name="Column216" tableColumnId="216"/>
      <queryTableField id="217" name="Column217" tableColumnId="217"/>
      <queryTableField id="218" name="Column218" tableColumnId="218"/>
      <queryTableField id="219" name="Column219" tableColumnId="219"/>
      <queryTableField id="220" name="Column220" tableColumnId="220"/>
      <queryTableField id="221" name="Column221" tableColumnId="221"/>
      <queryTableField id="222" name="Column222" tableColumnId="222"/>
      <queryTableField id="223" name="Column223" tableColumnId="223"/>
      <queryTableField id="224" name="Column224" tableColumnId="224"/>
      <queryTableField id="225" name="Column225" tableColumnId="225"/>
      <queryTableField id="226" name="Column226" tableColumnId="226"/>
      <queryTableField id="227" name="Column227" tableColumnId="227"/>
      <queryTableField id="228" name="Column228" tableColumnId="228"/>
      <queryTableField id="229" name="Column229" tableColumnId="229"/>
      <queryTableField id="230" name="Column230" tableColumnId="230"/>
      <queryTableField id="231" name="Column231" tableColumnId="231"/>
      <queryTableField id="232" name="Column232" tableColumnId="232"/>
      <queryTableField id="233" name="Column233" tableColumnId="233"/>
      <queryTableField id="234" name="Column234" tableColumnId="234"/>
      <queryTableField id="235" name="Column235" tableColumnId="235"/>
      <queryTableField id="236" name="Column236" tableColumnId="236"/>
      <queryTableField id="237" name="Column237" tableColumnId="237"/>
      <queryTableField id="238" name="Column238" tableColumnId="238"/>
      <queryTableField id="239" name="Column239" tableColumnId="239"/>
      <queryTableField id="240" name="Column240" tableColumnId="240"/>
      <queryTableField id="241" name="Column241" tableColumnId="241"/>
      <queryTableField id="242" name="Column242" tableColumnId="242"/>
      <queryTableField id="243" name="Column243" tableColumnId="243"/>
      <queryTableField id="244" name="Column244" tableColumnId="244"/>
      <queryTableField id="245" name="Column245" tableColumnId="245"/>
      <queryTableField id="246" name="Column246" tableColumnId="246"/>
      <queryTableField id="247" name="Column247" tableColumnId="247"/>
      <queryTableField id="248" name="Column248" tableColumnId="248"/>
      <queryTableField id="249" name="Column249" tableColumnId="249"/>
      <queryTableField id="250" name="Column250" tableColumnId="250"/>
      <queryTableField id="251" name="Column251" tableColumnId="251"/>
      <queryTableField id="252" name="Column252" tableColumnId="252"/>
      <queryTableField id="253" name="Column253" tableColumnId="253"/>
      <queryTableField id="254" name="Column254" tableColumnId="254"/>
      <queryTableField id="255" name="Column255" tableColumnId="25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_3" connectionId="5" xr16:uid="{FA5B4F2D-BD30-4185-B128-899B08A5733D}" autoFormatId="16" applyNumberFormats="0" applyBorderFormats="0" applyFontFormats="0" applyPatternFormats="0" applyAlignmentFormats="0" applyWidthHeightFormats="0">
  <queryTableRefresh nextId="256">
    <queryTableFields count="255">
      <queryTableField id="1" name="Column1" tableColumnId="1"/>
      <queryTableField id="2" name="BANCO DE CUSTOS - REFERÊNCIA 2.6"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AS = ATRIBUÍDO SÃO PAULO" tableColumnId="9"/>
      <queryTableField id="10" name="Column10" tableColumnId="10"/>
      <queryTableField id="11" name="Column11" tableColumnId="11"/>
      <queryTableField id="12" name="Referência 07-2025.xlsm"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 id="38" name="Column38" tableColumnId="38"/>
      <queryTableField id="39" name="Column39" tableColumnId="39"/>
      <queryTableField id="40" name="Column40" tableColumnId="40"/>
      <queryTableField id="41" name="Column41" tableColumnId="41"/>
      <queryTableField id="42" name="Column42" tableColumnId="42"/>
      <queryTableField id="43" name="Column43" tableColumnId="43"/>
      <queryTableField id="44" name="Column44" tableColumnId="44"/>
      <queryTableField id="45" name="Column45" tableColumnId="45"/>
      <queryTableField id="46" name="Column46" tableColumnId="46"/>
      <queryTableField id="47" name="Column47" tableColumnId="47"/>
      <queryTableField id="48" name="Column48" tableColumnId="48"/>
      <queryTableField id="49" name="Column49" tableColumnId="49"/>
      <queryTableField id="50" name="Column50" tableColumnId="50"/>
      <queryTableField id="51" name="Column51" tableColumnId="51"/>
      <queryTableField id="52" name="Column52" tableColumnId="52"/>
      <queryTableField id="53" name="Column53" tableColumnId="53"/>
      <queryTableField id="54" name="Column54" tableColumnId="54"/>
      <queryTableField id="55" name="Column55" tableColumnId="55"/>
      <queryTableField id="56" name="Column56" tableColumnId="56"/>
      <queryTableField id="57" name="Column57" tableColumnId="57"/>
      <queryTableField id="58" name="Column58" tableColumnId="58"/>
      <queryTableField id="59" name="Column59" tableColumnId="59"/>
      <queryTableField id="60" name="Column60" tableColumnId="60"/>
      <queryTableField id="61" name="Column61" tableColumnId="61"/>
      <queryTableField id="62" name="Column62" tableColumnId="62"/>
      <queryTableField id="63" name="Column63" tableColumnId="63"/>
      <queryTableField id="64" name="Column64" tableColumnId="64"/>
      <queryTableField id="65" name="Column65" tableColumnId="65"/>
      <queryTableField id="66" name="Column66" tableColumnId="66"/>
      <queryTableField id="67" name="Column67" tableColumnId="67"/>
      <queryTableField id="68" name="Column68" tableColumnId="68"/>
      <queryTableField id="69" name="Column69" tableColumnId="69"/>
      <queryTableField id="70" name="Column70" tableColumnId="70"/>
      <queryTableField id="71" name="Column71" tableColumnId="71"/>
      <queryTableField id="72" name="Column72" tableColumnId="72"/>
      <queryTableField id="73" name="Column73" tableColumnId="73"/>
      <queryTableField id="74" name="Column74" tableColumnId="74"/>
      <queryTableField id="75" name="Column75" tableColumnId="75"/>
      <queryTableField id="76" name="Column76" tableColumnId="76"/>
      <queryTableField id="77" name="Column77" tableColumnId="77"/>
      <queryTableField id="78" name="Column78" tableColumnId="78"/>
      <queryTableField id="79" name="Column79" tableColumnId="79"/>
      <queryTableField id="80" name="Column80" tableColumnId="80"/>
      <queryTableField id="81" name="Column81" tableColumnId="81"/>
      <queryTableField id="82" name="Column82" tableColumnId="82"/>
      <queryTableField id="83" name="Column83" tableColumnId="83"/>
      <queryTableField id="84" name="Column84" tableColumnId="84"/>
      <queryTableField id="85" name="Column85" tableColumnId="85"/>
      <queryTableField id="86" name="Column86" tableColumnId="86"/>
      <queryTableField id="87" name="Column87" tableColumnId="87"/>
      <queryTableField id="88" name="Column88" tableColumnId="88"/>
      <queryTableField id="89" name="Column89" tableColumnId="89"/>
      <queryTableField id="90" name="Column90" tableColumnId="90"/>
      <queryTableField id="91" name="Column91" tableColumnId="91"/>
      <queryTableField id="92" name="Column92" tableColumnId="92"/>
      <queryTableField id="93" name="Column93" tableColumnId="93"/>
      <queryTableField id="94" name="Column94" tableColumnId="94"/>
      <queryTableField id="95" name="Column95" tableColumnId="95"/>
      <queryTableField id="96" name="Column96" tableColumnId="96"/>
      <queryTableField id="97" name="Column97" tableColumnId="97"/>
      <queryTableField id="98" name="Column98" tableColumnId="98"/>
      <queryTableField id="99" name="Column99" tableColumnId="99"/>
      <queryTableField id="100" name="Column100" tableColumnId="100"/>
      <queryTableField id="101" name="Column101" tableColumnId="101"/>
      <queryTableField id="102" name="Column102" tableColumnId="102"/>
      <queryTableField id="103" name="Column103" tableColumnId="103"/>
      <queryTableField id="104" name="Column104" tableColumnId="104"/>
      <queryTableField id="105" name="Column105" tableColumnId="105"/>
      <queryTableField id="106" name="Column106" tableColumnId="106"/>
      <queryTableField id="107" name="Column107" tableColumnId="107"/>
      <queryTableField id="108" name="Column108" tableColumnId="108"/>
      <queryTableField id="109" name="Column109" tableColumnId="109"/>
      <queryTableField id="110" name="Column110" tableColumnId="110"/>
      <queryTableField id="111" name="Column111" tableColumnId="111"/>
      <queryTableField id="112" name="Column112" tableColumnId="112"/>
      <queryTableField id="113" name="Column113" tableColumnId="113"/>
      <queryTableField id="114" name="Column114" tableColumnId="114"/>
      <queryTableField id="115" name="Column115" tableColumnId="115"/>
      <queryTableField id="116" name="Column116" tableColumnId="116"/>
      <queryTableField id="117" name="Column117" tableColumnId="117"/>
      <queryTableField id="118" name="Column118" tableColumnId="118"/>
      <queryTableField id="119" name="Column119" tableColumnId="119"/>
      <queryTableField id="120" name="Column120" tableColumnId="120"/>
      <queryTableField id="121" name="Column121" tableColumnId="121"/>
      <queryTableField id="122" name="Column122" tableColumnId="122"/>
      <queryTableField id="123" name="Column123" tableColumnId="123"/>
      <queryTableField id="124" name="Column124" tableColumnId="124"/>
      <queryTableField id="125" name="Column125" tableColumnId="125"/>
      <queryTableField id="126" name="Column126" tableColumnId="126"/>
      <queryTableField id="127" name="Column127" tableColumnId="127"/>
      <queryTableField id="128" name="Column128" tableColumnId="128"/>
      <queryTableField id="129" name="Column129" tableColumnId="129"/>
      <queryTableField id="130" name="Column130" tableColumnId="130"/>
      <queryTableField id="131" name="Column131" tableColumnId="131"/>
      <queryTableField id="132" name="Column132" tableColumnId="132"/>
      <queryTableField id="133" name="Column133" tableColumnId="133"/>
      <queryTableField id="134" name="Column134" tableColumnId="134"/>
      <queryTableField id="135" name="Column135" tableColumnId="135"/>
      <queryTableField id="136" name="Column136" tableColumnId="136"/>
      <queryTableField id="137" name="Column137" tableColumnId="137"/>
      <queryTableField id="138" name="Column138" tableColumnId="138"/>
      <queryTableField id="139" name="Column139" tableColumnId="139"/>
      <queryTableField id="140" name="Column140" tableColumnId="140"/>
      <queryTableField id="141" name="Column141" tableColumnId="141"/>
      <queryTableField id="142" name="Column142" tableColumnId="142"/>
      <queryTableField id="143" name="Column143" tableColumnId="143"/>
      <queryTableField id="144" name="Column144" tableColumnId="144"/>
      <queryTableField id="145" name="Column145" tableColumnId="145"/>
      <queryTableField id="146" name="Column146" tableColumnId="146"/>
      <queryTableField id="147" name="Column147" tableColumnId="147"/>
      <queryTableField id="148" name="Column148" tableColumnId="148"/>
      <queryTableField id="149" name="Column149" tableColumnId="149"/>
      <queryTableField id="150" name="Column150" tableColumnId="150"/>
      <queryTableField id="151" name="Column151" tableColumnId="151"/>
      <queryTableField id="152" name="Column152" tableColumnId="152"/>
      <queryTableField id="153" name="Column153" tableColumnId="153"/>
      <queryTableField id="154" name="Column154" tableColumnId="154"/>
      <queryTableField id="155" name="Column155" tableColumnId="155"/>
      <queryTableField id="156" name="Column156" tableColumnId="156"/>
      <queryTableField id="157" name="Column157" tableColumnId="157"/>
      <queryTableField id="158" name="Column158" tableColumnId="158"/>
      <queryTableField id="159" name="Column159" tableColumnId="159"/>
      <queryTableField id="160" name="Column160" tableColumnId="160"/>
      <queryTableField id="161" name="Column161" tableColumnId="161"/>
      <queryTableField id="162" name="Column162" tableColumnId="162"/>
      <queryTableField id="163" name="Column163" tableColumnId="163"/>
      <queryTableField id="164" name="Column164" tableColumnId="164"/>
      <queryTableField id="165" name="Column165" tableColumnId="165"/>
      <queryTableField id="166" name="Column166" tableColumnId="166"/>
      <queryTableField id="167" name="Column167" tableColumnId="167"/>
      <queryTableField id="168" name="Column168" tableColumnId="168"/>
      <queryTableField id="169" name="Column169" tableColumnId="169"/>
      <queryTableField id="170" name="Column170" tableColumnId="170"/>
      <queryTableField id="171" name="Column171" tableColumnId="171"/>
      <queryTableField id="172" name="Column172" tableColumnId="172"/>
      <queryTableField id="173" name="Column173" tableColumnId="173"/>
      <queryTableField id="174" name="Column174" tableColumnId="174"/>
      <queryTableField id="175" name="Column175" tableColumnId="175"/>
      <queryTableField id="176" name="Column176" tableColumnId="176"/>
      <queryTableField id="177" name="Column177" tableColumnId="177"/>
      <queryTableField id="178" name="Column178" tableColumnId="178"/>
      <queryTableField id="179" name="Column179" tableColumnId="179"/>
      <queryTableField id="180" name="Column180" tableColumnId="180"/>
      <queryTableField id="181" name="Column181" tableColumnId="181"/>
      <queryTableField id="182" name="Column182" tableColumnId="182"/>
      <queryTableField id="183" name="Column183" tableColumnId="183"/>
      <queryTableField id="184" name="Column184" tableColumnId="184"/>
      <queryTableField id="185" name="Column185" tableColumnId="185"/>
      <queryTableField id="186" name="Column186" tableColumnId="186"/>
      <queryTableField id="187" name="Column187" tableColumnId="187"/>
      <queryTableField id="188" name="Column188" tableColumnId="188"/>
      <queryTableField id="189" name="Column189" tableColumnId="189"/>
      <queryTableField id="190" name="Column190" tableColumnId="190"/>
      <queryTableField id="191" name="Column191" tableColumnId="191"/>
      <queryTableField id="192" name="Column192" tableColumnId="192"/>
      <queryTableField id="193" name="Column193" tableColumnId="193"/>
      <queryTableField id="194" name="Column194" tableColumnId="194"/>
      <queryTableField id="195" name="Column195" tableColumnId="195"/>
      <queryTableField id="196" name="Column196" tableColumnId="196"/>
      <queryTableField id="197" name="Column197" tableColumnId="197"/>
      <queryTableField id="198" name="Column198" tableColumnId="198"/>
      <queryTableField id="199" name="Column199" tableColumnId="199"/>
      <queryTableField id="200" name="Column200" tableColumnId="200"/>
      <queryTableField id="201" name="Column201" tableColumnId="201"/>
      <queryTableField id="202" name="Column202" tableColumnId="202"/>
      <queryTableField id="203" name="Column203" tableColumnId="203"/>
      <queryTableField id="204" name="Column204" tableColumnId="204"/>
      <queryTableField id="205" name="Column205" tableColumnId="205"/>
      <queryTableField id="206" name="Column206" tableColumnId="206"/>
      <queryTableField id="207" name="Column207" tableColumnId="207"/>
      <queryTableField id="208" name="Column208" tableColumnId="208"/>
      <queryTableField id="209" name="Column209" tableColumnId="209"/>
      <queryTableField id="210" name="Column210" tableColumnId="210"/>
      <queryTableField id="211" name="Column211" tableColumnId="211"/>
      <queryTableField id="212" name="Column212" tableColumnId="212"/>
      <queryTableField id="213" name="Column213" tableColumnId="213"/>
      <queryTableField id="214" name="Column214" tableColumnId="214"/>
      <queryTableField id="215" name="Column215" tableColumnId="215"/>
      <queryTableField id="216" name="Column216" tableColumnId="216"/>
      <queryTableField id="217" name="Column217" tableColumnId="217"/>
      <queryTableField id="218" name="Column218" tableColumnId="218"/>
      <queryTableField id="219" name="Column219" tableColumnId="219"/>
      <queryTableField id="220" name="Column220" tableColumnId="220"/>
      <queryTableField id="221" name="Column221" tableColumnId="221"/>
      <queryTableField id="222" name="Column222" tableColumnId="222"/>
      <queryTableField id="223" name="Column223" tableColumnId="223"/>
      <queryTableField id="224" name="Column224" tableColumnId="224"/>
      <queryTableField id="225" name="Column225" tableColumnId="225"/>
      <queryTableField id="226" name="Column226" tableColumnId="226"/>
      <queryTableField id="227" name="Column227" tableColumnId="227"/>
      <queryTableField id="228" name="Column228" tableColumnId="228"/>
      <queryTableField id="229" name="Column229" tableColumnId="229"/>
      <queryTableField id="230" name="Column230" tableColumnId="230"/>
      <queryTableField id="231" name="Column231" tableColumnId="231"/>
      <queryTableField id="232" name="Column232" tableColumnId="232"/>
      <queryTableField id="233" name="Column233" tableColumnId="233"/>
      <queryTableField id="234" name="Column234" tableColumnId="234"/>
      <queryTableField id="235" name="Column235" tableColumnId="235"/>
      <queryTableField id="236" name="Column236" tableColumnId="236"/>
      <queryTableField id="237" name="Column237" tableColumnId="237"/>
      <queryTableField id="238" name="Column238" tableColumnId="238"/>
      <queryTableField id="239" name="Column239" tableColumnId="239"/>
      <queryTableField id="240" name="Column240" tableColumnId="240"/>
      <queryTableField id="241" name="Column241" tableColumnId="241"/>
      <queryTableField id="242" name="Column242" tableColumnId="242"/>
      <queryTableField id="243" name="Column243" tableColumnId="243"/>
      <queryTableField id="244" name="Column244" tableColumnId="244"/>
      <queryTableField id="245" name="Column245" tableColumnId="245"/>
      <queryTableField id="246" name="Column246" tableColumnId="246"/>
      <queryTableField id="247" name="Column247" tableColumnId="247"/>
      <queryTableField id="248" name="Column248" tableColumnId="248"/>
      <queryTableField id="249" name="Column249" tableColumnId="249"/>
      <queryTableField id="250" name="Column250" tableColumnId="250"/>
      <queryTableField id="251" name="Column251" tableColumnId="251"/>
      <queryTableField id="252" name="Column252" tableColumnId="252"/>
      <queryTableField id="253" name="Column253" tableColumnId="253"/>
      <queryTableField id="254" name="Column254" tableColumnId="254"/>
      <queryTableField id="255" name="Column255" tableColumnId="25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9C620DE-AE36-4C5F-A48D-139F8255DF52}" name="Banco__26" displayName="Banco__26" ref="A1:IU15711" tableType="queryTable" totalsRowShown="0">
  <autoFilter ref="A1:IU15711" xr:uid="{A9C620DE-AE36-4C5F-A48D-139F8255DF52}"/>
  <tableColumns count="255">
    <tableColumn id="1" xr3:uid="{F5C1123F-80A6-4DFB-B192-A1E3BE97FDD8}" uniqueName="1" name="Column1" queryTableFieldId="1" dataDxfId="50"/>
    <tableColumn id="2" xr3:uid="{E6224085-6C86-4A30-9942-81F401EBB629}" uniqueName="2" name="BANCO DE CUSTOS - REFERÊNCIA 2.6" queryTableFieldId="2" dataDxfId="49"/>
    <tableColumn id="3" xr3:uid="{478E857D-AB80-452E-A969-3FCBA6C8C643}" uniqueName="3" name="Column3" queryTableFieldId="3"/>
    <tableColumn id="4" xr3:uid="{DF9E1A91-EB86-4A28-8E41-8C909B1C5C07}" uniqueName="4" name="Column4" queryTableFieldId="4" dataDxfId="48"/>
    <tableColumn id="5" xr3:uid="{C53FF0FC-6CE8-4411-9C86-07E22E756B70}" uniqueName="5" name="Column5" queryTableFieldId="5"/>
    <tableColumn id="6" xr3:uid="{08978A35-AF3C-43DC-BFE3-48AD5B8A9EBC}" uniqueName="6" name="Column6" queryTableFieldId="6"/>
    <tableColumn id="7" xr3:uid="{7B51E773-0C35-451F-AA4B-10DAF7ADB784}" uniqueName="7" name="Column7" queryTableFieldId="7"/>
    <tableColumn id="8" xr3:uid="{D5DAB867-54AE-40CA-BA6F-99A9BFBA14D5}" uniqueName="8" name="Column8" queryTableFieldId="8" dataDxfId="47"/>
    <tableColumn id="9" xr3:uid="{F97A8F38-5628-4B64-B2BD-D937B995881F}" uniqueName="9" name="AS = ATRIBUÍDO SÃO PAULO" queryTableFieldId="9" dataDxfId="46"/>
    <tableColumn id="10" xr3:uid="{C004E8FA-05B2-45FA-8BA4-AFE3C5B03602}" uniqueName="10" name="Column10" queryTableFieldId="10"/>
    <tableColumn id="11" xr3:uid="{95248E56-6F7F-4888-9F17-D473A58E4DB3}" uniqueName="11" name="Column11" queryTableFieldId="11"/>
    <tableColumn id="12" xr3:uid="{AEE8E586-A0B8-46D1-9AAF-12A3A1387CC9}" uniqueName="12" name="Planilha Casa Popular 07_2025 Atualizado (12_08_2025).xlsx" queryTableFieldId="12" dataDxfId="45"/>
    <tableColumn id="13" xr3:uid="{9342F162-76EA-4802-BE0E-97C55F978052}" uniqueName="13" name="Column13" queryTableFieldId="13"/>
    <tableColumn id="14" xr3:uid="{77C20AFF-C47F-437C-BD2E-48203F8B5D3C}" uniqueName="14" name="Column14" queryTableFieldId="14"/>
    <tableColumn id="15" xr3:uid="{7DA5FF36-91B9-4F63-96E0-5422C954BF63}" uniqueName="15" name="Column15" queryTableFieldId="15"/>
    <tableColumn id="16" xr3:uid="{FE1C0ED3-18B1-4209-96A6-BE89804AD380}" uniqueName="16" name="Column16" queryTableFieldId="16"/>
    <tableColumn id="17" xr3:uid="{5DEBA9B6-1856-4971-8DA4-D5A8D589FCD1}" uniqueName="17" name="Column17" queryTableFieldId="17"/>
    <tableColumn id="18" xr3:uid="{B7D734D5-A553-455E-AE06-30F383625389}" uniqueName="18" name="Column18" queryTableFieldId="18"/>
    <tableColumn id="19" xr3:uid="{7548295F-9402-4FF2-A4EE-0AC629A08D55}" uniqueName="19" name="Column19" queryTableFieldId="19"/>
    <tableColumn id="20" xr3:uid="{BA03B062-6E89-4B5A-AE36-E08DA86A28D5}" uniqueName="20" name="Column20" queryTableFieldId="20"/>
    <tableColumn id="21" xr3:uid="{27E1D6D7-E37E-4838-9F3D-1BEDAD36F68E}" uniqueName="21" name="Column21" queryTableFieldId="21"/>
    <tableColumn id="22" xr3:uid="{438F48F9-E839-4F37-A5C7-99848FD56735}" uniqueName="22" name="Column22" queryTableFieldId="22"/>
    <tableColumn id="23" xr3:uid="{FA06780A-C926-4098-8199-EC81219092CB}" uniqueName="23" name="Column23" queryTableFieldId="23"/>
    <tableColumn id="24" xr3:uid="{6A867837-0AAC-4BD9-BCE6-7D7C35A82D94}" uniqueName="24" name="Column24" queryTableFieldId="24"/>
    <tableColumn id="25" xr3:uid="{6B3581D3-3C3F-4F8D-AACC-A002B617C196}" uniqueName="25" name="Column25" queryTableFieldId="25"/>
    <tableColumn id="26" xr3:uid="{AA5D77B5-AC8F-4898-B600-125B394A2AFE}" uniqueName="26" name="Column26" queryTableFieldId="26"/>
    <tableColumn id="27" xr3:uid="{956A1D35-8E86-49E8-A698-FF7428D141E1}" uniqueName="27" name="Column27" queryTableFieldId="27"/>
    <tableColumn id="28" xr3:uid="{D98B3BB2-2072-4DCD-BFAE-857EB2733EC0}" uniqueName="28" name="Column28" queryTableFieldId="28"/>
    <tableColumn id="29" xr3:uid="{4F569CED-1486-49E6-96B0-1A5C3F70FA28}" uniqueName="29" name="Column29" queryTableFieldId="29"/>
    <tableColumn id="30" xr3:uid="{5B9F9EA0-A708-40BC-B95C-9B2DE679B62A}" uniqueName="30" name="Column30" queryTableFieldId="30"/>
    <tableColumn id="31" xr3:uid="{FD699DCB-1C80-4854-B356-8614A69C6ADE}" uniqueName="31" name="Column31" queryTableFieldId="31"/>
    <tableColumn id="32" xr3:uid="{A9014BA5-7B84-48E0-86BE-F88132E9CBFE}" uniqueName="32" name="Column32" queryTableFieldId="32"/>
    <tableColumn id="33" xr3:uid="{B3BBD49B-53B2-4B45-A4B8-A2E64C85576C}" uniqueName="33" name="Column33" queryTableFieldId="33"/>
    <tableColumn id="34" xr3:uid="{354FDC6B-A847-4EE9-B2AB-675DC2E22D32}" uniqueName="34" name="Column34" queryTableFieldId="34"/>
    <tableColumn id="35" xr3:uid="{FCC237E9-22F4-42A8-818C-4EFF05303C4A}" uniqueName="35" name="Column35" queryTableFieldId="35"/>
    <tableColumn id="36" xr3:uid="{512C99D5-ADFD-4146-8232-210CD0A90340}" uniqueName="36" name="Column36" queryTableFieldId="36"/>
    <tableColumn id="37" xr3:uid="{BCAD0740-C251-4DA5-86CB-B3B812B6A96F}" uniqueName="37" name="Column37" queryTableFieldId="37"/>
    <tableColumn id="38" xr3:uid="{53E7F460-7C73-43BC-AF48-5FDC30F6D6BA}" uniqueName="38" name="Column38" queryTableFieldId="38"/>
    <tableColumn id="39" xr3:uid="{2D3D052F-340A-4D56-A410-9904EB312D31}" uniqueName="39" name="Column39" queryTableFieldId="39"/>
    <tableColumn id="40" xr3:uid="{F99B94EF-7053-4828-A378-38F1B624D9F0}" uniqueName="40" name="Column40" queryTableFieldId="40"/>
    <tableColumn id="41" xr3:uid="{53161EC0-7233-46CA-B571-CF4E38448BEC}" uniqueName="41" name="Column41" queryTableFieldId="41"/>
    <tableColumn id="42" xr3:uid="{EDCF1C30-4481-417F-89D7-EF2077D250A0}" uniqueName="42" name="Column42" queryTableFieldId="42"/>
    <tableColumn id="43" xr3:uid="{E97A2B22-FD52-4E04-8C89-7987DA822269}" uniqueName="43" name="Column43" queryTableFieldId="43"/>
    <tableColumn id="44" xr3:uid="{64DF891A-9870-46EA-BED7-8227F91E22F3}" uniqueName="44" name="Column44" queryTableFieldId="44"/>
    <tableColumn id="45" xr3:uid="{0103AAB3-24D8-4CAF-8540-6AACB2D26A50}" uniqueName="45" name="Column45" queryTableFieldId="45"/>
    <tableColumn id="46" xr3:uid="{8C8BD707-CC58-450D-AAFC-3502087B8374}" uniqueName="46" name="Column46" queryTableFieldId="46"/>
    <tableColumn id="47" xr3:uid="{D3413C2F-739F-41A1-AB75-1AC5154CE52E}" uniqueName="47" name="Column47" queryTableFieldId="47"/>
    <tableColumn id="48" xr3:uid="{A73F5AF3-38E6-481C-911D-CADFE34D3E22}" uniqueName="48" name="Column48" queryTableFieldId="48"/>
    <tableColumn id="49" xr3:uid="{29685289-1372-486F-8D97-7BC3D9B6B154}" uniqueName="49" name="Column49" queryTableFieldId="49"/>
    <tableColumn id="50" xr3:uid="{017C8442-4AD4-4278-963C-A30C0EAC6377}" uniqueName="50" name="Column50" queryTableFieldId="50"/>
    <tableColumn id="51" xr3:uid="{F2A223F6-5CBF-425E-9FD3-33EC14127B88}" uniqueName="51" name="Column51" queryTableFieldId="51"/>
    <tableColumn id="52" xr3:uid="{63A10010-88F1-468C-9922-CCB17ABC945B}" uniqueName="52" name="Column52" queryTableFieldId="52"/>
    <tableColumn id="53" xr3:uid="{8BC499C8-8EF8-4E6E-BDA8-6434C277F47D}" uniqueName="53" name="Column53" queryTableFieldId="53"/>
    <tableColumn id="54" xr3:uid="{05769992-39DB-4580-8060-1FFC4EB65D5D}" uniqueName="54" name="Column54" queryTableFieldId="54"/>
    <tableColumn id="55" xr3:uid="{854E42A2-F8C8-482D-A2B1-C2FBA21CD423}" uniqueName="55" name="Column55" queryTableFieldId="55"/>
    <tableColumn id="56" xr3:uid="{4608A1C9-89A9-4511-8C33-689704D42E57}" uniqueName="56" name="Column56" queryTableFieldId="56"/>
    <tableColumn id="57" xr3:uid="{ADA1FA93-B8B5-40A7-8CEC-942A17143E07}" uniqueName="57" name="Column57" queryTableFieldId="57"/>
    <tableColumn id="58" xr3:uid="{127EA284-2420-48E4-A485-7545D243C8AC}" uniqueName="58" name="Column58" queryTableFieldId="58"/>
    <tableColumn id="59" xr3:uid="{062818C6-D082-4488-848C-8C6A5D3C4BE1}" uniqueName="59" name="Column59" queryTableFieldId="59"/>
    <tableColumn id="60" xr3:uid="{CF3172C9-7F46-4AA3-9DE2-BAC2F92D3420}" uniqueName="60" name="Column60" queryTableFieldId="60"/>
    <tableColumn id="61" xr3:uid="{8B9ED8F0-64C6-4C83-B964-EF25DE2A1612}" uniqueName="61" name="Column61" queryTableFieldId="61"/>
    <tableColumn id="62" xr3:uid="{2B2F739C-8D67-41A5-B691-8F68A4D3CA5C}" uniqueName="62" name="Column62" queryTableFieldId="62"/>
    <tableColumn id="63" xr3:uid="{94914444-2C0D-4BFB-87DD-DADB05A76866}" uniqueName="63" name="Column63" queryTableFieldId="63"/>
    <tableColumn id="64" xr3:uid="{29F00D6D-BA53-4C0B-B212-C73E16169294}" uniqueName="64" name="Column64" queryTableFieldId="64"/>
    <tableColumn id="65" xr3:uid="{41B6FB66-471A-4D4C-9CA5-451572071816}" uniqueName="65" name="Column65" queryTableFieldId="65"/>
    <tableColumn id="66" xr3:uid="{E6B59262-6775-4194-9A5D-14FF6FB4A77D}" uniqueName="66" name="Column66" queryTableFieldId="66"/>
    <tableColumn id="67" xr3:uid="{2FCB9B7B-4D03-46C4-BADD-76C4E1826186}" uniqueName="67" name="Column67" queryTableFieldId="67"/>
    <tableColumn id="68" xr3:uid="{93B15D96-9ACF-4A03-8CD1-F9FBD0601E05}" uniqueName="68" name="Column68" queryTableFieldId="68"/>
    <tableColumn id="69" xr3:uid="{9F1552AD-5B36-4312-8D24-5842F7E6B0CD}" uniqueName="69" name="Column69" queryTableFieldId="69"/>
    <tableColumn id="70" xr3:uid="{3A6C3B89-3229-4A1D-A968-61F1E3A52D53}" uniqueName="70" name="Column70" queryTableFieldId="70"/>
    <tableColumn id="71" xr3:uid="{01B8A5C6-39C7-49CC-B807-68F8CBB5FDA7}" uniqueName="71" name="Column71" queryTableFieldId="71"/>
    <tableColumn id="72" xr3:uid="{119702DD-FCFC-48C6-9BCA-D46F153506AD}" uniqueName="72" name="Column72" queryTableFieldId="72"/>
    <tableColumn id="73" xr3:uid="{AB710DD4-C174-4DD7-86DF-3BFC0F4EB0AF}" uniqueName="73" name="Column73" queryTableFieldId="73"/>
    <tableColumn id="74" xr3:uid="{A1FFD136-2246-4E28-862B-1B472C234ACE}" uniqueName="74" name="Column74" queryTableFieldId="74"/>
    <tableColumn id="75" xr3:uid="{44AE37D9-0BB1-4318-94AE-D2EADB8301EC}" uniqueName="75" name="Column75" queryTableFieldId="75"/>
    <tableColumn id="76" xr3:uid="{4A5E4DC0-3E3F-4122-9E00-406C949DE32D}" uniqueName="76" name="Column76" queryTableFieldId="76"/>
    <tableColumn id="77" xr3:uid="{0B0B56A4-ECF8-4A59-ABCD-FBF94D6C741E}" uniqueName="77" name="Column77" queryTableFieldId="77"/>
    <tableColumn id="78" xr3:uid="{7E69EC2A-0FD6-43E9-8CA2-6FA5046CEFC3}" uniqueName="78" name="Column78" queryTableFieldId="78"/>
    <tableColumn id="79" xr3:uid="{2C042133-B874-408E-81FD-D4A44F354142}" uniqueName="79" name="Column79" queryTableFieldId="79"/>
    <tableColumn id="80" xr3:uid="{07F78A90-DE19-4246-925A-85EACB27821D}" uniqueName="80" name="Column80" queryTableFieldId="80"/>
    <tableColumn id="81" xr3:uid="{8C0C9878-3782-46B2-B093-6B1F0CD5F006}" uniqueName="81" name="Column81" queryTableFieldId="81"/>
    <tableColumn id="82" xr3:uid="{B4100988-4619-4688-90F3-D3E8BF5EBA61}" uniqueName="82" name="Column82" queryTableFieldId="82"/>
    <tableColumn id="83" xr3:uid="{E89169FC-A07C-4627-B349-E323FCEA9F00}" uniqueName="83" name="Column83" queryTableFieldId="83"/>
    <tableColumn id="84" xr3:uid="{CBB4C98F-5BE8-4C74-B6AC-92E337C05744}" uniqueName="84" name="Column84" queryTableFieldId="84"/>
    <tableColumn id="85" xr3:uid="{C355A834-4C22-4845-9F1F-11C8B1D59A2F}" uniqueName="85" name="Column85" queryTableFieldId="85"/>
    <tableColumn id="86" xr3:uid="{70568E4B-DE20-4D11-A7AD-DF9D0CE0C9C8}" uniqueName="86" name="Column86" queryTableFieldId="86"/>
    <tableColumn id="87" xr3:uid="{22CE73E5-B11B-476C-849D-1C4FAAF016BE}" uniqueName="87" name="Column87" queryTableFieldId="87"/>
    <tableColumn id="88" xr3:uid="{1500D293-9BFD-440D-86B7-F49E1E4B24DE}" uniqueName="88" name="Column88" queryTableFieldId="88"/>
    <tableColumn id="89" xr3:uid="{FE03488C-DC2B-48AC-80C7-7C002D870232}" uniqueName="89" name="Column89" queryTableFieldId="89"/>
    <tableColumn id="90" xr3:uid="{9BD111B4-7BAB-4867-BCD6-FA38A8882512}" uniqueName="90" name="Column90" queryTableFieldId="90"/>
    <tableColumn id="91" xr3:uid="{358F343E-02E8-4402-AA09-3C590B417DE2}" uniqueName="91" name="Column91" queryTableFieldId="91"/>
    <tableColumn id="92" xr3:uid="{83820A8C-635A-4D88-9E7B-EDA8566970E9}" uniqueName="92" name="Column92" queryTableFieldId="92"/>
    <tableColumn id="93" xr3:uid="{4D23874E-0A31-4CE9-AC4D-69B835A2871B}" uniqueName="93" name="Column93" queryTableFieldId="93"/>
    <tableColumn id="94" xr3:uid="{310DC777-0AC6-4A40-820B-31B040A7B1B3}" uniqueName="94" name="Column94" queryTableFieldId="94"/>
    <tableColumn id="95" xr3:uid="{48AEA64A-7EB8-4A41-91D1-630BE5779252}" uniqueName="95" name="Column95" queryTableFieldId="95"/>
    <tableColumn id="96" xr3:uid="{74C25CE7-6C0D-4F26-A833-899B0F2197F4}" uniqueName="96" name="Column96" queryTableFieldId="96"/>
    <tableColumn id="97" xr3:uid="{ED0CE60E-F984-4EB7-9BC4-32540A401440}" uniqueName="97" name="Column97" queryTableFieldId="97"/>
    <tableColumn id="98" xr3:uid="{998D3BA8-FB59-4DFE-B6A4-5685C02ED0E3}" uniqueName="98" name="Column98" queryTableFieldId="98"/>
    <tableColumn id="99" xr3:uid="{4222DEBE-E8FA-4C44-BE42-DCAFC18C85B7}" uniqueName="99" name="Column99" queryTableFieldId="99"/>
    <tableColumn id="100" xr3:uid="{E88FE139-D9DB-4596-A914-0BE512B129BA}" uniqueName="100" name="Column100" queryTableFieldId="100"/>
    <tableColumn id="101" xr3:uid="{893CB0B7-08EC-430D-9C6D-AE21D78B4F21}" uniqueName="101" name="Column101" queryTableFieldId="101"/>
    <tableColumn id="102" xr3:uid="{742DD4F2-B8BF-458E-86DB-BC7CB361EB0A}" uniqueName="102" name="Column102" queryTableFieldId="102"/>
    <tableColumn id="103" xr3:uid="{3988B627-F07A-4A96-8095-8CD3008DD6B0}" uniqueName="103" name="Column103" queryTableFieldId="103"/>
    <tableColumn id="104" xr3:uid="{1E138CA6-1489-4F2C-BCE6-9B9F1A263EA4}" uniqueName="104" name="Column104" queryTableFieldId="104"/>
    <tableColumn id="105" xr3:uid="{C08DA7C5-4B5B-4B79-9766-E4F215A45593}" uniqueName="105" name="Column105" queryTableFieldId="105"/>
    <tableColumn id="106" xr3:uid="{1A9EF126-9FEC-4B0C-9CEF-A6605EC8AEEB}" uniqueName="106" name="Column106" queryTableFieldId="106"/>
    <tableColumn id="107" xr3:uid="{2EB8C7CB-F185-4BA4-B1E3-E3FDB009D45C}" uniqueName="107" name="Column107" queryTableFieldId="107"/>
    <tableColumn id="108" xr3:uid="{F8A48A87-24BA-4136-B079-5D6537AE8EA2}" uniqueName="108" name="Column108" queryTableFieldId="108"/>
    <tableColumn id="109" xr3:uid="{DA767B80-5660-4FDC-9632-9703933C2AFF}" uniqueName="109" name="Column109" queryTableFieldId="109"/>
    <tableColumn id="110" xr3:uid="{5CCD6FDE-D332-4B62-BA29-2730B8518262}" uniqueName="110" name="Column110" queryTableFieldId="110"/>
    <tableColumn id="111" xr3:uid="{E2603541-BE6F-49A0-A800-AC6D2CE3B631}" uniqueName="111" name="Column111" queryTableFieldId="111"/>
    <tableColumn id="112" xr3:uid="{AA7D2D58-0536-4B11-9F02-EEAE8B4291E8}" uniqueName="112" name="Column112" queryTableFieldId="112"/>
    <tableColumn id="113" xr3:uid="{1FCA0B98-1FCA-4A81-8829-16430B6DBFA3}" uniqueName="113" name="Column113" queryTableFieldId="113"/>
    <tableColumn id="114" xr3:uid="{F53FE1C8-6C41-4450-B4A0-143982674AE5}" uniqueName="114" name="Column114" queryTableFieldId="114"/>
    <tableColumn id="115" xr3:uid="{3CCBCE55-437E-4460-AAF2-5AA202A6B2D8}" uniqueName="115" name="Column115" queryTableFieldId="115"/>
    <tableColumn id="116" xr3:uid="{914F9A57-4DAD-4808-A9E3-539719FD3C20}" uniqueName="116" name="Column116" queryTableFieldId="116"/>
    <tableColumn id="117" xr3:uid="{FE205A8F-96BC-401C-ABCD-6B09AA4E9C9A}" uniqueName="117" name="Column117" queryTableFieldId="117"/>
    <tableColumn id="118" xr3:uid="{E3F169AC-DE74-4E6F-9B48-253242645EF8}" uniqueName="118" name="Column118" queryTableFieldId="118"/>
    <tableColumn id="119" xr3:uid="{7C7D4DB5-41F7-4612-9587-5D9B85C425E4}" uniqueName="119" name="Column119" queryTableFieldId="119"/>
    <tableColumn id="120" xr3:uid="{C59A2EFD-A550-4E05-A91F-9E6F126A7D2C}" uniqueName="120" name="Column120" queryTableFieldId="120"/>
    <tableColumn id="121" xr3:uid="{FE320162-41C2-43E7-BEDC-2868D9F9407C}" uniqueName="121" name="Column121" queryTableFieldId="121"/>
    <tableColumn id="122" xr3:uid="{9706A9B2-08B8-4F92-A85C-2E66E299E5D4}" uniqueName="122" name="Column122" queryTableFieldId="122"/>
    <tableColumn id="123" xr3:uid="{A8FE75FD-04DB-4F20-ABB8-0FD824145A3C}" uniqueName="123" name="Column123" queryTableFieldId="123"/>
    <tableColumn id="124" xr3:uid="{0F474636-5AC5-4D72-9BF5-B9D48114CD00}" uniqueName="124" name="Column124" queryTableFieldId="124"/>
    <tableColumn id="125" xr3:uid="{B6671344-9DEC-4361-A661-4366FF402098}" uniqueName="125" name="Column125" queryTableFieldId="125"/>
    <tableColumn id="126" xr3:uid="{1625C172-702B-47BC-B2A8-0D28EDB11367}" uniqueName="126" name="Column126" queryTableFieldId="126"/>
    <tableColumn id="127" xr3:uid="{C6AD69E4-F3DD-4235-91A6-48B34811DE66}" uniqueName="127" name="Column127" queryTableFieldId="127"/>
    <tableColumn id="128" xr3:uid="{FD3B3284-F450-4CDC-9B6F-08A2D18C5995}" uniqueName="128" name="Column128" queryTableFieldId="128"/>
    <tableColumn id="129" xr3:uid="{535AE089-550E-43C5-B101-F13B07E6688E}" uniqueName="129" name="Column129" queryTableFieldId="129"/>
    <tableColumn id="130" xr3:uid="{2D361150-DBFC-4D3D-832F-93F2714F0C30}" uniqueName="130" name="Column130" queryTableFieldId="130"/>
    <tableColumn id="131" xr3:uid="{CFE42366-A162-4849-8B35-D2D255B00741}" uniqueName="131" name="Column131" queryTableFieldId="131"/>
    <tableColumn id="132" xr3:uid="{F195FFDE-9756-435B-929A-D5AB6D849773}" uniqueName="132" name="Column132" queryTableFieldId="132"/>
    <tableColumn id="133" xr3:uid="{8E9EC373-9656-4C98-A67F-2DA93ACA53A5}" uniqueName="133" name="Column133" queryTableFieldId="133"/>
    <tableColumn id="134" xr3:uid="{0B43B17E-222D-405D-9CDF-C5D9E51D03F5}" uniqueName="134" name="Column134" queryTableFieldId="134"/>
    <tableColumn id="135" xr3:uid="{69CDFA13-DDC4-4FCD-AD42-324A9784DAEB}" uniqueName="135" name="Column135" queryTableFieldId="135"/>
    <tableColumn id="136" xr3:uid="{26117C34-8761-4C59-A574-ECCBEBC0DE8F}" uniqueName="136" name="Column136" queryTableFieldId="136"/>
    <tableColumn id="137" xr3:uid="{6EE0A0CD-C107-4555-83C3-9E9FF5E8D195}" uniqueName="137" name="Column137" queryTableFieldId="137"/>
    <tableColumn id="138" xr3:uid="{6A2A4FE3-B200-4D1F-B820-C4F8A056BE8F}" uniqueName="138" name="Column138" queryTableFieldId="138"/>
    <tableColumn id="139" xr3:uid="{45F86707-26C5-498C-A25A-9FF0348B2558}" uniqueName="139" name="Column139" queryTableFieldId="139"/>
    <tableColumn id="140" xr3:uid="{BC69189E-F5D3-4125-8DF5-7469E3B9CF20}" uniqueName="140" name="Column140" queryTableFieldId="140"/>
    <tableColumn id="141" xr3:uid="{0F887336-9926-4ED8-BBEF-609977C8D9A4}" uniqueName="141" name="Column141" queryTableFieldId="141"/>
    <tableColumn id="142" xr3:uid="{CDF4DD65-B3E2-430C-A99B-10D8DF32381D}" uniqueName="142" name="Column142" queryTableFieldId="142"/>
    <tableColumn id="143" xr3:uid="{7C011400-FC50-48DB-90FC-712C5C5DB953}" uniqueName="143" name="Column143" queryTableFieldId="143"/>
    <tableColumn id="144" xr3:uid="{95A43956-C82D-4A58-B647-70E0B1A03C3B}" uniqueName="144" name="Column144" queryTableFieldId="144"/>
    <tableColumn id="145" xr3:uid="{6296CBCB-0E88-4094-A92C-EF39E615029C}" uniqueName="145" name="Column145" queryTableFieldId="145"/>
    <tableColumn id="146" xr3:uid="{84D06228-D586-4414-871B-667775053A98}" uniqueName="146" name="Column146" queryTableFieldId="146"/>
    <tableColumn id="147" xr3:uid="{6A5F5455-0670-44B6-8012-19A47E5102E7}" uniqueName="147" name="Column147" queryTableFieldId="147"/>
    <tableColumn id="148" xr3:uid="{E76423F3-A095-46E7-BE76-6E9735264382}" uniqueName="148" name="Column148" queryTableFieldId="148"/>
    <tableColumn id="149" xr3:uid="{37181A26-E62F-4C25-9097-0D97DAF16349}" uniqueName="149" name="Column149" queryTableFieldId="149"/>
    <tableColumn id="150" xr3:uid="{999C516E-9A68-4FC6-AF0A-E59EEE061879}" uniqueName="150" name="Column150" queryTableFieldId="150"/>
    <tableColumn id="151" xr3:uid="{99B39792-F8F2-4C10-96E1-135209E1E821}" uniqueName="151" name="Column151" queryTableFieldId="151"/>
    <tableColumn id="152" xr3:uid="{C972A662-2A54-419B-AA9E-C644F8FED793}" uniqueName="152" name="Column152" queryTableFieldId="152"/>
    <tableColumn id="153" xr3:uid="{42FC48EE-5775-4E79-A8FA-366C39055C93}" uniqueName="153" name="Column153" queryTableFieldId="153"/>
    <tableColumn id="154" xr3:uid="{C84012A4-3652-4844-A275-DE4628131975}" uniqueName="154" name="Column154" queryTableFieldId="154"/>
    <tableColumn id="155" xr3:uid="{3C3864DB-0AB1-49D0-A640-AFF81EA1D9A0}" uniqueName="155" name="Column155" queryTableFieldId="155"/>
    <tableColumn id="156" xr3:uid="{8AADC54E-4315-477C-BBE3-29CD649C00D3}" uniqueName="156" name="Column156" queryTableFieldId="156"/>
    <tableColumn id="157" xr3:uid="{3BB7A4C4-08F9-4B2F-BC71-440F7C400A33}" uniqueName="157" name="Column157" queryTableFieldId="157"/>
    <tableColumn id="158" xr3:uid="{A6939DA4-5483-496F-8B9F-0701C95AFD64}" uniqueName="158" name="Column158" queryTableFieldId="158"/>
    <tableColumn id="159" xr3:uid="{7C6843B1-460E-469F-AD00-6E3ED334D0E6}" uniqueName="159" name="Column159" queryTableFieldId="159"/>
    <tableColumn id="160" xr3:uid="{58893353-7234-4B90-AB8A-C81D84342BAE}" uniqueName="160" name="Column160" queryTableFieldId="160"/>
    <tableColumn id="161" xr3:uid="{B3194884-E1BC-49FF-8E3C-B581AC4A96B5}" uniqueName="161" name="Column161" queryTableFieldId="161"/>
    <tableColumn id="162" xr3:uid="{254E1D32-F9B3-4580-A928-D5A4E262AAFF}" uniqueName="162" name="Column162" queryTableFieldId="162"/>
    <tableColumn id="163" xr3:uid="{3D376605-C204-47EC-9C85-F5A75D86F167}" uniqueName="163" name="Column163" queryTableFieldId="163"/>
    <tableColumn id="164" xr3:uid="{8619FAFF-D379-434A-8516-9BB5F42FB904}" uniqueName="164" name="Column164" queryTableFieldId="164"/>
    <tableColumn id="165" xr3:uid="{60CD0D18-84A6-4E3D-A36C-7333429EBA98}" uniqueName="165" name="Column165" queryTableFieldId="165"/>
    <tableColumn id="166" xr3:uid="{03ACB4F3-E7A8-43EB-9AFC-86E45EE06456}" uniqueName="166" name="Column166" queryTableFieldId="166"/>
    <tableColumn id="167" xr3:uid="{49A28160-2C01-49D3-857B-93A23CCE6858}" uniqueName="167" name="Column167" queryTableFieldId="167"/>
    <tableColumn id="168" xr3:uid="{6E22FB85-9336-4CBF-932C-EE27D2208853}" uniqueName="168" name="Column168" queryTableFieldId="168"/>
    <tableColumn id="169" xr3:uid="{F01E3A9F-BE76-4192-9B54-ABD6EF6867EF}" uniqueName="169" name="Column169" queryTableFieldId="169"/>
    <tableColumn id="170" xr3:uid="{5847AC3A-5CA3-4329-9CAD-2C1B3A192E11}" uniqueName="170" name="Column170" queryTableFieldId="170"/>
    <tableColumn id="171" xr3:uid="{3A9B380A-D219-4875-BB46-EC27EA513910}" uniqueName="171" name="Column171" queryTableFieldId="171"/>
    <tableColumn id="172" xr3:uid="{EDAAE17A-AF58-4D9E-B439-8B41A6E9910A}" uniqueName="172" name="Column172" queryTableFieldId="172"/>
    <tableColumn id="173" xr3:uid="{D6CA29D4-E416-411D-AEF0-DD0A836ABA89}" uniqueName="173" name="Column173" queryTableFieldId="173"/>
    <tableColumn id="174" xr3:uid="{982E60FE-5B65-436E-BD64-525067FDB8FC}" uniqueName="174" name="Column174" queryTableFieldId="174"/>
    <tableColumn id="175" xr3:uid="{4B854ED3-9AB5-45CB-A87E-D53BD50ABFD3}" uniqueName="175" name="Column175" queryTableFieldId="175"/>
    <tableColumn id="176" xr3:uid="{4794953B-AAAE-4946-8AA5-A6B95C88077C}" uniqueName="176" name="Column176" queryTableFieldId="176"/>
    <tableColumn id="177" xr3:uid="{0D573D37-99E8-496D-B0A7-D95AB034F877}" uniqueName="177" name="Column177" queryTableFieldId="177"/>
    <tableColumn id="178" xr3:uid="{6634EFEE-7CF2-408D-B4BD-D1320E6F3E00}" uniqueName="178" name="Column178" queryTableFieldId="178"/>
    <tableColumn id="179" xr3:uid="{2CFBD7F0-6B6C-4D1A-A1BB-6BC60FB84D01}" uniqueName="179" name="Column179" queryTableFieldId="179"/>
    <tableColumn id="180" xr3:uid="{68F00875-8A02-4D16-9C68-0BA611A4F668}" uniqueName="180" name="Column180" queryTableFieldId="180"/>
    <tableColumn id="181" xr3:uid="{EC882FDF-E4BE-4BD3-866C-7073A9C8DEDE}" uniqueName="181" name="Column181" queryTableFieldId="181"/>
    <tableColumn id="182" xr3:uid="{124AFD91-FD1B-4A41-AC74-84DE68962FC5}" uniqueName="182" name="Column182" queryTableFieldId="182"/>
    <tableColumn id="183" xr3:uid="{C8F59A7E-DAA6-442F-AA47-0DB97AD2DB55}" uniqueName="183" name="Column183" queryTableFieldId="183"/>
    <tableColumn id="184" xr3:uid="{D4C4234F-5942-4750-99AF-0CF0EB70D50D}" uniqueName="184" name="Column184" queryTableFieldId="184"/>
    <tableColumn id="185" xr3:uid="{F7F6A7F8-80A2-4CE2-8817-053B1CFF4AE4}" uniqueName="185" name="Column185" queryTableFieldId="185"/>
    <tableColumn id="186" xr3:uid="{9612C5C4-CBEE-4690-82D8-88F79FFD85AD}" uniqueName="186" name="Column186" queryTableFieldId="186"/>
    <tableColumn id="187" xr3:uid="{F023C171-17B5-45F8-B0E8-97AAF0BA25D1}" uniqueName="187" name="Column187" queryTableFieldId="187"/>
    <tableColumn id="188" xr3:uid="{650B2371-7C1D-4239-B732-F54FF3273E2C}" uniqueName="188" name="Column188" queryTableFieldId="188"/>
    <tableColumn id="189" xr3:uid="{ACF19262-17B1-412C-B189-B19BEC5FBAA4}" uniqueName="189" name="Column189" queryTableFieldId="189"/>
    <tableColumn id="190" xr3:uid="{981C63D3-4AD1-41E6-A776-D46F82477CD4}" uniqueName="190" name="Column190" queryTableFieldId="190"/>
    <tableColumn id="191" xr3:uid="{2E754156-2FE9-4701-8028-CD98EC379BB1}" uniqueName="191" name="Column191" queryTableFieldId="191"/>
    <tableColumn id="192" xr3:uid="{94D03EFB-3DC6-4692-9425-5F7E87B53974}" uniqueName="192" name="Column192" queryTableFieldId="192"/>
    <tableColumn id="193" xr3:uid="{0BAD3A17-89A5-411E-AD3F-3FE0CF375F59}" uniqueName="193" name="Column193" queryTableFieldId="193"/>
    <tableColumn id="194" xr3:uid="{B41E18B9-3044-4ECF-B9D7-0DF5C368B84E}" uniqueName="194" name="Column194" queryTableFieldId="194"/>
    <tableColumn id="195" xr3:uid="{117E0E86-CDEA-441A-874A-6C1AFCCAEA22}" uniqueName="195" name="Column195" queryTableFieldId="195"/>
    <tableColumn id="196" xr3:uid="{B050E079-159E-4BFD-8D7E-13273DBF1BBA}" uniqueName="196" name="Column196" queryTableFieldId="196"/>
    <tableColumn id="197" xr3:uid="{FBE81855-3E72-49D2-B208-44BEB2893A7F}" uniqueName="197" name="Column197" queryTableFieldId="197"/>
    <tableColumn id="198" xr3:uid="{CDF34E98-FE30-4A19-8E56-7C0365B63C4B}" uniqueName="198" name="Column198" queryTableFieldId="198"/>
    <tableColumn id="199" xr3:uid="{A95DD68E-FD21-481A-8AAB-B8B165021C44}" uniqueName="199" name="Column199" queryTableFieldId="199"/>
    <tableColumn id="200" xr3:uid="{1BE5F631-2A1D-4C0A-83F9-E5857D003D21}" uniqueName="200" name="Column200" queryTableFieldId="200"/>
    <tableColumn id="201" xr3:uid="{3C55F20F-E2C0-4FE3-B963-05E32749BE2D}" uniqueName="201" name="Column201" queryTableFieldId="201"/>
    <tableColumn id="202" xr3:uid="{0347D704-075C-4C76-9124-FB6C4DF42449}" uniqueName="202" name="Column202" queryTableFieldId="202"/>
    <tableColumn id="203" xr3:uid="{BF52F2F6-0675-40C9-913A-230ECF550212}" uniqueName="203" name="Column203" queryTableFieldId="203"/>
    <tableColumn id="204" xr3:uid="{8B3B552C-801B-466D-878B-4C11A59DD60C}" uniqueName="204" name="Column204" queryTableFieldId="204"/>
    <tableColumn id="205" xr3:uid="{3E106EB3-2663-4897-9C6D-19E606A4DC47}" uniqueName="205" name="Column205" queryTableFieldId="205"/>
    <tableColumn id="206" xr3:uid="{3DF8D035-298F-489E-BDE5-D4612D0C2D55}" uniqueName="206" name="Column206" queryTableFieldId="206"/>
    <tableColumn id="207" xr3:uid="{A64D506E-5450-4AD9-81CD-8F1C2819982D}" uniqueName="207" name="Column207" queryTableFieldId="207"/>
    <tableColumn id="208" xr3:uid="{7EB5B37A-1109-4A83-A693-9375DE500F18}" uniqueName="208" name="Column208" queryTableFieldId="208"/>
    <tableColumn id="209" xr3:uid="{865BFA57-825B-454A-9A11-39879DE7C332}" uniqueName="209" name="Column209" queryTableFieldId="209"/>
    <tableColumn id="210" xr3:uid="{5DE1654A-1F13-4D64-8B69-65B6CDED6938}" uniqueName="210" name="Column210" queryTableFieldId="210"/>
    <tableColumn id="211" xr3:uid="{A42701D7-8C8D-4BBF-BF3E-A0174A88ABDA}" uniqueName="211" name="Column211" queryTableFieldId="211"/>
    <tableColumn id="212" xr3:uid="{600F6CA4-D11A-4991-AEF3-2E3F9332B252}" uniqueName="212" name="Column212" queryTableFieldId="212"/>
    <tableColumn id="213" xr3:uid="{D570E8F7-AA19-45CC-9920-3AA6AB293769}" uniqueName="213" name="Column213" queryTableFieldId="213"/>
    <tableColumn id="214" xr3:uid="{185565DF-F3ED-4545-8105-A175CCF0BA7F}" uniqueName="214" name="Column214" queryTableFieldId="214"/>
    <tableColumn id="215" xr3:uid="{4DF074DB-4E3D-40A9-840D-1C68D6BBB7BA}" uniqueName="215" name="Column215" queryTableFieldId="215"/>
    <tableColumn id="216" xr3:uid="{F07E8B57-A096-45C9-B160-DAE7A29265B9}" uniqueName="216" name="Column216" queryTableFieldId="216"/>
    <tableColumn id="217" xr3:uid="{A8F224B7-6538-4B4C-A792-58D2BA2A18FA}" uniqueName="217" name="Column217" queryTableFieldId="217"/>
    <tableColumn id="218" xr3:uid="{6435BC6B-A68F-4200-A17F-9F2DB45F6545}" uniqueName="218" name="Column218" queryTableFieldId="218"/>
    <tableColumn id="219" xr3:uid="{609B7F24-AE26-4FCB-9AC3-7327F037C5C4}" uniqueName="219" name="Column219" queryTableFieldId="219"/>
    <tableColumn id="220" xr3:uid="{BE97C3D1-D248-418E-8BD6-B288E5143B42}" uniqueName="220" name="Column220" queryTableFieldId="220"/>
    <tableColumn id="221" xr3:uid="{35217706-2C8D-45BC-B3A5-384109957892}" uniqueName="221" name="Column221" queryTableFieldId="221"/>
    <tableColumn id="222" xr3:uid="{64A5F3CA-4B36-46A3-941A-C817472521B1}" uniqueName="222" name="Column222" queryTableFieldId="222"/>
    <tableColumn id="223" xr3:uid="{9A9B690C-1960-4C24-96BA-2527FEEC6C2A}" uniqueName="223" name="Column223" queryTableFieldId="223"/>
    <tableColumn id="224" xr3:uid="{2FBB14F7-C0DC-4678-B0D2-11CBFA84C40E}" uniqueName="224" name="Column224" queryTableFieldId="224"/>
    <tableColumn id="225" xr3:uid="{A81A725C-9785-4118-A909-AAD03BC7C5DC}" uniqueName="225" name="Column225" queryTableFieldId="225"/>
    <tableColumn id="226" xr3:uid="{1AF53965-7C54-47AA-AA1E-857544FDD227}" uniqueName="226" name="Column226" queryTableFieldId="226"/>
    <tableColumn id="227" xr3:uid="{392A025E-F66F-466D-B46B-5F1A0CC92BBF}" uniqueName="227" name="Column227" queryTableFieldId="227"/>
    <tableColumn id="228" xr3:uid="{35C771BA-01C9-4A5F-B22E-DF2AAF81DB2E}" uniqueName="228" name="Column228" queryTableFieldId="228"/>
    <tableColumn id="229" xr3:uid="{13C435AF-751B-4996-B4B8-404EDA16ABDB}" uniqueName="229" name="Column229" queryTableFieldId="229"/>
    <tableColumn id="230" xr3:uid="{5D1EF903-6406-434E-BD7A-8C4C92E7889A}" uniqueName="230" name="Column230" queryTableFieldId="230"/>
    <tableColumn id="231" xr3:uid="{745E9E09-DD05-4906-9153-B4ACEABE27F2}" uniqueName="231" name="Column231" queryTableFieldId="231"/>
    <tableColumn id="232" xr3:uid="{EC16CD2A-1590-4897-AFEC-CB200840D981}" uniqueName="232" name="Column232" queryTableFieldId="232"/>
    <tableColumn id="233" xr3:uid="{85DD80C8-E221-46E4-9EDE-39C0FE2C3839}" uniqueName="233" name="Column233" queryTableFieldId="233"/>
    <tableColumn id="234" xr3:uid="{747E8225-6B83-4585-9CAE-9A736D4E0682}" uniqueName="234" name="Column234" queryTableFieldId="234"/>
    <tableColumn id="235" xr3:uid="{16A6C8AB-6813-49DF-BFAE-B93A90391F61}" uniqueName="235" name="Column235" queryTableFieldId="235"/>
    <tableColumn id="236" xr3:uid="{E794B147-CC86-439E-B033-CB110064E3FE}" uniqueName="236" name="Column236" queryTableFieldId="236"/>
    <tableColumn id="237" xr3:uid="{06684C79-0311-4F63-9CB8-EA409BC77F76}" uniqueName="237" name="Column237" queryTableFieldId="237"/>
    <tableColumn id="238" xr3:uid="{9343EE6A-2187-4B83-B0C0-9385684EEA26}" uniqueName="238" name="Column238" queryTableFieldId="238"/>
    <tableColumn id="239" xr3:uid="{B3329DBB-C7E5-4499-8B44-28219DDA80B5}" uniqueName="239" name="Column239" queryTableFieldId="239"/>
    <tableColumn id="240" xr3:uid="{4BC889BE-0F7D-4197-806C-5B2DC78A41F1}" uniqueName="240" name="Column240" queryTableFieldId="240"/>
    <tableColumn id="241" xr3:uid="{BA6DA01A-5D08-4A77-B500-EFAE17D2B9E3}" uniqueName="241" name="Column241" queryTableFieldId="241"/>
    <tableColumn id="242" xr3:uid="{F9850574-2A62-4DDB-8540-DD5B997AFD41}" uniqueName="242" name="Column242" queryTableFieldId="242"/>
    <tableColumn id="243" xr3:uid="{DEB69CF1-5E28-4421-A810-0889478B2855}" uniqueName="243" name="Column243" queryTableFieldId="243"/>
    <tableColumn id="244" xr3:uid="{456CAC80-0A95-4A41-BF38-23B94A69B8E7}" uniqueName="244" name="Column244" queryTableFieldId="244"/>
    <tableColumn id="245" xr3:uid="{DB04560E-8381-47FF-B7E9-98F374089D90}" uniqueName="245" name="Column245" queryTableFieldId="245"/>
    <tableColumn id="246" xr3:uid="{250A0DFF-597D-4163-8953-56A872FFC42F}" uniqueName="246" name="Column246" queryTableFieldId="246"/>
    <tableColumn id="247" xr3:uid="{4CFD1170-7A4E-4985-854C-61D70314C977}" uniqueName="247" name="Column247" queryTableFieldId="247"/>
    <tableColumn id="248" xr3:uid="{E0E26F0C-D4AC-43B2-BFA3-132A3DC9112B}" uniqueName="248" name="Column248" queryTableFieldId="248"/>
    <tableColumn id="249" xr3:uid="{A2213316-3B24-4EF2-A03C-41F20A8E0D8D}" uniqueName="249" name="Column249" queryTableFieldId="249"/>
    <tableColumn id="250" xr3:uid="{08636711-819B-4958-81D8-8C626DD9DF7C}" uniqueName="250" name="Column250" queryTableFieldId="250"/>
    <tableColumn id="251" xr3:uid="{4BD67C5B-291B-4A64-AA45-D17048890FB4}" uniqueName="251" name="Column251" queryTableFieldId="251"/>
    <tableColumn id="252" xr3:uid="{4A4B45DB-63E6-4808-8E18-0E439716DA6B}" uniqueName="252" name="Column252" queryTableFieldId="252"/>
    <tableColumn id="253" xr3:uid="{F1B5067C-1F93-4818-87D4-FB60D357A11F}" uniqueName="253" name="Column253" queryTableFieldId="253"/>
    <tableColumn id="254" xr3:uid="{EB474B0C-4FB3-47C9-BEDD-DFC0EA7B5287}" uniqueName="254" name="Column254" queryTableFieldId="254"/>
    <tableColumn id="255" xr3:uid="{3DCBB317-DBC7-42C4-B38E-6550AB414A55}" uniqueName="255" name="Column255" queryTableFieldId="25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673E65-0034-4958-B8D8-AA1E407D36B3}" name="Banco__4" displayName="Banco__4" ref="A1:IU15711" tableType="queryTable" totalsRowShown="0">
  <autoFilter ref="A1:IU15711" xr:uid="{E1673E65-0034-4958-B8D8-AA1E407D36B3}"/>
  <tableColumns count="255">
    <tableColumn id="1" xr3:uid="{C792EB34-4878-47D8-8BB4-59BDDD902F90}" uniqueName="1" name="Column1" queryTableFieldId="1" dataDxfId="44"/>
    <tableColumn id="2" xr3:uid="{CEF6A12C-AB92-41CC-8C3A-D0FDF8531974}" uniqueName="2" name="BANCO DE CUSTOS - REFERÊNCIA 2.6" queryTableFieldId="2" dataDxfId="43"/>
    <tableColumn id="3" xr3:uid="{7DF03153-81D7-47DC-B889-D342322C03B1}" uniqueName="3" name="Column3" queryTableFieldId="3"/>
    <tableColumn id="4" xr3:uid="{23E4FCA2-2960-406F-B060-04F4B665D67D}" uniqueName="4" name="Column4" queryTableFieldId="4" dataDxfId="42"/>
    <tableColumn id="5" xr3:uid="{AD4A40C1-F91C-4C25-B65D-BD2CA38492FC}" uniqueName="5" name="Column5" queryTableFieldId="5"/>
    <tableColumn id="6" xr3:uid="{05E4C066-B6DE-4018-96A5-2B09E9C925A8}" uniqueName="6" name="Column6" queryTableFieldId="6"/>
    <tableColumn id="7" xr3:uid="{8C411016-CA0A-4C08-BC58-2584050E3AD0}" uniqueName="7" name="Column7" queryTableFieldId="7"/>
    <tableColumn id="8" xr3:uid="{3AF659AC-D814-4535-A3D1-F954073A447B}" uniqueName="8" name="Column8" queryTableFieldId="8" dataDxfId="41"/>
    <tableColumn id="9" xr3:uid="{D683AE33-4DCB-4234-A4F4-98ADC14E8FB3}" uniqueName="9" name="AS = ATRIBUÍDO SÃO PAULO" queryTableFieldId="9" dataDxfId="40"/>
    <tableColumn id="10" xr3:uid="{D9E10F07-E3AF-4E89-B42E-E6704A447EEF}" uniqueName="10" name="Column10" queryTableFieldId="10"/>
    <tableColumn id="11" xr3:uid="{4EA096F3-123C-4F0E-A052-3F92CF5F60C5}" uniqueName="11" name="Column11" queryTableFieldId="11"/>
    <tableColumn id="12" xr3:uid="{03AE1505-8A8F-47A2-8746-6B1BDE5794C1}" uniqueName="12" name="Referência 07-2025.xlsm" queryTableFieldId="12" dataDxfId="39"/>
    <tableColumn id="13" xr3:uid="{828EC081-FBD8-463F-AB88-5EA31C0E2A17}" uniqueName="13" name="Column13" queryTableFieldId="13"/>
    <tableColumn id="14" xr3:uid="{F7CEDE21-61DE-4716-A808-C6B9C13E4CA4}" uniqueName="14" name="Column14" queryTableFieldId="14"/>
    <tableColumn id="15" xr3:uid="{C2BFECA2-D338-4240-A066-DEC82F2C664E}" uniqueName="15" name="Column15" queryTableFieldId="15"/>
    <tableColumn id="16" xr3:uid="{3B2071E5-133B-4655-8A07-BB64318D4598}" uniqueName="16" name="Column16" queryTableFieldId="16"/>
    <tableColumn id="17" xr3:uid="{4E6124BF-D126-4708-9978-4107B0689E65}" uniqueName="17" name="Column17" queryTableFieldId="17"/>
    <tableColumn id="18" xr3:uid="{5789588B-C10E-4919-A8FF-D83ECADDB75D}" uniqueName="18" name="Column18" queryTableFieldId="18"/>
    <tableColumn id="19" xr3:uid="{B4C80E92-12A4-4EF1-AA91-F50D9F19B362}" uniqueName="19" name="Column19" queryTableFieldId="19"/>
    <tableColumn id="20" xr3:uid="{9CE7FA02-EB48-4E19-85EC-EF165FB808EF}" uniqueName="20" name="Column20" queryTableFieldId="20"/>
    <tableColumn id="21" xr3:uid="{EBFBD753-4663-4F77-A46B-282EA2EE3D47}" uniqueName="21" name="Column21" queryTableFieldId="21"/>
    <tableColumn id="22" xr3:uid="{D4455866-FB98-40EF-8E04-C12316BED33F}" uniqueName="22" name="Column22" queryTableFieldId="22"/>
    <tableColumn id="23" xr3:uid="{FF847B9A-B1C5-4E76-A6C3-2F4D6036ADAB}" uniqueName="23" name="Column23" queryTableFieldId="23"/>
    <tableColumn id="24" xr3:uid="{3C4E9DFF-C21B-42A3-8581-1E274B39E506}" uniqueName="24" name="Column24" queryTableFieldId="24"/>
    <tableColumn id="25" xr3:uid="{EE747B60-0EDE-41F0-BC27-9B50F201D9A9}" uniqueName="25" name="Column25" queryTableFieldId="25"/>
    <tableColumn id="26" xr3:uid="{9E7CB97A-5466-4518-8671-D80625464239}" uniqueName="26" name="Column26" queryTableFieldId="26"/>
    <tableColumn id="27" xr3:uid="{C5425409-BA72-4D20-88B8-1F0A0E44D1E5}" uniqueName="27" name="Column27" queryTableFieldId="27"/>
    <tableColumn id="28" xr3:uid="{3E8926F3-7ACA-4487-A44E-9C0831DBBA72}" uniqueName="28" name="Column28" queryTableFieldId="28"/>
    <tableColumn id="29" xr3:uid="{C98F065B-9FBD-4C1B-8744-5FB31367F328}" uniqueName="29" name="Column29" queryTableFieldId="29"/>
    <tableColumn id="30" xr3:uid="{745D1336-FE82-41AB-A188-A9B697C393ED}" uniqueName="30" name="Column30" queryTableFieldId="30"/>
    <tableColumn id="31" xr3:uid="{B9133723-8032-41AE-8B5D-2912710081DF}" uniqueName="31" name="Column31" queryTableFieldId="31"/>
    <tableColumn id="32" xr3:uid="{073B9EFB-79F4-446E-82B6-AADBBF9F9CAB}" uniqueName="32" name="Column32" queryTableFieldId="32"/>
    <tableColumn id="33" xr3:uid="{3E68B283-A509-46AA-9926-35E3AFE377DF}" uniqueName="33" name="Column33" queryTableFieldId="33"/>
    <tableColumn id="34" xr3:uid="{70369BDA-993C-430A-B144-8DC9B10599B3}" uniqueName="34" name="Column34" queryTableFieldId="34"/>
    <tableColumn id="35" xr3:uid="{A6B05BAA-3DED-4FB2-BC89-B9F876CAE1C3}" uniqueName="35" name="Column35" queryTableFieldId="35"/>
    <tableColumn id="36" xr3:uid="{58FF5883-C32A-42E3-9503-DE74B7CDDBB2}" uniqueName="36" name="Column36" queryTableFieldId="36"/>
    <tableColumn id="37" xr3:uid="{5558C6C2-689B-424A-97B9-20EE68CB36BB}" uniqueName="37" name="Column37" queryTableFieldId="37"/>
    <tableColumn id="38" xr3:uid="{BAAE1D27-E181-44DB-BF4F-D8DF56AAF34A}" uniqueName="38" name="Column38" queryTableFieldId="38"/>
    <tableColumn id="39" xr3:uid="{BA76F7DF-3232-413B-92BD-E6969425B638}" uniqueName="39" name="Column39" queryTableFieldId="39"/>
    <tableColumn id="40" xr3:uid="{D3EBAEFF-2CBF-43BF-AAA8-3CDAFA295F5B}" uniqueName="40" name="Column40" queryTableFieldId="40"/>
    <tableColumn id="41" xr3:uid="{DDBB863E-7A41-4EB3-AC59-15599A511DEF}" uniqueName="41" name="Column41" queryTableFieldId="41"/>
    <tableColumn id="42" xr3:uid="{A18EBD48-62BA-4BC1-BE3A-AAF8B4E79AEC}" uniqueName="42" name="Column42" queryTableFieldId="42"/>
    <tableColumn id="43" xr3:uid="{AEC74E4F-634B-4FBA-8E14-510299EB2565}" uniqueName="43" name="Column43" queryTableFieldId="43"/>
    <tableColumn id="44" xr3:uid="{34B67083-1A3E-46D8-8C76-971CC832C097}" uniqueName="44" name="Column44" queryTableFieldId="44"/>
    <tableColumn id="45" xr3:uid="{594E55ED-BB9B-4296-BC2B-4636EA43AC99}" uniqueName="45" name="Column45" queryTableFieldId="45"/>
    <tableColumn id="46" xr3:uid="{B877B203-665C-4113-9535-4C0746EC33C6}" uniqueName="46" name="Column46" queryTableFieldId="46"/>
    <tableColumn id="47" xr3:uid="{195967C2-A183-4464-A9C6-F52F6FC5CF5B}" uniqueName="47" name="Column47" queryTableFieldId="47"/>
    <tableColumn id="48" xr3:uid="{011BE8AC-F48A-4F81-922F-C8FEBF47768F}" uniqueName="48" name="Column48" queryTableFieldId="48"/>
    <tableColumn id="49" xr3:uid="{191B2D32-8949-4272-904B-00BAD51FCC95}" uniqueName="49" name="Column49" queryTableFieldId="49"/>
    <tableColumn id="50" xr3:uid="{AC7C9289-0D4F-41C4-99B7-C0D78AEB94EB}" uniqueName="50" name="Column50" queryTableFieldId="50"/>
    <tableColumn id="51" xr3:uid="{226456F0-3A81-4B07-9B8A-D08AE1D410F9}" uniqueName="51" name="Column51" queryTableFieldId="51"/>
    <tableColumn id="52" xr3:uid="{C22D6760-98CA-4C04-A273-42B5F601223C}" uniqueName="52" name="Column52" queryTableFieldId="52"/>
    <tableColumn id="53" xr3:uid="{B8FC47F7-BA0B-4D75-8F8C-EDF70519E000}" uniqueName="53" name="Column53" queryTableFieldId="53"/>
    <tableColumn id="54" xr3:uid="{801086DA-3377-4AC7-8E2A-8EEA857B4C4F}" uniqueName="54" name="Column54" queryTableFieldId="54"/>
    <tableColumn id="55" xr3:uid="{3805F1DA-DBEC-4697-915E-E394C2785B7B}" uniqueName="55" name="Column55" queryTableFieldId="55"/>
    <tableColumn id="56" xr3:uid="{C635A202-937C-4CFA-A8F6-FC4332EAA4FA}" uniqueName="56" name="Column56" queryTableFieldId="56"/>
    <tableColumn id="57" xr3:uid="{D9E594F6-9CA4-4915-8F9C-FD6D1FA17C18}" uniqueName="57" name="Column57" queryTableFieldId="57"/>
    <tableColumn id="58" xr3:uid="{D403F88E-3B30-44E9-8AF3-7C533189C620}" uniqueName="58" name="Column58" queryTableFieldId="58"/>
    <tableColumn id="59" xr3:uid="{7858691C-8F41-4005-AF6D-2F7ADF4A8D1B}" uniqueName="59" name="Column59" queryTableFieldId="59"/>
    <tableColumn id="60" xr3:uid="{41CCB5D6-E26D-47DA-83A4-C680B2567B1D}" uniqueName="60" name="Column60" queryTableFieldId="60"/>
    <tableColumn id="61" xr3:uid="{3E426B32-75E5-4AF2-825A-9B12CD8BEFF0}" uniqueName="61" name="Column61" queryTableFieldId="61"/>
    <tableColumn id="62" xr3:uid="{B2F91280-293A-4308-A35E-DE8E4DD5D97D}" uniqueName="62" name="Column62" queryTableFieldId="62"/>
    <tableColumn id="63" xr3:uid="{EFC56022-9397-4DBC-823C-E37966E7379B}" uniqueName="63" name="Column63" queryTableFieldId="63"/>
    <tableColumn id="64" xr3:uid="{7163BC62-A672-4D7A-8FE6-C4E40FDEA2EC}" uniqueName="64" name="Column64" queryTableFieldId="64"/>
    <tableColumn id="65" xr3:uid="{5AF9ACD9-A18C-4B22-A0AB-A35D2CE4242E}" uniqueName="65" name="Column65" queryTableFieldId="65"/>
    <tableColumn id="66" xr3:uid="{DD047505-C2DF-469C-B530-1D6A52067624}" uniqueName="66" name="Column66" queryTableFieldId="66"/>
    <tableColumn id="67" xr3:uid="{22A21AEA-5E4F-4070-A899-7EC70EAA99AA}" uniqueName="67" name="Column67" queryTableFieldId="67"/>
    <tableColumn id="68" xr3:uid="{57E3C4C4-05FD-4C88-A3C0-3E7CE6146864}" uniqueName="68" name="Column68" queryTableFieldId="68"/>
    <tableColumn id="69" xr3:uid="{3C7B764B-CFDB-4EDF-B9F7-EFA2F0C8ECD8}" uniqueName="69" name="Column69" queryTableFieldId="69"/>
    <tableColumn id="70" xr3:uid="{E0A2CCDB-BD80-4109-A43C-8B12C95E1E9F}" uniqueName="70" name="Column70" queryTableFieldId="70"/>
    <tableColumn id="71" xr3:uid="{7BC97196-F722-4A83-9D60-5D67770D37C0}" uniqueName="71" name="Column71" queryTableFieldId="71"/>
    <tableColumn id="72" xr3:uid="{42002C41-4F8B-4AAB-8EE8-9FE469D05098}" uniqueName="72" name="Column72" queryTableFieldId="72"/>
    <tableColumn id="73" xr3:uid="{367A3CED-DB2F-4990-BEF3-1A76FC4DF1F8}" uniqueName="73" name="Column73" queryTableFieldId="73"/>
    <tableColumn id="74" xr3:uid="{CD0EFB9E-D1A6-48F2-83DE-A86E03A08B76}" uniqueName="74" name="Column74" queryTableFieldId="74"/>
    <tableColumn id="75" xr3:uid="{286F5AEC-C8FC-431A-AE0A-F586570226F0}" uniqueName="75" name="Column75" queryTableFieldId="75"/>
    <tableColumn id="76" xr3:uid="{BCD1C3BC-4FE6-489F-BA9C-D6DCED082AAF}" uniqueName="76" name="Column76" queryTableFieldId="76"/>
    <tableColumn id="77" xr3:uid="{50EA25F5-D27A-46D7-9CF4-03F398B312C6}" uniqueName="77" name="Column77" queryTableFieldId="77"/>
    <tableColumn id="78" xr3:uid="{C5F7DB87-3B75-4AE5-8D28-E6154A9A90D0}" uniqueName="78" name="Column78" queryTableFieldId="78"/>
    <tableColumn id="79" xr3:uid="{F68E2951-0D85-4819-AB78-CF4BDC13C052}" uniqueName="79" name="Column79" queryTableFieldId="79"/>
    <tableColumn id="80" xr3:uid="{A28D65E5-C71E-4144-A237-BEE602B59233}" uniqueName="80" name="Column80" queryTableFieldId="80"/>
    <tableColumn id="81" xr3:uid="{DC9CE6C3-BCFE-4432-9695-F96E402B8AD7}" uniqueName="81" name="Column81" queryTableFieldId="81"/>
    <tableColumn id="82" xr3:uid="{47DAF6A4-7F35-4C1E-9065-0DA70741B2A5}" uniqueName="82" name="Column82" queryTableFieldId="82"/>
    <tableColumn id="83" xr3:uid="{C36152A0-9881-4862-865D-812697BD9622}" uniqueName="83" name="Column83" queryTableFieldId="83"/>
    <tableColumn id="84" xr3:uid="{302824FB-AE20-414F-81FC-74630ECA3829}" uniqueName="84" name="Column84" queryTableFieldId="84"/>
    <tableColumn id="85" xr3:uid="{FDE96605-C224-4471-9955-AECBCEF1E22C}" uniqueName="85" name="Column85" queryTableFieldId="85"/>
    <tableColumn id="86" xr3:uid="{3714617B-F126-40EA-8B12-91F805385E73}" uniqueName="86" name="Column86" queryTableFieldId="86"/>
    <tableColumn id="87" xr3:uid="{4AD4CCC1-780D-4896-A904-CEF878DF0848}" uniqueName="87" name="Column87" queryTableFieldId="87"/>
    <tableColumn id="88" xr3:uid="{85616C79-2E1A-48CD-BFA8-41E506AEA8EE}" uniqueName="88" name="Column88" queryTableFieldId="88"/>
    <tableColumn id="89" xr3:uid="{213760DD-A2EC-4245-910B-87E6ACCEBFA7}" uniqueName="89" name="Column89" queryTableFieldId="89"/>
    <tableColumn id="90" xr3:uid="{008EAB9A-641D-4E3E-BB70-2D6E0327363B}" uniqueName="90" name="Column90" queryTableFieldId="90"/>
    <tableColumn id="91" xr3:uid="{53D2D549-1499-427C-937B-20E3E9F3DAC9}" uniqueName="91" name="Column91" queryTableFieldId="91"/>
    <tableColumn id="92" xr3:uid="{C651D1ED-D21B-4ACC-B862-FB10A2CD2272}" uniqueName="92" name="Column92" queryTableFieldId="92"/>
    <tableColumn id="93" xr3:uid="{F74E281F-0677-4335-9C05-A30F7A059449}" uniqueName="93" name="Column93" queryTableFieldId="93"/>
    <tableColumn id="94" xr3:uid="{D441BD1D-A860-4CDD-81DB-B560D7E83D14}" uniqueName="94" name="Column94" queryTableFieldId="94"/>
    <tableColumn id="95" xr3:uid="{B7A4BD1F-A990-464A-BCCC-4745DCFCF8F6}" uniqueName="95" name="Column95" queryTableFieldId="95"/>
    <tableColumn id="96" xr3:uid="{51C9D99A-C50A-4F1E-A3F1-B711CAC967D4}" uniqueName="96" name="Column96" queryTableFieldId="96"/>
    <tableColumn id="97" xr3:uid="{FAD71E4F-8206-43E9-BB29-D8219238937B}" uniqueName="97" name="Column97" queryTableFieldId="97"/>
    <tableColumn id="98" xr3:uid="{CDD3E4DD-4303-4718-9AC8-9AA29F11717B}" uniqueName="98" name="Column98" queryTableFieldId="98"/>
    <tableColumn id="99" xr3:uid="{2C6AABDB-585C-4F7A-8FC8-94D4BED7BA53}" uniqueName="99" name="Column99" queryTableFieldId="99"/>
    <tableColumn id="100" xr3:uid="{2FA2E3A9-AA00-4F0D-93D7-438ADAA77A48}" uniqueName="100" name="Column100" queryTableFieldId="100"/>
    <tableColumn id="101" xr3:uid="{217B5446-31AF-4F6F-AAD0-B0DD8FF72F7C}" uniqueName="101" name="Column101" queryTableFieldId="101"/>
    <tableColumn id="102" xr3:uid="{80D63C81-ABD4-4BCC-BDF4-E8BBF6B87114}" uniqueName="102" name="Column102" queryTableFieldId="102"/>
    <tableColumn id="103" xr3:uid="{90DB1840-122D-45F9-8426-4BDA733426EE}" uniqueName="103" name="Column103" queryTableFieldId="103"/>
    <tableColumn id="104" xr3:uid="{582C5E3F-9A49-4531-BB44-DA5D46C1F6FE}" uniqueName="104" name="Column104" queryTableFieldId="104"/>
    <tableColumn id="105" xr3:uid="{36EA00C0-A886-465B-9C03-EC90CA15C2A6}" uniqueName="105" name="Column105" queryTableFieldId="105"/>
    <tableColumn id="106" xr3:uid="{0B654C59-5D9B-4053-A5EC-E2A0487AA11C}" uniqueName="106" name="Column106" queryTableFieldId="106"/>
    <tableColumn id="107" xr3:uid="{AA6D4A46-18AC-4508-B3A8-C4668FBAA217}" uniqueName="107" name="Column107" queryTableFieldId="107"/>
    <tableColumn id="108" xr3:uid="{693F8AB2-C3C2-42A2-880F-A95C428F5F3E}" uniqueName="108" name="Column108" queryTableFieldId="108"/>
    <tableColumn id="109" xr3:uid="{D33B28B7-C12F-47C4-8FCE-7779B26FB403}" uniqueName="109" name="Column109" queryTableFieldId="109"/>
    <tableColumn id="110" xr3:uid="{75F8910F-DD50-42FD-9D4C-29C97B5E7B93}" uniqueName="110" name="Column110" queryTableFieldId="110"/>
    <tableColumn id="111" xr3:uid="{F7FE9CFF-09C4-4D20-818B-659A4A2C8B46}" uniqueName="111" name="Column111" queryTableFieldId="111"/>
    <tableColumn id="112" xr3:uid="{ACBAE7A8-B46F-40FB-BEE2-9863EE7F00FD}" uniqueName="112" name="Column112" queryTableFieldId="112"/>
    <tableColumn id="113" xr3:uid="{143F9DB7-093F-43BE-BE2B-25F3791ABAA6}" uniqueName="113" name="Column113" queryTableFieldId="113"/>
    <tableColumn id="114" xr3:uid="{576FB158-AA78-41F8-8111-4B3455DB7779}" uniqueName="114" name="Column114" queryTableFieldId="114"/>
    <tableColumn id="115" xr3:uid="{BA066F79-B47B-4E54-91A3-41A397F69902}" uniqueName="115" name="Column115" queryTableFieldId="115"/>
    <tableColumn id="116" xr3:uid="{4B8A1DEB-0384-4EF0-AABE-CB894192E28E}" uniqueName="116" name="Column116" queryTableFieldId="116"/>
    <tableColumn id="117" xr3:uid="{03E04E4A-8292-4E13-9D44-2F7D16B85073}" uniqueName="117" name="Column117" queryTableFieldId="117"/>
    <tableColumn id="118" xr3:uid="{D5EF437F-D200-45A8-8FC4-6013AEE909ED}" uniqueName="118" name="Column118" queryTableFieldId="118"/>
    <tableColumn id="119" xr3:uid="{9820B45D-6E25-4C2E-B735-40EB8799DE43}" uniqueName="119" name="Column119" queryTableFieldId="119"/>
    <tableColumn id="120" xr3:uid="{90D00713-F942-4679-BF7A-B316AAA50A87}" uniqueName="120" name="Column120" queryTableFieldId="120"/>
    <tableColumn id="121" xr3:uid="{B5F59590-9554-420C-A91E-1787B43540BA}" uniqueName="121" name="Column121" queryTableFieldId="121"/>
    <tableColumn id="122" xr3:uid="{06769126-EB61-4F89-9898-E7B3F83BB608}" uniqueName="122" name="Column122" queryTableFieldId="122"/>
    <tableColumn id="123" xr3:uid="{3B3C99BE-6808-4920-ADBC-4E7241C877CC}" uniqueName="123" name="Column123" queryTableFieldId="123"/>
    <tableColumn id="124" xr3:uid="{C23F4ABB-1F76-4836-B61E-095B310FFA22}" uniqueName="124" name="Column124" queryTableFieldId="124"/>
    <tableColumn id="125" xr3:uid="{DD8FEDD3-2AFF-4632-9B9E-C83CC356AEC2}" uniqueName="125" name="Column125" queryTableFieldId="125"/>
    <tableColumn id="126" xr3:uid="{F3FD846D-A516-40C4-BDB9-857AB37EBCD6}" uniqueName="126" name="Column126" queryTableFieldId="126"/>
    <tableColumn id="127" xr3:uid="{B59F8965-E15E-4198-9985-47368B552F5F}" uniqueName="127" name="Column127" queryTableFieldId="127"/>
    <tableColumn id="128" xr3:uid="{1BE8ABAF-9733-4A8D-9584-5F8648A7CD27}" uniqueName="128" name="Column128" queryTableFieldId="128"/>
    <tableColumn id="129" xr3:uid="{5CB824CB-C8D1-4AB1-B9EE-5663B142C2BC}" uniqueName="129" name="Column129" queryTableFieldId="129"/>
    <tableColumn id="130" xr3:uid="{0F8F6BBC-F324-4375-9A82-00FD2398D7B5}" uniqueName="130" name="Column130" queryTableFieldId="130"/>
    <tableColumn id="131" xr3:uid="{155C45DF-9A41-43B3-BE19-AF1673CBC45B}" uniqueName="131" name="Column131" queryTableFieldId="131"/>
    <tableColumn id="132" xr3:uid="{7C598850-34F4-43C3-AA63-531559EEE472}" uniqueName="132" name="Column132" queryTableFieldId="132"/>
    <tableColumn id="133" xr3:uid="{51673C76-5407-45F5-95D8-9562E6108DC1}" uniqueName="133" name="Column133" queryTableFieldId="133"/>
    <tableColumn id="134" xr3:uid="{3EA7A249-B587-416C-8974-164F59845136}" uniqueName="134" name="Column134" queryTableFieldId="134"/>
    <tableColumn id="135" xr3:uid="{36F7E6F9-1F20-451F-9663-7F1D48E7A0D8}" uniqueName="135" name="Column135" queryTableFieldId="135"/>
    <tableColumn id="136" xr3:uid="{C608CA1C-D40C-41A7-9EC4-D7F6D289D82A}" uniqueName="136" name="Column136" queryTableFieldId="136"/>
    <tableColumn id="137" xr3:uid="{BCD26F5C-B9C7-4C53-9756-3E36C7E71AC8}" uniqueName="137" name="Column137" queryTableFieldId="137"/>
    <tableColumn id="138" xr3:uid="{1D395E48-C221-41C1-A0CA-E1573E61E18B}" uniqueName="138" name="Column138" queryTableFieldId="138"/>
    <tableColumn id="139" xr3:uid="{E3523E3B-DE05-4F8E-91F7-7C246868E975}" uniqueName="139" name="Column139" queryTableFieldId="139"/>
    <tableColumn id="140" xr3:uid="{81621154-2B74-4DFC-93FA-5AC8B346896F}" uniqueName="140" name="Column140" queryTableFieldId="140"/>
    <tableColumn id="141" xr3:uid="{6BABE235-A721-4778-8158-666B97BF74F8}" uniqueName="141" name="Column141" queryTableFieldId="141"/>
    <tableColumn id="142" xr3:uid="{9681F092-6D9C-4355-A1DB-222993F38F5E}" uniqueName="142" name="Column142" queryTableFieldId="142"/>
    <tableColumn id="143" xr3:uid="{AA0C43CC-7B16-43D9-97FC-BA411EC15BCE}" uniqueName="143" name="Column143" queryTableFieldId="143"/>
    <tableColumn id="144" xr3:uid="{CBE41D85-039E-49FC-9F38-36A9913EE11D}" uniqueName="144" name="Column144" queryTableFieldId="144"/>
    <tableColumn id="145" xr3:uid="{1AA33998-E556-47D5-A510-24FA6E6A1CC5}" uniqueName="145" name="Column145" queryTableFieldId="145"/>
    <tableColumn id="146" xr3:uid="{87DC8829-0F45-48E5-9E8D-61E68F55A453}" uniqueName="146" name="Column146" queryTableFieldId="146"/>
    <tableColumn id="147" xr3:uid="{B7D190E4-CE3A-4428-A911-AAD38EE06280}" uniqueName="147" name="Column147" queryTableFieldId="147"/>
    <tableColumn id="148" xr3:uid="{D209E53C-84C2-4578-A767-7EBB83E53999}" uniqueName="148" name="Column148" queryTableFieldId="148"/>
    <tableColumn id="149" xr3:uid="{1FAF51D3-6960-4427-BBAC-BBCF337373AE}" uniqueName="149" name="Column149" queryTableFieldId="149"/>
    <tableColumn id="150" xr3:uid="{946AD362-3BCF-4078-ADB6-5518BAC02D80}" uniqueName="150" name="Column150" queryTableFieldId="150"/>
    <tableColumn id="151" xr3:uid="{80C9E241-EE01-4139-87D6-97C9E1404C44}" uniqueName="151" name="Column151" queryTableFieldId="151"/>
    <tableColumn id="152" xr3:uid="{50381C94-81F9-42D8-858C-EEDD75A5FBF4}" uniqueName="152" name="Column152" queryTableFieldId="152"/>
    <tableColumn id="153" xr3:uid="{33B3A7EC-517D-4F63-B821-A749959E9C95}" uniqueName="153" name="Column153" queryTableFieldId="153"/>
    <tableColumn id="154" xr3:uid="{3E8D3F9E-4636-4CA9-8610-CA4DEB20BC34}" uniqueName="154" name="Column154" queryTableFieldId="154"/>
    <tableColumn id="155" xr3:uid="{704B0CE1-3306-44A1-9D6D-2941E7598836}" uniqueName="155" name="Column155" queryTableFieldId="155"/>
    <tableColumn id="156" xr3:uid="{DDD703CB-60AD-485A-870E-2CB4E31ACE2C}" uniqueName="156" name="Column156" queryTableFieldId="156"/>
    <tableColumn id="157" xr3:uid="{F91A8560-6553-40DB-B758-30C7D2EF9CB9}" uniqueName="157" name="Column157" queryTableFieldId="157"/>
    <tableColumn id="158" xr3:uid="{39531E30-3F86-4BBB-ACE6-B910C945064B}" uniqueName="158" name="Column158" queryTableFieldId="158"/>
    <tableColumn id="159" xr3:uid="{B2E46FC4-ED4F-4391-B77A-2FC5135A7FDD}" uniqueName="159" name="Column159" queryTableFieldId="159"/>
    <tableColumn id="160" xr3:uid="{7F6CA3A7-A3CC-4E30-9316-7398EB5CC11B}" uniqueName="160" name="Column160" queryTableFieldId="160"/>
    <tableColumn id="161" xr3:uid="{F373FCC3-F92D-4D7C-8F31-98E35ABEDFE8}" uniqueName="161" name="Column161" queryTableFieldId="161"/>
    <tableColumn id="162" xr3:uid="{42739CEE-00A9-4522-B539-CF080AF9908F}" uniqueName="162" name="Column162" queryTableFieldId="162"/>
    <tableColumn id="163" xr3:uid="{C5A9F576-1D8C-4B83-81FF-42392C90DCB7}" uniqueName="163" name="Column163" queryTableFieldId="163"/>
    <tableColumn id="164" xr3:uid="{912FF76A-C259-4688-B7CD-9006B0975858}" uniqueName="164" name="Column164" queryTableFieldId="164"/>
    <tableColumn id="165" xr3:uid="{85E28EDC-B98E-42AF-884B-C798EBA72B8D}" uniqueName="165" name="Column165" queryTableFieldId="165"/>
    <tableColumn id="166" xr3:uid="{7A619CF7-97B9-496E-9881-AFA87601BECD}" uniqueName="166" name="Column166" queryTableFieldId="166"/>
    <tableColumn id="167" xr3:uid="{BA7FB80D-4944-4478-9988-BA6407E09B8C}" uniqueName="167" name="Column167" queryTableFieldId="167"/>
    <tableColumn id="168" xr3:uid="{083BC5E1-DBC1-42C0-B030-4FB0BCF7A2C4}" uniqueName="168" name="Column168" queryTableFieldId="168"/>
    <tableColumn id="169" xr3:uid="{345115E6-4DE0-424B-B4AA-D8265BF2165C}" uniqueName="169" name="Column169" queryTableFieldId="169"/>
    <tableColumn id="170" xr3:uid="{54D9A360-D13F-458C-9455-0BE8B52FDA24}" uniqueName="170" name="Column170" queryTableFieldId="170"/>
    <tableColumn id="171" xr3:uid="{DEC0DE99-E5A3-4F63-81C2-59B3783449C8}" uniqueName="171" name="Column171" queryTableFieldId="171"/>
    <tableColumn id="172" xr3:uid="{8F3EA271-74BD-448F-8748-6CDE5BE98AC6}" uniqueName="172" name="Column172" queryTableFieldId="172"/>
    <tableColumn id="173" xr3:uid="{786521C3-4BF1-41BE-85A8-178A5194C327}" uniqueName="173" name="Column173" queryTableFieldId="173"/>
    <tableColumn id="174" xr3:uid="{98F53227-D6A7-4B1A-B324-7A58E565D70C}" uniqueName="174" name="Column174" queryTableFieldId="174"/>
    <tableColumn id="175" xr3:uid="{907F358C-FA82-4015-9E17-52047962B890}" uniqueName="175" name="Column175" queryTableFieldId="175"/>
    <tableColumn id="176" xr3:uid="{49C12239-BA40-4B0C-82B7-242613AD01E7}" uniqueName="176" name="Column176" queryTableFieldId="176"/>
    <tableColumn id="177" xr3:uid="{EA153C3B-02AD-4A9B-BCD1-2AC947BF143F}" uniqueName="177" name="Column177" queryTableFieldId="177"/>
    <tableColumn id="178" xr3:uid="{E3230F55-2227-43A5-9A43-AEBD47D12059}" uniqueName="178" name="Column178" queryTableFieldId="178"/>
    <tableColumn id="179" xr3:uid="{32E71788-9C53-409F-936B-1C88E3CF93D0}" uniqueName="179" name="Column179" queryTableFieldId="179"/>
    <tableColumn id="180" xr3:uid="{E8491922-A642-4E17-AEF3-8E690B6E3B61}" uniqueName="180" name="Column180" queryTableFieldId="180"/>
    <tableColumn id="181" xr3:uid="{BD079073-57E3-41BA-BC35-E877D3140582}" uniqueName="181" name="Column181" queryTableFieldId="181"/>
    <tableColumn id="182" xr3:uid="{26458A3A-7346-44AC-812E-C7A93DE92F3B}" uniqueName="182" name="Column182" queryTableFieldId="182"/>
    <tableColumn id="183" xr3:uid="{FCDF215C-BA95-49F9-8129-B50ACA456546}" uniqueName="183" name="Column183" queryTableFieldId="183"/>
    <tableColumn id="184" xr3:uid="{93318EDD-FE18-4D53-839C-1724F4C24B03}" uniqueName="184" name="Column184" queryTableFieldId="184"/>
    <tableColumn id="185" xr3:uid="{8387336C-00CB-46E3-B5B2-DE4E2829531A}" uniqueName="185" name="Column185" queryTableFieldId="185"/>
    <tableColumn id="186" xr3:uid="{56C86AEE-A05B-4DA2-B8A1-0FC3FC97B1DC}" uniqueName="186" name="Column186" queryTableFieldId="186"/>
    <tableColumn id="187" xr3:uid="{35B471BC-37F4-4063-8507-35B10ED49EB2}" uniqueName="187" name="Column187" queryTableFieldId="187"/>
    <tableColumn id="188" xr3:uid="{2FB5C60D-A4AF-4C2D-AF57-30CE85773D76}" uniqueName="188" name="Column188" queryTableFieldId="188"/>
    <tableColumn id="189" xr3:uid="{2900E751-9F1E-4F56-B81F-E53D8320D3CF}" uniqueName="189" name="Column189" queryTableFieldId="189"/>
    <tableColumn id="190" xr3:uid="{1B6D8BA7-A263-481D-9749-52AA1B1E8EBD}" uniqueName="190" name="Column190" queryTableFieldId="190"/>
    <tableColumn id="191" xr3:uid="{F1413869-AD66-4835-9F66-D318333348AC}" uniqueName="191" name="Column191" queryTableFieldId="191"/>
    <tableColumn id="192" xr3:uid="{5A11A089-873E-42FF-8836-56EAFFF254A5}" uniqueName="192" name="Column192" queryTableFieldId="192"/>
    <tableColumn id="193" xr3:uid="{14E514B4-E330-4B66-8DC5-A252C36E7923}" uniqueName="193" name="Column193" queryTableFieldId="193"/>
    <tableColumn id="194" xr3:uid="{2503BC26-29FB-4969-B486-C76DA943A994}" uniqueName="194" name="Column194" queryTableFieldId="194"/>
    <tableColumn id="195" xr3:uid="{F6682D9E-EE72-4155-B8DE-FD7FF0BE70C2}" uniqueName="195" name="Column195" queryTableFieldId="195"/>
    <tableColumn id="196" xr3:uid="{CC00D7B2-5C26-43CF-8D9E-92C509B1A298}" uniqueName="196" name="Column196" queryTableFieldId="196"/>
    <tableColumn id="197" xr3:uid="{9292CE6A-B779-4A3C-AF29-9D928CD2A343}" uniqueName="197" name="Column197" queryTableFieldId="197"/>
    <tableColumn id="198" xr3:uid="{5D5DE85A-7ED8-4EF4-A430-322603209247}" uniqueName="198" name="Column198" queryTableFieldId="198"/>
    <tableColumn id="199" xr3:uid="{40634181-C37B-43F1-89CD-0C284C0A5FB2}" uniqueName="199" name="Column199" queryTableFieldId="199"/>
    <tableColumn id="200" xr3:uid="{48B5A1F1-03A5-44E9-B863-7541470CBB03}" uniqueName="200" name="Column200" queryTableFieldId="200"/>
    <tableColumn id="201" xr3:uid="{B3CD240C-460B-4821-85AB-EB6E2E5882A9}" uniqueName="201" name="Column201" queryTableFieldId="201"/>
    <tableColumn id="202" xr3:uid="{6A30441D-8939-4F0B-8B94-0C73CB3D536C}" uniqueName="202" name="Column202" queryTableFieldId="202"/>
    <tableColumn id="203" xr3:uid="{6075328E-C6B0-46FE-9ABD-7703F8D27A9D}" uniqueName="203" name="Column203" queryTableFieldId="203"/>
    <tableColumn id="204" xr3:uid="{EA8C8122-235C-4D90-8D3A-E1F8016CC181}" uniqueName="204" name="Column204" queryTableFieldId="204"/>
    <tableColumn id="205" xr3:uid="{97C3F367-059F-4315-8AF8-0920725730AA}" uniqueName="205" name="Column205" queryTableFieldId="205"/>
    <tableColumn id="206" xr3:uid="{C30AD056-1F34-420F-8475-63077C464573}" uniqueName="206" name="Column206" queryTableFieldId="206"/>
    <tableColumn id="207" xr3:uid="{2AFE6513-9B6E-4042-912E-C525F3AD10C1}" uniqueName="207" name="Column207" queryTableFieldId="207"/>
    <tableColumn id="208" xr3:uid="{E91FB41E-36AE-43BE-8D21-0FA5F9D23C96}" uniqueName="208" name="Column208" queryTableFieldId="208"/>
    <tableColumn id="209" xr3:uid="{76AE950C-2592-4AD9-B990-A1F4724955A2}" uniqueName="209" name="Column209" queryTableFieldId="209"/>
    <tableColumn id="210" xr3:uid="{4F09357F-6AB7-44A6-B171-54E92D6086A9}" uniqueName="210" name="Column210" queryTableFieldId="210"/>
    <tableColumn id="211" xr3:uid="{59C9C433-0CCA-4F77-BEB2-FE1936897B16}" uniqueName="211" name="Column211" queryTableFieldId="211"/>
    <tableColumn id="212" xr3:uid="{C00B0A65-D54E-4354-90B6-786E48BCE577}" uniqueName="212" name="Column212" queryTableFieldId="212"/>
    <tableColumn id="213" xr3:uid="{A4D3CA91-9DD6-4B50-9368-2270211EA326}" uniqueName="213" name="Column213" queryTableFieldId="213"/>
    <tableColumn id="214" xr3:uid="{DF10DCB6-E786-48E0-AFF6-E5A0E2D50C54}" uniqueName="214" name="Column214" queryTableFieldId="214"/>
    <tableColumn id="215" xr3:uid="{5704C86E-AD26-42C3-82F6-BF6BA53C4D37}" uniqueName="215" name="Column215" queryTableFieldId="215"/>
    <tableColumn id="216" xr3:uid="{16EB3265-F8BF-4868-8D7B-6B9051E0F36F}" uniqueName="216" name="Column216" queryTableFieldId="216"/>
    <tableColumn id="217" xr3:uid="{837E81AD-F420-4FC8-9735-8BFE639E8E59}" uniqueName="217" name="Column217" queryTableFieldId="217"/>
    <tableColumn id="218" xr3:uid="{D12FF9A6-D402-403B-943D-ABD9BC1C080F}" uniqueName="218" name="Column218" queryTableFieldId="218"/>
    <tableColumn id="219" xr3:uid="{FCAF3F7D-3695-45B3-92C4-A1403F75E279}" uniqueName="219" name="Column219" queryTableFieldId="219"/>
    <tableColumn id="220" xr3:uid="{A84DC24A-0350-4384-84DC-3FA80FEE081F}" uniqueName="220" name="Column220" queryTableFieldId="220"/>
    <tableColumn id="221" xr3:uid="{B0BA206C-E1DC-4D55-B7E0-204A0AA50713}" uniqueName="221" name="Column221" queryTableFieldId="221"/>
    <tableColumn id="222" xr3:uid="{24B2104D-0EBD-4EBE-9A16-19569AB2FA96}" uniqueName="222" name="Column222" queryTableFieldId="222"/>
    <tableColumn id="223" xr3:uid="{3A34FAF6-EBED-4E12-8EAF-5858DCE9D5EF}" uniqueName="223" name="Column223" queryTableFieldId="223"/>
    <tableColumn id="224" xr3:uid="{92A46518-E70D-4379-831F-5A656D08DAA1}" uniqueName="224" name="Column224" queryTableFieldId="224"/>
    <tableColumn id="225" xr3:uid="{0836F1BA-2CC1-4076-85CC-DE3146BAF2CC}" uniqueName="225" name="Column225" queryTableFieldId="225"/>
    <tableColumn id="226" xr3:uid="{83D9A626-3891-47C1-BD10-48B970D16381}" uniqueName="226" name="Column226" queryTableFieldId="226"/>
    <tableColumn id="227" xr3:uid="{43D3B353-C42E-4531-A06F-DD0467E07A22}" uniqueName="227" name="Column227" queryTableFieldId="227"/>
    <tableColumn id="228" xr3:uid="{4CE048AD-48C0-4F4C-8A51-7F68A80EF7AC}" uniqueName="228" name="Column228" queryTableFieldId="228"/>
    <tableColumn id="229" xr3:uid="{9366F1DD-D05C-46AF-96A2-01C3473FC165}" uniqueName="229" name="Column229" queryTableFieldId="229"/>
    <tableColumn id="230" xr3:uid="{D4C28AA6-E660-4583-8708-77518320BE6F}" uniqueName="230" name="Column230" queryTableFieldId="230"/>
    <tableColumn id="231" xr3:uid="{C9A84214-7643-44DA-8621-07A37314A03F}" uniqueName="231" name="Column231" queryTableFieldId="231"/>
    <tableColumn id="232" xr3:uid="{8F4D4AD4-20CA-4F48-9654-F4E3C437B4F7}" uniqueName="232" name="Column232" queryTableFieldId="232"/>
    <tableColumn id="233" xr3:uid="{13DBD85B-F52A-42CE-B671-C297A271AEAC}" uniqueName="233" name="Column233" queryTableFieldId="233"/>
    <tableColumn id="234" xr3:uid="{01FB87CC-9EC1-47C6-B767-2F58727805ED}" uniqueName="234" name="Column234" queryTableFieldId="234"/>
    <tableColumn id="235" xr3:uid="{0F08F015-9FDC-4155-A892-667C04207B0C}" uniqueName="235" name="Column235" queryTableFieldId="235"/>
    <tableColumn id="236" xr3:uid="{0BA7BB82-893C-4062-AB35-DF76B9FFFEDB}" uniqueName="236" name="Column236" queryTableFieldId="236"/>
    <tableColumn id="237" xr3:uid="{B04551E0-E76D-48DE-9D4F-65D4CF0C11A5}" uniqueName="237" name="Column237" queryTableFieldId="237"/>
    <tableColumn id="238" xr3:uid="{0C340E99-C76B-4335-8215-C4FE8903F7C2}" uniqueName="238" name="Column238" queryTableFieldId="238"/>
    <tableColumn id="239" xr3:uid="{FB2DB550-93A4-48FF-A1EC-97C860B521EC}" uniqueName="239" name="Column239" queryTableFieldId="239"/>
    <tableColumn id="240" xr3:uid="{3645EBD6-6734-46B7-8056-F385C18E1CD6}" uniqueName="240" name="Column240" queryTableFieldId="240"/>
    <tableColumn id="241" xr3:uid="{8D6DAF0F-6C6C-43D6-B424-6C3640B30003}" uniqueName="241" name="Column241" queryTableFieldId="241"/>
    <tableColumn id="242" xr3:uid="{650BC581-E672-470C-9323-3CEAE87DE4A2}" uniqueName="242" name="Column242" queryTableFieldId="242"/>
    <tableColumn id="243" xr3:uid="{281E72E0-D221-40CD-9D98-B1A34AA5235F}" uniqueName="243" name="Column243" queryTableFieldId="243"/>
    <tableColumn id="244" xr3:uid="{F4887354-DA18-4A00-AF68-014E4D93A66C}" uniqueName="244" name="Column244" queryTableFieldId="244"/>
    <tableColumn id="245" xr3:uid="{1DBB599A-EEF5-4AD4-B721-F41A92E4F769}" uniqueName="245" name="Column245" queryTableFieldId="245"/>
    <tableColumn id="246" xr3:uid="{531374D4-CE83-496D-BCA2-2A7577798A2F}" uniqueName="246" name="Column246" queryTableFieldId="246"/>
    <tableColumn id="247" xr3:uid="{9816F419-7334-45E4-8BC1-3F443BB86968}" uniqueName="247" name="Column247" queryTableFieldId="247"/>
    <tableColumn id="248" xr3:uid="{E0C44BD4-7488-4500-90DE-DC950F416E05}" uniqueName="248" name="Column248" queryTableFieldId="248"/>
    <tableColumn id="249" xr3:uid="{8C4D0247-A6A2-4559-815A-708934568221}" uniqueName="249" name="Column249" queryTableFieldId="249"/>
    <tableColumn id="250" xr3:uid="{25DD7CA9-35C0-4BF8-AEA3-F2F71AC3E6F7}" uniqueName="250" name="Column250" queryTableFieldId="250"/>
    <tableColumn id="251" xr3:uid="{E0E2F479-F178-4461-9235-52977EE0D96E}" uniqueName="251" name="Column251" queryTableFieldId="251"/>
    <tableColumn id="252" xr3:uid="{9003D2C3-4991-4C4E-A847-38E229AA289A}" uniqueName="252" name="Column252" queryTableFieldId="252"/>
    <tableColumn id="253" xr3:uid="{FD73AB38-FABC-4F35-B99C-E3CAB9777F46}" uniqueName="253" name="Column253" queryTableFieldId="253"/>
    <tableColumn id="254" xr3:uid="{1EC23544-C012-49A4-B7A9-9C9286F9049A}" uniqueName="254" name="Column254" queryTableFieldId="254"/>
    <tableColumn id="255" xr3:uid="{0CBFEAD5-1004-46CD-BA7B-EA9EBA408A30}" uniqueName="255" name="Column255" queryTableFieldId="255"/>
  </tableColumns>
  <tableStyleInfo name="TableStyleMedium7"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0"/>
  <dimension ref="A1:J16"/>
  <sheetViews>
    <sheetView tabSelected="1" view="pageBreakPreview" zoomScale="85" zoomScaleNormal="100" zoomScaleSheetLayoutView="85" workbookViewId="0">
      <selection activeCell="P6" sqref="P6"/>
    </sheetView>
  </sheetViews>
  <sheetFormatPr defaultRowHeight="14.25"/>
  <cols>
    <col min="1" max="1" width="22.625" style="359" customWidth="1"/>
    <col min="2" max="2" width="59.625" style="359" customWidth="1"/>
    <col min="3" max="3" width="9" style="359" customWidth="1"/>
    <col min="4" max="5" width="17.125" style="359" hidden="1" customWidth="1"/>
    <col min="6" max="6" width="5.375" style="359" customWidth="1"/>
    <col min="7" max="7" width="25" style="359" hidden="1" customWidth="1"/>
    <col min="8" max="8" width="18.75" style="359" hidden="1" customWidth="1"/>
    <col min="9" max="10" width="9" style="359" hidden="1" customWidth="1"/>
    <col min="11" max="16384" width="9" style="359"/>
  </cols>
  <sheetData>
    <row r="1" spans="1:10" ht="34.5">
      <c r="A1" s="357" t="s">
        <v>32761</v>
      </c>
      <c r="B1" s="358"/>
      <c r="D1" s="360" t="s">
        <v>32318</v>
      </c>
      <c r="E1" s="360" t="s">
        <v>32319</v>
      </c>
      <c r="H1" s="361" t="s">
        <v>32310</v>
      </c>
      <c r="I1" s="362">
        <v>1</v>
      </c>
      <c r="J1" s="363" t="s">
        <v>58</v>
      </c>
    </row>
    <row r="2" spans="1:10" ht="30" customHeight="1">
      <c r="A2" s="364"/>
      <c r="B2" s="364"/>
      <c r="D2" s="365" t="s">
        <v>58</v>
      </c>
      <c r="E2" s="366" t="s">
        <v>31829</v>
      </c>
      <c r="G2" s="359" t="str">
        <f t="shared" ref="G2:G8" si="0">IF(VLOOKUP(D2,$J$1:$J$6,1,0)=$J$6,"",IF($B$9="DESONERADO",D2&amp;" DESONERADO",D2&amp;" NÃO DESONERADO"))</f>
        <v>SINAPI NÃO DESONERADO</v>
      </c>
      <c r="H2" s="361" t="s">
        <v>32311</v>
      </c>
      <c r="I2" s="362">
        <v>2</v>
      </c>
      <c r="J2" s="363" t="s">
        <v>32313</v>
      </c>
    </row>
    <row r="3" spans="1:10" ht="30" customHeight="1">
      <c r="A3" s="367"/>
      <c r="B3" s="368" t="s">
        <v>6939</v>
      </c>
      <c r="D3" s="365" t="s">
        <v>32314</v>
      </c>
      <c r="E3" s="366" t="s">
        <v>31829</v>
      </c>
      <c r="G3" s="359" t="str">
        <f t="shared" si="0"/>
        <v>SCO NÃO DESONERADO</v>
      </c>
      <c r="J3" s="363" t="s">
        <v>32314</v>
      </c>
    </row>
    <row r="4" spans="1:10" ht="30" customHeight="1">
      <c r="A4" s="369" t="s">
        <v>32322</v>
      </c>
      <c r="B4" s="370" t="s">
        <v>32464</v>
      </c>
      <c r="D4" s="365" t="s">
        <v>32315</v>
      </c>
      <c r="E4" s="366" t="s">
        <v>32320</v>
      </c>
      <c r="G4" s="359" t="str">
        <f t="shared" si="0"/>
        <v>ORSE NÃO DESONERADO</v>
      </c>
      <c r="J4" s="363" t="s">
        <v>32315</v>
      </c>
    </row>
    <row r="5" spans="1:10" ht="30" customHeight="1">
      <c r="A5" s="369" t="s">
        <v>32467</v>
      </c>
      <c r="B5" s="371" t="s">
        <v>32465</v>
      </c>
      <c r="D5" s="365">
        <v>0</v>
      </c>
      <c r="E5" s="366"/>
      <c r="G5" s="359" t="str">
        <f t="shared" si="0"/>
        <v/>
      </c>
      <c r="J5" s="363" t="s">
        <v>32316</v>
      </c>
    </row>
    <row r="6" spans="1:10" ht="30" customHeight="1">
      <c r="A6" s="369" t="s">
        <v>6940</v>
      </c>
      <c r="B6" s="371" t="s">
        <v>31766</v>
      </c>
      <c r="D6" s="365">
        <v>0</v>
      </c>
      <c r="E6" s="366"/>
      <c r="G6" s="359" t="str">
        <f t="shared" si="0"/>
        <v/>
      </c>
      <c r="J6" s="363">
        <v>0</v>
      </c>
    </row>
    <row r="7" spans="1:10" ht="30" customHeight="1">
      <c r="A7" s="369" t="s">
        <v>6941</v>
      </c>
      <c r="B7" s="371" t="s">
        <v>32275</v>
      </c>
      <c r="D7" s="365"/>
      <c r="E7" s="366"/>
      <c r="G7" s="359" t="str">
        <f t="shared" si="0"/>
        <v/>
      </c>
    </row>
    <row r="8" spans="1:10" ht="30" customHeight="1">
      <c r="A8" s="369" t="s">
        <v>32323</v>
      </c>
      <c r="B8" s="371" t="s">
        <v>32268</v>
      </c>
      <c r="D8" s="365"/>
      <c r="E8" s="366"/>
      <c r="G8" s="359" t="str">
        <f t="shared" si="0"/>
        <v/>
      </c>
    </row>
    <row r="9" spans="1:10" ht="30" hidden="1" customHeight="1">
      <c r="A9" s="372" t="s">
        <v>32309</v>
      </c>
      <c r="B9" s="371" t="s">
        <v>32311</v>
      </c>
    </row>
    <row r="10" spans="1:10" ht="30" customHeight="1">
      <c r="A10" s="369" t="s">
        <v>6942</v>
      </c>
      <c r="B10" s="371">
        <v>12</v>
      </c>
    </row>
    <row r="11" spans="1:10" ht="30" customHeight="1">
      <c r="A11" s="369" t="s">
        <v>32756</v>
      </c>
      <c r="B11" s="371" t="s">
        <v>32763</v>
      </c>
    </row>
    <row r="12" spans="1:10" ht="30" customHeight="1">
      <c r="A12" s="369" t="s">
        <v>6943</v>
      </c>
      <c r="B12" s="373"/>
    </row>
    <row r="13" spans="1:10" ht="30" customHeight="1">
      <c r="A13" s="369" t="s">
        <v>6944</v>
      </c>
      <c r="B13" s="371"/>
    </row>
    <row r="14" spans="1:10" ht="30" customHeight="1">
      <c r="A14" s="369" t="s">
        <v>6945</v>
      </c>
      <c r="B14" s="371"/>
    </row>
    <row r="15" spans="1:10" ht="30" customHeight="1">
      <c r="A15" s="369" t="s">
        <v>32321</v>
      </c>
      <c r="B15" s="374" t="str">
        <f>IF(VLOOKUP(D2,$J$1:$J$6,1,0)=$J$6,"",G2)&amp;" "&amp;IF(VLOOKUP(D2,$J$1:$J$6,1,0)=$J$6,"",E2)&amp;""&amp;IF(VLOOKUP(D3,$J$1:$J$6,1,0)=$J$6,""," _ ")&amp;""&amp;IF(VLOOKUP(D3,$J$1:$J$6,1,0)=$J$6,"",G3)&amp;" "&amp;IF(VLOOKUP(D3,$J$1:$J$6,1,0)=$J$6,"",E3)&amp;""&amp;IF(VLOOKUP(D4,$J$1:$J$6,1,0)=$J$6,""," _ ")&amp;""&amp;IF(VLOOKUP(D4,$J$1:$J$6,1,0)=$J$6,"",G4)&amp;" "&amp;IF(VLOOKUP(D4,$J$1:$J$6,1,0)=$J$6,"",E4)&amp;""&amp;IF(VLOOKUP(D5,$J$1:$J$6,1,0)=$J$6,""," _ ")&amp;""&amp;IF(VLOOKUP(D5,$J$1:$J$6,1,0)=$J$6,"",G5)&amp;" "&amp;IF(VLOOKUP(D5,$J$1:$J$6,1,0)=$J$6,"",E5)&amp;""&amp;IF(VLOOKUP(D6,$J$1:$J$6,1,0)=$J$6,""," _ ")&amp;""&amp;IF(VLOOKUP(D6,$J$1:$J$6,1,0)=$J$6,"",G6)&amp;" "&amp;IF(VLOOKUP(D6,$J$1:$J$6,1,0)=$J$6,"",E6)&amp;""&amp;IF(VLOOKUP(D7,$J$1:$J$6,1,0)=$J$6,""," _ ")&amp;""&amp;IF(VLOOKUP(D7,$J$1:$J$6,1,0)=$J$6,"",G7)&amp;" "&amp;IF(VLOOKUP(D7,$J$1:$J$6,1,0)=$J$6,"",E7)&amp;""&amp;IF(VLOOKUP(D8,$J$1:$J$6,1,0)=$J$6,""," _ ")&amp;""&amp;IF(VLOOKUP(D8,$J$1:$J$6,1,0)=$J$6,"",G8)&amp;" "&amp;IF(VLOOKUP(D8,$J$1:$J$6,1,0)=$J$6,"",E8)</f>
        <v xml:space="preserve">SINAPI NÃO DESONERADO 07/2025 _ SCO NÃO DESONERADO 07/2025 _ ORSE NÃO DESONERADO 06/2025    </v>
      </c>
    </row>
    <row r="16" spans="1:10" ht="30" customHeight="1">
      <c r="A16" s="369" t="s">
        <v>55</v>
      </c>
      <c r="B16" s="374">
        <f>IF(VLOOKUP(B9,H1:I2,2,0)=1,BDI!E29,BDI!E28)</f>
        <v>0.20749999999999999</v>
      </c>
    </row>
  </sheetData>
  <sheetProtection sheet="1" objects="1" scenarios="1"/>
  <mergeCells count="1">
    <mergeCell ref="A1:B1"/>
  </mergeCells>
  <phoneticPr fontId="17" type="noConversion"/>
  <dataValidations count="2">
    <dataValidation type="list" allowBlank="1" showInputMessage="1" showErrorMessage="1" sqref="D2:D8" xr:uid="{10A94820-F0B7-4621-8C51-0F7FAF8A4EFB}">
      <formula1>$J$1:$J$6</formula1>
    </dataValidation>
    <dataValidation type="list" allowBlank="1" showInputMessage="1" showErrorMessage="1" sqref="B9" xr:uid="{E65F376F-016E-4AF8-9AE8-2AD2F9F85E70}">
      <formula1>$H$1:$H$2</formula1>
    </dataValidation>
  </dataValidations>
  <pageMargins left="0.511811024" right="0.511811024" top="0.78740157499999996" bottom="0.78740157499999996" header="0.31496062000000002" footer="0.31496062000000002"/>
  <pageSetup paperSize="9" orientation="portrait" horizontalDpi="4294967293"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DFA-B831-44D9-ABF8-322274963E1C}">
  <dimension ref="A1:E20"/>
  <sheetViews>
    <sheetView view="pageBreakPreview" zoomScaleNormal="70" zoomScaleSheetLayoutView="100" workbookViewId="0">
      <selection activeCell="H12" sqref="H12"/>
    </sheetView>
  </sheetViews>
  <sheetFormatPr defaultRowHeight="14.25"/>
  <cols>
    <col min="1" max="1" width="12.25" customWidth="1"/>
    <col min="2" max="2" width="9.625" customWidth="1"/>
    <col min="3" max="4" width="10.625" customWidth="1"/>
    <col min="5" max="5" width="41" customWidth="1"/>
  </cols>
  <sheetData>
    <row r="1" spans="1:5" ht="20.25">
      <c r="A1" s="352" t="str">
        <f>'PLANILHA ORÇAMENTÁRIA'!C2</f>
        <v>PREFEITURA MUNICIPAL DE SANTO ANTONIO DE PÁDUA</v>
      </c>
      <c r="B1" s="352"/>
      <c r="C1" s="352"/>
      <c r="D1" s="352"/>
      <c r="E1" s="352"/>
    </row>
    <row r="2" spans="1:5" ht="20.25">
      <c r="A2" s="332" t="str">
        <f>'PLANILHA ORÇAMENTÁRIA'!C3</f>
        <v>PLANILHA ORÇAMENTÁRIA</v>
      </c>
      <c r="B2" s="332"/>
      <c r="C2" s="332"/>
      <c r="D2" s="332"/>
      <c r="E2" s="332"/>
    </row>
    <row r="3" spans="1:5" ht="27" customHeight="1">
      <c r="A3" s="215" t="str">
        <f>'PLANILHA ORÇAMENTÁRIA'!C5</f>
        <v>EMPRESA:</v>
      </c>
      <c r="B3" s="344">
        <f>'PLANILHA ORÇAMENTÁRIA'!D5</f>
        <v>0</v>
      </c>
      <c r="C3" s="344"/>
      <c r="D3" s="344"/>
      <c r="E3" s="344"/>
    </row>
    <row r="4" spans="1:5" ht="14.25" customHeight="1">
      <c r="A4" s="215" t="str">
        <f>'PLANILHA ORÇAMENTÁRIA'!C6</f>
        <v>CNPJ:</v>
      </c>
      <c r="B4" s="344">
        <f>'PLANILHA ORÇAMENTÁRIA'!D6</f>
        <v>0</v>
      </c>
      <c r="C4" s="344"/>
      <c r="D4" s="344"/>
      <c r="E4" s="344"/>
    </row>
    <row r="5" spans="1:5" ht="29.25" customHeight="1">
      <c r="A5" s="215" t="str">
        <f>'PLANILHA ORÇAMENTÁRIA'!C7</f>
        <v>ENDEREÇO:</v>
      </c>
      <c r="B5" s="344" t="str">
        <f>'PLANILHA ORÇAMENTÁRIA'!D9</f>
        <v xml:space="preserve">SINAPI NÃO DESONERADO 07/2025 _ SCO NÃO DESONERADO 07/2025 _ ORSE NÃO DESONERADO 06/2025    </v>
      </c>
      <c r="C5" s="344"/>
      <c r="D5" s="344"/>
      <c r="E5" s="344"/>
    </row>
    <row r="6" spans="1:5" ht="15.75">
      <c r="A6" s="6"/>
      <c r="C6" s="47"/>
      <c r="D6" s="47"/>
    </row>
    <row r="7" spans="1:5" ht="18">
      <c r="A7" s="314" t="s">
        <v>32449</v>
      </c>
      <c r="B7" s="314"/>
      <c r="C7" s="314"/>
      <c r="D7" s="314"/>
      <c r="E7" s="314"/>
    </row>
    <row r="10" spans="1:5" ht="27" customHeight="1">
      <c r="A10" s="350" t="s">
        <v>32444</v>
      </c>
      <c r="B10" s="348" t="s">
        <v>32445</v>
      </c>
      <c r="C10" s="346" t="s">
        <v>32446</v>
      </c>
      <c r="D10" s="347"/>
      <c r="E10" s="350" t="s">
        <v>3</v>
      </c>
    </row>
    <row r="11" spans="1:5">
      <c r="A11" s="351"/>
      <c r="B11" s="349"/>
      <c r="C11" s="217" t="s">
        <v>32447</v>
      </c>
      <c r="D11" s="218" t="s">
        <v>32448</v>
      </c>
      <c r="E11" s="351"/>
    </row>
    <row r="12" spans="1:5" ht="130.5" customHeight="1">
      <c r="A12" s="22" t="str">
        <f>'PLANILHA ORÇAMENTÁRIA'!E270</f>
        <v>INSTALAÇÕES - SANITÁRIAS / PLUVIAL</v>
      </c>
      <c r="B12" s="221" t="e">
        <f>'PLANILHA ORÇAMENTÁRIA'!L270</f>
        <v>#VALUE!</v>
      </c>
      <c r="C12" s="219">
        <v>0.03</v>
      </c>
      <c r="D12" s="220">
        <v>7.0000000000000007E-2</v>
      </c>
      <c r="E12" s="101" t="e">
        <f>"O intervalo do serviço de sanitárias/pluvial ficou abaixo do previsto devido às particularidades do loteamento, que dispensaram a necessidade de execução de fossa, filtro e sumidouro."&amp;""&amp;" Além disso, o aumento proporcional do serviço de fundações impactou a composição dos percentuais, desbalanceando os demais itens. Dessa forma, o serviço apresentou variação de " &amp;ROUND(C12-B12,6)*100&amp; "% abaixo do limite previsto."</f>
        <v>#VALUE!</v>
      </c>
    </row>
    <row r="13" spans="1:5">
      <c r="A13" s="99"/>
      <c r="B13" s="99"/>
      <c r="C13" s="99"/>
      <c r="D13" s="99"/>
    </row>
    <row r="14" spans="1:5">
      <c r="A14" s="99"/>
      <c r="B14" s="99"/>
      <c r="C14" s="99"/>
      <c r="D14" s="99"/>
    </row>
    <row r="15" spans="1:5">
      <c r="A15" s="99"/>
      <c r="B15" s="99"/>
      <c r="C15" s="99"/>
      <c r="D15" s="99"/>
    </row>
    <row r="16" spans="1:5">
      <c r="A16" s="99"/>
      <c r="B16" s="222"/>
      <c r="D16" s="99"/>
    </row>
    <row r="17" spans="1:4">
      <c r="A17" s="99"/>
      <c r="B17" s="99"/>
      <c r="C17" s="99"/>
      <c r="D17" s="99"/>
    </row>
    <row r="18" spans="1:4">
      <c r="A18" s="99"/>
      <c r="B18" s="99"/>
      <c r="C18" s="99"/>
      <c r="D18" s="99"/>
    </row>
    <row r="19" spans="1:4">
      <c r="A19" s="99"/>
      <c r="B19" s="99"/>
      <c r="C19" s="99"/>
      <c r="D19" s="99"/>
    </row>
    <row r="20" spans="1:4">
      <c r="A20" s="99"/>
      <c r="B20" s="99"/>
      <c r="C20" s="99"/>
      <c r="D20" s="99"/>
    </row>
  </sheetData>
  <mergeCells count="10">
    <mergeCell ref="A1:E1"/>
    <mergeCell ref="A2:E2"/>
    <mergeCell ref="B3:E3"/>
    <mergeCell ref="B4:E4"/>
    <mergeCell ref="B5:E5"/>
    <mergeCell ref="C10:D10"/>
    <mergeCell ref="A7:E7"/>
    <mergeCell ref="B10:B11"/>
    <mergeCell ref="A10:A11"/>
    <mergeCell ref="E10:E11"/>
  </mergeCells>
  <pageMargins left="0.511811024" right="0.511811024" top="0.78740157499999996" bottom="0.78740157499999996" header="0.31496062000000002" footer="0.31496062000000002"/>
  <pageSetup paperSize="9" scale="99" orientation="portrait" horizontalDpi="4294967293"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47C7A-EAE5-4249-805A-F87D57B5A3D2}">
  <dimension ref="A1:G21"/>
  <sheetViews>
    <sheetView zoomScale="85" zoomScaleNormal="85" workbookViewId="0">
      <selection activeCell="E22" sqref="E22"/>
    </sheetView>
  </sheetViews>
  <sheetFormatPr defaultRowHeight="14.25"/>
  <cols>
    <col min="1" max="1" width="56" bestFit="1" customWidth="1"/>
    <col min="2" max="2" width="8.625" style="228" customWidth="1"/>
    <col min="3" max="3" width="16.375" style="230" bestFit="1" customWidth="1"/>
    <col min="4" max="4" width="6" style="230" customWidth="1"/>
    <col min="5" max="5" width="32.125" style="230" bestFit="1" customWidth="1"/>
    <col min="6" max="7" width="16" bestFit="1" customWidth="1"/>
    <col min="8" max="8" width="15.25" bestFit="1" customWidth="1"/>
  </cols>
  <sheetData>
    <row r="1" spans="1:7">
      <c r="A1" s="353" t="s">
        <v>32790</v>
      </c>
      <c r="B1" s="353"/>
      <c r="C1" s="353"/>
      <c r="E1" s="354" t="s">
        <v>32783</v>
      </c>
      <c r="F1" s="355"/>
      <c r="G1" s="234">
        <f>'PLANILHA ORÇAMENTÁRIA'!F9</f>
        <v>0.20749999999999999</v>
      </c>
    </row>
    <row r="2" spans="1:7">
      <c r="A2" s="155" t="s">
        <v>32764</v>
      </c>
      <c r="B2" s="155" t="s">
        <v>32765</v>
      </c>
      <c r="C2" s="229" t="s">
        <v>32784</v>
      </c>
      <c r="E2" s="154" t="s">
        <v>32785</v>
      </c>
      <c r="F2" s="231" t="e">
        <f>'PLANILHA ORÇAMENTÁRIA'!K322</f>
        <v>#VALUE!</v>
      </c>
    </row>
    <row r="3" spans="1:7">
      <c r="A3" s="232" t="s">
        <v>32791</v>
      </c>
      <c r="B3" s="155">
        <v>1</v>
      </c>
      <c r="C3" s="231" t="e">
        <f>'PLANILHA ORÇAMENTÁRIA'!K14</f>
        <v>#VALUE!</v>
      </c>
      <c r="E3" s="154" t="s">
        <v>32786</v>
      </c>
      <c r="F3" s="231" t="e">
        <f>C21</f>
        <v>#VALUE!</v>
      </c>
    </row>
    <row r="4" spans="1:7">
      <c r="A4" s="232" t="s">
        <v>32766</v>
      </c>
      <c r="B4" s="155">
        <v>2</v>
      </c>
      <c r="C4" s="231" t="e">
        <f>'PLANILHA ORÇAMENTÁRIA'!K23</f>
        <v>#VALUE!</v>
      </c>
      <c r="E4" s="233" t="s">
        <v>32787</v>
      </c>
      <c r="F4" s="231" t="e">
        <f>F2-F3</f>
        <v>#VALUE!</v>
      </c>
    </row>
    <row r="5" spans="1:7">
      <c r="A5" s="232" t="s">
        <v>32767</v>
      </c>
      <c r="B5" s="155">
        <v>3</v>
      </c>
      <c r="C5" s="231" t="e">
        <f>'PLANILHA ORÇAMENTÁRIA'!K28</f>
        <v>#VALUE!</v>
      </c>
      <c r="E5" s="233" t="s">
        <v>32793</v>
      </c>
      <c r="F5" s="231" t="e">
        <f>F4/1.2075</f>
        <v>#VALUE!</v>
      </c>
    </row>
    <row r="6" spans="1:7">
      <c r="A6" s="232" t="s">
        <v>32768</v>
      </c>
      <c r="B6" s="155">
        <v>4</v>
      </c>
      <c r="C6" s="231" t="e">
        <f>'PLANILHA ORÇAMENTÁRIA'!K34</f>
        <v>#VALUE!</v>
      </c>
      <c r="E6" s="233" t="s">
        <v>32788</v>
      </c>
      <c r="F6" s="231" t="e">
        <f>F5/50</f>
        <v>#VALUE!</v>
      </c>
    </row>
    <row r="7" spans="1:7">
      <c r="A7" s="232" t="s">
        <v>32769</v>
      </c>
      <c r="B7" s="155">
        <v>5</v>
      </c>
      <c r="C7" s="231" t="e">
        <f>'PLANILHA ORÇAMENTÁRIA'!K37</f>
        <v>#VALUE!</v>
      </c>
      <c r="E7" s="233" t="s">
        <v>32789</v>
      </c>
      <c r="F7" s="231" t="e">
        <f>F6/48.12</f>
        <v>#VALUE!</v>
      </c>
    </row>
    <row r="8" spans="1:7">
      <c r="A8" s="232" t="s">
        <v>32770</v>
      </c>
      <c r="B8" s="155" t="s">
        <v>32559</v>
      </c>
      <c r="C8" s="231" t="e">
        <f>'PLANILHA ORÇAMENTÁRIA'!K114</f>
        <v>#VALUE!</v>
      </c>
    </row>
    <row r="9" spans="1:7">
      <c r="A9" s="232" t="s">
        <v>32771</v>
      </c>
      <c r="B9" s="155" t="s">
        <v>32572</v>
      </c>
      <c r="C9" s="231" t="e">
        <f>'PLANILHA ORÇAMENTÁRIA'!K133</f>
        <v>#VALUE!</v>
      </c>
    </row>
    <row r="10" spans="1:7">
      <c r="A10" s="232" t="s">
        <v>32772</v>
      </c>
      <c r="B10" s="155" t="s">
        <v>32620</v>
      </c>
      <c r="C10" s="231">
        <f>(COMPOSIÇÕES!H325+COMPOSIÇÕES!H325*G1)*50</f>
        <v>37614.832499999997</v>
      </c>
    </row>
    <row r="11" spans="1:7">
      <c r="A11" s="232" t="s">
        <v>32773</v>
      </c>
      <c r="B11" s="155" t="s">
        <v>32646</v>
      </c>
      <c r="C11" s="231" t="e">
        <f>'PLANILHA ORÇAMENTÁRIA'!K231</f>
        <v>#VALUE!</v>
      </c>
    </row>
    <row r="12" spans="1:7">
      <c r="A12" s="232" t="s">
        <v>32774</v>
      </c>
      <c r="B12" s="155" t="s">
        <v>32663</v>
      </c>
      <c r="C12" s="231" t="e">
        <f>'PLANILHA ORÇAMENTÁRIA'!K250</f>
        <v>#VALUE!</v>
      </c>
    </row>
    <row r="13" spans="1:7">
      <c r="A13" s="232" t="s">
        <v>32775</v>
      </c>
      <c r="B13" s="155" t="s">
        <v>32664</v>
      </c>
      <c r="C13" s="231" t="e">
        <f>'PLANILHA ORÇAMENTÁRIA'!K251</f>
        <v>#VALUE!</v>
      </c>
    </row>
    <row r="14" spans="1:7">
      <c r="A14" s="232" t="s">
        <v>32776</v>
      </c>
      <c r="B14" s="155" t="s">
        <v>32673</v>
      </c>
      <c r="C14" s="231" t="e">
        <f>'PLANILHA ORÇAMENTÁRIA'!K260</f>
        <v>#VALUE!</v>
      </c>
    </row>
    <row r="15" spans="1:7">
      <c r="A15" s="232" t="s">
        <v>32777</v>
      </c>
      <c r="B15" s="155" t="s">
        <v>32681</v>
      </c>
      <c r="C15" s="231" t="e">
        <f>'PLANILHA ORÇAMENTÁRIA'!K268</f>
        <v>#VALUE!</v>
      </c>
    </row>
    <row r="16" spans="1:7">
      <c r="A16" s="232" t="s">
        <v>32778</v>
      </c>
      <c r="B16" s="155" t="s">
        <v>32694</v>
      </c>
      <c r="C16" s="231" t="e">
        <f>'PLANILHA ORÇAMENTÁRIA'!K283</f>
        <v>#VALUE!</v>
      </c>
    </row>
    <row r="17" spans="1:3">
      <c r="A17" s="232" t="s">
        <v>32779</v>
      </c>
      <c r="B17" s="155" t="s">
        <v>32695</v>
      </c>
      <c r="C17" s="231" t="e">
        <f>'PLANILHA ORÇAMENTÁRIA'!K284</f>
        <v>#VALUE!</v>
      </c>
    </row>
    <row r="18" spans="1:3">
      <c r="A18" s="232" t="s">
        <v>32780</v>
      </c>
      <c r="B18" s="155" t="s">
        <v>32708</v>
      </c>
      <c r="C18" s="231" t="e">
        <f>'PLANILHA ORÇAMENTÁRIA'!K299</f>
        <v>#VALUE!</v>
      </c>
    </row>
    <row r="19" spans="1:3">
      <c r="A19" s="232" t="s">
        <v>32781</v>
      </c>
      <c r="B19" s="155" t="s">
        <v>32709</v>
      </c>
      <c r="C19" s="231" t="e">
        <f>'PLANILHA ORÇAMENTÁRIA'!K300</f>
        <v>#VALUE!</v>
      </c>
    </row>
    <row r="20" spans="1:3">
      <c r="A20" s="232" t="s">
        <v>32792</v>
      </c>
      <c r="B20" s="155">
        <v>33</v>
      </c>
      <c r="C20" s="231" t="e">
        <f>'PLANILHA ORÇAMENTÁRIA'!K302</f>
        <v>#VALUE!</v>
      </c>
    </row>
    <row r="21" spans="1:3">
      <c r="A21" s="356" t="s">
        <v>32782</v>
      </c>
      <c r="B21" s="356"/>
      <c r="C21" s="231" t="e">
        <f>SUM(C3:C20)</f>
        <v>#VALUE!</v>
      </c>
    </row>
  </sheetData>
  <mergeCells count="3">
    <mergeCell ref="A1:C1"/>
    <mergeCell ref="E1:F1"/>
    <mergeCell ref="A21:B21"/>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DD09-B46C-4017-B204-018F3C3B1B12}">
  <dimension ref="A1:IU15711"/>
  <sheetViews>
    <sheetView zoomScale="85" zoomScaleNormal="85" workbookViewId="0">
      <selection activeCell="B23" sqref="B23"/>
    </sheetView>
  </sheetViews>
  <sheetFormatPr defaultRowHeight="14.25"/>
  <cols>
    <col min="1" max="1" width="13.125" bestFit="1" customWidth="1"/>
    <col min="2" max="2" width="38.625" bestFit="1" customWidth="1"/>
    <col min="3" max="3" width="10.625" bestFit="1" customWidth="1"/>
    <col min="4" max="4" width="81" bestFit="1" customWidth="1"/>
    <col min="5" max="5" width="10.625" bestFit="1" customWidth="1"/>
    <col min="6" max="6" width="30.125" bestFit="1" customWidth="1"/>
    <col min="7" max="7" width="34.625" bestFit="1" customWidth="1"/>
    <col min="8" max="8" width="12.25" bestFit="1" customWidth="1"/>
    <col min="9" max="9" width="43.25" bestFit="1" customWidth="1"/>
    <col min="10" max="10" width="20.25" bestFit="1" customWidth="1"/>
    <col min="11" max="11" width="24.75" bestFit="1" customWidth="1"/>
    <col min="12" max="12" width="56.375" bestFit="1" customWidth="1"/>
    <col min="13" max="99" width="11.625" bestFit="1" customWidth="1"/>
    <col min="100" max="255" width="12.625" bestFit="1" customWidth="1"/>
  </cols>
  <sheetData>
    <row r="1" spans="1:255">
      <c r="A1" t="s">
        <v>15898</v>
      </c>
      <c r="B1" t="s">
        <v>15899</v>
      </c>
      <c r="C1" t="s">
        <v>6980</v>
      </c>
      <c r="D1" t="s">
        <v>6981</v>
      </c>
      <c r="E1" t="s">
        <v>6982</v>
      </c>
      <c r="F1" t="s">
        <v>6983</v>
      </c>
      <c r="G1" t="s">
        <v>6984</v>
      </c>
      <c r="H1" t="s">
        <v>6985</v>
      </c>
      <c r="I1" t="s">
        <v>15900</v>
      </c>
      <c r="J1" t="s">
        <v>6986</v>
      </c>
      <c r="K1" t="s">
        <v>6987</v>
      </c>
      <c r="L1" t="s">
        <v>31827</v>
      </c>
      <c r="M1" t="s">
        <v>6988</v>
      </c>
      <c r="N1" t="s">
        <v>6989</v>
      </c>
      <c r="O1" t="s">
        <v>6990</v>
      </c>
      <c r="P1" t="s">
        <v>6991</v>
      </c>
      <c r="Q1" t="s">
        <v>6992</v>
      </c>
      <c r="R1" t="s">
        <v>6993</v>
      </c>
      <c r="S1" t="s">
        <v>6994</v>
      </c>
      <c r="T1" t="s">
        <v>6995</v>
      </c>
      <c r="U1" t="s">
        <v>6996</v>
      </c>
      <c r="V1" t="s">
        <v>6997</v>
      </c>
      <c r="W1" t="s">
        <v>6998</v>
      </c>
      <c r="X1" t="s">
        <v>6999</v>
      </c>
      <c r="Y1" t="s">
        <v>7000</v>
      </c>
      <c r="Z1" t="s">
        <v>7001</v>
      </c>
      <c r="AA1" t="s">
        <v>7002</v>
      </c>
      <c r="AB1" t="s">
        <v>7003</v>
      </c>
      <c r="AC1" t="s">
        <v>7004</v>
      </c>
      <c r="AD1" t="s">
        <v>7005</v>
      </c>
      <c r="AE1" t="s">
        <v>7006</v>
      </c>
      <c r="AF1" t="s">
        <v>7007</v>
      </c>
      <c r="AG1" t="s">
        <v>7008</v>
      </c>
      <c r="AH1" t="s">
        <v>7009</v>
      </c>
      <c r="AI1" t="s">
        <v>7010</v>
      </c>
      <c r="AJ1" t="s">
        <v>7011</v>
      </c>
      <c r="AK1" t="s">
        <v>7012</v>
      </c>
      <c r="AL1" t="s">
        <v>7013</v>
      </c>
      <c r="AM1" t="s">
        <v>7014</v>
      </c>
      <c r="AN1" t="s">
        <v>7015</v>
      </c>
      <c r="AO1" t="s">
        <v>7016</v>
      </c>
      <c r="AP1" t="s">
        <v>7017</v>
      </c>
      <c r="AQ1" t="s">
        <v>7018</v>
      </c>
      <c r="AR1" t="s">
        <v>7019</v>
      </c>
      <c r="AS1" t="s">
        <v>7020</v>
      </c>
      <c r="AT1" t="s">
        <v>7021</v>
      </c>
      <c r="AU1" t="s">
        <v>7022</v>
      </c>
      <c r="AV1" t="s">
        <v>7023</v>
      </c>
      <c r="AW1" t="s">
        <v>7024</v>
      </c>
      <c r="AX1" t="s">
        <v>7025</v>
      </c>
      <c r="AY1" t="s">
        <v>7026</v>
      </c>
      <c r="AZ1" t="s">
        <v>7027</v>
      </c>
      <c r="BA1" t="s">
        <v>7028</v>
      </c>
      <c r="BB1" t="s">
        <v>7029</v>
      </c>
      <c r="BC1" t="s">
        <v>7030</v>
      </c>
      <c r="BD1" t="s">
        <v>7031</v>
      </c>
      <c r="BE1" t="s">
        <v>7032</v>
      </c>
      <c r="BF1" t="s">
        <v>7033</v>
      </c>
      <c r="BG1" t="s">
        <v>15901</v>
      </c>
      <c r="BH1" t="s">
        <v>15902</v>
      </c>
      <c r="BI1" t="s">
        <v>15903</v>
      </c>
      <c r="BJ1" t="s">
        <v>15904</v>
      </c>
      <c r="BK1" t="s">
        <v>15905</v>
      </c>
      <c r="BL1" t="s">
        <v>15906</v>
      </c>
      <c r="BM1" t="s">
        <v>15907</v>
      </c>
      <c r="BN1" t="s">
        <v>15908</v>
      </c>
      <c r="BO1" t="s">
        <v>15909</v>
      </c>
      <c r="BP1" t="s">
        <v>15910</v>
      </c>
      <c r="BQ1" t="s">
        <v>15911</v>
      </c>
      <c r="BR1" t="s">
        <v>15912</v>
      </c>
      <c r="BS1" t="s">
        <v>15913</v>
      </c>
      <c r="BT1" t="s">
        <v>15914</v>
      </c>
      <c r="BU1" t="s">
        <v>15915</v>
      </c>
      <c r="BV1" t="s">
        <v>15916</v>
      </c>
      <c r="BW1" t="s">
        <v>15917</v>
      </c>
      <c r="BX1" t="s">
        <v>15918</v>
      </c>
      <c r="BY1" t="s">
        <v>15919</v>
      </c>
      <c r="BZ1" t="s">
        <v>15920</v>
      </c>
      <c r="CA1" t="s">
        <v>15921</v>
      </c>
      <c r="CB1" t="s">
        <v>15922</v>
      </c>
      <c r="CC1" t="s">
        <v>15923</v>
      </c>
      <c r="CD1" t="s">
        <v>15924</v>
      </c>
      <c r="CE1" t="s">
        <v>15925</v>
      </c>
      <c r="CF1" t="s">
        <v>15926</v>
      </c>
      <c r="CG1" t="s">
        <v>15927</v>
      </c>
      <c r="CH1" t="s">
        <v>15928</v>
      </c>
      <c r="CI1" t="s">
        <v>15929</v>
      </c>
      <c r="CJ1" t="s">
        <v>15930</v>
      </c>
      <c r="CK1" t="s">
        <v>15931</v>
      </c>
      <c r="CL1" t="s">
        <v>15932</v>
      </c>
      <c r="CM1" t="s">
        <v>15933</v>
      </c>
      <c r="CN1" t="s">
        <v>15934</v>
      </c>
      <c r="CO1" t="s">
        <v>15935</v>
      </c>
      <c r="CP1" t="s">
        <v>15936</v>
      </c>
      <c r="CQ1" t="s">
        <v>15937</v>
      </c>
      <c r="CR1" t="s">
        <v>15938</v>
      </c>
      <c r="CS1" t="s">
        <v>15939</v>
      </c>
      <c r="CT1" t="s">
        <v>15940</v>
      </c>
      <c r="CU1" t="s">
        <v>15941</v>
      </c>
      <c r="CV1" t="s">
        <v>15942</v>
      </c>
      <c r="CW1" t="s">
        <v>15943</v>
      </c>
      <c r="CX1" t="s">
        <v>15944</v>
      </c>
      <c r="CY1" t="s">
        <v>15945</v>
      </c>
      <c r="CZ1" t="s">
        <v>15946</v>
      </c>
      <c r="DA1" t="s">
        <v>15947</v>
      </c>
      <c r="DB1" t="s">
        <v>15948</v>
      </c>
      <c r="DC1" t="s">
        <v>15949</v>
      </c>
      <c r="DD1" t="s">
        <v>15950</v>
      </c>
      <c r="DE1" t="s">
        <v>15951</v>
      </c>
      <c r="DF1" t="s">
        <v>15952</v>
      </c>
      <c r="DG1" t="s">
        <v>15953</v>
      </c>
      <c r="DH1" t="s">
        <v>15954</v>
      </c>
      <c r="DI1" t="s">
        <v>15955</v>
      </c>
      <c r="DJ1" t="s">
        <v>15956</v>
      </c>
      <c r="DK1" t="s">
        <v>15957</v>
      </c>
      <c r="DL1" t="s">
        <v>15958</v>
      </c>
      <c r="DM1" t="s">
        <v>15959</v>
      </c>
      <c r="DN1" t="s">
        <v>15960</v>
      </c>
      <c r="DO1" t="s">
        <v>15961</v>
      </c>
      <c r="DP1" t="s">
        <v>15962</v>
      </c>
      <c r="DQ1" t="s">
        <v>15963</v>
      </c>
      <c r="DR1" t="s">
        <v>15964</v>
      </c>
      <c r="DS1" t="s">
        <v>15965</v>
      </c>
      <c r="DT1" t="s">
        <v>15966</v>
      </c>
      <c r="DU1" t="s">
        <v>15967</v>
      </c>
      <c r="DV1" t="s">
        <v>15968</v>
      </c>
      <c r="DW1" t="s">
        <v>15969</v>
      </c>
      <c r="DX1" t="s">
        <v>15970</v>
      </c>
      <c r="DY1" t="s">
        <v>15971</v>
      </c>
      <c r="DZ1" t="s">
        <v>15972</v>
      </c>
      <c r="EA1" t="s">
        <v>15973</v>
      </c>
      <c r="EB1" t="s">
        <v>15974</v>
      </c>
      <c r="EC1" t="s">
        <v>15975</v>
      </c>
      <c r="ED1" t="s">
        <v>15976</v>
      </c>
      <c r="EE1" t="s">
        <v>15977</v>
      </c>
      <c r="EF1" t="s">
        <v>15978</v>
      </c>
      <c r="EG1" t="s">
        <v>15979</v>
      </c>
      <c r="EH1" t="s">
        <v>15980</v>
      </c>
      <c r="EI1" t="s">
        <v>15981</v>
      </c>
      <c r="EJ1" t="s">
        <v>15982</v>
      </c>
      <c r="EK1" t="s">
        <v>15983</v>
      </c>
      <c r="EL1" t="s">
        <v>15984</v>
      </c>
      <c r="EM1" t="s">
        <v>15985</v>
      </c>
      <c r="EN1" t="s">
        <v>15986</v>
      </c>
      <c r="EO1" t="s">
        <v>15987</v>
      </c>
      <c r="EP1" t="s">
        <v>15988</v>
      </c>
      <c r="EQ1" t="s">
        <v>15989</v>
      </c>
      <c r="ER1" t="s">
        <v>15990</v>
      </c>
      <c r="ES1" t="s">
        <v>15991</v>
      </c>
      <c r="ET1" t="s">
        <v>15992</v>
      </c>
      <c r="EU1" t="s">
        <v>15993</v>
      </c>
      <c r="EV1" t="s">
        <v>15994</v>
      </c>
      <c r="EW1" t="s">
        <v>15995</v>
      </c>
      <c r="EX1" t="s">
        <v>15996</v>
      </c>
      <c r="EY1" t="s">
        <v>15997</v>
      </c>
      <c r="EZ1" t="s">
        <v>15998</v>
      </c>
      <c r="FA1" t="s">
        <v>15999</v>
      </c>
      <c r="FB1" t="s">
        <v>16000</v>
      </c>
      <c r="FC1" t="s">
        <v>16001</v>
      </c>
      <c r="FD1" t="s">
        <v>16002</v>
      </c>
      <c r="FE1" t="s">
        <v>16003</v>
      </c>
      <c r="FF1" t="s">
        <v>16004</v>
      </c>
      <c r="FG1" t="s">
        <v>16005</v>
      </c>
      <c r="FH1" t="s">
        <v>16006</v>
      </c>
      <c r="FI1" t="s">
        <v>16007</v>
      </c>
      <c r="FJ1" t="s">
        <v>16008</v>
      </c>
      <c r="FK1" t="s">
        <v>16009</v>
      </c>
      <c r="FL1" t="s">
        <v>16010</v>
      </c>
      <c r="FM1" t="s">
        <v>16011</v>
      </c>
      <c r="FN1" t="s">
        <v>16012</v>
      </c>
      <c r="FO1" t="s">
        <v>16013</v>
      </c>
      <c r="FP1" t="s">
        <v>16014</v>
      </c>
      <c r="FQ1" t="s">
        <v>16015</v>
      </c>
      <c r="FR1" t="s">
        <v>16016</v>
      </c>
      <c r="FS1" t="s">
        <v>16017</v>
      </c>
      <c r="FT1" t="s">
        <v>16018</v>
      </c>
      <c r="FU1" t="s">
        <v>16019</v>
      </c>
      <c r="FV1" t="s">
        <v>16020</v>
      </c>
      <c r="FW1" t="s">
        <v>16021</v>
      </c>
      <c r="FX1" t="s">
        <v>16022</v>
      </c>
      <c r="FY1" t="s">
        <v>16023</v>
      </c>
      <c r="FZ1" t="s">
        <v>16024</v>
      </c>
      <c r="GA1" t="s">
        <v>16025</v>
      </c>
      <c r="GB1" t="s">
        <v>16026</v>
      </c>
      <c r="GC1" t="s">
        <v>16027</v>
      </c>
      <c r="GD1" t="s">
        <v>16028</v>
      </c>
      <c r="GE1" t="s">
        <v>16029</v>
      </c>
      <c r="GF1" t="s">
        <v>16030</v>
      </c>
      <c r="GG1" t="s">
        <v>16031</v>
      </c>
      <c r="GH1" t="s">
        <v>16032</v>
      </c>
      <c r="GI1" t="s">
        <v>16033</v>
      </c>
      <c r="GJ1" t="s">
        <v>16034</v>
      </c>
      <c r="GK1" t="s">
        <v>16035</v>
      </c>
      <c r="GL1" t="s">
        <v>16036</v>
      </c>
      <c r="GM1" t="s">
        <v>16037</v>
      </c>
      <c r="GN1" t="s">
        <v>16038</v>
      </c>
      <c r="GO1" t="s">
        <v>16039</v>
      </c>
      <c r="GP1" t="s">
        <v>16040</v>
      </c>
      <c r="GQ1" t="s">
        <v>16041</v>
      </c>
      <c r="GR1" t="s">
        <v>16042</v>
      </c>
      <c r="GS1" t="s">
        <v>16043</v>
      </c>
      <c r="GT1" t="s">
        <v>16044</v>
      </c>
      <c r="GU1" t="s">
        <v>16045</v>
      </c>
      <c r="GV1" t="s">
        <v>16046</v>
      </c>
      <c r="GW1" t="s">
        <v>16047</v>
      </c>
      <c r="GX1" t="s">
        <v>16048</v>
      </c>
      <c r="GY1" t="s">
        <v>16049</v>
      </c>
      <c r="GZ1" t="s">
        <v>16050</v>
      </c>
      <c r="HA1" t="s">
        <v>16051</v>
      </c>
      <c r="HB1" t="s">
        <v>16052</v>
      </c>
      <c r="HC1" t="s">
        <v>16053</v>
      </c>
      <c r="HD1" t="s">
        <v>16054</v>
      </c>
      <c r="HE1" t="s">
        <v>16055</v>
      </c>
      <c r="HF1" t="s">
        <v>16056</v>
      </c>
      <c r="HG1" t="s">
        <v>16057</v>
      </c>
      <c r="HH1" t="s">
        <v>16058</v>
      </c>
      <c r="HI1" t="s">
        <v>16059</v>
      </c>
      <c r="HJ1" t="s">
        <v>16060</v>
      </c>
      <c r="HK1" t="s">
        <v>16061</v>
      </c>
      <c r="HL1" t="s">
        <v>16062</v>
      </c>
      <c r="HM1" t="s">
        <v>16063</v>
      </c>
      <c r="HN1" t="s">
        <v>16064</v>
      </c>
      <c r="HO1" t="s">
        <v>16065</v>
      </c>
      <c r="HP1" t="s">
        <v>16066</v>
      </c>
      <c r="HQ1" t="s">
        <v>16067</v>
      </c>
      <c r="HR1" t="s">
        <v>16068</v>
      </c>
      <c r="HS1" t="s">
        <v>16069</v>
      </c>
      <c r="HT1" t="s">
        <v>16070</v>
      </c>
      <c r="HU1" t="s">
        <v>16071</v>
      </c>
      <c r="HV1" t="s">
        <v>16072</v>
      </c>
      <c r="HW1" t="s">
        <v>16073</v>
      </c>
      <c r="HX1" t="s">
        <v>16074</v>
      </c>
      <c r="HY1" t="s">
        <v>16075</v>
      </c>
      <c r="HZ1" t="s">
        <v>16076</v>
      </c>
      <c r="IA1" t="s">
        <v>16077</v>
      </c>
      <c r="IB1" t="s">
        <v>16078</v>
      </c>
      <c r="IC1" t="s">
        <v>16079</v>
      </c>
      <c r="ID1" t="s">
        <v>16080</v>
      </c>
      <c r="IE1" t="s">
        <v>16081</v>
      </c>
      <c r="IF1" t="s">
        <v>16082</v>
      </c>
      <c r="IG1" t="s">
        <v>16083</v>
      </c>
      <c r="IH1" t="s">
        <v>16084</v>
      </c>
      <c r="II1" t="s">
        <v>16085</v>
      </c>
      <c r="IJ1" t="s">
        <v>16086</v>
      </c>
      <c r="IK1" t="s">
        <v>16087</v>
      </c>
      <c r="IL1" t="s">
        <v>16088</v>
      </c>
      <c r="IM1" t="s">
        <v>16089</v>
      </c>
      <c r="IN1" t="s">
        <v>16090</v>
      </c>
      <c r="IO1" t="s">
        <v>16091</v>
      </c>
      <c r="IP1" t="s">
        <v>16092</v>
      </c>
      <c r="IQ1" t="s">
        <v>16093</v>
      </c>
      <c r="IR1" t="s">
        <v>16094</v>
      </c>
      <c r="IS1" t="s">
        <v>16095</v>
      </c>
      <c r="IT1" t="s">
        <v>16096</v>
      </c>
      <c r="IU1" t="s">
        <v>16097</v>
      </c>
    </row>
    <row r="2" spans="1:255">
      <c r="B2" t="s">
        <v>16098</v>
      </c>
      <c r="D2" t="s">
        <v>16099</v>
      </c>
      <c r="I2" t="s">
        <v>8944</v>
      </c>
      <c r="L2" t="s">
        <v>31828</v>
      </c>
    </row>
    <row r="3" spans="1:255">
      <c r="B3" t="s">
        <v>31829</v>
      </c>
      <c r="D3" t="s">
        <v>7034</v>
      </c>
      <c r="I3" t="s">
        <v>8943</v>
      </c>
      <c r="L3" t="s">
        <v>31830</v>
      </c>
    </row>
    <row r="4" spans="1:255">
      <c r="B4" t="s">
        <v>31831</v>
      </c>
      <c r="D4" t="s">
        <v>31832</v>
      </c>
      <c r="I4" t="s">
        <v>16100</v>
      </c>
      <c r="L4" t="s">
        <v>31833</v>
      </c>
    </row>
    <row r="5" spans="1:255">
      <c r="B5" t="s">
        <v>2</v>
      </c>
      <c r="C5" t="s">
        <v>1</v>
      </c>
      <c r="D5" t="s">
        <v>16101</v>
      </c>
      <c r="E5" t="s">
        <v>16102</v>
      </c>
      <c r="F5" t="s">
        <v>16103</v>
      </c>
      <c r="G5" t="s">
        <v>16104</v>
      </c>
      <c r="J5" t="s">
        <v>16105</v>
      </c>
      <c r="K5" t="s">
        <v>16106</v>
      </c>
    </row>
    <row r="7" spans="1:255">
      <c r="A7" t="s">
        <v>16107</v>
      </c>
      <c r="B7" t="s">
        <v>16108</v>
      </c>
      <c r="C7">
        <v>0</v>
      </c>
      <c r="D7" t="s">
        <v>16109</v>
      </c>
      <c r="E7">
        <v>0</v>
      </c>
      <c r="F7">
        <v>0</v>
      </c>
      <c r="G7">
        <v>0</v>
      </c>
      <c r="H7" t="s">
        <v>16110</v>
      </c>
      <c r="J7">
        <v>0</v>
      </c>
      <c r="K7">
        <v>0</v>
      </c>
    </row>
    <row r="8" spans="1:255">
      <c r="A8" t="s">
        <v>16107</v>
      </c>
      <c r="B8" t="s">
        <v>16108</v>
      </c>
      <c r="C8">
        <v>0</v>
      </c>
      <c r="D8" t="s">
        <v>16109</v>
      </c>
      <c r="E8">
        <v>0</v>
      </c>
      <c r="F8">
        <v>0</v>
      </c>
      <c r="G8">
        <v>0</v>
      </c>
      <c r="H8" t="s">
        <v>16110</v>
      </c>
      <c r="J8">
        <v>0</v>
      </c>
      <c r="K8">
        <v>0</v>
      </c>
    </row>
    <row r="9" spans="1:255">
      <c r="A9" t="s">
        <v>16107</v>
      </c>
      <c r="B9" t="s">
        <v>16108</v>
      </c>
      <c r="C9">
        <v>0</v>
      </c>
      <c r="D9" t="s">
        <v>16109</v>
      </c>
      <c r="E9">
        <v>0</v>
      </c>
      <c r="F9">
        <v>0</v>
      </c>
      <c r="G9">
        <v>0</v>
      </c>
      <c r="H9" t="s">
        <v>16110</v>
      </c>
      <c r="J9">
        <v>0</v>
      </c>
      <c r="K9">
        <v>0</v>
      </c>
    </row>
    <row r="10" spans="1:255">
      <c r="A10" t="s">
        <v>16107</v>
      </c>
      <c r="B10" t="s">
        <v>16108</v>
      </c>
      <c r="C10">
        <v>0</v>
      </c>
      <c r="D10" t="s">
        <v>16109</v>
      </c>
      <c r="E10">
        <v>0</v>
      </c>
      <c r="F10">
        <v>0</v>
      </c>
      <c r="G10">
        <v>0</v>
      </c>
      <c r="H10" t="s">
        <v>16110</v>
      </c>
      <c r="J10">
        <v>0</v>
      </c>
      <c r="K10">
        <v>0</v>
      </c>
    </row>
    <row r="11" spans="1:255">
      <c r="A11" t="s">
        <v>16107</v>
      </c>
      <c r="B11" t="s">
        <v>16108</v>
      </c>
      <c r="C11">
        <v>0</v>
      </c>
      <c r="D11" t="s">
        <v>16109</v>
      </c>
      <c r="E11">
        <v>0</v>
      </c>
      <c r="F11">
        <v>0</v>
      </c>
      <c r="G11">
        <v>0</v>
      </c>
      <c r="H11" t="s">
        <v>16110</v>
      </c>
      <c r="J11">
        <v>0</v>
      </c>
      <c r="K11">
        <v>0</v>
      </c>
    </row>
    <row r="12" spans="1:255">
      <c r="A12" t="s">
        <v>16107</v>
      </c>
      <c r="B12" t="s">
        <v>16108</v>
      </c>
      <c r="C12">
        <v>0</v>
      </c>
      <c r="D12" t="s">
        <v>16109</v>
      </c>
      <c r="E12">
        <v>0</v>
      </c>
      <c r="F12">
        <v>0</v>
      </c>
      <c r="G12">
        <v>0</v>
      </c>
      <c r="H12" t="s">
        <v>16110</v>
      </c>
      <c r="J12">
        <v>0</v>
      </c>
      <c r="K12">
        <v>0</v>
      </c>
    </row>
    <row r="13" spans="1:255">
      <c r="A13" t="s">
        <v>16107</v>
      </c>
      <c r="B13" t="s">
        <v>16108</v>
      </c>
      <c r="C13">
        <v>0</v>
      </c>
      <c r="D13" t="s">
        <v>16109</v>
      </c>
      <c r="E13">
        <v>0</v>
      </c>
      <c r="F13">
        <v>0</v>
      </c>
      <c r="G13">
        <v>0</v>
      </c>
      <c r="H13" t="s">
        <v>16110</v>
      </c>
      <c r="J13">
        <v>0</v>
      </c>
      <c r="K13">
        <v>0</v>
      </c>
    </row>
    <row r="14" spans="1:255">
      <c r="A14" t="s">
        <v>16107</v>
      </c>
      <c r="B14" t="s">
        <v>16108</v>
      </c>
      <c r="C14">
        <v>0</v>
      </c>
      <c r="D14" t="s">
        <v>16109</v>
      </c>
      <c r="E14">
        <v>0</v>
      </c>
      <c r="F14">
        <v>0</v>
      </c>
      <c r="G14">
        <v>0</v>
      </c>
      <c r="H14" t="s">
        <v>16110</v>
      </c>
      <c r="J14">
        <v>0</v>
      </c>
      <c r="K14">
        <v>0</v>
      </c>
    </row>
    <row r="15" spans="1:255">
      <c r="A15" t="s">
        <v>16107</v>
      </c>
      <c r="B15" t="s">
        <v>16108</v>
      </c>
      <c r="C15">
        <v>0</v>
      </c>
      <c r="D15" t="s">
        <v>16109</v>
      </c>
      <c r="E15">
        <v>0</v>
      </c>
      <c r="F15">
        <v>0</v>
      </c>
      <c r="G15">
        <v>0</v>
      </c>
      <c r="H15" t="s">
        <v>16110</v>
      </c>
      <c r="J15">
        <v>0</v>
      </c>
      <c r="K15">
        <v>0</v>
      </c>
    </row>
    <row r="16" spans="1:255">
      <c r="A16" t="s">
        <v>16107</v>
      </c>
      <c r="B16" t="s">
        <v>16108</v>
      </c>
      <c r="C16">
        <v>0</v>
      </c>
      <c r="D16" t="s">
        <v>16109</v>
      </c>
      <c r="E16">
        <v>0</v>
      </c>
      <c r="F16">
        <v>0</v>
      </c>
      <c r="G16">
        <v>0</v>
      </c>
      <c r="H16" t="s">
        <v>16110</v>
      </c>
      <c r="J16">
        <v>0</v>
      </c>
      <c r="K16">
        <v>0</v>
      </c>
    </row>
    <row r="17" spans="1:9">
      <c r="A17" t="s">
        <v>16111</v>
      </c>
      <c r="B17" t="s">
        <v>16112</v>
      </c>
      <c r="C17">
        <v>0</v>
      </c>
      <c r="D17" t="s">
        <v>16109</v>
      </c>
      <c r="E17">
        <v>0</v>
      </c>
      <c r="F17">
        <v>0</v>
      </c>
      <c r="G17">
        <v>0</v>
      </c>
      <c r="H17" t="s">
        <v>16113</v>
      </c>
    </row>
    <row r="18" spans="1:9">
      <c r="A18" t="s">
        <v>16111</v>
      </c>
      <c r="B18" t="s">
        <v>16112</v>
      </c>
      <c r="C18">
        <v>0</v>
      </c>
      <c r="D18" t="s">
        <v>16109</v>
      </c>
      <c r="E18">
        <v>0</v>
      </c>
      <c r="F18">
        <v>0</v>
      </c>
      <c r="G18">
        <v>0</v>
      </c>
      <c r="H18" t="s">
        <v>16113</v>
      </c>
    </row>
    <row r="19" spans="1:9">
      <c r="A19" t="s">
        <v>16111</v>
      </c>
      <c r="B19" t="s">
        <v>16112</v>
      </c>
      <c r="C19">
        <v>0</v>
      </c>
      <c r="D19" t="s">
        <v>16109</v>
      </c>
      <c r="E19">
        <v>0</v>
      </c>
      <c r="F19">
        <v>0</v>
      </c>
      <c r="G19">
        <v>0</v>
      </c>
      <c r="H19" t="s">
        <v>16113</v>
      </c>
    </row>
    <row r="20" spans="1:9">
      <c r="A20" t="s">
        <v>16111</v>
      </c>
      <c r="B20" t="s">
        <v>16112</v>
      </c>
      <c r="C20">
        <v>0</v>
      </c>
      <c r="D20" t="s">
        <v>16109</v>
      </c>
      <c r="E20">
        <v>0</v>
      </c>
      <c r="F20">
        <v>0</v>
      </c>
      <c r="G20">
        <v>0</v>
      </c>
      <c r="H20" t="s">
        <v>16113</v>
      </c>
    </row>
    <row r="21" spans="1:9">
      <c r="A21" t="s">
        <v>16111</v>
      </c>
      <c r="B21" t="s">
        <v>16112</v>
      </c>
      <c r="C21">
        <v>0</v>
      </c>
      <c r="D21" t="s">
        <v>16109</v>
      </c>
      <c r="E21">
        <v>0</v>
      </c>
      <c r="F21">
        <v>0</v>
      </c>
      <c r="G21">
        <v>0</v>
      </c>
      <c r="H21" t="s">
        <v>16113</v>
      </c>
    </row>
    <row r="22" spans="1:9">
      <c r="A22" t="s">
        <v>16111</v>
      </c>
      <c r="B22" t="s">
        <v>16112</v>
      </c>
      <c r="C22">
        <v>0</v>
      </c>
      <c r="D22" t="s">
        <v>16109</v>
      </c>
      <c r="E22">
        <v>0</v>
      </c>
      <c r="F22">
        <v>0</v>
      </c>
      <c r="G22">
        <v>0</v>
      </c>
      <c r="H22" t="s">
        <v>16113</v>
      </c>
    </row>
    <row r="23" spans="1:9">
      <c r="A23" t="s">
        <v>16111</v>
      </c>
      <c r="B23" t="s">
        <v>16112</v>
      </c>
      <c r="C23">
        <v>0</v>
      </c>
      <c r="D23" t="s">
        <v>16109</v>
      </c>
      <c r="E23">
        <v>0</v>
      </c>
      <c r="F23">
        <v>0</v>
      </c>
      <c r="G23">
        <v>0</v>
      </c>
      <c r="H23" t="s">
        <v>16113</v>
      </c>
    </row>
    <row r="24" spans="1:9">
      <c r="A24" t="s">
        <v>16111</v>
      </c>
      <c r="B24" t="s">
        <v>16112</v>
      </c>
      <c r="C24">
        <v>0</v>
      </c>
      <c r="D24" t="s">
        <v>16109</v>
      </c>
      <c r="E24">
        <v>0</v>
      </c>
      <c r="F24">
        <v>0</v>
      </c>
      <c r="G24">
        <v>0</v>
      </c>
      <c r="H24" t="s">
        <v>16113</v>
      </c>
    </row>
    <row r="25" spans="1:9">
      <c r="A25" t="s">
        <v>16111</v>
      </c>
      <c r="B25" t="s">
        <v>16112</v>
      </c>
      <c r="C25">
        <v>0</v>
      </c>
      <c r="D25" t="s">
        <v>16109</v>
      </c>
      <c r="E25">
        <v>0</v>
      </c>
      <c r="F25">
        <v>0</v>
      </c>
      <c r="G25">
        <v>0</v>
      </c>
      <c r="H25" t="s">
        <v>16113</v>
      </c>
    </row>
    <row r="26" spans="1:9">
      <c r="A26" t="s">
        <v>16111</v>
      </c>
      <c r="B26" t="s">
        <v>16112</v>
      </c>
      <c r="C26">
        <v>0</v>
      </c>
      <c r="D26" t="s">
        <v>16109</v>
      </c>
      <c r="E26">
        <v>0</v>
      </c>
      <c r="F26">
        <v>0</v>
      </c>
      <c r="G26">
        <v>0</v>
      </c>
      <c r="H26" t="s">
        <v>16113</v>
      </c>
    </row>
    <row r="27" spans="1:9">
      <c r="A27" t="s">
        <v>16114</v>
      </c>
      <c r="B27" t="s">
        <v>65</v>
      </c>
      <c r="C27">
        <v>45333</v>
      </c>
      <c r="D27" t="s">
        <v>8945</v>
      </c>
      <c r="E27" t="s">
        <v>32</v>
      </c>
      <c r="F27">
        <v>177.69</v>
      </c>
      <c r="G27">
        <v>177.69</v>
      </c>
      <c r="I27" t="s">
        <v>6935</v>
      </c>
    </row>
    <row r="28" spans="1:9">
      <c r="A28" t="s">
        <v>16115</v>
      </c>
      <c r="B28" t="s">
        <v>65</v>
      </c>
      <c r="C28">
        <v>11270</v>
      </c>
      <c r="D28" t="s">
        <v>8946</v>
      </c>
      <c r="E28" t="s">
        <v>32</v>
      </c>
      <c r="F28">
        <v>3.48</v>
      </c>
      <c r="G28">
        <v>3.48</v>
      </c>
      <c r="I28" t="s">
        <v>6935</v>
      </c>
    </row>
    <row r="29" spans="1:9">
      <c r="A29" t="s">
        <v>16116</v>
      </c>
      <c r="B29" t="s">
        <v>65</v>
      </c>
      <c r="C29">
        <v>412</v>
      </c>
      <c r="D29" t="s">
        <v>8947</v>
      </c>
      <c r="E29" t="s">
        <v>32</v>
      </c>
      <c r="F29">
        <v>0.97</v>
      </c>
      <c r="G29">
        <v>0.97</v>
      </c>
      <c r="I29" t="s">
        <v>6935</v>
      </c>
    </row>
    <row r="30" spans="1:9">
      <c r="A30" t="s">
        <v>16117</v>
      </c>
      <c r="B30" t="s">
        <v>65</v>
      </c>
      <c r="C30">
        <v>414</v>
      </c>
      <c r="D30" t="s">
        <v>8948</v>
      </c>
      <c r="E30" t="s">
        <v>32</v>
      </c>
      <c r="F30">
        <v>0.06</v>
      </c>
      <c r="G30">
        <v>0.06</v>
      </c>
      <c r="I30" t="s">
        <v>6935</v>
      </c>
    </row>
    <row r="31" spans="1:9">
      <c r="A31" t="s">
        <v>16118</v>
      </c>
      <c r="B31" t="s">
        <v>65</v>
      </c>
      <c r="C31">
        <v>410</v>
      </c>
      <c r="D31" t="s">
        <v>8949</v>
      </c>
      <c r="E31" t="s">
        <v>32</v>
      </c>
      <c r="F31">
        <v>0.15</v>
      </c>
      <c r="G31">
        <v>0.15</v>
      </c>
      <c r="I31" t="s">
        <v>6935</v>
      </c>
    </row>
    <row r="32" spans="1:9">
      <c r="A32" t="s">
        <v>16119</v>
      </c>
      <c r="B32" t="s">
        <v>65</v>
      </c>
      <c r="C32">
        <v>411</v>
      </c>
      <c r="D32" t="s">
        <v>8950</v>
      </c>
      <c r="E32" t="s">
        <v>32</v>
      </c>
      <c r="F32">
        <v>0.19</v>
      </c>
      <c r="G32">
        <v>0.19</v>
      </c>
      <c r="I32" t="s">
        <v>8951</v>
      </c>
    </row>
    <row r="33" spans="1:9">
      <c r="A33" t="s">
        <v>16120</v>
      </c>
      <c r="B33" t="s">
        <v>65</v>
      </c>
      <c r="C33">
        <v>408</v>
      </c>
      <c r="D33" t="s">
        <v>8952</v>
      </c>
      <c r="E33" t="s">
        <v>32</v>
      </c>
      <c r="F33">
        <v>0.94</v>
      </c>
      <c r="G33">
        <v>0.94</v>
      </c>
      <c r="I33" t="s">
        <v>6935</v>
      </c>
    </row>
    <row r="34" spans="1:9">
      <c r="A34" t="s">
        <v>16121</v>
      </c>
      <c r="B34" t="s">
        <v>65</v>
      </c>
      <c r="C34">
        <v>39131</v>
      </c>
      <c r="D34" t="s">
        <v>8953</v>
      </c>
      <c r="E34" t="s">
        <v>32</v>
      </c>
      <c r="F34">
        <v>4.3899999999999997</v>
      </c>
      <c r="G34">
        <v>4.3899999999999997</v>
      </c>
      <c r="I34" t="s">
        <v>6935</v>
      </c>
    </row>
    <row r="35" spans="1:9" ht="15.75" customHeight="1">
      <c r="A35" t="s">
        <v>16122</v>
      </c>
      <c r="B35" t="s">
        <v>65</v>
      </c>
      <c r="C35">
        <v>394</v>
      </c>
      <c r="D35" t="s">
        <v>8954</v>
      </c>
      <c r="E35" t="s">
        <v>32</v>
      </c>
      <c r="F35">
        <v>4.4400000000000004</v>
      </c>
      <c r="G35">
        <v>4.4400000000000004</v>
      </c>
      <c r="I35" t="s">
        <v>6935</v>
      </c>
    </row>
    <row r="36" spans="1:9">
      <c r="A36" t="s">
        <v>16123</v>
      </c>
      <c r="B36" t="s">
        <v>65</v>
      </c>
      <c r="C36">
        <v>39130</v>
      </c>
      <c r="D36" t="s">
        <v>8955</v>
      </c>
      <c r="E36" t="s">
        <v>32</v>
      </c>
      <c r="F36">
        <v>4</v>
      </c>
      <c r="G36">
        <v>4</v>
      </c>
      <c r="I36" t="s">
        <v>6935</v>
      </c>
    </row>
    <row r="37" spans="1:9">
      <c r="A37" t="s">
        <v>16124</v>
      </c>
      <c r="B37" t="s">
        <v>65</v>
      </c>
      <c r="C37">
        <v>395</v>
      </c>
      <c r="D37" t="s">
        <v>8956</v>
      </c>
      <c r="E37" t="s">
        <v>32</v>
      </c>
      <c r="F37">
        <v>4.28</v>
      </c>
      <c r="G37">
        <v>4.28</v>
      </c>
      <c r="I37" t="s">
        <v>6935</v>
      </c>
    </row>
    <row r="38" spans="1:9">
      <c r="A38" t="s">
        <v>16125</v>
      </c>
      <c r="B38" t="s">
        <v>65</v>
      </c>
      <c r="C38">
        <v>39129</v>
      </c>
      <c r="D38" t="s">
        <v>8957</v>
      </c>
      <c r="E38" t="s">
        <v>32</v>
      </c>
      <c r="F38">
        <v>2.4700000000000002</v>
      </c>
      <c r="G38">
        <v>2.4700000000000002</v>
      </c>
      <c r="I38" t="s">
        <v>6935</v>
      </c>
    </row>
    <row r="39" spans="1:9">
      <c r="A39" t="s">
        <v>16126</v>
      </c>
      <c r="B39" t="s">
        <v>65</v>
      </c>
      <c r="C39">
        <v>393</v>
      </c>
      <c r="D39" t="s">
        <v>8958</v>
      </c>
      <c r="E39" t="s">
        <v>32</v>
      </c>
      <c r="F39">
        <v>2.58</v>
      </c>
      <c r="G39">
        <v>2.58</v>
      </c>
      <c r="I39" t="s">
        <v>8951</v>
      </c>
    </row>
    <row r="40" spans="1:9">
      <c r="A40" t="s">
        <v>16127</v>
      </c>
      <c r="B40" t="s">
        <v>65</v>
      </c>
      <c r="C40">
        <v>39127</v>
      </c>
      <c r="D40" t="s">
        <v>8959</v>
      </c>
      <c r="E40" t="s">
        <v>32</v>
      </c>
      <c r="F40">
        <v>2.11</v>
      </c>
      <c r="G40">
        <v>2.11</v>
      </c>
      <c r="I40" t="s">
        <v>6935</v>
      </c>
    </row>
    <row r="41" spans="1:9">
      <c r="A41" t="s">
        <v>16128</v>
      </c>
      <c r="B41" t="s">
        <v>65</v>
      </c>
      <c r="C41">
        <v>392</v>
      </c>
      <c r="D41" t="s">
        <v>8960</v>
      </c>
      <c r="E41" t="s">
        <v>32</v>
      </c>
      <c r="F41">
        <v>2.16</v>
      </c>
      <c r="G41">
        <v>2.16</v>
      </c>
      <c r="I41" t="s">
        <v>6935</v>
      </c>
    </row>
    <row r="42" spans="1:9">
      <c r="A42" t="s">
        <v>16129</v>
      </c>
      <c r="B42" t="s">
        <v>65</v>
      </c>
      <c r="C42">
        <v>39133</v>
      </c>
      <c r="D42" t="s">
        <v>8961</v>
      </c>
      <c r="E42" t="s">
        <v>32</v>
      </c>
      <c r="F42">
        <v>5.76</v>
      </c>
      <c r="G42">
        <v>5.76</v>
      </c>
      <c r="I42" t="s">
        <v>6935</v>
      </c>
    </row>
    <row r="43" spans="1:9">
      <c r="A43" t="s">
        <v>16130</v>
      </c>
      <c r="B43" t="s">
        <v>65</v>
      </c>
      <c r="C43">
        <v>397</v>
      </c>
      <c r="D43" t="s">
        <v>8962</v>
      </c>
      <c r="E43" t="s">
        <v>32</v>
      </c>
      <c r="F43">
        <v>6.36</v>
      </c>
      <c r="G43">
        <v>6.36</v>
      </c>
      <c r="I43" t="s">
        <v>6935</v>
      </c>
    </row>
    <row r="44" spans="1:9">
      <c r="A44" t="s">
        <v>16131</v>
      </c>
      <c r="B44" t="s">
        <v>65</v>
      </c>
      <c r="C44">
        <v>39132</v>
      </c>
      <c r="D44" t="s">
        <v>8963</v>
      </c>
      <c r="E44" t="s">
        <v>32</v>
      </c>
      <c r="F44">
        <v>4.6100000000000003</v>
      </c>
      <c r="G44">
        <v>4.6100000000000003</v>
      </c>
      <c r="I44" t="s">
        <v>6935</v>
      </c>
    </row>
    <row r="45" spans="1:9">
      <c r="A45" t="s">
        <v>16132</v>
      </c>
      <c r="B45" t="s">
        <v>65</v>
      </c>
      <c r="C45">
        <v>396</v>
      </c>
      <c r="D45" t="s">
        <v>8964</v>
      </c>
      <c r="E45" t="s">
        <v>32</v>
      </c>
      <c r="F45">
        <v>4.9400000000000004</v>
      </c>
      <c r="G45">
        <v>4.9400000000000004</v>
      </c>
      <c r="I45" t="s">
        <v>6935</v>
      </c>
    </row>
    <row r="46" spans="1:9">
      <c r="A46" t="s">
        <v>16133</v>
      </c>
      <c r="B46" t="s">
        <v>65</v>
      </c>
      <c r="C46">
        <v>39135</v>
      </c>
      <c r="D46" t="s">
        <v>8965</v>
      </c>
      <c r="E46" t="s">
        <v>32</v>
      </c>
      <c r="F46">
        <v>9.2200000000000006</v>
      </c>
      <c r="G46">
        <v>9.2200000000000006</v>
      </c>
      <c r="I46" t="s">
        <v>6935</v>
      </c>
    </row>
    <row r="47" spans="1:9">
      <c r="A47" t="s">
        <v>16134</v>
      </c>
      <c r="B47" t="s">
        <v>65</v>
      </c>
      <c r="C47">
        <v>39134</v>
      </c>
      <c r="D47" t="s">
        <v>8966</v>
      </c>
      <c r="E47" t="s">
        <v>32</v>
      </c>
      <c r="F47">
        <v>7.68</v>
      </c>
      <c r="G47">
        <v>7.68</v>
      </c>
      <c r="I47" t="s">
        <v>6935</v>
      </c>
    </row>
    <row r="48" spans="1:9">
      <c r="A48" t="s">
        <v>16135</v>
      </c>
      <c r="B48" t="s">
        <v>65</v>
      </c>
      <c r="C48">
        <v>398</v>
      </c>
      <c r="D48" t="s">
        <v>8967</v>
      </c>
      <c r="E48" t="s">
        <v>32</v>
      </c>
      <c r="F48">
        <v>7.08</v>
      </c>
      <c r="G48">
        <v>7.08</v>
      </c>
      <c r="I48" t="s">
        <v>6935</v>
      </c>
    </row>
    <row r="49" spans="1:9">
      <c r="A49" t="s">
        <v>16136</v>
      </c>
      <c r="B49" t="s">
        <v>65</v>
      </c>
      <c r="C49">
        <v>39128</v>
      </c>
      <c r="D49" t="s">
        <v>8968</v>
      </c>
      <c r="E49" t="s">
        <v>32</v>
      </c>
      <c r="F49">
        <v>2.2999999999999998</v>
      </c>
      <c r="G49">
        <v>2.2999999999999998</v>
      </c>
      <c r="I49" t="s">
        <v>6935</v>
      </c>
    </row>
    <row r="50" spans="1:9">
      <c r="A50" t="s">
        <v>16137</v>
      </c>
      <c r="B50" t="s">
        <v>65</v>
      </c>
      <c r="C50">
        <v>400</v>
      </c>
      <c r="D50" t="s">
        <v>8969</v>
      </c>
      <c r="E50" t="s">
        <v>32</v>
      </c>
      <c r="F50">
        <v>2.25</v>
      </c>
      <c r="G50">
        <v>2.25</v>
      </c>
      <c r="I50" t="s">
        <v>6935</v>
      </c>
    </row>
    <row r="51" spans="1:9">
      <c r="A51" t="s">
        <v>16138</v>
      </c>
      <c r="B51" t="s">
        <v>65</v>
      </c>
      <c r="C51">
        <v>39125</v>
      </c>
      <c r="D51" t="s">
        <v>8970</v>
      </c>
      <c r="E51" t="s">
        <v>32</v>
      </c>
      <c r="F51">
        <v>2.2999999999999998</v>
      </c>
      <c r="G51">
        <v>2.2999999999999998</v>
      </c>
      <c r="I51" t="s">
        <v>6935</v>
      </c>
    </row>
    <row r="52" spans="1:9">
      <c r="A52" t="s">
        <v>16139</v>
      </c>
      <c r="B52" t="s">
        <v>65</v>
      </c>
      <c r="C52">
        <v>39126</v>
      </c>
      <c r="D52" t="s">
        <v>8971</v>
      </c>
      <c r="E52" t="s">
        <v>32</v>
      </c>
      <c r="F52">
        <v>10.37</v>
      </c>
      <c r="G52">
        <v>10.37</v>
      </c>
      <c r="I52" t="s">
        <v>6935</v>
      </c>
    </row>
    <row r="53" spans="1:9">
      <c r="A53" t="s">
        <v>16140</v>
      </c>
      <c r="B53" t="s">
        <v>65</v>
      </c>
      <c r="C53">
        <v>399</v>
      </c>
      <c r="D53" t="s">
        <v>8972</v>
      </c>
      <c r="E53" t="s">
        <v>32</v>
      </c>
      <c r="F53">
        <v>9.1300000000000008</v>
      </c>
      <c r="G53">
        <v>9.1300000000000008</v>
      </c>
      <c r="I53" t="s">
        <v>6935</v>
      </c>
    </row>
    <row r="54" spans="1:9">
      <c r="A54" t="s">
        <v>16141</v>
      </c>
      <c r="B54" t="s">
        <v>65</v>
      </c>
      <c r="C54">
        <v>39158</v>
      </c>
      <c r="D54" t="s">
        <v>8973</v>
      </c>
      <c r="E54" t="s">
        <v>32</v>
      </c>
      <c r="F54">
        <v>24.53</v>
      </c>
      <c r="G54">
        <v>24.53</v>
      </c>
      <c r="I54" t="s">
        <v>6935</v>
      </c>
    </row>
    <row r="55" spans="1:9">
      <c r="A55" t="s">
        <v>16142</v>
      </c>
      <c r="B55" t="s">
        <v>65</v>
      </c>
      <c r="C55">
        <v>39141</v>
      </c>
      <c r="D55" t="s">
        <v>8974</v>
      </c>
      <c r="E55" t="s">
        <v>32</v>
      </c>
      <c r="F55">
        <v>1.78</v>
      </c>
      <c r="G55">
        <v>1.78</v>
      </c>
      <c r="I55" t="s">
        <v>6935</v>
      </c>
    </row>
    <row r="56" spans="1:9">
      <c r="A56" t="s">
        <v>16143</v>
      </c>
      <c r="B56" t="s">
        <v>65</v>
      </c>
      <c r="C56">
        <v>39140</v>
      </c>
      <c r="D56" t="s">
        <v>8975</v>
      </c>
      <c r="E56" t="s">
        <v>32</v>
      </c>
      <c r="F56">
        <v>1.61</v>
      </c>
      <c r="G56">
        <v>1.61</v>
      </c>
      <c r="I56" t="s">
        <v>6935</v>
      </c>
    </row>
    <row r="57" spans="1:9">
      <c r="A57" t="s">
        <v>16144</v>
      </c>
      <c r="B57" t="s">
        <v>65</v>
      </c>
      <c r="C57">
        <v>39139</v>
      </c>
      <c r="D57" t="s">
        <v>8976</v>
      </c>
      <c r="E57" t="s">
        <v>32</v>
      </c>
      <c r="F57">
        <v>1.34</v>
      </c>
      <c r="G57">
        <v>1.34</v>
      </c>
      <c r="I57" t="s">
        <v>6935</v>
      </c>
    </row>
    <row r="58" spans="1:9">
      <c r="A58" t="s">
        <v>16145</v>
      </c>
      <c r="B58" t="s">
        <v>65</v>
      </c>
      <c r="C58">
        <v>39137</v>
      </c>
      <c r="D58" t="s">
        <v>8977</v>
      </c>
      <c r="E58" t="s">
        <v>32</v>
      </c>
      <c r="F58">
        <v>0.93</v>
      </c>
      <c r="G58">
        <v>0.93</v>
      </c>
      <c r="I58" t="s">
        <v>6935</v>
      </c>
    </row>
    <row r="59" spans="1:9">
      <c r="A59" t="s">
        <v>16146</v>
      </c>
      <c r="B59" t="s">
        <v>65</v>
      </c>
      <c r="C59">
        <v>39143</v>
      </c>
      <c r="D59" t="s">
        <v>8978</v>
      </c>
      <c r="E59" t="s">
        <v>32</v>
      </c>
      <c r="F59">
        <v>3.67</v>
      </c>
      <c r="G59">
        <v>3.67</v>
      </c>
      <c r="I59" t="s">
        <v>6935</v>
      </c>
    </row>
    <row r="60" spans="1:9">
      <c r="A60" t="s">
        <v>16147</v>
      </c>
      <c r="B60" t="s">
        <v>65</v>
      </c>
      <c r="C60">
        <v>39142</v>
      </c>
      <c r="D60" t="s">
        <v>8979</v>
      </c>
      <c r="E60" t="s">
        <v>32</v>
      </c>
      <c r="F60">
        <v>2.63</v>
      </c>
      <c r="G60">
        <v>2.63</v>
      </c>
      <c r="I60" t="s">
        <v>6935</v>
      </c>
    </row>
    <row r="61" spans="1:9">
      <c r="A61" t="s">
        <v>16148</v>
      </c>
      <c r="B61" t="s">
        <v>65</v>
      </c>
      <c r="C61">
        <v>39144</v>
      </c>
      <c r="D61" t="s">
        <v>8980</v>
      </c>
      <c r="E61" t="s">
        <v>32</v>
      </c>
      <c r="F61">
        <v>4.28</v>
      </c>
      <c r="G61">
        <v>4.28</v>
      </c>
      <c r="I61" t="s">
        <v>6935</v>
      </c>
    </row>
    <row r="62" spans="1:9">
      <c r="A62" t="s">
        <v>16149</v>
      </c>
      <c r="B62" t="s">
        <v>65</v>
      </c>
      <c r="C62">
        <v>39138</v>
      </c>
      <c r="D62" t="s">
        <v>8981</v>
      </c>
      <c r="E62" t="s">
        <v>32</v>
      </c>
      <c r="F62">
        <v>0.98</v>
      </c>
      <c r="G62">
        <v>0.98</v>
      </c>
      <c r="I62" t="s">
        <v>6935</v>
      </c>
    </row>
    <row r="63" spans="1:9">
      <c r="A63" t="s">
        <v>16150</v>
      </c>
      <c r="B63" t="s">
        <v>65</v>
      </c>
      <c r="C63">
        <v>39136</v>
      </c>
      <c r="D63" t="s">
        <v>8982</v>
      </c>
      <c r="E63" t="s">
        <v>32</v>
      </c>
      <c r="F63">
        <v>0.65</v>
      </c>
      <c r="G63">
        <v>0.65</v>
      </c>
      <c r="I63" t="s">
        <v>6935</v>
      </c>
    </row>
    <row r="64" spans="1:9">
      <c r="A64" t="s">
        <v>16151</v>
      </c>
      <c r="B64" t="s">
        <v>65</v>
      </c>
      <c r="C64">
        <v>39145</v>
      </c>
      <c r="D64" t="s">
        <v>8983</v>
      </c>
      <c r="E64" t="s">
        <v>32</v>
      </c>
      <c r="F64">
        <v>7.05</v>
      </c>
      <c r="G64">
        <v>7.05</v>
      </c>
      <c r="I64" t="s">
        <v>6935</v>
      </c>
    </row>
    <row r="65" spans="1:9">
      <c r="A65" t="s">
        <v>16152</v>
      </c>
      <c r="B65" t="s">
        <v>65</v>
      </c>
      <c r="C65">
        <v>12615</v>
      </c>
      <c r="D65" t="s">
        <v>8984</v>
      </c>
      <c r="E65" t="s">
        <v>32</v>
      </c>
      <c r="F65">
        <v>13.56</v>
      </c>
      <c r="G65">
        <v>13.56</v>
      </c>
      <c r="I65" t="s">
        <v>6935</v>
      </c>
    </row>
    <row r="66" spans="1:9">
      <c r="A66" t="s">
        <v>16153</v>
      </c>
      <c r="B66" t="s">
        <v>65</v>
      </c>
      <c r="C66">
        <v>11927</v>
      </c>
      <c r="D66" t="s">
        <v>8985</v>
      </c>
      <c r="E66" t="s">
        <v>32</v>
      </c>
      <c r="F66">
        <v>10.38</v>
      </c>
      <c r="G66">
        <v>10.38</v>
      </c>
      <c r="I66" t="s">
        <v>6935</v>
      </c>
    </row>
    <row r="67" spans="1:9">
      <c r="A67" t="s">
        <v>16154</v>
      </c>
      <c r="B67" t="s">
        <v>65</v>
      </c>
      <c r="C67">
        <v>11928</v>
      </c>
      <c r="D67" t="s">
        <v>8986</v>
      </c>
      <c r="E67" t="s">
        <v>32</v>
      </c>
      <c r="F67">
        <v>11.9</v>
      </c>
      <c r="G67">
        <v>11.9</v>
      </c>
      <c r="I67" t="s">
        <v>6935</v>
      </c>
    </row>
    <row r="68" spans="1:9">
      <c r="A68" t="s">
        <v>16155</v>
      </c>
      <c r="B68" t="s">
        <v>65</v>
      </c>
      <c r="C68">
        <v>11929</v>
      </c>
      <c r="D68" t="s">
        <v>8987</v>
      </c>
      <c r="E68" t="s">
        <v>32</v>
      </c>
      <c r="F68">
        <v>18.399999999999999</v>
      </c>
      <c r="G68">
        <v>18.399999999999999</v>
      </c>
      <c r="I68" t="s">
        <v>6935</v>
      </c>
    </row>
    <row r="69" spans="1:9">
      <c r="A69" t="s">
        <v>16156</v>
      </c>
      <c r="B69" t="s">
        <v>65</v>
      </c>
      <c r="C69">
        <v>36801</v>
      </c>
      <c r="D69" t="s">
        <v>8988</v>
      </c>
      <c r="E69" t="s">
        <v>32</v>
      </c>
      <c r="F69">
        <v>35.47</v>
      </c>
      <c r="G69">
        <v>35.47</v>
      </c>
      <c r="I69" t="s">
        <v>6935</v>
      </c>
    </row>
    <row r="70" spans="1:9">
      <c r="A70" t="s">
        <v>16157</v>
      </c>
      <c r="B70" t="s">
        <v>65</v>
      </c>
      <c r="C70">
        <v>36246</v>
      </c>
      <c r="D70" t="s">
        <v>8989</v>
      </c>
      <c r="E70" t="s">
        <v>12</v>
      </c>
      <c r="F70">
        <v>5.38</v>
      </c>
      <c r="G70">
        <v>5.38</v>
      </c>
      <c r="I70" t="s">
        <v>6935</v>
      </c>
    </row>
    <row r="71" spans="1:9">
      <c r="A71" t="s">
        <v>16158</v>
      </c>
      <c r="B71" t="s">
        <v>65</v>
      </c>
      <c r="C71">
        <v>37600</v>
      </c>
      <c r="D71" t="s">
        <v>8990</v>
      </c>
      <c r="E71" t="s">
        <v>32</v>
      </c>
    </row>
    <row r="72" spans="1:9">
      <c r="A72" t="s">
        <v>16159</v>
      </c>
      <c r="B72" t="s">
        <v>65</v>
      </c>
      <c r="C72">
        <v>37599</v>
      </c>
      <c r="D72" t="s">
        <v>8991</v>
      </c>
      <c r="E72" t="s">
        <v>32</v>
      </c>
    </row>
    <row r="73" spans="1:9">
      <c r="A73" t="s">
        <v>16160</v>
      </c>
      <c r="B73" t="s">
        <v>65</v>
      </c>
      <c r="C73">
        <v>1</v>
      </c>
      <c r="D73" t="s">
        <v>8992</v>
      </c>
      <c r="E73" t="s">
        <v>11</v>
      </c>
    </row>
    <row r="74" spans="1:9">
      <c r="A74" t="s">
        <v>16161</v>
      </c>
      <c r="B74" t="s">
        <v>65</v>
      </c>
      <c r="C74">
        <v>3</v>
      </c>
      <c r="D74" t="s">
        <v>8993</v>
      </c>
      <c r="E74" t="s">
        <v>43</v>
      </c>
      <c r="F74">
        <v>17.64</v>
      </c>
      <c r="G74">
        <v>17.64</v>
      </c>
      <c r="I74" t="s">
        <v>6935</v>
      </c>
    </row>
    <row r="75" spans="1:9">
      <c r="A75" t="s">
        <v>16162</v>
      </c>
      <c r="B75" t="s">
        <v>65</v>
      </c>
      <c r="C75">
        <v>43054</v>
      </c>
      <c r="D75" t="s">
        <v>8994</v>
      </c>
      <c r="E75" t="s">
        <v>11</v>
      </c>
      <c r="F75">
        <v>9.1300000000000008</v>
      </c>
      <c r="G75">
        <v>9.1300000000000008</v>
      </c>
      <c r="I75" t="s">
        <v>6935</v>
      </c>
    </row>
    <row r="76" spans="1:9">
      <c r="A76" t="s">
        <v>16163</v>
      </c>
      <c r="B76" t="s">
        <v>65</v>
      </c>
      <c r="C76">
        <v>42402</v>
      </c>
      <c r="D76" t="s">
        <v>8995</v>
      </c>
      <c r="E76" t="s">
        <v>11</v>
      </c>
      <c r="F76">
        <v>8.7200000000000006</v>
      </c>
      <c r="G76">
        <v>8.7200000000000006</v>
      </c>
      <c r="I76" t="s">
        <v>6935</v>
      </c>
    </row>
    <row r="77" spans="1:9">
      <c r="A77" t="s">
        <v>16164</v>
      </c>
      <c r="B77" t="s">
        <v>65</v>
      </c>
      <c r="C77">
        <v>42403</v>
      </c>
      <c r="D77" t="s">
        <v>8996</v>
      </c>
      <c r="E77" t="s">
        <v>11</v>
      </c>
      <c r="F77">
        <v>11.19</v>
      </c>
      <c r="G77">
        <v>11.19</v>
      </c>
      <c r="I77" t="s">
        <v>6935</v>
      </c>
    </row>
    <row r="78" spans="1:9">
      <c r="A78" t="s">
        <v>16165</v>
      </c>
      <c r="B78" t="s">
        <v>65</v>
      </c>
      <c r="C78">
        <v>42404</v>
      </c>
      <c r="D78" t="s">
        <v>8997</v>
      </c>
      <c r="E78" t="s">
        <v>11</v>
      </c>
      <c r="F78">
        <v>11.13</v>
      </c>
      <c r="G78">
        <v>11.13</v>
      </c>
      <c r="I78" t="s">
        <v>6935</v>
      </c>
    </row>
    <row r="79" spans="1:9">
      <c r="A79" t="s">
        <v>16166</v>
      </c>
      <c r="B79" t="s">
        <v>65</v>
      </c>
      <c r="C79">
        <v>42405</v>
      </c>
      <c r="D79" t="s">
        <v>8998</v>
      </c>
      <c r="E79" t="s">
        <v>11</v>
      </c>
      <c r="F79">
        <v>11.85</v>
      </c>
      <c r="G79">
        <v>11.85</v>
      </c>
      <c r="I79" t="s">
        <v>6935</v>
      </c>
    </row>
    <row r="80" spans="1:9">
      <c r="A80" t="s">
        <v>16167</v>
      </c>
      <c r="B80" t="s">
        <v>65</v>
      </c>
      <c r="C80">
        <v>34341</v>
      </c>
      <c r="D80" t="s">
        <v>8999</v>
      </c>
      <c r="E80" t="s">
        <v>11</v>
      </c>
      <c r="F80">
        <v>10.29</v>
      </c>
      <c r="G80">
        <v>10.29</v>
      </c>
      <c r="I80" t="s">
        <v>6935</v>
      </c>
    </row>
    <row r="81" spans="1:9">
      <c r="A81" t="s">
        <v>16168</v>
      </c>
      <c r="B81" t="s">
        <v>65</v>
      </c>
      <c r="C81">
        <v>43053</v>
      </c>
      <c r="D81" t="s">
        <v>9000</v>
      </c>
      <c r="E81" t="s">
        <v>11</v>
      </c>
      <c r="F81">
        <v>8.15</v>
      </c>
      <c r="G81">
        <v>8.15</v>
      </c>
      <c r="I81" t="s">
        <v>6935</v>
      </c>
    </row>
    <row r="82" spans="1:9">
      <c r="A82" t="s">
        <v>16169</v>
      </c>
      <c r="B82" t="s">
        <v>65</v>
      </c>
      <c r="C82">
        <v>43058</v>
      </c>
      <c r="D82" t="s">
        <v>9001</v>
      </c>
      <c r="E82" t="s">
        <v>11</v>
      </c>
      <c r="F82">
        <v>8.4499999999999993</v>
      </c>
      <c r="G82">
        <v>8.4499999999999993</v>
      </c>
      <c r="I82" t="s">
        <v>6935</v>
      </c>
    </row>
    <row r="83" spans="1:9">
      <c r="A83" t="s">
        <v>16170</v>
      </c>
      <c r="B83" t="s">
        <v>65</v>
      </c>
      <c r="C83">
        <v>34</v>
      </c>
      <c r="D83" t="s">
        <v>9002</v>
      </c>
      <c r="E83" t="s">
        <v>11</v>
      </c>
      <c r="F83">
        <v>8.5</v>
      </c>
      <c r="G83">
        <v>8.5</v>
      </c>
      <c r="I83" t="s">
        <v>6935</v>
      </c>
    </row>
    <row r="84" spans="1:9">
      <c r="A84" t="s">
        <v>16171</v>
      </c>
      <c r="B84" t="s">
        <v>65</v>
      </c>
      <c r="C84">
        <v>43055</v>
      </c>
      <c r="D84" t="s">
        <v>9003</v>
      </c>
      <c r="E84" t="s">
        <v>11</v>
      </c>
      <c r="F84">
        <v>7.36</v>
      </c>
      <c r="G84">
        <v>7.36</v>
      </c>
      <c r="I84" t="s">
        <v>8951</v>
      </c>
    </row>
    <row r="85" spans="1:9">
      <c r="A85" t="s">
        <v>16172</v>
      </c>
      <c r="B85" t="s">
        <v>65</v>
      </c>
      <c r="C85">
        <v>43056</v>
      </c>
      <c r="D85" t="s">
        <v>9004</v>
      </c>
      <c r="E85" t="s">
        <v>11</v>
      </c>
      <c r="F85">
        <v>8.48</v>
      </c>
      <c r="G85">
        <v>8.48</v>
      </c>
      <c r="I85" t="s">
        <v>6935</v>
      </c>
    </row>
    <row r="86" spans="1:9">
      <c r="A86" t="s">
        <v>16173</v>
      </c>
      <c r="B86" t="s">
        <v>65</v>
      </c>
      <c r="C86">
        <v>43057</v>
      </c>
      <c r="D86" t="s">
        <v>9005</v>
      </c>
      <c r="E86" t="s">
        <v>11</v>
      </c>
      <c r="F86">
        <v>9.32</v>
      </c>
      <c r="G86">
        <v>9.32</v>
      </c>
      <c r="I86" t="s">
        <v>6935</v>
      </c>
    </row>
    <row r="87" spans="1:9">
      <c r="A87" t="s">
        <v>16174</v>
      </c>
      <c r="B87" t="s">
        <v>65</v>
      </c>
      <c r="C87">
        <v>34449</v>
      </c>
      <c r="D87" t="s">
        <v>9006</v>
      </c>
      <c r="E87" t="s">
        <v>11</v>
      </c>
      <c r="F87">
        <v>9.9700000000000006</v>
      </c>
      <c r="G87">
        <v>9.9700000000000006</v>
      </c>
      <c r="I87" t="s">
        <v>6935</v>
      </c>
    </row>
    <row r="88" spans="1:9">
      <c r="A88" t="s">
        <v>16175</v>
      </c>
      <c r="B88" t="s">
        <v>65</v>
      </c>
      <c r="C88">
        <v>32</v>
      </c>
      <c r="D88" t="s">
        <v>9007</v>
      </c>
      <c r="E88" t="s">
        <v>11</v>
      </c>
      <c r="F88">
        <v>8.9600000000000009</v>
      </c>
      <c r="G88">
        <v>8.9600000000000009</v>
      </c>
      <c r="I88" t="s">
        <v>6935</v>
      </c>
    </row>
    <row r="89" spans="1:9">
      <c r="A89" t="s">
        <v>16176</v>
      </c>
      <c r="B89" t="s">
        <v>65</v>
      </c>
      <c r="C89">
        <v>33</v>
      </c>
      <c r="D89" t="s">
        <v>9008</v>
      </c>
      <c r="E89" t="s">
        <v>11</v>
      </c>
      <c r="F89">
        <v>9.01</v>
      </c>
      <c r="G89">
        <v>9.01</v>
      </c>
      <c r="I89" t="s">
        <v>6935</v>
      </c>
    </row>
    <row r="90" spans="1:9">
      <c r="A90" t="s">
        <v>16177</v>
      </c>
      <c r="B90" t="s">
        <v>65</v>
      </c>
      <c r="C90">
        <v>43061</v>
      </c>
      <c r="D90" t="s">
        <v>9009</v>
      </c>
      <c r="E90" t="s">
        <v>11</v>
      </c>
      <c r="F90">
        <v>8.42</v>
      </c>
      <c r="G90">
        <v>8.42</v>
      </c>
      <c r="I90" t="s">
        <v>6935</v>
      </c>
    </row>
    <row r="91" spans="1:9">
      <c r="A91" t="s">
        <v>16178</v>
      </c>
      <c r="B91" t="s">
        <v>65</v>
      </c>
      <c r="C91">
        <v>43059</v>
      </c>
      <c r="D91" t="s">
        <v>9010</v>
      </c>
      <c r="E91" t="s">
        <v>11</v>
      </c>
      <c r="F91">
        <v>8.0399999999999991</v>
      </c>
      <c r="G91">
        <v>8.0399999999999991</v>
      </c>
      <c r="I91" t="s">
        <v>6935</v>
      </c>
    </row>
    <row r="92" spans="1:9">
      <c r="A92" t="s">
        <v>16179</v>
      </c>
      <c r="B92" t="s">
        <v>65</v>
      </c>
      <c r="C92">
        <v>43062</v>
      </c>
      <c r="D92" t="s">
        <v>9011</v>
      </c>
      <c r="E92" t="s">
        <v>11</v>
      </c>
      <c r="F92">
        <v>8.91</v>
      </c>
      <c r="G92">
        <v>8.91</v>
      </c>
      <c r="I92" t="s">
        <v>6935</v>
      </c>
    </row>
    <row r="93" spans="1:9">
      <c r="A93" t="s">
        <v>16180</v>
      </c>
      <c r="B93" t="s">
        <v>65</v>
      </c>
      <c r="C93">
        <v>43060</v>
      </c>
      <c r="D93" t="s">
        <v>9012</v>
      </c>
      <c r="E93" t="s">
        <v>11</v>
      </c>
      <c r="F93">
        <v>7</v>
      </c>
      <c r="G93">
        <v>7</v>
      </c>
      <c r="I93" t="s">
        <v>6935</v>
      </c>
    </row>
    <row r="94" spans="1:9">
      <c r="A94" t="s">
        <v>16181</v>
      </c>
      <c r="B94" t="s">
        <v>65</v>
      </c>
      <c r="C94">
        <v>40410</v>
      </c>
      <c r="D94" t="s">
        <v>9013</v>
      </c>
      <c r="E94" t="s">
        <v>32</v>
      </c>
    </row>
    <row r="95" spans="1:9">
      <c r="A95" t="s">
        <v>16182</v>
      </c>
      <c r="B95" t="s">
        <v>65</v>
      </c>
      <c r="C95">
        <v>40411</v>
      </c>
      <c r="D95" t="s">
        <v>9014</v>
      </c>
      <c r="E95" t="s">
        <v>32</v>
      </c>
    </row>
    <row r="96" spans="1:9">
      <c r="A96" t="s">
        <v>16183</v>
      </c>
      <c r="B96" t="s">
        <v>65</v>
      </c>
      <c r="C96">
        <v>40412</v>
      </c>
      <c r="D96" t="s">
        <v>9015</v>
      </c>
      <c r="E96" t="s">
        <v>32</v>
      </c>
    </row>
    <row r="97" spans="1:9">
      <c r="A97" t="s">
        <v>16184</v>
      </c>
      <c r="B97" t="s">
        <v>65</v>
      </c>
      <c r="C97">
        <v>44254</v>
      </c>
      <c r="D97" t="s">
        <v>9016</v>
      </c>
      <c r="E97" t="s">
        <v>32</v>
      </c>
      <c r="F97">
        <v>28.1</v>
      </c>
      <c r="G97">
        <v>28.1</v>
      </c>
      <c r="I97" t="s">
        <v>6935</v>
      </c>
    </row>
    <row r="98" spans="1:9">
      <c r="A98" t="s">
        <v>16185</v>
      </c>
      <c r="B98" t="s">
        <v>65</v>
      </c>
      <c r="C98">
        <v>44255</v>
      </c>
      <c r="D98" t="s">
        <v>9017</v>
      </c>
      <c r="E98" t="s">
        <v>32</v>
      </c>
      <c r="F98">
        <v>31.15</v>
      </c>
      <c r="G98">
        <v>31.15</v>
      </c>
      <c r="I98" t="s">
        <v>6935</v>
      </c>
    </row>
    <row r="99" spans="1:9">
      <c r="A99" t="s">
        <v>16186</v>
      </c>
      <c r="B99" t="s">
        <v>65</v>
      </c>
      <c r="C99">
        <v>44256</v>
      </c>
      <c r="D99" t="s">
        <v>9018</v>
      </c>
      <c r="E99" t="s">
        <v>32</v>
      </c>
      <c r="F99">
        <v>35.18</v>
      </c>
      <c r="G99">
        <v>35.18</v>
      </c>
      <c r="I99" t="s">
        <v>6935</v>
      </c>
    </row>
    <row r="100" spans="1:9">
      <c r="A100" t="s">
        <v>16187</v>
      </c>
      <c r="B100" t="s">
        <v>65</v>
      </c>
      <c r="C100">
        <v>44257</v>
      </c>
      <c r="D100" t="s">
        <v>9019</v>
      </c>
      <c r="E100" t="s">
        <v>32</v>
      </c>
      <c r="F100">
        <v>55.66</v>
      </c>
      <c r="G100">
        <v>55.66</v>
      </c>
      <c r="I100" t="s">
        <v>6935</v>
      </c>
    </row>
    <row r="101" spans="1:9">
      <c r="A101" t="s">
        <v>16188</v>
      </c>
      <c r="B101" t="s">
        <v>65</v>
      </c>
      <c r="C101">
        <v>44258</v>
      </c>
      <c r="D101" t="s">
        <v>9020</v>
      </c>
      <c r="E101" t="s">
        <v>32</v>
      </c>
      <c r="F101">
        <v>63.61</v>
      </c>
      <c r="G101">
        <v>63.61</v>
      </c>
      <c r="I101" t="s">
        <v>6935</v>
      </c>
    </row>
    <row r="102" spans="1:9">
      <c r="A102" t="s">
        <v>16189</v>
      </c>
      <c r="B102" t="s">
        <v>65</v>
      </c>
      <c r="C102">
        <v>44259</v>
      </c>
      <c r="D102" t="s">
        <v>9021</v>
      </c>
      <c r="E102" t="s">
        <v>32</v>
      </c>
      <c r="F102">
        <v>87.32</v>
      </c>
      <c r="G102">
        <v>87.32</v>
      </c>
      <c r="I102" t="s">
        <v>6935</v>
      </c>
    </row>
    <row r="103" spans="1:9">
      <c r="A103" t="s">
        <v>16190</v>
      </c>
      <c r="B103" t="s">
        <v>65</v>
      </c>
      <c r="C103">
        <v>37997</v>
      </c>
      <c r="D103" t="s">
        <v>9022</v>
      </c>
      <c r="E103" t="s">
        <v>32</v>
      </c>
      <c r="F103">
        <v>16.75</v>
      </c>
      <c r="G103">
        <v>16.75</v>
      </c>
      <c r="I103" t="s">
        <v>6935</v>
      </c>
    </row>
    <row r="104" spans="1:9">
      <c r="A104" t="s">
        <v>16191</v>
      </c>
      <c r="B104" t="s">
        <v>65</v>
      </c>
      <c r="C104">
        <v>37998</v>
      </c>
      <c r="D104" t="s">
        <v>9023</v>
      </c>
      <c r="E104" t="s">
        <v>32</v>
      </c>
      <c r="F104">
        <v>22.41</v>
      </c>
      <c r="G104">
        <v>22.41</v>
      </c>
      <c r="I104" t="s">
        <v>6935</v>
      </c>
    </row>
    <row r="105" spans="1:9">
      <c r="A105" t="s">
        <v>16192</v>
      </c>
      <c r="B105" t="s">
        <v>65</v>
      </c>
      <c r="C105">
        <v>55</v>
      </c>
      <c r="D105" t="s">
        <v>9024</v>
      </c>
      <c r="E105" t="s">
        <v>32</v>
      </c>
    </row>
    <row r="106" spans="1:9">
      <c r="A106" t="s">
        <v>16193</v>
      </c>
      <c r="B106" t="s">
        <v>65</v>
      </c>
      <c r="C106">
        <v>61</v>
      </c>
      <c r="D106" t="s">
        <v>9025</v>
      </c>
      <c r="E106" t="s">
        <v>32</v>
      </c>
    </row>
    <row r="107" spans="1:9">
      <c r="A107" t="s">
        <v>16194</v>
      </c>
      <c r="B107" t="s">
        <v>65</v>
      </c>
      <c r="C107">
        <v>62</v>
      </c>
      <c r="D107" t="s">
        <v>9026</v>
      </c>
      <c r="E107" t="s">
        <v>32</v>
      </c>
    </row>
    <row r="108" spans="1:9">
      <c r="A108" t="s">
        <v>16195</v>
      </c>
      <c r="B108" t="s">
        <v>65</v>
      </c>
      <c r="C108">
        <v>10899</v>
      </c>
      <c r="D108" t="s">
        <v>9027</v>
      </c>
      <c r="E108" t="s">
        <v>32</v>
      </c>
      <c r="F108">
        <v>95.5</v>
      </c>
      <c r="G108">
        <v>95.5</v>
      </c>
      <c r="I108" t="s">
        <v>6935</v>
      </c>
    </row>
    <row r="109" spans="1:9">
      <c r="A109" t="s">
        <v>16196</v>
      </c>
      <c r="B109" t="s">
        <v>65</v>
      </c>
      <c r="C109">
        <v>10900</v>
      </c>
      <c r="D109" t="s">
        <v>9028</v>
      </c>
      <c r="E109" t="s">
        <v>32</v>
      </c>
      <c r="F109">
        <v>74.739999999999995</v>
      </c>
      <c r="G109">
        <v>74.739999999999995</v>
      </c>
      <c r="I109" t="s">
        <v>6935</v>
      </c>
    </row>
    <row r="110" spans="1:9">
      <c r="A110" t="s">
        <v>16197</v>
      </c>
      <c r="B110" t="s">
        <v>65</v>
      </c>
      <c r="C110">
        <v>47</v>
      </c>
      <c r="D110" t="s">
        <v>9029</v>
      </c>
      <c r="E110" t="s">
        <v>32</v>
      </c>
    </row>
    <row r="111" spans="1:9">
      <c r="A111" t="s">
        <v>16198</v>
      </c>
      <c r="B111" t="s">
        <v>65</v>
      </c>
      <c r="C111">
        <v>48</v>
      </c>
      <c r="D111" t="s">
        <v>9030</v>
      </c>
      <c r="E111" t="s">
        <v>32</v>
      </c>
    </row>
    <row r="112" spans="1:9">
      <c r="A112" t="s">
        <v>16199</v>
      </c>
      <c r="B112" t="s">
        <v>65</v>
      </c>
      <c r="C112">
        <v>46</v>
      </c>
      <c r="D112" t="s">
        <v>9031</v>
      </c>
      <c r="E112" t="s">
        <v>32</v>
      </c>
    </row>
    <row r="113" spans="1:9">
      <c r="A113" t="s">
        <v>16200</v>
      </c>
      <c r="B113" t="s">
        <v>65</v>
      </c>
      <c r="C113">
        <v>52</v>
      </c>
      <c r="D113" t="s">
        <v>9032</v>
      </c>
      <c r="E113" t="s">
        <v>32</v>
      </c>
    </row>
    <row r="114" spans="1:9">
      <c r="A114" t="s">
        <v>16201</v>
      </c>
      <c r="B114" t="s">
        <v>65</v>
      </c>
      <c r="C114">
        <v>43</v>
      </c>
      <c r="D114" t="s">
        <v>9033</v>
      </c>
      <c r="E114" t="s">
        <v>32</v>
      </c>
    </row>
    <row r="115" spans="1:9">
      <c r="A115" t="s">
        <v>16202</v>
      </c>
      <c r="B115" t="s">
        <v>65</v>
      </c>
      <c r="C115">
        <v>103</v>
      </c>
      <c r="D115" t="s">
        <v>9034</v>
      </c>
      <c r="E115" t="s">
        <v>32</v>
      </c>
      <c r="F115">
        <v>45.1</v>
      </c>
      <c r="G115">
        <v>45.1</v>
      </c>
      <c r="I115" t="s">
        <v>6935</v>
      </c>
    </row>
    <row r="116" spans="1:9">
      <c r="A116" t="s">
        <v>16203</v>
      </c>
      <c r="B116" t="s">
        <v>65</v>
      </c>
      <c r="C116">
        <v>107</v>
      </c>
      <c r="D116" t="s">
        <v>9035</v>
      </c>
      <c r="E116" t="s">
        <v>32</v>
      </c>
      <c r="F116">
        <v>0.85</v>
      </c>
      <c r="G116">
        <v>0.85</v>
      </c>
      <c r="I116" t="s">
        <v>6935</v>
      </c>
    </row>
    <row r="117" spans="1:9">
      <c r="A117" t="s">
        <v>16204</v>
      </c>
      <c r="B117" t="s">
        <v>65</v>
      </c>
      <c r="C117">
        <v>65</v>
      </c>
      <c r="D117" t="s">
        <v>9036</v>
      </c>
      <c r="E117" t="s">
        <v>32</v>
      </c>
      <c r="F117">
        <v>0.93</v>
      </c>
      <c r="G117">
        <v>0.93</v>
      </c>
      <c r="I117" t="s">
        <v>6935</v>
      </c>
    </row>
    <row r="118" spans="1:9">
      <c r="A118" t="s">
        <v>16205</v>
      </c>
      <c r="B118" t="s">
        <v>65</v>
      </c>
      <c r="C118">
        <v>108</v>
      </c>
      <c r="D118" t="s">
        <v>9037</v>
      </c>
      <c r="E118" t="s">
        <v>32</v>
      </c>
      <c r="F118">
        <v>1.87</v>
      </c>
      <c r="G118">
        <v>1.87</v>
      </c>
      <c r="I118" t="s">
        <v>6935</v>
      </c>
    </row>
    <row r="119" spans="1:9">
      <c r="A119" t="s">
        <v>16206</v>
      </c>
      <c r="B119" t="s">
        <v>65</v>
      </c>
      <c r="C119">
        <v>110</v>
      </c>
      <c r="D119" t="s">
        <v>9038</v>
      </c>
      <c r="E119" t="s">
        <v>32</v>
      </c>
      <c r="F119">
        <v>6.49</v>
      </c>
      <c r="G119">
        <v>6.49</v>
      </c>
      <c r="I119" t="s">
        <v>6935</v>
      </c>
    </row>
    <row r="120" spans="1:9">
      <c r="A120" t="s">
        <v>16207</v>
      </c>
      <c r="B120" t="s">
        <v>65</v>
      </c>
      <c r="C120">
        <v>109</v>
      </c>
      <c r="D120" t="s">
        <v>9039</v>
      </c>
      <c r="E120" t="s">
        <v>32</v>
      </c>
      <c r="F120">
        <v>3.86</v>
      </c>
      <c r="G120">
        <v>3.86</v>
      </c>
      <c r="I120" t="s">
        <v>6935</v>
      </c>
    </row>
    <row r="121" spans="1:9">
      <c r="A121" t="s">
        <v>16208</v>
      </c>
      <c r="B121" t="s">
        <v>65</v>
      </c>
      <c r="C121">
        <v>111</v>
      </c>
      <c r="D121" t="s">
        <v>9040</v>
      </c>
      <c r="E121" t="s">
        <v>32</v>
      </c>
      <c r="F121">
        <v>8.7799999999999994</v>
      </c>
      <c r="G121">
        <v>8.7799999999999994</v>
      </c>
      <c r="I121" t="s">
        <v>6935</v>
      </c>
    </row>
    <row r="122" spans="1:9">
      <c r="A122" t="s">
        <v>16209</v>
      </c>
      <c r="B122" t="s">
        <v>65</v>
      </c>
      <c r="C122">
        <v>112</v>
      </c>
      <c r="D122" t="s">
        <v>9041</v>
      </c>
      <c r="E122" t="s">
        <v>32</v>
      </c>
      <c r="F122">
        <v>4.6500000000000004</v>
      </c>
      <c r="G122">
        <v>4.6500000000000004</v>
      </c>
      <c r="I122" t="s">
        <v>6935</v>
      </c>
    </row>
    <row r="123" spans="1:9">
      <c r="A123" t="s">
        <v>16210</v>
      </c>
      <c r="B123" t="s">
        <v>65</v>
      </c>
      <c r="C123">
        <v>113</v>
      </c>
      <c r="D123" t="s">
        <v>9042</v>
      </c>
      <c r="E123" t="s">
        <v>32</v>
      </c>
      <c r="F123">
        <v>11.65</v>
      </c>
      <c r="G123">
        <v>11.65</v>
      </c>
      <c r="I123" t="s">
        <v>6935</v>
      </c>
    </row>
    <row r="124" spans="1:9">
      <c r="A124" t="s">
        <v>16211</v>
      </c>
      <c r="B124" t="s">
        <v>65</v>
      </c>
      <c r="C124">
        <v>104</v>
      </c>
      <c r="D124" t="s">
        <v>9043</v>
      </c>
      <c r="E124" t="s">
        <v>32</v>
      </c>
      <c r="F124">
        <v>20.27</v>
      </c>
      <c r="G124">
        <v>20.27</v>
      </c>
      <c r="I124" t="s">
        <v>6935</v>
      </c>
    </row>
    <row r="125" spans="1:9">
      <c r="A125" t="s">
        <v>16212</v>
      </c>
      <c r="B125" t="s">
        <v>65</v>
      </c>
      <c r="C125">
        <v>102</v>
      </c>
      <c r="D125" t="s">
        <v>9044</v>
      </c>
      <c r="E125" t="s">
        <v>32</v>
      </c>
      <c r="F125">
        <v>27.94</v>
      </c>
      <c r="G125">
        <v>27.94</v>
      </c>
      <c r="I125" t="s">
        <v>6935</v>
      </c>
    </row>
    <row r="126" spans="1:9">
      <c r="A126" t="s">
        <v>16213</v>
      </c>
      <c r="B126" t="s">
        <v>65</v>
      </c>
      <c r="C126">
        <v>95</v>
      </c>
      <c r="D126" t="s">
        <v>9045</v>
      </c>
      <c r="E126" t="s">
        <v>32</v>
      </c>
      <c r="F126">
        <v>11.81</v>
      </c>
      <c r="G126">
        <v>11.81</v>
      </c>
      <c r="I126" t="s">
        <v>6935</v>
      </c>
    </row>
    <row r="127" spans="1:9">
      <c r="A127" t="s">
        <v>16214</v>
      </c>
      <c r="B127" t="s">
        <v>65</v>
      </c>
      <c r="C127">
        <v>96</v>
      </c>
      <c r="D127" t="s">
        <v>9046</v>
      </c>
      <c r="E127" t="s">
        <v>32</v>
      </c>
      <c r="F127">
        <v>12.84</v>
      </c>
      <c r="G127">
        <v>12.84</v>
      </c>
      <c r="I127" t="s">
        <v>6935</v>
      </c>
    </row>
    <row r="128" spans="1:9">
      <c r="A128" t="s">
        <v>16215</v>
      </c>
      <c r="B128" t="s">
        <v>65</v>
      </c>
      <c r="C128">
        <v>97</v>
      </c>
      <c r="D128" t="s">
        <v>9047</v>
      </c>
      <c r="E128" t="s">
        <v>32</v>
      </c>
      <c r="F128">
        <v>19.32</v>
      </c>
      <c r="G128">
        <v>19.32</v>
      </c>
      <c r="I128" t="s">
        <v>6935</v>
      </c>
    </row>
    <row r="129" spans="1:9">
      <c r="A129" t="s">
        <v>16216</v>
      </c>
      <c r="B129" t="s">
        <v>65</v>
      </c>
      <c r="C129">
        <v>98</v>
      </c>
      <c r="D129" t="s">
        <v>9048</v>
      </c>
      <c r="E129" t="s">
        <v>32</v>
      </c>
      <c r="F129">
        <v>28.93</v>
      </c>
      <c r="G129">
        <v>28.93</v>
      </c>
      <c r="I129" t="s">
        <v>6935</v>
      </c>
    </row>
    <row r="130" spans="1:9">
      <c r="A130" t="s">
        <v>16217</v>
      </c>
      <c r="B130" t="s">
        <v>65</v>
      </c>
      <c r="C130">
        <v>99</v>
      </c>
      <c r="D130" t="s">
        <v>9049</v>
      </c>
      <c r="E130" t="s">
        <v>32</v>
      </c>
      <c r="F130">
        <v>27.34</v>
      </c>
      <c r="G130">
        <v>27.34</v>
      </c>
      <c r="I130" t="s">
        <v>6935</v>
      </c>
    </row>
    <row r="131" spans="1:9">
      <c r="A131" t="s">
        <v>16218</v>
      </c>
      <c r="B131" t="s">
        <v>65</v>
      </c>
      <c r="C131">
        <v>60</v>
      </c>
      <c r="D131" t="s">
        <v>9050</v>
      </c>
      <c r="E131" t="s">
        <v>32</v>
      </c>
    </row>
    <row r="132" spans="1:9">
      <c r="A132" t="s">
        <v>16219</v>
      </c>
      <c r="B132" t="s">
        <v>65</v>
      </c>
      <c r="C132">
        <v>72</v>
      </c>
      <c r="D132" t="s">
        <v>9051</v>
      </c>
      <c r="E132" t="s">
        <v>32</v>
      </c>
      <c r="F132">
        <v>52.44</v>
      </c>
      <c r="G132">
        <v>52.44</v>
      </c>
      <c r="I132" t="s">
        <v>6935</v>
      </c>
    </row>
    <row r="133" spans="1:9">
      <c r="A133" t="s">
        <v>16220</v>
      </c>
      <c r="B133" t="s">
        <v>65</v>
      </c>
      <c r="C133">
        <v>71</v>
      </c>
      <c r="D133" t="s">
        <v>9052</v>
      </c>
      <c r="E133" t="s">
        <v>32</v>
      </c>
      <c r="F133">
        <v>32.380000000000003</v>
      </c>
      <c r="G133">
        <v>32.380000000000003</v>
      </c>
      <c r="I133" t="s">
        <v>6935</v>
      </c>
    </row>
    <row r="134" spans="1:9">
      <c r="A134" t="s">
        <v>16221</v>
      </c>
      <c r="B134" t="s">
        <v>65</v>
      </c>
      <c r="C134">
        <v>67</v>
      </c>
      <c r="D134" t="s">
        <v>9053</v>
      </c>
      <c r="E134" t="s">
        <v>32</v>
      </c>
      <c r="F134">
        <v>16.95</v>
      </c>
      <c r="G134">
        <v>16.95</v>
      </c>
      <c r="I134" t="s">
        <v>6935</v>
      </c>
    </row>
    <row r="135" spans="1:9">
      <c r="A135" t="s">
        <v>16222</v>
      </c>
      <c r="B135" t="s">
        <v>65</v>
      </c>
      <c r="C135">
        <v>73</v>
      </c>
      <c r="D135" t="s">
        <v>9054</v>
      </c>
      <c r="E135" t="s">
        <v>32</v>
      </c>
      <c r="F135">
        <v>16.22</v>
      </c>
      <c r="G135">
        <v>16.22</v>
      </c>
      <c r="I135" t="s">
        <v>6935</v>
      </c>
    </row>
    <row r="136" spans="1:9">
      <c r="A136" t="s">
        <v>16223</v>
      </c>
      <c r="B136" t="s">
        <v>65</v>
      </c>
      <c r="C136">
        <v>100</v>
      </c>
      <c r="D136" t="s">
        <v>9055</v>
      </c>
      <c r="E136" t="s">
        <v>32</v>
      </c>
      <c r="F136">
        <v>47.77</v>
      </c>
      <c r="G136">
        <v>47.77</v>
      </c>
      <c r="I136" t="s">
        <v>6935</v>
      </c>
    </row>
    <row r="137" spans="1:9">
      <c r="A137" t="s">
        <v>16224</v>
      </c>
      <c r="B137" t="s">
        <v>65</v>
      </c>
      <c r="C137">
        <v>75</v>
      </c>
      <c r="D137" t="s">
        <v>9056</v>
      </c>
      <c r="E137" t="s">
        <v>32</v>
      </c>
      <c r="F137">
        <v>278.51</v>
      </c>
      <c r="G137">
        <v>278.51</v>
      </c>
      <c r="I137" t="s">
        <v>6935</v>
      </c>
    </row>
    <row r="138" spans="1:9">
      <c r="A138" t="s">
        <v>16225</v>
      </c>
      <c r="B138" t="s">
        <v>65</v>
      </c>
      <c r="C138">
        <v>83</v>
      </c>
      <c r="D138" t="s">
        <v>9057</v>
      </c>
      <c r="E138" t="s">
        <v>32</v>
      </c>
      <c r="F138">
        <v>222.66</v>
      </c>
      <c r="G138">
        <v>222.66</v>
      </c>
      <c r="I138" t="s">
        <v>6935</v>
      </c>
    </row>
    <row r="139" spans="1:9">
      <c r="A139" t="s">
        <v>16226</v>
      </c>
      <c r="B139" t="s">
        <v>65</v>
      </c>
      <c r="C139">
        <v>74</v>
      </c>
      <c r="D139" t="s">
        <v>9058</v>
      </c>
      <c r="E139" t="s">
        <v>32</v>
      </c>
      <c r="F139">
        <v>318.33999999999997</v>
      </c>
      <c r="G139">
        <v>318.33999999999997</v>
      </c>
      <c r="I139" t="s">
        <v>6935</v>
      </c>
    </row>
    <row r="140" spans="1:9">
      <c r="A140" t="s">
        <v>16227</v>
      </c>
      <c r="B140" t="s">
        <v>65</v>
      </c>
      <c r="C140">
        <v>106</v>
      </c>
      <c r="D140" t="s">
        <v>9059</v>
      </c>
      <c r="E140" t="s">
        <v>32</v>
      </c>
      <c r="F140">
        <v>402.55</v>
      </c>
      <c r="G140">
        <v>402.55</v>
      </c>
      <c r="I140" t="s">
        <v>6935</v>
      </c>
    </row>
    <row r="141" spans="1:9">
      <c r="A141" t="s">
        <v>16228</v>
      </c>
      <c r="B141" t="s">
        <v>65</v>
      </c>
      <c r="C141">
        <v>88</v>
      </c>
      <c r="D141" t="s">
        <v>9060</v>
      </c>
      <c r="E141" t="s">
        <v>32</v>
      </c>
      <c r="F141">
        <v>11.31</v>
      </c>
      <c r="G141">
        <v>11.31</v>
      </c>
      <c r="I141" t="s">
        <v>6935</v>
      </c>
    </row>
    <row r="142" spans="1:9">
      <c r="A142" t="s">
        <v>16229</v>
      </c>
      <c r="B142" t="s">
        <v>65</v>
      </c>
      <c r="C142">
        <v>82</v>
      </c>
      <c r="D142" t="s">
        <v>9061</v>
      </c>
      <c r="E142" t="s">
        <v>32</v>
      </c>
      <c r="F142">
        <v>211.84</v>
      </c>
      <c r="G142">
        <v>211.84</v>
      </c>
      <c r="I142" t="s">
        <v>6935</v>
      </c>
    </row>
    <row r="143" spans="1:9">
      <c r="A143" t="s">
        <v>16230</v>
      </c>
      <c r="B143" t="s">
        <v>65</v>
      </c>
      <c r="C143">
        <v>105</v>
      </c>
      <c r="D143" t="s">
        <v>9062</v>
      </c>
      <c r="E143" t="s">
        <v>32</v>
      </c>
      <c r="F143">
        <v>300.18</v>
      </c>
      <c r="G143">
        <v>300.18</v>
      </c>
      <c r="I143" t="s">
        <v>6935</v>
      </c>
    </row>
    <row r="144" spans="1:9">
      <c r="A144" t="s">
        <v>16231</v>
      </c>
      <c r="B144" t="s">
        <v>65</v>
      </c>
      <c r="C144">
        <v>39719</v>
      </c>
      <c r="D144" t="s">
        <v>9063</v>
      </c>
      <c r="E144" t="s">
        <v>43</v>
      </c>
      <c r="F144">
        <v>189.15</v>
      </c>
      <c r="G144">
        <v>189.15</v>
      </c>
      <c r="I144" t="s">
        <v>6935</v>
      </c>
    </row>
    <row r="145" spans="1:9">
      <c r="A145" t="s">
        <v>16232</v>
      </c>
      <c r="B145" t="s">
        <v>65</v>
      </c>
      <c r="C145">
        <v>3410</v>
      </c>
      <c r="D145" t="s">
        <v>9064</v>
      </c>
      <c r="E145" t="s">
        <v>11</v>
      </c>
      <c r="F145">
        <v>42.55</v>
      </c>
      <c r="G145">
        <v>42.55</v>
      </c>
      <c r="I145" t="s">
        <v>6935</v>
      </c>
    </row>
    <row r="146" spans="1:9">
      <c r="A146" t="s">
        <v>16233</v>
      </c>
      <c r="B146" t="s">
        <v>65</v>
      </c>
      <c r="C146">
        <v>4791</v>
      </c>
      <c r="D146" t="s">
        <v>9065</v>
      </c>
      <c r="E146" t="s">
        <v>11</v>
      </c>
      <c r="F146">
        <v>59.28</v>
      </c>
      <c r="G146">
        <v>59.28</v>
      </c>
      <c r="I146" t="s">
        <v>6935</v>
      </c>
    </row>
    <row r="147" spans="1:9">
      <c r="A147" t="s">
        <v>16234</v>
      </c>
      <c r="B147" t="s">
        <v>65</v>
      </c>
      <c r="C147">
        <v>157</v>
      </c>
      <c r="D147" t="s">
        <v>9066</v>
      </c>
      <c r="E147" t="s">
        <v>11</v>
      </c>
      <c r="F147">
        <v>172.77</v>
      </c>
      <c r="G147">
        <v>172.77</v>
      </c>
      <c r="I147" t="s">
        <v>6935</v>
      </c>
    </row>
    <row r="148" spans="1:9">
      <c r="A148" t="s">
        <v>16235</v>
      </c>
      <c r="B148" t="s">
        <v>65</v>
      </c>
      <c r="C148">
        <v>156</v>
      </c>
      <c r="D148" t="s">
        <v>9067</v>
      </c>
      <c r="E148" t="s">
        <v>11</v>
      </c>
      <c r="F148">
        <v>61.51</v>
      </c>
      <c r="G148">
        <v>61.51</v>
      </c>
      <c r="I148" t="s">
        <v>6935</v>
      </c>
    </row>
    <row r="149" spans="1:9">
      <c r="A149" t="s">
        <v>16236</v>
      </c>
      <c r="B149" t="s">
        <v>65</v>
      </c>
      <c r="C149">
        <v>131</v>
      </c>
      <c r="D149" t="s">
        <v>9068</v>
      </c>
      <c r="E149" t="s">
        <v>11</v>
      </c>
      <c r="F149">
        <v>52.61</v>
      </c>
      <c r="G149">
        <v>52.61</v>
      </c>
      <c r="I149" t="s">
        <v>6935</v>
      </c>
    </row>
    <row r="150" spans="1:9">
      <c r="A150" t="s">
        <v>16237</v>
      </c>
      <c r="B150" t="s">
        <v>65</v>
      </c>
      <c r="C150">
        <v>21114</v>
      </c>
      <c r="D150" t="s">
        <v>9069</v>
      </c>
      <c r="E150" t="s">
        <v>32</v>
      </c>
      <c r="F150">
        <v>37.28</v>
      </c>
      <c r="G150">
        <v>37.28</v>
      </c>
      <c r="I150" t="s">
        <v>6935</v>
      </c>
    </row>
    <row r="151" spans="1:9">
      <c r="A151" t="s">
        <v>16238</v>
      </c>
      <c r="B151" t="s">
        <v>65</v>
      </c>
      <c r="C151">
        <v>119</v>
      </c>
      <c r="D151" t="s">
        <v>9070</v>
      </c>
      <c r="E151" t="s">
        <v>32</v>
      </c>
      <c r="F151">
        <v>9.4499999999999993</v>
      </c>
      <c r="G151">
        <v>9.4499999999999993</v>
      </c>
      <c r="I151" t="s">
        <v>8951</v>
      </c>
    </row>
    <row r="152" spans="1:9">
      <c r="A152" t="s">
        <v>16239</v>
      </c>
      <c r="B152" t="s">
        <v>65</v>
      </c>
      <c r="C152">
        <v>122</v>
      </c>
      <c r="D152" t="s">
        <v>9071</v>
      </c>
      <c r="E152" t="s">
        <v>32</v>
      </c>
      <c r="F152">
        <v>72.709999999999994</v>
      </c>
      <c r="G152">
        <v>72.709999999999994</v>
      </c>
      <c r="I152" t="s">
        <v>6935</v>
      </c>
    </row>
    <row r="153" spans="1:9">
      <c r="A153" t="s">
        <v>16240</v>
      </c>
      <c r="B153" t="s">
        <v>65</v>
      </c>
      <c r="C153">
        <v>20080</v>
      </c>
      <c r="D153" t="s">
        <v>9072</v>
      </c>
      <c r="E153" t="s">
        <v>32</v>
      </c>
      <c r="F153">
        <v>23.73</v>
      </c>
      <c r="G153">
        <v>23.73</v>
      </c>
      <c r="I153" t="s">
        <v>6935</v>
      </c>
    </row>
    <row r="154" spans="1:9">
      <c r="A154" t="s">
        <v>16241</v>
      </c>
      <c r="B154" t="s">
        <v>65</v>
      </c>
      <c r="C154">
        <v>124</v>
      </c>
      <c r="D154" t="s">
        <v>9073</v>
      </c>
      <c r="E154" t="s">
        <v>43</v>
      </c>
      <c r="F154">
        <v>20.29</v>
      </c>
      <c r="G154">
        <v>20.29</v>
      </c>
      <c r="I154" t="s">
        <v>6935</v>
      </c>
    </row>
    <row r="155" spans="1:9">
      <c r="A155" t="s">
        <v>16242</v>
      </c>
      <c r="B155" t="s">
        <v>65</v>
      </c>
      <c r="C155">
        <v>7334</v>
      </c>
      <c r="D155" t="s">
        <v>9074</v>
      </c>
      <c r="E155" t="s">
        <v>43</v>
      </c>
      <c r="F155">
        <v>20.28</v>
      </c>
      <c r="G155">
        <v>20.28</v>
      </c>
      <c r="I155" t="s">
        <v>6935</v>
      </c>
    </row>
    <row r="156" spans="1:9">
      <c r="A156" t="s">
        <v>16243</v>
      </c>
      <c r="B156" t="s">
        <v>65</v>
      </c>
      <c r="C156">
        <v>45146</v>
      </c>
      <c r="D156" t="s">
        <v>9075</v>
      </c>
      <c r="E156" t="s">
        <v>11</v>
      </c>
      <c r="F156">
        <v>38.9</v>
      </c>
      <c r="G156">
        <v>38.9</v>
      </c>
      <c r="I156" t="s">
        <v>6935</v>
      </c>
    </row>
    <row r="157" spans="1:9">
      <c r="A157" t="s">
        <v>16244</v>
      </c>
      <c r="B157" t="s">
        <v>65</v>
      </c>
      <c r="C157">
        <v>123</v>
      </c>
      <c r="D157" t="s">
        <v>9076</v>
      </c>
      <c r="E157" t="s">
        <v>43</v>
      </c>
      <c r="F157">
        <v>8.3000000000000007</v>
      </c>
      <c r="G157">
        <v>8.3000000000000007</v>
      </c>
      <c r="I157" t="s">
        <v>8951</v>
      </c>
    </row>
    <row r="158" spans="1:9">
      <c r="A158" t="s">
        <v>16245</v>
      </c>
      <c r="B158" t="s">
        <v>65</v>
      </c>
      <c r="C158">
        <v>127</v>
      </c>
      <c r="D158" t="s">
        <v>9077</v>
      </c>
      <c r="E158" t="s">
        <v>43</v>
      </c>
      <c r="F158">
        <v>19.809999999999999</v>
      </c>
      <c r="G158">
        <v>19.809999999999999</v>
      </c>
      <c r="I158" t="s">
        <v>6935</v>
      </c>
    </row>
    <row r="159" spans="1:9">
      <c r="A159" t="s">
        <v>16246</v>
      </c>
      <c r="B159" t="s">
        <v>65</v>
      </c>
      <c r="C159">
        <v>133</v>
      </c>
      <c r="D159" t="s">
        <v>9078</v>
      </c>
      <c r="E159" t="s">
        <v>43</v>
      </c>
      <c r="F159">
        <v>8.23</v>
      </c>
      <c r="G159">
        <v>8.23</v>
      </c>
      <c r="I159" t="s">
        <v>6935</v>
      </c>
    </row>
    <row r="160" spans="1:9">
      <c r="A160" t="s">
        <v>16247</v>
      </c>
      <c r="B160" t="s">
        <v>65</v>
      </c>
      <c r="C160">
        <v>43617</v>
      </c>
      <c r="D160" t="s">
        <v>9079</v>
      </c>
      <c r="E160" t="s">
        <v>43</v>
      </c>
      <c r="F160">
        <v>9.19</v>
      </c>
      <c r="G160">
        <v>9.19</v>
      </c>
      <c r="I160" t="s">
        <v>6935</v>
      </c>
    </row>
    <row r="161" spans="1:9">
      <c r="A161" t="s">
        <v>16248</v>
      </c>
      <c r="B161" t="s">
        <v>65</v>
      </c>
      <c r="C161">
        <v>132</v>
      </c>
      <c r="D161" t="s">
        <v>9080</v>
      </c>
      <c r="E161" t="s">
        <v>43</v>
      </c>
      <c r="F161">
        <v>8.5299999999999994</v>
      </c>
      <c r="G161">
        <v>8.5299999999999994</v>
      </c>
      <c r="I161" t="s">
        <v>6935</v>
      </c>
    </row>
    <row r="162" spans="1:9">
      <c r="A162" t="s">
        <v>16249</v>
      </c>
      <c r="B162" t="s">
        <v>65</v>
      </c>
      <c r="C162">
        <v>43618</v>
      </c>
      <c r="D162" t="s">
        <v>9081</v>
      </c>
      <c r="E162" t="s">
        <v>11</v>
      </c>
      <c r="F162">
        <v>21.48</v>
      </c>
      <c r="G162">
        <v>21.48</v>
      </c>
      <c r="I162" t="s">
        <v>6935</v>
      </c>
    </row>
    <row r="163" spans="1:9">
      <c r="A163" t="s">
        <v>16250</v>
      </c>
      <c r="B163" t="s">
        <v>65</v>
      </c>
      <c r="C163">
        <v>37476</v>
      </c>
      <c r="D163" t="s">
        <v>9082</v>
      </c>
      <c r="E163" t="s">
        <v>32</v>
      </c>
      <c r="F163">
        <v>4791.93</v>
      </c>
      <c r="G163">
        <v>4791.93</v>
      </c>
      <c r="I163" t="s">
        <v>6935</v>
      </c>
    </row>
    <row r="164" spans="1:9">
      <c r="A164" t="s">
        <v>16251</v>
      </c>
      <c r="B164" t="s">
        <v>65</v>
      </c>
      <c r="C164">
        <v>37478</v>
      </c>
      <c r="D164" t="s">
        <v>9083</v>
      </c>
      <c r="E164" t="s">
        <v>32</v>
      </c>
      <c r="F164">
        <v>6002.01</v>
      </c>
      <c r="G164">
        <v>6002.01</v>
      </c>
      <c r="I164" t="s">
        <v>6935</v>
      </c>
    </row>
    <row r="165" spans="1:9">
      <c r="A165" t="s">
        <v>16252</v>
      </c>
      <c r="B165" t="s">
        <v>65</v>
      </c>
      <c r="C165">
        <v>37477</v>
      </c>
      <c r="D165" t="s">
        <v>9084</v>
      </c>
      <c r="E165" t="s">
        <v>32</v>
      </c>
      <c r="F165">
        <v>8131.76</v>
      </c>
      <c r="G165">
        <v>8131.76</v>
      </c>
      <c r="I165" t="s">
        <v>6935</v>
      </c>
    </row>
    <row r="166" spans="1:9">
      <c r="A166" t="s">
        <v>16253</v>
      </c>
      <c r="B166" t="s">
        <v>65</v>
      </c>
      <c r="C166">
        <v>37479</v>
      </c>
      <c r="D166" t="s">
        <v>9085</v>
      </c>
      <c r="E166" t="s">
        <v>32</v>
      </c>
      <c r="F166">
        <v>9644.36</v>
      </c>
      <c r="G166">
        <v>9644.36</v>
      </c>
      <c r="I166" t="s">
        <v>6935</v>
      </c>
    </row>
    <row r="167" spans="1:9">
      <c r="A167" t="s">
        <v>16254</v>
      </c>
      <c r="B167" t="s">
        <v>65</v>
      </c>
      <c r="C167">
        <v>4319</v>
      </c>
      <c r="D167" t="s">
        <v>9086</v>
      </c>
      <c r="E167" t="s">
        <v>32</v>
      </c>
      <c r="F167">
        <v>2.1800000000000002</v>
      </c>
      <c r="G167">
        <v>2.1800000000000002</v>
      </c>
      <c r="I167" t="s">
        <v>6935</v>
      </c>
    </row>
    <row r="168" spans="1:9">
      <c r="A168" t="s">
        <v>16255</v>
      </c>
      <c r="B168" t="s">
        <v>65</v>
      </c>
      <c r="C168">
        <v>42409</v>
      </c>
      <c r="D168" t="s">
        <v>9087</v>
      </c>
      <c r="E168" t="s">
        <v>11</v>
      </c>
      <c r="F168">
        <v>13.52</v>
      </c>
      <c r="G168">
        <v>13.52</v>
      </c>
      <c r="I168" t="s">
        <v>6935</v>
      </c>
    </row>
    <row r="169" spans="1:9">
      <c r="A169" t="s">
        <v>16256</v>
      </c>
      <c r="B169" t="s">
        <v>65</v>
      </c>
      <c r="C169">
        <v>40553</v>
      </c>
      <c r="D169" t="s">
        <v>9088</v>
      </c>
      <c r="E169" t="s">
        <v>10</v>
      </c>
    </row>
    <row r="170" spans="1:9">
      <c r="A170" t="s">
        <v>16257</v>
      </c>
      <c r="B170" t="s">
        <v>65</v>
      </c>
      <c r="C170">
        <v>6114</v>
      </c>
      <c r="D170" t="s">
        <v>9089</v>
      </c>
      <c r="E170" t="s">
        <v>62</v>
      </c>
      <c r="F170">
        <v>19.82</v>
      </c>
      <c r="G170">
        <v>22.13</v>
      </c>
      <c r="I170" t="s">
        <v>6935</v>
      </c>
    </row>
    <row r="171" spans="1:9">
      <c r="A171" t="s">
        <v>16258</v>
      </c>
      <c r="B171" t="s">
        <v>65</v>
      </c>
      <c r="C171">
        <v>40912</v>
      </c>
      <c r="D171" t="s">
        <v>9090</v>
      </c>
      <c r="E171" t="s">
        <v>6706</v>
      </c>
      <c r="F171">
        <v>3486.6</v>
      </c>
      <c r="G171">
        <v>3893.29</v>
      </c>
      <c r="I171" t="s">
        <v>6935</v>
      </c>
    </row>
    <row r="172" spans="1:9">
      <c r="A172" t="s">
        <v>16259</v>
      </c>
      <c r="B172" t="s">
        <v>65</v>
      </c>
      <c r="C172">
        <v>247</v>
      </c>
      <c r="D172" t="s">
        <v>9091</v>
      </c>
      <c r="E172" t="s">
        <v>62</v>
      </c>
      <c r="F172">
        <v>19.82</v>
      </c>
      <c r="G172">
        <v>22.13</v>
      </c>
      <c r="I172" t="s">
        <v>6935</v>
      </c>
    </row>
    <row r="173" spans="1:9">
      <c r="A173" t="s">
        <v>16260</v>
      </c>
      <c r="B173" t="s">
        <v>65</v>
      </c>
      <c r="C173">
        <v>40919</v>
      </c>
      <c r="D173" t="s">
        <v>9092</v>
      </c>
      <c r="E173" t="s">
        <v>6706</v>
      </c>
      <c r="F173">
        <v>3486.6</v>
      </c>
      <c r="G173">
        <v>3893.29</v>
      </c>
      <c r="I173" t="s">
        <v>6935</v>
      </c>
    </row>
    <row r="174" spans="1:9">
      <c r="A174" t="s">
        <v>16261</v>
      </c>
      <c r="B174" t="s">
        <v>65</v>
      </c>
      <c r="C174">
        <v>44499</v>
      </c>
      <c r="D174" t="s">
        <v>9093</v>
      </c>
      <c r="E174" t="s">
        <v>62</v>
      </c>
      <c r="F174">
        <v>19.82</v>
      </c>
      <c r="G174">
        <v>22.13</v>
      </c>
      <c r="I174" t="s">
        <v>6935</v>
      </c>
    </row>
    <row r="175" spans="1:9">
      <c r="A175" t="s">
        <v>16262</v>
      </c>
      <c r="B175" t="s">
        <v>65</v>
      </c>
      <c r="C175">
        <v>40984</v>
      </c>
      <c r="D175" t="s">
        <v>9094</v>
      </c>
      <c r="E175" t="s">
        <v>6706</v>
      </c>
      <c r="F175">
        <v>3486.6</v>
      </c>
      <c r="G175">
        <v>3893.29</v>
      </c>
      <c r="I175" t="s">
        <v>6935</v>
      </c>
    </row>
    <row r="176" spans="1:9">
      <c r="A176" t="s">
        <v>16263</v>
      </c>
      <c r="B176" t="s">
        <v>65</v>
      </c>
      <c r="C176">
        <v>248</v>
      </c>
      <c r="D176" t="s">
        <v>9095</v>
      </c>
      <c r="E176" t="s">
        <v>62</v>
      </c>
      <c r="F176">
        <v>20.149999999999999</v>
      </c>
      <c r="G176">
        <v>22.49</v>
      </c>
      <c r="I176" t="s">
        <v>6935</v>
      </c>
    </row>
    <row r="177" spans="1:9">
      <c r="A177" t="s">
        <v>16264</v>
      </c>
      <c r="B177" t="s">
        <v>65</v>
      </c>
      <c r="C177">
        <v>41086</v>
      </c>
      <c r="D177" t="s">
        <v>9096</v>
      </c>
      <c r="E177" t="s">
        <v>6706</v>
      </c>
      <c r="F177">
        <v>3543.87</v>
      </c>
      <c r="G177">
        <v>3957.24</v>
      </c>
      <c r="I177" t="s">
        <v>6935</v>
      </c>
    </row>
    <row r="178" spans="1:9">
      <c r="A178" t="s">
        <v>16265</v>
      </c>
      <c r="B178" t="s">
        <v>65</v>
      </c>
      <c r="C178">
        <v>34466</v>
      </c>
      <c r="D178" t="s">
        <v>9097</v>
      </c>
      <c r="E178" t="s">
        <v>62</v>
      </c>
      <c r="F178">
        <v>19.82</v>
      </c>
      <c r="G178">
        <v>22.13</v>
      </c>
      <c r="I178" t="s">
        <v>6935</v>
      </c>
    </row>
    <row r="179" spans="1:9">
      <c r="A179" t="s">
        <v>16266</v>
      </c>
      <c r="B179" t="s">
        <v>65</v>
      </c>
      <c r="C179">
        <v>41083</v>
      </c>
      <c r="D179" t="s">
        <v>9098</v>
      </c>
      <c r="E179" t="s">
        <v>6706</v>
      </c>
      <c r="F179">
        <v>3486.6</v>
      </c>
      <c r="G179">
        <v>3893.29</v>
      </c>
      <c r="I179" t="s">
        <v>6935</v>
      </c>
    </row>
    <row r="180" spans="1:9">
      <c r="A180" t="s">
        <v>16267</v>
      </c>
      <c r="B180" t="s">
        <v>65</v>
      </c>
      <c r="C180">
        <v>252</v>
      </c>
      <c r="D180" t="s">
        <v>9099</v>
      </c>
      <c r="E180" t="s">
        <v>62</v>
      </c>
      <c r="F180">
        <v>19.82</v>
      </c>
      <c r="G180">
        <v>22.13</v>
      </c>
      <c r="I180" t="s">
        <v>6935</v>
      </c>
    </row>
    <row r="181" spans="1:9">
      <c r="A181" t="s">
        <v>16268</v>
      </c>
      <c r="B181" t="s">
        <v>65</v>
      </c>
      <c r="C181">
        <v>40909</v>
      </c>
      <c r="D181" t="s">
        <v>9100</v>
      </c>
      <c r="E181" t="s">
        <v>6706</v>
      </c>
      <c r="F181">
        <v>3486.6</v>
      </c>
      <c r="G181">
        <v>3893.29</v>
      </c>
      <c r="I181" t="s">
        <v>6935</v>
      </c>
    </row>
    <row r="182" spans="1:9">
      <c r="A182" t="s">
        <v>16269</v>
      </c>
      <c r="B182" t="s">
        <v>65</v>
      </c>
      <c r="C182">
        <v>242</v>
      </c>
      <c r="D182" t="s">
        <v>9101</v>
      </c>
      <c r="E182" t="s">
        <v>62</v>
      </c>
      <c r="F182">
        <v>20.149999999999999</v>
      </c>
      <c r="G182">
        <v>22.49</v>
      </c>
      <c r="I182" t="s">
        <v>6935</v>
      </c>
    </row>
    <row r="183" spans="1:9">
      <c r="A183" t="s">
        <v>16270</v>
      </c>
      <c r="B183" t="s">
        <v>65</v>
      </c>
      <c r="C183">
        <v>41085</v>
      </c>
      <c r="D183" t="s">
        <v>9102</v>
      </c>
      <c r="E183" t="s">
        <v>6706</v>
      </c>
      <c r="F183">
        <v>3543.87</v>
      </c>
      <c r="G183">
        <v>3957.24</v>
      </c>
      <c r="I183" t="s">
        <v>6935</v>
      </c>
    </row>
    <row r="184" spans="1:9">
      <c r="A184" t="s">
        <v>16271</v>
      </c>
      <c r="B184" t="s">
        <v>65</v>
      </c>
      <c r="C184">
        <v>427</v>
      </c>
      <c r="D184" t="s">
        <v>9103</v>
      </c>
      <c r="E184" t="s">
        <v>32</v>
      </c>
      <c r="F184">
        <v>12.06</v>
      </c>
      <c r="G184">
        <v>12.06</v>
      </c>
      <c r="I184" t="s">
        <v>6935</v>
      </c>
    </row>
    <row r="185" spans="1:9">
      <c r="A185" t="s">
        <v>16272</v>
      </c>
      <c r="B185" t="s">
        <v>65</v>
      </c>
      <c r="C185">
        <v>417</v>
      </c>
      <c r="D185" t="s">
        <v>9104</v>
      </c>
      <c r="E185" t="s">
        <v>32</v>
      </c>
      <c r="F185">
        <v>5.69</v>
      </c>
      <c r="G185">
        <v>5.69</v>
      </c>
      <c r="I185" t="s">
        <v>6935</v>
      </c>
    </row>
    <row r="186" spans="1:9">
      <c r="A186" t="s">
        <v>16273</v>
      </c>
      <c r="B186" t="s">
        <v>65</v>
      </c>
      <c r="C186">
        <v>11273</v>
      </c>
      <c r="D186" t="s">
        <v>9105</v>
      </c>
      <c r="E186" t="s">
        <v>32</v>
      </c>
      <c r="F186">
        <v>17.649999999999999</v>
      </c>
      <c r="G186">
        <v>17.649999999999999</v>
      </c>
      <c r="I186" t="s">
        <v>6935</v>
      </c>
    </row>
    <row r="187" spans="1:9">
      <c r="A187" t="s">
        <v>16274</v>
      </c>
      <c r="B187" t="s">
        <v>65</v>
      </c>
      <c r="C187">
        <v>11272</v>
      </c>
      <c r="D187" t="s">
        <v>9106</v>
      </c>
      <c r="E187" t="s">
        <v>32</v>
      </c>
      <c r="F187">
        <v>10.65</v>
      </c>
      <c r="G187">
        <v>10.65</v>
      </c>
      <c r="I187" t="s">
        <v>6935</v>
      </c>
    </row>
    <row r="188" spans="1:9">
      <c r="A188" t="s">
        <v>16275</v>
      </c>
      <c r="B188" t="s">
        <v>65</v>
      </c>
      <c r="C188">
        <v>11275</v>
      </c>
      <c r="D188" t="s">
        <v>9107</v>
      </c>
      <c r="E188" t="s">
        <v>32</v>
      </c>
      <c r="F188">
        <v>4.2699999999999996</v>
      </c>
      <c r="G188">
        <v>4.2699999999999996</v>
      </c>
      <c r="I188" t="s">
        <v>6935</v>
      </c>
    </row>
    <row r="189" spans="1:9">
      <c r="A189" t="s">
        <v>16276</v>
      </c>
      <c r="B189" t="s">
        <v>65</v>
      </c>
      <c r="C189">
        <v>11274</v>
      </c>
      <c r="D189" t="s">
        <v>9108</v>
      </c>
      <c r="E189" t="s">
        <v>32</v>
      </c>
      <c r="F189">
        <v>3.26</v>
      </c>
      <c r="G189">
        <v>3.26</v>
      </c>
      <c r="I189" t="s">
        <v>6935</v>
      </c>
    </row>
    <row r="190" spans="1:9">
      <c r="A190" t="s">
        <v>16277</v>
      </c>
      <c r="B190" t="s">
        <v>65</v>
      </c>
      <c r="C190">
        <v>45250</v>
      </c>
      <c r="D190" t="s">
        <v>15699</v>
      </c>
      <c r="E190" t="s">
        <v>32</v>
      </c>
    </row>
    <row r="191" spans="1:9">
      <c r="A191" t="s">
        <v>16278</v>
      </c>
      <c r="B191" t="s">
        <v>65</v>
      </c>
      <c r="C191">
        <v>38470</v>
      </c>
      <c r="D191" t="s">
        <v>9109</v>
      </c>
      <c r="E191" t="s">
        <v>32</v>
      </c>
    </row>
    <row r="192" spans="1:9">
      <c r="A192" t="s">
        <v>16279</v>
      </c>
      <c r="B192" t="s">
        <v>65</v>
      </c>
      <c r="C192">
        <v>38547</v>
      </c>
      <c r="D192" t="s">
        <v>9110</v>
      </c>
      <c r="E192" t="s">
        <v>32</v>
      </c>
    </row>
    <row r="193" spans="1:9">
      <c r="A193" t="s">
        <v>16280</v>
      </c>
      <c r="B193" t="s">
        <v>65</v>
      </c>
      <c r="C193">
        <v>38467</v>
      </c>
      <c r="D193" t="s">
        <v>9111</v>
      </c>
      <c r="E193" t="s">
        <v>32</v>
      </c>
      <c r="F193">
        <v>221.69</v>
      </c>
      <c r="G193">
        <v>221.69</v>
      </c>
      <c r="I193" t="s">
        <v>6935</v>
      </c>
    </row>
    <row r="194" spans="1:9">
      <c r="A194" t="s">
        <v>16281</v>
      </c>
      <c r="B194" t="s">
        <v>65</v>
      </c>
      <c r="C194">
        <v>38468</v>
      </c>
      <c r="D194" t="s">
        <v>9112</v>
      </c>
      <c r="E194" t="s">
        <v>32</v>
      </c>
      <c r="F194">
        <v>276.73</v>
      </c>
      <c r="G194">
        <v>276.73</v>
      </c>
      <c r="I194" t="s">
        <v>6935</v>
      </c>
    </row>
    <row r="195" spans="1:9">
      <c r="A195" t="s">
        <v>16282</v>
      </c>
      <c r="B195" t="s">
        <v>65</v>
      </c>
      <c r="C195">
        <v>38469</v>
      </c>
      <c r="D195" t="s">
        <v>9113</v>
      </c>
      <c r="E195" t="s">
        <v>32</v>
      </c>
    </row>
    <row r="196" spans="1:9">
      <c r="A196" t="s">
        <v>16283</v>
      </c>
      <c r="B196" t="s">
        <v>65</v>
      </c>
      <c r="C196">
        <v>45197</v>
      </c>
      <c r="D196" t="s">
        <v>15700</v>
      </c>
      <c r="E196" t="s">
        <v>32</v>
      </c>
    </row>
    <row r="197" spans="1:9">
      <c r="A197" t="s">
        <v>16284</v>
      </c>
      <c r="B197" t="s">
        <v>65</v>
      </c>
      <c r="C197">
        <v>38471</v>
      </c>
      <c r="D197" t="s">
        <v>9114</v>
      </c>
      <c r="E197" t="s">
        <v>32</v>
      </c>
    </row>
    <row r="198" spans="1:9">
      <c r="A198" t="s">
        <v>16285</v>
      </c>
      <c r="B198" t="s">
        <v>65</v>
      </c>
      <c r="C198">
        <v>45206</v>
      </c>
      <c r="D198" t="s">
        <v>15701</v>
      </c>
      <c r="E198" t="s">
        <v>32</v>
      </c>
    </row>
    <row r="199" spans="1:9">
      <c r="A199" t="s">
        <v>16286</v>
      </c>
      <c r="B199" t="s">
        <v>65</v>
      </c>
      <c r="C199">
        <v>37370</v>
      </c>
      <c r="D199" t="s">
        <v>9115</v>
      </c>
      <c r="E199" t="s">
        <v>62</v>
      </c>
      <c r="F199">
        <v>4.84</v>
      </c>
      <c r="G199">
        <v>4.84</v>
      </c>
      <c r="I199" t="s">
        <v>8951</v>
      </c>
    </row>
    <row r="200" spans="1:9">
      <c r="A200" t="s">
        <v>16287</v>
      </c>
      <c r="B200" t="s">
        <v>65</v>
      </c>
      <c r="C200">
        <v>40862</v>
      </c>
      <c r="D200" t="s">
        <v>9116</v>
      </c>
      <c r="E200" t="s">
        <v>6706</v>
      </c>
      <c r="F200">
        <v>913.23</v>
      </c>
      <c r="G200">
        <v>913.23</v>
      </c>
      <c r="I200" t="s">
        <v>8951</v>
      </c>
    </row>
    <row r="201" spans="1:9">
      <c r="A201" t="s">
        <v>16288</v>
      </c>
      <c r="B201" t="s">
        <v>65</v>
      </c>
      <c r="C201">
        <v>10658</v>
      </c>
      <c r="D201" t="s">
        <v>9117</v>
      </c>
      <c r="E201" t="s">
        <v>32</v>
      </c>
    </row>
    <row r="202" spans="1:9">
      <c r="A202" t="s">
        <v>16289</v>
      </c>
      <c r="B202" t="s">
        <v>65</v>
      </c>
      <c r="C202">
        <v>253</v>
      </c>
      <c r="D202" t="s">
        <v>9118</v>
      </c>
      <c r="E202" t="s">
        <v>62</v>
      </c>
      <c r="F202">
        <v>30.24</v>
      </c>
      <c r="G202">
        <v>33.76</v>
      </c>
      <c r="I202" t="s">
        <v>8951</v>
      </c>
    </row>
    <row r="203" spans="1:9">
      <c r="A203" t="s">
        <v>16290</v>
      </c>
      <c r="B203" t="s">
        <v>65</v>
      </c>
      <c r="C203">
        <v>40809</v>
      </c>
      <c r="D203" t="s">
        <v>9119</v>
      </c>
      <c r="E203" t="s">
        <v>6706</v>
      </c>
      <c r="F203">
        <v>5315.23</v>
      </c>
      <c r="G203">
        <v>5935.22</v>
      </c>
      <c r="I203" t="s">
        <v>6935</v>
      </c>
    </row>
    <row r="204" spans="1:9">
      <c r="A204" t="s">
        <v>16291</v>
      </c>
      <c r="B204" t="s">
        <v>65</v>
      </c>
      <c r="C204">
        <v>42428</v>
      </c>
      <c r="D204" t="s">
        <v>9120</v>
      </c>
      <c r="E204" t="s">
        <v>32</v>
      </c>
    </row>
    <row r="205" spans="1:9">
      <c r="A205" t="s">
        <v>16292</v>
      </c>
      <c r="B205" t="s">
        <v>65</v>
      </c>
      <c r="C205">
        <v>301</v>
      </c>
      <c r="D205" t="s">
        <v>9121</v>
      </c>
      <c r="E205" t="s">
        <v>32</v>
      </c>
      <c r="F205">
        <v>3</v>
      </c>
      <c r="G205">
        <v>3</v>
      </c>
      <c r="I205" t="s">
        <v>8951</v>
      </c>
    </row>
    <row r="206" spans="1:9">
      <c r="A206" t="s">
        <v>16293</v>
      </c>
      <c r="B206" t="s">
        <v>65</v>
      </c>
      <c r="C206">
        <v>296</v>
      </c>
      <c r="D206" t="s">
        <v>9122</v>
      </c>
      <c r="E206" t="s">
        <v>32</v>
      </c>
      <c r="F206">
        <v>1.69</v>
      </c>
      <c r="G206">
        <v>1.69</v>
      </c>
      <c r="I206" t="s">
        <v>6935</v>
      </c>
    </row>
    <row r="207" spans="1:9">
      <c r="A207" t="s">
        <v>16294</v>
      </c>
      <c r="B207" t="s">
        <v>65</v>
      </c>
      <c r="C207">
        <v>297</v>
      </c>
      <c r="D207" t="s">
        <v>9123</v>
      </c>
      <c r="E207" t="s">
        <v>32</v>
      </c>
      <c r="F207">
        <v>2.4900000000000002</v>
      </c>
      <c r="G207">
        <v>2.4900000000000002</v>
      </c>
      <c r="I207" t="s">
        <v>6935</v>
      </c>
    </row>
    <row r="208" spans="1:9">
      <c r="A208" t="s">
        <v>16295</v>
      </c>
      <c r="B208" t="s">
        <v>65</v>
      </c>
      <c r="C208">
        <v>299</v>
      </c>
      <c r="D208" t="s">
        <v>9124</v>
      </c>
      <c r="E208" t="s">
        <v>32</v>
      </c>
      <c r="F208">
        <v>3.52</v>
      </c>
      <c r="G208">
        <v>3.52</v>
      </c>
      <c r="I208" t="s">
        <v>6935</v>
      </c>
    </row>
    <row r="209" spans="1:9">
      <c r="A209" t="s">
        <v>16296</v>
      </c>
      <c r="B209" t="s">
        <v>65</v>
      </c>
      <c r="C209">
        <v>300</v>
      </c>
      <c r="D209" t="s">
        <v>9125</v>
      </c>
      <c r="E209" t="s">
        <v>32</v>
      </c>
      <c r="F209">
        <v>12.18</v>
      </c>
      <c r="G209">
        <v>12.18</v>
      </c>
      <c r="I209" t="s">
        <v>6935</v>
      </c>
    </row>
    <row r="210" spans="1:9">
      <c r="A210" t="s">
        <v>16297</v>
      </c>
      <c r="B210" t="s">
        <v>65</v>
      </c>
      <c r="C210">
        <v>20085</v>
      </c>
      <c r="D210" t="s">
        <v>9126</v>
      </c>
      <c r="E210" t="s">
        <v>32</v>
      </c>
      <c r="F210">
        <v>2.2200000000000002</v>
      </c>
      <c r="G210">
        <v>2.2200000000000002</v>
      </c>
      <c r="I210" t="s">
        <v>6935</v>
      </c>
    </row>
    <row r="211" spans="1:9">
      <c r="A211" t="s">
        <v>16298</v>
      </c>
      <c r="B211" t="s">
        <v>65</v>
      </c>
      <c r="C211">
        <v>298</v>
      </c>
      <c r="D211" t="s">
        <v>9127</v>
      </c>
      <c r="E211" t="s">
        <v>32</v>
      </c>
      <c r="F211">
        <v>2.7</v>
      </c>
      <c r="G211">
        <v>2.7</v>
      </c>
      <c r="I211" t="s">
        <v>6935</v>
      </c>
    </row>
    <row r="212" spans="1:9">
      <c r="A212" t="s">
        <v>16299</v>
      </c>
      <c r="B212" t="s">
        <v>65</v>
      </c>
      <c r="C212">
        <v>311</v>
      </c>
      <c r="D212" t="s">
        <v>9128</v>
      </c>
      <c r="E212" t="s">
        <v>32</v>
      </c>
      <c r="F212">
        <v>10.039999999999999</v>
      </c>
      <c r="G212">
        <v>10.039999999999999</v>
      </c>
      <c r="I212" t="s">
        <v>6935</v>
      </c>
    </row>
    <row r="213" spans="1:9">
      <c r="A213" t="s">
        <v>16300</v>
      </c>
      <c r="B213" t="s">
        <v>65</v>
      </c>
      <c r="C213">
        <v>318</v>
      </c>
      <c r="D213" t="s">
        <v>9129</v>
      </c>
      <c r="E213" t="s">
        <v>32</v>
      </c>
      <c r="F213">
        <v>20.22</v>
      </c>
      <c r="G213">
        <v>20.22</v>
      </c>
      <c r="I213" t="s">
        <v>6935</v>
      </c>
    </row>
    <row r="214" spans="1:9">
      <c r="A214" t="s">
        <v>16301</v>
      </c>
      <c r="B214" t="s">
        <v>65</v>
      </c>
      <c r="C214">
        <v>319</v>
      </c>
      <c r="D214" t="s">
        <v>9130</v>
      </c>
      <c r="E214" t="s">
        <v>32</v>
      </c>
      <c r="F214">
        <v>31.71</v>
      </c>
      <c r="G214">
        <v>31.71</v>
      </c>
      <c r="I214" t="s">
        <v>6935</v>
      </c>
    </row>
    <row r="215" spans="1:9">
      <c r="A215" t="s">
        <v>16302</v>
      </c>
      <c r="B215" t="s">
        <v>65</v>
      </c>
      <c r="C215">
        <v>303</v>
      </c>
      <c r="D215" t="s">
        <v>9131</v>
      </c>
      <c r="E215" t="s">
        <v>32</v>
      </c>
      <c r="F215">
        <v>3.32</v>
      </c>
      <c r="G215">
        <v>3.32</v>
      </c>
      <c r="I215" t="s">
        <v>6935</v>
      </c>
    </row>
    <row r="216" spans="1:9">
      <c r="A216" t="s">
        <v>16303</v>
      </c>
      <c r="B216" t="s">
        <v>65</v>
      </c>
      <c r="C216">
        <v>305</v>
      </c>
      <c r="D216" t="s">
        <v>9132</v>
      </c>
      <c r="E216" t="s">
        <v>32</v>
      </c>
      <c r="F216">
        <v>10.45</v>
      </c>
      <c r="G216">
        <v>10.45</v>
      </c>
      <c r="I216" t="s">
        <v>6935</v>
      </c>
    </row>
    <row r="217" spans="1:9">
      <c r="A217" t="s">
        <v>16304</v>
      </c>
      <c r="B217" t="s">
        <v>65</v>
      </c>
      <c r="C217">
        <v>306</v>
      </c>
      <c r="D217" t="s">
        <v>9133</v>
      </c>
      <c r="E217" t="s">
        <v>32</v>
      </c>
      <c r="F217">
        <v>15.85</v>
      </c>
      <c r="G217">
        <v>15.85</v>
      </c>
      <c r="I217" t="s">
        <v>6935</v>
      </c>
    </row>
    <row r="218" spans="1:9">
      <c r="A218" t="s">
        <v>16305</v>
      </c>
      <c r="B218" t="s">
        <v>65</v>
      </c>
      <c r="C218">
        <v>307</v>
      </c>
      <c r="D218" t="s">
        <v>9134</v>
      </c>
      <c r="E218" t="s">
        <v>32</v>
      </c>
      <c r="F218">
        <v>40.06</v>
      </c>
      <c r="G218">
        <v>40.06</v>
      </c>
      <c r="I218" t="s">
        <v>6935</v>
      </c>
    </row>
    <row r="219" spans="1:9">
      <c r="A219" t="s">
        <v>16306</v>
      </c>
      <c r="B219" t="s">
        <v>65</v>
      </c>
      <c r="C219">
        <v>309</v>
      </c>
      <c r="D219" t="s">
        <v>9135</v>
      </c>
      <c r="E219" t="s">
        <v>32</v>
      </c>
      <c r="F219">
        <v>65.62</v>
      </c>
      <c r="G219">
        <v>65.62</v>
      </c>
      <c r="I219" t="s">
        <v>6935</v>
      </c>
    </row>
    <row r="220" spans="1:9">
      <c r="A220" t="s">
        <v>16307</v>
      </c>
      <c r="B220" t="s">
        <v>65</v>
      </c>
      <c r="C220">
        <v>310</v>
      </c>
      <c r="D220" t="s">
        <v>9136</v>
      </c>
      <c r="E220" t="s">
        <v>32</v>
      </c>
      <c r="F220">
        <v>90.95</v>
      </c>
      <c r="G220">
        <v>90.95</v>
      </c>
      <c r="I220" t="s">
        <v>6935</v>
      </c>
    </row>
    <row r="221" spans="1:9">
      <c r="A221" t="s">
        <v>16308</v>
      </c>
      <c r="B221" t="s">
        <v>65</v>
      </c>
      <c r="C221">
        <v>308</v>
      </c>
      <c r="D221" t="s">
        <v>9137</v>
      </c>
      <c r="E221" t="s">
        <v>32</v>
      </c>
      <c r="F221">
        <v>89.4</v>
      </c>
      <c r="G221">
        <v>89.4</v>
      </c>
      <c r="I221" t="s">
        <v>6935</v>
      </c>
    </row>
    <row r="222" spans="1:9">
      <c r="A222" t="s">
        <v>16309</v>
      </c>
      <c r="B222" t="s">
        <v>65</v>
      </c>
      <c r="C222">
        <v>328</v>
      </c>
      <c r="D222" t="s">
        <v>9138</v>
      </c>
      <c r="E222" t="s">
        <v>32</v>
      </c>
      <c r="F222">
        <v>7.95</v>
      </c>
      <c r="G222">
        <v>7.95</v>
      </c>
      <c r="I222" t="s">
        <v>6935</v>
      </c>
    </row>
    <row r="223" spans="1:9">
      <c r="A223" t="s">
        <v>16310</v>
      </c>
      <c r="B223" t="s">
        <v>65</v>
      </c>
      <c r="C223">
        <v>325</v>
      </c>
      <c r="D223" t="s">
        <v>9139</v>
      </c>
      <c r="E223" t="s">
        <v>32</v>
      </c>
      <c r="F223">
        <v>2.34</v>
      </c>
      <c r="G223">
        <v>2.34</v>
      </c>
      <c r="I223" t="s">
        <v>6935</v>
      </c>
    </row>
    <row r="224" spans="1:9">
      <c r="A224" t="s">
        <v>16311</v>
      </c>
      <c r="B224" t="s">
        <v>65</v>
      </c>
      <c r="C224">
        <v>20326</v>
      </c>
      <c r="D224" t="s">
        <v>9140</v>
      </c>
      <c r="E224" t="s">
        <v>32</v>
      </c>
      <c r="F224">
        <v>4.29</v>
      </c>
      <c r="G224">
        <v>4.29</v>
      </c>
      <c r="I224" t="s">
        <v>6935</v>
      </c>
    </row>
    <row r="225" spans="1:9">
      <c r="A225" t="s">
        <v>16312</v>
      </c>
      <c r="B225" t="s">
        <v>65</v>
      </c>
      <c r="C225">
        <v>329</v>
      </c>
      <c r="D225" t="s">
        <v>9141</v>
      </c>
      <c r="E225" t="s">
        <v>32</v>
      </c>
      <c r="F225">
        <v>6.65</v>
      </c>
      <c r="G225">
        <v>6.65</v>
      </c>
      <c r="I225" t="s">
        <v>6935</v>
      </c>
    </row>
    <row r="226" spans="1:9">
      <c r="A226" t="s">
        <v>16313</v>
      </c>
      <c r="B226" t="s">
        <v>65</v>
      </c>
      <c r="C226">
        <v>39642</v>
      </c>
      <c r="D226" t="s">
        <v>9142</v>
      </c>
      <c r="E226" t="s">
        <v>32</v>
      </c>
      <c r="F226">
        <v>2.94</v>
      </c>
      <c r="G226">
        <v>2.94</v>
      </c>
      <c r="I226" t="s">
        <v>6935</v>
      </c>
    </row>
    <row r="227" spans="1:9">
      <c r="A227" t="s">
        <v>16314</v>
      </c>
      <c r="B227" t="s">
        <v>65</v>
      </c>
      <c r="C227">
        <v>39641</v>
      </c>
      <c r="D227" t="s">
        <v>9143</v>
      </c>
      <c r="E227" t="s">
        <v>32</v>
      </c>
      <c r="F227">
        <v>2.58</v>
      </c>
      <c r="G227">
        <v>2.58</v>
      </c>
      <c r="I227" t="s">
        <v>6935</v>
      </c>
    </row>
    <row r="228" spans="1:9">
      <c r="A228" t="s">
        <v>16315</v>
      </c>
      <c r="B228" t="s">
        <v>65</v>
      </c>
      <c r="C228">
        <v>39643</v>
      </c>
      <c r="D228" t="s">
        <v>9144</v>
      </c>
      <c r="E228" t="s">
        <v>32</v>
      </c>
      <c r="F228">
        <v>3.46</v>
      </c>
      <c r="G228">
        <v>3.46</v>
      </c>
      <c r="I228" t="s">
        <v>6935</v>
      </c>
    </row>
    <row r="229" spans="1:9">
      <c r="A229" t="s">
        <v>16316</v>
      </c>
      <c r="B229" t="s">
        <v>65</v>
      </c>
      <c r="C229">
        <v>39644</v>
      </c>
      <c r="D229" t="s">
        <v>9145</v>
      </c>
      <c r="E229" t="s">
        <v>32</v>
      </c>
      <c r="F229">
        <v>5.36</v>
      </c>
      <c r="G229">
        <v>5.36</v>
      </c>
      <c r="I229" t="s">
        <v>6935</v>
      </c>
    </row>
    <row r="230" spans="1:9">
      <c r="A230" t="s">
        <v>16317</v>
      </c>
      <c r="B230" t="s">
        <v>65</v>
      </c>
      <c r="C230">
        <v>39645</v>
      </c>
      <c r="D230" t="s">
        <v>9146</v>
      </c>
      <c r="E230" t="s">
        <v>32</v>
      </c>
      <c r="F230">
        <v>5.88</v>
      </c>
      <c r="G230">
        <v>5.88</v>
      </c>
      <c r="I230" t="s">
        <v>6935</v>
      </c>
    </row>
    <row r="231" spans="1:9">
      <c r="A231" t="s">
        <v>16318</v>
      </c>
      <c r="B231" t="s">
        <v>65</v>
      </c>
      <c r="C231">
        <v>41610</v>
      </c>
      <c r="D231" t="s">
        <v>9147</v>
      </c>
      <c r="E231" t="s">
        <v>32</v>
      </c>
      <c r="F231">
        <v>889.02</v>
      </c>
      <c r="G231">
        <v>889.02</v>
      </c>
      <c r="I231" t="s">
        <v>6935</v>
      </c>
    </row>
    <row r="232" spans="1:9">
      <c r="A232" t="s">
        <v>16319</v>
      </c>
      <c r="B232" t="s">
        <v>65</v>
      </c>
      <c r="C232">
        <v>41611</v>
      </c>
      <c r="D232" t="s">
        <v>9148</v>
      </c>
      <c r="E232" t="s">
        <v>32</v>
      </c>
      <c r="F232">
        <v>1401.27</v>
      </c>
      <c r="G232">
        <v>1401.27</v>
      </c>
      <c r="I232" t="s">
        <v>6935</v>
      </c>
    </row>
    <row r="233" spans="1:9">
      <c r="A233" t="s">
        <v>16320</v>
      </c>
      <c r="B233" t="s">
        <v>65</v>
      </c>
      <c r="C233">
        <v>41612</v>
      </c>
      <c r="D233" t="s">
        <v>9149</v>
      </c>
      <c r="E233" t="s">
        <v>32</v>
      </c>
      <c r="F233">
        <v>1967.59</v>
      </c>
      <c r="G233">
        <v>1967.59</v>
      </c>
      <c r="I233" t="s">
        <v>6935</v>
      </c>
    </row>
    <row r="234" spans="1:9">
      <c r="A234" t="s">
        <v>16321</v>
      </c>
      <c r="B234" t="s">
        <v>65</v>
      </c>
      <c r="C234">
        <v>41637</v>
      </c>
      <c r="D234" t="s">
        <v>9150</v>
      </c>
      <c r="E234" t="s">
        <v>32</v>
      </c>
      <c r="F234">
        <v>183.93</v>
      </c>
      <c r="G234">
        <v>183.93</v>
      </c>
      <c r="I234" t="s">
        <v>6935</v>
      </c>
    </row>
    <row r="235" spans="1:9">
      <c r="A235" t="s">
        <v>16322</v>
      </c>
      <c r="B235" t="s">
        <v>65</v>
      </c>
      <c r="C235">
        <v>41638</v>
      </c>
      <c r="D235" t="s">
        <v>9151</v>
      </c>
      <c r="E235" t="s">
        <v>32</v>
      </c>
      <c r="F235">
        <v>239.59</v>
      </c>
      <c r="G235">
        <v>239.59</v>
      </c>
      <c r="I235" t="s">
        <v>6935</v>
      </c>
    </row>
    <row r="236" spans="1:9">
      <c r="A236" t="s">
        <v>16323</v>
      </c>
      <c r="B236" t="s">
        <v>65</v>
      </c>
      <c r="C236">
        <v>41639</v>
      </c>
      <c r="D236" t="s">
        <v>9152</v>
      </c>
      <c r="E236" t="s">
        <v>32</v>
      </c>
      <c r="F236">
        <v>579.63</v>
      </c>
      <c r="G236">
        <v>579.63</v>
      </c>
      <c r="I236" t="s">
        <v>6935</v>
      </c>
    </row>
    <row r="237" spans="1:9">
      <c r="A237" t="s">
        <v>16324</v>
      </c>
      <c r="B237" t="s">
        <v>65</v>
      </c>
      <c r="C237">
        <v>11789</v>
      </c>
      <c r="D237" t="s">
        <v>9153</v>
      </c>
      <c r="E237" t="s">
        <v>32</v>
      </c>
      <c r="F237">
        <v>1.61</v>
      </c>
      <c r="G237">
        <v>1.61</v>
      </c>
      <c r="I237" t="s">
        <v>6935</v>
      </c>
    </row>
    <row r="238" spans="1:9">
      <c r="A238" t="s">
        <v>16325</v>
      </c>
      <c r="B238" t="s">
        <v>65</v>
      </c>
      <c r="C238">
        <v>20975</v>
      </c>
      <c r="D238" t="s">
        <v>9154</v>
      </c>
      <c r="E238" t="s">
        <v>32</v>
      </c>
      <c r="F238">
        <v>14.97</v>
      </c>
      <c r="G238">
        <v>14.97</v>
      </c>
      <c r="I238" t="s">
        <v>6935</v>
      </c>
    </row>
    <row r="239" spans="1:9">
      <c r="A239" t="s">
        <v>16326</v>
      </c>
      <c r="B239" t="s">
        <v>65</v>
      </c>
      <c r="C239">
        <v>20976</v>
      </c>
      <c r="D239" t="s">
        <v>9155</v>
      </c>
      <c r="E239" t="s">
        <v>32</v>
      </c>
      <c r="F239">
        <v>22.63</v>
      </c>
      <c r="G239">
        <v>22.63</v>
      </c>
      <c r="I239" t="s">
        <v>6935</v>
      </c>
    </row>
    <row r="240" spans="1:9">
      <c r="A240" t="s">
        <v>16327</v>
      </c>
      <c r="B240" t="s">
        <v>65</v>
      </c>
      <c r="C240">
        <v>6138</v>
      </c>
      <c r="D240" t="s">
        <v>9156</v>
      </c>
      <c r="E240" t="s">
        <v>32</v>
      </c>
      <c r="F240">
        <v>15.41</v>
      </c>
      <c r="G240">
        <v>15.41</v>
      </c>
      <c r="I240" t="s">
        <v>6935</v>
      </c>
    </row>
    <row r="241" spans="1:9">
      <c r="A241" t="s">
        <v>16328</v>
      </c>
      <c r="B241" t="s">
        <v>65</v>
      </c>
      <c r="C241">
        <v>40340</v>
      </c>
      <c r="D241" t="s">
        <v>9157</v>
      </c>
      <c r="E241" t="s">
        <v>32</v>
      </c>
      <c r="F241">
        <v>22.07</v>
      </c>
      <c r="G241">
        <v>22.07</v>
      </c>
      <c r="I241" t="s">
        <v>6935</v>
      </c>
    </row>
    <row r="242" spans="1:9">
      <c r="A242" t="s">
        <v>16329</v>
      </c>
      <c r="B242" t="s">
        <v>65</v>
      </c>
      <c r="C242">
        <v>40341</v>
      </c>
      <c r="D242" t="s">
        <v>9158</v>
      </c>
      <c r="E242" t="s">
        <v>32</v>
      </c>
      <c r="F242">
        <v>26.34</v>
      </c>
      <c r="G242">
        <v>26.34</v>
      </c>
      <c r="I242" t="s">
        <v>6935</v>
      </c>
    </row>
    <row r="243" spans="1:9">
      <c r="A243" t="s">
        <v>16330</v>
      </c>
      <c r="B243" t="s">
        <v>65</v>
      </c>
      <c r="C243">
        <v>40342</v>
      </c>
      <c r="D243" t="s">
        <v>9159</v>
      </c>
      <c r="E243" t="s">
        <v>32</v>
      </c>
      <c r="F243">
        <v>31.41</v>
      </c>
      <c r="G243">
        <v>31.41</v>
      </c>
      <c r="I243" t="s">
        <v>6935</v>
      </c>
    </row>
    <row r="244" spans="1:9">
      <c r="A244" t="s">
        <v>16331</v>
      </c>
      <c r="B244" t="s">
        <v>65</v>
      </c>
      <c r="C244">
        <v>40343</v>
      </c>
      <c r="D244" t="s">
        <v>9160</v>
      </c>
      <c r="E244" t="s">
        <v>32</v>
      </c>
      <c r="F244">
        <v>37.26</v>
      </c>
      <c r="G244">
        <v>37.26</v>
      </c>
      <c r="I244" t="s">
        <v>6935</v>
      </c>
    </row>
    <row r="245" spans="1:9">
      <c r="A245" t="s">
        <v>16332</v>
      </c>
      <c r="B245" t="s">
        <v>65</v>
      </c>
      <c r="C245">
        <v>40344</v>
      </c>
      <c r="D245" t="s">
        <v>9161</v>
      </c>
      <c r="E245" t="s">
        <v>32</v>
      </c>
      <c r="F245">
        <v>50.79</v>
      </c>
      <c r="G245">
        <v>50.79</v>
      </c>
      <c r="I245" t="s">
        <v>6935</v>
      </c>
    </row>
    <row r="246" spans="1:9">
      <c r="A246" t="s">
        <v>16333</v>
      </c>
      <c r="B246" t="s">
        <v>65</v>
      </c>
      <c r="C246">
        <v>40345</v>
      </c>
      <c r="D246" t="s">
        <v>9162</v>
      </c>
      <c r="E246" t="s">
        <v>32</v>
      </c>
      <c r="F246">
        <v>62.58</v>
      </c>
      <c r="G246">
        <v>62.58</v>
      </c>
      <c r="I246" t="s">
        <v>6935</v>
      </c>
    </row>
    <row r="247" spans="1:9">
      <c r="A247" t="s">
        <v>16334</v>
      </c>
      <c r="B247" t="s">
        <v>65</v>
      </c>
      <c r="C247">
        <v>40346</v>
      </c>
      <c r="D247" t="s">
        <v>9163</v>
      </c>
      <c r="E247" t="s">
        <v>32</v>
      </c>
      <c r="F247">
        <v>72.599999999999994</v>
      </c>
      <c r="G247">
        <v>72.599999999999994</v>
      </c>
      <c r="I247" t="s">
        <v>6935</v>
      </c>
    </row>
    <row r="248" spans="1:9">
      <c r="A248" t="s">
        <v>16335</v>
      </c>
      <c r="B248" t="s">
        <v>65</v>
      </c>
      <c r="C248">
        <v>40347</v>
      </c>
      <c r="D248" t="s">
        <v>9164</v>
      </c>
      <c r="E248" t="s">
        <v>32</v>
      </c>
      <c r="F248">
        <v>91.21</v>
      </c>
      <c r="G248">
        <v>91.21</v>
      </c>
      <c r="I248" t="s">
        <v>6935</v>
      </c>
    </row>
    <row r="249" spans="1:9">
      <c r="A249" t="s">
        <v>16336</v>
      </c>
      <c r="B249" t="s">
        <v>65</v>
      </c>
      <c r="C249">
        <v>43424</v>
      </c>
      <c r="D249" t="s">
        <v>9165</v>
      </c>
      <c r="E249" t="s">
        <v>32</v>
      </c>
      <c r="F249">
        <v>744.85</v>
      </c>
      <c r="G249">
        <v>744.85</v>
      </c>
      <c r="I249" t="s">
        <v>6935</v>
      </c>
    </row>
    <row r="250" spans="1:9">
      <c r="A250" t="s">
        <v>16337</v>
      </c>
      <c r="B250" t="s">
        <v>65</v>
      </c>
      <c r="C250">
        <v>43426</v>
      </c>
      <c r="D250" t="s">
        <v>9166</v>
      </c>
      <c r="E250" t="s">
        <v>32</v>
      </c>
      <c r="F250">
        <v>2569</v>
      </c>
      <c r="G250">
        <v>2569</v>
      </c>
      <c r="I250" t="s">
        <v>6935</v>
      </c>
    </row>
    <row r="251" spans="1:9">
      <c r="A251" t="s">
        <v>16338</v>
      </c>
      <c r="B251" t="s">
        <v>65</v>
      </c>
      <c r="C251">
        <v>12565</v>
      </c>
      <c r="D251" t="s">
        <v>9167</v>
      </c>
      <c r="E251" t="s">
        <v>32</v>
      </c>
      <c r="F251">
        <v>900.91</v>
      </c>
      <c r="G251">
        <v>900.91</v>
      </c>
      <c r="I251" t="s">
        <v>6935</v>
      </c>
    </row>
    <row r="252" spans="1:9">
      <c r="A252" t="s">
        <v>16339</v>
      </c>
      <c r="B252" t="s">
        <v>65</v>
      </c>
      <c r="C252">
        <v>12567</v>
      </c>
      <c r="D252" t="s">
        <v>9168</v>
      </c>
      <c r="E252" t="s">
        <v>32</v>
      </c>
      <c r="F252">
        <v>1210.08</v>
      </c>
      <c r="G252">
        <v>1210.08</v>
      </c>
      <c r="I252" t="s">
        <v>6935</v>
      </c>
    </row>
    <row r="253" spans="1:9">
      <c r="A253" t="s">
        <v>16340</v>
      </c>
      <c r="B253" t="s">
        <v>65</v>
      </c>
      <c r="C253">
        <v>12568</v>
      </c>
      <c r="D253" t="s">
        <v>9169</v>
      </c>
      <c r="E253" t="s">
        <v>32</v>
      </c>
      <c r="F253">
        <v>1694.11</v>
      </c>
      <c r="G253">
        <v>1694.11</v>
      </c>
      <c r="I253" t="s">
        <v>6935</v>
      </c>
    </row>
    <row r="254" spans="1:9">
      <c r="A254" t="s">
        <v>16341</v>
      </c>
      <c r="B254" t="s">
        <v>65</v>
      </c>
      <c r="C254">
        <v>43441</v>
      </c>
      <c r="D254" t="s">
        <v>9170</v>
      </c>
      <c r="E254" t="s">
        <v>32</v>
      </c>
      <c r="F254">
        <v>217.81</v>
      </c>
      <c r="G254">
        <v>217.81</v>
      </c>
      <c r="I254" t="s">
        <v>6935</v>
      </c>
    </row>
    <row r="255" spans="1:9">
      <c r="A255" t="s">
        <v>16342</v>
      </c>
      <c r="B255" t="s">
        <v>65</v>
      </c>
      <c r="C255">
        <v>43423</v>
      </c>
      <c r="D255" t="s">
        <v>9171</v>
      </c>
      <c r="E255" t="s">
        <v>32</v>
      </c>
      <c r="F255">
        <v>101.64</v>
      </c>
      <c r="G255">
        <v>101.64</v>
      </c>
      <c r="I255" t="s">
        <v>6935</v>
      </c>
    </row>
    <row r="256" spans="1:9">
      <c r="A256" t="s">
        <v>16343</v>
      </c>
      <c r="B256" t="s">
        <v>65</v>
      </c>
      <c r="C256">
        <v>12532</v>
      </c>
      <c r="D256" t="s">
        <v>9172</v>
      </c>
      <c r="E256" t="s">
        <v>32</v>
      </c>
      <c r="F256">
        <v>156.76</v>
      </c>
      <c r="G256">
        <v>156.76</v>
      </c>
      <c r="I256" t="s">
        <v>6935</v>
      </c>
    </row>
    <row r="257" spans="1:9">
      <c r="A257" t="s">
        <v>16344</v>
      </c>
      <c r="B257" t="s">
        <v>65</v>
      </c>
      <c r="C257">
        <v>43444</v>
      </c>
      <c r="D257" t="s">
        <v>9173</v>
      </c>
      <c r="E257" t="s">
        <v>32</v>
      </c>
      <c r="F257">
        <v>526.38</v>
      </c>
      <c r="G257">
        <v>526.38</v>
      </c>
      <c r="I257" t="s">
        <v>6935</v>
      </c>
    </row>
    <row r="258" spans="1:9">
      <c r="A258" t="s">
        <v>16345</v>
      </c>
      <c r="B258" t="s">
        <v>65</v>
      </c>
      <c r="C258">
        <v>12551</v>
      </c>
      <c r="D258" t="s">
        <v>9174</v>
      </c>
      <c r="E258" t="s">
        <v>32</v>
      </c>
      <c r="F258">
        <v>375.56</v>
      </c>
      <c r="G258">
        <v>375.56</v>
      </c>
      <c r="I258" t="s">
        <v>6935</v>
      </c>
    </row>
    <row r="259" spans="1:9">
      <c r="A259" t="s">
        <v>16346</v>
      </c>
      <c r="B259" t="s">
        <v>65</v>
      </c>
      <c r="C259">
        <v>43442</v>
      </c>
      <c r="D259" t="s">
        <v>9175</v>
      </c>
      <c r="E259" t="s">
        <v>32</v>
      </c>
      <c r="F259">
        <v>290.42</v>
      </c>
      <c r="G259">
        <v>290.42</v>
      </c>
      <c r="I259" t="s">
        <v>6935</v>
      </c>
    </row>
    <row r="260" spans="1:9">
      <c r="A260" t="s">
        <v>16347</v>
      </c>
      <c r="B260" t="s">
        <v>65</v>
      </c>
      <c r="C260">
        <v>43443</v>
      </c>
      <c r="D260" t="s">
        <v>9176</v>
      </c>
      <c r="E260" t="s">
        <v>32</v>
      </c>
      <c r="F260">
        <v>381.17</v>
      </c>
      <c r="G260">
        <v>381.17</v>
      </c>
      <c r="I260" t="s">
        <v>6935</v>
      </c>
    </row>
    <row r="261" spans="1:9">
      <c r="A261" t="s">
        <v>16348</v>
      </c>
      <c r="B261" t="s">
        <v>65</v>
      </c>
      <c r="C261">
        <v>12544</v>
      </c>
      <c r="D261" t="s">
        <v>9177</v>
      </c>
      <c r="E261" t="s">
        <v>32</v>
      </c>
      <c r="F261">
        <v>205.71</v>
      </c>
      <c r="G261">
        <v>205.71</v>
      </c>
      <c r="I261" t="s">
        <v>6935</v>
      </c>
    </row>
    <row r="262" spans="1:9">
      <c r="A262" t="s">
        <v>16349</v>
      </c>
      <c r="B262" t="s">
        <v>65</v>
      </c>
      <c r="C262">
        <v>12547</v>
      </c>
      <c r="D262" t="s">
        <v>9178</v>
      </c>
      <c r="E262" t="s">
        <v>32</v>
      </c>
      <c r="F262">
        <v>276.67</v>
      </c>
      <c r="G262">
        <v>276.67</v>
      </c>
      <c r="I262" t="s">
        <v>6935</v>
      </c>
    </row>
    <row r="263" spans="1:9">
      <c r="A263" t="s">
        <v>16350</v>
      </c>
      <c r="B263" t="s">
        <v>65</v>
      </c>
      <c r="C263">
        <v>43445</v>
      </c>
      <c r="D263" t="s">
        <v>9179</v>
      </c>
      <c r="E263" t="s">
        <v>32</v>
      </c>
      <c r="F263">
        <v>726.05</v>
      </c>
      <c r="G263">
        <v>726.05</v>
      </c>
      <c r="I263" t="s">
        <v>6935</v>
      </c>
    </row>
    <row r="264" spans="1:9">
      <c r="A264" t="s">
        <v>16351</v>
      </c>
      <c r="B264" t="s">
        <v>65</v>
      </c>
      <c r="C264">
        <v>12563</v>
      </c>
      <c r="D264" t="s">
        <v>9180</v>
      </c>
      <c r="E264" t="s">
        <v>32</v>
      </c>
      <c r="F264">
        <v>519.46</v>
      </c>
      <c r="G264">
        <v>519.46</v>
      </c>
      <c r="I264" t="s">
        <v>6935</v>
      </c>
    </row>
    <row r="265" spans="1:9">
      <c r="A265" t="s">
        <v>16352</v>
      </c>
      <c r="B265" t="s">
        <v>65</v>
      </c>
      <c r="C265">
        <v>43425</v>
      </c>
      <c r="D265" t="s">
        <v>9181</v>
      </c>
      <c r="E265" t="s">
        <v>32</v>
      </c>
      <c r="F265">
        <v>326.72000000000003</v>
      </c>
      <c r="G265">
        <v>326.72000000000003</v>
      </c>
      <c r="I265" t="s">
        <v>6935</v>
      </c>
    </row>
    <row r="266" spans="1:9">
      <c r="A266" t="s">
        <v>16353</v>
      </c>
      <c r="B266" t="s">
        <v>65</v>
      </c>
      <c r="C266">
        <v>43446</v>
      </c>
      <c r="D266" t="s">
        <v>9182</v>
      </c>
      <c r="E266" t="s">
        <v>32</v>
      </c>
      <c r="F266">
        <v>689.74</v>
      </c>
      <c r="G266">
        <v>689.74</v>
      </c>
      <c r="I266" t="s">
        <v>6935</v>
      </c>
    </row>
    <row r="267" spans="1:9">
      <c r="A267" t="s">
        <v>16354</v>
      </c>
      <c r="B267" t="s">
        <v>65</v>
      </c>
      <c r="C267">
        <v>43447</v>
      </c>
      <c r="D267" t="s">
        <v>9183</v>
      </c>
      <c r="E267" t="s">
        <v>32</v>
      </c>
      <c r="F267">
        <v>847.05</v>
      </c>
      <c r="G267">
        <v>847.05</v>
      </c>
      <c r="I267" t="s">
        <v>6935</v>
      </c>
    </row>
    <row r="268" spans="1:9">
      <c r="A268" t="s">
        <v>16355</v>
      </c>
      <c r="B268" t="s">
        <v>65</v>
      </c>
      <c r="C268">
        <v>43448</v>
      </c>
      <c r="D268" t="s">
        <v>9184</v>
      </c>
      <c r="E268" t="s">
        <v>32</v>
      </c>
      <c r="F268">
        <v>1185.8800000000001</v>
      </c>
      <c r="G268">
        <v>1185.8800000000001</v>
      </c>
      <c r="I268" t="s">
        <v>6935</v>
      </c>
    </row>
    <row r="269" spans="1:9">
      <c r="A269" t="s">
        <v>16356</v>
      </c>
      <c r="B269" t="s">
        <v>65</v>
      </c>
      <c r="C269">
        <v>13761</v>
      </c>
      <c r="D269" t="s">
        <v>9185</v>
      </c>
      <c r="E269" t="s">
        <v>32</v>
      </c>
      <c r="F269">
        <v>5587</v>
      </c>
      <c r="G269">
        <v>5587</v>
      </c>
      <c r="I269" t="s">
        <v>6935</v>
      </c>
    </row>
    <row r="270" spans="1:9">
      <c r="A270" t="s">
        <v>16357</v>
      </c>
      <c r="B270" t="s">
        <v>65</v>
      </c>
      <c r="C270">
        <v>4814</v>
      </c>
      <c r="D270" t="s">
        <v>9186</v>
      </c>
      <c r="E270" t="s">
        <v>32</v>
      </c>
      <c r="F270">
        <v>43.11</v>
      </c>
      <c r="G270">
        <v>43.11</v>
      </c>
      <c r="I270" t="s">
        <v>6935</v>
      </c>
    </row>
    <row r="271" spans="1:9">
      <c r="A271" t="s">
        <v>16358</v>
      </c>
      <c r="B271" t="s">
        <v>65</v>
      </c>
      <c r="C271">
        <v>44473</v>
      </c>
      <c r="D271" t="s">
        <v>31834</v>
      </c>
      <c r="E271" t="s">
        <v>32</v>
      </c>
    </row>
    <row r="272" spans="1:9">
      <c r="A272" t="s">
        <v>16359</v>
      </c>
      <c r="B272" t="s">
        <v>65</v>
      </c>
      <c r="C272">
        <v>6122</v>
      </c>
      <c r="D272" t="s">
        <v>9187</v>
      </c>
      <c r="E272" t="s">
        <v>62</v>
      </c>
      <c r="F272">
        <v>30.78</v>
      </c>
      <c r="G272">
        <v>34.36</v>
      </c>
      <c r="I272" t="s">
        <v>6935</v>
      </c>
    </row>
    <row r="273" spans="1:9">
      <c r="A273" t="s">
        <v>16360</v>
      </c>
      <c r="B273" t="s">
        <v>65</v>
      </c>
      <c r="C273">
        <v>40810</v>
      </c>
      <c r="D273" t="s">
        <v>9188</v>
      </c>
      <c r="E273" t="s">
        <v>6706</v>
      </c>
      <c r="F273">
        <v>5409.52</v>
      </c>
      <c r="G273">
        <v>6040.51</v>
      </c>
      <c r="I273" t="s">
        <v>6935</v>
      </c>
    </row>
    <row r="274" spans="1:9">
      <c r="A274" t="s">
        <v>16361</v>
      </c>
      <c r="B274" t="s">
        <v>65</v>
      </c>
      <c r="C274">
        <v>21100</v>
      </c>
      <c r="D274" t="s">
        <v>9189</v>
      </c>
      <c r="E274" t="s">
        <v>32</v>
      </c>
    </row>
    <row r="275" spans="1:9">
      <c r="A275" t="s">
        <v>16362</v>
      </c>
      <c r="B275" t="s">
        <v>65</v>
      </c>
      <c r="C275">
        <v>11811</v>
      </c>
      <c r="D275" t="s">
        <v>9190</v>
      </c>
      <c r="E275" t="s">
        <v>32</v>
      </c>
    </row>
    <row r="276" spans="1:9">
      <c r="A276" t="s">
        <v>16363</v>
      </c>
      <c r="B276" t="s">
        <v>65</v>
      </c>
      <c r="C276">
        <v>11816</v>
      </c>
      <c r="D276" t="s">
        <v>9191</v>
      </c>
      <c r="E276" t="s">
        <v>32</v>
      </c>
    </row>
    <row r="277" spans="1:9">
      <c r="A277" t="s">
        <v>16364</v>
      </c>
      <c r="B277" t="s">
        <v>65</v>
      </c>
      <c r="C277">
        <v>11814</v>
      </c>
      <c r="D277" t="s">
        <v>9192</v>
      </c>
      <c r="E277" t="s">
        <v>32</v>
      </c>
    </row>
    <row r="278" spans="1:9">
      <c r="A278" t="s">
        <v>16365</v>
      </c>
      <c r="B278" t="s">
        <v>65</v>
      </c>
      <c r="C278">
        <v>14186</v>
      </c>
      <c r="D278" t="s">
        <v>9193</v>
      </c>
      <c r="E278" t="s">
        <v>32</v>
      </c>
    </row>
    <row r="279" spans="1:9">
      <c r="A279" t="s">
        <v>16366</v>
      </c>
      <c r="B279" t="s">
        <v>65</v>
      </c>
      <c r="C279">
        <v>14185</v>
      </c>
      <c r="D279" t="s">
        <v>9194</v>
      </c>
      <c r="E279" t="s">
        <v>32</v>
      </c>
    </row>
    <row r="280" spans="1:9">
      <c r="A280" t="s">
        <v>16367</v>
      </c>
      <c r="B280" t="s">
        <v>65</v>
      </c>
      <c r="C280">
        <v>44498</v>
      </c>
      <c r="D280" t="s">
        <v>31835</v>
      </c>
      <c r="E280" t="s">
        <v>32</v>
      </c>
    </row>
    <row r="281" spans="1:9">
      <c r="A281" t="s">
        <v>16368</v>
      </c>
      <c r="B281" t="s">
        <v>65</v>
      </c>
      <c r="C281">
        <v>34469</v>
      </c>
      <c r="D281" t="s">
        <v>9195</v>
      </c>
      <c r="E281" t="s">
        <v>32</v>
      </c>
    </row>
    <row r="282" spans="1:9">
      <c r="A282" t="s">
        <v>16369</v>
      </c>
      <c r="B282" t="s">
        <v>65</v>
      </c>
      <c r="C282">
        <v>34476</v>
      </c>
      <c r="D282" t="s">
        <v>9196</v>
      </c>
      <c r="E282" t="s">
        <v>32</v>
      </c>
    </row>
    <row r="283" spans="1:9">
      <c r="A283" t="s">
        <v>16370</v>
      </c>
      <c r="B283" t="s">
        <v>65</v>
      </c>
      <c r="C283">
        <v>34477</v>
      </c>
      <c r="D283" t="s">
        <v>9197</v>
      </c>
      <c r="E283" t="s">
        <v>32</v>
      </c>
    </row>
    <row r="284" spans="1:9">
      <c r="A284" t="s">
        <v>16371</v>
      </c>
      <c r="B284" t="s">
        <v>65</v>
      </c>
      <c r="C284">
        <v>34482</v>
      </c>
      <c r="D284" t="s">
        <v>9198</v>
      </c>
      <c r="E284" t="s">
        <v>32</v>
      </c>
    </row>
    <row r="285" spans="1:9">
      <c r="A285" t="s">
        <v>16372</v>
      </c>
      <c r="B285" t="s">
        <v>65</v>
      </c>
      <c r="C285">
        <v>34472</v>
      </c>
      <c r="D285" t="s">
        <v>9199</v>
      </c>
      <c r="E285" t="s">
        <v>32</v>
      </c>
    </row>
    <row r="286" spans="1:9">
      <c r="A286" t="s">
        <v>16373</v>
      </c>
      <c r="B286" t="s">
        <v>65</v>
      </c>
      <c r="C286">
        <v>42425</v>
      </c>
      <c r="D286" t="s">
        <v>9200</v>
      </c>
      <c r="E286" t="s">
        <v>32</v>
      </c>
      <c r="F286">
        <v>2936.95</v>
      </c>
      <c r="G286">
        <v>2936.95</v>
      </c>
      <c r="I286" t="s">
        <v>6935</v>
      </c>
    </row>
    <row r="287" spans="1:9">
      <c r="A287" t="s">
        <v>16374</v>
      </c>
      <c r="B287" t="s">
        <v>65</v>
      </c>
      <c r="C287">
        <v>42422</v>
      </c>
      <c r="D287" t="s">
        <v>9201</v>
      </c>
      <c r="E287" t="s">
        <v>32</v>
      </c>
      <c r="F287">
        <v>4360</v>
      </c>
      <c r="G287">
        <v>4360</v>
      </c>
      <c r="I287" t="s">
        <v>8951</v>
      </c>
    </row>
    <row r="288" spans="1:9">
      <c r="A288" t="s">
        <v>16375</v>
      </c>
      <c r="B288" t="s">
        <v>65</v>
      </c>
      <c r="C288">
        <v>43184</v>
      </c>
      <c r="D288" t="s">
        <v>9202</v>
      </c>
      <c r="E288" t="s">
        <v>32</v>
      </c>
      <c r="F288">
        <v>6025.94</v>
      </c>
      <c r="G288">
        <v>6025.94</v>
      </c>
      <c r="I288" t="s">
        <v>6935</v>
      </c>
    </row>
    <row r="289" spans="1:9">
      <c r="A289" t="s">
        <v>16376</v>
      </c>
      <c r="B289" t="s">
        <v>65</v>
      </c>
      <c r="C289">
        <v>42424</v>
      </c>
      <c r="D289" t="s">
        <v>9203</v>
      </c>
      <c r="E289" t="s">
        <v>32</v>
      </c>
      <c r="F289">
        <v>2622.95</v>
      </c>
      <c r="G289">
        <v>2622.95</v>
      </c>
      <c r="I289" t="s">
        <v>6935</v>
      </c>
    </row>
    <row r="290" spans="1:9">
      <c r="A290" t="s">
        <v>16377</v>
      </c>
      <c r="B290" t="s">
        <v>65</v>
      </c>
      <c r="C290">
        <v>42416</v>
      </c>
      <c r="D290" t="s">
        <v>9204</v>
      </c>
      <c r="E290" t="s">
        <v>32</v>
      </c>
      <c r="F290">
        <v>11307.24</v>
      </c>
      <c r="G290">
        <v>11307.24</v>
      </c>
      <c r="I290" t="s">
        <v>6935</v>
      </c>
    </row>
    <row r="291" spans="1:9">
      <c r="A291" t="s">
        <v>16378</v>
      </c>
      <c r="B291" t="s">
        <v>65</v>
      </c>
      <c r="C291">
        <v>42417</v>
      </c>
      <c r="D291" t="s">
        <v>9205</v>
      </c>
      <c r="E291" t="s">
        <v>32</v>
      </c>
      <c r="F291">
        <v>12676.34</v>
      </c>
      <c r="G291">
        <v>12676.34</v>
      </c>
      <c r="I291" t="s">
        <v>6935</v>
      </c>
    </row>
    <row r="292" spans="1:9">
      <c r="A292" t="s">
        <v>16379</v>
      </c>
      <c r="B292" t="s">
        <v>65</v>
      </c>
      <c r="C292">
        <v>42419</v>
      </c>
      <c r="D292" t="s">
        <v>9206</v>
      </c>
      <c r="E292" t="s">
        <v>32</v>
      </c>
      <c r="F292">
        <v>14321.58</v>
      </c>
      <c r="G292">
        <v>14321.58</v>
      </c>
      <c r="I292" t="s">
        <v>6935</v>
      </c>
    </row>
    <row r="293" spans="1:9">
      <c r="A293" t="s">
        <v>16380</v>
      </c>
      <c r="B293" t="s">
        <v>65</v>
      </c>
      <c r="C293">
        <v>42420</v>
      </c>
      <c r="D293" t="s">
        <v>9207</v>
      </c>
      <c r="E293" t="s">
        <v>32</v>
      </c>
      <c r="F293">
        <v>19683.95</v>
      </c>
      <c r="G293">
        <v>19683.95</v>
      </c>
      <c r="I293" t="s">
        <v>6935</v>
      </c>
    </row>
    <row r="294" spans="1:9">
      <c r="A294" t="s">
        <v>16381</v>
      </c>
      <c r="B294" t="s">
        <v>65</v>
      </c>
      <c r="C294">
        <v>42421</v>
      </c>
      <c r="D294" t="s">
        <v>9208</v>
      </c>
      <c r="E294" t="s">
        <v>32</v>
      </c>
      <c r="F294">
        <v>23881.69</v>
      </c>
      <c r="G294">
        <v>23881.69</v>
      </c>
      <c r="I294" t="s">
        <v>6935</v>
      </c>
    </row>
    <row r="295" spans="1:9">
      <c r="A295" t="s">
        <v>16382</v>
      </c>
      <c r="B295" t="s">
        <v>65</v>
      </c>
      <c r="C295">
        <v>39556</v>
      </c>
      <c r="D295" t="s">
        <v>9209</v>
      </c>
      <c r="E295" t="s">
        <v>32</v>
      </c>
      <c r="F295">
        <v>8293.58</v>
      </c>
      <c r="G295">
        <v>8293.58</v>
      </c>
      <c r="I295" t="s">
        <v>6935</v>
      </c>
    </row>
    <row r="296" spans="1:9">
      <c r="A296" t="s">
        <v>16383</v>
      </c>
      <c r="B296" t="s">
        <v>65</v>
      </c>
      <c r="C296">
        <v>39557</v>
      </c>
      <c r="D296" t="s">
        <v>9210</v>
      </c>
      <c r="E296" t="s">
        <v>32</v>
      </c>
      <c r="F296">
        <v>8930.3700000000008</v>
      </c>
      <c r="G296">
        <v>8930.3700000000008</v>
      </c>
      <c r="I296" t="s">
        <v>6935</v>
      </c>
    </row>
    <row r="297" spans="1:9">
      <c r="A297" t="s">
        <v>16384</v>
      </c>
      <c r="B297" t="s">
        <v>65</v>
      </c>
      <c r="C297">
        <v>39559</v>
      </c>
      <c r="D297" t="s">
        <v>9211</v>
      </c>
      <c r="E297" t="s">
        <v>32</v>
      </c>
      <c r="F297">
        <v>13197.37</v>
      </c>
      <c r="G297">
        <v>13197.37</v>
      </c>
      <c r="I297" t="s">
        <v>6935</v>
      </c>
    </row>
    <row r="298" spans="1:9">
      <c r="A298" t="s">
        <v>16385</v>
      </c>
      <c r="B298" t="s">
        <v>65</v>
      </c>
      <c r="C298">
        <v>39560</v>
      </c>
      <c r="D298" t="s">
        <v>9212</v>
      </c>
      <c r="E298" t="s">
        <v>32</v>
      </c>
      <c r="F298">
        <v>15268.07</v>
      </c>
      <c r="G298">
        <v>15268.07</v>
      </c>
      <c r="I298" t="s">
        <v>6935</v>
      </c>
    </row>
    <row r="299" spans="1:9">
      <c r="A299" t="s">
        <v>16386</v>
      </c>
      <c r="B299" t="s">
        <v>65</v>
      </c>
      <c r="C299">
        <v>39561</v>
      </c>
      <c r="D299" t="s">
        <v>9213</v>
      </c>
      <c r="E299" t="s">
        <v>32</v>
      </c>
      <c r="F299">
        <v>15972.35</v>
      </c>
      <c r="G299">
        <v>15972.35</v>
      </c>
      <c r="I299" t="s">
        <v>6935</v>
      </c>
    </row>
    <row r="300" spans="1:9">
      <c r="A300" t="s">
        <v>16387</v>
      </c>
      <c r="B300" t="s">
        <v>65</v>
      </c>
      <c r="C300">
        <v>43195</v>
      </c>
      <c r="D300" t="s">
        <v>9214</v>
      </c>
      <c r="E300" t="s">
        <v>32</v>
      </c>
      <c r="F300">
        <v>6931</v>
      </c>
      <c r="G300">
        <v>6931</v>
      </c>
      <c r="I300" t="s">
        <v>6935</v>
      </c>
    </row>
    <row r="301" spans="1:9">
      <c r="A301" t="s">
        <v>16388</v>
      </c>
      <c r="B301" t="s">
        <v>65</v>
      </c>
      <c r="C301">
        <v>43196</v>
      </c>
      <c r="D301" t="s">
        <v>9215</v>
      </c>
      <c r="E301" t="s">
        <v>32</v>
      </c>
      <c r="F301">
        <v>8589.98</v>
      </c>
      <c r="G301">
        <v>8589.98</v>
      </c>
      <c r="I301" t="s">
        <v>6935</v>
      </c>
    </row>
    <row r="302" spans="1:9">
      <c r="A302" t="s">
        <v>16389</v>
      </c>
      <c r="B302" t="s">
        <v>65</v>
      </c>
      <c r="C302">
        <v>43198</v>
      </c>
      <c r="D302" t="s">
        <v>9216</v>
      </c>
      <c r="E302" t="s">
        <v>32</v>
      </c>
      <c r="F302">
        <v>12764.5</v>
      </c>
      <c r="G302">
        <v>12764.5</v>
      </c>
      <c r="I302" t="s">
        <v>6935</v>
      </c>
    </row>
    <row r="303" spans="1:9">
      <c r="A303" t="s">
        <v>16390</v>
      </c>
      <c r="B303" t="s">
        <v>65</v>
      </c>
      <c r="C303">
        <v>43199</v>
      </c>
      <c r="D303" t="s">
        <v>9217</v>
      </c>
      <c r="E303" t="s">
        <v>32</v>
      </c>
      <c r="F303">
        <v>13232.24</v>
      </c>
      <c r="G303">
        <v>13232.24</v>
      </c>
      <c r="I303" t="s">
        <v>6935</v>
      </c>
    </row>
    <row r="304" spans="1:9">
      <c r="A304" t="s">
        <v>16391</v>
      </c>
      <c r="B304" t="s">
        <v>65</v>
      </c>
      <c r="C304">
        <v>43200</v>
      </c>
      <c r="D304" t="s">
        <v>9218</v>
      </c>
      <c r="E304" t="s">
        <v>32</v>
      </c>
      <c r="F304">
        <v>15184.95</v>
      </c>
      <c r="G304">
        <v>15184.95</v>
      </c>
      <c r="I304" t="s">
        <v>6935</v>
      </c>
    </row>
    <row r="305" spans="1:9">
      <c r="A305" t="s">
        <v>16392</v>
      </c>
      <c r="B305" t="s">
        <v>65</v>
      </c>
      <c r="C305">
        <v>43190</v>
      </c>
      <c r="D305" t="s">
        <v>9219</v>
      </c>
      <c r="E305" t="s">
        <v>32</v>
      </c>
      <c r="F305">
        <v>2357.09</v>
      </c>
      <c r="G305">
        <v>2357.09</v>
      </c>
      <c r="I305" t="s">
        <v>6935</v>
      </c>
    </row>
    <row r="306" spans="1:9">
      <c r="A306" t="s">
        <v>16393</v>
      </c>
      <c r="B306" t="s">
        <v>65</v>
      </c>
      <c r="C306">
        <v>39555</v>
      </c>
      <c r="D306" t="s">
        <v>9220</v>
      </c>
      <c r="E306" t="s">
        <v>32</v>
      </c>
      <c r="F306">
        <v>2549.77</v>
      </c>
      <c r="G306">
        <v>2549.77</v>
      </c>
      <c r="I306" t="s">
        <v>6935</v>
      </c>
    </row>
    <row r="307" spans="1:9">
      <c r="A307" t="s">
        <v>16394</v>
      </c>
      <c r="B307" t="s">
        <v>65</v>
      </c>
      <c r="C307">
        <v>43191</v>
      </c>
      <c r="D307" t="s">
        <v>9221</v>
      </c>
      <c r="E307" t="s">
        <v>32</v>
      </c>
      <c r="F307">
        <v>3391.54</v>
      </c>
      <c r="G307">
        <v>3391.54</v>
      </c>
      <c r="I307" t="s">
        <v>6935</v>
      </c>
    </row>
    <row r="308" spans="1:9">
      <c r="A308" t="s">
        <v>16395</v>
      </c>
      <c r="B308" t="s">
        <v>65</v>
      </c>
      <c r="C308">
        <v>39548</v>
      </c>
      <c r="D308" t="s">
        <v>9222</v>
      </c>
      <c r="E308" t="s">
        <v>32</v>
      </c>
      <c r="F308">
        <v>3782.1</v>
      </c>
      <c r="G308">
        <v>3782.1</v>
      </c>
      <c r="I308" t="s">
        <v>6935</v>
      </c>
    </row>
    <row r="309" spans="1:9">
      <c r="A309" t="s">
        <v>16396</v>
      </c>
      <c r="B309" t="s">
        <v>65</v>
      </c>
      <c r="C309">
        <v>43192</v>
      </c>
      <c r="D309" t="s">
        <v>9223</v>
      </c>
      <c r="E309" t="s">
        <v>32</v>
      </c>
      <c r="F309">
        <v>4442.62</v>
      </c>
      <c r="G309">
        <v>4442.62</v>
      </c>
      <c r="I309" t="s">
        <v>6935</v>
      </c>
    </row>
    <row r="310" spans="1:9">
      <c r="A310" t="s">
        <v>16397</v>
      </c>
      <c r="B310" t="s">
        <v>65</v>
      </c>
      <c r="C310">
        <v>39554</v>
      </c>
      <c r="D310" t="s">
        <v>9224</v>
      </c>
      <c r="E310" t="s">
        <v>32</v>
      </c>
      <c r="F310">
        <v>5001.26</v>
      </c>
      <c r="G310">
        <v>5001.26</v>
      </c>
      <c r="I310" t="s">
        <v>6935</v>
      </c>
    </row>
    <row r="311" spans="1:9">
      <c r="A311" t="s">
        <v>16398</v>
      </c>
      <c r="B311" t="s">
        <v>65</v>
      </c>
      <c r="C311">
        <v>43194</v>
      </c>
      <c r="D311" t="s">
        <v>9225</v>
      </c>
      <c r="E311" t="s">
        <v>32</v>
      </c>
      <c r="F311">
        <v>2019.25</v>
      </c>
      <c r="G311">
        <v>2019.25</v>
      </c>
      <c r="I311" t="s">
        <v>6935</v>
      </c>
    </row>
    <row r="312" spans="1:9">
      <c r="A312" t="s">
        <v>16399</v>
      </c>
      <c r="B312" t="s">
        <v>65</v>
      </c>
      <c r="C312">
        <v>39551</v>
      </c>
      <c r="D312" t="s">
        <v>9226</v>
      </c>
      <c r="E312" t="s">
        <v>32</v>
      </c>
      <c r="F312">
        <v>2223.41</v>
      </c>
      <c r="G312">
        <v>2223.41</v>
      </c>
      <c r="I312" t="s">
        <v>6935</v>
      </c>
    </row>
    <row r="313" spans="1:9">
      <c r="A313" t="s">
        <v>16400</v>
      </c>
      <c r="B313" t="s">
        <v>65</v>
      </c>
      <c r="C313">
        <v>43185</v>
      </c>
      <c r="D313" t="s">
        <v>9227</v>
      </c>
      <c r="E313" t="s">
        <v>32</v>
      </c>
      <c r="F313">
        <v>6318.54</v>
      </c>
      <c r="G313">
        <v>6318.54</v>
      </c>
      <c r="I313" t="s">
        <v>6935</v>
      </c>
    </row>
    <row r="314" spans="1:9">
      <c r="A314" t="s">
        <v>16401</v>
      </c>
      <c r="B314" t="s">
        <v>65</v>
      </c>
      <c r="C314">
        <v>43186</v>
      </c>
      <c r="D314" t="s">
        <v>9228</v>
      </c>
      <c r="E314" t="s">
        <v>32</v>
      </c>
      <c r="F314">
        <v>6664.79</v>
      </c>
      <c r="G314">
        <v>6664.79</v>
      </c>
      <c r="I314" t="s">
        <v>6935</v>
      </c>
    </row>
    <row r="315" spans="1:9">
      <c r="A315" t="s">
        <v>16402</v>
      </c>
      <c r="B315" t="s">
        <v>65</v>
      </c>
      <c r="C315">
        <v>43187</v>
      </c>
      <c r="D315" t="s">
        <v>9229</v>
      </c>
      <c r="E315" t="s">
        <v>32</v>
      </c>
      <c r="F315">
        <v>8844.24</v>
      </c>
      <c r="G315">
        <v>8844.24</v>
      </c>
      <c r="I315" t="s">
        <v>6935</v>
      </c>
    </row>
    <row r="316" spans="1:9">
      <c r="A316" t="s">
        <v>16403</v>
      </c>
      <c r="B316" t="s">
        <v>65</v>
      </c>
      <c r="C316">
        <v>43188</v>
      </c>
      <c r="D316" t="s">
        <v>9230</v>
      </c>
      <c r="E316" t="s">
        <v>32</v>
      </c>
      <c r="F316">
        <v>10715.97</v>
      </c>
      <c r="G316">
        <v>10715.97</v>
      </c>
      <c r="I316" t="s">
        <v>6935</v>
      </c>
    </row>
    <row r="317" spans="1:9">
      <c r="A317" t="s">
        <v>16404</v>
      </c>
      <c r="B317" t="s">
        <v>65</v>
      </c>
      <c r="C317">
        <v>43189</v>
      </c>
      <c r="D317" t="s">
        <v>9231</v>
      </c>
      <c r="E317" t="s">
        <v>32</v>
      </c>
      <c r="F317">
        <v>12053.68</v>
      </c>
      <c r="G317">
        <v>12053.68</v>
      </c>
      <c r="I317" t="s">
        <v>6935</v>
      </c>
    </row>
    <row r="318" spans="1:9">
      <c r="A318" t="s">
        <v>16405</v>
      </c>
      <c r="B318" t="s">
        <v>65</v>
      </c>
      <c r="C318">
        <v>39580</v>
      </c>
      <c r="D318" t="s">
        <v>9232</v>
      </c>
      <c r="E318" t="s">
        <v>32</v>
      </c>
      <c r="F318">
        <v>94987.92</v>
      </c>
      <c r="G318">
        <v>94987.92</v>
      </c>
      <c r="I318" t="s">
        <v>6935</v>
      </c>
    </row>
    <row r="319" spans="1:9">
      <c r="A319" t="s">
        <v>16406</v>
      </c>
      <c r="B319" t="s">
        <v>65</v>
      </c>
      <c r="C319">
        <v>39577</v>
      </c>
      <c r="D319" t="s">
        <v>9233</v>
      </c>
      <c r="E319" t="s">
        <v>32</v>
      </c>
      <c r="F319">
        <v>29731.02</v>
      </c>
      <c r="G319">
        <v>29731.02</v>
      </c>
      <c r="I319" t="s">
        <v>6935</v>
      </c>
    </row>
    <row r="320" spans="1:9">
      <c r="A320" t="s">
        <v>16407</v>
      </c>
      <c r="B320" t="s">
        <v>65</v>
      </c>
      <c r="C320">
        <v>39578</v>
      </c>
      <c r="D320" t="s">
        <v>9234</v>
      </c>
      <c r="E320" t="s">
        <v>32</v>
      </c>
      <c r="F320">
        <v>38368.46</v>
      </c>
      <c r="G320">
        <v>38368.46</v>
      </c>
      <c r="I320" t="s">
        <v>6935</v>
      </c>
    </row>
    <row r="321" spans="1:9">
      <c r="A321" t="s">
        <v>16408</v>
      </c>
      <c r="B321" t="s">
        <v>65</v>
      </c>
      <c r="C321">
        <v>39579</v>
      </c>
      <c r="D321" t="s">
        <v>9235</v>
      </c>
      <c r="E321" t="s">
        <v>32</v>
      </c>
      <c r="F321">
        <v>55823.11</v>
      </c>
      <c r="G321">
        <v>55823.11</v>
      </c>
      <c r="I321" t="s">
        <v>6935</v>
      </c>
    </row>
    <row r="322" spans="1:9">
      <c r="A322" t="s">
        <v>16409</v>
      </c>
      <c r="B322" t="s">
        <v>65</v>
      </c>
      <c r="C322">
        <v>39826</v>
      </c>
      <c r="D322" t="s">
        <v>9236</v>
      </c>
      <c r="E322" t="s">
        <v>32</v>
      </c>
      <c r="F322">
        <v>6856.09</v>
      </c>
      <c r="G322">
        <v>6856.09</v>
      </c>
      <c r="I322" t="s">
        <v>6935</v>
      </c>
    </row>
    <row r="323" spans="1:9">
      <c r="A323" t="s">
        <v>16410</v>
      </c>
      <c r="B323" t="s">
        <v>65</v>
      </c>
      <c r="C323">
        <v>10700</v>
      </c>
      <c r="D323" t="s">
        <v>9237</v>
      </c>
      <c r="E323" t="s">
        <v>32</v>
      </c>
    </row>
    <row r="324" spans="1:9">
      <c r="A324" t="s">
        <v>16411</v>
      </c>
      <c r="B324" t="s">
        <v>65</v>
      </c>
      <c r="C324">
        <v>346</v>
      </c>
      <c r="D324" t="s">
        <v>9238</v>
      </c>
      <c r="E324" t="s">
        <v>11</v>
      </c>
      <c r="F324">
        <v>26.06</v>
      </c>
      <c r="G324">
        <v>26.06</v>
      </c>
      <c r="I324" t="s">
        <v>6935</v>
      </c>
    </row>
    <row r="325" spans="1:9">
      <c r="A325" t="s">
        <v>16412</v>
      </c>
      <c r="B325" t="s">
        <v>65</v>
      </c>
      <c r="C325">
        <v>3312</v>
      </c>
      <c r="D325" t="s">
        <v>9239</v>
      </c>
      <c r="E325" t="s">
        <v>11</v>
      </c>
      <c r="F325">
        <v>23.08</v>
      </c>
      <c r="G325">
        <v>23.08</v>
      </c>
      <c r="I325" t="s">
        <v>6935</v>
      </c>
    </row>
    <row r="326" spans="1:9">
      <c r="A326" t="s">
        <v>16413</v>
      </c>
      <c r="B326" t="s">
        <v>65</v>
      </c>
      <c r="C326">
        <v>339</v>
      </c>
      <c r="D326" t="s">
        <v>9240</v>
      </c>
      <c r="E326" t="s">
        <v>12</v>
      </c>
      <c r="F326">
        <v>1.34</v>
      </c>
      <c r="G326">
        <v>1.34</v>
      </c>
      <c r="I326" t="s">
        <v>6935</v>
      </c>
    </row>
    <row r="327" spans="1:9">
      <c r="A327" t="s">
        <v>16414</v>
      </c>
      <c r="B327" t="s">
        <v>65</v>
      </c>
      <c r="C327">
        <v>340</v>
      </c>
      <c r="D327" t="s">
        <v>9241</v>
      </c>
      <c r="E327" t="s">
        <v>12</v>
      </c>
      <c r="F327">
        <v>1.21</v>
      </c>
      <c r="G327">
        <v>1.21</v>
      </c>
      <c r="I327" t="s">
        <v>6935</v>
      </c>
    </row>
    <row r="328" spans="1:9">
      <c r="A328" t="s">
        <v>16415</v>
      </c>
      <c r="B328" t="s">
        <v>65</v>
      </c>
      <c r="C328">
        <v>43130</v>
      </c>
      <c r="D328" t="s">
        <v>9242</v>
      </c>
      <c r="E328" t="s">
        <v>11</v>
      </c>
      <c r="F328">
        <v>22</v>
      </c>
      <c r="G328">
        <v>22</v>
      </c>
      <c r="I328" t="s">
        <v>8951</v>
      </c>
    </row>
    <row r="329" spans="1:9">
      <c r="A329" t="s">
        <v>16416</v>
      </c>
      <c r="B329" t="s">
        <v>65</v>
      </c>
      <c r="C329">
        <v>344</v>
      </c>
      <c r="D329" t="s">
        <v>9243</v>
      </c>
      <c r="E329" t="s">
        <v>11</v>
      </c>
      <c r="F329">
        <v>28.92</v>
      </c>
      <c r="G329">
        <v>28.92</v>
      </c>
      <c r="I329" t="s">
        <v>6935</v>
      </c>
    </row>
    <row r="330" spans="1:9">
      <c r="A330" t="s">
        <v>16417</v>
      </c>
      <c r="B330" t="s">
        <v>65</v>
      </c>
      <c r="C330">
        <v>345</v>
      </c>
      <c r="D330" t="s">
        <v>9244</v>
      </c>
      <c r="E330" t="s">
        <v>11</v>
      </c>
      <c r="F330">
        <v>31.38</v>
      </c>
      <c r="G330">
        <v>31.38</v>
      </c>
      <c r="I330" t="s">
        <v>6935</v>
      </c>
    </row>
    <row r="331" spans="1:9">
      <c r="A331" t="s">
        <v>16418</v>
      </c>
      <c r="B331" t="s">
        <v>65</v>
      </c>
      <c r="C331">
        <v>43131</v>
      </c>
      <c r="D331" t="s">
        <v>9245</v>
      </c>
      <c r="E331" t="s">
        <v>11</v>
      </c>
      <c r="F331">
        <v>25.55</v>
      </c>
      <c r="G331">
        <v>25.55</v>
      </c>
      <c r="I331" t="s">
        <v>6935</v>
      </c>
    </row>
    <row r="332" spans="1:9">
      <c r="A332" t="s">
        <v>16419</v>
      </c>
      <c r="B332" t="s">
        <v>65</v>
      </c>
      <c r="C332">
        <v>3313</v>
      </c>
      <c r="D332" t="s">
        <v>9246</v>
      </c>
      <c r="E332" t="s">
        <v>11</v>
      </c>
      <c r="F332">
        <v>29.7</v>
      </c>
      <c r="G332">
        <v>29.7</v>
      </c>
      <c r="I332" t="s">
        <v>6935</v>
      </c>
    </row>
    <row r="333" spans="1:9">
      <c r="A333" t="s">
        <v>16420</v>
      </c>
      <c r="B333" t="s">
        <v>65</v>
      </c>
      <c r="C333">
        <v>43132</v>
      </c>
      <c r="D333" t="s">
        <v>9247</v>
      </c>
      <c r="E333" t="s">
        <v>11</v>
      </c>
      <c r="F333">
        <v>22</v>
      </c>
      <c r="G333">
        <v>22</v>
      </c>
      <c r="I333" t="s">
        <v>6935</v>
      </c>
    </row>
    <row r="334" spans="1:9">
      <c r="A334" t="s">
        <v>16421</v>
      </c>
      <c r="B334" t="s">
        <v>65</v>
      </c>
      <c r="C334">
        <v>45245</v>
      </c>
      <c r="D334" t="s">
        <v>15702</v>
      </c>
      <c r="E334" t="s">
        <v>32</v>
      </c>
    </row>
    <row r="335" spans="1:9">
      <c r="A335" t="s">
        <v>16422</v>
      </c>
      <c r="B335" t="s">
        <v>65</v>
      </c>
      <c r="C335">
        <v>366</v>
      </c>
      <c r="D335" t="s">
        <v>9248</v>
      </c>
      <c r="E335" t="s">
        <v>10</v>
      </c>
      <c r="F335">
        <v>90</v>
      </c>
      <c r="G335">
        <v>90</v>
      </c>
      <c r="I335" t="s">
        <v>8951</v>
      </c>
    </row>
    <row r="336" spans="1:9">
      <c r="A336" t="s">
        <v>16423</v>
      </c>
      <c r="B336" t="s">
        <v>65</v>
      </c>
      <c r="C336">
        <v>367</v>
      </c>
      <c r="D336" t="s">
        <v>9249</v>
      </c>
      <c r="E336" t="s">
        <v>10</v>
      </c>
      <c r="F336">
        <v>91.17</v>
      </c>
      <c r="G336">
        <v>91.17</v>
      </c>
      <c r="I336" t="s">
        <v>6935</v>
      </c>
    </row>
    <row r="337" spans="1:9">
      <c r="A337" t="s">
        <v>16424</v>
      </c>
      <c r="B337" t="s">
        <v>65</v>
      </c>
      <c r="C337">
        <v>370</v>
      </c>
      <c r="D337" t="s">
        <v>9250</v>
      </c>
      <c r="E337" t="s">
        <v>10</v>
      </c>
      <c r="F337">
        <v>90</v>
      </c>
      <c r="G337">
        <v>90</v>
      </c>
      <c r="I337" t="s">
        <v>6935</v>
      </c>
    </row>
    <row r="338" spans="1:9">
      <c r="A338" t="s">
        <v>16425</v>
      </c>
      <c r="B338" t="s">
        <v>65</v>
      </c>
      <c r="C338">
        <v>368</v>
      </c>
      <c r="D338" t="s">
        <v>9251</v>
      </c>
      <c r="E338" t="s">
        <v>10</v>
      </c>
      <c r="F338">
        <v>45</v>
      </c>
      <c r="G338">
        <v>45</v>
      </c>
      <c r="I338" t="s">
        <v>6935</v>
      </c>
    </row>
    <row r="339" spans="1:9">
      <c r="A339" t="s">
        <v>16426</v>
      </c>
      <c r="B339" t="s">
        <v>65</v>
      </c>
      <c r="C339">
        <v>11075</v>
      </c>
      <c r="D339" t="s">
        <v>9252</v>
      </c>
      <c r="E339" t="s">
        <v>10</v>
      </c>
      <c r="F339">
        <v>1032.92</v>
      </c>
      <c r="G339">
        <v>1032.92</v>
      </c>
      <c r="I339" t="s">
        <v>6935</v>
      </c>
    </row>
    <row r="340" spans="1:9">
      <c r="A340" t="s">
        <v>16427</v>
      </c>
      <c r="B340" t="s">
        <v>65</v>
      </c>
      <c r="C340">
        <v>1381</v>
      </c>
      <c r="D340" t="s">
        <v>9253</v>
      </c>
      <c r="E340" t="s">
        <v>11</v>
      </c>
      <c r="F340">
        <v>0.75</v>
      </c>
      <c r="G340">
        <v>0.75</v>
      </c>
      <c r="I340" t="s">
        <v>8951</v>
      </c>
    </row>
    <row r="341" spans="1:9">
      <c r="A341" t="s">
        <v>16428</v>
      </c>
      <c r="B341" t="s">
        <v>65</v>
      </c>
      <c r="C341">
        <v>34353</v>
      </c>
      <c r="D341" t="s">
        <v>9254</v>
      </c>
      <c r="E341" t="s">
        <v>11</v>
      </c>
      <c r="F341">
        <v>1.39</v>
      </c>
      <c r="G341">
        <v>1.39</v>
      </c>
      <c r="I341" t="s">
        <v>6935</v>
      </c>
    </row>
    <row r="342" spans="1:9">
      <c r="A342" t="s">
        <v>16429</v>
      </c>
      <c r="B342" t="s">
        <v>65</v>
      </c>
      <c r="C342">
        <v>37595</v>
      </c>
      <c r="D342" t="s">
        <v>9255</v>
      </c>
      <c r="E342" t="s">
        <v>11</v>
      </c>
      <c r="F342">
        <v>2.2999999999999998</v>
      </c>
      <c r="G342">
        <v>2.2999999999999998</v>
      </c>
      <c r="I342" t="s">
        <v>6935</v>
      </c>
    </row>
    <row r="343" spans="1:9">
      <c r="A343" t="s">
        <v>16430</v>
      </c>
      <c r="B343" t="s">
        <v>65</v>
      </c>
      <c r="C343">
        <v>37596</v>
      </c>
      <c r="D343" t="s">
        <v>9256</v>
      </c>
      <c r="E343" t="s">
        <v>11</v>
      </c>
      <c r="F343">
        <v>2.64</v>
      </c>
      <c r="G343">
        <v>2.64</v>
      </c>
      <c r="I343" t="s">
        <v>6935</v>
      </c>
    </row>
    <row r="344" spans="1:9">
      <c r="A344" t="s">
        <v>16431</v>
      </c>
      <c r="B344" t="s">
        <v>65</v>
      </c>
      <c r="C344">
        <v>371</v>
      </c>
      <c r="D344" t="s">
        <v>9257</v>
      </c>
      <c r="E344" t="s">
        <v>11</v>
      </c>
      <c r="F344">
        <v>0.81</v>
      </c>
      <c r="G344">
        <v>0.81</v>
      </c>
      <c r="I344" t="s">
        <v>6935</v>
      </c>
    </row>
    <row r="345" spans="1:9">
      <c r="A345" t="s">
        <v>16432</v>
      </c>
      <c r="B345" t="s">
        <v>65</v>
      </c>
      <c r="C345">
        <v>37553</v>
      </c>
      <c r="D345" t="s">
        <v>9258</v>
      </c>
      <c r="E345" t="s">
        <v>11</v>
      </c>
      <c r="F345">
        <v>1.53</v>
      </c>
      <c r="G345">
        <v>1.53</v>
      </c>
      <c r="I345" t="s">
        <v>6935</v>
      </c>
    </row>
    <row r="346" spans="1:9">
      <c r="A346" t="s">
        <v>16433</v>
      </c>
      <c r="B346" t="s">
        <v>65</v>
      </c>
      <c r="C346">
        <v>37552</v>
      </c>
      <c r="D346" t="s">
        <v>9259</v>
      </c>
      <c r="E346" t="s">
        <v>11</v>
      </c>
      <c r="F346">
        <v>2.46</v>
      </c>
      <c r="G346">
        <v>2.46</v>
      </c>
      <c r="I346" t="s">
        <v>6935</v>
      </c>
    </row>
    <row r="347" spans="1:9">
      <c r="A347" t="s">
        <v>16434</v>
      </c>
      <c r="B347" t="s">
        <v>65</v>
      </c>
      <c r="C347">
        <v>36880</v>
      </c>
      <c r="D347" t="s">
        <v>9260</v>
      </c>
      <c r="E347" t="s">
        <v>11</v>
      </c>
      <c r="F347">
        <v>2.5</v>
      </c>
      <c r="G347">
        <v>2.5</v>
      </c>
      <c r="I347" t="s">
        <v>6935</v>
      </c>
    </row>
    <row r="348" spans="1:9">
      <c r="A348" t="s">
        <v>16435</v>
      </c>
      <c r="B348" t="s">
        <v>65</v>
      </c>
      <c r="C348">
        <v>34355</v>
      </c>
      <c r="D348" t="s">
        <v>9261</v>
      </c>
      <c r="E348" t="s">
        <v>11</v>
      </c>
      <c r="F348">
        <v>2.15</v>
      </c>
      <c r="G348">
        <v>2.15</v>
      </c>
      <c r="I348" t="s">
        <v>6935</v>
      </c>
    </row>
    <row r="349" spans="1:9">
      <c r="A349" t="s">
        <v>16436</v>
      </c>
      <c r="B349" t="s">
        <v>65</v>
      </c>
      <c r="C349">
        <v>130</v>
      </c>
      <c r="D349" t="s">
        <v>9262</v>
      </c>
      <c r="E349" t="s">
        <v>11</v>
      </c>
      <c r="F349">
        <v>4.7300000000000004</v>
      </c>
      <c r="G349">
        <v>4.7300000000000004</v>
      </c>
      <c r="I349" t="s">
        <v>6935</v>
      </c>
    </row>
    <row r="350" spans="1:9">
      <c r="A350" t="s">
        <v>16437</v>
      </c>
      <c r="B350" t="s">
        <v>65</v>
      </c>
      <c r="C350">
        <v>135</v>
      </c>
      <c r="D350" t="s">
        <v>9263</v>
      </c>
      <c r="E350" t="s">
        <v>11</v>
      </c>
      <c r="F350">
        <v>3.8</v>
      </c>
      <c r="G350">
        <v>3.8</v>
      </c>
      <c r="I350" t="s">
        <v>6935</v>
      </c>
    </row>
    <row r="351" spans="1:9">
      <c r="A351" t="s">
        <v>16438</v>
      </c>
      <c r="B351" t="s">
        <v>65</v>
      </c>
      <c r="C351">
        <v>36886</v>
      </c>
      <c r="D351" t="s">
        <v>9264</v>
      </c>
      <c r="E351" t="s">
        <v>11</v>
      </c>
      <c r="F351">
        <v>0.77</v>
      </c>
      <c r="G351">
        <v>0.77</v>
      </c>
      <c r="I351" t="s">
        <v>6935</v>
      </c>
    </row>
    <row r="352" spans="1:9">
      <c r="A352" t="s">
        <v>16439</v>
      </c>
      <c r="B352" t="s">
        <v>65</v>
      </c>
      <c r="C352">
        <v>38546</v>
      </c>
      <c r="D352" t="s">
        <v>9265</v>
      </c>
      <c r="E352" t="s">
        <v>10</v>
      </c>
      <c r="F352">
        <v>534.66</v>
      </c>
      <c r="G352">
        <v>534.66</v>
      </c>
      <c r="I352" t="s">
        <v>6935</v>
      </c>
    </row>
    <row r="353" spans="1:9">
      <c r="A353" t="s">
        <v>16440</v>
      </c>
      <c r="B353" t="s">
        <v>65</v>
      </c>
      <c r="C353">
        <v>34549</v>
      </c>
      <c r="D353" t="s">
        <v>9266</v>
      </c>
      <c r="E353" t="s">
        <v>10</v>
      </c>
    </row>
    <row r="354" spans="1:9">
      <c r="A354" t="s">
        <v>16441</v>
      </c>
      <c r="B354" t="s">
        <v>65</v>
      </c>
      <c r="C354">
        <v>6081</v>
      </c>
      <c r="D354" t="s">
        <v>9267</v>
      </c>
      <c r="E354" t="s">
        <v>10</v>
      </c>
    </row>
    <row r="355" spans="1:9">
      <c r="A355" t="s">
        <v>16442</v>
      </c>
      <c r="B355" t="s">
        <v>65</v>
      </c>
      <c r="C355">
        <v>6077</v>
      </c>
      <c r="D355" t="s">
        <v>9268</v>
      </c>
      <c r="E355" t="s">
        <v>10</v>
      </c>
    </row>
    <row r="356" spans="1:9">
      <c r="A356" t="s">
        <v>16443</v>
      </c>
      <c r="B356" t="s">
        <v>65</v>
      </c>
      <c r="C356">
        <v>6079</v>
      </c>
      <c r="D356" t="s">
        <v>9269</v>
      </c>
      <c r="E356" t="s">
        <v>10</v>
      </c>
    </row>
    <row r="357" spans="1:9">
      <c r="A357" t="s">
        <v>16444</v>
      </c>
      <c r="B357" t="s">
        <v>65</v>
      </c>
      <c r="C357">
        <v>1091</v>
      </c>
      <c r="D357" t="s">
        <v>9270</v>
      </c>
      <c r="E357" t="s">
        <v>32</v>
      </c>
      <c r="F357">
        <v>48.05</v>
      </c>
      <c r="G357">
        <v>48.05</v>
      </c>
      <c r="I357" t="s">
        <v>6935</v>
      </c>
    </row>
    <row r="358" spans="1:9">
      <c r="A358" t="s">
        <v>16445</v>
      </c>
      <c r="B358" t="s">
        <v>65</v>
      </c>
      <c r="C358">
        <v>1094</v>
      </c>
      <c r="D358" t="s">
        <v>9271</v>
      </c>
      <c r="E358" t="s">
        <v>32</v>
      </c>
      <c r="F358">
        <v>33.61</v>
      </c>
      <c r="G358">
        <v>33.61</v>
      </c>
      <c r="I358" t="s">
        <v>6935</v>
      </c>
    </row>
    <row r="359" spans="1:9">
      <c r="A359" t="s">
        <v>16446</v>
      </c>
      <c r="B359" t="s">
        <v>65</v>
      </c>
      <c r="C359">
        <v>1095</v>
      </c>
      <c r="D359" t="s">
        <v>9272</v>
      </c>
      <c r="E359" t="s">
        <v>32</v>
      </c>
      <c r="F359">
        <v>71.430000000000007</v>
      </c>
      <c r="G359">
        <v>71.430000000000007</v>
      </c>
      <c r="I359" t="s">
        <v>6935</v>
      </c>
    </row>
    <row r="360" spans="1:9">
      <c r="A360" t="s">
        <v>16447</v>
      </c>
      <c r="B360" t="s">
        <v>65</v>
      </c>
      <c r="C360">
        <v>1092</v>
      </c>
      <c r="D360" t="s">
        <v>9273</v>
      </c>
      <c r="E360" t="s">
        <v>32</v>
      </c>
      <c r="F360">
        <v>55.27</v>
      </c>
      <c r="G360">
        <v>55.27</v>
      </c>
      <c r="I360" t="s">
        <v>8951</v>
      </c>
    </row>
    <row r="361" spans="1:9">
      <c r="A361" t="s">
        <v>16448</v>
      </c>
      <c r="B361" t="s">
        <v>65</v>
      </c>
      <c r="C361">
        <v>1093</v>
      </c>
      <c r="D361" t="s">
        <v>9274</v>
      </c>
      <c r="E361" t="s">
        <v>32</v>
      </c>
      <c r="F361">
        <v>129.07</v>
      </c>
      <c r="G361">
        <v>129.07</v>
      </c>
      <c r="I361" t="s">
        <v>6935</v>
      </c>
    </row>
    <row r="362" spans="1:9">
      <c r="A362" t="s">
        <v>16449</v>
      </c>
      <c r="B362" t="s">
        <v>65</v>
      </c>
      <c r="C362">
        <v>1090</v>
      </c>
      <c r="D362" t="s">
        <v>9275</v>
      </c>
      <c r="E362" t="s">
        <v>32</v>
      </c>
      <c r="F362">
        <v>92.41</v>
      </c>
      <c r="G362">
        <v>92.41</v>
      </c>
      <c r="I362" t="s">
        <v>6935</v>
      </c>
    </row>
    <row r="363" spans="1:9">
      <c r="A363" t="s">
        <v>16450</v>
      </c>
      <c r="B363" t="s">
        <v>65</v>
      </c>
      <c r="C363">
        <v>1096</v>
      </c>
      <c r="D363" t="s">
        <v>9276</v>
      </c>
      <c r="E363" t="s">
        <v>32</v>
      </c>
      <c r="F363">
        <v>166.31</v>
      </c>
      <c r="G363">
        <v>166.31</v>
      </c>
      <c r="I363" t="s">
        <v>6935</v>
      </c>
    </row>
    <row r="364" spans="1:9">
      <c r="A364" t="s">
        <v>16451</v>
      </c>
      <c r="B364" t="s">
        <v>65</v>
      </c>
      <c r="C364">
        <v>1097</v>
      </c>
      <c r="D364" t="s">
        <v>9277</v>
      </c>
      <c r="E364" t="s">
        <v>32</v>
      </c>
      <c r="F364">
        <v>141.18</v>
      </c>
      <c r="G364">
        <v>141.18</v>
      </c>
      <c r="I364" t="s">
        <v>6935</v>
      </c>
    </row>
    <row r="365" spans="1:9">
      <c r="A365" t="s">
        <v>16452</v>
      </c>
      <c r="B365" t="s">
        <v>65</v>
      </c>
      <c r="C365">
        <v>378</v>
      </c>
      <c r="D365" t="s">
        <v>9278</v>
      </c>
      <c r="E365" t="s">
        <v>62</v>
      </c>
      <c r="F365">
        <v>25.64</v>
      </c>
      <c r="G365">
        <v>28.63</v>
      </c>
      <c r="I365" t="s">
        <v>6935</v>
      </c>
    </row>
    <row r="366" spans="1:9">
      <c r="A366" t="s">
        <v>16453</v>
      </c>
      <c r="B366" t="s">
        <v>65</v>
      </c>
      <c r="C366">
        <v>40911</v>
      </c>
      <c r="D366" t="s">
        <v>9279</v>
      </c>
      <c r="E366" t="s">
        <v>6706</v>
      </c>
      <c r="F366">
        <v>4508.17</v>
      </c>
      <c r="G366">
        <v>5034.0200000000004</v>
      </c>
      <c r="I366" t="s">
        <v>6935</v>
      </c>
    </row>
    <row r="367" spans="1:9">
      <c r="A367" t="s">
        <v>16454</v>
      </c>
      <c r="B367" t="s">
        <v>65</v>
      </c>
      <c r="C367">
        <v>33939</v>
      </c>
      <c r="D367" t="s">
        <v>9280</v>
      </c>
      <c r="E367" t="s">
        <v>62</v>
      </c>
      <c r="F367">
        <v>115.85</v>
      </c>
      <c r="G367">
        <v>129.33000000000001</v>
      </c>
      <c r="I367" t="s">
        <v>6935</v>
      </c>
    </row>
    <row r="368" spans="1:9">
      <c r="A368" t="s">
        <v>16455</v>
      </c>
      <c r="B368" t="s">
        <v>65</v>
      </c>
      <c r="C368">
        <v>40815</v>
      </c>
      <c r="D368" t="s">
        <v>9281</v>
      </c>
      <c r="E368" t="s">
        <v>6706</v>
      </c>
      <c r="F368">
        <v>20361.64</v>
      </c>
      <c r="G368">
        <v>22736.7</v>
      </c>
      <c r="I368" t="s">
        <v>6935</v>
      </c>
    </row>
    <row r="369" spans="1:9">
      <c r="A369" t="s">
        <v>16456</v>
      </c>
      <c r="B369" t="s">
        <v>65</v>
      </c>
      <c r="C369">
        <v>33952</v>
      </c>
      <c r="D369" t="s">
        <v>9282</v>
      </c>
      <c r="E369" t="s">
        <v>62</v>
      </c>
      <c r="F369">
        <v>125.39</v>
      </c>
      <c r="G369">
        <v>139.97999999999999</v>
      </c>
      <c r="I369" t="s">
        <v>6935</v>
      </c>
    </row>
    <row r="370" spans="1:9">
      <c r="A370" t="s">
        <v>16457</v>
      </c>
      <c r="B370" t="s">
        <v>65</v>
      </c>
      <c r="C370">
        <v>40816</v>
      </c>
      <c r="D370" t="s">
        <v>9283</v>
      </c>
      <c r="E370" t="s">
        <v>6706</v>
      </c>
      <c r="F370">
        <v>22035.99</v>
      </c>
      <c r="G370">
        <v>24606.35</v>
      </c>
      <c r="I370" t="s">
        <v>6935</v>
      </c>
    </row>
    <row r="371" spans="1:9">
      <c r="A371" t="s">
        <v>16458</v>
      </c>
      <c r="B371" t="s">
        <v>65</v>
      </c>
      <c r="C371">
        <v>33953</v>
      </c>
      <c r="D371" t="s">
        <v>9284</v>
      </c>
      <c r="E371" t="s">
        <v>62</v>
      </c>
      <c r="F371">
        <v>126.38</v>
      </c>
      <c r="G371">
        <v>141.09</v>
      </c>
      <c r="I371" t="s">
        <v>6935</v>
      </c>
    </row>
    <row r="372" spans="1:9">
      <c r="A372" t="s">
        <v>16459</v>
      </c>
      <c r="B372" t="s">
        <v>65</v>
      </c>
      <c r="C372">
        <v>40817</v>
      </c>
      <c r="D372" t="s">
        <v>9285</v>
      </c>
      <c r="E372" t="s">
        <v>6706</v>
      </c>
      <c r="F372">
        <v>22210.95</v>
      </c>
      <c r="G372">
        <v>24801.72</v>
      </c>
      <c r="I372" t="s">
        <v>6935</v>
      </c>
    </row>
    <row r="373" spans="1:9">
      <c r="A373" t="s">
        <v>16460</v>
      </c>
      <c r="B373" t="s">
        <v>65</v>
      </c>
      <c r="C373">
        <v>13348</v>
      </c>
      <c r="D373" t="s">
        <v>9286</v>
      </c>
      <c r="E373" t="s">
        <v>32</v>
      </c>
    </row>
    <row r="374" spans="1:9">
      <c r="A374" t="s">
        <v>16461</v>
      </c>
      <c r="B374" t="s">
        <v>65</v>
      </c>
      <c r="C374">
        <v>39212</v>
      </c>
      <c r="D374" t="s">
        <v>9287</v>
      </c>
      <c r="E374" t="s">
        <v>32</v>
      </c>
      <c r="F374">
        <v>1.89</v>
      </c>
      <c r="G374">
        <v>1.89</v>
      </c>
      <c r="I374" t="s">
        <v>6935</v>
      </c>
    </row>
    <row r="375" spans="1:9">
      <c r="A375" t="s">
        <v>16462</v>
      </c>
      <c r="B375" t="s">
        <v>65</v>
      </c>
      <c r="C375">
        <v>39211</v>
      </c>
      <c r="D375" t="s">
        <v>9288</v>
      </c>
      <c r="E375" t="s">
        <v>32</v>
      </c>
      <c r="F375">
        <v>1.7</v>
      </c>
      <c r="G375">
        <v>1.7</v>
      </c>
      <c r="I375" t="s">
        <v>6935</v>
      </c>
    </row>
    <row r="376" spans="1:9">
      <c r="A376" t="s">
        <v>16463</v>
      </c>
      <c r="B376" t="s">
        <v>65</v>
      </c>
      <c r="C376">
        <v>39210</v>
      </c>
      <c r="D376" t="s">
        <v>9289</v>
      </c>
      <c r="E376" t="s">
        <v>32</v>
      </c>
      <c r="F376">
        <v>0.95</v>
      </c>
      <c r="G376">
        <v>0.95</v>
      </c>
      <c r="I376" t="s">
        <v>6935</v>
      </c>
    </row>
    <row r="377" spans="1:9">
      <c r="A377" t="s">
        <v>16464</v>
      </c>
      <c r="B377" t="s">
        <v>65</v>
      </c>
      <c r="C377">
        <v>39208</v>
      </c>
      <c r="D377" t="s">
        <v>9290</v>
      </c>
      <c r="E377" t="s">
        <v>32</v>
      </c>
      <c r="F377">
        <v>0.51</v>
      </c>
      <c r="G377">
        <v>0.51</v>
      </c>
      <c r="I377" t="s">
        <v>6935</v>
      </c>
    </row>
    <row r="378" spans="1:9">
      <c r="A378" t="s">
        <v>16465</v>
      </c>
      <c r="B378" t="s">
        <v>65</v>
      </c>
      <c r="C378">
        <v>39214</v>
      </c>
      <c r="D378" t="s">
        <v>9291</v>
      </c>
      <c r="E378" t="s">
        <v>32</v>
      </c>
      <c r="F378">
        <v>3.5</v>
      </c>
      <c r="G378">
        <v>3.5</v>
      </c>
      <c r="I378" t="s">
        <v>6935</v>
      </c>
    </row>
    <row r="379" spans="1:9">
      <c r="A379" t="s">
        <v>16466</v>
      </c>
      <c r="B379" t="s">
        <v>65</v>
      </c>
      <c r="C379">
        <v>39213</v>
      </c>
      <c r="D379" t="s">
        <v>9292</v>
      </c>
      <c r="E379" t="s">
        <v>32</v>
      </c>
      <c r="F379">
        <v>2.4700000000000002</v>
      </c>
      <c r="G379">
        <v>2.4700000000000002</v>
      </c>
      <c r="I379" t="s">
        <v>6935</v>
      </c>
    </row>
    <row r="380" spans="1:9">
      <c r="A380" t="s">
        <v>16467</v>
      </c>
      <c r="B380" t="s">
        <v>65</v>
      </c>
      <c r="C380">
        <v>39215</v>
      </c>
      <c r="D380" t="s">
        <v>9293</v>
      </c>
      <c r="E380" t="s">
        <v>32</v>
      </c>
      <c r="F380">
        <v>6.38</v>
      </c>
      <c r="G380">
        <v>6.38</v>
      </c>
      <c r="I380" t="s">
        <v>6935</v>
      </c>
    </row>
    <row r="381" spans="1:9">
      <c r="A381" t="s">
        <v>16468</v>
      </c>
      <c r="B381" t="s">
        <v>65</v>
      </c>
      <c r="C381">
        <v>39209</v>
      </c>
      <c r="D381" t="s">
        <v>9294</v>
      </c>
      <c r="E381" t="s">
        <v>32</v>
      </c>
      <c r="F381">
        <v>0.61</v>
      </c>
      <c r="G381">
        <v>0.61</v>
      </c>
      <c r="I381" t="s">
        <v>6935</v>
      </c>
    </row>
    <row r="382" spans="1:9">
      <c r="A382" t="s">
        <v>16469</v>
      </c>
      <c r="B382" t="s">
        <v>65</v>
      </c>
      <c r="C382">
        <v>39207</v>
      </c>
      <c r="D382" t="s">
        <v>9295</v>
      </c>
      <c r="E382" t="s">
        <v>32</v>
      </c>
      <c r="F382">
        <v>0.95</v>
      </c>
      <c r="G382">
        <v>0.95</v>
      </c>
      <c r="I382" t="s">
        <v>6935</v>
      </c>
    </row>
    <row r="383" spans="1:9">
      <c r="A383" t="s">
        <v>16470</v>
      </c>
      <c r="B383" t="s">
        <v>65</v>
      </c>
      <c r="C383">
        <v>39216</v>
      </c>
      <c r="D383" t="s">
        <v>9296</v>
      </c>
      <c r="E383" t="s">
        <v>32</v>
      </c>
      <c r="F383">
        <v>8.91</v>
      </c>
      <c r="G383">
        <v>8.91</v>
      </c>
      <c r="I383" t="s">
        <v>6935</v>
      </c>
    </row>
    <row r="384" spans="1:9">
      <c r="A384" t="s">
        <v>16471</v>
      </c>
      <c r="B384" t="s">
        <v>65</v>
      </c>
      <c r="C384">
        <v>11267</v>
      </c>
      <c r="D384" t="s">
        <v>9297</v>
      </c>
      <c r="E384" t="s">
        <v>32</v>
      </c>
    </row>
    <row r="385" spans="1:9">
      <c r="A385" t="s">
        <v>16472</v>
      </c>
      <c r="B385" t="s">
        <v>65</v>
      </c>
      <c r="C385">
        <v>379</v>
      </c>
      <c r="D385" t="s">
        <v>9298</v>
      </c>
      <c r="E385" t="s">
        <v>32</v>
      </c>
    </row>
    <row r="386" spans="1:9">
      <c r="A386" t="s">
        <v>16473</v>
      </c>
      <c r="B386" t="s">
        <v>65</v>
      </c>
      <c r="C386">
        <v>510</v>
      </c>
      <c r="D386" t="s">
        <v>9299</v>
      </c>
      <c r="E386" t="s">
        <v>11</v>
      </c>
      <c r="F386">
        <v>14.78</v>
      </c>
      <c r="G386">
        <v>14.78</v>
      </c>
      <c r="I386" t="s">
        <v>6935</v>
      </c>
    </row>
    <row r="387" spans="1:9">
      <c r="A387" t="s">
        <v>16474</v>
      </c>
      <c r="B387" t="s">
        <v>65</v>
      </c>
      <c r="C387">
        <v>516</v>
      </c>
      <c r="D387" t="s">
        <v>9300</v>
      </c>
      <c r="E387" t="s">
        <v>11</v>
      </c>
      <c r="F387">
        <v>17.510000000000002</v>
      </c>
      <c r="G387">
        <v>17.510000000000002</v>
      </c>
      <c r="I387" t="s">
        <v>6935</v>
      </c>
    </row>
    <row r="388" spans="1:9">
      <c r="A388" t="s">
        <v>16475</v>
      </c>
      <c r="B388" t="s">
        <v>65</v>
      </c>
      <c r="C388">
        <v>509</v>
      </c>
      <c r="D388" t="s">
        <v>9301</v>
      </c>
      <c r="E388" t="s">
        <v>11</v>
      </c>
      <c r="F388">
        <v>19.64</v>
      </c>
      <c r="G388">
        <v>19.64</v>
      </c>
      <c r="I388" t="s">
        <v>6935</v>
      </c>
    </row>
    <row r="389" spans="1:9">
      <c r="A389" t="s">
        <v>16476</v>
      </c>
      <c r="B389" t="s">
        <v>65</v>
      </c>
      <c r="C389">
        <v>40331</v>
      </c>
      <c r="D389" t="s">
        <v>9302</v>
      </c>
      <c r="E389" t="s">
        <v>62</v>
      </c>
      <c r="F389">
        <v>25.74</v>
      </c>
      <c r="G389">
        <v>28.73</v>
      </c>
      <c r="I389" t="s">
        <v>6935</v>
      </c>
    </row>
    <row r="390" spans="1:9">
      <c r="A390" t="s">
        <v>16477</v>
      </c>
      <c r="B390" t="s">
        <v>65</v>
      </c>
      <c r="C390">
        <v>40930</v>
      </c>
      <c r="D390" t="s">
        <v>9303</v>
      </c>
      <c r="E390" t="s">
        <v>6706</v>
      </c>
      <c r="F390">
        <v>4525.84</v>
      </c>
      <c r="G390">
        <v>5053.75</v>
      </c>
      <c r="I390" t="s">
        <v>6935</v>
      </c>
    </row>
    <row r="391" spans="1:9">
      <c r="A391" t="s">
        <v>16478</v>
      </c>
      <c r="B391" t="s">
        <v>65</v>
      </c>
      <c r="C391">
        <v>377</v>
      </c>
      <c r="D391" t="s">
        <v>9304</v>
      </c>
      <c r="E391" t="s">
        <v>32</v>
      </c>
      <c r="F391">
        <v>38.5</v>
      </c>
      <c r="G391">
        <v>38.5</v>
      </c>
      <c r="I391" t="s">
        <v>8951</v>
      </c>
    </row>
    <row r="392" spans="1:9">
      <c r="A392" t="s">
        <v>16479</v>
      </c>
      <c r="B392" t="s">
        <v>65</v>
      </c>
      <c r="C392">
        <v>11761</v>
      </c>
      <c r="D392" t="s">
        <v>9305</v>
      </c>
      <c r="E392" t="s">
        <v>32</v>
      </c>
      <c r="F392">
        <v>81.93</v>
      </c>
      <c r="G392">
        <v>81.93</v>
      </c>
      <c r="I392" t="s">
        <v>6935</v>
      </c>
    </row>
    <row r="393" spans="1:9">
      <c r="A393" t="s">
        <v>16480</v>
      </c>
      <c r="B393" t="s">
        <v>65</v>
      </c>
      <c r="C393">
        <v>7588</v>
      </c>
      <c r="D393" t="s">
        <v>9306</v>
      </c>
      <c r="E393" t="s">
        <v>32</v>
      </c>
      <c r="F393">
        <v>47.85</v>
      </c>
      <c r="G393">
        <v>47.85</v>
      </c>
      <c r="I393" t="s">
        <v>8951</v>
      </c>
    </row>
    <row r="394" spans="1:9">
      <c r="A394" t="s">
        <v>16481</v>
      </c>
      <c r="B394" t="s">
        <v>65</v>
      </c>
      <c r="C394">
        <v>34551</v>
      </c>
      <c r="D394" t="s">
        <v>9307</v>
      </c>
      <c r="E394" t="s">
        <v>62</v>
      </c>
      <c r="F394">
        <v>18.66</v>
      </c>
      <c r="G394">
        <v>20.83</v>
      </c>
      <c r="I394" t="s">
        <v>6935</v>
      </c>
    </row>
    <row r="395" spans="1:9">
      <c r="A395" t="s">
        <v>16482</v>
      </c>
      <c r="B395" t="s">
        <v>65</v>
      </c>
      <c r="C395">
        <v>41078</v>
      </c>
      <c r="D395" t="s">
        <v>9308</v>
      </c>
      <c r="E395" t="s">
        <v>6706</v>
      </c>
      <c r="F395">
        <v>3282.83</v>
      </c>
      <c r="G395">
        <v>3665.76</v>
      </c>
      <c r="I395" t="s">
        <v>6935</v>
      </c>
    </row>
    <row r="396" spans="1:9">
      <c r="A396" t="s">
        <v>16483</v>
      </c>
      <c r="B396" t="s">
        <v>65</v>
      </c>
      <c r="C396">
        <v>246</v>
      </c>
      <c r="D396" t="s">
        <v>9309</v>
      </c>
      <c r="E396" t="s">
        <v>62</v>
      </c>
      <c r="F396">
        <v>19.82</v>
      </c>
      <c r="G396">
        <v>22.13</v>
      </c>
      <c r="I396" t="s">
        <v>6935</v>
      </c>
    </row>
    <row r="397" spans="1:9">
      <c r="A397" t="s">
        <v>16484</v>
      </c>
      <c r="B397" t="s">
        <v>65</v>
      </c>
      <c r="C397">
        <v>40927</v>
      </c>
      <c r="D397" t="s">
        <v>9310</v>
      </c>
      <c r="E397" t="s">
        <v>6706</v>
      </c>
      <c r="F397">
        <v>3486.6</v>
      </c>
      <c r="G397">
        <v>3893.29</v>
      </c>
      <c r="I397" t="s">
        <v>6935</v>
      </c>
    </row>
    <row r="398" spans="1:9">
      <c r="A398" t="s">
        <v>16485</v>
      </c>
      <c r="B398" t="s">
        <v>65</v>
      </c>
      <c r="C398">
        <v>2350</v>
      </c>
      <c r="D398" t="s">
        <v>9311</v>
      </c>
      <c r="E398" t="s">
        <v>62</v>
      </c>
      <c r="F398">
        <v>22.47</v>
      </c>
      <c r="G398">
        <v>25.09</v>
      </c>
      <c r="I398" t="s">
        <v>6935</v>
      </c>
    </row>
    <row r="399" spans="1:9">
      <c r="A399" t="s">
        <v>16486</v>
      </c>
      <c r="B399" t="s">
        <v>65</v>
      </c>
      <c r="C399">
        <v>40812</v>
      </c>
      <c r="D399" t="s">
        <v>9312</v>
      </c>
      <c r="E399" t="s">
        <v>6706</v>
      </c>
      <c r="F399">
        <v>3953.69</v>
      </c>
      <c r="G399">
        <v>4414.87</v>
      </c>
      <c r="I399" t="s">
        <v>6935</v>
      </c>
    </row>
    <row r="400" spans="1:9">
      <c r="A400" t="s">
        <v>16487</v>
      </c>
      <c r="B400" t="s">
        <v>65</v>
      </c>
      <c r="C400">
        <v>245</v>
      </c>
      <c r="D400" t="s">
        <v>9313</v>
      </c>
      <c r="E400" t="s">
        <v>62</v>
      </c>
      <c r="F400">
        <v>29.71</v>
      </c>
      <c r="G400">
        <v>33.17</v>
      </c>
      <c r="I400" t="s">
        <v>6935</v>
      </c>
    </row>
    <row r="401" spans="1:9">
      <c r="A401" t="s">
        <v>16488</v>
      </c>
      <c r="B401" t="s">
        <v>65</v>
      </c>
      <c r="C401">
        <v>41090</v>
      </c>
      <c r="D401" t="s">
        <v>9314</v>
      </c>
      <c r="E401" t="s">
        <v>6706</v>
      </c>
      <c r="F401">
        <v>5221.47</v>
      </c>
      <c r="G401">
        <v>5830.52</v>
      </c>
      <c r="I401" t="s">
        <v>6935</v>
      </c>
    </row>
    <row r="402" spans="1:9">
      <c r="A402" t="s">
        <v>16489</v>
      </c>
      <c r="B402" t="s">
        <v>65</v>
      </c>
      <c r="C402">
        <v>251</v>
      </c>
      <c r="D402" t="s">
        <v>9315</v>
      </c>
      <c r="E402" t="s">
        <v>62</v>
      </c>
      <c r="F402">
        <v>19.82</v>
      </c>
      <c r="G402">
        <v>22.13</v>
      </c>
      <c r="I402" t="s">
        <v>6935</v>
      </c>
    </row>
    <row r="403" spans="1:9">
      <c r="A403" t="s">
        <v>16490</v>
      </c>
      <c r="B403" t="s">
        <v>65</v>
      </c>
      <c r="C403">
        <v>40975</v>
      </c>
      <c r="D403" t="s">
        <v>9316</v>
      </c>
      <c r="E403" t="s">
        <v>6706</v>
      </c>
      <c r="F403">
        <v>3486.6</v>
      </c>
      <c r="G403">
        <v>3893.29</v>
      </c>
      <c r="I403" t="s">
        <v>6935</v>
      </c>
    </row>
    <row r="404" spans="1:9">
      <c r="A404" t="s">
        <v>16491</v>
      </c>
      <c r="B404" t="s">
        <v>65</v>
      </c>
      <c r="C404">
        <v>6127</v>
      </c>
      <c r="D404" t="s">
        <v>9317</v>
      </c>
      <c r="E404" t="s">
        <v>62</v>
      </c>
      <c r="F404">
        <v>19.82</v>
      </c>
      <c r="G404">
        <v>22.13</v>
      </c>
      <c r="I404" t="s">
        <v>6935</v>
      </c>
    </row>
    <row r="405" spans="1:9">
      <c r="A405" t="s">
        <v>16492</v>
      </c>
      <c r="B405" t="s">
        <v>65</v>
      </c>
      <c r="C405">
        <v>41072</v>
      </c>
      <c r="D405" t="s">
        <v>9318</v>
      </c>
      <c r="E405" t="s">
        <v>6706</v>
      </c>
      <c r="F405">
        <v>3486.6</v>
      </c>
      <c r="G405">
        <v>3893.29</v>
      </c>
      <c r="I405" t="s">
        <v>6935</v>
      </c>
    </row>
    <row r="406" spans="1:9">
      <c r="A406" t="s">
        <v>16493</v>
      </c>
      <c r="B406" t="s">
        <v>65</v>
      </c>
      <c r="C406">
        <v>6121</v>
      </c>
      <c r="D406" t="s">
        <v>9319</v>
      </c>
      <c r="E406" t="s">
        <v>62</v>
      </c>
      <c r="F406">
        <v>18.829999999999998</v>
      </c>
      <c r="G406">
        <v>21.02</v>
      </c>
      <c r="I406" t="s">
        <v>6935</v>
      </c>
    </row>
    <row r="407" spans="1:9">
      <c r="A407" t="s">
        <v>16494</v>
      </c>
      <c r="B407" t="s">
        <v>65</v>
      </c>
      <c r="C407">
        <v>41071</v>
      </c>
      <c r="D407" t="s">
        <v>9320</v>
      </c>
      <c r="E407" t="s">
        <v>6706</v>
      </c>
      <c r="F407">
        <v>3309.86</v>
      </c>
      <c r="G407">
        <v>3695.93</v>
      </c>
      <c r="I407" t="s">
        <v>6935</v>
      </c>
    </row>
    <row r="408" spans="1:9">
      <c r="A408" t="s">
        <v>16495</v>
      </c>
      <c r="B408" t="s">
        <v>65</v>
      </c>
      <c r="C408">
        <v>244</v>
      </c>
      <c r="D408" t="s">
        <v>9321</v>
      </c>
      <c r="E408" t="s">
        <v>62</v>
      </c>
      <c r="F408">
        <v>11.08</v>
      </c>
      <c r="G408">
        <v>12.37</v>
      </c>
      <c r="I408" t="s">
        <v>6935</v>
      </c>
    </row>
    <row r="409" spans="1:9">
      <c r="A409" t="s">
        <v>16496</v>
      </c>
      <c r="B409" t="s">
        <v>65</v>
      </c>
      <c r="C409">
        <v>41093</v>
      </c>
      <c r="D409" t="s">
        <v>9322</v>
      </c>
      <c r="E409" t="s">
        <v>6706</v>
      </c>
      <c r="F409">
        <v>1951.33</v>
      </c>
      <c r="G409">
        <v>2178.94</v>
      </c>
      <c r="I409" t="s">
        <v>6935</v>
      </c>
    </row>
    <row r="410" spans="1:9">
      <c r="A410" t="s">
        <v>16497</v>
      </c>
      <c r="B410" t="s">
        <v>65</v>
      </c>
      <c r="C410">
        <v>532</v>
      </c>
      <c r="D410" t="s">
        <v>9323</v>
      </c>
      <c r="E410" t="s">
        <v>62</v>
      </c>
      <c r="F410">
        <v>34.92</v>
      </c>
      <c r="G410">
        <v>38.979999999999997</v>
      </c>
      <c r="I410" t="s">
        <v>6935</v>
      </c>
    </row>
    <row r="411" spans="1:9">
      <c r="A411" t="s">
        <v>16498</v>
      </c>
      <c r="B411" t="s">
        <v>65</v>
      </c>
      <c r="C411">
        <v>40931</v>
      </c>
      <c r="D411" t="s">
        <v>9324</v>
      </c>
      <c r="E411" t="s">
        <v>6706</v>
      </c>
      <c r="F411">
        <v>6137.22</v>
      </c>
      <c r="G411">
        <v>6853.09</v>
      </c>
      <c r="I411" t="s">
        <v>6935</v>
      </c>
    </row>
    <row r="412" spans="1:9">
      <c r="A412" t="s">
        <v>16499</v>
      </c>
      <c r="B412" t="s">
        <v>65</v>
      </c>
      <c r="C412">
        <v>36150</v>
      </c>
      <c r="D412" t="s">
        <v>9325</v>
      </c>
      <c r="E412" t="s">
        <v>32</v>
      </c>
      <c r="F412">
        <v>52.27</v>
      </c>
      <c r="G412">
        <v>52.27</v>
      </c>
      <c r="I412" t="s">
        <v>6935</v>
      </c>
    </row>
    <row r="413" spans="1:9">
      <c r="A413" t="s">
        <v>16500</v>
      </c>
      <c r="B413" t="s">
        <v>65</v>
      </c>
      <c r="C413">
        <v>45262</v>
      </c>
      <c r="D413" t="s">
        <v>15703</v>
      </c>
      <c r="E413" t="s">
        <v>32</v>
      </c>
      <c r="F413">
        <v>15.56</v>
      </c>
      <c r="G413">
        <v>15.56</v>
      </c>
      <c r="I413" t="s">
        <v>6935</v>
      </c>
    </row>
    <row r="414" spans="1:9">
      <c r="A414" t="s">
        <v>16501</v>
      </c>
      <c r="B414" t="s">
        <v>65</v>
      </c>
      <c r="C414">
        <v>4760</v>
      </c>
      <c r="D414" t="s">
        <v>9326</v>
      </c>
      <c r="E414" t="s">
        <v>62</v>
      </c>
      <c r="F414">
        <v>28.52</v>
      </c>
      <c r="G414">
        <v>31.84</v>
      </c>
      <c r="I414" t="s">
        <v>6935</v>
      </c>
    </row>
    <row r="415" spans="1:9">
      <c r="A415" t="s">
        <v>16502</v>
      </c>
      <c r="B415" t="s">
        <v>65</v>
      </c>
      <c r="C415">
        <v>41069</v>
      </c>
      <c r="D415" t="s">
        <v>9327</v>
      </c>
      <c r="E415" t="s">
        <v>6706</v>
      </c>
      <c r="F415">
        <v>5013.4799999999996</v>
      </c>
      <c r="G415">
        <v>5598.27</v>
      </c>
      <c r="I415" t="s">
        <v>6935</v>
      </c>
    </row>
    <row r="416" spans="1:9">
      <c r="A416" t="s">
        <v>16503</v>
      </c>
      <c r="B416" t="s">
        <v>65</v>
      </c>
      <c r="C416">
        <v>10422</v>
      </c>
      <c r="D416" t="s">
        <v>9328</v>
      </c>
      <c r="E416" t="s">
        <v>32</v>
      </c>
      <c r="F416">
        <v>411.22</v>
      </c>
      <c r="G416">
        <v>411.22</v>
      </c>
      <c r="I416" t="s">
        <v>6935</v>
      </c>
    </row>
    <row r="417" spans="1:9">
      <c r="A417" t="s">
        <v>16504</v>
      </c>
      <c r="B417" t="s">
        <v>65</v>
      </c>
      <c r="C417">
        <v>44019</v>
      </c>
      <c r="D417" t="s">
        <v>9329</v>
      </c>
      <c r="E417" t="s">
        <v>32</v>
      </c>
      <c r="F417">
        <v>569.23</v>
      </c>
      <c r="G417">
        <v>569.23</v>
      </c>
      <c r="I417" t="s">
        <v>6935</v>
      </c>
    </row>
    <row r="418" spans="1:9">
      <c r="A418" t="s">
        <v>16505</v>
      </c>
      <c r="B418" t="s">
        <v>65</v>
      </c>
      <c r="C418">
        <v>36520</v>
      </c>
      <c r="D418" t="s">
        <v>9330</v>
      </c>
      <c r="E418" t="s">
        <v>32</v>
      </c>
      <c r="F418">
        <v>692.12</v>
      </c>
      <c r="G418">
        <v>692.12</v>
      </c>
      <c r="I418" t="s">
        <v>6935</v>
      </c>
    </row>
    <row r="419" spans="1:9">
      <c r="A419" t="s">
        <v>16506</v>
      </c>
      <c r="B419" t="s">
        <v>65</v>
      </c>
      <c r="C419">
        <v>42319</v>
      </c>
      <c r="D419" t="s">
        <v>9331</v>
      </c>
      <c r="E419" t="s">
        <v>32</v>
      </c>
      <c r="F419">
        <v>620.17999999999995</v>
      </c>
      <c r="G419">
        <v>620.17999999999995</v>
      </c>
      <c r="I419" t="s">
        <v>6935</v>
      </c>
    </row>
    <row r="420" spans="1:9">
      <c r="A420" t="s">
        <v>16507</v>
      </c>
      <c r="B420" t="s">
        <v>65</v>
      </c>
      <c r="C420">
        <v>10420</v>
      </c>
      <c r="D420" t="s">
        <v>9332</v>
      </c>
      <c r="E420" t="s">
        <v>32</v>
      </c>
      <c r="F420">
        <v>220</v>
      </c>
      <c r="G420">
        <v>220</v>
      </c>
      <c r="I420" t="s">
        <v>8951</v>
      </c>
    </row>
    <row r="421" spans="1:9">
      <c r="A421" t="s">
        <v>16508</v>
      </c>
      <c r="B421" t="s">
        <v>65</v>
      </c>
      <c r="C421">
        <v>10421</v>
      </c>
      <c r="D421" t="s">
        <v>9333</v>
      </c>
      <c r="E421" t="s">
        <v>32</v>
      </c>
      <c r="F421">
        <v>241.75</v>
      </c>
      <c r="G421">
        <v>241.75</v>
      </c>
      <c r="I421" t="s">
        <v>6935</v>
      </c>
    </row>
    <row r="422" spans="1:9">
      <c r="A422" t="s">
        <v>16509</v>
      </c>
      <c r="B422" t="s">
        <v>65</v>
      </c>
      <c r="C422">
        <v>11786</v>
      </c>
      <c r="D422" t="s">
        <v>9334</v>
      </c>
      <c r="E422" t="s">
        <v>32</v>
      </c>
      <c r="F422">
        <v>487.46</v>
      </c>
      <c r="G422">
        <v>487.46</v>
      </c>
      <c r="I422" t="s">
        <v>6935</v>
      </c>
    </row>
    <row r="423" spans="1:9">
      <c r="A423" t="s">
        <v>16510</v>
      </c>
      <c r="B423" t="s">
        <v>65</v>
      </c>
      <c r="C423">
        <v>45195</v>
      </c>
      <c r="D423" t="s">
        <v>15704</v>
      </c>
      <c r="E423" t="s">
        <v>32</v>
      </c>
    </row>
    <row r="424" spans="1:9">
      <c r="A424" t="s">
        <v>31836</v>
      </c>
      <c r="B424" t="s">
        <v>65</v>
      </c>
      <c r="C424">
        <v>45226</v>
      </c>
      <c r="D424" t="s">
        <v>31837</v>
      </c>
      <c r="E424" t="s">
        <v>32</v>
      </c>
      <c r="F424">
        <v>15.18</v>
      </c>
      <c r="G424">
        <v>15.18</v>
      </c>
      <c r="I424" t="s">
        <v>6935</v>
      </c>
    </row>
    <row r="425" spans="1:9">
      <c r="A425" t="s">
        <v>16511</v>
      </c>
      <c r="B425" t="s">
        <v>65</v>
      </c>
      <c r="C425">
        <v>4815</v>
      </c>
      <c r="D425" t="s">
        <v>9335</v>
      </c>
      <c r="E425" t="s">
        <v>32</v>
      </c>
      <c r="F425">
        <v>12.8</v>
      </c>
      <c r="G425">
        <v>12.8</v>
      </c>
      <c r="I425" t="s">
        <v>6935</v>
      </c>
    </row>
    <row r="426" spans="1:9">
      <c r="A426" t="s">
        <v>16512</v>
      </c>
      <c r="B426" t="s">
        <v>65</v>
      </c>
      <c r="C426">
        <v>541</v>
      </c>
      <c r="D426" t="s">
        <v>9336</v>
      </c>
      <c r="E426" t="s">
        <v>32</v>
      </c>
      <c r="F426">
        <v>279.99</v>
      </c>
      <c r="G426">
        <v>279.99</v>
      </c>
      <c r="I426" t="s">
        <v>8951</v>
      </c>
    </row>
    <row r="427" spans="1:9">
      <c r="A427" t="s">
        <v>16513</v>
      </c>
      <c r="B427" t="s">
        <v>65</v>
      </c>
      <c r="C427">
        <v>542</v>
      </c>
      <c r="D427" t="s">
        <v>9337</v>
      </c>
      <c r="E427" t="s">
        <v>32</v>
      </c>
      <c r="F427">
        <v>350.97</v>
      </c>
      <c r="G427">
        <v>350.97</v>
      </c>
      <c r="I427" t="s">
        <v>6935</v>
      </c>
    </row>
    <row r="428" spans="1:9">
      <c r="A428" t="s">
        <v>16514</v>
      </c>
      <c r="B428" t="s">
        <v>65</v>
      </c>
      <c r="C428">
        <v>540</v>
      </c>
      <c r="D428" t="s">
        <v>9338</v>
      </c>
      <c r="E428" t="s">
        <v>32</v>
      </c>
      <c r="F428">
        <v>790.91</v>
      </c>
      <c r="G428">
        <v>790.91</v>
      </c>
      <c r="I428" t="s">
        <v>6935</v>
      </c>
    </row>
    <row r="429" spans="1:9">
      <c r="A429" t="s">
        <v>16515</v>
      </c>
      <c r="B429" t="s">
        <v>65</v>
      </c>
      <c r="C429">
        <v>38364</v>
      </c>
      <c r="D429" t="s">
        <v>9339</v>
      </c>
      <c r="E429" t="s">
        <v>32</v>
      </c>
      <c r="F429">
        <v>1069.18</v>
      </c>
      <c r="G429">
        <v>1069.18</v>
      </c>
      <c r="I429" t="s">
        <v>6935</v>
      </c>
    </row>
    <row r="430" spans="1:9">
      <c r="A430" t="s">
        <v>16516</v>
      </c>
      <c r="B430" t="s">
        <v>65</v>
      </c>
      <c r="C430">
        <v>11692</v>
      </c>
      <c r="D430" t="s">
        <v>9340</v>
      </c>
      <c r="E430" t="s">
        <v>9</v>
      </c>
      <c r="F430">
        <v>601.41999999999996</v>
      </c>
      <c r="G430">
        <v>601.41999999999996</v>
      </c>
      <c r="I430" t="s">
        <v>6935</v>
      </c>
    </row>
    <row r="431" spans="1:9">
      <c r="A431" t="s">
        <v>16517</v>
      </c>
      <c r="B431" t="s">
        <v>65</v>
      </c>
      <c r="C431">
        <v>1746</v>
      </c>
      <c r="D431" t="s">
        <v>9341</v>
      </c>
      <c r="E431" t="s">
        <v>32</v>
      </c>
      <c r="F431">
        <v>272.51</v>
      </c>
      <c r="G431">
        <v>272.51</v>
      </c>
      <c r="I431" t="s">
        <v>8951</v>
      </c>
    </row>
    <row r="432" spans="1:9">
      <c r="A432" t="s">
        <v>16518</v>
      </c>
      <c r="B432" t="s">
        <v>65</v>
      </c>
      <c r="C432">
        <v>1748</v>
      </c>
      <c r="D432" t="s">
        <v>9342</v>
      </c>
      <c r="E432" t="s">
        <v>32</v>
      </c>
      <c r="F432">
        <v>362.37</v>
      </c>
      <c r="G432">
        <v>362.37</v>
      </c>
      <c r="I432" t="s">
        <v>6935</v>
      </c>
    </row>
    <row r="433" spans="1:9">
      <c r="A433" t="s">
        <v>16519</v>
      </c>
      <c r="B433" t="s">
        <v>65</v>
      </c>
      <c r="C433">
        <v>1749</v>
      </c>
      <c r="D433" t="s">
        <v>9343</v>
      </c>
      <c r="E433" t="s">
        <v>32</v>
      </c>
      <c r="F433">
        <v>525.01</v>
      </c>
      <c r="G433">
        <v>525.01</v>
      </c>
      <c r="I433" t="s">
        <v>6935</v>
      </c>
    </row>
    <row r="434" spans="1:9">
      <c r="A434" t="s">
        <v>16520</v>
      </c>
      <c r="B434" t="s">
        <v>65</v>
      </c>
      <c r="C434">
        <v>37412</v>
      </c>
      <c r="D434" t="s">
        <v>9344</v>
      </c>
      <c r="E434" t="s">
        <v>32</v>
      </c>
      <c r="F434">
        <v>266.38</v>
      </c>
      <c r="G434">
        <v>266.38</v>
      </c>
      <c r="I434" t="s">
        <v>6935</v>
      </c>
    </row>
    <row r="435" spans="1:9">
      <c r="A435" t="s">
        <v>16521</v>
      </c>
      <c r="B435" t="s">
        <v>65</v>
      </c>
      <c r="C435">
        <v>1745</v>
      </c>
      <c r="D435" t="s">
        <v>9345</v>
      </c>
      <c r="E435" t="s">
        <v>32</v>
      </c>
      <c r="F435">
        <v>316.76</v>
      </c>
      <c r="G435">
        <v>316.76</v>
      </c>
      <c r="I435" t="s">
        <v>6935</v>
      </c>
    </row>
    <row r="436" spans="1:9">
      <c r="A436" t="s">
        <v>16522</v>
      </c>
      <c r="B436" t="s">
        <v>65</v>
      </c>
      <c r="C436">
        <v>1750</v>
      </c>
      <c r="D436" t="s">
        <v>9346</v>
      </c>
      <c r="E436" t="s">
        <v>32</v>
      </c>
      <c r="F436">
        <v>740.22</v>
      </c>
      <c r="G436">
        <v>740.22</v>
      </c>
      <c r="I436" t="s">
        <v>6935</v>
      </c>
    </row>
    <row r="437" spans="1:9">
      <c r="A437" t="s">
        <v>16523</v>
      </c>
      <c r="B437" t="s">
        <v>65</v>
      </c>
      <c r="C437">
        <v>11687</v>
      </c>
      <c r="D437" t="s">
        <v>9347</v>
      </c>
      <c r="E437" t="s">
        <v>12</v>
      </c>
      <c r="F437">
        <v>1179.3900000000001</v>
      </c>
      <c r="G437">
        <v>1179.3900000000001</v>
      </c>
      <c r="I437" t="s">
        <v>6935</v>
      </c>
    </row>
    <row r="438" spans="1:9">
      <c r="A438" t="s">
        <v>16524</v>
      </c>
      <c r="B438" t="s">
        <v>65</v>
      </c>
      <c r="C438">
        <v>11689</v>
      </c>
      <c r="D438" t="s">
        <v>9348</v>
      </c>
      <c r="E438" t="s">
        <v>12</v>
      </c>
      <c r="F438">
        <v>1477.71</v>
      </c>
      <c r="G438">
        <v>1477.71</v>
      </c>
      <c r="I438" t="s">
        <v>6935</v>
      </c>
    </row>
    <row r="439" spans="1:9">
      <c r="A439" t="s">
        <v>16525</v>
      </c>
      <c r="B439" t="s">
        <v>65</v>
      </c>
      <c r="C439">
        <v>11693</v>
      </c>
      <c r="D439" t="s">
        <v>9349</v>
      </c>
      <c r="E439" t="s">
        <v>9</v>
      </c>
      <c r="F439">
        <v>310.45</v>
      </c>
      <c r="G439">
        <v>310.45</v>
      </c>
      <c r="I439" t="s">
        <v>6935</v>
      </c>
    </row>
    <row r="440" spans="1:9">
      <c r="A440" t="s">
        <v>16526</v>
      </c>
      <c r="B440" t="s">
        <v>65</v>
      </c>
      <c r="C440">
        <v>36215</v>
      </c>
      <c r="D440" t="s">
        <v>9350</v>
      </c>
      <c r="E440" t="s">
        <v>32</v>
      </c>
      <c r="F440">
        <v>571.62</v>
      </c>
      <c r="G440">
        <v>571.62</v>
      </c>
      <c r="I440" t="s">
        <v>6935</v>
      </c>
    </row>
    <row r="441" spans="1:9">
      <c r="A441" t="s">
        <v>16527</v>
      </c>
      <c r="B441" t="s">
        <v>65</v>
      </c>
      <c r="C441">
        <v>42439</v>
      </c>
      <c r="D441" t="s">
        <v>9351</v>
      </c>
      <c r="E441" t="s">
        <v>32</v>
      </c>
    </row>
    <row r="442" spans="1:9">
      <c r="A442" t="s">
        <v>16528</v>
      </c>
      <c r="B442" t="s">
        <v>65</v>
      </c>
      <c r="C442">
        <v>38381</v>
      </c>
      <c r="D442" t="s">
        <v>9352</v>
      </c>
      <c r="E442" t="s">
        <v>32</v>
      </c>
      <c r="F442">
        <v>12.14</v>
      </c>
      <c r="G442">
        <v>12.14</v>
      </c>
      <c r="I442" t="s">
        <v>6935</v>
      </c>
    </row>
    <row r="443" spans="1:9">
      <c r="A443" t="s">
        <v>16529</v>
      </c>
      <c r="B443" t="s">
        <v>65</v>
      </c>
      <c r="C443">
        <v>39621</v>
      </c>
      <c r="D443" t="s">
        <v>9353</v>
      </c>
      <c r="E443" t="s">
        <v>9354</v>
      </c>
      <c r="F443">
        <v>1475.71</v>
      </c>
      <c r="G443">
        <v>1475.71</v>
      </c>
      <c r="I443" t="s">
        <v>6935</v>
      </c>
    </row>
    <row r="444" spans="1:9">
      <c r="A444" t="s">
        <v>16530</v>
      </c>
      <c r="B444" t="s">
        <v>65</v>
      </c>
      <c r="C444">
        <v>39624</v>
      </c>
      <c r="D444" t="s">
        <v>9355</v>
      </c>
      <c r="E444" t="s">
        <v>9354</v>
      </c>
      <c r="F444">
        <v>1627.87</v>
      </c>
      <c r="G444">
        <v>1627.87</v>
      </c>
      <c r="I444" t="s">
        <v>6935</v>
      </c>
    </row>
    <row r="445" spans="1:9">
      <c r="A445" t="s">
        <v>16531</v>
      </c>
      <c r="B445" t="s">
        <v>65</v>
      </c>
      <c r="C445">
        <v>39615</v>
      </c>
      <c r="D445" t="s">
        <v>9356</v>
      </c>
      <c r="E445" t="s">
        <v>32</v>
      </c>
      <c r="F445">
        <v>657.81</v>
      </c>
      <c r="G445">
        <v>657.81</v>
      </c>
      <c r="I445" t="s">
        <v>6935</v>
      </c>
    </row>
    <row r="446" spans="1:9">
      <c r="A446" t="s">
        <v>16532</v>
      </c>
      <c r="B446" t="s">
        <v>65</v>
      </c>
      <c r="C446">
        <v>39620</v>
      </c>
      <c r="D446" t="s">
        <v>9357</v>
      </c>
      <c r="E446" t="s">
        <v>32</v>
      </c>
      <c r="F446">
        <v>1004.66</v>
      </c>
      <c r="G446">
        <v>1004.66</v>
      </c>
      <c r="I446" t="s">
        <v>6935</v>
      </c>
    </row>
    <row r="447" spans="1:9">
      <c r="A447" t="s">
        <v>16533</v>
      </c>
      <c r="B447" t="s">
        <v>65</v>
      </c>
      <c r="C447">
        <v>39623</v>
      </c>
      <c r="D447" t="s">
        <v>9358</v>
      </c>
      <c r="E447" t="s">
        <v>32</v>
      </c>
      <c r="F447">
        <v>1076.07</v>
      </c>
      <c r="G447">
        <v>1076.07</v>
      </c>
      <c r="I447" t="s">
        <v>6935</v>
      </c>
    </row>
    <row r="448" spans="1:9">
      <c r="A448" t="s">
        <v>16534</v>
      </c>
      <c r="B448" t="s">
        <v>65</v>
      </c>
      <c r="C448">
        <v>546</v>
      </c>
      <c r="D448" t="s">
        <v>9359</v>
      </c>
      <c r="E448" t="s">
        <v>11</v>
      </c>
      <c r="F448">
        <v>10.74</v>
      </c>
      <c r="G448">
        <v>10.74</v>
      </c>
      <c r="I448" t="s">
        <v>8951</v>
      </c>
    </row>
    <row r="449" spans="1:9">
      <c r="A449" t="s">
        <v>16535</v>
      </c>
      <c r="B449" t="s">
        <v>65</v>
      </c>
      <c r="C449">
        <v>566</v>
      </c>
      <c r="D449" t="s">
        <v>9360</v>
      </c>
      <c r="E449" t="s">
        <v>12</v>
      </c>
      <c r="F449">
        <v>5.09</v>
      </c>
      <c r="G449">
        <v>5.09</v>
      </c>
      <c r="I449" t="s">
        <v>6935</v>
      </c>
    </row>
    <row r="450" spans="1:9">
      <c r="A450" t="s">
        <v>16536</v>
      </c>
      <c r="B450" t="s">
        <v>65</v>
      </c>
      <c r="C450">
        <v>565</v>
      </c>
      <c r="D450" t="s">
        <v>9361</v>
      </c>
      <c r="E450" t="s">
        <v>12</v>
      </c>
      <c r="F450">
        <v>18.579999999999998</v>
      </c>
      <c r="G450">
        <v>18.579999999999998</v>
      </c>
      <c r="I450" t="s">
        <v>6935</v>
      </c>
    </row>
    <row r="451" spans="1:9">
      <c r="A451" t="s">
        <v>16537</v>
      </c>
      <c r="B451" t="s">
        <v>65</v>
      </c>
      <c r="C451">
        <v>555</v>
      </c>
      <c r="D451" t="s">
        <v>9362</v>
      </c>
      <c r="E451" t="s">
        <v>12</v>
      </c>
      <c r="F451">
        <v>13.17</v>
      </c>
      <c r="G451">
        <v>13.17</v>
      </c>
      <c r="I451" t="s">
        <v>6935</v>
      </c>
    </row>
    <row r="452" spans="1:9">
      <c r="A452" t="s">
        <v>16538</v>
      </c>
      <c r="B452" t="s">
        <v>65</v>
      </c>
      <c r="C452">
        <v>557</v>
      </c>
      <c r="D452" t="s">
        <v>9363</v>
      </c>
      <c r="E452" t="s">
        <v>12</v>
      </c>
      <c r="F452">
        <v>41.32</v>
      </c>
      <c r="G452">
        <v>41.32</v>
      </c>
      <c r="I452" t="s">
        <v>6935</v>
      </c>
    </row>
    <row r="453" spans="1:9">
      <c r="A453" t="s">
        <v>16539</v>
      </c>
      <c r="B453" t="s">
        <v>65</v>
      </c>
      <c r="C453">
        <v>552</v>
      </c>
      <c r="D453" t="s">
        <v>9364</v>
      </c>
      <c r="E453" t="s">
        <v>12</v>
      </c>
      <c r="F453">
        <v>20.5</v>
      </c>
      <c r="G453">
        <v>20.5</v>
      </c>
      <c r="I453" t="s">
        <v>6935</v>
      </c>
    </row>
    <row r="454" spans="1:9">
      <c r="A454" t="s">
        <v>16540</v>
      </c>
      <c r="B454" t="s">
        <v>65</v>
      </c>
      <c r="C454">
        <v>563</v>
      </c>
      <c r="D454" t="s">
        <v>9365</v>
      </c>
      <c r="E454" t="s">
        <v>12</v>
      </c>
      <c r="F454">
        <v>30.81</v>
      </c>
      <c r="G454">
        <v>30.81</v>
      </c>
      <c r="I454" t="s">
        <v>6935</v>
      </c>
    </row>
    <row r="455" spans="1:9">
      <c r="A455" t="s">
        <v>16541</v>
      </c>
      <c r="B455" t="s">
        <v>65</v>
      </c>
      <c r="C455">
        <v>549</v>
      </c>
      <c r="D455" t="s">
        <v>9366</v>
      </c>
      <c r="E455" t="s">
        <v>12</v>
      </c>
      <c r="F455">
        <v>55.45</v>
      </c>
      <c r="G455">
        <v>55.45</v>
      </c>
      <c r="I455" t="s">
        <v>6935</v>
      </c>
    </row>
    <row r="456" spans="1:9">
      <c r="A456" t="s">
        <v>16542</v>
      </c>
      <c r="B456" t="s">
        <v>65</v>
      </c>
      <c r="C456">
        <v>551</v>
      </c>
      <c r="D456" t="s">
        <v>9367</v>
      </c>
      <c r="E456" t="s">
        <v>12</v>
      </c>
      <c r="F456">
        <v>109.79</v>
      </c>
      <c r="G456">
        <v>109.79</v>
      </c>
      <c r="I456" t="s">
        <v>6935</v>
      </c>
    </row>
    <row r="457" spans="1:9">
      <c r="A457" t="s">
        <v>16543</v>
      </c>
      <c r="B457" t="s">
        <v>65</v>
      </c>
      <c r="C457">
        <v>559</v>
      </c>
      <c r="D457" t="s">
        <v>9368</v>
      </c>
      <c r="E457" t="s">
        <v>12</v>
      </c>
      <c r="F457">
        <v>27.44</v>
      </c>
      <c r="G457">
        <v>27.44</v>
      </c>
      <c r="I457" t="s">
        <v>6935</v>
      </c>
    </row>
    <row r="458" spans="1:9">
      <c r="A458" t="s">
        <v>16544</v>
      </c>
      <c r="B458" t="s">
        <v>65</v>
      </c>
      <c r="C458">
        <v>560</v>
      </c>
      <c r="D458" t="s">
        <v>9369</v>
      </c>
      <c r="E458" t="s">
        <v>12</v>
      </c>
      <c r="F458">
        <v>34.340000000000003</v>
      </c>
      <c r="G458">
        <v>34.340000000000003</v>
      </c>
      <c r="I458" t="s">
        <v>6935</v>
      </c>
    </row>
    <row r="459" spans="1:9">
      <c r="A459" t="s">
        <v>16545</v>
      </c>
      <c r="B459" t="s">
        <v>65</v>
      </c>
      <c r="C459">
        <v>547</v>
      </c>
      <c r="D459" t="s">
        <v>9370</v>
      </c>
      <c r="E459" t="s">
        <v>12</v>
      </c>
      <c r="F459">
        <v>41.11</v>
      </c>
      <c r="G459">
        <v>41.11</v>
      </c>
      <c r="I459" t="s">
        <v>6935</v>
      </c>
    </row>
    <row r="460" spans="1:9">
      <c r="A460" t="s">
        <v>16546</v>
      </c>
      <c r="B460" t="s">
        <v>65</v>
      </c>
      <c r="C460">
        <v>36207</v>
      </c>
      <c r="D460" t="s">
        <v>9371</v>
      </c>
      <c r="E460" t="s">
        <v>32</v>
      </c>
      <c r="F460">
        <v>253.19</v>
      </c>
      <c r="G460">
        <v>253.19</v>
      </c>
      <c r="I460" t="s">
        <v>6935</v>
      </c>
    </row>
    <row r="461" spans="1:9">
      <c r="A461" t="s">
        <v>16547</v>
      </c>
      <c r="B461" t="s">
        <v>65</v>
      </c>
      <c r="C461">
        <v>36209</v>
      </c>
      <c r="D461" t="s">
        <v>9372</v>
      </c>
      <c r="E461" t="s">
        <v>32</v>
      </c>
      <c r="F461">
        <v>290.57</v>
      </c>
      <c r="G461">
        <v>290.57</v>
      </c>
      <c r="I461" t="s">
        <v>6935</v>
      </c>
    </row>
    <row r="462" spans="1:9">
      <c r="A462" t="s">
        <v>16548</v>
      </c>
      <c r="B462" t="s">
        <v>65</v>
      </c>
      <c r="C462">
        <v>36210</v>
      </c>
      <c r="D462" t="s">
        <v>9373</v>
      </c>
      <c r="E462" t="s">
        <v>32</v>
      </c>
      <c r="F462">
        <v>314.39</v>
      </c>
      <c r="G462">
        <v>314.39</v>
      </c>
      <c r="I462" t="s">
        <v>6935</v>
      </c>
    </row>
    <row r="463" spans="1:9">
      <c r="A463" t="s">
        <v>16549</v>
      </c>
      <c r="B463" t="s">
        <v>65</v>
      </c>
      <c r="C463">
        <v>36204</v>
      </c>
      <c r="D463" t="s">
        <v>9374</v>
      </c>
      <c r="E463" t="s">
        <v>32</v>
      </c>
      <c r="F463">
        <v>111.47</v>
      </c>
      <c r="G463">
        <v>111.47</v>
      </c>
      <c r="I463" t="s">
        <v>6935</v>
      </c>
    </row>
    <row r="464" spans="1:9">
      <c r="A464" t="s">
        <v>16550</v>
      </c>
      <c r="B464" t="s">
        <v>65</v>
      </c>
      <c r="C464">
        <v>36205</v>
      </c>
      <c r="D464" t="s">
        <v>9375</v>
      </c>
      <c r="E464" t="s">
        <v>32</v>
      </c>
      <c r="F464">
        <v>123.8</v>
      </c>
      <c r="G464">
        <v>123.8</v>
      </c>
      <c r="I464" t="s">
        <v>6935</v>
      </c>
    </row>
    <row r="465" spans="1:9">
      <c r="A465" t="s">
        <v>16551</v>
      </c>
      <c r="B465" t="s">
        <v>65</v>
      </c>
      <c r="C465">
        <v>36081</v>
      </c>
      <c r="D465" t="s">
        <v>9376</v>
      </c>
      <c r="E465" t="s">
        <v>32</v>
      </c>
      <c r="F465">
        <v>132</v>
      </c>
      <c r="G465">
        <v>132</v>
      </c>
      <c r="I465" t="s">
        <v>8951</v>
      </c>
    </row>
    <row r="466" spans="1:9">
      <c r="A466" t="s">
        <v>16552</v>
      </c>
      <c r="B466" t="s">
        <v>65</v>
      </c>
      <c r="C466">
        <v>36206</v>
      </c>
      <c r="D466" t="s">
        <v>9377</v>
      </c>
      <c r="E466" t="s">
        <v>32</v>
      </c>
      <c r="F466">
        <v>138.29</v>
      </c>
      <c r="G466">
        <v>138.29</v>
      </c>
      <c r="I466" t="s">
        <v>6935</v>
      </c>
    </row>
    <row r="467" spans="1:9">
      <c r="A467" t="s">
        <v>16553</v>
      </c>
      <c r="B467" t="s">
        <v>65</v>
      </c>
      <c r="C467">
        <v>36218</v>
      </c>
      <c r="D467" t="s">
        <v>9378</v>
      </c>
      <c r="E467" t="s">
        <v>32</v>
      </c>
    </row>
    <row r="468" spans="1:9">
      <c r="A468" t="s">
        <v>16554</v>
      </c>
      <c r="B468" t="s">
        <v>65</v>
      </c>
      <c r="C468">
        <v>36220</v>
      </c>
      <c r="D468" t="s">
        <v>9379</v>
      </c>
      <c r="E468" t="s">
        <v>32</v>
      </c>
    </row>
    <row r="469" spans="1:9">
      <c r="A469" t="s">
        <v>16555</v>
      </c>
      <c r="B469" t="s">
        <v>65</v>
      </c>
      <c r="C469">
        <v>36080</v>
      </c>
      <c r="D469" t="s">
        <v>9380</v>
      </c>
      <c r="E469" t="s">
        <v>32</v>
      </c>
    </row>
    <row r="470" spans="1:9">
      <c r="A470" t="s">
        <v>16556</v>
      </c>
      <c r="B470" t="s">
        <v>65</v>
      </c>
      <c r="C470">
        <v>36223</v>
      </c>
      <c r="D470" t="s">
        <v>9381</v>
      </c>
      <c r="E470" t="s">
        <v>32</v>
      </c>
    </row>
    <row r="471" spans="1:9">
      <c r="A471" t="s">
        <v>16557</v>
      </c>
      <c r="B471" t="s">
        <v>65</v>
      </c>
      <c r="C471">
        <v>38127</v>
      </c>
      <c r="D471" t="s">
        <v>9382</v>
      </c>
      <c r="E471" t="s">
        <v>32</v>
      </c>
      <c r="F471">
        <v>451.6</v>
      </c>
      <c r="G471">
        <v>451.6</v>
      </c>
      <c r="I471" t="s">
        <v>6935</v>
      </c>
    </row>
    <row r="472" spans="1:9">
      <c r="A472" t="s">
        <v>16558</v>
      </c>
      <c r="B472" t="s">
        <v>65</v>
      </c>
      <c r="C472">
        <v>38060</v>
      </c>
      <c r="D472" t="s">
        <v>9383</v>
      </c>
      <c r="E472" t="s">
        <v>32</v>
      </c>
      <c r="F472">
        <v>49.43</v>
      </c>
      <c r="G472">
        <v>49.43</v>
      </c>
      <c r="I472" t="s">
        <v>6935</v>
      </c>
    </row>
    <row r="473" spans="1:9">
      <c r="A473" t="s">
        <v>16559</v>
      </c>
      <c r="B473" t="s">
        <v>65</v>
      </c>
      <c r="C473">
        <v>10956</v>
      </c>
      <c r="D473" t="s">
        <v>9384</v>
      </c>
      <c r="E473" t="s">
        <v>32</v>
      </c>
      <c r="F473">
        <v>54.21</v>
      </c>
      <c r="G473">
        <v>54.21</v>
      </c>
      <c r="I473" t="s">
        <v>6935</v>
      </c>
    </row>
    <row r="474" spans="1:9">
      <c r="A474" t="s">
        <v>16560</v>
      </c>
      <c r="B474" t="s">
        <v>65</v>
      </c>
      <c r="C474">
        <v>39380</v>
      </c>
      <c r="D474" t="s">
        <v>9385</v>
      </c>
      <c r="E474" t="s">
        <v>32</v>
      </c>
      <c r="F474">
        <v>12.81</v>
      </c>
      <c r="G474">
        <v>12.81</v>
      </c>
      <c r="I474" t="s">
        <v>6935</v>
      </c>
    </row>
    <row r="475" spans="1:9">
      <c r="A475" t="s">
        <v>16561</v>
      </c>
      <c r="B475" t="s">
        <v>65</v>
      </c>
      <c r="C475">
        <v>44172</v>
      </c>
      <c r="D475" t="s">
        <v>9386</v>
      </c>
      <c r="E475" t="s">
        <v>32</v>
      </c>
    </row>
    <row r="476" spans="1:9">
      <c r="A476" t="s">
        <v>16562</v>
      </c>
      <c r="B476" t="s">
        <v>65</v>
      </c>
      <c r="C476">
        <v>37597</v>
      </c>
      <c r="D476" t="s">
        <v>9387</v>
      </c>
      <c r="E476" t="s">
        <v>32</v>
      </c>
    </row>
    <row r="477" spans="1:9">
      <c r="A477" t="s">
        <v>16563</v>
      </c>
      <c r="B477" t="s">
        <v>65</v>
      </c>
      <c r="C477">
        <v>183</v>
      </c>
      <c r="D477" t="s">
        <v>9388</v>
      </c>
      <c r="E477" t="s">
        <v>9389</v>
      </c>
      <c r="F477">
        <v>230.95</v>
      </c>
      <c r="G477">
        <v>230.95</v>
      </c>
      <c r="I477" t="s">
        <v>8951</v>
      </c>
    </row>
    <row r="478" spans="1:9">
      <c r="A478" t="s">
        <v>16564</v>
      </c>
      <c r="B478" t="s">
        <v>65</v>
      </c>
      <c r="C478">
        <v>184</v>
      </c>
      <c r="D478" t="s">
        <v>9390</v>
      </c>
      <c r="E478" t="s">
        <v>9389</v>
      </c>
      <c r="F478">
        <v>143.03</v>
      </c>
      <c r="G478">
        <v>143.03</v>
      </c>
      <c r="I478" t="s">
        <v>6935</v>
      </c>
    </row>
    <row r="479" spans="1:9">
      <c r="A479" t="s">
        <v>16565</v>
      </c>
      <c r="B479" t="s">
        <v>65</v>
      </c>
      <c r="C479">
        <v>181</v>
      </c>
      <c r="D479" t="s">
        <v>9391</v>
      </c>
      <c r="E479" t="s">
        <v>9389</v>
      </c>
      <c r="F479">
        <v>308.43</v>
      </c>
      <c r="G479">
        <v>308.43</v>
      </c>
      <c r="I479" t="s">
        <v>6935</v>
      </c>
    </row>
    <row r="480" spans="1:9">
      <c r="A480" t="s">
        <v>16566</v>
      </c>
      <c r="B480" t="s">
        <v>65</v>
      </c>
      <c r="C480">
        <v>20001</v>
      </c>
      <c r="D480" t="s">
        <v>9392</v>
      </c>
      <c r="E480" t="s">
        <v>9389</v>
      </c>
      <c r="F480">
        <v>178.79</v>
      </c>
      <c r="G480">
        <v>178.79</v>
      </c>
      <c r="I480" t="s">
        <v>6935</v>
      </c>
    </row>
    <row r="481" spans="1:9">
      <c r="A481" t="s">
        <v>16567</v>
      </c>
      <c r="B481" t="s">
        <v>65</v>
      </c>
      <c r="C481">
        <v>39837</v>
      </c>
      <c r="D481" t="s">
        <v>9393</v>
      </c>
      <c r="E481" t="s">
        <v>9389</v>
      </c>
      <c r="F481">
        <v>358.15</v>
      </c>
      <c r="G481">
        <v>358.15</v>
      </c>
      <c r="I481" t="s">
        <v>6935</v>
      </c>
    </row>
    <row r="482" spans="1:9">
      <c r="A482" t="s">
        <v>16568</v>
      </c>
      <c r="B482" t="s">
        <v>65</v>
      </c>
      <c r="C482">
        <v>43366</v>
      </c>
      <c r="D482" t="s">
        <v>31838</v>
      </c>
      <c r="E482" t="s">
        <v>11</v>
      </c>
    </row>
    <row r="483" spans="1:9">
      <c r="A483" t="s">
        <v>16569</v>
      </c>
      <c r="B483" t="s">
        <v>65</v>
      </c>
      <c r="C483">
        <v>10535</v>
      </c>
      <c r="D483" t="s">
        <v>9394</v>
      </c>
      <c r="E483" t="s">
        <v>32</v>
      </c>
      <c r="F483">
        <v>5550</v>
      </c>
      <c r="G483">
        <v>5550</v>
      </c>
      <c r="I483" t="s">
        <v>8951</v>
      </c>
    </row>
    <row r="484" spans="1:9">
      <c r="A484" t="s">
        <v>16570</v>
      </c>
      <c r="B484" t="s">
        <v>65</v>
      </c>
      <c r="C484">
        <v>10537</v>
      </c>
      <c r="D484" t="s">
        <v>9395</v>
      </c>
      <c r="E484" t="s">
        <v>32</v>
      </c>
      <c r="F484">
        <v>7568.69</v>
      </c>
      <c r="G484">
        <v>7568.69</v>
      </c>
      <c r="I484" t="s">
        <v>6935</v>
      </c>
    </row>
    <row r="485" spans="1:9">
      <c r="A485" t="s">
        <v>16571</v>
      </c>
      <c r="B485" t="s">
        <v>65</v>
      </c>
      <c r="C485">
        <v>13891</v>
      </c>
      <c r="D485" t="s">
        <v>9396</v>
      </c>
      <c r="E485" t="s">
        <v>32</v>
      </c>
      <c r="F485">
        <v>6942.2</v>
      </c>
      <c r="G485">
        <v>6942.2</v>
      </c>
      <c r="I485" t="s">
        <v>6935</v>
      </c>
    </row>
    <row r="486" spans="1:9">
      <c r="A486" t="s">
        <v>16572</v>
      </c>
      <c r="B486" t="s">
        <v>65</v>
      </c>
      <c r="C486">
        <v>44492</v>
      </c>
      <c r="D486" t="s">
        <v>31839</v>
      </c>
      <c r="E486" t="s">
        <v>32</v>
      </c>
      <c r="F486">
        <v>30195.759999999998</v>
      </c>
      <c r="G486">
        <v>30195.759999999998</v>
      </c>
      <c r="I486" t="s">
        <v>6935</v>
      </c>
    </row>
    <row r="487" spans="1:9">
      <c r="A487" t="s">
        <v>16573</v>
      </c>
      <c r="B487" t="s">
        <v>65</v>
      </c>
      <c r="C487">
        <v>36396</v>
      </c>
      <c r="D487" t="s">
        <v>9397</v>
      </c>
      <c r="E487" t="s">
        <v>32</v>
      </c>
      <c r="F487">
        <v>6349.57</v>
      </c>
      <c r="G487">
        <v>6349.57</v>
      </c>
      <c r="I487" t="s">
        <v>6935</v>
      </c>
    </row>
    <row r="488" spans="1:9">
      <c r="A488" t="s">
        <v>16574</v>
      </c>
      <c r="B488" t="s">
        <v>65</v>
      </c>
      <c r="C488">
        <v>36397</v>
      </c>
      <c r="D488" t="s">
        <v>9398</v>
      </c>
      <c r="E488" t="s">
        <v>32</v>
      </c>
      <c r="F488">
        <v>22576.27</v>
      </c>
      <c r="G488">
        <v>22576.27</v>
      </c>
      <c r="I488" t="s">
        <v>6935</v>
      </c>
    </row>
    <row r="489" spans="1:9">
      <c r="A489" t="s">
        <v>16575</v>
      </c>
      <c r="B489" t="s">
        <v>65</v>
      </c>
      <c r="C489">
        <v>36398</v>
      </c>
      <c r="D489" t="s">
        <v>9399</v>
      </c>
      <c r="E489" t="s">
        <v>32</v>
      </c>
      <c r="F489">
        <v>27439.57</v>
      </c>
      <c r="G489">
        <v>27439.57</v>
      </c>
      <c r="I489" t="s">
        <v>6935</v>
      </c>
    </row>
    <row r="490" spans="1:9">
      <c r="A490" t="s">
        <v>16576</v>
      </c>
      <c r="B490" t="s">
        <v>65</v>
      </c>
      <c r="C490">
        <v>647</v>
      </c>
      <c r="D490" t="s">
        <v>9400</v>
      </c>
      <c r="E490" t="s">
        <v>62</v>
      </c>
      <c r="F490">
        <v>27.95</v>
      </c>
      <c r="G490">
        <v>31.21</v>
      </c>
      <c r="I490" t="s">
        <v>6935</v>
      </c>
    </row>
    <row r="491" spans="1:9">
      <c r="A491" t="s">
        <v>16577</v>
      </c>
      <c r="B491" t="s">
        <v>65</v>
      </c>
      <c r="C491">
        <v>40920</v>
      </c>
      <c r="D491" t="s">
        <v>9401</v>
      </c>
      <c r="E491" t="s">
        <v>6706</v>
      </c>
      <c r="F491">
        <v>4915.04</v>
      </c>
      <c r="G491">
        <v>5488.35</v>
      </c>
      <c r="I491" t="s">
        <v>6935</v>
      </c>
    </row>
    <row r="492" spans="1:9">
      <c r="A492" t="s">
        <v>16578</v>
      </c>
      <c r="B492" t="s">
        <v>65</v>
      </c>
      <c r="C492">
        <v>715</v>
      </c>
      <c r="D492" t="s">
        <v>9402</v>
      </c>
      <c r="E492" t="s">
        <v>32</v>
      </c>
      <c r="F492">
        <v>18.989999999999998</v>
      </c>
      <c r="G492">
        <v>18.989999999999998</v>
      </c>
      <c r="I492" t="s">
        <v>8951</v>
      </c>
    </row>
    <row r="493" spans="1:9">
      <c r="A493" t="s">
        <v>16579</v>
      </c>
      <c r="B493" t="s">
        <v>65</v>
      </c>
      <c r="C493">
        <v>716</v>
      </c>
      <c r="D493" t="s">
        <v>9403</v>
      </c>
      <c r="E493" t="s">
        <v>32</v>
      </c>
      <c r="F493">
        <v>21.47</v>
      </c>
      <c r="G493">
        <v>21.47</v>
      </c>
      <c r="I493" t="s">
        <v>6935</v>
      </c>
    </row>
    <row r="494" spans="1:9">
      <c r="A494" t="s">
        <v>16580</v>
      </c>
      <c r="B494" t="s">
        <v>65</v>
      </c>
      <c r="C494">
        <v>7270</v>
      </c>
      <c r="D494" t="s">
        <v>9404</v>
      </c>
      <c r="E494" t="s">
        <v>32</v>
      </c>
      <c r="F494">
        <v>0.76</v>
      </c>
      <c r="G494">
        <v>0.76</v>
      </c>
      <c r="I494" t="s">
        <v>6935</v>
      </c>
    </row>
    <row r="495" spans="1:9">
      <c r="A495" t="s">
        <v>16581</v>
      </c>
      <c r="B495" t="s">
        <v>65</v>
      </c>
      <c r="C495">
        <v>44460</v>
      </c>
      <c r="D495" t="s">
        <v>9405</v>
      </c>
      <c r="E495" t="s">
        <v>32</v>
      </c>
      <c r="F495">
        <v>1.28</v>
      </c>
      <c r="G495">
        <v>1.28</v>
      </c>
      <c r="I495" t="s">
        <v>6935</v>
      </c>
    </row>
    <row r="496" spans="1:9">
      <c r="A496" t="s">
        <v>16582</v>
      </c>
      <c r="B496" t="s">
        <v>65</v>
      </c>
      <c r="C496">
        <v>44461</v>
      </c>
      <c r="D496" t="s">
        <v>9406</v>
      </c>
      <c r="E496" t="s">
        <v>32</v>
      </c>
      <c r="F496">
        <v>1.75</v>
      </c>
      <c r="G496">
        <v>1.75</v>
      </c>
      <c r="I496" t="s">
        <v>6935</v>
      </c>
    </row>
    <row r="497" spans="1:9">
      <c r="A497" t="s">
        <v>16583</v>
      </c>
      <c r="B497" t="s">
        <v>65</v>
      </c>
      <c r="C497">
        <v>7267</v>
      </c>
      <c r="D497" t="s">
        <v>9407</v>
      </c>
      <c r="E497" t="s">
        <v>32</v>
      </c>
      <c r="F497">
        <v>0.64</v>
      </c>
      <c r="G497">
        <v>0.64</v>
      </c>
      <c r="I497" t="s">
        <v>6935</v>
      </c>
    </row>
    <row r="498" spans="1:9">
      <c r="A498" t="s">
        <v>16584</v>
      </c>
      <c r="B498" t="s">
        <v>65</v>
      </c>
      <c r="C498">
        <v>44458</v>
      </c>
      <c r="D498" t="s">
        <v>9408</v>
      </c>
      <c r="E498" t="s">
        <v>32</v>
      </c>
      <c r="F498">
        <v>0.78</v>
      </c>
      <c r="G498">
        <v>0.78</v>
      </c>
      <c r="I498" t="s">
        <v>6935</v>
      </c>
    </row>
    <row r="499" spans="1:9">
      <c r="A499" t="s">
        <v>16585</v>
      </c>
      <c r="B499" t="s">
        <v>65</v>
      </c>
      <c r="C499">
        <v>44457</v>
      </c>
      <c r="D499" t="s">
        <v>9409</v>
      </c>
      <c r="E499" t="s">
        <v>32</v>
      </c>
      <c r="F499">
        <v>1.52</v>
      </c>
      <c r="G499">
        <v>1.52</v>
      </c>
      <c r="I499" t="s">
        <v>6935</v>
      </c>
    </row>
    <row r="500" spans="1:9">
      <c r="A500" t="s">
        <v>16586</v>
      </c>
      <c r="B500" t="s">
        <v>65</v>
      </c>
      <c r="C500">
        <v>7271</v>
      </c>
      <c r="D500" t="s">
        <v>9410</v>
      </c>
      <c r="E500" t="s">
        <v>32</v>
      </c>
      <c r="F500">
        <v>0.82</v>
      </c>
      <c r="G500">
        <v>0.82</v>
      </c>
      <c r="I500" t="s">
        <v>8951</v>
      </c>
    </row>
    <row r="501" spans="1:9">
      <c r="A501" t="s">
        <v>16587</v>
      </c>
      <c r="B501" t="s">
        <v>65</v>
      </c>
      <c r="C501">
        <v>7268</v>
      </c>
      <c r="D501" t="s">
        <v>9411</v>
      </c>
      <c r="E501" t="s">
        <v>32</v>
      </c>
      <c r="F501">
        <v>1.28</v>
      </c>
      <c r="G501">
        <v>1.28</v>
      </c>
      <c r="I501" t="s">
        <v>6935</v>
      </c>
    </row>
    <row r="502" spans="1:9">
      <c r="A502" t="s">
        <v>16588</v>
      </c>
      <c r="B502" t="s">
        <v>65</v>
      </c>
      <c r="C502">
        <v>44459</v>
      </c>
      <c r="D502" t="s">
        <v>9412</v>
      </c>
      <c r="E502" t="s">
        <v>32</v>
      </c>
      <c r="F502">
        <v>0.82</v>
      </c>
      <c r="G502">
        <v>0.82</v>
      </c>
      <c r="I502" t="s">
        <v>6935</v>
      </c>
    </row>
    <row r="503" spans="1:9">
      <c r="A503" t="s">
        <v>16589</v>
      </c>
      <c r="B503" t="s">
        <v>65</v>
      </c>
      <c r="C503">
        <v>44462</v>
      </c>
      <c r="D503" t="s">
        <v>9413</v>
      </c>
      <c r="E503" t="s">
        <v>32</v>
      </c>
      <c r="F503">
        <v>1.46</v>
      </c>
      <c r="G503">
        <v>1.46</v>
      </c>
      <c r="I503" t="s">
        <v>6935</v>
      </c>
    </row>
    <row r="504" spans="1:9">
      <c r="A504" t="s">
        <v>16590</v>
      </c>
      <c r="B504" t="s">
        <v>65</v>
      </c>
      <c r="C504">
        <v>44463</v>
      </c>
      <c r="D504" t="s">
        <v>9414</v>
      </c>
      <c r="E504" t="s">
        <v>32</v>
      </c>
      <c r="F504">
        <v>1.88</v>
      </c>
      <c r="G504">
        <v>1.88</v>
      </c>
      <c r="I504" t="s">
        <v>6935</v>
      </c>
    </row>
    <row r="505" spans="1:9">
      <c r="A505" t="s">
        <v>16591</v>
      </c>
      <c r="B505" t="s">
        <v>65</v>
      </c>
      <c r="C505">
        <v>44464</v>
      </c>
      <c r="D505" t="s">
        <v>9415</v>
      </c>
      <c r="E505" t="s">
        <v>32</v>
      </c>
      <c r="F505">
        <v>1.95</v>
      </c>
      <c r="G505">
        <v>1.95</v>
      </c>
      <c r="I505" t="s">
        <v>6935</v>
      </c>
    </row>
    <row r="506" spans="1:9">
      <c r="A506" t="s">
        <v>16592</v>
      </c>
      <c r="B506" t="s">
        <v>65</v>
      </c>
      <c r="C506">
        <v>44465</v>
      </c>
      <c r="D506" t="s">
        <v>9416</v>
      </c>
      <c r="E506" t="s">
        <v>32</v>
      </c>
      <c r="F506">
        <v>2.68</v>
      </c>
      <c r="G506">
        <v>2.68</v>
      </c>
      <c r="I506" t="s">
        <v>6935</v>
      </c>
    </row>
    <row r="507" spans="1:9">
      <c r="A507" t="s">
        <v>16593</v>
      </c>
      <c r="B507" t="s">
        <v>65</v>
      </c>
      <c r="C507">
        <v>38783</v>
      </c>
      <c r="D507" t="s">
        <v>9417</v>
      </c>
      <c r="E507" t="s">
        <v>32</v>
      </c>
      <c r="F507">
        <v>0.93</v>
      </c>
      <c r="G507">
        <v>0.93</v>
      </c>
      <c r="I507" t="s">
        <v>6935</v>
      </c>
    </row>
    <row r="508" spans="1:9">
      <c r="A508" t="s">
        <v>16594</v>
      </c>
      <c r="B508" t="s">
        <v>65</v>
      </c>
      <c r="C508">
        <v>44466</v>
      </c>
      <c r="D508" t="s">
        <v>9418</v>
      </c>
      <c r="E508" t="s">
        <v>32</v>
      </c>
      <c r="F508">
        <v>1.9</v>
      </c>
      <c r="G508">
        <v>1.9</v>
      </c>
      <c r="I508" t="s">
        <v>6935</v>
      </c>
    </row>
    <row r="509" spans="1:9">
      <c r="A509" t="s">
        <v>16595</v>
      </c>
      <c r="B509" t="s">
        <v>65</v>
      </c>
      <c r="C509">
        <v>44467</v>
      </c>
      <c r="D509" t="s">
        <v>9419</v>
      </c>
      <c r="E509" t="s">
        <v>32</v>
      </c>
      <c r="F509">
        <v>2.29</v>
      </c>
      <c r="G509">
        <v>2.29</v>
      </c>
      <c r="I509" t="s">
        <v>6935</v>
      </c>
    </row>
    <row r="510" spans="1:9">
      <c r="A510" t="s">
        <v>16596</v>
      </c>
      <c r="B510" t="s">
        <v>65</v>
      </c>
      <c r="C510">
        <v>44468</v>
      </c>
      <c r="D510" t="s">
        <v>9420</v>
      </c>
      <c r="E510" t="s">
        <v>32</v>
      </c>
      <c r="F510">
        <v>1.99</v>
      </c>
      <c r="G510">
        <v>1.99</v>
      </c>
      <c r="I510" t="s">
        <v>6935</v>
      </c>
    </row>
    <row r="511" spans="1:9">
      <c r="A511" t="s">
        <v>16597</v>
      </c>
      <c r="B511" t="s">
        <v>65</v>
      </c>
      <c r="C511">
        <v>37593</v>
      </c>
      <c r="D511" t="s">
        <v>9421</v>
      </c>
      <c r="E511" t="s">
        <v>32</v>
      </c>
      <c r="F511">
        <v>2.56</v>
      </c>
      <c r="G511">
        <v>2.56</v>
      </c>
      <c r="I511" t="s">
        <v>6935</v>
      </c>
    </row>
    <row r="512" spans="1:9">
      <c r="A512" t="s">
        <v>16598</v>
      </c>
      <c r="B512" t="s">
        <v>65</v>
      </c>
      <c r="C512">
        <v>37594</v>
      </c>
      <c r="D512" t="s">
        <v>9422</v>
      </c>
      <c r="E512" t="s">
        <v>32</v>
      </c>
      <c r="F512">
        <v>3.04</v>
      </c>
      <c r="G512">
        <v>3.04</v>
      </c>
      <c r="I512" t="s">
        <v>6935</v>
      </c>
    </row>
    <row r="513" spans="1:9">
      <c r="A513" t="s">
        <v>16599</v>
      </c>
      <c r="B513" t="s">
        <v>65</v>
      </c>
      <c r="C513">
        <v>37592</v>
      </c>
      <c r="D513" t="s">
        <v>9423</v>
      </c>
      <c r="E513" t="s">
        <v>32</v>
      </c>
      <c r="F513">
        <v>2.02</v>
      </c>
      <c r="G513">
        <v>2.02</v>
      </c>
      <c r="I513" t="s">
        <v>6935</v>
      </c>
    </row>
    <row r="514" spans="1:9">
      <c r="A514" t="s">
        <v>16600</v>
      </c>
      <c r="B514" t="s">
        <v>65</v>
      </c>
      <c r="C514">
        <v>41372</v>
      </c>
      <c r="D514" t="s">
        <v>9424</v>
      </c>
      <c r="E514" t="s">
        <v>9</v>
      </c>
    </row>
    <row r="515" spans="1:9">
      <c r="A515" t="s">
        <v>16601</v>
      </c>
      <c r="B515" t="s">
        <v>65</v>
      </c>
      <c r="C515">
        <v>41371</v>
      </c>
      <c r="D515" t="s">
        <v>9425</v>
      </c>
      <c r="E515" t="s">
        <v>9</v>
      </c>
    </row>
    <row r="516" spans="1:9">
      <c r="A516" t="s">
        <v>16602</v>
      </c>
      <c r="B516" t="s">
        <v>65</v>
      </c>
      <c r="C516">
        <v>34556</v>
      </c>
      <c r="D516" t="s">
        <v>9426</v>
      </c>
      <c r="E516" t="s">
        <v>32</v>
      </c>
      <c r="F516">
        <v>4.03</v>
      </c>
      <c r="G516">
        <v>4.03</v>
      </c>
      <c r="I516" t="s">
        <v>6935</v>
      </c>
    </row>
    <row r="517" spans="1:9">
      <c r="A517" t="s">
        <v>16603</v>
      </c>
      <c r="B517" t="s">
        <v>65</v>
      </c>
      <c r="C517">
        <v>37873</v>
      </c>
      <c r="D517" t="s">
        <v>9427</v>
      </c>
      <c r="E517" t="s">
        <v>32</v>
      </c>
      <c r="F517">
        <v>4.0999999999999996</v>
      </c>
      <c r="G517">
        <v>4.0999999999999996</v>
      </c>
      <c r="I517" t="s">
        <v>6935</v>
      </c>
    </row>
    <row r="518" spans="1:9">
      <c r="A518" t="s">
        <v>16604</v>
      </c>
      <c r="B518" t="s">
        <v>65</v>
      </c>
      <c r="C518">
        <v>34564</v>
      </c>
      <c r="D518" t="s">
        <v>9428</v>
      </c>
      <c r="E518" t="s">
        <v>32</v>
      </c>
      <c r="F518">
        <v>4.29</v>
      </c>
      <c r="G518">
        <v>4.29</v>
      </c>
      <c r="I518" t="s">
        <v>6935</v>
      </c>
    </row>
    <row r="519" spans="1:9">
      <c r="A519" t="s">
        <v>16605</v>
      </c>
      <c r="B519" t="s">
        <v>65</v>
      </c>
      <c r="C519">
        <v>34565</v>
      </c>
      <c r="D519" t="s">
        <v>9429</v>
      </c>
      <c r="E519" t="s">
        <v>32</v>
      </c>
      <c r="F519">
        <v>4.54</v>
      </c>
      <c r="G519">
        <v>4.54</v>
      </c>
      <c r="I519" t="s">
        <v>6935</v>
      </c>
    </row>
    <row r="520" spans="1:9">
      <c r="A520" t="s">
        <v>16606</v>
      </c>
      <c r="B520" t="s">
        <v>65</v>
      </c>
      <c r="C520">
        <v>38590</v>
      </c>
      <c r="D520" t="s">
        <v>9430</v>
      </c>
      <c r="E520" t="s">
        <v>32</v>
      </c>
      <c r="F520">
        <v>3.36</v>
      </c>
      <c r="G520">
        <v>3.36</v>
      </c>
      <c r="I520" t="s">
        <v>6935</v>
      </c>
    </row>
    <row r="521" spans="1:9">
      <c r="A521" t="s">
        <v>16607</v>
      </c>
      <c r="B521" t="s">
        <v>65</v>
      </c>
      <c r="C521">
        <v>34566</v>
      </c>
      <c r="D521" t="s">
        <v>9431</v>
      </c>
      <c r="E521" t="s">
        <v>32</v>
      </c>
      <c r="F521">
        <v>3.52</v>
      </c>
      <c r="G521">
        <v>3.52</v>
      </c>
      <c r="I521" t="s">
        <v>6935</v>
      </c>
    </row>
    <row r="522" spans="1:9">
      <c r="A522" t="s">
        <v>16608</v>
      </c>
      <c r="B522" t="s">
        <v>65</v>
      </c>
      <c r="C522">
        <v>34567</v>
      </c>
      <c r="D522" t="s">
        <v>9432</v>
      </c>
      <c r="E522" t="s">
        <v>32</v>
      </c>
      <c r="F522">
        <v>3.74</v>
      </c>
      <c r="G522">
        <v>3.74</v>
      </c>
      <c r="I522" t="s">
        <v>6935</v>
      </c>
    </row>
    <row r="523" spans="1:9">
      <c r="A523" t="s">
        <v>16609</v>
      </c>
      <c r="B523" t="s">
        <v>65</v>
      </c>
      <c r="C523">
        <v>38591</v>
      </c>
      <c r="D523" t="s">
        <v>9433</v>
      </c>
      <c r="E523" t="s">
        <v>32</v>
      </c>
      <c r="F523">
        <v>3.39</v>
      </c>
      <c r="G523">
        <v>3.39</v>
      </c>
      <c r="I523" t="s">
        <v>6935</v>
      </c>
    </row>
    <row r="524" spans="1:9">
      <c r="A524" t="s">
        <v>16610</v>
      </c>
      <c r="B524" t="s">
        <v>65</v>
      </c>
      <c r="C524">
        <v>34568</v>
      </c>
      <c r="D524" t="s">
        <v>9434</v>
      </c>
      <c r="E524" t="s">
        <v>32</v>
      </c>
      <c r="F524">
        <v>4.42</v>
      </c>
      <c r="G524">
        <v>4.42</v>
      </c>
      <c r="I524" t="s">
        <v>6935</v>
      </c>
    </row>
    <row r="525" spans="1:9">
      <c r="A525" t="s">
        <v>16611</v>
      </c>
      <c r="B525" t="s">
        <v>65</v>
      </c>
      <c r="C525">
        <v>34569</v>
      </c>
      <c r="D525" t="s">
        <v>9435</v>
      </c>
      <c r="E525" t="s">
        <v>32</v>
      </c>
      <c r="F525">
        <v>4.54</v>
      </c>
      <c r="G525">
        <v>4.54</v>
      </c>
      <c r="I525" t="s">
        <v>6935</v>
      </c>
    </row>
    <row r="526" spans="1:9">
      <c r="A526" t="s">
        <v>16612</v>
      </c>
      <c r="B526" t="s">
        <v>65</v>
      </c>
      <c r="C526">
        <v>34570</v>
      </c>
      <c r="D526" t="s">
        <v>9436</v>
      </c>
      <c r="E526" t="s">
        <v>32</v>
      </c>
      <c r="F526">
        <v>4.93</v>
      </c>
      <c r="G526">
        <v>4.93</v>
      </c>
      <c r="I526" t="s">
        <v>6935</v>
      </c>
    </row>
    <row r="527" spans="1:9">
      <c r="A527" t="s">
        <v>16613</v>
      </c>
      <c r="B527" t="s">
        <v>65</v>
      </c>
      <c r="C527">
        <v>25070</v>
      </c>
      <c r="D527" t="s">
        <v>9437</v>
      </c>
      <c r="E527" t="s">
        <v>32</v>
      </c>
      <c r="F527">
        <v>3.71</v>
      </c>
      <c r="G527">
        <v>3.71</v>
      </c>
      <c r="I527" t="s">
        <v>6935</v>
      </c>
    </row>
    <row r="528" spans="1:9">
      <c r="A528" t="s">
        <v>16614</v>
      </c>
      <c r="B528" t="s">
        <v>65</v>
      </c>
      <c r="C528">
        <v>34571</v>
      </c>
      <c r="D528" t="s">
        <v>9438</v>
      </c>
      <c r="E528" t="s">
        <v>32</v>
      </c>
      <c r="F528">
        <v>3.74</v>
      </c>
      <c r="G528">
        <v>3.74</v>
      </c>
      <c r="I528" t="s">
        <v>6935</v>
      </c>
    </row>
    <row r="529" spans="1:9">
      <c r="A529" t="s">
        <v>16615</v>
      </c>
      <c r="B529" t="s">
        <v>65</v>
      </c>
      <c r="C529">
        <v>34573</v>
      </c>
      <c r="D529" t="s">
        <v>9439</v>
      </c>
      <c r="E529" t="s">
        <v>32</v>
      </c>
      <c r="F529">
        <v>3.94</v>
      </c>
      <c r="G529">
        <v>3.94</v>
      </c>
      <c r="I529" t="s">
        <v>6935</v>
      </c>
    </row>
    <row r="530" spans="1:9">
      <c r="A530" t="s">
        <v>16616</v>
      </c>
      <c r="B530" t="s">
        <v>65</v>
      </c>
      <c r="C530">
        <v>37107</v>
      </c>
      <c r="D530" t="s">
        <v>9440</v>
      </c>
      <c r="E530" t="s">
        <v>32</v>
      </c>
      <c r="F530">
        <v>5.2</v>
      </c>
      <c r="G530">
        <v>5.2</v>
      </c>
      <c r="I530" t="s">
        <v>6935</v>
      </c>
    </row>
    <row r="531" spans="1:9">
      <c r="A531" t="s">
        <v>16617</v>
      </c>
      <c r="B531" t="s">
        <v>65</v>
      </c>
      <c r="C531">
        <v>34576</v>
      </c>
      <c r="D531" t="s">
        <v>9441</v>
      </c>
      <c r="E531" t="s">
        <v>32</v>
      </c>
      <c r="F531">
        <v>5.74</v>
      </c>
      <c r="G531">
        <v>5.74</v>
      </c>
      <c r="I531" t="s">
        <v>6935</v>
      </c>
    </row>
    <row r="532" spans="1:9">
      <c r="A532" t="s">
        <v>16618</v>
      </c>
      <c r="B532" t="s">
        <v>65</v>
      </c>
      <c r="C532">
        <v>34577</v>
      </c>
      <c r="D532" t="s">
        <v>9442</v>
      </c>
      <c r="E532" t="s">
        <v>32</v>
      </c>
      <c r="F532">
        <v>5.99</v>
      </c>
      <c r="G532">
        <v>5.99</v>
      </c>
      <c r="I532" t="s">
        <v>6935</v>
      </c>
    </row>
    <row r="533" spans="1:9">
      <c r="A533" t="s">
        <v>16619</v>
      </c>
      <c r="B533" t="s">
        <v>65</v>
      </c>
      <c r="C533">
        <v>34578</v>
      </c>
      <c r="D533" t="s">
        <v>9443</v>
      </c>
      <c r="E533" t="s">
        <v>32</v>
      </c>
      <c r="F533">
        <v>6.5</v>
      </c>
      <c r="G533">
        <v>6.5</v>
      </c>
      <c r="I533" t="s">
        <v>6935</v>
      </c>
    </row>
    <row r="534" spans="1:9">
      <c r="A534" t="s">
        <v>16620</v>
      </c>
      <c r="B534" t="s">
        <v>65</v>
      </c>
      <c r="C534">
        <v>34579</v>
      </c>
      <c r="D534" t="s">
        <v>9444</v>
      </c>
      <c r="E534" t="s">
        <v>32</v>
      </c>
      <c r="F534">
        <v>6.93</v>
      </c>
      <c r="G534">
        <v>6.93</v>
      </c>
      <c r="I534" t="s">
        <v>6935</v>
      </c>
    </row>
    <row r="535" spans="1:9">
      <c r="A535" t="s">
        <v>16621</v>
      </c>
      <c r="B535" t="s">
        <v>65</v>
      </c>
      <c r="C535">
        <v>25067</v>
      </c>
      <c r="D535" t="s">
        <v>9445</v>
      </c>
      <c r="E535" t="s">
        <v>32</v>
      </c>
      <c r="F535">
        <v>4.6399999999999997</v>
      </c>
      <c r="G535">
        <v>4.6399999999999997</v>
      </c>
      <c r="I535" t="s">
        <v>6935</v>
      </c>
    </row>
    <row r="536" spans="1:9">
      <c r="A536" t="s">
        <v>16622</v>
      </c>
      <c r="B536" t="s">
        <v>65</v>
      </c>
      <c r="C536">
        <v>34580</v>
      </c>
      <c r="D536" t="s">
        <v>9446</v>
      </c>
      <c r="E536" t="s">
        <v>32</v>
      </c>
      <c r="F536">
        <v>5.18</v>
      </c>
      <c r="G536">
        <v>5.18</v>
      </c>
      <c r="I536" t="s">
        <v>6935</v>
      </c>
    </row>
    <row r="537" spans="1:9">
      <c r="A537" t="s">
        <v>16623</v>
      </c>
      <c r="B537" t="s">
        <v>65</v>
      </c>
      <c r="C537">
        <v>25071</v>
      </c>
      <c r="D537" t="s">
        <v>9447</v>
      </c>
      <c r="E537" t="s">
        <v>32</v>
      </c>
      <c r="F537">
        <v>2.58</v>
      </c>
      <c r="G537">
        <v>2.58</v>
      </c>
      <c r="I537" t="s">
        <v>6935</v>
      </c>
    </row>
    <row r="538" spans="1:9">
      <c r="A538" t="s">
        <v>16624</v>
      </c>
      <c r="B538" t="s">
        <v>65</v>
      </c>
      <c r="C538">
        <v>44171</v>
      </c>
      <c r="D538" t="s">
        <v>9448</v>
      </c>
      <c r="E538" t="s">
        <v>32</v>
      </c>
    </row>
    <row r="539" spans="1:9">
      <c r="A539" t="s">
        <v>16625</v>
      </c>
      <c r="B539" t="s">
        <v>65</v>
      </c>
      <c r="C539">
        <v>38395</v>
      </c>
      <c r="D539" t="s">
        <v>9449</v>
      </c>
      <c r="E539" t="s">
        <v>32</v>
      </c>
      <c r="F539">
        <v>8.42</v>
      </c>
      <c r="G539">
        <v>8.42</v>
      </c>
      <c r="I539" t="s">
        <v>6935</v>
      </c>
    </row>
    <row r="540" spans="1:9">
      <c r="A540" t="s">
        <v>16626</v>
      </c>
      <c r="B540" t="s">
        <v>65</v>
      </c>
      <c r="C540">
        <v>34583</v>
      </c>
      <c r="D540" t="s">
        <v>9450</v>
      </c>
      <c r="E540" t="s">
        <v>9</v>
      </c>
      <c r="F540">
        <v>58.6</v>
      </c>
      <c r="G540">
        <v>58.6</v>
      </c>
      <c r="I540" t="s">
        <v>6935</v>
      </c>
    </row>
    <row r="541" spans="1:9">
      <c r="A541" t="s">
        <v>16627</v>
      </c>
      <c r="B541" t="s">
        <v>65</v>
      </c>
      <c r="C541">
        <v>34584</v>
      </c>
      <c r="D541" t="s">
        <v>9451</v>
      </c>
      <c r="E541" t="s">
        <v>9</v>
      </c>
      <c r="F541">
        <v>42.97</v>
      </c>
      <c r="G541">
        <v>42.97</v>
      </c>
      <c r="I541" t="s">
        <v>6935</v>
      </c>
    </row>
    <row r="542" spans="1:9">
      <c r="A542" t="s">
        <v>16628</v>
      </c>
      <c r="B542" t="s">
        <v>65</v>
      </c>
      <c r="C542">
        <v>709</v>
      </c>
      <c r="D542" t="s">
        <v>9452</v>
      </c>
      <c r="E542" t="s">
        <v>9</v>
      </c>
    </row>
    <row r="543" spans="1:9">
      <c r="A543" t="s">
        <v>16629</v>
      </c>
      <c r="B543" t="s">
        <v>65</v>
      </c>
      <c r="C543">
        <v>34592</v>
      </c>
      <c r="D543" t="s">
        <v>9453</v>
      </c>
      <c r="E543" t="s">
        <v>32</v>
      </c>
      <c r="F543">
        <v>2.95</v>
      </c>
      <c r="G543">
        <v>2.95</v>
      </c>
      <c r="I543" t="s">
        <v>6935</v>
      </c>
    </row>
    <row r="544" spans="1:9">
      <c r="A544" t="s">
        <v>16630</v>
      </c>
      <c r="B544" t="s">
        <v>65</v>
      </c>
      <c r="C544">
        <v>34599</v>
      </c>
      <c r="D544" t="s">
        <v>9454</v>
      </c>
      <c r="E544" t="s">
        <v>32</v>
      </c>
      <c r="F544">
        <v>2.65</v>
      </c>
      <c r="G544">
        <v>2.65</v>
      </c>
      <c r="I544" t="s">
        <v>6935</v>
      </c>
    </row>
    <row r="545" spans="1:9">
      <c r="A545" t="s">
        <v>16631</v>
      </c>
      <c r="B545" t="s">
        <v>65</v>
      </c>
      <c r="C545">
        <v>651</v>
      </c>
      <c r="D545" t="s">
        <v>9455</v>
      </c>
      <c r="E545" t="s">
        <v>32</v>
      </c>
      <c r="F545">
        <v>3.25</v>
      </c>
      <c r="G545">
        <v>3.25</v>
      </c>
      <c r="I545" t="s">
        <v>6935</v>
      </c>
    </row>
    <row r="546" spans="1:9">
      <c r="A546" t="s">
        <v>16632</v>
      </c>
      <c r="B546" t="s">
        <v>65</v>
      </c>
      <c r="C546">
        <v>654</v>
      </c>
      <c r="D546" t="s">
        <v>9456</v>
      </c>
      <c r="E546" t="s">
        <v>32</v>
      </c>
      <c r="F546">
        <v>4.03</v>
      </c>
      <c r="G546">
        <v>4.03</v>
      </c>
      <c r="I546" t="s">
        <v>6935</v>
      </c>
    </row>
    <row r="547" spans="1:9">
      <c r="A547" t="s">
        <v>16633</v>
      </c>
      <c r="B547" t="s">
        <v>65</v>
      </c>
      <c r="C547">
        <v>37103</v>
      </c>
      <c r="D547" t="s">
        <v>9457</v>
      </c>
      <c r="E547" t="s">
        <v>32</v>
      </c>
      <c r="F547">
        <v>3.37</v>
      </c>
      <c r="G547">
        <v>3.37</v>
      </c>
      <c r="I547" t="s">
        <v>6935</v>
      </c>
    </row>
    <row r="548" spans="1:9">
      <c r="A548" t="s">
        <v>16634</v>
      </c>
      <c r="B548" t="s">
        <v>65</v>
      </c>
      <c r="C548">
        <v>34555</v>
      </c>
      <c r="D548" t="s">
        <v>9458</v>
      </c>
      <c r="E548" t="s">
        <v>32</v>
      </c>
      <c r="F548">
        <v>4.28</v>
      </c>
      <c r="G548">
        <v>4.28</v>
      </c>
      <c r="I548" t="s">
        <v>6935</v>
      </c>
    </row>
    <row r="549" spans="1:9">
      <c r="A549" t="s">
        <v>16635</v>
      </c>
      <c r="B549" t="s">
        <v>65</v>
      </c>
      <c r="C549">
        <v>674</v>
      </c>
      <c r="D549" t="s">
        <v>9459</v>
      </c>
      <c r="E549" t="s">
        <v>9</v>
      </c>
    </row>
    <row r="550" spans="1:9">
      <c r="A550" t="s">
        <v>16636</v>
      </c>
      <c r="B550" t="s">
        <v>65</v>
      </c>
      <c r="C550">
        <v>34600</v>
      </c>
      <c r="D550" t="s">
        <v>9460</v>
      </c>
      <c r="E550" t="s">
        <v>9</v>
      </c>
    </row>
    <row r="551" spans="1:9">
      <c r="A551" t="s">
        <v>16637</v>
      </c>
      <c r="B551" t="s">
        <v>65</v>
      </c>
      <c r="C551">
        <v>652</v>
      </c>
      <c r="D551" t="s">
        <v>9461</v>
      </c>
      <c r="E551" t="s">
        <v>9</v>
      </c>
    </row>
    <row r="552" spans="1:9">
      <c r="A552" t="s">
        <v>16638</v>
      </c>
      <c r="B552" t="s">
        <v>65</v>
      </c>
      <c r="C552">
        <v>650</v>
      </c>
      <c r="D552" t="s">
        <v>9462</v>
      </c>
      <c r="E552" t="s">
        <v>32</v>
      </c>
      <c r="F552">
        <v>2.6</v>
      </c>
      <c r="G552">
        <v>2.6</v>
      </c>
      <c r="I552" t="s">
        <v>8951</v>
      </c>
    </row>
    <row r="553" spans="1:9">
      <c r="A553" t="s">
        <v>16639</v>
      </c>
      <c r="B553" t="s">
        <v>65</v>
      </c>
      <c r="C553">
        <v>718</v>
      </c>
      <c r="D553" t="s">
        <v>9463</v>
      </c>
      <c r="E553" t="s">
        <v>32</v>
      </c>
      <c r="F553">
        <v>18.760000000000002</v>
      </c>
      <c r="G553">
        <v>18.760000000000002</v>
      </c>
      <c r="I553" t="s">
        <v>6935</v>
      </c>
    </row>
    <row r="554" spans="1:9">
      <c r="A554" t="s">
        <v>16640</v>
      </c>
      <c r="B554" t="s">
        <v>65</v>
      </c>
      <c r="C554">
        <v>11981</v>
      </c>
      <c r="D554" t="s">
        <v>9464</v>
      </c>
      <c r="E554" t="s">
        <v>32</v>
      </c>
      <c r="F554">
        <v>18.23</v>
      </c>
      <c r="G554">
        <v>18.23</v>
      </c>
      <c r="I554" t="s">
        <v>6935</v>
      </c>
    </row>
    <row r="555" spans="1:9">
      <c r="A555" t="s">
        <v>16641</v>
      </c>
      <c r="B555" t="s">
        <v>65</v>
      </c>
      <c r="C555">
        <v>34586</v>
      </c>
      <c r="D555" t="s">
        <v>9465</v>
      </c>
      <c r="E555" t="s">
        <v>32</v>
      </c>
      <c r="F555">
        <v>2.02</v>
      </c>
      <c r="G555">
        <v>2.02</v>
      </c>
      <c r="I555" t="s">
        <v>6935</v>
      </c>
    </row>
    <row r="556" spans="1:9">
      <c r="A556" t="s">
        <v>16642</v>
      </c>
      <c r="B556" t="s">
        <v>65</v>
      </c>
      <c r="C556">
        <v>38603</v>
      </c>
      <c r="D556" t="s">
        <v>9466</v>
      </c>
      <c r="E556" t="s">
        <v>32</v>
      </c>
      <c r="F556">
        <v>2.4</v>
      </c>
      <c r="G556">
        <v>2.4</v>
      </c>
      <c r="I556" t="s">
        <v>6935</v>
      </c>
    </row>
    <row r="557" spans="1:9">
      <c r="A557" t="s">
        <v>16643</v>
      </c>
      <c r="B557" t="s">
        <v>65</v>
      </c>
      <c r="C557">
        <v>34588</v>
      </c>
      <c r="D557" t="s">
        <v>9467</v>
      </c>
      <c r="E557" t="s">
        <v>32</v>
      </c>
      <c r="F557">
        <v>2.73</v>
      </c>
      <c r="G557">
        <v>2.73</v>
      </c>
      <c r="I557" t="s">
        <v>6935</v>
      </c>
    </row>
    <row r="558" spans="1:9">
      <c r="A558" t="s">
        <v>16644</v>
      </c>
      <c r="B558" t="s">
        <v>65</v>
      </c>
      <c r="C558">
        <v>34590</v>
      </c>
      <c r="D558" t="s">
        <v>9468</v>
      </c>
      <c r="E558" t="s">
        <v>32</v>
      </c>
      <c r="F558">
        <v>2.7</v>
      </c>
      <c r="G558">
        <v>2.7</v>
      </c>
      <c r="I558" t="s">
        <v>6935</v>
      </c>
    </row>
    <row r="559" spans="1:9">
      <c r="A559" t="s">
        <v>16645</v>
      </c>
      <c r="B559" t="s">
        <v>65</v>
      </c>
      <c r="C559">
        <v>34591</v>
      </c>
      <c r="D559" t="s">
        <v>9469</v>
      </c>
      <c r="E559" t="s">
        <v>32</v>
      </c>
      <c r="F559">
        <v>3.3</v>
      </c>
      <c r="G559">
        <v>3.3</v>
      </c>
      <c r="I559" t="s">
        <v>6935</v>
      </c>
    </row>
    <row r="560" spans="1:9">
      <c r="A560" t="s">
        <v>16646</v>
      </c>
      <c r="B560" t="s">
        <v>65</v>
      </c>
      <c r="C560">
        <v>40517</v>
      </c>
      <c r="D560" t="s">
        <v>9470</v>
      </c>
      <c r="E560" t="s">
        <v>9</v>
      </c>
      <c r="F560">
        <v>73.66</v>
      </c>
      <c r="G560">
        <v>73.66</v>
      </c>
      <c r="I560" t="s">
        <v>6935</v>
      </c>
    </row>
    <row r="561" spans="1:9">
      <c r="A561" t="s">
        <v>16647</v>
      </c>
      <c r="B561" t="s">
        <v>65</v>
      </c>
      <c r="C561">
        <v>40515</v>
      </c>
      <c r="D561" t="s">
        <v>9471</v>
      </c>
      <c r="E561" t="s">
        <v>9</v>
      </c>
      <c r="F561">
        <v>81.02</v>
      </c>
      <c r="G561">
        <v>81.02</v>
      </c>
      <c r="I561" t="s">
        <v>6935</v>
      </c>
    </row>
    <row r="562" spans="1:9">
      <c r="A562" t="s">
        <v>16648</v>
      </c>
      <c r="B562" t="s">
        <v>65</v>
      </c>
      <c r="C562">
        <v>40524</v>
      </c>
      <c r="D562" t="s">
        <v>9472</v>
      </c>
      <c r="E562" t="s">
        <v>9</v>
      </c>
      <c r="F562">
        <v>84.18</v>
      </c>
      <c r="G562">
        <v>84.18</v>
      </c>
      <c r="I562" t="s">
        <v>6935</v>
      </c>
    </row>
    <row r="563" spans="1:9">
      <c r="A563" t="s">
        <v>16649</v>
      </c>
      <c r="B563" t="s">
        <v>65</v>
      </c>
      <c r="C563">
        <v>40529</v>
      </c>
      <c r="D563" t="s">
        <v>9473</v>
      </c>
      <c r="E563" t="s">
        <v>9</v>
      </c>
      <c r="F563">
        <v>133.47</v>
      </c>
      <c r="G563">
        <v>133.47</v>
      </c>
      <c r="I563" t="s">
        <v>6935</v>
      </c>
    </row>
    <row r="564" spans="1:9">
      <c r="A564" t="s">
        <v>16650</v>
      </c>
      <c r="B564" t="s">
        <v>65</v>
      </c>
      <c r="C564">
        <v>36156</v>
      </c>
      <c r="D564" t="s">
        <v>9474</v>
      </c>
      <c r="E564" t="s">
        <v>9</v>
      </c>
      <c r="F564">
        <v>79.75</v>
      </c>
      <c r="G564">
        <v>79.75</v>
      </c>
      <c r="I564" t="s">
        <v>6935</v>
      </c>
    </row>
    <row r="565" spans="1:9">
      <c r="A565" t="s">
        <v>16651</v>
      </c>
      <c r="B565" t="s">
        <v>65</v>
      </c>
      <c r="C565">
        <v>36155</v>
      </c>
      <c r="D565" t="s">
        <v>9475</v>
      </c>
      <c r="E565" t="s">
        <v>9</v>
      </c>
      <c r="F565">
        <v>63.13</v>
      </c>
      <c r="G565">
        <v>63.13</v>
      </c>
      <c r="I565" t="s">
        <v>6935</v>
      </c>
    </row>
    <row r="566" spans="1:9">
      <c r="A566" t="s">
        <v>16652</v>
      </c>
      <c r="B566" t="s">
        <v>65</v>
      </c>
      <c r="C566">
        <v>36154</v>
      </c>
      <c r="D566" t="s">
        <v>9476</v>
      </c>
      <c r="E566" t="s">
        <v>9</v>
      </c>
      <c r="F566">
        <v>95.26</v>
      </c>
      <c r="G566">
        <v>95.26</v>
      </c>
      <c r="I566" t="s">
        <v>6935</v>
      </c>
    </row>
    <row r="567" spans="1:9">
      <c r="A567" t="s">
        <v>16653</v>
      </c>
      <c r="B567" t="s">
        <v>65</v>
      </c>
      <c r="C567">
        <v>36170</v>
      </c>
      <c r="D567" t="s">
        <v>9477</v>
      </c>
      <c r="E567" t="s">
        <v>9</v>
      </c>
      <c r="F567">
        <v>72</v>
      </c>
      <c r="G567">
        <v>72</v>
      </c>
      <c r="I567" t="s">
        <v>8951</v>
      </c>
    </row>
    <row r="568" spans="1:9">
      <c r="A568" t="s">
        <v>16654</v>
      </c>
      <c r="B568" t="s">
        <v>65</v>
      </c>
      <c r="C568">
        <v>695</v>
      </c>
      <c r="D568" t="s">
        <v>9478</v>
      </c>
      <c r="E568" t="s">
        <v>9</v>
      </c>
      <c r="F568">
        <v>80.03</v>
      </c>
      <c r="G568">
        <v>80.03</v>
      </c>
      <c r="I568" t="s">
        <v>6935</v>
      </c>
    </row>
    <row r="569" spans="1:9">
      <c r="A569" t="s">
        <v>16655</v>
      </c>
      <c r="B569" t="s">
        <v>65</v>
      </c>
      <c r="C569">
        <v>679</v>
      </c>
      <c r="D569" t="s">
        <v>9479</v>
      </c>
      <c r="E569" t="s">
        <v>9</v>
      </c>
      <c r="F569">
        <v>114.2</v>
      </c>
      <c r="G569">
        <v>114.2</v>
      </c>
      <c r="I569" t="s">
        <v>6935</v>
      </c>
    </row>
    <row r="570" spans="1:9">
      <c r="A570" t="s">
        <v>16656</v>
      </c>
      <c r="B570" t="s">
        <v>65</v>
      </c>
      <c r="C570">
        <v>711</v>
      </c>
      <c r="D570" t="s">
        <v>9480</v>
      </c>
      <c r="E570" t="s">
        <v>9</v>
      </c>
      <c r="F570">
        <v>72</v>
      </c>
      <c r="G570">
        <v>72</v>
      </c>
      <c r="I570" t="s">
        <v>6935</v>
      </c>
    </row>
    <row r="571" spans="1:9">
      <c r="A571" t="s">
        <v>16657</v>
      </c>
      <c r="B571" t="s">
        <v>65</v>
      </c>
      <c r="C571">
        <v>712</v>
      </c>
      <c r="D571" t="s">
        <v>9481</v>
      </c>
      <c r="E571" t="s">
        <v>9</v>
      </c>
      <c r="F571">
        <v>86.4</v>
      </c>
      <c r="G571">
        <v>86.4</v>
      </c>
      <c r="I571" t="s">
        <v>6935</v>
      </c>
    </row>
    <row r="572" spans="1:9">
      <c r="A572" t="s">
        <v>16658</v>
      </c>
      <c r="B572" t="s">
        <v>65</v>
      </c>
      <c r="C572">
        <v>12614</v>
      </c>
      <c r="D572" t="s">
        <v>9482</v>
      </c>
      <c r="E572" t="s">
        <v>32</v>
      </c>
      <c r="F572">
        <v>58.47</v>
      </c>
      <c r="G572">
        <v>58.47</v>
      </c>
      <c r="I572" t="s">
        <v>6935</v>
      </c>
    </row>
    <row r="573" spans="1:9">
      <c r="A573" t="s">
        <v>16659</v>
      </c>
      <c r="B573" t="s">
        <v>65</v>
      </c>
      <c r="C573">
        <v>6140</v>
      </c>
      <c r="D573" t="s">
        <v>9483</v>
      </c>
      <c r="E573" t="s">
        <v>32</v>
      </c>
      <c r="F573">
        <v>4.78</v>
      </c>
      <c r="G573">
        <v>4.78</v>
      </c>
      <c r="I573" t="s">
        <v>6935</v>
      </c>
    </row>
    <row r="574" spans="1:9">
      <c r="A574" t="s">
        <v>16660</v>
      </c>
      <c r="B574" t="s">
        <v>65</v>
      </c>
      <c r="C574">
        <v>38399</v>
      </c>
      <c r="D574" t="s">
        <v>9484</v>
      </c>
      <c r="E574" t="s">
        <v>32</v>
      </c>
    </row>
    <row r="575" spans="1:9">
      <c r="A575" t="s">
        <v>16661</v>
      </c>
      <c r="B575" t="s">
        <v>65</v>
      </c>
      <c r="C575">
        <v>729</v>
      </c>
      <c r="D575" t="s">
        <v>9485</v>
      </c>
      <c r="E575" t="s">
        <v>32</v>
      </c>
      <c r="F575">
        <v>769.9</v>
      </c>
      <c r="G575">
        <v>769.9</v>
      </c>
      <c r="I575" t="s">
        <v>8951</v>
      </c>
    </row>
    <row r="576" spans="1:9">
      <c r="A576" t="s">
        <v>16662</v>
      </c>
      <c r="B576" t="s">
        <v>65</v>
      </c>
      <c r="C576">
        <v>39925</v>
      </c>
      <c r="D576" t="s">
        <v>9486</v>
      </c>
      <c r="E576" t="s">
        <v>32</v>
      </c>
      <c r="F576">
        <v>11124.98</v>
      </c>
      <c r="G576">
        <v>11124.98</v>
      </c>
      <c r="I576" t="s">
        <v>6935</v>
      </c>
    </row>
    <row r="577" spans="1:9">
      <c r="A577" t="s">
        <v>16663</v>
      </c>
      <c r="B577" t="s">
        <v>65</v>
      </c>
      <c r="C577">
        <v>731</v>
      </c>
      <c r="D577" t="s">
        <v>9487</v>
      </c>
      <c r="E577" t="s">
        <v>32</v>
      </c>
      <c r="F577">
        <v>749.3</v>
      </c>
      <c r="G577">
        <v>749.3</v>
      </c>
      <c r="I577" t="s">
        <v>6935</v>
      </c>
    </row>
    <row r="578" spans="1:9">
      <c r="A578" t="s">
        <v>16664</v>
      </c>
      <c r="B578" t="s">
        <v>65</v>
      </c>
      <c r="C578">
        <v>10575</v>
      </c>
      <c r="D578" t="s">
        <v>9488</v>
      </c>
      <c r="E578" t="s">
        <v>32</v>
      </c>
      <c r="F578">
        <v>1169.3399999999999</v>
      </c>
      <c r="G578">
        <v>1169.3399999999999</v>
      </c>
      <c r="I578" t="s">
        <v>6935</v>
      </c>
    </row>
    <row r="579" spans="1:9">
      <c r="A579" t="s">
        <v>16665</v>
      </c>
      <c r="B579" t="s">
        <v>65</v>
      </c>
      <c r="C579">
        <v>733</v>
      </c>
      <c r="D579" t="s">
        <v>9489</v>
      </c>
      <c r="E579" t="s">
        <v>32</v>
      </c>
      <c r="F579">
        <v>1280.29</v>
      </c>
      <c r="G579">
        <v>1280.29</v>
      </c>
      <c r="I579" t="s">
        <v>6935</v>
      </c>
    </row>
    <row r="580" spans="1:9">
      <c r="A580" t="s">
        <v>16666</v>
      </c>
      <c r="B580" t="s">
        <v>65</v>
      </c>
      <c r="C580">
        <v>732</v>
      </c>
      <c r="D580" t="s">
        <v>9490</v>
      </c>
      <c r="E580" t="s">
        <v>32</v>
      </c>
      <c r="F580">
        <v>1263.07</v>
      </c>
      <c r="G580">
        <v>1263.07</v>
      </c>
      <c r="I580" t="s">
        <v>6935</v>
      </c>
    </row>
    <row r="581" spans="1:9">
      <c r="A581" t="s">
        <v>16667</v>
      </c>
      <c r="B581" t="s">
        <v>65</v>
      </c>
      <c r="C581">
        <v>735</v>
      </c>
      <c r="D581" t="s">
        <v>9491</v>
      </c>
      <c r="E581" t="s">
        <v>32</v>
      </c>
      <c r="F581">
        <v>2246.94</v>
      </c>
      <c r="G581">
        <v>2246.94</v>
      </c>
      <c r="I581" t="s">
        <v>6935</v>
      </c>
    </row>
    <row r="582" spans="1:9">
      <c r="A582" t="s">
        <v>16668</v>
      </c>
      <c r="B582" t="s">
        <v>65</v>
      </c>
      <c r="C582">
        <v>737</v>
      </c>
      <c r="D582" t="s">
        <v>9492</v>
      </c>
      <c r="E582" t="s">
        <v>32</v>
      </c>
      <c r="F582">
        <v>7082.95</v>
      </c>
      <c r="G582">
        <v>7082.95</v>
      </c>
      <c r="I582" t="s">
        <v>6935</v>
      </c>
    </row>
    <row r="583" spans="1:9">
      <c r="A583" t="s">
        <v>16669</v>
      </c>
      <c r="B583" t="s">
        <v>65</v>
      </c>
      <c r="C583">
        <v>736</v>
      </c>
      <c r="D583" t="s">
        <v>9493</v>
      </c>
      <c r="E583" t="s">
        <v>32</v>
      </c>
      <c r="F583">
        <v>1889.27</v>
      </c>
      <c r="G583">
        <v>1889.27</v>
      </c>
      <c r="I583" t="s">
        <v>6935</v>
      </c>
    </row>
    <row r="584" spans="1:9">
      <c r="A584" t="s">
        <v>16670</v>
      </c>
      <c r="B584" t="s">
        <v>65</v>
      </c>
      <c r="C584">
        <v>738</v>
      </c>
      <c r="D584" t="s">
        <v>9494</v>
      </c>
      <c r="E584" t="s">
        <v>32</v>
      </c>
      <c r="F584">
        <v>3284.31</v>
      </c>
      <c r="G584">
        <v>3284.31</v>
      </c>
      <c r="I584" t="s">
        <v>6935</v>
      </c>
    </row>
    <row r="585" spans="1:9">
      <c r="A585" t="s">
        <v>16671</v>
      </c>
      <c r="B585" t="s">
        <v>65</v>
      </c>
      <c r="C585">
        <v>740</v>
      </c>
      <c r="D585" t="s">
        <v>9495</v>
      </c>
      <c r="E585" t="s">
        <v>32</v>
      </c>
      <c r="F585">
        <v>6663.19</v>
      </c>
      <c r="G585">
        <v>6663.19</v>
      </c>
      <c r="I585" t="s">
        <v>6935</v>
      </c>
    </row>
    <row r="586" spans="1:9">
      <c r="A586" t="s">
        <v>16672</v>
      </c>
      <c r="B586" t="s">
        <v>65</v>
      </c>
      <c r="C586">
        <v>734</v>
      </c>
      <c r="D586" t="s">
        <v>9496</v>
      </c>
      <c r="E586" t="s">
        <v>32</v>
      </c>
      <c r="F586">
        <v>1354.01</v>
      </c>
      <c r="G586">
        <v>1354.01</v>
      </c>
      <c r="I586" t="s">
        <v>6935</v>
      </c>
    </row>
    <row r="587" spans="1:9">
      <c r="A587" t="s">
        <v>16673</v>
      </c>
      <c r="B587" t="s">
        <v>65</v>
      </c>
      <c r="C587">
        <v>39008</v>
      </c>
      <c r="D587" t="s">
        <v>9497</v>
      </c>
      <c r="E587" t="s">
        <v>32</v>
      </c>
      <c r="F587">
        <v>67656.19</v>
      </c>
      <c r="G587">
        <v>67656.19</v>
      </c>
      <c r="I587" t="s">
        <v>6935</v>
      </c>
    </row>
    <row r="588" spans="1:9">
      <c r="A588" t="s">
        <v>16674</v>
      </c>
      <c r="B588" t="s">
        <v>65</v>
      </c>
      <c r="C588">
        <v>39009</v>
      </c>
      <c r="D588" t="s">
        <v>9498</v>
      </c>
      <c r="E588" t="s">
        <v>32</v>
      </c>
      <c r="F588">
        <v>72485.23</v>
      </c>
      <c r="G588">
        <v>72485.23</v>
      </c>
      <c r="I588" t="s">
        <v>6935</v>
      </c>
    </row>
    <row r="589" spans="1:9">
      <c r="A589" t="s">
        <v>16675</v>
      </c>
      <c r="B589" t="s">
        <v>65</v>
      </c>
      <c r="C589">
        <v>10587</v>
      </c>
      <c r="D589" t="s">
        <v>9499</v>
      </c>
      <c r="E589" t="s">
        <v>32</v>
      </c>
      <c r="F589">
        <v>3177.24</v>
      </c>
      <c r="G589">
        <v>3177.24</v>
      </c>
      <c r="I589" t="s">
        <v>6935</v>
      </c>
    </row>
    <row r="590" spans="1:9">
      <c r="A590" t="s">
        <v>16676</v>
      </c>
      <c r="B590" t="s">
        <v>65</v>
      </c>
      <c r="C590">
        <v>759</v>
      </c>
      <c r="D590" t="s">
        <v>9500</v>
      </c>
      <c r="E590" t="s">
        <v>32</v>
      </c>
      <c r="F590">
        <v>4568.24</v>
      </c>
      <c r="G590">
        <v>4568.24</v>
      </c>
      <c r="I590" t="s">
        <v>6935</v>
      </c>
    </row>
    <row r="591" spans="1:9">
      <c r="A591" t="s">
        <v>16677</v>
      </c>
      <c r="B591" t="s">
        <v>65</v>
      </c>
      <c r="C591">
        <v>761</v>
      </c>
      <c r="D591" t="s">
        <v>9501</v>
      </c>
      <c r="E591" t="s">
        <v>32</v>
      </c>
      <c r="F591">
        <v>7743.55</v>
      </c>
      <c r="G591">
        <v>7743.55</v>
      </c>
      <c r="I591" t="s">
        <v>6935</v>
      </c>
    </row>
    <row r="592" spans="1:9">
      <c r="A592" t="s">
        <v>16678</v>
      </c>
      <c r="B592" t="s">
        <v>65</v>
      </c>
      <c r="C592">
        <v>750</v>
      </c>
      <c r="D592" t="s">
        <v>9502</v>
      </c>
      <c r="E592" t="s">
        <v>32</v>
      </c>
      <c r="F592">
        <v>7351.88</v>
      </c>
      <c r="G592">
        <v>7351.88</v>
      </c>
      <c r="I592" t="s">
        <v>6935</v>
      </c>
    </row>
    <row r="593" spans="1:9">
      <c r="A593" t="s">
        <v>16679</v>
      </c>
      <c r="B593" t="s">
        <v>65</v>
      </c>
      <c r="C593">
        <v>755</v>
      </c>
      <c r="D593" t="s">
        <v>9503</v>
      </c>
      <c r="E593" t="s">
        <v>32</v>
      </c>
      <c r="F593">
        <v>30168.560000000001</v>
      </c>
      <c r="G593">
        <v>30168.560000000001</v>
      </c>
      <c r="I593" t="s">
        <v>6935</v>
      </c>
    </row>
    <row r="594" spans="1:9">
      <c r="A594" t="s">
        <v>16680</v>
      </c>
      <c r="B594" t="s">
        <v>65</v>
      </c>
      <c r="C594">
        <v>749</v>
      </c>
      <c r="D594" t="s">
        <v>9504</v>
      </c>
      <c r="E594" t="s">
        <v>32</v>
      </c>
      <c r="F594">
        <v>11095.44</v>
      </c>
      <c r="G594">
        <v>11095.44</v>
      </c>
      <c r="I594" t="s">
        <v>6935</v>
      </c>
    </row>
    <row r="595" spans="1:9">
      <c r="A595" t="s">
        <v>16681</v>
      </c>
      <c r="B595" t="s">
        <v>65</v>
      </c>
      <c r="C595">
        <v>756</v>
      </c>
      <c r="D595" t="s">
        <v>9505</v>
      </c>
      <c r="E595" t="s">
        <v>32</v>
      </c>
      <c r="F595">
        <v>32902.86</v>
      </c>
      <c r="G595">
        <v>32902.86</v>
      </c>
      <c r="I595" t="s">
        <v>6935</v>
      </c>
    </row>
    <row r="596" spans="1:9">
      <c r="A596" t="s">
        <v>16682</v>
      </c>
      <c r="B596" t="s">
        <v>65</v>
      </c>
      <c r="C596">
        <v>10588</v>
      </c>
      <c r="D596" t="s">
        <v>9506</v>
      </c>
      <c r="E596" t="s">
        <v>32</v>
      </c>
      <c r="F596">
        <v>3298.37</v>
      </c>
      <c r="G596">
        <v>3298.37</v>
      </c>
      <c r="I596" t="s">
        <v>6935</v>
      </c>
    </row>
    <row r="597" spans="1:9">
      <c r="A597" t="s">
        <v>16683</v>
      </c>
      <c r="B597" t="s">
        <v>65</v>
      </c>
      <c r="C597">
        <v>10592</v>
      </c>
      <c r="D597" t="s">
        <v>9507</v>
      </c>
      <c r="E597" t="s">
        <v>32</v>
      </c>
      <c r="F597">
        <v>3984</v>
      </c>
      <c r="G597">
        <v>3984</v>
      </c>
      <c r="I597" t="s">
        <v>8951</v>
      </c>
    </row>
    <row r="598" spans="1:9">
      <c r="A598" t="s">
        <v>16684</v>
      </c>
      <c r="B598" t="s">
        <v>65</v>
      </c>
      <c r="C598">
        <v>10589</v>
      </c>
      <c r="D598" t="s">
        <v>9508</v>
      </c>
      <c r="E598" t="s">
        <v>32</v>
      </c>
      <c r="F598">
        <v>5352.25</v>
      </c>
      <c r="G598">
        <v>5352.25</v>
      </c>
      <c r="I598" t="s">
        <v>6935</v>
      </c>
    </row>
    <row r="599" spans="1:9">
      <c r="A599" t="s">
        <v>16685</v>
      </c>
      <c r="B599" t="s">
        <v>65</v>
      </c>
      <c r="C599">
        <v>760</v>
      </c>
      <c r="D599" t="s">
        <v>9509</v>
      </c>
      <c r="E599" t="s">
        <v>32</v>
      </c>
      <c r="F599">
        <v>29880</v>
      </c>
      <c r="G599">
        <v>29880</v>
      </c>
      <c r="I599" t="s">
        <v>6935</v>
      </c>
    </row>
    <row r="600" spans="1:9">
      <c r="A600" t="s">
        <v>16686</v>
      </c>
      <c r="B600" t="s">
        <v>65</v>
      </c>
      <c r="C600">
        <v>751</v>
      </c>
      <c r="D600" t="s">
        <v>9510</v>
      </c>
      <c r="E600" t="s">
        <v>32</v>
      </c>
      <c r="F600">
        <v>4706.1000000000004</v>
      </c>
      <c r="G600">
        <v>4706.1000000000004</v>
      </c>
      <c r="I600" t="s">
        <v>6935</v>
      </c>
    </row>
    <row r="601" spans="1:9">
      <c r="A601" t="s">
        <v>16687</v>
      </c>
      <c r="B601" t="s">
        <v>65</v>
      </c>
      <c r="C601">
        <v>754</v>
      </c>
      <c r="D601" t="s">
        <v>9511</v>
      </c>
      <c r="E601" t="s">
        <v>32</v>
      </c>
      <c r="F601">
        <v>7470</v>
      </c>
      <c r="G601">
        <v>7470</v>
      </c>
      <c r="I601" t="s">
        <v>6935</v>
      </c>
    </row>
    <row r="602" spans="1:9">
      <c r="A602" t="s">
        <v>16688</v>
      </c>
      <c r="B602" t="s">
        <v>65</v>
      </c>
      <c r="C602">
        <v>757</v>
      </c>
      <c r="D602" t="s">
        <v>9512</v>
      </c>
      <c r="E602" t="s">
        <v>32</v>
      </c>
      <c r="F602">
        <v>14940</v>
      </c>
      <c r="G602">
        <v>14940</v>
      </c>
      <c r="I602" t="s">
        <v>6935</v>
      </c>
    </row>
    <row r="603" spans="1:9">
      <c r="A603" t="s">
        <v>16689</v>
      </c>
      <c r="B603" t="s">
        <v>65</v>
      </c>
      <c r="C603">
        <v>44489</v>
      </c>
      <c r="D603" t="s">
        <v>9513</v>
      </c>
      <c r="E603" t="s">
        <v>32</v>
      </c>
      <c r="F603">
        <v>191396.79</v>
      </c>
      <c r="G603">
        <v>191396.79</v>
      </c>
      <c r="I603" t="s">
        <v>6935</v>
      </c>
    </row>
    <row r="604" spans="1:9">
      <c r="A604" t="s">
        <v>16690</v>
      </c>
      <c r="B604" t="s">
        <v>65</v>
      </c>
      <c r="C604">
        <v>39917</v>
      </c>
      <c r="D604" t="s">
        <v>9514</v>
      </c>
      <c r="E604" t="s">
        <v>32</v>
      </c>
      <c r="F604">
        <v>103924.79</v>
      </c>
      <c r="G604">
        <v>103924.79</v>
      </c>
      <c r="I604" t="s">
        <v>6935</v>
      </c>
    </row>
    <row r="605" spans="1:9">
      <c r="A605" t="s">
        <v>16691</v>
      </c>
      <c r="B605" t="s">
        <v>65</v>
      </c>
      <c r="C605">
        <v>38167</v>
      </c>
      <c r="D605" t="s">
        <v>9515</v>
      </c>
      <c r="E605" t="s">
        <v>9354</v>
      </c>
      <c r="F605">
        <v>29.84</v>
      </c>
      <c r="G605">
        <v>29.84</v>
      </c>
      <c r="I605" t="s">
        <v>6935</v>
      </c>
    </row>
    <row r="606" spans="1:9">
      <c r="A606" t="s">
        <v>16692</v>
      </c>
      <c r="B606" t="s">
        <v>65</v>
      </c>
      <c r="C606">
        <v>36145</v>
      </c>
      <c r="D606" t="s">
        <v>9516</v>
      </c>
      <c r="E606" t="s">
        <v>9354</v>
      </c>
      <c r="F606">
        <v>56</v>
      </c>
      <c r="G606">
        <v>56</v>
      </c>
      <c r="I606" t="s">
        <v>6935</v>
      </c>
    </row>
    <row r="607" spans="1:9">
      <c r="A607" t="s">
        <v>16693</v>
      </c>
      <c r="B607" t="s">
        <v>65</v>
      </c>
      <c r="C607">
        <v>12893</v>
      </c>
      <c r="D607" t="s">
        <v>9517</v>
      </c>
      <c r="E607" t="s">
        <v>9354</v>
      </c>
      <c r="F607">
        <v>98.57</v>
      </c>
      <c r="G607">
        <v>98.57</v>
      </c>
      <c r="I607" t="s">
        <v>6935</v>
      </c>
    </row>
    <row r="608" spans="1:9">
      <c r="A608" t="s">
        <v>16694</v>
      </c>
      <c r="B608" t="s">
        <v>65</v>
      </c>
      <c r="C608">
        <v>11685</v>
      </c>
      <c r="D608" t="s">
        <v>9518</v>
      </c>
      <c r="E608" t="s">
        <v>32</v>
      </c>
      <c r="F608">
        <v>32.32</v>
      </c>
      <c r="G608">
        <v>32.32</v>
      </c>
      <c r="I608" t="s">
        <v>6935</v>
      </c>
    </row>
    <row r="609" spans="1:9">
      <c r="A609" t="s">
        <v>16695</v>
      </c>
      <c r="B609" t="s">
        <v>65</v>
      </c>
      <c r="C609">
        <v>11680</v>
      </c>
      <c r="D609" t="s">
        <v>31840</v>
      </c>
      <c r="E609" t="s">
        <v>32</v>
      </c>
      <c r="F609">
        <v>23.58</v>
      </c>
      <c r="G609">
        <v>23.58</v>
      </c>
      <c r="I609" t="s">
        <v>6935</v>
      </c>
    </row>
    <row r="610" spans="1:9">
      <c r="A610" t="s">
        <v>16696</v>
      </c>
      <c r="B610" t="s">
        <v>65</v>
      </c>
      <c r="C610">
        <v>11679</v>
      </c>
      <c r="D610" t="s">
        <v>31841</v>
      </c>
      <c r="E610" t="s">
        <v>32</v>
      </c>
      <c r="F610">
        <v>31.97</v>
      </c>
      <c r="G610">
        <v>31.97</v>
      </c>
      <c r="I610" t="s">
        <v>6935</v>
      </c>
    </row>
    <row r="611" spans="1:9">
      <c r="A611" t="s">
        <v>16697</v>
      </c>
      <c r="B611" t="s">
        <v>65</v>
      </c>
      <c r="C611">
        <v>2512</v>
      </c>
      <c r="D611" t="s">
        <v>9519</v>
      </c>
      <c r="E611" t="s">
        <v>32</v>
      </c>
      <c r="F611">
        <v>24.63</v>
      </c>
      <c r="G611">
        <v>24.63</v>
      </c>
      <c r="I611" t="s">
        <v>6935</v>
      </c>
    </row>
    <row r="612" spans="1:9">
      <c r="A612" t="s">
        <v>31842</v>
      </c>
      <c r="B612" t="s">
        <v>65</v>
      </c>
      <c r="C612">
        <v>45203</v>
      </c>
      <c r="D612" t="s">
        <v>31843</v>
      </c>
      <c r="E612" t="s">
        <v>32</v>
      </c>
      <c r="F612">
        <v>7.93</v>
      </c>
      <c r="G612">
        <v>7.93</v>
      </c>
      <c r="I612" t="s">
        <v>6935</v>
      </c>
    </row>
    <row r="613" spans="1:9">
      <c r="A613" t="s">
        <v>16698</v>
      </c>
      <c r="B613" t="s">
        <v>65</v>
      </c>
      <c r="C613">
        <v>4374</v>
      </c>
      <c r="D613" t="s">
        <v>9520</v>
      </c>
      <c r="E613" t="s">
        <v>32</v>
      </c>
      <c r="F613">
        <v>0.48</v>
      </c>
      <c r="G613">
        <v>0.48</v>
      </c>
      <c r="I613" t="s">
        <v>6935</v>
      </c>
    </row>
    <row r="614" spans="1:9">
      <c r="A614" t="s">
        <v>16699</v>
      </c>
      <c r="B614" t="s">
        <v>65</v>
      </c>
      <c r="C614">
        <v>7568</v>
      </c>
      <c r="D614" t="s">
        <v>9521</v>
      </c>
      <c r="E614" t="s">
        <v>32</v>
      </c>
      <c r="F614">
        <v>0.79</v>
      </c>
      <c r="G614">
        <v>0.79</v>
      </c>
      <c r="I614" t="s">
        <v>6935</v>
      </c>
    </row>
    <row r="615" spans="1:9">
      <c r="A615" t="s">
        <v>16700</v>
      </c>
      <c r="B615" t="s">
        <v>65</v>
      </c>
      <c r="C615">
        <v>7584</v>
      </c>
      <c r="D615" t="s">
        <v>9522</v>
      </c>
      <c r="E615" t="s">
        <v>32</v>
      </c>
      <c r="F615">
        <v>1.21</v>
      </c>
      <c r="G615">
        <v>1.21</v>
      </c>
      <c r="I615" t="s">
        <v>6935</v>
      </c>
    </row>
    <row r="616" spans="1:9">
      <c r="A616" t="s">
        <v>16701</v>
      </c>
      <c r="B616" t="s">
        <v>65</v>
      </c>
      <c r="C616">
        <v>11945</v>
      </c>
      <c r="D616" t="s">
        <v>9523</v>
      </c>
      <c r="E616" t="s">
        <v>32</v>
      </c>
      <c r="F616">
        <v>7.0000000000000007E-2</v>
      </c>
      <c r="G616">
        <v>7.0000000000000007E-2</v>
      </c>
      <c r="I616" t="s">
        <v>6935</v>
      </c>
    </row>
    <row r="617" spans="1:9">
      <c r="A617" t="s">
        <v>16702</v>
      </c>
      <c r="B617" t="s">
        <v>65</v>
      </c>
      <c r="C617">
        <v>11946</v>
      </c>
      <c r="D617" t="s">
        <v>9524</v>
      </c>
      <c r="E617" t="s">
        <v>32</v>
      </c>
      <c r="F617">
        <v>0.09</v>
      </c>
      <c r="G617">
        <v>0.09</v>
      </c>
      <c r="I617" t="s">
        <v>6935</v>
      </c>
    </row>
    <row r="618" spans="1:9">
      <c r="A618" t="s">
        <v>16703</v>
      </c>
      <c r="B618" t="s">
        <v>65</v>
      </c>
      <c r="C618">
        <v>4375</v>
      </c>
      <c r="D618" t="s">
        <v>9525</v>
      </c>
      <c r="E618" t="s">
        <v>32</v>
      </c>
      <c r="F618">
        <v>0.13</v>
      </c>
      <c r="G618">
        <v>0.13</v>
      </c>
      <c r="I618" t="s">
        <v>8951</v>
      </c>
    </row>
    <row r="619" spans="1:9">
      <c r="A619" t="s">
        <v>16704</v>
      </c>
      <c r="B619" t="s">
        <v>65</v>
      </c>
      <c r="C619">
        <v>11950</v>
      </c>
      <c r="D619" t="s">
        <v>9526</v>
      </c>
      <c r="E619" t="s">
        <v>32</v>
      </c>
      <c r="F619">
        <v>0.26</v>
      </c>
      <c r="G619">
        <v>0.26</v>
      </c>
      <c r="I619" t="s">
        <v>6935</v>
      </c>
    </row>
    <row r="620" spans="1:9">
      <c r="A620" t="s">
        <v>16705</v>
      </c>
      <c r="B620" t="s">
        <v>65</v>
      </c>
      <c r="C620">
        <v>4376</v>
      </c>
      <c r="D620" t="s">
        <v>9527</v>
      </c>
      <c r="E620" t="s">
        <v>32</v>
      </c>
      <c r="F620">
        <v>0.25</v>
      </c>
      <c r="G620">
        <v>0.25</v>
      </c>
      <c r="I620" t="s">
        <v>6935</v>
      </c>
    </row>
    <row r="621" spans="1:9">
      <c r="A621" t="s">
        <v>16706</v>
      </c>
      <c r="B621" t="s">
        <v>65</v>
      </c>
      <c r="C621">
        <v>7583</v>
      </c>
      <c r="D621" t="s">
        <v>9528</v>
      </c>
      <c r="E621" t="s">
        <v>32</v>
      </c>
      <c r="F621">
        <v>0.54</v>
      </c>
      <c r="G621">
        <v>0.54</v>
      </c>
      <c r="I621" t="s">
        <v>6935</v>
      </c>
    </row>
    <row r="622" spans="1:9">
      <c r="A622" t="s">
        <v>16707</v>
      </c>
      <c r="B622" t="s">
        <v>65</v>
      </c>
      <c r="C622">
        <v>4350</v>
      </c>
      <c r="D622" t="s">
        <v>9529</v>
      </c>
      <c r="E622" t="s">
        <v>32</v>
      </c>
      <c r="F622">
        <v>0.85</v>
      </c>
      <c r="G622">
        <v>0.85</v>
      </c>
      <c r="I622" t="s">
        <v>6935</v>
      </c>
    </row>
    <row r="623" spans="1:9">
      <c r="A623" t="s">
        <v>16708</v>
      </c>
      <c r="B623" t="s">
        <v>65</v>
      </c>
      <c r="C623">
        <v>44400</v>
      </c>
      <c r="D623" t="s">
        <v>9530</v>
      </c>
      <c r="E623" t="s">
        <v>32</v>
      </c>
      <c r="F623">
        <v>31.04</v>
      </c>
      <c r="G623">
        <v>31.04</v>
      </c>
      <c r="I623" t="s">
        <v>6935</v>
      </c>
    </row>
    <row r="624" spans="1:9">
      <c r="A624" t="s">
        <v>16709</v>
      </c>
      <c r="B624" t="s">
        <v>65</v>
      </c>
      <c r="C624">
        <v>39886</v>
      </c>
      <c r="D624" t="s">
        <v>9531</v>
      </c>
      <c r="E624" t="s">
        <v>32</v>
      </c>
    </row>
    <row r="625" spans="1:5">
      <c r="A625" t="s">
        <v>16710</v>
      </c>
      <c r="B625" t="s">
        <v>65</v>
      </c>
      <c r="C625">
        <v>39887</v>
      </c>
      <c r="D625" t="s">
        <v>9532</v>
      </c>
      <c r="E625" t="s">
        <v>32</v>
      </c>
    </row>
    <row r="626" spans="1:5">
      <c r="A626" t="s">
        <v>16711</v>
      </c>
      <c r="B626" t="s">
        <v>65</v>
      </c>
      <c r="C626">
        <v>39888</v>
      </c>
      <c r="D626" t="s">
        <v>9533</v>
      </c>
      <c r="E626" t="s">
        <v>32</v>
      </c>
    </row>
    <row r="627" spans="1:5">
      <c r="A627" t="s">
        <v>16712</v>
      </c>
      <c r="B627" t="s">
        <v>65</v>
      </c>
      <c r="C627">
        <v>39890</v>
      </c>
      <c r="D627" t="s">
        <v>9534</v>
      </c>
      <c r="E627" t="s">
        <v>32</v>
      </c>
    </row>
    <row r="628" spans="1:5">
      <c r="A628" t="s">
        <v>16713</v>
      </c>
      <c r="B628" t="s">
        <v>65</v>
      </c>
      <c r="C628">
        <v>39891</v>
      </c>
      <c r="D628" t="s">
        <v>9535</v>
      </c>
      <c r="E628" t="s">
        <v>32</v>
      </c>
    </row>
    <row r="629" spans="1:5">
      <c r="A629" t="s">
        <v>16714</v>
      </c>
      <c r="B629" t="s">
        <v>65</v>
      </c>
      <c r="C629">
        <v>39892</v>
      </c>
      <c r="D629" t="s">
        <v>9536</v>
      </c>
      <c r="E629" t="s">
        <v>32</v>
      </c>
    </row>
    <row r="630" spans="1:5">
      <c r="A630" t="s">
        <v>16715</v>
      </c>
      <c r="B630" t="s">
        <v>65</v>
      </c>
      <c r="C630">
        <v>790</v>
      </c>
      <c r="D630" t="s">
        <v>9537</v>
      </c>
      <c r="E630" t="s">
        <v>32</v>
      </c>
    </row>
    <row r="631" spans="1:5">
      <c r="A631" t="s">
        <v>16716</v>
      </c>
      <c r="B631" t="s">
        <v>65</v>
      </c>
      <c r="C631">
        <v>791</v>
      </c>
      <c r="D631" t="s">
        <v>9538</v>
      </c>
      <c r="E631" t="s">
        <v>32</v>
      </c>
    </row>
    <row r="632" spans="1:5">
      <c r="A632" t="s">
        <v>16717</v>
      </c>
      <c r="B632" t="s">
        <v>65</v>
      </c>
      <c r="C632">
        <v>766</v>
      </c>
      <c r="D632" t="s">
        <v>9539</v>
      </c>
      <c r="E632" t="s">
        <v>32</v>
      </c>
    </row>
    <row r="633" spans="1:5">
      <c r="A633" t="s">
        <v>16718</v>
      </c>
      <c r="B633" t="s">
        <v>65</v>
      </c>
      <c r="C633">
        <v>767</v>
      </c>
      <c r="D633" t="s">
        <v>9540</v>
      </c>
      <c r="E633" t="s">
        <v>32</v>
      </c>
    </row>
    <row r="634" spans="1:5">
      <c r="A634" t="s">
        <v>16719</v>
      </c>
      <c r="B634" t="s">
        <v>65</v>
      </c>
      <c r="C634">
        <v>789</v>
      </c>
      <c r="D634" t="s">
        <v>9541</v>
      </c>
      <c r="E634" t="s">
        <v>32</v>
      </c>
    </row>
    <row r="635" spans="1:5">
      <c r="A635" t="s">
        <v>16720</v>
      </c>
      <c r="B635" t="s">
        <v>65</v>
      </c>
      <c r="C635">
        <v>768</v>
      </c>
      <c r="D635" t="s">
        <v>9542</v>
      </c>
      <c r="E635" t="s">
        <v>32</v>
      </c>
    </row>
    <row r="636" spans="1:5">
      <c r="A636" t="s">
        <v>16721</v>
      </c>
      <c r="B636" t="s">
        <v>65</v>
      </c>
      <c r="C636">
        <v>769</v>
      </c>
      <c r="D636" t="s">
        <v>9543</v>
      </c>
      <c r="E636" t="s">
        <v>32</v>
      </c>
    </row>
    <row r="637" spans="1:5">
      <c r="A637" t="s">
        <v>16722</v>
      </c>
      <c r="B637" t="s">
        <v>65</v>
      </c>
      <c r="C637">
        <v>764</v>
      </c>
      <c r="D637" t="s">
        <v>9544</v>
      </c>
      <c r="E637" t="s">
        <v>32</v>
      </c>
    </row>
    <row r="638" spans="1:5">
      <c r="A638" t="s">
        <v>16723</v>
      </c>
      <c r="B638" t="s">
        <v>65</v>
      </c>
      <c r="C638">
        <v>765</v>
      </c>
      <c r="D638" t="s">
        <v>9545</v>
      </c>
      <c r="E638" t="s">
        <v>32</v>
      </c>
    </row>
    <row r="639" spans="1:5">
      <c r="A639" t="s">
        <v>16724</v>
      </c>
      <c r="B639" t="s">
        <v>65</v>
      </c>
      <c r="C639">
        <v>770</v>
      </c>
      <c r="D639" t="s">
        <v>9546</v>
      </c>
      <c r="E639" t="s">
        <v>32</v>
      </c>
    </row>
    <row r="640" spans="1:5">
      <c r="A640" t="s">
        <v>16725</v>
      </c>
      <c r="B640" t="s">
        <v>65</v>
      </c>
      <c r="C640">
        <v>12394</v>
      </c>
      <c r="D640" t="s">
        <v>9547</v>
      </c>
      <c r="E640" t="s">
        <v>32</v>
      </c>
    </row>
    <row r="641" spans="1:5">
      <c r="A641" t="s">
        <v>16726</v>
      </c>
      <c r="B641" t="s">
        <v>65</v>
      </c>
      <c r="C641">
        <v>787</v>
      </c>
      <c r="D641" t="s">
        <v>9548</v>
      </c>
      <c r="E641" t="s">
        <v>32</v>
      </c>
    </row>
    <row r="642" spans="1:5">
      <c r="A642" t="s">
        <v>16727</v>
      </c>
      <c r="B642" t="s">
        <v>65</v>
      </c>
      <c r="C642">
        <v>774</v>
      </c>
      <c r="D642" t="s">
        <v>9549</v>
      </c>
      <c r="E642" t="s">
        <v>32</v>
      </c>
    </row>
    <row r="643" spans="1:5">
      <c r="A643" t="s">
        <v>16728</v>
      </c>
      <c r="B643" t="s">
        <v>65</v>
      </c>
      <c r="C643">
        <v>773</v>
      </c>
      <c r="D643" t="s">
        <v>9550</v>
      </c>
      <c r="E643" t="s">
        <v>32</v>
      </c>
    </row>
    <row r="644" spans="1:5">
      <c r="A644" t="s">
        <v>16729</v>
      </c>
      <c r="B644" t="s">
        <v>65</v>
      </c>
      <c r="C644">
        <v>775</v>
      </c>
      <c r="D644" t="s">
        <v>9551</v>
      </c>
      <c r="E644" t="s">
        <v>32</v>
      </c>
    </row>
    <row r="645" spans="1:5">
      <c r="A645" t="s">
        <v>16730</v>
      </c>
      <c r="B645" t="s">
        <v>65</v>
      </c>
      <c r="C645">
        <v>788</v>
      </c>
      <c r="D645" t="s">
        <v>9552</v>
      </c>
      <c r="E645" t="s">
        <v>32</v>
      </c>
    </row>
    <row r="646" spans="1:5">
      <c r="A646" t="s">
        <v>16731</v>
      </c>
      <c r="B646" t="s">
        <v>65</v>
      </c>
      <c r="C646">
        <v>772</v>
      </c>
      <c r="D646" t="s">
        <v>9553</v>
      </c>
      <c r="E646" t="s">
        <v>32</v>
      </c>
    </row>
    <row r="647" spans="1:5">
      <c r="A647" t="s">
        <v>16732</v>
      </c>
      <c r="B647" t="s">
        <v>65</v>
      </c>
      <c r="C647">
        <v>771</v>
      </c>
      <c r="D647" t="s">
        <v>9554</v>
      </c>
      <c r="E647" t="s">
        <v>32</v>
      </c>
    </row>
    <row r="648" spans="1:5">
      <c r="A648" t="s">
        <v>16733</v>
      </c>
      <c r="B648" t="s">
        <v>65</v>
      </c>
      <c r="C648">
        <v>776</v>
      </c>
      <c r="D648" t="s">
        <v>9555</v>
      </c>
      <c r="E648" t="s">
        <v>32</v>
      </c>
    </row>
    <row r="649" spans="1:5">
      <c r="A649" t="s">
        <v>16734</v>
      </c>
      <c r="B649" t="s">
        <v>65</v>
      </c>
      <c r="C649">
        <v>777</v>
      </c>
      <c r="D649" t="s">
        <v>9556</v>
      </c>
      <c r="E649" t="s">
        <v>32</v>
      </c>
    </row>
    <row r="650" spans="1:5">
      <c r="A650" t="s">
        <v>16735</v>
      </c>
      <c r="B650" t="s">
        <v>65</v>
      </c>
      <c r="C650">
        <v>780</v>
      </c>
      <c r="D650" t="s">
        <v>9557</v>
      </c>
      <c r="E650" t="s">
        <v>32</v>
      </c>
    </row>
    <row r="651" spans="1:5">
      <c r="A651" t="s">
        <v>16736</v>
      </c>
      <c r="B651" t="s">
        <v>65</v>
      </c>
      <c r="C651">
        <v>778</v>
      </c>
      <c r="D651" t="s">
        <v>9558</v>
      </c>
      <c r="E651" t="s">
        <v>32</v>
      </c>
    </row>
    <row r="652" spans="1:5">
      <c r="A652" t="s">
        <v>16737</v>
      </c>
      <c r="B652" t="s">
        <v>65</v>
      </c>
      <c r="C652">
        <v>779</v>
      </c>
      <c r="D652" t="s">
        <v>9559</v>
      </c>
      <c r="E652" t="s">
        <v>32</v>
      </c>
    </row>
    <row r="653" spans="1:5">
      <c r="A653" t="s">
        <v>16738</v>
      </c>
      <c r="B653" t="s">
        <v>65</v>
      </c>
      <c r="C653">
        <v>781</v>
      </c>
      <c r="D653" t="s">
        <v>9560</v>
      </c>
      <c r="E653" t="s">
        <v>32</v>
      </c>
    </row>
    <row r="654" spans="1:5">
      <c r="A654" t="s">
        <v>16739</v>
      </c>
      <c r="B654" t="s">
        <v>65</v>
      </c>
      <c r="C654">
        <v>786</v>
      </c>
      <c r="D654" t="s">
        <v>9561</v>
      </c>
      <c r="E654" t="s">
        <v>32</v>
      </c>
    </row>
    <row r="655" spans="1:5">
      <c r="A655" t="s">
        <v>16740</v>
      </c>
      <c r="B655" t="s">
        <v>65</v>
      </c>
      <c r="C655">
        <v>782</v>
      </c>
      <c r="D655" t="s">
        <v>9562</v>
      </c>
      <c r="E655" t="s">
        <v>32</v>
      </c>
    </row>
    <row r="656" spans="1:5">
      <c r="A656" t="s">
        <v>16741</v>
      </c>
      <c r="B656" t="s">
        <v>65</v>
      </c>
      <c r="C656">
        <v>783</v>
      </c>
      <c r="D656" t="s">
        <v>9563</v>
      </c>
      <c r="E656" t="s">
        <v>32</v>
      </c>
    </row>
    <row r="657" spans="1:9">
      <c r="A657" t="s">
        <v>16742</v>
      </c>
      <c r="B657" t="s">
        <v>65</v>
      </c>
      <c r="C657">
        <v>785</v>
      </c>
      <c r="D657" t="s">
        <v>9564</v>
      </c>
      <c r="E657" t="s">
        <v>32</v>
      </c>
    </row>
    <row r="658" spans="1:9">
      <c r="A658" t="s">
        <v>16743</v>
      </c>
      <c r="B658" t="s">
        <v>65</v>
      </c>
      <c r="C658">
        <v>784</v>
      </c>
      <c r="D658" t="s">
        <v>9565</v>
      </c>
      <c r="E658" t="s">
        <v>32</v>
      </c>
    </row>
    <row r="659" spans="1:9">
      <c r="A659" t="s">
        <v>16744</v>
      </c>
      <c r="B659" t="s">
        <v>65</v>
      </c>
      <c r="C659">
        <v>828</v>
      </c>
      <c r="D659" t="s">
        <v>9566</v>
      </c>
      <c r="E659" t="s">
        <v>32</v>
      </c>
      <c r="F659">
        <v>0.62</v>
      </c>
      <c r="G659">
        <v>0.62</v>
      </c>
      <c r="I659" t="s">
        <v>6935</v>
      </c>
    </row>
    <row r="660" spans="1:9">
      <c r="A660" t="s">
        <v>16745</v>
      </c>
      <c r="B660" t="s">
        <v>65</v>
      </c>
      <c r="C660">
        <v>829</v>
      </c>
      <c r="D660" t="s">
        <v>9567</v>
      </c>
      <c r="E660" t="s">
        <v>32</v>
      </c>
      <c r="F660">
        <v>0.99</v>
      </c>
      <c r="G660">
        <v>0.99</v>
      </c>
      <c r="I660" t="s">
        <v>6935</v>
      </c>
    </row>
    <row r="661" spans="1:9">
      <c r="A661" t="s">
        <v>16746</v>
      </c>
      <c r="B661" t="s">
        <v>65</v>
      </c>
      <c r="C661">
        <v>812</v>
      </c>
      <c r="D661" t="s">
        <v>9568</v>
      </c>
      <c r="E661" t="s">
        <v>32</v>
      </c>
      <c r="F661">
        <v>2.19</v>
      </c>
      <c r="G661">
        <v>2.19</v>
      </c>
      <c r="I661" t="s">
        <v>6935</v>
      </c>
    </row>
    <row r="662" spans="1:9">
      <c r="A662" t="s">
        <v>16747</v>
      </c>
      <c r="B662" t="s">
        <v>65</v>
      </c>
      <c r="C662">
        <v>819</v>
      </c>
      <c r="D662" t="s">
        <v>9569</v>
      </c>
      <c r="E662" t="s">
        <v>32</v>
      </c>
      <c r="F662">
        <v>3.81</v>
      </c>
      <c r="G662">
        <v>3.81</v>
      </c>
      <c r="I662" t="s">
        <v>6935</v>
      </c>
    </row>
    <row r="663" spans="1:9">
      <c r="A663" t="s">
        <v>16748</v>
      </c>
      <c r="B663" t="s">
        <v>65</v>
      </c>
      <c r="C663">
        <v>818</v>
      </c>
      <c r="D663" t="s">
        <v>9570</v>
      </c>
      <c r="E663" t="s">
        <v>32</v>
      </c>
      <c r="F663">
        <v>7.11</v>
      </c>
      <c r="G663">
        <v>7.11</v>
      </c>
      <c r="I663" t="s">
        <v>6935</v>
      </c>
    </row>
    <row r="664" spans="1:9">
      <c r="A664" t="s">
        <v>16749</v>
      </c>
      <c r="B664" t="s">
        <v>65</v>
      </c>
      <c r="C664">
        <v>20086</v>
      </c>
      <c r="D664" t="s">
        <v>9571</v>
      </c>
      <c r="E664" t="s">
        <v>32</v>
      </c>
      <c r="F664">
        <v>3.34</v>
      </c>
      <c r="G664">
        <v>3.34</v>
      </c>
      <c r="I664" t="s">
        <v>6935</v>
      </c>
    </row>
    <row r="665" spans="1:9">
      <c r="A665" t="s">
        <v>16750</v>
      </c>
      <c r="B665" t="s">
        <v>65</v>
      </c>
      <c r="C665">
        <v>832</v>
      </c>
      <c r="D665" t="s">
        <v>9572</v>
      </c>
      <c r="E665" t="s">
        <v>32</v>
      </c>
      <c r="F665">
        <v>2.93</v>
      </c>
      <c r="G665">
        <v>2.93</v>
      </c>
      <c r="I665" t="s">
        <v>6935</v>
      </c>
    </row>
    <row r="666" spans="1:9">
      <c r="A666" t="s">
        <v>16751</v>
      </c>
      <c r="B666" t="s">
        <v>65</v>
      </c>
      <c r="C666">
        <v>834</v>
      </c>
      <c r="D666" t="s">
        <v>9573</v>
      </c>
      <c r="E666" t="s">
        <v>32</v>
      </c>
      <c r="F666">
        <v>3.8</v>
      </c>
      <c r="G666">
        <v>3.8</v>
      </c>
      <c r="I666" t="s">
        <v>6935</v>
      </c>
    </row>
    <row r="667" spans="1:9">
      <c r="A667" t="s">
        <v>16752</v>
      </c>
      <c r="B667" t="s">
        <v>65</v>
      </c>
      <c r="C667">
        <v>813</v>
      </c>
      <c r="D667" t="s">
        <v>9574</v>
      </c>
      <c r="E667" t="s">
        <v>32</v>
      </c>
      <c r="F667">
        <v>4.42</v>
      </c>
      <c r="G667">
        <v>4.42</v>
      </c>
      <c r="I667" t="s">
        <v>6935</v>
      </c>
    </row>
    <row r="668" spans="1:9">
      <c r="A668" t="s">
        <v>16753</v>
      </c>
      <c r="B668" t="s">
        <v>65</v>
      </c>
      <c r="C668">
        <v>820</v>
      </c>
      <c r="D668" t="s">
        <v>9575</v>
      </c>
      <c r="E668" t="s">
        <v>32</v>
      </c>
      <c r="F668">
        <v>5.95</v>
      </c>
      <c r="G668">
        <v>5.95</v>
      </c>
      <c r="I668" t="s">
        <v>6935</v>
      </c>
    </row>
    <row r="669" spans="1:9">
      <c r="A669" t="s">
        <v>16754</v>
      </c>
      <c r="B669" t="s">
        <v>65</v>
      </c>
      <c r="C669">
        <v>816</v>
      </c>
      <c r="D669" t="s">
        <v>9576</v>
      </c>
      <c r="E669" t="s">
        <v>32</v>
      </c>
      <c r="F669">
        <v>10.61</v>
      </c>
      <c r="G669">
        <v>10.61</v>
      </c>
      <c r="I669" t="s">
        <v>6935</v>
      </c>
    </row>
    <row r="670" spans="1:9">
      <c r="A670" t="s">
        <v>16755</v>
      </c>
      <c r="B670" t="s">
        <v>65</v>
      </c>
      <c r="C670">
        <v>814</v>
      </c>
      <c r="D670" t="s">
        <v>9577</v>
      </c>
      <c r="E670" t="s">
        <v>32</v>
      </c>
      <c r="F670">
        <v>13.18</v>
      </c>
      <c r="G670">
        <v>13.18</v>
      </c>
      <c r="I670" t="s">
        <v>6935</v>
      </c>
    </row>
    <row r="671" spans="1:9">
      <c r="A671" t="s">
        <v>16756</v>
      </c>
      <c r="B671" t="s">
        <v>65</v>
      </c>
      <c r="C671">
        <v>822</v>
      </c>
      <c r="D671" t="s">
        <v>9578</v>
      </c>
      <c r="E671" t="s">
        <v>32</v>
      </c>
      <c r="F671">
        <v>17.2</v>
      </c>
      <c r="G671">
        <v>17.2</v>
      </c>
      <c r="I671" t="s">
        <v>6935</v>
      </c>
    </row>
    <row r="672" spans="1:9">
      <c r="A672" t="s">
        <v>16757</v>
      </c>
      <c r="B672" t="s">
        <v>65</v>
      </c>
      <c r="C672">
        <v>821</v>
      </c>
      <c r="D672" t="s">
        <v>9579</v>
      </c>
      <c r="E672" t="s">
        <v>32</v>
      </c>
      <c r="F672">
        <v>19.68</v>
      </c>
      <c r="G672">
        <v>19.68</v>
      </c>
      <c r="I672" t="s">
        <v>6935</v>
      </c>
    </row>
    <row r="673" spans="1:9">
      <c r="A673" t="s">
        <v>16758</v>
      </c>
      <c r="B673" t="s">
        <v>65</v>
      </c>
      <c r="C673">
        <v>39191</v>
      </c>
      <c r="D673" t="s">
        <v>9580</v>
      </c>
      <c r="E673" t="s">
        <v>32</v>
      </c>
      <c r="F673">
        <v>19.899999999999999</v>
      </c>
      <c r="G673">
        <v>19.899999999999999</v>
      </c>
      <c r="I673" t="s">
        <v>6935</v>
      </c>
    </row>
    <row r="674" spans="1:9">
      <c r="A674" t="s">
        <v>16759</v>
      </c>
      <c r="B674" t="s">
        <v>65</v>
      </c>
      <c r="C674">
        <v>39190</v>
      </c>
      <c r="D674" t="s">
        <v>9581</v>
      </c>
      <c r="E674" t="s">
        <v>32</v>
      </c>
      <c r="F674">
        <v>20.79</v>
      </c>
      <c r="G674">
        <v>20.79</v>
      </c>
      <c r="I674" t="s">
        <v>6935</v>
      </c>
    </row>
    <row r="675" spans="1:9">
      <c r="A675" t="s">
        <v>16760</v>
      </c>
      <c r="B675" t="s">
        <v>65</v>
      </c>
      <c r="C675">
        <v>39189</v>
      </c>
      <c r="D675" t="s">
        <v>9582</v>
      </c>
      <c r="E675" t="s">
        <v>32</v>
      </c>
      <c r="F675">
        <v>22</v>
      </c>
      <c r="G675">
        <v>22</v>
      </c>
      <c r="I675" t="s">
        <v>6935</v>
      </c>
    </row>
    <row r="676" spans="1:9">
      <c r="A676" t="s">
        <v>16761</v>
      </c>
      <c r="B676" t="s">
        <v>65</v>
      </c>
      <c r="C676">
        <v>39188</v>
      </c>
      <c r="D676" t="s">
        <v>9583</v>
      </c>
      <c r="E676" t="s">
        <v>32</v>
      </c>
      <c r="F676">
        <v>16.2</v>
      </c>
      <c r="G676">
        <v>16.2</v>
      </c>
      <c r="I676" t="s">
        <v>6935</v>
      </c>
    </row>
    <row r="677" spans="1:9">
      <c r="A677" t="s">
        <v>16762</v>
      </c>
      <c r="B677" t="s">
        <v>65</v>
      </c>
      <c r="C677">
        <v>39186</v>
      </c>
      <c r="D677" t="s">
        <v>9584</v>
      </c>
      <c r="E677" t="s">
        <v>32</v>
      </c>
      <c r="F677">
        <v>19.68</v>
      </c>
      <c r="G677">
        <v>19.68</v>
      </c>
      <c r="I677" t="s">
        <v>6935</v>
      </c>
    </row>
    <row r="678" spans="1:9">
      <c r="A678" t="s">
        <v>16763</v>
      </c>
      <c r="B678" t="s">
        <v>65</v>
      </c>
      <c r="C678">
        <v>39187</v>
      </c>
      <c r="D678" t="s">
        <v>9585</v>
      </c>
      <c r="E678" t="s">
        <v>32</v>
      </c>
      <c r="F678">
        <v>16.98</v>
      </c>
      <c r="G678">
        <v>16.98</v>
      </c>
      <c r="I678" t="s">
        <v>6935</v>
      </c>
    </row>
    <row r="679" spans="1:9">
      <c r="A679" t="s">
        <v>16764</v>
      </c>
      <c r="B679" t="s">
        <v>65</v>
      </c>
      <c r="C679">
        <v>39184</v>
      </c>
      <c r="D679" t="s">
        <v>9586</v>
      </c>
      <c r="E679" t="s">
        <v>32</v>
      </c>
      <c r="F679">
        <v>6.38</v>
      </c>
      <c r="G679">
        <v>6.38</v>
      </c>
      <c r="I679" t="s">
        <v>6935</v>
      </c>
    </row>
    <row r="680" spans="1:9">
      <c r="A680" t="s">
        <v>16765</v>
      </c>
      <c r="B680" t="s">
        <v>65</v>
      </c>
      <c r="C680">
        <v>39185</v>
      </c>
      <c r="D680" t="s">
        <v>9587</v>
      </c>
      <c r="E680" t="s">
        <v>32</v>
      </c>
      <c r="F680">
        <v>5.82</v>
      </c>
      <c r="G680">
        <v>5.82</v>
      </c>
      <c r="I680" t="s">
        <v>6935</v>
      </c>
    </row>
    <row r="681" spans="1:9">
      <c r="A681" t="s">
        <v>16766</v>
      </c>
      <c r="B681" t="s">
        <v>65</v>
      </c>
      <c r="C681">
        <v>39198</v>
      </c>
      <c r="D681" t="s">
        <v>9588</v>
      </c>
      <c r="E681" t="s">
        <v>32</v>
      </c>
      <c r="F681">
        <v>65.290000000000006</v>
      </c>
      <c r="G681">
        <v>65.290000000000006</v>
      </c>
      <c r="I681" t="s">
        <v>6935</v>
      </c>
    </row>
    <row r="682" spans="1:9">
      <c r="A682" t="s">
        <v>16767</v>
      </c>
      <c r="B682" t="s">
        <v>65</v>
      </c>
      <c r="C682">
        <v>39197</v>
      </c>
      <c r="D682" t="s">
        <v>9589</v>
      </c>
      <c r="E682" t="s">
        <v>32</v>
      </c>
      <c r="F682">
        <v>68.2</v>
      </c>
      <c r="G682">
        <v>68.2</v>
      </c>
      <c r="I682" t="s">
        <v>6935</v>
      </c>
    </row>
    <row r="683" spans="1:9">
      <c r="A683" t="s">
        <v>16768</v>
      </c>
      <c r="B683" t="s">
        <v>65</v>
      </c>
      <c r="C683">
        <v>39196</v>
      </c>
      <c r="D683" t="s">
        <v>9590</v>
      </c>
      <c r="E683" t="s">
        <v>32</v>
      </c>
      <c r="F683">
        <v>70.33</v>
      </c>
      <c r="G683">
        <v>70.33</v>
      </c>
      <c r="I683" t="s">
        <v>6935</v>
      </c>
    </row>
    <row r="684" spans="1:9">
      <c r="A684" t="s">
        <v>16769</v>
      </c>
      <c r="B684" t="s">
        <v>65</v>
      </c>
      <c r="C684">
        <v>39199</v>
      </c>
      <c r="D684" t="s">
        <v>9591</v>
      </c>
      <c r="E684" t="s">
        <v>32</v>
      </c>
      <c r="F684">
        <v>62.83</v>
      </c>
      <c r="G684">
        <v>62.83</v>
      </c>
      <c r="I684" t="s">
        <v>6935</v>
      </c>
    </row>
    <row r="685" spans="1:9">
      <c r="A685" t="s">
        <v>16770</v>
      </c>
      <c r="B685" t="s">
        <v>65</v>
      </c>
      <c r="C685">
        <v>39195</v>
      </c>
      <c r="D685" t="s">
        <v>9592</v>
      </c>
      <c r="E685" t="s">
        <v>32</v>
      </c>
      <c r="F685">
        <v>36.26</v>
      </c>
      <c r="G685">
        <v>36.26</v>
      </c>
      <c r="I685" t="s">
        <v>6935</v>
      </c>
    </row>
    <row r="686" spans="1:9">
      <c r="A686" t="s">
        <v>16771</v>
      </c>
      <c r="B686" t="s">
        <v>65</v>
      </c>
      <c r="C686">
        <v>39194</v>
      </c>
      <c r="D686" t="s">
        <v>9593</v>
      </c>
      <c r="E686" t="s">
        <v>32</v>
      </c>
      <c r="F686">
        <v>38.81</v>
      </c>
      <c r="G686">
        <v>38.81</v>
      </c>
      <c r="I686" t="s">
        <v>6935</v>
      </c>
    </row>
    <row r="687" spans="1:9">
      <c r="A687" t="s">
        <v>16772</v>
      </c>
      <c r="B687" t="s">
        <v>65</v>
      </c>
      <c r="C687">
        <v>39193</v>
      </c>
      <c r="D687" t="s">
        <v>9594</v>
      </c>
      <c r="E687" t="s">
        <v>32</v>
      </c>
      <c r="F687">
        <v>42.53</v>
      </c>
      <c r="G687">
        <v>42.53</v>
      </c>
      <c r="I687" t="s">
        <v>6935</v>
      </c>
    </row>
    <row r="688" spans="1:9">
      <c r="A688" t="s">
        <v>16773</v>
      </c>
      <c r="B688" t="s">
        <v>65</v>
      </c>
      <c r="C688">
        <v>39192</v>
      </c>
      <c r="D688" t="s">
        <v>9595</v>
      </c>
      <c r="E688" t="s">
        <v>32</v>
      </c>
      <c r="F688">
        <v>44.24</v>
      </c>
      <c r="G688">
        <v>44.24</v>
      </c>
      <c r="I688" t="s">
        <v>6935</v>
      </c>
    </row>
    <row r="689" spans="1:9">
      <c r="A689" t="s">
        <v>16774</v>
      </c>
      <c r="B689" t="s">
        <v>65</v>
      </c>
      <c r="C689">
        <v>39201</v>
      </c>
      <c r="D689" t="s">
        <v>9596</v>
      </c>
      <c r="E689" t="s">
        <v>32</v>
      </c>
      <c r="F689">
        <v>78.05</v>
      </c>
      <c r="G689">
        <v>78.05</v>
      </c>
      <c r="I689" t="s">
        <v>6935</v>
      </c>
    </row>
    <row r="690" spans="1:9">
      <c r="A690" t="s">
        <v>16775</v>
      </c>
      <c r="B690" t="s">
        <v>65</v>
      </c>
      <c r="C690">
        <v>39200</v>
      </c>
      <c r="D690" t="s">
        <v>9597</v>
      </c>
      <c r="E690" t="s">
        <v>32</v>
      </c>
      <c r="F690">
        <v>78.680000000000007</v>
      </c>
      <c r="G690">
        <v>78.680000000000007</v>
      </c>
      <c r="I690" t="s">
        <v>6935</v>
      </c>
    </row>
    <row r="691" spans="1:9">
      <c r="A691" t="s">
        <v>16776</v>
      </c>
      <c r="B691" t="s">
        <v>65</v>
      </c>
      <c r="C691">
        <v>39203</v>
      </c>
      <c r="D691" t="s">
        <v>9598</v>
      </c>
      <c r="E691" t="s">
        <v>32</v>
      </c>
      <c r="F691">
        <v>63.53</v>
      </c>
      <c r="G691">
        <v>63.53</v>
      </c>
      <c r="I691" t="s">
        <v>6935</v>
      </c>
    </row>
    <row r="692" spans="1:9">
      <c r="A692" t="s">
        <v>16777</v>
      </c>
      <c r="B692" t="s">
        <v>65</v>
      </c>
      <c r="C692">
        <v>39202</v>
      </c>
      <c r="D692" t="s">
        <v>9599</v>
      </c>
      <c r="E692" t="s">
        <v>32</v>
      </c>
      <c r="F692">
        <v>74.63</v>
      </c>
      <c r="G692">
        <v>74.63</v>
      </c>
      <c r="I692" t="s">
        <v>6935</v>
      </c>
    </row>
    <row r="693" spans="1:9">
      <c r="A693" t="s">
        <v>16778</v>
      </c>
      <c r="B693" t="s">
        <v>65</v>
      </c>
      <c r="C693">
        <v>39920</v>
      </c>
      <c r="D693" t="s">
        <v>31844</v>
      </c>
      <c r="E693" t="s">
        <v>32</v>
      </c>
      <c r="F693">
        <v>5.36</v>
      </c>
      <c r="G693">
        <v>5.36</v>
      </c>
      <c r="I693" t="s">
        <v>6935</v>
      </c>
    </row>
    <row r="694" spans="1:9">
      <c r="A694" t="s">
        <v>16779</v>
      </c>
      <c r="B694" t="s">
        <v>65</v>
      </c>
      <c r="C694">
        <v>39205</v>
      </c>
      <c r="D694" t="s">
        <v>9600</v>
      </c>
      <c r="E694" t="s">
        <v>32</v>
      </c>
      <c r="F694">
        <v>124.51</v>
      </c>
      <c r="G694">
        <v>124.51</v>
      </c>
      <c r="I694" t="s">
        <v>6935</v>
      </c>
    </row>
    <row r="695" spans="1:9">
      <c r="A695" t="s">
        <v>16780</v>
      </c>
      <c r="B695" t="s">
        <v>65</v>
      </c>
      <c r="C695">
        <v>39204</v>
      </c>
      <c r="D695" t="s">
        <v>9601</v>
      </c>
      <c r="E695" t="s">
        <v>32</v>
      </c>
      <c r="F695">
        <v>127.52</v>
      </c>
      <c r="G695">
        <v>127.52</v>
      </c>
      <c r="I695" t="s">
        <v>6935</v>
      </c>
    </row>
    <row r="696" spans="1:9">
      <c r="A696" t="s">
        <v>16781</v>
      </c>
      <c r="B696" t="s">
        <v>65</v>
      </c>
      <c r="C696">
        <v>39206</v>
      </c>
      <c r="D696" t="s">
        <v>9602</v>
      </c>
      <c r="E696" t="s">
        <v>32</v>
      </c>
      <c r="F696">
        <v>120.98</v>
      </c>
      <c r="G696">
        <v>120.98</v>
      </c>
      <c r="I696" t="s">
        <v>6935</v>
      </c>
    </row>
    <row r="697" spans="1:9">
      <c r="A697" t="s">
        <v>16782</v>
      </c>
      <c r="B697" t="s">
        <v>65</v>
      </c>
      <c r="C697">
        <v>798</v>
      </c>
      <c r="D697" t="s">
        <v>9603</v>
      </c>
      <c r="E697" t="s">
        <v>32</v>
      </c>
      <c r="F697">
        <v>1.22</v>
      </c>
      <c r="G697">
        <v>1.22</v>
      </c>
      <c r="I697" t="s">
        <v>6935</v>
      </c>
    </row>
    <row r="698" spans="1:9">
      <c r="A698" t="s">
        <v>16783</v>
      </c>
      <c r="B698" t="s">
        <v>65</v>
      </c>
      <c r="C698">
        <v>797</v>
      </c>
      <c r="D698" t="s">
        <v>9604</v>
      </c>
      <c r="E698" t="s">
        <v>32</v>
      </c>
      <c r="F698">
        <v>8.91</v>
      </c>
      <c r="G698">
        <v>8.91</v>
      </c>
      <c r="I698" t="s">
        <v>6935</v>
      </c>
    </row>
    <row r="699" spans="1:9">
      <c r="A699" t="s">
        <v>16784</v>
      </c>
      <c r="B699" t="s">
        <v>65</v>
      </c>
      <c r="C699">
        <v>796</v>
      </c>
      <c r="D699" t="s">
        <v>9605</v>
      </c>
      <c r="E699" t="s">
        <v>32</v>
      </c>
      <c r="F699">
        <v>7.57</v>
      </c>
      <c r="G699">
        <v>7.57</v>
      </c>
      <c r="I699" t="s">
        <v>6935</v>
      </c>
    </row>
    <row r="700" spans="1:9">
      <c r="A700" t="s">
        <v>16785</v>
      </c>
      <c r="B700" t="s">
        <v>65</v>
      </c>
      <c r="C700">
        <v>799</v>
      </c>
      <c r="D700" t="s">
        <v>9606</v>
      </c>
      <c r="E700" t="s">
        <v>32</v>
      </c>
      <c r="F700">
        <v>3.66</v>
      </c>
      <c r="G700">
        <v>3.66</v>
      </c>
      <c r="I700" t="s">
        <v>6935</v>
      </c>
    </row>
    <row r="701" spans="1:9">
      <c r="A701" t="s">
        <v>16786</v>
      </c>
      <c r="B701" t="s">
        <v>65</v>
      </c>
      <c r="C701">
        <v>792</v>
      </c>
      <c r="D701" t="s">
        <v>9607</v>
      </c>
      <c r="E701" t="s">
        <v>32</v>
      </c>
      <c r="F701">
        <v>3.54</v>
      </c>
      <c r="G701">
        <v>3.54</v>
      </c>
      <c r="I701" t="s">
        <v>6935</v>
      </c>
    </row>
    <row r="702" spans="1:9">
      <c r="A702" t="s">
        <v>16787</v>
      </c>
      <c r="B702" t="s">
        <v>65</v>
      </c>
      <c r="C702">
        <v>38001</v>
      </c>
      <c r="D702" t="s">
        <v>9608</v>
      </c>
      <c r="E702" t="s">
        <v>32</v>
      </c>
      <c r="F702">
        <v>1.1499999999999999</v>
      </c>
      <c r="G702">
        <v>1.1499999999999999</v>
      </c>
      <c r="I702" t="s">
        <v>6935</v>
      </c>
    </row>
    <row r="703" spans="1:9">
      <c r="A703" t="s">
        <v>16788</v>
      </c>
      <c r="B703" t="s">
        <v>65</v>
      </c>
      <c r="C703">
        <v>38002</v>
      </c>
      <c r="D703" t="s">
        <v>9609</v>
      </c>
      <c r="E703" t="s">
        <v>32</v>
      </c>
      <c r="F703">
        <v>4</v>
      </c>
      <c r="G703">
        <v>4</v>
      </c>
      <c r="I703" t="s">
        <v>6935</v>
      </c>
    </row>
    <row r="704" spans="1:9">
      <c r="A704" t="s">
        <v>16789</v>
      </c>
      <c r="B704" t="s">
        <v>65</v>
      </c>
      <c r="C704">
        <v>38003</v>
      </c>
      <c r="D704" t="s">
        <v>9610</v>
      </c>
      <c r="E704" t="s">
        <v>32</v>
      </c>
      <c r="F704">
        <v>27.36</v>
      </c>
      <c r="G704">
        <v>27.36</v>
      </c>
      <c r="I704" t="s">
        <v>6935</v>
      </c>
    </row>
    <row r="705" spans="1:9">
      <c r="A705" t="s">
        <v>16790</v>
      </c>
      <c r="B705" t="s">
        <v>65</v>
      </c>
      <c r="C705">
        <v>38004</v>
      </c>
      <c r="D705" t="s">
        <v>9611</v>
      </c>
      <c r="E705" t="s">
        <v>32</v>
      </c>
      <c r="F705">
        <v>31.47</v>
      </c>
      <c r="G705">
        <v>31.47</v>
      </c>
      <c r="I705" t="s">
        <v>6935</v>
      </c>
    </row>
    <row r="706" spans="1:9">
      <c r="A706" t="s">
        <v>16791</v>
      </c>
      <c r="B706" t="s">
        <v>65</v>
      </c>
      <c r="C706">
        <v>44263</v>
      </c>
      <c r="D706" t="s">
        <v>9612</v>
      </c>
      <c r="E706" t="s">
        <v>32</v>
      </c>
      <c r="F706">
        <v>56.5</v>
      </c>
      <c r="G706">
        <v>56.5</v>
      </c>
      <c r="I706" t="s">
        <v>6935</v>
      </c>
    </row>
    <row r="707" spans="1:9">
      <c r="A707" t="s">
        <v>16792</v>
      </c>
      <c r="B707" t="s">
        <v>65</v>
      </c>
      <c r="C707">
        <v>36327</v>
      </c>
      <c r="D707" t="s">
        <v>9613</v>
      </c>
      <c r="E707" t="s">
        <v>32</v>
      </c>
    </row>
    <row r="708" spans="1:9">
      <c r="A708" t="s">
        <v>16793</v>
      </c>
      <c r="B708" t="s">
        <v>65</v>
      </c>
      <c r="C708">
        <v>38992</v>
      </c>
      <c r="D708" t="s">
        <v>9614</v>
      </c>
      <c r="E708" t="s">
        <v>32</v>
      </c>
    </row>
    <row r="709" spans="1:9">
      <c r="A709" t="s">
        <v>16794</v>
      </c>
      <c r="B709" t="s">
        <v>65</v>
      </c>
      <c r="C709">
        <v>38993</v>
      </c>
      <c r="D709" t="s">
        <v>9615</v>
      </c>
      <c r="E709" t="s">
        <v>32</v>
      </c>
    </row>
    <row r="710" spans="1:9">
      <c r="A710" t="s">
        <v>16795</v>
      </c>
      <c r="B710" t="s">
        <v>65</v>
      </c>
      <c r="C710">
        <v>44175</v>
      </c>
      <c r="D710" t="s">
        <v>9616</v>
      </c>
      <c r="E710" t="s">
        <v>32</v>
      </c>
    </row>
    <row r="711" spans="1:9">
      <c r="A711" t="s">
        <v>16796</v>
      </c>
      <c r="B711" t="s">
        <v>65</v>
      </c>
      <c r="C711">
        <v>44177</v>
      </c>
      <c r="D711" t="s">
        <v>9617</v>
      </c>
      <c r="E711" t="s">
        <v>32</v>
      </c>
    </row>
    <row r="712" spans="1:9">
      <c r="A712" t="s">
        <v>16797</v>
      </c>
      <c r="B712" t="s">
        <v>65</v>
      </c>
      <c r="C712">
        <v>38418</v>
      </c>
      <c r="D712" t="s">
        <v>9618</v>
      </c>
      <c r="E712" t="s">
        <v>32</v>
      </c>
      <c r="F712">
        <v>5.75</v>
      </c>
      <c r="G712">
        <v>5.75</v>
      </c>
      <c r="I712" t="s">
        <v>6935</v>
      </c>
    </row>
    <row r="713" spans="1:9">
      <c r="A713" t="s">
        <v>16798</v>
      </c>
      <c r="B713" t="s">
        <v>65</v>
      </c>
      <c r="C713">
        <v>39178</v>
      </c>
      <c r="D713" t="s">
        <v>9619</v>
      </c>
      <c r="E713" t="s">
        <v>32</v>
      </c>
      <c r="F713">
        <v>2.15</v>
      </c>
      <c r="G713">
        <v>2.15</v>
      </c>
      <c r="I713" t="s">
        <v>6935</v>
      </c>
    </row>
    <row r="714" spans="1:9">
      <c r="A714" t="s">
        <v>16799</v>
      </c>
      <c r="B714" t="s">
        <v>65</v>
      </c>
      <c r="C714">
        <v>39177</v>
      </c>
      <c r="D714" t="s">
        <v>9620</v>
      </c>
      <c r="E714" t="s">
        <v>32</v>
      </c>
      <c r="F714">
        <v>1.94</v>
      </c>
      <c r="G714">
        <v>1.94</v>
      </c>
      <c r="I714" t="s">
        <v>6935</v>
      </c>
    </row>
    <row r="715" spans="1:9">
      <c r="A715" t="s">
        <v>16800</v>
      </c>
      <c r="B715" t="s">
        <v>65</v>
      </c>
      <c r="C715">
        <v>39176</v>
      </c>
      <c r="D715" t="s">
        <v>9621</v>
      </c>
      <c r="E715" t="s">
        <v>32</v>
      </c>
      <c r="F715">
        <v>1.27</v>
      </c>
      <c r="G715">
        <v>1.27</v>
      </c>
      <c r="I715" t="s">
        <v>6935</v>
      </c>
    </row>
    <row r="716" spans="1:9">
      <c r="A716" t="s">
        <v>16801</v>
      </c>
      <c r="B716" t="s">
        <v>65</v>
      </c>
      <c r="C716">
        <v>39174</v>
      </c>
      <c r="D716" t="s">
        <v>9622</v>
      </c>
      <c r="E716" t="s">
        <v>32</v>
      </c>
      <c r="F716">
        <v>0.97</v>
      </c>
      <c r="G716">
        <v>0.97</v>
      </c>
      <c r="I716" t="s">
        <v>6935</v>
      </c>
    </row>
    <row r="717" spans="1:9">
      <c r="A717" t="s">
        <v>16802</v>
      </c>
      <c r="B717" t="s">
        <v>65</v>
      </c>
      <c r="C717">
        <v>39180</v>
      </c>
      <c r="D717" t="s">
        <v>9623</v>
      </c>
      <c r="E717" t="s">
        <v>32</v>
      </c>
      <c r="F717">
        <v>5.84</v>
      </c>
      <c r="G717">
        <v>5.84</v>
      </c>
      <c r="I717" t="s">
        <v>6935</v>
      </c>
    </row>
    <row r="718" spans="1:9">
      <c r="A718" t="s">
        <v>16803</v>
      </c>
      <c r="B718" t="s">
        <v>65</v>
      </c>
      <c r="C718">
        <v>39179</v>
      </c>
      <c r="D718" t="s">
        <v>9624</v>
      </c>
      <c r="E718" t="s">
        <v>32</v>
      </c>
      <c r="F718">
        <v>5.17</v>
      </c>
      <c r="G718">
        <v>5.17</v>
      </c>
      <c r="I718" t="s">
        <v>6935</v>
      </c>
    </row>
    <row r="719" spans="1:9">
      <c r="A719" t="s">
        <v>16804</v>
      </c>
      <c r="B719" t="s">
        <v>65</v>
      </c>
      <c r="C719">
        <v>39181</v>
      </c>
      <c r="D719" t="s">
        <v>9625</v>
      </c>
      <c r="E719" t="s">
        <v>32</v>
      </c>
      <c r="F719">
        <v>7.84</v>
      </c>
      <c r="G719">
        <v>7.84</v>
      </c>
      <c r="I719" t="s">
        <v>6935</v>
      </c>
    </row>
    <row r="720" spans="1:9">
      <c r="A720" t="s">
        <v>16805</v>
      </c>
      <c r="B720" t="s">
        <v>65</v>
      </c>
      <c r="C720">
        <v>39175</v>
      </c>
      <c r="D720" t="s">
        <v>9626</v>
      </c>
      <c r="E720" t="s">
        <v>32</v>
      </c>
      <c r="F720">
        <v>1.19</v>
      </c>
      <c r="G720">
        <v>1.19</v>
      </c>
      <c r="I720" t="s">
        <v>6935</v>
      </c>
    </row>
    <row r="721" spans="1:9">
      <c r="A721" t="s">
        <v>16806</v>
      </c>
      <c r="B721" t="s">
        <v>65</v>
      </c>
      <c r="C721">
        <v>39217</v>
      </c>
      <c r="D721" t="s">
        <v>9627</v>
      </c>
      <c r="E721" t="s">
        <v>32</v>
      </c>
      <c r="F721">
        <v>0.92</v>
      </c>
      <c r="G721">
        <v>0.92</v>
      </c>
      <c r="I721" t="s">
        <v>6935</v>
      </c>
    </row>
    <row r="722" spans="1:9">
      <c r="A722" t="s">
        <v>16807</v>
      </c>
      <c r="B722" t="s">
        <v>65</v>
      </c>
      <c r="C722">
        <v>39182</v>
      </c>
      <c r="D722" t="s">
        <v>9628</v>
      </c>
      <c r="E722" t="s">
        <v>32</v>
      </c>
      <c r="F722">
        <v>11.02</v>
      </c>
      <c r="G722">
        <v>11.02</v>
      </c>
      <c r="I722" t="s">
        <v>6935</v>
      </c>
    </row>
    <row r="723" spans="1:9">
      <c r="A723" t="s">
        <v>16808</v>
      </c>
      <c r="B723" t="s">
        <v>65</v>
      </c>
      <c r="C723">
        <v>12616</v>
      </c>
      <c r="D723" t="s">
        <v>9629</v>
      </c>
      <c r="E723" t="s">
        <v>32</v>
      </c>
      <c r="F723">
        <v>17.73</v>
      </c>
      <c r="G723">
        <v>17.73</v>
      </c>
      <c r="I723" t="s">
        <v>6935</v>
      </c>
    </row>
    <row r="724" spans="1:9">
      <c r="A724" t="s">
        <v>16809</v>
      </c>
      <c r="B724" t="s">
        <v>65</v>
      </c>
      <c r="C724">
        <v>1049</v>
      </c>
      <c r="D724" t="s">
        <v>9630</v>
      </c>
      <c r="E724" t="s">
        <v>32</v>
      </c>
      <c r="F724">
        <v>9.2200000000000006</v>
      </c>
      <c r="G724">
        <v>9.2200000000000006</v>
      </c>
      <c r="I724" t="s">
        <v>6935</v>
      </c>
    </row>
    <row r="725" spans="1:9">
      <c r="A725" t="s">
        <v>16810</v>
      </c>
      <c r="B725" t="s">
        <v>65</v>
      </c>
      <c r="C725">
        <v>1099</v>
      </c>
      <c r="D725" t="s">
        <v>9631</v>
      </c>
      <c r="E725" t="s">
        <v>32</v>
      </c>
      <c r="F725">
        <v>7.06</v>
      </c>
      <c r="G725">
        <v>7.06</v>
      </c>
      <c r="I725" t="s">
        <v>6935</v>
      </c>
    </row>
    <row r="726" spans="1:9">
      <c r="A726" t="s">
        <v>16811</v>
      </c>
      <c r="B726" t="s">
        <v>65</v>
      </c>
      <c r="C726">
        <v>1050</v>
      </c>
      <c r="D726" t="s">
        <v>9632</v>
      </c>
      <c r="E726" t="s">
        <v>32</v>
      </c>
      <c r="F726">
        <v>4.82</v>
      </c>
      <c r="G726">
        <v>4.82</v>
      </c>
      <c r="I726" t="s">
        <v>6935</v>
      </c>
    </row>
    <row r="727" spans="1:9">
      <c r="A727" t="s">
        <v>16812</v>
      </c>
      <c r="B727" t="s">
        <v>65</v>
      </c>
      <c r="C727">
        <v>39678</v>
      </c>
      <c r="D727" t="s">
        <v>9633</v>
      </c>
      <c r="E727" t="s">
        <v>32</v>
      </c>
      <c r="F727">
        <v>2.84</v>
      </c>
      <c r="G727">
        <v>2.84</v>
      </c>
      <c r="I727" t="s">
        <v>6935</v>
      </c>
    </row>
    <row r="728" spans="1:9">
      <c r="A728" t="s">
        <v>16813</v>
      </c>
      <c r="B728" t="s">
        <v>65</v>
      </c>
      <c r="C728">
        <v>1101</v>
      </c>
      <c r="D728" t="s">
        <v>9634</v>
      </c>
      <c r="E728" t="s">
        <v>32</v>
      </c>
      <c r="F728">
        <v>30.43</v>
      </c>
      <c r="G728">
        <v>30.43</v>
      </c>
      <c r="I728" t="s">
        <v>6935</v>
      </c>
    </row>
    <row r="729" spans="1:9">
      <c r="A729" t="s">
        <v>16814</v>
      </c>
      <c r="B729" t="s">
        <v>65</v>
      </c>
      <c r="C729">
        <v>1100</v>
      </c>
      <c r="D729" t="s">
        <v>9635</v>
      </c>
      <c r="E729" t="s">
        <v>32</v>
      </c>
      <c r="F729">
        <v>15.7</v>
      </c>
      <c r="G729">
        <v>15.7</v>
      </c>
      <c r="I729" t="s">
        <v>6935</v>
      </c>
    </row>
    <row r="730" spans="1:9">
      <c r="A730" t="s">
        <v>16815</v>
      </c>
      <c r="B730" t="s">
        <v>65</v>
      </c>
      <c r="C730">
        <v>39679</v>
      </c>
      <c r="D730" t="s">
        <v>9636</v>
      </c>
      <c r="E730" t="s">
        <v>32</v>
      </c>
      <c r="F730">
        <v>60.64</v>
      </c>
      <c r="G730">
        <v>60.64</v>
      </c>
      <c r="I730" t="s">
        <v>6935</v>
      </c>
    </row>
    <row r="731" spans="1:9">
      <c r="A731" t="s">
        <v>16816</v>
      </c>
      <c r="B731" t="s">
        <v>65</v>
      </c>
      <c r="C731">
        <v>1102</v>
      </c>
      <c r="D731" t="s">
        <v>9637</v>
      </c>
      <c r="E731" t="s">
        <v>32</v>
      </c>
      <c r="F731">
        <v>45.37</v>
      </c>
      <c r="G731">
        <v>45.37</v>
      </c>
      <c r="I731" t="s">
        <v>6935</v>
      </c>
    </row>
    <row r="732" spans="1:9">
      <c r="A732" t="s">
        <v>16817</v>
      </c>
      <c r="B732" t="s">
        <v>65</v>
      </c>
      <c r="C732">
        <v>1098</v>
      </c>
      <c r="D732" t="s">
        <v>9638</v>
      </c>
      <c r="E732" t="s">
        <v>32</v>
      </c>
      <c r="F732">
        <v>3.76</v>
      </c>
      <c r="G732">
        <v>3.76</v>
      </c>
      <c r="I732" t="s">
        <v>6935</v>
      </c>
    </row>
    <row r="733" spans="1:9">
      <c r="A733" t="s">
        <v>16818</v>
      </c>
      <c r="B733" t="s">
        <v>65</v>
      </c>
      <c r="C733">
        <v>1051</v>
      </c>
      <c r="D733" t="s">
        <v>9639</v>
      </c>
      <c r="E733" t="s">
        <v>32</v>
      </c>
      <c r="F733">
        <v>65.95</v>
      </c>
      <c r="G733">
        <v>65.95</v>
      </c>
      <c r="I733" t="s">
        <v>6935</v>
      </c>
    </row>
    <row r="734" spans="1:9">
      <c r="A734" t="s">
        <v>16819</v>
      </c>
      <c r="B734" t="s">
        <v>65</v>
      </c>
      <c r="C734">
        <v>37399</v>
      </c>
      <c r="D734" t="s">
        <v>9640</v>
      </c>
      <c r="E734" t="s">
        <v>32</v>
      </c>
      <c r="F734">
        <v>33.96</v>
      </c>
      <c r="G734">
        <v>33.96</v>
      </c>
      <c r="I734" t="s">
        <v>6935</v>
      </c>
    </row>
    <row r="735" spans="1:9">
      <c r="A735" t="s">
        <v>16820</v>
      </c>
      <c r="B735" t="s">
        <v>65</v>
      </c>
      <c r="C735">
        <v>43834</v>
      </c>
      <c r="D735" t="s">
        <v>9641</v>
      </c>
      <c r="E735" t="s">
        <v>12</v>
      </c>
      <c r="F735">
        <v>19.61</v>
      </c>
      <c r="G735">
        <v>19.61</v>
      </c>
      <c r="I735" t="s">
        <v>6935</v>
      </c>
    </row>
    <row r="736" spans="1:9">
      <c r="A736" t="s">
        <v>16821</v>
      </c>
      <c r="B736" t="s">
        <v>65</v>
      </c>
      <c r="C736">
        <v>43835</v>
      </c>
      <c r="D736" t="s">
        <v>9642</v>
      </c>
      <c r="E736" t="s">
        <v>12</v>
      </c>
      <c r="F736">
        <v>1.75</v>
      </c>
      <c r="G736">
        <v>1.75</v>
      </c>
      <c r="I736" t="s">
        <v>6935</v>
      </c>
    </row>
    <row r="737" spans="1:9">
      <c r="A737" t="s">
        <v>16822</v>
      </c>
      <c r="B737" t="s">
        <v>65</v>
      </c>
      <c r="C737">
        <v>43833</v>
      </c>
      <c r="D737" t="s">
        <v>9643</v>
      </c>
      <c r="E737" t="s">
        <v>12</v>
      </c>
      <c r="F737">
        <v>1.82</v>
      </c>
      <c r="G737">
        <v>1.82</v>
      </c>
      <c r="I737" t="s">
        <v>6935</v>
      </c>
    </row>
    <row r="738" spans="1:9">
      <c r="A738" t="s">
        <v>16823</v>
      </c>
      <c r="B738" t="s">
        <v>65</v>
      </c>
      <c r="C738">
        <v>41955</v>
      </c>
      <c r="D738" t="s">
        <v>9644</v>
      </c>
      <c r="E738" t="s">
        <v>11</v>
      </c>
      <c r="F738">
        <v>73.63</v>
      </c>
      <c r="G738">
        <v>73.63</v>
      </c>
      <c r="I738" t="s">
        <v>6935</v>
      </c>
    </row>
    <row r="739" spans="1:9">
      <c r="A739" t="s">
        <v>16824</v>
      </c>
      <c r="B739" t="s">
        <v>65</v>
      </c>
      <c r="C739">
        <v>41953</v>
      </c>
      <c r="D739" t="s">
        <v>9645</v>
      </c>
      <c r="E739" t="s">
        <v>11</v>
      </c>
      <c r="F739">
        <v>70.27</v>
      </c>
      <c r="G739">
        <v>70.27</v>
      </c>
      <c r="I739" t="s">
        <v>6935</v>
      </c>
    </row>
    <row r="740" spans="1:9">
      <c r="A740" t="s">
        <v>16825</v>
      </c>
      <c r="B740" t="s">
        <v>65</v>
      </c>
      <c r="C740">
        <v>41954</v>
      </c>
      <c r="D740" t="s">
        <v>9646</v>
      </c>
      <c r="E740" t="s">
        <v>11</v>
      </c>
      <c r="F740">
        <v>69.599999999999994</v>
      </c>
      <c r="G740">
        <v>69.599999999999994</v>
      </c>
      <c r="I740" t="s">
        <v>6935</v>
      </c>
    </row>
    <row r="741" spans="1:9">
      <c r="A741" t="s">
        <v>16826</v>
      </c>
      <c r="B741" t="s">
        <v>65</v>
      </c>
      <c r="C741">
        <v>25004</v>
      </c>
      <c r="D741" t="s">
        <v>9647</v>
      </c>
      <c r="E741" t="s">
        <v>11</v>
      </c>
      <c r="F741">
        <v>51.86</v>
      </c>
      <c r="G741">
        <v>51.86</v>
      </c>
      <c r="I741" t="s">
        <v>6935</v>
      </c>
    </row>
    <row r="742" spans="1:9">
      <c r="A742" t="s">
        <v>16827</v>
      </c>
      <c r="B742" t="s">
        <v>65</v>
      </c>
      <c r="C742">
        <v>25002</v>
      </c>
      <c r="D742" t="s">
        <v>9648</v>
      </c>
      <c r="E742" t="s">
        <v>11</v>
      </c>
      <c r="F742">
        <v>51.86</v>
      </c>
      <c r="G742">
        <v>51.86</v>
      </c>
      <c r="I742" t="s">
        <v>6935</v>
      </c>
    </row>
    <row r="743" spans="1:9">
      <c r="A743" t="s">
        <v>16828</v>
      </c>
      <c r="B743" t="s">
        <v>65</v>
      </c>
      <c r="C743">
        <v>37409</v>
      </c>
      <c r="D743" t="s">
        <v>9649</v>
      </c>
      <c r="E743" t="s">
        <v>11</v>
      </c>
      <c r="F743">
        <v>51.86</v>
      </c>
      <c r="G743">
        <v>51.86</v>
      </c>
      <c r="I743" t="s">
        <v>6935</v>
      </c>
    </row>
    <row r="744" spans="1:9">
      <c r="A744" t="s">
        <v>16829</v>
      </c>
      <c r="B744" t="s">
        <v>65</v>
      </c>
      <c r="C744">
        <v>841</v>
      </c>
      <c r="D744" t="s">
        <v>9650</v>
      </c>
      <c r="E744" t="s">
        <v>11</v>
      </c>
      <c r="F744">
        <v>52.5</v>
      </c>
      <c r="G744">
        <v>52.5</v>
      </c>
      <c r="I744" t="s">
        <v>6935</v>
      </c>
    </row>
    <row r="745" spans="1:9">
      <c r="A745" t="s">
        <v>16830</v>
      </c>
      <c r="B745" t="s">
        <v>65</v>
      </c>
      <c r="C745">
        <v>25005</v>
      </c>
      <c r="D745" t="s">
        <v>9651</v>
      </c>
      <c r="E745" t="s">
        <v>11</v>
      </c>
      <c r="F745">
        <v>56.91</v>
      </c>
      <c r="G745">
        <v>56.91</v>
      </c>
      <c r="I745" t="s">
        <v>6935</v>
      </c>
    </row>
    <row r="746" spans="1:9">
      <c r="A746" t="s">
        <v>16831</v>
      </c>
      <c r="B746" t="s">
        <v>65</v>
      </c>
      <c r="C746">
        <v>25003</v>
      </c>
      <c r="D746" t="s">
        <v>9652</v>
      </c>
      <c r="E746" t="s">
        <v>11</v>
      </c>
      <c r="F746">
        <v>57.77</v>
      </c>
      <c r="G746">
        <v>57.77</v>
      </c>
      <c r="I746" t="s">
        <v>6935</v>
      </c>
    </row>
    <row r="747" spans="1:9">
      <c r="A747" t="s">
        <v>16832</v>
      </c>
      <c r="B747" t="s">
        <v>65</v>
      </c>
      <c r="C747">
        <v>37410</v>
      </c>
      <c r="D747" t="s">
        <v>9653</v>
      </c>
      <c r="E747" t="s">
        <v>11</v>
      </c>
      <c r="F747">
        <v>56.91</v>
      </c>
      <c r="G747">
        <v>56.91</v>
      </c>
      <c r="I747" t="s">
        <v>6935</v>
      </c>
    </row>
    <row r="748" spans="1:9">
      <c r="A748" t="s">
        <v>16833</v>
      </c>
      <c r="B748" t="s">
        <v>65</v>
      </c>
      <c r="C748">
        <v>842</v>
      </c>
      <c r="D748" t="s">
        <v>9654</v>
      </c>
      <c r="E748" t="s">
        <v>11</v>
      </c>
      <c r="F748">
        <v>57.72</v>
      </c>
      <c r="G748">
        <v>57.72</v>
      </c>
      <c r="I748" t="s">
        <v>6935</v>
      </c>
    </row>
    <row r="749" spans="1:9">
      <c r="A749" t="s">
        <v>16834</v>
      </c>
      <c r="B749" t="s">
        <v>65</v>
      </c>
      <c r="C749">
        <v>44391</v>
      </c>
      <c r="D749" t="s">
        <v>9655</v>
      </c>
      <c r="E749" t="s">
        <v>12</v>
      </c>
      <c r="F749">
        <v>122.99</v>
      </c>
      <c r="G749">
        <v>122.99</v>
      </c>
      <c r="I749" t="s">
        <v>6935</v>
      </c>
    </row>
    <row r="750" spans="1:9">
      <c r="A750" t="s">
        <v>16835</v>
      </c>
      <c r="B750" t="s">
        <v>65</v>
      </c>
      <c r="C750">
        <v>44388</v>
      </c>
      <c r="D750" t="s">
        <v>9656</v>
      </c>
      <c r="E750" t="s">
        <v>12</v>
      </c>
      <c r="F750">
        <v>2.66</v>
      </c>
      <c r="G750">
        <v>2.66</v>
      </c>
      <c r="I750" t="s">
        <v>6935</v>
      </c>
    </row>
    <row r="751" spans="1:9">
      <c r="A751" t="s">
        <v>16836</v>
      </c>
      <c r="B751" t="s">
        <v>65</v>
      </c>
      <c r="C751">
        <v>44392</v>
      </c>
      <c r="D751" t="s">
        <v>9657</v>
      </c>
      <c r="E751" t="s">
        <v>12</v>
      </c>
      <c r="F751">
        <v>244.89</v>
      </c>
      <c r="G751">
        <v>244.89</v>
      </c>
      <c r="I751" t="s">
        <v>6935</v>
      </c>
    </row>
    <row r="752" spans="1:9">
      <c r="A752" t="s">
        <v>16837</v>
      </c>
      <c r="B752" t="s">
        <v>65</v>
      </c>
      <c r="C752">
        <v>44390</v>
      </c>
      <c r="D752" t="s">
        <v>9658</v>
      </c>
      <c r="E752" t="s">
        <v>12</v>
      </c>
      <c r="F752">
        <v>51.89</v>
      </c>
      <c r="G752">
        <v>51.89</v>
      </c>
      <c r="I752" t="s">
        <v>6935</v>
      </c>
    </row>
    <row r="753" spans="1:9">
      <c r="A753" t="s">
        <v>16838</v>
      </c>
      <c r="B753" t="s">
        <v>65</v>
      </c>
      <c r="C753">
        <v>44389</v>
      </c>
      <c r="D753" t="s">
        <v>9659</v>
      </c>
      <c r="E753" t="s">
        <v>12</v>
      </c>
      <c r="F753">
        <v>6.12</v>
      </c>
      <c r="G753">
        <v>6.12</v>
      </c>
      <c r="I753" t="s">
        <v>6935</v>
      </c>
    </row>
    <row r="754" spans="1:9">
      <c r="A754" t="s">
        <v>16839</v>
      </c>
      <c r="B754" t="s">
        <v>65</v>
      </c>
      <c r="C754">
        <v>862</v>
      </c>
      <c r="D754" t="s">
        <v>9660</v>
      </c>
      <c r="E754" t="s">
        <v>12</v>
      </c>
      <c r="F754">
        <v>11.22</v>
      </c>
      <c r="G754">
        <v>11.22</v>
      </c>
      <c r="I754" t="s">
        <v>6935</v>
      </c>
    </row>
    <row r="755" spans="1:9">
      <c r="A755" t="s">
        <v>16840</v>
      </c>
      <c r="B755" t="s">
        <v>65</v>
      </c>
      <c r="C755">
        <v>866</v>
      </c>
      <c r="D755" t="s">
        <v>9661</v>
      </c>
      <c r="E755" t="s">
        <v>12</v>
      </c>
      <c r="F755">
        <v>142.6</v>
      </c>
      <c r="G755">
        <v>142.6</v>
      </c>
      <c r="I755" t="s">
        <v>6935</v>
      </c>
    </row>
    <row r="756" spans="1:9">
      <c r="A756" t="s">
        <v>16841</v>
      </c>
      <c r="B756" t="s">
        <v>65</v>
      </c>
      <c r="C756">
        <v>892</v>
      </c>
      <c r="D756" t="s">
        <v>9662</v>
      </c>
      <c r="E756" t="s">
        <v>12</v>
      </c>
      <c r="F756">
        <v>172.62</v>
      </c>
      <c r="G756">
        <v>172.62</v>
      </c>
      <c r="I756" t="s">
        <v>6935</v>
      </c>
    </row>
    <row r="757" spans="1:9">
      <c r="A757" t="s">
        <v>16842</v>
      </c>
      <c r="B757" t="s">
        <v>65</v>
      </c>
      <c r="C757">
        <v>857</v>
      </c>
      <c r="D757" t="s">
        <v>9663</v>
      </c>
      <c r="E757" t="s">
        <v>12</v>
      </c>
      <c r="F757">
        <v>18.77</v>
      </c>
      <c r="G757">
        <v>18.77</v>
      </c>
      <c r="I757" t="s">
        <v>6935</v>
      </c>
    </row>
    <row r="758" spans="1:9">
      <c r="A758" t="s">
        <v>16843</v>
      </c>
      <c r="B758" t="s">
        <v>65</v>
      </c>
      <c r="C758">
        <v>37404</v>
      </c>
      <c r="D758" t="s">
        <v>9664</v>
      </c>
      <c r="E758" t="s">
        <v>12</v>
      </c>
      <c r="F758">
        <v>199.71</v>
      </c>
      <c r="G758">
        <v>199.71</v>
      </c>
      <c r="I758" t="s">
        <v>6935</v>
      </c>
    </row>
    <row r="759" spans="1:9">
      <c r="A759" t="s">
        <v>16844</v>
      </c>
      <c r="B759" t="s">
        <v>65</v>
      </c>
      <c r="C759">
        <v>868</v>
      </c>
      <c r="D759" t="s">
        <v>9665</v>
      </c>
      <c r="E759" t="s">
        <v>12</v>
      </c>
      <c r="F759">
        <v>26.75</v>
      </c>
      <c r="G759">
        <v>26.75</v>
      </c>
      <c r="I759" t="s">
        <v>6935</v>
      </c>
    </row>
    <row r="760" spans="1:9">
      <c r="A760" t="s">
        <v>16845</v>
      </c>
      <c r="B760" t="s">
        <v>65</v>
      </c>
      <c r="C760">
        <v>863</v>
      </c>
      <c r="D760" t="s">
        <v>9666</v>
      </c>
      <c r="E760" t="s">
        <v>12</v>
      </c>
      <c r="F760">
        <v>39.4</v>
      </c>
      <c r="G760">
        <v>39.4</v>
      </c>
      <c r="I760" t="s">
        <v>6935</v>
      </c>
    </row>
    <row r="761" spans="1:9">
      <c r="A761" t="s">
        <v>16846</v>
      </c>
      <c r="B761" t="s">
        <v>65</v>
      </c>
      <c r="C761">
        <v>867</v>
      </c>
      <c r="D761" t="s">
        <v>9667</v>
      </c>
      <c r="E761" t="s">
        <v>12</v>
      </c>
      <c r="F761">
        <v>56.13</v>
      </c>
      <c r="G761">
        <v>56.13</v>
      </c>
      <c r="I761" t="s">
        <v>6935</v>
      </c>
    </row>
    <row r="762" spans="1:9">
      <c r="A762" t="s">
        <v>16847</v>
      </c>
      <c r="B762" t="s">
        <v>65</v>
      </c>
      <c r="C762">
        <v>864</v>
      </c>
      <c r="D762" t="s">
        <v>9668</v>
      </c>
      <c r="E762" t="s">
        <v>12</v>
      </c>
      <c r="F762">
        <v>74.150000000000006</v>
      </c>
      <c r="G762">
        <v>74.150000000000006</v>
      </c>
      <c r="I762" t="s">
        <v>6935</v>
      </c>
    </row>
    <row r="763" spans="1:9">
      <c r="A763" t="s">
        <v>16848</v>
      </c>
      <c r="B763" t="s">
        <v>65</v>
      </c>
      <c r="C763">
        <v>865</v>
      </c>
      <c r="D763" t="s">
        <v>9669</v>
      </c>
      <c r="E763" t="s">
        <v>12</v>
      </c>
      <c r="F763">
        <v>106.65</v>
      </c>
      <c r="G763">
        <v>106.65</v>
      </c>
      <c r="I763" t="s">
        <v>6935</v>
      </c>
    </row>
    <row r="764" spans="1:9">
      <c r="A764" t="s">
        <v>16849</v>
      </c>
      <c r="B764" t="s">
        <v>65</v>
      </c>
      <c r="C764">
        <v>39251</v>
      </c>
      <c r="D764" t="s">
        <v>9670</v>
      </c>
      <c r="E764" t="s">
        <v>12</v>
      </c>
      <c r="F764">
        <v>0.7</v>
      </c>
      <c r="G764">
        <v>0.7</v>
      </c>
      <c r="I764" t="s">
        <v>6935</v>
      </c>
    </row>
    <row r="765" spans="1:9">
      <c r="A765" t="s">
        <v>16850</v>
      </c>
      <c r="B765" t="s">
        <v>65</v>
      </c>
      <c r="C765">
        <v>1011</v>
      </c>
      <c r="D765" t="s">
        <v>9671</v>
      </c>
      <c r="E765" t="s">
        <v>12</v>
      </c>
      <c r="F765">
        <v>0.95</v>
      </c>
      <c r="G765">
        <v>0.95</v>
      </c>
      <c r="I765" t="s">
        <v>6935</v>
      </c>
    </row>
    <row r="766" spans="1:9">
      <c r="A766" t="s">
        <v>16851</v>
      </c>
      <c r="B766" t="s">
        <v>65</v>
      </c>
      <c r="C766">
        <v>39252</v>
      </c>
      <c r="D766" t="s">
        <v>9672</v>
      </c>
      <c r="E766" t="s">
        <v>12</v>
      </c>
      <c r="F766">
        <v>1.25</v>
      </c>
      <c r="G766">
        <v>1.25</v>
      </c>
      <c r="I766" t="s">
        <v>6935</v>
      </c>
    </row>
    <row r="767" spans="1:9">
      <c r="A767" t="s">
        <v>16852</v>
      </c>
      <c r="B767" t="s">
        <v>65</v>
      </c>
      <c r="C767">
        <v>1013</v>
      </c>
      <c r="D767" t="s">
        <v>9673</v>
      </c>
      <c r="E767" t="s">
        <v>12</v>
      </c>
      <c r="F767">
        <v>1.5</v>
      </c>
      <c r="G767">
        <v>1.5</v>
      </c>
      <c r="I767" t="s">
        <v>6935</v>
      </c>
    </row>
    <row r="768" spans="1:9">
      <c r="A768" t="s">
        <v>16853</v>
      </c>
      <c r="B768" t="s">
        <v>65</v>
      </c>
      <c r="C768">
        <v>980</v>
      </c>
      <c r="D768" t="s">
        <v>9674</v>
      </c>
      <c r="E768" t="s">
        <v>12</v>
      </c>
      <c r="F768">
        <v>10.85</v>
      </c>
      <c r="G768">
        <v>10.85</v>
      </c>
      <c r="I768" t="s">
        <v>6935</v>
      </c>
    </row>
    <row r="769" spans="1:9">
      <c r="A769" t="s">
        <v>16854</v>
      </c>
      <c r="B769" t="s">
        <v>65</v>
      </c>
      <c r="C769">
        <v>39237</v>
      </c>
      <c r="D769" t="s">
        <v>9675</v>
      </c>
      <c r="E769" t="s">
        <v>12</v>
      </c>
      <c r="F769">
        <v>115.44</v>
      </c>
      <c r="G769">
        <v>115.44</v>
      </c>
      <c r="I769" t="s">
        <v>6935</v>
      </c>
    </row>
    <row r="770" spans="1:9">
      <c r="A770" t="s">
        <v>16855</v>
      </c>
      <c r="B770" t="s">
        <v>65</v>
      </c>
      <c r="C770">
        <v>39238</v>
      </c>
      <c r="D770" t="s">
        <v>9676</v>
      </c>
      <c r="E770" t="s">
        <v>12</v>
      </c>
      <c r="F770">
        <v>145.6</v>
      </c>
      <c r="G770">
        <v>145.6</v>
      </c>
      <c r="I770" t="s">
        <v>6935</v>
      </c>
    </row>
    <row r="771" spans="1:9">
      <c r="A771" t="s">
        <v>16856</v>
      </c>
      <c r="B771" t="s">
        <v>65</v>
      </c>
      <c r="C771">
        <v>979</v>
      </c>
      <c r="D771" t="s">
        <v>9677</v>
      </c>
      <c r="E771" t="s">
        <v>12</v>
      </c>
      <c r="F771">
        <v>15.5</v>
      </c>
      <c r="G771">
        <v>15.5</v>
      </c>
      <c r="I771" t="s">
        <v>6935</v>
      </c>
    </row>
    <row r="772" spans="1:9">
      <c r="A772" t="s">
        <v>16857</v>
      </c>
      <c r="B772" t="s">
        <v>65</v>
      </c>
      <c r="C772">
        <v>39239</v>
      </c>
      <c r="D772" t="s">
        <v>9678</v>
      </c>
      <c r="E772" t="s">
        <v>12</v>
      </c>
      <c r="F772">
        <v>175.9</v>
      </c>
      <c r="G772">
        <v>175.9</v>
      </c>
      <c r="I772" t="s">
        <v>6935</v>
      </c>
    </row>
    <row r="773" spans="1:9">
      <c r="A773" t="s">
        <v>16858</v>
      </c>
      <c r="B773" t="s">
        <v>65</v>
      </c>
      <c r="C773">
        <v>1014</v>
      </c>
      <c r="D773" t="s">
        <v>9679</v>
      </c>
      <c r="E773" t="s">
        <v>12</v>
      </c>
      <c r="F773">
        <v>2.38</v>
      </c>
      <c r="G773">
        <v>2.38</v>
      </c>
      <c r="I773" t="s">
        <v>6935</v>
      </c>
    </row>
    <row r="774" spans="1:9">
      <c r="A774" t="s">
        <v>16859</v>
      </c>
      <c r="B774" t="s">
        <v>65</v>
      </c>
      <c r="C774">
        <v>39240</v>
      </c>
      <c r="D774" t="s">
        <v>9680</v>
      </c>
      <c r="E774" t="s">
        <v>12</v>
      </c>
      <c r="F774">
        <v>231.35</v>
      </c>
      <c r="G774">
        <v>231.35</v>
      </c>
      <c r="I774" t="s">
        <v>6935</v>
      </c>
    </row>
    <row r="775" spans="1:9">
      <c r="A775" t="s">
        <v>16860</v>
      </c>
      <c r="B775" t="s">
        <v>65</v>
      </c>
      <c r="C775">
        <v>39232</v>
      </c>
      <c r="D775" t="s">
        <v>9681</v>
      </c>
      <c r="E775" t="s">
        <v>12</v>
      </c>
      <c r="F775">
        <v>24.28</v>
      </c>
      <c r="G775">
        <v>24.28</v>
      </c>
      <c r="I775" t="s">
        <v>6935</v>
      </c>
    </row>
    <row r="776" spans="1:9">
      <c r="A776" t="s">
        <v>16861</v>
      </c>
      <c r="B776" t="s">
        <v>65</v>
      </c>
      <c r="C776">
        <v>39233</v>
      </c>
      <c r="D776" t="s">
        <v>9682</v>
      </c>
      <c r="E776" t="s">
        <v>12</v>
      </c>
      <c r="F776">
        <v>35.39</v>
      </c>
      <c r="G776">
        <v>35.39</v>
      </c>
      <c r="I776" t="s">
        <v>6935</v>
      </c>
    </row>
    <row r="777" spans="1:9">
      <c r="A777" t="s">
        <v>16862</v>
      </c>
      <c r="B777" t="s">
        <v>65</v>
      </c>
      <c r="C777">
        <v>981</v>
      </c>
      <c r="D777" t="s">
        <v>9683</v>
      </c>
      <c r="E777" t="s">
        <v>12</v>
      </c>
      <c r="F777">
        <v>3.95</v>
      </c>
      <c r="G777">
        <v>3.95</v>
      </c>
      <c r="I777" t="s">
        <v>8951</v>
      </c>
    </row>
    <row r="778" spans="1:9">
      <c r="A778" t="s">
        <v>16863</v>
      </c>
      <c r="B778" t="s">
        <v>65</v>
      </c>
      <c r="C778">
        <v>39234</v>
      </c>
      <c r="D778" t="s">
        <v>9684</v>
      </c>
      <c r="E778" t="s">
        <v>12</v>
      </c>
      <c r="F778">
        <v>49.26</v>
      </c>
      <c r="G778">
        <v>49.26</v>
      </c>
      <c r="I778" t="s">
        <v>6935</v>
      </c>
    </row>
    <row r="779" spans="1:9">
      <c r="A779" t="s">
        <v>16864</v>
      </c>
      <c r="B779" t="s">
        <v>65</v>
      </c>
      <c r="C779">
        <v>982</v>
      </c>
      <c r="D779" t="s">
        <v>9685</v>
      </c>
      <c r="E779" t="s">
        <v>12</v>
      </c>
      <c r="F779">
        <v>5.68</v>
      </c>
      <c r="G779">
        <v>5.68</v>
      </c>
      <c r="I779" t="s">
        <v>6935</v>
      </c>
    </row>
    <row r="780" spans="1:9">
      <c r="A780" t="s">
        <v>16865</v>
      </c>
      <c r="B780" t="s">
        <v>65</v>
      </c>
      <c r="C780">
        <v>39235</v>
      </c>
      <c r="D780" t="s">
        <v>9686</v>
      </c>
      <c r="E780" t="s">
        <v>12</v>
      </c>
      <c r="F780">
        <v>72.650000000000006</v>
      </c>
      <c r="G780">
        <v>72.650000000000006</v>
      </c>
      <c r="I780" t="s">
        <v>6935</v>
      </c>
    </row>
    <row r="781" spans="1:9">
      <c r="A781" t="s">
        <v>16866</v>
      </c>
      <c r="B781" t="s">
        <v>65</v>
      </c>
      <c r="C781">
        <v>39236</v>
      </c>
      <c r="D781" t="s">
        <v>9687</v>
      </c>
      <c r="E781" t="s">
        <v>12</v>
      </c>
      <c r="F781">
        <v>96.29</v>
      </c>
      <c r="G781">
        <v>96.29</v>
      </c>
      <c r="I781" t="s">
        <v>6935</v>
      </c>
    </row>
    <row r="782" spans="1:9">
      <c r="A782" t="s">
        <v>16867</v>
      </c>
      <c r="B782" t="s">
        <v>65</v>
      </c>
      <c r="C782">
        <v>993</v>
      </c>
      <c r="D782" t="s">
        <v>9688</v>
      </c>
      <c r="E782" t="s">
        <v>12</v>
      </c>
      <c r="F782">
        <v>2.0299999999999998</v>
      </c>
      <c r="G782">
        <v>2.0299999999999998</v>
      </c>
      <c r="I782" t="s">
        <v>6935</v>
      </c>
    </row>
    <row r="783" spans="1:9">
      <c r="A783" t="s">
        <v>16868</v>
      </c>
      <c r="B783" t="s">
        <v>65</v>
      </c>
      <c r="C783">
        <v>1020</v>
      </c>
      <c r="D783" t="s">
        <v>9689</v>
      </c>
      <c r="E783" t="s">
        <v>12</v>
      </c>
      <c r="F783">
        <v>10.35</v>
      </c>
      <c r="G783">
        <v>10.35</v>
      </c>
      <c r="I783" t="s">
        <v>6935</v>
      </c>
    </row>
    <row r="784" spans="1:9">
      <c r="A784" t="s">
        <v>16869</v>
      </c>
      <c r="B784" t="s">
        <v>65</v>
      </c>
      <c r="C784">
        <v>1017</v>
      </c>
      <c r="D784" t="s">
        <v>9690</v>
      </c>
      <c r="E784" t="s">
        <v>12</v>
      </c>
      <c r="F784">
        <v>126.81</v>
      </c>
      <c r="G784">
        <v>126.81</v>
      </c>
      <c r="I784" t="s">
        <v>6935</v>
      </c>
    </row>
    <row r="785" spans="1:9">
      <c r="A785" t="s">
        <v>16870</v>
      </c>
      <c r="B785" t="s">
        <v>65</v>
      </c>
      <c r="C785">
        <v>999</v>
      </c>
      <c r="D785" t="s">
        <v>9691</v>
      </c>
      <c r="E785" t="s">
        <v>12</v>
      </c>
      <c r="F785">
        <v>153.63</v>
      </c>
      <c r="G785">
        <v>153.63</v>
      </c>
      <c r="I785" t="s">
        <v>6935</v>
      </c>
    </row>
    <row r="786" spans="1:9">
      <c r="A786" t="s">
        <v>16871</v>
      </c>
      <c r="B786" t="s">
        <v>65</v>
      </c>
      <c r="C786">
        <v>995</v>
      </c>
      <c r="D786" t="s">
        <v>9692</v>
      </c>
      <c r="E786" t="s">
        <v>12</v>
      </c>
      <c r="F786">
        <v>16.48</v>
      </c>
      <c r="G786">
        <v>16.48</v>
      </c>
      <c r="I786" t="s">
        <v>6935</v>
      </c>
    </row>
    <row r="787" spans="1:9">
      <c r="A787" t="s">
        <v>16872</v>
      </c>
      <c r="B787" t="s">
        <v>65</v>
      </c>
      <c r="C787">
        <v>1000</v>
      </c>
      <c r="D787" t="s">
        <v>9693</v>
      </c>
      <c r="E787" t="s">
        <v>12</v>
      </c>
      <c r="F787">
        <v>188.71</v>
      </c>
      <c r="G787">
        <v>188.71</v>
      </c>
      <c r="I787" t="s">
        <v>6935</v>
      </c>
    </row>
    <row r="788" spans="1:9">
      <c r="A788" t="s">
        <v>16873</v>
      </c>
      <c r="B788" t="s">
        <v>65</v>
      </c>
      <c r="C788">
        <v>1022</v>
      </c>
      <c r="D788" t="s">
        <v>9694</v>
      </c>
      <c r="E788" t="s">
        <v>12</v>
      </c>
      <c r="F788">
        <v>2.83</v>
      </c>
      <c r="G788">
        <v>2.83</v>
      </c>
      <c r="I788" t="s">
        <v>6935</v>
      </c>
    </row>
    <row r="789" spans="1:9">
      <c r="A789" t="s">
        <v>16874</v>
      </c>
      <c r="B789" t="s">
        <v>65</v>
      </c>
      <c r="C789">
        <v>1015</v>
      </c>
      <c r="D789" t="s">
        <v>9695</v>
      </c>
      <c r="E789" t="s">
        <v>12</v>
      </c>
      <c r="F789">
        <v>250.76</v>
      </c>
      <c r="G789">
        <v>250.76</v>
      </c>
      <c r="I789" t="s">
        <v>6935</v>
      </c>
    </row>
    <row r="790" spans="1:9">
      <c r="A790" t="s">
        <v>16875</v>
      </c>
      <c r="B790" t="s">
        <v>65</v>
      </c>
      <c r="C790">
        <v>996</v>
      </c>
      <c r="D790" t="s">
        <v>9696</v>
      </c>
      <c r="E790" t="s">
        <v>12</v>
      </c>
      <c r="F790">
        <v>25.55</v>
      </c>
      <c r="G790">
        <v>25.55</v>
      </c>
      <c r="I790" t="s">
        <v>6935</v>
      </c>
    </row>
    <row r="791" spans="1:9">
      <c r="A791" t="s">
        <v>16876</v>
      </c>
      <c r="B791" t="s">
        <v>65</v>
      </c>
      <c r="C791">
        <v>1001</v>
      </c>
      <c r="D791" t="s">
        <v>9697</v>
      </c>
      <c r="E791" t="s">
        <v>12</v>
      </c>
      <c r="F791">
        <v>325.36</v>
      </c>
      <c r="G791">
        <v>325.36</v>
      </c>
      <c r="I791" t="s">
        <v>6935</v>
      </c>
    </row>
    <row r="792" spans="1:9">
      <c r="A792" t="s">
        <v>16877</v>
      </c>
      <c r="B792" t="s">
        <v>65</v>
      </c>
      <c r="C792">
        <v>1019</v>
      </c>
      <c r="D792" t="s">
        <v>9698</v>
      </c>
      <c r="E792" t="s">
        <v>12</v>
      </c>
      <c r="F792">
        <v>36.1</v>
      </c>
      <c r="G792">
        <v>36.1</v>
      </c>
      <c r="I792" t="s">
        <v>6935</v>
      </c>
    </row>
    <row r="793" spans="1:9">
      <c r="A793" t="s">
        <v>16878</v>
      </c>
      <c r="B793" t="s">
        <v>65</v>
      </c>
      <c r="C793">
        <v>1021</v>
      </c>
      <c r="D793" t="s">
        <v>9699</v>
      </c>
      <c r="E793" t="s">
        <v>12</v>
      </c>
      <c r="F793">
        <v>4.34</v>
      </c>
      <c r="G793">
        <v>4.34</v>
      </c>
      <c r="I793" t="s">
        <v>6935</v>
      </c>
    </row>
    <row r="794" spans="1:9">
      <c r="A794" t="s">
        <v>16879</v>
      </c>
      <c r="B794" t="s">
        <v>65</v>
      </c>
      <c r="C794">
        <v>39249</v>
      </c>
      <c r="D794" t="s">
        <v>9700</v>
      </c>
      <c r="E794" t="s">
        <v>12</v>
      </c>
      <c r="F794">
        <v>437.47</v>
      </c>
      <c r="G794">
        <v>437.47</v>
      </c>
      <c r="I794" t="s">
        <v>6935</v>
      </c>
    </row>
    <row r="795" spans="1:9">
      <c r="A795" t="s">
        <v>16880</v>
      </c>
      <c r="B795" t="s">
        <v>65</v>
      </c>
      <c r="C795">
        <v>1018</v>
      </c>
      <c r="D795" t="s">
        <v>9701</v>
      </c>
      <c r="E795" t="s">
        <v>12</v>
      </c>
      <c r="F795">
        <v>53.39</v>
      </c>
      <c r="G795">
        <v>53.39</v>
      </c>
      <c r="I795" t="s">
        <v>6935</v>
      </c>
    </row>
    <row r="796" spans="1:9">
      <c r="A796" t="s">
        <v>16881</v>
      </c>
      <c r="B796" t="s">
        <v>65</v>
      </c>
      <c r="C796">
        <v>39250</v>
      </c>
      <c r="D796" t="s">
        <v>9702</v>
      </c>
      <c r="E796" t="s">
        <v>12</v>
      </c>
      <c r="F796">
        <v>523.30999999999995</v>
      </c>
      <c r="G796">
        <v>523.30999999999995</v>
      </c>
      <c r="I796" t="s">
        <v>6935</v>
      </c>
    </row>
    <row r="797" spans="1:9">
      <c r="A797" t="s">
        <v>16882</v>
      </c>
      <c r="B797" t="s">
        <v>65</v>
      </c>
      <c r="C797">
        <v>994</v>
      </c>
      <c r="D797" t="s">
        <v>9703</v>
      </c>
      <c r="E797" t="s">
        <v>12</v>
      </c>
      <c r="F797">
        <v>6.31</v>
      </c>
      <c r="G797">
        <v>6.31</v>
      </c>
      <c r="I797" t="s">
        <v>6935</v>
      </c>
    </row>
    <row r="798" spans="1:9">
      <c r="A798" t="s">
        <v>16883</v>
      </c>
      <c r="B798" t="s">
        <v>65</v>
      </c>
      <c r="C798">
        <v>977</v>
      </c>
      <c r="D798" t="s">
        <v>9704</v>
      </c>
      <c r="E798" t="s">
        <v>12</v>
      </c>
      <c r="F798">
        <v>74.69</v>
      </c>
      <c r="G798">
        <v>74.69</v>
      </c>
      <c r="I798" t="s">
        <v>6935</v>
      </c>
    </row>
    <row r="799" spans="1:9">
      <c r="A799" t="s">
        <v>16884</v>
      </c>
      <c r="B799" t="s">
        <v>65</v>
      </c>
      <c r="C799">
        <v>998</v>
      </c>
      <c r="D799" t="s">
        <v>9705</v>
      </c>
      <c r="E799" t="s">
        <v>12</v>
      </c>
      <c r="F799">
        <v>96.97</v>
      </c>
      <c r="G799">
        <v>96.97</v>
      </c>
      <c r="I799" t="s">
        <v>6935</v>
      </c>
    </row>
    <row r="800" spans="1:9">
      <c r="A800" t="s">
        <v>16885</v>
      </c>
      <c r="B800" t="s">
        <v>65</v>
      </c>
      <c r="C800">
        <v>1006</v>
      </c>
      <c r="D800" t="s">
        <v>9706</v>
      </c>
      <c r="E800" t="s">
        <v>12</v>
      </c>
      <c r="F800">
        <v>128.49</v>
      </c>
      <c r="G800">
        <v>128.49</v>
      </c>
      <c r="I800" t="s">
        <v>6935</v>
      </c>
    </row>
    <row r="801" spans="1:9">
      <c r="A801" t="s">
        <v>16886</v>
      </c>
      <c r="B801" t="s">
        <v>65</v>
      </c>
      <c r="C801">
        <v>990</v>
      </c>
      <c r="D801" t="s">
        <v>9707</v>
      </c>
      <c r="E801" t="s">
        <v>12</v>
      </c>
      <c r="F801">
        <v>170.85</v>
      </c>
      <c r="G801">
        <v>170.85</v>
      </c>
      <c r="I801" t="s">
        <v>6935</v>
      </c>
    </row>
    <row r="802" spans="1:9">
      <c r="A802" t="s">
        <v>16887</v>
      </c>
      <c r="B802" t="s">
        <v>65</v>
      </c>
      <c r="C802">
        <v>39241</v>
      </c>
      <c r="D802" t="s">
        <v>9708</v>
      </c>
      <c r="E802" t="s">
        <v>12</v>
      </c>
      <c r="F802">
        <v>16.82</v>
      </c>
      <c r="G802">
        <v>16.82</v>
      </c>
      <c r="I802" t="s">
        <v>6935</v>
      </c>
    </row>
    <row r="803" spans="1:9">
      <c r="A803" t="s">
        <v>16888</v>
      </c>
      <c r="B803" t="s">
        <v>65</v>
      </c>
      <c r="C803">
        <v>1005</v>
      </c>
      <c r="D803" t="s">
        <v>9709</v>
      </c>
      <c r="E803" t="s">
        <v>12</v>
      </c>
      <c r="F803">
        <v>212.72</v>
      </c>
      <c r="G803">
        <v>212.72</v>
      </c>
      <c r="I803" t="s">
        <v>6935</v>
      </c>
    </row>
    <row r="804" spans="1:9">
      <c r="A804" t="s">
        <v>16889</v>
      </c>
      <c r="B804" t="s">
        <v>65</v>
      </c>
      <c r="C804">
        <v>991</v>
      </c>
      <c r="D804" t="s">
        <v>9710</v>
      </c>
      <c r="E804" t="s">
        <v>12</v>
      </c>
      <c r="F804">
        <v>278.62</v>
      </c>
      <c r="G804">
        <v>278.62</v>
      </c>
      <c r="I804" t="s">
        <v>6935</v>
      </c>
    </row>
    <row r="805" spans="1:9">
      <c r="A805" t="s">
        <v>16890</v>
      </c>
      <c r="B805" t="s">
        <v>65</v>
      </c>
      <c r="C805">
        <v>986</v>
      </c>
      <c r="D805" t="s">
        <v>9711</v>
      </c>
      <c r="E805" t="s">
        <v>12</v>
      </c>
      <c r="F805">
        <v>26.57</v>
      </c>
      <c r="G805">
        <v>26.57</v>
      </c>
      <c r="I805" t="s">
        <v>6935</v>
      </c>
    </row>
    <row r="806" spans="1:9">
      <c r="A806" t="s">
        <v>16891</v>
      </c>
      <c r="B806" t="s">
        <v>65</v>
      </c>
      <c r="C806">
        <v>987</v>
      </c>
      <c r="D806" t="s">
        <v>9712</v>
      </c>
      <c r="E806" t="s">
        <v>12</v>
      </c>
      <c r="F806">
        <v>36.380000000000003</v>
      </c>
      <c r="G806">
        <v>36.380000000000003</v>
      </c>
      <c r="I806" t="s">
        <v>6935</v>
      </c>
    </row>
    <row r="807" spans="1:9">
      <c r="A807" t="s">
        <v>16892</v>
      </c>
      <c r="B807" t="s">
        <v>65</v>
      </c>
      <c r="C807">
        <v>1007</v>
      </c>
      <c r="D807" t="s">
        <v>9713</v>
      </c>
      <c r="E807" t="s">
        <v>12</v>
      </c>
      <c r="F807">
        <v>50.36</v>
      </c>
      <c r="G807">
        <v>50.36</v>
      </c>
      <c r="I807" t="s">
        <v>6935</v>
      </c>
    </row>
    <row r="808" spans="1:9">
      <c r="A808" t="s">
        <v>16893</v>
      </c>
      <c r="B808" t="s">
        <v>65</v>
      </c>
      <c r="C808">
        <v>1008</v>
      </c>
      <c r="D808" t="s">
        <v>9714</v>
      </c>
      <c r="E808" t="s">
        <v>12</v>
      </c>
      <c r="F808">
        <v>6.39</v>
      </c>
      <c r="G808">
        <v>6.39</v>
      </c>
      <c r="I808" t="s">
        <v>6935</v>
      </c>
    </row>
    <row r="809" spans="1:9">
      <c r="A809" t="s">
        <v>16894</v>
      </c>
      <c r="B809" t="s">
        <v>65</v>
      </c>
      <c r="C809">
        <v>988</v>
      </c>
      <c r="D809" t="s">
        <v>9715</v>
      </c>
      <c r="E809" t="s">
        <v>12</v>
      </c>
      <c r="F809">
        <v>69.430000000000007</v>
      </c>
      <c r="G809">
        <v>69.430000000000007</v>
      </c>
      <c r="I809" t="s">
        <v>6935</v>
      </c>
    </row>
    <row r="810" spans="1:9">
      <c r="A810" t="s">
        <v>16895</v>
      </c>
      <c r="B810" t="s">
        <v>65</v>
      </c>
      <c r="C810">
        <v>989</v>
      </c>
      <c r="D810" t="s">
        <v>9716</v>
      </c>
      <c r="E810" t="s">
        <v>12</v>
      </c>
      <c r="F810">
        <v>95.84</v>
      </c>
      <c r="G810">
        <v>95.84</v>
      </c>
      <c r="I810" t="s">
        <v>6935</v>
      </c>
    </row>
    <row r="811" spans="1:9">
      <c r="A811" t="s">
        <v>16896</v>
      </c>
      <c r="B811" t="s">
        <v>65</v>
      </c>
      <c r="C811">
        <v>43972</v>
      </c>
      <c r="D811" t="s">
        <v>9717</v>
      </c>
      <c r="E811" t="s">
        <v>12</v>
      </c>
      <c r="F811">
        <v>3.74</v>
      </c>
      <c r="G811">
        <v>3.74</v>
      </c>
      <c r="I811" t="s">
        <v>6935</v>
      </c>
    </row>
    <row r="812" spans="1:9">
      <c r="A812" t="s">
        <v>16897</v>
      </c>
      <c r="B812" t="s">
        <v>65</v>
      </c>
      <c r="C812">
        <v>43971</v>
      </c>
      <c r="D812" t="s">
        <v>9718</v>
      </c>
      <c r="E812" t="s">
        <v>12</v>
      </c>
      <c r="F812">
        <v>2.86</v>
      </c>
      <c r="G812">
        <v>2.86</v>
      </c>
      <c r="I812" t="s">
        <v>8951</v>
      </c>
    </row>
    <row r="813" spans="1:9">
      <c r="A813" t="s">
        <v>16898</v>
      </c>
      <c r="B813" t="s">
        <v>65</v>
      </c>
      <c r="C813">
        <v>39598</v>
      </c>
      <c r="D813" t="s">
        <v>9719</v>
      </c>
      <c r="E813" t="s">
        <v>12</v>
      </c>
      <c r="F813">
        <v>5.3</v>
      </c>
      <c r="G813">
        <v>5.3</v>
      </c>
      <c r="I813" t="s">
        <v>6935</v>
      </c>
    </row>
    <row r="814" spans="1:9">
      <c r="A814" t="s">
        <v>16899</v>
      </c>
      <c r="B814" t="s">
        <v>65</v>
      </c>
      <c r="C814">
        <v>43973</v>
      </c>
      <c r="D814" t="s">
        <v>9720</v>
      </c>
      <c r="E814" t="s">
        <v>12</v>
      </c>
      <c r="F814">
        <v>3.91</v>
      </c>
      <c r="G814">
        <v>3.91</v>
      </c>
      <c r="I814" t="s">
        <v>6935</v>
      </c>
    </row>
    <row r="815" spans="1:9">
      <c r="A815" t="s">
        <v>16900</v>
      </c>
      <c r="B815" t="s">
        <v>65</v>
      </c>
      <c r="C815">
        <v>39599</v>
      </c>
      <c r="D815" t="s">
        <v>9721</v>
      </c>
      <c r="E815" t="s">
        <v>12</v>
      </c>
      <c r="F815">
        <v>7.63</v>
      </c>
      <c r="G815">
        <v>7.63</v>
      </c>
      <c r="I815" t="s">
        <v>6935</v>
      </c>
    </row>
    <row r="816" spans="1:9">
      <c r="A816" t="s">
        <v>16901</v>
      </c>
      <c r="B816" t="s">
        <v>65</v>
      </c>
      <c r="C816">
        <v>43832</v>
      </c>
      <c r="D816" t="s">
        <v>9722</v>
      </c>
      <c r="E816" t="s">
        <v>12</v>
      </c>
      <c r="F816">
        <v>20.09</v>
      </c>
      <c r="G816">
        <v>20.09</v>
      </c>
      <c r="I816" t="s">
        <v>6935</v>
      </c>
    </row>
    <row r="817" spans="1:9">
      <c r="A817" t="s">
        <v>16902</v>
      </c>
      <c r="B817" t="s">
        <v>65</v>
      </c>
      <c r="C817">
        <v>34602</v>
      </c>
      <c r="D817" t="s">
        <v>9723</v>
      </c>
      <c r="E817" t="s">
        <v>12</v>
      </c>
      <c r="F817">
        <v>4.4000000000000004</v>
      </c>
      <c r="G817">
        <v>4.4000000000000004</v>
      </c>
      <c r="I817" t="s">
        <v>6935</v>
      </c>
    </row>
    <row r="818" spans="1:9">
      <c r="A818" t="s">
        <v>16903</v>
      </c>
      <c r="B818" t="s">
        <v>65</v>
      </c>
      <c r="C818">
        <v>34607</v>
      </c>
      <c r="D818" t="s">
        <v>9724</v>
      </c>
      <c r="E818" t="s">
        <v>12</v>
      </c>
      <c r="F818">
        <v>10.77</v>
      </c>
      <c r="G818">
        <v>10.77</v>
      </c>
      <c r="I818" t="s">
        <v>6935</v>
      </c>
    </row>
    <row r="819" spans="1:9">
      <c r="A819" t="s">
        <v>16904</v>
      </c>
      <c r="B819" t="s">
        <v>65</v>
      </c>
      <c r="C819">
        <v>34609</v>
      </c>
      <c r="D819" t="s">
        <v>9725</v>
      </c>
      <c r="E819" t="s">
        <v>12</v>
      </c>
      <c r="F819">
        <v>15.67</v>
      </c>
      <c r="G819">
        <v>15.67</v>
      </c>
      <c r="I819" t="s">
        <v>6935</v>
      </c>
    </row>
    <row r="820" spans="1:9">
      <c r="A820" t="s">
        <v>16905</v>
      </c>
      <c r="B820" t="s">
        <v>65</v>
      </c>
      <c r="C820">
        <v>34618</v>
      </c>
      <c r="D820" t="s">
        <v>9726</v>
      </c>
      <c r="E820" t="s">
        <v>12</v>
      </c>
      <c r="F820">
        <v>5.99</v>
      </c>
      <c r="G820">
        <v>5.99</v>
      </c>
      <c r="I820" t="s">
        <v>6935</v>
      </c>
    </row>
    <row r="821" spans="1:9">
      <c r="A821" t="s">
        <v>16906</v>
      </c>
      <c r="B821" t="s">
        <v>65</v>
      </c>
      <c r="C821">
        <v>34621</v>
      </c>
      <c r="D821" t="s">
        <v>9727</v>
      </c>
      <c r="E821" t="s">
        <v>12</v>
      </c>
      <c r="F821">
        <v>14.85</v>
      </c>
      <c r="G821">
        <v>14.85</v>
      </c>
      <c r="I821" t="s">
        <v>6935</v>
      </c>
    </row>
    <row r="822" spans="1:9">
      <c r="A822" t="s">
        <v>16907</v>
      </c>
      <c r="B822" t="s">
        <v>65</v>
      </c>
      <c r="C822">
        <v>34622</v>
      </c>
      <c r="D822" t="s">
        <v>9728</v>
      </c>
      <c r="E822" t="s">
        <v>12</v>
      </c>
      <c r="F822">
        <v>22.06</v>
      </c>
      <c r="G822">
        <v>22.06</v>
      </c>
      <c r="I822" t="s">
        <v>6935</v>
      </c>
    </row>
    <row r="823" spans="1:9">
      <c r="A823" t="s">
        <v>16908</v>
      </c>
      <c r="B823" t="s">
        <v>65</v>
      </c>
      <c r="C823">
        <v>34624</v>
      </c>
      <c r="D823" t="s">
        <v>9729</v>
      </c>
      <c r="E823" t="s">
        <v>12</v>
      </c>
      <c r="F823">
        <v>8</v>
      </c>
      <c r="G823">
        <v>8</v>
      </c>
      <c r="I823" t="s">
        <v>6935</v>
      </c>
    </row>
    <row r="824" spans="1:9">
      <c r="A824" t="s">
        <v>16909</v>
      </c>
      <c r="B824" t="s">
        <v>65</v>
      </c>
      <c r="C824">
        <v>34627</v>
      </c>
      <c r="D824" t="s">
        <v>9730</v>
      </c>
      <c r="E824" t="s">
        <v>12</v>
      </c>
      <c r="F824">
        <v>19.3</v>
      </c>
      <c r="G824">
        <v>19.3</v>
      </c>
      <c r="I824" t="s">
        <v>6935</v>
      </c>
    </row>
    <row r="825" spans="1:9">
      <c r="A825" t="s">
        <v>16910</v>
      </c>
      <c r="B825" t="s">
        <v>65</v>
      </c>
      <c r="C825">
        <v>34629</v>
      </c>
      <c r="D825" t="s">
        <v>9731</v>
      </c>
      <c r="E825" t="s">
        <v>12</v>
      </c>
      <c r="F825">
        <v>29.48</v>
      </c>
      <c r="G825">
        <v>29.48</v>
      </c>
      <c r="I825" t="s">
        <v>6935</v>
      </c>
    </row>
    <row r="826" spans="1:9">
      <c r="A826" t="s">
        <v>16911</v>
      </c>
      <c r="B826" t="s">
        <v>65</v>
      </c>
      <c r="C826">
        <v>39257</v>
      </c>
      <c r="D826" t="s">
        <v>9732</v>
      </c>
      <c r="E826" t="s">
        <v>12</v>
      </c>
      <c r="F826">
        <v>6</v>
      </c>
      <c r="G826">
        <v>6</v>
      </c>
      <c r="I826" t="s">
        <v>6935</v>
      </c>
    </row>
    <row r="827" spans="1:9">
      <c r="A827" t="s">
        <v>16912</v>
      </c>
      <c r="B827" t="s">
        <v>65</v>
      </c>
      <c r="C827">
        <v>39261</v>
      </c>
      <c r="D827" t="s">
        <v>9733</v>
      </c>
      <c r="E827" t="s">
        <v>12</v>
      </c>
      <c r="F827">
        <v>34.35</v>
      </c>
      <c r="G827">
        <v>34.35</v>
      </c>
      <c r="I827" t="s">
        <v>6935</v>
      </c>
    </row>
    <row r="828" spans="1:9">
      <c r="A828" t="s">
        <v>16913</v>
      </c>
      <c r="B828" t="s">
        <v>65</v>
      </c>
      <c r="C828">
        <v>39268</v>
      </c>
      <c r="D828" t="s">
        <v>9734</v>
      </c>
      <c r="E828" t="s">
        <v>12</v>
      </c>
      <c r="F828">
        <v>536.89</v>
      </c>
      <c r="G828">
        <v>536.89</v>
      </c>
      <c r="I828" t="s">
        <v>6935</v>
      </c>
    </row>
    <row r="829" spans="1:9">
      <c r="A829" t="s">
        <v>16914</v>
      </c>
      <c r="B829" t="s">
        <v>65</v>
      </c>
      <c r="C829">
        <v>39262</v>
      </c>
      <c r="D829" t="s">
        <v>9735</v>
      </c>
      <c r="E829" t="s">
        <v>12</v>
      </c>
      <c r="F829">
        <v>54.7</v>
      </c>
      <c r="G829">
        <v>54.7</v>
      </c>
      <c r="I829" t="s">
        <v>6935</v>
      </c>
    </row>
    <row r="830" spans="1:9">
      <c r="A830" t="s">
        <v>16915</v>
      </c>
      <c r="B830" t="s">
        <v>65</v>
      </c>
      <c r="C830">
        <v>39258</v>
      </c>
      <c r="D830" t="s">
        <v>9736</v>
      </c>
      <c r="E830" t="s">
        <v>12</v>
      </c>
      <c r="F830">
        <v>9.0399999999999991</v>
      </c>
      <c r="G830">
        <v>9.0399999999999991</v>
      </c>
      <c r="I830" t="s">
        <v>6935</v>
      </c>
    </row>
    <row r="831" spans="1:9">
      <c r="A831" t="s">
        <v>16916</v>
      </c>
      <c r="B831" t="s">
        <v>65</v>
      </c>
      <c r="C831">
        <v>39263</v>
      </c>
      <c r="D831" t="s">
        <v>9737</v>
      </c>
      <c r="E831" t="s">
        <v>12</v>
      </c>
      <c r="F831">
        <v>94.58</v>
      </c>
      <c r="G831">
        <v>94.58</v>
      </c>
      <c r="I831" t="s">
        <v>6935</v>
      </c>
    </row>
    <row r="832" spans="1:9">
      <c r="A832" t="s">
        <v>16917</v>
      </c>
      <c r="B832" t="s">
        <v>65</v>
      </c>
      <c r="C832">
        <v>39264</v>
      </c>
      <c r="D832" t="s">
        <v>9738</v>
      </c>
      <c r="E832" t="s">
        <v>12</v>
      </c>
      <c r="F832">
        <v>131.02000000000001</v>
      </c>
      <c r="G832">
        <v>131.02000000000001</v>
      </c>
      <c r="I832" t="s">
        <v>6935</v>
      </c>
    </row>
    <row r="833" spans="1:9">
      <c r="A833" t="s">
        <v>16918</v>
      </c>
      <c r="B833" t="s">
        <v>65</v>
      </c>
      <c r="C833">
        <v>39259</v>
      </c>
      <c r="D833" t="s">
        <v>9739</v>
      </c>
      <c r="E833" t="s">
        <v>12</v>
      </c>
      <c r="F833">
        <v>13.92</v>
      </c>
      <c r="G833">
        <v>13.92</v>
      </c>
      <c r="I833" t="s">
        <v>6935</v>
      </c>
    </row>
    <row r="834" spans="1:9">
      <c r="A834" t="s">
        <v>16919</v>
      </c>
      <c r="B834" t="s">
        <v>65</v>
      </c>
      <c r="C834">
        <v>39265</v>
      </c>
      <c r="D834" t="s">
        <v>9740</v>
      </c>
      <c r="E834" t="s">
        <v>12</v>
      </c>
      <c r="F834">
        <v>177.88</v>
      </c>
      <c r="G834">
        <v>177.88</v>
      </c>
      <c r="I834" t="s">
        <v>6935</v>
      </c>
    </row>
    <row r="835" spans="1:9">
      <c r="A835" t="s">
        <v>16920</v>
      </c>
      <c r="B835" t="s">
        <v>65</v>
      </c>
      <c r="C835">
        <v>39260</v>
      </c>
      <c r="D835" t="s">
        <v>9741</v>
      </c>
      <c r="E835" t="s">
        <v>12</v>
      </c>
      <c r="F835">
        <v>21.32</v>
      </c>
      <c r="G835">
        <v>21.32</v>
      </c>
      <c r="I835" t="s">
        <v>6935</v>
      </c>
    </row>
    <row r="836" spans="1:9">
      <c r="A836" t="s">
        <v>16921</v>
      </c>
      <c r="B836" t="s">
        <v>65</v>
      </c>
      <c r="C836">
        <v>39266</v>
      </c>
      <c r="D836" t="s">
        <v>9742</v>
      </c>
      <c r="E836" t="s">
        <v>12</v>
      </c>
      <c r="F836">
        <v>268.42</v>
      </c>
      <c r="G836">
        <v>268.42</v>
      </c>
      <c r="I836" t="s">
        <v>6935</v>
      </c>
    </row>
    <row r="837" spans="1:9">
      <c r="A837" t="s">
        <v>16922</v>
      </c>
      <c r="B837" t="s">
        <v>65</v>
      </c>
      <c r="C837">
        <v>39267</v>
      </c>
      <c r="D837" t="s">
        <v>9743</v>
      </c>
      <c r="E837" t="s">
        <v>12</v>
      </c>
      <c r="F837">
        <v>335.6</v>
      </c>
      <c r="G837">
        <v>335.6</v>
      </c>
      <c r="I837" t="s">
        <v>6935</v>
      </c>
    </row>
    <row r="838" spans="1:9">
      <c r="A838" t="s">
        <v>16923</v>
      </c>
      <c r="B838" t="s">
        <v>65</v>
      </c>
      <c r="C838">
        <v>11901</v>
      </c>
      <c r="D838" t="s">
        <v>9744</v>
      </c>
      <c r="E838" t="s">
        <v>12</v>
      </c>
      <c r="F838">
        <v>0.69</v>
      </c>
      <c r="G838">
        <v>0.69</v>
      </c>
      <c r="I838" t="s">
        <v>6935</v>
      </c>
    </row>
    <row r="839" spans="1:9">
      <c r="A839" t="s">
        <v>16924</v>
      </c>
      <c r="B839" t="s">
        <v>65</v>
      </c>
      <c r="C839">
        <v>11902</v>
      </c>
      <c r="D839" t="s">
        <v>9745</v>
      </c>
      <c r="E839" t="s">
        <v>12</v>
      </c>
      <c r="F839">
        <v>1.31</v>
      </c>
      <c r="G839">
        <v>1.31</v>
      </c>
      <c r="I839" t="s">
        <v>6935</v>
      </c>
    </row>
    <row r="840" spans="1:9">
      <c r="A840" t="s">
        <v>16925</v>
      </c>
      <c r="B840" t="s">
        <v>65</v>
      </c>
      <c r="C840">
        <v>11903</v>
      </c>
      <c r="D840" t="s">
        <v>9746</v>
      </c>
      <c r="E840" t="s">
        <v>12</v>
      </c>
      <c r="F840">
        <v>1.39</v>
      </c>
      <c r="G840">
        <v>1.39</v>
      </c>
      <c r="I840" t="s">
        <v>6935</v>
      </c>
    </row>
    <row r="841" spans="1:9">
      <c r="A841" t="s">
        <v>16926</v>
      </c>
      <c r="B841" t="s">
        <v>65</v>
      </c>
      <c r="C841">
        <v>11904</v>
      </c>
      <c r="D841" t="s">
        <v>9747</v>
      </c>
      <c r="E841" t="s">
        <v>12</v>
      </c>
      <c r="F841">
        <v>2.11</v>
      </c>
      <c r="G841">
        <v>2.11</v>
      </c>
      <c r="I841" t="s">
        <v>6935</v>
      </c>
    </row>
    <row r="842" spans="1:9">
      <c r="A842" t="s">
        <v>16927</v>
      </c>
      <c r="B842" t="s">
        <v>65</v>
      </c>
      <c r="C842">
        <v>11905</v>
      </c>
      <c r="D842" t="s">
        <v>9748</v>
      </c>
      <c r="E842" t="s">
        <v>12</v>
      </c>
      <c r="F842">
        <v>2.57</v>
      </c>
      <c r="G842">
        <v>2.57</v>
      </c>
      <c r="I842" t="s">
        <v>6935</v>
      </c>
    </row>
    <row r="843" spans="1:9">
      <c r="A843" t="s">
        <v>16928</v>
      </c>
      <c r="B843" t="s">
        <v>65</v>
      </c>
      <c r="C843">
        <v>11906</v>
      </c>
      <c r="D843" t="s">
        <v>9749</v>
      </c>
      <c r="E843" t="s">
        <v>12</v>
      </c>
      <c r="F843">
        <v>3.27</v>
      </c>
      <c r="G843">
        <v>3.27</v>
      </c>
      <c r="I843" t="s">
        <v>6935</v>
      </c>
    </row>
    <row r="844" spans="1:9">
      <c r="A844" t="s">
        <v>16929</v>
      </c>
      <c r="B844" t="s">
        <v>65</v>
      </c>
      <c r="C844">
        <v>11919</v>
      </c>
      <c r="D844" t="s">
        <v>9750</v>
      </c>
      <c r="E844" t="s">
        <v>12</v>
      </c>
      <c r="F844">
        <v>6</v>
      </c>
      <c r="G844">
        <v>6</v>
      </c>
      <c r="I844" t="s">
        <v>6935</v>
      </c>
    </row>
    <row r="845" spans="1:9">
      <c r="A845" t="s">
        <v>16930</v>
      </c>
      <c r="B845" t="s">
        <v>65</v>
      </c>
      <c r="C845">
        <v>11920</v>
      </c>
      <c r="D845" t="s">
        <v>9751</v>
      </c>
      <c r="E845" t="s">
        <v>12</v>
      </c>
      <c r="F845">
        <v>11.4</v>
      </c>
      <c r="G845">
        <v>11.4</v>
      </c>
      <c r="I845" t="s">
        <v>6935</v>
      </c>
    </row>
    <row r="846" spans="1:9">
      <c r="A846" t="s">
        <v>16931</v>
      </c>
      <c r="B846" t="s">
        <v>65</v>
      </c>
      <c r="C846">
        <v>11924</v>
      </c>
      <c r="D846" t="s">
        <v>9752</v>
      </c>
      <c r="E846" t="s">
        <v>12</v>
      </c>
      <c r="F846">
        <v>95.68</v>
      </c>
      <c r="G846">
        <v>95.68</v>
      </c>
      <c r="I846" t="s">
        <v>6935</v>
      </c>
    </row>
    <row r="847" spans="1:9">
      <c r="A847" t="s">
        <v>16932</v>
      </c>
      <c r="B847" t="s">
        <v>65</v>
      </c>
      <c r="C847">
        <v>11921</v>
      </c>
      <c r="D847" t="s">
        <v>9753</v>
      </c>
      <c r="E847" t="s">
        <v>12</v>
      </c>
      <c r="F847">
        <v>16.670000000000002</v>
      </c>
      <c r="G847">
        <v>16.670000000000002</v>
      </c>
      <c r="I847" t="s">
        <v>6935</v>
      </c>
    </row>
    <row r="848" spans="1:9">
      <c r="A848" t="s">
        <v>16933</v>
      </c>
      <c r="B848" t="s">
        <v>65</v>
      </c>
      <c r="C848">
        <v>11922</v>
      </c>
      <c r="D848" t="s">
        <v>9754</v>
      </c>
      <c r="E848" t="s">
        <v>12</v>
      </c>
      <c r="F848">
        <v>26.97</v>
      </c>
      <c r="G848">
        <v>26.97</v>
      </c>
      <c r="I848" t="s">
        <v>6935</v>
      </c>
    </row>
    <row r="849" spans="1:9">
      <c r="A849" t="s">
        <v>16934</v>
      </c>
      <c r="B849" t="s">
        <v>65</v>
      </c>
      <c r="C849">
        <v>11923</v>
      </c>
      <c r="D849" t="s">
        <v>9755</v>
      </c>
      <c r="E849" t="s">
        <v>12</v>
      </c>
      <c r="F849">
        <v>39.479999999999997</v>
      </c>
      <c r="G849">
        <v>39.479999999999997</v>
      </c>
      <c r="I849" t="s">
        <v>6935</v>
      </c>
    </row>
    <row r="850" spans="1:9">
      <c r="A850" t="s">
        <v>16935</v>
      </c>
      <c r="B850" t="s">
        <v>65</v>
      </c>
      <c r="C850">
        <v>11916</v>
      </c>
      <c r="D850" t="s">
        <v>9756</v>
      </c>
      <c r="E850" t="s">
        <v>12</v>
      </c>
      <c r="F850">
        <v>8.2100000000000009</v>
      </c>
      <c r="G850">
        <v>8.2100000000000009</v>
      </c>
      <c r="I850" t="s">
        <v>6935</v>
      </c>
    </row>
    <row r="851" spans="1:9">
      <c r="A851" t="s">
        <v>16936</v>
      </c>
      <c r="B851" t="s">
        <v>65</v>
      </c>
      <c r="C851">
        <v>11914</v>
      </c>
      <c r="D851" t="s">
        <v>9757</v>
      </c>
      <c r="E851" t="s">
        <v>12</v>
      </c>
      <c r="F851">
        <v>59.14</v>
      </c>
      <c r="G851">
        <v>59.14</v>
      </c>
      <c r="I851" t="s">
        <v>6935</v>
      </c>
    </row>
    <row r="852" spans="1:9">
      <c r="A852" t="s">
        <v>16937</v>
      </c>
      <c r="B852" t="s">
        <v>65</v>
      </c>
      <c r="C852">
        <v>11917</v>
      </c>
      <c r="D852" t="s">
        <v>9758</v>
      </c>
      <c r="E852" t="s">
        <v>12</v>
      </c>
      <c r="F852">
        <v>14.46</v>
      </c>
      <c r="G852">
        <v>14.46</v>
      </c>
      <c r="I852" t="s">
        <v>6935</v>
      </c>
    </row>
    <row r="853" spans="1:9">
      <c r="A853" t="s">
        <v>16938</v>
      </c>
      <c r="B853" t="s">
        <v>65</v>
      </c>
      <c r="C853">
        <v>11918</v>
      </c>
      <c r="D853" t="s">
        <v>9759</v>
      </c>
      <c r="E853" t="s">
        <v>12</v>
      </c>
      <c r="F853">
        <v>17.149999999999999</v>
      </c>
      <c r="G853">
        <v>17.149999999999999</v>
      </c>
      <c r="I853" t="s">
        <v>6935</v>
      </c>
    </row>
    <row r="854" spans="1:9">
      <c r="A854" t="s">
        <v>16939</v>
      </c>
      <c r="B854" t="s">
        <v>65</v>
      </c>
      <c r="C854">
        <v>37734</v>
      </c>
      <c r="D854" t="s">
        <v>9760</v>
      </c>
      <c r="E854" t="s">
        <v>32</v>
      </c>
      <c r="F854">
        <v>77223.77</v>
      </c>
      <c r="G854">
        <v>77223.77</v>
      </c>
      <c r="I854" t="s">
        <v>6935</v>
      </c>
    </row>
    <row r="855" spans="1:9">
      <c r="A855" t="s">
        <v>16940</v>
      </c>
      <c r="B855" t="s">
        <v>65</v>
      </c>
      <c r="C855">
        <v>42251</v>
      </c>
      <c r="D855" t="s">
        <v>9761</v>
      </c>
      <c r="E855" t="s">
        <v>32</v>
      </c>
      <c r="F855">
        <v>87692.3</v>
      </c>
      <c r="G855">
        <v>87692.3</v>
      </c>
      <c r="I855" t="s">
        <v>6935</v>
      </c>
    </row>
    <row r="856" spans="1:9">
      <c r="A856" t="s">
        <v>16941</v>
      </c>
      <c r="B856" t="s">
        <v>65</v>
      </c>
      <c r="C856">
        <v>37733</v>
      </c>
      <c r="D856" t="s">
        <v>9762</v>
      </c>
      <c r="E856" t="s">
        <v>32</v>
      </c>
      <c r="F856">
        <v>57902.09</v>
      </c>
      <c r="G856">
        <v>57902.09</v>
      </c>
      <c r="I856" t="s">
        <v>6935</v>
      </c>
    </row>
    <row r="857" spans="1:9">
      <c r="A857" t="s">
        <v>16942</v>
      </c>
      <c r="B857" t="s">
        <v>65</v>
      </c>
      <c r="C857">
        <v>37735</v>
      </c>
      <c r="D857" t="s">
        <v>9763</v>
      </c>
      <c r="E857" t="s">
        <v>32</v>
      </c>
      <c r="F857">
        <v>69772.02</v>
      </c>
      <c r="G857">
        <v>69772.02</v>
      </c>
      <c r="I857" t="s">
        <v>6935</v>
      </c>
    </row>
    <row r="858" spans="1:9">
      <c r="A858" t="s">
        <v>16943</v>
      </c>
      <c r="B858" t="s">
        <v>65</v>
      </c>
      <c r="C858">
        <v>5090</v>
      </c>
      <c r="D858" t="s">
        <v>9764</v>
      </c>
      <c r="E858" t="s">
        <v>32</v>
      </c>
      <c r="F858">
        <v>21.9</v>
      </c>
      <c r="G858">
        <v>21.9</v>
      </c>
      <c r="I858" t="s">
        <v>8951</v>
      </c>
    </row>
    <row r="859" spans="1:9">
      <c r="A859" t="s">
        <v>16944</v>
      </c>
      <c r="B859" t="s">
        <v>65</v>
      </c>
      <c r="C859">
        <v>5085</v>
      </c>
      <c r="D859" t="s">
        <v>9765</v>
      </c>
      <c r="E859" t="s">
        <v>32</v>
      </c>
      <c r="F859">
        <v>32.6</v>
      </c>
      <c r="G859">
        <v>32.6</v>
      </c>
      <c r="I859" t="s">
        <v>6935</v>
      </c>
    </row>
    <row r="860" spans="1:9">
      <c r="A860" t="s">
        <v>16945</v>
      </c>
      <c r="B860" t="s">
        <v>65</v>
      </c>
      <c r="C860">
        <v>43603</v>
      </c>
      <c r="D860" t="s">
        <v>9766</v>
      </c>
      <c r="E860" t="s">
        <v>32</v>
      </c>
      <c r="F860">
        <v>46.58</v>
      </c>
      <c r="G860">
        <v>46.58</v>
      </c>
      <c r="I860" t="s">
        <v>6935</v>
      </c>
    </row>
    <row r="861" spans="1:9">
      <c r="A861" t="s">
        <v>16946</v>
      </c>
      <c r="B861" t="s">
        <v>65</v>
      </c>
      <c r="C861">
        <v>38374</v>
      </c>
      <c r="D861" t="s">
        <v>9767</v>
      </c>
      <c r="E861" t="s">
        <v>32</v>
      </c>
      <c r="F861">
        <v>1033.1400000000001</v>
      </c>
      <c r="G861">
        <v>1033.1400000000001</v>
      </c>
      <c r="I861" t="s">
        <v>6935</v>
      </c>
    </row>
    <row r="862" spans="1:9">
      <c r="A862" t="s">
        <v>16947</v>
      </c>
      <c r="B862" t="s">
        <v>65</v>
      </c>
      <c r="C862">
        <v>4513</v>
      </c>
      <c r="D862" t="s">
        <v>9768</v>
      </c>
      <c r="E862" t="s">
        <v>12</v>
      </c>
      <c r="F862">
        <v>6.19</v>
      </c>
      <c r="G862">
        <v>6.19</v>
      </c>
      <c r="I862" t="s">
        <v>6935</v>
      </c>
    </row>
    <row r="863" spans="1:9">
      <c r="A863" t="s">
        <v>16948</v>
      </c>
      <c r="B863" t="s">
        <v>65</v>
      </c>
      <c r="C863">
        <v>20212</v>
      </c>
      <c r="D863" t="s">
        <v>9769</v>
      </c>
      <c r="E863" t="s">
        <v>12</v>
      </c>
      <c r="F863">
        <v>25.89</v>
      </c>
      <c r="G863">
        <v>25.89</v>
      </c>
      <c r="I863" t="s">
        <v>6935</v>
      </c>
    </row>
    <row r="864" spans="1:9">
      <c r="A864" t="s">
        <v>16949</v>
      </c>
      <c r="B864" t="s">
        <v>65</v>
      </c>
      <c r="C864">
        <v>20209</v>
      </c>
      <c r="D864" t="s">
        <v>9770</v>
      </c>
      <c r="E864" t="s">
        <v>12</v>
      </c>
      <c r="F864">
        <v>30.92</v>
      </c>
      <c r="G864">
        <v>30.92</v>
      </c>
      <c r="I864" t="s">
        <v>6935</v>
      </c>
    </row>
    <row r="865" spans="1:9">
      <c r="A865" t="s">
        <v>16950</v>
      </c>
      <c r="B865" t="s">
        <v>65</v>
      </c>
      <c r="C865">
        <v>4430</v>
      </c>
      <c r="D865" t="s">
        <v>9771</v>
      </c>
      <c r="E865" t="s">
        <v>12</v>
      </c>
      <c r="F865">
        <v>15.15</v>
      </c>
      <c r="G865">
        <v>15.15</v>
      </c>
      <c r="I865" t="s">
        <v>8951</v>
      </c>
    </row>
    <row r="866" spans="1:9">
      <c r="A866" t="s">
        <v>16951</v>
      </c>
      <c r="B866" t="s">
        <v>65</v>
      </c>
      <c r="C866">
        <v>4433</v>
      </c>
      <c r="D866" t="s">
        <v>9772</v>
      </c>
      <c r="E866" t="s">
        <v>12</v>
      </c>
      <c r="F866">
        <v>29.62</v>
      </c>
      <c r="G866">
        <v>29.62</v>
      </c>
      <c r="I866" t="s">
        <v>6935</v>
      </c>
    </row>
    <row r="867" spans="1:9">
      <c r="A867" t="s">
        <v>16952</v>
      </c>
      <c r="B867" t="s">
        <v>65</v>
      </c>
      <c r="C867">
        <v>4400</v>
      </c>
      <c r="D867" t="s">
        <v>9773</v>
      </c>
      <c r="E867" t="s">
        <v>12</v>
      </c>
      <c r="F867">
        <v>24.11</v>
      </c>
      <c r="G867">
        <v>24.11</v>
      </c>
      <c r="I867" t="s">
        <v>6935</v>
      </c>
    </row>
    <row r="868" spans="1:9">
      <c r="A868" t="s">
        <v>16953</v>
      </c>
      <c r="B868" t="s">
        <v>65</v>
      </c>
      <c r="C868">
        <v>2729</v>
      </c>
      <c r="D868" t="s">
        <v>9774</v>
      </c>
      <c r="E868" t="s">
        <v>32</v>
      </c>
      <c r="F868">
        <v>35.83</v>
      </c>
      <c r="G868">
        <v>35.83</v>
      </c>
      <c r="I868" t="s">
        <v>6935</v>
      </c>
    </row>
    <row r="869" spans="1:9">
      <c r="A869" t="s">
        <v>16954</v>
      </c>
      <c r="B869" t="s">
        <v>65</v>
      </c>
      <c r="C869">
        <v>37106</v>
      </c>
      <c r="D869" t="s">
        <v>9775</v>
      </c>
      <c r="E869" t="s">
        <v>32</v>
      </c>
      <c r="F869">
        <v>4762.17</v>
      </c>
      <c r="G869">
        <v>4762.17</v>
      </c>
      <c r="I869" t="s">
        <v>6935</v>
      </c>
    </row>
    <row r="870" spans="1:9">
      <c r="A870" t="s">
        <v>16955</v>
      </c>
      <c r="B870" t="s">
        <v>65</v>
      </c>
      <c r="C870">
        <v>11869</v>
      </c>
      <c r="D870" t="s">
        <v>9776</v>
      </c>
      <c r="E870" t="s">
        <v>32</v>
      </c>
      <c r="F870">
        <v>952.43</v>
      </c>
      <c r="G870">
        <v>952.43</v>
      </c>
      <c r="I870" t="s">
        <v>6935</v>
      </c>
    </row>
    <row r="871" spans="1:9">
      <c r="A871" t="s">
        <v>16956</v>
      </c>
      <c r="B871" t="s">
        <v>65</v>
      </c>
      <c r="C871">
        <v>43981</v>
      </c>
      <c r="D871" t="s">
        <v>9777</v>
      </c>
      <c r="E871" t="s">
        <v>32</v>
      </c>
      <c r="F871">
        <v>7176.54</v>
      </c>
      <c r="G871">
        <v>7176.54</v>
      </c>
      <c r="I871" t="s">
        <v>6935</v>
      </c>
    </row>
    <row r="872" spans="1:9">
      <c r="A872" t="s">
        <v>16957</v>
      </c>
      <c r="B872" t="s">
        <v>65</v>
      </c>
      <c r="C872">
        <v>37104</v>
      </c>
      <c r="D872" t="s">
        <v>9778</v>
      </c>
      <c r="E872" t="s">
        <v>32</v>
      </c>
      <c r="F872">
        <v>1195.32</v>
      </c>
      <c r="G872">
        <v>1195.32</v>
      </c>
      <c r="I872" t="s">
        <v>6935</v>
      </c>
    </row>
    <row r="873" spans="1:9">
      <c r="A873" t="s">
        <v>16958</v>
      </c>
      <c r="B873" t="s">
        <v>65</v>
      </c>
      <c r="C873">
        <v>43982</v>
      </c>
      <c r="D873" t="s">
        <v>9779</v>
      </c>
      <c r="E873" t="s">
        <v>32</v>
      </c>
      <c r="F873">
        <v>11337.14</v>
      </c>
      <c r="G873">
        <v>11337.14</v>
      </c>
      <c r="I873" t="s">
        <v>6935</v>
      </c>
    </row>
    <row r="874" spans="1:9">
      <c r="A874" t="s">
        <v>16959</v>
      </c>
      <c r="B874" t="s">
        <v>65</v>
      </c>
      <c r="C874">
        <v>43978</v>
      </c>
      <c r="D874" t="s">
        <v>9780</v>
      </c>
      <c r="E874" t="s">
        <v>32</v>
      </c>
      <c r="F874">
        <v>1771.44</v>
      </c>
      <c r="G874">
        <v>1771.44</v>
      </c>
      <c r="I874" t="s">
        <v>6935</v>
      </c>
    </row>
    <row r="875" spans="1:9">
      <c r="A875" t="s">
        <v>16960</v>
      </c>
      <c r="B875" t="s">
        <v>65</v>
      </c>
      <c r="C875">
        <v>11871</v>
      </c>
      <c r="D875" t="s">
        <v>9781</v>
      </c>
      <c r="E875" t="s">
        <v>32</v>
      </c>
      <c r="F875">
        <v>443.98</v>
      </c>
      <c r="G875">
        <v>443.98</v>
      </c>
      <c r="I875" t="s">
        <v>6935</v>
      </c>
    </row>
    <row r="876" spans="1:9">
      <c r="A876" t="s">
        <v>16961</v>
      </c>
      <c r="B876" t="s">
        <v>65</v>
      </c>
      <c r="C876">
        <v>37105</v>
      </c>
      <c r="D876" t="s">
        <v>9782</v>
      </c>
      <c r="E876" t="s">
        <v>32</v>
      </c>
      <c r="F876">
        <v>2731.77</v>
      </c>
      <c r="G876">
        <v>2731.77</v>
      </c>
      <c r="I876" t="s">
        <v>6935</v>
      </c>
    </row>
    <row r="877" spans="1:9">
      <c r="A877" t="s">
        <v>16962</v>
      </c>
      <c r="B877" t="s">
        <v>65</v>
      </c>
      <c r="C877">
        <v>43980</v>
      </c>
      <c r="D877" t="s">
        <v>9783</v>
      </c>
      <c r="E877" t="s">
        <v>32</v>
      </c>
      <c r="F877">
        <v>3402.13</v>
      </c>
      <c r="G877">
        <v>3402.13</v>
      </c>
      <c r="I877" t="s">
        <v>6935</v>
      </c>
    </row>
    <row r="878" spans="1:9">
      <c r="A878" t="s">
        <v>16963</v>
      </c>
      <c r="B878" t="s">
        <v>65</v>
      </c>
      <c r="C878">
        <v>43979</v>
      </c>
      <c r="D878" t="s">
        <v>9784</v>
      </c>
      <c r="E878" t="s">
        <v>32</v>
      </c>
      <c r="F878">
        <v>639.22</v>
      </c>
      <c r="G878">
        <v>639.22</v>
      </c>
      <c r="I878" t="s">
        <v>6935</v>
      </c>
    </row>
    <row r="879" spans="1:9">
      <c r="A879" t="s">
        <v>16964</v>
      </c>
      <c r="B879" t="s">
        <v>65</v>
      </c>
      <c r="C879">
        <v>11868</v>
      </c>
      <c r="D879" t="s">
        <v>9785</v>
      </c>
      <c r="E879" t="s">
        <v>32</v>
      </c>
      <c r="F879">
        <v>618.19000000000005</v>
      </c>
      <c r="G879">
        <v>618.19000000000005</v>
      </c>
      <c r="I879" t="s">
        <v>6935</v>
      </c>
    </row>
    <row r="880" spans="1:9">
      <c r="A880" t="s">
        <v>16965</v>
      </c>
      <c r="B880" t="s">
        <v>65</v>
      </c>
      <c r="C880">
        <v>34636</v>
      </c>
      <c r="D880" t="s">
        <v>9786</v>
      </c>
      <c r="E880" t="s">
        <v>32</v>
      </c>
      <c r="F880">
        <v>439</v>
      </c>
      <c r="G880">
        <v>439</v>
      </c>
      <c r="I880" t="s">
        <v>8951</v>
      </c>
    </row>
    <row r="881" spans="1:9">
      <c r="A881" t="s">
        <v>16966</v>
      </c>
      <c r="B881" t="s">
        <v>65</v>
      </c>
      <c r="C881">
        <v>34639</v>
      </c>
      <c r="D881" t="s">
        <v>9787</v>
      </c>
      <c r="E881" t="s">
        <v>32</v>
      </c>
      <c r="F881">
        <v>1013.29</v>
      </c>
      <c r="G881">
        <v>1013.29</v>
      </c>
      <c r="I881" t="s">
        <v>6935</v>
      </c>
    </row>
    <row r="882" spans="1:9">
      <c r="A882" t="s">
        <v>16967</v>
      </c>
      <c r="B882" t="s">
        <v>65</v>
      </c>
      <c r="C882">
        <v>34640</v>
      </c>
      <c r="D882" t="s">
        <v>9788</v>
      </c>
      <c r="E882" t="s">
        <v>32</v>
      </c>
      <c r="F882">
        <v>1149.42</v>
      </c>
      <c r="G882">
        <v>1149.42</v>
      </c>
      <c r="I882" t="s">
        <v>6935</v>
      </c>
    </row>
    <row r="883" spans="1:9">
      <c r="A883" t="s">
        <v>16968</v>
      </c>
      <c r="B883" t="s">
        <v>65</v>
      </c>
      <c r="C883">
        <v>43977</v>
      </c>
      <c r="D883" t="s">
        <v>9789</v>
      </c>
      <c r="E883" t="s">
        <v>32</v>
      </c>
      <c r="F883">
        <v>1981.53</v>
      </c>
      <c r="G883">
        <v>1981.53</v>
      </c>
      <c r="I883" t="s">
        <v>6935</v>
      </c>
    </row>
    <row r="884" spans="1:9">
      <c r="A884" t="s">
        <v>16969</v>
      </c>
      <c r="B884" t="s">
        <v>65</v>
      </c>
      <c r="C884">
        <v>34637</v>
      </c>
      <c r="D884" t="s">
        <v>9790</v>
      </c>
      <c r="E884" t="s">
        <v>32</v>
      </c>
      <c r="F884">
        <v>265.48</v>
      </c>
      <c r="G884">
        <v>265.48</v>
      </c>
      <c r="I884" t="s">
        <v>6935</v>
      </c>
    </row>
    <row r="885" spans="1:9">
      <c r="A885" t="s">
        <v>16970</v>
      </c>
      <c r="B885" t="s">
        <v>65</v>
      </c>
      <c r="C885">
        <v>34638</v>
      </c>
      <c r="D885" t="s">
        <v>9791</v>
      </c>
      <c r="E885" t="s">
        <v>32</v>
      </c>
      <c r="F885">
        <v>410.65</v>
      </c>
      <c r="G885">
        <v>410.65</v>
      </c>
      <c r="I885" t="s">
        <v>6935</v>
      </c>
    </row>
    <row r="886" spans="1:9">
      <c r="A886" t="s">
        <v>16971</v>
      </c>
      <c r="B886" t="s">
        <v>65</v>
      </c>
      <c r="C886">
        <v>34641</v>
      </c>
      <c r="D886" t="s">
        <v>9792</v>
      </c>
      <c r="E886" t="s">
        <v>32</v>
      </c>
      <c r="F886">
        <v>134.30000000000001</v>
      </c>
      <c r="G886">
        <v>134.30000000000001</v>
      </c>
      <c r="I886" t="s">
        <v>6935</v>
      </c>
    </row>
    <row r="887" spans="1:9">
      <c r="A887" t="s">
        <v>16972</v>
      </c>
      <c r="B887" t="s">
        <v>65</v>
      </c>
      <c r="C887">
        <v>43434</v>
      </c>
      <c r="D887" t="s">
        <v>9793</v>
      </c>
      <c r="E887" t="s">
        <v>32</v>
      </c>
      <c r="F887">
        <v>145.21</v>
      </c>
      <c r="G887">
        <v>145.21</v>
      </c>
      <c r="I887" t="s">
        <v>6935</v>
      </c>
    </row>
    <row r="888" spans="1:9">
      <c r="A888" t="s">
        <v>16973</v>
      </c>
      <c r="B888" t="s">
        <v>65</v>
      </c>
      <c r="C888">
        <v>43435</v>
      </c>
      <c r="D888" t="s">
        <v>9794</v>
      </c>
      <c r="E888" t="s">
        <v>32</v>
      </c>
      <c r="F888">
        <v>266.20999999999998</v>
      </c>
      <c r="G888">
        <v>266.20999999999998</v>
      </c>
      <c r="I888" t="s">
        <v>6935</v>
      </c>
    </row>
    <row r="889" spans="1:9">
      <c r="A889" t="s">
        <v>16974</v>
      </c>
      <c r="B889" t="s">
        <v>65</v>
      </c>
      <c r="C889">
        <v>43436</v>
      </c>
      <c r="D889" t="s">
        <v>9795</v>
      </c>
      <c r="E889" t="s">
        <v>32</v>
      </c>
      <c r="F889">
        <v>465.88</v>
      </c>
      <c r="G889">
        <v>465.88</v>
      </c>
      <c r="I889" t="s">
        <v>6935</v>
      </c>
    </row>
    <row r="890" spans="1:9">
      <c r="A890" t="s">
        <v>16975</v>
      </c>
      <c r="B890" t="s">
        <v>65</v>
      </c>
      <c r="C890">
        <v>43437</v>
      </c>
      <c r="D890" t="s">
        <v>9796</v>
      </c>
      <c r="E890" t="s">
        <v>32</v>
      </c>
      <c r="F890">
        <v>844.63</v>
      </c>
      <c r="G890">
        <v>844.63</v>
      </c>
      <c r="I890" t="s">
        <v>6935</v>
      </c>
    </row>
    <row r="891" spans="1:9">
      <c r="A891" t="s">
        <v>16976</v>
      </c>
      <c r="B891" t="s">
        <v>65</v>
      </c>
      <c r="C891">
        <v>43438</v>
      </c>
      <c r="D891" t="s">
        <v>9797</v>
      </c>
      <c r="E891" t="s">
        <v>32</v>
      </c>
      <c r="F891">
        <v>1512.6</v>
      </c>
      <c r="G891">
        <v>1512.6</v>
      </c>
      <c r="I891" t="s">
        <v>6935</v>
      </c>
    </row>
    <row r="892" spans="1:9">
      <c r="A892" t="s">
        <v>16977</v>
      </c>
      <c r="B892" t="s">
        <v>65</v>
      </c>
      <c r="C892">
        <v>41627</v>
      </c>
      <c r="D892" t="s">
        <v>9798</v>
      </c>
      <c r="E892" t="s">
        <v>32</v>
      </c>
      <c r="F892">
        <v>223.86</v>
      </c>
      <c r="G892">
        <v>223.86</v>
      </c>
      <c r="I892" t="s">
        <v>6935</v>
      </c>
    </row>
    <row r="893" spans="1:9">
      <c r="A893" t="s">
        <v>16978</v>
      </c>
      <c r="B893" t="s">
        <v>65</v>
      </c>
      <c r="C893">
        <v>41628</v>
      </c>
      <c r="D893" t="s">
        <v>9799</v>
      </c>
      <c r="E893" t="s">
        <v>32</v>
      </c>
      <c r="F893">
        <v>411.42</v>
      </c>
      <c r="G893">
        <v>411.42</v>
      </c>
      <c r="I893" t="s">
        <v>6935</v>
      </c>
    </row>
    <row r="894" spans="1:9">
      <c r="A894" t="s">
        <v>16979</v>
      </c>
      <c r="B894" t="s">
        <v>65</v>
      </c>
      <c r="C894">
        <v>41629</v>
      </c>
      <c r="D894" t="s">
        <v>9800</v>
      </c>
      <c r="E894" t="s">
        <v>32</v>
      </c>
      <c r="F894">
        <v>522.75</v>
      </c>
      <c r="G894">
        <v>522.75</v>
      </c>
      <c r="I894" t="s">
        <v>6935</v>
      </c>
    </row>
    <row r="895" spans="1:9">
      <c r="A895" t="s">
        <v>16980</v>
      </c>
      <c r="B895" t="s">
        <v>65</v>
      </c>
      <c r="C895">
        <v>43429</v>
      </c>
      <c r="D895" t="s">
        <v>9801</v>
      </c>
      <c r="E895" t="s">
        <v>32</v>
      </c>
      <c r="F895">
        <v>115.82</v>
      </c>
      <c r="G895">
        <v>115.82</v>
      </c>
      <c r="I895" t="s">
        <v>6935</v>
      </c>
    </row>
    <row r="896" spans="1:9">
      <c r="A896" t="s">
        <v>16981</v>
      </c>
      <c r="B896" t="s">
        <v>65</v>
      </c>
      <c r="C896">
        <v>43430</v>
      </c>
      <c r="D896" t="s">
        <v>9802</v>
      </c>
      <c r="E896" t="s">
        <v>32</v>
      </c>
      <c r="F896">
        <v>192.4</v>
      </c>
      <c r="G896">
        <v>192.4</v>
      </c>
      <c r="I896" t="s">
        <v>6935</v>
      </c>
    </row>
    <row r="897" spans="1:9">
      <c r="A897" t="s">
        <v>16982</v>
      </c>
      <c r="B897" t="s">
        <v>65</v>
      </c>
      <c r="C897">
        <v>43431</v>
      </c>
      <c r="D897" t="s">
        <v>9803</v>
      </c>
      <c r="E897" t="s">
        <v>32</v>
      </c>
      <c r="F897">
        <v>372.7</v>
      </c>
      <c r="G897">
        <v>372.7</v>
      </c>
      <c r="I897" t="s">
        <v>6935</v>
      </c>
    </row>
    <row r="898" spans="1:9">
      <c r="A898" t="s">
        <v>16983</v>
      </c>
      <c r="B898" t="s">
        <v>65</v>
      </c>
      <c r="C898">
        <v>43432</v>
      </c>
      <c r="D898" t="s">
        <v>9804</v>
      </c>
      <c r="E898" t="s">
        <v>32</v>
      </c>
      <c r="F898">
        <v>774.45</v>
      </c>
      <c r="G898">
        <v>774.45</v>
      </c>
      <c r="I898" t="s">
        <v>6935</v>
      </c>
    </row>
    <row r="899" spans="1:9">
      <c r="A899" t="s">
        <v>16984</v>
      </c>
      <c r="B899" t="s">
        <v>65</v>
      </c>
      <c r="C899">
        <v>43433</v>
      </c>
      <c r="D899" t="s">
        <v>9805</v>
      </c>
      <c r="E899" t="s">
        <v>32</v>
      </c>
      <c r="F899">
        <v>1220.97</v>
      </c>
      <c r="G899">
        <v>1220.97</v>
      </c>
      <c r="I899" t="s">
        <v>6935</v>
      </c>
    </row>
    <row r="900" spans="1:9">
      <c r="A900" t="s">
        <v>16985</v>
      </c>
      <c r="B900" t="s">
        <v>65</v>
      </c>
      <c r="C900">
        <v>43094</v>
      </c>
      <c r="D900" t="s">
        <v>9806</v>
      </c>
      <c r="E900" t="s">
        <v>32</v>
      </c>
      <c r="F900">
        <v>355.19</v>
      </c>
      <c r="G900">
        <v>355.19</v>
      </c>
      <c r="I900" t="s">
        <v>6935</v>
      </c>
    </row>
    <row r="901" spans="1:9">
      <c r="A901" t="s">
        <v>16986</v>
      </c>
      <c r="B901" t="s">
        <v>65</v>
      </c>
      <c r="C901">
        <v>43093</v>
      </c>
      <c r="D901" t="s">
        <v>9807</v>
      </c>
      <c r="E901" t="s">
        <v>32</v>
      </c>
      <c r="F901">
        <v>377.46</v>
      </c>
      <c r="G901">
        <v>377.46</v>
      </c>
      <c r="I901" t="s">
        <v>6935</v>
      </c>
    </row>
    <row r="902" spans="1:9">
      <c r="A902" t="s">
        <v>16987</v>
      </c>
      <c r="B902" t="s">
        <v>65</v>
      </c>
      <c r="C902">
        <v>11694</v>
      </c>
      <c r="D902" t="s">
        <v>9808</v>
      </c>
      <c r="E902" t="s">
        <v>32</v>
      </c>
      <c r="F902">
        <v>1213.57</v>
      </c>
      <c r="G902">
        <v>1213.57</v>
      </c>
      <c r="I902" t="s">
        <v>6935</v>
      </c>
    </row>
    <row r="903" spans="1:9">
      <c r="A903" t="s">
        <v>16988</v>
      </c>
      <c r="B903" t="s">
        <v>65</v>
      </c>
      <c r="C903">
        <v>1030</v>
      </c>
      <c r="D903" t="s">
        <v>9809</v>
      </c>
      <c r="E903" t="s">
        <v>32</v>
      </c>
      <c r="F903">
        <v>54.9</v>
      </c>
      <c r="G903">
        <v>54.9</v>
      </c>
      <c r="I903" t="s">
        <v>8951</v>
      </c>
    </row>
    <row r="904" spans="1:9">
      <c r="A904" t="s">
        <v>16989</v>
      </c>
      <c r="B904" t="s">
        <v>65</v>
      </c>
      <c r="C904">
        <v>11881</v>
      </c>
      <c r="D904" t="s">
        <v>9810</v>
      </c>
      <c r="E904" t="s">
        <v>32</v>
      </c>
      <c r="F904">
        <v>205.71</v>
      </c>
      <c r="G904">
        <v>205.71</v>
      </c>
      <c r="I904" t="s">
        <v>6935</v>
      </c>
    </row>
    <row r="905" spans="1:9">
      <c r="A905" t="s">
        <v>16990</v>
      </c>
      <c r="B905" t="s">
        <v>65</v>
      </c>
      <c r="C905">
        <v>35277</v>
      </c>
      <c r="D905" t="s">
        <v>9811</v>
      </c>
      <c r="E905" t="s">
        <v>32</v>
      </c>
      <c r="F905">
        <v>505.69</v>
      </c>
      <c r="G905">
        <v>505.69</v>
      </c>
      <c r="I905" t="s">
        <v>6935</v>
      </c>
    </row>
    <row r="906" spans="1:9">
      <c r="A906" t="s">
        <v>16991</v>
      </c>
      <c r="B906" t="s">
        <v>65</v>
      </c>
      <c r="C906">
        <v>10521</v>
      </c>
      <c r="D906" t="s">
        <v>9812</v>
      </c>
      <c r="E906" t="s">
        <v>32</v>
      </c>
      <c r="F906">
        <v>369.4</v>
      </c>
      <c r="G906">
        <v>369.4</v>
      </c>
      <c r="I906" t="s">
        <v>6935</v>
      </c>
    </row>
    <row r="907" spans="1:9">
      <c r="A907" t="s">
        <v>16992</v>
      </c>
      <c r="B907" t="s">
        <v>65</v>
      </c>
      <c r="C907">
        <v>10885</v>
      </c>
      <c r="D907" t="s">
        <v>9813</v>
      </c>
      <c r="E907" t="s">
        <v>32</v>
      </c>
      <c r="F907">
        <v>467.25</v>
      </c>
      <c r="G907">
        <v>467.25</v>
      </c>
      <c r="I907" t="s">
        <v>6935</v>
      </c>
    </row>
    <row r="908" spans="1:9">
      <c r="A908" t="s">
        <v>16993</v>
      </c>
      <c r="B908" t="s">
        <v>65</v>
      </c>
      <c r="C908">
        <v>20962</v>
      </c>
      <c r="D908" t="s">
        <v>9814</v>
      </c>
      <c r="E908" t="s">
        <v>32</v>
      </c>
      <c r="F908">
        <v>387</v>
      </c>
      <c r="G908">
        <v>387</v>
      </c>
      <c r="I908" t="s">
        <v>8951</v>
      </c>
    </row>
    <row r="909" spans="1:9">
      <c r="A909" t="s">
        <v>16994</v>
      </c>
      <c r="B909" t="s">
        <v>65</v>
      </c>
      <c r="C909">
        <v>20963</v>
      </c>
      <c r="D909" t="s">
        <v>9815</v>
      </c>
      <c r="E909" t="s">
        <v>32</v>
      </c>
      <c r="F909">
        <v>472.75</v>
      </c>
      <c r="G909">
        <v>472.75</v>
      </c>
      <c r="I909" t="s">
        <v>6935</v>
      </c>
    </row>
    <row r="910" spans="1:9">
      <c r="A910" t="s">
        <v>16995</v>
      </c>
      <c r="B910" t="s">
        <v>65</v>
      </c>
      <c r="C910">
        <v>34643</v>
      </c>
      <c r="D910" t="s">
        <v>15427</v>
      </c>
      <c r="E910" t="s">
        <v>32</v>
      </c>
      <c r="F910">
        <v>58.24</v>
      </c>
      <c r="G910">
        <v>58.24</v>
      </c>
      <c r="I910" t="s">
        <v>6935</v>
      </c>
    </row>
    <row r="911" spans="1:9">
      <c r="A911" t="s">
        <v>16996</v>
      </c>
      <c r="B911" t="s">
        <v>65</v>
      </c>
      <c r="C911">
        <v>41480</v>
      </c>
      <c r="D911" t="s">
        <v>15428</v>
      </c>
      <c r="E911" t="s">
        <v>32</v>
      </c>
      <c r="F911">
        <v>67.52</v>
      </c>
      <c r="G911">
        <v>67.52</v>
      </c>
      <c r="I911" t="s">
        <v>6935</v>
      </c>
    </row>
    <row r="912" spans="1:9">
      <c r="A912" t="s">
        <v>16997</v>
      </c>
      <c r="B912" t="s">
        <v>65</v>
      </c>
      <c r="C912">
        <v>41474</v>
      </c>
      <c r="D912" t="s">
        <v>15429</v>
      </c>
      <c r="E912" t="s">
        <v>32</v>
      </c>
      <c r="F912">
        <v>107.87</v>
      </c>
      <c r="G912">
        <v>107.87</v>
      </c>
      <c r="I912" t="s">
        <v>6935</v>
      </c>
    </row>
    <row r="913" spans="1:9">
      <c r="A913" t="s">
        <v>16998</v>
      </c>
      <c r="B913" t="s">
        <v>65</v>
      </c>
      <c r="C913">
        <v>41475</v>
      </c>
      <c r="D913" t="s">
        <v>15430</v>
      </c>
      <c r="E913" t="s">
        <v>32</v>
      </c>
      <c r="F913">
        <v>92.04</v>
      </c>
      <c r="G913">
        <v>92.04</v>
      </c>
      <c r="I913" t="s">
        <v>6935</v>
      </c>
    </row>
    <row r="914" spans="1:9">
      <c r="A914" t="s">
        <v>16999</v>
      </c>
      <c r="B914" t="s">
        <v>65</v>
      </c>
      <c r="C914">
        <v>41476</v>
      </c>
      <c r="D914" t="s">
        <v>15431</v>
      </c>
      <c r="E914" t="s">
        <v>32</v>
      </c>
      <c r="F914">
        <v>201.52</v>
      </c>
      <c r="G914">
        <v>201.52</v>
      </c>
      <c r="I914" t="s">
        <v>6935</v>
      </c>
    </row>
    <row r="915" spans="1:9">
      <c r="A915" t="s">
        <v>17000</v>
      </c>
      <c r="B915" t="s">
        <v>65</v>
      </c>
      <c r="C915">
        <v>2555</v>
      </c>
      <c r="D915" t="s">
        <v>9816</v>
      </c>
      <c r="E915" t="s">
        <v>32</v>
      </c>
      <c r="F915">
        <v>1.46</v>
      </c>
      <c r="G915">
        <v>1.46</v>
      </c>
      <c r="I915" t="s">
        <v>6935</v>
      </c>
    </row>
    <row r="916" spans="1:9">
      <c r="A916" t="s">
        <v>17001</v>
      </c>
      <c r="B916" t="s">
        <v>65</v>
      </c>
      <c r="C916">
        <v>2556</v>
      </c>
      <c r="D916" t="s">
        <v>9817</v>
      </c>
      <c r="E916" t="s">
        <v>32</v>
      </c>
      <c r="F916">
        <v>1.51</v>
      </c>
      <c r="G916">
        <v>1.51</v>
      </c>
      <c r="I916" t="s">
        <v>6935</v>
      </c>
    </row>
    <row r="917" spans="1:9">
      <c r="A917" t="s">
        <v>17002</v>
      </c>
      <c r="B917" t="s">
        <v>65</v>
      </c>
      <c r="C917">
        <v>2557</v>
      </c>
      <c r="D917" t="s">
        <v>9818</v>
      </c>
      <c r="E917" t="s">
        <v>32</v>
      </c>
      <c r="F917">
        <v>3.19</v>
      </c>
      <c r="G917">
        <v>3.19</v>
      </c>
      <c r="I917" t="s">
        <v>6935</v>
      </c>
    </row>
    <row r="918" spans="1:9">
      <c r="A918" t="s">
        <v>17003</v>
      </c>
      <c r="B918" t="s">
        <v>65</v>
      </c>
      <c r="C918">
        <v>10569</v>
      </c>
      <c r="D918" t="s">
        <v>9819</v>
      </c>
      <c r="E918" t="s">
        <v>32</v>
      </c>
      <c r="F918">
        <v>3.19</v>
      </c>
      <c r="G918">
        <v>3.19</v>
      </c>
      <c r="I918" t="s">
        <v>6935</v>
      </c>
    </row>
    <row r="919" spans="1:9">
      <c r="A919" t="s">
        <v>17004</v>
      </c>
      <c r="B919" t="s">
        <v>65</v>
      </c>
      <c r="C919">
        <v>39810</v>
      </c>
      <c r="D919" t="s">
        <v>9820</v>
      </c>
      <c r="E919" t="s">
        <v>32</v>
      </c>
      <c r="F919">
        <v>47.93</v>
      </c>
      <c r="G919">
        <v>47.93</v>
      </c>
      <c r="I919" t="s">
        <v>6935</v>
      </c>
    </row>
    <row r="920" spans="1:9">
      <c r="A920" t="s">
        <v>17005</v>
      </c>
      <c r="B920" t="s">
        <v>65</v>
      </c>
      <c r="C920">
        <v>39811</v>
      </c>
      <c r="D920" t="s">
        <v>9821</v>
      </c>
      <c r="E920" t="s">
        <v>32</v>
      </c>
      <c r="F920">
        <v>58.63</v>
      </c>
      <c r="G920">
        <v>58.63</v>
      </c>
      <c r="I920" t="s">
        <v>6935</v>
      </c>
    </row>
    <row r="921" spans="1:9">
      <c r="A921" t="s">
        <v>17006</v>
      </c>
      <c r="B921" t="s">
        <v>65</v>
      </c>
      <c r="C921">
        <v>39812</v>
      </c>
      <c r="D921" t="s">
        <v>9822</v>
      </c>
      <c r="E921" t="s">
        <v>32</v>
      </c>
      <c r="F921">
        <v>96.41</v>
      </c>
      <c r="G921">
        <v>96.41</v>
      </c>
      <c r="I921" t="s">
        <v>6935</v>
      </c>
    </row>
    <row r="922" spans="1:9">
      <c r="A922" t="s">
        <v>17007</v>
      </c>
      <c r="B922" t="s">
        <v>65</v>
      </c>
      <c r="C922">
        <v>43096</v>
      </c>
      <c r="D922" t="s">
        <v>9823</v>
      </c>
      <c r="E922" t="s">
        <v>32</v>
      </c>
      <c r="F922">
        <v>319.56</v>
      </c>
      <c r="G922">
        <v>319.56</v>
      </c>
      <c r="I922" t="s">
        <v>6935</v>
      </c>
    </row>
    <row r="923" spans="1:9">
      <c r="A923" t="s">
        <v>17008</v>
      </c>
      <c r="B923" t="s">
        <v>65</v>
      </c>
      <c r="C923">
        <v>43102</v>
      </c>
      <c r="D923" t="s">
        <v>9824</v>
      </c>
      <c r="E923" t="s">
        <v>32</v>
      </c>
      <c r="F923">
        <v>194.31</v>
      </c>
      <c r="G923">
        <v>194.31</v>
      </c>
      <c r="I923" t="s">
        <v>6935</v>
      </c>
    </row>
    <row r="924" spans="1:9">
      <c r="A924" t="s">
        <v>17009</v>
      </c>
      <c r="B924" t="s">
        <v>65</v>
      </c>
      <c r="C924">
        <v>43103</v>
      </c>
      <c r="D924" t="s">
        <v>9825</v>
      </c>
      <c r="E924" t="s">
        <v>32</v>
      </c>
      <c r="F924">
        <v>286.12</v>
      </c>
      <c r="G924">
        <v>286.12</v>
      </c>
      <c r="I924" t="s">
        <v>6935</v>
      </c>
    </row>
    <row r="925" spans="1:9">
      <c r="A925" t="s">
        <v>17010</v>
      </c>
      <c r="B925" t="s">
        <v>65</v>
      </c>
      <c r="C925">
        <v>43098</v>
      </c>
      <c r="D925" t="s">
        <v>9826</v>
      </c>
      <c r="E925" t="s">
        <v>32</v>
      </c>
      <c r="F925">
        <v>108.24</v>
      </c>
      <c r="G925">
        <v>108.24</v>
      </c>
      <c r="I925" t="s">
        <v>6935</v>
      </c>
    </row>
    <row r="926" spans="1:9">
      <c r="A926" t="s">
        <v>17011</v>
      </c>
      <c r="B926" t="s">
        <v>65</v>
      </c>
      <c r="C926">
        <v>43097</v>
      </c>
      <c r="D926" t="s">
        <v>9827</v>
      </c>
      <c r="E926" t="s">
        <v>32</v>
      </c>
      <c r="F926">
        <v>64.13</v>
      </c>
      <c r="G926">
        <v>64.13</v>
      </c>
      <c r="I926" t="s">
        <v>6935</v>
      </c>
    </row>
    <row r="927" spans="1:9">
      <c r="A927" t="s">
        <v>17012</v>
      </c>
      <c r="B927" t="s">
        <v>65</v>
      </c>
      <c r="C927">
        <v>43104</v>
      </c>
      <c r="D927" t="s">
        <v>9828</v>
      </c>
      <c r="E927" t="s">
        <v>32</v>
      </c>
      <c r="F927">
        <v>758.59</v>
      </c>
      <c r="G927">
        <v>758.59</v>
      </c>
      <c r="I927" t="s">
        <v>6935</v>
      </c>
    </row>
    <row r="928" spans="1:9">
      <c r="A928" t="s">
        <v>17013</v>
      </c>
      <c r="B928" t="s">
        <v>65</v>
      </c>
      <c r="C928">
        <v>39771</v>
      </c>
      <c r="D928" t="s">
        <v>9829</v>
      </c>
      <c r="E928" t="s">
        <v>32</v>
      </c>
      <c r="F928">
        <v>30.69</v>
      </c>
      <c r="G928">
        <v>30.69</v>
      </c>
      <c r="I928" t="s">
        <v>6935</v>
      </c>
    </row>
    <row r="929" spans="1:9">
      <c r="A929" t="s">
        <v>17014</v>
      </c>
      <c r="B929" t="s">
        <v>65</v>
      </c>
      <c r="C929">
        <v>39772</v>
      </c>
      <c r="D929" t="s">
        <v>9830</v>
      </c>
      <c r="E929" t="s">
        <v>32</v>
      </c>
      <c r="F929">
        <v>60.33</v>
      </c>
      <c r="G929">
        <v>60.33</v>
      </c>
      <c r="I929" t="s">
        <v>6935</v>
      </c>
    </row>
    <row r="930" spans="1:9">
      <c r="A930" t="s">
        <v>17015</v>
      </c>
      <c r="B930" t="s">
        <v>65</v>
      </c>
      <c r="C930">
        <v>39773</v>
      </c>
      <c r="D930" t="s">
        <v>9831</v>
      </c>
      <c r="E930" t="s">
        <v>32</v>
      </c>
      <c r="F930">
        <v>96.96</v>
      </c>
      <c r="G930">
        <v>96.96</v>
      </c>
      <c r="I930" t="s">
        <v>6935</v>
      </c>
    </row>
    <row r="931" spans="1:9">
      <c r="A931" t="s">
        <v>17016</v>
      </c>
      <c r="B931" t="s">
        <v>65</v>
      </c>
      <c r="C931">
        <v>39774</v>
      </c>
      <c r="D931" t="s">
        <v>9832</v>
      </c>
      <c r="E931" t="s">
        <v>32</v>
      </c>
      <c r="F931">
        <v>145.03</v>
      </c>
      <c r="G931">
        <v>145.03</v>
      </c>
      <c r="I931" t="s">
        <v>6935</v>
      </c>
    </row>
    <row r="932" spans="1:9">
      <c r="A932" t="s">
        <v>17017</v>
      </c>
      <c r="B932" t="s">
        <v>65</v>
      </c>
      <c r="C932">
        <v>39775</v>
      </c>
      <c r="D932" t="s">
        <v>9833</v>
      </c>
      <c r="E932" t="s">
        <v>32</v>
      </c>
      <c r="F932">
        <v>193.57</v>
      </c>
      <c r="G932">
        <v>193.57</v>
      </c>
      <c r="I932" t="s">
        <v>6935</v>
      </c>
    </row>
    <row r="933" spans="1:9">
      <c r="A933" t="s">
        <v>17018</v>
      </c>
      <c r="B933" t="s">
        <v>65</v>
      </c>
      <c r="C933">
        <v>39776</v>
      </c>
      <c r="D933" t="s">
        <v>9834</v>
      </c>
      <c r="E933" t="s">
        <v>32</v>
      </c>
      <c r="F933">
        <v>233.93</v>
      </c>
      <c r="G933">
        <v>233.93</v>
      </c>
      <c r="I933" t="s">
        <v>6935</v>
      </c>
    </row>
    <row r="934" spans="1:9">
      <c r="A934" t="s">
        <v>17019</v>
      </c>
      <c r="B934" t="s">
        <v>65</v>
      </c>
      <c r="C934">
        <v>39777</v>
      </c>
      <c r="D934" t="s">
        <v>9835</v>
      </c>
      <c r="E934" t="s">
        <v>32</v>
      </c>
      <c r="F934">
        <v>296.5</v>
      </c>
      <c r="G934">
        <v>296.5</v>
      </c>
      <c r="I934" t="s">
        <v>6935</v>
      </c>
    </row>
    <row r="935" spans="1:9">
      <c r="A935" t="s">
        <v>17020</v>
      </c>
      <c r="B935" t="s">
        <v>65</v>
      </c>
      <c r="C935">
        <v>20254</v>
      </c>
      <c r="D935" t="s">
        <v>9836</v>
      </c>
      <c r="E935" t="s">
        <v>32</v>
      </c>
      <c r="F935">
        <v>21.52</v>
      </c>
      <c r="G935">
        <v>21.52</v>
      </c>
      <c r="I935" t="s">
        <v>6935</v>
      </c>
    </row>
    <row r="936" spans="1:9">
      <c r="A936" t="s">
        <v>17021</v>
      </c>
      <c r="B936" t="s">
        <v>65</v>
      </c>
      <c r="C936">
        <v>20253</v>
      </c>
      <c r="D936" t="s">
        <v>9837</v>
      </c>
      <c r="E936" t="s">
        <v>32</v>
      </c>
      <c r="F936">
        <v>70.67</v>
      </c>
      <c r="G936">
        <v>70.67</v>
      </c>
      <c r="I936" t="s">
        <v>6935</v>
      </c>
    </row>
    <row r="937" spans="1:9">
      <c r="A937" t="s">
        <v>17022</v>
      </c>
      <c r="B937" t="s">
        <v>65</v>
      </c>
      <c r="C937">
        <v>1872</v>
      </c>
      <c r="D937" t="s">
        <v>9838</v>
      </c>
      <c r="E937" t="s">
        <v>32</v>
      </c>
      <c r="F937">
        <v>3.02</v>
      </c>
      <c r="G937">
        <v>3.02</v>
      </c>
      <c r="I937" t="s">
        <v>6935</v>
      </c>
    </row>
    <row r="938" spans="1:9">
      <c r="A938" t="s">
        <v>17023</v>
      </c>
      <c r="B938" t="s">
        <v>65</v>
      </c>
      <c r="C938">
        <v>1873</v>
      </c>
      <c r="D938" t="s">
        <v>9839</v>
      </c>
      <c r="E938" t="s">
        <v>32</v>
      </c>
      <c r="F938">
        <v>6.01</v>
      </c>
      <c r="G938">
        <v>6.01</v>
      </c>
      <c r="I938" t="s">
        <v>6935</v>
      </c>
    </row>
    <row r="939" spans="1:9">
      <c r="A939" t="s">
        <v>17024</v>
      </c>
      <c r="B939" t="s">
        <v>65</v>
      </c>
      <c r="C939">
        <v>14055</v>
      </c>
      <c r="D939" t="s">
        <v>9840</v>
      </c>
      <c r="E939" t="s">
        <v>32</v>
      </c>
      <c r="F939">
        <v>645.77</v>
      </c>
      <c r="G939">
        <v>645.77</v>
      </c>
      <c r="I939" t="s">
        <v>6935</v>
      </c>
    </row>
    <row r="940" spans="1:9">
      <c r="A940" t="s">
        <v>17025</v>
      </c>
      <c r="B940" t="s">
        <v>65</v>
      </c>
      <c r="C940">
        <v>11247</v>
      </c>
      <c r="D940" t="s">
        <v>9841</v>
      </c>
      <c r="E940" t="s">
        <v>32</v>
      </c>
      <c r="F940">
        <v>1358.85</v>
      </c>
      <c r="G940">
        <v>1358.85</v>
      </c>
      <c r="I940" t="s">
        <v>6935</v>
      </c>
    </row>
    <row r="941" spans="1:9">
      <c r="A941" t="s">
        <v>17026</v>
      </c>
      <c r="B941" t="s">
        <v>65</v>
      </c>
      <c r="C941">
        <v>11250</v>
      </c>
      <c r="D941" t="s">
        <v>9842</v>
      </c>
      <c r="E941" t="s">
        <v>32</v>
      </c>
      <c r="F941">
        <v>58.5</v>
      </c>
      <c r="G941">
        <v>58.5</v>
      </c>
      <c r="I941" t="s">
        <v>6935</v>
      </c>
    </row>
    <row r="942" spans="1:9">
      <c r="A942" t="s">
        <v>17027</v>
      </c>
      <c r="B942" t="s">
        <v>65</v>
      </c>
      <c r="C942">
        <v>11249</v>
      </c>
      <c r="D942" t="s">
        <v>9843</v>
      </c>
      <c r="E942" t="s">
        <v>32</v>
      </c>
      <c r="F942">
        <v>2654.32</v>
      </c>
      <c r="G942">
        <v>2654.32</v>
      </c>
      <c r="I942" t="s">
        <v>6935</v>
      </c>
    </row>
    <row r="943" spans="1:9">
      <c r="A943" t="s">
        <v>17028</v>
      </c>
      <c r="B943" t="s">
        <v>65</v>
      </c>
      <c r="C943">
        <v>11251</v>
      </c>
      <c r="D943" t="s">
        <v>9844</v>
      </c>
      <c r="E943" t="s">
        <v>32</v>
      </c>
      <c r="F943">
        <v>129.58000000000001</v>
      </c>
      <c r="G943">
        <v>129.58000000000001</v>
      </c>
      <c r="I943" t="s">
        <v>6935</v>
      </c>
    </row>
    <row r="944" spans="1:9">
      <c r="A944" t="s">
        <v>17029</v>
      </c>
      <c r="B944" t="s">
        <v>65</v>
      </c>
      <c r="C944">
        <v>11253</v>
      </c>
      <c r="D944" t="s">
        <v>9845</v>
      </c>
      <c r="E944" t="s">
        <v>32</v>
      </c>
      <c r="F944">
        <v>214.73</v>
      </c>
      <c r="G944">
        <v>214.73</v>
      </c>
      <c r="I944" t="s">
        <v>6935</v>
      </c>
    </row>
    <row r="945" spans="1:9">
      <c r="A945" t="s">
        <v>17030</v>
      </c>
      <c r="B945" t="s">
        <v>65</v>
      </c>
      <c r="C945">
        <v>11255</v>
      </c>
      <c r="D945" t="s">
        <v>9846</v>
      </c>
      <c r="E945" t="s">
        <v>32</v>
      </c>
      <c r="F945">
        <v>321.02</v>
      </c>
      <c r="G945">
        <v>321.02</v>
      </c>
      <c r="I945" t="s">
        <v>6935</v>
      </c>
    </row>
    <row r="946" spans="1:9">
      <c r="A946" t="s">
        <v>17031</v>
      </c>
      <c r="B946" t="s">
        <v>65</v>
      </c>
      <c r="C946">
        <v>11256</v>
      </c>
      <c r="D946" t="s">
        <v>9847</v>
      </c>
      <c r="E946" t="s">
        <v>32</v>
      </c>
      <c r="F946">
        <v>402.11</v>
      </c>
      <c r="G946">
        <v>402.11</v>
      </c>
      <c r="I946" t="s">
        <v>6935</v>
      </c>
    </row>
    <row r="947" spans="1:9">
      <c r="A947" t="s">
        <v>17032</v>
      </c>
      <c r="B947" t="s">
        <v>65</v>
      </c>
      <c r="C947">
        <v>39693</v>
      </c>
      <c r="D947" t="s">
        <v>9848</v>
      </c>
      <c r="E947" t="s">
        <v>32</v>
      </c>
      <c r="F947">
        <v>2525.4299999999998</v>
      </c>
      <c r="G947">
        <v>2525.4299999999998</v>
      </c>
      <c r="I947" t="s">
        <v>6935</v>
      </c>
    </row>
    <row r="948" spans="1:9">
      <c r="A948" t="s">
        <v>17033</v>
      </c>
      <c r="B948" t="s">
        <v>65</v>
      </c>
      <c r="C948">
        <v>39692</v>
      </c>
      <c r="D948" t="s">
        <v>9849</v>
      </c>
      <c r="E948" t="s">
        <v>32</v>
      </c>
      <c r="F948">
        <v>808.08</v>
      </c>
      <c r="G948">
        <v>808.08</v>
      </c>
      <c r="I948" t="s">
        <v>6935</v>
      </c>
    </row>
    <row r="949" spans="1:9">
      <c r="A949" t="s">
        <v>17034</v>
      </c>
      <c r="B949" t="s">
        <v>65</v>
      </c>
      <c r="C949">
        <v>1062</v>
      </c>
      <c r="D949" t="s">
        <v>9850</v>
      </c>
      <c r="E949" t="s">
        <v>32</v>
      </c>
      <c r="F949">
        <v>256.08999999999997</v>
      </c>
      <c r="G949">
        <v>256.08999999999997</v>
      </c>
      <c r="I949" t="s">
        <v>6935</v>
      </c>
    </row>
    <row r="950" spans="1:9">
      <c r="A950" t="s">
        <v>17035</v>
      </c>
      <c r="B950" t="s">
        <v>65</v>
      </c>
      <c r="C950">
        <v>39686</v>
      </c>
      <c r="D950" t="s">
        <v>9851</v>
      </c>
      <c r="E950" t="s">
        <v>32</v>
      </c>
      <c r="F950">
        <v>414.67</v>
      </c>
      <c r="G950">
        <v>414.67</v>
      </c>
      <c r="I950" t="s">
        <v>6935</v>
      </c>
    </row>
    <row r="951" spans="1:9">
      <c r="A951" t="s">
        <v>17036</v>
      </c>
      <c r="B951" t="s">
        <v>65</v>
      </c>
      <c r="C951">
        <v>43095</v>
      </c>
      <c r="D951" t="s">
        <v>9852</v>
      </c>
      <c r="E951" t="s">
        <v>32</v>
      </c>
      <c r="F951">
        <v>210.57</v>
      </c>
      <c r="G951">
        <v>210.57</v>
      </c>
      <c r="I951" t="s">
        <v>6935</v>
      </c>
    </row>
    <row r="952" spans="1:9">
      <c r="A952" t="s">
        <v>17037</v>
      </c>
      <c r="B952" t="s">
        <v>65</v>
      </c>
      <c r="C952">
        <v>1871</v>
      </c>
      <c r="D952" t="s">
        <v>9853</v>
      </c>
      <c r="E952" t="s">
        <v>32</v>
      </c>
      <c r="F952">
        <v>5.41</v>
      </c>
      <c r="G952">
        <v>5.41</v>
      </c>
      <c r="I952" t="s">
        <v>6935</v>
      </c>
    </row>
    <row r="953" spans="1:9">
      <c r="A953" t="s">
        <v>17038</v>
      </c>
      <c r="B953" t="s">
        <v>65</v>
      </c>
      <c r="C953">
        <v>12001</v>
      </c>
      <c r="D953" t="s">
        <v>9854</v>
      </c>
      <c r="E953" t="s">
        <v>32</v>
      </c>
      <c r="F953">
        <v>7.82</v>
      </c>
      <c r="G953">
        <v>7.82</v>
      </c>
      <c r="I953" t="s">
        <v>6935</v>
      </c>
    </row>
    <row r="954" spans="1:9">
      <c r="A954" t="s">
        <v>17039</v>
      </c>
      <c r="B954" t="s">
        <v>65</v>
      </c>
      <c r="C954">
        <v>11882</v>
      </c>
      <c r="D954" t="s">
        <v>9855</v>
      </c>
      <c r="E954" t="s">
        <v>32</v>
      </c>
      <c r="F954">
        <v>147.63</v>
      </c>
      <c r="G954">
        <v>147.63</v>
      </c>
      <c r="I954" t="s">
        <v>6935</v>
      </c>
    </row>
    <row r="955" spans="1:9">
      <c r="A955" t="s">
        <v>17040</v>
      </c>
      <c r="B955" t="s">
        <v>65</v>
      </c>
      <c r="C955">
        <v>1068</v>
      </c>
      <c r="D955" t="s">
        <v>9856</v>
      </c>
      <c r="E955" t="s">
        <v>32</v>
      </c>
      <c r="F955">
        <v>1689.2</v>
      </c>
      <c r="G955">
        <v>1689.2</v>
      </c>
      <c r="I955" t="s">
        <v>6935</v>
      </c>
    </row>
    <row r="956" spans="1:9">
      <c r="A956" t="s">
        <v>17041</v>
      </c>
      <c r="B956" t="s">
        <v>65</v>
      </c>
      <c r="C956">
        <v>39690</v>
      </c>
      <c r="D956" t="s">
        <v>9857</v>
      </c>
      <c r="E956" t="s">
        <v>32</v>
      </c>
      <c r="F956">
        <v>2833.93</v>
      </c>
      <c r="G956">
        <v>2833.93</v>
      </c>
      <c r="I956" t="s">
        <v>6935</v>
      </c>
    </row>
    <row r="957" spans="1:9">
      <c r="A957" t="s">
        <v>17042</v>
      </c>
      <c r="B957" t="s">
        <v>65</v>
      </c>
      <c r="C957">
        <v>39691</v>
      </c>
      <c r="D957" t="s">
        <v>9858</v>
      </c>
      <c r="E957" t="s">
        <v>32</v>
      </c>
      <c r="F957">
        <v>3564.29</v>
      </c>
      <c r="G957">
        <v>3564.29</v>
      </c>
      <c r="I957" t="s">
        <v>6935</v>
      </c>
    </row>
    <row r="958" spans="1:9">
      <c r="A958" t="s">
        <v>17043</v>
      </c>
      <c r="B958" t="s">
        <v>65</v>
      </c>
      <c r="C958">
        <v>39808</v>
      </c>
      <c r="D958" t="s">
        <v>9859</v>
      </c>
      <c r="E958" t="s">
        <v>32</v>
      </c>
      <c r="F958">
        <v>109.94</v>
      </c>
      <c r="G958">
        <v>109.94</v>
      </c>
      <c r="I958" t="s">
        <v>6935</v>
      </c>
    </row>
    <row r="959" spans="1:9">
      <c r="A959" t="s">
        <v>17044</v>
      </c>
      <c r="B959" t="s">
        <v>65</v>
      </c>
      <c r="C959">
        <v>39809</v>
      </c>
      <c r="D959" t="s">
        <v>9860</v>
      </c>
      <c r="E959" t="s">
        <v>32</v>
      </c>
      <c r="F959">
        <v>260.75</v>
      </c>
      <c r="G959">
        <v>260.75</v>
      </c>
      <c r="I959" t="s">
        <v>6935</v>
      </c>
    </row>
    <row r="960" spans="1:9">
      <c r="A960" t="s">
        <v>17045</v>
      </c>
      <c r="B960" t="s">
        <v>65</v>
      </c>
      <c r="C960">
        <v>43439</v>
      </c>
      <c r="D960" t="s">
        <v>9861</v>
      </c>
      <c r="E960" t="s">
        <v>32</v>
      </c>
      <c r="F960">
        <v>677.64</v>
      </c>
      <c r="G960">
        <v>677.64</v>
      </c>
      <c r="I960" t="s">
        <v>6935</v>
      </c>
    </row>
    <row r="961" spans="1:9">
      <c r="A961" t="s">
        <v>17046</v>
      </c>
      <c r="B961" t="s">
        <v>65</v>
      </c>
      <c r="C961">
        <v>5103</v>
      </c>
      <c r="D961" t="s">
        <v>9862</v>
      </c>
      <c r="E961" t="s">
        <v>32</v>
      </c>
      <c r="F961">
        <v>32.01</v>
      </c>
      <c r="G961">
        <v>32.01</v>
      </c>
      <c r="I961" t="s">
        <v>6935</v>
      </c>
    </row>
    <row r="962" spans="1:9">
      <c r="A962" t="s">
        <v>17047</v>
      </c>
      <c r="B962" t="s">
        <v>65</v>
      </c>
      <c r="C962">
        <v>11880</v>
      </c>
      <c r="D962" t="s">
        <v>9863</v>
      </c>
      <c r="E962" t="s">
        <v>32</v>
      </c>
      <c r="F962">
        <v>134.65</v>
      </c>
      <c r="G962">
        <v>134.65</v>
      </c>
      <c r="I962" t="s">
        <v>6935</v>
      </c>
    </row>
    <row r="963" spans="1:9">
      <c r="A963" t="s">
        <v>17048</v>
      </c>
      <c r="B963" t="s">
        <v>65</v>
      </c>
      <c r="C963">
        <v>11714</v>
      </c>
      <c r="D963" t="s">
        <v>9864</v>
      </c>
      <c r="E963" t="s">
        <v>32</v>
      </c>
      <c r="F963">
        <v>91.73</v>
      </c>
      <c r="G963">
        <v>91.73</v>
      </c>
      <c r="I963" t="s">
        <v>6935</v>
      </c>
    </row>
    <row r="964" spans="1:9">
      <c r="A964" t="s">
        <v>17049</v>
      </c>
      <c r="B964" t="s">
        <v>65</v>
      </c>
      <c r="C964">
        <v>11712</v>
      </c>
      <c r="D964" t="s">
        <v>9865</v>
      </c>
      <c r="E964" t="s">
        <v>32</v>
      </c>
      <c r="F964">
        <v>59.9</v>
      </c>
      <c r="G964">
        <v>59.9</v>
      </c>
      <c r="I964" t="s">
        <v>8951</v>
      </c>
    </row>
    <row r="965" spans="1:9">
      <c r="A965" t="s">
        <v>17050</v>
      </c>
      <c r="B965" t="s">
        <v>65</v>
      </c>
      <c r="C965">
        <v>11717</v>
      </c>
      <c r="D965" t="s">
        <v>9866</v>
      </c>
      <c r="E965" t="s">
        <v>32</v>
      </c>
      <c r="F965">
        <v>72.209999999999994</v>
      </c>
      <c r="G965">
        <v>72.209999999999994</v>
      </c>
      <c r="I965" t="s">
        <v>6935</v>
      </c>
    </row>
    <row r="966" spans="1:9">
      <c r="A966" t="s">
        <v>17051</v>
      </c>
      <c r="B966" t="s">
        <v>65</v>
      </c>
      <c r="C966">
        <v>1106</v>
      </c>
      <c r="D966" t="s">
        <v>9867</v>
      </c>
      <c r="E966" t="s">
        <v>11</v>
      </c>
      <c r="F966">
        <v>1.5</v>
      </c>
      <c r="G966">
        <v>1.5</v>
      </c>
      <c r="I966" t="s">
        <v>8951</v>
      </c>
    </row>
    <row r="967" spans="1:9">
      <c r="A967" t="s">
        <v>17052</v>
      </c>
      <c r="B967" t="s">
        <v>65</v>
      </c>
      <c r="C967">
        <v>11161</v>
      </c>
      <c r="D967" t="s">
        <v>9868</v>
      </c>
      <c r="E967" t="s">
        <v>11</v>
      </c>
      <c r="F967">
        <v>2.5</v>
      </c>
      <c r="G967">
        <v>2.5</v>
      </c>
      <c r="I967" t="s">
        <v>6935</v>
      </c>
    </row>
    <row r="968" spans="1:9">
      <c r="A968" t="s">
        <v>17053</v>
      </c>
      <c r="B968" t="s">
        <v>65</v>
      </c>
      <c r="C968">
        <v>1107</v>
      </c>
      <c r="D968" t="s">
        <v>9869</v>
      </c>
      <c r="E968" t="s">
        <v>11</v>
      </c>
      <c r="F968">
        <v>1.27</v>
      </c>
      <c r="G968">
        <v>1.27</v>
      </c>
      <c r="I968" t="s">
        <v>6935</v>
      </c>
    </row>
    <row r="969" spans="1:9">
      <c r="A969" t="s">
        <v>17054</v>
      </c>
      <c r="B969" t="s">
        <v>65</v>
      </c>
      <c r="C969">
        <v>44479</v>
      </c>
      <c r="D969" t="s">
        <v>31845</v>
      </c>
      <c r="E969" t="s">
        <v>11</v>
      </c>
      <c r="F969">
        <v>0.16</v>
      </c>
      <c r="G969">
        <v>0.16</v>
      </c>
      <c r="I969" t="s">
        <v>6935</v>
      </c>
    </row>
    <row r="970" spans="1:9">
      <c r="A970" t="s">
        <v>17055</v>
      </c>
      <c r="B970" t="s">
        <v>65</v>
      </c>
      <c r="C970">
        <v>4759</v>
      </c>
      <c r="D970" t="s">
        <v>9870</v>
      </c>
      <c r="E970" t="s">
        <v>62</v>
      </c>
      <c r="F970">
        <v>25.39</v>
      </c>
      <c r="G970">
        <v>28.35</v>
      </c>
      <c r="I970" t="s">
        <v>6935</v>
      </c>
    </row>
    <row r="971" spans="1:9">
      <c r="A971" t="s">
        <v>17056</v>
      </c>
      <c r="B971" t="s">
        <v>65</v>
      </c>
      <c r="C971">
        <v>41068</v>
      </c>
      <c r="D971" t="s">
        <v>9871</v>
      </c>
      <c r="E971" t="s">
        <v>6706</v>
      </c>
      <c r="F971">
        <v>4465.07</v>
      </c>
      <c r="G971">
        <v>4985.8900000000003</v>
      </c>
      <c r="I971" t="s">
        <v>6935</v>
      </c>
    </row>
    <row r="972" spans="1:9">
      <c r="A972" t="s">
        <v>17057</v>
      </c>
      <c r="B972" t="s">
        <v>65</v>
      </c>
      <c r="C972">
        <v>12618</v>
      </c>
      <c r="D972" t="s">
        <v>9872</v>
      </c>
      <c r="E972" t="s">
        <v>32</v>
      </c>
      <c r="F972">
        <v>180.94</v>
      </c>
      <c r="G972">
        <v>180.94</v>
      </c>
      <c r="I972" t="s">
        <v>6935</v>
      </c>
    </row>
    <row r="973" spans="1:9">
      <c r="A973" t="s">
        <v>17058</v>
      </c>
      <c r="B973" t="s">
        <v>65</v>
      </c>
      <c r="C973">
        <v>1108</v>
      </c>
      <c r="D973" t="s">
        <v>9873</v>
      </c>
      <c r="E973" t="s">
        <v>12</v>
      </c>
      <c r="F973">
        <v>27.54</v>
      </c>
      <c r="G973">
        <v>27.54</v>
      </c>
      <c r="I973" t="s">
        <v>6935</v>
      </c>
    </row>
    <row r="974" spans="1:9">
      <c r="A974" t="s">
        <v>17059</v>
      </c>
      <c r="B974" t="s">
        <v>65</v>
      </c>
      <c r="C974">
        <v>1117</v>
      </c>
      <c r="D974" t="s">
        <v>9874</v>
      </c>
      <c r="E974" t="s">
        <v>12</v>
      </c>
      <c r="F974">
        <v>27.76</v>
      </c>
      <c r="G974">
        <v>27.76</v>
      </c>
      <c r="I974" t="s">
        <v>6935</v>
      </c>
    </row>
    <row r="975" spans="1:9">
      <c r="A975" t="s">
        <v>17060</v>
      </c>
      <c r="B975" t="s">
        <v>65</v>
      </c>
      <c r="C975">
        <v>1118</v>
      </c>
      <c r="D975" t="s">
        <v>9875</v>
      </c>
      <c r="E975" t="s">
        <v>12</v>
      </c>
      <c r="F975">
        <v>32.81</v>
      </c>
      <c r="G975">
        <v>32.81</v>
      </c>
      <c r="I975" t="s">
        <v>6935</v>
      </c>
    </row>
    <row r="976" spans="1:9">
      <c r="A976" t="s">
        <v>17061</v>
      </c>
      <c r="B976" t="s">
        <v>65</v>
      </c>
      <c r="C976">
        <v>1110</v>
      </c>
      <c r="D976" t="s">
        <v>9876</v>
      </c>
      <c r="E976" t="s">
        <v>12</v>
      </c>
      <c r="F976">
        <v>32.81</v>
      </c>
      <c r="G976">
        <v>32.81</v>
      </c>
      <c r="I976" t="s">
        <v>6935</v>
      </c>
    </row>
    <row r="977" spans="1:9">
      <c r="A977" t="s">
        <v>17062</v>
      </c>
      <c r="B977" t="s">
        <v>65</v>
      </c>
      <c r="C977">
        <v>40784</v>
      </c>
      <c r="D977" t="s">
        <v>9877</v>
      </c>
      <c r="E977" t="s">
        <v>12</v>
      </c>
      <c r="F977">
        <v>90.51</v>
      </c>
      <c r="G977">
        <v>90.51</v>
      </c>
      <c r="I977" t="s">
        <v>6935</v>
      </c>
    </row>
    <row r="978" spans="1:9">
      <c r="A978" t="s">
        <v>17063</v>
      </c>
      <c r="B978" t="s">
        <v>65</v>
      </c>
      <c r="C978">
        <v>40782</v>
      </c>
      <c r="D978" t="s">
        <v>9878</v>
      </c>
      <c r="E978" t="s">
        <v>12</v>
      </c>
      <c r="F978">
        <v>35.520000000000003</v>
      </c>
      <c r="G978">
        <v>35.520000000000003</v>
      </c>
      <c r="I978" t="s">
        <v>6935</v>
      </c>
    </row>
    <row r="979" spans="1:9">
      <c r="A979" t="s">
        <v>17064</v>
      </c>
      <c r="B979" t="s">
        <v>65</v>
      </c>
      <c r="C979">
        <v>40783</v>
      </c>
      <c r="D979" t="s">
        <v>9879</v>
      </c>
      <c r="E979" t="s">
        <v>12</v>
      </c>
      <c r="F979">
        <v>46.26</v>
      </c>
      <c r="G979">
        <v>46.26</v>
      </c>
      <c r="I979" t="s">
        <v>6935</v>
      </c>
    </row>
    <row r="980" spans="1:9">
      <c r="A980" t="s">
        <v>17065</v>
      </c>
      <c r="B980" t="s">
        <v>65</v>
      </c>
      <c r="C980">
        <v>1109</v>
      </c>
      <c r="D980" t="s">
        <v>9880</v>
      </c>
      <c r="E980" t="s">
        <v>12</v>
      </c>
      <c r="F980">
        <v>27.54</v>
      </c>
      <c r="G980">
        <v>27.54</v>
      </c>
      <c r="I980" t="s">
        <v>6935</v>
      </c>
    </row>
    <row r="981" spans="1:9">
      <c r="A981" t="s">
        <v>17066</v>
      </c>
      <c r="B981" t="s">
        <v>65</v>
      </c>
      <c r="C981">
        <v>1119</v>
      </c>
      <c r="D981" t="s">
        <v>9881</v>
      </c>
      <c r="E981" t="s">
        <v>12</v>
      </c>
      <c r="F981">
        <v>17.760000000000002</v>
      </c>
      <c r="G981">
        <v>17.760000000000002</v>
      </c>
      <c r="I981" t="s">
        <v>6935</v>
      </c>
    </row>
    <row r="982" spans="1:9">
      <c r="A982" t="s">
        <v>17067</v>
      </c>
      <c r="B982" t="s">
        <v>65</v>
      </c>
      <c r="C982">
        <v>13115</v>
      </c>
      <c r="D982" t="s">
        <v>9882</v>
      </c>
      <c r="E982" t="s">
        <v>12</v>
      </c>
      <c r="F982">
        <v>34.450000000000003</v>
      </c>
      <c r="G982">
        <v>34.450000000000003</v>
      </c>
      <c r="I982" t="s">
        <v>6935</v>
      </c>
    </row>
    <row r="983" spans="1:9">
      <c r="A983" t="s">
        <v>17068</v>
      </c>
      <c r="B983" t="s">
        <v>65</v>
      </c>
      <c r="C983">
        <v>10541</v>
      </c>
      <c r="D983" t="s">
        <v>9883</v>
      </c>
      <c r="E983" t="s">
        <v>12</v>
      </c>
      <c r="F983">
        <v>42.1</v>
      </c>
      <c r="G983">
        <v>42.1</v>
      </c>
      <c r="I983" t="s">
        <v>6935</v>
      </c>
    </row>
    <row r="984" spans="1:9">
      <c r="A984" t="s">
        <v>17069</v>
      </c>
      <c r="B984" t="s">
        <v>65</v>
      </c>
      <c r="C984">
        <v>10542</v>
      </c>
      <c r="D984" t="s">
        <v>9884</v>
      </c>
      <c r="E984" t="s">
        <v>12</v>
      </c>
      <c r="F984">
        <v>55.06</v>
      </c>
      <c r="G984">
        <v>55.06</v>
      </c>
      <c r="I984" t="s">
        <v>6935</v>
      </c>
    </row>
    <row r="985" spans="1:9">
      <c r="A985" t="s">
        <v>17070</v>
      </c>
      <c r="B985" t="s">
        <v>65</v>
      </c>
      <c r="C985">
        <v>10543</v>
      </c>
      <c r="D985" t="s">
        <v>9885</v>
      </c>
      <c r="E985" t="s">
        <v>12</v>
      </c>
      <c r="F985">
        <v>89.34</v>
      </c>
      <c r="G985">
        <v>89.34</v>
      </c>
      <c r="I985" t="s">
        <v>6935</v>
      </c>
    </row>
    <row r="986" spans="1:9">
      <c r="A986" t="s">
        <v>17071</v>
      </c>
      <c r="B986" t="s">
        <v>65</v>
      </c>
      <c r="C986">
        <v>10544</v>
      </c>
      <c r="D986" t="s">
        <v>9886</v>
      </c>
      <c r="E986" t="s">
        <v>12</v>
      </c>
      <c r="F986">
        <v>115.55</v>
      </c>
      <c r="G986">
        <v>115.55</v>
      </c>
      <c r="I986" t="s">
        <v>6935</v>
      </c>
    </row>
    <row r="987" spans="1:9">
      <c r="A987" t="s">
        <v>17072</v>
      </c>
      <c r="B987" t="s">
        <v>65</v>
      </c>
      <c r="C987">
        <v>10545</v>
      </c>
      <c r="D987" t="s">
        <v>9887</v>
      </c>
      <c r="E987" t="s">
        <v>12</v>
      </c>
      <c r="F987">
        <v>215.94</v>
      </c>
      <c r="G987">
        <v>215.94</v>
      </c>
      <c r="I987" t="s">
        <v>6935</v>
      </c>
    </row>
    <row r="988" spans="1:9">
      <c r="A988" t="s">
        <v>17073</v>
      </c>
      <c r="B988" t="s">
        <v>65</v>
      </c>
      <c r="C988">
        <v>38365</v>
      </c>
      <c r="D988" t="s">
        <v>9888</v>
      </c>
      <c r="E988" t="s">
        <v>9</v>
      </c>
      <c r="F988">
        <v>2.52</v>
      </c>
      <c r="G988">
        <v>2.52</v>
      </c>
      <c r="I988" t="s">
        <v>6935</v>
      </c>
    </row>
    <row r="989" spans="1:9">
      <c r="A989" t="s">
        <v>17074</v>
      </c>
      <c r="B989" t="s">
        <v>65</v>
      </c>
      <c r="C989">
        <v>44056</v>
      </c>
      <c r="D989" t="s">
        <v>9889</v>
      </c>
      <c r="E989" t="s">
        <v>32</v>
      </c>
    </row>
    <row r="990" spans="1:9">
      <c r="A990" t="s">
        <v>17075</v>
      </c>
      <c r="B990" t="s">
        <v>65</v>
      </c>
      <c r="C990">
        <v>44057</v>
      </c>
      <c r="D990" t="s">
        <v>9890</v>
      </c>
      <c r="E990" t="s">
        <v>32</v>
      </c>
    </row>
    <row r="991" spans="1:9">
      <c r="A991" t="s">
        <v>17076</v>
      </c>
      <c r="B991" t="s">
        <v>65</v>
      </c>
      <c r="C991">
        <v>37754</v>
      </c>
      <c r="D991" t="s">
        <v>9891</v>
      </c>
      <c r="E991" t="s">
        <v>32</v>
      </c>
    </row>
    <row r="992" spans="1:9">
      <c r="A992" t="s">
        <v>17077</v>
      </c>
      <c r="B992" t="s">
        <v>65</v>
      </c>
      <c r="C992">
        <v>37757</v>
      </c>
      <c r="D992" t="s">
        <v>9892</v>
      </c>
      <c r="E992" t="s">
        <v>32</v>
      </c>
    </row>
    <row r="993" spans="1:9">
      <c r="A993" t="s">
        <v>17078</v>
      </c>
      <c r="B993" t="s">
        <v>65</v>
      </c>
      <c r="C993">
        <v>44058</v>
      </c>
      <c r="D993" t="s">
        <v>9893</v>
      </c>
      <c r="E993" t="s">
        <v>32</v>
      </c>
    </row>
    <row r="994" spans="1:9">
      <c r="A994" t="s">
        <v>17079</v>
      </c>
      <c r="B994" t="s">
        <v>65</v>
      </c>
      <c r="C994">
        <v>37752</v>
      </c>
      <c r="D994" t="s">
        <v>9894</v>
      </c>
      <c r="E994" t="s">
        <v>32</v>
      </c>
    </row>
    <row r="995" spans="1:9">
      <c r="A995" t="s">
        <v>17080</v>
      </c>
      <c r="B995" t="s">
        <v>65</v>
      </c>
      <c r="C995">
        <v>44059</v>
      </c>
      <c r="D995" t="s">
        <v>9895</v>
      </c>
      <c r="E995" t="s">
        <v>32</v>
      </c>
    </row>
    <row r="996" spans="1:9">
      <c r="A996" t="s">
        <v>17081</v>
      </c>
      <c r="B996" t="s">
        <v>65</v>
      </c>
      <c r="C996">
        <v>37750</v>
      </c>
      <c r="D996" t="s">
        <v>9896</v>
      </c>
      <c r="E996" t="s">
        <v>32</v>
      </c>
    </row>
    <row r="997" spans="1:9">
      <c r="A997" t="s">
        <v>17082</v>
      </c>
      <c r="B997" t="s">
        <v>65</v>
      </c>
      <c r="C997">
        <v>37758</v>
      </c>
      <c r="D997" t="s">
        <v>9897</v>
      </c>
      <c r="E997" t="s">
        <v>32</v>
      </c>
    </row>
    <row r="998" spans="1:9">
      <c r="A998" t="s">
        <v>17083</v>
      </c>
      <c r="B998" t="s">
        <v>65</v>
      </c>
      <c r="C998">
        <v>44060</v>
      </c>
      <c r="D998" t="s">
        <v>9898</v>
      </c>
      <c r="E998" t="s">
        <v>32</v>
      </c>
    </row>
    <row r="999" spans="1:9">
      <c r="A999" t="s">
        <v>17084</v>
      </c>
      <c r="B999" t="s">
        <v>65</v>
      </c>
      <c r="C999">
        <v>37749</v>
      </c>
      <c r="D999" t="s">
        <v>9899</v>
      </c>
      <c r="E999" t="s">
        <v>32</v>
      </c>
    </row>
    <row r="1000" spans="1:9">
      <c r="A1000" t="s">
        <v>17085</v>
      </c>
      <c r="B1000" t="s">
        <v>65</v>
      </c>
      <c r="C1000">
        <v>44061</v>
      </c>
      <c r="D1000" t="s">
        <v>9900</v>
      </c>
      <c r="E1000" t="s">
        <v>32</v>
      </c>
    </row>
    <row r="1001" spans="1:9">
      <c r="A1001" t="s">
        <v>17086</v>
      </c>
      <c r="B1001" t="s">
        <v>65</v>
      </c>
      <c r="C1001">
        <v>1159</v>
      </c>
      <c r="D1001" t="s">
        <v>9901</v>
      </c>
      <c r="E1001" t="s">
        <v>32</v>
      </c>
      <c r="F1001">
        <v>271232.17</v>
      </c>
      <c r="G1001">
        <v>271232.17</v>
      </c>
      <c r="I1001" t="s">
        <v>8951</v>
      </c>
    </row>
    <row r="1002" spans="1:9">
      <c r="A1002" t="s">
        <v>17087</v>
      </c>
      <c r="B1002" t="s">
        <v>65</v>
      </c>
      <c r="C1002">
        <v>12114</v>
      </c>
      <c r="D1002" t="s">
        <v>9902</v>
      </c>
      <c r="E1002" t="s">
        <v>32</v>
      </c>
      <c r="F1002">
        <v>117.38</v>
      </c>
      <c r="G1002">
        <v>117.38</v>
      </c>
      <c r="I1002" t="s">
        <v>6935</v>
      </c>
    </row>
    <row r="1003" spans="1:9">
      <c r="A1003" t="s">
        <v>17088</v>
      </c>
      <c r="B1003" t="s">
        <v>65</v>
      </c>
      <c r="C1003">
        <v>38106</v>
      </c>
      <c r="D1003" t="s">
        <v>9903</v>
      </c>
      <c r="E1003" t="s">
        <v>32</v>
      </c>
      <c r="F1003">
        <v>15.95</v>
      </c>
      <c r="G1003">
        <v>15.95</v>
      </c>
      <c r="I1003" t="s">
        <v>6935</v>
      </c>
    </row>
    <row r="1004" spans="1:9">
      <c r="A1004" t="s">
        <v>17089</v>
      </c>
      <c r="B1004" t="s">
        <v>65</v>
      </c>
      <c r="C1004">
        <v>38085</v>
      </c>
      <c r="D1004" t="s">
        <v>9904</v>
      </c>
      <c r="E1004" t="s">
        <v>32</v>
      </c>
      <c r="F1004">
        <v>18.84</v>
      </c>
      <c r="G1004">
        <v>18.84</v>
      </c>
      <c r="I1004" t="s">
        <v>6935</v>
      </c>
    </row>
    <row r="1005" spans="1:9">
      <c r="A1005" t="s">
        <v>17090</v>
      </c>
      <c r="B1005" t="s">
        <v>65</v>
      </c>
      <c r="C1005">
        <v>659</v>
      </c>
      <c r="D1005" t="s">
        <v>9905</v>
      </c>
      <c r="E1005" t="s">
        <v>32</v>
      </c>
      <c r="F1005">
        <v>2.4</v>
      </c>
      <c r="G1005">
        <v>2.4</v>
      </c>
      <c r="I1005" t="s">
        <v>6935</v>
      </c>
    </row>
    <row r="1006" spans="1:9">
      <c r="A1006" t="s">
        <v>17091</v>
      </c>
      <c r="B1006" t="s">
        <v>65</v>
      </c>
      <c r="C1006">
        <v>660</v>
      </c>
      <c r="D1006" t="s">
        <v>9906</v>
      </c>
      <c r="E1006" t="s">
        <v>32</v>
      </c>
      <c r="F1006">
        <v>2.88</v>
      </c>
      <c r="G1006">
        <v>2.88</v>
      </c>
      <c r="I1006" t="s">
        <v>6935</v>
      </c>
    </row>
    <row r="1007" spans="1:9">
      <c r="A1007" t="s">
        <v>17092</v>
      </c>
      <c r="B1007" t="s">
        <v>65</v>
      </c>
      <c r="C1007">
        <v>658</v>
      </c>
      <c r="D1007" t="s">
        <v>9907</v>
      </c>
      <c r="E1007" t="s">
        <v>32</v>
      </c>
      <c r="F1007">
        <v>1.62</v>
      </c>
      <c r="G1007">
        <v>1.62</v>
      </c>
      <c r="I1007" t="s">
        <v>6935</v>
      </c>
    </row>
    <row r="1008" spans="1:9">
      <c r="A1008" t="s">
        <v>17093</v>
      </c>
      <c r="B1008" t="s">
        <v>65</v>
      </c>
      <c r="C1008">
        <v>38599</v>
      </c>
      <c r="D1008" t="s">
        <v>9908</v>
      </c>
      <c r="E1008" t="s">
        <v>32</v>
      </c>
      <c r="F1008">
        <v>5</v>
      </c>
      <c r="G1008">
        <v>5</v>
      </c>
      <c r="I1008" t="s">
        <v>6935</v>
      </c>
    </row>
    <row r="1009" spans="1:9">
      <c r="A1009" t="s">
        <v>17094</v>
      </c>
      <c r="B1009" t="s">
        <v>65</v>
      </c>
      <c r="C1009">
        <v>38596</v>
      </c>
      <c r="D1009" t="s">
        <v>9909</v>
      </c>
      <c r="E1009" t="s">
        <v>32</v>
      </c>
      <c r="F1009">
        <v>4.1500000000000004</v>
      </c>
      <c r="G1009">
        <v>4.1500000000000004</v>
      </c>
      <c r="I1009" t="s">
        <v>6935</v>
      </c>
    </row>
    <row r="1010" spans="1:9">
      <c r="A1010" t="s">
        <v>17095</v>
      </c>
      <c r="B1010" t="s">
        <v>65</v>
      </c>
      <c r="C1010">
        <v>38600</v>
      </c>
      <c r="D1010" t="s">
        <v>9910</v>
      </c>
      <c r="E1010" t="s">
        <v>32</v>
      </c>
      <c r="F1010">
        <v>5.3</v>
      </c>
      <c r="G1010">
        <v>5.3</v>
      </c>
      <c r="I1010" t="s">
        <v>6935</v>
      </c>
    </row>
    <row r="1011" spans="1:9">
      <c r="A1011" t="s">
        <v>17096</v>
      </c>
      <c r="B1011" t="s">
        <v>65</v>
      </c>
      <c r="C1011">
        <v>38597</v>
      </c>
      <c r="D1011" t="s">
        <v>9911</v>
      </c>
      <c r="E1011" t="s">
        <v>32</v>
      </c>
      <c r="F1011">
        <v>4.18</v>
      </c>
      <c r="G1011">
        <v>4.18</v>
      </c>
      <c r="I1011" t="s">
        <v>6935</v>
      </c>
    </row>
    <row r="1012" spans="1:9">
      <c r="A1012" t="s">
        <v>17097</v>
      </c>
      <c r="B1012" t="s">
        <v>65</v>
      </c>
      <c r="C1012">
        <v>38548</v>
      </c>
      <c r="D1012" t="s">
        <v>9912</v>
      </c>
      <c r="E1012" t="s">
        <v>32</v>
      </c>
      <c r="F1012">
        <v>1.84</v>
      </c>
      <c r="G1012">
        <v>1.84</v>
      </c>
      <c r="I1012" t="s">
        <v>6935</v>
      </c>
    </row>
    <row r="1013" spans="1:9">
      <c r="A1013" t="s">
        <v>17098</v>
      </c>
      <c r="B1013" t="s">
        <v>65</v>
      </c>
      <c r="C1013">
        <v>34649</v>
      </c>
      <c r="D1013" t="s">
        <v>9913</v>
      </c>
      <c r="E1013" t="s">
        <v>32</v>
      </c>
      <c r="F1013">
        <v>2.69</v>
      </c>
      <c r="G1013">
        <v>2.69</v>
      </c>
      <c r="I1013" t="s">
        <v>6935</v>
      </c>
    </row>
    <row r="1014" spans="1:9">
      <c r="A1014" t="s">
        <v>17099</v>
      </c>
      <c r="B1014" t="s">
        <v>65</v>
      </c>
      <c r="C1014">
        <v>34655</v>
      </c>
      <c r="D1014" t="s">
        <v>9914</v>
      </c>
      <c r="E1014" t="s">
        <v>32</v>
      </c>
      <c r="F1014">
        <v>3.96</v>
      </c>
      <c r="G1014">
        <v>3.96</v>
      </c>
      <c r="I1014" t="s">
        <v>6935</v>
      </c>
    </row>
    <row r="1015" spans="1:9">
      <c r="A1015" t="s">
        <v>17100</v>
      </c>
      <c r="B1015" t="s">
        <v>65</v>
      </c>
      <c r="C1015">
        <v>40607</v>
      </c>
      <c r="D1015" t="s">
        <v>9915</v>
      </c>
      <c r="E1015" t="s">
        <v>32</v>
      </c>
      <c r="F1015">
        <v>6.86</v>
      </c>
      <c r="G1015">
        <v>6.86</v>
      </c>
      <c r="I1015" t="s">
        <v>6935</v>
      </c>
    </row>
    <row r="1016" spans="1:9">
      <c r="A1016" t="s">
        <v>17101</v>
      </c>
      <c r="B1016" t="s">
        <v>65</v>
      </c>
      <c r="C1016">
        <v>567</v>
      </c>
      <c r="D1016" t="s">
        <v>9916</v>
      </c>
      <c r="E1016" t="s">
        <v>12</v>
      </c>
      <c r="F1016">
        <v>13.62</v>
      </c>
      <c r="G1016">
        <v>13.62</v>
      </c>
      <c r="I1016" t="s">
        <v>6935</v>
      </c>
    </row>
    <row r="1017" spans="1:9">
      <c r="A1017" t="s">
        <v>17102</v>
      </c>
      <c r="B1017" t="s">
        <v>65</v>
      </c>
      <c r="C1017">
        <v>574</v>
      </c>
      <c r="D1017" t="s">
        <v>9917</v>
      </c>
      <c r="E1017" t="s">
        <v>12</v>
      </c>
      <c r="F1017">
        <v>35.81</v>
      </c>
      <c r="G1017">
        <v>35.81</v>
      </c>
      <c r="I1017" t="s">
        <v>6935</v>
      </c>
    </row>
    <row r="1018" spans="1:9">
      <c r="A1018" t="s">
        <v>17103</v>
      </c>
      <c r="B1018" t="s">
        <v>65</v>
      </c>
      <c r="C1018">
        <v>568</v>
      </c>
      <c r="D1018" t="s">
        <v>9918</v>
      </c>
      <c r="E1018" t="s">
        <v>12</v>
      </c>
      <c r="F1018">
        <v>75.45</v>
      </c>
      <c r="G1018">
        <v>75.45</v>
      </c>
      <c r="I1018" t="s">
        <v>6935</v>
      </c>
    </row>
    <row r="1019" spans="1:9">
      <c r="A1019" t="s">
        <v>17104</v>
      </c>
      <c r="B1019" t="s">
        <v>65</v>
      </c>
      <c r="C1019">
        <v>4777</v>
      </c>
      <c r="D1019" t="s">
        <v>9919</v>
      </c>
      <c r="E1019" t="s">
        <v>11</v>
      </c>
    </row>
    <row r="1020" spans="1:9">
      <c r="A1020" t="s">
        <v>17105</v>
      </c>
      <c r="B1020" t="s">
        <v>65</v>
      </c>
      <c r="C1020">
        <v>592</v>
      </c>
      <c r="D1020" t="s">
        <v>9920</v>
      </c>
      <c r="E1020" t="s">
        <v>11</v>
      </c>
    </row>
    <row r="1021" spans="1:9">
      <c r="A1021" t="s">
        <v>17106</v>
      </c>
      <c r="B1021" t="s">
        <v>65</v>
      </c>
      <c r="C1021">
        <v>586</v>
      </c>
      <c r="D1021" t="s">
        <v>9921</v>
      </c>
      <c r="E1021" t="s">
        <v>12</v>
      </c>
    </row>
    <row r="1022" spans="1:9">
      <c r="A1022" t="s">
        <v>17107</v>
      </c>
      <c r="B1022" t="s">
        <v>65</v>
      </c>
      <c r="C1022">
        <v>588</v>
      </c>
      <c r="D1022" t="s">
        <v>9922</v>
      </c>
      <c r="E1022" t="s">
        <v>12</v>
      </c>
    </row>
    <row r="1023" spans="1:9">
      <c r="A1023" t="s">
        <v>17108</v>
      </c>
      <c r="B1023" t="s">
        <v>65</v>
      </c>
      <c r="C1023">
        <v>591</v>
      </c>
      <c r="D1023" t="s">
        <v>9923</v>
      </c>
      <c r="E1023" t="s">
        <v>11</v>
      </c>
    </row>
    <row r="1024" spans="1:9">
      <c r="A1024" t="s">
        <v>17109</v>
      </c>
      <c r="B1024" t="s">
        <v>65</v>
      </c>
      <c r="C1024">
        <v>584</v>
      </c>
      <c r="D1024" t="s">
        <v>9924</v>
      </c>
      <c r="E1024" t="s">
        <v>12</v>
      </c>
    </row>
    <row r="1025" spans="1:9">
      <c r="A1025" t="s">
        <v>17110</v>
      </c>
      <c r="B1025" t="s">
        <v>65</v>
      </c>
      <c r="C1025">
        <v>589</v>
      </c>
      <c r="D1025" t="s">
        <v>9925</v>
      </c>
      <c r="E1025" t="s">
        <v>12</v>
      </c>
    </row>
    <row r="1026" spans="1:9">
      <c r="A1026" t="s">
        <v>17111</v>
      </c>
      <c r="B1026" t="s">
        <v>65</v>
      </c>
      <c r="C1026">
        <v>1165</v>
      </c>
      <c r="D1026" t="s">
        <v>9926</v>
      </c>
      <c r="E1026" t="s">
        <v>32</v>
      </c>
    </row>
    <row r="1027" spans="1:9">
      <c r="A1027" t="s">
        <v>17112</v>
      </c>
      <c r="B1027" t="s">
        <v>65</v>
      </c>
      <c r="C1027">
        <v>1164</v>
      </c>
      <c r="D1027" t="s">
        <v>9927</v>
      </c>
      <c r="E1027" t="s">
        <v>32</v>
      </c>
    </row>
    <row r="1028" spans="1:9">
      <c r="A1028" t="s">
        <v>17113</v>
      </c>
      <c r="B1028" t="s">
        <v>65</v>
      </c>
      <c r="C1028">
        <v>1170</v>
      </c>
      <c r="D1028" t="s">
        <v>9928</v>
      </c>
      <c r="E1028" t="s">
        <v>32</v>
      </c>
    </row>
    <row r="1029" spans="1:9">
      <c r="A1029" t="s">
        <v>17114</v>
      </c>
      <c r="B1029" t="s">
        <v>65</v>
      </c>
      <c r="C1029">
        <v>1162</v>
      </c>
      <c r="D1029" t="s">
        <v>9929</v>
      </c>
      <c r="E1029" t="s">
        <v>32</v>
      </c>
    </row>
    <row r="1030" spans="1:9">
      <c r="A1030" t="s">
        <v>17115</v>
      </c>
      <c r="B1030" t="s">
        <v>65</v>
      </c>
      <c r="C1030">
        <v>12395</v>
      </c>
      <c r="D1030" t="s">
        <v>9930</v>
      </c>
      <c r="E1030" t="s">
        <v>32</v>
      </c>
    </row>
    <row r="1031" spans="1:9">
      <c r="A1031" t="s">
        <v>17116</v>
      </c>
      <c r="B1031" t="s">
        <v>65</v>
      </c>
      <c r="C1031">
        <v>1169</v>
      </c>
      <c r="D1031" t="s">
        <v>9931</v>
      </c>
      <c r="E1031" t="s">
        <v>32</v>
      </c>
    </row>
    <row r="1032" spans="1:9">
      <c r="A1032" t="s">
        <v>17117</v>
      </c>
      <c r="B1032" t="s">
        <v>65</v>
      </c>
      <c r="C1032">
        <v>1166</v>
      </c>
      <c r="D1032" t="s">
        <v>9932</v>
      </c>
      <c r="E1032" t="s">
        <v>32</v>
      </c>
    </row>
    <row r="1033" spans="1:9">
      <c r="A1033" t="s">
        <v>17118</v>
      </c>
      <c r="B1033" t="s">
        <v>65</v>
      </c>
      <c r="C1033">
        <v>1168</v>
      </c>
      <c r="D1033" t="s">
        <v>9933</v>
      </c>
      <c r="E1033" t="s">
        <v>32</v>
      </c>
    </row>
    <row r="1034" spans="1:9">
      <c r="A1034" t="s">
        <v>17119</v>
      </c>
      <c r="B1034" t="s">
        <v>65</v>
      </c>
      <c r="C1034">
        <v>1163</v>
      </c>
      <c r="D1034" t="s">
        <v>9934</v>
      </c>
      <c r="E1034" t="s">
        <v>32</v>
      </c>
    </row>
    <row r="1035" spans="1:9">
      <c r="A1035" t="s">
        <v>17120</v>
      </c>
      <c r="B1035" t="s">
        <v>65</v>
      </c>
      <c r="C1035">
        <v>12396</v>
      </c>
      <c r="D1035" t="s">
        <v>9935</v>
      </c>
      <c r="E1035" t="s">
        <v>32</v>
      </c>
    </row>
    <row r="1036" spans="1:9">
      <c r="A1036" t="s">
        <v>17121</v>
      </c>
      <c r="B1036" t="s">
        <v>65</v>
      </c>
      <c r="C1036">
        <v>1167</v>
      </c>
      <c r="D1036" t="s">
        <v>9936</v>
      </c>
      <c r="E1036" t="s">
        <v>32</v>
      </c>
    </row>
    <row r="1037" spans="1:9">
      <c r="A1037" t="s">
        <v>17122</v>
      </c>
      <c r="B1037" t="s">
        <v>65</v>
      </c>
      <c r="C1037">
        <v>36331</v>
      </c>
      <c r="D1037" t="s">
        <v>9937</v>
      </c>
      <c r="E1037" t="s">
        <v>32</v>
      </c>
    </row>
    <row r="1038" spans="1:9">
      <c r="A1038" t="s">
        <v>17123</v>
      </c>
      <c r="B1038" t="s">
        <v>65</v>
      </c>
      <c r="C1038">
        <v>36346</v>
      </c>
      <c r="D1038" t="s">
        <v>9938</v>
      </c>
      <c r="E1038" t="s">
        <v>32</v>
      </c>
    </row>
    <row r="1039" spans="1:9">
      <c r="A1039" t="s">
        <v>17124</v>
      </c>
      <c r="B1039" t="s">
        <v>65</v>
      </c>
      <c r="C1039">
        <v>1202</v>
      </c>
      <c r="D1039" t="s">
        <v>9939</v>
      </c>
      <c r="E1039" t="s">
        <v>32</v>
      </c>
      <c r="F1039">
        <v>5.18</v>
      </c>
      <c r="G1039">
        <v>5.18</v>
      </c>
      <c r="I1039" t="s">
        <v>6935</v>
      </c>
    </row>
    <row r="1040" spans="1:9">
      <c r="A1040" t="s">
        <v>17125</v>
      </c>
      <c r="B1040" t="s">
        <v>65</v>
      </c>
      <c r="C1040">
        <v>1197</v>
      </c>
      <c r="D1040" t="s">
        <v>9940</v>
      </c>
      <c r="E1040" t="s">
        <v>32</v>
      </c>
      <c r="F1040">
        <v>1.83</v>
      </c>
      <c r="G1040">
        <v>1.83</v>
      </c>
      <c r="I1040" t="s">
        <v>6935</v>
      </c>
    </row>
    <row r="1041" spans="1:9">
      <c r="A1041" t="s">
        <v>17126</v>
      </c>
      <c r="B1041" t="s">
        <v>65</v>
      </c>
      <c r="C1041">
        <v>1198</v>
      </c>
      <c r="D1041" t="s">
        <v>9941</v>
      </c>
      <c r="E1041" t="s">
        <v>32</v>
      </c>
      <c r="F1041">
        <v>2.39</v>
      </c>
      <c r="G1041">
        <v>2.39</v>
      </c>
      <c r="I1041" t="s">
        <v>6935</v>
      </c>
    </row>
    <row r="1042" spans="1:9">
      <c r="A1042" t="s">
        <v>17127</v>
      </c>
      <c r="B1042" t="s">
        <v>65</v>
      </c>
      <c r="C1042">
        <v>20088</v>
      </c>
      <c r="D1042" t="s">
        <v>9942</v>
      </c>
      <c r="E1042" t="s">
        <v>32</v>
      </c>
      <c r="F1042">
        <v>13.92</v>
      </c>
      <c r="G1042">
        <v>13.92</v>
      </c>
      <c r="I1042" t="s">
        <v>6935</v>
      </c>
    </row>
    <row r="1043" spans="1:9">
      <c r="A1043" t="s">
        <v>17128</v>
      </c>
      <c r="B1043" t="s">
        <v>65</v>
      </c>
      <c r="C1043">
        <v>20089</v>
      </c>
      <c r="D1043" t="s">
        <v>9943</v>
      </c>
      <c r="E1043" t="s">
        <v>32</v>
      </c>
      <c r="F1043">
        <v>68.25</v>
      </c>
      <c r="G1043">
        <v>68.25</v>
      </c>
      <c r="I1043" t="s">
        <v>6935</v>
      </c>
    </row>
    <row r="1044" spans="1:9">
      <c r="A1044" t="s">
        <v>17129</v>
      </c>
      <c r="B1044" t="s">
        <v>65</v>
      </c>
      <c r="C1044">
        <v>20087</v>
      </c>
      <c r="D1044" t="s">
        <v>9944</v>
      </c>
      <c r="E1044" t="s">
        <v>32</v>
      </c>
      <c r="F1044">
        <v>11.52</v>
      </c>
      <c r="G1044">
        <v>11.52</v>
      </c>
      <c r="I1044" t="s">
        <v>6935</v>
      </c>
    </row>
    <row r="1045" spans="1:9">
      <c r="A1045" t="s">
        <v>17130</v>
      </c>
      <c r="B1045" t="s">
        <v>65</v>
      </c>
      <c r="C1045">
        <v>1191</v>
      </c>
      <c r="D1045" t="s">
        <v>9945</v>
      </c>
      <c r="E1045" t="s">
        <v>32</v>
      </c>
      <c r="F1045">
        <v>1.3</v>
      </c>
      <c r="G1045">
        <v>1.3</v>
      </c>
      <c r="I1045" t="s">
        <v>6935</v>
      </c>
    </row>
    <row r="1046" spans="1:9">
      <c r="A1046" t="s">
        <v>17131</v>
      </c>
      <c r="B1046" t="s">
        <v>65</v>
      </c>
      <c r="C1046">
        <v>1185</v>
      </c>
      <c r="D1046" t="s">
        <v>9946</v>
      </c>
      <c r="E1046" t="s">
        <v>32</v>
      </c>
      <c r="F1046">
        <v>1.3</v>
      </c>
      <c r="G1046">
        <v>1.3</v>
      </c>
      <c r="I1046" t="s">
        <v>6935</v>
      </c>
    </row>
    <row r="1047" spans="1:9">
      <c r="A1047" t="s">
        <v>17132</v>
      </c>
      <c r="B1047" t="s">
        <v>65</v>
      </c>
      <c r="C1047">
        <v>1189</v>
      </c>
      <c r="D1047" t="s">
        <v>9947</v>
      </c>
      <c r="E1047" t="s">
        <v>32</v>
      </c>
      <c r="F1047">
        <v>2.13</v>
      </c>
      <c r="G1047">
        <v>2.13</v>
      </c>
      <c r="I1047" t="s">
        <v>6935</v>
      </c>
    </row>
    <row r="1048" spans="1:9">
      <c r="A1048" t="s">
        <v>17133</v>
      </c>
      <c r="B1048" t="s">
        <v>65</v>
      </c>
      <c r="C1048">
        <v>1193</v>
      </c>
      <c r="D1048" t="s">
        <v>9948</v>
      </c>
      <c r="E1048" t="s">
        <v>32</v>
      </c>
      <c r="F1048">
        <v>4.0999999999999996</v>
      </c>
      <c r="G1048">
        <v>4.0999999999999996</v>
      </c>
      <c r="I1048" t="s">
        <v>6935</v>
      </c>
    </row>
    <row r="1049" spans="1:9">
      <c r="A1049" t="s">
        <v>17134</v>
      </c>
      <c r="B1049" t="s">
        <v>65</v>
      </c>
      <c r="C1049">
        <v>1194</v>
      </c>
      <c r="D1049" t="s">
        <v>9949</v>
      </c>
      <c r="E1049" t="s">
        <v>32</v>
      </c>
      <c r="F1049">
        <v>7.4</v>
      </c>
      <c r="G1049">
        <v>7.4</v>
      </c>
      <c r="I1049" t="s">
        <v>6935</v>
      </c>
    </row>
    <row r="1050" spans="1:9">
      <c r="A1050" t="s">
        <v>17135</v>
      </c>
      <c r="B1050" t="s">
        <v>65</v>
      </c>
      <c r="C1050">
        <v>1195</v>
      </c>
      <c r="D1050" t="s">
        <v>9950</v>
      </c>
      <c r="E1050" t="s">
        <v>32</v>
      </c>
      <c r="F1050">
        <v>12.45</v>
      </c>
      <c r="G1050">
        <v>12.45</v>
      </c>
      <c r="I1050" t="s">
        <v>6935</v>
      </c>
    </row>
    <row r="1051" spans="1:9">
      <c r="A1051" t="s">
        <v>17136</v>
      </c>
      <c r="B1051" t="s">
        <v>65</v>
      </c>
      <c r="C1051">
        <v>1204</v>
      </c>
      <c r="D1051" t="s">
        <v>9951</v>
      </c>
      <c r="E1051" t="s">
        <v>32</v>
      </c>
      <c r="F1051">
        <v>21.78</v>
      </c>
      <c r="G1051">
        <v>21.78</v>
      </c>
      <c r="I1051" t="s">
        <v>6935</v>
      </c>
    </row>
    <row r="1052" spans="1:9">
      <c r="A1052" t="s">
        <v>17137</v>
      </c>
      <c r="B1052" t="s">
        <v>65</v>
      </c>
      <c r="C1052">
        <v>1200</v>
      </c>
      <c r="D1052" t="s">
        <v>9952</v>
      </c>
      <c r="E1052" t="s">
        <v>32</v>
      </c>
      <c r="F1052">
        <v>10.46</v>
      </c>
      <c r="G1052">
        <v>10.46</v>
      </c>
      <c r="I1052" t="s">
        <v>6935</v>
      </c>
    </row>
    <row r="1053" spans="1:9">
      <c r="A1053" t="s">
        <v>17138</v>
      </c>
      <c r="B1053" t="s">
        <v>65</v>
      </c>
      <c r="C1053">
        <v>12909</v>
      </c>
      <c r="D1053" t="s">
        <v>9953</v>
      </c>
      <c r="E1053" t="s">
        <v>32</v>
      </c>
      <c r="F1053">
        <v>4.8499999999999996</v>
      </c>
      <c r="G1053">
        <v>4.8499999999999996</v>
      </c>
      <c r="I1053" t="s">
        <v>6935</v>
      </c>
    </row>
    <row r="1054" spans="1:9">
      <c r="A1054" t="s">
        <v>17139</v>
      </c>
      <c r="B1054" t="s">
        <v>65</v>
      </c>
      <c r="C1054">
        <v>12910</v>
      </c>
      <c r="D1054" t="s">
        <v>9954</v>
      </c>
      <c r="E1054" t="s">
        <v>32</v>
      </c>
      <c r="F1054">
        <v>8.7200000000000006</v>
      </c>
      <c r="G1054">
        <v>8.7200000000000006</v>
      </c>
      <c r="I1054" t="s">
        <v>6935</v>
      </c>
    </row>
    <row r="1055" spans="1:9">
      <c r="A1055" t="s">
        <v>17140</v>
      </c>
      <c r="B1055" t="s">
        <v>65</v>
      </c>
      <c r="C1055">
        <v>1207</v>
      </c>
      <c r="D1055" t="s">
        <v>9955</v>
      </c>
      <c r="E1055" t="s">
        <v>32</v>
      </c>
    </row>
    <row r="1056" spans="1:9">
      <c r="A1056" t="s">
        <v>17141</v>
      </c>
      <c r="B1056" t="s">
        <v>65</v>
      </c>
      <c r="C1056">
        <v>1206</v>
      </c>
      <c r="D1056" t="s">
        <v>9956</v>
      </c>
      <c r="E1056" t="s">
        <v>32</v>
      </c>
    </row>
    <row r="1057" spans="1:9">
      <c r="A1057" t="s">
        <v>17142</v>
      </c>
      <c r="B1057" t="s">
        <v>65</v>
      </c>
      <c r="C1057">
        <v>1183</v>
      </c>
      <c r="D1057" t="s">
        <v>9957</v>
      </c>
      <c r="E1057" t="s">
        <v>32</v>
      </c>
    </row>
    <row r="1058" spans="1:9">
      <c r="A1058" t="s">
        <v>17143</v>
      </c>
      <c r="B1058" t="s">
        <v>65</v>
      </c>
      <c r="C1058">
        <v>42685</v>
      </c>
      <c r="D1058" t="s">
        <v>9958</v>
      </c>
      <c r="E1058" t="s">
        <v>32</v>
      </c>
      <c r="F1058">
        <v>70.72</v>
      </c>
      <c r="G1058">
        <v>70.72</v>
      </c>
      <c r="I1058" t="s">
        <v>6935</v>
      </c>
    </row>
    <row r="1059" spans="1:9">
      <c r="A1059" t="s">
        <v>17144</v>
      </c>
      <c r="B1059" t="s">
        <v>65</v>
      </c>
      <c r="C1059">
        <v>42686</v>
      </c>
      <c r="D1059" t="s">
        <v>9959</v>
      </c>
      <c r="E1059" t="s">
        <v>32</v>
      </c>
      <c r="F1059">
        <v>77.900000000000006</v>
      </c>
      <c r="G1059">
        <v>77.900000000000006</v>
      </c>
      <c r="I1059" t="s">
        <v>6935</v>
      </c>
    </row>
    <row r="1060" spans="1:9">
      <c r="A1060" t="s">
        <v>17145</v>
      </c>
      <c r="B1060" t="s">
        <v>65</v>
      </c>
      <c r="C1060">
        <v>12894</v>
      </c>
      <c r="D1060" t="s">
        <v>9960</v>
      </c>
      <c r="E1060" t="s">
        <v>32</v>
      </c>
      <c r="F1060">
        <v>26.81</v>
      </c>
      <c r="G1060">
        <v>26.81</v>
      </c>
      <c r="I1060" t="s">
        <v>6935</v>
      </c>
    </row>
    <row r="1061" spans="1:9">
      <c r="A1061" t="s">
        <v>17146</v>
      </c>
      <c r="B1061" t="s">
        <v>65</v>
      </c>
      <c r="C1061">
        <v>12895</v>
      </c>
      <c r="D1061" t="s">
        <v>9961</v>
      </c>
      <c r="E1061" t="s">
        <v>32</v>
      </c>
      <c r="F1061">
        <v>18</v>
      </c>
      <c r="G1061">
        <v>18</v>
      </c>
      <c r="I1061" t="s">
        <v>8951</v>
      </c>
    </row>
    <row r="1062" spans="1:9">
      <c r="A1062" t="s">
        <v>17147</v>
      </c>
      <c r="B1062" t="s">
        <v>65</v>
      </c>
      <c r="C1062">
        <v>1631</v>
      </c>
      <c r="D1062" t="s">
        <v>9962</v>
      </c>
      <c r="E1062" t="s">
        <v>32</v>
      </c>
      <c r="F1062">
        <v>116.81</v>
      </c>
      <c r="G1062">
        <v>116.81</v>
      </c>
      <c r="I1062" t="s">
        <v>6935</v>
      </c>
    </row>
    <row r="1063" spans="1:9">
      <c r="A1063" t="s">
        <v>17148</v>
      </c>
      <c r="B1063" t="s">
        <v>65</v>
      </c>
      <c r="C1063">
        <v>1633</v>
      </c>
      <c r="D1063" t="s">
        <v>9963</v>
      </c>
      <c r="E1063" t="s">
        <v>32</v>
      </c>
      <c r="F1063">
        <v>198.47</v>
      </c>
      <c r="G1063">
        <v>198.47</v>
      </c>
      <c r="I1063" t="s">
        <v>6935</v>
      </c>
    </row>
    <row r="1064" spans="1:9">
      <c r="A1064" t="s">
        <v>17149</v>
      </c>
      <c r="B1064" t="s">
        <v>65</v>
      </c>
      <c r="C1064">
        <v>10818</v>
      </c>
      <c r="D1064" t="s">
        <v>9964</v>
      </c>
      <c r="E1064" t="s">
        <v>11</v>
      </c>
      <c r="F1064">
        <v>57.5</v>
      </c>
      <c r="G1064">
        <v>57.5</v>
      </c>
      <c r="I1064" t="s">
        <v>6935</v>
      </c>
    </row>
    <row r="1065" spans="1:9">
      <c r="A1065" t="s">
        <v>17150</v>
      </c>
      <c r="B1065" t="s">
        <v>65</v>
      </c>
      <c r="C1065">
        <v>41410</v>
      </c>
      <c r="D1065" t="s">
        <v>9965</v>
      </c>
      <c r="E1065" t="s">
        <v>32</v>
      </c>
      <c r="F1065">
        <v>69.86</v>
      </c>
      <c r="G1065">
        <v>69.86</v>
      </c>
      <c r="I1065" t="s">
        <v>6935</v>
      </c>
    </row>
    <row r="1066" spans="1:9">
      <c r="A1066" t="s">
        <v>17151</v>
      </c>
      <c r="B1066" t="s">
        <v>65</v>
      </c>
      <c r="C1066">
        <v>41411</v>
      </c>
      <c r="D1066" t="s">
        <v>9966</v>
      </c>
      <c r="E1066" t="s">
        <v>32</v>
      </c>
      <c r="F1066">
        <v>63.33</v>
      </c>
      <c r="G1066">
        <v>63.33</v>
      </c>
      <c r="I1066" t="s">
        <v>6935</v>
      </c>
    </row>
    <row r="1067" spans="1:9">
      <c r="A1067" t="s">
        <v>17152</v>
      </c>
      <c r="B1067" t="s">
        <v>65</v>
      </c>
      <c r="C1067">
        <v>41412</v>
      </c>
      <c r="D1067" t="s">
        <v>9967</v>
      </c>
      <c r="E1067" t="s">
        <v>32</v>
      </c>
      <c r="F1067">
        <v>122.5</v>
      </c>
      <c r="G1067">
        <v>122.5</v>
      </c>
      <c r="I1067" t="s">
        <v>6935</v>
      </c>
    </row>
    <row r="1068" spans="1:9">
      <c r="A1068" t="s">
        <v>17153</v>
      </c>
      <c r="B1068" t="s">
        <v>65</v>
      </c>
      <c r="C1068">
        <v>41413</v>
      </c>
      <c r="D1068" t="s">
        <v>9968</v>
      </c>
      <c r="E1068" t="s">
        <v>32</v>
      </c>
      <c r="F1068">
        <v>110.23</v>
      </c>
      <c r="G1068">
        <v>110.23</v>
      </c>
      <c r="I1068" t="s">
        <v>6935</v>
      </c>
    </row>
    <row r="1069" spans="1:9">
      <c r="A1069" t="s">
        <v>17154</v>
      </c>
      <c r="B1069" t="s">
        <v>65</v>
      </c>
      <c r="C1069">
        <v>39359</v>
      </c>
      <c r="D1069" t="s">
        <v>9969</v>
      </c>
      <c r="E1069" t="s">
        <v>32</v>
      </c>
    </row>
    <row r="1070" spans="1:9">
      <c r="A1070" t="s">
        <v>17155</v>
      </c>
      <c r="B1070" t="s">
        <v>65</v>
      </c>
      <c r="C1070">
        <v>39360</v>
      </c>
      <c r="D1070" t="s">
        <v>9970</v>
      </c>
      <c r="E1070" t="s">
        <v>32</v>
      </c>
    </row>
    <row r="1071" spans="1:9">
      <c r="A1071" t="s">
        <v>17156</v>
      </c>
      <c r="B1071" t="s">
        <v>65</v>
      </c>
      <c r="C1071">
        <v>10710</v>
      </c>
      <c r="D1071" t="s">
        <v>9971</v>
      </c>
      <c r="E1071" t="s">
        <v>9</v>
      </c>
    </row>
    <row r="1072" spans="1:9">
      <c r="A1072" t="s">
        <v>17157</v>
      </c>
      <c r="B1072" t="s">
        <v>65</v>
      </c>
      <c r="C1072">
        <v>10709</v>
      </c>
      <c r="D1072" t="s">
        <v>9972</v>
      </c>
      <c r="E1072" t="s">
        <v>9</v>
      </c>
    </row>
    <row r="1073" spans="1:9">
      <c r="A1073" t="s">
        <v>17158</v>
      </c>
      <c r="B1073" t="s">
        <v>65</v>
      </c>
      <c r="C1073">
        <v>39636</v>
      </c>
      <c r="D1073" t="s">
        <v>9973</v>
      </c>
      <c r="E1073" t="s">
        <v>9</v>
      </c>
    </row>
    <row r="1074" spans="1:9">
      <c r="A1074" t="s">
        <v>17159</v>
      </c>
      <c r="B1074" t="s">
        <v>65</v>
      </c>
      <c r="C1074">
        <v>10708</v>
      </c>
      <c r="D1074" t="s">
        <v>9974</v>
      </c>
      <c r="E1074" t="s">
        <v>9</v>
      </c>
    </row>
    <row r="1075" spans="1:9">
      <c r="A1075" t="s">
        <v>17160</v>
      </c>
      <c r="B1075" t="s">
        <v>65</v>
      </c>
      <c r="C1075">
        <v>39635</v>
      </c>
      <c r="D1075" t="s">
        <v>9975</v>
      </c>
      <c r="E1075" t="s">
        <v>9</v>
      </c>
    </row>
    <row r="1076" spans="1:9">
      <c r="A1076" t="s">
        <v>17161</v>
      </c>
      <c r="B1076" t="s">
        <v>65</v>
      </c>
      <c r="C1076">
        <v>6117</v>
      </c>
      <c r="D1076" t="s">
        <v>9976</v>
      </c>
      <c r="E1076" t="s">
        <v>62</v>
      </c>
      <c r="F1076">
        <v>19.82</v>
      </c>
      <c r="G1076">
        <v>22.13</v>
      </c>
      <c r="I1076" t="s">
        <v>6935</v>
      </c>
    </row>
    <row r="1077" spans="1:9">
      <c r="A1077" t="s">
        <v>17162</v>
      </c>
      <c r="B1077" t="s">
        <v>65</v>
      </c>
      <c r="C1077">
        <v>40913</v>
      </c>
      <c r="D1077" t="s">
        <v>9977</v>
      </c>
      <c r="E1077" t="s">
        <v>6706</v>
      </c>
      <c r="F1077">
        <v>3486.6</v>
      </c>
      <c r="G1077">
        <v>3893.29</v>
      </c>
      <c r="I1077" t="s">
        <v>6935</v>
      </c>
    </row>
    <row r="1078" spans="1:9">
      <c r="A1078" t="s">
        <v>17163</v>
      </c>
      <c r="B1078" t="s">
        <v>65</v>
      </c>
      <c r="C1078">
        <v>1214</v>
      </c>
      <c r="D1078" t="s">
        <v>9978</v>
      </c>
      <c r="E1078" t="s">
        <v>62</v>
      </c>
      <c r="F1078">
        <v>29.48</v>
      </c>
      <c r="G1078">
        <v>32.909999999999997</v>
      </c>
      <c r="I1078" t="s">
        <v>6935</v>
      </c>
    </row>
    <row r="1079" spans="1:9">
      <c r="A1079" t="s">
        <v>17164</v>
      </c>
      <c r="B1079" t="s">
        <v>65</v>
      </c>
      <c r="C1079">
        <v>40915</v>
      </c>
      <c r="D1079" t="s">
        <v>9979</v>
      </c>
      <c r="E1079" t="s">
        <v>6706</v>
      </c>
      <c r="F1079">
        <v>5182.5200000000004</v>
      </c>
      <c r="G1079">
        <v>5787.03</v>
      </c>
      <c r="I1079" t="s">
        <v>6935</v>
      </c>
    </row>
    <row r="1080" spans="1:9">
      <c r="A1080" t="s">
        <v>17165</v>
      </c>
      <c r="B1080" t="s">
        <v>65</v>
      </c>
      <c r="C1080">
        <v>40914</v>
      </c>
      <c r="D1080" t="s">
        <v>9980</v>
      </c>
      <c r="E1080" t="s">
        <v>6706</v>
      </c>
      <c r="F1080">
        <v>4815.5600000000004</v>
      </c>
      <c r="G1080">
        <v>5377.27</v>
      </c>
      <c r="I1080" t="s">
        <v>6935</v>
      </c>
    </row>
    <row r="1081" spans="1:9">
      <c r="A1081" t="s">
        <v>17166</v>
      </c>
      <c r="B1081" t="s">
        <v>65</v>
      </c>
      <c r="C1081">
        <v>1213</v>
      </c>
      <c r="D1081" t="s">
        <v>9981</v>
      </c>
      <c r="E1081" t="s">
        <v>62</v>
      </c>
      <c r="F1081">
        <v>27.4</v>
      </c>
      <c r="G1081">
        <v>30.59</v>
      </c>
      <c r="I1081" t="s">
        <v>8951</v>
      </c>
    </row>
    <row r="1082" spans="1:9">
      <c r="A1082" t="s">
        <v>17167</v>
      </c>
      <c r="B1082" t="s">
        <v>65</v>
      </c>
      <c r="C1082">
        <v>5091</v>
      </c>
      <c r="D1082" t="s">
        <v>9982</v>
      </c>
      <c r="E1082" t="s">
        <v>32</v>
      </c>
      <c r="F1082">
        <v>21.38</v>
      </c>
      <c r="G1082">
        <v>21.38</v>
      </c>
      <c r="I1082" t="s">
        <v>6935</v>
      </c>
    </row>
    <row r="1083" spans="1:9">
      <c r="A1083" t="s">
        <v>17168</v>
      </c>
      <c r="B1083" t="s">
        <v>65</v>
      </c>
      <c r="C1083">
        <v>14615</v>
      </c>
      <c r="D1083" t="s">
        <v>9983</v>
      </c>
      <c r="E1083" t="s">
        <v>32</v>
      </c>
      <c r="F1083">
        <v>3792.17</v>
      </c>
      <c r="G1083">
        <v>3792.17</v>
      </c>
      <c r="I1083" t="s">
        <v>6935</v>
      </c>
    </row>
    <row r="1084" spans="1:9">
      <c r="A1084" t="s">
        <v>17169</v>
      </c>
      <c r="B1084" t="s">
        <v>65</v>
      </c>
      <c r="C1084">
        <v>2711</v>
      </c>
      <c r="D1084" t="s">
        <v>9984</v>
      </c>
      <c r="E1084" t="s">
        <v>32</v>
      </c>
    </row>
    <row r="1085" spans="1:9">
      <c r="A1085" t="s">
        <v>31846</v>
      </c>
      <c r="B1085" t="s">
        <v>65</v>
      </c>
      <c r="C1085">
        <v>45235</v>
      </c>
      <c r="D1085" t="s">
        <v>31847</v>
      </c>
      <c r="E1085" t="s">
        <v>32</v>
      </c>
    </row>
    <row r="1086" spans="1:9">
      <c r="A1086" t="s">
        <v>17170</v>
      </c>
      <c r="B1086" t="s">
        <v>65</v>
      </c>
      <c r="C1086">
        <v>37727</v>
      </c>
      <c r="D1086" t="s">
        <v>9985</v>
      </c>
      <c r="E1086" t="s">
        <v>32</v>
      </c>
      <c r="F1086">
        <v>18000</v>
      </c>
      <c r="G1086">
        <v>18000</v>
      </c>
      <c r="I1086" t="s">
        <v>8951</v>
      </c>
    </row>
    <row r="1087" spans="1:9">
      <c r="A1087" t="s">
        <v>17171</v>
      </c>
      <c r="B1087" t="s">
        <v>65</v>
      </c>
      <c r="C1087">
        <v>37728</v>
      </c>
      <c r="D1087" t="s">
        <v>9986</v>
      </c>
      <c r="E1087" t="s">
        <v>32</v>
      </c>
      <c r="F1087">
        <v>24419.58</v>
      </c>
      <c r="G1087">
        <v>24419.58</v>
      </c>
      <c r="I1087" t="s">
        <v>6935</v>
      </c>
    </row>
    <row r="1088" spans="1:9">
      <c r="A1088" t="s">
        <v>17172</v>
      </c>
      <c r="B1088" t="s">
        <v>65</v>
      </c>
      <c r="C1088">
        <v>37729</v>
      </c>
      <c r="D1088" t="s">
        <v>9987</v>
      </c>
      <c r="E1088" t="s">
        <v>32</v>
      </c>
      <c r="F1088">
        <v>26433.56</v>
      </c>
      <c r="G1088">
        <v>26433.56</v>
      </c>
      <c r="I1088" t="s">
        <v>6935</v>
      </c>
    </row>
    <row r="1089" spans="1:9">
      <c r="A1089" t="s">
        <v>17173</v>
      </c>
      <c r="B1089" t="s">
        <v>65</v>
      </c>
      <c r="C1089">
        <v>37730</v>
      </c>
      <c r="D1089" t="s">
        <v>9988</v>
      </c>
      <c r="E1089" t="s">
        <v>32</v>
      </c>
      <c r="F1089">
        <v>28447.55</v>
      </c>
      <c r="G1089">
        <v>28447.55</v>
      </c>
      <c r="I1089" t="s">
        <v>6935</v>
      </c>
    </row>
    <row r="1090" spans="1:9">
      <c r="A1090" t="s">
        <v>17174</v>
      </c>
      <c r="B1090" t="s">
        <v>65</v>
      </c>
      <c r="C1090">
        <v>37731</v>
      </c>
      <c r="D1090" t="s">
        <v>9989</v>
      </c>
      <c r="E1090" t="s">
        <v>32</v>
      </c>
      <c r="F1090">
        <v>30461.53</v>
      </c>
      <c r="G1090">
        <v>30461.53</v>
      </c>
      <c r="I1090" t="s">
        <v>6935</v>
      </c>
    </row>
    <row r="1091" spans="1:9">
      <c r="A1091" t="s">
        <v>17175</v>
      </c>
      <c r="B1091" t="s">
        <v>65</v>
      </c>
      <c r="C1091">
        <v>37732</v>
      </c>
      <c r="D1091" t="s">
        <v>9990</v>
      </c>
      <c r="E1091" t="s">
        <v>32</v>
      </c>
      <c r="F1091">
        <v>34741.25</v>
      </c>
      <c r="G1091">
        <v>34741.25</v>
      </c>
      <c r="I1091" t="s">
        <v>6935</v>
      </c>
    </row>
    <row r="1092" spans="1:9">
      <c r="A1092" t="s">
        <v>17176</v>
      </c>
      <c r="B1092" t="s">
        <v>65</v>
      </c>
      <c r="C1092">
        <v>45194</v>
      </c>
      <c r="D1092" t="s">
        <v>15705</v>
      </c>
      <c r="E1092" t="s">
        <v>32</v>
      </c>
    </row>
    <row r="1093" spans="1:9">
      <c r="A1093" t="s">
        <v>17177</v>
      </c>
      <c r="B1093" t="s">
        <v>65</v>
      </c>
      <c r="C1093">
        <v>36496</v>
      </c>
      <c r="D1093" t="s">
        <v>9991</v>
      </c>
      <c r="E1093" t="s">
        <v>32</v>
      </c>
      <c r="F1093">
        <v>9628.25</v>
      </c>
      <c r="G1093">
        <v>9628.25</v>
      </c>
      <c r="I1093" t="s">
        <v>6935</v>
      </c>
    </row>
    <row r="1094" spans="1:9">
      <c r="A1094" t="s">
        <v>17178</v>
      </c>
      <c r="B1094" t="s">
        <v>65</v>
      </c>
      <c r="C1094">
        <v>37762</v>
      </c>
      <c r="D1094" t="s">
        <v>9992</v>
      </c>
      <c r="E1094" t="s">
        <v>32</v>
      </c>
      <c r="F1094">
        <v>801229.09</v>
      </c>
      <c r="G1094">
        <v>801229.09</v>
      </c>
      <c r="I1094" t="s">
        <v>6935</v>
      </c>
    </row>
    <row r="1095" spans="1:9">
      <c r="A1095" t="s">
        <v>17179</v>
      </c>
      <c r="B1095" t="s">
        <v>65</v>
      </c>
      <c r="C1095">
        <v>37763</v>
      </c>
      <c r="D1095" t="s">
        <v>9993</v>
      </c>
      <c r="E1095" t="s">
        <v>32</v>
      </c>
      <c r="F1095">
        <v>810960.48</v>
      </c>
      <c r="G1095">
        <v>810960.48</v>
      </c>
      <c r="I1095" t="s">
        <v>6935</v>
      </c>
    </row>
    <row r="1096" spans="1:9">
      <c r="A1096" t="s">
        <v>17180</v>
      </c>
      <c r="B1096" t="s">
        <v>65</v>
      </c>
      <c r="C1096">
        <v>41992</v>
      </c>
      <c r="D1096" t="s">
        <v>9994</v>
      </c>
      <c r="E1096" t="s">
        <v>32</v>
      </c>
      <c r="F1096">
        <v>921900</v>
      </c>
      <c r="G1096">
        <v>921900</v>
      </c>
      <c r="I1096" t="s">
        <v>8951</v>
      </c>
    </row>
    <row r="1097" spans="1:9">
      <c r="A1097" t="s">
        <v>17181</v>
      </c>
      <c r="B1097" t="s">
        <v>65</v>
      </c>
      <c r="C1097">
        <v>10630</v>
      </c>
      <c r="D1097" t="s">
        <v>9995</v>
      </c>
      <c r="E1097" t="s">
        <v>32</v>
      </c>
      <c r="F1097">
        <v>934226.44</v>
      </c>
      <c r="G1097">
        <v>934226.44</v>
      </c>
      <c r="I1097" t="s">
        <v>6935</v>
      </c>
    </row>
    <row r="1098" spans="1:9">
      <c r="A1098" t="s">
        <v>17182</v>
      </c>
      <c r="B1098" t="s">
        <v>65</v>
      </c>
      <c r="C1098">
        <v>13215</v>
      </c>
      <c r="D1098" t="s">
        <v>9996</v>
      </c>
      <c r="E1098" t="s">
        <v>32</v>
      </c>
      <c r="F1098">
        <v>1130478.95</v>
      </c>
      <c r="G1098">
        <v>1130478.95</v>
      </c>
      <c r="I1098" t="s">
        <v>6935</v>
      </c>
    </row>
    <row r="1099" spans="1:9">
      <c r="A1099" t="s">
        <v>17183</v>
      </c>
      <c r="B1099" t="s">
        <v>65</v>
      </c>
      <c r="C1099">
        <v>4235</v>
      </c>
      <c r="D1099" t="s">
        <v>9997</v>
      </c>
      <c r="E1099" t="s">
        <v>62</v>
      </c>
      <c r="F1099">
        <v>24.42</v>
      </c>
      <c r="G1099">
        <v>27.26</v>
      </c>
      <c r="I1099" t="s">
        <v>6935</v>
      </c>
    </row>
    <row r="1100" spans="1:9">
      <c r="A1100" t="s">
        <v>17184</v>
      </c>
      <c r="B1100" t="s">
        <v>65</v>
      </c>
      <c r="C1100">
        <v>40976</v>
      </c>
      <c r="D1100" t="s">
        <v>9998</v>
      </c>
      <c r="E1100" t="s">
        <v>6706</v>
      </c>
      <c r="F1100">
        <v>4295.0200000000004</v>
      </c>
      <c r="G1100">
        <v>4796</v>
      </c>
      <c r="I1100" t="s">
        <v>6935</v>
      </c>
    </row>
    <row r="1101" spans="1:9">
      <c r="A1101" t="s">
        <v>17185</v>
      </c>
      <c r="B1101" t="s">
        <v>65</v>
      </c>
      <c r="C1101">
        <v>43091</v>
      </c>
      <c r="D1101" t="s">
        <v>9999</v>
      </c>
      <c r="E1101" t="s">
        <v>32</v>
      </c>
      <c r="F1101">
        <v>8795.2999999999993</v>
      </c>
      <c r="G1101">
        <v>8795.2999999999993</v>
      </c>
      <c r="I1101" t="s">
        <v>6935</v>
      </c>
    </row>
    <row r="1102" spans="1:9">
      <c r="A1102" t="s">
        <v>17186</v>
      </c>
      <c r="B1102" t="s">
        <v>65</v>
      </c>
      <c r="C1102">
        <v>43092</v>
      </c>
      <c r="D1102" t="s">
        <v>10000</v>
      </c>
      <c r="E1102" t="s">
        <v>32</v>
      </c>
      <c r="F1102">
        <v>11727.06</v>
      </c>
      <c r="G1102">
        <v>11727.06</v>
      </c>
      <c r="I1102" t="s">
        <v>6935</v>
      </c>
    </row>
    <row r="1103" spans="1:9">
      <c r="A1103" t="s">
        <v>17187</v>
      </c>
      <c r="B1103" t="s">
        <v>65</v>
      </c>
      <c r="C1103">
        <v>43089</v>
      </c>
      <c r="D1103" t="s">
        <v>10001</v>
      </c>
      <c r="E1103" t="s">
        <v>32</v>
      </c>
      <c r="F1103">
        <v>2043.77</v>
      </c>
      <c r="G1103">
        <v>2043.77</v>
      </c>
      <c r="I1103" t="s">
        <v>6935</v>
      </c>
    </row>
    <row r="1104" spans="1:9">
      <c r="A1104" t="s">
        <v>17188</v>
      </c>
      <c r="B1104" t="s">
        <v>65</v>
      </c>
      <c r="C1104">
        <v>43090</v>
      </c>
      <c r="D1104" t="s">
        <v>10002</v>
      </c>
      <c r="E1104" t="s">
        <v>32</v>
      </c>
      <c r="F1104">
        <v>4510.41</v>
      </c>
      <c r="G1104">
        <v>4510.41</v>
      </c>
      <c r="I1104" t="s">
        <v>6935</v>
      </c>
    </row>
    <row r="1105" spans="1:9">
      <c r="A1105" t="s">
        <v>17189</v>
      </c>
      <c r="B1105" t="s">
        <v>65</v>
      </c>
      <c r="C1105">
        <v>41967</v>
      </c>
      <c r="D1105" t="s">
        <v>10003</v>
      </c>
      <c r="E1105" t="s">
        <v>43</v>
      </c>
      <c r="F1105">
        <v>24.24</v>
      </c>
      <c r="G1105">
        <v>24.24</v>
      </c>
      <c r="I1105" t="s">
        <v>6935</v>
      </c>
    </row>
    <row r="1106" spans="1:9">
      <c r="A1106" t="s">
        <v>17190</v>
      </c>
      <c r="B1106" t="s">
        <v>65</v>
      </c>
      <c r="C1106">
        <v>12760</v>
      </c>
      <c r="D1106" t="s">
        <v>10004</v>
      </c>
      <c r="E1106" t="s">
        <v>9</v>
      </c>
      <c r="F1106">
        <v>1584.64</v>
      </c>
      <c r="G1106">
        <v>1584.64</v>
      </c>
      <c r="I1106" t="s">
        <v>6935</v>
      </c>
    </row>
    <row r="1107" spans="1:9">
      <c r="A1107" t="s">
        <v>17191</v>
      </c>
      <c r="B1107" t="s">
        <v>65</v>
      </c>
      <c r="C1107">
        <v>12759</v>
      </c>
      <c r="D1107" t="s">
        <v>10005</v>
      </c>
      <c r="E1107" t="s">
        <v>9</v>
      </c>
      <c r="F1107">
        <v>1056.4100000000001</v>
      </c>
      <c r="G1107">
        <v>1056.4100000000001</v>
      </c>
      <c r="I1107" t="s">
        <v>6935</v>
      </c>
    </row>
    <row r="1108" spans="1:9">
      <c r="A1108" t="s">
        <v>17192</v>
      </c>
      <c r="B1108" t="s">
        <v>65</v>
      </c>
      <c r="C1108">
        <v>43105</v>
      </c>
      <c r="D1108" t="s">
        <v>10006</v>
      </c>
      <c r="E1108" t="s">
        <v>11</v>
      </c>
      <c r="F1108">
        <v>35.82</v>
      </c>
      <c r="G1108">
        <v>35.82</v>
      </c>
      <c r="I1108" t="s">
        <v>6935</v>
      </c>
    </row>
    <row r="1109" spans="1:9">
      <c r="A1109" t="s">
        <v>17193</v>
      </c>
      <c r="B1109" t="s">
        <v>65</v>
      </c>
      <c r="C1109">
        <v>40424</v>
      </c>
      <c r="D1109" t="s">
        <v>10007</v>
      </c>
      <c r="E1109" t="s">
        <v>11</v>
      </c>
      <c r="F1109">
        <v>9.1</v>
      </c>
      <c r="G1109">
        <v>9.1</v>
      </c>
      <c r="I1109" t="s">
        <v>6935</v>
      </c>
    </row>
    <row r="1110" spans="1:9">
      <c r="A1110" t="s">
        <v>17194</v>
      </c>
      <c r="B1110" t="s">
        <v>65</v>
      </c>
      <c r="C1110">
        <v>1325</v>
      </c>
      <c r="D1110" t="s">
        <v>10008</v>
      </c>
      <c r="E1110" t="s">
        <v>11</v>
      </c>
      <c r="F1110">
        <v>9.9700000000000006</v>
      </c>
      <c r="G1110">
        <v>9.9700000000000006</v>
      </c>
      <c r="I1110" t="s">
        <v>6935</v>
      </c>
    </row>
    <row r="1111" spans="1:9">
      <c r="A1111" t="s">
        <v>17195</v>
      </c>
      <c r="B1111" t="s">
        <v>65</v>
      </c>
      <c r="C1111">
        <v>1327</v>
      </c>
      <c r="D1111" t="s">
        <v>10009</v>
      </c>
      <c r="E1111" t="s">
        <v>11</v>
      </c>
      <c r="F1111">
        <v>10.61</v>
      </c>
      <c r="G1111">
        <v>10.61</v>
      </c>
      <c r="I1111" t="s">
        <v>6935</v>
      </c>
    </row>
    <row r="1112" spans="1:9">
      <c r="A1112" t="s">
        <v>17196</v>
      </c>
      <c r="B1112" t="s">
        <v>65</v>
      </c>
      <c r="C1112">
        <v>1328</v>
      </c>
      <c r="D1112" t="s">
        <v>10010</v>
      </c>
      <c r="E1112" t="s">
        <v>11</v>
      </c>
      <c r="F1112">
        <v>9.99</v>
      </c>
      <c r="G1112">
        <v>9.99</v>
      </c>
      <c r="I1112" t="s">
        <v>6935</v>
      </c>
    </row>
    <row r="1113" spans="1:9">
      <c r="A1113" t="s">
        <v>17197</v>
      </c>
      <c r="B1113" t="s">
        <v>65</v>
      </c>
      <c r="C1113">
        <v>1321</v>
      </c>
      <c r="D1113" t="s">
        <v>10011</v>
      </c>
      <c r="E1113" t="s">
        <v>11</v>
      </c>
      <c r="F1113">
        <v>9.25</v>
      </c>
      <c r="G1113">
        <v>9.25</v>
      </c>
      <c r="I1113" t="s">
        <v>6935</v>
      </c>
    </row>
    <row r="1114" spans="1:9">
      <c r="A1114" t="s">
        <v>17198</v>
      </c>
      <c r="B1114" t="s">
        <v>65</v>
      </c>
      <c r="C1114">
        <v>1318</v>
      </c>
      <c r="D1114" t="s">
        <v>10012</v>
      </c>
      <c r="E1114" t="s">
        <v>11</v>
      </c>
      <c r="F1114">
        <v>9.26</v>
      </c>
      <c r="G1114">
        <v>9.26</v>
      </c>
      <c r="I1114" t="s">
        <v>6935</v>
      </c>
    </row>
    <row r="1115" spans="1:9">
      <c r="A1115" t="s">
        <v>17199</v>
      </c>
      <c r="B1115" t="s">
        <v>65</v>
      </c>
      <c r="C1115">
        <v>1322</v>
      </c>
      <c r="D1115" t="s">
        <v>10013</v>
      </c>
      <c r="E1115" t="s">
        <v>11</v>
      </c>
      <c r="F1115">
        <v>9.7799999999999994</v>
      </c>
      <c r="G1115">
        <v>9.7799999999999994</v>
      </c>
      <c r="I1115" t="s">
        <v>6935</v>
      </c>
    </row>
    <row r="1116" spans="1:9">
      <c r="A1116" t="s">
        <v>17200</v>
      </c>
      <c r="B1116" t="s">
        <v>65</v>
      </c>
      <c r="C1116">
        <v>1323</v>
      </c>
      <c r="D1116" t="s">
        <v>10014</v>
      </c>
      <c r="E1116" t="s">
        <v>11</v>
      </c>
      <c r="F1116">
        <v>9.7799999999999994</v>
      </c>
      <c r="G1116">
        <v>9.7799999999999994</v>
      </c>
      <c r="I1116" t="s">
        <v>6935</v>
      </c>
    </row>
    <row r="1117" spans="1:9">
      <c r="A1117" t="s">
        <v>17201</v>
      </c>
      <c r="B1117" t="s">
        <v>65</v>
      </c>
      <c r="C1117">
        <v>1319</v>
      </c>
      <c r="D1117" t="s">
        <v>10015</v>
      </c>
      <c r="E1117" t="s">
        <v>11</v>
      </c>
      <c r="F1117">
        <v>8.24</v>
      </c>
      <c r="G1117">
        <v>8.24</v>
      </c>
      <c r="I1117" t="s">
        <v>6935</v>
      </c>
    </row>
    <row r="1118" spans="1:9">
      <c r="A1118" t="s">
        <v>17202</v>
      </c>
      <c r="B1118" t="s">
        <v>65</v>
      </c>
      <c r="C1118">
        <v>11026</v>
      </c>
      <c r="D1118" t="s">
        <v>10016</v>
      </c>
      <c r="E1118" t="s">
        <v>11</v>
      </c>
      <c r="F1118">
        <v>11.34</v>
      </c>
      <c r="G1118">
        <v>11.34</v>
      </c>
      <c r="I1118" t="s">
        <v>6935</v>
      </c>
    </row>
    <row r="1119" spans="1:9">
      <c r="A1119" t="s">
        <v>17203</v>
      </c>
      <c r="B1119" t="s">
        <v>65</v>
      </c>
      <c r="C1119">
        <v>11027</v>
      </c>
      <c r="D1119" t="s">
        <v>10017</v>
      </c>
      <c r="E1119" t="s">
        <v>11</v>
      </c>
      <c r="F1119">
        <v>11.8</v>
      </c>
      <c r="G1119">
        <v>11.8</v>
      </c>
      <c r="I1119" t="s">
        <v>6935</v>
      </c>
    </row>
    <row r="1120" spans="1:9">
      <c r="A1120" t="s">
        <v>17204</v>
      </c>
      <c r="B1120" t="s">
        <v>65</v>
      </c>
      <c r="C1120">
        <v>11046</v>
      </c>
      <c r="D1120" t="s">
        <v>10018</v>
      </c>
      <c r="E1120" t="s">
        <v>11</v>
      </c>
      <c r="F1120">
        <v>11.3</v>
      </c>
      <c r="G1120">
        <v>11.3</v>
      </c>
      <c r="I1120" t="s">
        <v>6935</v>
      </c>
    </row>
    <row r="1121" spans="1:9">
      <c r="A1121" t="s">
        <v>17205</v>
      </c>
      <c r="B1121" t="s">
        <v>65</v>
      </c>
      <c r="C1121">
        <v>11047</v>
      </c>
      <c r="D1121" t="s">
        <v>10019</v>
      </c>
      <c r="E1121" t="s">
        <v>11</v>
      </c>
      <c r="F1121">
        <v>12.32</v>
      </c>
      <c r="G1121">
        <v>12.32</v>
      </c>
      <c r="I1121" t="s">
        <v>6935</v>
      </c>
    </row>
    <row r="1122" spans="1:9">
      <c r="A1122" t="s">
        <v>17206</v>
      </c>
      <c r="B1122" t="s">
        <v>65</v>
      </c>
      <c r="C1122">
        <v>43668</v>
      </c>
      <c r="D1122" t="s">
        <v>10020</v>
      </c>
      <c r="E1122" t="s">
        <v>11</v>
      </c>
      <c r="F1122">
        <v>10.87</v>
      </c>
      <c r="G1122">
        <v>10.87</v>
      </c>
      <c r="I1122" t="s">
        <v>6935</v>
      </c>
    </row>
    <row r="1123" spans="1:9">
      <c r="A1123" t="s">
        <v>17207</v>
      </c>
      <c r="B1123" t="s">
        <v>65</v>
      </c>
      <c r="C1123">
        <v>11049</v>
      </c>
      <c r="D1123" t="s">
        <v>10021</v>
      </c>
      <c r="E1123" t="s">
        <v>11</v>
      </c>
      <c r="F1123">
        <v>11.78</v>
      </c>
      <c r="G1123">
        <v>11.78</v>
      </c>
      <c r="I1123" t="s">
        <v>8951</v>
      </c>
    </row>
    <row r="1124" spans="1:9">
      <c r="A1124" t="s">
        <v>17208</v>
      </c>
      <c r="B1124" t="s">
        <v>65</v>
      </c>
      <c r="C1124">
        <v>43106</v>
      </c>
      <c r="D1124" t="s">
        <v>10022</v>
      </c>
      <c r="E1124" t="s">
        <v>11</v>
      </c>
      <c r="F1124">
        <v>11.85</v>
      </c>
      <c r="G1124">
        <v>11.85</v>
      </c>
      <c r="I1124" t="s">
        <v>6935</v>
      </c>
    </row>
    <row r="1125" spans="1:9">
      <c r="A1125" t="s">
        <v>17209</v>
      </c>
      <c r="B1125" t="s">
        <v>65</v>
      </c>
      <c r="C1125">
        <v>11051</v>
      </c>
      <c r="D1125" t="s">
        <v>10023</v>
      </c>
      <c r="E1125" t="s">
        <v>11</v>
      </c>
      <c r="F1125">
        <v>12.36</v>
      </c>
      <c r="G1125">
        <v>12.36</v>
      </c>
      <c r="I1125" t="s">
        <v>6935</v>
      </c>
    </row>
    <row r="1126" spans="1:9">
      <c r="A1126" t="s">
        <v>17210</v>
      </c>
      <c r="B1126" t="s">
        <v>65</v>
      </c>
      <c r="C1126">
        <v>11061</v>
      </c>
      <c r="D1126" t="s">
        <v>10024</v>
      </c>
      <c r="E1126" t="s">
        <v>11</v>
      </c>
      <c r="F1126">
        <v>14.84</v>
      </c>
      <c r="G1126">
        <v>14.84</v>
      </c>
      <c r="I1126" t="s">
        <v>6935</v>
      </c>
    </row>
    <row r="1127" spans="1:9">
      <c r="A1127" t="s">
        <v>17211</v>
      </c>
      <c r="B1127" t="s">
        <v>65</v>
      </c>
      <c r="C1127">
        <v>43667</v>
      </c>
      <c r="D1127" t="s">
        <v>10025</v>
      </c>
      <c r="E1127" t="s">
        <v>11</v>
      </c>
      <c r="F1127">
        <v>10.78</v>
      </c>
      <c r="G1127">
        <v>10.78</v>
      </c>
      <c r="I1127" t="s">
        <v>6935</v>
      </c>
    </row>
    <row r="1128" spans="1:9">
      <c r="A1128" t="s">
        <v>17212</v>
      </c>
      <c r="B1128" t="s">
        <v>65</v>
      </c>
      <c r="C1128">
        <v>1333</v>
      </c>
      <c r="D1128" t="s">
        <v>10026</v>
      </c>
      <c r="E1128" t="s">
        <v>11</v>
      </c>
      <c r="F1128">
        <v>8.98</v>
      </c>
      <c r="G1128">
        <v>8.98</v>
      </c>
      <c r="I1128" t="s">
        <v>6935</v>
      </c>
    </row>
    <row r="1129" spans="1:9">
      <c r="A1129" t="s">
        <v>17213</v>
      </c>
      <c r="B1129" t="s">
        <v>65</v>
      </c>
      <c r="C1129">
        <v>1330</v>
      </c>
      <c r="D1129" t="s">
        <v>10027</v>
      </c>
      <c r="E1129" t="s">
        <v>11</v>
      </c>
      <c r="F1129">
        <v>8.9</v>
      </c>
      <c r="G1129">
        <v>8.9</v>
      </c>
      <c r="I1129" t="s">
        <v>6935</v>
      </c>
    </row>
    <row r="1130" spans="1:9">
      <c r="A1130" t="s">
        <v>17214</v>
      </c>
      <c r="B1130" t="s">
        <v>65</v>
      </c>
      <c r="C1130">
        <v>10957</v>
      </c>
      <c r="D1130" t="s">
        <v>10028</v>
      </c>
      <c r="E1130" t="s">
        <v>11</v>
      </c>
      <c r="F1130">
        <v>10.26</v>
      </c>
      <c r="G1130">
        <v>10.26</v>
      </c>
      <c r="I1130" t="s">
        <v>6935</v>
      </c>
    </row>
    <row r="1131" spans="1:9">
      <c r="A1131" t="s">
        <v>17215</v>
      </c>
      <c r="B1131" t="s">
        <v>65</v>
      </c>
      <c r="C1131">
        <v>1332</v>
      </c>
      <c r="D1131" t="s">
        <v>10029</v>
      </c>
      <c r="E1131" t="s">
        <v>11</v>
      </c>
      <c r="F1131">
        <v>9.1199999999999992</v>
      </c>
      <c r="G1131">
        <v>9.1199999999999992</v>
      </c>
      <c r="I1131" t="s">
        <v>6935</v>
      </c>
    </row>
    <row r="1132" spans="1:9">
      <c r="A1132" t="s">
        <v>17216</v>
      </c>
      <c r="B1132" t="s">
        <v>65</v>
      </c>
      <c r="C1132">
        <v>1334</v>
      </c>
      <c r="D1132" t="s">
        <v>10030</v>
      </c>
      <c r="E1132" t="s">
        <v>11</v>
      </c>
      <c r="F1132">
        <v>10.119999999999999</v>
      </c>
      <c r="G1132">
        <v>10.119999999999999</v>
      </c>
      <c r="I1132" t="s">
        <v>6935</v>
      </c>
    </row>
    <row r="1133" spans="1:9">
      <c r="A1133" t="s">
        <v>17217</v>
      </c>
      <c r="B1133" t="s">
        <v>65</v>
      </c>
      <c r="C1133">
        <v>1335</v>
      </c>
      <c r="D1133" t="s">
        <v>10031</v>
      </c>
      <c r="E1133" t="s">
        <v>11</v>
      </c>
      <c r="F1133">
        <v>10.45</v>
      </c>
      <c r="G1133">
        <v>10.45</v>
      </c>
      <c r="I1133" t="s">
        <v>6935</v>
      </c>
    </row>
    <row r="1134" spans="1:9">
      <c r="A1134" t="s">
        <v>17218</v>
      </c>
      <c r="B1134" t="s">
        <v>65</v>
      </c>
      <c r="C1134">
        <v>40425</v>
      </c>
      <c r="D1134" t="s">
        <v>10032</v>
      </c>
      <c r="E1134" t="s">
        <v>11</v>
      </c>
      <c r="F1134">
        <v>8.9499999999999993</v>
      </c>
      <c r="G1134">
        <v>8.9499999999999993</v>
      </c>
      <c r="I1134" t="s">
        <v>6935</v>
      </c>
    </row>
    <row r="1135" spans="1:9">
      <c r="A1135" t="s">
        <v>17219</v>
      </c>
      <c r="B1135" t="s">
        <v>65</v>
      </c>
      <c r="C1135">
        <v>1337</v>
      </c>
      <c r="D1135" t="s">
        <v>10033</v>
      </c>
      <c r="E1135" t="s">
        <v>11</v>
      </c>
      <c r="F1135">
        <v>10.26</v>
      </c>
      <c r="G1135">
        <v>10.26</v>
      </c>
      <c r="I1135" t="s">
        <v>6935</v>
      </c>
    </row>
    <row r="1136" spans="1:9">
      <c r="A1136" t="s">
        <v>17220</v>
      </c>
      <c r="B1136" t="s">
        <v>65</v>
      </c>
      <c r="C1136">
        <v>1338</v>
      </c>
      <c r="D1136" t="s">
        <v>10034</v>
      </c>
      <c r="E1136" t="s">
        <v>9</v>
      </c>
      <c r="F1136">
        <v>44.79</v>
      </c>
      <c r="G1136">
        <v>44.79</v>
      </c>
      <c r="I1136" t="s">
        <v>8951</v>
      </c>
    </row>
    <row r="1137" spans="1:9">
      <c r="A1137" t="s">
        <v>17221</v>
      </c>
      <c r="B1137" t="s">
        <v>65</v>
      </c>
      <c r="C1137">
        <v>1340</v>
      </c>
      <c r="D1137" t="s">
        <v>10035</v>
      </c>
      <c r="E1137" t="s">
        <v>9</v>
      </c>
      <c r="F1137">
        <v>51.78</v>
      </c>
      <c r="G1137">
        <v>51.78</v>
      </c>
      <c r="I1137" t="s">
        <v>6935</v>
      </c>
    </row>
    <row r="1138" spans="1:9">
      <c r="A1138" t="s">
        <v>17222</v>
      </c>
      <c r="B1138" t="s">
        <v>65</v>
      </c>
      <c r="C1138">
        <v>1341</v>
      </c>
      <c r="D1138" t="s">
        <v>10036</v>
      </c>
      <c r="E1138" t="s">
        <v>9</v>
      </c>
      <c r="F1138">
        <v>49.87</v>
      </c>
      <c r="G1138">
        <v>49.87</v>
      </c>
      <c r="I1138" t="s">
        <v>6935</v>
      </c>
    </row>
    <row r="1139" spans="1:9">
      <c r="A1139" t="s">
        <v>17223</v>
      </c>
      <c r="B1139" t="s">
        <v>65</v>
      </c>
      <c r="C1139">
        <v>34659</v>
      </c>
      <c r="D1139" t="s">
        <v>10037</v>
      </c>
      <c r="E1139" t="s">
        <v>9</v>
      </c>
      <c r="F1139">
        <v>46.35</v>
      </c>
      <c r="G1139">
        <v>46.35</v>
      </c>
      <c r="I1139" t="s">
        <v>6935</v>
      </c>
    </row>
    <row r="1140" spans="1:9">
      <c r="A1140" t="s">
        <v>17224</v>
      </c>
      <c r="B1140" t="s">
        <v>65</v>
      </c>
      <c r="C1140">
        <v>34514</v>
      </c>
      <c r="D1140" t="s">
        <v>10038</v>
      </c>
      <c r="E1140" t="s">
        <v>9</v>
      </c>
      <c r="F1140">
        <v>51.34</v>
      </c>
      <c r="G1140">
        <v>51.34</v>
      </c>
      <c r="I1140" t="s">
        <v>8951</v>
      </c>
    </row>
    <row r="1141" spans="1:9">
      <c r="A1141" t="s">
        <v>17225</v>
      </c>
      <c r="B1141" t="s">
        <v>65</v>
      </c>
      <c r="C1141">
        <v>34660</v>
      </c>
      <c r="D1141" t="s">
        <v>10039</v>
      </c>
      <c r="E1141" t="s">
        <v>9</v>
      </c>
      <c r="F1141">
        <v>65.150000000000006</v>
      </c>
      <c r="G1141">
        <v>65.150000000000006</v>
      </c>
      <c r="I1141" t="s">
        <v>6935</v>
      </c>
    </row>
    <row r="1142" spans="1:9">
      <c r="A1142" t="s">
        <v>17226</v>
      </c>
      <c r="B1142" t="s">
        <v>65</v>
      </c>
      <c r="C1142">
        <v>34661</v>
      </c>
      <c r="D1142" t="s">
        <v>10040</v>
      </c>
      <c r="E1142" t="s">
        <v>9</v>
      </c>
      <c r="F1142">
        <v>93.58</v>
      </c>
      <c r="G1142">
        <v>93.58</v>
      </c>
      <c r="I1142" t="s">
        <v>6935</v>
      </c>
    </row>
    <row r="1143" spans="1:9">
      <c r="A1143" t="s">
        <v>17227</v>
      </c>
      <c r="B1143" t="s">
        <v>65</v>
      </c>
      <c r="C1143">
        <v>34667</v>
      </c>
      <c r="D1143" t="s">
        <v>10041</v>
      </c>
      <c r="E1143" t="s">
        <v>9</v>
      </c>
      <c r="F1143">
        <v>33.89</v>
      </c>
      <c r="G1143">
        <v>33.89</v>
      </c>
      <c r="I1143" t="s">
        <v>6935</v>
      </c>
    </row>
    <row r="1144" spans="1:9">
      <c r="A1144" t="s">
        <v>17228</v>
      </c>
      <c r="B1144" t="s">
        <v>65</v>
      </c>
      <c r="C1144">
        <v>34668</v>
      </c>
      <c r="D1144" t="s">
        <v>10042</v>
      </c>
      <c r="E1144" t="s">
        <v>9</v>
      </c>
      <c r="F1144">
        <v>44.28</v>
      </c>
      <c r="G1144">
        <v>44.28</v>
      </c>
      <c r="I1144" t="s">
        <v>6935</v>
      </c>
    </row>
    <row r="1145" spans="1:9">
      <c r="A1145" t="s">
        <v>17229</v>
      </c>
      <c r="B1145" t="s">
        <v>65</v>
      </c>
      <c r="C1145">
        <v>34741</v>
      </c>
      <c r="D1145" t="s">
        <v>10043</v>
      </c>
      <c r="E1145" t="s">
        <v>9</v>
      </c>
      <c r="F1145">
        <v>48.72</v>
      </c>
      <c r="G1145">
        <v>48.72</v>
      </c>
      <c r="I1145" t="s">
        <v>6935</v>
      </c>
    </row>
    <row r="1146" spans="1:9">
      <c r="A1146" t="s">
        <v>17230</v>
      </c>
      <c r="B1146" t="s">
        <v>65</v>
      </c>
      <c r="C1146">
        <v>34664</v>
      </c>
      <c r="D1146" t="s">
        <v>10044</v>
      </c>
      <c r="E1146" t="s">
        <v>9</v>
      </c>
      <c r="F1146">
        <v>53.17</v>
      </c>
      <c r="G1146">
        <v>53.17</v>
      </c>
      <c r="I1146" t="s">
        <v>6935</v>
      </c>
    </row>
    <row r="1147" spans="1:9">
      <c r="A1147" t="s">
        <v>17231</v>
      </c>
      <c r="B1147" t="s">
        <v>65</v>
      </c>
      <c r="C1147">
        <v>34665</v>
      </c>
      <c r="D1147" t="s">
        <v>10045</v>
      </c>
      <c r="E1147" t="s">
        <v>9</v>
      </c>
      <c r="F1147">
        <v>66.010000000000005</v>
      </c>
      <c r="G1147">
        <v>66.010000000000005</v>
      </c>
      <c r="I1147" t="s">
        <v>6935</v>
      </c>
    </row>
    <row r="1148" spans="1:9">
      <c r="A1148" t="s">
        <v>17232</v>
      </c>
      <c r="B1148" t="s">
        <v>65</v>
      </c>
      <c r="C1148">
        <v>34666</v>
      </c>
      <c r="D1148" t="s">
        <v>10046</v>
      </c>
      <c r="E1148" t="s">
        <v>9</v>
      </c>
      <c r="F1148">
        <v>99.7</v>
      </c>
      <c r="G1148">
        <v>99.7</v>
      </c>
      <c r="I1148" t="s">
        <v>6935</v>
      </c>
    </row>
    <row r="1149" spans="1:9">
      <c r="A1149" t="s">
        <v>17233</v>
      </c>
      <c r="B1149" t="s">
        <v>65</v>
      </c>
      <c r="C1149">
        <v>34669</v>
      </c>
      <c r="D1149" t="s">
        <v>10047</v>
      </c>
      <c r="E1149" t="s">
        <v>9</v>
      </c>
      <c r="F1149">
        <v>36.549999999999997</v>
      </c>
      <c r="G1149">
        <v>36.549999999999997</v>
      </c>
      <c r="I1149" t="s">
        <v>6935</v>
      </c>
    </row>
    <row r="1150" spans="1:9">
      <c r="A1150" t="s">
        <v>17234</v>
      </c>
      <c r="B1150" t="s">
        <v>65</v>
      </c>
      <c r="C1150">
        <v>34670</v>
      </c>
      <c r="D1150" t="s">
        <v>10048</v>
      </c>
      <c r="E1150" t="s">
        <v>9</v>
      </c>
      <c r="F1150">
        <v>44.71</v>
      </c>
      <c r="G1150">
        <v>44.71</v>
      </c>
      <c r="I1150" t="s">
        <v>6935</v>
      </c>
    </row>
    <row r="1151" spans="1:9">
      <c r="A1151" t="s">
        <v>17235</v>
      </c>
      <c r="B1151" t="s">
        <v>65</v>
      </c>
      <c r="C1151">
        <v>34671</v>
      </c>
      <c r="D1151" t="s">
        <v>10049</v>
      </c>
      <c r="E1151" t="s">
        <v>9</v>
      </c>
      <c r="F1151">
        <v>37.32</v>
      </c>
      <c r="G1151">
        <v>37.32</v>
      </c>
      <c r="I1151" t="s">
        <v>6935</v>
      </c>
    </row>
    <row r="1152" spans="1:9">
      <c r="A1152" t="s">
        <v>17236</v>
      </c>
      <c r="B1152" t="s">
        <v>65</v>
      </c>
      <c r="C1152">
        <v>34672</v>
      </c>
      <c r="D1152" t="s">
        <v>10050</v>
      </c>
      <c r="E1152" t="s">
        <v>9</v>
      </c>
      <c r="F1152">
        <v>39.35</v>
      </c>
      <c r="G1152">
        <v>39.35</v>
      </c>
      <c r="I1152" t="s">
        <v>6935</v>
      </c>
    </row>
    <row r="1153" spans="1:9">
      <c r="A1153" t="s">
        <v>17237</v>
      </c>
      <c r="B1153" t="s">
        <v>65</v>
      </c>
      <c r="C1153">
        <v>34673</v>
      </c>
      <c r="D1153" t="s">
        <v>10051</v>
      </c>
      <c r="E1153" t="s">
        <v>9</v>
      </c>
      <c r="F1153">
        <v>48.02</v>
      </c>
      <c r="G1153">
        <v>48.02</v>
      </c>
      <c r="I1153" t="s">
        <v>6935</v>
      </c>
    </row>
    <row r="1154" spans="1:9">
      <c r="A1154" t="s">
        <v>17238</v>
      </c>
      <c r="B1154" t="s">
        <v>65</v>
      </c>
      <c r="C1154">
        <v>34674</v>
      </c>
      <c r="D1154" t="s">
        <v>10052</v>
      </c>
      <c r="E1154" t="s">
        <v>9</v>
      </c>
      <c r="F1154">
        <v>63.84</v>
      </c>
      <c r="G1154">
        <v>63.84</v>
      </c>
      <c r="I1154" t="s">
        <v>6935</v>
      </c>
    </row>
    <row r="1155" spans="1:9">
      <c r="A1155" t="s">
        <v>17239</v>
      </c>
      <c r="B1155" t="s">
        <v>65</v>
      </c>
      <c r="C1155">
        <v>34675</v>
      </c>
      <c r="D1155" t="s">
        <v>10053</v>
      </c>
      <c r="E1155" t="s">
        <v>9</v>
      </c>
      <c r="F1155">
        <v>77.84</v>
      </c>
      <c r="G1155">
        <v>77.84</v>
      </c>
      <c r="I1155" t="s">
        <v>6935</v>
      </c>
    </row>
    <row r="1156" spans="1:9">
      <c r="A1156" t="s">
        <v>17240</v>
      </c>
      <c r="B1156" t="s">
        <v>65</v>
      </c>
      <c r="C1156">
        <v>34676</v>
      </c>
      <c r="D1156" t="s">
        <v>10054</v>
      </c>
      <c r="E1156" t="s">
        <v>9</v>
      </c>
      <c r="F1156">
        <v>22.41</v>
      </c>
      <c r="G1156">
        <v>22.41</v>
      </c>
      <c r="I1156" t="s">
        <v>6935</v>
      </c>
    </row>
    <row r="1157" spans="1:9">
      <c r="A1157" t="s">
        <v>17241</v>
      </c>
      <c r="B1157" t="s">
        <v>65</v>
      </c>
      <c r="C1157">
        <v>34677</v>
      </c>
      <c r="D1157" t="s">
        <v>10055</v>
      </c>
      <c r="E1157" t="s">
        <v>9</v>
      </c>
      <c r="F1157">
        <v>30.13</v>
      </c>
      <c r="G1157">
        <v>30.13</v>
      </c>
      <c r="I1157" t="s">
        <v>6935</v>
      </c>
    </row>
    <row r="1158" spans="1:9">
      <c r="A1158" t="s">
        <v>17242</v>
      </c>
      <c r="B1158" t="s">
        <v>65</v>
      </c>
      <c r="C1158">
        <v>43126</v>
      </c>
      <c r="D1158" t="s">
        <v>10056</v>
      </c>
      <c r="E1158" t="s">
        <v>9</v>
      </c>
      <c r="F1158">
        <v>123.26</v>
      </c>
      <c r="G1158">
        <v>123.26</v>
      </c>
      <c r="I1158" t="s">
        <v>6935</v>
      </c>
    </row>
    <row r="1159" spans="1:9">
      <c r="A1159" t="s">
        <v>17243</v>
      </c>
      <c r="B1159" t="s">
        <v>65</v>
      </c>
      <c r="C1159">
        <v>43124</v>
      </c>
      <c r="D1159" t="s">
        <v>10057</v>
      </c>
      <c r="E1159" t="s">
        <v>9</v>
      </c>
      <c r="F1159">
        <v>143.91999999999999</v>
      </c>
      <c r="G1159">
        <v>143.91999999999999</v>
      </c>
      <c r="I1159" t="s">
        <v>6935</v>
      </c>
    </row>
    <row r="1160" spans="1:9">
      <c r="A1160" t="s">
        <v>17244</v>
      </c>
      <c r="B1160" t="s">
        <v>65</v>
      </c>
      <c r="C1160">
        <v>43125</v>
      </c>
      <c r="D1160" t="s">
        <v>10058</v>
      </c>
      <c r="E1160" t="s">
        <v>9</v>
      </c>
      <c r="F1160">
        <v>186.65</v>
      </c>
      <c r="G1160">
        <v>186.65</v>
      </c>
      <c r="I1160" t="s">
        <v>6935</v>
      </c>
    </row>
    <row r="1161" spans="1:9">
      <c r="A1161" t="s">
        <v>17245</v>
      </c>
      <c r="B1161" t="s">
        <v>65</v>
      </c>
      <c r="C1161">
        <v>40623</v>
      </c>
      <c r="D1161" t="s">
        <v>31848</v>
      </c>
      <c r="E1161" t="s">
        <v>9354</v>
      </c>
      <c r="F1161">
        <v>99.91</v>
      </c>
      <c r="G1161">
        <v>99.91</v>
      </c>
      <c r="I1161" t="s">
        <v>6935</v>
      </c>
    </row>
    <row r="1162" spans="1:9">
      <c r="A1162" t="s">
        <v>17246</v>
      </c>
      <c r="B1162" t="s">
        <v>65</v>
      </c>
      <c r="C1162">
        <v>43701</v>
      </c>
      <c r="D1162" t="s">
        <v>10059</v>
      </c>
      <c r="E1162" t="s">
        <v>11</v>
      </c>
      <c r="F1162">
        <v>44.17</v>
      </c>
      <c r="G1162">
        <v>44.17</v>
      </c>
      <c r="I1162" t="s">
        <v>8951</v>
      </c>
    </row>
    <row r="1163" spans="1:9">
      <c r="A1163" t="s">
        <v>17247</v>
      </c>
      <c r="B1163" t="s">
        <v>65</v>
      </c>
      <c r="C1163">
        <v>1345</v>
      </c>
      <c r="D1163" t="s">
        <v>10060</v>
      </c>
      <c r="E1163" t="s">
        <v>9</v>
      </c>
      <c r="F1163">
        <v>77.73</v>
      </c>
      <c r="G1163">
        <v>77.73</v>
      </c>
      <c r="I1163" t="s">
        <v>6935</v>
      </c>
    </row>
    <row r="1164" spans="1:9">
      <c r="A1164" t="s">
        <v>17248</v>
      </c>
      <c r="B1164" t="s">
        <v>65</v>
      </c>
      <c r="C1164">
        <v>1346</v>
      </c>
      <c r="D1164" t="s">
        <v>10061</v>
      </c>
      <c r="E1164" t="s">
        <v>9</v>
      </c>
      <c r="F1164">
        <v>45.21</v>
      </c>
      <c r="G1164">
        <v>45.21</v>
      </c>
      <c r="I1164" t="s">
        <v>6935</v>
      </c>
    </row>
    <row r="1165" spans="1:9">
      <c r="A1165" t="s">
        <v>17249</v>
      </c>
      <c r="B1165" t="s">
        <v>65</v>
      </c>
      <c r="C1165">
        <v>1347</v>
      </c>
      <c r="D1165" t="s">
        <v>10062</v>
      </c>
      <c r="E1165" t="s">
        <v>9</v>
      </c>
      <c r="F1165">
        <v>56.02</v>
      </c>
      <c r="G1165">
        <v>56.02</v>
      </c>
      <c r="I1165" t="s">
        <v>6935</v>
      </c>
    </row>
    <row r="1166" spans="1:9">
      <c r="A1166" t="s">
        <v>17250</v>
      </c>
      <c r="B1166" t="s">
        <v>65</v>
      </c>
      <c r="C1166">
        <v>43678</v>
      </c>
      <c r="D1166" t="s">
        <v>10063</v>
      </c>
      <c r="E1166" t="s">
        <v>9</v>
      </c>
      <c r="F1166">
        <v>64.989999999999995</v>
      </c>
      <c r="G1166">
        <v>64.989999999999995</v>
      </c>
      <c r="I1166" t="s">
        <v>6935</v>
      </c>
    </row>
    <row r="1167" spans="1:9">
      <c r="A1167" t="s">
        <v>17251</v>
      </c>
      <c r="B1167" t="s">
        <v>65</v>
      </c>
      <c r="C1167">
        <v>43680</v>
      </c>
      <c r="D1167" t="s">
        <v>10064</v>
      </c>
      <c r="E1167" t="s">
        <v>9</v>
      </c>
      <c r="F1167">
        <v>93.62</v>
      </c>
      <c r="G1167">
        <v>93.62</v>
      </c>
      <c r="I1167" t="s">
        <v>6935</v>
      </c>
    </row>
    <row r="1168" spans="1:9">
      <c r="A1168" t="s">
        <v>17252</v>
      </c>
      <c r="B1168" t="s">
        <v>65</v>
      </c>
      <c r="C1168">
        <v>43679</v>
      </c>
      <c r="D1168" t="s">
        <v>10065</v>
      </c>
      <c r="E1168" t="s">
        <v>9</v>
      </c>
      <c r="F1168">
        <v>32.85</v>
      </c>
      <c r="G1168">
        <v>32.85</v>
      </c>
      <c r="I1168" t="s">
        <v>6935</v>
      </c>
    </row>
    <row r="1169" spans="1:9">
      <c r="A1169" t="s">
        <v>17253</v>
      </c>
      <c r="B1169" t="s">
        <v>65</v>
      </c>
      <c r="C1169">
        <v>1355</v>
      </c>
      <c r="D1169" t="s">
        <v>10066</v>
      </c>
      <c r="E1169" t="s">
        <v>9</v>
      </c>
      <c r="F1169">
        <v>37.39</v>
      </c>
      <c r="G1169">
        <v>37.39</v>
      </c>
      <c r="I1169" t="s">
        <v>6935</v>
      </c>
    </row>
    <row r="1170" spans="1:9">
      <c r="A1170" t="s">
        <v>17254</v>
      </c>
      <c r="B1170" t="s">
        <v>65</v>
      </c>
      <c r="C1170">
        <v>1358</v>
      </c>
      <c r="D1170" t="s">
        <v>10067</v>
      </c>
      <c r="E1170" t="s">
        <v>9</v>
      </c>
      <c r="F1170">
        <v>45.9</v>
      </c>
      <c r="G1170">
        <v>45.9</v>
      </c>
      <c r="I1170" t="s">
        <v>6935</v>
      </c>
    </row>
    <row r="1171" spans="1:9">
      <c r="A1171" t="s">
        <v>17255</v>
      </c>
      <c r="B1171" t="s">
        <v>65</v>
      </c>
      <c r="C1171">
        <v>43677</v>
      </c>
      <c r="D1171" t="s">
        <v>10068</v>
      </c>
      <c r="E1171" t="s">
        <v>9</v>
      </c>
      <c r="F1171">
        <v>56.95</v>
      </c>
      <c r="G1171">
        <v>56.95</v>
      </c>
      <c r="I1171" t="s">
        <v>6935</v>
      </c>
    </row>
    <row r="1172" spans="1:9">
      <c r="A1172" t="s">
        <v>17256</v>
      </c>
      <c r="B1172" t="s">
        <v>65</v>
      </c>
      <c r="C1172">
        <v>43682</v>
      </c>
      <c r="D1172" t="s">
        <v>10069</v>
      </c>
      <c r="E1172" t="s">
        <v>9</v>
      </c>
      <c r="F1172">
        <v>17.46</v>
      </c>
      <c r="G1172">
        <v>17.46</v>
      </c>
      <c r="I1172" t="s">
        <v>6935</v>
      </c>
    </row>
    <row r="1173" spans="1:9">
      <c r="A1173" t="s">
        <v>17257</v>
      </c>
      <c r="B1173" t="s">
        <v>65</v>
      </c>
      <c r="C1173">
        <v>43681</v>
      </c>
      <c r="D1173" t="s">
        <v>10070</v>
      </c>
      <c r="E1173" t="s">
        <v>9</v>
      </c>
      <c r="F1173">
        <v>28.92</v>
      </c>
      <c r="G1173">
        <v>28.92</v>
      </c>
      <c r="I1173" t="s">
        <v>8951</v>
      </c>
    </row>
    <row r="1174" spans="1:9">
      <c r="A1174" t="s">
        <v>17258</v>
      </c>
      <c r="B1174" t="s">
        <v>65</v>
      </c>
      <c r="C1174">
        <v>45248</v>
      </c>
      <c r="D1174" t="s">
        <v>15706</v>
      </c>
      <c r="E1174" t="s">
        <v>32</v>
      </c>
    </row>
    <row r="1175" spans="1:9">
      <c r="A1175" t="s">
        <v>17259</v>
      </c>
      <c r="B1175" t="s">
        <v>65</v>
      </c>
      <c r="C1175">
        <v>45243</v>
      </c>
      <c r="D1175" t="s">
        <v>15707</v>
      </c>
      <c r="E1175" t="s">
        <v>32</v>
      </c>
    </row>
    <row r="1176" spans="1:9">
      <c r="A1176" t="s">
        <v>17260</v>
      </c>
      <c r="B1176" t="s">
        <v>65</v>
      </c>
      <c r="C1176">
        <v>45252</v>
      </c>
      <c r="D1176" t="s">
        <v>15708</v>
      </c>
      <c r="E1176" t="s">
        <v>32</v>
      </c>
    </row>
    <row r="1177" spans="1:9">
      <c r="A1177" t="s">
        <v>17261</v>
      </c>
      <c r="B1177" t="s">
        <v>65</v>
      </c>
      <c r="C1177">
        <v>45246</v>
      </c>
      <c r="D1177" t="s">
        <v>15709</v>
      </c>
      <c r="E1177" t="s">
        <v>32</v>
      </c>
    </row>
    <row r="1178" spans="1:9">
      <c r="A1178" t="s">
        <v>17262</v>
      </c>
      <c r="B1178" t="s">
        <v>65</v>
      </c>
      <c r="C1178">
        <v>20971</v>
      </c>
      <c r="D1178" t="s">
        <v>10071</v>
      </c>
      <c r="E1178" t="s">
        <v>32</v>
      </c>
      <c r="F1178">
        <v>20.76</v>
      </c>
      <c r="G1178">
        <v>20.76</v>
      </c>
      <c r="I1178" t="s">
        <v>6935</v>
      </c>
    </row>
    <row r="1179" spans="1:9">
      <c r="A1179" t="s">
        <v>17263</v>
      </c>
      <c r="B1179" t="s">
        <v>65</v>
      </c>
      <c r="C1179">
        <v>45247</v>
      </c>
      <c r="D1179" t="s">
        <v>15710</v>
      </c>
      <c r="E1179" t="s">
        <v>32</v>
      </c>
    </row>
    <row r="1180" spans="1:9">
      <c r="A1180" t="s">
        <v>17264</v>
      </c>
      <c r="B1180" t="s">
        <v>65</v>
      </c>
      <c r="C1180">
        <v>39746</v>
      </c>
      <c r="D1180" t="s">
        <v>10072</v>
      </c>
      <c r="E1180" t="s">
        <v>32</v>
      </c>
      <c r="F1180">
        <v>109.55</v>
      </c>
      <c r="G1180">
        <v>109.55</v>
      </c>
      <c r="I1180" t="s">
        <v>6935</v>
      </c>
    </row>
    <row r="1181" spans="1:9">
      <c r="A1181" t="s">
        <v>17265</v>
      </c>
      <c r="B1181" t="s">
        <v>65</v>
      </c>
      <c r="C1181">
        <v>13279</v>
      </c>
      <c r="D1181" t="s">
        <v>10073</v>
      </c>
      <c r="E1181" t="s">
        <v>11</v>
      </c>
      <c r="F1181">
        <v>27.73</v>
      </c>
      <c r="G1181">
        <v>27.73</v>
      </c>
      <c r="I1181" t="s">
        <v>6935</v>
      </c>
    </row>
    <row r="1182" spans="1:9">
      <c r="A1182" t="s">
        <v>17266</v>
      </c>
      <c r="B1182" t="s">
        <v>65</v>
      </c>
      <c r="C1182">
        <v>11977</v>
      </c>
      <c r="D1182" t="s">
        <v>10074</v>
      </c>
      <c r="E1182" t="s">
        <v>32</v>
      </c>
      <c r="F1182">
        <v>14.37</v>
      </c>
      <c r="G1182">
        <v>14.37</v>
      </c>
      <c r="I1182" t="s">
        <v>6935</v>
      </c>
    </row>
    <row r="1183" spans="1:9">
      <c r="A1183" t="s">
        <v>17267</v>
      </c>
      <c r="B1183" t="s">
        <v>65</v>
      </c>
      <c r="C1183">
        <v>11976</v>
      </c>
      <c r="D1183" t="s">
        <v>10075</v>
      </c>
      <c r="E1183" t="s">
        <v>32</v>
      </c>
      <c r="F1183">
        <v>1.61</v>
      </c>
      <c r="G1183">
        <v>1.61</v>
      </c>
      <c r="I1183" t="s">
        <v>6935</v>
      </c>
    </row>
    <row r="1184" spans="1:9">
      <c r="A1184" t="s">
        <v>17268</v>
      </c>
      <c r="B1184" t="s">
        <v>65</v>
      </c>
      <c r="C1184">
        <v>11975</v>
      </c>
      <c r="D1184" t="s">
        <v>10076</v>
      </c>
      <c r="E1184" t="s">
        <v>32</v>
      </c>
      <c r="F1184">
        <v>31.49</v>
      </c>
      <c r="G1184">
        <v>31.49</v>
      </c>
      <c r="I1184" t="s">
        <v>6935</v>
      </c>
    </row>
    <row r="1185" spans="1:9">
      <c r="A1185" t="s">
        <v>17269</v>
      </c>
      <c r="B1185" t="s">
        <v>65</v>
      </c>
      <c r="C1185">
        <v>1368</v>
      </c>
      <c r="D1185" t="s">
        <v>10077</v>
      </c>
      <c r="E1185" t="s">
        <v>32</v>
      </c>
      <c r="F1185">
        <v>90.16</v>
      </c>
      <c r="G1185">
        <v>90.16</v>
      </c>
      <c r="I1185" t="s">
        <v>8951</v>
      </c>
    </row>
    <row r="1186" spans="1:9">
      <c r="A1186" t="s">
        <v>17270</v>
      </c>
      <c r="B1186" t="s">
        <v>65</v>
      </c>
      <c r="C1186">
        <v>1367</v>
      </c>
      <c r="D1186" t="s">
        <v>10078</v>
      </c>
      <c r="E1186" t="s">
        <v>32</v>
      </c>
      <c r="F1186">
        <v>291.64</v>
      </c>
      <c r="G1186">
        <v>291.64</v>
      </c>
      <c r="I1186" t="s">
        <v>6935</v>
      </c>
    </row>
    <row r="1187" spans="1:9">
      <c r="A1187" t="s">
        <v>17271</v>
      </c>
      <c r="B1187" t="s">
        <v>65</v>
      </c>
      <c r="C1187">
        <v>1380</v>
      </c>
      <c r="D1187" t="s">
        <v>10079</v>
      </c>
      <c r="E1187" t="s">
        <v>11</v>
      </c>
      <c r="F1187">
        <v>4.28</v>
      </c>
      <c r="G1187">
        <v>4.28</v>
      </c>
      <c r="I1187" t="s">
        <v>6935</v>
      </c>
    </row>
    <row r="1188" spans="1:9">
      <c r="A1188" t="s">
        <v>17272</v>
      </c>
      <c r="B1188" t="s">
        <v>65</v>
      </c>
      <c r="C1188">
        <v>1375</v>
      </c>
      <c r="D1188" t="s">
        <v>10080</v>
      </c>
      <c r="E1188" t="s">
        <v>11</v>
      </c>
      <c r="F1188">
        <v>19.55</v>
      </c>
      <c r="G1188">
        <v>19.55</v>
      </c>
      <c r="I1188" t="s">
        <v>6935</v>
      </c>
    </row>
    <row r="1189" spans="1:9">
      <c r="A1189" t="s">
        <v>17273</v>
      </c>
      <c r="B1189" t="s">
        <v>65</v>
      </c>
      <c r="C1189">
        <v>1379</v>
      </c>
      <c r="D1189" t="s">
        <v>10081</v>
      </c>
      <c r="E1189" t="s">
        <v>11</v>
      </c>
      <c r="F1189">
        <v>0.64</v>
      </c>
      <c r="G1189">
        <v>0.64</v>
      </c>
      <c r="I1189" t="s">
        <v>8951</v>
      </c>
    </row>
    <row r="1190" spans="1:9">
      <c r="A1190" t="s">
        <v>17274</v>
      </c>
      <c r="B1190" t="s">
        <v>65</v>
      </c>
      <c r="C1190">
        <v>13284</v>
      </c>
      <c r="D1190" t="s">
        <v>10082</v>
      </c>
      <c r="E1190" t="s">
        <v>11</v>
      </c>
      <c r="F1190">
        <v>0.56999999999999995</v>
      </c>
      <c r="G1190">
        <v>0.56999999999999995</v>
      </c>
      <c r="I1190" t="s">
        <v>6935</v>
      </c>
    </row>
    <row r="1191" spans="1:9">
      <c r="A1191" t="s">
        <v>17275</v>
      </c>
      <c r="B1191" t="s">
        <v>65</v>
      </c>
      <c r="C1191">
        <v>44528</v>
      </c>
      <c r="D1191" t="s">
        <v>10083</v>
      </c>
      <c r="E1191" t="s">
        <v>11</v>
      </c>
      <c r="F1191">
        <v>3.41</v>
      </c>
      <c r="G1191">
        <v>3.41</v>
      </c>
      <c r="I1191" t="s">
        <v>6935</v>
      </c>
    </row>
    <row r="1192" spans="1:9">
      <c r="A1192" t="s">
        <v>17276</v>
      </c>
      <c r="B1192" t="s">
        <v>65</v>
      </c>
      <c r="C1192">
        <v>34753</v>
      </c>
      <c r="D1192" t="s">
        <v>10084</v>
      </c>
      <c r="E1192" t="s">
        <v>11</v>
      </c>
      <c r="F1192">
        <v>0.62</v>
      </c>
      <c r="G1192">
        <v>0.62</v>
      </c>
      <c r="I1192" t="s">
        <v>6935</v>
      </c>
    </row>
    <row r="1193" spans="1:9">
      <c r="A1193" t="s">
        <v>17277</v>
      </c>
      <c r="B1193" t="s">
        <v>65</v>
      </c>
      <c r="C1193">
        <v>420</v>
      </c>
      <c r="D1193" t="s">
        <v>10085</v>
      </c>
      <c r="E1193" t="s">
        <v>32</v>
      </c>
      <c r="F1193">
        <v>50.12</v>
      </c>
      <c r="G1193">
        <v>50.12</v>
      </c>
      <c r="I1193" t="s">
        <v>6935</v>
      </c>
    </row>
    <row r="1194" spans="1:9">
      <c r="A1194" t="s">
        <v>17278</v>
      </c>
      <c r="B1194" t="s">
        <v>65</v>
      </c>
      <c r="C1194">
        <v>12327</v>
      </c>
      <c r="D1194" t="s">
        <v>10086</v>
      </c>
      <c r="E1194" t="s">
        <v>32</v>
      </c>
      <c r="F1194">
        <v>59.7</v>
      </c>
      <c r="G1194">
        <v>59.7</v>
      </c>
      <c r="I1194" t="s">
        <v>6935</v>
      </c>
    </row>
    <row r="1195" spans="1:9">
      <c r="A1195" t="s">
        <v>17279</v>
      </c>
      <c r="B1195" t="s">
        <v>65</v>
      </c>
      <c r="C1195">
        <v>36148</v>
      </c>
      <c r="D1195" t="s">
        <v>10087</v>
      </c>
      <c r="E1195" t="s">
        <v>32</v>
      </c>
      <c r="F1195">
        <v>198.36</v>
      </c>
      <c r="G1195">
        <v>198.36</v>
      </c>
      <c r="I1195" t="s">
        <v>6935</v>
      </c>
    </row>
    <row r="1196" spans="1:9">
      <c r="A1196" t="s">
        <v>17280</v>
      </c>
      <c r="B1196" t="s">
        <v>65</v>
      </c>
      <c r="C1196">
        <v>12329</v>
      </c>
      <c r="D1196" t="s">
        <v>10088</v>
      </c>
      <c r="E1196" t="s">
        <v>11</v>
      </c>
      <c r="F1196">
        <v>135.69999999999999</v>
      </c>
      <c r="G1196">
        <v>135.69999999999999</v>
      </c>
      <c r="I1196" t="s">
        <v>6935</v>
      </c>
    </row>
    <row r="1197" spans="1:9">
      <c r="A1197" t="s">
        <v>17281</v>
      </c>
      <c r="B1197" t="s">
        <v>65</v>
      </c>
      <c r="C1197">
        <v>1339</v>
      </c>
      <c r="D1197" t="s">
        <v>10089</v>
      </c>
      <c r="E1197" t="s">
        <v>11</v>
      </c>
      <c r="F1197">
        <v>44.91</v>
      </c>
      <c r="G1197">
        <v>44.91</v>
      </c>
      <c r="I1197" t="s">
        <v>6935</v>
      </c>
    </row>
    <row r="1198" spans="1:9">
      <c r="A1198" t="s">
        <v>17282</v>
      </c>
      <c r="B1198" t="s">
        <v>65</v>
      </c>
      <c r="C1198">
        <v>44396</v>
      </c>
      <c r="D1198" t="s">
        <v>10090</v>
      </c>
      <c r="E1198" t="s">
        <v>11</v>
      </c>
      <c r="F1198">
        <v>53.58</v>
      </c>
      <c r="G1198">
        <v>53.58</v>
      </c>
      <c r="I1198" t="s">
        <v>6935</v>
      </c>
    </row>
    <row r="1199" spans="1:9">
      <c r="A1199" t="s">
        <v>17283</v>
      </c>
      <c r="B1199" t="s">
        <v>65</v>
      </c>
      <c r="C1199">
        <v>44327</v>
      </c>
      <c r="D1199" t="s">
        <v>10091</v>
      </c>
      <c r="E1199" t="s">
        <v>43</v>
      </c>
      <c r="F1199">
        <v>182.23</v>
      </c>
      <c r="G1199">
        <v>182.23</v>
      </c>
      <c r="I1199" t="s">
        <v>6935</v>
      </c>
    </row>
    <row r="1200" spans="1:9">
      <c r="A1200" t="s">
        <v>17284</v>
      </c>
      <c r="B1200" t="s">
        <v>65</v>
      </c>
      <c r="C1200">
        <v>37418</v>
      </c>
      <c r="D1200" t="s">
        <v>10092</v>
      </c>
      <c r="E1200" t="s">
        <v>32</v>
      </c>
    </row>
    <row r="1201" spans="1:5">
      <c r="A1201" t="s">
        <v>17285</v>
      </c>
      <c r="B1201" t="s">
        <v>65</v>
      </c>
      <c r="C1201">
        <v>37419</v>
      </c>
      <c r="D1201" t="s">
        <v>10093</v>
      </c>
      <c r="E1201" t="s">
        <v>32</v>
      </c>
    </row>
    <row r="1202" spans="1:5">
      <c r="A1202" t="s">
        <v>17286</v>
      </c>
      <c r="B1202" t="s">
        <v>65</v>
      </c>
      <c r="C1202">
        <v>1427</v>
      </c>
      <c r="D1202" t="s">
        <v>10094</v>
      </c>
      <c r="E1202" t="s">
        <v>32</v>
      </c>
    </row>
    <row r="1203" spans="1:5">
      <c r="A1203" t="s">
        <v>17287</v>
      </c>
      <c r="B1203" t="s">
        <v>65</v>
      </c>
      <c r="C1203">
        <v>1402</v>
      </c>
      <c r="D1203" t="s">
        <v>10095</v>
      </c>
      <c r="E1203" t="s">
        <v>32</v>
      </c>
    </row>
    <row r="1204" spans="1:5">
      <c r="A1204" t="s">
        <v>17288</v>
      </c>
      <c r="B1204" t="s">
        <v>65</v>
      </c>
      <c r="C1204">
        <v>1420</v>
      </c>
      <c r="D1204" t="s">
        <v>10096</v>
      </c>
      <c r="E1204" t="s">
        <v>32</v>
      </c>
    </row>
    <row r="1205" spans="1:5">
      <c r="A1205" t="s">
        <v>17289</v>
      </c>
      <c r="B1205" t="s">
        <v>65</v>
      </c>
      <c r="C1205">
        <v>1419</v>
      </c>
      <c r="D1205" t="s">
        <v>10097</v>
      </c>
      <c r="E1205" t="s">
        <v>32</v>
      </c>
    </row>
    <row r="1206" spans="1:5">
      <c r="A1206" t="s">
        <v>17290</v>
      </c>
      <c r="B1206" t="s">
        <v>65</v>
      </c>
      <c r="C1206">
        <v>1414</v>
      </c>
      <c r="D1206" t="s">
        <v>10098</v>
      </c>
      <c r="E1206" t="s">
        <v>32</v>
      </c>
    </row>
    <row r="1207" spans="1:5">
      <c r="A1207" t="s">
        <v>17291</v>
      </c>
      <c r="B1207" t="s">
        <v>65</v>
      </c>
      <c r="C1207">
        <v>1413</v>
      </c>
      <c r="D1207" t="s">
        <v>10099</v>
      </c>
      <c r="E1207" t="s">
        <v>32</v>
      </c>
    </row>
    <row r="1208" spans="1:5">
      <c r="A1208" t="s">
        <v>17292</v>
      </c>
      <c r="B1208" t="s">
        <v>65</v>
      </c>
      <c r="C1208">
        <v>1412</v>
      </c>
      <c r="D1208" t="s">
        <v>10100</v>
      </c>
      <c r="E1208" t="s">
        <v>32</v>
      </c>
    </row>
    <row r="1209" spans="1:5">
      <c r="A1209" t="s">
        <v>17293</v>
      </c>
      <c r="B1209" t="s">
        <v>65</v>
      </c>
      <c r="C1209">
        <v>1406</v>
      </c>
      <c r="D1209" t="s">
        <v>10101</v>
      </c>
      <c r="E1209" t="s">
        <v>32</v>
      </c>
    </row>
    <row r="1210" spans="1:5">
      <c r="A1210" t="s">
        <v>17294</v>
      </c>
      <c r="B1210" t="s">
        <v>65</v>
      </c>
      <c r="C1210">
        <v>45237</v>
      </c>
      <c r="D1210" t="s">
        <v>15711</v>
      </c>
      <c r="E1210" t="s">
        <v>32</v>
      </c>
    </row>
    <row r="1211" spans="1:5">
      <c r="A1211" t="s">
        <v>17295</v>
      </c>
      <c r="B1211" t="s">
        <v>65</v>
      </c>
      <c r="C1211">
        <v>11281</v>
      </c>
      <c r="D1211" t="s">
        <v>10102</v>
      </c>
      <c r="E1211" t="s">
        <v>32</v>
      </c>
    </row>
    <row r="1212" spans="1:5">
      <c r="A1212" t="s">
        <v>17296</v>
      </c>
      <c r="B1212" t="s">
        <v>65</v>
      </c>
      <c r="C1212">
        <v>1442</v>
      </c>
      <c r="D1212" t="s">
        <v>10103</v>
      </c>
      <c r="E1212" t="s">
        <v>32</v>
      </c>
    </row>
    <row r="1213" spans="1:5">
      <c r="A1213" t="s">
        <v>17297</v>
      </c>
      <c r="B1213" t="s">
        <v>65</v>
      </c>
      <c r="C1213">
        <v>13457</v>
      </c>
      <c r="D1213" t="s">
        <v>10104</v>
      </c>
      <c r="E1213" t="s">
        <v>32</v>
      </c>
    </row>
    <row r="1214" spans="1:5">
      <c r="A1214" t="s">
        <v>17298</v>
      </c>
      <c r="B1214" t="s">
        <v>65</v>
      </c>
      <c r="C1214">
        <v>40699</v>
      </c>
      <c r="D1214" t="s">
        <v>10105</v>
      </c>
      <c r="E1214" t="s">
        <v>32</v>
      </c>
    </row>
    <row r="1215" spans="1:5">
      <c r="A1215" t="s">
        <v>17299</v>
      </c>
      <c r="B1215" t="s">
        <v>65</v>
      </c>
      <c r="C1215">
        <v>40701</v>
      </c>
      <c r="D1215" t="s">
        <v>10106</v>
      </c>
      <c r="E1215" t="s">
        <v>32</v>
      </c>
    </row>
    <row r="1216" spans="1:5">
      <c r="A1216" t="s">
        <v>17300</v>
      </c>
      <c r="B1216" t="s">
        <v>65</v>
      </c>
      <c r="C1216">
        <v>40700</v>
      </c>
      <c r="D1216" t="s">
        <v>10107</v>
      </c>
      <c r="E1216" t="s">
        <v>32</v>
      </c>
    </row>
    <row r="1217" spans="1:9">
      <c r="A1217" t="s">
        <v>17301</v>
      </c>
      <c r="B1217" t="s">
        <v>65</v>
      </c>
      <c r="C1217">
        <v>13458</v>
      </c>
      <c r="D1217" t="s">
        <v>10108</v>
      </c>
      <c r="E1217" t="s">
        <v>32</v>
      </c>
    </row>
    <row r="1218" spans="1:9">
      <c r="A1218" t="s">
        <v>17302</v>
      </c>
      <c r="B1218" t="s">
        <v>65</v>
      </c>
      <c r="C1218">
        <v>11134</v>
      </c>
      <c r="D1218" t="s">
        <v>10109</v>
      </c>
      <c r="E1218" t="s">
        <v>9</v>
      </c>
      <c r="F1218">
        <v>64.41</v>
      </c>
      <c r="G1218">
        <v>64.41</v>
      </c>
      <c r="I1218" t="s">
        <v>6935</v>
      </c>
    </row>
    <row r="1219" spans="1:9">
      <c r="A1219" t="s">
        <v>17303</v>
      </c>
      <c r="B1219" t="s">
        <v>65</v>
      </c>
      <c r="C1219">
        <v>11135</v>
      </c>
      <c r="D1219" t="s">
        <v>10110</v>
      </c>
      <c r="E1219" t="s">
        <v>9</v>
      </c>
      <c r="F1219">
        <v>69.540000000000006</v>
      </c>
      <c r="G1219">
        <v>69.540000000000006</v>
      </c>
      <c r="I1219" t="s">
        <v>6935</v>
      </c>
    </row>
    <row r="1220" spans="1:9">
      <c r="A1220" t="s">
        <v>17304</v>
      </c>
      <c r="B1220" t="s">
        <v>65</v>
      </c>
      <c r="C1220">
        <v>11136</v>
      </c>
      <c r="D1220" t="s">
        <v>10111</v>
      </c>
      <c r="E1220" t="s">
        <v>9</v>
      </c>
      <c r="F1220">
        <v>79.63</v>
      </c>
      <c r="G1220">
        <v>79.63</v>
      </c>
      <c r="I1220" t="s">
        <v>6935</v>
      </c>
    </row>
    <row r="1221" spans="1:9">
      <c r="A1221" t="s">
        <v>17305</v>
      </c>
      <c r="B1221" t="s">
        <v>65</v>
      </c>
      <c r="C1221">
        <v>34743</v>
      </c>
      <c r="D1221" t="s">
        <v>10112</v>
      </c>
      <c r="E1221" t="s">
        <v>9</v>
      </c>
      <c r="F1221">
        <v>96.08</v>
      </c>
      <c r="G1221">
        <v>96.08</v>
      </c>
      <c r="I1221" t="s">
        <v>6935</v>
      </c>
    </row>
    <row r="1222" spans="1:9">
      <c r="A1222" t="s">
        <v>17306</v>
      </c>
      <c r="B1222" t="s">
        <v>65</v>
      </c>
      <c r="C1222">
        <v>11137</v>
      </c>
      <c r="D1222" t="s">
        <v>10113</v>
      </c>
      <c r="E1222" t="s">
        <v>9</v>
      </c>
      <c r="F1222">
        <v>109.13</v>
      </c>
      <c r="G1222">
        <v>109.13</v>
      </c>
      <c r="I1222" t="s">
        <v>6935</v>
      </c>
    </row>
    <row r="1223" spans="1:9">
      <c r="A1223" t="s">
        <v>17307</v>
      </c>
      <c r="B1223" t="s">
        <v>65</v>
      </c>
      <c r="C1223">
        <v>34745</v>
      </c>
      <c r="D1223" t="s">
        <v>10114</v>
      </c>
      <c r="E1223" t="s">
        <v>9</v>
      </c>
      <c r="F1223">
        <v>129.77000000000001</v>
      </c>
      <c r="G1223">
        <v>129.77000000000001</v>
      </c>
      <c r="I1223" t="s">
        <v>6935</v>
      </c>
    </row>
    <row r="1224" spans="1:9">
      <c r="A1224" t="s">
        <v>17308</v>
      </c>
      <c r="B1224" t="s">
        <v>65</v>
      </c>
      <c r="C1224">
        <v>34746</v>
      </c>
      <c r="D1224" t="s">
        <v>10115</v>
      </c>
      <c r="E1224" t="s">
        <v>9</v>
      </c>
      <c r="F1224">
        <v>35.39</v>
      </c>
      <c r="G1224">
        <v>35.39</v>
      </c>
      <c r="I1224" t="s">
        <v>6935</v>
      </c>
    </row>
    <row r="1225" spans="1:9">
      <c r="A1225" t="s">
        <v>17309</v>
      </c>
      <c r="B1225" t="s">
        <v>65</v>
      </c>
      <c r="C1225">
        <v>1360</v>
      </c>
      <c r="D1225" t="s">
        <v>10116</v>
      </c>
      <c r="E1225" t="s">
        <v>9</v>
      </c>
      <c r="F1225">
        <v>41.29</v>
      </c>
      <c r="G1225">
        <v>41.29</v>
      </c>
      <c r="I1225" t="s">
        <v>6935</v>
      </c>
    </row>
    <row r="1226" spans="1:9">
      <c r="A1226" t="s">
        <v>17310</v>
      </c>
      <c r="B1226" t="s">
        <v>65</v>
      </c>
      <c r="C1226">
        <v>36524</v>
      </c>
      <c r="D1226" t="s">
        <v>10117</v>
      </c>
      <c r="E1226" t="s">
        <v>32</v>
      </c>
    </row>
    <row r="1227" spans="1:9">
      <c r="A1227" t="s">
        <v>17311</v>
      </c>
      <c r="B1227" t="s">
        <v>65</v>
      </c>
      <c r="C1227">
        <v>36526</v>
      </c>
      <c r="D1227" t="s">
        <v>10118</v>
      </c>
      <c r="E1227" t="s">
        <v>32</v>
      </c>
    </row>
    <row r="1228" spans="1:9">
      <c r="A1228" t="s">
        <v>17312</v>
      </c>
      <c r="B1228" t="s">
        <v>65</v>
      </c>
      <c r="C1228">
        <v>36523</v>
      </c>
      <c r="D1228" t="s">
        <v>10119</v>
      </c>
      <c r="E1228" t="s">
        <v>32</v>
      </c>
    </row>
    <row r="1229" spans="1:9">
      <c r="A1229" t="s">
        <v>17313</v>
      </c>
      <c r="B1229" t="s">
        <v>65</v>
      </c>
      <c r="C1229">
        <v>36527</v>
      </c>
      <c r="D1229" t="s">
        <v>10120</v>
      </c>
      <c r="E1229" t="s">
        <v>32</v>
      </c>
    </row>
    <row r="1230" spans="1:9">
      <c r="A1230" t="s">
        <v>17314</v>
      </c>
      <c r="B1230" t="s">
        <v>65</v>
      </c>
      <c r="C1230">
        <v>38642</v>
      </c>
      <c r="D1230" t="s">
        <v>10121</v>
      </c>
      <c r="E1230" t="s">
        <v>32</v>
      </c>
    </row>
    <row r="1231" spans="1:9">
      <c r="A1231" t="s">
        <v>17315</v>
      </c>
      <c r="B1231" t="s">
        <v>65</v>
      </c>
      <c r="C1231">
        <v>36522</v>
      </c>
      <c r="D1231" t="s">
        <v>10122</v>
      </c>
      <c r="E1231" t="s">
        <v>32</v>
      </c>
    </row>
    <row r="1232" spans="1:9">
      <c r="A1232" t="s">
        <v>17316</v>
      </c>
      <c r="B1232" t="s">
        <v>65</v>
      </c>
      <c r="C1232">
        <v>36525</v>
      </c>
      <c r="D1232" t="s">
        <v>10123</v>
      </c>
      <c r="E1232" t="s">
        <v>32</v>
      </c>
    </row>
    <row r="1233" spans="1:9">
      <c r="A1233" t="s">
        <v>17317</v>
      </c>
      <c r="B1233" t="s">
        <v>65</v>
      </c>
      <c r="C1233">
        <v>13803</v>
      </c>
      <c r="D1233" t="s">
        <v>10124</v>
      </c>
      <c r="E1233" t="s">
        <v>32</v>
      </c>
    </row>
    <row r="1234" spans="1:9">
      <c r="A1234" t="s">
        <v>17318</v>
      </c>
      <c r="B1234" t="s">
        <v>65</v>
      </c>
      <c r="C1234">
        <v>34348</v>
      </c>
      <c r="D1234" t="s">
        <v>10125</v>
      </c>
      <c r="E1234" t="s">
        <v>12</v>
      </c>
      <c r="F1234">
        <v>23.04</v>
      </c>
      <c r="G1234">
        <v>23.04</v>
      </c>
      <c r="I1234" t="s">
        <v>6935</v>
      </c>
    </row>
    <row r="1235" spans="1:9">
      <c r="A1235" t="s">
        <v>17319</v>
      </c>
      <c r="B1235" t="s">
        <v>65</v>
      </c>
      <c r="C1235">
        <v>34347</v>
      </c>
      <c r="D1235" t="s">
        <v>10126</v>
      </c>
      <c r="E1235" t="s">
        <v>12</v>
      </c>
      <c r="F1235">
        <v>16.47</v>
      </c>
      <c r="G1235">
        <v>16.47</v>
      </c>
      <c r="I1235" t="s">
        <v>6935</v>
      </c>
    </row>
    <row r="1236" spans="1:9">
      <c r="A1236" t="s">
        <v>17320</v>
      </c>
      <c r="B1236" t="s">
        <v>65</v>
      </c>
      <c r="C1236">
        <v>11146</v>
      </c>
      <c r="D1236" t="s">
        <v>10127</v>
      </c>
      <c r="E1236" t="s">
        <v>10</v>
      </c>
      <c r="F1236">
        <v>551.37</v>
      </c>
      <c r="G1236">
        <v>551.37</v>
      </c>
      <c r="I1236" t="s">
        <v>6935</v>
      </c>
    </row>
    <row r="1237" spans="1:9">
      <c r="A1237" t="s">
        <v>17321</v>
      </c>
      <c r="B1237" t="s">
        <v>65</v>
      </c>
      <c r="C1237">
        <v>11147</v>
      </c>
      <c r="D1237" t="s">
        <v>10128</v>
      </c>
      <c r="E1237" t="s">
        <v>10</v>
      </c>
      <c r="F1237">
        <v>572.95000000000005</v>
      </c>
      <c r="G1237">
        <v>572.95000000000005</v>
      </c>
      <c r="I1237" t="s">
        <v>6935</v>
      </c>
    </row>
    <row r="1238" spans="1:9">
      <c r="A1238" t="s">
        <v>17322</v>
      </c>
      <c r="B1238" t="s">
        <v>65</v>
      </c>
      <c r="C1238">
        <v>34872</v>
      </c>
      <c r="D1238" t="s">
        <v>10129</v>
      </c>
      <c r="E1238" t="s">
        <v>10</v>
      </c>
      <c r="F1238">
        <v>579.38</v>
      </c>
      <c r="G1238">
        <v>579.38</v>
      </c>
      <c r="I1238" t="s">
        <v>6935</v>
      </c>
    </row>
    <row r="1239" spans="1:9">
      <c r="A1239" t="s">
        <v>17323</v>
      </c>
      <c r="B1239" t="s">
        <v>65</v>
      </c>
      <c r="C1239">
        <v>34491</v>
      </c>
      <c r="D1239" t="s">
        <v>10130</v>
      </c>
      <c r="E1239" t="s">
        <v>10</v>
      </c>
      <c r="F1239">
        <v>596.16999999999996</v>
      </c>
      <c r="G1239">
        <v>596.16999999999996</v>
      </c>
      <c r="I1239" t="s">
        <v>6935</v>
      </c>
    </row>
    <row r="1240" spans="1:9">
      <c r="A1240" t="s">
        <v>17324</v>
      </c>
      <c r="B1240" t="s">
        <v>65</v>
      </c>
      <c r="C1240">
        <v>34770</v>
      </c>
      <c r="D1240" t="s">
        <v>10131</v>
      </c>
      <c r="E1240" t="s">
        <v>6502</v>
      </c>
      <c r="F1240">
        <v>637.57000000000005</v>
      </c>
      <c r="G1240">
        <v>637.57000000000005</v>
      </c>
      <c r="I1240" t="s">
        <v>6935</v>
      </c>
    </row>
    <row r="1241" spans="1:9">
      <c r="A1241" t="s">
        <v>17325</v>
      </c>
      <c r="B1241" t="s">
        <v>65</v>
      </c>
      <c r="C1241">
        <v>1518</v>
      </c>
      <c r="D1241" t="s">
        <v>10132</v>
      </c>
      <c r="E1241" t="s">
        <v>6502</v>
      </c>
      <c r="F1241">
        <v>650</v>
      </c>
      <c r="G1241">
        <v>650</v>
      </c>
      <c r="I1241" t="s">
        <v>8951</v>
      </c>
    </row>
    <row r="1242" spans="1:9">
      <c r="A1242" t="s">
        <v>17326</v>
      </c>
      <c r="B1242" t="s">
        <v>65</v>
      </c>
      <c r="C1242">
        <v>41965</v>
      </c>
      <c r="D1242" t="s">
        <v>10133</v>
      </c>
      <c r="E1242" t="s">
        <v>6502</v>
      </c>
      <c r="F1242">
        <v>569.94000000000005</v>
      </c>
      <c r="G1242">
        <v>569.94000000000005</v>
      </c>
      <c r="I1242" t="s">
        <v>6935</v>
      </c>
    </row>
    <row r="1243" spans="1:9">
      <c r="A1243" t="s">
        <v>17327</v>
      </c>
      <c r="B1243" t="s">
        <v>65</v>
      </c>
      <c r="C1243">
        <v>1524</v>
      </c>
      <c r="D1243" t="s">
        <v>10134</v>
      </c>
      <c r="E1243" t="s">
        <v>10</v>
      </c>
      <c r="F1243">
        <v>529</v>
      </c>
      <c r="G1243">
        <v>529</v>
      </c>
      <c r="I1243" t="s">
        <v>6935</v>
      </c>
    </row>
    <row r="1244" spans="1:9">
      <c r="A1244" t="s">
        <v>17328</v>
      </c>
      <c r="B1244" t="s">
        <v>65</v>
      </c>
      <c r="C1244">
        <v>34492</v>
      </c>
      <c r="D1244" t="s">
        <v>10135</v>
      </c>
      <c r="E1244" t="s">
        <v>10</v>
      </c>
      <c r="F1244">
        <v>490</v>
      </c>
      <c r="G1244">
        <v>490</v>
      </c>
      <c r="I1244" t="s">
        <v>8951</v>
      </c>
    </row>
    <row r="1245" spans="1:9">
      <c r="A1245" t="s">
        <v>17329</v>
      </c>
      <c r="B1245" t="s">
        <v>65</v>
      </c>
      <c r="C1245">
        <v>38404</v>
      </c>
      <c r="D1245" t="s">
        <v>10136</v>
      </c>
      <c r="E1245" t="s">
        <v>10</v>
      </c>
      <c r="F1245">
        <v>507.54</v>
      </c>
      <c r="G1245">
        <v>507.54</v>
      </c>
      <c r="I1245" t="s">
        <v>6935</v>
      </c>
    </row>
    <row r="1246" spans="1:9">
      <c r="A1246" t="s">
        <v>17330</v>
      </c>
      <c r="B1246" t="s">
        <v>65</v>
      </c>
      <c r="C1246">
        <v>39849</v>
      </c>
      <c r="D1246" t="s">
        <v>10137</v>
      </c>
      <c r="E1246" t="s">
        <v>10</v>
      </c>
      <c r="F1246">
        <v>581.64</v>
      </c>
      <c r="G1246">
        <v>581.64</v>
      </c>
      <c r="I1246" t="s">
        <v>6935</v>
      </c>
    </row>
    <row r="1247" spans="1:9">
      <c r="A1247" t="s">
        <v>17331</v>
      </c>
      <c r="B1247" t="s">
        <v>65</v>
      </c>
      <c r="C1247">
        <v>38464</v>
      </c>
      <c r="D1247" t="s">
        <v>10138</v>
      </c>
      <c r="E1247" t="s">
        <v>10</v>
      </c>
      <c r="F1247">
        <v>590.09</v>
      </c>
      <c r="G1247">
        <v>590.09</v>
      </c>
      <c r="I1247" t="s">
        <v>6935</v>
      </c>
    </row>
    <row r="1248" spans="1:9">
      <c r="A1248" t="s">
        <v>17332</v>
      </c>
      <c r="B1248" t="s">
        <v>65</v>
      </c>
      <c r="C1248">
        <v>1527</v>
      </c>
      <c r="D1248" t="s">
        <v>10139</v>
      </c>
      <c r="E1248" t="s">
        <v>10</v>
      </c>
      <c r="F1248">
        <v>545.79</v>
      </c>
      <c r="G1248">
        <v>545.79</v>
      </c>
      <c r="I1248" t="s">
        <v>6935</v>
      </c>
    </row>
    <row r="1249" spans="1:9">
      <c r="A1249" t="s">
        <v>17333</v>
      </c>
      <c r="B1249" t="s">
        <v>65</v>
      </c>
      <c r="C1249">
        <v>34493</v>
      </c>
      <c r="D1249" t="s">
        <v>10140</v>
      </c>
      <c r="E1249" t="s">
        <v>10</v>
      </c>
      <c r="F1249">
        <v>503.81</v>
      </c>
      <c r="G1249">
        <v>503.81</v>
      </c>
      <c r="I1249" t="s">
        <v>6935</v>
      </c>
    </row>
    <row r="1250" spans="1:9">
      <c r="A1250" t="s">
        <v>17334</v>
      </c>
      <c r="B1250" t="s">
        <v>65</v>
      </c>
      <c r="C1250">
        <v>38405</v>
      </c>
      <c r="D1250" t="s">
        <v>10141</v>
      </c>
      <c r="E1250" t="s">
        <v>10</v>
      </c>
      <c r="F1250">
        <v>523.20000000000005</v>
      </c>
      <c r="G1250">
        <v>523.20000000000005</v>
      </c>
      <c r="I1250" t="s">
        <v>6935</v>
      </c>
    </row>
    <row r="1251" spans="1:9">
      <c r="A1251" t="s">
        <v>17335</v>
      </c>
      <c r="B1251" t="s">
        <v>65</v>
      </c>
      <c r="C1251">
        <v>38408</v>
      </c>
      <c r="D1251" t="s">
        <v>10142</v>
      </c>
      <c r="E1251" t="s">
        <v>10</v>
      </c>
      <c r="F1251">
        <v>579.13</v>
      </c>
      <c r="G1251">
        <v>579.13</v>
      </c>
      <c r="I1251" t="s">
        <v>6935</v>
      </c>
    </row>
    <row r="1252" spans="1:9">
      <c r="A1252" t="s">
        <v>17336</v>
      </c>
      <c r="B1252" t="s">
        <v>65</v>
      </c>
      <c r="C1252">
        <v>1525</v>
      </c>
      <c r="D1252" t="s">
        <v>10143</v>
      </c>
      <c r="E1252" t="s">
        <v>10</v>
      </c>
      <c r="F1252">
        <v>562.58000000000004</v>
      </c>
      <c r="G1252">
        <v>562.58000000000004</v>
      </c>
      <c r="I1252" t="s">
        <v>6935</v>
      </c>
    </row>
    <row r="1253" spans="1:9">
      <c r="A1253" t="s">
        <v>17337</v>
      </c>
      <c r="B1253" t="s">
        <v>65</v>
      </c>
      <c r="C1253">
        <v>34494</v>
      </c>
      <c r="D1253" t="s">
        <v>10144</v>
      </c>
      <c r="E1253" t="s">
        <v>10</v>
      </c>
      <c r="F1253">
        <v>520.6</v>
      </c>
      <c r="G1253">
        <v>520.6</v>
      </c>
      <c r="I1253" t="s">
        <v>6935</v>
      </c>
    </row>
    <row r="1254" spans="1:9">
      <c r="A1254" t="s">
        <v>17338</v>
      </c>
      <c r="B1254" t="s">
        <v>65</v>
      </c>
      <c r="C1254">
        <v>38406</v>
      </c>
      <c r="D1254" t="s">
        <v>10145</v>
      </c>
      <c r="E1254" t="s">
        <v>10</v>
      </c>
      <c r="F1254">
        <v>552.46</v>
      </c>
      <c r="G1254">
        <v>552.46</v>
      </c>
      <c r="I1254" t="s">
        <v>6935</v>
      </c>
    </row>
    <row r="1255" spans="1:9">
      <c r="A1255" t="s">
        <v>17339</v>
      </c>
      <c r="B1255" t="s">
        <v>65</v>
      </c>
      <c r="C1255">
        <v>38409</v>
      </c>
      <c r="D1255" t="s">
        <v>10146</v>
      </c>
      <c r="E1255" t="s">
        <v>10</v>
      </c>
      <c r="F1255">
        <v>583.07000000000005</v>
      </c>
      <c r="G1255">
        <v>583.07000000000005</v>
      </c>
      <c r="I1255" t="s">
        <v>6935</v>
      </c>
    </row>
    <row r="1256" spans="1:9">
      <c r="A1256" t="s">
        <v>17340</v>
      </c>
      <c r="B1256" t="s">
        <v>65</v>
      </c>
      <c r="C1256">
        <v>43360</v>
      </c>
      <c r="D1256" t="s">
        <v>10147</v>
      </c>
      <c r="E1256" t="s">
        <v>10</v>
      </c>
      <c r="F1256">
        <v>607.98</v>
      </c>
      <c r="G1256">
        <v>607.98</v>
      </c>
      <c r="I1256" t="s">
        <v>6935</v>
      </c>
    </row>
    <row r="1257" spans="1:9">
      <c r="A1257" t="s">
        <v>17341</v>
      </c>
      <c r="B1257" t="s">
        <v>65</v>
      </c>
      <c r="C1257">
        <v>11145</v>
      </c>
      <c r="D1257" t="s">
        <v>10148</v>
      </c>
      <c r="E1257" t="s">
        <v>10</v>
      </c>
      <c r="F1257">
        <v>579.38</v>
      </c>
      <c r="G1257">
        <v>579.38</v>
      </c>
      <c r="I1257" t="s">
        <v>6935</v>
      </c>
    </row>
    <row r="1258" spans="1:9">
      <c r="A1258" t="s">
        <v>17342</v>
      </c>
      <c r="B1258" t="s">
        <v>65</v>
      </c>
      <c r="C1258">
        <v>34495</v>
      </c>
      <c r="D1258" t="s">
        <v>10149</v>
      </c>
      <c r="E1258" t="s">
        <v>10</v>
      </c>
      <c r="F1258">
        <v>537.39</v>
      </c>
      <c r="G1258">
        <v>537.39</v>
      </c>
      <c r="I1258" t="s">
        <v>6935</v>
      </c>
    </row>
    <row r="1259" spans="1:9">
      <c r="A1259" t="s">
        <v>17343</v>
      </c>
      <c r="B1259" t="s">
        <v>65</v>
      </c>
      <c r="C1259">
        <v>34479</v>
      </c>
      <c r="D1259" t="s">
        <v>10150</v>
      </c>
      <c r="E1259" t="s">
        <v>10</v>
      </c>
      <c r="F1259">
        <v>596.16999999999996</v>
      </c>
      <c r="G1259">
        <v>596.16999999999996</v>
      </c>
      <c r="I1259" t="s">
        <v>6935</v>
      </c>
    </row>
    <row r="1260" spans="1:9">
      <c r="A1260" t="s">
        <v>17344</v>
      </c>
      <c r="B1260" t="s">
        <v>65</v>
      </c>
      <c r="C1260">
        <v>34496</v>
      </c>
      <c r="D1260" t="s">
        <v>10151</v>
      </c>
      <c r="E1260" t="s">
        <v>10</v>
      </c>
      <c r="F1260">
        <v>560.6</v>
      </c>
      <c r="G1260">
        <v>560.6</v>
      </c>
      <c r="I1260" t="s">
        <v>6935</v>
      </c>
    </row>
    <row r="1261" spans="1:9">
      <c r="A1261" t="s">
        <v>17345</v>
      </c>
      <c r="B1261" t="s">
        <v>65</v>
      </c>
      <c r="C1261">
        <v>34481</v>
      </c>
      <c r="D1261" t="s">
        <v>10152</v>
      </c>
      <c r="E1261" t="s">
        <v>10</v>
      </c>
      <c r="F1261">
        <v>622.92999999999995</v>
      </c>
      <c r="G1261">
        <v>622.92999999999995</v>
      </c>
      <c r="I1261" t="s">
        <v>6935</v>
      </c>
    </row>
    <row r="1262" spans="1:9">
      <c r="A1262" t="s">
        <v>17346</v>
      </c>
      <c r="B1262" t="s">
        <v>65</v>
      </c>
      <c r="C1262">
        <v>34483</v>
      </c>
      <c r="D1262" t="s">
        <v>10153</v>
      </c>
      <c r="E1262" t="s">
        <v>10</v>
      </c>
      <c r="F1262">
        <v>665.56</v>
      </c>
      <c r="G1262">
        <v>665.56</v>
      </c>
      <c r="I1262" t="s">
        <v>6935</v>
      </c>
    </row>
    <row r="1263" spans="1:9">
      <c r="A1263" t="s">
        <v>17347</v>
      </c>
      <c r="B1263" t="s">
        <v>65</v>
      </c>
      <c r="C1263">
        <v>34485</v>
      </c>
      <c r="D1263" t="s">
        <v>10154</v>
      </c>
      <c r="E1263" t="s">
        <v>10</v>
      </c>
      <c r="F1263">
        <v>711.74</v>
      </c>
      <c r="G1263">
        <v>711.74</v>
      </c>
      <c r="I1263" t="s">
        <v>6935</v>
      </c>
    </row>
    <row r="1264" spans="1:9">
      <c r="A1264" t="s">
        <v>17348</v>
      </c>
      <c r="B1264" t="s">
        <v>65</v>
      </c>
      <c r="C1264">
        <v>14041</v>
      </c>
      <c r="D1264" t="s">
        <v>10155</v>
      </c>
      <c r="E1264" t="s">
        <v>10</v>
      </c>
      <c r="F1264">
        <v>462.66</v>
      </c>
      <c r="G1264">
        <v>462.66</v>
      </c>
      <c r="I1264" t="s">
        <v>6935</v>
      </c>
    </row>
    <row r="1265" spans="1:9">
      <c r="A1265" t="s">
        <v>17349</v>
      </c>
      <c r="B1265" t="s">
        <v>65</v>
      </c>
      <c r="C1265">
        <v>1523</v>
      </c>
      <c r="D1265" t="s">
        <v>10156</v>
      </c>
      <c r="E1265" t="s">
        <v>10</v>
      </c>
      <c r="F1265">
        <v>470.22</v>
      </c>
      <c r="G1265">
        <v>470.22</v>
      </c>
      <c r="I1265" t="s">
        <v>6935</v>
      </c>
    </row>
    <row r="1266" spans="1:9">
      <c r="A1266" t="s">
        <v>17350</v>
      </c>
      <c r="B1266" t="s">
        <v>65</v>
      </c>
      <c r="C1266">
        <v>14054</v>
      </c>
      <c r="D1266" t="s">
        <v>10157</v>
      </c>
      <c r="E1266" t="s">
        <v>32</v>
      </c>
      <c r="F1266">
        <v>16.559999999999999</v>
      </c>
      <c r="G1266">
        <v>16.559999999999999</v>
      </c>
      <c r="I1266" t="s">
        <v>6935</v>
      </c>
    </row>
    <row r="1267" spans="1:9">
      <c r="A1267" t="s">
        <v>17351</v>
      </c>
      <c r="B1267" t="s">
        <v>65</v>
      </c>
      <c r="C1267">
        <v>14052</v>
      </c>
      <c r="D1267" t="s">
        <v>10158</v>
      </c>
      <c r="E1267" t="s">
        <v>32</v>
      </c>
      <c r="F1267">
        <v>12.74</v>
      </c>
      <c r="G1267">
        <v>12.74</v>
      </c>
      <c r="I1267" t="s">
        <v>6935</v>
      </c>
    </row>
    <row r="1268" spans="1:9">
      <c r="A1268" t="s">
        <v>17352</v>
      </c>
      <c r="B1268" t="s">
        <v>65</v>
      </c>
      <c r="C1268">
        <v>14053</v>
      </c>
      <c r="D1268" t="s">
        <v>10159</v>
      </c>
      <c r="E1268" t="s">
        <v>32</v>
      </c>
      <c r="F1268">
        <v>12.93</v>
      </c>
      <c r="G1268">
        <v>12.93</v>
      </c>
      <c r="I1268" t="s">
        <v>6935</v>
      </c>
    </row>
    <row r="1269" spans="1:9">
      <c r="A1269" t="s">
        <v>17353</v>
      </c>
      <c r="B1269" t="s">
        <v>65</v>
      </c>
      <c r="C1269">
        <v>2560</v>
      </c>
      <c r="D1269" t="s">
        <v>10160</v>
      </c>
      <c r="E1269" t="s">
        <v>32</v>
      </c>
      <c r="F1269">
        <v>17.14</v>
      </c>
      <c r="G1269">
        <v>17.14</v>
      </c>
      <c r="I1269" t="s">
        <v>6935</v>
      </c>
    </row>
    <row r="1270" spans="1:9">
      <c r="A1270" t="s">
        <v>17354</v>
      </c>
      <c r="B1270" t="s">
        <v>65</v>
      </c>
      <c r="C1270">
        <v>2558</v>
      </c>
      <c r="D1270" t="s">
        <v>10161</v>
      </c>
      <c r="E1270" t="s">
        <v>32</v>
      </c>
      <c r="F1270">
        <v>9.74</v>
      </c>
      <c r="G1270">
        <v>9.74</v>
      </c>
      <c r="I1270" t="s">
        <v>6935</v>
      </c>
    </row>
    <row r="1271" spans="1:9">
      <c r="A1271" t="s">
        <v>17355</v>
      </c>
      <c r="B1271" t="s">
        <v>65</v>
      </c>
      <c r="C1271">
        <v>2559</v>
      </c>
      <c r="D1271" t="s">
        <v>10162</v>
      </c>
      <c r="E1271" t="s">
        <v>32</v>
      </c>
      <c r="F1271">
        <v>13.71</v>
      </c>
      <c r="G1271">
        <v>13.71</v>
      </c>
      <c r="I1271" t="s">
        <v>8951</v>
      </c>
    </row>
    <row r="1272" spans="1:9">
      <c r="A1272" t="s">
        <v>17356</v>
      </c>
      <c r="B1272" t="s">
        <v>65</v>
      </c>
      <c r="C1272">
        <v>2592</v>
      </c>
      <c r="D1272" t="s">
        <v>10163</v>
      </c>
      <c r="E1272" t="s">
        <v>32</v>
      </c>
      <c r="F1272">
        <v>227.28</v>
      </c>
      <c r="G1272">
        <v>227.28</v>
      </c>
      <c r="I1272" t="s">
        <v>6935</v>
      </c>
    </row>
    <row r="1273" spans="1:9">
      <c r="A1273" t="s">
        <v>17357</v>
      </c>
      <c r="B1273" t="s">
        <v>65</v>
      </c>
      <c r="C1273">
        <v>2589</v>
      </c>
      <c r="D1273" t="s">
        <v>10164</v>
      </c>
      <c r="E1273" t="s">
        <v>32</v>
      </c>
      <c r="F1273">
        <v>30.4</v>
      </c>
      <c r="G1273">
        <v>30.4</v>
      </c>
      <c r="I1273" t="s">
        <v>6935</v>
      </c>
    </row>
    <row r="1274" spans="1:9">
      <c r="A1274" t="s">
        <v>17358</v>
      </c>
      <c r="B1274" t="s">
        <v>65</v>
      </c>
      <c r="C1274">
        <v>2566</v>
      </c>
      <c r="D1274" t="s">
        <v>10165</v>
      </c>
      <c r="E1274" t="s">
        <v>32</v>
      </c>
      <c r="F1274">
        <v>22.87</v>
      </c>
      <c r="G1274">
        <v>22.87</v>
      </c>
      <c r="I1274" t="s">
        <v>6935</v>
      </c>
    </row>
    <row r="1275" spans="1:9">
      <c r="A1275" t="s">
        <v>17359</v>
      </c>
      <c r="B1275" t="s">
        <v>65</v>
      </c>
      <c r="C1275">
        <v>2590</v>
      </c>
      <c r="D1275" t="s">
        <v>10166</v>
      </c>
      <c r="E1275" t="s">
        <v>32</v>
      </c>
      <c r="F1275">
        <v>18.649999999999999</v>
      </c>
      <c r="G1275">
        <v>18.649999999999999</v>
      </c>
      <c r="I1275" t="s">
        <v>6935</v>
      </c>
    </row>
    <row r="1276" spans="1:9">
      <c r="A1276" t="s">
        <v>17360</v>
      </c>
      <c r="B1276" t="s">
        <v>65</v>
      </c>
      <c r="C1276">
        <v>2591</v>
      </c>
      <c r="D1276" t="s">
        <v>10167</v>
      </c>
      <c r="E1276" t="s">
        <v>32</v>
      </c>
      <c r="F1276">
        <v>11.09</v>
      </c>
      <c r="G1276">
        <v>11.09</v>
      </c>
      <c r="I1276" t="s">
        <v>6935</v>
      </c>
    </row>
    <row r="1277" spans="1:9">
      <c r="A1277" t="s">
        <v>17361</v>
      </c>
      <c r="B1277" t="s">
        <v>65</v>
      </c>
      <c r="C1277">
        <v>2567</v>
      </c>
      <c r="D1277" t="s">
        <v>10168</v>
      </c>
      <c r="E1277" t="s">
        <v>32</v>
      </c>
      <c r="F1277">
        <v>44.59</v>
      </c>
      <c r="G1277">
        <v>44.59</v>
      </c>
      <c r="I1277" t="s">
        <v>6935</v>
      </c>
    </row>
    <row r="1278" spans="1:9">
      <c r="A1278" t="s">
        <v>17362</v>
      </c>
      <c r="B1278" t="s">
        <v>65</v>
      </c>
      <c r="C1278">
        <v>2568</v>
      </c>
      <c r="D1278" t="s">
        <v>10169</v>
      </c>
      <c r="E1278" t="s">
        <v>32</v>
      </c>
      <c r="F1278">
        <v>123.83</v>
      </c>
      <c r="G1278">
        <v>123.83</v>
      </c>
      <c r="I1278" t="s">
        <v>6935</v>
      </c>
    </row>
    <row r="1279" spans="1:9">
      <c r="A1279" t="s">
        <v>17363</v>
      </c>
      <c r="B1279" t="s">
        <v>65</v>
      </c>
      <c r="C1279">
        <v>2565</v>
      </c>
      <c r="D1279" t="s">
        <v>10170</v>
      </c>
      <c r="E1279" t="s">
        <v>32</v>
      </c>
      <c r="F1279">
        <v>11.11</v>
      </c>
      <c r="G1279">
        <v>11.11</v>
      </c>
      <c r="I1279" t="s">
        <v>6935</v>
      </c>
    </row>
    <row r="1280" spans="1:9">
      <c r="A1280" t="s">
        <v>17364</v>
      </c>
      <c r="B1280" t="s">
        <v>65</v>
      </c>
      <c r="C1280">
        <v>2594</v>
      </c>
      <c r="D1280" t="s">
        <v>10171</v>
      </c>
      <c r="E1280" t="s">
        <v>32</v>
      </c>
      <c r="F1280">
        <v>206.29</v>
      </c>
      <c r="G1280">
        <v>206.29</v>
      </c>
      <c r="I1280" t="s">
        <v>6935</v>
      </c>
    </row>
    <row r="1281" spans="1:9">
      <c r="A1281" t="s">
        <v>17365</v>
      </c>
      <c r="B1281" t="s">
        <v>65</v>
      </c>
      <c r="C1281">
        <v>2587</v>
      </c>
      <c r="D1281" t="s">
        <v>10172</v>
      </c>
      <c r="E1281" t="s">
        <v>32</v>
      </c>
      <c r="F1281">
        <v>35.159999999999997</v>
      </c>
      <c r="G1281">
        <v>35.159999999999997</v>
      </c>
      <c r="I1281" t="s">
        <v>6935</v>
      </c>
    </row>
    <row r="1282" spans="1:9">
      <c r="A1282" t="s">
        <v>17366</v>
      </c>
      <c r="B1282" t="s">
        <v>65</v>
      </c>
      <c r="C1282">
        <v>2588</v>
      </c>
      <c r="D1282" t="s">
        <v>10173</v>
      </c>
      <c r="E1282" t="s">
        <v>32</v>
      </c>
      <c r="F1282">
        <v>27.93</v>
      </c>
      <c r="G1282">
        <v>27.93</v>
      </c>
      <c r="I1282" t="s">
        <v>6935</v>
      </c>
    </row>
    <row r="1283" spans="1:9">
      <c r="A1283" t="s">
        <v>17367</v>
      </c>
      <c r="B1283" t="s">
        <v>65</v>
      </c>
      <c r="C1283">
        <v>2570</v>
      </c>
      <c r="D1283" t="s">
        <v>10174</v>
      </c>
      <c r="E1283" t="s">
        <v>32</v>
      </c>
      <c r="F1283">
        <v>18.04</v>
      </c>
      <c r="G1283">
        <v>18.04</v>
      </c>
      <c r="I1283" t="s">
        <v>6935</v>
      </c>
    </row>
    <row r="1284" spans="1:9">
      <c r="A1284" t="s">
        <v>17368</v>
      </c>
      <c r="B1284" t="s">
        <v>65</v>
      </c>
      <c r="C1284">
        <v>2569</v>
      </c>
      <c r="D1284" t="s">
        <v>10175</v>
      </c>
      <c r="E1284" t="s">
        <v>32</v>
      </c>
      <c r="F1284">
        <v>10.76</v>
      </c>
      <c r="G1284">
        <v>10.76</v>
      </c>
      <c r="I1284" t="s">
        <v>6935</v>
      </c>
    </row>
    <row r="1285" spans="1:9">
      <c r="A1285" t="s">
        <v>17369</v>
      </c>
      <c r="B1285" t="s">
        <v>65</v>
      </c>
      <c r="C1285">
        <v>2571</v>
      </c>
      <c r="D1285" t="s">
        <v>10176</v>
      </c>
      <c r="E1285" t="s">
        <v>32</v>
      </c>
      <c r="F1285">
        <v>53.54</v>
      </c>
      <c r="G1285">
        <v>53.54</v>
      </c>
      <c r="I1285" t="s">
        <v>6935</v>
      </c>
    </row>
    <row r="1286" spans="1:9">
      <c r="A1286" t="s">
        <v>17370</v>
      </c>
      <c r="B1286" t="s">
        <v>65</v>
      </c>
      <c r="C1286">
        <v>2572</v>
      </c>
      <c r="D1286" t="s">
        <v>10177</v>
      </c>
      <c r="E1286" t="s">
        <v>32</v>
      </c>
      <c r="F1286">
        <v>158.35</v>
      </c>
      <c r="G1286">
        <v>158.35</v>
      </c>
      <c r="I1286" t="s">
        <v>6935</v>
      </c>
    </row>
    <row r="1287" spans="1:9">
      <c r="A1287" t="s">
        <v>17371</v>
      </c>
      <c r="B1287" t="s">
        <v>65</v>
      </c>
      <c r="C1287">
        <v>2593</v>
      </c>
      <c r="D1287" t="s">
        <v>10178</v>
      </c>
      <c r="E1287" t="s">
        <v>32</v>
      </c>
      <c r="F1287">
        <v>11.47</v>
      </c>
      <c r="G1287">
        <v>11.47</v>
      </c>
      <c r="I1287" t="s">
        <v>6935</v>
      </c>
    </row>
    <row r="1288" spans="1:9">
      <c r="A1288" t="s">
        <v>17372</v>
      </c>
      <c r="B1288" t="s">
        <v>65</v>
      </c>
      <c r="C1288">
        <v>2595</v>
      </c>
      <c r="D1288" t="s">
        <v>10179</v>
      </c>
      <c r="E1288" t="s">
        <v>32</v>
      </c>
      <c r="F1288">
        <v>247.06</v>
      </c>
      <c r="G1288">
        <v>247.06</v>
      </c>
      <c r="I1288" t="s">
        <v>6935</v>
      </c>
    </row>
    <row r="1289" spans="1:9">
      <c r="A1289" t="s">
        <v>17373</v>
      </c>
      <c r="B1289" t="s">
        <v>65</v>
      </c>
      <c r="C1289">
        <v>2576</v>
      </c>
      <c r="D1289" t="s">
        <v>10180</v>
      </c>
      <c r="E1289" t="s">
        <v>32</v>
      </c>
      <c r="F1289">
        <v>42.12</v>
      </c>
      <c r="G1289">
        <v>42.12</v>
      </c>
      <c r="I1289" t="s">
        <v>6935</v>
      </c>
    </row>
    <row r="1290" spans="1:9">
      <c r="A1290" t="s">
        <v>17374</v>
      </c>
      <c r="B1290" t="s">
        <v>65</v>
      </c>
      <c r="C1290">
        <v>2575</v>
      </c>
      <c r="D1290" t="s">
        <v>10181</v>
      </c>
      <c r="E1290" t="s">
        <v>32</v>
      </c>
      <c r="F1290">
        <v>31.66</v>
      </c>
      <c r="G1290">
        <v>31.66</v>
      </c>
      <c r="I1290" t="s">
        <v>6935</v>
      </c>
    </row>
    <row r="1291" spans="1:9">
      <c r="A1291" t="s">
        <v>17375</v>
      </c>
      <c r="B1291" t="s">
        <v>65</v>
      </c>
      <c r="C1291">
        <v>2586</v>
      </c>
      <c r="D1291" t="s">
        <v>10182</v>
      </c>
      <c r="E1291" t="s">
        <v>32</v>
      </c>
      <c r="F1291">
        <v>21.31</v>
      </c>
      <c r="G1291">
        <v>21.31</v>
      </c>
      <c r="I1291" t="s">
        <v>6935</v>
      </c>
    </row>
    <row r="1292" spans="1:9">
      <c r="A1292" t="s">
        <v>17376</v>
      </c>
      <c r="B1292" t="s">
        <v>65</v>
      </c>
      <c r="C1292">
        <v>2573</v>
      </c>
      <c r="D1292" t="s">
        <v>10183</v>
      </c>
      <c r="E1292" t="s">
        <v>32</v>
      </c>
      <c r="F1292">
        <v>13.15</v>
      </c>
      <c r="G1292">
        <v>13.15</v>
      </c>
      <c r="I1292" t="s">
        <v>6935</v>
      </c>
    </row>
    <row r="1293" spans="1:9">
      <c r="A1293" t="s">
        <v>17377</v>
      </c>
      <c r="B1293" t="s">
        <v>65</v>
      </c>
      <c r="C1293">
        <v>2577</v>
      </c>
      <c r="D1293" t="s">
        <v>10184</v>
      </c>
      <c r="E1293" t="s">
        <v>32</v>
      </c>
      <c r="F1293">
        <v>57.07</v>
      </c>
      <c r="G1293">
        <v>57.07</v>
      </c>
      <c r="I1293" t="s">
        <v>6935</v>
      </c>
    </row>
    <row r="1294" spans="1:9">
      <c r="A1294" t="s">
        <v>17378</v>
      </c>
      <c r="B1294" t="s">
        <v>65</v>
      </c>
      <c r="C1294">
        <v>2578</v>
      </c>
      <c r="D1294" t="s">
        <v>10185</v>
      </c>
      <c r="E1294" t="s">
        <v>32</v>
      </c>
      <c r="F1294">
        <v>178.18</v>
      </c>
      <c r="G1294">
        <v>178.18</v>
      </c>
      <c r="I1294" t="s">
        <v>6935</v>
      </c>
    </row>
    <row r="1295" spans="1:9">
      <c r="A1295" t="s">
        <v>17379</v>
      </c>
      <c r="B1295" t="s">
        <v>65</v>
      </c>
      <c r="C1295">
        <v>2574</v>
      </c>
      <c r="D1295" t="s">
        <v>10186</v>
      </c>
      <c r="E1295" t="s">
        <v>32</v>
      </c>
      <c r="F1295">
        <v>13.23</v>
      </c>
      <c r="G1295">
        <v>13.23</v>
      </c>
      <c r="I1295" t="s">
        <v>6935</v>
      </c>
    </row>
    <row r="1296" spans="1:9">
      <c r="A1296" t="s">
        <v>17380</v>
      </c>
      <c r="B1296" t="s">
        <v>65</v>
      </c>
      <c r="C1296">
        <v>2585</v>
      </c>
      <c r="D1296" t="s">
        <v>10187</v>
      </c>
      <c r="E1296" t="s">
        <v>32</v>
      </c>
      <c r="F1296">
        <v>244.5</v>
      </c>
      <c r="G1296">
        <v>244.5</v>
      </c>
      <c r="I1296" t="s">
        <v>6935</v>
      </c>
    </row>
    <row r="1297" spans="1:9">
      <c r="A1297" t="s">
        <v>17381</v>
      </c>
      <c r="B1297" t="s">
        <v>65</v>
      </c>
      <c r="C1297">
        <v>12008</v>
      </c>
      <c r="D1297" t="s">
        <v>10188</v>
      </c>
      <c r="E1297" t="s">
        <v>32</v>
      </c>
      <c r="F1297">
        <v>131.18</v>
      </c>
      <c r="G1297">
        <v>131.18</v>
      </c>
      <c r="I1297" t="s">
        <v>6935</v>
      </c>
    </row>
    <row r="1298" spans="1:9">
      <c r="A1298" t="s">
        <v>17382</v>
      </c>
      <c r="B1298" t="s">
        <v>65</v>
      </c>
      <c r="C1298">
        <v>2582</v>
      </c>
      <c r="D1298" t="s">
        <v>10189</v>
      </c>
      <c r="E1298" t="s">
        <v>32</v>
      </c>
      <c r="F1298">
        <v>39.06</v>
      </c>
      <c r="G1298">
        <v>39.06</v>
      </c>
      <c r="I1298" t="s">
        <v>6935</v>
      </c>
    </row>
    <row r="1299" spans="1:9">
      <c r="A1299" t="s">
        <v>17383</v>
      </c>
      <c r="B1299" t="s">
        <v>65</v>
      </c>
      <c r="C1299">
        <v>2597</v>
      </c>
      <c r="D1299" t="s">
        <v>10190</v>
      </c>
      <c r="E1299" t="s">
        <v>32</v>
      </c>
      <c r="F1299">
        <v>33.479999999999997</v>
      </c>
      <c r="G1299">
        <v>33.479999999999997</v>
      </c>
      <c r="I1299" t="s">
        <v>6935</v>
      </c>
    </row>
    <row r="1300" spans="1:9">
      <c r="A1300" t="s">
        <v>17384</v>
      </c>
      <c r="B1300" t="s">
        <v>65</v>
      </c>
      <c r="C1300">
        <v>2581</v>
      </c>
      <c r="D1300" t="s">
        <v>10191</v>
      </c>
      <c r="E1300" t="s">
        <v>32</v>
      </c>
      <c r="F1300">
        <v>20.399999999999999</v>
      </c>
      <c r="G1300">
        <v>20.399999999999999</v>
      </c>
      <c r="I1300" t="s">
        <v>6935</v>
      </c>
    </row>
    <row r="1301" spans="1:9">
      <c r="A1301" t="s">
        <v>17385</v>
      </c>
      <c r="B1301" t="s">
        <v>65</v>
      </c>
      <c r="C1301">
        <v>2579</v>
      </c>
      <c r="D1301" t="s">
        <v>10192</v>
      </c>
      <c r="E1301" t="s">
        <v>32</v>
      </c>
      <c r="F1301">
        <v>15.94</v>
      </c>
      <c r="G1301">
        <v>15.94</v>
      </c>
      <c r="I1301" t="s">
        <v>6935</v>
      </c>
    </row>
    <row r="1302" spans="1:9">
      <c r="A1302" t="s">
        <v>17386</v>
      </c>
      <c r="B1302" t="s">
        <v>65</v>
      </c>
      <c r="C1302">
        <v>2596</v>
      </c>
      <c r="D1302" t="s">
        <v>10193</v>
      </c>
      <c r="E1302" t="s">
        <v>32</v>
      </c>
      <c r="F1302">
        <v>60.32</v>
      </c>
      <c r="G1302">
        <v>60.32</v>
      </c>
      <c r="I1302" t="s">
        <v>6935</v>
      </c>
    </row>
    <row r="1303" spans="1:9">
      <c r="A1303" t="s">
        <v>17387</v>
      </c>
      <c r="B1303" t="s">
        <v>65</v>
      </c>
      <c r="C1303">
        <v>2583</v>
      </c>
      <c r="D1303" t="s">
        <v>10194</v>
      </c>
      <c r="E1303" t="s">
        <v>32</v>
      </c>
      <c r="F1303">
        <v>146.72</v>
      </c>
      <c r="G1303">
        <v>146.72</v>
      </c>
      <c r="I1303" t="s">
        <v>6935</v>
      </c>
    </row>
    <row r="1304" spans="1:9">
      <c r="A1304" t="s">
        <v>17388</v>
      </c>
      <c r="B1304" t="s">
        <v>65</v>
      </c>
      <c r="C1304">
        <v>2580</v>
      </c>
      <c r="D1304" t="s">
        <v>10195</v>
      </c>
      <c r="E1304" t="s">
        <v>32</v>
      </c>
      <c r="F1304">
        <v>17.47</v>
      </c>
      <c r="G1304">
        <v>17.47</v>
      </c>
      <c r="I1304" t="s">
        <v>6935</v>
      </c>
    </row>
    <row r="1305" spans="1:9">
      <c r="A1305" t="s">
        <v>17389</v>
      </c>
      <c r="B1305" t="s">
        <v>65</v>
      </c>
      <c r="C1305">
        <v>2584</v>
      </c>
      <c r="D1305" t="s">
        <v>10196</v>
      </c>
      <c r="E1305" t="s">
        <v>32</v>
      </c>
      <c r="F1305">
        <v>244.25</v>
      </c>
      <c r="G1305">
        <v>244.25</v>
      </c>
      <c r="I1305" t="s">
        <v>6935</v>
      </c>
    </row>
    <row r="1306" spans="1:9">
      <c r="A1306" t="s">
        <v>17390</v>
      </c>
      <c r="B1306" t="s">
        <v>65</v>
      </c>
      <c r="C1306">
        <v>39329</v>
      </c>
      <c r="D1306" t="s">
        <v>10197</v>
      </c>
      <c r="E1306" t="s">
        <v>32</v>
      </c>
      <c r="F1306">
        <v>13.29</v>
      </c>
      <c r="G1306">
        <v>13.29</v>
      </c>
      <c r="I1306" t="s">
        <v>6935</v>
      </c>
    </row>
    <row r="1307" spans="1:9">
      <c r="A1307" t="s">
        <v>17391</v>
      </c>
      <c r="B1307" t="s">
        <v>65</v>
      </c>
      <c r="C1307">
        <v>12010</v>
      </c>
      <c r="D1307" t="s">
        <v>10198</v>
      </c>
      <c r="E1307" t="s">
        <v>32</v>
      </c>
      <c r="F1307">
        <v>12.71</v>
      </c>
      <c r="G1307">
        <v>12.71</v>
      </c>
      <c r="I1307" t="s">
        <v>6935</v>
      </c>
    </row>
    <row r="1308" spans="1:9">
      <c r="A1308" t="s">
        <v>17392</v>
      </c>
      <c r="B1308" t="s">
        <v>65</v>
      </c>
      <c r="C1308">
        <v>39332</v>
      </c>
      <c r="D1308" t="s">
        <v>10199</v>
      </c>
      <c r="E1308" t="s">
        <v>32</v>
      </c>
      <c r="F1308">
        <v>15.63</v>
      </c>
      <c r="G1308">
        <v>15.63</v>
      </c>
      <c r="I1308" t="s">
        <v>6935</v>
      </c>
    </row>
    <row r="1309" spans="1:9">
      <c r="A1309" t="s">
        <v>17393</v>
      </c>
      <c r="B1309" t="s">
        <v>65</v>
      </c>
      <c r="C1309">
        <v>39330</v>
      </c>
      <c r="D1309" t="s">
        <v>10200</v>
      </c>
      <c r="E1309" t="s">
        <v>32</v>
      </c>
      <c r="F1309">
        <v>13.99</v>
      </c>
      <c r="G1309">
        <v>13.99</v>
      </c>
      <c r="I1309" t="s">
        <v>6935</v>
      </c>
    </row>
    <row r="1310" spans="1:9">
      <c r="A1310" t="s">
        <v>17394</v>
      </c>
      <c r="B1310" t="s">
        <v>65</v>
      </c>
      <c r="C1310">
        <v>39331</v>
      </c>
      <c r="D1310" t="s">
        <v>10201</v>
      </c>
      <c r="E1310" t="s">
        <v>32</v>
      </c>
      <c r="F1310">
        <v>12.44</v>
      </c>
      <c r="G1310">
        <v>12.44</v>
      </c>
      <c r="I1310" t="s">
        <v>6935</v>
      </c>
    </row>
    <row r="1311" spans="1:9">
      <c r="A1311" t="s">
        <v>17395</v>
      </c>
      <c r="B1311" t="s">
        <v>65</v>
      </c>
      <c r="C1311">
        <v>39335</v>
      </c>
      <c r="D1311" t="s">
        <v>10202</v>
      </c>
      <c r="E1311" t="s">
        <v>32</v>
      </c>
      <c r="F1311">
        <v>14.04</v>
      </c>
      <c r="G1311">
        <v>14.04</v>
      </c>
      <c r="I1311" t="s">
        <v>6935</v>
      </c>
    </row>
    <row r="1312" spans="1:9">
      <c r="A1312" t="s">
        <v>17396</v>
      </c>
      <c r="B1312" t="s">
        <v>65</v>
      </c>
      <c r="C1312">
        <v>39333</v>
      </c>
      <c r="D1312" t="s">
        <v>10203</v>
      </c>
      <c r="E1312" t="s">
        <v>32</v>
      </c>
      <c r="F1312">
        <v>12.13</v>
      </c>
      <c r="G1312">
        <v>12.13</v>
      </c>
      <c r="I1312" t="s">
        <v>6935</v>
      </c>
    </row>
    <row r="1313" spans="1:9">
      <c r="A1313" t="s">
        <v>17397</v>
      </c>
      <c r="B1313" t="s">
        <v>65</v>
      </c>
      <c r="C1313">
        <v>39334</v>
      </c>
      <c r="D1313" t="s">
        <v>10204</v>
      </c>
      <c r="E1313" t="s">
        <v>32</v>
      </c>
      <c r="F1313">
        <v>11.16</v>
      </c>
      <c r="G1313">
        <v>11.16</v>
      </c>
      <c r="I1313" t="s">
        <v>6935</v>
      </c>
    </row>
    <row r="1314" spans="1:9">
      <c r="A1314" t="s">
        <v>17398</v>
      </c>
      <c r="B1314" t="s">
        <v>65</v>
      </c>
      <c r="C1314">
        <v>12015</v>
      </c>
      <c r="D1314" t="s">
        <v>10205</v>
      </c>
      <c r="E1314" t="s">
        <v>32</v>
      </c>
      <c r="F1314">
        <v>16.3</v>
      </c>
      <c r="G1314">
        <v>16.3</v>
      </c>
      <c r="I1314" t="s">
        <v>6935</v>
      </c>
    </row>
    <row r="1315" spans="1:9">
      <c r="A1315" t="s">
        <v>17399</v>
      </c>
      <c r="B1315" t="s">
        <v>65</v>
      </c>
      <c r="C1315">
        <v>12016</v>
      </c>
      <c r="D1315" t="s">
        <v>10206</v>
      </c>
      <c r="E1315" t="s">
        <v>32</v>
      </c>
      <c r="F1315">
        <v>14.01</v>
      </c>
      <c r="G1315">
        <v>14.01</v>
      </c>
      <c r="I1315" t="s">
        <v>6935</v>
      </c>
    </row>
    <row r="1316" spans="1:9">
      <c r="A1316" t="s">
        <v>17400</v>
      </c>
      <c r="B1316" t="s">
        <v>65</v>
      </c>
      <c r="C1316">
        <v>12019</v>
      </c>
      <c r="D1316" t="s">
        <v>10207</v>
      </c>
      <c r="E1316" t="s">
        <v>32</v>
      </c>
      <c r="F1316">
        <v>16.3</v>
      </c>
      <c r="G1316">
        <v>16.3</v>
      </c>
      <c r="I1316" t="s">
        <v>6935</v>
      </c>
    </row>
    <row r="1317" spans="1:9">
      <c r="A1317" t="s">
        <v>17401</v>
      </c>
      <c r="B1317" t="s">
        <v>65</v>
      </c>
      <c r="C1317">
        <v>12020</v>
      </c>
      <c r="D1317" t="s">
        <v>10208</v>
      </c>
      <c r="E1317" t="s">
        <v>32</v>
      </c>
      <c r="F1317">
        <v>14.01</v>
      </c>
      <c r="G1317">
        <v>14.01</v>
      </c>
      <c r="I1317" t="s">
        <v>6935</v>
      </c>
    </row>
    <row r="1318" spans="1:9">
      <c r="A1318" t="s">
        <v>17402</v>
      </c>
      <c r="B1318" t="s">
        <v>65</v>
      </c>
      <c r="C1318">
        <v>39338</v>
      </c>
      <c r="D1318" t="s">
        <v>10209</v>
      </c>
      <c r="E1318" t="s">
        <v>32</v>
      </c>
      <c r="F1318">
        <v>15.63</v>
      </c>
      <c r="G1318">
        <v>15.63</v>
      </c>
      <c r="I1318" t="s">
        <v>6935</v>
      </c>
    </row>
    <row r="1319" spans="1:9">
      <c r="A1319" t="s">
        <v>17403</v>
      </c>
      <c r="B1319" t="s">
        <v>65</v>
      </c>
      <c r="C1319">
        <v>39336</v>
      </c>
      <c r="D1319" t="s">
        <v>10210</v>
      </c>
      <c r="E1319" t="s">
        <v>32</v>
      </c>
      <c r="F1319">
        <v>13.99</v>
      </c>
      <c r="G1319">
        <v>13.99</v>
      </c>
      <c r="I1319" t="s">
        <v>6935</v>
      </c>
    </row>
    <row r="1320" spans="1:9">
      <c r="A1320" t="s">
        <v>17404</v>
      </c>
      <c r="B1320" t="s">
        <v>65</v>
      </c>
      <c r="C1320">
        <v>39337</v>
      </c>
      <c r="D1320" t="s">
        <v>10211</v>
      </c>
      <c r="E1320" t="s">
        <v>32</v>
      </c>
      <c r="F1320">
        <v>12.44</v>
      </c>
      <c r="G1320">
        <v>12.44</v>
      </c>
      <c r="I1320" t="s">
        <v>6935</v>
      </c>
    </row>
    <row r="1321" spans="1:9">
      <c r="A1321" t="s">
        <v>17405</v>
      </c>
      <c r="B1321" t="s">
        <v>65</v>
      </c>
      <c r="C1321">
        <v>39341</v>
      </c>
      <c r="D1321" t="s">
        <v>10212</v>
      </c>
      <c r="E1321" t="s">
        <v>32</v>
      </c>
      <c r="F1321">
        <v>20.37</v>
      </c>
      <c r="G1321">
        <v>20.37</v>
      </c>
      <c r="I1321" t="s">
        <v>6935</v>
      </c>
    </row>
    <row r="1322" spans="1:9">
      <c r="A1322" t="s">
        <v>17406</v>
      </c>
      <c r="B1322" t="s">
        <v>65</v>
      </c>
      <c r="C1322">
        <v>39340</v>
      </c>
      <c r="D1322" t="s">
        <v>10213</v>
      </c>
      <c r="E1322" t="s">
        <v>32</v>
      </c>
      <c r="F1322">
        <v>14.96</v>
      </c>
      <c r="G1322">
        <v>14.96</v>
      </c>
      <c r="I1322" t="s">
        <v>6935</v>
      </c>
    </row>
    <row r="1323" spans="1:9">
      <c r="A1323" t="s">
        <v>17407</v>
      </c>
      <c r="B1323" t="s">
        <v>65</v>
      </c>
      <c r="C1323">
        <v>39342</v>
      </c>
      <c r="D1323" t="s">
        <v>10214</v>
      </c>
      <c r="E1323" t="s">
        <v>32</v>
      </c>
      <c r="F1323">
        <v>20.37</v>
      </c>
      <c r="G1323">
        <v>20.37</v>
      </c>
      <c r="I1323" t="s">
        <v>6935</v>
      </c>
    </row>
    <row r="1324" spans="1:9">
      <c r="A1324" t="s">
        <v>17408</v>
      </c>
      <c r="B1324" t="s">
        <v>65</v>
      </c>
      <c r="C1324">
        <v>12025</v>
      </c>
      <c r="D1324" t="s">
        <v>10215</v>
      </c>
      <c r="E1324" t="s">
        <v>32</v>
      </c>
      <c r="F1324">
        <v>15.45</v>
      </c>
      <c r="G1324">
        <v>15.45</v>
      </c>
      <c r="I1324" t="s">
        <v>6935</v>
      </c>
    </row>
    <row r="1325" spans="1:9">
      <c r="A1325" t="s">
        <v>17409</v>
      </c>
      <c r="B1325" t="s">
        <v>65</v>
      </c>
      <c r="C1325">
        <v>39345</v>
      </c>
      <c r="D1325" t="s">
        <v>10216</v>
      </c>
      <c r="E1325" t="s">
        <v>32</v>
      </c>
      <c r="F1325">
        <v>23.28</v>
      </c>
      <c r="G1325">
        <v>23.28</v>
      </c>
      <c r="I1325" t="s">
        <v>6935</v>
      </c>
    </row>
    <row r="1326" spans="1:9">
      <c r="A1326" t="s">
        <v>17410</v>
      </c>
      <c r="B1326" t="s">
        <v>65</v>
      </c>
      <c r="C1326">
        <v>39343</v>
      </c>
      <c r="D1326" t="s">
        <v>10217</v>
      </c>
      <c r="E1326" t="s">
        <v>32</v>
      </c>
      <c r="F1326">
        <v>17.2</v>
      </c>
      <c r="G1326">
        <v>17.2</v>
      </c>
      <c r="I1326" t="s">
        <v>6935</v>
      </c>
    </row>
    <row r="1327" spans="1:9">
      <c r="A1327" t="s">
        <v>17411</v>
      </c>
      <c r="B1327" t="s">
        <v>65</v>
      </c>
      <c r="C1327">
        <v>39344</v>
      </c>
      <c r="D1327" t="s">
        <v>10218</v>
      </c>
      <c r="E1327" t="s">
        <v>32</v>
      </c>
      <c r="F1327">
        <v>16.63</v>
      </c>
      <c r="G1327">
        <v>16.63</v>
      </c>
      <c r="I1327" t="s">
        <v>6935</v>
      </c>
    </row>
    <row r="1328" spans="1:9">
      <c r="A1328" t="s">
        <v>17412</v>
      </c>
      <c r="B1328" t="s">
        <v>65</v>
      </c>
      <c r="C1328">
        <v>12623</v>
      </c>
      <c r="D1328" t="s">
        <v>10219</v>
      </c>
      <c r="E1328" t="s">
        <v>12</v>
      </c>
      <c r="F1328">
        <v>47.7</v>
      </c>
      <c r="G1328">
        <v>47.7</v>
      </c>
      <c r="I1328" t="s">
        <v>6935</v>
      </c>
    </row>
    <row r="1329" spans="1:9">
      <c r="A1329" t="s">
        <v>17413</v>
      </c>
      <c r="B1329" t="s">
        <v>65</v>
      </c>
      <c r="C1329">
        <v>34498</v>
      </c>
      <c r="D1329" t="s">
        <v>10220</v>
      </c>
      <c r="E1329" t="s">
        <v>32</v>
      </c>
      <c r="F1329">
        <v>106.9</v>
      </c>
      <c r="G1329">
        <v>106.9</v>
      </c>
      <c r="I1329" t="s">
        <v>6935</v>
      </c>
    </row>
    <row r="1330" spans="1:9">
      <c r="A1330" t="s">
        <v>17414</v>
      </c>
      <c r="B1330" t="s">
        <v>65</v>
      </c>
      <c r="C1330">
        <v>13244</v>
      </c>
      <c r="D1330" t="s">
        <v>10221</v>
      </c>
      <c r="E1330" t="s">
        <v>32</v>
      </c>
      <c r="F1330">
        <v>45</v>
      </c>
      <c r="G1330">
        <v>45</v>
      </c>
      <c r="I1330" t="s">
        <v>8951</v>
      </c>
    </row>
    <row r="1331" spans="1:9">
      <c r="A1331" t="s">
        <v>17415</v>
      </c>
      <c r="B1331" t="s">
        <v>65</v>
      </c>
      <c r="C1331">
        <v>38998</v>
      </c>
      <c r="D1331" t="s">
        <v>10222</v>
      </c>
      <c r="E1331" t="s">
        <v>32</v>
      </c>
    </row>
    <row r="1332" spans="1:9">
      <c r="A1332" t="s">
        <v>17416</v>
      </c>
      <c r="B1332" t="s">
        <v>65</v>
      </c>
      <c r="C1332">
        <v>38999</v>
      </c>
      <c r="D1332" t="s">
        <v>10223</v>
      </c>
      <c r="E1332" t="s">
        <v>32</v>
      </c>
    </row>
    <row r="1333" spans="1:9">
      <c r="A1333" t="s">
        <v>17417</v>
      </c>
      <c r="B1333" t="s">
        <v>65</v>
      </c>
      <c r="C1333">
        <v>38996</v>
      </c>
      <c r="D1333" t="s">
        <v>10224</v>
      </c>
      <c r="E1333" t="s">
        <v>32</v>
      </c>
    </row>
    <row r="1334" spans="1:9">
      <c r="A1334" t="s">
        <v>17418</v>
      </c>
      <c r="B1334" t="s">
        <v>65</v>
      </c>
      <c r="C1334">
        <v>44173</v>
      </c>
      <c r="D1334" t="s">
        <v>10225</v>
      </c>
      <c r="E1334" t="s">
        <v>32</v>
      </c>
    </row>
    <row r="1335" spans="1:9">
      <c r="A1335" t="s">
        <v>17419</v>
      </c>
      <c r="B1335" t="s">
        <v>65</v>
      </c>
      <c r="C1335">
        <v>44174</v>
      </c>
      <c r="D1335" t="s">
        <v>10226</v>
      </c>
      <c r="E1335" t="s">
        <v>32</v>
      </c>
    </row>
    <row r="1336" spans="1:9">
      <c r="A1336" t="s">
        <v>17420</v>
      </c>
      <c r="B1336" t="s">
        <v>65</v>
      </c>
      <c r="C1336">
        <v>38997</v>
      </c>
      <c r="D1336" t="s">
        <v>10227</v>
      </c>
      <c r="E1336" t="s">
        <v>32</v>
      </c>
    </row>
    <row r="1337" spans="1:9">
      <c r="A1337" t="s">
        <v>17421</v>
      </c>
      <c r="B1337" t="s">
        <v>65</v>
      </c>
      <c r="C1337">
        <v>39600</v>
      </c>
      <c r="D1337" t="s">
        <v>10228</v>
      </c>
      <c r="E1337" t="s">
        <v>32</v>
      </c>
      <c r="F1337">
        <v>14.99</v>
      </c>
      <c r="G1337">
        <v>14.99</v>
      </c>
      <c r="I1337" t="s">
        <v>6935</v>
      </c>
    </row>
    <row r="1338" spans="1:9">
      <c r="A1338" t="s">
        <v>17422</v>
      </c>
      <c r="B1338" t="s">
        <v>65</v>
      </c>
      <c r="C1338">
        <v>39601</v>
      </c>
      <c r="D1338" t="s">
        <v>10229</v>
      </c>
      <c r="E1338" t="s">
        <v>32</v>
      </c>
      <c r="F1338">
        <v>31.81</v>
      </c>
      <c r="G1338">
        <v>31.81</v>
      </c>
      <c r="I1338" t="s">
        <v>6935</v>
      </c>
    </row>
    <row r="1339" spans="1:9">
      <c r="A1339" t="s">
        <v>17423</v>
      </c>
      <c r="B1339" t="s">
        <v>65</v>
      </c>
      <c r="C1339">
        <v>39862</v>
      </c>
      <c r="D1339" t="s">
        <v>10230</v>
      </c>
      <c r="E1339" t="s">
        <v>32</v>
      </c>
    </row>
    <row r="1340" spans="1:9">
      <c r="A1340" t="s">
        <v>17424</v>
      </c>
      <c r="B1340" t="s">
        <v>65</v>
      </c>
      <c r="C1340">
        <v>39863</v>
      </c>
      <c r="D1340" t="s">
        <v>10231</v>
      </c>
      <c r="E1340" t="s">
        <v>32</v>
      </c>
    </row>
    <row r="1341" spans="1:9">
      <c r="A1341" t="s">
        <v>17425</v>
      </c>
      <c r="B1341" t="s">
        <v>65</v>
      </c>
      <c r="C1341">
        <v>39864</v>
      </c>
      <c r="D1341" t="s">
        <v>10232</v>
      </c>
      <c r="E1341" t="s">
        <v>32</v>
      </c>
    </row>
    <row r="1342" spans="1:9">
      <c r="A1342" t="s">
        <v>17426</v>
      </c>
      <c r="B1342" t="s">
        <v>65</v>
      </c>
      <c r="C1342">
        <v>39865</v>
      </c>
      <c r="D1342" t="s">
        <v>10233</v>
      </c>
      <c r="E1342" t="s">
        <v>32</v>
      </c>
    </row>
    <row r="1343" spans="1:9">
      <c r="A1343" t="s">
        <v>17427</v>
      </c>
      <c r="B1343" t="s">
        <v>65</v>
      </c>
      <c r="C1343">
        <v>2517</v>
      </c>
      <c r="D1343" t="s">
        <v>10234</v>
      </c>
      <c r="E1343" t="s">
        <v>32</v>
      </c>
      <c r="F1343">
        <v>24.33</v>
      </c>
      <c r="G1343">
        <v>24.33</v>
      </c>
      <c r="I1343" t="s">
        <v>6935</v>
      </c>
    </row>
    <row r="1344" spans="1:9">
      <c r="A1344" t="s">
        <v>17428</v>
      </c>
      <c r="B1344" t="s">
        <v>65</v>
      </c>
      <c r="C1344">
        <v>2522</v>
      </c>
      <c r="D1344" t="s">
        <v>10235</v>
      </c>
      <c r="E1344" t="s">
        <v>32</v>
      </c>
      <c r="F1344">
        <v>15.73</v>
      </c>
      <c r="G1344">
        <v>15.73</v>
      </c>
      <c r="I1344" t="s">
        <v>6935</v>
      </c>
    </row>
    <row r="1345" spans="1:9">
      <c r="A1345" t="s">
        <v>17429</v>
      </c>
      <c r="B1345" t="s">
        <v>65</v>
      </c>
      <c r="C1345">
        <v>2516</v>
      </c>
      <c r="D1345" t="s">
        <v>10236</v>
      </c>
      <c r="E1345" t="s">
        <v>32</v>
      </c>
      <c r="F1345">
        <v>12.63</v>
      </c>
      <c r="G1345">
        <v>12.63</v>
      </c>
      <c r="I1345" t="s">
        <v>6935</v>
      </c>
    </row>
    <row r="1346" spans="1:9">
      <c r="A1346" t="s">
        <v>17430</v>
      </c>
      <c r="B1346" t="s">
        <v>65</v>
      </c>
      <c r="C1346">
        <v>2548</v>
      </c>
      <c r="D1346" t="s">
        <v>10237</v>
      </c>
      <c r="E1346" t="s">
        <v>32</v>
      </c>
      <c r="F1346">
        <v>9.67</v>
      </c>
      <c r="G1346">
        <v>9.67</v>
      </c>
      <c r="I1346" t="s">
        <v>6935</v>
      </c>
    </row>
    <row r="1347" spans="1:9">
      <c r="A1347" t="s">
        <v>17431</v>
      </c>
      <c r="B1347" t="s">
        <v>65</v>
      </c>
      <c r="C1347">
        <v>2518</v>
      </c>
      <c r="D1347" t="s">
        <v>10238</v>
      </c>
      <c r="E1347" t="s">
        <v>32</v>
      </c>
      <c r="F1347">
        <v>115.84</v>
      </c>
      <c r="G1347">
        <v>115.84</v>
      </c>
      <c r="I1347" t="s">
        <v>6935</v>
      </c>
    </row>
    <row r="1348" spans="1:9">
      <c r="A1348" t="s">
        <v>17432</v>
      </c>
      <c r="B1348" t="s">
        <v>65</v>
      </c>
      <c r="C1348">
        <v>2521</v>
      </c>
      <c r="D1348" t="s">
        <v>10239</v>
      </c>
      <c r="E1348" t="s">
        <v>32</v>
      </c>
      <c r="F1348">
        <v>49.31</v>
      </c>
      <c r="G1348">
        <v>49.31</v>
      </c>
      <c r="I1348" t="s">
        <v>6935</v>
      </c>
    </row>
    <row r="1349" spans="1:9">
      <c r="A1349" t="s">
        <v>17433</v>
      </c>
      <c r="B1349" t="s">
        <v>65</v>
      </c>
      <c r="C1349">
        <v>2519</v>
      </c>
      <c r="D1349" t="s">
        <v>10240</v>
      </c>
      <c r="E1349" t="s">
        <v>32</v>
      </c>
      <c r="F1349">
        <v>139.68</v>
      </c>
      <c r="G1349">
        <v>139.68</v>
      </c>
      <c r="I1349" t="s">
        <v>6935</v>
      </c>
    </row>
    <row r="1350" spans="1:9">
      <c r="A1350" t="s">
        <v>17434</v>
      </c>
      <c r="B1350" t="s">
        <v>65</v>
      </c>
      <c r="C1350">
        <v>2515</v>
      </c>
      <c r="D1350" t="s">
        <v>10241</v>
      </c>
      <c r="E1350" t="s">
        <v>32</v>
      </c>
      <c r="F1350">
        <v>10.51</v>
      </c>
      <c r="G1350">
        <v>10.51</v>
      </c>
      <c r="I1350" t="s">
        <v>6935</v>
      </c>
    </row>
    <row r="1351" spans="1:9">
      <c r="A1351" t="s">
        <v>17435</v>
      </c>
      <c r="B1351" t="s">
        <v>65</v>
      </c>
      <c r="C1351">
        <v>2520</v>
      </c>
      <c r="D1351" t="s">
        <v>10242</v>
      </c>
      <c r="E1351" t="s">
        <v>32</v>
      </c>
      <c r="F1351">
        <v>257.08</v>
      </c>
      <c r="G1351">
        <v>257.08</v>
      </c>
      <c r="I1351" t="s">
        <v>6935</v>
      </c>
    </row>
    <row r="1352" spans="1:9">
      <c r="A1352" t="s">
        <v>17436</v>
      </c>
      <c r="B1352" t="s">
        <v>65</v>
      </c>
      <c r="C1352">
        <v>1602</v>
      </c>
      <c r="D1352" t="s">
        <v>10243</v>
      </c>
      <c r="E1352" t="s">
        <v>32</v>
      </c>
      <c r="F1352">
        <v>52.45</v>
      </c>
      <c r="G1352">
        <v>52.45</v>
      </c>
      <c r="I1352" t="s">
        <v>6935</v>
      </c>
    </row>
    <row r="1353" spans="1:9">
      <c r="A1353" t="s">
        <v>17437</v>
      </c>
      <c r="B1353" t="s">
        <v>65</v>
      </c>
      <c r="C1353">
        <v>1601</v>
      </c>
      <c r="D1353" t="s">
        <v>10244</v>
      </c>
      <c r="E1353" t="s">
        <v>32</v>
      </c>
      <c r="F1353">
        <v>46.75</v>
      </c>
      <c r="G1353">
        <v>46.75</v>
      </c>
      <c r="I1353" t="s">
        <v>6935</v>
      </c>
    </row>
    <row r="1354" spans="1:9">
      <c r="A1354" t="s">
        <v>17438</v>
      </c>
      <c r="B1354" t="s">
        <v>65</v>
      </c>
      <c r="C1354">
        <v>1600</v>
      </c>
      <c r="D1354" t="s">
        <v>10245</v>
      </c>
      <c r="E1354" t="s">
        <v>32</v>
      </c>
      <c r="F1354">
        <v>20.420000000000002</v>
      </c>
      <c r="G1354">
        <v>20.420000000000002</v>
      </c>
      <c r="I1354" t="s">
        <v>6935</v>
      </c>
    </row>
    <row r="1355" spans="1:9">
      <c r="A1355" t="s">
        <v>17439</v>
      </c>
      <c r="B1355" t="s">
        <v>65</v>
      </c>
      <c r="C1355">
        <v>1598</v>
      </c>
      <c r="D1355" t="s">
        <v>10246</v>
      </c>
      <c r="E1355" t="s">
        <v>32</v>
      </c>
      <c r="F1355">
        <v>13.83</v>
      </c>
      <c r="G1355">
        <v>13.83</v>
      </c>
      <c r="I1355" t="s">
        <v>6935</v>
      </c>
    </row>
    <row r="1356" spans="1:9">
      <c r="A1356" t="s">
        <v>17440</v>
      </c>
      <c r="B1356" t="s">
        <v>65</v>
      </c>
      <c r="C1356">
        <v>1603</v>
      </c>
      <c r="D1356" t="s">
        <v>10247</v>
      </c>
      <c r="E1356" t="s">
        <v>32</v>
      </c>
      <c r="F1356">
        <v>79.2</v>
      </c>
      <c r="G1356">
        <v>79.2</v>
      </c>
      <c r="I1356" t="s">
        <v>6935</v>
      </c>
    </row>
    <row r="1357" spans="1:9">
      <c r="A1357" t="s">
        <v>17441</v>
      </c>
      <c r="B1357" t="s">
        <v>65</v>
      </c>
      <c r="C1357">
        <v>1599</v>
      </c>
      <c r="D1357" t="s">
        <v>10248</v>
      </c>
      <c r="E1357" t="s">
        <v>32</v>
      </c>
      <c r="F1357">
        <v>16.05</v>
      </c>
      <c r="G1357">
        <v>16.05</v>
      </c>
      <c r="I1357" t="s">
        <v>6935</v>
      </c>
    </row>
    <row r="1358" spans="1:9">
      <c r="A1358" t="s">
        <v>17442</v>
      </c>
      <c r="B1358" t="s">
        <v>65</v>
      </c>
      <c r="C1358">
        <v>1597</v>
      </c>
      <c r="D1358" t="s">
        <v>10249</v>
      </c>
      <c r="E1358" t="s">
        <v>32</v>
      </c>
      <c r="F1358">
        <v>13.01</v>
      </c>
      <c r="G1358">
        <v>13.01</v>
      </c>
      <c r="I1358" t="s">
        <v>6935</v>
      </c>
    </row>
    <row r="1359" spans="1:9">
      <c r="A1359" t="s">
        <v>17443</v>
      </c>
      <c r="B1359" t="s">
        <v>65</v>
      </c>
      <c r="C1359">
        <v>39602</v>
      </c>
      <c r="D1359" t="s">
        <v>10250</v>
      </c>
      <c r="E1359" t="s">
        <v>32</v>
      </c>
      <c r="F1359">
        <v>1.59</v>
      </c>
      <c r="G1359">
        <v>1.59</v>
      </c>
      <c r="I1359" t="s">
        <v>6935</v>
      </c>
    </row>
    <row r="1360" spans="1:9">
      <c r="A1360" t="s">
        <v>17444</v>
      </c>
      <c r="B1360" t="s">
        <v>65</v>
      </c>
      <c r="C1360">
        <v>39603</v>
      </c>
      <c r="D1360" t="s">
        <v>10251</v>
      </c>
      <c r="E1360" t="s">
        <v>32</v>
      </c>
      <c r="F1360">
        <v>3.39</v>
      </c>
      <c r="G1360">
        <v>3.39</v>
      </c>
      <c r="I1360" t="s">
        <v>6935</v>
      </c>
    </row>
    <row r="1361" spans="1:9">
      <c r="A1361" t="s">
        <v>17445</v>
      </c>
      <c r="B1361" t="s">
        <v>65</v>
      </c>
      <c r="C1361">
        <v>11821</v>
      </c>
      <c r="D1361" t="s">
        <v>10252</v>
      </c>
      <c r="E1361" t="s">
        <v>32</v>
      </c>
      <c r="F1361">
        <v>10.68</v>
      </c>
      <c r="G1361">
        <v>10.68</v>
      </c>
      <c r="I1361" t="s">
        <v>6935</v>
      </c>
    </row>
    <row r="1362" spans="1:9">
      <c r="A1362" t="s">
        <v>17446</v>
      </c>
      <c r="B1362" t="s">
        <v>65</v>
      </c>
      <c r="C1362">
        <v>1562</v>
      </c>
      <c r="D1362" t="s">
        <v>10253</v>
      </c>
      <c r="E1362" t="s">
        <v>32</v>
      </c>
      <c r="F1362">
        <v>17.5</v>
      </c>
      <c r="G1362">
        <v>17.5</v>
      </c>
      <c r="I1362" t="s">
        <v>6935</v>
      </c>
    </row>
    <row r="1363" spans="1:9">
      <c r="A1363" t="s">
        <v>17447</v>
      </c>
      <c r="B1363" t="s">
        <v>65</v>
      </c>
      <c r="C1363">
        <v>1563</v>
      </c>
      <c r="D1363" t="s">
        <v>10254</v>
      </c>
      <c r="E1363" t="s">
        <v>32</v>
      </c>
      <c r="F1363">
        <v>23.48</v>
      </c>
      <c r="G1363">
        <v>23.48</v>
      </c>
      <c r="I1363" t="s">
        <v>6935</v>
      </c>
    </row>
    <row r="1364" spans="1:9">
      <c r="A1364" t="s">
        <v>17448</v>
      </c>
      <c r="B1364" t="s">
        <v>65</v>
      </c>
      <c r="C1364">
        <v>11856</v>
      </c>
      <c r="D1364" t="s">
        <v>10255</v>
      </c>
      <c r="E1364" t="s">
        <v>32</v>
      </c>
      <c r="F1364">
        <v>7</v>
      </c>
      <c r="G1364">
        <v>7</v>
      </c>
      <c r="I1364" t="s">
        <v>8951</v>
      </c>
    </row>
    <row r="1365" spans="1:9">
      <c r="A1365" t="s">
        <v>17449</v>
      </c>
      <c r="B1365" t="s">
        <v>65</v>
      </c>
      <c r="C1365">
        <v>11857</v>
      </c>
      <c r="D1365" t="s">
        <v>10256</v>
      </c>
      <c r="E1365" t="s">
        <v>32</v>
      </c>
      <c r="F1365">
        <v>36.840000000000003</v>
      </c>
      <c r="G1365">
        <v>36.840000000000003</v>
      </c>
      <c r="I1365" t="s">
        <v>6935</v>
      </c>
    </row>
    <row r="1366" spans="1:9">
      <c r="A1366" t="s">
        <v>17450</v>
      </c>
      <c r="B1366" t="s">
        <v>65</v>
      </c>
      <c r="C1366">
        <v>11858</v>
      </c>
      <c r="D1366" t="s">
        <v>10257</v>
      </c>
      <c r="E1366" t="s">
        <v>32</v>
      </c>
      <c r="F1366">
        <v>45.72</v>
      </c>
      <c r="G1366">
        <v>45.72</v>
      </c>
      <c r="I1366" t="s">
        <v>6935</v>
      </c>
    </row>
    <row r="1367" spans="1:9">
      <c r="A1367" t="s">
        <v>17451</v>
      </c>
      <c r="B1367" t="s">
        <v>65</v>
      </c>
      <c r="C1367">
        <v>1539</v>
      </c>
      <c r="D1367" t="s">
        <v>10258</v>
      </c>
      <c r="E1367" t="s">
        <v>32</v>
      </c>
      <c r="F1367">
        <v>8.2200000000000006</v>
      </c>
      <c r="G1367">
        <v>8.2200000000000006</v>
      </c>
      <c r="I1367" t="s">
        <v>6935</v>
      </c>
    </row>
    <row r="1368" spans="1:9">
      <c r="A1368" t="s">
        <v>17452</v>
      </c>
      <c r="B1368" t="s">
        <v>65</v>
      </c>
      <c r="C1368">
        <v>11859</v>
      </c>
      <c r="D1368" t="s">
        <v>10259</v>
      </c>
      <c r="E1368" t="s">
        <v>32</v>
      </c>
      <c r="F1368">
        <v>62.21</v>
      </c>
      <c r="G1368">
        <v>62.21</v>
      </c>
      <c r="I1368" t="s">
        <v>6935</v>
      </c>
    </row>
    <row r="1369" spans="1:9">
      <c r="A1369" t="s">
        <v>17453</v>
      </c>
      <c r="B1369" t="s">
        <v>65</v>
      </c>
      <c r="C1369">
        <v>1550</v>
      </c>
      <c r="D1369" t="s">
        <v>10260</v>
      </c>
      <c r="E1369" t="s">
        <v>32</v>
      </c>
      <c r="F1369">
        <v>8.68</v>
      </c>
      <c r="G1369">
        <v>8.68</v>
      </c>
      <c r="I1369" t="s">
        <v>6935</v>
      </c>
    </row>
    <row r="1370" spans="1:9">
      <c r="A1370" t="s">
        <v>17454</v>
      </c>
      <c r="B1370" t="s">
        <v>65</v>
      </c>
      <c r="C1370">
        <v>11854</v>
      </c>
      <c r="D1370" t="s">
        <v>10261</v>
      </c>
      <c r="E1370" t="s">
        <v>32</v>
      </c>
      <c r="F1370">
        <v>10.84</v>
      </c>
      <c r="G1370">
        <v>10.84</v>
      </c>
      <c r="I1370" t="s">
        <v>6935</v>
      </c>
    </row>
    <row r="1371" spans="1:9">
      <c r="A1371" t="s">
        <v>17455</v>
      </c>
      <c r="B1371" t="s">
        <v>65</v>
      </c>
      <c r="C1371">
        <v>11862</v>
      </c>
      <c r="D1371" t="s">
        <v>10262</v>
      </c>
      <c r="E1371" t="s">
        <v>32</v>
      </c>
      <c r="F1371">
        <v>15.21</v>
      </c>
      <c r="G1371">
        <v>15.21</v>
      </c>
      <c r="I1371" t="s">
        <v>6935</v>
      </c>
    </row>
    <row r="1372" spans="1:9">
      <c r="A1372" t="s">
        <v>17456</v>
      </c>
      <c r="B1372" t="s">
        <v>65</v>
      </c>
      <c r="C1372">
        <v>11863</v>
      </c>
      <c r="D1372" t="s">
        <v>10263</v>
      </c>
      <c r="E1372" t="s">
        <v>32</v>
      </c>
      <c r="F1372">
        <v>6.14</v>
      </c>
      <c r="G1372">
        <v>6.14</v>
      </c>
      <c r="I1372" t="s">
        <v>6935</v>
      </c>
    </row>
    <row r="1373" spans="1:9">
      <c r="A1373" t="s">
        <v>17457</v>
      </c>
      <c r="B1373" t="s">
        <v>65</v>
      </c>
      <c r="C1373">
        <v>11855</v>
      </c>
      <c r="D1373" t="s">
        <v>10264</v>
      </c>
      <c r="E1373" t="s">
        <v>32</v>
      </c>
      <c r="F1373">
        <v>22.7</v>
      </c>
      <c r="G1373">
        <v>22.7</v>
      </c>
      <c r="I1373" t="s">
        <v>6935</v>
      </c>
    </row>
    <row r="1374" spans="1:9">
      <c r="A1374" t="s">
        <v>17458</v>
      </c>
      <c r="B1374" t="s">
        <v>65</v>
      </c>
      <c r="C1374">
        <v>11864</v>
      </c>
      <c r="D1374" t="s">
        <v>10265</v>
      </c>
      <c r="E1374" t="s">
        <v>32</v>
      </c>
      <c r="F1374">
        <v>34.33</v>
      </c>
      <c r="G1374">
        <v>34.33</v>
      </c>
      <c r="I1374" t="s">
        <v>6935</v>
      </c>
    </row>
    <row r="1375" spans="1:9">
      <c r="A1375" t="s">
        <v>17459</v>
      </c>
      <c r="B1375" t="s">
        <v>65</v>
      </c>
      <c r="C1375">
        <v>2527</v>
      </c>
      <c r="D1375" t="s">
        <v>10266</v>
      </c>
      <c r="E1375" t="s">
        <v>32</v>
      </c>
      <c r="F1375">
        <v>8.7100000000000009</v>
      </c>
      <c r="G1375">
        <v>8.7100000000000009</v>
      </c>
      <c r="I1375" t="s">
        <v>6935</v>
      </c>
    </row>
    <row r="1376" spans="1:9">
      <c r="A1376" t="s">
        <v>17460</v>
      </c>
      <c r="B1376" t="s">
        <v>65</v>
      </c>
      <c r="C1376">
        <v>2526</v>
      </c>
      <c r="D1376" t="s">
        <v>10267</v>
      </c>
      <c r="E1376" t="s">
        <v>32</v>
      </c>
      <c r="F1376">
        <v>5.58</v>
      </c>
      <c r="G1376">
        <v>5.58</v>
      </c>
      <c r="I1376" t="s">
        <v>6935</v>
      </c>
    </row>
    <row r="1377" spans="1:9">
      <c r="A1377" t="s">
        <v>17461</v>
      </c>
      <c r="B1377" t="s">
        <v>65</v>
      </c>
      <c r="C1377">
        <v>2483</v>
      </c>
      <c r="D1377" t="s">
        <v>10268</v>
      </c>
      <c r="E1377" t="s">
        <v>32</v>
      </c>
      <c r="F1377">
        <v>3.97</v>
      </c>
      <c r="G1377">
        <v>3.97</v>
      </c>
      <c r="I1377" t="s">
        <v>6935</v>
      </c>
    </row>
    <row r="1378" spans="1:9">
      <c r="A1378" t="s">
        <v>17462</v>
      </c>
      <c r="B1378" t="s">
        <v>65</v>
      </c>
      <c r="C1378">
        <v>2487</v>
      </c>
      <c r="D1378" t="s">
        <v>10269</v>
      </c>
      <c r="E1378" t="s">
        <v>32</v>
      </c>
      <c r="F1378">
        <v>1.9</v>
      </c>
      <c r="G1378">
        <v>1.9</v>
      </c>
      <c r="I1378" t="s">
        <v>6935</v>
      </c>
    </row>
    <row r="1379" spans="1:9">
      <c r="A1379" t="s">
        <v>17463</v>
      </c>
      <c r="B1379" t="s">
        <v>65</v>
      </c>
      <c r="C1379">
        <v>2528</v>
      </c>
      <c r="D1379" t="s">
        <v>10270</v>
      </c>
      <c r="E1379" t="s">
        <v>32</v>
      </c>
      <c r="F1379">
        <v>21.92</v>
      </c>
      <c r="G1379">
        <v>21.92</v>
      </c>
      <c r="I1379" t="s">
        <v>6935</v>
      </c>
    </row>
    <row r="1380" spans="1:9">
      <c r="A1380" t="s">
        <v>17464</v>
      </c>
      <c r="B1380" t="s">
        <v>65</v>
      </c>
      <c r="C1380">
        <v>2489</v>
      </c>
      <c r="D1380" t="s">
        <v>10271</v>
      </c>
      <c r="E1380" t="s">
        <v>32</v>
      </c>
      <c r="F1380">
        <v>9.65</v>
      </c>
      <c r="G1380">
        <v>9.65</v>
      </c>
      <c r="I1380" t="s">
        <v>6935</v>
      </c>
    </row>
    <row r="1381" spans="1:9">
      <c r="A1381" t="s">
        <v>17465</v>
      </c>
      <c r="B1381" t="s">
        <v>65</v>
      </c>
      <c r="C1381">
        <v>2484</v>
      </c>
      <c r="D1381" t="s">
        <v>10272</v>
      </c>
      <c r="E1381" t="s">
        <v>32</v>
      </c>
      <c r="F1381">
        <v>31.83</v>
      </c>
      <c r="G1381">
        <v>31.83</v>
      </c>
      <c r="I1381" t="s">
        <v>6935</v>
      </c>
    </row>
    <row r="1382" spans="1:9">
      <c r="A1382" t="s">
        <v>17466</v>
      </c>
      <c r="B1382" t="s">
        <v>65</v>
      </c>
      <c r="C1382">
        <v>2488</v>
      </c>
      <c r="D1382" t="s">
        <v>10273</v>
      </c>
      <c r="E1382" t="s">
        <v>32</v>
      </c>
      <c r="F1382">
        <v>2.23</v>
      </c>
      <c r="G1382">
        <v>2.23</v>
      </c>
      <c r="I1382" t="s">
        <v>6935</v>
      </c>
    </row>
    <row r="1383" spans="1:9">
      <c r="A1383" t="s">
        <v>17467</v>
      </c>
      <c r="B1383" t="s">
        <v>65</v>
      </c>
      <c r="C1383">
        <v>2485</v>
      </c>
      <c r="D1383" t="s">
        <v>10274</v>
      </c>
      <c r="E1383" t="s">
        <v>32</v>
      </c>
      <c r="F1383">
        <v>49.9</v>
      </c>
      <c r="G1383">
        <v>49.9</v>
      </c>
      <c r="I1383" t="s">
        <v>6935</v>
      </c>
    </row>
    <row r="1384" spans="1:9">
      <c r="A1384" t="s">
        <v>17468</v>
      </c>
      <c r="B1384" t="s">
        <v>65</v>
      </c>
      <c r="C1384">
        <v>44247</v>
      </c>
      <c r="D1384" t="s">
        <v>10275</v>
      </c>
      <c r="E1384" t="s">
        <v>32</v>
      </c>
      <c r="F1384">
        <v>1543.6</v>
      </c>
      <c r="G1384">
        <v>1543.6</v>
      </c>
      <c r="I1384" t="s">
        <v>6935</v>
      </c>
    </row>
    <row r="1385" spans="1:9">
      <c r="A1385" t="s">
        <v>17469</v>
      </c>
      <c r="B1385" t="s">
        <v>65</v>
      </c>
      <c r="C1385">
        <v>38005</v>
      </c>
      <c r="D1385" t="s">
        <v>10276</v>
      </c>
      <c r="E1385" t="s">
        <v>32</v>
      </c>
      <c r="F1385">
        <v>18.350000000000001</v>
      </c>
      <c r="G1385">
        <v>18.350000000000001</v>
      </c>
      <c r="I1385" t="s">
        <v>6935</v>
      </c>
    </row>
    <row r="1386" spans="1:9">
      <c r="A1386" t="s">
        <v>17470</v>
      </c>
      <c r="B1386" t="s">
        <v>65</v>
      </c>
      <c r="C1386">
        <v>38006</v>
      </c>
      <c r="D1386" t="s">
        <v>10277</v>
      </c>
      <c r="E1386" t="s">
        <v>32</v>
      </c>
      <c r="F1386">
        <v>24.39</v>
      </c>
      <c r="G1386">
        <v>24.39</v>
      </c>
      <c r="I1386" t="s">
        <v>6935</v>
      </c>
    </row>
    <row r="1387" spans="1:9">
      <c r="A1387" t="s">
        <v>17471</v>
      </c>
      <c r="B1387" t="s">
        <v>65</v>
      </c>
      <c r="C1387">
        <v>38428</v>
      </c>
      <c r="D1387" t="s">
        <v>10278</v>
      </c>
      <c r="E1387" t="s">
        <v>32</v>
      </c>
      <c r="F1387">
        <v>21.84</v>
      </c>
      <c r="G1387">
        <v>21.84</v>
      </c>
      <c r="I1387" t="s">
        <v>6935</v>
      </c>
    </row>
    <row r="1388" spans="1:9">
      <c r="A1388" t="s">
        <v>17472</v>
      </c>
      <c r="B1388" t="s">
        <v>65</v>
      </c>
      <c r="C1388">
        <v>38007</v>
      </c>
      <c r="D1388" t="s">
        <v>10279</v>
      </c>
      <c r="E1388" t="s">
        <v>32</v>
      </c>
      <c r="F1388">
        <v>28.14</v>
      </c>
      <c r="G1388">
        <v>28.14</v>
      </c>
      <c r="I1388" t="s">
        <v>6935</v>
      </c>
    </row>
    <row r="1389" spans="1:9">
      <c r="A1389" t="s">
        <v>17473</v>
      </c>
      <c r="B1389" t="s">
        <v>65</v>
      </c>
      <c r="C1389">
        <v>38008</v>
      </c>
      <c r="D1389" t="s">
        <v>10280</v>
      </c>
      <c r="E1389" t="s">
        <v>32</v>
      </c>
      <c r="F1389">
        <v>45.03</v>
      </c>
      <c r="G1389">
        <v>45.03</v>
      </c>
      <c r="I1389" t="s">
        <v>6935</v>
      </c>
    </row>
    <row r="1390" spans="1:9">
      <c r="A1390" t="s">
        <v>17474</v>
      </c>
      <c r="B1390" t="s">
        <v>65</v>
      </c>
      <c r="C1390">
        <v>38009</v>
      </c>
      <c r="D1390" t="s">
        <v>10281</v>
      </c>
      <c r="E1390" t="s">
        <v>32</v>
      </c>
      <c r="F1390">
        <v>55.12</v>
      </c>
      <c r="G1390">
        <v>55.12</v>
      </c>
      <c r="I1390" t="s">
        <v>6935</v>
      </c>
    </row>
    <row r="1391" spans="1:9">
      <c r="A1391" t="s">
        <v>17475</v>
      </c>
      <c r="B1391" t="s">
        <v>65</v>
      </c>
      <c r="C1391">
        <v>44248</v>
      </c>
      <c r="D1391" t="s">
        <v>10282</v>
      </c>
      <c r="E1391" t="s">
        <v>32</v>
      </c>
      <c r="F1391">
        <v>89.85</v>
      </c>
      <c r="G1391">
        <v>89.85</v>
      </c>
      <c r="I1391" t="s">
        <v>6935</v>
      </c>
    </row>
    <row r="1392" spans="1:9">
      <c r="A1392" t="s">
        <v>17476</v>
      </c>
      <c r="B1392" t="s">
        <v>65</v>
      </c>
      <c r="C1392">
        <v>44249</v>
      </c>
      <c r="D1392" t="s">
        <v>10283</v>
      </c>
      <c r="E1392" t="s">
        <v>32</v>
      </c>
      <c r="F1392">
        <v>346.67</v>
      </c>
      <c r="G1392">
        <v>346.67</v>
      </c>
      <c r="I1392" t="s">
        <v>6935</v>
      </c>
    </row>
    <row r="1393" spans="1:9">
      <c r="A1393" t="s">
        <v>17477</v>
      </c>
      <c r="B1393" t="s">
        <v>65</v>
      </c>
      <c r="C1393">
        <v>44250</v>
      </c>
      <c r="D1393" t="s">
        <v>10284</v>
      </c>
      <c r="E1393" t="s">
        <v>32</v>
      </c>
      <c r="F1393">
        <v>503.44</v>
      </c>
      <c r="G1393">
        <v>503.44</v>
      </c>
      <c r="I1393" t="s">
        <v>6935</v>
      </c>
    </row>
    <row r="1394" spans="1:9">
      <c r="A1394" t="s">
        <v>17478</v>
      </c>
      <c r="B1394" t="s">
        <v>65</v>
      </c>
      <c r="C1394">
        <v>39279</v>
      </c>
      <c r="D1394" t="s">
        <v>10285</v>
      </c>
      <c r="E1394" t="s">
        <v>32</v>
      </c>
    </row>
    <row r="1395" spans="1:9">
      <c r="A1395" t="s">
        <v>17479</v>
      </c>
      <c r="B1395" t="s">
        <v>65</v>
      </c>
      <c r="C1395">
        <v>39280</v>
      </c>
      <c r="D1395" t="s">
        <v>10286</v>
      </c>
      <c r="E1395" t="s">
        <v>32</v>
      </c>
    </row>
    <row r="1396" spans="1:9">
      <c r="A1396" t="s">
        <v>17480</v>
      </c>
      <c r="B1396" t="s">
        <v>65</v>
      </c>
      <c r="C1396">
        <v>39281</v>
      </c>
      <c r="D1396" t="s">
        <v>10287</v>
      </c>
      <c r="E1396" t="s">
        <v>32</v>
      </c>
    </row>
    <row r="1397" spans="1:9">
      <c r="A1397" t="s">
        <v>17481</v>
      </c>
      <c r="B1397" t="s">
        <v>65</v>
      </c>
      <c r="C1397">
        <v>39282</v>
      </c>
      <c r="D1397" t="s">
        <v>10288</v>
      </c>
      <c r="E1397" t="s">
        <v>32</v>
      </c>
    </row>
    <row r="1398" spans="1:9">
      <c r="A1398" t="s">
        <v>17482</v>
      </c>
      <c r="B1398" t="s">
        <v>65</v>
      </c>
      <c r="C1398">
        <v>38844</v>
      </c>
      <c r="D1398" t="s">
        <v>10289</v>
      </c>
      <c r="E1398" t="s">
        <v>32</v>
      </c>
    </row>
    <row r="1399" spans="1:9">
      <c r="A1399" t="s">
        <v>17483</v>
      </c>
      <c r="B1399" t="s">
        <v>65</v>
      </c>
      <c r="C1399">
        <v>38846</v>
      </c>
      <c r="D1399" t="s">
        <v>10290</v>
      </c>
      <c r="E1399" t="s">
        <v>32</v>
      </c>
    </row>
    <row r="1400" spans="1:9">
      <c r="A1400" t="s">
        <v>17484</v>
      </c>
      <c r="B1400" t="s">
        <v>65</v>
      </c>
      <c r="C1400">
        <v>38847</v>
      </c>
      <c r="D1400" t="s">
        <v>10291</v>
      </c>
      <c r="E1400" t="s">
        <v>32</v>
      </c>
    </row>
    <row r="1401" spans="1:9">
      <c r="A1401" t="s">
        <v>17485</v>
      </c>
      <c r="B1401" t="s">
        <v>65</v>
      </c>
      <c r="C1401">
        <v>38850</v>
      </c>
      <c r="D1401" t="s">
        <v>10292</v>
      </c>
      <c r="E1401" t="s">
        <v>32</v>
      </c>
    </row>
    <row r="1402" spans="1:9">
      <c r="A1402" t="s">
        <v>17486</v>
      </c>
      <c r="B1402" t="s">
        <v>65</v>
      </c>
      <c r="C1402">
        <v>38848</v>
      </c>
      <c r="D1402" t="s">
        <v>10293</v>
      </c>
      <c r="E1402" t="s">
        <v>32</v>
      </c>
    </row>
    <row r="1403" spans="1:9">
      <c r="A1403" t="s">
        <v>17487</v>
      </c>
      <c r="B1403" t="s">
        <v>65</v>
      </c>
      <c r="C1403">
        <v>38851</v>
      </c>
      <c r="D1403" t="s">
        <v>10294</v>
      </c>
      <c r="E1403" t="s">
        <v>32</v>
      </c>
    </row>
    <row r="1404" spans="1:9">
      <c r="A1404" t="s">
        <v>17488</v>
      </c>
      <c r="B1404" t="s">
        <v>65</v>
      </c>
      <c r="C1404">
        <v>38854</v>
      </c>
      <c r="D1404" t="s">
        <v>10295</v>
      </c>
      <c r="E1404" t="s">
        <v>32</v>
      </c>
    </row>
    <row r="1405" spans="1:9">
      <c r="A1405" t="s">
        <v>17489</v>
      </c>
      <c r="B1405" t="s">
        <v>65</v>
      </c>
      <c r="C1405">
        <v>3104</v>
      </c>
      <c r="D1405" t="s">
        <v>10296</v>
      </c>
      <c r="E1405" t="s">
        <v>10297</v>
      </c>
      <c r="F1405">
        <v>195.8</v>
      </c>
      <c r="G1405">
        <v>195.8</v>
      </c>
      <c r="I1405" t="s">
        <v>6935</v>
      </c>
    </row>
    <row r="1406" spans="1:9">
      <c r="A1406" t="s">
        <v>17490</v>
      </c>
      <c r="B1406" t="s">
        <v>65</v>
      </c>
      <c r="C1406">
        <v>1607</v>
      </c>
      <c r="D1406" t="s">
        <v>10298</v>
      </c>
      <c r="E1406" t="s">
        <v>10297</v>
      </c>
      <c r="F1406">
        <v>0.32</v>
      </c>
      <c r="G1406">
        <v>0.32</v>
      </c>
      <c r="I1406" t="s">
        <v>6935</v>
      </c>
    </row>
    <row r="1407" spans="1:9">
      <c r="A1407" t="s">
        <v>17491</v>
      </c>
      <c r="B1407" t="s">
        <v>65</v>
      </c>
      <c r="C1407">
        <v>38169</v>
      </c>
      <c r="D1407" t="s">
        <v>10299</v>
      </c>
      <c r="E1407" t="s">
        <v>10297</v>
      </c>
      <c r="F1407">
        <v>86.55</v>
      </c>
      <c r="G1407">
        <v>86.55</v>
      </c>
      <c r="I1407" t="s">
        <v>6935</v>
      </c>
    </row>
    <row r="1408" spans="1:9">
      <c r="A1408" t="s">
        <v>17492</v>
      </c>
      <c r="B1408" t="s">
        <v>65</v>
      </c>
      <c r="C1408">
        <v>6142</v>
      </c>
      <c r="D1408" t="s">
        <v>10300</v>
      </c>
      <c r="E1408" t="s">
        <v>32</v>
      </c>
      <c r="F1408">
        <v>10.38</v>
      </c>
      <c r="G1408">
        <v>10.38</v>
      </c>
      <c r="I1408" t="s">
        <v>6935</v>
      </c>
    </row>
    <row r="1409" spans="1:9">
      <c r="A1409" t="s">
        <v>17493</v>
      </c>
      <c r="B1409" t="s">
        <v>65</v>
      </c>
      <c r="C1409">
        <v>11686</v>
      </c>
      <c r="D1409" t="s">
        <v>10301</v>
      </c>
      <c r="E1409" t="s">
        <v>32</v>
      </c>
      <c r="F1409">
        <v>14.41</v>
      </c>
      <c r="G1409">
        <v>14.41</v>
      </c>
      <c r="I1409" t="s">
        <v>6935</v>
      </c>
    </row>
    <row r="1410" spans="1:9">
      <c r="A1410" t="s">
        <v>17494</v>
      </c>
      <c r="B1410" t="s">
        <v>65</v>
      </c>
      <c r="C1410">
        <v>37598</v>
      </c>
      <c r="D1410" t="s">
        <v>10302</v>
      </c>
      <c r="E1410" t="s">
        <v>32</v>
      </c>
    </row>
    <row r="1411" spans="1:9">
      <c r="A1411" t="s">
        <v>17495</v>
      </c>
      <c r="B1411" t="s">
        <v>65</v>
      </c>
      <c r="C1411">
        <v>25398</v>
      </c>
      <c r="D1411" t="s">
        <v>10303</v>
      </c>
      <c r="E1411" t="s">
        <v>32</v>
      </c>
    </row>
    <row r="1412" spans="1:9">
      <c r="A1412" t="s">
        <v>17496</v>
      </c>
      <c r="B1412" t="s">
        <v>65</v>
      </c>
      <c r="C1412">
        <v>25399</v>
      </c>
      <c r="D1412" t="s">
        <v>10304</v>
      </c>
      <c r="E1412" t="s">
        <v>32</v>
      </c>
    </row>
    <row r="1413" spans="1:9">
      <c r="A1413" t="s">
        <v>17497</v>
      </c>
      <c r="B1413" t="s">
        <v>65</v>
      </c>
      <c r="C1413">
        <v>43440</v>
      </c>
      <c r="D1413" t="s">
        <v>10305</v>
      </c>
      <c r="E1413" t="s">
        <v>32</v>
      </c>
      <c r="F1413">
        <v>584.47</v>
      </c>
      <c r="G1413">
        <v>584.47</v>
      </c>
      <c r="I1413" t="s">
        <v>6935</v>
      </c>
    </row>
    <row r="1414" spans="1:9">
      <c r="A1414" t="s">
        <v>17498</v>
      </c>
      <c r="B1414" t="s">
        <v>65</v>
      </c>
      <c r="C1414">
        <v>10667</v>
      </c>
      <c r="D1414" t="s">
        <v>10306</v>
      </c>
      <c r="E1414" t="s">
        <v>32</v>
      </c>
      <c r="F1414">
        <v>18350</v>
      </c>
      <c r="G1414">
        <v>18350</v>
      </c>
      <c r="I1414" t="s">
        <v>8951</v>
      </c>
    </row>
    <row r="1415" spans="1:9">
      <c r="A1415" t="s">
        <v>17499</v>
      </c>
      <c r="B1415" t="s">
        <v>65</v>
      </c>
      <c r="C1415">
        <v>1613</v>
      </c>
      <c r="D1415" t="s">
        <v>10307</v>
      </c>
      <c r="E1415" t="s">
        <v>32</v>
      </c>
      <c r="F1415">
        <v>1172.3900000000001</v>
      </c>
      <c r="G1415">
        <v>1172.3900000000001</v>
      </c>
      <c r="I1415" t="s">
        <v>6935</v>
      </c>
    </row>
    <row r="1416" spans="1:9">
      <c r="A1416" t="s">
        <v>17500</v>
      </c>
      <c r="B1416" t="s">
        <v>65</v>
      </c>
      <c r="C1416">
        <v>1626</v>
      </c>
      <c r="D1416" t="s">
        <v>10308</v>
      </c>
      <c r="E1416" t="s">
        <v>32</v>
      </c>
      <c r="F1416">
        <v>1753.45</v>
      </c>
      <c r="G1416">
        <v>1753.45</v>
      </c>
      <c r="I1416" t="s">
        <v>6935</v>
      </c>
    </row>
    <row r="1417" spans="1:9">
      <c r="A1417" t="s">
        <v>17501</v>
      </c>
      <c r="B1417" t="s">
        <v>65</v>
      </c>
      <c r="C1417">
        <v>1625</v>
      </c>
      <c r="D1417" t="s">
        <v>10309</v>
      </c>
      <c r="E1417" t="s">
        <v>32</v>
      </c>
      <c r="F1417">
        <v>122.47</v>
      </c>
      <c r="G1417">
        <v>122.47</v>
      </c>
      <c r="I1417" t="s">
        <v>6935</v>
      </c>
    </row>
    <row r="1418" spans="1:9">
      <c r="A1418" t="s">
        <v>17502</v>
      </c>
      <c r="B1418" t="s">
        <v>65</v>
      </c>
      <c r="C1418">
        <v>1622</v>
      </c>
      <c r="D1418" t="s">
        <v>10310</v>
      </c>
      <c r="E1418" t="s">
        <v>32</v>
      </c>
      <c r="F1418">
        <v>3956.81</v>
      </c>
      <c r="G1418">
        <v>3956.81</v>
      </c>
      <c r="I1418" t="s">
        <v>6935</v>
      </c>
    </row>
    <row r="1419" spans="1:9">
      <c r="A1419" t="s">
        <v>17503</v>
      </c>
      <c r="B1419" t="s">
        <v>65</v>
      </c>
      <c r="C1419">
        <v>1620</v>
      </c>
      <c r="D1419" t="s">
        <v>10311</v>
      </c>
      <c r="E1419" t="s">
        <v>32</v>
      </c>
      <c r="F1419">
        <v>257.99</v>
      </c>
      <c r="G1419">
        <v>257.99</v>
      </c>
      <c r="I1419" t="s">
        <v>6935</v>
      </c>
    </row>
    <row r="1420" spans="1:9">
      <c r="A1420" t="s">
        <v>17504</v>
      </c>
      <c r="B1420" t="s">
        <v>65</v>
      </c>
      <c r="C1420">
        <v>1629</v>
      </c>
      <c r="D1420" t="s">
        <v>10312</v>
      </c>
      <c r="E1420" t="s">
        <v>32</v>
      </c>
      <c r="F1420">
        <v>9629.9500000000007</v>
      </c>
      <c r="G1420">
        <v>9629.9500000000007</v>
      </c>
      <c r="I1420" t="s">
        <v>6935</v>
      </c>
    </row>
    <row r="1421" spans="1:9">
      <c r="A1421" t="s">
        <v>17505</v>
      </c>
      <c r="B1421" t="s">
        <v>65</v>
      </c>
      <c r="C1421">
        <v>1627</v>
      </c>
      <c r="D1421" t="s">
        <v>10313</v>
      </c>
      <c r="E1421" t="s">
        <v>32</v>
      </c>
      <c r="F1421">
        <v>493.14</v>
      </c>
      <c r="G1421">
        <v>493.14</v>
      </c>
      <c r="I1421" t="s">
        <v>6935</v>
      </c>
    </row>
    <row r="1422" spans="1:9">
      <c r="A1422" t="s">
        <v>17506</v>
      </c>
      <c r="B1422" t="s">
        <v>65</v>
      </c>
      <c r="C1422">
        <v>1623</v>
      </c>
      <c r="D1422" t="s">
        <v>10314</v>
      </c>
      <c r="E1422" t="s">
        <v>32</v>
      </c>
      <c r="F1422">
        <v>99.88</v>
      </c>
      <c r="G1422">
        <v>99.88</v>
      </c>
      <c r="I1422" t="s">
        <v>6935</v>
      </c>
    </row>
    <row r="1423" spans="1:9">
      <c r="A1423" t="s">
        <v>17507</v>
      </c>
      <c r="B1423" t="s">
        <v>65</v>
      </c>
      <c r="C1423">
        <v>1619</v>
      </c>
      <c r="D1423" t="s">
        <v>10315</v>
      </c>
      <c r="E1423" t="s">
        <v>32</v>
      </c>
      <c r="F1423">
        <v>137.38999999999999</v>
      </c>
      <c r="G1423">
        <v>137.38999999999999</v>
      </c>
      <c r="I1423" t="s">
        <v>6935</v>
      </c>
    </row>
    <row r="1424" spans="1:9">
      <c r="A1424" t="s">
        <v>17508</v>
      </c>
      <c r="B1424" t="s">
        <v>65</v>
      </c>
      <c r="C1424">
        <v>1630</v>
      </c>
      <c r="D1424" t="s">
        <v>10316</v>
      </c>
      <c r="E1424" t="s">
        <v>32</v>
      </c>
      <c r="F1424">
        <v>3025.07</v>
      </c>
      <c r="G1424">
        <v>3025.07</v>
      </c>
      <c r="I1424" t="s">
        <v>6935</v>
      </c>
    </row>
    <row r="1425" spans="1:9">
      <c r="A1425" t="s">
        <v>17509</v>
      </c>
      <c r="B1425" t="s">
        <v>65</v>
      </c>
      <c r="C1425">
        <v>1616</v>
      </c>
      <c r="D1425" t="s">
        <v>10317</v>
      </c>
      <c r="E1425" t="s">
        <v>32</v>
      </c>
      <c r="F1425">
        <v>4652.6099999999997</v>
      </c>
      <c r="G1425">
        <v>4652.6099999999997</v>
      </c>
      <c r="I1425" t="s">
        <v>6935</v>
      </c>
    </row>
    <row r="1426" spans="1:9">
      <c r="A1426" t="s">
        <v>17510</v>
      </c>
      <c r="B1426" t="s">
        <v>65</v>
      </c>
      <c r="C1426">
        <v>1614</v>
      </c>
      <c r="D1426" t="s">
        <v>10318</v>
      </c>
      <c r="E1426" t="s">
        <v>32</v>
      </c>
      <c r="F1426">
        <v>212.64</v>
      </c>
      <c r="G1426">
        <v>212.64</v>
      </c>
      <c r="I1426" t="s">
        <v>6935</v>
      </c>
    </row>
    <row r="1427" spans="1:9">
      <c r="A1427" t="s">
        <v>17511</v>
      </c>
      <c r="B1427" t="s">
        <v>65</v>
      </c>
      <c r="C1427">
        <v>1617</v>
      </c>
      <c r="D1427" t="s">
        <v>10319</v>
      </c>
      <c r="E1427" t="s">
        <v>32</v>
      </c>
      <c r="F1427">
        <v>5554.2</v>
      </c>
      <c r="G1427">
        <v>5554.2</v>
      </c>
      <c r="I1427" t="s">
        <v>6935</v>
      </c>
    </row>
    <row r="1428" spans="1:9">
      <c r="A1428" t="s">
        <v>17512</v>
      </c>
      <c r="B1428" t="s">
        <v>65</v>
      </c>
      <c r="C1428">
        <v>1621</v>
      </c>
      <c r="D1428" t="s">
        <v>10320</v>
      </c>
      <c r="E1428" t="s">
        <v>32</v>
      </c>
      <c r="F1428">
        <v>380.3</v>
      </c>
      <c r="G1428">
        <v>380.3</v>
      </c>
      <c r="I1428" t="s">
        <v>6935</v>
      </c>
    </row>
    <row r="1429" spans="1:9">
      <c r="A1429" t="s">
        <v>17513</v>
      </c>
      <c r="B1429" t="s">
        <v>65</v>
      </c>
      <c r="C1429">
        <v>1624</v>
      </c>
      <c r="D1429" t="s">
        <v>10321</v>
      </c>
      <c r="E1429" t="s">
        <v>32</v>
      </c>
      <c r="F1429">
        <v>13652.51</v>
      </c>
      <c r="G1429">
        <v>13652.51</v>
      </c>
      <c r="I1429" t="s">
        <v>6935</v>
      </c>
    </row>
    <row r="1430" spans="1:9">
      <c r="A1430" t="s">
        <v>17514</v>
      </c>
      <c r="B1430" t="s">
        <v>65</v>
      </c>
      <c r="C1430">
        <v>1615</v>
      </c>
      <c r="D1430" t="s">
        <v>10322</v>
      </c>
      <c r="E1430" t="s">
        <v>32</v>
      </c>
      <c r="F1430">
        <v>714.15</v>
      </c>
      <c r="G1430">
        <v>714.15</v>
      </c>
      <c r="I1430" t="s">
        <v>6935</v>
      </c>
    </row>
    <row r="1431" spans="1:9">
      <c r="A1431" t="s">
        <v>17515</v>
      </c>
      <c r="B1431" t="s">
        <v>65</v>
      </c>
      <c r="C1431">
        <v>1612</v>
      </c>
      <c r="D1431" t="s">
        <v>10323</v>
      </c>
      <c r="E1431" t="s">
        <v>32</v>
      </c>
      <c r="F1431">
        <v>94.06</v>
      </c>
      <c r="G1431">
        <v>94.06</v>
      </c>
      <c r="I1431" t="s">
        <v>8951</v>
      </c>
    </row>
    <row r="1432" spans="1:9">
      <c r="A1432" t="s">
        <v>17516</v>
      </c>
      <c r="B1432" t="s">
        <v>65</v>
      </c>
      <c r="C1432">
        <v>1618</v>
      </c>
      <c r="D1432" t="s">
        <v>10324</v>
      </c>
      <c r="E1432" t="s">
        <v>32</v>
      </c>
      <c r="F1432">
        <v>981.34</v>
      </c>
      <c r="G1432">
        <v>981.34</v>
      </c>
      <c r="I1432" t="s">
        <v>6935</v>
      </c>
    </row>
    <row r="1433" spans="1:9">
      <c r="A1433" t="s">
        <v>17517</v>
      </c>
      <c r="B1433" t="s">
        <v>65</v>
      </c>
      <c r="C1433">
        <v>14211</v>
      </c>
      <c r="D1433" t="s">
        <v>10325</v>
      </c>
      <c r="E1433" t="s">
        <v>32</v>
      </c>
      <c r="F1433">
        <v>60.01</v>
      </c>
      <c r="G1433">
        <v>60.01</v>
      </c>
      <c r="I1433" t="s">
        <v>6935</v>
      </c>
    </row>
    <row r="1434" spans="1:9">
      <c r="A1434" t="s">
        <v>17518</v>
      </c>
      <c r="B1434" t="s">
        <v>65</v>
      </c>
      <c r="C1434">
        <v>43657</v>
      </c>
      <c r="D1434" t="s">
        <v>10326</v>
      </c>
      <c r="E1434" t="s">
        <v>12</v>
      </c>
      <c r="F1434">
        <v>13.06</v>
      </c>
      <c r="G1434">
        <v>13.06</v>
      </c>
      <c r="I1434" t="s">
        <v>6935</v>
      </c>
    </row>
    <row r="1435" spans="1:9">
      <c r="A1435" t="s">
        <v>17519</v>
      </c>
      <c r="B1435" t="s">
        <v>65</v>
      </c>
      <c r="C1435">
        <v>38200</v>
      </c>
      <c r="D1435" t="s">
        <v>10327</v>
      </c>
      <c r="E1435" t="s">
        <v>10328</v>
      </c>
      <c r="F1435">
        <v>512.04999999999995</v>
      </c>
      <c r="G1435">
        <v>512.04999999999995</v>
      </c>
      <c r="I1435" t="s">
        <v>6935</v>
      </c>
    </row>
    <row r="1436" spans="1:9">
      <c r="A1436" t="s">
        <v>17520</v>
      </c>
      <c r="B1436" t="s">
        <v>65</v>
      </c>
      <c r="C1436">
        <v>39269</v>
      </c>
      <c r="D1436" t="s">
        <v>10329</v>
      </c>
      <c r="E1436" t="s">
        <v>12</v>
      </c>
      <c r="F1436">
        <v>1.43</v>
      </c>
      <c r="G1436">
        <v>1.43</v>
      </c>
      <c r="I1436" t="s">
        <v>6935</v>
      </c>
    </row>
    <row r="1437" spans="1:9">
      <c r="A1437" t="s">
        <v>17521</v>
      </c>
      <c r="B1437" t="s">
        <v>65</v>
      </c>
      <c r="C1437">
        <v>11889</v>
      </c>
      <c r="D1437" t="s">
        <v>10330</v>
      </c>
      <c r="E1437" t="s">
        <v>12</v>
      </c>
      <c r="F1437">
        <v>1.96</v>
      </c>
      <c r="G1437">
        <v>1.96</v>
      </c>
      <c r="I1437" t="s">
        <v>6935</v>
      </c>
    </row>
    <row r="1438" spans="1:9">
      <c r="A1438" t="s">
        <v>17522</v>
      </c>
      <c r="B1438" t="s">
        <v>65</v>
      </c>
      <c r="C1438">
        <v>39270</v>
      </c>
      <c r="D1438" t="s">
        <v>10331</v>
      </c>
      <c r="E1438" t="s">
        <v>12</v>
      </c>
      <c r="F1438">
        <v>2.5499999999999998</v>
      </c>
      <c r="G1438">
        <v>2.5499999999999998</v>
      </c>
      <c r="I1438" t="s">
        <v>6935</v>
      </c>
    </row>
    <row r="1439" spans="1:9">
      <c r="A1439" t="s">
        <v>17523</v>
      </c>
      <c r="B1439" t="s">
        <v>65</v>
      </c>
      <c r="C1439">
        <v>11890</v>
      </c>
      <c r="D1439" t="s">
        <v>10332</v>
      </c>
      <c r="E1439" t="s">
        <v>12</v>
      </c>
      <c r="F1439">
        <v>3.47</v>
      </c>
      <c r="G1439">
        <v>3.47</v>
      </c>
      <c r="I1439" t="s">
        <v>6935</v>
      </c>
    </row>
    <row r="1440" spans="1:9">
      <c r="A1440" t="s">
        <v>17524</v>
      </c>
      <c r="B1440" t="s">
        <v>65</v>
      </c>
      <c r="C1440">
        <v>11891</v>
      </c>
      <c r="D1440" t="s">
        <v>10333</v>
      </c>
      <c r="E1440" t="s">
        <v>12</v>
      </c>
      <c r="F1440">
        <v>5.63</v>
      </c>
      <c r="G1440">
        <v>5.63</v>
      </c>
      <c r="I1440" t="s">
        <v>6935</v>
      </c>
    </row>
    <row r="1441" spans="1:9">
      <c r="A1441" t="s">
        <v>17525</v>
      </c>
      <c r="B1441" t="s">
        <v>65</v>
      </c>
      <c r="C1441">
        <v>11892</v>
      </c>
      <c r="D1441" t="s">
        <v>10334</v>
      </c>
      <c r="E1441" t="s">
        <v>12</v>
      </c>
      <c r="F1441">
        <v>9.1999999999999993</v>
      </c>
      <c r="G1441">
        <v>9.1999999999999993</v>
      </c>
      <c r="I1441" t="s">
        <v>6935</v>
      </c>
    </row>
    <row r="1442" spans="1:9">
      <c r="A1442" t="s">
        <v>17526</v>
      </c>
      <c r="B1442" t="s">
        <v>65</v>
      </c>
      <c r="C1442">
        <v>37601</v>
      </c>
      <c r="D1442" t="s">
        <v>10335</v>
      </c>
      <c r="E1442" t="s">
        <v>12</v>
      </c>
    </row>
    <row r="1443" spans="1:9">
      <c r="A1443" t="s">
        <v>17527</v>
      </c>
      <c r="B1443" t="s">
        <v>65</v>
      </c>
      <c r="C1443">
        <v>1634</v>
      </c>
      <c r="D1443" t="s">
        <v>10336</v>
      </c>
      <c r="E1443" t="s">
        <v>12</v>
      </c>
    </row>
    <row r="1444" spans="1:9">
      <c r="A1444" t="s">
        <v>17528</v>
      </c>
      <c r="B1444" t="s">
        <v>65</v>
      </c>
      <c r="C1444">
        <v>44274</v>
      </c>
      <c r="D1444" t="s">
        <v>10337</v>
      </c>
      <c r="E1444" t="s">
        <v>32</v>
      </c>
      <c r="F1444">
        <v>771.99</v>
      </c>
      <c r="G1444">
        <v>771.99</v>
      </c>
      <c r="I1444" t="s">
        <v>6935</v>
      </c>
    </row>
    <row r="1445" spans="1:9">
      <c r="A1445" t="s">
        <v>17529</v>
      </c>
      <c r="B1445" t="s">
        <v>65</v>
      </c>
      <c r="C1445">
        <v>5086</v>
      </c>
      <c r="D1445" t="s">
        <v>10338</v>
      </c>
      <c r="E1445" t="s">
        <v>11</v>
      </c>
      <c r="F1445">
        <v>35.83</v>
      </c>
      <c r="G1445">
        <v>35.83</v>
      </c>
      <c r="I1445" t="s">
        <v>6935</v>
      </c>
    </row>
    <row r="1446" spans="1:9">
      <c r="A1446" t="s">
        <v>17530</v>
      </c>
      <c r="B1446" t="s">
        <v>65</v>
      </c>
      <c r="C1446">
        <v>45244</v>
      </c>
      <c r="D1446" t="s">
        <v>15712</v>
      </c>
      <c r="E1446" t="s">
        <v>32</v>
      </c>
    </row>
    <row r="1447" spans="1:9">
      <c r="A1447" t="s">
        <v>17531</v>
      </c>
      <c r="B1447" t="s">
        <v>65</v>
      </c>
      <c r="C1447">
        <v>11280</v>
      </c>
      <c r="D1447" t="s">
        <v>10339</v>
      </c>
      <c r="E1447" t="s">
        <v>32</v>
      </c>
      <c r="F1447">
        <v>12220.41</v>
      </c>
      <c r="G1447">
        <v>12220.41</v>
      </c>
      <c r="I1447" t="s">
        <v>6935</v>
      </c>
    </row>
    <row r="1448" spans="1:9">
      <c r="A1448" t="s">
        <v>17532</v>
      </c>
      <c r="B1448" t="s">
        <v>65</v>
      </c>
      <c r="C1448">
        <v>40519</v>
      </c>
      <c r="D1448" t="s">
        <v>10340</v>
      </c>
      <c r="E1448" t="s">
        <v>32</v>
      </c>
      <c r="F1448">
        <v>100740.92</v>
      </c>
      <c r="G1448">
        <v>100740.92</v>
      </c>
      <c r="I1448" t="s">
        <v>6935</v>
      </c>
    </row>
    <row r="1449" spans="1:9">
      <c r="A1449" t="s">
        <v>17533</v>
      </c>
      <c r="B1449" t="s">
        <v>65</v>
      </c>
      <c r="C1449">
        <v>3446</v>
      </c>
      <c r="D1449" t="s">
        <v>10341</v>
      </c>
      <c r="E1449" t="s">
        <v>32</v>
      </c>
    </row>
    <row r="1450" spans="1:9">
      <c r="A1450" t="s">
        <v>17534</v>
      </c>
      <c r="B1450" t="s">
        <v>65</v>
      </c>
      <c r="C1450">
        <v>3445</v>
      </c>
      <c r="D1450" t="s">
        <v>10342</v>
      </c>
      <c r="E1450" t="s">
        <v>32</v>
      </c>
    </row>
    <row r="1451" spans="1:9">
      <c r="A1451" t="s">
        <v>17535</v>
      </c>
      <c r="B1451" t="s">
        <v>65</v>
      </c>
      <c r="C1451">
        <v>3444</v>
      </c>
      <c r="D1451" t="s">
        <v>10343</v>
      </c>
      <c r="E1451" t="s">
        <v>32</v>
      </c>
    </row>
    <row r="1452" spans="1:9">
      <c r="A1452" t="s">
        <v>17536</v>
      </c>
      <c r="B1452" t="s">
        <v>65</v>
      </c>
      <c r="C1452">
        <v>3441</v>
      </c>
      <c r="D1452" t="s">
        <v>10344</v>
      </c>
      <c r="E1452" t="s">
        <v>32</v>
      </c>
    </row>
    <row r="1453" spans="1:9">
      <c r="A1453" t="s">
        <v>17537</v>
      </c>
      <c r="B1453" t="s">
        <v>65</v>
      </c>
      <c r="C1453">
        <v>12402</v>
      </c>
      <c r="D1453" t="s">
        <v>10345</v>
      </c>
      <c r="E1453" t="s">
        <v>32</v>
      </c>
    </row>
    <row r="1454" spans="1:9">
      <c r="A1454" t="s">
        <v>17538</v>
      </c>
      <c r="B1454" t="s">
        <v>65</v>
      </c>
      <c r="C1454">
        <v>3447</v>
      </c>
      <c r="D1454" t="s">
        <v>10346</v>
      </c>
      <c r="E1454" t="s">
        <v>32</v>
      </c>
    </row>
    <row r="1455" spans="1:9">
      <c r="A1455" t="s">
        <v>17539</v>
      </c>
      <c r="B1455" t="s">
        <v>65</v>
      </c>
      <c r="C1455">
        <v>3448</v>
      </c>
      <c r="D1455" t="s">
        <v>10347</v>
      </c>
      <c r="E1455" t="s">
        <v>32</v>
      </c>
    </row>
    <row r="1456" spans="1:9">
      <c r="A1456" t="s">
        <v>17540</v>
      </c>
      <c r="B1456" t="s">
        <v>65</v>
      </c>
      <c r="C1456">
        <v>3442</v>
      </c>
      <c r="D1456" t="s">
        <v>10348</v>
      </c>
      <c r="E1456" t="s">
        <v>32</v>
      </c>
    </row>
    <row r="1457" spans="1:5">
      <c r="A1457" t="s">
        <v>17541</v>
      </c>
      <c r="B1457" t="s">
        <v>65</v>
      </c>
      <c r="C1457">
        <v>3449</v>
      </c>
      <c r="D1457" t="s">
        <v>10349</v>
      </c>
      <c r="E1457" t="s">
        <v>32</v>
      </c>
    </row>
    <row r="1458" spans="1:5">
      <c r="A1458" t="s">
        <v>17542</v>
      </c>
      <c r="B1458" t="s">
        <v>65</v>
      </c>
      <c r="C1458">
        <v>37438</v>
      </c>
      <c r="D1458" t="s">
        <v>10350</v>
      </c>
      <c r="E1458" t="s">
        <v>32</v>
      </c>
    </row>
    <row r="1459" spans="1:5">
      <c r="A1459" t="s">
        <v>17543</v>
      </c>
      <c r="B1459" t="s">
        <v>65</v>
      </c>
      <c r="C1459">
        <v>37439</v>
      </c>
      <c r="D1459" t="s">
        <v>10351</v>
      </c>
      <c r="E1459" t="s">
        <v>32</v>
      </c>
    </row>
    <row r="1460" spans="1:5">
      <c r="A1460" t="s">
        <v>17544</v>
      </c>
      <c r="B1460" t="s">
        <v>65</v>
      </c>
      <c r="C1460">
        <v>37435</v>
      </c>
      <c r="D1460" t="s">
        <v>10352</v>
      </c>
      <c r="E1460" t="s">
        <v>32</v>
      </c>
    </row>
    <row r="1461" spans="1:5">
      <c r="A1461" t="s">
        <v>17545</v>
      </c>
      <c r="B1461" t="s">
        <v>65</v>
      </c>
      <c r="C1461">
        <v>37436</v>
      </c>
      <c r="D1461" t="s">
        <v>10353</v>
      </c>
      <c r="E1461" t="s">
        <v>32</v>
      </c>
    </row>
    <row r="1462" spans="1:5">
      <c r="A1462" t="s">
        <v>17546</v>
      </c>
      <c r="B1462" t="s">
        <v>65</v>
      </c>
      <c r="C1462">
        <v>37437</v>
      </c>
      <c r="D1462" t="s">
        <v>10354</v>
      </c>
      <c r="E1462" t="s">
        <v>32</v>
      </c>
    </row>
    <row r="1463" spans="1:5">
      <c r="A1463" t="s">
        <v>17547</v>
      </c>
      <c r="B1463" t="s">
        <v>65</v>
      </c>
      <c r="C1463">
        <v>3473</v>
      </c>
      <c r="D1463" t="s">
        <v>10355</v>
      </c>
      <c r="E1463" t="s">
        <v>32</v>
      </c>
    </row>
    <row r="1464" spans="1:5">
      <c r="A1464" t="s">
        <v>17548</v>
      </c>
      <c r="B1464" t="s">
        <v>65</v>
      </c>
      <c r="C1464">
        <v>3474</v>
      </c>
      <c r="D1464" t="s">
        <v>10356</v>
      </c>
      <c r="E1464" t="s">
        <v>32</v>
      </c>
    </row>
    <row r="1465" spans="1:5">
      <c r="A1465" t="s">
        <v>17549</v>
      </c>
      <c r="B1465" t="s">
        <v>65</v>
      </c>
      <c r="C1465">
        <v>3443</v>
      </c>
      <c r="D1465" t="s">
        <v>10357</v>
      </c>
      <c r="E1465" t="s">
        <v>32</v>
      </c>
    </row>
    <row r="1466" spans="1:5">
      <c r="A1466" t="s">
        <v>17550</v>
      </c>
      <c r="B1466" t="s">
        <v>65</v>
      </c>
      <c r="C1466">
        <v>3450</v>
      </c>
      <c r="D1466" t="s">
        <v>10358</v>
      </c>
      <c r="E1466" t="s">
        <v>32</v>
      </c>
    </row>
    <row r="1467" spans="1:5">
      <c r="A1467" t="s">
        <v>17551</v>
      </c>
      <c r="B1467" t="s">
        <v>65</v>
      </c>
      <c r="C1467">
        <v>3453</v>
      </c>
      <c r="D1467" t="s">
        <v>10359</v>
      </c>
      <c r="E1467" t="s">
        <v>32</v>
      </c>
    </row>
    <row r="1468" spans="1:5">
      <c r="A1468" t="s">
        <v>17552</v>
      </c>
      <c r="B1468" t="s">
        <v>65</v>
      </c>
      <c r="C1468">
        <v>3452</v>
      </c>
      <c r="D1468" t="s">
        <v>10360</v>
      </c>
      <c r="E1468" t="s">
        <v>32</v>
      </c>
    </row>
    <row r="1469" spans="1:5">
      <c r="A1469" t="s">
        <v>17553</v>
      </c>
      <c r="B1469" t="s">
        <v>65</v>
      </c>
      <c r="C1469">
        <v>3454</v>
      </c>
      <c r="D1469" t="s">
        <v>10361</v>
      </c>
      <c r="E1469" t="s">
        <v>32</v>
      </c>
    </row>
    <row r="1470" spans="1:5">
      <c r="A1470" t="s">
        <v>17554</v>
      </c>
      <c r="B1470" t="s">
        <v>65</v>
      </c>
      <c r="C1470">
        <v>3451</v>
      </c>
      <c r="D1470" t="s">
        <v>10362</v>
      </c>
      <c r="E1470" t="s">
        <v>32</v>
      </c>
    </row>
    <row r="1471" spans="1:5">
      <c r="A1471" t="s">
        <v>17555</v>
      </c>
      <c r="B1471" t="s">
        <v>65</v>
      </c>
      <c r="C1471">
        <v>3458</v>
      </c>
      <c r="D1471" t="s">
        <v>10363</v>
      </c>
      <c r="E1471" t="s">
        <v>32</v>
      </c>
    </row>
    <row r="1472" spans="1:5">
      <c r="A1472" t="s">
        <v>17556</v>
      </c>
      <c r="B1472" t="s">
        <v>65</v>
      </c>
      <c r="C1472">
        <v>3457</v>
      </c>
      <c r="D1472" t="s">
        <v>10364</v>
      </c>
      <c r="E1472" t="s">
        <v>32</v>
      </c>
    </row>
    <row r="1473" spans="1:5">
      <c r="A1473" t="s">
        <v>17557</v>
      </c>
      <c r="B1473" t="s">
        <v>65</v>
      </c>
      <c r="C1473">
        <v>3472</v>
      </c>
      <c r="D1473" t="s">
        <v>10365</v>
      </c>
      <c r="E1473" t="s">
        <v>32</v>
      </c>
    </row>
    <row r="1474" spans="1:5">
      <c r="A1474" t="s">
        <v>17558</v>
      </c>
      <c r="B1474" t="s">
        <v>65</v>
      </c>
      <c r="C1474">
        <v>3455</v>
      </c>
      <c r="D1474" t="s">
        <v>10366</v>
      </c>
      <c r="E1474" t="s">
        <v>32</v>
      </c>
    </row>
    <row r="1475" spans="1:5">
      <c r="A1475" t="s">
        <v>17559</v>
      </c>
      <c r="B1475" t="s">
        <v>65</v>
      </c>
      <c r="C1475">
        <v>3470</v>
      </c>
      <c r="D1475" t="s">
        <v>10367</v>
      </c>
      <c r="E1475" t="s">
        <v>32</v>
      </c>
    </row>
    <row r="1476" spans="1:5">
      <c r="A1476" t="s">
        <v>17560</v>
      </c>
      <c r="B1476" t="s">
        <v>65</v>
      </c>
      <c r="C1476">
        <v>3471</v>
      </c>
      <c r="D1476" t="s">
        <v>10368</v>
      </c>
      <c r="E1476" t="s">
        <v>32</v>
      </c>
    </row>
    <row r="1477" spans="1:5">
      <c r="A1477" t="s">
        <v>17561</v>
      </c>
      <c r="B1477" t="s">
        <v>65</v>
      </c>
      <c r="C1477">
        <v>3459</v>
      </c>
      <c r="D1477" t="s">
        <v>10369</v>
      </c>
      <c r="E1477" t="s">
        <v>32</v>
      </c>
    </row>
    <row r="1478" spans="1:5">
      <c r="A1478" t="s">
        <v>17562</v>
      </c>
      <c r="B1478" t="s">
        <v>65</v>
      </c>
      <c r="C1478">
        <v>3456</v>
      </c>
      <c r="D1478" t="s">
        <v>10370</v>
      </c>
      <c r="E1478" t="s">
        <v>32</v>
      </c>
    </row>
    <row r="1479" spans="1:5">
      <c r="A1479" t="s">
        <v>17563</v>
      </c>
      <c r="B1479" t="s">
        <v>65</v>
      </c>
      <c r="C1479">
        <v>3469</v>
      </c>
      <c r="D1479" t="s">
        <v>10371</v>
      </c>
      <c r="E1479" t="s">
        <v>32</v>
      </c>
    </row>
    <row r="1480" spans="1:5">
      <c r="A1480" t="s">
        <v>17564</v>
      </c>
      <c r="B1480" t="s">
        <v>65</v>
      </c>
      <c r="C1480">
        <v>3460</v>
      </c>
      <c r="D1480" t="s">
        <v>10372</v>
      </c>
      <c r="E1480" t="s">
        <v>32</v>
      </c>
    </row>
    <row r="1481" spans="1:5">
      <c r="A1481" t="s">
        <v>17565</v>
      </c>
      <c r="B1481" t="s">
        <v>65</v>
      </c>
      <c r="C1481">
        <v>3461</v>
      </c>
      <c r="D1481" t="s">
        <v>10373</v>
      </c>
      <c r="E1481" t="s">
        <v>32</v>
      </c>
    </row>
    <row r="1482" spans="1:5">
      <c r="A1482" t="s">
        <v>17566</v>
      </c>
      <c r="B1482" t="s">
        <v>65</v>
      </c>
      <c r="C1482">
        <v>37433</v>
      </c>
      <c r="D1482" t="s">
        <v>10374</v>
      </c>
      <c r="E1482" t="s">
        <v>32</v>
      </c>
    </row>
    <row r="1483" spans="1:5">
      <c r="A1483" t="s">
        <v>17567</v>
      </c>
      <c r="B1483" t="s">
        <v>65</v>
      </c>
      <c r="C1483">
        <v>37430</v>
      </c>
      <c r="D1483" t="s">
        <v>10375</v>
      </c>
      <c r="E1483" t="s">
        <v>32</v>
      </c>
    </row>
    <row r="1484" spans="1:5">
      <c r="A1484" t="s">
        <v>17568</v>
      </c>
      <c r="B1484" t="s">
        <v>65</v>
      </c>
      <c r="C1484">
        <v>37434</v>
      </c>
      <c r="D1484" t="s">
        <v>10376</v>
      </c>
      <c r="E1484" t="s">
        <v>32</v>
      </c>
    </row>
    <row r="1485" spans="1:5">
      <c r="A1485" t="s">
        <v>17569</v>
      </c>
      <c r="B1485" t="s">
        <v>65</v>
      </c>
      <c r="C1485">
        <v>37431</v>
      </c>
      <c r="D1485" t="s">
        <v>10377</v>
      </c>
      <c r="E1485" t="s">
        <v>32</v>
      </c>
    </row>
    <row r="1486" spans="1:5">
      <c r="A1486" t="s">
        <v>17570</v>
      </c>
      <c r="B1486" t="s">
        <v>65</v>
      </c>
      <c r="C1486">
        <v>37432</v>
      </c>
      <c r="D1486" t="s">
        <v>10378</v>
      </c>
      <c r="E1486" t="s">
        <v>32</v>
      </c>
    </row>
    <row r="1487" spans="1:5">
      <c r="A1487" t="s">
        <v>17571</v>
      </c>
      <c r="B1487" t="s">
        <v>65</v>
      </c>
      <c r="C1487">
        <v>39869</v>
      </c>
      <c r="D1487" t="s">
        <v>10379</v>
      </c>
      <c r="E1487" t="s">
        <v>32</v>
      </c>
    </row>
    <row r="1488" spans="1:5">
      <c r="A1488" t="s">
        <v>17572</v>
      </c>
      <c r="B1488" t="s">
        <v>65</v>
      </c>
      <c r="C1488">
        <v>39870</v>
      </c>
      <c r="D1488" t="s">
        <v>10380</v>
      </c>
      <c r="E1488" t="s">
        <v>32</v>
      </c>
    </row>
    <row r="1489" spans="1:5">
      <c r="A1489" t="s">
        <v>17573</v>
      </c>
      <c r="B1489" t="s">
        <v>65</v>
      </c>
      <c r="C1489">
        <v>39871</v>
      </c>
      <c r="D1489" t="s">
        <v>10381</v>
      </c>
      <c r="E1489" t="s">
        <v>32</v>
      </c>
    </row>
    <row r="1490" spans="1:5">
      <c r="A1490" t="s">
        <v>17574</v>
      </c>
      <c r="B1490" t="s">
        <v>65</v>
      </c>
      <c r="C1490">
        <v>12722</v>
      </c>
      <c r="D1490" t="s">
        <v>10382</v>
      </c>
      <c r="E1490" t="s">
        <v>32</v>
      </c>
    </row>
    <row r="1491" spans="1:5">
      <c r="A1491" t="s">
        <v>17575</v>
      </c>
      <c r="B1491" t="s">
        <v>65</v>
      </c>
      <c r="C1491">
        <v>12714</v>
      </c>
      <c r="D1491" t="s">
        <v>10383</v>
      </c>
      <c r="E1491" t="s">
        <v>32</v>
      </c>
    </row>
    <row r="1492" spans="1:5">
      <c r="A1492" t="s">
        <v>17576</v>
      </c>
      <c r="B1492" t="s">
        <v>65</v>
      </c>
      <c r="C1492">
        <v>12715</v>
      </c>
      <c r="D1492" t="s">
        <v>10384</v>
      </c>
      <c r="E1492" t="s">
        <v>32</v>
      </c>
    </row>
    <row r="1493" spans="1:5">
      <c r="A1493" t="s">
        <v>17577</v>
      </c>
      <c r="B1493" t="s">
        <v>65</v>
      </c>
      <c r="C1493">
        <v>12716</v>
      </c>
      <c r="D1493" t="s">
        <v>10385</v>
      </c>
      <c r="E1493" t="s">
        <v>32</v>
      </c>
    </row>
    <row r="1494" spans="1:5">
      <c r="A1494" t="s">
        <v>17578</v>
      </c>
      <c r="B1494" t="s">
        <v>65</v>
      </c>
      <c r="C1494">
        <v>12717</v>
      </c>
      <c r="D1494" t="s">
        <v>10386</v>
      </c>
      <c r="E1494" t="s">
        <v>32</v>
      </c>
    </row>
    <row r="1495" spans="1:5">
      <c r="A1495" t="s">
        <v>17579</v>
      </c>
      <c r="B1495" t="s">
        <v>65</v>
      </c>
      <c r="C1495">
        <v>12718</v>
      </c>
      <c r="D1495" t="s">
        <v>10387</v>
      </c>
      <c r="E1495" t="s">
        <v>32</v>
      </c>
    </row>
    <row r="1496" spans="1:5">
      <c r="A1496" t="s">
        <v>17580</v>
      </c>
      <c r="B1496" t="s">
        <v>65</v>
      </c>
      <c r="C1496">
        <v>12719</v>
      </c>
      <c r="D1496" t="s">
        <v>10388</v>
      </c>
      <c r="E1496" t="s">
        <v>32</v>
      </c>
    </row>
    <row r="1497" spans="1:5">
      <c r="A1497" t="s">
        <v>17581</v>
      </c>
      <c r="B1497" t="s">
        <v>65</v>
      </c>
      <c r="C1497">
        <v>12720</v>
      </c>
      <c r="D1497" t="s">
        <v>10389</v>
      </c>
      <c r="E1497" t="s">
        <v>32</v>
      </c>
    </row>
    <row r="1498" spans="1:5">
      <c r="A1498" t="s">
        <v>17582</v>
      </c>
      <c r="B1498" t="s">
        <v>65</v>
      </c>
      <c r="C1498">
        <v>12721</v>
      </c>
      <c r="D1498" t="s">
        <v>10390</v>
      </c>
      <c r="E1498" t="s">
        <v>32</v>
      </c>
    </row>
    <row r="1499" spans="1:5">
      <c r="A1499" t="s">
        <v>17583</v>
      </c>
      <c r="B1499" t="s">
        <v>65</v>
      </c>
      <c r="C1499">
        <v>3468</v>
      </c>
      <c r="D1499" t="s">
        <v>10391</v>
      </c>
      <c r="E1499" t="s">
        <v>32</v>
      </c>
    </row>
    <row r="1500" spans="1:5">
      <c r="A1500" t="s">
        <v>17584</v>
      </c>
      <c r="B1500" t="s">
        <v>65</v>
      </c>
      <c r="C1500">
        <v>3465</v>
      </c>
      <c r="D1500" t="s">
        <v>10392</v>
      </c>
      <c r="E1500" t="s">
        <v>32</v>
      </c>
    </row>
    <row r="1501" spans="1:5">
      <c r="A1501" t="s">
        <v>17585</v>
      </c>
      <c r="B1501" t="s">
        <v>65</v>
      </c>
      <c r="C1501">
        <v>12403</v>
      </c>
      <c r="D1501" t="s">
        <v>10393</v>
      </c>
      <c r="E1501" t="s">
        <v>32</v>
      </c>
    </row>
    <row r="1502" spans="1:5">
      <c r="A1502" t="s">
        <v>17586</v>
      </c>
      <c r="B1502" t="s">
        <v>65</v>
      </c>
      <c r="C1502">
        <v>3463</v>
      </c>
      <c r="D1502" t="s">
        <v>10394</v>
      </c>
      <c r="E1502" t="s">
        <v>32</v>
      </c>
    </row>
    <row r="1503" spans="1:5">
      <c r="A1503" t="s">
        <v>17587</v>
      </c>
      <c r="B1503" t="s">
        <v>65</v>
      </c>
      <c r="C1503">
        <v>3464</v>
      </c>
      <c r="D1503" t="s">
        <v>10395</v>
      </c>
      <c r="E1503" t="s">
        <v>32</v>
      </c>
    </row>
    <row r="1504" spans="1:5">
      <c r="A1504" t="s">
        <v>17588</v>
      </c>
      <c r="B1504" t="s">
        <v>65</v>
      </c>
      <c r="C1504">
        <v>3466</v>
      </c>
      <c r="D1504" t="s">
        <v>10396</v>
      </c>
      <c r="E1504" t="s">
        <v>32</v>
      </c>
    </row>
    <row r="1505" spans="1:9">
      <c r="A1505" t="s">
        <v>17589</v>
      </c>
      <c r="B1505" t="s">
        <v>65</v>
      </c>
      <c r="C1505">
        <v>3467</v>
      </c>
      <c r="D1505" t="s">
        <v>10397</v>
      </c>
      <c r="E1505" t="s">
        <v>32</v>
      </c>
    </row>
    <row r="1506" spans="1:9">
      <c r="A1506" t="s">
        <v>17590</v>
      </c>
      <c r="B1506" t="s">
        <v>65</v>
      </c>
      <c r="C1506">
        <v>3462</v>
      </c>
      <c r="D1506" t="s">
        <v>10398</v>
      </c>
      <c r="E1506" t="s">
        <v>32</v>
      </c>
    </row>
    <row r="1507" spans="1:9">
      <c r="A1507" t="s">
        <v>17591</v>
      </c>
      <c r="B1507" t="s">
        <v>65</v>
      </c>
      <c r="C1507">
        <v>37416</v>
      </c>
      <c r="D1507" t="s">
        <v>10399</v>
      </c>
      <c r="E1507" t="s">
        <v>32</v>
      </c>
    </row>
    <row r="1508" spans="1:9">
      <c r="A1508" t="s">
        <v>17592</v>
      </c>
      <c r="B1508" t="s">
        <v>65</v>
      </c>
      <c r="C1508">
        <v>37417</v>
      </c>
      <c r="D1508" t="s">
        <v>10400</v>
      </c>
      <c r="E1508" t="s">
        <v>32</v>
      </c>
    </row>
    <row r="1509" spans="1:9">
      <c r="A1509" t="s">
        <v>17593</v>
      </c>
      <c r="B1509" t="s">
        <v>65</v>
      </c>
      <c r="C1509">
        <v>37413</v>
      </c>
      <c r="D1509" t="s">
        <v>10401</v>
      </c>
      <c r="E1509" t="s">
        <v>32</v>
      </c>
    </row>
    <row r="1510" spans="1:9">
      <c r="A1510" t="s">
        <v>17594</v>
      </c>
      <c r="B1510" t="s">
        <v>65</v>
      </c>
      <c r="C1510">
        <v>37414</v>
      </c>
      <c r="D1510" t="s">
        <v>10402</v>
      </c>
      <c r="E1510" t="s">
        <v>32</v>
      </c>
    </row>
    <row r="1511" spans="1:9">
      <c r="A1511" t="s">
        <v>17595</v>
      </c>
      <c r="B1511" t="s">
        <v>65</v>
      </c>
      <c r="C1511">
        <v>37415</v>
      </c>
      <c r="D1511" t="s">
        <v>10403</v>
      </c>
      <c r="E1511" t="s">
        <v>32</v>
      </c>
    </row>
    <row r="1512" spans="1:9">
      <c r="A1512" t="s">
        <v>17596</v>
      </c>
      <c r="B1512" t="s">
        <v>65</v>
      </c>
      <c r="C1512">
        <v>43590</v>
      </c>
      <c r="D1512" t="s">
        <v>10404</v>
      </c>
      <c r="E1512" t="s">
        <v>32</v>
      </c>
      <c r="F1512">
        <v>166.58</v>
      </c>
      <c r="G1512">
        <v>166.58</v>
      </c>
      <c r="I1512" t="s">
        <v>6935</v>
      </c>
    </row>
    <row r="1513" spans="1:9">
      <c r="A1513" t="s">
        <v>17597</v>
      </c>
      <c r="B1513" t="s">
        <v>65</v>
      </c>
      <c r="C1513">
        <v>43589</v>
      </c>
      <c r="D1513" t="s">
        <v>10405</v>
      </c>
      <c r="E1513" t="s">
        <v>32</v>
      </c>
      <c r="F1513">
        <v>30.14</v>
      </c>
      <c r="G1513">
        <v>30.14</v>
      </c>
      <c r="I1513" t="s">
        <v>6935</v>
      </c>
    </row>
    <row r="1514" spans="1:9">
      <c r="A1514" t="s">
        <v>17598</v>
      </c>
      <c r="B1514" t="s">
        <v>65</v>
      </c>
      <c r="C1514">
        <v>34519</v>
      </c>
      <c r="D1514" t="s">
        <v>10406</v>
      </c>
      <c r="E1514" t="s">
        <v>32</v>
      </c>
    </row>
    <row r="1515" spans="1:9">
      <c r="A1515" t="s">
        <v>17599</v>
      </c>
      <c r="B1515" t="s">
        <v>65</v>
      </c>
      <c r="C1515">
        <v>1649</v>
      </c>
      <c r="D1515" t="s">
        <v>10407</v>
      </c>
      <c r="E1515" t="s">
        <v>32</v>
      </c>
    </row>
    <row r="1516" spans="1:9">
      <c r="A1516" t="s">
        <v>17600</v>
      </c>
      <c r="B1516" t="s">
        <v>65</v>
      </c>
      <c r="C1516">
        <v>1653</v>
      </c>
      <c r="D1516" t="s">
        <v>10408</v>
      </c>
      <c r="E1516" t="s">
        <v>32</v>
      </c>
    </row>
    <row r="1517" spans="1:9">
      <c r="A1517" t="s">
        <v>17601</v>
      </c>
      <c r="B1517" t="s">
        <v>65</v>
      </c>
      <c r="C1517">
        <v>1648</v>
      </c>
      <c r="D1517" t="s">
        <v>10409</v>
      </c>
      <c r="E1517" t="s">
        <v>32</v>
      </c>
    </row>
    <row r="1518" spans="1:9">
      <c r="A1518" t="s">
        <v>17602</v>
      </c>
      <c r="B1518" t="s">
        <v>65</v>
      </c>
      <c r="C1518">
        <v>1647</v>
      </c>
      <c r="D1518" t="s">
        <v>10410</v>
      </c>
      <c r="E1518" t="s">
        <v>32</v>
      </c>
    </row>
    <row r="1519" spans="1:9">
      <c r="A1519" t="s">
        <v>17603</v>
      </c>
      <c r="B1519" t="s">
        <v>65</v>
      </c>
      <c r="C1519">
        <v>1651</v>
      </c>
      <c r="D1519" t="s">
        <v>10411</v>
      </c>
      <c r="E1519" t="s">
        <v>32</v>
      </c>
    </row>
    <row r="1520" spans="1:9">
      <c r="A1520" t="s">
        <v>17604</v>
      </c>
      <c r="B1520" t="s">
        <v>65</v>
      </c>
      <c r="C1520">
        <v>1650</v>
      </c>
      <c r="D1520" t="s">
        <v>10412</v>
      </c>
      <c r="E1520" t="s">
        <v>32</v>
      </c>
    </row>
    <row r="1521" spans="1:9">
      <c r="A1521" t="s">
        <v>17605</v>
      </c>
      <c r="B1521" t="s">
        <v>65</v>
      </c>
      <c r="C1521">
        <v>1652</v>
      </c>
      <c r="D1521" t="s">
        <v>10413</v>
      </c>
      <c r="E1521" t="s">
        <v>32</v>
      </c>
    </row>
    <row r="1522" spans="1:9">
      <c r="A1522" t="s">
        <v>17606</v>
      </c>
      <c r="B1522" t="s">
        <v>65</v>
      </c>
      <c r="C1522">
        <v>1654</v>
      </c>
      <c r="D1522" t="s">
        <v>10414</v>
      </c>
      <c r="E1522" t="s">
        <v>32</v>
      </c>
    </row>
    <row r="1523" spans="1:9">
      <c r="A1523" t="s">
        <v>17607</v>
      </c>
      <c r="B1523" t="s">
        <v>65</v>
      </c>
      <c r="C1523">
        <v>10510</v>
      </c>
      <c r="D1523" t="s">
        <v>10415</v>
      </c>
      <c r="E1523" t="s">
        <v>32</v>
      </c>
      <c r="F1523">
        <v>185.57</v>
      </c>
      <c r="G1523">
        <v>185.57</v>
      </c>
      <c r="I1523" t="s">
        <v>6935</v>
      </c>
    </row>
    <row r="1524" spans="1:9">
      <c r="A1524" t="s">
        <v>17608</v>
      </c>
      <c r="B1524" t="s">
        <v>65</v>
      </c>
      <c r="C1524">
        <v>1744</v>
      </c>
      <c r="D1524" t="s">
        <v>31849</v>
      </c>
      <c r="E1524" t="s">
        <v>32</v>
      </c>
      <c r="F1524">
        <v>150.56</v>
      </c>
      <c r="G1524">
        <v>150.56</v>
      </c>
      <c r="I1524" t="s">
        <v>6935</v>
      </c>
    </row>
    <row r="1525" spans="1:9">
      <c r="A1525" t="s">
        <v>17609</v>
      </c>
      <c r="B1525" t="s">
        <v>65</v>
      </c>
      <c r="C1525">
        <v>1743</v>
      </c>
      <c r="D1525" t="s">
        <v>31850</v>
      </c>
      <c r="E1525" t="s">
        <v>32</v>
      </c>
      <c r="F1525">
        <v>197.72</v>
      </c>
      <c r="G1525">
        <v>197.72</v>
      </c>
      <c r="I1525" t="s">
        <v>6935</v>
      </c>
    </row>
    <row r="1526" spans="1:9">
      <c r="A1526" t="s">
        <v>17610</v>
      </c>
      <c r="B1526" t="s">
        <v>65</v>
      </c>
      <c r="C1526">
        <v>1747</v>
      </c>
      <c r="D1526" t="s">
        <v>31851</v>
      </c>
      <c r="E1526" t="s">
        <v>32</v>
      </c>
      <c r="F1526">
        <v>217.37</v>
      </c>
      <c r="G1526">
        <v>217.37</v>
      </c>
      <c r="I1526" t="s">
        <v>6935</v>
      </c>
    </row>
    <row r="1527" spans="1:9">
      <c r="A1527" t="s">
        <v>17611</v>
      </c>
      <c r="B1527" t="s">
        <v>65</v>
      </c>
      <c r="C1527">
        <v>39640</v>
      </c>
      <c r="D1527" t="s">
        <v>10416</v>
      </c>
      <c r="E1527" t="s">
        <v>32</v>
      </c>
      <c r="F1527">
        <v>13.2</v>
      </c>
      <c r="G1527">
        <v>13.2</v>
      </c>
      <c r="I1527" t="s">
        <v>6935</v>
      </c>
    </row>
    <row r="1528" spans="1:9">
      <c r="A1528" t="s">
        <v>17612</v>
      </c>
      <c r="B1528" t="s">
        <v>65</v>
      </c>
      <c r="C1528">
        <v>7216</v>
      </c>
      <c r="D1528" t="s">
        <v>10417</v>
      </c>
      <c r="E1528" t="s">
        <v>32</v>
      </c>
      <c r="F1528">
        <v>70.92</v>
      </c>
      <c r="G1528">
        <v>70.92</v>
      </c>
      <c r="I1528" t="s">
        <v>6935</v>
      </c>
    </row>
    <row r="1529" spans="1:9">
      <c r="A1529" t="s">
        <v>17613</v>
      </c>
      <c r="B1529" t="s">
        <v>65</v>
      </c>
      <c r="C1529">
        <v>20235</v>
      </c>
      <c r="D1529" t="s">
        <v>10418</v>
      </c>
      <c r="E1529" t="s">
        <v>32</v>
      </c>
      <c r="F1529">
        <v>57.02</v>
      </c>
      <c r="G1529">
        <v>57.02</v>
      </c>
      <c r="I1529" t="s">
        <v>6935</v>
      </c>
    </row>
    <row r="1530" spans="1:9">
      <c r="A1530" t="s">
        <v>17614</v>
      </c>
      <c r="B1530" t="s">
        <v>65</v>
      </c>
      <c r="C1530">
        <v>7181</v>
      </c>
      <c r="D1530" t="s">
        <v>10419</v>
      </c>
      <c r="E1530" t="s">
        <v>32</v>
      </c>
      <c r="F1530">
        <v>7.53</v>
      </c>
      <c r="G1530">
        <v>7.53</v>
      </c>
      <c r="I1530" t="s">
        <v>6935</v>
      </c>
    </row>
    <row r="1531" spans="1:9">
      <c r="A1531" t="s">
        <v>17615</v>
      </c>
      <c r="B1531" t="s">
        <v>65</v>
      </c>
      <c r="C1531">
        <v>40742</v>
      </c>
      <c r="D1531" t="s">
        <v>10420</v>
      </c>
      <c r="E1531" t="s">
        <v>32</v>
      </c>
      <c r="F1531">
        <v>9.7200000000000006</v>
      </c>
      <c r="G1531">
        <v>9.7200000000000006</v>
      </c>
      <c r="I1531" t="s">
        <v>6935</v>
      </c>
    </row>
    <row r="1532" spans="1:9">
      <c r="A1532" t="s">
        <v>17616</v>
      </c>
      <c r="B1532" t="s">
        <v>65</v>
      </c>
      <c r="C1532">
        <v>7214</v>
      </c>
      <c r="D1532" t="s">
        <v>10421</v>
      </c>
      <c r="E1532" t="s">
        <v>32</v>
      </c>
      <c r="F1532">
        <v>69.25</v>
      </c>
      <c r="G1532">
        <v>69.25</v>
      </c>
      <c r="I1532" t="s">
        <v>6935</v>
      </c>
    </row>
    <row r="1533" spans="1:9">
      <c r="A1533" t="s">
        <v>17617</v>
      </c>
      <c r="B1533" t="s">
        <v>65</v>
      </c>
      <c r="C1533">
        <v>7219</v>
      </c>
      <c r="D1533" t="s">
        <v>10422</v>
      </c>
      <c r="E1533" t="s">
        <v>32</v>
      </c>
      <c r="F1533">
        <v>61.43</v>
      </c>
      <c r="G1533">
        <v>61.43</v>
      </c>
      <c r="I1533" t="s">
        <v>6935</v>
      </c>
    </row>
    <row r="1534" spans="1:9">
      <c r="A1534" t="s">
        <v>17618</v>
      </c>
      <c r="B1534" t="s">
        <v>65</v>
      </c>
      <c r="C1534">
        <v>2628</v>
      </c>
      <c r="D1534" t="s">
        <v>10423</v>
      </c>
      <c r="E1534" t="s">
        <v>32</v>
      </c>
      <c r="F1534">
        <v>206.32</v>
      </c>
      <c r="G1534">
        <v>206.32</v>
      </c>
      <c r="I1534" t="s">
        <v>6935</v>
      </c>
    </row>
    <row r="1535" spans="1:9">
      <c r="A1535" t="s">
        <v>17619</v>
      </c>
      <c r="B1535" t="s">
        <v>65</v>
      </c>
      <c r="C1535">
        <v>2622</v>
      </c>
      <c r="D1535" t="s">
        <v>10424</v>
      </c>
      <c r="E1535" t="s">
        <v>32</v>
      </c>
      <c r="F1535">
        <v>4.9000000000000004</v>
      </c>
      <c r="G1535">
        <v>4.9000000000000004</v>
      </c>
      <c r="I1535" t="s">
        <v>6935</v>
      </c>
    </row>
    <row r="1536" spans="1:9">
      <c r="A1536" t="s">
        <v>17620</v>
      </c>
      <c r="B1536" t="s">
        <v>65</v>
      </c>
      <c r="C1536">
        <v>2623</v>
      </c>
      <c r="D1536" t="s">
        <v>10425</v>
      </c>
      <c r="E1536" t="s">
        <v>32</v>
      </c>
      <c r="F1536">
        <v>5.89</v>
      </c>
      <c r="G1536">
        <v>5.89</v>
      </c>
      <c r="I1536" t="s">
        <v>6935</v>
      </c>
    </row>
    <row r="1537" spans="1:9">
      <c r="A1537" t="s">
        <v>17621</v>
      </c>
      <c r="B1537" t="s">
        <v>65</v>
      </c>
      <c r="C1537">
        <v>2624</v>
      </c>
      <c r="D1537" t="s">
        <v>10426</v>
      </c>
      <c r="E1537" t="s">
        <v>32</v>
      </c>
      <c r="F1537">
        <v>9.3800000000000008</v>
      </c>
      <c r="G1537">
        <v>9.3800000000000008</v>
      </c>
      <c r="I1537" t="s">
        <v>6935</v>
      </c>
    </row>
    <row r="1538" spans="1:9">
      <c r="A1538" t="s">
        <v>17622</v>
      </c>
      <c r="B1538" t="s">
        <v>65</v>
      </c>
      <c r="C1538">
        <v>2625</v>
      </c>
      <c r="D1538" t="s">
        <v>10427</v>
      </c>
      <c r="E1538" t="s">
        <v>32</v>
      </c>
      <c r="F1538">
        <v>19.8</v>
      </c>
      <c r="G1538">
        <v>19.8</v>
      </c>
      <c r="I1538" t="s">
        <v>6935</v>
      </c>
    </row>
    <row r="1539" spans="1:9">
      <c r="A1539" t="s">
        <v>17623</v>
      </c>
      <c r="B1539" t="s">
        <v>65</v>
      </c>
      <c r="C1539">
        <v>2626</v>
      </c>
      <c r="D1539" t="s">
        <v>10428</v>
      </c>
      <c r="E1539" t="s">
        <v>32</v>
      </c>
      <c r="F1539">
        <v>29.01</v>
      </c>
      <c r="G1539">
        <v>29.01</v>
      </c>
      <c r="I1539" t="s">
        <v>6935</v>
      </c>
    </row>
    <row r="1540" spans="1:9">
      <c r="A1540" t="s">
        <v>17624</v>
      </c>
      <c r="B1540" t="s">
        <v>65</v>
      </c>
      <c r="C1540">
        <v>2630</v>
      </c>
      <c r="D1540" t="s">
        <v>10429</v>
      </c>
      <c r="E1540" t="s">
        <v>32</v>
      </c>
      <c r="F1540">
        <v>44.12</v>
      </c>
      <c r="G1540">
        <v>44.12</v>
      </c>
      <c r="I1540" t="s">
        <v>6935</v>
      </c>
    </row>
    <row r="1541" spans="1:9">
      <c r="A1541" t="s">
        <v>17625</v>
      </c>
      <c r="B1541" t="s">
        <v>65</v>
      </c>
      <c r="C1541">
        <v>2627</v>
      </c>
      <c r="D1541" t="s">
        <v>10430</v>
      </c>
      <c r="E1541" t="s">
        <v>32</v>
      </c>
      <c r="F1541">
        <v>77.709999999999994</v>
      </c>
      <c r="G1541">
        <v>77.709999999999994</v>
      </c>
      <c r="I1541" t="s">
        <v>6935</v>
      </c>
    </row>
    <row r="1542" spans="1:9">
      <c r="A1542" t="s">
        <v>17626</v>
      </c>
      <c r="B1542" t="s">
        <v>65</v>
      </c>
      <c r="C1542">
        <v>2629</v>
      </c>
      <c r="D1542" t="s">
        <v>10431</v>
      </c>
      <c r="E1542" t="s">
        <v>32</v>
      </c>
      <c r="F1542">
        <v>105.11</v>
      </c>
      <c r="G1542">
        <v>105.11</v>
      </c>
      <c r="I1542" t="s">
        <v>6935</v>
      </c>
    </row>
    <row r="1543" spans="1:9">
      <c r="A1543" t="s">
        <v>17627</v>
      </c>
      <c r="B1543" t="s">
        <v>65</v>
      </c>
      <c r="C1543">
        <v>1880</v>
      </c>
      <c r="D1543" t="s">
        <v>10432</v>
      </c>
      <c r="E1543" t="s">
        <v>32</v>
      </c>
      <c r="F1543">
        <v>4.16</v>
      </c>
      <c r="G1543">
        <v>4.16</v>
      </c>
      <c r="I1543" t="s">
        <v>6935</v>
      </c>
    </row>
    <row r="1544" spans="1:9">
      <c r="A1544" t="s">
        <v>17628</v>
      </c>
      <c r="B1544" t="s">
        <v>65</v>
      </c>
      <c r="C1544">
        <v>39274</v>
      </c>
      <c r="D1544" t="s">
        <v>10433</v>
      </c>
      <c r="E1544" t="s">
        <v>32</v>
      </c>
      <c r="F1544">
        <v>3.22</v>
      </c>
      <c r="G1544">
        <v>3.22</v>
      </c>
      <c r="I1544" t="s">
        <v>6935</v>
      </c>
    </row>
    <row r="1545" spans="1:9">
      <c r="A1545" t="s">
        <v>17629</v>
      </c>
      <c r="B1545" t="s">
        <v>65</v>
      </c>
      <c r="C1545">
        <v>12033</v>
      </c>
      <c r="D1545" t="s">
        <v>10434</v>
      </c>
      <c r="E1545" t="s">
        <v>32</v>
      </c>
      <c r="F1545">
        <v>13.27</v>
      </c>
      <c r="G1545">
        <v>13.27</v>
      </c>
      <c r="I1545" t="s">
        <v>6935</v>
      </c>
    </row>
    <row r="1546" spans="1:9">
      <c r="A1546" t="s">
        <v>17630</v>
      </c>
      <c r="B1546" t="s">
        <v>65</v>
      </c>
      <c r="C1546">
        <v>40408</v>
      </c>
      <c r="D1546" t="s">
        <v>10435</v>
      </c>
      <c r="E1546" t="s">
        <v>32</v>
      </c>
      <c r="F1546">
        <v>8.7200000000000006</v>
      </c>
      <c r="G1546">
        <v>8.7200000000000006</v>
      </c>
      <c r="I1546" t="s">
        <v>6935</v>
      </c>
    </row>
    <row r="1547" spans="1:9">
      <c r="A1547" t="s">
        <v>17631</v>
      </c>
      <c r="B1547" t="s">
        <v>65</v>
      </c>
      <c r="C1547">
        <v>39276</v>
      </c>
      <c r="D1547" t="s">
        <v>10436</v>
      </c>
      <c r="E1547" t="s">
        <v>32</v>
      </c>
      <c r="F1547">
        <v>7.86</v>
      </c>
      <c r="G1547">
        <v>7.86</v>
      </c>
      <c r="I1547" t="s">
        <v>6935</v>
      </c>
    </row>
    <row r="1548" spans="1:9">
      <c r="A1548" t="s">
        <v>17632</v>
      </c>
      <c r="B1548" t="s">
        <v>65</v>
      </c>
      <c r="C1548">
        <v>40409</v>
      </c>
      <c r="D1548" t="s">
        <v>10437</v>
      </c>
      <c r="E1548" t="s">
        <v>32</v>
      </c>
      <c r="F1548">
        <v>3.08</v>
      </c>
      <c r="G1548">
        <v>3.08</v>
      </c>
      <c r="I1548" t="s">
        <v>6935</v>
      </c>
    </row>
    <row r="1549" spans="1:9">
      <c r="A1549" t="s">
        <v>17633</v>
      </c>
      <c r="B1549" t="s">
        <v>65</v>
      </c>
      <c r="C1549">
        <v>39277</v>
      </c>
      <c r="D1549" t="s">
        <v>10438</v>
      </c>
      <c r="E1549" t="s">
        <v>32</v>
      </c>
      <c r="F1549">
        <v>21.22</v>
      </c>
      <c r="G1549">
        <v>21.22</v>
      </c>
      <c r="I1549" t="s">
        <v>6935</v>
      </c>
    </row>
    <row r="1550" spans="1:9">
      <c r="A1550" t="s">
        <v>17634</v>
      </c>
      <c r="B1550" t="s">
        <v>65</v>
      </c>
      <c r="C1550">
        <v>12034</v>
      </c>
      <c r="D1550" t="s">
        <v>10439</v>
      </c>
      <c r="E1550" t="s">
        <v>32</v>
      </c>
      <c r="F1550">
        <v>6.01</v>
      </c>
      <c r="G1550">
        <v>6.01</v>
      </c>
      <c r="I1550" t="s">
        <v>6935</v>
      </c>
    </row>
    <row r="1551" spans="1:9">
      <c r="A1551" t="s">
        <v>17635</v>
      </c>
      <c r="B1551" t="s">
        <v>65</v>
      </c>
      <c r="C1551">
        <v>39879</v>
      </c>
      <c r="D1551" t="s">
        <v>10440</v>
      </c>
      <c r="E1551" t="s">
        <v>32</v>
      </c>
    </row>
    <row r="1552" spans="1:9">
      <c r="A1552" t="s">
        <v>17636</v>
      </c>
      <c r="B1552" t="s">
        <v>65</v>
      </c>
      <c r="C1552">
        <v>39880</v>
      </c>
      <c r="D1552" t="s">
        <v>10441</v>
      </c>
      <c r="E1552" t="s">
        <v>32</v>
      </c>
    </row>
    <row r="1553" spans="1:5">
      <c r="A1553" t="s">
        <v>17637</v>
      </c>
      <c r="B1553" t="s">
        <v>65</v>
      </c>
      <c r="C1553">
        <v>39881</v>
      </c>
      <c r="D1553" t="s">
        <v>10442</v>
      </c>
      <c r="E1553" t="s">
        <v>32</v>
      </c>
    </row>
    <row r="1554" spans="1:5">
      <c r="A1554" t="s">
        <v>17638</v>
      </c>
      <c r="B1554" t="s">
        <v>65</v>
      </c>
      <c r="C1554">
        <v>39882</v>
      </c>
      <c r="D1554" t="s">
        <v>10443</v>
      </c>
      <c r="E1554" t="s">
        <v>32</v>
      </c>
    </row>
    <row r="1555" spans="1:5">
      <c r="A1555" t="s">
        <v>17639</v>
      </c>
      <c r="B1555" t="s">
        <v>65</v>
      </c>
      <c r="C1555">
        <v>39883</v>
      </c>
      <c r="D1555" t="s">
        <v>10444</v>
      </c>
      <c r="E1555" t="s">
        <v>32</v>
      </c>
    </row>
    <row r="1556" spans="1:5">
      <c r="A1556" t="s">
        <v>17640</v>
      </c>
      <c r="B1556" t="s">
        <v>65</v>
      </c>
      <c r="C1556">
        <v>39884</v>
      </c>
      <c r="D1556" t="s">
        <v>10445</v>
      </c>
      <c r="E1556" t="s">
        <v>32</v>
      </c>
    </row>
    <row r="1557" spans="1:5">
      <c r="A1557" t="s">
        <v>17641</v>
      </c>
      <c r="B1557" t="s">
        <v>65</v>
      </c>
      <c r="C1557">
        <v>39885</v>
      </c>
      <c r="D1557" t="s">
        <v>10446</v>
      </c>
      <c r="E1557" t="s">
        <v>32</v>
      </c>
    </row>
    <row r="1558" spans="1:5">
      <c r="A1558" t="s">
        <v>17642</v>
      </c>
      <c r="B1558" t="s">
        <v>65</v>
      </c>
      <c r="C1558">
        <v>1777</v>
      </c>
      <c r="D1558" t="s">
        <v>10447</v>
      </c>
      <c r="E1558" t="s">
        <v>32</v>
      </c>
    </row>
    <row r="1559" spans="1:5">
      <c r="A1559" t="s">
        <v>17643</v>
      </c>
      <c r="B1559" t="s">
        <v>65</v>
      </c>
      <c r="C1559">
        <v>1819</v>
      </c>
      <c r="D1559" t="s">
        <v>10448</v>
      </c>
      <c r="E1559" t="s">
        <v>32</v>
      </c>
    </row>
    <row r="1560" spans="1:5">
      <c r="A1560" t="s">
        <v>17644</v>
      </c>
      <c r="B1560" t="s">
        <v>65</v>
      </c>
      <c r="C1560">
        <v>1776</v>
      </c>
      <c r="D1560" t="s">
        <v>10449</v>
      </c>
      <c r="E1560" t="s">
        <v>32</v>
      </c>
    </row>
    <row r="1561" spans="1:5">
      <c r="A1561" t="s">
        <v>17645</v>
      </c>
      <c r="B1561" t="s">
        <v>65</v>
      </c>
      <c r="C1561">
        <v>1775</v>
      </c>
      <c r="D1561" t="s">
        <v>10450</v>
      </c>
      <c r="E1561" t="s">
        <v>32</v>
      </c>
    </row>
    <row r="1562" spans="1:5">
      <c r="A1562" t="s">
        <v>17646</v>
      </c>
      <c r="B1562" t="s">
        <v>65</v>
      </c>
      <c r="C1562">
        <v>1778</v>
      </c>
      <c r="D1562" t="s">
        <v>10451</v>
      </c>
      <c r="E1562" t="s">
        <v>32</v>
      </c>
    </row>
    <row r="1563" spans="1:5">
      <c r="A1563" t="s">
        <v>17647</v>
      </c>
      <c r="B1563" t="s">
        <v>65</v>
      </c>
      <c r="C1563">
        <v>1818</v>
      </c>
      <c r="D1563" t="s">
        <v>10452</v>
      </c>
      <c r="E1563" t="s">
        <v>32</v>
      </c>
    </row>
    <row r="1564" spans="1:5">
      <c r="A1564" t="s">
        <v>17648</v>
      </c>
      <c r="B1564" t="s">
        <v>65</v>
      </c>
      <c r="C1564">
        <v>1779</v>
      </c>
      <c r="D1564" t="s">
        <v>10453</v>
      </c>
      <c r="E1564" t="s">
        <v>32</v>
      </c>
    </row>
    <row r="1565" spans="1:5">
      <c r="A1565" t="s">
        <v>17649</v>
      </c>
      <c r="B1565" t="s">
        <v>65</v>
      </c>
      <c r="C1565">
        <v>1820</v>
      </c>
      <c r="D1565" t="s">
        <v>10454</v>
      </c>
      <c r="E1565" t="s">
        <v>32</v>
      </c>
    </row>
    <row r="1566" spans="1:5">
      <c r="A1566" t="s">
        <v>17650</v>
      </c>
      <c r="B1566" t="s">
        <v>65</v>
      </c>
      <c r="C1566">
        <v>1780</v>
      </c>
      <c r="D1566" t="s">
        <v>10455</v>
      </c>
      <c r="E1566" t="s">
        <v>32</v>
      </c>
    </row>
    <row r="1567" spans="1:5">
      <c r="A1567" t="s">
        <v>17651</v>
      </c>
      <c r="B1567" t="s">
        <v>65</v>
      </c>
      <c r="C1567">
        <v>1783</v>
      </c>
      <c r="D1567" t="s">
        <v>10456</v>
      </c>
      <c r="E1567" t="s">
        <v>32</v>
      </c>
    </row>
    <row r="1568" spans="1:5">
      <c r="A1568" t="s">
        <v>17652</v>
      </c>
      <c r="B1568" t="s">
        <v>65</v>
      </c>
      <c r="C1568">
        <v>1782</v>
      </c>
      <c r="D1568" t="s">
        <v>10457</v>
      </c>
      <c r="E1568" t="s">
        <v>32</v>
      </c>
    </row>
    <row r="1569" spans="1:9">
      <c r="A1569" t="s">
        <v>17653</v>
      </c>
      <c r="B1569" t="s">
        <v>65</v>
      </c>
      <c r="C1569">
        <v>1781</v>
      </c>
      <c r="D1569" t="s">
        <v>10458</v>
      </c>
      <c r="E1569" t="s">
        <v>32</v>
      </c>
    </row>
    <row r="1570" spans="1:9">
      <c r="A1570" t="s">
        <v>17654</v>
      </c>
      <c r="B1570" t="s">
        <v>65</v>
      </c>
      <c r="C1570">
        <v>1817</v>
      </c>
      <c r="D1570" t="s">
        <v>10459</v>
      </c>
      <c r="E1570" t="s">
        <v>32</v>
      </c>
    </row>
    <row r="1571" spans="1:9">
      <c r="A1571" t="s">
        <v>17655</v>
      </c>
      <c r="B1571" t="s">
        <v>65</v>
      </c>
      <c r="C1571">
        <v>1784</v>
      </c>
      <c r="D1571" t="s">
        <v>10460</v>
      </c>
      <c r="E1571" t="s">
        <v>32</v>
      </c>
    </row>
    <row r="1572" spans="1:9">
      <c r="A1572" t="s">
        <v>17656</v>
      </c>
      <c r="B1572" t="s">
        <v>65</v>
      </c>
      <c r="C1572">
        <v>1810</v>
      </c>
      <c r="D1572" t="s">
        <v>10461</v>
      </c>
      <c r="E1572" t="s">
        <v>32</v>
      </c>
    </row>
    <row r="1573" spans="1:9">
      <c r="A1573" t="s">
        <v>17657</v>
      </c>
      <c r="B1573" t="s">
        <v>65</v>
      </c>
      <c r="C1573">
        <v>1812</v>
      </c>
      <c r="D1573" t="s">
        <v>10462</v>
      </c>
      <c r="E1573" t="s">
        <v>32</v>
      </c>
    </row>
    <row r="1574" spans="1:9">
      <c r="A1574" t="s">
        <v>17658</v>
      </c>
      <c r="B1574" t="s">
        <v>65</v>
      </c>
      <c r="C1574">
        <v>1811</v>
      </c>
      <c r="D1574" t="s">
        <v>10463</v>
      </c>
      <c r="E1574" t="s">
        <v>32</v>
      </c>
    </row>
    <row r="1575" spans="1:9">
      <c r="A1575" t="s">
        <v>17659</v>
      </c>
      <c r="B1575" t="s">
        <v>65</v>
      </c>
      <c r="C1575">
        <v>40386</v>
      </c>
      <c r="D1575" t="s">
        <v>10464</v>
      </c>
      <c r="E1575" t="s">
        <v>32</v>
      </c>
      <c r="F1575">
        <v>85.03</v>
      </c>
      <c r="G1575">
        <v>85.03</v>
      </c>
      <c r="I1575" t="s">
        <v>6935</v>
      </c>
    </row>
    <row r="1576" spans="1:9">
      <c r="A1576" t="s">
        <v>17660</v>
      </c>
      <c r="B1576" t="s">
        <v>65</v>
      </c>
      <c r="C1576">
        <v>40384</v>
      </c>
      <c r="D1576" t="s">
        <v>10465</v>
      </c>
      <c r="E1576" t="s">
        <v>32</v>
      </c>
      <c r="F1576">
        <v>58.21</v>
      </c>
      <c r="G1576">
        <v>58.21</v>
      </c>
      <c r="I1576" t="s">
        <v>6935</v>
      </c>
    </row>
    <row r="1577" spans="1:9">
      <c r="A1577" t="s">
        <v>17661</v>
      </c>
      <c r="B1577" t="s">
        <v>65</v>
      </c>
      <c r="C1577">
        <v>40423</v>
      </c>
      <c r="D1577" t="s">
        <v>10466</v>
      </c>
      <c r="E1577" t="s">
        <v>32</v>
      </c>
      <c r="F1577">
        <v>38.08</v>
      </c>
      <c r="G1577">
        <v>38.08</v>
      </c>
      <c r="I1577" t="s">
        <v>6935</v>
      </c>
    </row>
    <row r="1578" spans="1:9">
      <c r="A1578" t="s">
        <v>17662</v>
      </c>
      <c r="B1578" t="s">
        <v>65</v>
      </c>
      <c r="C1578">
        <v>40379</v>
      </c>
      <c r="D1578" t="s">
        <v>10467</v>
      </c>
      <c r="E1578" t="s">
        <v>32</v>
      </c>
      <c r="F1578">
        <v>20.12</v>
      </c>
      <c r="G1578">
        <v>20.12</v>
      </c>
      <c r="I1578" t="s">
        <v>6935</v>
      </c>
    </row>
    <row r="1579" spans="1:9">
      <c r="A1579" t="s">
        <v>17663</v>
      </c>
      <c r="B1579" t="s">
        <v>65</v>
      </c>
      <c r="C1579">
        <v>40389</v>
      </c>
      <c r="D1579" t="s">
        <v>10468</v>
      </c>
      <c r="E1579" t="s">
        <v>32</v>
      </c>
      <c r="F1579">
        <v>241.51</v>
      </c>
      <c r="G1579">
        <v>241.51</v>
      </c>
      <c r="I1579" t="s">
        <v>6935</v>
      </c>
    </row>
    <row r="1580" spans="1:9">
      <c r="A1580" t="s">
        <v>17664</v>
      </c>
      <c r="B1580" t="s">
        <v>65</v>
      </c>
      <c r="C1580">
        <v>40388</v>
      </c>
      <c r="D1580" t="s">
        <v>10469</v>
      </c>
      <c r="E1580" t="s">
        <v>32</v>
      </c>
      <c r="F1580">
        <v>120.89</v>
      </c>
      <c r="G1580">
        <v>120.89</v>
      </c>
      <c r="I1580" t="s">
        <v>6935</v>
      </c>
    </row>
    <row r="1581" spans="1:9">
      <c r="A1581" t="s">
        <v>17665</v>
      </c>
      <c r="B1581" t="s">
        <v>65</v>
      </c>
      <c r="C1581">
        <v>40391</v>
      </c>
      <c r="D1581" t="s">
        <v>10470</v>
      </c>
      <c r="E1581" t="s">
        <v>32</v>
      </c>
      <c r="F1581">
        <v>626.85</v>
      </c>
      <c r="G1581">
        <v>626.85</v>
      </c>
      <c r="I1581" t="s">
        <v>6935</v>
      </c>
    </row>
    <row r="1582" spans="1:9">
      <c r="A1582" t="s">
        <v>17666</v>
      </c>
      <c r="B1582" t="s">
        <v>65</v>
      </c>
      <c r="C1582">
        <v>40381</v>
      </c>
      <c r="D1582" t="s">
        <v>10471</v>
      </c>
      <c r="E1582" t="s">
        <v>32</v>
      </c>
      <c r="F1582">
        <v>26.83</v>
      </c>
      <c r="G1582">
        <v>26.83</v>
      </c>
      <c r="I1582" t="s">
        <v>6935</v>
      </c>
    </row>
    <row r="1583" spans="1:9">
      <c r="A1583" t="s">
        <v>17667</v>
      </c>
      <c r="B1583" t="s">
        <v>65</v>
      </c>
      <c r="C1583">
        <v>2609</v>
      </c>
      <c r="D1583" t="s">
        <v>10472</v>
      </c>
      <c r="E1583" t="s">
        <v>32</v>
      </c>
      <c r="F1583">
        <v>4.5999999999999996</v>
      </c>
      <c r="G1583">
        <v>4.5999999999999996</v>
      </c>
      <c r="I1583" t="s">
        <v>6935</v>
      </c>
    </row>
    <row r="1584" spans="1:9">
      <c r="A1584" t="s">
        <v>17668</v>
      </c>
      <c r="B1584" t="s">
        <v>65</v>
      </c>
      <c r="C1584">
        <v>2634</v>
      </c>
      <c r="D1584" t="s">
        <v>10473</v>
      </c>
      <c r="E1584" t="s">
        <v>32</v>
      </c>
      <c r="F1584">
        <v>6.04</v>
      </c>
      <c r="G1584">
        <v>6.04</v>
      </c>
      <c r="I1584" t="s">
        <v>6935</v>
      </c>
    </row>
    <row r="1585" spans="1:9">
      <c r="A1585" t="s">
        <v>17669</v>
      </c>
      <c r="B1585" t="s">
        <v>65</v>
      </c>
      <c r="C1585">
        <v>2611</v>
      </c>
      <c r="D1585" t="s">
        <v>10474</v>
      </c>
      <c r="E1585" t="s">
        <v>32</v>
      </c>
      <c r="F1585">
        <v>17.04</v>
      </c>
      <c r="G1585">
        <v>17.04</v>
      </c>
      <c r="I1585" t="s">
        <v>6935</v>
      </c>
    </row>
    <row r="1586" spans="1:9">
      <c r="A1586" t="s">
        <v>17670</v>
      </c>
      <c r="B1586" t="s">
        <v>65</v>
      </c>
      <c r="C1586">
        <v>40414</v>
      </c>
      <c r="D1586" t="s">
        <v>10475</v>
      </c>
      <c r="E1586" t="s">
        <v>32</v>
      </c>
    </row>
    <row r="1587" spans="1:9">
      <c r="A1587" t="s">
        <v>17671</v>
      </c>
      <c r="B1587" t="s">
        <v>65</v>
      </c>
      <c r="C1587">
        <v>40416</v>
      </c>
      <c r="D1587" t="s">
        <v>10476</v>
      </c>
      <c r="E1587" t="s">
        <v>32</v>
      </c>
    </row>
    <row r="1588" spans="1:9">
      <c r="A1588" t="s">
        <v>17672</v>
      </c>
      <c r="B1588" t="s">
        <v>65</v>
      </c>
      <c r="C1588">
        <v>40418</v>
      </c>
      <c r="D1588" t="s">
        <v>10477</v>
      </c>
      <c r="E1588" t="s">
        <v>32</v>
      </c>
    </row>
    <row r="1589" spans="1:9">
      <c r="A1589" t="s">
        <v>17673</v>
      </c>
      <c r="B1589" t="s">
        <v>65</v>
      </c>
      <c r="C1589">
        <v>34359</v>
      </c>
      <c r="D1589" t="s">
        <v>10478</v>
      </c>
      <c r="E1589" t="s">
        <v>32</v>
      </c>
    </row>
    <row r="1590" spans="1:9">
      <c r="A1590" t="s">
        <v>17674</v>
      </c>
      <c r="B1590" t="s">
        <v>65</v>
      </c>
      <c r="C1590">
        <v>1789</v>
      </c>
      <c r="D1590" t="s">
        <v>10479</v>
      </c>
      <c r="E1590" t="s">
        <v>32</v>
      </c>
    </row>
    <row r="1591" spans="1:9">
      <c r="A1591" t="s">
        <v>17675</v>
      </c>
      <c r="B1591" t="s">
        <v>65</v>
      </c>
      <c r="C1591">
        <v>1788</v>
      </c>
      <c r="D1591" t="s">
        <v>10480</v>
      </c>
      <c r="E1591" t="s">
        <v>32</v>
      </c>
    </row>
    <row r="1592" spans="1:9">
      <c r="A1592" t="s">
        <v>17676</v>
      </c>
      <c r="B1592" t="s">
        <v>65</v>
      </c>
      <c r="C1592">
        <v>1787</v>
      </c>
      <c r="D1592" t="s">
        <v>10481</v>
      </c>
      <c r="E1592" t="s">
        <v>32</v>
      </c>
    </row>
    <row r="1593" spans="1:9">
      <c r="A1593" t="s">
        <v>17677</v>
      </c>
      <c r="B1593" t="s">
        <v>65</v>
      </c>
      <c r="C1593">
        <v>1786</v>
      </c>
      <c r="D1593" t="s">
        <v>10482</v>
      </c>
      <c r="E1593" t="s">
        <v>32</v>
      </c>
    </row>
    <row r="1594" spans="1:9">
      <c r="A1594" t="s">
        <v>17678</v>
      </c>
      <c r="B1594" t="s">
        <v>65</v>
      </c>
      <c r="C1594">
        <v>1791</v>
      </c>
      <c r="D1594" t="s">
        <v>10483</v>
      </c>
      <c r="E1594" t="s">
        <v>32</v>
      </c>
    </row>
    <row r="1595" spans="1:9">
      <c r="A1595" t="s">
        <v>17679</v>
      </c>
      <c r="B1595" t="s">
        <v>65</v>
      </c>
      <c r="C1595">
        <v>1790</v>
      </c>
      <c r="D1595" t="s">
        <v>10484</v>
      </c>
      <c r="E1595" t="s">
        <v>32</v>
      </c>
    </row>
    <row r="1596" spans="1:9">
      <c r="A1596" t="s">
        <v>17680</v>
      </c>
      <c r="B1596" t="s">
        <v>65</v>
      </c>
      <c r="C1596">
        <v>1792</v>
      </c>
      <c r="D1596" t="s">
        <v>10485</v>
      </c>
      <c r="E1596" t="s">
        <v>32</v>
      </c>
    </row>
    <row r="1597" spans="1:9">
      <c r="A1597" t="s">
        <v>17681</v>
      </c>
      <c r="B1597" t="s">
        <v>65</v>
      </c>
      <c r="C1597">
        <v>1813</v>
      </c>
      <c r="D1597" t="s">
        <v>10486</v>
      </c>
      <c r="E1597" t="s">
        <v>32</v>
      </c>
    </row>
    <row r="1598" spans="1:9">
      <c r="A1598" t="s">
        <v>17682</v>
      </c>
      <c r="B1598" t="s">
        <v>65</v>
      </c>
      <c r="C1598">
        <v>1793</v>
      </c>
      <c r="D1598" t="s">
        <v>10487</v>
      </c>
      <c r="E1598" t="s">
        <v>32</v>
      </c>
    </row>
    <row r="1599" spans="1:9">
      <c r="A1599" t="s">
        <v>17683</v>
      </c>
      <c r="B1599" t="s">
        <v>65</v>
      </c>
      <c r="C1599">
        <v>1797</v>
      </c>
      <c r="D1599" t="s">
        <v>10488</v>
      </c>
      <c r="E1599" t="s">
        <v>32</v>
      </c>
    </row>
    <row r="1600" spans="1:9">
      <c r="A1600" t="s">
        <v>17684</v>
      </c>
      <c r="B1600" t="s">
        <v>65</v>
      </c>
      <c r="C1600">
        <v>1796</v>
      </c>
      <c r="D1600" t="s">
        <v>10489</v>
      </c>
      <c r="E1600" t="s">
        <v>32</v>
      </c>
    </row>
    <row r="1601" spans="1:5">
      <c r="A1601" t="s">
        <v>17685</v>
      </c>
      <c r="B1601" t="s">
        <v>65</v>
      </c>
      <c r="C1601">
        <v>1816</v>
      </c>
      <c r="D1601" t="s">
        <v>10490</v>
      </c>
      <c r="E1601" t="s">
        <v>32</v>
      </c>
    </row>
    <row r="1602" spans="1:5">
      <c r="A1602" t="s">
        <v>17686</v>
      </c>
      <c r="B1602" t="s">
        <v>65</v>
      </c>
      <c r="C1602">
        <v>1794</v>
      </c>
      <c r="D1602" t="s">
        <v>10491</v>
      </c>
      <c r="E1602" t="s">
        <v>32</v>
      </c>
    </row>
    <row r="1603" spans="1:5">
      <c r="A1603" t="s">
        <v>17687</v>
      </c>
      <c r="B1603" t="s">
        <v>65</v>
      </c>
      <c r="C1603">
        <v>1815</v>
      </c>
      <c r="D1603" t="s">
        <v>10492</v>
      </c>
      <c r="E1603" t="s">
        <v>32</v>
      </c>
    </row>
    <row r="1604" spans="1:5">
      <c r="A1604" t="s">
        <v>17688</v>
      </c>
      <c r="B1604" t="s">
        <v>65</v>
      </c>
      <c r="C1604">
        <v>1798</v>
      </c>
      <c r="D1604" t="s">
        <v>10493</v>
      </c>
      <c r="E1604" t="s">
        <v>32</v>
      </c>
    </row>
    <row r="1605" spans="1:5">
      <c r="A1605" t="s">
        <v>17689</v>
      </c>
      <c r="B1605" t="s">
        <v>65</v>
      </c>
      <c r="C1605">
        <v>1799</v>
      </c>
      <c r="D1605" t="s">
        <v>10494</v>
      </c>
      <c r="E1605" t="s">
        <v>32</v>
      </c>
    </row>
    <row r="1606" spans="1:5">
      <c r="A1606" t="s">
        <v>17690</v>
      </c>
      <c r="B1606" t="s">
        <v>65</v>
      </c>
      <c r="C1606">
        <v>1795</v>
      </c>
      <c r="D1606" t="s">
        <v>10495</v>
      </c>
      <c r="E1606" t="s">
        <v>32</v>
      </c>
    </row>
    <row r="1607" spans="1:5">
      <c r="A1607" t="s">
        <v>17691</v>
      </c>
      <c r="B1607" t="s">
        <v>65</v>
      </c>
      <c r="C1607">
        <v>1800</v>
      </c>
      <c r="D1607" t="s">
        <v>10496</v>
      </c>
      <c r="E1607" t="s">
        <v>32</v>
      </c>
    </row>
    <row r="1608" spans="1:5">
      <c r="A1608" t="s">
        <v>17692</v>
      </c>
      <c r="B1608" t="s">
        <v>65</v>
      </c>
      <c r="C1608">
        <v>1802</v>
      </c>
      <c r="D1608" t="s">
        <v>10497</v>
      </c>
      <c r="E1608" t="s">
        <v>32</v>
      </c>
    </row>
    <row r="1609" spans="1:5">
      <c r="A1609" t="s">
        <v>17693</v>
      </c>
      <c r="B1609" t="s">
        <v>65</v>
      </c>
      <c r="C1609">
        <v>1809</v>
      </c>
      <c r="D1609" t="s">
        <v>10498</v>
      </c>
      <c r="E1609" t="s">
        <v>32</v>
      </c>
    </row>
    <row r="1610" spans="1:5">
      <c r="A1610" t="s">
        <v>17694</v>
      </c>
      <c r="B1610" t="s">
        <v>65</v>
      </c>
      <c r="C1610">
        <v>1814</v>
      </c>
      <c r="D1610" t="s">
        <v>10499</v>
      </c>
      <c r="E1610" t="s">
        <v>32</v>
      </c>
    </row>
    <row r="1611" spans="1:5">
      <c r="A1611" t="s">
        <v>17695</v>
      </c>
      <c r="B1611" t="s">
        <v>65</v>
      </c>
      <c r="C1611">
        <v>1805</v>
      </c>
      <c r="D1611" t="s">
        <v>10500</v>
      </c>
      <c r="E1611" t="s">
        <v>32</v>
      </c>
    </row>
    <row r="1612" spans="1:5">
      <c r="A1612" t="s">
        <v>17696</v>
      </c>
      <c r="B1612" t="s">
        <v>65</v>
      </c>
      <c r="C1612">
        <v>1803</v>
      </c>
      <c r="D1612" t="s">
        <v>10501</v>
      </c>
      <c r="E1612" t="s">
        <v>32</v>
      </c>
    </row>
    <row r="1613" spans="1:5">
      <c r="A1613" t="s">
        <v>17697</v>
      </c>
      <c r="B1613" t="s">
        <v>65</v>
      </c>
      <c r="C1613">
        <v>1821</v>
      </c>
      <c r="D1613" t="s">
        <v>10502</v>
      </c>
      <c r="E1613" t="s">
        <v>32</v>
      </c>
    </row>
    <row r="1614" spans="1:5">
      <c r="A1614" t="s">
        <v>17698</v>
      </c>
      <c r="B1614" t="s">
        <v>65</v>
      </c>
      <c r="C1614">
        <v>1806</v>
      </c>
      <c r="D1614" t="s">
        <v>10503</v>
      </c>
      <c r="E1614" t="s">
        <v>32</v>
      </c>
    </row>
    <row r="1615" spans="1:5">
      <c r="A1615" t="s">
        <v>17699</v>
      </c>
      <c r="B1615" t="s">
        <v>65</v>
      </c>
      <c r="C1615">
        <v>1807</v>
      </c>
      <c r="D1615" t="s">
        <v>10504</v>
      </c>
      <c r="E1615" t="s">
        <v>32</v>
      </c>
    </row>
    <row r="1616" spans="1:5">
      <c r="A1616" t="s">
        <v>17700</v>
      </c>
      <c r="B1616" t="s">
        <v>65</v>
      </c>
      <c r="C1616">
        <v>1804</v>
      </c>
      <c r="D1616" t="s">
        <v>10505</v>
      </c>
      <c r="E1616" t="s">
        <v>32</v>
      </c>
    </row>
    <row r="1617" spans="1:9">
      <c r="A1617" t="s">
        <v>17701</v>
      </c>
      <c r="B1617" t="s">
        <v>65</v>
      </c>
      <c r="C1617">
        <v>1808</v>
      </c>
      <c r="D1617" t="s">
        <v>10506</v>
      </c>
      <c r="E1617" t="s">
        <v>32</v>
      </c>
    </row>
    <row r="1618" spans="1:9">
      <c r="A1618" t="s">
        <v>17702</v>
      </c>
      <c r="B1618" t="s">
        <v>65</v>
      </c>
      <c r="C1618">
        <v>40385</v>
      </c>
      <c r="D1618" t="s">
        <v>10507</v>
      </c>
      <c r="E1618" t="s">
        <v>32</v>
      </c>
      <c r="F1618">
        <v>85.03</v>
      </c>
      <c r="G1618">
        <v>85.03</v>
      </c>
      <c r="I1618" t="s">
        <v>6935</v>
      </c>
    </row>
    <row r="1619" spans="1:9">
      <c r="A1619" t="s">
        <v>17703</v>
      </c>
      <c r="B1619" t="s">
        <v>65</v>
      </c>
      <c r="C1619">
        <v>40383</v>
      </c>
      <c r="D1619" t="s">
        <v>10508</v>
      </c>
      <c r="E1619" t="s">
        <v>32</v>
      </c>
      <c r="F1619">
        <v>58.21</v>
      </c>
      <c r="G1619">
        <v>58.21</v>
      </c>
      <c r="I1619" t="s">
        <v>6935</v>
      </c>
    </row>
    <row r="1620" spans="1:9">
      <c r="A1620" t="s">
        <v>17704</v>
      </c>
      <c r="B1620" t="s">
        <v>65</v>
      </c>
      <c r="C1620">
        <v>40382</v>
      </c>
      <c r="D1620" t="s">
        <v>10509</v>
      </c>
      <c r="E1620" t="s">
        <v>32</v>
      </c>
      <c r="F1620">
        <v>38.08</v>
      </c>
      <c r="G1620">
        <v>38.08</v>
      </c>
      <c r="I1620" t="s">
        <v>6935</v>
      </c>
    </row>
    <row r="1621" spans="1:9">
      <c r="A1621" t="s">
        <v>17705</v>
      </c>
      <c r="B1621" t="s">
        <v>65</v>
      </c>
      <c r="C1621">
        <v>40378</v>
      </c>
      <c r="D1621" t="s">
        <v>10510</v>
      </c>
      <c r="E1621" t="s">
        <v>32</v>
      </c>
      <c r="F1621">
        <v>20.12</v>
      </c>
      <c r="G1621">
        <v>20.12</v>
      </c>
      <c r="I1621" t="s">
        <v>6935</v>
      </c>
    </row>
    <row r="1622" spans="1:9">
      <c r="A1622" t="s">
        <v>17706</v>
      </c>
      <c r="B1622" t="s">
        <v>65</v>
      </c>
      <c r="C1622">
        <v>40422</v>
      </c>
      <c r="D1622" t="s">
        <v>10511</v>
      </c>
      <c r="E1622" t="s">
        <v>32</v>
      </c>
      <c r="F1622">
        <v>259.44</v>
      </c>
      <c r="G1622">
        <v>259.44</v>
      </c>
      <c r="I1622" t="s">
        <v>6935</v>
      </c>
    </row>
    <row r="1623" spans="1:9">
      <c r="A1623" t="s">
        <v>17707</v>
      </c>
      <c r="B1623" t="s">
        <v>65</v>
      </c>
      <c r="C1623">
        <v>40387</v>
      </c>
      <c r="D1623" t="s">
        <v>10512</v>
      </c>
      <c r="E1623" t="s">
        <v>32</v>
      </c>
      <c r="F1623">
        <v>132.1</v>
      </c>
      <c r="G1623">
        <v>132.1</v>
      </c>
      <c r="I1623" t="s">
        <v>6935</v>
      </c>
    </row>
    <row r="1624" spans="1:9">
      <c r="A1624" t="s">
        <v>17708</v>
      </c>
      <c r="B1624" t="s">
        <v>65</v>
      </c>
      <c r="C1624">
        <v>40390</v>
      </c>
      <c r="D1624" t="s">
        <v>10513</v>
      </c>
      <c r="E1624" t="s">
        <v>32</v>
      </c>
      <c r="F1624">
        <v>546.41999999999996</v>
      </c>
      <c r="G1624">
        <v>546.41999999999996</v>
      </c>
      <c r="I1624" t="s">
        <v>6935</v>
      </c>
    </row>
    <row r="1625" spans="1:9">
      <c r="A1625" t="s">
        <v>17709</v>
      </c>
      <c r="B1625" t="s">
        <v>65</v>
      </c>
      <c r="C1625">
        <v>40380</v>
      </c>
      <c r="D1625" t="s">
        <v>10514</v>
      </c>
      <c r="E1625" t="s">
        <v>32</v>
      </c>
      <c r="F1625">
        <v>26.83</v>
      </c>
      <c r="G1625">
        <v>26.83</v>
      </c>
      <c r="I1625" t="s">
        <v>6935</v>
      </c>
    </row>
    <row r="1626" spans="1:9">
      <c r="A1626" t="s">
        <v>17710</v>
      </c>
      <c r="B1626" t="s">
        <v>65</v>
      </c>
      <c r="C1626">
        <v>2621</v>
      </c>
      <c r="D1626" t="s">
        <v>10515</v>
      </c>
      <c r="E1626" t="s">
        <v>32</v>
      </c>
      <c r="F1626">
        <v>145.77000000000001</v>
      </c>
      <c r="G1626">
        <v>145.77000000000001</v>
      </c>
      <c r="I1626" t="s">
        <v>6935</v>
      </c>
    </row>
    <row r="1627" spans="1:9">
      <c r="A1627" t="s">
        <v>17711</v>
      </c>
      <c r="B1627" t="s">
        <v>65</v>
      </c>
      <c r="C1627">
        <v>2616</v>
      </c>
      <c r="D1627" t="s">
        <v>10516</v>
      </c>
      <c r="E1627" t="s">
        <v>32</v>
      </c>
      <c r="F1627">
        <v>4.12</v>
      </c>
      <c r="G1627">
        <v>4.12</v>
      </c>
      <c r="I1627" t="s">
        <v>6935</v>
      </c>
    </row>
    <row r="1628" spans="1:9">
      <c r="A1628" t="s">
        <v>17712</v>
      </c>
      <c r="B1628" t="s">
        <v>65</v>
      </c>
      <c r="C1628">
        <v>2633</v>
      </c>
      <c r="D1628" t="s">
        <v>10517</v>
      </c>
      <c r="E1628" t="s">
        <v>32</v>
      </c>
      <c r="F1628">
        <v>4.66</v>
      </c>
      <c r="G1628">
        <v>4.66</v>
      </c>
      <c r="I1628" t="s">
        <v>6935</v>
      </c>
    </row>
    <row r="1629" spans="1:9">
      <c r="A1629" t="s">
        <v>17713</v>
      </c>
      <c r="B1629" t="s">
        <v>65</v>
      </c>
      <c r="C1629">
        <v>2617</v>
      </c>
      <c r="D1629" t="s">
        <v>10518</v>
      </c>
      <c r="E1629" t="s">
        <v>32</v>
      </c>
      <c r="F1629">
        <v>6.34</v>
      </c>
      <c r="G1629">
        <v>6.34</v>
      </c>
      <c r="I1629" t="s">
        <v>6935</v>
      </c>
    </row>
    <row r="1630" spans="1:9">
      <c r="A1630" t="s">
        <v>17714</v>
      </c>
      <c r="B1630" t="s">
        <v>65</v>
      </c>
      <c r="C1630">
        <v>2618</v>
      </c>
      <c r="D1630" t="s">
        <v>10519</v>
      </c>
      <c r="E1630" t="s">
        <v>32</v>
      </c>
      <c r="F1630">
        <v>14.44</v>
      </c>
      <c r="G1630">
        <v>14.44</v>
      </c>
      <c r="I1630" t="s">
        <v>6935</v>
      </c>
    </row>
    <row r="1631" spans="1:9">
      <c r="A1631" t="s">
        <v>17715</v>
      </c>
      <c r="B1631" t="s">
        <v>65</v>
      </c>
      <c r="C1631">
        <v>2632</v>
      </c>
      <c r="D1631" t="s">
        <v>10520</v>
      </c>
      <c r="E1631" t="s">
        <v>32</v>
      </c>
      <c r="F1631">
        <v>17.61</v>
      </c>
      <c r="G1631">
        <v>17.61</v>
      </c>
      <c r="I1631" t="s">
        <v>6935</v>
      </c>
    </row>
    <row r="1632" spans="1:9">
      <c r="A1632" t="s">
        <v>17716</v>
      </c>
      <c r="B1632" t="s">
        <v>65</v>
      </c>
      <c r="C1632">
        <v>2631</v>
      </c>
      <c r="D1632" t="s">
        <v>10521</v>
      </c>
      <c r="E1632" t="s">
        <v>32</v>
      </c>
      <c r="F1632">
        <v>25.85</v>
      </c>
      <c r="G1632">
        <v>25.85</v>
      </c>
      <c r="I1632" t="s">
        <v>6935</v>
      </c>
    </row>
    <row r="1633" spans="1:9">
      <c r="A1633" t="s">
        <v>17717</v>
      </c>
      <c r="B1633" t="s">
        <v>65</v>
      </c>
      <c r="C1633">
        <v>2619</v>
      </c>
      <c r="D1633" t="s">
        <v>10522</v>
      </c>
      <c r="E1633" t="s">
        <v>32</v>
      </c>
      <c r="F1633">
        <v>65.47</v>
      </c>
      <c r="G1633">
        <v>65.47</v>
      </c>
      <c r="I1633" t="s">
        <v>6935</v>
      </c>
    </row>
    <row r="1634" spans="1:9">
      <c r="A1634" t="s">
        <v>17718</v>
      </c>
      <c r="B1634" t="s">
        <v>65</v>
      </c>
      <c r="C1634">
        <v>2620</v>
      </c>
      <c r="D1634" t="s">
        <v>10523</v>
      </c>
      <c r="E1634" t="s">
        <v>32</v>
      </c>
      <c r="F1634">
        <v>85.95</v>
      </c>
      <c r="G1634">
        <v>85.95</v>
      </c>
      <c r="I1634" t="s">
        <v>6935</v>
      </c>
    </row>
    <row r="1635" spans="1:9">
      <c r="A1635" t="s">
        <v>17719</v>
      </c>
      <c r="B1635" t="s">
        <v>65</v>
      </c>
      <c r="C1635">
        <v>40413</v>
      </c>
      <c r="D1635" t="s">
        <v>10524</v>
      </c>
      <c r="E1635" t="s">
        <v>32</v>
      </c>
    </row>
    <row r="1636" spans="1:9">
      <c r="A1636" t="s">
        <v>17720</v>
      </c>
      <c r="B1636" t="s">
        <v>65</v>
      </c>
      <c r="C1636">
        <v>40415</v>
      </c>
      <c r="D1636" t="s">
        <v>10525</v>
      </c>
      <c r="E1636" t="s">
        <v>32</v>
      </c>
    </row>
    <row r="1637" spans="1:9">
      <c r="A1637" t="s">
        <v>17721</v>
      </c>
      <c r="B1637" t="s">
        <v>65</v>
      </c>
      <c r="C1637">
        <v>40417</v>
      </c>
      <c r="D1637" t="s">
        <v>10526</v>
      </c>
      <c r="E1637" t="s">
        <v>32</v>
      </c>
    </row>
    <row r="1638" spans="1:9">
      <c r="A1638" t="s">
        <v>17722</v>
      </c>
      <c r="B1638" t="s">
        <v>65</v>
      </c>
      <c r="C1638">
        <v>39273</v>
      </c>
      <c r="D1638" t="s">
        <v>10527</v>
      </c>
      <c r="E1638" t="s">
        <v>32</v>
      </c>
      <c r="F1638">
        <v>4.54</v>
      </c>
      <c r="G1638">
        <v>4.54</v>
      </c>
      <c r="I1638" t="s">
        <v>6935</v>
      </c>
    </row>
    <row r="1639" spans="1:9">
      <c r="A1639" t="s">
        <v>17723</v>
      </c>
      <c r="B1639" t="s">
        <v>65</v>
      </c>
      <c r="C1639">
        <v>39271</v>
      </c>
      <c r="D1639" t="s">
        <v>10528</v>
      </c>
      <c r="E1639" t="s">
        <v>32</v>
      </c>
      <c r="F1639">
        <v>2.67</v>
      </c>
      <c r="G1639">
        <v>2.67</v>
      </c>
      <c r="I1639" t="s">
        <v>6935</v>
      </c>
    </row>
    <row r="1640" spans="1:9">
      <c r="A1640" t="s">
        <v>17724</v>
      </c>
      <c r="B1640" t="s">
        <v>65</v>
      </c>
      <c r="C1640">
        <v>39272</v>
      </c>
      <c r="D1640" t="s">
        <v>10529</v>
      </c>
      <c r="E1640" t="s">
        <v>32</v>
      </c>
      <c r="F1640">
        <v>3.28</v>
      </c>
      <c r="G1640">
        <v>3.28</v>
      </c>
      <c r="I1640" t="s">
        <v>6935</v>
      </c>
    </row>
    <row r="1641" spans="1:9">
      <c r="A1641" t="s">
        <v>17725</v>
      </c>
      <c r="B1641" t="s">
        <v>65</v>
      </c>
      <c r="C1641">
        <v>1875</v>
      </c>
      <c r="D1641" t="s">
        <v>10530</v>
      </c>
      <c r="E1641" t="s">
        <v>32</v>
      </c>
      <c r="F1641">
        <v>7.26</v>
      </c>
      <c r="G1641">
        <v>7.26</v>
      </c>
      <c r="I1641" t="s">
        <v>6935</v>
      </c>
    </row>
    <row r="1642" spans="1:9">
      <c r="A1642" t="s">
        <v>17726</v>
      </c>
      <c r="B1642" t="s">
        <v>65</v>
      </c>
      <c r="C1642">
        <v>1874</v>
      </c>
      <c r="D1642" t="s">
        <v>10531</v>
      </c>
      <c r="E1642" t="s">
        <v>32</v>
      </c>
      <c r="F1642">
        <v>5.99</v>
      </c>
      <c r="G1642">
        <v>5.99</v>
      </c>
      <c r="I1642" t="s">
        <v>6935</v>
      </c>
    </row>
    <row r="1643" spans="1:9">
      <c r="A1643" t="s">
        <v>17727</v>
      </c>
      <c r="B1643" t="s">
        <v>65</v>
      </c>
      <c r="C1643">
        <v>1884</v>
      </c>
      <c r="D1643" t="s">
        <v>10532</v>
      </c>
      <c r="E1643" t="s">
        <v>32</v>
      </c>
      <c r="F1643">
        <v>5.31</v>
      </c>
      <c r="G1643">
        <v>5.31</v>
      </c>
      <c r="I1643" t="s">
        <v>6935</v>
      </c>
    </row>
    <row r="1644" spans="1:9">
      <c r="A1644" t="s">
        <v>17728</v>
      </c>
      <c r="B1644" t="s">
        <v>65</v>
      </c>
      <c r="C1644">
        <v>1870</v>
      </c>
      <c r="D1644" t="s">
        <v>10533</v>
      </c>
      <c r="E1644" t="s">
        <v>32</v>
      </c>
      <c r="F1644">
        <v>3.46</v>
      </c>
      <c r="G1644">
        <v>3.46</v>
      </c>
      <c r="I1644" t="s">
        <v>8951</v>
      </c>
    </row>
    <row r="1645" spans="1:9">
      <c r="A1645" t="s">
        <v>17729</v>
      </c>
      <c r="B1645" t="s">
        <v>65</v>
      </c>
      <c r="C1645">
        <v>1887</v>
      </c>
      <c r="D1645" t="s">
        <v>10534</v>
      </c>
      <c r="E1645" t="s">
        <v>32</v>
      </c>
      <c r="F1645">
        <v>30.08</v>
      </c>
      <c r="G1645">
        <v>30.08</v>
      </c>
      <c r="I1645" t="s">
        <v>6935</v>
      </c>
    </row>
    <row r="1646" spans="1:9">
      <c r="A1646" t="s">
        <v>17730</v>
      </c>
      <c r="B1646" t="s">
        <v>65</v>
      </c>
      <c r="C1646">
        <v>1876</v>
      </c>
      <c r="D1646" t="s">
        <v>10535</v>
      </c>
      <c r="E1646" t="s">
        <v>32</v>
      </c>
      <c r="F1646">
        <v>11.79</v>
      </c>
      <c r="G1646">
        <v>11.79</v>
      </c>
      <c r="I1646" t="s">
        <v>6935</v>
      </c>
    </row>
    <row r="1647" spans="1:9">
      <c r="A1647" t="s">
        <v>17731</v>
      </c>
      <c r="B1647" t="s">
        <v>65</v>
      </c>
      <c r="C1647">
        <v>1877</v>
      </c>
      <c r="D1647" t="s">
        <v>10536</v>
      </c>
      <c r="E1647" t="s">
        <v>32</v>
      </c>
      <c r="F1647">
        <v>30.12</v>
      </c>
      <c r="G1647">
        <v>30.12</v>
      </c>
      <c r="I1647" t="s">
        <v>6935</v>
      </c>
    </row>
    <row r="1648" spans="1:9">
      <c r="A1648" t="s">
        <v>17732</v>
      </c>
      <c r="B1648" t="s">
        <v>65</v>
      </c>
      <c r="C1648">
        <v>1879</v>
      </c>
      <c r="D1648" t="s">
        <v>10537</v>
      </c>
      <c r="E1648" t="s">
        <v>32</v>
      </c>
      <c r="F1648">
        <v>3.51</v>
      </c>
      <c r="G1648">
        <v>3.51</v>
      </c>
      <c r="I1648" t="s">
        <v>6935</v>
      </c>
    </row>
    <row r="1649" spans="1:9">
      <c r="A1649" t="s">
        <v>17733</v>
      </c>
      <c r="B1649" t="s">
        <v>65</v>
      </c>
      <c r="C1649">
        <v>1878</v>
      </c>
      <c r="D1649" t="s">
        <v>10538</v>
      </c>
      <c r="E1649" t="s">
        <v>32</v>
      </c>
      <c r="F1649">
        <v>60.52</v>
      </c>
      <c r="G1649">
        <v>60.52</v>
      </c>
      <c r="I1649" t="s">
        <v>6935</v>
      </c>
    </row>
    <row r="1650" spans="1:9">
      <c r="A1650" t="s">
        <v>17734</v>
      </c>
      <c r="B1650" t="s">
        <v>65</v>
      </c>
      <c r="C1650">
        <v>37971</v>
      </c>
      <c r="D1650" t="s">
        <v>10539</v>
      </c>
      <c r="E1650" t="s">
        <v>32</v>
      </c>
      <c r="F1650">
        <v>4.99</v>
      </c>
      <c r="G1650">
        <v>4.99</v>
      </c>
      <c r="I1650" t="s">
        <v>6935</v>
      </c>
    </row>
    <row r="1651" spans="1:9">
      <c r="A1651" t="s">
        <v>17735</v>
      </c>
      <c r="B1651" t="s">
        <v>65</v>
      </c>
      <c r="C1651">
        <v>37972</v>
      </c>
      <c r="D1651" t="s">
        <v>10540</v>
      </c>
      <c r="E1651" t="s">
        <v>32</v>
      </c>
      <c r="F1651">
        <v>7.07</v>
      </c>
      <c r="G1651">
        <v>7.07</v>
      </c>
      <c r="I1651" t="s">
        <v>6935</v>
      </c>
    </row>
    <row r="1652" spans="1:9">
      <c r="A1652" t="s">
        <v>17736</v>
      </c>
      <c r="B1652" t="s">
        <v>65</v>
      </c>
      <c r="C1652">
        <v>37973</v>
      </c>
      <c r="D1652" t="s">
        <v>10541</v>
      </c>
      <c r="E1652" t="s">
        <v>32</v>
      </c>
      <c r="F1652">
        <v>13.29</v>
      </c>
      <c r="G1652">
        <v>13.29</v>
      </c>
      <c r="I1652" t="s">
        <v>6935</v>
      </c>
    </row>
    <row r="1653" spans="1:9">
      <c r="A1653" t="s">
        <v>17737</v>
      </c>
      <c r="B1653" t="s">
        <v>65</v>
      </c>
      <c r="C1653">
        <v>1926</v>
      </c>
      <c r="D1653" t="s">
        <v>10542</v>
      </c>
      <c r="E1653" t="s">
        <v>32</v>
      </c>
      <c r="F1653">
        <v>2.2799999999999998</v>
      </c>
      <c r="G1653">
        <v>2.2799999999999998</v>
      </c>
      <c r="I1653" t="s">
        <v>6935</v>
      </c>
    </row>
    <row r="1654" spans="1:9">
      <c r="A1654" t="s">
        <v>17738</v>
      </c>
      <c r="B1654" t="s">
        <v>65</v>
      </c>
      <c r="C1654">
        <v>1927</v>
      </c>
      <c r="D1654" t="s">
        <v>10543</v>
      </c>
      <c r="E1654" t="s">
        <v>32</v>
      </c>
      <c r="F1654">
        <v>2.56</v>
      </c>
      <c r="G1654">
        <v>2.56</v>
      </c>
      <c r="I1654" t="s">
        <v>6935</v>
      </c>
    </row>
    <row r="1655" spans="1:9">
      <c r="A1655" t="s">
        <v>17739</v>
      </c>
      <c r="B1655" t="s">
        <v>65</v>
      </c>
      <c r="C1655">
        <v>1923</v>
      </c>
      <c r="D1655" t="s">
        <v>10544</v>
      </c>
      <c r="E1655" t="s">
        <v>32</v>
      </c>
      <c r="F1655">
        <v>4.66</v>
      </c>
      <c r="G1655">
        <v>4.66</v>
      </c>
      <c r="I1655" t="s">
        <v>6935</v>
      </c>
    </row>
    <row r="1656" spans="1:9">
      <c r="A1656" t="s">
        <v>17740</v>
      </c>
      <c r="B1656" t="s">
        <v>65</v>
      </c>
      <c r="C1656">
        <v>1929</v>
      </c>
      <c r="D1656" t="s">
        <v>10545</v>
      </c>
      <c r="E1656" t="s">
        <v>32</v>
      </c>
      <c r="F1656">
        <v>5.65</v>
      </c>
      <c r="G1656">
        <v>5.65</v>
      </c>
      <c r="I1656" t="s">
        <v>6935</v>
      </c>
    </row>
    <row r="1657" spans="1:9">
      <c r="A1657" t="s">
        <v>17741</v>
      </c>
      <c r="B1657" t="s">
        <v>65</v>
      </c>
      <c r="C1657">
        <v>1930</v>
      </c>
      <c r="D1657" t="s">
        <v>10546</v>
      </c>
      <c r="E1657" t="s">
        <v>32</v>
      </c>
      <c r="F1657">
        <v>9.67</v>
      </c>
      <c r="G1657">
        <v>9.67</v>
      </c>
      <c r="I1657" t="s">
        <v>6935</v>
      </c>
    </row>
    <row r="1658" spans="1:9">
      <c r="A1658" t="s">
        <v>17742</v>
      </c>
      <c r="B1658" t="s">
        <v>65</v>
      </c>
      <c r="C1658">
        <v>1924</v>
      </c>
      <c r="D1658" t="s">
        <v>10547</v>
      </c>
      <c r="E1658" t="s">
        <v>32</v>
      </c>
      <c r="F1658">
        <v>15.61</v>
      </c>
      <c r="G1658">
        <v>15.61</v>
      </c>
      <c r="I1658" t="s">
        <v>6935</v>
      </c>
    </row>
    <row r="1659" spans="1:9">
      <c r="A1659" t="s">
        <v>17743</v>
      </c>
      <c r="B1659" t="s">
        <v>65</v>
      </c>
      <c r="C1659">
        <v>1922</v>
      </c>
      <c r="D1659" t="s">
        <v>10548</v>
      </c>
      <c r="E1659" t="s">
        <v>32</v>
      </c>
      <c r="F1659">
        <v>32.270000000000003</v>
      </c>
      <c r="G1659">
        <v>32.270000000000003</v>
      </c>
      <c r="I1659" t="s">
        <v>6935</v>
      </c>
    </row>
    <row r="1660" spans="1:9">
      <c r="A1660" t="s">
        <v>17744</v>
      </c>
      <c r="B1660" t="s">
        <v>65</v>
      </c>
      <c r="C1660">
        <v>1953</v>
      </c>
      <c r="D1660" t="s">
        <v>10549</v>
      </c>
      <c r="E1660" t="s">
        <v>32</v>
      </c>
      <c r="F1660">
        <v>39.4</v>
      </c>
      <c r="G1660">
        <v>39.4</v>
      </c>
      <c r="I1660" t="s">
        <v>6935</v>
      </c>
    </row>
    <row r="1661" spans="1:9">
      <c r="A1661" t="s">
        <v>17745</v>
      </c>
      <c r="B1661" t="s">
        <v>65</v>
      </c>
      <c r="C1661">
        <v>1962</v>
      </c>
      <c r="D1661" t="s">
        <v>10550</v>
      </c>
      <c r="E1661" t="s">
        <v>32</v>
      </c>
      <c r="F1661">
        <v>191.41</v>
      </c>
      <c r="G1661">
        <v>191.41</v>
      </c>
      <c r="I1661" t="s">
        <v>6935</v>
      </c>
    </row>
    <row r="1662" spans="1:9">
      <c r="A1662" t="s">
        <v>17746</v>
      </c>
      <c r="B1662" t="s">
        <v>65</v>
      </c>
      <c r="C1662">
        <v>1955</v>
      </c>
      <c r="D1662" t="s">
        <v>10551</v>
      </c>
      <c r="E1662" t="s">
        <v>32</v>
      </c>
      <c r="F1662">
        <v>2.2000000000000002</v>
      </c>
      <c r="G1662">
        <v>2.2000000000000002</v>
      </c>
      <c r="I1662" t="s">
        <v>6935</v>
      </c>
    </row>
    <row r="1663" spans="1:9">
      <c r="A1663" t="s">
        <v>17747</v>
      </c>
      <c r="B1663" t="s">
        <v>65</v>
      </c>
      <c r="C1663">
        <v>1956</v>
      </c>
      <c r="D1663" t="s">
        <v>10552</v>
      </c>
      <c r="E1663" t="s">
        <v>32</v>
      </c>
      <c r="F1663">
        <v>3.11</v>
      </c>
      <c r="G1663">
        <v>3.11</v>
      </c>
      <c r="I1663" t="s">
        <v>6935</v>
      </c>
    </row>
    <row r="1664" spans="1:9">
      <c r="A1664" t="s">
        <v>17748</v>
      </c>
      <c r="B1664" t="s">
        <v>65</v>
      </c>
      <c r="C1664">
        <v>1957</v>
      </c>
      <c r="D1664" t="s">
        <v>10553</v>
      </c>
      <c r="E1664" t="s">
        <v>32</v>
      </c>
      <c r="F1664">
        <v>6.73</v>
      </c>
      <c r="G1664">
        <v>6.73</v>
      </c>
      <c r="I1664" t="s">
        <v>6935</v>
      </c>
    </row>
    <row r="1665" spans="1:9">
      <c r="A1665" t="s">
        <v>17749</v>
      </c>
      <c r="B1665" t="s">
        <v>65</v>
      </c>
      <c r="C1665">
        <v>1958</v>
      </c>
      <c r="D1665" t="s">
        <v>10554</v>
      </c>
      <c r="E1665" t="s">
        <v>32</v>
      </c>
      <c r="F1665">
        <v>12.53</v>
      </c>
      <c r="G1665">
        <v>12.53</v>
      </c>
      <c r="I1665" t="s">
        <v>6935</v>
      </c>
    </row>
    <row r="1666" spans="1:9">
      <c r="A1666" t="s">
        <v>17750</v>
      </c>
      <c r="B1666" t="s">
        <v>65</v>
      </c>
      <c r="C1666">
        <v>1959</v>
      </c>
      <c r="D1666" t="s">
        <v>10555</v>
      </c>
      <c r="E1666" t="s">
        <v>32</v>
      </c>
      <c r="F1666">
        <v>13.6</v>
      </c>
      <c r="G1666">
        <v>13.6</v>
      </c>
      <c r="I1666" t="s">
        <v>6935</v>
      </c>
    </row>
    <row r="1667" spans="1:9">
      <c r="A1667" t="s">
        <v>17751</v>
      </c>
      <c r="B1667" t="s">
        <v>65</v>
      </c>
      <c r="C1667">
        <v>1925</v>
      </c>
      <c r="D1667" t="s">
        <v>10556</v>
      </c>
      <c r="E1667" t="s">
        <v>32</v>
      </c>
      <c r="F1667">
        <v>35.549999999999997</v>
      </c>
      <c r="G1667">
        <v>35.549999999999997</v>
      </c>
      <c r="I1667" t="s">
        <v>6935</v>
      </c>
    </row>
    <row r="1668" spans="1:9">
      <c r="A1668" t="s">
        <v>17752</v>
      </c>
      <c r="B1668" t="s">
        <v>65</v>
      </c>
      <c r="C1668">
        <v>1960</v>
      </c>
      <c r="D1668" t="s">
        <v>10557</v>
      </c>
      <c r="E1668" t="s">
        <v>32</v>
      </c>
      <c r="F1668">
        <v>54.58</v>
      </c>
      <c r="G1668">
        <v>54.58</v>
      </c>
      <c r="I1668" t="s">
        <v>6935</v>
      </c>
    </row>
    <row r="1669" spans="1:9">
      <c r="A1669" t="s">
        <v>17753</v>
      </c>
      <c r="B1669" t="s">
        <v>65</v>
      </c>
      <c r="C1669">
        <v>1961</v>
      </c>
      <c r="D1669" t="s">
        <v>10558</v>
      </c>
      <c r="E1669" t="s">
        <v>32</v>
      </c>
      <c r="F1669">
        <v>69.930000000000007</v>
      </c>
      <c r="G1669">
        <v>69.930000000000007</v>
      </c>
      <c r="I1669" t="s">
        <v>6935</v>
      </c>
    </row>
    <row r="1670" spans="1:9">
      <c r="A1670" t="s">
        <v>17754</v>
      </c>
      <c r="B1670" t="s">
        <v>65</v>
      </c>
      <c r="C1670">
        <v>38423</v>
      </c>
      <c r="D1670" t="s">
        <v>10559</v>
      </c>
      <c r="E1670" t="s">
        <v>32</v>
      </c>
      <c r="F1670">
        <v>38.43</v>
      </c>
      <c r="G1670">
        <v>38.43</v>
      </c>
      <c r="I1670" t="s">
        <v>6935</v>
      </c>
    </row>
    <row r="1671" spans="1:9">
      <c r="A1671" t="s">
        <v>17755</v>
      </c>
      <c r="B1671" t="s">
        <v>65</v>
      </c>
      <c r="C1671">
        <v>39866</v>
      </c>
      <c r="D1671" t="s">
        <v>10560</v>
      </c>
      <c r="E1671" t="s">
        <v>32</v>
      </c>
    </row>
    <row r="1672" spans="1:9">
      <c r="A1672" t="s">
        <v>17756</v>
      </c>
      <c r="B1672" t="s">
        <v>65</v>
      </c>
      <c r="C1672">
        <v>39867</v>
      </c>
      <c r="D1672" t="s">
        <v>10561</v>
      </c>
      <c r="E1672" t="s">
        <v>32</v>
      </c>
    </row>
    <row r="1673" spans="1:9">
      <c r="A1673" t="s">
        <v>17757</v>
      </c>
      <c r="B1673" t="s">
        <v>65</v>
      </c>
      <c r="C1673">
        <v>39868</v>
      </c>
      <c r="D1673" t="s">
        <v>10562</v>
      </c>
      <c r="E1673" t="s">
        <v>32</v>
      </c>
    </row>
    <row r="1674" spans="1:9">
      <c r="A1674" t="s">
        <v>17758</v>
      </c>
      <c r="B1674" t="s">
        <v>65</v>
      </c>
      <c r="C1674">
        <v>37999</v>
      </c>
      <c r="D1674" t="s">
        <v>10563</v>
      </c>
      <c r="E1674" t="s">
        <v>32</v>
      </c>
      <c r="F1674">
        <v>8.4</v>
      </c>
      <c r="G1674">
        <v>8.4</v>
      </c>
      <c r="I1674" t="s">
        <v>6935</v>
      </c>
    </row>
    <row r="1675" spans="1:9">
      <c r="A1675" t="s">
        <v>17759</v>
      </c>
      <c r="B1675" t="s">
        <v>65</v>
      </c>
      <c r="C1675">
        <v>38000</v>
      </c>
      <c r="D1675" t="s">
        <v>10564</v>
      </c>
      <c r="E1675" t="s">
        <v>32</v>
      </c>
      <c r="F1675">
        <v>9.82</v>
      </c>
      <c r="G1675">
        <v>9.82</v>
      </c>
      <c r="I1675" t="s">
        <v>6935</v>
      </c>
    </row>
    <row r="1676" spans="1:9">
      <c r="A1676" t="s">
        <v>17760</v>
      </c>
      <c r="B1676" t="s">
        <v>65</v>
      </c>
      <c r="C1676">
        <v>38129</v>
      </c>
      <c r="D1676" t="s">
        <v>10565</v>
      </c>
      <c r="E1676" t="s">
        <v>32</v>
      </c>
      <c r="F1676">
        <v>5.13</v>
      </c>
      <c r="G1676">
        <v>5.13</v>
      </c>
      <c r="I1676" t="s">
        <v>6935</v>
      </c>
    </row>
    <row r="1677" spans="1:9">
      <c r="A1677" t="s">
        <v>17761</v>
      </c>
      <c r="B1677" t="s">
        <v>65</v>
      </c>
      <c r="C1677">
        <v>38025</v>
      </c>
      <c r="D1677" t="s">
        <v>10566</v>
      </c>
      <c r="E1677" t="s">
        <v>32</v>
      </c>
      <c r="F1677">
        <v>6.97</v>
      </c>
      <c r="G1677">
        <v>6.97</v>
      </c>
      <c r="I1677" t="s">
        <v>6935</v>
      </c>
    </row>
    <row r="1678" spans="1:9">
      <c r="A1678" t="s">
        <v>17762</v>
      </c>
      <c r="B1678" t="s">
        <v>65</v>
      </c>
      <c r="C1678">
        <v>38026</v>
      </c>
      <c r="D1678" t="s">
        <v>10567</v>
      </c>
      <c r="E1678" t="s">
        <v>32</v>
      </c>
      <c r="F1678">
        <v>17.2</v>
      </c>
      <c r="G1678">
        <v>17.2</v>
      </c>
      <c r="I1678" t="s">
        <v>6935</v>
      </c>
    </row>
    <row r="1679" spans="1:9">
      <c r="A1679" t="s">
        <v>17763</v>
      </c>
      <c r="B1679" t="s">
        <v>65</v>
      </c>
      <c r="C1679">
        <v>1858</v>
      </c>
      <c r="D1679" t="s">
        <v>10568</v>
      </c>
      <c r="E1679" t="s">
        <v>32</v>
      </c>
      <c r="F1679">
        <v>59.54</v>
      </c>
      <c r="G1679">
        <v>59.54</v>
      </c>
      <c r="I1679" t="s">
        <v>6935</v>
      </c>
    </row>
    <row r="1680" spans="1:9">
      <c r="A1680" t="s">
        <v>17764</v>
      </c>
      <c r="B1680" t="s">
        <v>65</v>
      </c>
      <c r="C1680">
        <v>1844</v>
      </c>
      <c r="D1680" t="s">
        <v>10569</v>
      </c>
      <c r="E1680" t="s">
        <v>32</v>
      </c>
      <c r="F1680">
        <v>136.37</v>
      </c>
      <c r="G1680">
        <v>136.37</v>
      </c>
      <c r="I1680" t="s">
        <v>6935</v>
      </c>
    </row>
    <row r="1681" spans="1:9">
      <c r="A1681" t="s">
        <v>17765</v>
      </c>
      <c r="B1681" t="s">
        <v>65</v>
      </c>
      <c r="C1681">
        <v>1863</v>
      </c>
      <c r="D1681" t="s">
        <v>10570</v>
      </c>
      <c r="E1681" t="s">
        <v>32</v>
      </c>
      <c r="F1681">
        <v>63.37</v>
      </c>
      <c r="G1681">
        <v>63.37</v>
      </c>
      <c r="I1681" t="s">
        <v>6935</v>
      </c>
    </row>
    <row r="1682" spans="1:9">
      <c r="A1682" t="s">
        <v>17766</v>
      </c>
      <c r="B1682" t="s">
        <v>65</v>
      </c>
      <c r="C1682">
        <v>1865</v>
      </c>
      <c r="D1682" t="s">
        <v>10571</v>
      </c>
      <c r="E1682" t="s">
        <v>32</v>
      </c>
      <c r="F1682">
        <v>165.1</v>
      </c>
      <c r="G1682">
        <v>165.1</v>
      </c>
      <c r="I1682" t="s">
        <v>6935</v>
      </c>
    </row>
    <row r="1683" spans="1:9">
      <c r="A1683" t="s">
        <v>17767</v>
      </c>
      <c r="B1683" t="s">
        <v>65</v>
      </c>
      <c r="C1683">
        <v>36355</v>
      </c>
      <c r="D1683" t="s">
        <v>10572</v>
      </c>
      <c r="E1683" t="s">
        <v>32</v>
      </c>
    </row>
    <row r="1684" spans="1:9">
      <c r="A1684" t="s">
        <v>17768</v>
      </c>
      <c r="B1684" t="s">
        <v>65</v>
      </c>
      <c r="C1684">
        <v>36356</v>
      </c>
      <c r="D1684" t="s">
        <v>10573</v>
      </c>
      <c r="E1684" t="s">
        <v>32</v>
      </c>
    </row>
    <row r="1685" spans="1:9">
      <c r="A1685" t="s">
        <v>17769</v>
      </c>
      <c r="B1685" t="s">
        <v>65</v>
      </c>
      <c r="C1685">
        <v>1940</v>
      </c>
      <c r="D1685" t="s">
        <v>10574</v>
      </c>
      <c r="E1685" t="s">
        <v>32</v>
      </c>
      <c r="F1685">
        <v>34.729999999999997</v>
      </c>
      <c r="G1685">
        <v>34.729999999999997</v>
      </c>
      <c r="I1685" t="s">
        <v>6935</v>
      </c>
    </row>
    <row r="1686" spans="1:9">
      <c r="A1686" t="s">
        <v>17770</v>
      </c>
      <c r="B1686" t="s">
        <v>65</v>
      </c>
      <c r="C1686">
        <v>1939</v>
      </c>
      <c r="D1686" t="s">
        <v>10575</v>
      </c>
      <c r="E1686" t="s">
        <v>32</v>
      </c>
      <c r="F1686">
        <v>9.52</v>
      </c>
      <c r="G1686">
        <v>9.52</v>
      </c>
      <c r="I1686" t="s">
        <v>6935</v>
      </c>
    </row>
    <row r="1687" spans="1:9">
      <c r="A1687" t="s">
        <v>17771</v>
      </c>
      <c r="B1687" t="s">
        <v>65</v>
      </c>
      <c r="C1687">
        <v>1937</v>
      </c>
      <c r="D1687" t="s">
        <v>10576</v>
      </c>
      <c r="E1687" t="s">
        <v>32</v>
      </c>
      <c r="F1687">
        <v>5.86</v>
      </c>
      <c r="G1687">
        <v>5.86</v>
      </c>
      <c r="I1687" t="s">
        <v>6935</v>
      </c>
    </row>
    <row r="1688" spans="1:9">
      <c r="A1688" t="s">
        <v>17772</v>
      </c>
      <c r="B1688" t="s">
        <v>65</v>
      </c>
      <c r="C1688">
        <v>1938</v>
      </c>
      <c r="D1688" t="s">
        <v>10577</v>
      </c>
      <c r="E1688" t="s">
        <v>32</v>
      </c>
      <c r="F1688">
        <v>6.66</v>
      </c>
      <c r="G1688">
        <v>6.66</v>
      </c>
      <c r="I1688" t="s">
        <v>6935</v>
      </c>
    </row>
    <row r="1689" spans="1:9">
      <c r="A1689" t="s">
        <v>17773</v>
      </c>
      <c r="B1689" t="s">
        <v>65</v>
      </c>
      <c r="C1689">
        <v>1966</v>
      </c>
      <c r="D1689" t="s">
        <v>10578</v>
      </c>
      <c r="E1689" t="s">
        <v>32</v>
      </c>
      <c r="F1689">
        <v>25.27</v>
      </c>
      <c r="G1689">
        <v>25.27</v>
      </c>
      <c r="I1689" t="s">
        <v>6935</v>
      </c>
    </row>
    <row r="1690" spans="1:9">
      <c r="A1690" t="s">
        <v>17774</v>
      </c>
      <c r="B1690" t="s">
        <v>65</v>
      </c>
      <c r="C1690">
        <v>1933</v>
      </c>
      <c r="D1690" t="s">
        <v>10579</v>
      </c>
      <c r="E1690" t="s">
        <v>32</v>
      </c>
      <c r="F1690">
        <v>5.44</v>
      </c>
      <c r="G1690">
        <v>5.44</v>
      </c>
      <c r="I1690" t="s">
        <v>6935</v>
      </c>
    </row>
    <row r="1691" spans="1:9">
      <c r="A1691" t="s">
        <v>17775</v>
      </c>
      <c r="B1691" t="s">
        <v>65</v>
      </c>
      <c r="C1691">
        <v>1932</v>
      </c>
      <c r="D1691" t="s">
        <v>10580</v>
      </c>
      <c r="E1691" t="s">
        <v>32</v>
      </c>
      <c r="F1691">
        <v>12.46</v>
      </c>
      <c r="G1691">
        <v>12.46</v>
      </c>
      <c r="I1691" t="s">
        <v>6935</v>
      </c>
    </row>
    <row r="1692" spans="1:9">
      <c r="A1692" t="s">
        <v>17776</v>
      </c>
      <c r="B1692" t="s">
        <v>65</v>
      </c>
      <c r="C1692">
        <v>1951</v>
      </c>
      <c r="D1692" t="s">
        <v>10581</v>
      </c>
      <c r="E1692" t="s">
        <v>32</v>
      </c>
      <c r="F1692">
        <v>26</v>
      </c>
      <c r="G1692">
        <v>26</v>
      </c>
      <c r="I1692" t="s">
        <v>6935</v>
      </c>
    </row>
    <row r="1693" spans="1:9">
      <c r="A1693" t="s">
        <v>17777</v>
      </c>
      <c r="B1693" t="s">
        <v>65</v>
      </c>
      <c r="C1693">
        <v>1970</v>
      </c>
      <c r="D1693" t="s">
        <v>10582</v>
      </c>
      <c r="E1693" t="s">
        <v>32</v>
      </c>
      <c r="F1693">
        <v>63.16</v>
      </c>
      <c r="G1693">
        <v>63.16</v>
      </c>
      <c r="I1693" t="s">
        <v>6935</v>
      </c>
    </row>
    <row r="1694" spans="1:9">
      <c r="A1694" t="s">
        <v>17778</v>
      </c>
      <c r="B1694" t="s">
        <v>65</v>
      </c>
      <c r="C1694">
        <v>1967</v>
      </c>
      <c r="D1694" t="s">
        <v>10583</v>
      </c>
      <c r="E1694" t="s">
        <v>32</v>
      </c>
      <c r="F1694">
        <v>7.5</v>
      </c>
      <c r="G1694">
        <v>7.5</v>
      </c>
      <c r="I1694" t="s">
        <v>6935</v>
      </c>
    </row>
    <row r="1695" spans="1:9">
      <c r="A1695" t="s">
        <v>17779</v>
      </c>
      <c r="B1695" t="s">
        <v>65</v>
      </c>
      <c r="C1695">
        <v>1968</v>
      </c>
      <c r="D1695" t="s">
        <v>10584</v>
      </c>
      <c r="E1695" t="s">
        <v>32</v>
      </c>
      <c r="F1695">
        <v>14.82</v>
      </c>
      <c r="G1695">
        <v>14.82</v>
      </c>
      <c r="I1695" t="s">
        <v>6935</v>
      </c>
    </row>
    <row r="1696" spans="1:9">
      <c r="A1696" t="s">
        <v>17780</v>
      </c>
      <c r="B1696" t="s">
        <v>65</v>
      </c>
      <c r="C1696">
        <v>1969</v>
      </c>
      <c r="D1696" t="s">
        <v>10585</v>
      </c>
      <c r="E1696" t="s">
        <v>32</v>
      </c>
      <c r="F1696">
        <v>48.26</v>
      </c>
      <c r="G1696">
        <v>48.26</v>
      </c>
      <c r="I1696" t="s">
        <v>6935</v>
      </c>
    </row>
    <row r="1697" spans="1:9">
      <c r="A1697" t="s">
        <v>17781</v>
      </c>
      <c r="B1697" t="s">
        <v>65</v>
      </c>
      <c r="C1697">
        <v>1827</v>
      </c>
      <c r="D1697" t="s">
        <v>10586</v>
      </c>
      <c r="E1697" t="s">
        <v>32</v>
      </c>
    </row>
    <row r="1698" spans="1:9">
      <c r="A1698" t="s">
        <v>17782</v>
      </c>
      <c r="B1698" t="s">
        <v>65</v>
      </c>
      <c r="C1698">
        <v>1831</v>
      </c>
      <c r="D1698" t="s">
        <v>10587</v>
      </c>
      <c r="E1698" t="s">
        <v>32</v>
      </c>
    </row>
    <row r="1699" spans="1:9">
      <c r="A1699" t="s">
        <v>17783</v>
      </c>
      <c r="B1699" t="s">
        <v>65</v>
      </c>
      <c r="C1699">
        <v>1825</v>
      </c>
      <c r="D1699" t="s">
        <v>10588</v>
      </c>
      <c r="E1699" t="s">
        <v>32</v>
      </c>
    </row>
    <row r="1700" spans="1:9">
      <c r="A1700" t="s">
        <v>17784</v>
      </c>
      <c r="B1700" t="s">
        <v>65</v>
      </c>
      <c r="C1700">
        <v>1828</v>
      </c>
      <c r="D1700" t="s">
        <v>10589</v>
      </c>
      <c r="E1700" t="s">
        <v>32</v>
      </c>
    </row>
    <row r="1701" spans="1:9">
      <c r="A1701" t="s">
        <v>17785</v>
      </c>
      <c r="B1701" t="s">
        <v>65</v>
      </c>
      <c r="C1701">
        <v>1845</v>
      </c>
      <c r="D1701" t="s">
        <v>10590</v>
      </c>
      <c r="E1701" t="s">
        <v>32</v>
      </c>
    </row>
    <row r="1702" spans="1:9">
      <c r="A1702" t="s">
        <v>17786</v>
      </c>
      <c r="B1702" t="s">
        <v>65</v>
      </c>
      <c r="C1702">
        <v>1824</v>
      </c>
      <c r="D1702" t="s">
        <v>10591</v>
      </c>
      <c r="E1702" t="s">
        <v>32</v>
      </c>
    </row>
    <row r="1703" spans="1:9">
      <c r="A1703" t="s">
        <v>17787</v>
      </c>
      <c r="B1703" t="s">
        <v>65</v>
      </c>
      <c r="C1703">
        <v>42693</v>
      </c>
      <c r="D1703" t="s">
        <v>10592</v>
      </c>
      <c r="E1703" t="s">
        <v>32</v>
      </c>
      <c r="F1703">
        <v>463.8</v>
      </c>
      <c r="G1703">
        <v>463.8</v>
      </c>
      <c r="I1703" t="s">
        <v>6935</v>
      </c>
    </row>
    <row r="1704" spans="1:9">
      <c r="A1704" t="s">
        <v>17788</v>
      </c>
      <c r="B1704" t="s">
        <v>65</v>
      </c>
      <c r="C1704">
        <v>42695</v>
      </c>
      <c r="D1704" t="s">
        <v>10593</v>
      </c>
      <c r="E1704" t="s">
        <v>32</v>
      </c>
      <c r="F1704">
        <v>324.02999999999997</v>
      </c>
      <c r="G1704">
        <v>324.02999999999997</v>
      </c>
      <c r="I1704" t="s">
        <v>6935</v>
      </c>
    </row>
    <row r="1705" spans="1:9">
      <c r="A1705" t="s">
        <v>17789</v>
      </c>
      <c r="B1705" t="s">
        <v>65</v>
      </c>
      <c r="C1705">
        <v>42694</v>
      </c>
      <c r="D1705" t="s">
        <v>10594</v>
      </c>
      <c r="E1705" t="s">
        <v>32</v>
      </c>
      <c r="F1705">
        <v>620.66</v>
      </c>
      <c r="G1705">
        <v>620.66</v>
      </c>
      <c r="I1705" t="s">
        <v>6935</v>
      </c>
    </row>
    <row r="1706" spans="1:9">
      <c r="A1706" t="s">
        <v>17790</v>
      </c>
      <c r="B1706" t="s">
        <v>65</v>
      </c>
      <c r="C1706">
        <v>20097</v>
      </c>
      <c r="D1706" t="s">
        <v>10595</v>
      </c>
      <c r="E1706" t="s">
        <v>32</v>
      </c>
      <c r="F1706">
        <v>26.91</v>
      </c>
      <c r="G1706">
        <v>26.91</v>
      </c>
      <c r="I1706" t="s">
        <v>6935</v>
      </c>
    </row>
    <row r="1707" spans="1:9">
      <c r="A1707" t="s">
        <v>17791</v>
      </c>
      <c r="B1707" t="s">
        <v>65</v>
      </c>
      <c r="C1707">
        <v>20098</v>
      </c>
      <c r="D1707" t="s">
        <v>10596</v>
      </c>
      <c r="E1707" t="s">
        <v>32</v>
      </c>
      <c r="F1707">
        <v>109.99</v>
      </c>
      <c r="G1707">
        <v>109.99</v>
      </c>
      <c r="I1707" t="s">
        <v>6935</v>
      </c>
    </row>
    <row r="1708" spans="1:9">
      <c r="A1708" t="s">
        <v>17792</v>
      </c>
      <c r="B1708" t="s">
        <v>65</v>
      </c>
      <c r="C1708">
        <v>20096</v>
      </c>
      <c r="D1708" t="s">
        <v>10597</v>
      </c>
      <c r="E1708" t="s">
        <v>32</v>
      </c>
      <c r="F1708">
        <v>27.85</v>
      </c>
      <c r="G1708">
        <v>27.85</v>
      </c>
      <c r="I1708" t="s">
        <v>6935</v>
      </c>
    </row>
    <row r="1709" spans="1:9">
      <c r="A1709" t="s">
        <v>17793</v>
      </c>
      <c r="B1709" t="s">
        <v>65</v>
      </c>
      <c r="C1709">
        <v>44472</v>
      </c>
      <c r="D1709" t="s">
        <v>31852</v>
      </c>
      <c r="E1709" t="s">
        <v>32</v>
      </c>
    </row>
    <row r="1710" spans="1:9">
      <c r="A1710" t="s">
        <v>17794</v>
      </c>
      <c r="B1710" t="s">
        <v>65</v>
      </c>
      <c r="C1710">
        <v>38369</v>
      </c>
      <c r="D1710" t="s">
        <v>10598</v>
      </c>
      <c r="E1710" t="s">
        <v>32</v>
      </c>
    </row>
    <row r="1711" spans="1:9">
      <c r="A1711" t="s">
        <v>17795</v>
      </c>
      <c r="B1711" t="s">
        <v>65</v>
      </c>
      <c r="C1711">
        <v>38370</v>
      </c>
      <c r="D1711" t="s">
        <v>10599</v>
      </c>
      <c r="E1711" t="s">
        <v>32</v>
      </c>
    </row>
    <row r="1712" spans="1:9">
      <c r="A1712" t="s">
        <v>31853</v>
      </c>
      <c r="B1712" t="s">
        <v>65</v>
      </c>
      <c r="C1712">
        <v>45199</v>
      </c>
      <c r="D1712" t="s">
        <v>31854</v>
      </c>
      <c r="E1712" t="s">
        <v>32</v>
      </c>
      <c r="F1712">
        <v>29.08</v>
      </c>
      <c r="G1712">
        <v>29.08</v>
      </c>
      <c r="I1712" t="s">
        <v>6935</v>
      </c>
    </row>
    <row r="1713" spans="1:9">
      <c r="A1713" t="s">
        <v>17796</v>
      </c>
      <c r="B1713" t="s">
        <v>65</v>
      </c>
      <c r="C1713">
        <v>38372</v>
      </c>
      <c r="D1713" t="s">
        <v>10600</v>
      </c>
      <c r="E1713" t="s">
        <v>32</v>
      </c>
      <c r="F1713">
        <v>11.43</v>
      </c>
      <c r="G1713">
        <v>11.43</v>
      </c>
      <c r="I1713" t="s">
        <v>6935</v>
      </c>
    </row>
    <row r="1714" spans="1:9">
      <c r="A1714" t="s">
        <v>17797</v>
      </c>
      <c r="B1714" t="s">
        <v>65</v>
      </c>
      <c r="C1714">
        <v>2358</v>
      </c>
      <c r="D1714" t="s">
        <v>10601</v>
      </c>
      <c r="E1714" t="s">
        <v>62</v>
      </c>
      <c r="F1714">
        <v>22.91</v>
      </c>
      <c r="G1714">
        <v>25.58</v>
      </c>
      <c r="I1714" t="s">
        <v>6935</v>
      </c>
    </row>
    <row r="1715" spans="1:9">
      <c r="A1715" t="s">
        <v>17798</v>
      </c>
      <c r="B1715" t="s">
        <v>65</v>
      </c>
      <c r="C1715">
        <v>40807</v>
      </c>
      <c r="D1715" t="s">
        <v>10602</v>
      </c>
      <c r="E1715" t="s">
        <v>6706</v>
      </c>
      <c r="F1715">
        <v>4029.91</v>
      </c>
      <c r="G1715">
        <v>4499.97</v>
      </c>
      <c r="I1715" t="s">
        <v>6935</v>
      </c>
    </row>
    <row r="1716" spans="1:9">
      <c r="A1716" t="s">
        <v>17799</v>
      </c>
      <c r="B1716" t="s">
        <v>65</v>
      </c>
      <c r="C1716">
        <v>44330</v>
      </c>
      <c r="D1716" t="s">
        <v>10603</v>
      </c>
      <c r="E1716" t="s">
        <v>43</v>
      </c>
      <c r="F1716">
        <v>10.96</v>
      </c>
      <c r="G1716">
        <v>10.96</v>
      </c>
      <c r="I1716" t="s">
        <v>6935</v>
      </c>
    </row>
    <row r="1717" spans="1:9">
      <c r="A1717" t="s">
        <v>17800</v>
      </c>
      <c r="B1717" t="s">
        <v>65</v>
      </c>
      <c r="C1717">
        <v>43144</v>
      </c>
      <c r="D1717" t="s">
        <v>10604</v>
      </c>
      <c r="E1717" t="s">
        <v>11</v>
      </c>
      <c r="F1717">
        <v>43.37</v>
      </c>
      <c r="G1717">
        <v>43.37</v>
      </c>
      <c r="I1717" t="s">
        <v>6935</v>
      </c>
    </row>
    <row r="1718" spans="1:9">
      <c r="A1718" t="s">
        <v>17801</v>
      </c>
      <c r="B1718" t="s">
        <v>65</v>
      </c>
      <c r="C1718">
        <v>39397</v>
      </c>
      <c r="D1718" t="s">
        <v>10605</v>
      </c>
      <c r="E1718" t="s">
        <v>43</v>
      </c>
      <c r="F1718">
        <v>19.77</v>
      </c>
      <c r="G1718">
        <v>19.77</v>
      </c>
      <c r="I1718" t="s">
        <v>6935</v>
      </c>
    </row>
    <row r="1719" spans="1:9">
      <c r="A1719" t="s">
        <v>17802</v>
      </c>
      <c r="B1719" t="s">
        <v>65</v>
      </c>
      <c r="C1719">
        <v>2692</v>
      </c>
      <c r="D1719" t="s">
        <v>10606</v>
      </c>
      <c r="E1719" t="s">
        <v>43</v>
      </c>
      <c r="F1719">
        <v>7.97</v>
      </c>
      <c r="G1719">
        <v>7.97</v>
      </c>
      <c r="I1719" t="s">
        <v>6935</v>
      </c>
    </row>
    <row r="1720" spans="1:9">
      <c r="A1720" t="s">
        <v>17803</v>
      </c>
      <c r="B1720" t="s">
        <v>65</v>
      </c>
      <c r="C1720">
        <v>44329</v>
      </c>
      <c r="D1720" t="s">
        <v>10607</v>
      </c>
      <c r="E1720" t="s">
        <v>43</v>
      </c>
      <c r="F1720">
        <v>14.37</v>
      </c>
      <c r="G1720">
        <v>14.37</v>
      </c>
      <c r="I1720" t="s">
        <v>6935</v>
      </c>
    </row>
    <row r="1721" spans="1:9">
      <c r="A1721" t="s">
        <v>17804</v>
      </c>
      <c r="B1721" t="s">
        <v>65</v>
      </c>
      <c r="C1721">
        <v>5318</v>
      </c>
      <c r="D1721" t="s">
        <v>10608</v>
      </c>
      <c r="E1721" t="s">
        <v>43</v>
      </c>
      <c r="F1721">
        <v>23.23</v>
      </c>
      <c r="G1721">
        <v>23.23</v>
      </c>
      <c r="I1721" t="s">
        <v>8951</v>
      </c>
    </row>
    <row r="1722" spans="1:9">
      <c r="A1722" t="s">
        <v>17805</v>
      </c>
      <c r="B1722" t="s">
        <v>65</v>
      </c>
      <c r="C1722">
        <v>5330</v>
      </c>
      <c r="D1722" t="s">
        <v>10609</v>
      </c>
      <c r="E1722" t="s">
        <v>43</v>
      </c>
      <c r="F1722">
        <v>52.95</v>
      </c>
      <c r="G1722">
        <v>52.95</v>
      </c>
      <c r="I1722" t="s">
        <v>6935</v>
      </c>
    </row>
    <row r="1723" spans="1:9">
      <c r="A1723" t="s">
        <v>17806</v>
      </c>
      <c r="B1723" t="s">
        <v>65</v>
      </c>
      <c r="C1723">
        <v>44532</v>
      </c>
      <c r="D1723" t="s">
        <v>10610</v>
      </c>
      <c r="E1723" t="s">
        <v>32</v>
      </c>
    </row>
    <row r="1724" spans="1:9">
      <c r="A1724" t="s">
        <v>17807</v>
      </c>
      <c r="B1724" t="s">
        <v>65</v>
      </c>
      <c r="C1724">
        <v>44531</v>
      </c>
      <c r="D1724" t="s">
        <v>10611</v>
      </c>
      <c r="E1724" t="s">
        <v>32</v>
      </c>
    </row>
    <row r="1725" spans="1:9">
      <c r="A1725" t="s">
        <v>17808</v>
      </c>
      <c r="B1725" t="s">
        <v>65</v>
      </c>
      <c r="C1725">
        <v>13887</v>
      </c>
      <c r="D1725" t="s">
        <v>10612</v>
      </c>
      <c r="E1725" t="s">
        <v>32</v>
      </c>
    </row>
    <row r="1726" spans="1:9">
      <c r="A1726" t="s">
        <v>17809</v>
      </c>
      <c r="B1726" t="s">
        <v>65</v>
      </c>
      <c r="C1726">
        <v>38140</v>
      </c>
      <c r="D1726" t="s">
        <v>10613</v>
      </c>
      <c r="E1726" t="s">
        <v>32</v>
      </c>
    </row>
    <row r="1727" spans="1:9">
      <c r="A1727" t="s">
        <v>17810</v>
      </c>
      <c r="B1727" t="s">
        <v>65</v>
      </c>
      <c r="C1727">
        <v>44495</v>
      </c>
      <c r="D1727" t="s">
        <v>10614</v>
      </c>
      <c r="E1727" t="s">
        <v>32</v>
      </c>
    </row>
    <row r="1728" spans="1:9">
      <c r="A1728" t="s">
        <v>17811</v>
      </c>
      <c r="B1728" t="s">
        <v>65</v>
      </c>
      <c r="C1728">
        <v>44533</v>
      </c>
      <c r="D1728" t="s">
        <v>10615</v>
      </c>
      <c r="E1728" t="s">
        <v>32</v>
      </c>
    </row>
    <row r="1729" spans="1:9">
      <c r="A1729" t="s">
        <v>17812</v>
      </c>
      <c r="B1729" t="s">
        <v>65</v>
      </c>
      <c r="C1729">
        <v>44534</v>
      </c>
      <c r="D1729" t="s">
        <v>31855</v>
      </c>
      <c r="E1729" t="s">
        <v>32</v>
      </c>
    </row>
    <row r="1730" spans="1:9">
      <c r="A1730" t="s">
        <v>17813</v>
      </c>
      <c r="B1730" t="s">
        <v>65</v>
      </c>
      <c r="C1730">
        <v>34729</v>
      </c>
      <c r="D1730" t="s">
        <v>10616</v>
      </c>
      <c r="E1730" t="s">
        <v>32</v>
      </c>
      <c r="F1730">
        <v>1015.37</v>
      </c>
      <c r="G1730">
        <v>1015.37</v>
      </c>
      <c r="I1730" t="s">
        <v>6935</v>
      </c>
    </row>
    <row r="1731" spans="1:9">
      <c r="A1731" t="s">
        <v>17814</v>
      </c>
      <c r="B1731" t="s">
        <v>65</v>
      </c>
      <c r="C1731">
        <v>34734</v>
      </c>
      <c r="D1731" t="s">
        <v>10617</v>
      </c>
      <c r="E1731" t="s">
        <v>32</v>
      </c>
      <c r="F1731">
        <v>1572.13</v>
      </c>
      <c r="G1731">
        <v>1572.13</v>
      </c>
      <c r="I1731" t="s">
        <v>6935</v>
      </c>
    </row>
    <row r="1732" spans="1:9">
      <c r="A1732" t="s">
        <v>17815</v>
      </c>
      <c r="B1732" t="s">
        <v>65</v>
      </c>
      <c r="C1732">
        <v>34738</v>
      </c>
      <c r="D1732" t="s">
        <v>10618</v>
      </c>
      <c r="E1732" t="s">
        <v>32</v>
      </c>
      <c r="F1732">
        <v>3672.98</v>
      </c>
      <c r="G1732">
        <v>3672.98</v>
      </c>
      <c r="I1732" t="s">
        <v>6935</v>
      </c>
    </row>
    <row r="1733" spans="1:9">
      <c r="A1733" t="s">
        <v>17816</v>
      </c>
      <c r="B1733" t="s">
        <v>65</v>
      </c>
      <c r="C1733">
        <v>34623</v>
      </c>
      <c r="D1733" t="s">
        <v>10619</v>
      </c>
      <c r="E1733" t="s">
        <v>32</v>
      </c>
      <c r="F1733">
        <v>44.01</v>
      </c>
      <c r="G1733">
        <v>44.01</v>
      </c>
      <c r="I1733" t="s">
        <v>6935</v>
      </c>
    </row>
    <row r="1734" spans="1:9">
      <c r="A1734" t="s">
        <v>17817</v>
      </c>
      <c r="B1734" t="s">
        <v>65</v>
      </c>
      <c r="C1734">
        <v>34616</v>
      </c>
      <c r="D1734" t="s">
        <v>10620</v>
      </c>
      <c r="E1734" t="s">
        <v>32</v>
      </c>
      <c r="F1734">
        <v>44.7</v>
      </c>
      <c r="G1734">
        <v>44.7</v>
      </c>
      <c r="I1734" t="s">
        <v>6935</v>
      </c>
    </row>
    <row r="1735" spans="1:9">
      <c r="A1735" t="s">
        <v>17818</v>
      </c>
      <c r="B1735" t="s">
        <v>65</v>
      </c>
      <c r="C1735">
        <v>34628</v>
      </c>
      <c r="D1735" t="s">
        <v>10621</v>
      </c>
      <c r="E1735" t="s">
        <v>32</v>
      </c>
      <c r="F1735">
        <v>63.04</v>
      </c>
      <c r="G1735">
        <v>63.04</v>
      </c>
      <c r="I1735" t="s">
        <v>6935</v>
      </c>
    </row>
    <row r="1736" spans="1:9">
      <c r="A1736" t="s">
        <v>17819</v>
      </c>
      <c r="B1736" t="s">
        <v>65</v>
      </c>
      <c r="C1736">
        <v>34686</v>
      </c>
      <c r="D1736" t="s">
        <v>10622</v>
      </c>
      <c r="E1736" t="s">
        <v>32</v>
      </c>
      <c r="F1736">
        <v>11.56</v>
      </c>
      <c r="G1736">
        <v>11.56</v>
      </c>
      <c r="I1736" t="s">
        <v>6935</v>
      </c>
    </row>
    <row r="1737" spans="1:9">
      <c r="A1737" t="s">
        <v>17820</v>
      </c>
      <c r="B1737" t="s">
        <v>65</v>
      </c>
      <c r="C1737">
        <v>34653</v>
      </c>
      <c r="D1737" t="s">
        <v>10623</v>
      </c>
      <c r="E1737" t="s">
        <v>32</v>
      </c>
      <c r="F1737">
        <v>7.8</v>
      </c>
      <c r="G1737">
        <v>7.8</v>
      </c>
      <c r="I1737" t="s">
        <v>6935</v>
      </c>
    </row>
    <row r="1738" spans="1:9">
      <c r="A1738" t="s">
        <v>17821</v>
      </c>
      <c r="B1738" t="s">
        <v>65</v>
      </c>
      <c r="C1738">
        <v>34688</v>
      </c>
      <c r="D1738" t="s">
        <v>10624</v>
      </c>
      <c r="E1738" t="s">
        <v>32</v>
      </c>
      <c r="F1738">
        <v>14.13</v>
      </c>
      <c r="G1738">
        <v>14.13</v>
      </c>
      <c r="I1738" t="s">
        <v>6935</v>
      </c>
    </row>
    <row r="1739" spans="1:9">
      <c r="A1739" t="s">
        <v>17822</v>
      </c>
      <c r="B1739" t="s">
        <v>65</v>
      </c>
      <c r="C1739">
        <v>34709</v>
      </c>
      <c r="D1739" t="s">
        <v>10625</v>
      </c>
      <c r="E1739" t="s">
        <v>32</v>
      </c>
      <c r="F1739">
        <v>54.76</v>
      </c>
      <c r="G1739">
        <v>54.76</v>
      </c>
      <c r="I1739" t="s">
        <v>6935</v>
      </c>
    </row>
    <row r="1740" spans="1:9">
      <c r="A1740" t="s">
        <v>17823</v>
      </c>
      <c r="B1740" t="s">
        <v>65</v>
      </c>
      <c r="C1740">
        <v>34714</v>
      </c>
      <c r="D1740" t="s">
        <v>10626</v>
      </c>
      <c r="E1740" t="s">
        <v>32</v>
      </c>
      <c r="F1740">
        <v>65.41</v>
      </c>
      <c r="G1740">
        <v>65.41</v>
      </c>
      <c r="I1740" t="s">
        <v>6935</v>
      </c>
    </row>
    <row r="1741" spans="1:9">
      <c r="A1741" t="s">
        <v>17824</v>
      </c>
      <c r="B1741" t="s">
        <v>65</v>
      </c>
      <c r="C1741">
        <v>2391</v>
      </c>
      <c r="D1741" t="s">
        <v>10627</v>
      </c>
      <c r="E1741" t="s">
        <v>32</v>
      </c>
      <c r="F1741">
        <v>298.73</v>
      </c>
      <c r="G1741">
        <v>298.73</v>
      </c>
      <c r="I1741" t="s">
        <v>6935</v>
      </c>
    </row>
    <row r="1742" spans="1:9">
      <c r="A1742" t="s">
        <v>17825</v>
      </c>
      <c r="B1742" t="s">
        <v>65</v>
      </c>
      <c r="C1742">
        <v>2374</v>
      </c>
      <c r="D1742" t="s">
        <v>10628</v>
      </c>
      <c r="E1742" t="s">
        <v>32</v>
      </c>
      <c r="F1742">
        <v>338.9</v>
      </c>
      <c r="G1742">
        <v>338.9</v>
      </c>
      <c r="I1742" t="s">
        <v>6935</v>
      </c>
    </row>
    <row r="1743" spans="1:9">
      <c r="A1743" t="s">
        <v>17826</v>
      </c>
      <c r="B1743" t="s">
        <v>65</v>
      </c>
      <c r="C1743">
        <v>2377</v>
      </c>
      <c r="D1743" t="s">
        <v>10629</v>
      </c>
      <c r="E1743" t="s">
        <v>32</v>
      </c>
      <c r="F1743">
        <v>475.62</v>
      </c>
      <c r="G1743">
        <v>475.62</v>
      </c>
      <c r="I1743" t="s">
        <v>6935</v>
      </c>
    </row>
    <row r="1744" spans="1:9">
      <c r="A1744" t="s">
        <v>17827</v>
      </c>
      <c r="B1744" t="s">
        <v>65</v>
      </c>
      <c r="C1744">
        <v>2393</v>
      </c>
      <c r="D1744" t="s">
        <v>10630</v>
      </c>
      <c r="E1744" t="s">
        <v>32</v>
      </c>
      <c r="F1744">
        <v>796.48</v>
      </c>
      <c r="G1744">
        <v>796.48</v>
      </c>
      <c r="I1744" t="s">
        <v>6935</v>
      </c>
    </row>
    <row r="1745" spans="1:9">
      <c r="A1745" t="s">
        <v>17828</v>
      </c>
      <c r="B1745" t="s">
        <v>65</v>
      </c>
      <c r="C1745">
        <v>34705</v>
      </c>
      <c r="D1745" t="s">
        <v>10631</v>
      </c>
      <c r="E1745" t="s">
        <v>32</v>
      </c>
      <c r="F1745">
        <v>696.64</v>
      </c>
      <c r="G1745">
        <v>696.64</v>
      </c>
      <c r="I1745" t="s">
        <v>6935</v>
      </c>
    </row>
    <row r="1746" spans="1:9">
      <c r="A1746" t="s">
        <v>17829</v>
      </c>
      <c r="B1746" t="s">
        <v>65</v>
      </c>
      <c r="C1746">
        <v>34707</v>
      </c>
      <c r="D1746" t="s">
        <v>10632</v>
      </c>
      <c r="E1746" t="s">
        <v>32</v>
      </c>
      <c r="F1746">
        <v>1290.8900000000001</v>
      </c>
      <c r="G1746">
        <v>1290.8900000000001</v>
      </c>
      <c r="I1746" t="s">
        <v>6935</v>
      </c>
    </row>
    <row r="1747" spans="1:9">
      <c r="A1747" t="s">
        <v>17830</v>
      </c>
      <c r="B1747" t="s">
        <v>65</v>
      </c>
      <c r="C1747">
        <v>34544</v>
      </c>
      <c r="D1747" t="s">
        <v>10633</v>
      </c>
      <c r="E1747" t="s">
        <v>32</v>
      </c>
      <c r="F1747">
        <v>1290.75</v>
      </c>
      <c r="G1747">
        <v>1290.75</v>
      </c>
      <c r="I1747" t="s">
        <v>6935</v>
      </c>
    </row>
    <row r="1748" spans="1:9">
      <c r="A1748" t="s">
        <v>17831</v>
      </c>
      <c r="B1748" t="s">
        <v>65</v>
      </c>
      <c r="C1748">
        <v>2378</v>
      </c>
      <c r="D1748" t="s">
        <v>10634</v>
      </c>
      <c r="E1748" t="s">
        <v>32</v>
      </c>
      <c r="F1748">
        <v>1094.08</v>
      </c>
      <c r="G1748">
        <v>1094.08</v>
      </c>
      <c r="I1748" t="s">
        <v>6935</v>
      </c>
    </row>
    <row r="1749" spans="1:9">
      <c r="A1749" t="s">
        <v>17832</v>
      </c>
      <c r="B1749" t="s">
        <v>65</v>
      </c>
      <c r="C1749">
        <v>2379</v>
      </c>
      <c r="D1749" t="s">
        <v>10635</v>
      </c>
      <c r="E1749" t="s">
        <v>32</v>
      </c>
      <c r="F1749">
        <v>1094.08</v>
      </c>
      <c r="G1749">
        <v>1094.08</v>
      </c>
      <c r="I1749" t="s">
        <v>6935</v>
      </c>
    </row>
    <row r="1750" spans="1:9">
      <c r="A1750" t="s">
        <v>17833</v>
      </c>
      <c r="B1750" t="s">
        <v>65</v>
      </c>
      <c r="C1750">
        <v>2376</v>
      </c>
      <c r="D1750" t="s">
        <v>10636</v>
      </c>
      <c r="E1750" t="s">
        <v>32</v>
      </c>
      <c r="F1750">
        <v>1801.94</v>
      </c>
      <c r="G1750">
        <v>1801.94</v>
      </c>
      <c r="I1750" t="s">
        <v>6935</v>
      </c>
    </row>
    <row r="1751" spans="1:9">
      <c r="A1751" t="s">
        <v>17834</v>
      </c>
      <c r="B1751" t="s">
        <v>65</v>
      </c>
      <c r="C1751">
        <v>2394</v>
      </c>
      <c r="D1751" t="s">
        <v>10637</v>
      </c>
      <c r="E1751" t="s">
        <v>32</v>
      </c>
      <c r="F1751">
        <v>3852.22</v>
      </c>
      <c r="G1751">
        <v>3852.22</v>
      </c>
      <c r="I1751" t="s">
        <v>6935</v>
      </c>
    </row>
    <row r="1752" spans="1:9">
      <c r="A1752" t="s">
        <v>17835</v>
      </c>
      <c r="B1752" t="s">
        <v>65</v>
      </c>
      <c r="C1752">
        <v>2388</v>
      </c>
      <c r="D1752" t="s">
        <v>10638</v>
      </c>
      <c r="E1752" t="s">
        <v>32</v>
      </c>
      <c r="F1752">
        <v>54.35</v>
      </c>
      <c r="G1752">
        <v>54.35</v>
      </c>
      <c r="I1752" t="s">
        <v>6935</v>
      </c>
    </row>
    <row r="1753" spans="1:9">
      <c r="A1753" t="s">
        <v>17836</v>
      </c>
      <c r="B1753" t="s">
        <v>65</v>
      </c>
      <c r="C1753">
        <v>34606</v>
      </c>
      <c r="D1753" t="s">
        <v>10639</v>
      </c>
      <c r="E1753" t="s">
        <v>32</v>
      </c>
      <c r="F1753">
        <v>83.38</v>
      </c>
      <c r="G1753">
        <v>83.38</v>
      </c>
      <c r="I1753" t="s">
        <v>6935</v>
      </c>
    </row>
    <row r="1754" spans="1:9">
      <c r="A1754" t="s">
        <v>17837</v>
      </c>
      <c r="B1754" t="s">
        <v>65</v>
      </c>
      <c r="C1754">
        <v>2370</v>
      </c>
      <c r="D1754" t="s">
        <v>10640</v>
      </c>
      <c r="E1754" t="s">
        <v>32</v>
      </c>
      <c r="F1754">
        <v>10.1</v>
      </c>
      <c r="G1754">
        <v>10.1</v>
      </c>
      <c r="I1754" t="s">
        <v>8951</v>
      </c>
    </row>
    <row r="1755" spans="1:9">
      <c r="A1755" t="s">
        <v>17838</v>
      </c>
      <c r="B1755" t="s">
        <v>65</v>
      </c>
      <c r="C1755">
        <v>2386</v>
      </c>
      <c r="D1755" t="s">
        <v>10641</v>
      </c>
      <c r="E1755" t="s">
        <v>32</v>
      </c>
      <c r="F1755">
        <v>16.940000000000001</v>
      </c>
      <c r="G1755">
        <v>16.940000000000001</v>
      </c>
      <c r="I1755" t="s">
        <v>6935</v>
      </c>
    </row>
    <row r="1756" spans="1:9">
      <c r="A1756" t="s">
        <v>17839</v>
      </c>
      <c r="B1756" t="s">
        <v>65</v>
      </c>
      <c r="C1756">
        <v>34689</v>
      </c>
      <c r="D1756" t="s">
        <v>10642</v>
      </c>
      <c r="E1756" t="s">
        <v>32</v>
      </c>
      <c r="F1756">
        <v>26.54</v>
      </c>
      <c r="G1756">
        <v>26.54</v>
      </c>
      <c r="I1756" t="s">
        <v>6935</v>
      </c>
    </row>
    <row r="1757" spans="1:9">
      <c r="A1757" t="s">
        <v>17840</v>
      </c>
      <c r="B1757" t="s">
        <v>65</v>
      </c>
      <c r="C1757">
        <v>2392</v>
      </c>
      <c r="D1757" t="s">
        <v>10643</v>
      </c>
      <c r="E1757" t="s">
        <v>32</v>
      </c>
      <c r="F1757">
        <v>67.8</v>
      </c>
      <c r="G1757">
        <v>67.8</v>
      </c>
      <c r="I1757" t="s">
        <v>6935</v>
      </c>
    </row>
    <row r="1758" spans="1:9">
      <c r="A1758" t="s">
        <v>17841</v>
      </c>
      <c r="B1758" t="s">
        <v>65</v>
      </c>
      <c r="C1758">
        <v>2373</v>
      </c>
      <c r="D1758" t="s">
        <v>10644</v>
      </c>
      <c r="E1758" t="s">
        <v>32</v>
      </c>
      <c r="F1758">
        <v>95.52</v>
      </c>
      <c r="G1758">
        <v>95.52</v>
      </c>
      <c r="I1758" t="s">
        <v>6935</v>
      </c>
    </row>
    <row r="1759" spans="1:9">
      <c r="A1759" t="s">
        <v>17842</v>
      </c>
      <c r="B1759" t="s">
        <v>65</v>
      </c>
      <c r="C1759">
        <v>39465</v>
      </c>
      <c r="D1759" t="s">
        <v>10645</v>
      </c>
      <c r="E1759" t="s">
        <v>32</v>
      </c>
      <c r="F1759">
        <v>58.35</v>
      </c>
      <c r="G1759">
        <v>58.35</v>
      </c>
      <c r="I1759" t="s">
        <v>6935</v>
      </c>
    </row>
    <row r="1760" spans="1:9">
      <c r="A1760" t="s">
        <v>17843</v>
      </c>
      <c r="B1760" t="s">
        <v>65</v>
      </c>
      <c r="C1760">
        <v>39466</v>
      </c>
      <c r="D1760" t="s">
        <v>10646</v>
      </c>
      <c r="E1760" t="s">
        <v>32</v>
      </c>
      <c r="F1760">
        <v>65.650000000000006</v>
      </c>
      <c r="G1760">
        <v>65.650000000000006</v>
      </c>
      <c r="I1760" t="s">
        <v>6935</v>
      </c>
    </row>
    <row r="1761" spans="1:9">
      <c r="A1761" t="s">
        <v>17844</v>
      </c>
      <c r="B1761" t="s">
        <v>65</v>
      </c>
      <c r="C1761">
        <v>39467</v>
      </c>
      <c r="D1761" t="s">
        <v>10647</v>
      </c>
      <c r="E1761" t="s">
        <v>32</v>
      </c>
      <c r="F1761">
        <v>83.97</v>
      </c>
      <c r="G1761">
        <v>83.97</v>
      </c>
      <c r="I1761" t="s">
        <v>6935</v>
      </c>
    </row>
    <row r="1762" spans="1:9">
      <c r="A1762" t="s">
        <v>17845</v>
      </c>
      <c r="B1762" t="s">
        <v>65</v>
      </c>
      <c r="C1762">
        <v>39468</v>
      </c>
      <c r="D1762" t="s">
        <v>10648</v>
      </c>
      <c r="E1762" t="s">
        <v>32</v>
      </c>
      <c r="F1762">
        <v>149.26</v>
      </c>
      <c r="G1762">
        <v>149.26</v>
      </c>
      <c r="I1762" t="s">
        <v>6935</v>
      </c>
    </row>
    <row r="1763" spans="1:9">
      <c r="A1763" t="s">
        <v>17846</v>
      </c>
      <c r="B1763" t="s">
        <v>65</v>
      </c>
      <c r="C1763">
        <v>39469</v>
      </c>
      <c r="D1763" t="s">
        <v>10649</v>
      </c>
      <c r="E1763" t="s">
        <v>32</v>
      </c>
      <c r="F1763">
        <v>60.8</v>
      </c>
      <c r="G1763">
        <v>60.8</v>
      </c>
      <c r="I1763" t="s">
        <v>6935</v>
      </c>
    </row>
    <row r="1764" spans="1:9">
      <c r="A1764" t="s">
        <v>17847</v>
      </c>
      <c r="B1764" t="s">
        <v>65</v>
      </c>
      <c r="C1764">
        <v>39470</v>
      </c>
      <c r="D1764" t="s">
        <v>10650</v>
      </c>
      <c r="E1764" t="s">
        <v>32</v>
      </c>
      <c r="F1764">
        <v>74.7</v>
      </c>
      <c r="G1764">
        <v>74.7</v>
      </c>
      <c r="I1764" t="s">
        <v>6935</v>
      </c>
    </row>
    <row r="1765" spans="1:9">
      <c r="A1765" t="s">
        <v>17848</v>
      </c>
      <c r="B1765" t="s">
        <v>65</v>
      </c>
      <c r="C1765">
        <v>39471</v>
      </c>
      <c r="D1765" t="s">
        <v>10651</v>
      </c>
      <c r="E1765" t="s">
        <v>32</v>
      </c>
      <c r="F1765">
        <v>89.77</v>
      </c>
      <c r="G1765">
        <v>89.77</v>
      </c>
      <c r="I1765" t="s">
        <v>6935</v>
      </c>
    </row>
    <row r="1766" spans="1:9">
      <c r="A1766" t="s">
        <v>17849</v>
      </c>
      <c r="B1766" t="s">
        <v>65</v>
      </c>
      <c r="C1766">
        <v>39472</v>
      </c>
      <c r="D1766" t="s">
        <v>10652</v>
      </c>
      <c r="E1766" t="s">
        <v>32</v>
      </c>
      <c r="F1766">
        <v>155.97999999999999</v>
      </c>
      <c r="G1766">
        <v>155.97999999999999</v>
      </c>
      <c r="I1766" t="s">
        <v>6935</v>
      </c>
    </row>
    <row r="1767" spans="1:9">
      <c r="A1767" t="s">
        <v>17850</v>
      </c>
      <c r="B1767" t="s">
        <v>65</v>
      </c>
      <c r="C1767">
        <v>39473</v>
      </c>
      <c r="D1767" t="s">
        <v>10653</v>
      </c>
      <c r="E1767" t="s">
        <v>32</v>
      </c>
      <c r="F1767">
        <v>100.76</v>
      </c>
      <c r="G1767">
        <v>100.76</v>
      </c>
      <c r="I1767" t="s">
        <v>6935</v>
      </c>
    </row>
    <row r="1768" spans="1:9">
      <c r="A1768" t="s">
        <v>17851</v>
      </c>
      <c r="B1768" t="s">
        <v>65</v>
      </c>
      <c r="C1768">
        <v>39474</v>
      </c>
      <c r="D1768" t="s">
        <v>10654</v>
      </c>
      <c r="E1768" t="s">
        <v>32</v>
      </c>
      <c r="F1768">
        <v>107.42</v>
      </c>
      <c r="G1768">
        <v>107.42</v>
      </c>
      <c r="I1768" t="s">
        <v>6935</v>
      </c>
    </row>
    <row r="1769" spans="1:9">
      <c r="A1769" t="s">
        <v>17852</v>
      </c>
      <c r="B1769" t="s">
        <v>65</v>
      </c>
      <c r="C1769">
        <v>39475</v>
      </c>
      <c r="D1769" t="s">
        <v>10655</v>
      </c>
      <c r="E1769" t="s">
        <v>32</v>
      </c>
      <c r="F1769">
        <v>121.88</v>
      </c>
      <c r="G1769">
        <v>121.88</v>
      </c>
      <c r="I1769" t="s">
        <v>6935</v>
      </c>
    </row>
    <row r="1770" spans="1:9">
      <c r="A1770" t="s">
        <v>17853</v>
      </c>
      <c r="B1770" t="s">
        <v>65</v>
      </c>
      <c r="C1770">
        <v>39476</v>
      </c>
      <c r="D1770" t="s">
        <v>10656</v>
      </c>
      <c r="E1770" t="s">
        <v>32</v>
      </c>
      <c r="F1770">
        <v>229.43</v>
      </c>
      <c r="G1770">
        <v>229.43</v>
      </c>
      <c r="I1770" t="s">
        <v>6935</v>
      </c>
    </row>
    <row r="1771" spans="1:9">
      <c r="A1771" t="s">
        <v>17854</v>
      </c>
      <c r="B1771" t="s">
        <v>65</v>
      </c>
      <c r="C1771">
        <v>39477</v>
      </c>
      <c r="D1771" t="s">
        <v>10657</v>
      </c>
      <c r="E1771" t="s">
        <v>32</v>
      </c>
      <c r="F1771">
        <v>112.41</v>
      </c>
      <c r="G1771">
        <v>112.41</v>
      </c>
      <c r="I1771" t="s">
        <v>6935</v>
      </c>
    </row>
    <row r="1772" spans="1:9">
      <c r="A1772" t="s">
        <v>17855</v>
      </c>
      <c r="B1772" t="s">
        <v>65</v>
      </c>
      <c r="C1772">
        <v>39478</v>
      </c>
      <c r="D1772" t="s">
        <v>10658</v>
      </c>
      <c r="E1772" t="s">
        <v>32</v>
      </c>
      <c r="F1772">
        <v>115.89</v>
      </c>
      <c r="G1772">
        <v>115.89</v>
      </c>
      <c r="I1772" t="s">
        <v>6935</v>
      </c>
    </row>
    <row r="1773" spans="1:9">
      <c r="A1773" t="s">
        <v>17856</v>
      </c>
      <c r="B1773" t="s">
        <v>65</v>
      </c>
      <c r="C1773">
        <v>39479</v>
      </c>
      <c r="D1773" t="s">
        <v>10659</v>
      </c>
      <c r="E1773" t="s">
        <v>32</v>
      </c>
      <c r="F1773">
        <v>136.55000000000001</v>
      </c>
      <c r="G1773">
        <v>136.55000000000001</v>
      </c>
      <c r="I1773" t="s">
        <v>6935</v>
      </c>
    </row>
    <row r="1774" spans="1:9">
      <c r="A1774" t="s">
        <v>17857</v>
      </c>
      <c r="B1774" t="s">
        <v>65</v>
      </c>
      <c r="C1774">
        <v>39480</v>
      </c>
      <c r="D1774" t="s">
        <v>10660</v>
      </c>
      <c r="E1774" t="s">
        <v>32</v>
      </c>
      <c r="F1774">
        <v>281.76</v>
      </c>
      <c r="G1774">
        <v>281.76</v>
      </c>
      <c r="I1774" t="s">
        <v>6935</v>
      </c>
    </row>
    <row r="1775" spans="1:9">
      <c r="A1775" t="s">
        <v>17858</v>
      </c>
      <c r="B1775" t="s">
        <v>65</v>
      </c>
      <c r="C1775">
        <v>39459</v>
      </c>
      <c r="D1775" t="s">
        <v>10661</v>
      </c>
      <c r="E1775" t="s">
        <v>32</v>
      </c>
      <c r="F1775">
        <v>239.15</v>
      </c>
      <c r="G1775">
        <v>239.15</v>
      </c>
      <c r="I1775" t="s">
        <v>6935</v>
      </c>
    </row>
    <row r="1776" spans="1:9">
      <c r="A1776" t="s">
        <v>17859</v>
      </c>
      <c r="B1776" t="s">
        <v>65</v>
      </c>
      <c r="C1776">
        <v>39445</v>
      </c>
      <c r="D1776" t="s">
        <v>10662</v>
      </c>
      <c r="E1776" t="s">
        <v>32</v>
      </c>
      <c r="F1776">
        <v>120.07</v>
      </c>
      <c r="G1776">
        <v>120.07</v>
      </c>
      <c r="I1776" t="s">
        <v>6935</v>
      </c>
    </row>
    <row r="1777" spans="1:9">
      <c r="A1777" t="s">
        <v>17860</v>
      </c>
      <c r="B1777" t="s">
        <v>65</v>
      </c>
      <c r="C1777">
        <v>39446</v>
      </c>
      <c r="D1777" t="s">
        <v>10663</v>
      </c>
      <c r="E1777" t="s">
        <v>32</v>
      </c>
      <c r="F1777">
        <v>122.21</v>
      </c>
      <c r="G1777">
        <v>122.21</v>
      </c>
      <c r="I1777" t="s">
        <v>6935</v>
      </c>
    </row>
    <row r="1778" spans="1:9">
      <c r="A1778" t="s">
        <v>17861</v>
      </c>
      <c r="B1778" t="s">
        <v>65</v>
      </c>
      <c r="C1778">
        <v>39447</v>
      </c>
      <c r="D1778" t="s">
        <v>10664</v>
      </c>
      <c r="E1778" t="s">
        <v>32</v>
      </c>
      <c r="F1778">
        <v>130.69</v>
      </c>
      <c r="G1778">
        <v>130.69</v>
      </c>
      <c r="I1778" t="s">
        <v>6935</v>
      </c>
    </row>
    <row r="1779" spans="1:9">
      <c r="A1779" t="s">
        <v>17862</v>
      </c>
      <c r="B1779" t="s">
        <v>65</v>
      </c>
      <c r="C1779">
        <v>39448</v>
      </c>
      <c r="D1779" t="s">
        <v>10665</v>
      </c>
      <c r="E1779" t="s">
        <v>32</v>
      </c>
      <c r="F1779">
        <v>222.85</v>
      </c>
      <c r="G1779">
        <v>222.85</v>
      </c>
      <c r="I1779" t="s">
        <v>6935</v>
      </c>
    </row>
    <row r="1780" spans="1:9">
      <c r="A1780" t="s">
        <v>17863</v>
      </c>
      <c r="B1780" t="s">
        <v>65</v>
      </c>
      <c r="C1780">
        <v>39450</v>
      </c>
      <c r="D1780" t="s">
        <v>10666</v>
      </c>
      <c r="E1780" t="s">
        <v>32</v>
      </c>
      <c r="F1780">
        <v>135.96</v>
      </c>
      <c r="G1780">
        <v>135.96</v>
      </c>
      <c r="I1780" t="s">
        <v>6935</v>
      </c>
    </row>
    <row r="1781" spans="1:9">
      <c r="A1781" t="s">
        <v>17864</v>
      </c>
      <c r="B1781" t="s">
        <v>65</v>
      </c>
      <c r="C1781">
        <v>39451</v>
      </c>
      <c r="D1781" t="s">
        <v>10667</v>
      </c>
      <c r="E1781" t="s">
        <v>32</v>
      </c>
      <c r="F1781">
        <v>148.30000000000001</v>
      </c>
      <c r="G1781">
        <v>148.30000000000001</v>
      </c>
      <c r="I1781" t="s">
        <v>6935</v>
      </c>
    </row>
    <row r="1782" spans="1:9">
      <c r="A1782" t="s">
        <v>17865</v>
      </c>
      <c r="B1782" t="s">
        <v>65</v>
      </c>
      <c r="C1782">
        <v>39452</v>
      </c>
      <c r="D1782" t="s">
        <v>10668</v>
      </c>
      <c r="E1782" t="s">
        <v>32</v>
      </c>
      <c r="F1782">
        <v>149.18</v>
      </c>
      <c r="G1782">
        <v>149.18</v>
      </c>
      <c r="I1782" t="s">
        <v>6935</v>
      </c>
    </row>
    <row r="1783" spans="1:9">
      <c r="A1783" t="s">
        <v>17866</v>
      </c>
      <c r="B1783" t="s">
        <v>65</v>
      </c>
      <c r="C1783">
        <v>39523</v>
      </c>
      <c r="D1783" t="s">
        <v>31856</v>
      </c>
      <c r="E1783" t="s">
        <v>32</v>
      </c>
      <c r="F1783">
        <v>249.66</v>
      </c>
      <c r="G1783">
        <v>249.66</v>
      </c>
      <c r="I1783" t="s">
        <v>6935</v>
      </c>
    </row>
    <row r="1784" spans="1:9">
      <c r="A1784" t="s">
        <v>17867</v>
      </c>
      <c r="B1784" t="s">
        <v>65</v>
      </c>
      <c r="C1784">
        <v>39449</v>
      </c>
      <c r="D1784" t="s">
        <v>10669</v>
      </c>
      <c r="E1784" t="s">
        <v>32</v>
      </c>
      <c r="F1784">
        <v>276.48</v>
      </c>
      <c r="G1784">
        <v>276.48</v>
      </c>
      <c r="I1784" t="s">
        <v>6935</v>
      </c>
    </row>
    <row r="1785" spans="1:9">
      <c r="A1785" t="s">
        <v>17868</v>
      </c>
      <c r="B1785" t="s">
        <v>65</v>
      </c>
      <c r="C1785">
        <v>39455</v>
      </c>
      <c r="D1785" t="s">
        <v>10670</v>
      </c>
      <c r="E1785" t="s">
        <v>32</v>
      </c>
      <c r="F1785">
        <v>136.81</v>
      </c>
      <c r="G1785">
        <v>136.81</v>
      </c>
      <c r="I1785" t="s">
        <v>6935</v>
      </c>
    </row>
    <row r="1786" spans="1:9">
      <c r="A1786" t="s">
        <v>17869</v>
      </c>
      <c r="B1786" t="s">
        <v>65</v>
      </c>
      <c r="C1786">
        <v>39456</v>
      </c>
      <c r="D1786" t="s">
        <v>10671</v>
      </c>
      <c r="E1786" t="s">
        <v>32</v>
      </c>
      <c r="F1786">
        <v>136.91</v>
      </c>
      <c r="G1786">
        <v>136.91</v>
      </c>
      <c r="I1786" t="s">
        <v>6935</v>
      </c>
    </row>
    <row r="1787" spans="1:9">
      <c r="A1787" t="s">
        <v>17870</v>
      </c>
      <c r="B1787" t="s">
        <v>65</v>
      </c>
      <c r="C1787">
        <v>39457</v>
      </c>
      <c r="D1787" t="s">
        <v>10672</v>
      </c>
      <c r="E1787" t="s">
        <v>32</v>
      </c>
      <c r="F1787">
        <v>149.25</v>
      </c>
      <c r="G1787">
        <v>149.25</v>
      </c>
      <c r="I1787" t="s">
        <v>6935</v>
      </c>
    </row>
    <row r="1788" spans="1:9">
      <c r="A1788" t="s">
        <v>17871</v>
      </c>
      <c r="B1788" t="s">
        <v>65</v>
      </c>
      <c r="C1788">
        <v>39458</v>
      </c>
      <c r="D1788" t="s">
        <v>10673</v>
      </c>
      <c r="E1788" t="s">
        <v>32</v>
      </c>
      <c r="F1788">
        <v>278.51</v>
      </c>
      <c r="G1788">
        <v>278.51</v>
      </c>
      <c r="I1788" t="s">
        <v>6935</v>
      </c>
    </row>
    <row r="1789" spans="1:9">
      <c r="A1789" t="s">
        <v>17872</v>
      </c>
      <c r="B1789" t="s">
        <v>65</v>
      </c>
      <c r="C1789">
        <v>39464</v>
      </c>
      <c r="D1789" t="s">
        <v>10674</v>
      </c>
      <c r="E1789" t="s">
        <v>32</v>
      </c>
      <c r="F1789">
        <v>447.87</v>
      </c>
      <c r="G1789">
        <v>447.87</v>
      </c>
      <c r="I1789" t="s">
        <v>6935</v>
      </c>
    </row>
    <row r="1790" spans="1:9">
      <c r="A1790" t="s">
        <v>17873</v>
      </c>
      <c r="B1790" t="s">
        <v>65</v>
      </c>
      <c r="C1790">
        <v>39460</v>
      </c>
      <c r="D1790" t="s">
        <v>10675</v>
      </c>
      <c r="E1790" t="s">
        <v>32</v>
      </c>
      <c r="F1790">
        <v>169.87</v>
      </c>
      <c r="G1790">
        <v>169.87</v>
      </c>
      <c r="I1790" t="s">
        <v>6935</v>
      </c>
    </row>
    <row r="1791" spans="1:9">
      <c r="A1791" t="s">
        <v>17874</v>
      </c>
      <c r="B1791" t="s">
        <v>65</v>
      </c>
      <c r="C1791">
        <v>39461</v>
      </c>
      <c r="D1791" t="s">
        <v>10676</v>
      </c>
      <c r="E1791" t="s">
        <v>32</v>
      </c>
      <c r="F1791">
        <v>199.04</v>
      </c>
      <c r="G1791">
        <v>199.04</v>
      </c>
      <c r="I1791" t="s">
        <v>6935</v>
      </c>
    </row>
    <row r="1792" spans="1:9">
      <c r="A1792" t="s">
        <v>17875</v>
      </c>
      <c r="B1792" t="s">
        <v>65</v>
      </c>
      <c r="C1792">
        <v>39462</v>
      </c>
      <c r="D1792" t="s">
        <v>10677</v>
      </c>
      <c r="E1792" t="s">
        <v>32</v>
      </c>
      <c r="F1792">
        <v>191.83</v>
      </c>
      <c r="G1792">
        <v>191.83</v>
      </c>
      <c r="I1792" t="s">
        <v>6935</v>
      </c>
    </row>
    <row r="1793" spans="1:9">
      <c r="A1793" t="s">
        <v>17876</v>
      </c>
      <c r="B1793" t="s">
        <v>65</v>
      </c>
      <c r="C1793">
        <v>39463</v>
      </c>
      <c r="D1793" t="s">
        <v>10678</v>
      </c>
      <c r="E1793" t="s">
        <v>32</v>
      </c>
      <c r="F1793">
        <v>444.4</v>
      </c>
      <c r="G1793">
        <v>444.4</v>
      </c>
      <c r="I1793" t="s">
        <v>6935</v>
      </c>
    </row>
    <row r="1794" spans="1:9">
      <c r="A1794" t="s">
        <v>17877</v>
      </c>
      <c r="B1794" t="s">
        <v>65</v>
      </c>
      <c r="C1794">
        <v>26039</v>
      </c>
      <c r="D1794" t="s">
        <v>10679</v>
      </c>
      <c r="E1794" t="s">
        <v>32</v>
      </c>
    </row>
    <row r="1795" spans="1:9">
      <c r="A1795" t="s">
        <v>17878</v>
      </c>
      <c r="B1795" t="s">
        <v>65</v>
      </c>
      <c r="C1795">
        <v>2401</v>
      </c>
      <c r="D1795" t="s">
        <v>10680</v>
      </c>
      <c r="E1795" t="s">
        <v>32</v>
      </c>
    </row>
    <row r="1796" spans="1:9">
      <c r="A1796" t="s">
        <v>17879</v>
      </c>
      <c r="B1796" t="s">
        <v>65</v>
      </c>
      <c r="C1796">
        <v>38870</v>
      </c>
      <c r="D1796" t="s">
        <v>10681</v>
      </c>
      <c r="E1796" t="s">
        <v>32</v>
      </c>
    </row>
    <row r="1797" spans="1:9">
      <c r="A1797" t="s">
        <v>17880</v>
      </c>
      <c r="B1797" t="s">
        <v>65</v>
      </c>
      <c r="C1797">
        <v>38869</v>
      </c>
      <c r="D1797" t="s">
        <v>10682</v>
      </c>
      <c r="E1797" t="s">
        <v>32</v>
      </c>
    </row>
    <row r="1798" spans="1:9">
      <c r="A1798" t="s">
        <v>17881</v>
      </c>
      <c r="B1798" t="s">
        <v>65</v>
      </c>
      <c r="C1798">
        <v>38872</v>
      </c>
      <c r="D1798" t="s">
        <v>10683</v>
      </c>
      <c r="E1798" t="s">
        <v>32</v>
      </c>
    </row>
    <row r="1799" spans="1:9">
      <c r="A1799" t="s">
        <v>17882</v>
      </c>
      <c r="B1799" t="s">
        <v>65</v>
      </c>
      <c r="C1799">
        <v>38871</v>
      </c>
      <c r="D1799" t="s">
        <v>10684</v>
      </c>
      <c r="E1799" t="s">
        <v>32</v>
      </c>
    </row>
    <row r="1800" spans="1:9">
      <c r="A1800" t="s">
        <v>17883</v>
      </c>
      <c r="B1800" t="s">
        <v>65</v>
      </c>
      <c r="C1800">
        <v>39283</v>
      </c>
      <c r="D1800" t="s">
        <v>10685</v>
      </c>
      <c r="E1800" t="s">
        <v>32</v>
      </c>
    </row>
    <row r="1801" spans="1:9">
      <c r="A1801" t="s">
        <v>17884</v>
      </c>
      <c r="B1801" t="s">
        <v>65</v>
      </c>
      <c r="C1801">
        <v>39285</v>
      </c>
      <c r="D1801" t="s">
        <v>10686</v>
      </c>
      <c r="E1801" t="s">
        <v>32</v>
      </c>
    </row>
    <row r="1802" spans="1:9">
      <c r="A1802" t="s">
        <v>17885</v>
      </c>
      <c r="B1802" t="s">
        <v>65</v>
      </c>
      <c r="C1802">
        <v>39286</v>
      </c>
      <c r="D1802" t="s">
        <v>10687</v>
      </c>
      <c r="E1802" t="s">
        <v>32</v>
      </c>
    </row>
    <row r="1803" spans="1:9">
      <c r="A1803" t="s">
        <v>17886</v>
      </c>
      <c r="B1803" t="s">
        <v>65</v>
      </c>
      <c r="C1803">
        <v>39288</v>
      </c>
      <c r="D1803" t="s">
        <v>10688</v>
      </c>
      <c r="E1803" t="s">
        <v>32</v>
      </c>
    </row>
    <row r="1804" spans="1:9">
      <c r="A1804" t="s">
        <v>17887</v>
      </c>
      <c r="B1804" t="s">
        <v>65</v>
      </c>
      <c r="C1804">
        <v>44476</v>
      </c>
      <c r="D1804" t="s">
        <v>10689</v>
      </c>
      <c r="E1804" t="s">
        <v>9</v>
      </c>
      <c r="F1804">
        <v>853.2</v>
      </c>
      <c r="G1804">
        <v>853.2</v>
      </c>
      <c r="I1804" t="s">
        <v>6935</v>
      </c>
    </row>
    <row r="1805" spans="1:9">
      <c r="A1805" t="s">
        <v>17888</v>
      </c>
      <c r="B1805" t="s">
        <v>65</v>
      </c>
      <c r="C1805">
        <v>10629</v>
      </c>
      <c r="D1805" t="s">
        <v>10690</v>
      </c>
      <c r="E1805" t="s">
        <v>9</v>
      </c>
      <c r="F1805">
        <v>762.15</v>
      </c>
      <c r="G1805">
        <v>762.15</v>
      </c>
      <c r="I1805" t="s">
        <v>6935</v>
      </c>
    </row>
    <row r="1806" spans="1:9">
      <c r="A1806" t="s">
        <v>17889</v>
      </c>
      <c r="B1806" t="s">
        <v>65</v>
      </c>
      <c r="C1806">
        <v>10698</v>
      </c>
      <c r="D1806" t="s">
        <v>10691</v>
      </c>
      <c r="E1806" t="s">
        <v>9</v>
      </c>
    </row>
    <row r="1807" spans="1:9">
      <c r="A1807" t="s">
        <v>17890</v>
      </c>
      <c r="B1807" t="s">
        <v>65</v>
      </c>
      <c r="C1807">
        <v>40521</v>
      </c>
      <c r="D1807" t="s">
        <v>10692</v>
      </c>
      <c r="E1807" t="s">
        <v>32</v>
      </c>
      <c r="F1807">
        <v>106769.18</v>
      </c>
      <c r="G1807">
        <v>106769.18</v>
      </c>
      <c r="I1807" t="s">
        <v>6935</v>
      </c>
    </row>
    <row r="1808" spans="1:9">
      <c r="A1808" t="s">
        <v>17891</v>
      </c>
      <c r="B1808" t="s">
        <v>65</v>
      </c>
      <c r="C1808">
        <v>2432</v>
      </c>
      <c r="D1808" t="s">
        <v>10693</v>
      </c>
      <c r="E1808" t="s">
        <v>32</v>
      </c>
      <c r="F1808">
        <v>29.08</v>
      </c>
      <c r="G1808">
        <v>29.08</v>
      </c>
      <c r="I1808" t="s">
        <v>6935</v>
      </c>
    </row>
    <row r="1809" spans="1:9">
      <c r="A1809" t="s">
        <v>17892</v>
      </c>
      <c r="B1809" t="s">
        <v>65</v>
      </c>
      <c r="C1809">
        <v>2418</v>
      </c>
      <c r="D1809" t="s">
        <v>10694</v>
      </c>
      <c r="E1809" t="s">
        <v>32</v>
      </c>
      <c r="F1809">
        <v>13.49</v>
      </c>
      <c r="G1809">
        <v>13.49</v>
      </c>
      <c r="I1809" t="s">
        <v>8951</v>
      </c>
    </row>
    <row r="1810" spans="1:9">
      <c r="A1810" t="s">
        <v>17893</v>
      </c>
      <c r="B1810" t="s">
        <v>65</v>
      </c>
      <c r="C1810">
        <v>2433</v>
      </c>
      <c r="D1810" t="s">
        <v>10695</v>
      </c>
      <c r="E1810" t="s">
        <v>32</v>
      </c>
      <c r="F1810">
        <v>9.85</v>
      </c>
      <c r="G1810">
        <v>9.85</v>
      </c>
      <c r="I1810" t="s">
        <v>6935</v>
      </c>
    </row>
    <row r="1811" spans="1:9">
      <c r="A1811" t="s">
        <v>17894</v>
      </c>
      <c r="B1811" t="s">
        <v>65</v>
      </c>
      <c r="C1811">
        <v>2420</v>
      </c>
      <c r="D1811" t="s">
        <v>10696</v>
      </c>
      <c r="E1811" t="s">
        <v>32</v>
      </c>
      <c r="F1811">
        <v>16.920000000000002</v>
      </c>
      <c r="G1811">
        <v>16.920000000000002</v>
      </c>
      <c r="I1811" t="s">
        <v>6935</v>
      </c>
    </row>
    <row r="1812" spans="1:9">
      <c r="A1812" t="s">
        <v>17895</v>
      </c>
      <c r="B1812" t="s">
        <v>65</v>
      </c>
      <c r="C1812">
        <v>11447</v>
      </c>
      <c r="D1812" t="s">
        <v>31857</v>
      </c>
      <c r="E1812" t="s">
        <v>32</v>
      </c>
      <c r="F1812">
        <v>33.44</v>
      </c>
      <c r="G1812">
        <v>33.44</v>
      </c>
      <c r="I1812" t="s">
        <v>6935</v>
      </c>
    </row>
    <row r="1813" spans="1:9">
      <c r="A1813" t="s">
        <v>17896</v>
      </c>
      <c r="B1813" t="s">
        <v>65</v>
      </c>
      <c r="C1813">
        <v>11451</v>
      </c>
      <c r="D1813" t="s">
        <v>10697</v>
      </c>
      <c r="E1813" t="s">
        <v>32</v>
      </c>
      <c r="F1813">
        <v>89.64</v>
      </c>
      <c r="G1813">
        <v>89.64</v>
      </c>
      <c r="I1813" t="s">
        <v>6935</v>
      </c>
    </row>
    <row r="1814" spans="1:9">
      <c r="A1814" t="s">
        <v>17897</v>
      </c>
      <c r="B1814" t="s">
        <v>65</v>
      </c>
      <c r="C1814">
        <v>11116</v>
      </c>
      <c r="D1814" t="s">
        <v>10698</v>
      </c>
      <c r="E1814" t="s">
        <v>32</v>
      </c>
    </row>
    <row r="1815" spans="1:9">
      <c r="A1815" t="s">
        <v>17898</v>
      </c>
      <c r="B1815" t="s">
        <v>65</v>
      </c>
      <c r="C1815">
        <v>38411</v>
      </c>
      <c r="D1815" t="s">
        <v>10699</v>
      </c>
      <c r="E1815" t="s">
        <v>32</v>
      </c>
      <c r="F1815">
        <v>1838.76</v>
      </c>
      <c r="G1815">
        <v>1838.76</v>
      </c>
      <c r="I1815" t="s">
        <v>6935</v>
      </c>
    </row>
    <row r="1816" spans="1:9">
      <c r="A1816" t="s">
        <v>17899</v>
      </c>
      <c r="B1816" t="s">
        <v>65</v>
      </c>
      <c r="C1816">
        <v>38189</v>
      </c>
      <c r="D1816" t="s">
        <v>10700</v>
      </c>
      <c r="E1816" t="s">
        <v>32</v>
      </c>
      <c r="F1816">
        <v>176.04</v>
      </c>
      <c r="G1816">
        <v>176.04</v>
      </c>
      <c r="I1816" t="s">
        <v>6935</v>
      </c>
    </row>
    <row r="1817" spans="1:9">
      <c r="A1817" t="s">
        <v>17900</v>
      </c>
      <c r="B1817" t="s">
        <v>65</v>
      </c>
      <c r="C1817">
        <v>38190</v>
      </c>
      <c r="D1817" t="s">
        <v>10701</v>
      </c>
      <c r="E1817" t="s">
        <v>32</v>
      </c>
      <c r="F1817">
        <v>370.87</v>
      </c>
      <c r="G1817">
        <v>370.87</v>
      </c>
      <c r="I1817" t="s">
        <v>6935</v>
      </c>
    </row>
    <row r="1818" spans="1:9">
      <c r="A1818" t="s">
        <v>17901</v>
      </c>
      <c r="B1818" t="s">
        <v>65</v>
      </c>
      <c r="C1818">
        <v>7608</v>
      </c>
      <c r="D1818" t="s">
        <v>10702</v>
      </c>
      <c r="E1818" t="s">
        <v>32</v>
      </c>
      <c r="F1818">
        <v>16.39</v>
      </c>
      <c r="G1818">
        <v>16.39</v>
      </c>
      <c r="I1818" t="s">
        <v>6935</v>
      </c>
    </row>
    <row r="1819" spans="1:9">
      <c r="A1819" t="s">
        <v>17902</v>
      </c>
      <c r="B1819" t="s">
        <v>65</v>
      </c>
      <c r="C1819">
        <v>1370</v>
      </c>
      <c r="D1819" t="s">
        <v>10703</v>
      </c>
      <c r="E1819" t="s">
        <v>32</v>
      </c>
      <c r="F1819">
        <v>122.77</v>
      </c>
      <c r="G1819">
        <v>122.77</v>
      </c>
      <c r="I1819" t="s">
        <v>6935</v>
      </c>
    </row>
    <row r="1820" spans="1:9">
      <c r="A1820" t="s">
        <v>17903</v>
      </c>
      <c r="B1820" t="s">
        <v>65</v>
      </c>
      <c r="C1820">
        <v>36516</v>
      </c>
      <c r="D1820" t="s">
        <v>10704</v>
      </c>
      <c r="E1820" t="s">
        <v>32</v>
      </c>
    </row>
    <row r="1821" spans="1:9">
      <c r="A1821" t="s">
        <v>17904</v>
      </c>
      <c r="B1821" t="s">
        <v>65</v>
      </c>
      <c r="C1821">
        <v>34777</v>
      </c>
      <c r="D1821" t="s">
        <v>10705</v>
      </c>
      <c r="E1821" t="s">
        <v>32</v>
      </c>
      <c r="F1821">
        <v>3.03</v>
      </c>
      <c r="G1821">
        <v>3.03</v>
      </c>
      <c r="I1821" t="s">
        <v>6935</v>
      </c>
    </row>
    <row r="1822" spans="1:9">
      <c r="A1822" t="s">
        <v>17905</v>
      </c>
      <c r="B1822" t="s">
        <v>65</v>
      </c>
      <c r="C1822">
        <v>7272</v>
      </c>
      <c r="D1822" t="s">
        <v>10706</v>
      </c>
      <c r="E1822" t="s">
        <v>32</v>
      </c>
      <c r="F1822">
        <v>2.2799999999999998</v>
      </c>
      <c r="G1822">
        <v>2.2799999999999998</v>
      </c>
      <c r="I1822" t="s">
        <v>6935</v>
      </c>
    </row>
    <row r="1823" spans="1:9">
      <c r="A1823" t="s">
        <v>17906</v>
      </c>
      <c r="B1823" t="s">
        <v>65</v>
      </c>
      <c r="C1823">
        <v>10605</v>
      </c>
      <c r="D1823" t="s">
        <v>10707</v>
      </c>
      <c r="E1823" t="s">
        <v>32</v>
      </c>
      <c r="F1823">
        <v>4.55</v>
      </c>
      <c r="G1823">
        <v>4.55</v>
      </c>
      <c r="I1823" t="s">
        <v>6935</v>
      </c>
    </row>
    <row r="1824" spans="1:9">
      <c r="A1824" t="s">
        <v>17907</v>
      </c>
      <c r="B1824" t="s">
        <v>65</v>
      </c>
      <c r="C1824">
        <v>10604</v>
      </c>
      <c r="D1824" t="s">
        <v>10708</v>
      </c>
      <c r="E1824" t="s">
        <v>32</v>
      </c>
      <c r="F1824">
        <v>10.61</v>
      </c>
      <c r="G1824">
        <v>10.61</v>
      </c>
      <c r="I1824" t="s">
        <v>6935</v>
      </c>
    </row>
    <row r="1825" spans="1:9">
      <c r="A1825" t="s">
        <v>17908</v>
      </c>
      <c r="B1825" t="s">
        <v>65</v>
      </c>
      <c r="C1825">
        <v>672</v>
      </c>
      <c r="D1825" t="s">
        <v>10709</v>
      </c>
      <c r="E1825" t="s">
        <v>32</v>
      </c>
      <c r="F1825">
        <v>14.59</v>
      </c>
      <c r="G1825">
        <v>14.59</v>
      </c>
      <c r="I1825" t="s">
        <v>6935</v>
      </c>
    </row>
    <row r="1826" spans="1:9">
      <c r="A1826" t="s">
        <v>17909</v>
      </c>
      <c r="B1826" t="s">
        <v>65</v>
      </c>
      <c r="C1826">
        <v>668</v>
      </c>
      <c r="D1826" t="s">
        <v>10710</v>
      </c>
      <c r="E1826" t="s">
        <v>32</v>
      </c>
      <c r="F1826">
        <v>17.61</v>
      </c>
      <c r="G1826">
        <v>17.61</v>
      </c>
      <c r="I1826" t="s">
        <v>6935</v>
      </c>
    </row>
    <row r="1827" spans="1:9">
      <c r="A1827" t="s">
        <v>17910</v>
      </c>
      <c r="B1827" t="s">
        <v>65</v>
      </c>
      <c r="C1827">
        <v>10578</v>
      </c>
      <c r="D1827" t="s">
        <v>10711</v>
      </c>
      <c r="E1827" t="s">
        <v>32</v>
      </c>
      <c r="F1827">
        <v>20.51</v>
      </c>
      <c r="G1827">
        <v>20.51</v>
      </c>
      <c r="I1827" t="s">
        <v>6935</v>
      </c>
    </row>
    <row r="1828" spans="1:9">
      <c r="A1828" t="s">
        <v>17911</v>
      </c>
      <c r="B1828" t="s">
        <v>65</v>
      </c>
      <c r="C1828">
        <v>666</v>
      </c>
      <c r="D1828" t="s">
        <v>10712</v>
      </c>
      <c r="E1828" t="s">
        <v>32</v>
      </c>
      <c r="F1828">
        <v>22.81</v>
      </c>
      <c r="G1828">
        <v>22.81</v>
      </c>
      <c r="I1828" t="s">
        <v>6935</v>
      </c>
    </row>
    <row r="1829" spans="1:9">
      <c r="A1829" t="s">
        <v>17912</v>
      </c>
      <c r="B1829" t="s">
        <v>65</v>
      </c>
      <c r="C1829">
        <v>665</v>
      </c>
      <c r="D1829" t="s">
        <v>10713</v>
      </c>
      <c r="E1829" t="s">
        <v>32</v>
      </c>
      <c r="F1829">
        <v>30.51</v>
      </c>
      <c r="G1829">
        <v>30.51</v>
      </c>
      <c r="I1829" t="s">
        <v>6935</v>
      </c>
    </row>
    <row r="1830" spans="1:9">
      <c r="A1830" t="s">
        <v>17913</v>
      </c>
      <c r="B1830" t="s">
        <v>65</v>
      </c>
      <c r="C1830">
        <v>10577</v>
      </c>
      <c r="D1830" t="s">
        <v>10714</v>
      </c>
      <c r="E1830" t="s">
        <v>32</v>
      </c>
      <c r="F1830">
        <v>27.06</v>
      </c>
      <c r="G1830">
        <v>27.06</v>
      </c>
      <c r="I1830" t="s">
        <v>6935</v>
      </c>
    </row>
    <row r="1831" spans="1:9">
      <c r="A1831" t="s">
        <v>17914</v>
      </c>
      <c r="B1831" t="s">
        <v>65</v>
      </c>
      <c r="C1831">
        <v>10583</v>
      </c>
      <c r="D1831" t="s">
        <v>10715</v>
      </c>
      <c r="E1831" t="s">
        <v>32</v>
      </c>
      <c r="F1831">
        <v>14.06</v>
      </c>
      <c r="G1831">
        <v>14.06</v>
      </c>
      <c r="I1831" t="s">
        <v>6935</v>
      </c>
    </row>
    <row r="1832" spans="1:9">
      <c r="A1832" t="s">
        <v>17915</v>
      </c>
      <c r="B1832" t="s">
        <v>65</v>
      </c>
      <c r="C1832">
        <v>10579</v>
      </c>
      <c r="D1832" t="s">
        <v>10716</v>
      </c>
      <c r="E1832" t="s">
        <v>32</v>
      </c>
      <c r="F1832">
        <v>24.5</v>
      </c>
      <c r="G1832">
        <v>24.5</v>
      </c>
      <c r="I1832" t="s">
        <v>6935</v>
      </c>
    </row>
    <row r="1833" spans="1:9">
      <c r="A1833" t="s">
        <v>17916</v>
      </c>
      <c r="B1833" t="s">
        <v>65</v>
      </c>
      <c r="C1833">
        <v>10582</v>
      </c>
      <c r="D1833" t="s">
        <v>10717</v>
      </c>
      <c r="E1833" t="s">
        <v>32</v>
      </c>
      <c r="F1833">
        <v>12.38</v>
      </c>
      <c r="G1833">
        <v>12.38</v>
      </c>
      <c r="I1833" t="s">
        <v>6935</v>
      </c>
    </row>
    <row r="1834" spans="1:9">
      <c r="A1834" t="s">
        <v>17917</v>
      </c>
      <c r="B1834" t="s">
        <v>65</v>
      </c>
      <c r="C1834">
        <v>2436</v>
      </c>
      <c r="D1834" t="s">
        <v>10718</v>
      </c>
      <c r="E1834" t="s">
        <v>62</v>
      </c>
      <c r="F1834">
        <v>25.81</v>
      </c>
      <c r="G1834">
        <v>28.82</v>
      </c>
      <c r="I1834" t="s">
        <v>8951</v>
      </c>
    </row>
    <row r="1835" spans="1:9">
      <c r="A1835" t="s">
        <v>17918</v>
      </c>
      <c r="B1835" t="s">
        <v>65</v>
      </c>
      <c r="C1835">
        <v>40918</v>
      </c>
      <c r="D1835" t="s">
        <v>10719</v>
      </c>
      <c r="E1835" t="s">
        <v>6706</v>
      </c>
      <c r="F1835">
        <v>4537.2299999999996</v>
      </c>
      <c r="G1835">
        <v>5066.47</v>
      </c>
      <c r="I1835" t="s">
        <v>6935</v>
      </c>
    </row>
    <row r="1836" spans="1:9">
      <c r="A1836" t="s">
        <v>17919</v>
      </c>
      <c r="B1836" t="s">
        <v>65</v>
      </c>
      <c r="C1836">
        <v>10998</v>
      </c>
      <c r="D1836" t="s">
        <v>10720</v>
      </c>
      <c r="E1836" t="s">
        <v>11</v>
      </c>
      <c r="F1836">
        <v>53.93</v>
      </c>
      <c r="G1836">
        <v>53.93</v>
      </c>
      <c r="I1836" t="s">
        <v>6935</v>
      </c>
    </row>
    <row r="1837" spans="1:9">
      <c r="A1837" t="s">
        <v>17920</v>
      </c>
      <c r="B1837" t="s">
        <v>65</v>
      </c>
      <c r="C1837">
        <v>11002</v>
      </c>
      <c r="D1837" t="s">
        <v>10721</v>
      </c>
      <c r="E1837" t="s">
        <v>11</v>
      </c>
      <c r="F1837">
        <v>49.41</v>
      </c>
      <c r="G1837">
        <v>49.41</v>
      </c>
      <c r="I1837" t="s">
        <v>6935</v>
      </c>
    </row>
    <row r="1838" spans="1:9">
      <c r="A1838" t="s">
        <v>17921</v>
      </c>
      <c r="B1838" t="s">
        <v>65</v>
      </c>
      <c r="C1838">
        <v>10999</v>
      </c>
      <c r="D1838" t="s">
        <v>10722</v>
      </c>
      <c r="E1838" t="s">
        <v>11</v>
      </c>
      <c r="F1838">
        <v>47.47</v>
      </c>
      <c r="G1838">
        <v>47.47</v>
      </c>
      <c r="I1838" t="s">
        <v>6935</v>
      </c>
    </row>
    <row r="1839" spans="1:9">
      <c r="A1839" t="s">
        <v>17922</v>
      </c>
      <c r="B1839" t="s">
        <v>65</v>
      </c>
      <c r="C1839">
        <v>10997</v>
      </c>
      <c r="D1839" t="s">
        <v>10723</v>
      </c>
      <c r="E1839" t="s">
        <v>11</v>
      </c>
      <c r="F1839">
        <v>51.45</v>
      </c>
      <c r="G1839">
        <v>51.45</v>
      </c>
      <c r="I1839" t="s">
        <v>8951</v>
      </c>
    </row>
    <row r="1840" spans="1:9">
      <c r="A1840" t="s">
        <v>17924</v>
      </c>
      <c r="B1840" t="s">
        <v>65</v>
      </c>
      <c r="C1840">
        <v>2680</v>
      </c>
      <c r="D1840" t="s">
        <v>31858</v>
      </c>
      <c r="E1840" t="s">
        <v>12</v>
      </c>
      <c r="F1840">
        <v>11.25</v>
      </c>
      <c r="G1840">
        <v>11.25</v>
      </c>
      <c r="I1840" t="s">
        <v>6935</v>
      </c>
    </row>
    <row r="1841" spans="1:9">
      <c r="A1841" t="s">
        <v>17925</v>
      </c>
      <c r="B1841" t="s">
        <v>65</v>
      </c>
      <c r="C1841">
        <v>2684</v>
      </c>
      <c r="D1841" t="s">
        <v>31859</v>
      </c>
      <c r="E1841" t="s">
        <v>12</v>
      </c>
      <c r="F1841">
        <v>10.23</v>
      </c>
      <c r="G1841">
        <v>10.23</v>
      </c>
      <c r="I1841" t="s">
        <v>6935</v>
      </c>
    </row>
    <row r="1842" spans="1:9">
      <c r="A1842" t="s">
        <v>17923</v>
      </c>
      <c r="B1842" t="s">
        <v>65</v>
      </c>
      <c r="C1842">
        <v>2685</v>
      </c>
      <c r="D1842" t="s">
        <v>31860</v>
      </c>
      <c r="E1842" t="s">
        <v>12</v>
      </c>
      <c r="F1842">
        <v>7.68</v>
      </c>
      <c r="G1842">
        <v>7.68</v>
      </c>
      <c r="I1842" t="s">
        <v>6935</v>
      </c>
    </row>
    <row r="1843" spans="1:9">
      <c r="A1843" t="s">
        <v>17926</v>
      </c>
      <c r="B1843" t="s">
        <v>65</v>
      </c>
      <c r="C1843">
        <v>2673</v>
      </c>
      <c r="D1843" t="s">
        <v>31861</v>
      </c>
      <c r="E1843" t="s">
        <v>12</v>
      </c>
      <c r="F1843">
        <v>3.95</v>
      </c>
      <c r="G1843">
        <v>3.95</v>
      </c>
      <c r="I1843" t="s">
        <v>8951</v>
      </c>
    </row>
    <row r="1844" spans="1:9">
      <c r="A1844" t="s">
        <v>17928</v>
      </c>
      <c r="B1844" t="s">
        <v>65</v>
      </c>
      <c r="C1844">
        <v>2682</v>
      </c>
      <c r="D1844" t="s">
        <v>31862</v>
      </c>
      <c r="E1844" t="s">
        <v>12</v>
      </c>
      <c r="F1844">
        <v>26.81</v>
      </c>
      <c r="G1844">
        <v>26.81</v>
      </c>
      <c r="I1844" t="s">
        <v>6935</v>
      </c>
    </row>
    <row r="1845" spans="1:9">
      <c r="A1845" t="s">
        <v>17927</v>
      </c>
      <c r="B1845" t="s">
        <v>65</v>
      </c>
      <c r="C1845">
        <v>2681</v>
      </c>
      <c r="D1845" t="s">
        <v>31863</v>
      </c>
      <c r="E1845" t="s">
        <v>12</v>
      </c>
      <c r="F1845">
        <v>18.38</v>
      </c>
      <c r="G1845">
        <v>18.38</v>
      </c>
      <c r="I1845" t="s">
        <v>6935</v>
      </c>
    </row>
    <row r="1846" spans="1:9">
      <c r="A1846" t="s">
        <v>17929</v>
      </c>
      <c r="B1846" t="s">
        <v>65</v>
      </c>
      <c r="C1846">
        <v>2686</v>
      </c>
      <c r="D1846" t="s">
        <v>31864</v>
      </c>
      <c r="E1846" t="s">
        <v>12</v>
      </c>
      <c r="F1846">
        <v>33.630000000000003</v>
      </c>
      <c r="G1846">
        <v>33.630000000000003</v>
      </c>
      <c r="I1846" t="s">
        <v>6935</v>
      </c>
    </row>
    <row r="1847" spans="1:9">
      <c r="A1847" t="s">
        <v>17930</v>
      </c>
      <c r="B1847" t="s">
        <v>65</v>
      </c>
      <c r="C1847">
        <v>2674</v>
      </c>
      <c r="D1847" t="s">
        <v>31865</v>
      </c>
      <c r="E1847" t="s">
        <v>12</v>
      </c>
      <c r="F1847">
        <v>4.92</v>
      </c>
      <c r="G1847">
        <v>4.92</v>
      </c>
      <c r="I1847" t="s">
        <v>6935</v>
      </c>
    </row>
    <row r="1848" spans="1:9">
      <c r="A1848" t="s">
        <v>17931</v>
      </c>
      <c r="B1848" t="s">
        <v>65</v>
      </c>
      <c r="C1848">
        <v>2683</v>
      </c>
      <c r="D1848" t="s">
        <v>31866</v>
      </c>
      <c r="E1848" t="s">
        <v>12</v>
      </c>
      <c r="F1848">
        <v>52.99</v>
      </c>
      <c r="G1848">
        <v>52.99</v>
      </c>
      <c r="I1848" t="s">
        <v>6935</v>
      </c>
    </row>
    <row r="1849" spans="1:9">
      <c r="A1849" t="s">
        <v>17932</v>
      </c>
      <c r="B1849" t="s">
        <v>65</v>
      </c>
      <c r="C1849">
        <v>2676</v>
      </c>
      <c r="D1849" t="s">
        <v>10724</v>
      </c>
      <c r="E1849" t="s">
        <v>12</v>
      </c>
      <c r="F1849">
        <v>2.29</v>
      </c>
      <c r="G1849">
        <v>2.29</v>
      </c>
      <c r="I1849" t="s">
        <v>6935</v>
      </c>
    </row>
    <row r="1850" spans="1:9">
      <c r="A1850" t="s">
        <v>17933</v>
      </c>
      <c r="B1850" t="s">
        <v>65</v>
      </c>
      <c r="C1850">
        <v>2678</v>
      </c>
      <c r="D1850" t="s">
        <v>10725</v>
      </c>
      <c r="E1850" t="s">
        <v>12</v>
      </c>
      <c r="F1850">
        <v>2.87</v>
      </c>
      <c r="G1850">
        <v>2.87</v>
      </c>
      <c r="I1850" t="s">
        <v>6935</v>
      </c>
    </row>
    <row r="1851" spans="1:9">
      <c r="A1851" t="s">
        <v>17934</v>
      </c>
      <c r="B1851" t="s">
        <v>65</v>
      </c>
      <c r="C1851">
        <v>2679</v>
      </c>
      <c r="D1851" t="s">
        <v>10726</v>
      </c>
      <c r="E1851" t="s">
        <v>12</v>
      </c>
      <c r="F1851">
        <v>4.43</v>
      </c>
      <c r="G1851">
        <v>4.43</v>
      </c>
      <c r="I1851" t="s">
        <v>6935</v>
      </c>
    </row>
    <row r="1852" spans="1:9">
      <c r="A1852" t="s">
        <v>17935</v>
      </c>
      <c r="B1852" t="s">
        <v>65</v>
      </c>
      <c r="C1852">
        <v>12070</v>
      </c>
      <c r="D1852" t="s">
        <v>10727</v>
      </c>
      <c r="E1852" t="s">
        <v>12</v>
      </c>
      <c r="F1852">
        <v>6.17</v>
      </c>
      <c r="G1852">
        <v>6.17</v>
      </c>
      <c r="I1852" t="s">
        <v>6935</v>
      </c>
    </row>
    <row r="1853" spans="1:9">
      <c r="A1853" t="s">
        <v>17936</v>
      </c>
      <c r="B1853" t="s">
        <v>65</v>
      </c>
      <c r="C1853">
        <v>2675</v>
      </c>
      <c r="D1853" t="s">
        <v>10728</v>
      </c>
      <c r="E1853" t="s">
        <v>12</v>
      </c>
      <c r="F1853">
        <v>8.02</v>
      </c>
      <c r="G1853">
        <v>8.02</v>
      </c>
      <c r="I1853" t="s">
        <v>6935</v>
      </c>
    </row>
    <row r="1854" spans="1:9">
      <c r="A1854" t="s">
        <v>17937</v>
      </c>
      <c r="B1854" t="s">
        <v>65</v>
      </c>
      <c r="C1854">
        <v>12067</v>
      </c>
      <c r="D1854" t="s">
        <v>10729</v>
      </c>
      <c r="E1854" t="s">
        <v>12</v>
      </c>
      <c r="F1854">
        <v>10.88</v>
      </c>
      <c r="G1854">
        <v>10.88</v>
      </c>
      <c r="I1854" t="s">
        <v>6935</v>
      </c>
    </row>
    <row r="1855" spans="1:9">
      <c r="A1855" t="s">
        <v>17938</v>
      </c>
      <c r="B1855" t="s">
        <v>65</v>
      </c>
      <c r="C1855">
        <v>21128</v>
      </c>
      <c r="D1855" t="s">
        <v>10730</v>
      </c>
      <c r="E1855" t="s">
        <v>12</v>
      </c>
      <c r="F1855">
        <v>9.5500000000000007</v>
      </c>
      <c r="G1855">
        <v>9.5500000000000007</v>
      </c>
      <c r="I1855" t="s">
        <v>8951</v>
      </c>
    </row>
    <row r="1856" spans="1:9">
      <c r="A1856" t="s">
        <v>17939</v>
      </c>
      <c r="B1856" t="s">
        <v>65</v>
      </c>
      <c r="C1856">
        <v>40400</v>
      </c>
      <c r="D1856" t="s">
        <v>10731</v>
      </c>
      <c r="E1856" t="s">
        <v>12</v>
      </c>
      <c r="F1856">
        <v>2.09</v>
      </c>
      <c r="G1856">
        <v>2.09</v>
      </c>
      <c r="I1856" t="s">
        <v>6935</v>
      </c>
    </row>
    <row r="1857" spans="1:9">
      <c r="A1857" t="s">
        <v>17940</v>
      </c>
      <c r="B1857" t="s">
        <v>65</v>
      </c>
      <c r="C1857">
        <v>40401</v>
      </c>
      <c r="D1857" t="s">
        <v>10732</v>
      </c>
      <c r="E1857" t="s">
        <v>12</v>
      </c>
      <c r="F1857">
        <v>3.08</v>
      </c>
      <c r="G1857">
        <v>3.08</v>
      </c>
      <c r="I1857" t="s">
        <v>6935</v>
      </c>
    </row>
    <row r="1858" spans="1:9">
      <c r="A1858" t="s">
        <v>17941</v>
      </c>
      <c r="B1858" t="s">
        <v>65</v>
      </c>
      <c r="C1858">
        <v>40402</v>
      </c>
      <c r="D1858" t="s">
        <v>10733</v>
      </c>
      <c r="E1858" t="s">
        <v>12</v>
      </c>
      <c r="F1858">
        <v>3.95</v>
      </c>
      <c r="G1858">
        <v>3.95</v>
      </c>
      <c r="I1858" t="s">
        <v>6935</v>
      </c>
    </row>
    <row r="1859" spans="1:9">
      <c r="A1859" t="s">
        <v>17942</v>
      </c>
      <c r="B1859" t="s">
        <v>65</v>
      </c>
      <c r="C1859">
        <v>21137</v>
      </c>
      <c r="D1859" t="s">
        <v>10734</v>
      </c>
      <c r="E1859" t="s">
        <v>12</v>
      </c>
      <c r="F1859">
        <v>9.77</v>
      </c>
      <c r="G1859">
        <v>9.77</v>
      </c>
      <c r="I1859" t="s">
        <v>6935</v>
      </c>
    </row>
    <row r="1860" spans="1:9">
      <c r="A1860" t="s">
        <v>17943</v>
      </c>
      <c r="B1860" t="s">
        <v>65</v>
      </c>
      <c r="C1860">
        <v>2504</v>
      </c>
      <c r="D1860" t="s">
        <v>10735</v>
      </c>
      <c r="E1860" t="s">
        <v>12</v>
      </c>
      <c r="F1860">
        <v>10.59</v>
      </c>
      <c r="G1860">
        <v>10.59</v>
      </c>
      <c r="I1860" t="s">
        <v>6935</v>
      </c>
    </row>
    <row r="1861" spans="1:9">
      <c r="A1861" t="s">
        <v>17944</v>
      </c>
      <c r="B1861" t="s">
        <v>65</v>
      </c>
      <c r="C1861">
        <v>2501</v>
      </c>
      <c r="D1861" t="s">
        <v>10736</v>
      </c>
      <c r="E1861" t="s">
        <v>12</v>
      </c>
      <c r="F1861">
        <v>13.89</v>
      </c>
      <c r="G1861">
        <v>13.89</v>
      </c>
      <c r="I1861" t="s">
        <v>6935</v>
      </c>
    </row>
    <row r="1862" spans="1:9">
      <c r="A1862" t="s">
        <v>17945</v>
      </c>
      <c r="B1862" t="s">
        <v>65</v>
      </c>
      <c r="C1862">
        <v>2502</v>
      </c>
      <c r="D1862" t="s">
        <v>10737</v>
      </c>
      <c r="E1862" t="s">
        <v>12</v>
      </c>
      <c r="F1862">
        <v>20.97</v>
      </c>
      <c r="G1862">
        <v>20.97</v>
      </c>
      <c r="I1862" t="s">
        <v>6935</v>
      </c>
    </row>
    <row r="1863" spans="1:9">
      <c r="A1863" t="s">
        <v>17946</v>
      </c>
      <c r="B1863" t="s">
        <v>65</v>
      </c>
      <c r="C1863">
        <v>2503</v>
      </c>
      <c r="D1863" t="s">
        <v>10738</v>
      </c>
      <c r="E1863" t="s">
        <v>12</v>
      </c>
      <c r="F1863">
        <v>26.98</v>
      </c>
      <c r="G1863">
        <v>26.98</v>
      </c>
      <c r="I1863" t="s">
        <v>6935</v>
      </c>
    </row>
    <row r="1864" spans="1:9">
      <c r="A1864" t="s">
        <v>17947</v>
      </c>
      <c r="B1864" t="s">
        <v>65</v>
      </c>
      <c r="C1864">
        <v>2500</v>
      </c>
      <c r="D1864" t="s">
        <v>10739</v>
      </c>
      <c r="E1864" t="s">
        <v>12</v>
      </c>
      <c r="F1864">
        <v>35.94</v>
      </c>
      <c r="G1864">
        <v>35.94</v>
      </c>
      <c r="I1864" t="s">
        <v>6935</v>
      </c>
    </row>
    <row r="1865" spans="1:9">
      <c r="A1865" t="s">
        <v>17948</v>
      </c>
      <c r="B1865" t="s">
        <v>65</v>
      </c>
      <c r="C1865">
        <v>2505</v>
      </c>
      <c r="D1865" t="s">
        <v>10740</v>
      </c>
      <c r="E1865" t="s">
        <v>12</v>
      </c>
      <c r="F1865">
        <v>56.02</v>
      </c>
      <c r="G1865">
        <v>56.02</v>
      </c>
      <c r="I1865" t="s">
        <v>6935</v>
      </c>
    </row>
    <row r="1866" spans="1:9">
      <c r="A1866" t="s">
        <v>17949</v>
      </c>
      <c r="B1866" t="s">
        <v>65</v>
      </c>
      <c r="C1866">
        <v>12056</v>
      </c>
      <c r="D1866" t="s">
        <v>10741</v>
      </c>
      <c r="E1866" t="s">
        <v>12</v>
      </c>
      <c r="F1866">
        <v>22.63</v>
      </c>
      <c r="G1866">
        <v>22.63</v>
      </c>
      <c r="I1866" t="s">
        <v>6935</v>
      </c>
    </row>
    <row r="1867" spans="1:9">
      <c r="A1867" t="s">
        <v>17950</v>
      </c>
      <c r="B1867" t="s">
        <v>65</v>
      </c>
      <c r="C1867">
        <v>12057</v>
      </c>
      <c r="D1867" t="s">
        <v>10742</v>
      </c>
      <c r="E1867" t="s">
        <v>12</v>
      </c>
      <c r="F1867">
        <v>19.22</v>
      </c>
      <c r="G1867">
        <v>19.22</v>
      </c>
      <c r="I1867" t="s">
        <v>6935</v>
      </c>
    </row>
    <row r="1868" spans="1:9">
      <c r="A1868" t="s">
        <v>17951</v>
      </c>
      <c r="B1868" t="s">
        <v>65</v>
      </c>
      <c r="C1868">
        <v>12058</v>
      </c>
      <c r="D1868" t="s">
        <v>10743</v>
      </c>
      <c r="E1868" t="s">
        <v>12</v>
      </c>
      <c r="F1868">
        <v>11.98</v>
      </c>
      <c r="G1868">
        <v>11.98</v>
      </c>
      <c r="I1868" t="s">
        <v>6935</v>
      </c>
    </row>
    <row r="1869" spans="1:9">
      <c r="A1869" t="s">
        <v>17952</v>
      </c>
      <c r="B1869" t="s">
        <v>65</v>
      </c>
      <c r="C1869">
        <v>12059</v>
      </c>
      <c r="D1869" t="s">
        <v>10744</v>
      </c>
      <c r="E1869" t="s">
        <v>12</v>
      </c>
      <c r="F1869">
        <v>6.74</v>
      </c>
      <c r="G1869">
        <v>6.74</v>
      </c>
      <c r="I1869" t="s">
        <v>6935</v>
      </c>
    </row>
    <row r="1870" spans="1:9">
      <c r="A1870" t="s">
        <v>17953</v>
      </c>
      <c r="B1870" t="s">
        <v>65</v>
      </c>
      <c r="C1870">
        <v>12060</v>
      </c>
      <c r="D1870" t="s">
        <v>10745</v>
      </c>
      <c r="E1870" t="s">
        <v>12</v>
      </c>
      <c r="F1870">
        <v>49.95</v>
      </c>
      <c r="G1870">
        <v>49.95</v>
      </c>
      <c r="I1870" t="s">
        <v>6935</v>
      </c>
    </row>
    <row r="1871" spans="1:9">
      <c r="A1871" t="s">
        <v>17954</v>
      </c>
      <c r="B1871" t="s">
        <v>65</v>
      </c>
      <c r="C1871">
        <v>12061</v>
      </c>
      <c r="D1871" t="s">
        <v>10746</v>
      </c>
      <c r="E1871" t="s">
        <v>12</v>
      </c>
      <c r="F1871">
        <v>30.5</v>
      </c>
      <c r="G1871">
        <v>30.5</v>
      </c>
      <c r="I1871" t="s">
        <v>6935</v>
      </c>
    </row>
    <row r="1872" spans="1:9">
      <c r="A1872" t="s">
        <v>17955</v>
      </c>
      <c r="B1872" t="s">
        <v>65</v>
      </c>
      <c r="C1872">
        <v>12062</v>
      </c>
      <c r="D1872" t="s">
        <v>10747</v>
      </c>
      <c r="E1872" t="s">
        <v>12</v>
      </c>
      <c r="F1872">
        <v>56.25</v>
      </c>
      <c r="G1872">
        <v>56.25</v>
      </c>
      <c r="I1872" t="s">
        <v>6935</v>
      </c>
    </row>
    <row r="1873" spans="1:9">
      <c r="A1873" t="s">
        <v>17956</v>
      </c>
      <c r="B1873" t="s">
        <v>65</v>
      </c>
      <c r="C1873">
        <v>2687</v>
      </c>
      <c r="D1873" t="s">
        <v>10748</v>
      </c>
      <c r="E1873" t="s">
        <v>12</v>
      </c>
      <c r="F1873">
        <v>2</v>
      </c>
      <c r="G1873">
        <v>2</v>
      </c>
      <c r="I1873" t="s">
        <v>6935</v>
      </c>
    </row>
    <row r="1874" spans="1:9">
      <c r="A1874" t="s">
        <v>17957</v>
      </c>
      <c r="B1874" t="s">
        <v>65</v>
      </c>
      <c r="C1874">
        <v>2689</v>
      </c>
      <c r="D1874" t="s">
        <v>10749</v>
      </c>
      <c r="E1874" t="s">
        <v>12</v>
      </c>
      <c r="F1874">
        <v>2.39</v>
      </c>
      <c r="G1874">
        <v>2.39</v>
      </c>
      <c r="I1874" t="s">
        <v>6935</v>
      </c>
    </row>
    <row r="1875" spans="1:9">
      <c r="A1875" t="s">
        <v>17958</v>
      </c>
      <c r="B1875" t="s">
        <v>65</v>
      </c>
      <c r="C1875">
        <v>2688</v>
      </c>
      <c r="D1875" t="s">
        <v>10750</v>
      </c>
      <c r="E1875" t="s">
        <v>12</v>
      </c>
      <c r="F1875">
        <v>2.58</v>
      </c>
      <c r="G1875">
        <v>2.58</v>
      </c>
      <c r="I1875" t="s">
        <v>6935</v>
      </c>
    </row>
    <row r="1876" spans="1:9">
      <c r="A1876" t="s">
        <v>17959</v>
      </c>
      <c r="B1876" t="s">
        <v>65</v>
      </c>
      <c r="C1876">
        <v>2690</v>
      </c>
      <c r="D1876" t="s">
        <v>10751</v>
      </c>
      <c r="E1876" t="s">
        <v>12</v>
      </c>
      <c r="F1876">
        <v>4.42</v>
      </c>
      <c r="G1876">
        <v>4.42</v>
      </c>
      <c r="I1876" t="s">
        <v>6935</v>
      </c>
    </row>
    <row r="1877" spans="1:9">
      <c r="A1877" t="s">
        <v>17960</v>
      </c>
      <c r="B1877" t="s">
        <v>65</v>
      </c>
      <c r="C1877">
        <v>39243</v>
      </c>
      <c r="D1877" t="s">
        <v>10752</v>
      </c>
      <c r="E1877" t="s">
        <v>12</v>
      </c>
      <c r="F1877">
        <v>2.91</v>
      </c>
      <c r="G1877">
        <v>2.91</v>
      </c>
      <c r="I1877" t="s">
        <v>6935</v>
      </c>
    </row>
    <row r="1878" spans="1:9">
      <c r="A1878" t="s">
        <v>17961</v>
      </c>
      <c r="B1878" t="s">
        <v>65</v>
      </c>
      <c r="C1878">
        <v>39244</v>
      </c>
      <c r="D1878" t="s">
        <v>10753</v>
      </c>
      <c r="E1878" t="s">
        <v>12</v>
      </c>
      <c r="F1878">
        <v>3.94</v>
      </c>
      <c r="G1878">
        <v>3.94</v>
      </c>
      <c r="I1878" t="s">
        <v>6935</v>
      </c>
    </row>
    <row r="1879" spans="1:9">
      <c r="A1879" t="s">
        <v>17962</v>
      </c>
      <c r="B1879" t="s">
        <v>65</v>
      </c>
      <c r="C1879">
        <v>39245</v>
      </c>
      <c r="D1879" t="s">
        <v>10754</v>
      </c>
      <c r="E1879" t="s">
        <v>12</v>
      </c>
      <c r="F1879">
        <v>7.58</v>
      </c>
      <c r="G1879">
        <v>7.58</v>
      </c>
      <c r="I1879" t="s">
        <v>6935</v>
      </c>
    </row>
    <row r="1880" spans="1:9">
      <c r="A1880" t="s">
        <v>17963</v>
      </c>
      <c r="B1880" t="s">
        <v>65</v>
      </c>
      <c r="C1880">
        <v>39255</v>
      </c>
      <c r="D1880" t="s">
        <v>10755</v>
      </c>
      <c r="E1880" t="s">
        <v>12</v>
      </c>
      <c r="F1880">
        <v>20.99</v>
      </c>
      <c r="G1880">
        <v>20.99</v>
      </c>
      <c r="I1880" t="s">
        <v>6935</v>
      </c>
    </row>
    <row r="1881" spans="1:9">
      <c r="A1881" t="s">
        <v>17964</v>
      </c>
      <c r="B1881" t="s">
        <v>65</v>
      </c>
      <c r="C1881">
        <v>39254</v>
      </c>
      <c r="D1881" t="s">
        <v>10756</v>
      </c>
      <c r="E1881" t="s">
        <v>12</v>
      </c>
      <c r="F1881">
        <v>11.34</v>
      </c>
      <c r="G1881">
        <v>11.34</v>
      </c>
      <c r="I1881" t="s">
        <v>6935</v>
      </c>
    </row>
    <row r="1882" spans="1:9">
      <c r="A1882" t="s">
        <v>17965</v>
      </c>
      <c r="B1882" t="s">
        <v>65</v>
      </c>
      <c r="C1882">
        <v>39253</v>
      </c>
      <c r="D1882" t="s">
        <v>10757</v>
      </c>
      <c r="E1882" t="s">
        <v>12</v>
      </c>
      <c r="F1882">
        <v>14.46</v>
      </c>
      <c r="G1882">
        <v>14.46</v>
      </c>
      <c r="I1882" t="s">
        <v>6935</v>
      </c>
    </row>
    <row r="1883" spans="1:9">
      <c r="A1883" t="s">
        <v>17966</v>
      </c>
      <c r="B1883" t="s">
        <v>65</v>
      </c>
      <c r="C1883">
        <v>39246</v>
      </c>
      <c r="D1883" t="s">
        <v>10758</v>
      </c>
      <c r="E1883" t="s">
        <v>12</v>
      </c>
      <c r="F1883">
        <v>5.35</v>
      </c>
      <c r="G1883">
        <v>5.35</v>
      </c>
      <c r="I1883" t="s">
        <v>6935</v>
      </c>
    </row>
    <row r="1884" spans="1:9">
      <c r="A1884" t="s">
        <v>17967</v>
      </c>
      <c r="B1884" t="s">
        <v>65</v>
      </c>
      <c r="C1884">
        <v>39247</v>
      </c>
      <c r="D1884" t="s">
        <v>10759</v>
      </c>
      <c r="E1884" t="s">
        <v>12</v>
      </c>
      <c r="F1884">
        <v>4.66</v>
      </c>
      <c r="G1884">
        <v>4.66</v>
      </c>
      <c r="I1884" t="s">
        <v>6935</v>
      </c>
    </row>
    <row r="1885" spans="1:9">
      <c r="A1885" t="s">
        <v>17968</v>
      </c>
      <c r="B1885" t="s">
        <v>65</v>
      </c>
      <c r="C1885">
        <v>2446</v>
      </c>
      <c r="D1885" t="s">
        <v>10760</v>
      </c>
      <c r="E1885" t="s">
        <v>12</v>
      </c>
      <c r="F1885">
        <v>7.68</v>
      </c>
      <c r="G1885">
        <v>7.68</v>
      </c>
      <c r="I1885" t="s">
        <v>8951</v>
      </c>
    </row>
    <row r="1886" spans="1:9">
      <c r="A1886" t="s">
        <v>17969</v>
      </c>
      <c r="B1886" t="s">
        <v>65</v>
      </c>
      <c r="C1886">
        <v>2442</v>
      </c>
      <c r="D1886" t="s">
        <v>10761</v>
      </c>
      <c r="E1886" t="s">
        <v>12</v>
      </c>
      <c r="F1886">
        <v>10.76</v>
      </c>
      <c r="G1886">
        <v>10.76</v>
      </c>
      <c r="I1886" t="s">
        <v>6935</v>
      </c>
    </row>
    <row r="1887" spans="1:9">
      <c r="A1887" t="s">
        <v>17970</v>
      </c>
      <c r="B1887" t="s">
        <v>65</v>
      </c>
      <c r="C1887">
        <v>39248</v>
      </c>
      <c r="D1887" t="s">
        <v>10762</v>
      </c>
      <c r="E1887" t="s">
        <v>12</v>
      </c>
      <c r="F1887">
        <v>14.99</v>
      </c>
      <c r="G1887">
        <v>14.99</v>
      </c>
      <c r="I1887" t="s">
        <v>6935</v>
      </c>
    </row>
    <row r="1888" spans="1:9">
      <c r="A1888" t="s">
        <v>17971</v>
      </c>
      <c r="B1888" t="s">
        <v>65</v>
      </c>
      <c r="C1888">
        <v>2438</v>
      </c>
      <c r="D1888" t="s">
        <v>10763</v>
      </c>
      <c r="E1888" t="s">
        <v>62</v>
      </c>
      <c r="F1888">
        <v>29.69</v>
      </c>
      <c r="G1888">
        <v>33.14</v>
      </c>
      <c r="I1888" t="s">
        <v>6935</v>
      </c>
    </row>
    <row r="1889" spans="1:9">
      <c r="A1889" t="s">
        <v>17972</v>
      </c>
      <c r="B1889" t="s">
        <v>65</v>
      </c>
      <c r="C1889">
        <v>40922</v>
      </c>
      <c r="D1889" t="s">
        <v>10764</v>
      </c>
      <c r="E1889" t="s">
        <v>6706</v>
      </c>
      <c r="F1889">
        <v>5219.4399999999996</v>
      </c>
      <c r="G1889">
        <v>5828.26</v>
      </c>
      <c r="I1889" t="s">
        <v>6935</v>
      </c>
    </row>
    <row r="1890" spans="1:9">
      <c r="A1890" t="s">
        <v>17973</v>
      </c>
      <c r="B1890" t="s">
        <v>65</v>
      </c>
      <c r="C1890">
        <v>36486</v>
      </c>
      <c r="D1890" t="s">
        <v>10765</v>
      </c>
      <c r="E1890" t="s">
        <v>32</v>
      </c>
    </row>
    <row r="1891" spans="1:9">
      <c r="A1891" t="s">
        <v>17974</v>
      </c>
      <c r="B1891" t="s">
        <v>65</v>
      </c>
      <c r="C1891">
        <v>37777</v>
      </c>
      <c r="D1891" t="s">
        <v>10766</v>
      </c>
      <c r="E1891" t="s">
        <v>32</v>
      </c>
    </row>
    <row r="1892" spans="1:9">
      <c r="A1892" t="s">
        <v>17975</v>
      </c>
      <c r="B1892" t="s">
        <v>65</v>
      </c>
      <c r="C1892">
        <v>12624</v>
      </c>
      <c r="D1892" t="s">
        <v>10767</v>
      </c>
      <c r="E1892" t="s">
        <v>32</v>
      </c>
      <c r="F1892">
        <v>34.74</v>
      </c>
      <c r="G1892">
        <v>34.74</v>
      </c>
      <c r="I1892" t="s">
        <v>6935</v>
      </c>
    </row>
    <row r="1893" spans="1:9">
      <c r="A1893" t="s">
        <v>17976</v>
      </c>
      <c r="B1893" t="s">
        <v>65</v>
      </c>
      <c r="C1893">
        <v>517</v>
      </c>
      <c r="D1893" t="s">
        <v>10768</v>
      </c>
      <c r="E1893" t="s">
        <v>43</v>
      </c>
      <c r="F1893">
        <v>10.199999999999999</v>
      </c>
      <c r="G1893">
        <v>10.199999999999999</v>
      </c>
      <c r="I1893" t="s">
        <v>6935</v>
      </c>
    </row>
    <row r="1894" spans="1:9">
      <c r="A1894" t="s">
        <v>17977</v>
      </c>
      <c r="B1894" t="s">
        <v>65</v>
      </c>
      <c r="C1894">
        <v>37534</v>
      </c>
      <c r="D1894" t="s">
        <v>10769</v>
      </c>
      <c r="E1894" t="s">
        <v>11</v>
      </c>
    </row>
    <row r="1895" spans="1:9">
      <c r="A1895" t="s">
        <v>17978</v>
      </c>
      <c r="B1895" t="s">
        <v>65</v>
      </c>
      <c r="C1895">
        <v>37535</v>
      </c>
      <c r="D1895" t="s">
        <v>10770</v>
      </c>
      <c r="E1895" t="s">
        <v>11</v>
      </c>
    </row>
    <row r="1896" spans="1:9">
      <c r="A1896" t="s">
        <v>17979</v>
      </c>
      <c r="B1896" t="s">
        <v>65</v>
      </c>
      <c r="C1896">
        <v>37533</v>
      </c>
      <c r="D1896" t="s">
        <v>10771</v>
      </c>
      <c r="E1896" t="s">
        <v>11</v>
      </c>
    </row>
    <row r="1897" spans="1:9">
      <c r="A1897" t="s">
        <v>17980</v>
      </c>
      <c r="B1897" t="s">
        <v>65</v>
      </c>
      <c r="C1897">
        <v>37537</v>
      </c>
      <c r="D1897" t="s">
        <v>10772</v>
      </c>
      <c r="E1897" t="s">
        <v>11</v>
      </c>
    </row>
    <row r="1898" spans="1:9">
      <c r="A1898" t="s">
        <v>17981</v>
      </c>
      <c r="B1898" t="s">
        <v>65</v>
      </c>
      <c r="C1898">
        <v>37536</v>
      </c>
      <c r="D1898" t="s">
        <v>10773</v>
      </c>
      <c r="E1898" t="s">
        <v>11</v>
      </c>
    </row>
    <row r="1899" spans="1:9">
      <c r="A1899" t="s">
        <v>17982</v>
      </c>
      <c r="B1899" t="s">
        <v>65</v>
      </c>
      <c r="C1899">
        <v>37532</v>
      </c>
      <c r="D1899" t="s">
        <v>10774</v>
      </c>
      <c r="E1899" t="s">
        <v>11</v>
      </c>
    </row>
    <row r="1900" spans="1:9">
      <c r="A1900" t="s">
        <v>17983</v>
      </c>
      <c r="B1900" t="s">
        <v>65</v>
      </c>
      <c r="C1900">
        <v>2696</v>
      </c>
      <c r="D1900" t="s">
        <v>10775</v>
      </c>
      <c r="E1900" t="s">
        <v>62</v>
      </c>
      <c r="F1900">
        <v>25.72</v>
      </c>
      <c r="G1900">
        <v>28.71</v>
      </c>
      <c r="I1900" t="s">
        <v>8951</v>
      </c>
    </row>
    <row r="1901" spans="1:9">
      <c r="A1901" t="s">
        <v>17984</v>
      </c>
      <c r="B1901" t="s">
        <v>65</v>
      </c>
      <c r="C1901">
        <v>40928</v>
      </c>
      <c r="D1901" t="s">
        <v>10776</v>
      </c>
      <c r="E1901" t="s">
        <v>6706</v>
      </c>
      <c r="F1901">
        <v>4520.46</v>
      </c>
      <c r="G1901">
        <v>5047.74</v>
      </c>
      <c r="I1901" t="s">
        <v>6935</v>
      </c>
    </row>
    <row r="1902" spans="1:9">
      <c r="A1902" t="s">
        <v>17985</v>
      </c>
      <c r="B1902" t="s">
        <v>65</v>
      </c>
      <c r="C1902">
        <v>4083</v>
      </c>
      <c r="D1902" t="s">
        <v>10777</v>
      </c>
      <c r="E1902" t="s">
        <v>62</v>
      </c>
      <c r="F1902">
        <v>42.63</v>
      </c>
      <c r="G1902">
        <v>47.59</v>
      </c>
      <c r="I1902" t="s">
        <v>8951</v>
      </c>
    </row>
    <row r="1903" spans="1:9">
      <c r="A1903" t="s">
        <v>17986</v>
      </c>
      <c r="B1903" t="s">
        <v>65</v>
      </c>
      <c r="C1903">
        <v>40818</v>
      </c>
      <c r="D1903" t="s">
        <v>10778</v>
      </c>
      <c r="E1903" t="s">
        <v>6706</v>
      </c>
      <c r="F1903">
        <v>7491.62</v>
      </c>
      <c r="G1903">
        <v>8365.48</v>
      </c>
      <c r="I1903" t="s">
        <v>6935</v>
      </c>
    </row>
    <row r="1904" spans="1:9">
      <c r="A1904" t="s">
        <v>17987</v>
      </c>
      <c r="B1904" t="s">
        <v>65</v>
      </c>
      <c r="C1904">
        <v>43146</v>
      </c>
      <c r="D1904" t="s">
        <v>10779</v>
      </c>
      <c r="E1904" t="s">
        <v>11</v>
      </c>
      <c r="F1904">
        <v>10.210000000000001</v>
      </c>
      <c r="G1904">
        <v>10.210000000000001</v>
      </c>
      <c r="I1904" t="s">
        <v>6935</v>
      </c>
    </row>
    <row r="1905" spans="1:9">
      <c r="A1905" t="s">
        <v>17988</v>
      </c>
      <c r="B1905" t="s">
        <v>65</v>
      </c>
      <c r="C1905">
        <v>2705</v>
      </c>
      <c r="D1905" t="s">
        <v>10780</v>
      </c>
      <c r="E1905" t="s">
        <v>10781</v>
      </c>
      <c r="F1905">
        <v>1.1499999999999999</v>
      </c>
      <c r="G1905">
        <v>1.1499999999999999</v>
      </c>
      <c r="I1905" t="s">
        <v>6935</v>
      </c>
    </row>
    <row r="1906" spans="1:9">
      <c r="A1906" t="s">
        <v>17989</v>
      </c>
      <c r="B1906" t="s">
        <v>65</v>
      </c>
      <c r="C1906">
        <v>14250</v>
      </c>
      <c r="D1906" t="s">
        <v>10782</v>
      </c>
      <c r="E1906" t="s">
        <v>10781</v>
      </c>
      <c r="F1906">
        <v>1.17</v>
      </c>
      <c r="G1906">
        <v>1.17</v>
      </c>
      <c r="I1906" t="s">
        <v>8951</v>
      </c>
    </row>
    <row r="1907" spans="1:9">
      <c r="A1907" t="s">
        <v>17990</v>
      </c>
      <c r="B1907" t="s">
        <v>65</v>
      </c>
      <c r="C1907">
        <v>11683</v>
      </c>
      <c r="D1907" t="s">
        <v>10783</v>
      </c>
      <c r="E1907" t="s">
        <v>32</v>
      </c>
      <c r="F1907">
        <v>45.84</v>
      </c>
      <c r="G1907">
        <v>45.84</v>
      </c>
      <c r="I1907" t="s">
        <v>6935</v>
      </c>
    </row>
    <row r="1908" spans="1:9">
      <c r="A1908" t="s">
        <v>17991</v>
      </c>
      <c r="B1908" t="s">
        <v>65</v>
      </c>
      <c r="C1908">
        <v>11684</v>
      </c>
      <c r="D1908" t="s">
        <v>10784</v>
      </c>
      <c r="E1908" t="s">
        <v>32</v>
      </c>
      <c r="F1908">
        <v>50.17</v>
      </c>
      <c r="G1908">
        <v>50.17</v>
      </c>
      <c r="I1908" t="s">
        <v>6935</v>
      </c>
    </row>
    <row r="1909" spans="1:9">
      <c r="A1909" t="s">
        <v>17992</v>
      </c>
      <c r="B1909" t="s">
        <v>65</v>
      </c>
      <c r="C1909">
        <v>6141</v>
      </c>
      <c r="D1909" t="s">
        <v>10785</v>
      </c>
      <c r="E1909" t="s">
        <v>32</v>
      </c>
      <c r="F1909">
        <v>8.14</v>
      </c>
      <c r="G1909">
        <v>8.14</v>
      </c>
      <c r="I1909" t="s">
        <v>6935</v>
      </c>
    </row>
    <row r="1910" spans="1:9">
      <c r="A1910" t="s">
        <v>17993</v>
      </c>
      <c r="B1910" t="s">
        <v>65</v>
      </c>
      <c r="C1910">
        <v>11681</v>
      </c>
      <c r="D1910" t="s">
        <v>10786</v>
      </c>
      <c r="E1910" t="s">
        <v>32</v>
      </c>
      <c r="F1910">
        <v>10.26</v>
      </c>
      <c r="G1910">
        <v>10.26</v>
      </c>
      <c r="I1910" t="s">
        <v>6935</v>
      </c>
    </row>
    <row r="1911" spans="1:9">
      <c r="A1911" t="s">
        <v>17994</v>
      </c>
      <c r="B1911" t="s">
        <v>65</v>
      </c>
      <c r="C1911">
        <v>2706</v>
      </c>
      <c r="D1911" t="s">
        <v>10787</v>
      </c>
      <c r="E1911" t="s">
        <v>62</v>
      </c>
      <c r="F1911">
        <v>122.68</v>
      </c>
      <c r="G1911">
        <v>136.96</v>
      </c>
      <c r="I1911" t="s">
        <v>8951</v>
      </c>
    </row>
    <row r="1912" spans="1:9">
      <c r="A1912" t="s">
        <v>17995</v>
      </c>
      <c r="B1912" t="s">
        <v>65</v>
      </c>
      <c r="C1912">
        <v>40811</v>
      </c>
      <c r="D1912" t="s">
        <v>10788</v>
      </c>
      <c r="E1912" t="s">
        <v>6706</v>
      </c>
      <c r="F1912">
        <v>21559.39</v>
      </c>
      <c r="G1912">
        <v>24074.16</v>
      </c>
      <c r="I1912" t="s">
        <v>6935</v>
      </c>
    </row>
    <row r="1913" spans="1:9">
      <c r="A1913" t="s">
        <v>17996</v>
      </c>
      <c r="B1913" t="s">
        <v>65</v>
      </c>
      <c r="C1913">
        <v>2707</v>
      </c>
      <c r="D1913" t="s">
        <v>10789</v>
      </c>
      <c r="E1913" t="s">
        <v>62</v>
      </c>
      <c r="F1913">
        <v>136.55000000000001</v>
      </c>
      <c r="G1913">
        <v>152.44999999999999</v>
      </c>
      <c r="I1913" t="s">
        <v>6935</v>
      </c>
    </row>
    <row r="1914" spans="1:9">
      <c r="A1914" t="s">
        <v>17997</v>
      </c>
      <c r="B1914" t="s">
        <v>65</v>
      </c>
      <c r="C1914">
        <v>40813</v>
      </c>
      <c r="D1914" t="s">
        <v>10790</v>
      </c>
      <c r="E1914" t="s">
        <v>6706</v>
      </c>
      <c r="F1914">
        <v>23997.99</v>
      </c>
      <c r="G1914">
        <v>26797.21</v>
      </c>
      <c r="I1914" t="s">
        <v>6935</v>
      </c>
    </row>
    <row r="1915" spans="1:9">
      <c r="A1915" t="s">
        <v>17998</v>
      </c>
      <c r="B1915" t="s">
        <v>65</v>
      </c>
      <c r="C1915">
        <v>2708</v>
      </c>
      <c r="D1915" t="s">
        <v>10791</v>
      </c>
      <c r="E1915" t="s">
        <v>62</v>
      </c>
      <c r="F1915">
        <v>152.35</v>
      </c>
      <c r="G1915">
        <v>170.09</v>
      </c>
      <c r="I1915" t="s">
        <v>6935</v>
      </c>
    </row>
    <row r="1916" spans="1:9">
      <c r="A1916" t="s">
        <v>17999</v>
      </c>
      <c r="B1916" t="s">
        <v>65</v>
      </c>
      <c r="C1916">
        <v>40814</v>
      </c>
      <c r="D1916" t="s">
        <v>10792</v>
      </c>
      <c r="E1916" t="s">
        <v>6706</v>
      </c>
      <c r="F1916">
        <v>26776.75</v>
      </c>
      <c r="G1916">
        <v>29900.09</v>
      </c>
      <c r="I1916" t="s">
        <v>6935</v>
      </c>
    </row>
    <row r="1917" spans="1:9">
      <c r="A1917" t="s">
        <v>18000</v>
      </c>
      <c r="B1917" t="s">
        <v>65</v>
      </c>
      <c r="C1917">
        <v>38403</v>
      </c>
      <c r="D1917" t="s">
        <v>10793</v>
      </c>
      <c r="E1917" t="s">
        <v>32</v>
      </c>
    </row>
    <row r="1918" spans="1:9">
      <c r="A1918" t="s">
        <v>18001</v>
      </c>
      <c r="B1918" t="s">
        <v>65</v>
      </c>
      <c r="C1918">
        <v>43482</v>
      </c>
      <c r="D1918" t="s">
        <v>10794</v>
      </c>
      <c r="E1918" t="s">
        <v>62</v>
      </c>
      <c r="F1918">
        <v>0.81</v>
      </c>
      <c r="G1918">
        <v>0.81</v>
      </c>
      <c r="I1918" t="s">
        <v>8951</v>
      </c>
    </row>
    <row r="1919" spans="1:9">
      <c r="A1919" t="s">
        <v>18002</v>
      </c>
      <c r="B1919" t="s">
        <v>65</v>
      </c>
      <c r="C1919">
        <v>43494</v>
      </c>
      <c r="D1919" t="s">
        <v>10795</v>
      </c>
      <c r="E1919" t="s">
        <v>6706</v>
      </c>
      <c r="F1919">
        <v>153.54</v>
      </c>
      <c r="G1919">
        <v>153.54</v>
      </c>
      <c r="I1919" t="s">
        <v>8951</v>
      </c>
    </row>
    <row r="1920" spans="1:9">
      <c r="A1920" t="s">
        <v>18003</v>
      </c>
      <c r="B1920" t="s">
        <v>65</v>
      </c>
      <c r="C1920">
        <v>43483</v>
      </c>
      <c r="D1920" t="s">
        <v>10796</v>
      </c>
      <c r="E1920" t="s">
        <v>62</v>
      </c>
      <c r="F1920">
        <v>1.43</v>
      </c>
      <c r="G1920">
        <v>1.43</v>
      </c>
      <c r="I1920" t="s">
        <v>8951</v>
      </c>
    </row>
    <row r="1921" spans="1:9">
      <c r="A1921" t="s">
        <v>18004</v>
      </c>
      <c r="B1921" t="s">
        <v>65</v>
      </c>
      <c r="C1921">
        <v>43495</v>
      </c>
      <c r="D1921" t="s">
        <v>10797</v>
      </c>
      <c r="E1921" t="s">
        <v>6706</v>
      </c>
      <c r="F1921">
        <v>270.51</v>
      </c>
      <c r="G1921">
        <v>270.51</v>
      </c>
      <c r="I1921" t="s">
        <v>8951</v>
      </c>
    </row>
    <row r="1922" spans="1:9">
      <c r="A1922" t="s">
        <v>18005</v>
      </c>
      <c r="B1922" t="s">
        <v>65</v>
      </c>
      <c r="C1922">
        <v>43484</v>
      </c>
      <c r="D1922" t="s">
        <v>10798</v>
      </c>
      <c r="E1922" t="s">
        <v>62</v>
      </c>
      <c r="F1922">
        <v>1.26</v>
      </c>
      <c r="G1922">
        <v>1.26</v>
      </c>
      <c r="I1922" t="s">
        <v>8951</v>
      </c>
    </row>
    <row r="1923" spans="1:9">
      <c r="A1923" t="s">
        <v>18006</v>
      </c>
      <c r="B1923" t="s">
        <v>65</v>
      </c>
      <c r="C1923">
        <v>43496</v>
      </c>
      <c r="D1923" t="s">
        <v>10799</v>
      </c>
      <c r="E1923" t="s">
        <v>6706</v>
      </c>
      <c r="F1923">
        <v>238.02</v>
      </c>
      <c r="G1923">
        <v>238.02</v>
      </c>
      <c r="I1923" t="s">
        <v>8951</v>
      </c>
    </row>
    <row r="1924" spans="1:9">
      <c r="A1924" t="s">
        <v>18007</v>
      </c>
      <c r="B1924" t="s">
        <v>65</v>
      </c>
      <c r="C1924">
        <v>43485</v>
      </c>
      <c r="D1924" t="s">
        <v>10800</v>
      </c>
      <c r="E1924" t="s">
        <v>62</v>
      </c>
      <c r="F1924">
        <v>1.1299999999999999</v>
      </c>
      <c r="G1924">
        <v>1.1299999999999999</v>
      </c>
      <c r="I1924" t="s">
        <v>8951</v>
      </c>
    </row>
    <row r="1925" spans="1:9">
      <c r="A1925" t="s">
        <v>18008</v>
      </c>
      <c r="B1925" t="s">
        <v>65</v>
      </c>
      <c r="C1925">
        <v>43497</v>
      </c>
      <c r="D1925" t="s">
        <v>10801</v>
      </c>
      <c r="E1925" t="s">
        <v>6706</v>
      </c>
      <c r="F1925">
        <v>212.45</v>
      </c>
      <c r="G1925">
        <v>212.45</v>
      </c>
      <c r="I1925" t="s">
        <v>8951</v>
      </c>
    </row>
    <row r="1926" spans="1:9">
      <c r="A1926" t="s">
        <v>18009</v>
      </c>
      <c r="B1926" t="s">
        <v>65</v>
      </c>
      <c r="C1926">
        <v>43487</v>
      </c>
      <c r="D1926" t="s">
        <v>10802</v>
      </c>
      <c r="E1926" t="s">
        <v>62</v>
      </c>
      <c r="F1926">
        <v>1.28</v>
      </c>
      <c r="G1926">
        <v>1.28</v>
      </c>
      <c r="I1926" t="s">
        <v>8951</v>
      </c>
    </row>
    <row r="1927" spans="1:9">
      <c r="A1927" t="s">
        <v>18010</v>
      </c>
      <c r="B1927" t="s">
        <v>65</v>
      </c>
      <c r="C1927">
        <v>43499</v>
      </c>
      <c r="D1927" t="s">
        <v>10803</v>
      </c>
      <c r="E1927" t="s">
        <v>6706</v>
      </c>
      <c r="F1927">
        <v>241.99</v>
      </c>
      <c r="G1927">
        <v>241.99</v>
      </c>
      <c r="I1927" t="s">
        <v>8951</v>
      </c>
    </row>
    <row r="1928" spans="1:9">
      <c r="A1928" t="s">
        <v>18011</v>
      </c>
      <c r="B1928" t="s">
        <v>65</v>
      </c>
      <c r="C1928">
        <v>43486</v>
      </c>
      <c r="D1928" t="s">
        <v>10804</v>
      </c>
      <c r="E1928" t="s">
        <v>62</v>
      </c>
      <c r="F1928">
        <v>0.77</v>
      </c>
      <c r="G1928">
        <v>0.77</v>
      </c>
      <c r="I1928" t="s">
        <v>8951</v>
      </c>
    </row>
    <row r="1929" spans="1:9">
      <c r="A1929" t="s">
        <v>18012</v>
      </c>
      <c r="B1929" t="s">
        <v>65</v>
      </c>
      <c r="C1929">
        <v>43498</v>
      </c>
      <c r="D1929" t="s">
        <v>10805</v>
      </c>
      <c r="E1929" t="s">
        <v>6706</v>
      </c>
      <c r="F1929">
        <v>146</v>
      </c>
      <c r="G1929">
        <v>146</v>
      </c>
      <c r="I1929" t="s">
        <v>8951</v>
      </c>
    </row>
    <row r="1930" spans="1:9">
      <c r="A1930" t="s">
        <v>18013</v>
      </c>
      <c r="B1930" t="s">
        <v>65</v>
      </c>
      <c r="C1930">
        <v>43488</v>
      </c>
      <c r="D1930" t="s">
        <v>10806</v>
      </c>
      <c r="E1930" t="s">
        <v>62</v>
      </c>
      <c r="F1930">
        <v>0.89</v>
      </c>
      <c r="G1930">
        <v>0.89</v>
      </c>
      <c r="I1930" t="s">
        <v>8951</v>
      </c>
    </row>
    <row r="1931" spans="1:9">
      <c r="A1931" t="s">
        <v>18014</v>
      </c>
      <c r="B1931" t="s">
        <v>65</v>
      </c>
      <c r="C1931">
        <v>43500</v>
      </c>
      <c r="D1931" t="s">
        <v>10807</v>
      </c>
      <c r="E1931" t="s">
        <v>6706</v>
      </c>
      <c r="F1931">
        <v>167.95</v>
      </c>
      <c r="G1931">
        <v>167.95</v>
      </c>
      <c r="I1931" t="s">
        <v>8951</v>
      </c>
    </row>
    <row r="1932" spans="1:9">
      <c r="A1932" t="s">
        <v>18015</v>
      </c>
      <c r="B1932" t="s">
        <v>65</v>
      </c>
      <c r="C1932">
        <v>43489</v>
      </c>
      <c r="D1932" t="s">
        <v>10808</v>
      </c>
      <c r="E1932" t="s">
        <v>62</v>
      </c>
      <c r="F1932">
        <v>1.31</v>
      </c>
      <c r="G1932">
        <v>1.31</v>
      </c>
      <c r="I1932" t="s">
        <v>8951</v>
      </c>
    </row>
    <row r="1933" spans="1:9">
      <c r="A1933" t="s">
        <v>18016</v>
      </c>
      <c r="B1933" t="s">
        <v>65</v>
      </c>
      <c r="C1933">
        <v>43501</v>
      </c>
      <c r="D1933" t="s">
        <v>10809</v>
      </c>
      <c r="E1933" t="s">
        <v>6706</v>
      </c>
      <c r="F1933">
        <v>247.11</v>
      </c>
      <c r="G1933">
        <v>247.11</v>
      </c>
      <c r="I1933" t="s">
        <v>8951</v>
      </c>
    </row>
    <row r="1934" spans="1:9">
      <c r="A1934" t="s">
        <v>18017</v>
      </c>
      <c r="B1934" t="s">
        <v>65</v>
      </c>
      <c r="C1934">
        <v>43490</v>
      </c>
      <c r="D1934" t="s">
        <v>10810</v>
      </c>
      <c r="E1934" t="s">
        <v>62</v>
      </c>
      <c r="F1934">
        <v>1.85</v>
      </c>
      <c r="G1934">
        <v>1.85</v>
      </c>
      <c r="I1934" t="s">
        <v>8951</v>
      </c>
    </row>
    <row r="1935" spans="1:9">
      <c r="A1935" t="s">
        <v>18018</v>
      </c>
      <c r="B1935" t="s">
        <v>65</v>
      </c>
      <c r="C1935">
        <v>43502</v>
      </c>
      <c r="D1935" t="s">
        <v>10811</v>
      </c>
      <c r="E1935" t="s">
        <v>6706</v>
      </c>
      <c r="F1935">
        <v>348.39</v>
      </c>
      <c r="G1935">
        <v>348.39</v>
      </c>
      <c r="I1935" t="s">
        <v>8951</v>
      </c>
    </row>
    <row r="1936" spans="1:9">
      <c r="A1936" t="s">
        <v>18019</v>
      </c>
      <c r="B1936" t="s">
        <v>65</v>
      </c>
      <c r="C1936">
        <v>43491</v>
      </c>
      <c r="D1936" t="s">
        <v>10812</v>
      </c>
      <c r="E1936" t="s">
        <v>62</v>
      </c>
      <c r="F1936">
        <v>1.39</v>
      </c>
      <c r="G1936">
        <v>1.39</v>
      </c>
      <c r="I1936" t="s">
        <v>8951</v>
      </c>
    </row>
    <row r="1937" spans="1:9">
      <c r="A1937" t="s">
        <v>18020</v>
      </c>
      <c r="B1937" t="s">
        <v>65</v>
      </c>
      <c r="C1937">
        <v>43503</v>
      </c>
      <c r="D1937" t="s">
        <v>10813</v>
      </c>
      <c r="E1937" t="s">
        <v>6706</v>
      </c>
      <c r="F1937">
        <v>261.93</v>
      </c>
      <c r="G1937">
        <v>261.93</v>
      </c>
      <c r="I1937" t="s">
        <v>8951</v>
      </c>
    </row>
    <row r="1938" spans="1:9">
      <c r="A1938" t="s">
        <v>18021</v>
      </c>
      <c r="B1938" t="s">
        <v>65</v>
      </c>
      <c r="C1938">
        <v>43492</v>
      </c>
      <c r="D1938" t="s">
        <v>10814</v>
      </c>
      <c r="E1938" t="s">
        <v>62</v>
      </c>
      <c r="F1938">
        <v>1.82</v>
      </c>
      <c r="G1938">
        <v>1.82</v>
      </c>
      <c r="I1938" t="s">
        <v>8951</v>
      </c>
    </row>
    <row r="1939" spans="1:9">
      <c r="A1939" t="s">
        <v>18022</v>
      </c>
      <c r="B1939" t="s">
        <v>65</v>
      </c>
      <c r="C1939">
        <v>43504</v>
      </c>
      <c r="D1939" t="s">
        <v>10815</v>
      </c>
      <c r="E1939" t="s">
        <v>6706</v>
      </c>
      <c r="F1939">
        <v>342.83</v>
      </c>
      <c r="G1939">
        <v>342.83</v>
      </c>
      <c r="I1939" t="s">
        <v>8951</v>
      </c>
    </row>
    <row r="1940" spans="1:9">
      <c r="A1940" t="s">
        <v>18023</v>
      </c>
      <c r="B1940" t="s">
        <v>65</v>
      </c>
      <c r="C1940">
        <v>43493</v>
      </c>
      <c r="D1940" t="s">
        <v>10816</v>
      </c>
      <c r="E1940" t="s">
        <v>62</v>
      </c>
      <c r="F1940">
        <v>0.74</v>
      </c>
      <c r="G1940">
        <v>0.74</v>
      </c>
      <c r="I1940" t="s">
        <v>8951</v>
      </c>
    </row>
    <row r="1941" spans="1:9">
      <c r="A1941" t="s">
        <v>18024</v>
      </c>
      <c r="B1941" t="s">
        <v>65</v>
      </c>
      <c r="C1941">
        <v>43505</v>
      </c>
      <c r="D1941" t="s">
        <v>10817</v>
      </c>
      <c r="E1941" t="s">
        <v>6706</v>
      </c>
      <c r="F1941">
        <v>138.97999999999999</v>
      </c>
      <c r="G1941">
        <v>138.97999999999999</v>
      </c>
      <c r="I1941" t="s">
        <v>8951</v>
      </c>
    </row>
    <row r="1942" spans="1:9">
      <c r="A1942" t="s">
        <v>18025</v>
      </c>
      <c r="B1942" t="s">
        <v>65</v>
      </c>
      <c r="C1942">
        <v>37774</v>
      </c>
      <c r="D1942" t="s">
        <v>10818</v>
      </c>
      <c r="E1942" t="s">
        <v>32</v>
      </c>
    </row>
    <row r="1943" spans="1:9">
      <c r="A1943" t="s">
        <v>18026</v>
      </c>
      <c r="B1943" t="s">
        <v>65</v>
      </c>
      <c r="C1943">
        <v>38629</v>
      </c>
      <c r="D1943" t="s">
        <v>10819</v>
      </c>
      <c r="E1943" t="s">
        <v>32</v>
      </c>
      <c r="F1943">
        <v>2742187.5</v>
      </c>
      <c r="G1943">
        <v>2742187.5</v>
      </c>
      <c r="I1943" t="s">
        <v>6935</v>
      </c>
    </row>
    <row r="1944" spans="1:9">
      <c r="A1944" t="s">
        <v>18027</v>
      </c>
      <c r="B1944" t="s">
        <v>65</v>
      </c>
      <c r="C1944">
        <v>38630</v>
      </c>
      <c r="D1944" t="s">
        <v>10820</v>
      </c>
      <c r="E1944" t="s">
        <v>32</v>
      </c>
      <c r="F1944">
        <v>1842187.5</v>
      </c>
      <c r="G1944">
        <v>1842187.5</v>
      </c>
      <c r="I1944" t="s">
        <v>6935</v>
      </c>
    </row>
    <row r="1945" spans="1:9">
      <c r="A1945" t="s">
        <v>18028</v>
      </c>
      <c r="B1945" t="s">
        <v>65</v>
      </c>
      <c r="C1945">
        <v>38476</v>
      </c>
      <c r="D1945" t="s">
        <v>10821</v>
      </c>
      <c r="E1945" t="s">
        <v>32</v>
      </c>
    </row>
    <row r="1946" spans="1:9">
      <c r="A1946" t="s">
        <v>18029</v>
      </c>
      <c r="B1946" t="s">
        <v>65</v>
      </c>
      <c r="C1946">
        <v>38477</v>
      </c>
      <c r="D1946" t="s">
        <v>10822</v>
      </c>
      <c r="E1946" t="s">
        <v>32</v>
      </c>
    </row>
    <row r="1947" spans="1:9">
      <c r="A1947" t="s">
        <v>18030</v>
      </c>
      <c r="B1947" t="s">
        <v>65</v>
      </c>
      <c r="C1947">
        <v>45112</v>
      </c>
      <c r="D1947" t="s">
        <v>10823</v>
      </c>
      <c r="E1947" t="s">
        <v>32</v>
      </c>
      <c r="F1947">
        <v>1216253.1499999999</v>
      </c>
      <c r="G1947">
        <v>1216253.1499999999</v>
      </c>
      <c r="I1947" t="s">
        <v>6935</v>
      </c>
    </row>
    <row r="1948" spans="1:9">
      <c r="A1948" t="s">
        <v>18031</v>
      </c>
      <c r="B1948" t="s">
        <v>65</v>
      </c>
      <c r="C1948">
        <v>14525</v>
      </c>
      <c r="D1948" t="s">
        <v>10824</v>
      </c>
      <c r="E1948" t="s">
        <v>32</v>
      </c>
      <c r="F1948">
        <v>1057416.18</v>
      </c>
      <c r="G1948">
        <v>1057416.18</v>
      </c>
      <c r="I1948" t="s">
        <v>6935</v>
      </c>
    </row>
    <row r="1949" spans="1:9">
      <c r="A1949" t="s">
        <v>18032</v>
      </c>
      <c r="B1949" t="s">
        <v>65</v>
      </c>
      <c r="C1949">
        <v>36408</v>
      </c>
      <c r="D1949" t="s">
        <v>10825</v>
      </c>
      <c r="E1949" t="s">
        <v>32</v>
      </c>
      <c r="F1949">
        <v>1290900.9099999999</v>
      </c>
      <c r="G1949">
        <v>1290900.9099999999</v>
      </c>
      <c r="I1949" t="s">
        <v>6935</v>
      </c>
    </row>
    <row r="1950" spans="1:9">
      <c r="A1950" t="s">
        <v>18033</v>
      </c>
      <c r="B1950" t="s">
        <v>65</v>
      </c>
      <c r="C1950">
        <v>2723</v>
      </c>
      <c r="D1950" t="s">
        <v>10826</v>
      </c>
      <c r="E1950" t="s">
        <v>32</v>
      </c>
      <c r="F1950">
        <v>785765.72</v>
      </c>
      <c r="G1950">
        <v>785765.72</v>
      </c>
      <c r="I1950" t="s">
        <v>6935</v>
      </c>
    </row>
    <row r="1951" spans="1:9">
      <c r="A1951" t="s">
        <v>18034</v>
      </c>
      <c r="B1951" t="s">
        <v>65</v>
      </c>
      <c r="C1951">
        <v>10685</v>
      </c>
      <c r="D1951" t="s">
        <v>10827</v>
      </c>
      <c r="E1951" t="s">
        <v>32</v>
      </c>
      <c r="F1951">
        <v>934500</v>
      </c>
      <c r="G1951">
        <v>934500</v>
      </c>
      <c r="I1951" t="s">
        <v>8951</v>
      </c>
    </row>
    <row r="1952" spans="1:9">
      <c r="A1952" t="s">
        <v>18035</v>
      </c>
      <c r="B1952" t="s">
        <v>65</v>
      </c>
      <c r="C1952">
        <v>40636</v>
      </c>
      <c r="D1952" t="s">
        <v>10828</v>
      </c>
      <c r="E1952" t="s">
        <v>32</v>
      </c>
      <c r="F1952">
        <v>1294047.6599999999</v>
      </c>
      <c r="G1952">
        <v>1294047.6599999999</v>
      </c>
      <c r="I1952" t="s">
        <v>6935</v>
      </c>
    </row>
    <row r="1953" spans="1:9">
      <c r="A1953" t="s">
        <v>18036</v>
      </c>
      <c r="B1953" t="s">
        <v>65</v>
      </c>
      <c r="C1953">
        <v>4111</v>
      </c>
      <c r="D1953" t="s">
        <v>10829</v>
      </c>
      <c r="E1953" t="s">
        <v>32</v>
      </c>
      <c r="F1953">
        <v>64.319999999999993</v>
      </c>
      <c r="G1953">
        <v>64.319999999999993</v>
      </c>
      <c r="I1953" t="s">
        <v>6935</v>
      </c>
    </row>
    <row r="1954" spans="1:9">
      <c r="A1954" t="s">
        <v>18037</v>
      </c>
      <c r="B1954" t="s">
        <v>65</v>
      </c>
      <c r="C1954">
        <v>44538</v>
      </c>
      <c r="D1954" t="s">
        <v>31867</v>
      </c>
      <c r="E1954" t="s">
        <v>32</v>
      </c>
    </row>
    <row r="1955" spans="1:9">
      <c r="A1955" t="s">
        <v>18038</v>
      </c>
      <c r="B1955" t="s">
        <v>65</v>
      </c>
      <c r="C1955">
        <v>12</v>
      </c>
      <c r="D1955" t="s">
        <v>10830</v>
      </c>
      <c r="E1955" t="s">
        <v>32</v>
      </c>
    </row>
    <row r="1956" spans="1:9">
      <c r="A1956" t="s">
        <v>18039</v>
      </c>
      <c r="B1956" t="s">
        <v>65</v>
      </c>
      <c r="C1956">
        <v>37554</v>
      </c>
      <c r="D1956" t="s">
        <v>10831</v>
      </c>
      <c r="E1956" t="s">
        <v>32</v>
      </c>
      <c r="F1956">
        <v>256.01</v>
      </c>
      <c r="G1956">
        <v>256.01</v>
      </c>
      <c r="I1956" t="s">
        <v>6935</v>
      </c>
    </row>
    <row r="1957" spans="1:9">
      <c r="A1957" t="s">
        <v>18040</v>
      </c>
      <c r="B1957" t="s">
        <v>65</v>
      </c>
      <c r="C1957">
        <v>37555</v>
      </c>
      <c r="D1957" t="s">
        <v>10832</v>
      </c>
      <c r="E1957" t="s">
        <v>32</v>
      </c>
      <c r="F1957">
        <v>311.42</v>
      </c>
      <c r="G1957">
        <v>311.42</v>
      </c>
      <c r="I1957" t="s">
        <v>6935</v>
      </c>
    </row>
    <row r="1958" spans="1:9">
      <c r="A1958" t="s">
        <v>18041</v>
      </c>
      <c r="B1958" t="s">
        <v>65</v>
      </c>
      <c r="C1958">
        <v>10902</v>
      </c>
      <c r="D1958" t="s">
        <v>10833</v>
      </c>
      <c r="E1958" t="s">
        <v>32</v>
      </c>
      <c r="F1958">
        <v>78.14</v>
      </c>
      <c r="G1958">
        <v>78.14</v>
      </c>
      <c r="I1958" t="s">
        <v>6935</v>
      </c>
    </row>
    <row r="1959" spans="1:9">
      <c r="A1959" t="s">
        <v>18042</v>
      </c>
      <c r="B1959" t="s">
        <v>65</v>
      </c>
      <c r="C1959">
        <v>20965</v>
      </c>
      <c r="D1959" t="s">
        <v>10834</v>
      </c>
      <c r="E1959" t="s">
        <v>32</v>
      </c>
      <c r="F1959">
        <v>78.87</v>
      </c>
      <c r="G1959">
        <v>78.87</v>
      </c>
      <c r="I1959" t="s">
        <v>6935</v>
      </c>
    </row>
    <row r="1960" spans="1:9">
      <c r="A1960" t="s">
        <v>18043</v>
      </c>
      <c r="B1960" t="s">
        <v>65</v>
      </c>
      <c r="C1960">
        <v>20966</v>
      </c>
      <c r="D1960" t="s">
        <v>10835</v>
      </c>
      <c r="E1960" t="s">
        <v>32</v>
      </c>
      <c r="F1960">
        <v>84.92</v>
      </c>
      <c r="G1960">
        <v>84.92</v>
      </c>
      <c r="I1960" t="s">
        <v>6935</v>
      </c>
    </row>
    <row r="1961" spans="1:9">
      <c r="A1961" t="s">
        <v>18044</v>
      </c>
      <c r="B1961" t="s">
        <v>65</v>
      </c>
      <c r="C1961">
        <v>10903</v>
      </c>
      <c r="D1961" t="s">
        <v>10836</v>
      </c>
      <c r="E1961" t="s">
        <v>32</v>
      </c>
      <c r="F1961">
        <v>128.72</v>
      </c>
      <c r="G1961">
        <v>128.72</v>
      </c>
      <c r="I1961" t="s">
        <v>6935</v>
      </c>
    </row>
    <row r="1962" spans="1:9">
      <c r="A1962" t="s">
        <v>18045</v>
      </c>
      <c r="B1962" t="s">
        <v>65</v>
      </c>
      <c r="C1962">
        <v>20967</v>
      </c>
      <c r="D1962" t="s">
        <v>10837</v>
      </c>
      <c r="E1962" t="s">
        <v>32</v>
      </c>
      <c r="F1962">
        <v>128.72</v>
      </c>
      <c r="G1962">
        <v>128.72</v>
      </c>
      <c r="I1962" t="s">
        <v>6935</v>
      </c>
    </row>
    <row r="1963" spans="1:9">
      <c r="A1963" t="s">
        <v>18046</v>
      </c>
      <c r="B1963" t="s">
        <v>65</v>
      </c>
      <c r="C1963">
        <v>20968</v>
      </c>
      <c r="D1963" t="s">
        <v>10838</v>
      </c>
      <c r="E1963" t="s">
        <v>32</v>
      </c>
      <c r="F1963">
        <v>141.18</v>
      </c>
      <c r="G1963">
        <v>141.18</v>
      </c>
      <c r="I1963" t="s">
        <v>6935</v>
      </c>
    </row>
    <row r="1964" spans="1:9">
      <c r="A1964" t="s">
        <v>18047</v>
      </c>
      <c r="B1964" t="s">
        <v>65</v>
      </c>
      <c r="C1964">
        <v>11359</v>
      </c>
      <c r="D1964" t="s">
        <v>10839</v>
      </c>
      <c r="E1964" t="s">
        <v>32</v>
      </c>
      <c r="F1964">
        <v>884.54</v>
      </c>
      <c r="G1964">
        <v>884.54</v>
      </c>
      <c r="I1964" t="s">
        <v>8951</v>
      </c>
    </row>
    <row r="1965" spans="1:9">
      <c r="A1965" t="s">
        <v>18048</v>
      </c>
      <c r="B1965" t="s">
        <v>65</v>
      </c>
      <c r="C1965">
        <v>39017</v>
      </c>
      <c r="D1965" t="s">
        <v>10840</v>
      </c>
      <c r="E1965" t="s">
        <v>32</v>
      </c>
    </row>
    <row r="1966" spans="1:9">
      <c r="A1966" t="s">
        <v>18049</v>
      </c>
      <c r="B1966" t="s">
        <v>65</v>
      </c>
      <c r="C1966">
        <v>39315</v>
      </c>
      <c r="D1966" t="s">
        <v>10841</v>
      </c>
      <c r="E1966" t="s">
        <v>32</v>
      </c>
    </row>
    <row r="1967" spans="1:9">
      <c r="A1967" t="s">
        <v>18050</v>
      </c>
      <c r="B1967" t="s">
        <v>65</v>
      </c>
      <c r="C1967">
        <v>39016</v>
      </c>
      <c r="D1967" t="s">
        <v>10842</v>
      </c>
      <c r="E1967" t="s">
        <v>32</v>
      </c>
    </row>
    <row r="1968" spans="1:9">
      <c r="A1968" t="s">
        <v>18051</v>
      </c>
      <c r="B1968" t="s">
        <v>65</v>
      </c>
      <c r="C1968">
        <v>39481</v>
      </c>
      <c r="D1968" t="s">
        <v>10843</v>
      </c>
      <c r="E1968" t="s">
        <v>32</v>
      </c>
    </row>
    <row r="1969" spans="1:9">
      <c r="A1969" t="s">
        <v>18052</v>
      </c>
      <c r="B1969" t="s">
        <v>65</v>
      </c>
      <c r="C1969">
        <v>39013</v>
      </c>
      <c r="D1969" t="s">
        <v>10844</v>
      </c>
      <c r="E1969" t="s">
        <v>32</v>
      </c>
    </row>
    <row r="1970" spans="1:9">
      <c r="A1970" t="s">
        <v>18053</v>
      </c>
      <c r="B1970" t="s">
        <v>65</v>
      </c>
      <c r="C1970">
        <v>44919</v>
      </c>
      <c r="D1970" t="s">
        <v>10845</v>
      </c>
      <c r="E1970" t="s">
        <v>32</v>
      </c>
    </row>
    <row r="1971" spans="1:9">
      <c r="A1971" t="s">
        <v>18054</v>
      </c>
      <c r="B1971" t="s">
        <v>65</v>
      </c>
      <c r="C1971">
        <v>40433</v>
      </c>
      <c r="D1971" t="s">
        <v>10846</v>
      </c>
      <c r="E1971" t="s">
        <v>32</v>
      </c>
    </row>
    <row r="1972" spans="1:9">
      <c r="A1972" t="s">
        <v>18055</v>
      </c>
      <c r="B1972" t="s">
        <v>65</v>
      </c>
      <c r="C1972">
        <v>20219</v>
      </c>
      <c r="D1972" t="s">
        <v>10847</v>
      </c>
      <c r="E1972" t="s">
        <v>32</v>
      </c>
    </row>
    <row r="1973" spans="1:9">
      <c r="A1973" t="s">
        <v>18056</v>
      </c>
      <c r="B1973" t="s">
        <v>65</v>
      </c>
      <c r="C1973">
        <v>36484</v>
      </c>
      <c r="D1973" t="s">
        <v>10848</v>
      </c>
      <c r="E1973" t="s">
        <v>32</v>
      </c>
    </row>
    <row r="1974" spans="1:9">
      <c r="A1974" t="s">
        <v>18057</v>
      </c>
      <c r="B1974" t="s">
        <v>65</v>
      </c>
      <c r="C1974">
        <v>38368</v>
      </c>
      <c r="D1974" t="s">
        <v>10849</v>
      </c>
      <c r="E1974" t="s">
        <v>32</v>
      </c>
      <c r="F1974">
        <v>6.74</v>
      </c>
      <c r="G1974">
        <v>6.74</v>
      </c>
      <c r="I1974" t="s">
        <v>6935</v>
      </c>
    </row>
    <row r="1975" spans="1:9">
      <c r="A1975" t="s">
        <v>18058</v>
      </c>
      <c r="B1975" t="s">
        <v>65</v>
      </c>
      <c r="C1975">
        <v>38367</v>
      </c>
      <c r="D1975" t="s">
        <v>10850</v>
      </c>
      <c r="E1975" t="s">
        <v>32</v>
      </c>
    </row>
    <row r="1976" spans="1:9">
      <c r="A1976" t="s">
        <v>18059</v>
      </c>
      <c r="B1976" t="s">
        <v>65</v>
      </c>
      <c r="C1976">
        <v>38091</v>
      </c>
      <c r="D1976" t="s">
        <v>10851</v>
      </c>
      <c r="E1976" t="s">
        <v>32</v>
      </c>
      <c r="F1976">
        <v>2.1</v>
      </c>
      <c r="G1976">
        <v>2.1</v>
      </c>
      <c r="I1976" t="s">
        <v>6935</v>
      </c>
    </row>
    <row r="1977" spans="1:9">
      <c r="A1977" t="s">
        <v>18060</v>
      </c>
      <c r="B1977" t="s">
        <v>65</v>
      </c>
      <c r="C1977">
        <v>38095</v>
      </c>
      <c r="D1977" t="s">
        <v>10852</v>
      </c>
      <c r="E1977" t="s">
        <v>32</v>
      </c>
      <c r="F1977">
        <v>4.4400000000000004</v>
      </c>
      <c r="G1977">
        <v>4.4400000000000004</v>
      </c>
      <c r="I1977" t="s">
        <v>6935</v>
      </c>
    </row>
    <row r="1978" spans="1:9">
      <c r="A1978" t="s">
        <v>18061</v>
      </c>
      <c r="B1978" t="s">
        <v>65</v>
      </c>
      <c r="C1978">
        <v>38092</v>
      </c>
      <c r="D1978" t="s">
        <v>10853</v>
      </c>
      <c r="E1978" t="s">
        <v>32</v>
      </c>
      <c r="F1978">
        <v>1.99</v>
      </c>
      <c r="G1978">
        <v>1.99</v>
      </c>
      <c r="I1978" t="s">
        <v>6935</v>
      </c>
    </row>
    <row r="1979" spans="1:9">
      <c r="A1979" t="s">
        <v>18062</v>
      </c>
      <c r="B1979" t="s">
        <v>65</v>
      </c>
      <c r="C1979">
        <v>38093</v>
      </c>
      <c r="D1979" t="s">
        <v>10854</v>
      </c>
      <c r="E1979" t="s">
        <v>32</v>
      </c>
      <c r="F1979">
        <v>2.06</v>
      </c>
      <c r="G1979">
        <v>2.06</v>
      </c>
      <c r="I1979" t="s">
        <v>6935</v>
      </c>
    </row>
    <row r="1980" spans="1:9">
      <c r="A1980" t="s">
        <v>18063</v>
      </c>
      <c r="B1980" t="s">
        <v>65</v>
      </c>
      <c r="C1980">
        <v>38096</v>
      </c>
      <c r="D1980" t="s">
        <v>10855</v>
      </c>
      <c r="E1980" t="s">
        <v>32</v>
      </c>
      <c r="F1980">
        <v>4.78</v>
      </c>
      <c r="G1980">
        <v>4.78</v>
      </c>
      <c r="I1980" t="s">
        <v>6935</v>
      </c>
    </row>
    <row r="1981" spans="1:9">
      <c r="A1981" t="s">
        <v>18064</v>
      </c>
      <c r="B1981" t="s">
        <v>65</v>
      </c>
      <c r="C1981">
        <v>38094</v>
      </c>
      <c r="D1981" t="s">
        <v>10856</v>
      </c>
      <c r="E1981" t="s">
        <v>32</v>
      </c>
      <c r="F1981">
        <v>2.52</v>
      </c>
      <c r="G1981">
        <v>2.52</v>
      </c>
      <c r="I1981" t="s">
        <v>6935</v>
      </c>
    </row>
    <row r="1982" spans="1:9">
      <c r="A1982" t="s">
        <v>18065</v>
      </c>
      <c r="B1982" t="s">
        <v>65</v>
      </c>
      <c r="C1982">
        <v>38097</v>
      </c>
      <c r="D1982" t="s">
        <v>10857</v>
      </c>
      <c r="E1982" t="s">
        <v>32</v>
      </c>
      <c r="F1982">
        <v>5.12</v>
      </c>
      <c r="G1982">
        <v>5.12</v>
      </c>
      <c r="I1982" t="s">
        <v>6935</v>
      </c>
    </row>
    <row r="1983" spans="1:9">
      <c r="A1983" t="s">
        <v>18066</v>
      </c>
      <c r="B1983" t="s">
        <v>65</v>
      </c>
      <c r="C1983">
        <v>38098</v>
      </c>
      <c r="D1983" t="s">
        <v>10858</v>
      </c>
      <c r="E1983" t="s">
        <v>32</v>
      </c>
      <c r="F1983">
        <v>5.12</v>
      </c>
      <c r="G1983">
        <v>5.12</v>
      </c>
      <c r="I1983" t="s">
        <v>6935</v>
      </c>
    </row>
    <row r="1984" spans="1:9">
      <c r="A1984" t="s">
        <v>18067</v>
      </c>
      <c r="B1984" t="s">
        <v>65</v>
      </c>
      <c r="C1984">
        <v>11186</v>
      </c>
      <c r="D1984" t="s">
        <v>10859</v>
      </c>
      <c r="E1984" t="s">
        <v>9</v>
      </c>
      <c r="F1984">
        <v>422.83</v>
      </c>
      <c r="G1984">
        <v>422.83</v>
      </c>
      <c r="I1984" t="s">
        <v>6935</v>
      </c>
    </row>
    <row r="1985" spans="1:9">
      <c r="A1985" t="s">
        <v>18068</v>
      </c>
      <c r="B1985" t="s">
        <v>65</v>
      </c>
      <c r="C1985">
        <v>11558</v>
      </c>
      <c r="D1985" t="s">
        <v>10860</v>
      </c>
      <c r="E1985" t="s">
        <v>9354</v>
      </c>
      <c r="F1985">
        <v>15.7</v>
      </c>
      <c r="G1985">
        <v>15.7</v>
      </c>
      <c r="I1985" t="s">
        <v>6935</v>
      </c>
    </row>
    <row r="1986" spans="1:9">
      <c r="A1986" t="s">
        <v>18069</v>
      </c>
      <c r="B1986" t="s">
        <v>65</v>
      </c>
      <c r="C1986">
        <v>11557</v>
      </c>
      <c r="D1986" t="s">
        <v>10861</v>
      </c>
      <c r="E1986" t="s">
        <v>9354</v>
      </c>
      <c r="F1986">
        <v>39.74</v>
      </c>
      <c r="G1986">
        <v>39.74</v>
      </c>
      <c r="I1986" t="s">
        <v>6935</v>
      </c>
    </row>
    <row r="1987" spans="1:9">
      <c r="A1987" t="s">
        <v>18070</v>
      </c>
      <c r="B1987" t="s">
        <v>65</v>
      </c>
      <c r="C1987">
        <v>2759</v>
      </c>
      <c r="D1987" t="s">
        <v>10862</v>
      </c>
      <c r="E1987" t="s">
        <v>32</v>
      </c>
    </row>
    <row r="1988" spans="1:9">
      <c r="A1988" t="s">
        <v>18071</v>
      </c>
      <c r="B1988" t="s">
        <v>65</v>
      </c>
      <c r="C1988">
        <v>38124</v>
      </c>
      <c r="D1988" t="s">
        <v>10863</v>
      </c>
      <c r="E1988" t="s">
        <v>32</v>
      </c>
      <c r="F1988">
        <v>30</v>
      </c>
      <c r="G1988">
        <v>30</v>
      </c>
      <c r="I1988" t="s">
        <v>8951</v>
      </c>
    </row>
    <row r="1989" spans="1:9">
      <c r="A1989" t="s">
        <v>18072</v>
      </c>
      <c r="B1989" t="s">
        <v>65</v>
      </c>
      <c r="C1989">
        <v>38380</v>
      </c>
      <c r="D1989" t="s">
        <v>10864</v>
      </c>
      <c r="E1989" t="s">
        <v>32</v>
      </c>
    </row>
    <row r="1990" spans="1:9">
      <c r="A1990" t="s">
        <v>31868</v>
      </c>
      <c r="B1990" t="s">
        <v>65</v>
      </c>
      <c r="C1990">
        <v>45278</v>
      </c>
      <c r="D1990" t="s">
        <v>31869</v>
      </c>
      <c r="E1990" t="s">
        <v>32</v>
      </c>
      <c r="F1990">
        <v>175.06</v>
      </c>
      <c r="G1990">
        <v>175.06</v>
      </c>
      <c r="I1990" t="s">
        <v>6935</v>
      </c>
    </row>
    <row r="1991" spans="1:9">
      <c r="A1991" t="s">
        <v>18073</v>
      </c>
      <c r="B1991" t="s">
        <v>65</v>
      </c>
      <c r="C1991">
        <v>42429</v>
      </c>
      <c r="D1991" t="s">
        <v>10865</v>
      </c>
      <c r="E1991" t="s">
        <v>32</v>
      </c>
    </row>
    <row r="1992" spans="1:9">
      <c r="A1992" t="s">
        <v>18074</v>
      </c>
      <c r="B1992" t="s">
        <v>65</v>
      </c>
      <c r="C1992">
        <v>39616</v>
      </c>
      <c r="D1992" t="s">
        <v>10866</v>
      </c>
      <c r="E1992" t="s">
        <v>32</v>
      </c>
      <c r="F1992">
        <v>490</v>
      </c>
      <c r="G1992">
        <v>490</v>
      </c>
      <c r="I1992" t="s">
        <v>8951</v>
      </c>
    </row>
    <row r="1993" spans="1:9">
      <c r="A1993" t="s">
        <v>18075</v>
      </c>
      <c r="B1993" t="s">
        <v>65</v>
      </c>
      <c r="C1993">
        <v>39618</v>
      </c>
      <c r="D1993" t="s">
        <v>10867</v>
      </c>
      <c r="E1993" t="s">
        <v>32</v>
      </c>
      <c r="F1993">
        <v>888.78</v>
      </c>
      <c r="G1993">
        <v>888.78</v>
      </c>
      <c r="I1993" t="s">
        <v>6935</v>
      </c>
    </row>
    <row r="1994" spans="1:9">
      <c r="A1994" t="s">
        <v>18076</v>
      </c>
      <c r="B1994" t="s">
        <v>65</v>
      </c>
      <c r="C1994">
        <v>39619</v>
      </c>
      <c r="D1994" t="s">
        <v>10868</v>
      </c>
      <c r="E1994" t="s">
        <v>32</v>
      </c>
      <c r="F1994">
        <v>1217.26</v>
      </c>
      <c r="G1994">
        <v>1217.26</v>
      </c>
      <c r="I1994" t="s">
        <v>6935</v>
      </c>
    </row>
    <row r="1995" spans="1:9">
      <c r="A1995" t="s">
        <v>18077</v>
      </c>
      <c r="B1995" t="s">
        <v>65</v>
      </c>
      <c r="C1995">
        <v>39613</v>
      </c>
      <c r="D1995" t="s">
        <v>10869</v>
      </c>
      <c r="E1995" t="s">
        <v>32</v>
      </c>
      <c r="F1995">
        <v>194.64</v>
      </c>
      <c r="G1995">
        <v>194.64</v>
      </c>
      <c r="I1995" t="s">
        <v>6935</v>
      </c>
    </row>
    <row r="1996" spans="1:9">
      <c r="A1996" t="s">
        <v>18078</v>
      </c>
      <c r="B1996" t="s">
        <v>65</v>
      </c>
      <c r="C1996">
        <v>39614</v>
      </c>
      <c r="D1996" t="s">
        <v>10870</v>
      </c>
      <c r="E1996" t="s">
        <v>32</v>
      </c>
      <c r="F1996">
        <v>283.95999999999998</v>
      </c>
      <c r="G1996">
        <v>283.95999999999998</v>
      </c>
      <c r="I1996" t="s">
        <v>6935</v>
      </c>
    </row>
    <row r="1997" spans="1:9">
      <c r="A1997" t="s">
        <v>18079</v>
      </c>
      <c r="B1997" t="s">
        <v>65</v>
      </c>
      <c r="C1997">
        <v>38538</v>
      </c>
      <c r="D1997" t="s">
        <v>10871</v>
      </c>
      <c r="E1997" t="s">
        <v>12</v>
      </c>
    </row>
    <row r="1998" spans="1:9">
      <c r="A1998" t="s">
        <v>18080</v>
      </c>
      <c r="B1998" t="s">
        <v>65</v>
      </c>
      <c r="C1998">
        <v>38539</v>
      </c>
      <c r="D1998" t="s">
        <v>10872</v>
      </c>
      <c r="E1998" t="s">
        <v>12</v>
      </c>
    </row>
    <row r="1999" spans="1:9">
      <c r="A1999" t="s">
        <v>18081</v>
      </c>
      <c r="B1999" t="s">
        <v>65</v>
      </c>
      <c r="C1999">
        <v>38540</v>
      </c>
      <c r="D1999" t="s">
        <v>10873</v>
      </c>
      <c r="E1999" t="s">
        <v>12</v>
      </c>
    </row>
    <row r="2000" spans="1:9">
      <c r="A2000" t="s">
        <v>18082</v>
      </c>
      <c r="B2000" t="s">
        <v>65</v>
      </c>
      <c r="C2000">
        <v>38384</v>
      </c>
      <c r="D2000" t="s">
        <v>10874</v>
      </c>
      <c r="E2000" t="s">
        <v>32</v>
      </c>
    </row>
    <row r="2001" spans="1:9">
      <c r="A2001" t="s">
        <v>18083</v>
      </c>
      <c r="B2001" t="s">
        <v>65</v>
      </c>
      <c r="C2001">
        <v>13</v>
      </c>
      <c r="D2001" t="s">
        <v>10875</v>
      </c>
      <c r="E2001" t="s">
        <v>11</v>
      </c>
      <c r="F2001">
        <v>17.84</v>
      </c>
      <c r="G2001">
        <v>17.84</v>
      </c>
      <c r="I2001" t="s">
        <v>6935</v>
      </c>
    </row>
    <row r="2002" spans="1:9">
      <c r="A2002" t="s">
        <v>18084</v>
      </c>
      <c r="B2002" t="s">
        <v>65</v>
      </c>
      <c r="C2002">
        <v>2762</v>
      </c>
      <c r="D2002" t="s">
        <v>10876</v>
      </c>
      <c r="E2002" t="s">
        <v>12</v>
      </c>
    </row>
    <row r="2003" spans="1:9">
      <c r="A2003" t="s">
        <v>18085</v>
      </c>
      <c r="B2003" t="s">
        <v>65</v>
      </c>
      <c r="C2003">
        <v>21142</v>
      </c>
      <c r="D2003" t="s">
        <v>10877</v>
      </c>
      <c r="E2003" t="s">
        <v>32</v>
      </c>
      <c r="F2003">
        <v>40.07</v>
      </c>
      <c r="G2003">
        <v>40.07</v>
      </c>
      <c r="I2003" t="s">
        <v>6935</v>
      </c>
    </row>
    <row r="2004" spans="1:9">
      <c r="A2004" t="s">
        <v>18086</v>
      </c>
      <c r="B2004" t="s">
        <v>65</v>
      </c>
      <c r="C2004">
        <v>4223</v>
      </c>
      <c r="D2004" t="s">
        <v>10878</v>
      </c>
      <c r="E2004" t="s">
        <v>43</v>
      </c>
      <c r="F2004">
        <v>4.4400000000000004</v>
      </c>
      <c r="G2004">
        <v>4.4400000000000004</v>
      </c>
      <c r="I2004" t="s">
        <v>8951</v>
      </c>
    </row>
    <row r="2005" spans="1:9">
      <c r="A2005" t="s">
        <v>18087</v>
      </c>
      <c r="B2005" t="s">
        <v>65</v>
      </c>
      <c r="C2005">
        <v>37372</v>
      </c>
      <c r="D2005" t="s">
        <v>10879</v>
      </c>
      <c r="E2005" t="s">
        <v>62</v>
      </c>
      <c r="F2005">
        <v>1.43</v>
      </c>
      <c r="G2005">
        <v>1.43</v>
      </c>
      <c r="I2005" t="s">
        <v>8951</v>
      </c>
    </row>
    <row r="2006" spans="1:9">
      <c r="A2006" t="s">
        <v>18088</v>
      </c>
      <c r="B2006" t="s">
        <v>65</v>
      </c>
      <c r="C2006">
        <v>40863</v>
      </c>
      <c r="D2006" t="s">
        <v>10880</v>
      </c>
      <c r="E2006" t="s">
        <v>6706</v>
      </c>
      <c r="F2006">
        <v>270.51</v>
      </c>
      <c r="G2006">
        <v>270.51</v>
      </c>
      <c r="I2006" t="s">
        <v>8951</v>
      </c>
    </row>
    <row r="2007" spans="1:9">
      <c r="A2007" t="s">
        <v>18089</v>
      </c>
      <c r="B2007" t="s">
        <v>65</v>
      </c>
      <c r="C2007">
        <v>38475</v>
      </c>
      <c r="D2007" t="s">
        <v>31870</v>
      </c>
      <c r="E2007" t="s">
        <v>32</v>
      </c>
      <c r="F2007">
        <v>92.45</v>
      </c>
      <c r="G2007">
        <v>92.45</v>
      </c>
      <c r="I2007" t="s">
        <v>6935</v>
      </c>
    </row>
    <row r="2008" spans="1:9">
      <c r="A2008" t="s">
        <v>18090</v>
      </c>
      <c r="B2008" t="s">
        <v>65</v>
      </c>
      <c r="C2008">
        <v>38474</v>
      </c>
      <c r="D2008" t="s">
        <v>31871</v>
      </c>
      <c r="E2008" t="s">
        <v>32</v>
      </c>
      <c r="F2008">
        <v>93.73</v>
      </c>
      <c r="G2008">
        <v>93.73</v>
      </c>
      <c r="I2008" t="s">
        <v>6935</v>
      </c>
    </row>
    <row r="2009" spans="1:9">
      <c r="A2009" t="s">
        <v>18091</v>
      </c>
      <c r="B2009" t="s">
        <v>65</v>
      </c>
      <c r="C2009">
        <v>10886</v>
      </c>
      <c r="D2009" t="s">
        <v>10881</v>
      </c>
      <c r="E2009" t="s">
        <v>32</v>
      </c>
      <c r="F2009">
        <v>253.75</v>
      </c>
      <c r="G2009">
        <v>253.75</v>
      </c>
      <c r="I2009" t="s">
        <v>6935</v>
      </c>
    </row>
    <row r="2010" spans="1:9">
      <c r="A2010" t="s">
        <v>18092</v>
      </c>
      <c r="B2010" t="s">
        <v>65</v>
      </c>
      <c r="C2010">
        <v>10888</v>
      </c>
      <c r="D2010" t="s">
        <v>10882</v>
      </c>
      <c r="E2010" t="s">
        <v>32</v>
      </c>
      <c r="F2010">
        <v>803.07</v>
      </c>
      <c r="G2010">
        <v>803.07</v>
      </c>
      <c r="I2010" t="s">
        <v>6935</v>
      </c>
    </row>
    <row r="2011" spans="1:9">
      <c r="A2011" t="s">
        <v>18093</v>
      </c>
      <c r="B2011" t="s">
        <v>65</v>
      </c>
      <c r="C2011">
        <v>10889</v>
      </c>
      <c r="D2011" t="s">
        <v>10883</v>
      </c>
      <c r="E2011" t="s">
        <v>32</v>
      </c>
      <c r="F2011">
        <v>870</v>
      </c>
      <c r="G2011">
        <v>870</v>
      </c>
      <c r="I2011" t="s">
        <v>6935</v>
      </c>
    </row>
    <row r="2012" spans="1:9">
      <c r="A2012" t="s">
        <v>18094</v>
      </c>
      <c r="B2012" t="s">
        <v>65</v>
      </c>
      <c r="C2012">
        <v>10890</v>
      </c>
      <c r="D2012" t="s">
        <v>10884</v>
      </c>
      <c r="E2012" t="s">
        <v>32</v>
      </c>
      <c r="F2012">
        <v>401.53</v>
      </c>
      <c r="G2012">
        <v>401.53</v>
      </c>
      <c r="I2012" t="s">
        <v>6935</v>
      </c>
    </row>
    <row r="2013" spans="1:9">
      <c r="A2013" t="s">
        <v>18095</v>
      </c>
      <c r="B2013" t="s">
        <v>65</v>
      </c>
      <c r="C2013">
        <v>10891</v>
      </c>
      <c r="D2013" t="s">
        <v>10885</v>
      </c>
      <c r="E2013" t="s">
        <v>32</v>
      </c>
      <c r="F2013">
        <v>245.38</v>
      </c>
      <c r="G2013">
        <v>245.38</v>
      </c>
      <c r="I2013" t="s">
        <v>6935</v>
      </c>
    </row>
    <row r="2014" spans="1:9">
      <c r="A2014" t="s">
        <v>18096</v>
      </c>
      <c r="B2014" t="s">
        <v>65</v>
      </c>
      <c r="C2014">
        <v>10892</v>
      </c>
      <c r="D2014" t="s">
        <v>10886</v>
      </c>
      <c r="E2014" t="s">
        <v>32</v>
      </c>
      <c r="F2014">
        <v>290</v>
      </c>
      <c r="G2014">
        <v>290</v>
      </c>
      <c r="I2014" t="s">
        <v>8951</v>
      </c>
    </row>
    <row r="2015" spans="1:9">
      <c r="A2015" t="s">
        <v>18097</v>
      </c>
      <c r="B2015" t="s">
        <v>65</v>
      </c>
      <c r="C2015">
        <v>20977</v>
      </c>
      <c r="D2015" t="s">
        <v>10887</v>
      </c>
      <c r="E2015" t="s">
        <v>32</v>
      </c>
      <c r="F2015">
        <v>345.76</v>
      </c>
      <c r="G2015">
        <v>345.76</v>
      </c>
      <c r="I2015" t="s">
        <v>6935</v>
      </c>
    </row>
    <row r="2016" spans="1:9">
      <c r="A2016" t="s">
        <v>18098</v>
      </c>
      <c r="B2016" t="s">
        <v>65</v>
      </c>
      <c r="C2016">
        <v>3073</v>
      </c>
      <c r="D2016" t="s">
        <v>10888</v>
      </c>
      <c r="E2016" t="s">
        <v>32</v>
      </c>
    </row>
    <row r="2017" spans="1:9">
      <c r="A2017" t="s">
        <v>18099</v>
      </c>
      <c r="B2017" t="s">
        <v>65</v>
      </c>
      <c r="C2017">
        <v>3074</v>
      </c>
      <c r="D2017" t="s">
        <v>10889</v>
      </c>
      <c r="E2017" t="s">
        <v>32</v>
      </c>
    </row>
    <row r="2018" spans="1:9">
      <c r="A2018" t="s">
        <v>18100</v>
      </c>
      <c r="B2018" t="s">
        <v>65</v>
      </c>
      <c r="C2018">
        <v>3076</v>
      </c>
      <c r="D2018" t="s">
        <v>10890</v>
      </c>
      <c r="E2018" t="s">
        <v>32</v>
      </c>
    </row>
    <row r="2019" spans="1:9">
      <c r="A2019" t="s">
        <v>18101</v>
      </c>
      <c r="B2019" t="s">
        <v>65</v>
      </c>
      <c r="C2019">
        <v>3075</v>
      </c>
      <c r="D2019" t="s">
        <v>10891</v>
      </c>
      <c r="E2019" t="s">
        <v>32</v>
      </c>
    </row>
    <row r="2020" spans="1:9">
      <c r="A2020" t="s">
        <v>18102</v>
      </c>
      <c r="B2020" t="s">
        <v>65</v>
      </c>
      <c r="C2020">
        <v>10781</v>
      </c>
      <c r="D2020" t="s">
        <v>10892</v>
      </c>
      <c r="E2020" t="s">
        <v>32</v>
      </c>
    </row>
    <row r="2021" spans="1:9">
      <c r="A2021" t="s">
        <v>18103</v>
      </c>
      <c r="B2021" t="s">
        <v>65</v>
      </c>
      <c r="C2021">
        <v>11480</v>
      </c>
      <c r="D2021" t="s">
        <v>10893</v>
      </c>
      <c r="E2021" t="s">
        <v>10297</v>
      </c>
      <c r="F2021">
        <v>157.12</v>
      </c>
      <c r="G2021">
        <v>157.12</v>
      </c>
      <c r="I2021" t="s">
        <v>6935</v>
      </c>
    </row>
    <row r="2022" spans="1:9">
      <c r="A2022" t="s">
        <v>18104</v>
      </c>
      <c r="B2022" t="s">
        <v>65</v>
      </c>
      <c r="C2022">
        <v>43612</v>
      </c>
      <c r="D2022" t="s">
        <v>10894</v>
      </c>
      <c r="E2022" t="s">
        <v>10297</v>
      </c>
      <c r="F2022">
        <v>123.67</v>
      </c>
      <c r="G2022">
        <v>123.67</v>
      </c>
      <c r="I2022" t="s">
        <v>6935</v>
      </c>
    </row>
    <row r="2023" spans="1:9">
      <c r="A2023" t="s">
        <v>18105</v>
      </c>
      <c r="B2023" t="s">
        <v>65</v>
      </c>
      <c r="C2023">
        <v>43613</v>
      </c>
      <c r="D2023" t="s">
        <v>10895</v>
      </c>
      <c r="E2023" t="s">
        <v>10297</v>
      </c>
      <c r="F2023">
        <v>102.38</v>
      </c>
      <c r="G2023">
        <v>102.38</v>
      </c>
      <c r="I2023" t="s">
        <v>6935</v>
      </c>
    </row>
    <row r="2024" spans="1:9">
      <c r="A2024" t="s">
        <v>18106</v>
      </c>
      <c r="B2024" t="s">
        <v>65</v>
      </c>
      <c r="C2024">
        <v>11469</v>
      </c>
      <c r="D2024" t="s">
        <v>10896</v>
      </c>
      <c r="E2024" t="s">
        <v>32</v>
      </c>
      <c r="F2024">
        <v>16.77</v>
      </c>
      <c r="G2024">
        <v>16.77</v>
      </c>
      <c r="I2024" t="s">
        <v>6935</v>
      </c>
    </row>
    <row r="2025" spans="1:9">
      <c r="A2025" t="s">
        <v>18107</v>
      </c>
      <c r="B2025" t="s">
        <v>65</v>
      </c>
      <c r="C2025">
        <v>11468</v>
      </c>
      <c r="D2025" t="s">
        <v>10897</v>
      </c>
      <c r="E2025" t="s">
        <v>32</v>
      </c>
      <c r="F2025">
        <v>16.78</v>
      </c>
      <c r="G2025">
        <v>16.78</v>
      </c>
      <c r="I2025" t="s">
        <v>6935</v>
      </c>
    </row>
    <row r="2026" spans="1:9">
      <c r="A2026" t="s">
        <v>18108</v>
      </c>
      <c r="B2026" t="s">
        <v>65</v>
      </c>
      <c r="C2026">
        <v>11484</v>
      </c>
      <c r="D2026" t="s">
        <v>10898</v>
      </c>
      <c r="E2026" t="s">
        <v>32</v>
      </c>
      <c r="F2026">
        <v>73.709999999999994</v>
      </c>
      <c r="G2026">
        <v>73.709999999999994</v>
      </c>
      <c r="I2026" t="s">
        <v>6935</v>
      </c>
    </row>
    <row r="2027" spans="1:9">
      <c r="A2027" t="s">
        <v>18109</v>
      </c>
      <c r="B2027" t="s">
        <v>65</v>
      </c>
      <c r="C2027">
        <v>38155</v>
      </c>
      <c r="D2027" t="s">
        <v>10899</v>
      </c>
      <c r="E2027" t="s">
        <v>32</v>
      </c>
      <c r="F2027">
        <v>114.44</v>
      </c>
      <c r="G2027">
        <v>114.44</v>
      </c>
      <c r="I2027" t="s">
        <v>6935</v>
      </c>
    </row>
    <row r="2028" spans="1:9">
      <c r="A2028" t="s">
        <v>18110</v>
      </c>
      <c r="B2028" t="s">
        <v>65</v>
      </c>
      <c r="C2028">
        <v>11467</v>
      </c>
      <c r="D2028" t="s">
        <v>10900</v>
      </c>
      <c r="E2028" t="s">
        <v>32</v>
      </c>
      <c r="F2028">
        <v>26.15</v>
      </c>
      <c r="G2028">
        <v>26.15</v>
      </c>
      <c r="I2028" t="s">
        <v>6935</v>
      </c>
    </row>
    <row r="2029" spans="1:9">
      <c r="A2029" t="s">
        <v>18111</v>
      </c>
      <c r="B2029" t="s">
        <v>65</v>
      </c>
      <c r="C2029">
        <v>38153</v>
      </c>
      <c r="D2029" t="s">
        <v>10901</v>
      </c>
      <c r="E2029" t="s">
        <v>10297</v>
      </c>
      <c r="F2029">
        <v>66.8</v>
      </c>
      <c r="G2029">
        <v>66.8</v>
      </c>
      <c r="I2029" t="s">
        <v>6935</v>
      </c>
    </row>
    <row r="2030" spans="1:9">
      <c r="A2030" t="s">
        <v>18112</v>
      </c>
      <c r="B2030" t="s">
        <v>65</v>
      </c>
      <c r="C2030">
        <v>43607</v>
      </c>
      <c r="D2030" t="s">
        <v>10902</v>
      </c>
      <c r="E2030" t="s">
        <v>10297</v>
      </c>
      <c r="F2030">
        <v>126.35</v>
      </c>
      <c r="G2030">
        <v>126.35</v>
      </c>
      <c r="I2030" t="s">
        <v>6935</v>
      </c>
    </row>
    <row r="2031" spans="1:9">
      <c r="A2031" t="s">
        <v>18113</v>
      </c>
      <c r="B2031" t="s">
        <v>65</v>
      </c>
      <c r="C2031">
        <v>3080</v>
      </c>
      <c r="D2031" t="s">
        <v>10903</v>
      </c>
      <c r="E2031" t="s">
        <v>10297</v>
      </c>
      <c r="F2031">
        <v>84.95</v>
      </c>
      <c r="G2031">
        <v>84.95</v>
      </c>
      <c r="I2031" t="s">
        <v>8951</v>
      </c>
    </row>
    <row r="2032" spans="1:9">
      <c r="A2032" t="s">
        <v>18114</v>
      </c>
      <c r="B2032" t="s">
        <v>65</v>
      </c>
      <c r="C2032">
        <v>3081</v>
      </c>
      <c r="D2032" t="s">
        <v>10904</v>
      </c>
      <c r="E2032" t="s">
        <v>10297</v>
      </c>
      <c r="F2032">
        <v>168.07</v>
      </c>
      <c r="G2032">
        <v>168.07</v>
      </c>
      <c r="I2032" t="s">
        <v>6935</v>
      </c>
    </row>
    <row r="2033" spans="1:9">
      <c r="A2033" t="s">
        <v>18115</v>
      </c>
      <c r="B2033" t="s">
        <v>65</v>
      </c>
      <c r="C2033">
        <v>3090</v>
      </c>
      <c r="D2033" t="s">
        <v>10905</v>
      </c>
      <c r="E2033" t="s">
        <v>10297</v>
      </c>
      <c r="F2033">
        <v>75.819999999999993</v>
      </c>
      <c r="G2033">
        <v>75.819999999999993</v>
      </c>
      <c r="I2033" t="s">
        <v>6935</v>
      </c>
    </row>
    <row r="2034" spans="1:9">
      <c r="A2034" t="s">
        <v>18116</v>
      </c>
      <c r="B2034" t="s">
        <v>65</v>
      </c>
      <c r="C2034">
        <v>43611</v>
      </c>
      <c r="D2034" t="s">
        <v>10906</v>
      </c>
      <c r="E2034" t="s">
        <v>10297</v>
      </c>
      <c r="F2034">
        <v>125.82</v>
      </c>
      <c r="G2034">
        <v>125.82</v>
      </c>
      <c r="I2034" t="s">
        <v>6935</v>
      </c>
    </row>
    <row r="2035" spans="1:9">
      <c r="A2035" t="s">
        <v>18117</v>
      </c>
      <c r="B2035" t="s">
        <v>65</v>
      </c>
      <c r="C2035">
        <v>3103</v>
      </c>
      <c r="D2035" t="s">
        <v>10907</v>
      </c>
      <c r="E2035" t="s">
        <v>32</v>
      </c>
      <c r="F2035">
        <v>62.87</v>
      </c>
      <c r="G2035">
        <v>62.87</v>
      </c>
      <c r="I2035" t="s">
        <v>6935</v>
      </c>
    </row>
    <row r="2036" spans="1:9">
      <c r="A2036" t="s">
        <v>18118</v>
      </c>
      <c r="B2036" t="s">
        <v>65</v>
      </c>
      <c r="C2036">
        <v>3097</v>
      </c>
      <c r="D2036" t="s">
        <v>10908</v>
      </c>
      <c r="E2036" t="s">
        <v>10297</v>
      </c>
      <c r="F2036">
        <v>95.11</v>
      </c>
      <c r="G2036">
        <v>95.11</v>
      </c>
      <c r="I2036" t="s">
        <v>6935</v>
      </c>
    </row>
    <row r="2037" spans="1:9">
      <c r="A2037" t="s">
        <v>18119</v>
      </c>
      <c r="B2037" t="s">
        <v>65</v>
      </c>
      <c r="C2037">
        <v>3099</v>
      </c>
      <c r="D2037" t="s">
        <v>10909</v>
      </c>
      <c r="E2037" t="s">
        <v>10297</v>
      </c>
      <c r="F2037">
        <v>152.30000000000001</v>
      </c>
      <c r="G2037">
        <v>152.30000000000001</v>
      </c>
      <c r="I2037" t="s">
        <v>6935</v>
      </c>
    </row>
    <row r="2038" spans="1:9">
      <c r="A2038" t="s">
        <v>18120</v>
      </c>
      <c r="B2038" t="s">
        <v>65</v>
      </c>
      <c r="C2038">
        <v>38151</v>
      </c>
      <c r="D2038" t="s">
        <v>10910</v>
      </c>
      <c r="E2038" t="s">
        <v>10297</v>
      </c>
      <c r="F2038">
        <v>110.41</v>
      </c>
      <c r="G2038">
        <v>110.41</v>
      </c>
      <c r="I2038" t="s">
        <v>6935</v>
      </c>
    </row>
    <row r="2039" spans="1:9">
      <c r="A2039" t="s">
        <v>18121</v>
      </c>
      <c r="B2039" t="s">
        <v>65</v>
      </c>
      <c r="C2039">
        <v>38152</v>
      </c>
      <c r="D2039" t="s">
        <v>10911</v>
      </c>
      <c r="E2039" t="s">
        <v>10297</v>
      </c>
      <c r="F2039">
        <v>178.11</v>
      </c>
      <c r="G2039">
        <v>178.11</v>
      </c>
      <c r="I2039" t="s">
        <v>6935</v>
      </c>
    </row>
    <row r="2040" spans="1:9">
      <c r="A2040" t="s">
        <v>18122</v>
      </c>
      <c r="B2040" t="s">
        <v>65</v>
      </c>
      <c r="C2040">
        <v>43610</v>
      </c>
      <c r="D2040" t="s">
        <v>10912</v>
      </c>
      <c r="E2040" t="s">
        <v>10297</v>
      </c>
      <c r="F2040">
        <v>94.37</v>
      </c>
      <c r="G2040">
        <v>94.37</v>
      </c>
      <c r="I2040" t="s">
        <v>6935</v>
      </c>
    </row>
    <row r="2041" spans="1:9">
      <c r="A2041" t="s">
        <v>18123</v>
      </c>
      <c r="B2041" t="s">
        <v>65</v>
      </c>
      <c r="C2041">
        <v>3093</v>
      </c>
      <c r="D2041" t="s">
        <v>10913</v>
      </c>
      <c r="E2041" t="s">
        <v>10297</v>
      </c>
      <c r="F2041">
        <v>152.30000000000001</v>
      </c>
      <c r="G2041">
        <v>152.30000000000001</v>
      </c>
      <c r="I2041" t="s">
        <v>6935</v>
      </c>
    </row>
    <row r="2042" spans="1:9">
      <c r="A2042" t="s">
        <v>18124</v>
      </c>
      <c r="B2042" t="s">
        <v>65</v>
      </c>
      <c r="C2042">
        <v>38165</v>
      </c>
      <c r="D2042" t="s">
        <v>10914</v>
      </c>
      <c r="E2042" t="s">
        <v>10297</v>
      </c>
      <c r="F2042">
        <v>75.52</v>
      </c>
      <c r="G2042">
        <v>75.52</v>
      </c>
      <c r="I2042" t="s">
        <v>6935</v>
      </c>
    </row>
    <row r="2043" spans="1:9">
      <c r="A2043" t="s">
        <v>18125</v>
      </c>
      <c r="B2043" t="s">
        <v>65</v>
      </c>
      <c r="C2043">
        <v>38177</v>
      </c>
      <c r="D2043" t="s">
        <v>10915</v>
      </c>
      <c r="E2043" t="s">
        <v>32</v>
      </c>
      <c r="F2043">
        <v>22.44</v>
      </c>
      <c r="G2043">
        <v>22.44</v>
      </c>
      <c r="I2043" t="s">
        <v>6935</v>
      </c>
    </row>
    <row r="2044" spans="1:9">
      <c r="A2044" t="s">
        <v>18126</v>
      </c>
      <c r="B2044" t="s">
        <v>65</v>
      </c>
      <c r="C2044">
        <v>11458</v>
      </c>
      <c r="D2044" t="s">
        <v>10916</v>
      </c>
      <c r="E2044" t="s">
        <v>32</v>
      </c>
      <c r="F2044">
        <v>26.79</v>
      </c>
      <c r="G2044">
        <v>26.79</v>
      </c>
      <c r="I2044" t="s">
        <v>6935</v>
      </c>
    </row>
    <row r="2045" spans="1:9">
      <c r="A2045" t="s">
        <v>18127</v>
      </c>
      <c r="B2045" t="s">
        <v>65</v>
      </c>
      <c r="C2045">
        <v>3108</v>
      </c>
      <c r="D2045" t="s">
        <v>10917</v>
      </c>
      <c r="E2045" t="s">
        <v>32</v>
      </c>
      <c r="F2045">
        <v>113.9</v>
      </c>
      <c r="G2045">
        <v>113.9</v>
      </c>
      <c r="I2045" t="s">
        <v>6935</v>
      </c>
    </row>
    <row r="2046" spans="1:9">
      <c r="A2046" t="s">
        <v>18128</v>
      </c>
      <c r="B2046" t="s">
        <v>65</v>
      </c>
      <c r="C2046">
        <v>3105</v>
      </c>
      <c r="D2046" t="s">
        <v>10918</v>
      </c>
      <c r="E2046" t="s">
        <v>32</v>
      </c>
      <c r="F2046">
        <v>148.97</v>
      </c>
      <c r="G2046">
        <v>148.97</v>
      </c>
      <c r="I2046" t="s">
        <v>6935</v>
      </c>
    </row>
    <row r="2047" spans="1:9">
      <c r="A2047" t="s">
        <v>18129</v>
      </c>
      <c r="B2047" t="s">
        <v>65</v>
      </c>
      <c r="C2047">
        <v>38178</v>
      </c>
      <c r="D2047" t="s">
        <v>10919</v>
      </c>
      <c r="E2047" t="s">
        <v>32</v>
      </c>
      <c r="F2047">
        <v>24.69</v>
      </c>
      <c r="G2047">
        <v>24.69</v>
      </c>
      <c r="I2047" t="s">
        <v>6935</v>
      </c>
    </row>
    <row r="2048" spans="1:9">
      <c r="A2048" t="s">
        <v>18130</v>
      </c>
      <c r="B2048" t="s">
        <v>65</v>
      </c>
      <c r="C2048">
        <v>43575</v>
      </c>
      <c r="D2048" t="s">
        <v>10920</v>
      </c>
      <c r="E2048" t="s">
        <v>32</v>
      </c>
      <c r="F2048">
        <v>53.5</v>
      </c>
      <c r="G2048">
        <v>53.5</v>
      </c>
      <c r="I2048" t="s">
        <v>6935</v>
      </c>
    </row>
    <row r="2049" spans="1:9">
      <c r="A2049" t="s">
        <v>18131</v>
      </c>
      <c r="B2049" t="s">
        <v>65</v>
      </c>
      <c r="C2049">
        <v>43577</v>
      </c>
      <c r="D2049" t="s">
        <v>10921</v>
      </c>
      <c r="E2049" t="s">
        <v>32</v>
      </c>
      <c r="F2049">
        <v>93.01</v>
      </c>
      <c r="G2049">
        <v>93.01</v>
      </c>
      <c r="I2049" t="s">
        <v>6935</v>
      </c>
    </row>
    <row r="2050" spans="1:9">
      <c r="A2050" t="s">
        <v>18132</v>
      </c>
      <c r="B2050" t="s">
        <v>65</v>
      </c>
      <c r="C2050">
        <v>43458</v>
      </c>
      <c r="D2050" t="s">
        <v>10922</v>
      </c>
      <c r="E2050" t="s">
        <v>62</v>
      </c>
      <c r="F2050">
        <v>0.06</v>
      </c>
      <c r="G2050">
        <v>0.06</v>
      </c>
      <c r="I2050" t="s">
        <v>8951</v>
      </c>
    </row>
    <row r="2051" spans="1:9">
      <c r="A2051" t="s">
        <v>18133</v>
      </c>
      <c r="B2051" t="s">
        <v>65</v>
      </c>
      <c r="C2051">
        <v>43470</v>
      </c>
      <c r="D2051" t="s">
        <v>10923</v>
      </c>
      <c r="E2051" t="s">
        <v>6706</v>
      </c>
      <c r="F2051">
        <v>11.14</v>
      </c>
      <c r="G2051">
        <v>11.14</v>
      </c>
      <c r="I2051" t="s">
        <v>8951</v>
      </c>
    </row>
    <row r="2052" spans="1:9">
      <c r="A2052" t="s">
        <v>18134</v>
      </c>
      <c r="B2052" t="s">
        <v>65</v>
      </c>
      <c r="C2052">
        <v>43459</v>
      </c>
      <c r="D2052" t="s">
        <v>10924</v>
      </c>
      <c r="E2052" t="s">
        <v>62</v>
      </c>
      <c r="F2052">
        <v>0.44</v>
      </c>
      <c r="G2052">
        <v>0.44</v>
      </c>
      <c r="I2052" t="s">
        <v>8951</v>
      </c>
    </row>
    <row r="2053" spans="1:9">
      <c r="A2053" t="s">
        <v>18135</v>
      </c>
      <c r="B2053" t="s">
        <v>65</v>
      </c>
      <c r="C2053">
        <v>43471</v>
      </c>
      <c r="D2053" t="s">
        <v>10925</v>
      </c>
      <c r="E2053" t="s">
        <v>6706</v>
      </c>
      <c r="F2053">
        <v>82.31</v>
      </c>
      <c r="G2053">
        <v>82.31</v>
      </c>
      <c r="I2053" t="s">
        <v>8951</v>
      </c>
    </row>
    <row r="2054" spans="1:9">
      <c r="A2054" t="s">
        <v>18136</v>
      </c>
      <c r="B2054" t="s">
        <v>65</v>
      </c>
      <c r="C2054">
        <v>43460</v>
      </c>
      <c r="D2054" t="s">
        <v>10926</v>
      </c>
      <c r="E2054" t="s">
        <v>62</v>
      </c>
      <c r="F2054">
        <v>0.86</v>
      </c>
      <c r="G2054">
        <v>0.86</v>
      </c>
      <c r="I2054" t="s">
        <v>8951</v>
      </c>
    </row>
    <row r="2055" spans="1:9">
      <c r="A2055" t="s">
        <v>18137</v>
      </c>
      <c r="B2055" t="s">
        <v>65</v>
      </c>
      <c r="C2055">
        <v>43472</v>
      </c>
      <c r="D2055" t="s">
        <v>10927</v>
      </c>
      <c r="E2055" t="s">
        <v>6706</v>
      </c>
      <c r="F2055">
        <v>161.72999999999999</v>
      </c>
      <c r="G2055">
        <v>161.72999999999999</v>
      </c>
      <c r="I2055" t="s">
        <v>8951</v>
      </c>
    </row>
    <row r="2056" spans="1:9">
      <c r="A2056" t="s">
        <v>18138</v>
      </c>
      <c r="B2056" t="s">
        <v>65</v>
      </c>
      <c r="C2056">
        <v>43461</v>
      </c>
      <c r="D2056" t="s">
        <v>10928</v>
      </c>
      <c r="E2056" t="s">
        <v>62</v>
      </c>
      <c r="F2056">
        <v>0.31</v>
      </c>
      <c r="G2056">
        <v>0.31</v>
      </c>
      <c r="I2056" t="s">
        <v>8951</v>
      </c>
    </row>
    <row r="2057" spans="1:9">
      <c r="A2057" t="s">
        <v>18139</v>
      </c>
      <c r="B2057" t="s">
        <v>65</v>
      </c>
      <c r="C2057">
        <v>43473</v>
      </c>
      <c r="D2057" t="s">
        <v>10929</v>
      </c>
      <c r="E2057" t="s">
        <v>6706</v>
      </c>
      <c r="F2057">
        <v>59.01</v>
      </c>
      <c r="G2057">
        <v>59.01</v>
      </c>
      <c r="I2057" t="s">
        <v>8951</v>
      </c>
    </row>
    <row r="2058" spans="1:9">
      <c r="A2058" t="s">
        <v>18140</v>
      </c>
      <c r="B2058" t="s">
        <v>65</v>
      </c>
      <c r="C2058">
        <v>43463</v>
      </c>
      <c r="D2058" t="s">
        <v>10930</v>
      </c>
      <c r="E2058" t="s">
        <v>62</v>
      </c>
      <c r="F2058">
        <v>0.08</v>
      </c>
      <c r="G2058">
        <v>0.08</v>
      </c>
      <c r="I2058" t="s">
        <v>8951</v>
      </c>
    </row>
    <row r="2059" spans="1:9">
      <c r="A2059" t="s">
        <v>18141</v>
      </c>
      <c r="B2059" t="s">
        <v>65</v>
      </c>
      <c r="C2059">
        <v>43475</v>
      </c>
      <c r="D2059" t="s">
        <v>10931</v>
      </c>
      <c r="E2059" t="s">
        <v>6706</v>
      </c>
      <c r="F2059">
        <v>15.46</v>
      </c>
      <c r="G2059">
        <v>15.46</v>
      </c>
      <c r="I2059" t="s">
        <v>8951</v>
      </c>
    </row>
    <row r="2060" spans="1:9">
      <c r="A2060" t="s">
        <v>18142</v>
      </c>
      <c r="B2060" t="s">
        <v>65</v>
      </c>
      <c r="C2060">
        <v>43462</v>
      </c>
      <c r="D2060" t="s">
        <v>10932</v>
      </c>
      <c r="E2060" t="s">
        <v>62</v>
      </c>
      <c r="F2060">
        <v>0.01</v>
      </c>
      <c r="G2060">
        <v>0.01</v>
      </c>
      <c r="I2060" t="s">
        <v>8951</v>
      </c>
    </row>
    <row r="2061" spans="1:9">
      <c r="A2061" t="s">
        <v>18143</v>
      </c>
      <c r="B2061" t="s">
        <v>65</v>
      </c>
      <c r="C2061">
        <v>43474</v>
      </c>
      <c r="D2061" t="s">
        <v>10933</v>
      </c>
      <c r="E2061" t="s">
        <v>6706</v>
      </c>
      <c r="F2061">
        <v>2.35</v>
      </c>
      <c r="G2061">
        <v>2.35</v>
      </c>
      <c r="I2061" t="s">
        <v>8951</v>
      </c>
    </row>
    <row r="2062" spans="1:9">
      <c r="A2062" t="s">
        <v>18144</v>
      </c>
      <c r="B2062" t="s">
        <v>65</v>
      </c>
      <c r="C2062">
        <v>43464</v>
      </c>
      <c r="D2062" t="s">
        <v>10934</v>
      </c>
      <c r="E2062" t="s">
        <v>62</v>
      </c>
      <c r="F2062">
        <v>0.01</v>
      </c>
      <c r="G2062">
        <v>0.01</v>
      </c>
      <c r="I2062" t="s">
        <v>8951</v>
      </c>
    </row>
    <row r="2063" spans="1:9">
      <c r="A2063" t="s">
        <v>18145</v>
      </c>
      <c r="B2063" t="s">
        <v>65</v>
      </c>
      <c r="C2063">
        <v>43476</v>
      </c>
      <c r="D2063" t="s">
        <v>10935</v>
      </c>
      <c r="E2063" t="s">
        <v>6706</v>
      </c>
      <c r="F2063">
        <v>0.01</v>
      </c>
      <c r="G2063">
        <v>0.01</v>
      </c>
      <c r="I2063" t="s">
        <v>8951</v>
      </c>
    </row>
    <row r="2064" spans="1:9">
      <c r="A2064" t="s">
        <v>18146</v>
      </c>
      <c r="B2064" t="s">
        <v>65</v>
      </c>
      <c r="C2064">
        <v>43465</v>
      </c>
      <c r="D2064" t="s">
        <v>10936</v>
      </c>
      <c r="E2064" t="s">
        <v>62</v>
      </c>
      <c r="F2064">
        <v>0.78</v>
      </c>
      <c r="G2064">
        <v>0.78</v>
      </c>
      <c r="I2064" t="s">
        <v>8951</v>
      </c>
    </row>
    <row r="2065" spans="1:9">
      <c r="A2065" t="s">
        <v>18147</v>
      </c>
      <c r="B2065" t="s">
        <v>65</v>
      </c>
      <c r="C2065">
        <v>43477</v>
      </c>
      <c r="D2065" t="s">
        <v>10937</v>
      </c>
      <c r="E2065" t="s">
        <v>6706</v>
      </c>
      <c r="F2065">
        <v>147.87</v>
      </c>
      <c r="G2065">
        <v>147.87</v>
      </c>
      <c r="I2065" t="s">
        <v>8951</v>
      </c>
    </row>
    <row r="2066" spans="1:9">
      <c r="A2066" t="s">
        <v>18148</v>
      </c>
      <c r="B2066" t="s">
        <v>65</v>
      </c>
      <c r="C2066">
        <v>43466</v>
      </c>
      <c r="D2066" t="s">
        <v>10938</v>
      </c>
      <c r="E2066" t="s">
        <v>62</v>
      </c>
      <c r="F2066">
        <v>2.0499999999999998</v>
      </c>
      <c r="G2066">
        <v>2.0499999999999998</v>
      </c>
      <c r="I2066" t="s">
        <v>8951</v>
      </c>
    </row>
    <row r="2067" spans="1:9">
      <c r="A2067" t="s">
        <v>18149</v>
      </c>
      <c r="B2067" t="s">
        <v>65</v>
      </c>
      <c r="C2067">
        <v>43478</v>
      </c>
      <c r="D2067" t="s">
        <v>10939</v>
      </c>
      <c r="E2067" t="s">
        <v>6706</v>
      </c>
      <c r="F2067">
        <v>387.36</v>
      </c>
      <c r="G2067">
        <v>387.36</v>
      </c>
      <c r="I2067" t="s">
        <v>8951</v>
      </c>
    </row>
    <row r="2068" spans="1:9">
      <c r="A2068" t="s">
        <v>18150</v>
      </c>
      <c r="B2068" t="s">
        <v>65</v>
      </c>
      <c r="C2068">
        <v>43467</v>
      </c>
      <c r="D2068" t="s">
        <v>10940</v>
      </c>
      <c r="E2068" t="s">
        <v>62</v>
      </c>
      <c r="F2068">
        <v>0.61</v>
      </c>
      <c r="G2068">
        <v>0.61</v>
      </c>
      <c r="I2068" t="s">
        <v>8951</v>
      </c>
    </row>
    <row r="2069" spans="1:9">
      <c r="A2069" t="s">
        <v>18151</v>
      </c>
      <c r="B2069" t="s">
        <v>65</v>
      </c>
      <c r="C2069">
        <v>43479</v>
      </c>
      <c r="D2069" t="s">
        <v>10941</v>
      </c>
      <c r="E2069" t="s">
        <v>6706</v>
      </c>
      <c r="F2069">
        <v>114.77</v>
      </c>
      <c r="G2069">
        <v>114.77</v>
      </c>
      <c r="I2069" t="s">
        <v>8951</v>
      </c>
    </row>
    <row r="2070" spans="1:9">
      <c r="A2070" t="s">
        <v>18152</v>
      </c>
      <c r="B2070" t="s">
        <v>65</v>
      </c>
      <c r="C2070">
        <v>43468</v>
      </c>
      <c r="D2070" t="s">
        <v>10942</v>
      </c>
      <c r="E2070" t="s">
        <v>62</v>
      </c>
      <c r="F2070">
        <v>1.21</v>
      </c>
      <c r="G2070">
        <v>1.21</v>
      </c>
      <c r="I2070" t="s">
        <v>8951</v>
      </c>
    </row>
    <row r="2071" spans="1:9">
      <c r="A2071" t="s">
        <v>18153</v>
      </c>
      <c r="B2071" t="s">
        <v>65</v>
      </c>
      <c r="C2071">
        <v>43480</v>
      </c>
      <c r="D2071" t="s">
        <v>10943</v>
      </c>
      <c r="E2071" t="s">
        <v>6706</v>
      </c>
      <c r="F2071">
        <v>228.92</v>
      </c>
      <c r="G2071">
        <v>228.92</v>
      </c>
      <c r="I2071" t="s">
        <v>8951</v>
      </c>
    </row>
    <row r="2072" spans="1:9">
      <c r="A2072" t="s">
        <v>18154</v>
      </c>
      <c r="B2072" t="s">
        <v>65</v>
      </c>
      <c r="C2072">
        <v>43469</v>
      </c>
      <c r="D2072" t="s">
        <v>10944</v>
      </c>
      <c r="E2072" t="s">
        <v>62</v>
      </c>
      <c r="F2072">
        <v>0.05</v>
      </c>
      <c r="G2072">
        <v>0.05</v>
      </c>
      <c r="I2072" t="s">
        <v>8951</v>
      </c>
    </row>
    <row r="2073" spans="1:9">
      <c r="A2073" t="s">
        <v>18155</v>
      </c>
      <c r="B2073" t="s">
        <v>65</v>
      </c>
      <c r="C2073">
        <v>43481</v>
      </c>
      <c r="D2073" t="s">
        <v>10945</v>
      </c>
      <c r="E2073" t="s">
        <v>6706</v>
      </c>
      <c r="F2073">
        <v>9.89</v>
      </c>
      <c r="G2073">
        <v>9.89</v>
      </c>
      <c r="I2073" t="s">
        <v>8951</v>
      </c>
    </row>
    <row r="2074" spans="1:9">
      <c r="A2074" t="s">
        <v>31872</v>
      </c>
      <c r="B2074" t="s">
        <v>65</v>
      </c>
      <c r="C2074">
        <v>45204</v>
      </c>
      <c r="D2074" t="s">
        <v>31873</v>
      </c>
      <c r="E2074" t="s">
        <v>32</v>
      </c>
      <c r="F2074">
        <v>68.400000000000006</v>
      </c>
      <c r="G2074">
        <v>68.400000000000006</v>
      </c>
      <c r="I2074" t="s">
        <v>6935</v>
      </c>
    </row>
    <row r="2075" spans="1:9">
      <c r="A2075" t="s">
        <v>18156</v>
      </c>
      <c r="B2075" t="s">
        <v>65</v>
      </c>
      <c r="C2075">
        <v>3119</v>
      </c>
      <c r="D2075" t="s">
        <v>10946</v>
      </c>
      <c r="E2075" t="s">
        <v>32</v>
      </c>
      <c r="F2075">
        <v>2.9</v>
      </c>
      <c r="G2075">
        <v>2.9</v>
      </c>
      <c r="I2075" t="s">
        <v>6935</v>
      </c>
    </row>
    <row r="2076" spans="1:9">
      <c r="A2076" t="s">
        <v>18157</v>
      </c>
      <c r="B2076" t="s">
        <v>65</v>
      </c>
      <c r="C2076">
        <v>3122</v>
      </c>
      <c r="D2076" t="s">
        <v>10947</v>
      </c>
      <c r="E2076" t="s">
        <v>32</v>
      </c>
      <c r="F2076">
        <v>5.9</v>
      </c>
      <c r="G2076">
        <v>5.9</v>
      </c>
      <c r="I2076" t="s">
        <v>6935</v>
      </c>
    </row>
    <row r="2077" spans="1:9">
      <c r="A2077" t="s">
        <v>18158</v>
      </c>
      <c r="B2077" t="s">
        <v>65</v>
      </c>
      <c r="C2077">
        <v>3121</v>
      </c>
      <c r="D2077" t="s">
        <v>10948</v>
      </c>
      <c r="E2077" t="s">
        <v>32</v>
      </c>
      <c r="F2077">
        <v>6.69</v>
      </c>
      <c r="G2077">
        <v>6.69</v>
      </c>
      <c r="I2077" t="s">
        <v>6935</v>
      </c>
    </row>
    <row r="2078" spans="1:9">
      <c r="A2078" t="s">
        <v>18159</v>
      </c>
      <c r="B2078" t="s">
        <v>65</v>
      </c>
      <c r="C2078">
        <v>3120</v>
      </c>
      <c r="D2078" t="s">
        <v>10949</v>
      </c>
      <c r="E2078" t="s">
        <v>32</v>
      </c>
      <c r="F2078">
        <v>12.68</v>
      </c>
      <c r="G2078">
        <v>12.68</v>
      </c>
      <c r="I2078" t="s">
        <v>6935</v>
      </c>
    </row>
    <row r="2079" spans="1:9">
      <c r="A2079" t="s">
        <v>18160</v>
      </c>
      <c r="B2079" t="s">
        <v>65</v>
      </c>
      <c r="C2079">
        <v>11455</v>
      </c>
      <c r="D2079" t="s">
        <v>10950</v>
      </c>
      <c r="E2079" t="s">
        <v>32</v>
      </c>
      <c r="F2079">
        <v>18.34</v>
      </c>
      <c r="G2079">
        <v>18.34</v>
      </c>
      <c r="I2079" t="s">
        <v>6935</v>
      </c>
    </row>
    <row r="2080" spans="1:9">
      <c r="A2080" t="s">
        <v>18161</v>
      </c>
      <c r="B2080" t="s">
        <v>65</v>
      </c>
      <c r="C2080">
        <v>11456</v>
      </c>
      <c r="D2080" t="s">
        <v>10951</v>
      </c>
      <c r="E2080" t="s">
        <v>32</v>
      </c>
      <c r="F2080">
        <v>21.92</v>
      </c>
      <c r="G2080">
        <v>21.92</v>
      </c>
      <c r="I2080" t="s">
        <v>6935</v>
      </c>
    </row>
    <row r="2081" spans="1:9">
      <c r="A2081" t="s">
        <v>18162</v>
      </c>
      <c r="B2081" t="s">
        <v>65</v>
      </c>
      <c r="C2081">
        <v>3107</v>
      </c>
      <c r="D2081" t="s">
        <v>10952</v>
      </c>
      <c r="E2081" t="s">
        <v>32</v>
      </c>
      <c r="F2081">
        <v>9.25</v>
      </c>
      <c r="G2081">
        <v>9.25</v>
      </c>
      <c r="I2081" t="s">
        <v>6935</v>
      </c>
    </row>
    <row r="2082" spans="1:9">
      <c r="A2082" t="s">
        <v>18163</v>
      </c>
      <c r="B2082" t="s">
        <v>65</v>
      </c>
      <c r="C2082">
        <v>43583</v>
      </c>
      <c r="D2082" t="s">
        <v>10953</v>
      </c>
      <c r="E2082" t="s">
        <v>32</v>
      </c>
      <c r="F2082">
        <v>10.43</v>
      </c>
      <c r="G2082">
        <v>10.43</v>
      </c>
      <c r="I2082" t="s">
        <v>6935</v>
      </c>
    </row>
    <row r="2083" spans="1:9">
      <c r="A2083" t="s">
        <v>18164</v>
      </c>
      <c r="B2083" t="s">
        <v>65</v>
      </c>
      <c r="C2083">
        <v>43586</v>
      </c>
      <c r="D2083" t="s">
        <v>10954</v>
      </c>
      <c r="E2083" t="s">
        <v>32</v>
      </c>
      <c r="F2083">
        <v>10.69</v>
      </c>
      <c r="G2083">
        <v>10.69</v>
      </c>
      <c r="I2083" t="s">
        <v>6935</v>
      </c>
    </row>
    <row r="2084" spans="1:9">
      <c r="A2084" t="s">
        <v>18165</v>
      </c>
      <c r="B2084" t="s">
        <v>65</v>
      </c>
      <c r="C2084">
        <v>11461</v>
      </c>
      <c r="D2084" t="s">
        <v>10955</v>
      </c>
      <c r="E2084" t="s">
        <v>32</v>
      </c>
      <c r="F2084">
        <v>11.65</v>
      </c>
      <c r="G2084">
        <v>11.65</v>
      </c>
      <c r="I2084" t="s">
        <v>6935</v>
      </c>
    </row>
    <row r="2085" spans="1:9">
      <c r="A2085" t="s">
        <v>18166</v>
      </c>
      <c r="B2085" t="s">
        <v>65</v>
      </c>
      <c r="C2085">
        <v>43587</v>
      </c>
      <c r="D2085" t="s">
        <v>10956</v>
      </c>
      <c r="E2085" t="s">
        <v>32</v>
      </c>
      <c r="F2085">
        <v>13.44</v>
      </c>
      <c r="G2085">
        <v>13.44</v>
      </c>
      <c r="I2085" t="s">
        <v>6935</v>
      </c>
    </row>
    <row r="2086" spans="1:9">
      <c r="A2086" t="s">
        <v>18167</v>
      </c>
      <c r="B2086" t="s">
        <v>65</v>
      </c>
      <c r="C2086">
        <v>3106</v>
      </c>
      <c r="D2086" t="s">
        <v>10957</v>
      </c>
      <c r="E2086" t="s">
        <v>32</v>
      </c>
      <c r="F2086">
        <v>17.05</v>
      </c>
      <c r="G2086">
        <v>17.05</v>
      </c>
      <c r="I2086" t="s">
        <v>6935</v>
      </c>
    </row>
    <row r="2087" spans="1:9">
      <c r="A2087" t="s">
        <v>18168</v>
      </c>
      <c r="B2087" t="s">
        <v>65</v>
      </c>
      <c r="C2087">
        <v>44539</v>
      </c>
      <c r="D2087" t="s">
        <v>31874</v>
      </c>
      <c r="E2087" t="s">
        <v>11</v>
      </c>
      <c r="F2087">
        <v>3.64</v>
      </c>
      <c r="G2087">
        <v>3.64</v>
      </c>
      <c r="I2087" t="s">
        <v>6935</v>
      </c>
    </row>
    <row r="2088" spans="1:9">
      <c r="A2088" t="s">
        <v>18169</v>
      </c>
      <c r="B2088" t="s">
        <v>65</v>
      </c>
      <c r="C2088">
        <v>3123</v>
      </c>
      <c r="D2088" t="s">
        <v>10958</v>
      </c>
      <c r="E2088" t="s">
        <v>11</v>
      </c>
      <c r="F2088">
        <v>3.4</v>
      </c>
      <c r="G2088">
        <v>3.4</v>
      </c>
      <c r="I2088" t="s">
        <v>8951</v>
      </c>
    </row>
    <row r="2089" spans="1:9">
      <c r="A2089" t="s">
        <v>18170</v>
      </c>
      <c r="B2089" t="s">
        <v>65</v>
      </c>
      <c r="C2089">
        <v>38125</v>
      </c>
      <c r="D2089" t="s">
        <v>10959</v>
      </c>
      <c r="E2089" t="s">
        <v>11</v>
      </c>
      <c r="F2089">
        <v>1.28</v>
      </c>
      <c r="G2089">
        <v>1.28</v>
      </c>
      <c r="I2089" t="s">
        <v>6935</v>
      </c>
    </row>
    <row r="2090" spans="1:9">
      <c r="A2090" t="s">
        <v>18171</v>
      </c>
      <c r="B2090" t="s">
        <v>65</v>
      </c>
      <c r="C2090">
        <v>39014</v>
      </c>
      <c r="D2090" t="s">
        <v>10960</v>
      </c>
      <c r="E2090" t="s">
        <v>11</v>
      </c>
      <c r="F2090">
        <v>13.26</v>
      </c>
      <c r="G2090">
        <v>13.26</v>
      </c>
      <c r="I2090" t="s">
        <v>6935</v>
      </c>
    </row>
    <row r="2091" spans="1:9">
      <c r="A2091" t="s">
        <v>18172</v>
      </c>
      <c r="B2091" t="s">
        <v>65</v>
      </c>
      <c r="C2091">
        <v>39365</v>
      </c>
      <c r="D2091" t="s">
        <v>10961</v>
      </c>
      <c r="E2091" t="s">
        <v>32</v>
      </c>
      <c r="F2091">
        <v>1882.54</v>
      </c>
      <c r="G2091">
        <v>1882.54</v>
      </c>
      <c r="I2091" t="s">
        <v>6935</v>
      </c>
    </row>
    <row r="2092" spans="1:9">
      <c r="A2092" t="s">
        <v>18173</v>
      </c>
      <c r="B2092" t="s">
        <v>65</v>
      </c>
      <c r="C2092">
        <v>39366</v>
      </c>
      <c r="D2092" t="s">
        <v>10962</v>
      </c>
      <c r="E2092" t="s">
        <v>32</v>
      </c>
      <c r="F2092">
        <v>2856.12</v>
      </c>
      <c r="G2092">
        <v>2856.12</v>
      </c>
      <c r="I2092" t="s">
        <v>6935</v>
      </c>
    </row>
    <row r="2093" spans="1:9">
      <c r="A2093" t="s">
        <v>18174</v>
      </c>
      <c r="B2093" t="s">
        <v>65</v>
      </c>
      <c r="C2093">
        <v>39367</v>
      </c>
      <c r="D2093" t="s">
        <v>10963</v>
      </c>
      <c r="E2093" t="s">
        <v>32</v>
      </c>
      <c r="F2093">
        <v>4893.78</v>
      </c>
      <c r="G2093">
        <v>4893.78</v>
      </c>
      <c r="I2093" t="s">
        <v>6935</v>
      </c>
    </row>
    <row r="2094" spans="1:9">
      <c r="A2094" t="s">
        <v>18175</v>
      </c>
      <c r="B2094" t="s">
        <v>65</v>
      </c>
      <c r="C2094">
        <v>45263</v>
      </c>
      <c r="D2094" t="s">
        <v>15713</v>
      </c>
      <c r="E2094" t="s">
        <v>32</v>
      </c>
      <c r="F2094">
        <v>22.4</v>
      </c>
      <c r="G2094">
        <v>22.4</v>
      </c>
      <c r="I2094" t="s">
        <v>6935</v>
      </c>
    </row>
    <row r="2095" spans="1:9">
      <c r="A2095" t="s">
        <v>18176</v>
      </c>
      <c r="B2095" t="s">
        <v>65</v>
      </c>
      <c r="C2095">
        <v>37394</v>
      </c>
      <c r="D2095" t="s">
        <v>10964</v>
      </c>
      <c r="E2095" t="s">
        <v>10965</v>
      </c>
      <c r="F2095">
        <v>74.62</v>
      </c>
      <c r="G2095">
        <v>74.62</v>
      </c>
      <c r="I2095" t="s">
        <v>6935</v>
      </c>
    </row>
    <row r="2096" spans="1:9">
      <c r="A2096" t="s">
        <v>18177</v>
      </c>
      <c r="B2096" t="s">
        <v>65</v>
      </c>
      <c r="C2096">
        <v>14146</v>
      </c>
      <c r="D2096" t="s">
        <v>10966</v>
      </c>
      <c r="E2096" t="s">
        <v>10965</v>
      </c>
      <c r="F2096">
        <v>120</v>
      </c>
      <c r="G2096">
        <v>120</v>
      </c>
      <c r="I2096" t="s">
        <v>8951</v>
      </c>
    </row>
    <row r="2097" spans="1:9">
      <c r="A2097" t="s">
        <v>18178</v>
      </c>
      <c r="B2097" t="s">
        <v>65</v>
      </c>
      <c r="C2097">
        <v>938</v>
      </c>
      <c r="D2097" t="s">
        <v>10967</v>
      </c>
      <c r="E2097" t="s">
        <v>12</v>
      </c>
      <c r="F2097">
        <v>1.64</v>
      </c>
      <c r="G2097">
        <v>1.64</v>
      </c>
      <c r="I2097" t="s">
        <v>6935</v>
      </c>
    </row>
    <row r="2098" spans="1:9">
      <c r="A2098" t="s">
        <v>18179</v>
      </c>
      <c r="B2098" t="s">
        <v>65</v>
      </c>
      <c r="C2098">
        <v>937</v>
      </c>
      <c r="D2098" t="s">
        <v>10968</v>
      </c>
      <c r="E2098" t="s">
        <v>12</v>
      </c>
      <c r="F2098">
        <v>9.59</v>
      </c>
      <c r="G2098">
        <v>9.59</v>
      </c>
      <c r="I2098" t="s">
        <v>6935</v>
      </c>
    </row>
    <row r="2099" spans="1:9">
      <c r="A2099" t="s">
        <v>18180</v>
      </c>
      <c r="B2099" t="s">
        <v>65</v>
      </c>
      <c r="C2099">
        <v>939</v>
      </c>
      <c r="D2099" t="s">
        <v>10969</v>
      </c>
      <c r="E2099" t="s">
        <v>12</v>
      </c>
      <c r="F2099">
        <v>2.66</v>
      </c>
      <c r="G2099">
        <v>2.66</v>
      </c>
      <c r="I2099" t="s">
        <v>6935</v>
      </c>
    </row>
    <row r="2100" spans="1:9">
      <c r="A2100" t="s">
        <v>18181</v>
      </c>
      <c r="B2100" t="s">
        <v>65</v>
      </c>
      <c r="C2100">
        <v>944</v>
      </c>
      <c r="D2100" t="s">
        <v>10970</v>
      </c>
      <c r="E2100" t="s">
        <v>12</v>
      </c>
      <c r="F2100">
        <v>4.2</v>
      </c>
      <c r="G2100">
        <v>4.2</v>
      </c>
      <c r="I2100" t="s">
        <v>6935</v>
      </c>
    </row>
    <row r="2101" spans="1:9">
      <c r="A2101" t="s">
        <v>18182</v>
      </c>
      <c r="B2101" t="s">
        <v>65</v>
      </c>
      <c r="C2101">
        <v>940</v>
      </c>
      <c r="D2101" t="s">
        <v>10971</v>
      </c>
      <c r="E2101" t="s">
        <v>12</v>
      </c>
      <c r="F2101">
        <v>6.07</v>
      </c>
      <c r="G2101">
        <v>6.07</v>
      </c>
      <c r="I2101" t="s">
        <v>6935</v>
      </c>
    </row>
    <row r="2102" spans="1:9">
      <c r="A2102" t="s">
        <v>18183</v>
      </c>
      <c r="B2102" t="s">
        <v>65</v>
      </c>
      <c r="C2102">
        <v>44397</v>
      </c>
      <c r="D2102" t="s">
        <v>10972</v>
      </c>
      <c r="E2102" t="s">
        <v>12</v>
      </c>
      <c r="F2102">
        <v>4.71</v>
      </c>
      <c r="G2102">
        <v>4.71</v>
      </c>
      <c r="I2102" t="s">
        <v>6935</v>
      </c>
    </row>
    <row r="2103" spans="1:9">
      <c r="A2103" t="s">
        <v>18184</v>
      </c>
      <c r="B2103" t="s">
        <v>65</v>
      </c>
      <c r="C2103">
        <v>406</v>
      </c>
      <c r="D2103" t="s">
        <v>10973</v>
      </c>
      <c r="E2103" t="s">
        <v>32</v>
      </c>
      <c r="F2103">
        <v>93.93</v>
      </c>
      <c r="G2103">
        <v>93.93</v>
      </c>
      <c r="I2103" t="s">
        <v>6935</v>
      </c>
    </row>
    <row r="2104" spans="1:9">
      <c r="A2104" t="s">
        <v>18185</v>
      </c>
      <c r="B2104" t="s">
        <v>65</v>
      </c>
      <c r="C2104">
        <v>42529</v>
      </c>
      <c r="D2104" t="s">
        <v>10974</v>
      </c>
      <c r="E2104" t="s">
        <v>12</v>
      </c>
    </row>
    <row r="2105" spans="1:9">
      <c r="A2105" t="s">
        <v>18186</v>
      </c>
      <c r="B2105" t="s">
        <v>65</v>
      </c>
      <c r="C2105">
        <v>39634</v>
      </c>
      <c r="D2105" t="s">
        <v>10975</v>
      </c>
      <c r="E2105" t="s">
        <v>12</v>
      </c>
      <c r="F2105">
        <v>7.11</v>
      </c>
      <c r="G2105">
        <v>7.11</v>
      </c>
      <c r="I2105" t="s">
        <v>6935</v>
      </c>
    </row>
    <row r="2106" spans="1:9">
      <c r="A2106" t="s">
        <v>18187</v>
      </c>
      <c r="B2106" t="s">
        <v>65</v>
      </c>
      <c r="C2106">
        <v>39701</v>
      </c>
      <c r="D2106" t="s">
        <v>10976</v>
      </c>
      <c r="E2106" t="s">
        <v>32</v>
      </c>
      <c r="F2106">
        <v>116.82</v>
      </c>
      <c r="G2106">
        <v>116.82</v>
      </c>
      <c r="I2106" t="s">
        <v>6935</v>
      </c>
    </row>
    <row r="2107" spans="1:9">
      <c r="A2107" t="s">
        <v>18188</v>
      </c>
      <c r="B2107" t="s">
        <v>65</v>
      </c>
      <c r="C2107">
        <v>12815</v>
      </c>
      <c r="D2107" t="s">
        <v>10977</v>
      </c>
      <c r="E2107" t="s">
        <v>32</v>
      </c>
      <c r="F2107">
        <v>12.54</v>
      </c>
      <c r="G2107">
        <v>12.54</v>
      </c>
      <c r="I2107" t="s">
        <v>6935</v>
      </c>
    </row>
    <row r="2108" spans="1:9">
      <c r="A2108" t="s">
        <v>18189</v>
      </c>
      <c r="B2108" t="s">
        <v>65</v>
      </c>
      <c r="C2108">
        <v>39431</v>
      </c>
      <c r="D2108" t="s">
        <v>10978</v>
      </c>
      <c r="E2108" t="s">
        <v>12</v>
      </c>
      <c r="F2108">
        <v>0.32</v>
      </c>
      <c r="G2108">
        <v>0.32</v>
      </c>
      <c r="I2108" t="s">
        <v>6935</v>
      </c>
    </row>
    <row r="2109" spans="1:9">
      <c r="A2109" t="s">
        <v>18190</v>
      </c>
      <c r="B2109" t="s">
        <v>65</v>
      </c>
      <c r="C2109">
        <v>39432</v>
      </c>
      <c r="D2109" t="s">
        <v>10979</v>
      </c>
      <c r="E2109" t="s">
        <v>12</v>
      </c>
      <c r="F2109">
        <v>2.84</v>
      </c>
      <c r="G2109">
        <v>2.84</v>
      </c>
      <c r="I2109" t="s">
        <v>6935</v>
      </c>
    </row>
    <row r="2110" spans="1:9">
      <c r="A2110" t="s">
        <v>18191</v>
      </c>
      <c r="B2110" t="s">
        <v>65</v>
      </c>
      <c r="C2110">
        <v>20111</v>
      </c>
      <c r="D2110" t="s">
        <v>10980</v>
      </c>
      <c r="E2110" t="s">
        <v>32</v>
      </c>
      <c r="F2110">
        <v>27.9</v>
      </c>
      <c r="G2110">
        <v>27.9</v>
      </c>
      <c r="I2110" t="s">
        <v>8951</v>
      </c>
    </row>
    <row r="2111" spans="1:9">
      <c r="A2111" t="s">
        <v>18192</v>
      </c>
      <c r="B2111" t="s">
        <v>65</v>
      </c>
      <c r="C2111">
        <v>21127</v>
      </c>
      <c r="D2111" t="s">
        <v>10981</v>
      </c>
      <c r="E2111" t="s">
        <v>32</v>
      </c>
      <c r="F2111">
        <v>10.55</v>
      </c>
      <c r="G2111">
        <v>10.55</v>
      </c>
      <c r="I2111" t="s">
        <v>6935</v>
      </c>
    </row>
    <row r="2112" spans="1:9">
      <c r="A2112" t="s">
        <v>18193</v>
      </c>
      <c r="B2112" t="s">
        <v>65</v>
      </c>
      <c r="C2112">
        <v>404</v>
      </c>
      <c r="D2112" t="s">
        <v>10982</v>
      </c>
      <c r="E2112" t="s">
        <v>12</v>
      </c>
      <c r="F2112">
        <v>3.8</v>
      </c>
      <c r="G2112">
        <v>3.8</v>
      </c>
      <c r="I2112" t="s">
        <v>6935</v>
      </c>
    </row>
    <row r="2113" spans="1:9">
      <c r="A2113" t="s">
        <v>18194</v>
      </c>
      <c r="B2113" t="s">
        <v>65</v>
      </c>
      <c r="C2113">
        <v>14151</v>
      </c>
      <c r="D2113" t="s">
        <v>10983</v>
      </c>
      <c r="E2113" t="s">
        <v>32</v>
      </c>
      <c r="F2113">
        <v>86.25</v>
      </c>
      <c r="G2113">
        <v>86.25</v>
      </c>
      <c r="I2113" t="s">
        <v>6935</v>
      </c>
    </row>
    <row r="2114" spans="1:9">
      <c r="A2114" t="s">
        <v>18195</v>
      </c>
      <c r="B2114" t="s">
        <v>65</v>
      </c>
      <c r="C2114">
        <v>14153</v>
      </c>
      <c r="D2114" t="s">
        <v>10984</v>
      </c>
      <c r="E2114" t="s">
        <v>32</v>
      </c>
      <c r="F2114">
        <v>97.5</v>
      </c>
      <c r="G2114">
        <v>97.5</v>
      </c>
      <c r="I2114" t="s">
        <v>6935</v>
      </c>
    </row>
    <row r="2115" spans="1:9">
      <c r="A2115" t="s">
        <v>18196</v>
      </c>
      <c r="B2115" t="s">
        <v>65</v>
      </c>
      <c r="C2115">
        <v>14152</v>
      </c>
      <c r="D2115" t="s">
        <v>10985</v>
      </c>
      <c r="E2115" t="s">
        <v>32</v>
      </c>
      <c r="F2115">
        <v>74.849999999999994</v>
      </c>
      <c r="G2115">
        <v>74.849999999999994</v>
      </c>
      <c r="I2115" t="s">
        <v>6935</v>
      </c>
    </row>
    <row r="2116" spans="1:9">
      <c r="A2116" t="s">
        <v>18197</v>
      </c>
      <c r="B2116" t="s">
        <v>65</v>
      </c>
      <c r="C2116">
        <v>14154</v>
      </c>
      <c r="D2116" t="s">
        <v>10986</v>
      </c>
      <c r="E2116" t="s">
        <v>32</v>
      </c>
      <c r="F2116">
        <v>261.97000000000003</v>
      </c>
      <c r="G2116">
        <v>261.97000000000003</v>
      </c>
      <c r="I2116" t="s">
        <v>6935</v>
      </c>
    </row>
    <row r="2117" spans="1:9">
      <c r="A2117" t="s">
        <v>18199</v>
      </c>
      <c r="B2117" t="s">
        <v>65</v>
      </c>
      <c r="C2117">
        <v>3146</v>
      </c>
      <c r="D2117" t="s">
        <v>10987</v>
      </c>
      <c r="E2117" t="s">
        <v>32</v>
      </c>
      <c r="F2117">
        <v>3.65</v>
      </c>
      <c r="G2117">
        <v>3.65</v>
      </c>
      <c r="I2117" t="s">
        <v>8951</v>
      </c>
    </row>
    <row r="2118" spans="1:9">
      <c r="A2118" t="s">
        <v>18198</v>
      </c>
      <c r="B2118" t="s">
        <v>65</v>
      </c>
      <c r="C2118">
        <v>3143</v>
      </c>
      <c r="D2118" t="s">
        <v>31875</v>
      </c>
      <c r="E2118" t="s">
        <v>32</v>
      </c>
      <c r="F2118">
        <v>8.3000000000000007</v>
      </c>
      <c r="G2118">
        <v>8.3000000000000007</v>
      </c>
      <c r="I2118" t="s">
        <v>6935</v>
      </c>
    </row>
    <row r="2119" spans="1:9">
      <c r="A2119" t="s">
        <v>18200</v>
      </c>
      <c r="B2119" t="s">
        <v>65</v>
      </c>
      <c r="C2119">
        <v>3148</v>
      </c>
      <c r="D2119" t="s">
        <v>10988</v>
      </c>
      <c r="E2119" t="s">
        <v>32</v>
      </c>
      <c r="F2119">
        <v>13.46</v>
      </c>
      <c r="G2119">
        <v>13.46</v>
      </c>
      <c r="I2119" t="s">
        <v>6935</v>
      </c>
    </row>
    <row r="2120" spans="1:9">
      <c r="A2120" t="s">
        <v>18201</v>
      </c>
      <c r="B2120" t="s">
        <v>65</v>
      </c>
      <c r="C2120">
        <v>4310</v>
      </c>
      <c r="D2120" t="s">
        <v>10989</v>
      </c>
      <c r="E2120" t="s">
        <v>32</v>
      </c>
      <c r="F2120">
        <v>3.83</v>
      </c>
      <c r="G2120">
        <v>3.83</v>
      </c>
      <c r="I2120" t="s">
        <v>6935</v>
      </c>
    </row>
    <row r="2121" spans="1:9">
      <c r="A2121" t="s">
        <v>18202</v>
      </c>
      <c r="B2121" t="s">
        <v>65</v>
      </c>
      <c r="C2121">
        <v>4311</v>
      </c>
      <c r="D2121" t="s">
        <v>10990</v>
      </c>
      <c r="E2121" t="s">
        <v>32</v>
      </c>
      <c r="F2121">
        <v>2.69</v>
      </c>
      <c r="G2121">
        <v>2.69</v>
      </c>
      <c r="I2121" t="s">
        <v>6935</v>
      </c>
    </row>
    <row r="2122" spans="1:9">
      <c r="A2122" t="s">
        <v>18203</v>
      </c>
      <c r="B2122" t="s">
        <v>65</v>
      </c>
      <c r="C2122">
        <v>4312</v>
      </c>
      <c r="D2122" t="s">
        <v>10991</v>
      </c>
      <c r="E2122" t="s">
        <v>32</v>
      </c>
      <c r="F2122">
        <v>3.77</v>
      </c>
      <c r="G2122">
        <v>3.77</v>
      </c>
      <c r="I2122" t="s">
        <v>6935</v>
      </c>
    </row>
    <row r="2123" spans="1:9">
      <c r="A2123" t="s">
        <v>18204</v>
      </c>
      <c r="B2123" t="s">
        <v>65</v>
      </c>
      <c r="C2123">
        <v>13261</v>
      </c>
      <c r="D2123" t="s">
        <v>10992</v>
      </c>
      <c r="E2123" t="s">
        <v>32</v>
      </c>
      <c r="F2123">
        <v>2.27</v>
      </c>
      <c r="G2123">
        <v>2.27</v>
      </c>
      <c r="I2123" t="s">
        <v>6935</v>
      </c>
    </row>
    <row r="2124" spans="1:9">
      <c r="A2124" t="s">
        <v>18205</v>
      </c>
      <c r="B2124" t="s">
        <v>65</v>
      </c>
      <c r="C2124">
        <v>3272</v>
      </c>
      <c r="D2124" t="s">
        <v>10993</v>
      </c>
      <c r="E2124" t="s">
        <v>32</v>
      </c>
    </row>
    <row r="2125" spans="1:9">
      <c r="A2125" t="s">
        <v>18206</v>
      </c>
      <c r="B2125" t="s">
        <v>65</v>
      </c>
      <c r="C2125">
        <v>3265</v>
      </c>
      <c r="D2125" t="s">
        <v>10994</v>
      </c>
      <c r="E2125" t="s">
        <v>32</v>
      </c>
    </row>
    <row r="2126" spans="1:9">
      <c r="A2126" t="s">
        <v>18207</v>
      </c>
      <c r="B2126" t="s">
        <v>65</v>
      </c>
      <c r="C2126">
        <v>3264</v>
      </c>
      <c r="D2126" t="s">
        <v>10995</v>
      </c>
      <c r="E2126" t="s">
        <v>32</v>
      </c>
    </row>
    <row r="2127" spans="1:9">
      <c r="A2127" t="s">
        <v>18208</v>
      </c>
      <c r="B2127" t="s">
        <v>65</v>
      </c>
      <c r="C2127">
        <v>3262</v>
      </c>
      <c r="D2127" t="s">
        <v>10996</v>
      </c>
      <c r="E2127" t="s">
        <v>32</v>
      </c>
    </row>
    <row r="2128" spans="1:9">
      <c r="A2128" t="s">
        <v>18209</v>
      </c>
      <c r="B2128" t="s">
        <v>65</v>
      </c>
      <c r="C2128">
        <v>3267</v>
      </c>
      <c r="D2128" t="s">
        <v>10997</v>
      </c>
      <c r="E2128" t="s">
        <v>32</v>
      </c>
    </row>
    <row r="2129" spans="1:9">
      <c r="A2129" t="s">
        <v>18210</v>
      </c>
      <c r="B2129" t="s">
        <v>65</v>
      </c>
      <c r="C2129">
        <v>3266</v>
      </c>
      <c r="D2129" t="s">
        <v>10998</v>
      </c>
      <c r="E2129" t="s">
        <v>32</v>
      </c>
    </row>
    <row r="2130" spans="1:9">
      <c r="A2130" t="s">
        <v>18211</v>
      </c>
      <c r="B2130" t="s">
        <v>65</v>
      </c>
      <c r="C2130">
        <v>3268</v>
      </c>
      <c r="D2130" t="s">
        <v>10999</v>
      </c>
      <c r="E2130" t="s">
        <v>32</v>
      </c>
    </row>
    <row r="2131" spans="1:9">
      <c r="A2131" t="s">
        <v>18212</v>
      </c>
      <c r="B2131" t="s">
        <v>65</v>
      </c>
      <c r="C2131">
        <v>3263</v>
      </c>
      <c r="D2131" t="s">
        <v>11000</v>
      </c>
      <c r="E2131" t="s">
        <v>32</v>
      </c>
    </row>
    <row r="2132" spans="1:9">
      <c r="A2132" t="s">
        <v>18213</v>
      </c>
      <c r="B2132" t="s">
        <v>65</v>
      </c>
      <c r="C2132">
        <v>3271</v>
      </c>
      <c r="D2132" t="s">
        <v>11001</v>
      </c>
      <c r="E2132" t="s">
        <v>32</v>
      </c>
    </row>
    <row r="2133" spans="1:9">
      <c r="A2133" t="s">
        <v>18214</v>
      </c>
      <c r="B2133" t="s">
        <v>65</v>
      </c>
      <c r="C2133">
        <v>3270</v>
      </c>
      <c r="D2133" t="s">
        <v>11002</v>
      </c>
      <c r="E2133" t="s">
        <v>32</v>
      </c>
    </row>
    <row r="2134" spans="1:9">
      <c r="A2134" t="s">
        <v>18215</v>
      </c>
      <c r="B2134" t="s">
        <v>65</v>
      </c>
      <c r="C2134">
        <v>45256</v>
      </c>
      <c r="D2134" t="s">
        <v>15714</v>
      </c>
      <c r="E2134" t="s">
        <v>32</v>
      </c>
    </row>
    <row r="2135" spans="1:9">
      <c r="A2135" t="s">
        <v>18216</v>
      </c>
      <c r="B2135" t="s">
        <v>65</v>
      </c>
      <c r="C2135">
        <v>3275</v>
      </c>
      <c r="D2135" t="s">
        <v>11003</v>
      </c>
      <c r="E2135" t="s">
        <v>9</v>
      </c>
      <c r="F2135">
        <v>160.47</v>
      </c>
      <c r="G2135">
        <v>160.47</v>
      </c>
      <c r="I2135" t="s">
        <v>6935</v>
      </c>
    </row>
    <row r="2136" spans="1:9">
      <c r="A2136" t="s">
        <v>18217</v>
      </c>
      <c r="B2136" t="s">
        <v>65</v>
      </c>
      <c r="C2136">
        <v>39512</v>
      </c>
      <c r="D2136" t="s">
        <v>11004</v>
      </c>
      <c r="E2136" t="s">
        <v>9</v>
      </c>
      <c r="F2136">
        <v>117.96</v>
      </c>
      <c r="G2136">
        <v>117.96</v>
      </c>
      <c r="I2136" t="s">
        <v>6935</v>
      </c>
    </row>
    <row r="2137" spans="1:9">
      <c r="A2137" t="s">
        <v>18218</v>
      </c>
      <c r="B2137" t="s">
        <v>65</v>
      </c>
      <c r="C2137">
        <v>39511</v>
      </c>
      <c r="D2137" t="s">
        <v>11005</v>
      </c>
      <c r="E2137" t="s">
        <v>9</v>
      </c>
      <c r="F2137">
        <v>128.66</v>
      </c>
      <c r="G2137">
        <v>128.66</v>
      </c>
      <c r="I2137" t="s">
        <v>6935</v>
      </c>
    </row>
    <row r="2138" spans="1:9">
      <c r="A2138" t="s">
        <v>18219</v>
      </c>
      <c r="B2138" t="s">
        <v>65</v>
      </c>
      <c r="C2138">
        <v>39513</v>
      </c>
      <c r="D2138" t="s">
        <v>11006</v>
      </c>
      <c r="E2138" t="s">
        <v>9</v>
      </c>
      <c r="F2138">
        <v>138</v>
      </c>
      <c r="G2138">
        <v>138</v>
      </c>
      <c r="I2138" t="s">
        <v>6935</v>
      </c>
    </row>
    <row r="2139" spans="1:9">
      <c r="A2139" t="s">
        <v>18220</v>
      </c>
      <c r="B2139" t="s">
        <v>65</v>
      </c>
      <c r="C2139">
        <v>3286</v>
      </c>
      <c r="D2139" t="s">
        <v>11007</v>
      </c>
      <c r="E2139" t="s">
        <v>9</v>
      </c>
      <c r="F2139">
        <v>132.35</v>
      </c>
      <c r="G2139">
        <v>132.35</v>
      </c>
      <c r="I2139" t="s">
        <v>6935</v>
      </c>
    </row>
    <row r="2140" spans="1:9">
      <c r="A2140" t="s">
        <v>18221</v>
      </c>
      <c r="B2140" t="s">
        <v>65</v>
      </c>
      <c r="C2140">
        <v>3287</v>
      </c>
      <c r="D2140" t="s">
        <v>11008</v>
      </c>
      <c r="E2140" t="s">
        <v>9</v>
      </c>
      <c r="F2140">
        <v>200</v>
      </c>
      <c r="G2140">
        <v>200</v>
      </c>
      <c r="I2140" t="s">
        <v>6935</v>
      </c>
    </row>
    <row r="2141" spans="1:9">
      <c r="A2141" t="s">
        <v>18222</v>
      </c>
      <c r="B2141" t="s">
        <v>65</v>
      </c>
      <c r="C2141">
        <v>3283</v>
      </c>
      <c r="D2141" t="s">
        <v>11009</v>
      </c>
      <c r="E2141" t="s">
        <v>9</v>
      </c>
      <c r="F2141">
        <v>42.01</v>
      </c>
      <c r="G2141">
        <v>42.01</v>
      </c>
      <c r="I2141" t="s">
        <v>6935</v>
      </c>
    </row>
    <row r="2142" spans="1:9">
      <c r="A2142" t="s">
        <v>18223</v>
      </c>
      <c r="B2142" t="s">
        <v>65</v>
      </c>
      <c r="C2142">
        <v>11587</v>
      </c>
      <c r="D2142" t="s">
        <v>11010</v>
      </c>
      <c r="E2142" t="s">
        <v>9</v>
      </c>
      <c r="F2142">
        <v>110.03</v>
      </c>
      <c r="G2142">
        <v>110.03</v>
      </c>
      <c r="I2142" t="s">
        <v>6935</v>
      </c>
    </row>
    <row r="2143" spans="1:9">
      <c r="A2143" t="s">
        <v>18224</v>
      </c>
      <c r="B2143" t="s">
        <v>65</v>
      </c>
      <c r="C2143">
        <v>36225</v>
      </c>
      <c r="D2143" t="s">
        <v>11011</v>
      </c>
      <c r="E2143" t="s">
        <v>9</v>
      </c>
      <c r="F2143">
        <v>44.7</v>
      </c>
      <c r="G2143">
        <v>44.7</v>
      </c>
      <c r="I2143" t="s">
        <v>6935</v>
      </c>
    </row>
    <row r="2144" spans="1:9">
      <c r="A2144" t="s">
        <v>18225</v>
      </c>
      <c r="B2144" t="s">
        <v>65</v>
      </c>
      <c r="C2144">
        <v>36230</v>
      </c>
      <c r="D2144" t="s">
        <v>11012</v>
      </c>
      <c r="E2144" t="s">
        <v>9</v>
      </c>
      <c r="F2144">
        <v>32.840000000000003</v>
      </c>
      <c r="G2144">
        <v>32.840000000000003</v>
      </c>
      <c r="I2144" t="s">
        <v>8951</v>
      </c>
    </row>
    <row r="2145" spans="1:9">
      <c r="A2145" t="s">
        <v>18226</v>
      </c>
      <c r="B2145" t="s">
        <v>65</v>
      </c>
      <c r="C2145">
        <v>36238</v>
      </c>
      <c r="D2145" t="s">
        <v>11013</v>
      </c>
      <c r="E2145" t="s">
        <v>9</v>
      </c>
      <c r="F2145">
        <v>32.090000000000003</v>
      </c>
      <c r="G2145">
        <v>32.090000000000003</v>
      </c>
      <c r="I2145" t="s">
        <v>6935</v>
      </c>
    </row>
    <row r="2146" spans="1:9">
      <c r="A2146" t="s">
        <v>18227</v>
      </c>
      <c r="B2146" t="s">
        <v>65</v>
      </c>
      <c r="C2146">
        <v>39363</v>
      </c>
      <c r="D2146" t="s">
        <v>11014</v>
      </c>
      <c r="E2146" t="s">
        <v>32</v>
      </c>
      <c r="F2146">
        <v>5549.09</v>
      </c>
      <c r="G2146">
        <v>5549.09</v>
      </c>
      <c r="I2146" t="s">
        <v>6935</v>
      </c>
    </row>
    <row r="2147" spans="1:9">
      <c r="A2147" t="s">
        <v>18228</v>
      </c>
      <c r="B2147" t="s">
        <v>65</v>
      </c>
      <c r="C2147">
        <v>39361</v>
      </c>
      <c r="D2147" t="s">
        <v>11015</v>
      </c>
      <c r="E2147" t="s">
        <v>32</v>
      </c>
      <c r="F2147">
        <v>1695.28</v>
      </c>
      <c r="G2147">
        <v>1695.28</v>
      </c>
      <c r="I2147" t="s">
        <v>6935</v>
      </c>
    </row>
    <row r="2148" spans="1:9">
      <c r="A2148" t="s">
        <v>18229</v>
      </c>
      <c r="B2148" t="s">
        <v>65</v>
      </c>
      <c r="C2148">
        <v>39362</v>
      </c>
      <c r="D2148" t="s">
        <v>11016</v>
      </c>
      <c r="E2148" t="s">
        <v>32</v>
      </c>
      <c r="F2148">
        <v>2994.81</v>
      </c>
      <c r="G2148">
        <v>2994.81</v>
      </c>
      <c r="I2148" t="s">
        <v>6935</v>
      </c>
    </row>
    <row r="2149" spans="1:9">
      <c r="A2149" t="s">
        <v>18230</v>
      </c>
      <c r="B2149" t="s">
        <v>65</v>
      </c>
      <c r="C2149">
        <v>39364</v>
      </c>
      <c r="D2149" t="s">
        <v>11017</v>
      </c>
      <c r="E2149" t="s">
        <v>32</v>
      </c>
      <c r="F2149">
        <v>11704.5</v>
      </c>
      <c r="G2149">
        <v>11704.5</v>
      </c>
      <c r="I2149" t="s">
        <v>6935</v>
      </c>
    </row>
    <row r="2150" spans="1:9">
      <c r="A2150" t="s">
        <v>18231</v>
      </c>
      <c r="B2150" t="s">
        <v>65</v>
      </c>
      <c r="C2150">
        <v>14576</v>
      </c>
      <c r="D2150" t="s">
        <v>11018</v>
      </c>
      <c r="E2150" t="s">
        <v>32</v>
      </c>
    </row>
    <row r="2151" spans="1:9">
      <c r="A2151" t="s">
        <v>18232</v>
      </c>
      <c r="B2151" t="s">
        <v>65</v>
      </c>
      <c r="C2151">
        <v>13877</v>
      </c>
      <c r="D2151" t="s">
        <v>11019</v>
      </c>
      <c r="E2151" t="s">
        <v>32</v>
      </c>
    </row>
    <row r="2152" spans="1:9">
      <c r="A2152" t="s">
        <v>18233</v>
      </c>
      <c r="B2152" t="s">
        <v>65</v>
      </c>
      <c r="C2152">
        <v>7307</v>
      </c>
      <c r="D2152" t="s">
        <v>11020</v>
      </c>
      <c r="E2152" t="s">
        <v>43</v>
      </c>
      <c r="F2152">
        <v>55.41</v>
      </c>
      <c r="G2152">
        <v>55.41</v>
      </c>
      <c r="I2152" t="s">
        <v>6935</v>
      </c>
    </row>
    <row r="2153" spans="1:9">
      <c r="A2153" t="s">
        <v>18234</v>
      </c>
      <c r="B2153" t="s">
        <v>65</v>
      </c>
      <c r="C2153">
        <v>38122</v>
      </c>
      <c r="D2153" t="s">
        <v>11021</v>
      </c>
      <c r="E2153" t="s">
        <v>43</v>
      </c>
      <c r="F2153">
        <v>24.63</v>
      </c>
      <c r="G2153">
        <v>24.63</v>
      </c>
      <c r="I2153" t="s">
        <v>6935</v>
      </c>
    </row>
    <row r="2154" spans="1:9">
      <c r="A2154" t="s">
        <v>18235</v>
      </c>
      <c r="B2154" t="s">
        <v>65</v>
      </c>
      <c r="C2154">
        <v>43653</v>
      </c>
      <c r="D2154" t="s">
        <v>11022</v>
      </c>
      <c r="E2154" t="s">
        <v>43</v>
      </c>
      <c r="F2154">
        <v>35.409999999999997</v>
      </c>
      <c r="G2154">
        <v>35.409999999999997</v>
      </c>
      <c r="I2154" t="s">
        <v>6935</v>
      </c>
    </row>
    <row r="2155" spans="1:9">
      <c r="A2155" t="s">
        <v>18236</v>
      </c>
      <c r="B2155" t="s">
        <v>65</v>
      </c>
      <c r="C2155">
        <v>45334</v>
      </c>
      <c r="D2155" t="s">
        <v>11023</v>
      </c>
      <c r="E2155" t="s">
        <v>32</v>
      </c>
      <c r="F2155">
        <v>26.65</v>
      </c>
      <c r="G2155">
        <v>26.65</v>
      </c>
      <c r="I2155" t="s">
        <v>6935</v>
      </c>
    </row>
    <row r="2156" spans="1:9">
      <c r="A2156" t="s">
        <v>18237</v>
      </c>
      <c r="B2156" t="s">
        <v>65</v>
      </c>
      <c r="C2156">
        <v>12344</v>
      </c>
      <c r="D2156" t="s">
        <v>11024</v>
      </c>
      <c r="E2156" t="s">
        <v>32</v>
      </c>
      <c r="F2156">
        <v>4.18</v>
      </c>
      <c r="G2156">
        <v>4.18</v>
      </c>
      <c r="I2156" t="s">
        <v>6935</v>
      </c>
    </row>
    <row r="2157" spans="1:9">
      <c r="A2157" t="s">
        <v>18238</v>
      </c>
      <c r="B2157" t="s">
        <v>65</v>
      </c>
      <c r="C2157">
        <v>12343</v>
      </c>
      <c r="D2157" t="s">
        <v>11025</v>
      </c>
      <c r="E2157" t="s">
        <v>32</v>
      </c>
      <c r="F2157">
        <v>6.49</v>
      </c>
      <c r="G2157">
        <v>6.49</v>
      </c>
      <c r="I2157" t="s">
        <v>6935</v>
      </c>
    </row>
    <row r="2158" spans="1:9">
      <c r="A2158" t="s">
        <v>18239</v>
      </c>
      <c r="B2158" t="s">
        <v>65</v>
      </c>
      <c r="C2158">
        <v>3295</v>
      </c>
      <c r="D2158" t="s">
        <v>11026</v>
      </c>
      <c r="E2158" t="s">
        <v>32</v>
      </c>
      <c r="F2158">
        <v>22.66</v>
      </c>
      <c r="G2158">
        <v>22.66</v>
      </c>
      <c r="I2158" t="s">
        <v>6935</v>
      </c>
    </row>
    <row r="2159" spans="1:9">
      <c r="A2159" t="s">
        <v>18240</v>
      </c>
      <c r="B2159" t="s">
        <v>65</v>
      </c>
      <c r="C2159">
        <v>3302</v>
      </c>
      <c r="D2159" t="s">
        <v>11027</v>
      </c>
      <c r="E2159" t="s">
        <v>32</v>
      </c>
      <c r="F2159">
        <v>23.69</v>
      </c>
      <c r="G2159">
        <v>23.69</v>
      </c>
      <c r="I2159" t="s">
        <v>6935</v>
      </c>
    </row>
    <row r="2160" spans="1:9">
      <c r="A2160" t="s">
        <v>18241</v>
      </c>
      <c r="B2160" t="s">
        <v>65</v>
      </c>
      <c r="C2160">
        <v>3297</v>
      </c>
      <c r="D2160" t="s">
        <v>11028</v>
      </c>
      <c r="E2160" t="s">
        <v>32</v>
      </c>
      <c r="F2160">
        <v>25.29</v>
      </c>
      <c r="G2160">
        <v>25.29</v>
      </c>
      <c r="I2160" t="s">
        <v>6935</v>
      </c>
    </row>
    <row r="2161" spans="1:9">
      <c r="A2161" t="s">
        <v>18242</v>
      </c>
      <c r="B2161" t="s">
        <v>65</v>
      </c>
      <c r="C2161">
        <v>3294</v>
      </c>
      <c r="D2161" t="s">
        <v>11029</v>
      </c>
      <c r="E2161" t="s">
        <v>32</v>
      </c>
      <c r="F2161">
        <v>25.67</v>
      </c>
      <c r="G2161">
        <v>25.67</v>
      </c>
      <c r="I2161" t="s">
        <v>6935</v>
      </c>
    </row>
    <row r="2162" spans="1:9">
      <c r="A2162" t="s">
        <v>18243</v>
      </c>
      <c r="B2162" t="s">
        <v>65</v>
      </c>
      <c r="C2162">
        <v>3292</v>
      </c>
      <c r="D2162" t="s">
        <v>11030</v>
      </c>
      <c r="E2162" t="s">
        <v>32</v>
      </c>
      <c r="F2162">
        <v>24.12</v>
      </c>
      <c r="G2162">
        <v>24.12</v>
      </c>
      <c r="I2162" t="s">
        <v>8951</v>
      </c>
    </row>
    <row r="2163" spans="1:9">
      <c r="A2163" t="s">
        <v>18244</v>
      </c>
      <c r="B2163" t="s">
        <v>65</v>
      </c>
      <c r="C2163">
        <v>3298</v>
      </c>
      <c r="D2163" t="s">
        <v>11031</v>
      </c>
      <c r="E2163" t="s">
        <v>32</v>
      </c>
      <c r="F2163">
        <v>56.53</v>
      </c>
      <c r="G2163">
        <v>56.53</v>
      </c>
      <c r="I2163" t="s">
        <v>6935</v>
      </c>
    </row>
    <row r="2164" spans="1:9">
      <c r="A2164" t="s">
        <v>18245</v>
      </c>
      <c r="B2164" t="s">
        <v>65</v>
      </c>
      <c r="C2164">
        <v>34802</v>
      </c>
      <c r="D2164" t="s">
        <v>11032</v>
      </c>
      <c r="E2164" t="s">
        <v>32</v>
      </c>
      <c r="F2164">
        <v>1282.7</v>
      </c>
      <c r="G2164">
        <v>1282.7</v>
      </c>
      <c r="I2164" t="s">
        <v>6935</v>
      </c>
    </row>
    <row r="2165" spans="1:9">
      <c r="A2165" t="s">
        <v>18246</v>
      </c>
      <c r="B2165" t="s">
        <v>65</v>
      </c>
      <c r="C2165">
        <v>11588</v>
      </c>
      <c r="D2165" t="s">
        <v>11033</v>
      </c>
      <c r="E2165" t="s">
        <v>32</v>
      </c>
      <c r="F2165">
        <v>1383.82</v>
      </c>
      <c r="G2165">
        <v>1383.82</v>
      </c>
      <c r="I2165" t="s">
        <v>6935</v>
      </c>
    </row>
    <row r="2166" spans="1:9">
      <c r="A2166" t="s">
        <v>18247</v>
      </c>
      <c r="B2166" t="s">
        <v>65</v>
      </c>
      <c r="C2166">
        <v>34383</v>
      </c>
      <c r="D2166" t="s">
        <v>11034</v>
      </c>
      <c r="E2166" t="s">
        <v>32</v>
      </c>
      <c r="F2166">
        <v>1522.3</v>
      </c>
      <c r="G2166">
        <v>1522.3</v>
      </c>
      <c r="I2166" t="s">
        <v>6935</v>
      </c>
    </row>
    <row r="2167" spans="1:9">
      <c r="A2167" t="s">
        <v>18248</v>
      </c>
      <c r="B2167" t="s">
        <v>65</v>
      </c>
      <c r="C2167">
        <v>40451</v>
      </c>
      <c r="D2167" t="s">
        <v>11035</v>
      </c>
      <c r="E2167" t="s">
        <v>9</v>
      </c>
      <c r="F2167">
        <v>123.05</v>
      </c>
      <c r="G2167">
        <v>123.05</v>
      </c>
      <c r="I2167" t="s">
        <v>6935</v>
      </c>
    </row>
    <row r="2168" spans="1:9">
      <c r="A2168" t="s">
        <v>18249</v>
      </c>
      <c r="B2168" t="s">
        <v>65</v>
      </c>
      <c r="C2168">
        <v>40453</v>
      </c>
      <c r="D2168" t="s">
        <v>11036</v>
      </c>
      <c r="E2168" t="s">
        <v>9</v>
      </c>
      <c r="F2168">
        <v>133.13999999999999</v>
      </c>
      <c r="G2168">
        <v>133.13999999999999</v>
      </c>
      <c r="I2168" t="s">
        <v>6935</v>
      </c>
    </row>
    <row r="2169" spans="1:9">
      <c r="A2169" t="s">
        <v>18250</v>
      </c>
      <c r="B2169" t="s">
        <v>65</v>
      </c>
      <c r="C2169">
        <v>40452</v>
      </c>
      <c r="D2169" t="s">
        <v>11037</v>
      </c>
      <c r="E2169" t="s">
        <v>9</v>
      </c>
      <c r="F2169">
        <v>146.04</v>
      </c>
      <c r="G2169">
        <v>146.04</v>
      </c>
      <c r="I2169" t="s">
        <v>6935</v>
      </c>
    </row>
    <row r="2170" spans="1:9">
      <c r="A2170" t="s">
        <v>18251</v>
      </c>
      <c r="B2170" t="s">
        <v>65</v>
      </c>
      <c r="C2170">
        <v>11594</v>
      </c>
      <c r="D2170" t="s">
        <v>11038</v>
      </c>
      <c r="E2170" t="s">
        <v>32</v>
      </c>
      <c r="F2170">
        <v>441.06</v>
      </c>
      <c r="G2170">
        <v>441.06</v>
      </c>
      <c r="I2170" t="s">
        <v>6935</v>
      </c>
    </row>
    <row r="2171" spans="1:9">
      <c r="A2171" t="s">
        <v>18252</v>
      </c>
      <c r="B2171" t="s">
        <v>65</v>
      </c>
      <c r="C2171">
        <v>3311</v>
      </c>
      <c r="D2171" t="s">
        <v>11039</v>
      </c>
      <c r="E2171" t="s">
        <v>10</v>
      </c>
      <c r="F2171">
        <v>441.06</v>
      </c>
      <c r="G2171">
        <v>441.06</v>
      </c>
      <c r="I2171" t="s">
        <v>6935</v>
      </c>
    </row>
    <row r="2172" spans="1:9">
      <c r="A2172" t="s">
        <v>18253</v>
      </c>
      <c r="B2172" t="s">
        <v>65</v>
      </c>
      <c r="C2172">
        <v>11599</v>
      </c>
      <c r="D2172" t="s">
        <v>11040</v>
      </c>
      <c r="E2172" t="s">
        <v>32</v>
      </c>
      <c r="F2172">
        <v>586.55999999999995</v>
      </c>
      <c r="G2172">
        <v>586.55999999999995</v>
      </c>
      <c r="I2172" t="s">
        <v>6935</v>
      </c>
    </row>
    <row r="2173" spans="1:9">
      <c r="A2173" t="s">
        <v>18254</v>
      </c>
      <c r="B2173" t="s">
        <v>65</v>
      </c>
      <c r="C2173">
        <v>11593</v>
      </c>
      <c r="D2173" t="s">
        <v>11041</v>
      </c>
      <c r="E2173" t="s">
        <v>32</v>
      </c>
      <c r="F2173">
        <v>822.32</v>
      </c>
      <c r="G2173">
        <v>822.32</v>
      </c>
      <c r="I2173" t="s">
        <v>6935</v>
      </c>
    </row>
    <row r="2174" spans="1:9">
      <c r="A2174" t="s">
        <v>18255</v>
      </c>
      <c r="B2174" t="s">
        <v>65</v>
      </c>
      <c r="C2174">
        <v>3314</v>
      </c>
      <c r="D2174" t="s">
        <v>11042</v>
      </c>
      <c r="E2174" t="s">
        <v>10</v>
      </c>
      <c r="F2174">
        <v>588.13</v>
      </c>
      <c r="G2174">
        <v>588.13</v>
      </c>
      <c r="I2174" t="s">
        <v>6935</v>
      </c>
    </row>
    <row r="2175" spans="1:9">
      <c r="A2175" t="s">
        <v>18256</v>
      </c>
      <c r="B2175" t="s">
        <v>65</v>
      </c>
      <c r="C2175">
        <v>11597</v>
      </c>
      <c r="D2175" t="s">
        <v>11043</v>
      </c>
      <c r="E2175" t="s">
        <v>32</v>
      </c>
      <c r="F2175">
        <v>683.92</v>
      </c>
      <c r="G2175">
        <v>683.92</v>
      </c>
      <c r="I2175" t="s">
        <v>6935</v>
      </c>
    </row>
    <row r="2176" spans="1:9">
      <c r="A2176" t="s">
        <v>18257</v>
      </c>
      <c r="B2176" t="s">
        <v>65</v>
      </c>
      <c r="C2176">
        <v>3309</v>
      </c>
      <c r="D2176" t="s">
        <v>11044</v>
      </c>
      <c r="E2176" t="s">
        <v>10</v>
      </c>
      <c r="F2176">
        <v>467.06</v>
      </c>
      <c r="G2176">
        <v>467.06</v>
      </c>
      <c r="I2176" t="s">
        <v>6935</v>
      </c>
    </row>
    <row r="2177" spans="1:9">
      <c r="A2177" t="s">
        <v>18258</v>
      </c>
      <c r="B2177" t="s">
        <v>65</v>
      </c>
      <c r="C2177">
        <v>40440</v>
      </c>
      <c r="D2177" t="s">
        <v>11045</v>
      </c>
      <c r="E2177" t="s">
        <v>10</v>
      </c>
      <c r="F2177">
        <v>612.6</v>
      </c>
      <c r="G2177">
        <v>612.6</v>
      </c>
      <c r="I2177" t="s">
        <v>6935</v>
      </c>
    </row>
    <row r="2178" spans="1:9">
      <c r="A2178" t="s">
        <v>18259</v>
      </c>
      <c r="B2178" t="s">
        <v>65</v>
      </c>
      <c r="C2178">
        <v>40441</v>
      </c>
      <c r="D2178" t="s">
        <v>11046</v>
      </c>
      <c r="E2178" t="s">
        <v>10</v>
      </c>
      <c r="F2178">
        <v>391.11</v>
      </c>
      <c r="G2178">
        <v>391.11</v>
      </c>
      <c r="I2178" t="s">
        <v>6935</v>
      </c>
    </row>
    <row r="2179" spans="1:9">
      <c r="A2179" t="s">
        <v>18260</v>
      </c>
      <c r="B2179" t="s">
        <v>65</v>
      </c>
      <c r="C2179">
        <v>34612</v>
      </c>
      <c r="D2179" t="s">
        <v>11047</v>
      </c>
      <c r="E2179" t="s">
        <v>32</v>
      </c>
      <c r="F2179">
        <v>845.89</v>
      </c>
      <c r="G2179">
        <v>845.89</v>
      </c>
      <c r="I2179" t="s">
        <v>6935</v>
      </c>
    </row>
    <row r="2180" spans="1:9">
      <c r="A2180" t="s">
        <v>18261</v>
      </c>
      <c r="B2180" t="s">
        <v>65</v>
      </c>
      <c r="C2180">
        <v>34635</v>
      </c>
      <c r="D2180" t="s">
        <v>11048</v>
      </c>
      <c r="E2180" t="s">
        <v>32</v>
      </c>
      <c r="F2180">
        <v>1087.78</v>
      </c>
      <c r="G2180">
        <v>1087.78</v>
      </c>
      <c r="I2180" t="s">
        <v>6935</v>
      </c>
    </row>
    <row r="2181" spans="1:9">
      <c r="A2181" t="s">
        <v>18262</v>
      </c>
      <c r="B2181" t="s">
        <v>65</v>
      </c>
      <c r="C2181">
        <v>34633</v>
      </c>
      <c r="D2181" t="s">
        <v>11049</v>
      </c>
      <c r="E2181" t="s">
        <v>32</v>
      </c>
      <c r="F2181">
        <v>1199.02</v>
      </c>
      <c r="G2181">
        <v>1199.02</v>
      </c>
      <c r="I2181" t="s">
        <v>6935</v>
      </c>
    </row>
    <row r="2182" spans="1:9">
      <c r="A2182" t="s">
        <v>18263</v>
      </c>
      <c r="B2182" t="s">
        <v>65</v>
      </c>
      <c r="C2182">
        <v>40449</v>
      </c>
      <c r="D2182" t="s">
        <v>11050</v>
      </c>
      <c r="E2182" t="s">
        <v>10</v>
      </c>
      <c r="F2182">
        <v>328.79</v>
      </c>
      <c r="G2182">
        <v>328.79</v>
      </c>
      <c r="I2182" t="s">
        <v>6935</v>
      </c>
    </row>
    <row r="2183" spans="1:9">
      <c r="A2183" t="s">
        <v>18264</v>
      </c>
      <c r="B2183" t="s">
        <v>65</v>
      </c>
      <c r="C2183">
        <v>11592</v>
      </c>
      <c r="D2183" t="s">
        <v>11051</v>
      </c>
      <c r="E2183" t="s">
        <v>32</v>
      </c>
      <c r="F2183">
        <v>588.13</v>
      </c>
      <c r="G2183">
        <v>588.13</v>
      </c>
      <c r="I2183" t="s">
        <v>6935</v>
      </c>
    </row>
    <row r="2184" spans="1:9">
      <c r="A2184" t="s">
        <v>18265</v>
      </c>
      <c r="B2184" t="s">
        <v>65</v>
      </c>
      <c r="C2184">
        <v>34800</v>
      </c>
      <c r="D2184" t="s">
        <v>11052</v>
      </c>
      <c r="E2184" t="s">
        <v>10</v>
      </c>
      <c r="F2184">
        <v>411.16</v>
      </c>
      <c r="G2184">
        <v>411.16</v>
      </c>
      <c r="I2184" t="s">
        <v>6935</v>
      </c>
    </row>
    <row r="2185" spans="1:9">
      <c r="A2185" t="s">
        <v>18266</v>
      </c>
      <c r="B2185" t="s">
        <v>65</v>
      </c>
      <c r="C2185">
        <v>11596</v>
      </c>
      <c r="D2185" t="s">
        <v>11053</v>
      </c>
      <c r="E2185" t="s">
        <v>32</v>
      </c>
      <c r="F2185">
        <v>467.06</v>
      </c>
      <c r="G2185">
        <v>467.06</v>
      </c>
      <c r="I2185" t="s">
        <v>6935</v>
      </c>
    </row>
    <row r="2186" spans="1:9">
      <c r="A2186" t="s">
        <v>18267</v>
      </c>
      <c r="B2186" t="s">
        <v>65</v>
      </c>
      <c r="C2186">
        <v>40438</v>
      </c>
      <c r="D2186" t="s">
        <v>11054</v>
      </c>
      <c r="E2186" t="s">
        <v>10</v>
      </c>
      <c r="F2186">
        <v>273.92</v>
      </c>
      <c r="G2186">
        <v>273.92</v>
      </c>
      <c r="I2186" t="s">
        <v>6935</v>
      </c>
    </row>
    <row r="2187" spans="1:9">
      <c r="A2187" t="s">
        <v>18268</v>
      </c>
      <c r="B2187" t="s">
        <v>65</v>
      </c>
      <c r="C2187">
        <v>40436</v>
      </c>
      <c r="D2187" t="s">
        <v>11055</v>
      </c>
      <c r="E2187" t="s">
        <v>10</v>
      </c>
      <c r="F2187">
        <v>341.56</v>
      </c>
      <c r="G2187">
        <v>341.56</v>
      </c>
      <c r="I2187" t="s">
        <v>6935</v>
      </c>
    </row>
    <row r="2188" spans="1:9">
      <c r="A2188" t="s">
        <v>18269</v>
      </c>
      <c r="B2188" t="s">
        <v>65</v>
      </c>
      <c r="C2188">
        <v>4315</v>
      </c>
      <c r="D2188" t="s">
        <v>11056</v>
      </c>
      <c r="E2188" t="s">
        <v>32</v>
      </c>
      <c r="F2188">
        <v>2.77</v>
      </c>
      <c r="G2188">
        <v>2.77</v>
      </c>
      <c r="I2188" t="s">
        <v>6935</v>
      </c>
    </row>
    <row r="2189" spans="1:9">
      <c r="A2189" t="s">
        <v>18270</v>
      </c>
      <c r="B2189" t="s">
        <v>65</v>
      </c>
      <c r="C2189">
        <v>402</v>
      </c>
      <c r="D2189" t="s">
        <v>11057</v>
      </c>
      <c r="E2189" t="s">
        <v>32</v>
      </c>
      <c r="F2189">
        <v>22.32</v>
      </c>
      <c r="G2189">
        <v>22.32</v>
      </c>
      <c r="I2189" t="s">
        <v>6935</v>
      </c>
    </row>
    <row r="2190" spans="1:9">
      <c r="A2190" t="s">
        <v>18271</v>
      </c>
      <c r="B2190" t="s">
        <v>65</v>
      </c>
      <c r="C2190">
        <v>4226</v>
      </c>
      <c r="D2190" t="s">
        <v>11058</v>
      </c>
      <c r="E2190" t="s">
        <v>11</v>
      </c>
      <c r="F2190">
        <v>7.41</v>
      </c>
      <c r="G2190">
        <v>7.41</v>
      </c>
      <c r="I2190" t="s">
        <v>8951</v>
      </c>
    </row>
    <row r="2191" spans="1:9">
      <c r="A2191" t="s">
        <v>18272</v>
      </c>
      <c r="B2191" t="s">
        <v>65</v>
      </c>
      <c r="C2191">
        <v>4222</v>
      </c>
      <c r="D2191" t="s">
        <v>11059</v>
      </c>
      <c r="E2191" t="s">
        <v>43</v>
      </c>
      <c r="F2191">
        <v>6.07</v>
      </c>
      <c r="G2191">
        <v>6.07</v>
      </c>
      <c r="I2191" t="s">
        <v>8951</v>
      </c>
    </row>
    <row r="2192" spans="1:9">
      <c r="A2192" t="s">
        <v>18273</v>
      </c>
      <c r="B2192" t="s">
        <v>65</v>
      </c>
      <c r="C2192">
        <v>34804</v>
      </c>
      <c r="D2192" t="s">
        <v>11060</v>
      </c>
      <c r="E2192" t="s">
        <v>9</v>
      </c>
      <c r="F2192">
        <v>49.65</v>
      </c>
      <c r="G2192">
        <v>49.65</v>
      </c>
      <c r="I2192" t="s">
        <v>6935</v>
      </c>
    </row>
    <row r="2193" spans="1:9">
      <c r="A2193" t="s">
        <v>18274</v>
      </c>
      <c r="B2193" t="s">
        <v>65</v>
      </c>
      <c r="C2193">
        <v>4013</v>
      </c>
      <c r="D2193" t="s">
        <v>11061</v>
      </c>
      <c r="E2193" t="s">
        <v>9</v>
      </c>
      <c r="F2193">
        <v>8.24</v>
      </c>
      <c r="G2193">
        <v>8.24</v>
      </c>
      <c r="I2193" t="s">
        <v>6935</v>
      </c>
    </row>
    <row r="2194" spans="1:9">
      <c r="A2194" t="s">
        <v>18275</v>
      </c>
      <c r="B2194" t="s">
        <v>65</v>
      </c>
      <c r="C2194">
        <v>4011</v>
      </c>
      <c r="D2194" t="s">
        <v>11062</v>
      </c>
      <c r="E2194" t="s">
        <v>9</v>
      </c>
      <c r="F2194">
        <v>9.1999999999999993</v>
      </c>
      <c r="G2194">
        <v>9.1999999999999993</v>
      </c>
      <c r="I2194" t="s">
        <v>6935</v>
      </c>
    </row>
    <row r="2195" spans="1:9">
      <c r="A2195" t="s">
        <v>18276</v>
      </c>
      <c r="B2195" t="s">
        <v>65</v>
      </c>
      <c r="C2195">
        <v>4021</v>
      </c>
      <c r="D2195" t="s">
        <v>11063</v>
      </c>
      <c r="E2195" t="s">
        <v>9</v>
      </c>
      <c r="F2195">
        <v>11.48</v>
      </c>
      <c r="G2195">
        <v>11.48</v>
      </c>
      <c r="I2195" t="s">
        <v>6935</v>
      </c>
    </row>
    <row r="2196" spans="1:9">
      <c r="A2196" t="s">
        <v>18277</v>
      </c>
      <c r="B2196" t="s">
        <v>65</v>
      </c>
      <c r="C2196">
        <v>4019</v>
      </c>
      <c r="D2196" t="s">
        <v>11064</v>
      </c>
      <c r="E2196" t="s">
        <v>9</v>
      </c>
      <c r="F2196">
        <v>13.78</v>
      </c>
      <c r="G2196">
        <v>13.78</v>
      </c>
      <c r="I2196" t="s">
        <v>6935</v>
      </c>
    </row>
    <row r="2197" spans="1:9">
      <c r="A2197" t="s">
        <v>18278</v>
      </c>
      <c r="B2197" t="s">
        <v>65</v>
      </c>
      <c r="C2197">
        <v>4012</v>
      </c>
      <c r="D2197" t="s">
        <v>11065</v>
      </c>
      <c r="E2197" t="s">
        <v>9</v>
      </c>
      <c r="F2197">
        <v>18.46</v>
      </c>
      <c r="G2197">
        <v>18.46</v>
      </c>
      <c r="I2197" t="s">
        <v>6935</v>
      </c>
    </row>
    <row r="2198" spans="1:9">
      <c r="A2198" t="s">
        <v>18279</v>
      </c>
      <c r="B2198" t="s">
        <v>65</v>
      </c>
      <c r="C2198">
        <v>4020</v>
      </c>
      <c r="D2198" t="s">
        <v>11066</v>
      </c>
      <c r="E2198" t="s">
        <v>9</v>
      </c>
      <c r="F2198">
        <v>23.12</v>
      </c>
      <c r="G2198">
        <v>23.12</v>
      </c>
      <c r="I2198" t="s">
        <v>6935</v>
      </c>
    </row>
    <row r="2199" spans="1:9">
      <c r="A2199" t="s">
        <v>18280</v>
      </c>
      <c r="B2199" t="s">
        <v>65</v>
      </c>
      <c r="C2199">
        <v>4018</v>
      </c>
      <c r="D2199" t="s">
        <v>11067</v>
      </c>
      <c r="E2199" t="s">
        <v>9</v>
      </c>
      <c r="F2199">
        <v>27.7</v>
      </c>
      <c r="G2199">
        <v>27.7</v>
      </c>
      <c r="I2199" t="s">
        <v>6935</v>
      </c>
    </row>
    <row r="2200" spans="1:9">
      <c r="A2200" t="s">
        <v>18281</v>
      </c>
      <c r="B2200" t="s">
        <v>65</v>
      </c>
      <c r="C2200">
        <v>36498</v>
      </c>
      <c r="D2200" t="s">
        <v>11068</v>
      </c>
      <c r="E2200" t="s">
        <v>32</v>
      </c>
      <c r="F2200">
        <v>9545.6299999999992</v>
      </c>
      <c r="G2200">
        <v>9545.6299999999992</v>
      </c>
      <c r="I2200" t="s">
        <v>6935</v>
      </c>
    </row>
    <row r="2201" spans="1:9">
      <c r="A2201" t="s">
        <v>18282</v>
      </c>
      <c r="B2201" t="s">
        <v>65</v>
      </c>
      <c r="C2201">
        <v>12872</v>
      </c>
      <c r="D2201" t="s">
        <v>11069</v>
      </c>
      <c r="E2201" t="s">
        <v>62</v>
      </c>
      <c r="F2201">
        <v>25.7</v>
      </c>
      <c r="G2201">
        <v>28.69</v>
      </c>
      <c r="I2201" t="s">
        <v>6935</v>
      </c>
    </row>
    <row r="2202" spans="1:9">
      <c r="A2202" t="s">
        <v>18283</v>
      </c>
      <c r="B2202" t="s">
        <v>65</v>
      </c>
      <c r="C2202">
        <v>41075</v>
      </c>
      <c r="D2202" t="s">
        <v>11070</v>
      </c>
      <c r="E2202" t="s">
        <v>6706</v>
      </c>
      <c r="F2202">
        <v>4519.3900000000003</v>
      </c>
      <c r="G2202">
        <v>5046.55</v>
      </c>
      <c r="I2202" t="s">
        <v>6935</v>
      </c>
    </row>
    <row r="2203" spans="1:9">
      <c r="A2203" t="s">
        <v>18284</v>
      </c>
      <c r="B2203" t="s">
        <v>65</v>
      </c>
      <c r="C2203">
        <v>44324</v>
      </c>
      <c r="D2203" t="s">
        <v>11071</v>
      </c>
      <c r="E2203" t="s">
        <v>11</v>
      </c>
      <c r="F2203">
        <v>2.81</v>
      </c>
      <c r="G2203">
        <v>2.81</v>
      </c>
      <c r="I2203" t="s">
        <v>6935</v>
      </c>
    </row>
    <row r="2204" spans="1:9">
      <c r="A2204" t="s">
        <v>18285</v>
      </c>
      <c r="B2204" t="s">
        <v>65</v>
      </c>
      <c r="C2204">
        <v>3315</v>
      </c>
      <c r="D2204" t="s">
        <v>11072</v>
      </c>
      <c r="E2204" t="s">
        <v>11</v>
      </c>
      <c r="F2204">
        <v>0.81</v>
      </c>
      <c r="G2204">
        <v>0.81</v>
      </c>
      <c r="I2204" t="s">
        <v>6935</v>
      </c>
    </row>
    <row r="2205" spans="1:9">
      <c r="A2205" t="s">
        <v>18286</v>
      </c>
      <c r="B2205" t="s">
        <v>65</v>
      </c>
      <c r="C2205">
        <v>36870</v>
      </c>
      <c r="D2205" t="s">
        <v>11073</v>
      </c>
      <c r="E2205" t="s">
        <v>11</v>
      </c>
      <c r="F2205">
        <v>0.63</v>
      </c>
      <c r="G2205">
        <v>0.63</v>
      </c>
      <c r="I2205" t="s">
        <v>6935</v>
      </c>
    </row>
    <row r="2206" spans="1:9">
      <c r="A2206" t="s">
        <v>18287</v>
      </c>
      <c r="B2206" t="s">
        <v>65</v>
      </c>
      <c r="C2206">
        <v>5092</v>
      </c>
      <c r="D2206" t="s">
        <v>11074</v>
      </c>
      <c r="E2206" t="s">
        <v>9354</v>
      </c>
      <c r="F2206">
        <v>19.21</v>
      </c>
      <c r="G2206">
        <v>19.21</v>
      </c>
      <c r="I2206" t="s">
        <v>6935</v>
      </c>
    </row>
    <row r="2207" spans="1:9">
      <c r="A2207" t="s">
        <v>18288</v>
      </c>
      <c r="B2207" t="s">
        <v>65</v>
      </c>
      <c r="C2207">
        <v>11462</v>
      </c>
      <c r="D2207" t="s">
        <v>11075</v>
      </c>
      <c r="E2207" t="s">
        <v>9354</v>
      </c>
      <c r="F2207">
        <v>19.649999999999999</v>
      </c>
      <c r="G2207">
        <v>19.649999999999999</v>
      </c>
      <c r="I2207" t="s">
        <v>6935</v>
      </c>
    </row>
    <row r="2208" spans="1:9">
      <c r="A2208" t="s">
        <v>18289</v>
      </c>
      <c r="B2208" t="s">
        <v>65</v>
      </c>
      <c r="C2208">
        <v>36529</v>
      </c>
      <c r="D2208" t="s">
        <v>11076</v>
      </c>
      <c r="E2208" t="s">
        <v>32</v>
      </c>
    </row>
    <row r="2209" spans="1:9">
      <c r="A2209" t="s">
        <v>18290</v>
      </c>
      <c r="B2209" t="s">
        <v>65</v>
      </c>
      <c r="C2209">
        <v>3318</v>
      </c>
      <c r="D2209" t="s">
        <v>11077</v>
      </c>
      <c r="E2209" t="s">
        <v>32</v>
      </c>
    </row>
    <row r="2210" spans="1:9">
      <c r="A2210" t="s">
        <v>18291</v>
      </c>
      <c r="B2210" t="s">
        <v>65</v>
      </c>
      <c r="C2210">
        <v>3324</v>
      </c>
      <c r="D2210" t="s">
        <v>11078</v>
      </c>
      <c r="E2210" t="s">
        <v>9</v>
      </c>
      <c r="F2210">
        <v>12.49</v>
      </c>
      <c r="G2210">
        <v>12.49</v>
      </c>
      <c r="I2210" t="s">
        <v>6935</v>
      </c>
    </row>
    <row r="2211" spans="1:9">
      <c r="A2211" t="s">
        <v>18292</v>
      </c>
      <c r="B2211" t="s">
        <v>65</v>
      </c>
      <c r="C2211">
        <v>3322</v>
      </c>
      <c r="D2211" t="s">
        <v>11079</v>
      </c>
      <c r="E2211" t="s">
        <v>9</v>
      </c>
      <c r="F2211">
        <v>17.5</v>
      </c>
      <c r="G2211">
        <v>17.5</v>
      </c>
      <c r="I2211" t="s">
        <v>8951</v>
      </c>
    </row>
    <row r="2212" spans="1:9">
      <c r="A2212" t="s">
        <v>18293</v>
      </c>
      <c r="B2212" t="s">
        <v>65</v>
      </c>
      <c r="C2212">
        <v>5076</v>
      </c>
      <c r="D2212" t="s">
        <v>11080</v>
      </c>
      <c r="E2212" t="s">
        <v>11</v>
      </c>
      <c r="F2212">
        <v>18.57</v>
      </c>
      <c r="G2212">
        <v>18.57</v>
      </c>
      <c r="I2212" t="s">
        <v>6935</v>
      </c>
    </row>
    <row r="2213" spans="1:9">
      <c r="A2213" t="s">
        <v>18294</v>
      </c>
      <c r="B2213" t="s">
        <v>65</v>
      </c>
      <c r="C2213">
        <v>5077</v>
      </c>
      <c r="D2213" t="s">
        <v>11081</v>
      </c>
      <c r="E2213" t="s">
        <v>11</v>
      </c>
      <c r="F2213">
        <v>20.52</v>
      </c>
      <c r="G2213">
        <v>20.52</v>
      </c>
      <c r="I2213" t="s">
        <v>6935</v>
      </c>
    </row>
    <row r="2214" spans="1:9">
      <c r="A2214" t="s">
        <v>18295</v>
      </c>
      <c r="B2214" t="s">
        <v>65</v>
      </c>
      <c r="C2214">
        <v>45242</v>
      </c>
      <c r="D2214" t="s">
        <v>15715</v>
      </c>
      <c r="E2214" t="s">
        <v>32</v>
      </c>
    </row>
    <row r="2215" spans="1:9">
      <c r="A2215" t="s">
        <v>18296</v>
      </c>
      <c r="B2215" t="s">
        <v>65</v>
      </c>
      <c r="C2215">
        <v>11837</v>
      </c>
      <c r="D2215" t="s">
        <v>11082</v>
      </c>
      <c r="E2215" t="s">
        <v>32</v>
      </c>
      <c r="F2215">
        <v>66.930000000000007</v>
      </c>
      <c r="G2215">
        <v>66.930000000000007</v>
      </c>
      <c r="I2215" t="s">
        <v>6935</v>
      </c>
    </row>
    <row r="2216" spans="1:9">
      <c r="A2216" t="s">
        <v>18297</v>
      </c>
      <c r="B2216" t="s">
        <v>65</v>
      </c>
      <c r="C2216">
        <v>415</v>
      </c>
      <c r="D2216" t="s">
        <v>11083</v>
      </c>
      <c r="E2216" t="s">
        <v>32</v>
      </c>
      <c r="F2216">
        <v>27.44</v>
      </c>
      <c r="G2216">
        <v>27.44</v>
      </c>
      <c r="I2216" t="s">
        <v>6935</v>
      </c>
    </row>
    <row r="2217" spans="1:9">
      <c r="A2217" t="s">
        <v>18298</v>
      </c>
      <c r="B2217" t="s">
        <v>65</v>
      </c>
      <c r="C2217">
        <v>38055</v>
      </c>
      <c r="D2217" t="s">
        <v>11084</v>
      </c>
      <c r="E2217" t="s">
        <v>32</v>
      </c>
      <c r="F2217">
        <v>6.07</v>
      </c>
      <c r="G2217">
        <v>6.07</v>
      </c>
      <c r="I2217" t="s">
        <v>6935</v>
      </c>
    </row>
    <row r="2218" spans="1:9">
      <c r="A2218" t="s">
        <v>18299</v>
      </c>
      <c r="B2218" t="s">
        <v>65</v>
      </c>
      <c r="C2218">
        <v>416</v>
      </c>
      <c r="D2218" t="s">
        <v>11085</v>
      </c>
      <c r="E2218" t="s">
        <v>32</v>
      </c>
      <c r="F2218">
        <v>10.050000000000001</v>
      </c>
      <c r="G2218">
        <v>10.050000000000001</v>
      </c>
      <c r="I2218" t="s">
        <v>6935</v>
      </c>
    </row>
    <row r="2219" spans="1:9">
      <c r="A2219" t="s">
        <v>18300</v>
      </c>
      <c r="B2219" t="s">
        <v>65</v>
      </c>
      <c r="C2219">
        <v>425</v>
      </c>
      <c r="D2219" t="s">
        <v>11086</v>
      </c>
      <c r="E2219" t="s">
        <v>32</v>
      </c>
      <c r="F2219">
        <v>6.23</v>
      </c>
      <c r="G2219">
        <v>6.23</v>
      </c>
      <c r="I2219" t="s">
        <v>6935</v>
      </c>
    </row>
    <row r="2220" spans="1:9">
      <c r="A2220" t="s">
        <v>18301</v>
      </c>
      <c r="B2220" t="s">
        <v>65</v>
      </c>
      <c r="C2220">
        <v>426</v>
      </c>
      <c r="D2220" t="s">
        <v>11087</v>
      </c>
      <c r="E2220" t="s">
        <v>32</v>
      </c>
      <c r="F2220">
        <v>34.299999999999997</v>
      </c>
      <c r="G2220">
        <v>34.299999999999997</v>
      </c>
      <c r="I2220" t="s">
        <v>6935</v>
      </c>
    </row>
    <row r="2221" spans="1:9">
      <c r="A2221" t="s">
        <v>18302</v>
      </c>
      <c r="B2221" t="s">
        <v>65</v>
      </c>
      <c r="C2221">
        <v>38056</v>
      </c>
      <c r="D2221" t="s">
        <v>11088</v>
      </c>
      <c r="E2221" t="s">
        <v>32</v>
      </c>
      <c r="F2221">
        <v>33.5</v>
      </c>
      <c r="G2221">
        <v>33.5</v>
      </c>
      <c r="I2221" t="s">
        <v>6935</v>
      </c>
    </row>
    <row r="2222" spans="1:9">
      <c r="A2222" t="s">
        <v>18303</v>
      </c>
      <c r="B2222" t="s">
        <v>65</v>
      </c>
      <c r="C2222">
        <v>1564</v>
      </c>
      <c r="D2222" t="s">
        <v>11089</v>
      </c>
      <c r="E2222" t="s">
        <v>32</v>
      </c>
      <c r="F2222">
        <v>12.78</v>
      </c>
      <c r="G2222">
        <v>12.78</v>
      </c>
      <c r="I2222" t="s">
        <v>6935</v>
      </c>
    </row>
    <row r="2223" spans="1:9">
      <c r="A2223" t="s">
        <v>18304</v>
      </c>
      <c r="B2223" t="s">
        <v>65</v>
      </c>
      <c r="C2223">
        <v>11032</v>
      </c>
      <c r="D2223" t="s">
        <v>11090</v>
      </c>
      <c r="E2223" t="s">
        <v>32</v>
      </c>
      <c r="F2223">
        <v>15.65</v>
      </c>
      <c r="G2223">
        <v>15.65</v>
      </c>
      <c r="I2223" t="s">
        <v>6935</v>
      </c>
    </row>
    <row r="2224" spans="1:9">
      <c r="A2224" t="s">
        <v>18305</v>
      </c>
      <c r="B2224" t="s">
        <v>65</v>
      </c>
      <c r="C2224">
        <v>36786</v>
      </c>
      <c r="D2224" t="s">
        <v>11091</v>
      </c>
      <c r="E2224" t="s">
        <v>6936</v>
      </c>
    </row>
    <row r="2225" spans="1:9">
      <c r="A2225" t="s">
        <v>18306</v>
      </c>
      <c r="B2225" t="s">
        <v>65</v>
      </c>
      <c r="C2225">
        <v>36785</v>
      </c>
      <c r="D2225" t="s">
        <v>11092</v>
      </c>
      <c r="E2225" t="s">
        <v>6936</v>
      </c>
    </row>
    <row r="2226" spans="1:9">
      <c r="A2226" t="s">
        <v>18307</v>
      </c>
      <c r="B2226" t="s">
        <v>65</v>
      </c>
      <c r="C2226">
        <v>36782</v>
      </c>
      <c r="D2226" t="s">
        <v>11093</v>
      </c>
      <c r="E2226" t="s">
        <v>6936</v>
      </c>
    </row>
    <row r="2227" spans="1:9">
      <c r="A2227" t="s">
        <v>18308</v>
      </c>
      <c r="B2227" t="s">
        <v>65</v>
      </c>
      <c r="C2227">
        <v>44481</v>
      </c>
      <c r="D2227" t="s">
        <v>31876</v>
      </c>
      <c r="E2227" t="s">
        <v>6936</v>
      </c>
    </row>
    <row r="2228" spans="1:9">
      <c r="A2228" t="s">
        <v>18309</v>
      </c>
      <c r="B2228" t="s">
        <v>65</v>
      </c>
      <c r="C2228">
        <v>4824</v>
      </c>
      <c r="D2228" t="s">
        <v>11094</v>
      </c>
      <c r="E2228" t="s">
        <v>11</v>
      </c>
      <c r="F2228">
        <v>0.71</v>
      </c>
      <c r="G2228">
        <v>0.71</v>
      </c>
      <c r="I2228" t="s">
        <v>6935</v>
      </c>
    </row>
    <row r="2229" spans="1:9">
      <c r="A2229" t="s">
        <v>18310</v>
      </c>
      <c r="B2229" t="s">
        <v>65</v>
      </c>
      <c r="C2229">
        <v>11795</v>
      </c>
      <c r="D2229" t="s">
        <v>11095</v>
      </c>
      <c r="E2229" t="s">
        <v>9</v>
      </c>
      <c r="F2229">
        <v>769.81</v>
      </c>
      <c r="G2229">
        <v>769.81</v>
      </c>
      <c r="I2229" t="s">
        <v>6935</v>
      </c>
    </row>
    <row r="2230" spans="1:9">
      <c r="A2230" t="s">
        <v>18311</v>
      </c>
      <c r="B2230" t="s">
        <v>65</v>
      </c>
      <c r="C2230">
        <v>134</v>
      </c>
      <c r="D2230" t="s">
        <v>11096</v>
      </c>
      <c r="E2230" t="s">
        <v>11</v>
      </c>
      <c r="F2230">
        <v>1.95</v>
      </c>
      <c r="G2230">
        <v>1.95</v>
      </c>
      <c r="I2230" t="s">
        <v>6935</v>
      </c>
    </row>
    <row r="2231" spans="1:9">
      <c r="A2231" t="s">
        <v>18312</v>
      </c>
      <c r="B2231" t="s">
        <v>65</v>
      </c>
      <c r="C2231">
        <v>4229</v>
      </c>
      <c r="D2231" t="s">
        <v>11097</v>
      </c>
      <c r="E2231" t="s">
        <v>11</v>
      </c>
      <c r="F2231">
        <v>44.69</v>
      </c>
      <c r="G2231">
        <v>44.69</v>
      </c>
      <c r="I2231" t="s">
        <v>6935</v>
      </c>
    </row>
    <row r="2232" spans="1:9">
      <c r="A2232" t="s">
        <v>18313</v>
      </c>
      <c r="B2232" t="s">
        <v>65</v>
      </c>
      <c r="C2232">
        <v>11731</v>
      </c>
      <c r="D2232" t="s">
        <v>11098</v>
      </c>
      <c r="E2232" t="s">
        <v>32</v>
      </c>
      <c r="F2232">
        <v>13.68</v>
      </c>
      <c r="G2232">
        <v>13.68</v>
      </c>
      <c r="I2232" t="s">
        <v>6935</v>
      </c>
    </row>
    <row r="2233" spans="1:9">
      <c r="A2233" t="s">
        <v>18314</v>
      </c>
      <c r="B2233" t="s">
        <v>65</v>
      </c>
      <c r="C2233">
        <v>11732</v>
      </c>
      <c r="D2233" t="s">
        <v>11099</v>
      </c>
      <c r="E2233" t="s">
        <v>32</v>
      </c>
      <c r="F2233">
        <v>35.85</v>
      </c>
      <c r="G2233">
        <v>35.85</v>
      </c>
      <c r="I2233" t="s">
        <v>6935</v>
      </c>
    </row>
    <row r="2234" spans="1:9">
      <c r="A2234" t="s">
        <v>18315</v>
      </c>
      <c r="B2234" t="s">
        <v>65</v>
      </c>
      <c r="C2234">
        <v>11244</v>
      </c>
      <c r="D2234" t="s">
        <v>11100</v>
      </c>
      <c r="E2234" t="s">
        <v>32</v>
      </c>
    </row>
    <row r="2235" spans="1:9">
      <c r="A2235" t="s">
        <v>18316</v>
      </c>
      <c r="B2235" t="s">
        <v>65</v>
      </c>
      <c r="C2235">
        <v>11235</v>
      </c>
      <c r="D2235" t="s">
        <v>11101</v>
      </c>
      <c r="E2235" t="s">
        <v>32</v>
      </c>
    </row>
    <row r="2236" spans="1:9">
      <c r="A2236" t="s">
        <v>18317</v>
      </c>
      <c r="B2236" t="s">
        <v>65</v>
      </c>
      <c r="C2236">
        <v>11236</v>
      </c>
      <c r="D2236" t="s">
        <v>11102</v>
      </c>
      <c r="E2236" t="s">
        <v>32</v>
      </c>
    </row>
    <row r="2237" spans="1:9">
      <c r="A2237" t="s">
        <v>18318</v>
      </c>
      <c r="B2237" t="s">
        <v>65</v>
      </c>
      <c r="C2237">
        <v>11245</v>
      </c>
      <c r="D2237" t="s">
        <v>11103</v>
      </c>
      <c r="E2237" t="s">
        <v>32</v>
      </c>
    </row>
    <row r="2238" spans="1:9">
      <c r="A2238" t="s">
        <v>18319</v>
      </c>
      <c r="B2238" t="s">
        <v>65</v>
      </c>
      <c r="C2238">
        <v>36494</v>
      </c>
      <c r="D2238" t="s">
        <v>11104</v>
      </c>
      <c r="E2238" t="s">
        <v>32</v>
      </c>
    </row>
    <row r="2239" spans="1:9">
      <c r="A2239" t="s">
        <v>18320</v>
      </c>
      <c r="B2239" t="s">
        <v>65</v>
      </c>
      <c r="C2239">
        <v>36493</v>
      </c>
      <c r="D2239" t="s">
        <v>11105</v>
      </c>
      <c r="E2239" t="s">
        <v>32</v>
      </c>
    </row>
    <row r="2240" spans="1:9">
      <c r="A2240" t="s">
        <v>18321</v>
      </c>
      <c r="B2240" t="s">
        <v>65</v>
      </c>
      <c r="C2240">
        <v>36492</v>
      </c>
      <c r="D2240" t="s">
        <v>11106</v>
      </c>
      <c r="E2240" t="s">
        <v>32</v>
      </c>
    </row>
    <row r="2241" spans="1:9">
      <c r="A2241" t="s">
        <v>18322</v>
      </c>
      <c r="B2241" t="s">
        <v>65</v>
      </c>
      <c r="C2241">
        <v>36499</v>
      </c>
      <c r="D2241" t="s">
        <v>11107</v>
      </c>
      <c r="E2241" t="s">
        <v>32</v>
      </c>
      <c r="F2241">
        <v>5154.6400000000003</v>
      </c>
      <c r="G2241">
        <v>5154.6400000000003</v>
      </c>
      <c r="I2241" t="s">
        <v>6935</v>
      </c>
    </row>
    <row r="2242" spans="1:9">
      <c r="A2242" t="s">
        <v>18323</v>
      </c>
      <c r="B2242" t="s">
        <v>65</v>
      </c>
      <c r="C2242">
        <v>13533</v>
      </c>
      <c r="D2242" t="s">
        <v>11108</v>
      </c>
      <c r="E2242" t="s">
        <v>32</v>
      </c>
      <c r="F2242">
        <v>236290.92</v>
      </c>
      <c r="G2242">
        <v>236290.92</v>
      </c>
      <c r="I2242" t="s">
        <v>6935</v>
      </c>
    </row>
    <row r="2243" spans="1:9">
      <c r="A2243" t="s">
        <v>18324</v>
      </c>
      <c r="B2243" t="s">
        <v>65</v>
      </c>
      <c r="C2243">
        <v>13333</v>
      </c>
      <c r="D2243" t="s">
        <v>11109</v>
      </c>
      <c r="E2243" t="s">
        <v>32</v>
      </c>
      <c r="F2243">
        <v>264340.36</v>
      </c>
      <c r="G2243">
        <v>264340.36</v>
      </c>
      <c r="I2243" t="s">
        <v>6935</v>
      </c>
    </row>
    <row r="2244" spans="1:9">
      <c r="A2244" t="s">
        <v>18325</v>
      </c>
      <c r="B2244" t="s">
        <v>65</v>
      </c>
      <c r="C2244">
        <v>39585</v>
      </c>
      <c r="D2244" t="s">
        <v>11110</v>
      </c>
      <c r="E2244" t="s">
        <v>32</v>
      </c>
      <c r="F2244">
        <v>170684.56</v>
      </c>
      <c r="G2244">
        <v>170684.56</v>
      </c>
      <c r="I2244" t="s">
        <v>6935</v>
      </c>
    </row>
    <row r="2245" spans="1:9">
      <c r="A2245" t="s">
        <v>18326</v>
      </c>
      <c r="B2245" t="s">
        <v>65</v>
      </c>
      <c r="C2245">
        <v>39586</v>
      </c>
      <c r="D2245" t="s">
        <v>11111</v>
      </c>
      <c r="E2245" t="s">
        <v>32</v>
      </c>
      <c r="F2245">
        <v>200201.43</v>
      </c>
      <c r="G2245">
        <v>200201.43</v>
      </c>
      <c r="I2245" t="s">
        <v>6935</v>
      </c>
    </row>
    <row r="2246" spans="1:9">
      <c r="A2246" t="s">
        <v>18327</v>
      </c>
      <c r="B2246" t="s">
        <v>65</v>
      </c>
      <c r="C2246">
        <v>39587</v>
      </c>
      <c r="D2246" t="s">
        <v>11112</v>
      </c>
      <c r="E2246" t="s">
        <v>32</v>
      </c>
      <c r="F2246">
        <v>243835.09</v>
      </c>
      <c r="G2246">
        <v>243835.09</v>
      </c>
      <c r="I2246" t="s">
        <v>6935</v>
      </c>
    </row>
    <row r="2247" spans="1:9">
      <c r="A2247" t="s">
        <v>18328</v>
      </c>
      <c r="B2247" t="s">
        <v>65</v>
      </c>
      <c r="C2247">
        <v>39588</v>
      </c>
      <c r="D2247" t="s">
        <v>11113</v>
      </c>
      <c r="E2247" t="s">
        <v>32</v>
      </c>
      <c r="F2247">
        <v>282335.35999999999</v>
      </c>
      <c r="G2247">
        <v>282335.35999999999</v>
      </c>
      <c r="I2247" t="s">
        <v>6935</v>
      </c>
    </row>
    <row r="2248" spans="1:9">
      <c r="A2248" t="s">
        <v>18329</v>
      </c>
      <c r="B2248" t="s">
        <v>65</v>
      </c>
      <c r="C2248">
        <v>39584</v>
      </c>
      <c r="D2248" t="s">
        <v>11114</v>
      </c>
      <c r="E2248" t="s">
        <v>32</v>
      </c>
      <c r="F2248">
        <v>151999.1</v>
      </c>
      <c r="G2248">
        <v>151999.1</v>
      </c>
      <c r="I2248" t="s">
        <v>6935</v>
      </c>
    </row>
    <row r="2249" spans="1:9">
      <c r="A2249" t="s">
        <v>18330</v>
      </c>
      <c r="B2249" t="s">
        <v>65</v>
      </c>
      <c r="C2249">
        <v>39590</v>
      </c>
      <c r="D2249" t="s">
        <v>11115</v>
      </c>
      <c r="E2249" t="s">
        <v>32</v>
      </c>
      <c r="F2249">
        <v>148354.4</v>
      </c>
      <c r="G2249">
        <v>148354.4</v>
      </c>
      <c r="I2249" t="s">
        <v>6935</v>
      </c>
    </row>
    <row r="2250" spans="1:9">
      <c r="A2250" t="s">
        <v>18331</v>
      </c>
      <c r="B2250" t="s">
        <v>65</v>
      </c>
      <c r="C2250">
        <v>39592</v>
      </c>
      <c r="D2250" t="s">
        <v>11116</v>
      </c>
      <c r="E2250" t="s">
        <v>32</v>
      </c>
      <c r="F2250">
        <v>213188.86</v>
      </c>
      <c r="G2250">
        <v>213188.86</v>
      </c>
      <c r="I2250" t="s">
        <v>6935</v>
      </c>
    </row>
    <row r="2251" spans="1:9">
      <c r="A2251" t="s">
        <v>18332</v>
      </c>
      <c r="B2251" t="s">
        <v>65</v>
      </c>
      <c r="C2251">
        <v>39593</v>
      </c>
      <c r="D2251" t="s">
        <v>11117</v>
      </c>
      <c r="E2251" t="s">
        <v>32</v>
      </c>
      <c r="F2251">
        <v>243835.09</v>
      </c>
      <c r="G2251">
        <v>243835.09</v>
      </c>
      <c r="I2251" t="s">
        <v>6935</v>
      </c>
    </row>
    <row r="2252" spans="1:9">
      <c r="A2252" t="s">
        <v>18333</v>
      </c>
      <c r="B2252" t="s">
        <v>65</v>
      </c>
      <c r="C2252">
        <v>14254</v>
      </c>
      <c r="D2252" t="s">
        <v>11118</v>
      </c>
      <c r="E2252" t="s">
        <v>32</v>
      </c>
      <c r="F2252">
        <v>138601</v>
      </c>
      <c r="G2252">
        <v>138601</v>
      </c>
      <c r="I2252" t="s">
        <v>8951</v>
      </c>
    </row>
    <row r="2253" spans="1:9">
      <c r="A2253" t="s">
        <v>18334</v>
      </c>
      <c r="B2253" t="s">
        <v>65</v>
      </c>
      <c r="C2253">
        <v>44494</v>
      </c>
      <c r="D2253" t="s">
        <v>31877</v>
      </c>
      <c r="E2253" t="s">
        <v>32</v>
      </c>
      <c r="F2253">
        <v>115742.89</v>
      </c>
      <c r="G2253">
        <v>115742.89</v>
      </c>
      <c r="I2253" t="s">
        <v>6935</v>
      </c>
    </row>
    <row r="2254" spans="1:9">
      <c r="A2254" t="s">
        <v>18335</v>
      </c>
      <c r="B2254" t="s">
        <v>65</v>
      </c>
      <c r="C2254">
        <v>25019</v>
      </c>
      <c r="D2254" t="s">
        <v>11119</v>
      </c>
      <c r="E2254" t="s">
        <v>32</v>
      </c>
      <c r="F2254">
        <v>198396.25</v>
      </c>
      <c r="G2254">
        <v>198396.25</v>
      </c>
      <c r="I2254" t="s">
        <v>6935</v>
      </c>
    </row>
    <row r="2255" spans="1:9">
      <c r="A2255" t="s">
        <v>18336</v>
      </c>
      <c r="B2255" t="s">
        <v>65</v>
      </c>
      <c r="C2255">
        <v>36501</v>
      </c>
      <c r="D2255" t="s">
        <v>11120</v>
      </c>
      <c r="E2255" t="s">
        <v>32</v>
      </c>
      <c r="F2255">
        <v>176641.04</v>
      </c>
      <c r="G2255">
        <v>176641.04</v>
      </c>
      <c r="I2255" t="s">
        <v>6935</v>
      </c>
    </row>
    <row r="2256" spans="1:9">
      <c r="A2256" t="s">
        <v>18337</v>
      </c>
      <c r="B2256" t="s">
        <v>65</v>
      </c>
      <c r="C2256">
        <v>44493</v>
      </c>
      <c r="D2256" t="s">
        <v>31878</v>
      </c>
      <c r="E2256" t="s">
        <v>32</v>
      </c>
      <c r="F2256">
        <v>212356.37</v>
      </c>
      <c r="G2256">
        <v>212356.37</v>
      </c>
      <c r="I2256" t="s">
        <v>6935</v>
      </c>
    </row>
    <row r="2257" spans="1:9">
      <c r="A2257" t="s">
        <v>18338</v>
      </c>
      <c r="B2257" t="s">
        <v>65</v>
      </c>
      <c r="C2257">
        <v>36500</v>
      </c>
      <c r="D2257" t="s">
        <v>11121</v>
      </c>
      <c r="E2257" t="s">
        <v>32</v>
      </c>
      <c r="F2257">
        <v>124827.4</v>
      </c>
      <c r="G2257">
        <v>124827.4</v>
      </c>
      <c r="I2257" t="s">
        <v>6935</v>
      </c>
    </row>
    <row r="2258" spans="1:9">
      <c r="A2258" t="s">
        <v>18339</v>
      </c>
      <c r="B2258" t="s">
        <v>65</v>
      </c>
      <c r="C2258">
        <v>20017</v>
      </c>
      <c r="D2258" t="s">
        <v>11122</v>
      </c>
      <c r="E2258" t="s">
        <v>12</v>
      </c>
      <c r="F2258">
        <v>8.4</v>
      </c>
      <c r="G2258">
        <v>8.4</v>
      </c>
      <c r="I2258" t="s">
        <v>6935</v>
      </c>
    </row>
    <row r="2259" spans="1:9">
      <c r="A2259" t="s">
        <v>18340</v>
      </c>
      <c r="B2259" t="s">
        <v>65</v>
      </c>
      <c r="C2259">
        <v>20007</v>
      </c>
      <c r="D2259" t="s">
        <v>11123</v>
      </c>
      <c r="E2259" t="s">
        <v>12</v>
      </c>
      <c r="F2259">
        <v>5.01</v>
      </c>
      <c r="G2259">
        <v>5.01</v>
      </c>
      <c r="I2259" t="s">
        <v>6935</v>
      </c>
    </row>
    <row r="2260" spans="1:9">
      <c r="A2260" t="s">
        <v>18341</v>
      </c>
      <c r="B2260" t="s">
        <v>65</v>
      </c>
      <c r="C2260">
        <v>39831</v>
      </c>
      <c r="D2260" t="s">
        <v>11124</v>
      </c>
      <c r="E2260" t="s">
        <v>9389</v>
      </c>
      <c r="F2260">
        <v>280.31</v>
      </c>
      <c r="G2260">
        <v>280.31</v>
      </c>
      <c r="I2260" t="s">
        <v>6935</v>
      </c>
    </row>
    <row r="2261" spans="1:9">
      <c r="A2261" t="s">
        <v>18342</v>
      </c>
      <c r="B2261" t="s">
        <v>65</v>
      </c>
      <c r="C2261">
        <v>36888</v>
      </c>
      <c r="D2261" t="s">
        <v>11125</v>
      </c>
      <c r="E2261" t="s">
        <v>12</v>
      </c>
      <c r="F2261">
        <v>49.79</v>
      </c>
      <c r="G2261">
        <v>49.79</v>
      </c>
      <c r="I2261" t="s">
        <v>6935</v>
      </c>
    </row>
    <row r="2262" spans="1:9">
      <c r="A2262" t="s">
        <v>18343</v>
      </c>
      <c r="B2262" t="s">
        <v>65</v>
      </c>
      <c r="C2262">
        <v>39836</v>
      </c>
      <c r="D2262" t="s">
        <v>11126</v>
      </c>
      <c r="E2262" t="s">
        <v>9389</v>
      </c>
      <c r="F2262">
        <v>246.3</v>
      </c>
      <c r="G2262">
        <v>246.3</v>
      </c>
      <c r="I2262" t="s">
        <v>6935</v>
      </c>
    </row>
    <row r="2263" spans="1:9">
      <c r="A2263" t="s">
        <v>18344</v>
      </c>
      <c r="B2263" t="s">
        <v>65</v>
      </c>
      <c r="C2263">
        <v>39830</v>
      </c>
      <c r="D2263" t="s">
        <v>11127</v>
      </c>
      <c r="E2263" t="s">
        <v>9389</v>
      </c>
      <c r="F2263">
        <v>280.89999999999998</v>
      </c>
      <c r="G2263">
        <v>280.89999999999998</v>
      </c>
      <c r="I2263" t="s">
        <v>6935</v>
      </c>
    </row>
    <row r="2264" spans="1:9">
      <c r="A2264" t="s">
        <v>18345</v>
      </c>
      <c r="B2264" t="s">
        <v>65</v>
      </c>
      <c r="C2264">
        <v>36497</v>
      </c>
      <c r="D2264" t="s">
        <v>11128</v>
      </c>
      <c r="E2264" t="s">
        <v>32</v>
      </c>
      <c r="F2264">
        <v>2825.69</v>
      </c>
      <c r="G2264">
        <v>2825.69</v>
      </c>
      <c r="I2264" t="s">
        <v>6935</v>
      </c>
    </row>
    <row r="2265" spans="1:9">
      <c r="A2265" t="s">
        <v>18346</v>
      </c>
      <c r="B2265" t="s">
        <v>65</v>
      </c>
      <c r="C2265">
        <v>40527</v>
      </c>
      <c r="D2265" t="s">
        <v>11129</v>
      </c>
      <c r="E2265" t="s">
        <v>32</v>
      </c>
      <c r="F2265">
        <v>2475.19</v>
      </c>
      <c r="G2265">
        <v>2475.19</v>
      </c>
      <c r="I2265" t="s">
        <v>6935</v>
      </c>
    </row>
    <row r="2266" spans="1:9">
      <c r="A2266" t="s">
        <v>18347</v>
      </c>
      <c r="B2266" t="s">
        <v>65</v>
      </c>
      <c r="C2266">
        <v>36487</v>
      </c>
      <c r="D2266" t="s">
        <v>11130</v>
      </c>
      <c r="E2266" t="s">
        <v>32</v>
      </c>
      <c r="F2266">
        <v>4919.97</v>
      </c>
      <c r="G2266">
        <v>4919.97</v>
      </c>
      <c r="I2266" t="s">
        <v>6935</v>
      </c>
    </row>
    <row r="2267" spans="1:9">
      <c r="A2267" t="s">
        <v>18348</v>
      </c>
      <c r="B2267" t="s">
        <v>65</v>
      </c>
      <c r="C2267">
        <v>44475</v>
      </c>
      <c r="D2267" t="s">
        <v>31879</v>
      </c>
      <c r="E2267" t="s">
        <v>32</v>
      </c>
    </row>
    <row r="2268" spans="1:9">
      <c r="A2268" t="s">
        <v>18349</v>
      </c>
      <c r="B2268" t="s">
        <v>65</v>
      </c>
      <c r="C2268">
        <v>44474</v>
      </c>
      <c r="D2268" t="s">
        <v>31880</v>
      </c>
      <c r="E2268" t="s">
        <v>32</v>
      </c>
    </row>
    <row r="2269" spans="1:9">
      <c r="A2269" t="s">
        <v>18350</v>
      </c>
      <c r="B2269" t="s">
        <v>65</v>
      </c>
      <c r="C2269">
        <v>44490</v>
      </c>
      <c r="D2269" t="s">
        <v>31881</v>
      </c>
      <c r="E2269" t="s">
        <v>32</v>
      </c>
    </row>
    <row r="2270" spans="1:9">
      <c r="A2270" t="s">
        <v>18351</v>
      </c>
      <c r="B2270" t="s">
        <v>65</v>
      </c>
      <c r="C2270">
        <v>37776</v>
      </c>
      <c r="D2270" t="s">
        <v>11131</v>
      </c>
      <c r="E2270" t="s">
        <v>32</v>
      </c>
    </row>
    <row r="2271" spans="1:9">
      <c r="A2271" t="s">
        <v>18352</v>
      </c>
      <c r="B2271" t="s">
        <v>65</v>
      </c>
      <c r="C2271">
        <v>37775</v>
      </c>
      <c r="D2271" t="s">
        <v>11132</v>
      </c>
      <c r="E2271" t="s">
        <v>32</v>
      </c>
    </row>
    <row r="2272" spans="1:9">
      <c r="A2272" t="s">
        <v>18353</v>
      </c>
      <c r="B2272" t="s">
        <v>65</v>
      </c>
      <c r="C2272">
        <v>36491</v>
      </c>
      <c r="D2272" t="s">
        <v>11133</v>
      </c>
      <c r="E2272" t="s">
        <v>32</v>
      </c>
    </row>
    <row r="2273" spans="1:9">
      <c r="A2273" t="s">
        <v>18354</v>
      </c>
      <c r="B2273" t="s">
        <v>65</v>
      </c>
      <c r="C2273">
        <v>10712</v>
      </c>
      <c r="D2273" t="s">
        <v>11134</v>
      </c>
      <c r="E2273" t="s">
        <v>32</v>
      </c>
    </row>
    <row r="2274" spans="1:9">
      <c r="A2274" t="s">
        <v>18355</v>
      </c>
      <c r="B2274" t="s">
        <v>65</v>
      </c>
      <c r="C2274">
        <v>3363</v>
      </c>
      <c r="D2274" t="s">
        <v>11135</v>
      </c>
      <c r="E2274" t="s">
        <v>32</v>
      </c>
    </row>
    <row r="2275" spans="1:9">
      <c r="A2275" t="s">
        <v>18356</v>
      </c>
      <c r="B2275" t="s">
        <v>65</v>
      </c>
      <c r="C2275">
        <v>3365</v>
      </c>
      <c r="D2275" t="s">
        <v>11136</v>
      </c>
      <c r="E2275" t="s">
        <v>32</v>
      </c>
    </row>
    <row r="2276" spans="1:9">
      <c r="A2276" t="s">
        <v>18357</v>
      </c>
      <c r="B2276" t="s">
        <v>65</v>
      </c>
      <c r="C2276">
        <v>7569</v>
      </c>
      <c r="D2276" t="s">
        <v>11137</v>
      </c>
      <c r="E2276" t="s">
        <v>32</v>
      </c>
      <c r="F2276">
        <v>104.25</v>
      </c>
      <c r="G2276">
        <v>104.25</v>
      </c>
      <c r="I2276" t="s">
        <v>6935</v>
      </c>
    </row>
    <row r="2277" spans="1:9">
      <c r="A2277" t="s">
        <v>18358</v>
      </c>
      <c r="B2277" t="s">
        <v>65</v>
      </c>
      <c r="C2277">
        <v>3378</v>
      </c>
      <c r="D2277" t="s">
        <v>11138</v>
      </c>
      <c r="E2277" t="s">
        <v>32</v>
      </c>
      <c r="F2277">
        <v>97.15</v>
      </c>
      <c r="G2277">
        <v>97.15</v>
      </c>
      <c r="I2277" t="s">
        <v>6935</v>
      </c>
    </row>
    <row r="2278" spans="1:9">
      <c r="A2278" t="s">
        <v>18359</v>
      </c>
      <c r="B2278" t="s">
        <v>65</v>
      </c>
      <c r="C2278">
        <v>3380</v>
      </c>
      <c r="D2278" t="s">
        <v>11139</v>
      </c>
      <c r="E2278" t="s">
        <v>32</v>
      </c>
      <c r="F2278">
        <v>68.010000000000005</v>
      </c>
      <c r="G2278">
        <v>68.010000000000005</v>
      </c>
      <c r="I2278" t="s">
        <v>8951</v>
      </c>
    </row>
    <row r="2279" spans="1:9">
      <c r="A2279" t="s">
        <v>18360</v>
      </c>
      <c r="B2279" t="s">
        <v>65</v>
      </c>
      <c r="C2279">
        <v>3379</v>
      </c>
      <c r="D2279" t="s">
        <v>11140</v>
      </c>
      <c r="E2279" t="s">
        <v>32</v>
      </c>
      <c r="F2279">
        <v>65.66</v>
      </c>
      <c r="G2279">
        <v>65.66</v>
      </c>
      <c r="I2279" t="s">
        <v>6935</v>
      </c>
    </row>
    <row r="2280" spans="1:9">
      <c r="A2280" t="s">
        <v>18361</v>
      </c>
      <c r="B2280" t="s">
        <v>65</v>
      </c>
      <c r="C2280">
        <v>11991</v>
      </c>
      <c r="D2280" t="s">
        <v>11141</v>
      </c>
      <c r="E2280" t="s">
        <v>32</v>
      </c>
      <c r="F2280">
        <v>76.239999999999995</v>
      </c>
      <c r="G2280">
        <v>76.239999999999995</v>
      </c>
      <c r="I2280" t="s">
        <v>6935</v>
      </c>
    </row>
    <row r="2281" spans="1:9">
      <c r="A2281" t="s">
        <v>18362</v>
      </c>
      <c r="B2281" t="s">
        <v>65</v>
      </c>
      <c r="C2281">
        <v>44305</v>
      </c>
      <c r="D2281" t="s">
        <v>11142</v>
      </c>
      <c r="E2281" t="s">
        <v>32</v>
      </c>
      <c r="F2281">
        <v>2101.41</v>
      </c>
      <c r="G2281">
        <v>2101.41</v>
      </c>
      <c r="I2281" t="s">
        <v>6935</v>
      </c>
    </row>
    <row r="2282" spans="1:9">
      <c r="A2282" t="s">
        <v>18363</v>
      </c>
      <c r="B2282" t="s">
        <v>65</v>
      </c>
      <c r="C2282">
        <v>34349</v>
      </c>
      <c r="D2282" t="s">
        <v>11143</v>
      </c>
      <c r="E2282" t="s">
        <v>32</v>
      </c>
      <c r="F2282">
        <v>28.21</v>
      </c>
      <c r="G2282">
        <v>28.21</v>
      </c>
      <c r="I2282" t="s">
        <v>6935</v>
      </c>
    </row>
    <row r="2283" spans="1:9">
      <c r="A2283" t="s">
        <v>18364</v>
      </c>
      <c r="B2283" t="s">
        <v>65</v>
      </c>
      <c r="C2283">
        <v>11029</v>
      </c>
      <c r="D2283" t="s">
        <v>11144</v>
      </c>
      <c r="E2283" t="s">
        <v>10297</v>
      </c>
      <c r="F2283">
        <v>2.4</v>
      </c>
      <c r="G2283">
        <v>2.4</v>
      </c>
      <c r="I2283" t="s">
        <v>6935</v>
      </c>
    </row>
    <row r="2284" spans="1:9">
      <c r="A2284" t="s">
        <v>18365</v>
      </c>
      <c r="B2284" t="s">
        <v>65</v>
      </c>
      <c r="C2284">
        <v>4316</v>
      </c>
      <c r="D2284" t="s">
        <v>11145</v>
      </c>
      <c r="E2284" t="s">
        <v>32</v>
      </c>
      <c r="F2284">
        <v>2.42</v>
      </c>
      <c r="G2284">
        <v>2.42</v>
      </c>
      <c r="I2284" t="s">
        <v>6935</v>
      </c>
    </row>
    <row r="2285" spans="1:9">
      <c r="A2285" t="s">
        <v>18366</v>
      </c>
      <c r="B2285" t="s">
        <v>65</v>
      </c>
      <c r="C2285">
        <v>4313</v>
      </c>
      <c r="D2285" t="s">
        <v>11146</v>
      </c>
      <c r="E2285" t="s">
        <v>10297</v>
      </c>
      <c r="F2285">
        <v>3.48</v>
      </c>
      <c r="G2285">
        <v>3.48</v>
      </c>
      <c r="I2285" t="s">
        <v>6935</v>
      </c>
    </row>
    <row r="2286" spans="1:9">
      <c r="A2286" t="s">
        <v>18367</v>
      </c>
      <c r="B2286" t="s">
        <v>65</v>
      </c>
      <c r="C2286">
        <v>4317</v>
      </c>
      <c r="D2286" t="s">
        <v>11147</v>
      </c>
      <c r="E2286" t="s">
        <v>32</v>
      </c>
      <c r="F2286">
        <v>3.96</v>
      </c>
      <c r="G2286">
        <v>3.96</v>
      </c>
      <c r="I2286" t="s">
        <v>6935</v>
      </c>
    </row>
    <row r="2287" spans="1:9">
      <c r="A2287" t="s">
        <v>18368</v>
      </c>
      <c r="B2287" t="s">
        <v>65</v>
      </c>
      <c r="C2287">
        <v>4314</v>
      </c>
      <c r="D2287" t="s">
        <v>11148</v>
      </c>
      <c r="E2287" t="s">
        <v>10297</v>
      </c>
      <c r="F2287">
        <v>4.6399999999999997</v>
      </c>
      <c r="G2287">
        <v>4.6399999999999997</v>
      </c>
      <c r="I2287" t="s">
        <v>6935</v>
      </c>
    </row>
    <row r="2288" spans="1:9">
      <c r="A2288" t="s">
        <v>18369</v>
      </c>
      <c r="B2288" t="s">
        <v>65</v>
      </c>
      <c r="C2288">
        <v>10921</v>
      </c>
      <c r="D2288" t="s">
        <v>11149</v>
      </c>
      <c r="E2288" t="s">
        <v>32</v>
      </c>
    </row>
    <row r="2289" spans="1:9">
      <c r="A2289" t="s">
        <v>18370</v>
      </c>
      <c r="B2289" t="s">
        <v>65</v>
      </c>
      <c r="C2289">
        <v>10922</v>
      </c>
      <c r="D2289" t="s">
        <v>11150</v>
      </c>
      <c r="E2289" t="s">
        <v>32</v>
      </c>
    </row>
    <row r="2290" spans="1:9">
      <c r="A2290" t="s">
        <v>18371</v>
      </c>
      <c r="B2290" t="s">
        <v>65</v>
      </c>
      <c r="C2290">
        <v>10923</v>
      </c>
      <c r="D2290" t="s">
        <v>11151</v>
      </c>
      <c r="E2290" t="s">
        <v>32</v>
      </c>
    </row>
    <row r="2291" spans="1:9">
      <c r="A2291" t="s">
        <v>18372</v>
      </c>
      <c r="B2291" t="s">
        <v>65</v>
      </c>
      <c r="C2291">
        <v>10924</v>
      </c>
      <c r="D2291" t="s">
        <v>11152</v>
      </c>
      <c r="E2291" t="s">
        <v>32</v>
      </c>
    </row>
    <row r="2292" spans="1:9">
      <c r="A2292" t="s">
        <v>18373</v>
      </c>
      <c r="B2292" t="s">
        <v>65</v>
      </c>
      <c r="C2292">
        <v>37772</v>
      </c>
      <c r="D2292" t="s">
        <v>11153</v>
      </c>
      <c r="E2292" t="s">
        <v>32</v>
      </c>
    </row>
    <row r="2293" spans="1:9">
      <c r="A2293" t="s">
        <v>18374</v>
      </c>
      <c r="B2293" t="s">
        <v>65</v>
      </c>
      <c r="C2293">
        <v>37771</v>
      </c>
      <c r="D2293" t="s">
        <v>11154</v>
      </c>
      <c r="E2293" t="s">
        <v>32</v>
      </c>
    </row>
    <row r="2294" spans="1:9">
      <c r="A2294" t="s">
        <v>18375</v>
      </c>
      <c r="B2294" t="s">
        <v>65</v>
      </c>
      <c r="C2294">
        <v>12772</v>
      </c>
      <c r="D2294" t="s">
        <v>11155</v>
      </c>
      <c r="E2294" t="s">
        <v>32</v>
      </c>
      <c r="F2294">
        <v>2211.63</v>
      </c>
      <c r="G2294">
        <v>2211.63</v>
      </c>
      <c r="I2294" t="s">
        <v>6935</v>
      </c>
    </row>
    <row r="2295" spans="1:9">
      <c r="A2295" t="s">
        <v>18376</v>
      </c>
      <c r="B2295" t="s">
        <v>65</v>
      </c>
      <c r="C2295">
        <v>12770</v>
      </c>
      <c r="D2295" t="s">
        <v>11156</v>
      </c>
      <c r="E2295" t="s">
        <v>32</v>
      </c>
      <c r="F2295">
        <v>1330.72</v>
      </c>
      <c r="G2295">
        <v>1330.72</v>
      </c>
      <c r="I2295" t="s">
        <v>6935</v>
      </c>
    </row>
    <row r="2296" spans="1:9">
      <c r="A2296" t="s">
        <v>18377</v>
      </c>
      <c r="B2296" t="s">
        <v>65</v>
      </c>
      <c r="C2296">
        <v>12775</v>
      </c>
      <c r="D2296" t="s">
        <v>11157</v>
      </c>
      <c r="E2296" t="s">
        <v>32</v>
      </c>
      <c r="F2296">
        <v>974.61</v>
      </c>
      <c r="G2296">
        <v>974.61</v>
      </c>
      <c r="I2296" t="s">
        <v>6935</v>
      </c>
    </row>
    <row r="2297" spans="1:9">
      <c r="A2297" t="s">
        <v>18378</v>
      </c>
      <c r="B2297" t="s">
        <v>65</v>
      </c>
      <c r="C2297">
        <v>12768</v>
      </c>
      <c r="D2297" t="s">
        <v>11158</v>
      </c>
      <c r="E2297" t="s">
        <v>32</v>
      </c>
      <c r="F2297">
        <v>3111.27</v>
      </c>
      <c r="G2297">
        <v>3111.27</v>
      </c>
      <c r="I2297" t="s">
        <v>6935</v>
      </c>
    </row>
    <row r="2298" spans="1:9">
      <c r="A2298" t="s">
        <v>18379</v>
      </c>
      <c r="B2298" t="s">
        <v>65</v>
      </c>
      <c r="C2298">
        <v>12769</v>
      </c>
      <c r="D2298" t="s">
        <v>11159</v>
      </c>
      <c r="E2298" t="s">
        <v>32</v>
      </c>
      <c r="F2298">
        <v>254.9</v>
      </c>
      <c r="G2298">
        <v>254.9</v>
      </c>
      <c r="I2298" t="s">
        <v>8951</v>
      </c>
    </row>
    <row r="2299" spans="1:9">
      <c r="A2299" t="s">
        <v>18380</v>
      </c>
      <c r="B2299" t="s">
        <v>65</v>
      </c>
      <c r="C2299">
        <v>12773</v>
      </c>
      <c r="D2299" t="s">
        <v>11160</v>
      </c>
      <c r="E2299" t="s">
        <v>32</v>
      </c>
      <c r="F2299">
        <v>273.64</v>
      </c>
      <c r="G2299">
        <v>273.64</v>
      </c>
      <c r="I2299" t="s">
        <v>6935</v>
      </c>
    </row>
    <row r="2300" spans="1:9">
      <c r="A2300" t="s">
        <v>18381</v>
      </c>
      <c r="B2300" t="s">
        <v>65</v>
      </c>
      <c r="C2300">
        <v>12774</v>
      </c>
      <c r="D2300" t="s">
        <v>11161</v>
      </c>
      <c r="E2300" t="s">
        <v>32</v>
      </c>
      <c r="F2300">
        <v>337.36</v>
      </c>
      <c r="G2300">
        <v>337.36</v>
      </c>
      <c r="I2300" t="s">
        <v>6935</v>
      </c>
    </row>
    <row r="2301" spans="1:9">
      <c r="A2301" t="s">
        <v>18382</v>
      </c>
      <c r="B2301" t="s">
        <v>65</v>
      </c>
      <c r="C2301">
        <v>12776</v>
      </c>
      <c r="D2301" t="s">
        <v>11162</v>
      </c>
      <c r="E2301" t="s">
        <v>32</v>
      </c>
      <c r="F2301">
        <v>5023.0200000000004</v>
      </c>
      <c r="G2301">
        <v>5023.0200000000004</v>
      </c>
      <c r="I2301" t="s">
        <v>6935</v>
      </c>
    </row>
    <row r="2302" spans="1:9">
      <c r="A2302" t="s">
        <v>18383</v>
      </c>
      <c r="B2302" t="s">
        <v>65</v>
      </c>
      <c r="C2302">
        <v>12777</v>
      </c>
      <c r="D2302" t="s">
        <v>11163</v>
      </c>
      <c r="E2302" t="s">
        <v>32</v>
      </c>
      <c r="F2302">
        <v>6559.92</v>
      </c>
      <c r="G2302">
        <v>6559.92</v>
      </c>
      <c r="I2302" t="s">
        <v>6935</v>
      </c>
    </row>
    <row r="2303" spans="1:9">
      <c r="A2303" t="s">
        <v>18384</v>
      </c>
      <c r="B2303" t="s">
        <v>65</v>
      </c>
      <c r="C2303">
        <v>12873</v>
      </c>
      <c r="D2303" t="s">
        <v>11164</v>
      </c>
      <c r="E2303" t="s">
        <v>62</v>
      </c>
      <c r="F2303">
        <v>26.5</v>
      </c>
      <c r="G2303">
        <v>29.59</v>
      </c>
      <c r="I2303" t="s">
        <v>6935</v>
      </c>
    </row>
    <row r="2304" spans="1:9">
      <c r="A2304" t="s">
        <v>18385</v>
      </c>
      <c r="B2304" t="s">
        <v>65</v>
      </c>
      <c r="C2304">
        <v>41076</v>
      </c>
      <c r="D2304" t="s">
        <v>11165</v>
      </c>
      <c r="E2304" t="s">
        <v>6706</v>
      </c>
      <c r="F2304">
        <v>4657.97</v>
      </c>
      <c r="G2304">
        <v>5201.29</v>
      </c>
      <c r="I2304" t="s">
        <v>6935</v>
      </c>
    </row>
    <row r="2305" spans="1:9">
      <c r="A2305" t="s">
        <v>18386</v>
      </c>
      <c r="B2305" t="s">
        <v>65</v>
      </c>
      <c r="C2305">
        <v>140</v>
      </c>
      <c r="D2305" t="s">
        <v>11166</v>
      </c>
      <c r="E2305" t="s">
        <v>11</v>
      </c>
      <c r="F2305">
        <v>21.82</v>
      </c>
      <c r="G2305">
        <v>21.82</v>
      </c>
      <c r="I2305" t="s">
        <v>6935</v>
      </c>
    </row>
    <row r="2306" spans="1:9">
      <c r="A2306" t="s">
        <v>18387</v>
      </c>
      <c r="B2306" t="s">
        <v>65</v>
      </c>
      <c r="C2306">
        <v>151</v>
      </c>
      <c r="D2306" t="s">
        <v>11167</v>
      </c>
      <c r="E2306" t="s">
        <v>43</v>
      </c>
      <c r="F2306">
        <v>32.200000000000003</v>
      </c>
      <c r="G2306">
        <v>32.200000000000003</v>
      </c>
      <c r="I2306" t="s">
        <v>6935</v>
      </c>
    </row>
    <row r="2307" spans="1:9">
      <c r="A2307" t="s">
        <v>18388</v>
      </c>
      <c r="B2307" t="s">
        <v>65</v>
      </c>
      <c r="C2307">
        <v>7340</v>
      </c>
      <c r="D2307" t="s">
        <v>11168</v>
      </c>
      <c r="E2307" t="s">
        <v>43</v>
      </c>
      <c r="F2307">
        <v>37.86</v>
      </c>
      <c r="G2307">
        <v>37.86</v>
      </c>
      <c r="I2307" t="s">
        <v>6935</v>
      </c>
    </row>
    <row r="2308" spans="1:9">
      <c r="A2308" t="s">
        <v>18389</v>
      </c>
      <c r="B2308" t="s">
        <v>65</v>
      </c>
      <c r="C2308">
        <v>40929</v>
      </c>
      <c r="D2308" t="s">
        <v>11169</v>
      </c>
      <c r="E2308" t="s">
        <v>6706</v>
      </c>
      <c r="F2308">
        <v>6626.01</v>
      </c>
      <c r="G2308">
        <v>7398.89</v>
      </c>
      <c r="I2308" t="s">
        <v>6935</v>
      </c>
    </row>
    <row r="2309" spans="1:9">
      <c r="A2309" t="s">
        <v>18390</v>
      </c>
      <c r="B2309" t="s">
        <v>65</v>
      </c>
      <c r="C2309">
        <v>2701</v>
      </c>
      <c r="D2309" t="s">
        <v>11170</v>
      </c>
      <c r="E2309" t="s">
        <v>62</v>
      </c>
      <c r="F2309">
        <v>37.68</v>
      </c>
      <c r="G2309">
        <v>42.07</v>
      </c>
      <c r="I2309" t="s">
        <v>6935</v>
      </c>
    </row>
    <row r="2310" spans="1:9">
      <c r="A2310" t="s">
        <v>18391</v>
      </c>
      <c r="B2310" t="s">
        <v>65</v>
      </c>
      <c r="C2310">
        <v>38064</v>
      </c>
      <c r="D2310" t="s">
        <v>11171</v>
      </c>
      <c r="E2310" t="s">
        <v>32</v>
      </c>
      <c r="F2310">
        <v>17.239999999999998</v>
      </c>
      <c r="G2310">
        <v>17.239999999999998</v>
      </c>
      <c r="I2310" t="s">
        <v>6935</v>
      </c>
    </row>
    <row r="2311" spans="1:9">
      <c r="A2311" t="s">
        <v>18392</v>
      </c>
      <c r="B2311" t="s">
        <v>65</v>
      </c>
      <c r="C2311">
        <v>38114</v>
      </c>
      <c r="D2311" t="s">
        <v>11172</v>
      </c>
      <c r="E2311" t="s">
        <v>32</v>
      </c>
      <c r="F2311">
        <v>15.42</v>
      </c>
      <c r="G2311">
        <v>15.42</v>
      </c>
      <c r="I2311" t="s">
        <v>6935</v>
      </c>
    </row>
    <row r="2312" spans="1:9">
      <c r="A2312" t="s">
        <v>18393</v>
      </c>
      <c r="B2312" t="s">
        <v>65</v>
      </c>
      <c r="C2312">
        <v>38115</v>
      </c>
      <c r="D2312" t="s">
        <v>11173</v>
      </c>
      <c r="E2312" t="s">
        <v>32</v>
      </c>
      <c r="F2312">
        <v>16.47</v>
      </c>
      <c r="G2312">
        <v>16.47</v>
      </c>
      <c r="I2312" t="s">
        <v>6935</v>
      </c>
    </row>
    <row r="2313" spans="1:9">
      <c r="A2313" t="s">
        <v>18394</v>
      </c>
      <c r="B2313" t="s">
        <v>65</v>
      </c>
      <c r="C2313">
        <v>38065</v>
      </c>
      <c r="D2313" t="s">
        <v>11174</v>
      </c>
      <c r="E2313" t="s">
        <v>32</v>
      </c>
      <c r="F2313">
        <v>24.46</v>
      </c>
      <c r="G2313">
        <v>24.46</v>
      </c>
      <c r="I2313" t="s">
        <v>6935</v>
      </c>
    </row>
    <row r="2314" spans="1:9">
      <c r="A2314" t="s">
        <v>18395</v>
      </c>
      <c r="B2314" t="s">
        <v>65</v>
      </c>
      <c r="C2314">
        <v>38078</v>
      </c>
      <c r="D2314" t="s">
        <v>11175</v>
      </c>
      <c r="E2314" t="s">
        <v>32</v>
      </c>
      <c r="F2314">
        <v>14.27</v>
      </c>
      <c r="G2314">
        <v>14.27</v>
      </c>
      <c r="I2314" t="s">
        <v>6935</v>
      </c>
    </row>
    <row r="2315" spans="1:9">
      <c r="A2315" t="s">
        <v>18396</v>
      </c>
      <c r="B2315" t="s">
        <v>65</v>
      </c>
      <c r="C2315">
        <v>38113</v>
      </c>
      <c r="D2315" t="s">
        <v>11176</v>
      </c>
      <c r="E2315" t="s">
        <v>32</v>
      </c>
      <c r="F2315">
        <v>7.75</v>
      </c>
      <c r="G2315">
        <v>7.75</v>
      </c>
      <c r="I2315" t="s">
        <v>6935</v>
      </c>
    </row>
    <row r="2316" spans="1:9">
      <c r="A2316" t="s">
        <v>18397</v>
      </c>
      <c r="B2316" t="s">
        <v>65</v>
      </c>
      <c r="C2316">
        <v>38063</v>
      </c>
      <c r="D2316" t="s">
        <v>11177</v>
      </c>
      <c r="E2316" t="s">
        <v>32</v>
      </c>
      <c r="F2316">
        <v>8.32</v>
      </c>
      <c r="G2316">
        <v>8.32</v>
      </c>
      <c r="I2316" t="s">
        <v>6935</v>
      </c>
    </row>
    <row r="2317" spans="1:9">
      <c r="A2317" t="s">
        <v>18398</v>
      </c>
      <c r="B2317" t="s">
        <v>65</v>
      </c>
      <c r="C2317">
        <v>38073</v>
      </c>
      <c r="D2317" t="s">
        <v>11178</v>
      </c>
      <c r="E2317" t="s">
        <v>32</v>
      </c>
      <c r="F2317">
        <v>20.18</v>
      </c>
      <c r="G2317">
        <v>20.18</v>
      </c>
      <c r="I2317" t="s">
        <v>6935</v>
      </c>
    </row>
    <row r="2318" spans="1:9">
      <c r="A2318" t="s">
        <v>18399</v>
      </c>
      <c r="B2318" t="s">
        <v>65</v>
      </c>
      <c r="C2318">
        <v>38080</v>
      </c>
      <c r="D2318" t="s">
        <v>11179</v>
      </c>
      <c r="E2318" t="s">
        <v>32</v>
      </c>
      <c r="F2318">
        <v>24.79</v>
      </c>
      <c r="G2318">
        <v>24.79</v>
      </c>
      <c r="I2318" t="s">
        <v>6935</v>
      </c>
    </row>
    <row r="2319" spans="1:9">
      <c r="A2319" t="s">
        <v>18400</v>
      </c>
      <c r="B2319" t="s">
        <v>65</v>
      </c>
      <c r="C2319">
        <v>38069</v>
      </c>
      <c r="D2319" t="s">
        <v>11180</v>
      </c>
      <c r="E2319" t="s">
        <v>32</v>
      </c>
      <c r="F2319">
        <v>13.56</v>
      </c>
      <c r="G2319">
        <v>13.56</v>
      </c>
      <c r="I2319" t="s">
        <v>6935</v>
      </c>
    </row>
    <row r="2320" spans="1:9">
      <c r="A2320" t="s">
        <v>18401</v>
      </c>
      <c r="B2320" t="s">
        <v>65</v>
      </c>
      <c r="C2320">
        <v>38077</v>
      </c>
      <c r="D2320" t="s">
        <v>11181</v>
      </c>
      <c r="E2320" t="s">
        <v>32</v>
      </c>
      <c r="F2320">
        <v>13.25</v>
      </c>
      <c r="G2320">
        <v>13.25</v>
      </c>
      <c r="I2320" t="s">
        <v>6935</v>
      </c>
    </row>
    <row r="2321" spans="1:9">
      <c r="A2321" t="s">
        <v>18402</v>
      </c>
      <c r="B2321" t="s">
        <v>65</v>
      </c>
      <c r="C2321">
        <v>38112</v>
      </c>
      <c r="D2321" t="s">
        <v>11182</v>
      </c>
      <c r="E2321" t="s">
        <v>32</v>
      </c>
      <c r="F2321">
        <v>5.95</v>
      </c>
      <c r="G2321">
        <v>5.95</v>
      </c>
      <c r="I2321" t="s">
        <v>6935</v>
      </c>
    </row>
    <row r="2322" spans="1:9">
      <c r="A2322" t="s">
        <v>18403</v>
      </c>
      <c r="B2322" t="s">
        <v>65</v>
      </c>
      <c r="C2322">
        <v>38062</v>
      </c>
      <c r="D2322" t="s">
        <v>11183</v>
      </c>
      <c r="E2322" t="s">
        <v>32</v>
      </c>
      <c r="F2322">
        <v>6.11</v>
      </c>
      <c r="G2322">
        <v>6.11</v>
      </c>
      <c r="I2322" t="s">
        <v>6935</v>
      </c>
    </row>
    <row r="2323" spans="1:9">
      <c r="A2323" t="s">
        <v>18404</v>
      </c>
      <c r="B2323" t="s">
        <v>65</v>
      </c>
      <c r="C2323">
        <v>12129</v>
      </c>
      <c r="D2323" t="s">
        <v>11184</v>
      </c>
      <c r="E2323" t="s">
        <v>32</v>
      </c>
      <c r="F2323">
        <v>10.79</v>
      </c>
      <c r="G2323">
        <v>10.79</v>
      </c>
      <c r="I2323" t="s">
        <v>6935</v>
      </c>
    </row>
    <row r="2324" spans="1:9">
      <c r="A2324" t="s">
        <v>18405</v>
      </c>
      <c r="B2324" t="s">
        <v>65</v>
      </c>
      <c r="C2324">
        <v>12128</v>
      </c>
      <c r="D2324" t="s">
        <v>11185</v>
      </c>
      <c r="E2324" t="s">
        <v>32</v>
      </c>
      <c r="F2324">
        <v>8.17</v>
      </c>
      <c r="G2324">
        <v>8.17</v>
      </c>
      <c r="I2324" t="s">
        <v>6935</v>
      </c>
    </row>
    <row r="2325" spans="1:9">
      <c r="A2325" t="s">
        <v>18406</v>
      </c>
      <c r="B2325" t="s">
        <v>65</v>
      </c>
      <c r="C2325">
        <v>38081</v>
      </c>
      <c r="D2325" t="s">
        <v>11186</v>
      </c>
      <c r="E2325" t="s">
        <v>32</v>
      </c>
      <c r="F2325">
        <v>21.03</v>
      </c>
      <c r="G2325">
        <v>21.03</v>
      </c>
      <c r="I2325" t="s">
        <v>6935</v>
      </c>
    </row>
    <row r="2326" spans="1:9">
      <c r="A2326" t="s">
        <v>18407</v>
      </c>
      <c r="B2326" t="s">
        <v>65</v>
      </c>
      <c r="C2326">
        <v>38070</v>
      </c>
      <c r="D2326" t="s">
        <v>11187</v>
      </c>
      <c r="E2326" t="s">
        <v>32</v>
      </c>
      <c r="F2326">
        <v>14.49</v>
      </c>
      <c r="G2326">
        <v>14.49</v>
      </c>
      <c r="I2326" t="s">
        <v>6935</v>
      </c>
    </row>
    <row r="2327" spans="1:9">
      <c r="A2327" t="s">
        <v>18408</v>
      </c>
      <c r="B2327" t="s">
        <v>65</v>
      </c>
      <c r="C2327">
        <v>38074</v>
      </c>
      <c r="D2327" t="s">
        <v>11188</v>
      </c>
      <c r="E2327" t="s">
        <v>32</v>
      </c>
      <c r="F2327">
        <v>22.03</v>
      </c>
      <c r="G2327">
        <v>22.03</v>
      </c>
      <c r="I2327" t="s">
        <v>6935</v>
      </c>
    </row>
    <row r="2328" spans="1:9">
      <c r="A2328" t="s">
        <v>18409</v>
      </c>
      <c r="B2328" t="s">
        <v>65</v>
      </c>
      <c r="C2328">
        <v>38072</v>
      </c>
      <c r="D2328" t="s">
        <v>11189</v>
      </c>
      <c r="E2328" t="s">
        <v>32</v>
      </c>
      <c r="F2328">
        <v>18.170000000000002</v>
      </c>
      <c r="G2328">
        <v>18.170000000000002</v>
      </c>
      <c r="I2328" t="s">
        <v>6935</v>
      </c>
    </row>
    <row r="2329" spans="1:9">
      <c r="A2329" t="s">
        <v>18410</v>
      </c>
      <c r="B2329" t="s">
        <v>65</v>
      </c>
      <c r="C2329">
        <v>38079</v>
      </c>
      <c r="D2329" t="s">
        <v>11190</v>
      </c>
      <c r="E2329" t="s">
        <v>32</v>
      </c>
      <c r="F2329">
        <v>18.91</v>
      </c>
      <c r="G2329">
        <v>18.91</v>
      </c>
      <c r="I2329" t="s">
        <v>6935</v>
      </c>
    </row>
    <row r="2330" spans="1:9">
      <c r="A2330" t="s">
        <v>18411</v>
      </c>
      <c r="B2330" t="s">
        <v>65</v>
      </c>
      <c r="C2330">
        <v>38068</v>
      </c>
      <c r="D2330" t="s">
        <v>11191</v>
      </c>
      <c r="E2330" t="s">
        <v>32</v>
      </c>
      <c r="F2330">
        <v>12.54</v>
      </c>
      <c r="G2330">
        <v>12.54</v>
      </c>
      <c r="I2330" t="s">
        <v>6935</v>
      </c>
    </row>
    <row r="2331" spans="1:9">
      <c r="A2331" t="s">
        <v>18412</v>
      </c>
      <c r="B2331" t="s">
        <v>65</v>
      </c>
      <c r="C2331">
        <v>38071</v>
      </c>
      <c r="D2331" t="s">
        <v>11192</v>
      </c>
      <c r="E2331" t="s">
        <v>32</v>
      </c>
      <c r="F2331">
        <v>15</v>
      </c>
      <c r="G2331">
        <v>15</v>
      </c>
      <c r="I2331" t="s">
        <v>6935</v>
      </c>
    </row>
    <row r="2332" spans="1:9">
      <c r="A2332" t="s">
        <v>31882</v>
      </c>
      <c r="B2332" t="s">
        <v>65</v>
      </c>
      <c r="C2332">
        <v>45279</v>
      </c>
      <c r="D2332" t="s">
        <v>31883</v>
      </c>
      <c r="E2332" t="s">
        <v>32</v>
      </c>
      <c r="F2332">
        <v>1514.5</v>
      </c>
      <c r="G2332">
        <v>1514.5</v>
      </c>
      <c r="I2332" t="s">
        <v>8951</v>
      </c>
    </row>
    <row r="2333" spans="1:9">
      <c r="A2333" t="s">
        <v>31884</v>
      </c>
      <c r="B2333" t="s">
        <v>65</v>
      </c>
      <c r="C2333">
        <v>45280</v>
      </c>
      <c r="D2333" t="s">
        <v>31885</v>
      </c>
      <c r="E2333" t="s">
        <v>32</v>
      </c>
      <c r="F2333">
        <v>3795.08</v>
      </c>
      <c r="G2333">
        <v>3795.08</v>
      </c>
      <c r="I2333" t="s">
        <v>6935</v>
      </c>
    </row>
    <row r="2334" spans="1:9">
      <c r="A2334" t="s">
        <v>18413</v>
      </c>
      <c r="B2334" t="s">
        <v>65</v>
      </c>
      <c r="C2334">
        <v>3405</v>
      </c>
      <c r="D2334" t="s">
        <v>11193</v>
      </c>
      <c r="E2334" t="s">
        <v>32</v>
      </c>
      <c r="F2334">
        <v>88.86</v>
      </c>
      <c r="G2334">
        <v>88.86</v>
      </c>
      <c r="I2334" t="s">
        <v>6935</v>
      </c>
    </row>
    <row r="2335" spans="1:9">
      <c r="A2335" t="s">
        <v>18414</v>
      </c>
      <c r="B2335" t="s">
        <v>65</v>
      </c>
      <c r="C2335">
        <v>3394</v>
      </c>
      <c r="D2335" t="s">
        <v>11194</v>
      </c>
      <c r="E2335" t="s">
        <v>32</v>
      </c>
      <c r="F2335">
        <v>469.07</v>
      </c>
      <c r="G2335">
        <v>469.07</v>
      </c>
      <c r="I2335" t="s">
        <v>6935</v>
      </c>
    </row>
    <row r="2336" spans="1:9">
      <c r="A2336" t="s">
        <v>18415</v>
      </c>
      <c r="B2336" t="s">
        <v>65</v>
      </c>
      <c r="C2336">
        <v>3393</v>
      </c>
      <c r="D2336" t="s">
        <v>11195</v>
      </c>
      <c r="E2336" t="s">
        <v>32</v>
      </c>
      <c r="F2336">
        <v>798.65</v>
      </c>
      <c r="G2336">
        <v>798.65</v>
      </c>
      <c r="I2336" t="s">
        <v>6935</v>
      </c>
    </row>
    <row r="2337" spans="1:9">
      <c r="A2337" t="s">
        <v>18416</v>
      </c>
      <c r="B2337" t="s">
        <v>65</v>
      </c>
      <c r="C2337">
        <v>3406</v>
      </c>
      <c r="D2337" t="s">
        <v>11196</v>
      </c>
      <c r="E2337" t="s">
        <v>32</v>
      </c>
      <c r="F2337">
        <v>27.2</v>
      </c>
      <c r="G2337">
        <v>27.2</v>
      </c>
      <c r="I2337" t="s">
        <v>8951</v>
      </c>
    </row>
    <row r="2338" spans="1:9">
      <c r="A2338" t="s">
        <v>18417</v>
      </c>
      <c r="B2338" t="s">
        <v>65</v>
      </c>
      <c r="C2338">
        <v>3395</v>
      </c>
      <c r="D2338" t="s">
        <v>11197</v>
      </c>
      <c r="E2338" t="s">
        <v>32</v>
      </c>
      <c r="F2338">
        <v>114.74</v>
      </c>
      <c r="G2338">
        <v>114.74</v>
      </c>
      <c r="I2338" t="s">
        <v>6935</v>
      </c>
    </row>
    <row r="2339" spans="1:9">
      <c r="A2339" t="s">
        <v>18418</v>
      </c>
      <c r="B2339" t="s">
        <v>65</v>
      </c>
      <c r="C2339">
        <v>3398</v>
      </c>
      <c r="D2339" t="s">
        <v>11198</v>
      </c>
      <c r="E2339" t="s">
        <v>32</v>
      </c>
      <c r="F2339">
        <v>5.45</v>
      </c>
      <c r="G2339">
        <v>5.45</v>
      </c>
      <c r="I2339" t="s">
        <v>6935</v>
      </c>
    </row>
    <row r="2340" spans="1:9">
      <c r="A2340" t="s">
        <v>18419</v>
      </c>
      <c r="B2340" t="s">
        <v>65</v>
      </c>
      <c r="C2340">
        <v>40662</v>
      </c>
      <c r="D2340" t="s">
        <v>11199</v>
      </c>
      <c r="E2340" t="s">
        <v>32</v>
      </c>
    </row>
    <row r="2341" spans="1:9">
      <c r="A2341" t="s">
        <v>18420</v>
      </c>
      <c r="B2341" t="s">
        <v>65</v>
      </c>
      <c r="C2341">
        <v>3437</v>
      </c>
      <c r="D2341" t="s">
        <v>11200</v>
      </c>
      <c r="E2341" t="s">
        <v>9</v>
      </c>
    </row>
    <row r="2342" spans="1:9">
      <c r="A2342" t="s">
        <v>18421</v>
      </c>
      <c r="B2342" t="s">
        <v>65</v>
      </c>
      <c r="C2342">
        <v>11190</v>
      </c>
      <c r="D2342" t="s">
        <v>11201</v>
      </c>
      <c r="E2342" t="s">
        <v>32</v>
      </c>
    </row>
    <row r="2343" spans="1:9">
      <c r="A2343" t="s">
        <v>18422</v>
      </c>
      <c r="B2343" t="s">
        <v>65</v>
      </c>
      <c r="C2343">
        <v>34377</v>
      </c>
      <c r="D2343" t="s">
        <v>11202</v>
      </c>
      <c r="E2343" t="s">
        <v>32</v>
      </c>
      <c r="F2343">
        <v>350.58</v>
      </c>
      <c r="G2343">
        <v>350.58</v>
      </c>
      <c r="I2343" t="s">
        <v>6935</v>
      </c>
    </row>
    <row r="2344" spans="1:9">
      <c r="A2344" t="s">
        <v>18423</v>
      </c>
      <c r="B2344" t="s">
        <v>65</v>
      </c>
      <c r="C2344">
        <v>40659</v>
      </c>
      <c r="D2344" t="s">
        <v>11203</v>
      </c>
      <c r="E2344" t="s">
        <v>9</v>
      </c>
    </row>
    <row r="2345" spans="1:9">
      <c r="A2345" t="s">
        <v>18424</v>
      </c>
      <c r="B2345" t="s">
        <v>65</v>
      </c>
      <c r="C2345">
        <v>40660</v>
      </c>
      <c r="D2345" t="s">
        <v>11204</v>
      </c>
      <c r="E2345" t="s">
        <v>9</v>
      </c>
    </row>
    <row r="2346" spans="1:9">
      <c r="A2346" t="s">
        <v>18425</v>
      </c>
      <c r="B2346" t="s">
        <v>65</v>
      </c>
      <c r="C2346">
        <v>40661</v>
      </c>
      <c r="D2346" t="s">
        <v>11205</v>
      </c>
      <c r="E2346" t="s">
        <v>9</v>
      </c>
    </row>
    <row r="2347" spans="1:9">
      <c r="A2347" t="s">
        <v>18426</v>
      </c>
      <c r="B2347" t="s">
        <v>65</v>
      </c>
      <c r="C2347">
        <v>3428</v>
      </c>
      <c r="D2347" t="s">
        <v>11206</v>
      </c>
      <c r="E2347" t="s">
        <v>9</v>
      </c>
    </row>
    <row r="2348" spans="1:9">
      <c r="A2348" t="s">
        <v>18427</v>
      </c>
      <c r="B2348" t="s">
        <v>65</v>
      </c>
      <c r="C2348">
        <v>3429</v>
      </c>
      <c r="D2348" t="s">
        <v>11207</v>
      </c>
      <c r="E2348" t="s">
        <v>9</v>
      </c>
    </row>
    <row r="2349" spans="1:9">
      <c r="A2349" t="s">
        <v>18428</v>
      </c>
      <c r="B2349" t="s">
        <v>65</v>
      </c>
      <c r="C2349">
        <v>11199</v>
      </c>
      <c r="D2349" t="s">
        <v>11208</v>
      </c>
      <c r="E2349" t="s">
        <v>32</v>
      </c>
    </row>
    <row r="2350" spans="1:9">
      <c r="A2350" t="s">
        <v>18429</v>
      </c>
      <c r="B2350" t="s">
        <v>65</v>
      </c>
      <c r="C2350">
        <v>36896</v>
      </c>
      <c r="D2350" t="s">
        <v>11209</v>
      </c>
      <c r="E2350" t="s">
        <v>32</v>
      </c>
      <c r="F2350">
        <v>679</v>
      </c>
      <c r="G2350">
        <v>679</v>
      </c>
      <c r="I2350" t="s">
        <v>8951</v>
      </c>
    </row>
    <row r="2351" spans="1:9">
      <c r="A2351" t="s">
        <v>18430</v>
      </c>
      <c r="B2351" t="s">
        <v>65</v>
      </c>
      <c r="C2351">
        <v>34367</v>
      </c>
      <c r="D2351" t="s">
        <v>11210</v>
      </c>
      <c r="E2351" t="s">
        <v>32</v>
      </c>
      <c r="F2351">
        <v>875.13</v>
      </c>
      <c r="G2351">
        <v>875.13</v>
      </c>
      <c r="I2351" t="s">
        <v>6935</v>
      </c>
    </row>
    <row r="2352" spans="1:9">
      <c r="A2352" t="s">
        <v>18431</v>
      </c>
      <c r="B2352" t="s">
        <v>65</v>
      </c>
      <c r="C2352">
        <v>36897</v>
      </c>
      <c r="D2352" t="s">
        <v>11211</v>
      </c>
      <c r="E2352" t="s">
        <v>32</v>
      </c>
      <c r="F2352">
        <v>1059.56</v>
      </c>
      <c r="G2352">
        <v>1059.56</v>
      </c>
      <c r="I2352" t="s">
        <v>6935</v>
      </c>
    </row>
    <row r="2353" spans="1:9">
      <c r="A2353" t="s">
        <v>18432</v>
      </c>
      <c r="B2353" t="s">
        <v>65</v>
      </c>
      <c r="C2353">
        <v>34369</v>
      </c>
      <c r="D2353" t="s">
        <v>11212</v>
      </c>
      <c r="E2353" t="s">
        <v>32</v>
      </c>
      <c r="F2353">
        <v>1219.3599999999999</v>
      </c>
      <c r="G2353">
        <v>1219.3599999999999</v>
      </c>
      <c r="I2353" t="s">
        <v>6935</v>
      </c>
    </row>
    <row r="2354" spans="1:9">
      <c r="A2354" t="s">
        <v>18433</v>
      </c>
      <c r="B2354" t="s">
        <v>65</v>
      </c>
      <c r="C2354">
        <v>34364</v>
      </c>
      <c r="D2354" t="s">
        <v>11213</v>
      </c>
      <c r="E2354" t="s">
        <v>32</v>
      </c>
      <c r="F2354">
        <v>1150.33</v>
      </c>
      <c r="G2354">
        <v>1150.33</v>
      </c>
      <c r="I2354" t="s">
        <v>6935</v>
      </c>
    </row>
    <row r="2355" spans="1:9">
      <c r="A2355" t="s">
        <v>18434</v>
      </c>
      <c r="B2355" t="s">
        <v>65</v>
      </c>
      <c r="C2355">
        <v>3421</v>
      </c>
      <c r="D2355" t="s">
        <v>11214</v>
      </c>
      <c r="E2355" t="s">
        <v>9</v>
      </c>
    </row>
    <row r="2356" spans="1:9">
      <c r="A2356" t="s">
        <v>18435</v>
      </c>
      <c r="B2356" t="s">
        <v>65</v>
      </c>
      <c r="C2356">
        <v>599</v>
      </c>
      <c r="D2356" t="s">
        <v>11215</v>
      </c>
      <c r="E2356" t="s">
        <v>9</v>
      </c>
      <c r="F2356">
        <v>1238.3499999999999</v>
      </c>
      <c r="G2356">
        <v>1238.3499999999999</v>
      </c>
      <c r="I2356" t="s">
        <v>6935</v>
      </c>
    </row>
    <row r="2357" spans="1:9">
      <c r="A2357" t="s">
        <v>18436</v>
      </c>
      <c r="B2357" t="s">
        <v>65</v>
      </c>
      <c r="C2357">
        <v>44053</v>
      </c>
      <c r="D2357" t="s">
        <v>11216</v>
      </c>
      <c r="E2357" t="s">
        <v>32</v>
      </c>
      <c r="F2357">
        <v>2748.56</v>
      </c>
      <c r="G2357">
        <v>2748.56</v>
      </c>
      <c r="I2357" t="s">
        <v>6935</v>
      </c>
    </row>
    <row r="2358" spans="1:9">
      <c r="A2358" t="s">
        <v>18437</v>
      </c>
      <c r="B2358" t="s">
        <v>65</v>
      </c>
      <c r="C2358">
        <v>3423</v>
      </c>
      <c r="D2358" t="s">
        <v>11217</v>
      </c>
      <c r="E2358" t="s">
        <v>9</v>
      </c>
    </row>
    <row r="2359" spans="1:9">
      <c r="A2359" t="s">
        <v>18438</v>
      </c>
      <c r="B2359" t="s">
        <v>65</v>
      </c>
      <c r="C2359">
        <v>34797</v>
      </c>
      <c r="D2359" t="s">
        <v>11218</v>
      </c>
      <c r="E2359" t="s">
        <v>32</v>
      </c>
    </row>
    <row r="2360" spans="1:9">
      <c r="A2360" t="s">
        <v>18439</v>
      </c>
      <c r="B2360" t="s">
        <v>65</v>
      </c>
      <c r="C2360">
        <v>34381</v>
      </c>
      <c r="D2360" t="s">
        <v>11219</v>
      </c>
      <c r="E2360" t="s">
        <v>32</v>
      </c>
      <c r="F2360">
        <v>500.02</v>
      </c>
      <c r="G2360">
        <v>500.02</v>
      </c>
      <c r="I2360" t="s">
        <v>6935</v>
      </c>
    </row>
    <row r="2361" spans="1:9">
      <c r="A2361" t="s">
        <v>18440</v>
      </c>
      <c r="B2361" t="s">
        <v>65</v>
      </c>
      <c r="C2361">
        <v>44054</v>
      </c>
      <c r="D2361" t="s">
        <v>11220</v>
      </c>
      <c r="E2361" t="s">
        <v>32</v>
      </c>
      <c r="F2361">
        <v>986.01</v>
      </c>
      <c r="G2361">
        <v>986.01</v>
      </c>
      <c r="I2361" t="s">
        <v>6935</v>
      </c>
    </row>
    <row r="2362" spans="1:9">
      <c r="A2362" t="s">
        <v>18441</v>
      </c>
      <c r="B2362" t="s">
        <v>65</v>
      </c>
      <c r="C2362">
        <v>44399</v>
      </c>
      <c r="D2362" t="s">
        <v>11221</v>
      </c>
      <c r="E2362" t="s">
        <v>32</v>
      </c>
      <c r="F2362">
        <v>1347.22</v>
      </c>
      <c r="G2362">
        <v>1347.22</v>
      </c>
      <c r="I2362" t="s">
        <v>6935</v>
      </c>
    </row>
    <row r="2363" spans="1:9">
      <c r="A2363" t="s">
        <v>18442</v>
      </c>
      <c r="B2363" t="s">
        <v>65</v>
      </c>
      <c r="C2363">
        <v>44503</v>
      </c>
      <c r="D2363" t="s">
        <v>11222</v>
      </c>
      <c r="E2363" t="s">
        <v>62</v>
      </c>
      <c r="F2363">
        <v>20.18</v>
      </c>
      <c r="G2363">
        <v>22.53</v>
      </c>
      <c r="I2363" t="s">
        <v>6935</v>
      </c>
    </row>
    <row r="2364" spans="1:9">
      <c r="A2364" t="s">
        <v>18443</v>
      </c>
      <c r="B2364" t="s">
        <v>65</v>
      </c>
      <c r="C2364">
        <v>41077</v>
      </c>
      <c r="D2364" t="s">
        <v>11223</v>
      </c>
      <c r="E2364" t="s">
        <v>6706</v>
      </c>
      <c r="F2364">
        <v>3548.37</v>
      </c>
      <c r="G2364">
        <v>3962.26</v>
      </c>
      <c r="I2364" t="s">
        <v>6935</v>
      </c>
    </row>
    <row r="2365" spans="1:9">
      <c r="A2365" t="s">
        <v>18444</v>
      </c>
      <c r="B2365" t="s">
        <v>65</v>
      </c>
      <c r="C2365">
        <v>37963</v>
      </c>
      <c r="D2365" t="s">
        <v>11224</v>
      </c>
      <c r="E2365" t="s">
        <v>32</v>
      </c>
      <c r="F2365">
        <v>4.3499999999999996</v>
      </c>
      <c r="G2365">
        <v>4.3499999999999996</v>
      </c>
      <c r="I2365" t="s">
        <v>6935</v>
      </c>
    </row>
    <row r="2366" spans="1:9">
      <c r="A2366" t="s">
        <v>18445</v>
      </c>
      <c r="B2366" t="s">
        <v>65</v>
      </c>
      <c r="C2366">
        <v>37964</v>
      </c>
      <c r="D2366" t="s">
        <v>11225</v>
      </c>
      <c r="E2366" t="s">
        <v>32</v>
      </c>
      <c r="F2366">
        <v>5.82</v>
      </c>
      <c r="G2366">
        <v>5.82</v>
      </c>
      <c r="I2366" t="s">
        <v>6935</v>
      </c>
    </row>
    <row r="2367" spans="1:9">
      <c r="A2367" t="s">
        <v>18446</v>
      </c>
      <c r="B2367" t="s">
        <v>65</v>
      </c>
      <c r="C2367">
        <v>37965</v>
      </c>
      <c r="D2367" t="s">
        <v>11226</v>
      </c>
      <c r="E2367" t="s">
        <v>32</v>
      </c>
      <c r="F2367">
        <v>8.4</v>
      </c>
      <c r="G2367">
        <v>8.4</v>
      </c>
      <c r="I2367" t="s">
        <v>6935</v>
      </c>
    </row>
    <row r="2368" spans="1:9">
      <c r="A2368" t="s">
        <v>18447</v>
      </c>
      <c r="B2368" t="s">
        <v>65</v>
      </c>
      <c r="C2368">
        <v>37966</v>
      </c>
      <c r="D2368" t="s">
        <v>11227</v>
      </c>
      <c r="E2368" t="s">
        <v>32</v>
      </c>
      <c r="F2368">
        <v>14.75</v>
      </c>
      <c r="G2368">
        <v>14.75</v>
      </c>
      <c r="I2368" t="s">
        <v>6935</v>
      </c>
    </row>
    <row r="2369" spans="1:9">
      <c r="A2369" t="s">
        <v>18448</v>
      </c>
      <c r="B2369" t="s">
        <v>65</v>
      </c>
      <c r="C2369">
        <v>37967</v>
      </c>
      <c r="D2369" t="s">
        <v>11228</v>
      </c>
      <c r="E2369" t="s">
        <v>32</v>
      </c>
      <c r="F2369">
        <v>24.78</v>
      </c>
      <c r="G2369">
        <v>24.78</v>
      </c>
      <c r="I2369" t="s">
        <v>6935</v>
      </c>
    </row>
    <row r="2370" spans="1:9">
      <c r="A2370" t="s">
        <v>18449</v>
      </c>
      <c r="B2370" t="s">
        <v>65</v>
      </c>
      <c r="C2370">
        <v>37968</v>
      </c>
      <c r="D2370" t="s">
        <v>11229</v>
      </c>
      <c r="E2370" t="s">
        <v>32</v>
      </c>
      <c r="F2370">
        <v>52.62</v>
      </c>
      <c r="G2370">
        <v>52.62</v>
      </c>
      <c r="I2370" t="s">
        <v>6935</v>
      </c>
    </row>
    <row r="2371" spans="1:9">
      <c r="A2371" t="s">
        <v>18450</v>
      </c>
      <c r="B2371" t="s">
        <v>65</v>
      </c>
      <c r="C2371">
        <v>37969</v>
      </c>
      <c r="D2371" t="s">
        <v>11230</v>
      </c>
      <c r="E2371" t="s">
        <v>32</v>
      </c>
      <c r="F2371">
        <v>132.97</v>
      </c>
      <c r="G2371">
        <v>132.97</v>
      </c>
      <c r="I2371" t="s">
        <v>6935</v>
      </c>
    </row>
    <row r="2372" spans="1:9">
      <c r="A2372" t="s">
        <v>18451</v>
      </c>
      <c r="B2372" t="s">
        <v>65</v>
      </c>
      <c r="C2372">
        <v>37970</v>
      </c>
      <c r="D2372" t="s">
        <v>11231</v>
      </c>
      <c r="E2372" t="s">
        <v>32</v>
      </c>
      <c r="F2372">
        <v>192.38</v>
      </c>
      <c r="G2372">
        <v>192.38</v>
      </c>
      <c r="I2372" t="s">
        <v>6935</v>
      </c>
    </row>
    <row r="2373" spans="1:9">
      <c r="A2373" t="s">
        <v>18452</v>
      </c>
      <c r="B2373" t="s">
        <v>65</v>
      </c>
      <c r="C2373">
        <v>44251</v>
      </c>
      <c r="D2373" t="s">
        <v>11232</v>
      </c>
      <c r="E2373" t="s">
        <v>32</v>
      </c>
      <c r="F2373">
        <v>222.21</v>
      </c>
      <c r="G2373">
        <v>222.21</v>
      </c>
      <c r="I2373" t="s">
        <v>6935</v>
      </c>
    </row>
    <row r="2374" spans="1:9">
      <c r="A2374" t="s">
        <v>18453</v>
      </c>
      <c r="B2374" t="s">
        <v>65</v>
      </c>
      <c r="C2374">
        <v>21118</v>
      </c>
      <c r="D2374" t="s">
        <v>11233</v>
      </c>
      <c r="E2374" t="s">
        <v>32</v>
      </c>
      <c r="F2374">
        <v>3.46</v>
      </c>
      <c r="G2374">
        <v>3.46</v>
      </c>
      <c r="I2374" t="s">
        <v>6935</v>
      </c>
    </row>
    <row r="2375" spans="1:9">
      <c r="A2375" t="s">
        <v>18454</v>
      </c>
      <c r="B2375" t="s">
        <v>65</v>
      </c>
      <c r="C2375">
        <v>37956</v>
      </c>
      <c r="D2375" t="s">
        <v>11234</v>
      </c>
      <c r="E2375" t="s">
        <v>32</v>
      </c>
      <c r="F2375">
        <v>4.25</v>
      </c>
      <c r="G2375">
        <v>4.25</v>
      </c>
      <c r="I2375" t="s">
        <v>6935</v>
      </c>
    </row>
    <row r="2376" spans="1:9">
      <c r="A2376" t="s">
        <v>18455</v>
      </c>
      <c r="B2376" t="s">
        <v>65</v>
      </c>
      <c r="C2376">
        <v>37957</v>
      </c>
      <c r="D2376" t="s">
        <v>11235</v>
      </c>
      <c r="E2376" t="s">
        <v>32</v>
      </c>
      <c r="F2376">
        <v>9.0500000000000007</v>
      </c>
      <c r="G2376">
        <v>9.0500000000000007</v>
      </c>
      <c r="I2376" t="s">
        <v>6935</v>
      </c>
    </row>
    <row r="2377" spans="1:9">
      <c r="A2377" t="s">
        <v>18456</v>
      </c>
      <c r="B2377" t="s">
        <v>65</v>
      </c>
      <c r="C2377">
        <v>37958</v>
      </c>
      <c r="D2377" t="s">
        <v>11236</v>
      </c>
      <c r="E2377" t="s">
        <v>32</v>
      </c>
      <c r="F2377">
        <v>16.36</v>
      </c>
      <c r="G2377">
        <v>16.36</v>
      </c>
      <c r="I2377" t="s">
        <v>6935</v>
      </c>
    </row>
    <row r="2378" spans="1:9">
      <c r="A2378" t="s">
        <v>18457</v>
      </c>
      <c r="B2378" t="s">
        <v>65</v>
      </c>
      <c r="C2378">
        <v>37959</v>
      </c>
      <c r="D2378" t="s">
        <v>11237</v>
      </c>
      <c r="E2378" t="s">
        <v>32</v>
      </c>
      <c r="F2378">
        <v>25.18</v>
      </c>
      <c r="G2378">
        <v>25.18</v>
      </c>
      <c r="I2378" t="s">
        <v>6935</v>
      </c>
    </row>
    <row r="2379" spans="1:9">
      <c r="A2379" t="s">
        <v>18458</v>
      </c>
      <c r="B2379" t="s">
        <v>65</v>
      </c>
      <c r="C2379">
        <v>37960</v>
      </c>
      <c r="D2379" t="s">
        <v>11238</v>
      </c>
      <c r="E2379" t="s">
        <v>32</v>
      </c>
      <c r="F2379">
        <v>64.34</v>
      </c>
      <c r="G2379">
        <v>64.34</v>
      </c>
      <c r="I2379" t="s">
        <v>6935</v>
      </c>
    </row>
    <row r="2380" spans="1:9">
      <c r="A2380" t="s">
        <v>18459</v>
      </c>
      <c r="B2380" t="s">
        <v>65</v>
      </c>
      <c r="C2380">
        <v>37961</v>
      </c>
      <c r="D2380" t="s">
        <v>11239</v>
      </c>
      <c r="E2380" t="s">
        <v>32</v>
      </c>
      <c r="F2380">
        <v>138.27000000000001</v>
      </c>
      <c r="G2380">
        <v>138.27000000000001</v>
      </c>
      <c r="I2380" t="s">
        <v>6935</v>
      </c>
    </row>
    <row r="2381" spans="1:9">
      <c r="A2381" t="s">
        <v>18460</v>
      </c>
      <c r="B2381" t="s">
        <v>65</v>
      </c>
      <c r="C2381">
        <v>37962</v>
      </c>
      <c r="D2381" t="s">
        <v>11240</v>
      </c>
      <c r="E2381" t="s">
        <v>32</v>
      </c>
      <c r="F2381">
        <v>159.41</v>
      </c>
      <c r="G2381">
        <v>159.41</v>
      </c>
      <c r="I2381" t="s">
        <v>6935</v>
      </c>
    </row>
    <row r="2382" spans="1:9">
      <c r="A2382" t="s">
        <v>18461</v>
      </c>
      <c r="B2382" t="s">
        <v>65</v>
      </c>
      <c r="C2382">
        <v>3533</v>
      </c>
      <c r="D2382" t="s">
        <v>11241</v>
      </c>
      <c r="E2382" t="s">
        <v>32</v>
      </c>
      <c r="F2382">
        <v>2.85</v>
      </c>
      <c r="G2382">
        <v>2.85</v>
      </c>
      <c r="I2382" t="s">
        <v>6935</v>
      </c>
    </row>
    <row r="2383" spans="1:9">
      <c r="A2383" t="s">
        <v>18462</v>
      </c>
      <c r="B2383" t="s">
        <v>65</v>
      </c>
      <c r="C2383">
        <v>3538</v>
      </c>
      <c r="D2383" t="s">
        <v>11242</v>
      </c>
      <c r="E2383" t="s">
        <v>32</v>
      </c>
      <c r="F2383">
        <v>5.4</v>
      </c>
      <c r="G2383">
        <v>5.4</v>
      </c>
      <c r="I2383" t="s">
        <v>6935</v>
      </c>
    </row>
    <row r="2384" spans="1:9">
      <c r="A2384" t="s">
        <v>18463</v>
      </c>
      <c r="B2384" t="s">
        <v>65</v>
      </c>
      <c r="C2384">
        <v>3498</v>
      </c>
      <c r="D2384" t="s">
        <v>11243</v>
      </c>
      <c r="E2384" t="s">
        <v>32</v>
      </c>
      <c r="F2384">
        <v>5.24</v>
      </c>
      <c r="G2384">
        <v>5.24</v>
      </c>
      <c r="I2384" t="s">
        <v>6935</v>
      </c>
    </row>
    <row r="2385" spans="1:9">
      <c r="A2385" t="s">
        <v>18464</v>
      </c>
      <c r="B2385" t="s">
        <v>65</v>
      </c>
      <c r="C2385">
        <v>3496</v>
      </c>
      <c r="D2385" t="s">
        <v>11244</v>
      </c>
      <c r="E2385" t="s">
        <v>32</v>
      </c>
      <c r="F2385">
        <v>3.5</v>
      </c>
      <c r="G2385">
        <v>3.5</v>
      </c>
      <c r="I2385" t="s">
        <v>6935</v>
      </c>
    </row>
    <row r="2386" spans="1:9">
      <c r="A2386" t="s">
        <v>18465</v>
      </c>
      <c r="B2386" t="s">
        <v>65</v>
      </c>
      <c r="C2386">
        <v>38429</v>
      </c>
      <c r="D2386" t="s">
        <v>11245</v>
      </c>
      <c r="E2386" t="s">
        <v>32</v>
      </c>
      <c r="F2386">
        <v>11.77</v>
      </c>
      <c r="G2386">
        <v>11.77</v>
      </c>
      <c r="I2386" t="s">
        <v>6935</v>
      </c>
    </row>
    <row r="2387" spans="1:9">
      <c r="A2387" t="s">
        <v>18466</v>
      </c>
      <c r="B2387" t="s">
        <v>65</v>
      </c>
      <c r="C2387">
        <v>38431</v>
      </c>
      <c r="D2387" t="s">
        <v>11246</v>
      </c>
      <c r="E2387" t="s">
        <v>32</v>
      </c>
      <c r="F2387">
        <v>14.77</v>
      </c>
      <c r="G2387">
        <v>14.77</v>
      </c>
      <c r="I2387" t="s">
        <v>6935</v>
      </c>
    </row>
    <row r="2388" spans="1:9">
      <c r="A2388" t="s">
        <v>18467</v>
      </c>
      <c r="B2388" t="s">
        <v>65</v>
      </c>
      <c r="C2388">
        <v>38430</v>
      </c>
      <c r="D2388" t="s">
        <v>11247</v>
      </c>
      <c r="E2388" t="s">
        <v>32</v>
      </c>
      <c r="F2388">
        <v>22.9</v>
      </c>
      <c r="G2388">
        <v>22.9</v>
      </c>
      <c r="I2388" t="s">
        <v>6935</v>
      </c>
    </row>
    <row r="2389" spans="1:9">
      <c r="A2389" t="s">
        <v>18468</v>
      </c>
      <c r="B2389" t="s">
        <v>65</v>
      </c>
      <c r="C2389">
        <v>36348</v>
      </c>
      <c r="D2389" t="s">
        <v>11248</v>
      </c>
      <c r="E2389" t="s">
        <v>32</v>
      </c>
    </row>
    <row r="2390" spans="1:9">
      <c r="A2390" t="s">
        <v>18469</v>
      </c>
      <c r="B2390" t="s">
        <v>65</v>
      </c>
      <c r="C2390">
        <v>36349</v>
      </c>
      <c r="D2390" t="s">
        <v>11249</v>
      </c>
      <c r="E2390" t="s">
        <v>32</v>
      </c>
    </row>
    <row r="2391" spans="1:9">
      <c r="A2391" t="s">
        <v>18470</v>
      </c>
      <c r="B2391" t="s">
        <v>65</v>
      </c>
      <c r="C2391">
        <v>38987</v>
      </c>
      <c r="D2391" t="s">
        <v>11250</v>
      </c>
      <c r="E2391" t="s">
        <v>32</v>
      </c>
    </row>
    <row r="2392" spans="1:9">
      <c r="A2392" t="s">
        <v>18471</v>
      </c>
      <c r="B2392" t="s">
        <v>65</v>
      </c>
      <c r="C2392">
        <v>38988</v>
      </c>
      <c r="D2392" t="s">
        <v>11251</v>
      </c>
      <c r="E2392" t="s">
        <v>32</v>
      </c>
    </row>
    <row r="2393" spans="1:9">
      <c r="A2393" t="s">
        <v>18472</v>
      </c>
      <c r="B2393" t="s">
        <v>65</v>
      </c>
      <c r="C2393">
        <v>38989</v>
      </c>
      <c r="D2393" t="s">
        <v>11252</v>
      </c>
      <c r="E2393" t="s">
        <v>32</v>
      </c>
    </row>
    <row r="2394" spans="1:9">
      <c r="A2394" t="s">
        <v>18473</v>
      </c>
      <c r="B2394" t="s">
        <v>65</v>
      </c>
      <c r="C2394">
        <v>38990</v>
      </c>
      <c r="D2394" t="s">
        <v>11253</v>
      </c>
      <c r="E2394" t="s">
        <v>32</v>
      </c>
    </row>
    <row r="2395" spans="1:9">
      <c r="A2395" t="s">
        <v>18474</v>
      </c>
      <c r="B2395" t="s">
        <v>65</v>
      </c>
      <c r="C2395">
        <v>38991</v>
      </c>
      <c r="D2395" t="s">
        <v>11254</v>
      </c>
      <c r="E2395" t="s">
        <v>32</v>
      </c>
    </row>
    <row r="2396" spans="1:9">
      <c r="A2396" t="s">
        <v>18475</v>
      </c>
      <c r="B2396" t="s">
        <v>65</v>
      </c>
      <c r="C2396">
        <v>38433</v>
      </c>
      <c r="D2396" t="s">
        <v>11255</v>
      </c>
      <c r="E2396" t="s">
        <v>32</v>
      </c>
    </row>
    <row r="2397" spans="1:9">
      <c r="A2397" t="s">
        <v>18476</v>
      </c>
      <c r="B2397" t="s">
        <v>65</v>
      </c>
      <c r="C2397">
        <v>38440</v>
      </c>
      <c r="D2397" t="s">
        <v>11256</v>
      </c>
      <c r="E2397" t="s">
        <v>32</v>
      </c>
    </row>
    <row r="2398" spans="1:9">
      <c r="A2398" t="s">
        <v>18477</v>
      </c>
      <c r="B2398" t="s">
        <v>65</v>
      </c>
      <c r="C2398">
        <v>36359</v>
      </c>
      <c r="D2398" t="s">
        <v>11257</v>
      </c>
      <c r="E2398" t="s">
        <v>32</v>
      </c>
    </row>
    <row r="2399" spans="1:9">
      <c r="A2399" t="s">
        <v>18478</v>
      </c>
      <c r="B2399" t="s">
        <v>65</v>
      </c>
      <c r="C2399">
        <v>36360</v>
      </c>
      <c r="D2399" t="s">
        <v>11258</v>
      </c>
      <c r="E2399" t="s">
        <v>32</v>
      </c>
    </row>
    <row r="2400" spans="1:9">
      <c r="A2400" t="s">
        <v>18479</v>
      </c>
      <c r="B2400" t="s">
        <v>65</v>
      </c>
      <c r="C2400">
        <v>38434</v>
      </c>
      <c r="D2400" t="s">
        <v>11259</v>
      </c>
      <c r="E2400" t="s">
        <v>32</v>
      </c>
    </row>
    <row r="2401" spans="1:9">
      <c r="A2401" t="s">
        <v>18480</v>
      </c>
      <c r="B2401" t="s">
        <v>65</v>
      </c>
      <c r="C2401">
        <v>38435</v>
      </c>
      <c r="D2401" t="s">
        <v>11260</v>
      </c>
      <c r="E2401" t="s">
        <v>32</v>
      </c>
    </row>
    <row r="2402" spans="1:9">
      <c r="A2402" t="s">
        <v>18481</v>
      </c>
      <c r="B2402" t="s">
        <v>65</v>
      </c>
      <c r="C2402">
        <v>38436</v>
      </c>
      <c r="D2402" t="s">
        <v>11261</v>
      </c>
      <c r="E2402" t="s">
        <v>32</v>
      </c>
    </row>
    <row r="2403" spans="1:9">
      <c r="A2403" t="s">
        <v>18482</v>
      </c>
      <c r="B2403" t="s">
        <v>65</v>
      </c>
      <c r="C2403">
        <v>38437</v>
      </c>
      <c r="D2403" t="s">
        <v>11262</v>
      </c>
      <c r="E2403" t="s">
        <v>32</v>
      </c>
    </row>
    <row r="2404" spans="1:9">
      <c r="A2404" t="s">
        <v>18483</v>
      </c>
      <c r="B2404" t="s">
        <v>65</v>
      </c>
      <c r="C2404">
        <v>38438</v>
      </c>
      <c r="D2404" t="s">
        <v>11263</v>
      </c>
      <c r="E2404" t="s">
        <v>32</v>
      </c>
    </row>
    <row r="2405" spans="1:9">
      <c r="A2405" t="s">
        <v>18484</v>
      </c>
      <c r="B2405" t="s">
        <v>65</v>
      </c>
      <c r="C2405">
        <v>38439</v>
      </c>
      <c r="D2405" t="s">
        <v>11264</v>
      </c>
      <c r="E2405" t="s">
        <v>32</v>
      </c>
    </row>
    <row r="2406" spans="1:9">
      <c r="A2406" t="s">
        <v>18485</v>
      </c>
      <c r="B2406" t="s">
        <v>65</v>
      </c>
      <c r="C2406">
        <v>10836</v>
      </c>
      <c r="D2406" t="s">
        <v>11265</v>
      </c>
      <c r="E2406" t="s">
        <v>32</v>
      </c>
      <c r="F2406">
        <v>22</v>
      </c>
      <c r="G2406">
        <v>22</v>
      </c>
      <c r="I2406" t="s">
        <v>6935</v>
      </c>
    </row>
    <row r="2407" spans="1:9">
      <c r="A2407" t="s">
        <v>18486</v>
      </c>
      <c r="B2407" t="s">
        <v>65</v>
      </c>
      <c r="C2407">
        <v>3510</v>
      </c>
      <c r="D2407" t="s">
        <v>11266</v>
      </c>
      <c r="E2407" t="s">
        <v>32</v>
      </c>
      <c r="F2407">
        <v>13.14</v>
      </c>
      <c r="G2407">
        <v>13.14</v>
      </c>
      <c r="I2407" t="s">
        <v>6935</v>
      </c>
    </row>
    <row r="2408" spans="1:9">
      <c r="A2408" t="s">
        <v>18487</v>
      </c>
      <c r="B2408" t="s">
        <v>65</v>
      </c>
      <c r="C2408">
        <v>10835</v>
      </c>
      <c r="D2408" t="s">
        <v>11267</v>
      </c>
      <c r="E2408" t="s">
        <v>32</v>
      </c>
      <c r="F2408">
        <v>6.14</v>
      </c>
      <c r="G2408">
        <v>6.14</v>
      </c>
      <c r="I2408" t="s">
        <v>6935</v>
      </c>
    </row>
    <row r="2409" spans="1:9">
      <c r="A2409" t="s">
        <v>18488</v>
      </c>
      <c r="B2409" t="s">
        <v>65</v>
      </c>
      <c r="C2409">
        <v>3485</v>
      </c>
      <c r="D2409" t="s">
        <v>11268</v>
      </c>
      <c r="E2409" t="s">
        <v>32</v>
      </c>
      <c r="F2409">
        <v>13.82</v>
      </c>
      <c r="G2409">
        <v>13.82</v>
      </c>
      <c r="I2409" t="s">
        <v>6935</v>
      </c>
    </row>
    <row r="2410" spans="1:9">
      <c r="A2410" t="s">
        <v>18489</v>
      </c>
      <c r="B2410" t="s">
        <v>65</v>
      </c>
      <c r="C2410">
        <v>3475</v>
      </c>
      <c r="D2410" t="s">
        <v>11269</v>
      </c>
      <c r="E2410" t="s">
        <v>32</v>
      </c>
      <c r="F2410">
        <v>5</v>
      </c>
      <c r="G2410">
        <v>5</v>
      </c>
      <c r="I2410" t="s">
        <v>6935</v>
      </c>
    </row>
    <row r="2411" spans="1:9">
      <c r="A2411" t="s">
        <v>18490</v>
      </c>
      <c r="B2411" t="s">
        <v>65</v>
      </c>
      <c r="C2411">
        <v>3534</v>
      </c>
      <c r="D2411" t="s">
        <v>11270</v>
      </c>
      <c r="E2411" t="s">
        <v>32</v>
      </c>
      <c r="F2411">
        <v>7.92</v>
      </c>
      <c r="G2411">
        <v>7.92</v>
      </c>
      <c r="I2411" t="s">
        <v>6935</v>
      </c>
    </row>
    <row r="2412" spans="1:9">
      <c r="A2412" t="s">
        <v>18491</v>
      </c>
      <c r="B2412" t="s">
        <v>65</v>
      </c>
      <c r="C2412">
        <v>3482</v>
      </c>
      <c r="D2412" t="s">
        <v>11271</v>
      </c>
      <c r="E2412" t="s">
        <v>32</v>
      </c>
      <c r="F2412">
        <v>5.66</v>
      </c>
      <c r="G2412">
        <v>5.66</v>
      </c>
      <c r="I2412" t="s">
        <v>6935</v>
      </c>
    </row>
    <row r="2413" spans="1:9">
      <c r="A2413" t="s">
        <v>18492</v>
      </c>
      <c r="B2413" t="s">
        <v>65</v>
      </c>
      <c r="C2413">
        <v>3543</v>
      </c>
      <c r="D2413" t="s">
        <v>11272</v>
      </c>
      <c r="E2413" t="s">
        <v>32</v>
      </c>
      <c r="F2413">
        <v>1.84</v>
      </c>
      <c r="G2413">
        <v>1.84</v>
      </c>
      <c r="I2413" t="s">
        <v>6935</v>
      </c>
    </row>
    <row r="2414" spans="1:9">
      <c r="A2414" t="s">
        <v>18493</v>
      </c>
      <c r="B2414" t="s">
        <v>65</v>
      </c>
      <c r="C2414">
        <v>3505</v>
      </c>
      <c r="D2414" t="s">
        <v>11273</v>
      </c>
      <c r="E2414" t="s">
        <v>32</v>
      </c>
      <c r="F2414">
        <v>2.73</v>
      </c>
      <c r="G2414">
        <v>2.73</v>
      </c>
      <c r="I2414" t="s">
        <v>6935</v>
      </c>
    </row>
    <row r="2415" spans="1:9">
      <c r="A2415" t="s">
        <v>18494</v>
      </c>
      <c r="B2415" t="s">
        <v>65</v>
      </c>
      <c r="C2415">
        <v>3521</v>
      </c>
      <c r="D2415" t="s">
        <v>11274</v>
      </c>
      <c r="E2415" t="s">
        <v>32</v>
      </c>
      <c r="F2415">
        <v>2.06</v>
      </c>
      <c r="G2415">
        <v>2.06</v>
      </c>
      <c r="I2415" t="s">
        <v>6935</v>
      </c>
    </row>
    <row r="2416" spans="1:9">
      <c r="A2416" t="s">
        <v>18495</v>
      </c>
      <c r="B2416" t="s">
        <v>65</v>
      </c>
      <c r="C2416">
        <v>3531</v>
      </c>
      <c r="D2416" t="s">
        <v>11275</v>
      </c>
      <c r="E2416" t="s">
        <v>32</v>
      </c>
      <c r="F2416">
        <v>3.93</v>
      </c>
      <c r="G2416">
        <v>3.93</v>
      </c>
      <c r="I2416" t="s">
        <v>6935</v>
      </c>
    </row>
    <row r="2417" spans="1:9">
      <c r="A2417" t="s">
        <v>18496</v>
      </c>
      <c r="B2417" t="s">
        <v>65</v>
      </c>
      <c r="C2417">
        <v>3522</v>
      </c>
      <c r="D2417" t="s">
        <v>11276</v>
      </c>
      <c r="E2417" t="s">
        <v>32</v>
      </c>
      <c r="F2417">
        <v>2.5299999999999998</v>
      </c>
      <c r="G2417">
        <v>2.5299999999999998</v>
      </c>
      <c r="I2417" t="s">
        <v>6935</v>
      </c>
    </row>
    <row r="2418" spans="1:9">
      <c r="A2418" t="s">
        <v>18497</v>
      </c>
      <c r="B2418" t="s">
        <v>65</v>
      </c>
      <c r="C2418">
        <v>3527</v>
      </c>
      <c r="D2418" t="s">
        <v>11277</v>
      </c>
      <c r="E2418" t="s">
        <v>32</v>
      </c>
      <c r="F2418">
        <v>13.31</v>
      </c>
      <c r="G2418">
        <v>13.31</v>
      </c>
      <c r="I2418" t="s">
        <v>6935</v>
      </c>
    </row>
    <row r="2419" spans="1:9">
      <c r="A2419" t="s">
        <v>18498</v>
      </c>
      <c r="B2419" t="s">
        <v>65</v>
      </c>
      <c r="C2419">
        <v>3530</v>
      </c>
      <c r="D2419" t="s">
        <v>11278</v>
      </c>
      <c r="E2419" t="s">
        <v>32</v>
      </c>
      <c r="F2419">
        <v>215.63</v>
      </c>
      <c r="G2419">
        <v>215.63</v>
      </c>
      <c r="I2419" t="s">
        <v>6935</v>
      </c>
    </row>
    <row r="2420" spans="1:9">
      <c r="A2420" t="s">
        <v>18499</v>
      </c>
      <c r="B2420" t="s">
        <v>65</v>
      </c>
      <c r="C2420">
        <v>3542</v>
      </c>
      <c r="D2420" t="s">
        <v>11279</v>
      </c>
      <c r="E2420" t="s">
        <v>32</v>
      </c>
      <c r="F2420">
        <v>0.62</v>
      </c>
      <c r="G2420">
        <v>0.62</v>
      </c>
      <c r="I2420" t="s">
        <v>6935</v>
      </c>
    </row>
    <row r="2421" spans="1:9">
      <c r="A2421" t="s">
        <v>18500</v>
      </c>
      <c r="B2421" t="s">
        <v>65</v>
      </c>
      <c r="C2421">
        <v>3529</v>
      </c>
      <c r="D2421" t="s">
        <v>11280</v>
      </c>
      <c r="E2421" t="s">
        <v>32</v>
      </c>
      <c r="F2421">
        <v>0.76</v>
      </c>
      <c r="G2421">
        <v>0.76</v>
      </c>
      <c r="I2421" t="s">
        <v>6935</v>
      </c>
    </row>
    <row r="2422" spans="1:9">
      <c r="A2422" t="s">
        <v>18501</v>
      </c>
      <c r="B2422" t="s">
        <v>65</v>
      </c>
      <c r="C2422">
        <v>3536</v>
      </c>
      <c r="D2422" t="s">
        <v>11281</v>
      </c>
      <c r="E2422" t="s">
        <v>32</v>
      </c>
      <c r="F2422">
        <v>2.5299999999999998</v>
      </c>
      <c r="G2422">
        <v>2.5299999999999998</v>
      </c>
      <c r="I2422" t="s">
        <v>6935</v>
      </c>
    </row>
    <row r="2423" spans="1:9">
      <c r="A2423" t="s">
        <v>18502</v>
      </c>
      <c r="B2423" t="s">
        <v>65</v>
      </c>
      <c r="C2423">
        <v>3535</v>
      </c>
      <c r="D2423" t="s">
        <v>11282</v>
      </c>
      <c r="E2423" t="s">
        <v>32</v>
      </c>
      <c r="F2423">
        <v>6.15</v>
      </c>
      <c r="G2423">
        <v>6.15</v>
      </c>
      <c r="I2423" t="s">
        <v>6935</v>
      </c>
    </row>
    <row r="2424" spans="1:9">
      <c r="A2424" t="s">
        <v>18503</v>
      </c>
      <c r="B2424" t="s">
        <v>65</v>
      </c>
      <c r="C2424">
        <v>3540</v>
      </c>
      <c r="D2424" t="s">
        <v>11283</v>
      </c>
      <c r="E2424" t="s">
        <v>32</v>
      </c>
      <c r="F2424">
        <v>5.21</v>
      </c>
      <c r="G2424">
        <v>5.21</v>
      </c>
      <c r="I2424" t="s">
        <v>6935</v>
      </c>
    </row>
    <row r="2425" spans="1:9">
      <c r="A2425" t="s">
        <v>18504</v>
      </c>
      <c r="B2425" t="s">
        <v>65</v>
      </c>
      <c r="C2425">
        <v>3539</v>
      </c>
      <c r="D2425" t="s">
        <v>11284</v>
      </c>
      <c r="E2425" t="s">
        <v>32</v>
      </c>
      <c r="F2425">
        <v>30.18</v>
      </c>
      <c r="G2425">
        <v>30.18</v>
      </c>
      <c r="I2425" t="s">
        <v>6935</v>
      </c>
    </row>
    <row r="2426" spans="1:9">
      <c r="A2426" t="s">
        <v>18505</v>
      </c>
      <c r="B2426" t="s">
        <v>65</v>
      </c>
      <c r="C2426">
        <v>3513</v>
      </c>
      <c r="D2426" t="s">
        <v>11285</v>
      </c>
      <c r="E2426" t="s">
        <v>32</v>
      </c>
      <c r="F2426">
        <v>106.42</v>
      </c>
      <c r="G2426">
        <v>106.42</v>
      </c>
      <c r="I2426" t="s">
        <v>6935</v>
      </c>
    </row>
    <row r="2427" spans="1:9">
      <c r="A2427" t="s">
        <v>18506</v>
      </c>
      <c r="B2427" t="s">
        <v>65</v>
      </c>
      <c r="C2427">
        <v>3516</v>
      </c>
      <c r="D2427" t="s">
        <v>11286</v>
      </c>
      <c r="E2427" t="s">
        <v>32</v>
      </c>
      <c r="F2427">
        <v>2.54</v>
      </c>
      <c r="G2427">
        <v>2.54</v>
      </c>
      <c r="I2427" t="s">
        <v>6935</v>
      </c>
    </row>
    <row r="2428" spans="1:9">
      <c r="A2428" t="s">
        <v>18507</v>
      </c>
      <c r="B2428" t="s">
        <v>65</v>
      </c>
      <c r="C2428">
        <v>3517</v>
      </c>
      <c r="D2428" t="s">
        <v>11287</v>
      </c>
      <c r="E2428" t="s">
        <v>32</v>
      </c>
      <c r="F2428">
        <v>2.29</v>
      </c>
      <c r="G2428">
        <v>2.29</v>
      </c>
      <c r="I2428" t="s">
        <v>6935</v>
      </c>
    </row>
    <row r="2429" spans="1:9">
      <c r="A2429" t="s">
        <v>18508</v>
      </c>
      <c r="B2429" t="s">
        <v>65</v>
      </c>
      <c r="C2429">
        <v>3515</v>
      </c>
      <c r="D2429" t="s">
        <v>11288</v>
      </c>
      <c r="E2429" t="s">
        <v>32</v>
      </c>
      <c r="F2429">
        <v>6.79</v>
      </c>
      <c r="G2429">
        <v>6.79</v>
      </c>
      <c r="I2429" t="s">
        <v>6935</v>
      </c>
    </row>
    <row r="2430" spans="1:9">
      <c r="A2430" t="s">
        <v>18509</v>
      </c>
      <c r="B2430" t="s">
        <v>65</v>
      </c>
      <c r="C2430">
        <v>20147</v>
      </c>
      <c r="D2430" t="s">
        <v>11289</v>
      </c>
      <c r="E2430" t="s">
        <v>32</v>
      </c>
      <c r="F2430">
        <v>5.58</v>
      </c>
      <c r="G2430">
        <v>5.58</v>
      </c>
      <c r="I2430" t="s">
        <v>6935</v>
      </c>
    </row>
    <row r="2431" spans="1:9">
      <c r="A2431" t="s">
        <v>18510</v>
      </c>
      <c r="B2431" t="s">
        <v>65</v>
      </c>
      <c r="C2431">
        <v>3524</v>
      </c>
      <c r="D2431" t="s">
        <v>11290</v>
      </c>
      <c r="E2431" t="s">
        <v>32</v>
      </c>
      <c r="F2431">
        <v>8.4</v>
      </c>
      <c r="G2431">
        <v>8.4</v>
      </c>
      <c r="I2431" t="s">
        <v>6935</v>
      </c>
    </row>
    <row r="2432" spans="1:9">
      <c r="A2432" t="s">
        <v>18511</v>
      </c>
      <c r="B2432" t="s">
        <v>65</v>
      </c>
      <c r="C2432">
        <v>3532</v>
      </c>
      <c r="D2432" t="s">
        <v>11291</v>
      </c>
      <c r="E2432" t="s">
        <v>32</v>
      </c>
      <c r="F2432">
        <v>19.420000000000002</v>
      </c>
      <c r="G2432">
        <v>19.420000000000002</v>
      </c>
      <c r="I2432" t="s">
        <v>6935</v>
      </c>
    </row>
    <row r="2433" spans="1:9">
      <c r="A2433" t="s">
        <v>18512</v>
      </c>
      <c r="B2433" t="s">
        <v>65</v>
      </c>
      <c r="C2433">
        <v>3528</v>
      </c>
      <c r="D2433" t="s">
        <v>11292</v>
      </c>
      <c r="E2433" t="s">
        <v>32</v>
      </c>
      <c r="F2433">
        <v>9.91</v>
      </c>
      <c r="G2433">
        <v>9.91</v>
      </c>
      <c r="I2433" t="s">
        <v>6935</v>
      </c>
    </row>
    <row r="2434" spans="1:9">
      <c r="A2434" t="s">
        <v>18513</v>
      </c>
      <c r="B2434" t="s">
        <v>65</v>
      </c>
      <c r="C2434">
        <v>37952</v>
      </c>
      <c r="D2434" t="s">
        <v>11293</v>
      </c>
      <c r="E2434" t="s">
        <v>32</v>
      </c>
      <c r="F2434">
        <v>71</v>
      </c>
      <c r="G2434">
        <v>71</v>
      </c>
      <c r="I2434" t="s">
        <v>6935</v>
      </c>
    </row>
    <row r="2435" spans="1:9">
      <c r="A2435" t="s">
        <v>18514</v>
      </c>
      <c r="B2435" t="s">
        <v>65</v>
      </c>
      <c r="C2435">
        <v>37951</v>
      </c>
      <c r="D2435" t="s">
        <v>11294</v>
      </c>
      <c r="E2435" t="s">
        <v>32</v>
      </c>
      <c r="F2435">
        <v>2.67</v>
      </c>
      <c r="G2435">
        <v>2.67</v>
      </c>
      <c r="I2435" t="s">
        <v>6935</v>
      </c>
    </row>
    <row r="2436" spans="1:9">
      <c r="A2436" t="s">
        <v>18515</v>
      </c>
      <c r="B2436" t="s">
        <v>65</v>
      </c>
      <c r="C2436">
        <v>3518</v>
      </c>
      <c r="D2436" t="s">
        <v>11295</v>
      </c>
      <c r="E2436" t="s">
        <v>32</v>
      </c>
      <c r="F2436">
        <v>4.0999999999999996</v>
      </c>
      <c r="G2436">
        <v>4.0999999999999996</v>
      </c>
      <c r="I2436" t="s">
        <v>6935</v>
      </c>
    </row>
    <row r="2437" spans="1:9">
      <c r="A2437" t="s">
        <v>18516</v>
      </c>
      <c r="B2437" t="s">
        <v>65</v>
      </c>
      <c r="C2437">
        <v>3519</v>
      </c>
      <c r="D2437" t="s">
        <v>11296</v>
      </c>
      <c r="E2437" t="s">
        <v>32</v>
      </c>
      <c r="F2437">
        <v>8.59</v>
      </c>
      <c r="G2437">
        <v>8.59</v>
      </c>
      <c r="I2437" t="s">
        <v>6935</v>
      </c>
    </row>
    <row r="2438" spans="1:9">
      <c r="A2438" t="s">
        <v>18517</v>
      </c>
      <c r="B2438" t="s">
        <v>65</v>
      </c>
      <c r="C2438">
        <v>3520</v>
      </c>
      <c r="D2438" t="s">
        <v>11297</v>
      </c>
      <c r="E2438" t="s">
        <v>32</v>
      </c>
      <c r="F2438">
        <v>9</v>
      </c>
      <c r="G2438">
        <v>9</v>
      </c>
      <c r="I2438" t="s">
        <v>6935</v>
      </c>
    </row>
    <row r="2439" spans="1:9">
      <c r="A2439" t="s">
        <v>18518</v>
      </c>
      <c r="B2439" t="s">
        <v>65</v>
      </c>
      <c r="C2439">
        <v>37950</v>
      </c>
      <c r="D2439" t="s">
        <v>11298</v>
      </c>
      <c r="E2439" t="s">
        <v>32</v>
      </c>
      <c r="F2439">
        <v>65.36</v>
      </c>
      <c r="G2439">
        <v>65.36</v>
      </c>
      <c r="I2439" t="s">
        <v>6935</v>
      </c>
    </row>
    <row r="2440" spans="1:9">
      <c r="A2440" t="s">
        <v>18519</v>
      </c>
      <c r="B2440" t="s">
        <v>65</v>
      </c>
      <c r="C2440">
        <v>37949</v>
      </c>
      <c r="D2440" t="s">
        <v>11299</v>
      </c>
      <c r="E2440" t="s">
        <v>32</v>
      </c>
      <c r="F2440">
        <v>2.41</v>
      </c>
      <c r="G2440">
        <v>2.41</v>
      </c>
      <c r="I2440" t="s">
        <v>6935</v>
      </c>
    </row>
    <row r="2441" spans="1:9">
      <c r="A2441" t="s">
        <v>18520</v>
      </c>
      <c r="B2441" t="s">
        <v>65</v>
      </c>
      <c r="C2441">
        <v>3526</v>
      </c>
      <c r="D2441" t="s">
        <v>11300</v>
      </c>
      <c r="E2441" t="s">
        <v>32</v>
      </c>
      <c r="F2441">
        <v>3.32</v>
      </c>
      <c r="G2441">
        <v>3.32</v>
      </c>
      <c r="I2441" t="s">
        <v>6935</v>
      </c>
    </row>
    <row r="2442" spans="1:9">
      <c r="A2442" t="s">
        <v>18521</v>
      </c>
      <c r="B2442" t="s">
        <v>65</v>
      </c>
      <c r="C2442">
        <v>3509</v>
      </c>
      <c r="D2442" t="s">
        <v>11301</v>
      </c>
      <c r="E2442" t="s">
        <v>32</v>
      </c>
      <c r="F2442">
        <v>7.54</v>
      </c>
      <c r="G2442">
        <v>7.54</v>
      </c>
      <c r="I2442" t="s">
        <v>6935</v>
      </c>
    </row>
    <row r="2443" spans="1:9">
      <c r="A2443" t="s">
        <v>18522</v>
      </c>
      <c r="B2443" t="s">
        <v>65</v>
      </c>
      <c r="C2443">
        <v>20151</v>
      </c>
      <c r="D2443" t="s">
        <v>11302</v>
      </c>
      <c r="E2443" t="s">
        <v>32</v>
      </c>
      <c r="F2443">
        <v>22.14</v>
      </c>
      <c r="G2443">
        <v>22.14</v>
      </c>
      <c r="I2443" t="s">
        <v>6935</v>
      </c>
    </row>
    <row r="2444" spans="1:9">
      <c r="A2444" t="s">
        <v>18523</v>
      </c>
      <c r="B2444" t="s">
        <v>65</v>
      </c>
      <c r="C2444">
        <v>20152</v>
      </c>
      <c r="D2444" t="s">
        <v>11303</v>
      </c>
      <c r="E2444" t="s">
        <v>32</v>
      </c>
      <c r="F2444">
        <v>80.12</v>
      </c>
      <c r="G2444">
        <v>80.12</v>
      </c>
      <c r="I2444" t="s">
        <v>6935</v>
      </c>
    </row>
    <row r="2445" spans="1:9">
      <c r="A2445" t="s">
        <v>18524</v>
      </c>
      <c r="B2445" t="s">
        <v>65</v>
      </c>
      <c r="C2445">
        <v>20148</v>
      </c>
      <c r="D2445" t="s">
        <v>11304</v>
      </c>
      <c r="E2445" t="s">
        <v>32</v>
      </c>
      <c r="F2445">
        <v>4.3499999999999996</v>
      </c>
      <c r="G2445">
        <v>4.3499999999999996</v>
      </c>
      <c r="I2445" t="s">
        <v>6935</v>
      </c>
    </row>
    <row r="2446" spans="1:9">
      <c r="A2446" t="s">
        <v>18525</v>
      </c>
      <c r="B2446" t="s">
        <v>65</v>
      </c>
      <c r="C2446">
        <v>20149</v>
      </c>
      <c r="D2446" t="s">
        <v>11305</v>
      </c>
      <c r="E2446" t="s">
        <v>32</v>
      </c>
      <c r="F2446">
        <v>7.27</v>
      </c>
      <c r="G2446">
        <v>7.27</v>
      </c>
      <c r="I2446" t="s">
        <v>6935</v>
      </c>
    </row>
    <row r="2447" spans="1:9">
      <c r="A2447" t="s">
        <v>18526</v>
      </c>
      <c r="B2447" t="s">
        <v>65</v>
      </c>
      <c r="C2447">
        <v>20150</v>
      </c>
      <c r="D2447" t="s">
        <v>11306</v>
      </c>
      <c r="E2447" t="s">
        <v>32</v>
      </c>
      <c r="F2447">
        <v>18.739999999999998</v>
      </c>
      <c r="G2447">
        <v>18.739999999999998</v>
      </c>
      <c r="I2447" t="s">
        <v>6935</v>
      </c>
    </row>
    <row r="2448" spans="1:9">
      <c r="A2448" t="s">
        <v>18527</v>
      </c>
      <c r="B2448" t="s">
        <v>65</v>
      </c>
      <c r="C2448">
        <v>20157</v>
      </c>
      <c r="D2448" t="s">
        <v>11307</v>
      </c>
      <c r="E2448" t="s">
        <v>32</v>
      </c>
      <c r="F2448">
        <v>21.03</v>
      </c>
      <c r="G2448">
        <v>21.03</v>
      </c>
      <c r="I2448" t="s">
        <v>6935</v>
      </c>
    </row>
    <row r="2449" spans="1:9">
      <c r="A2449" t="s">
        <v>18528</v>
      </c>
      <c r="B2449" t="s">
        <v>65</v>
      </c>
      <c r="C2449">
        <v>20158</v>
      </c>
      <c r="D2449" t="s">
        <v>11308</v>
      </c>
      <c r="E2449" t="s">
        <v>32</v>
      </c>
      <c r="F2449">
        <v>83.52</v>
      </c>
      <c r="G2449">
        <v>83.52</v>
      </c>
      <c r="I2449" t="s">
        <v>6935</v>
      </c>
    </row>
    <row r="2450" spans="1:9">
      <c r="A2450" t="s">
        <v>18529</v>
      </c>
      <c r="B2450" t="s">
        <v>65</v>
      </c>
      <c r="C2450">
        <v>20154</v>
      </c>
      <c r="D2450" t="s">
        <v>11309</v>
      </c>
      <c r="E2450" t="s">
        <v>32</v>
      </c>
      <c r="F2450">
        <v>4.26</v>
      </c>
      <c r="G2450">
        <v>4.26</v>
      </c>
      <c r="I2450" t="s">
        <v>6935</v>
      </c>
    </row>
    <row r="2451" spans="1:9">
      <c r="A2451" t="s">
        <v>18530</v>
      </c>
      <c r="B2451" t="s">
        <v>65</v>
      </c>
      <c r="C2451">
        <v>20155</v>
      </c>
      <c r="D2451" t="s">
        <v>11310</v>
      </c>
      <c r="E2451" t="s">
        <v>32</v>
      </c>
      <c r="F2451">
        <v>6.49</v>
      </c>
      <c r="G2451">
        <v>6.49</v>
      </c>
      <c r="I2451" t="s">
        <v>6935</v>
      </c>
    </row>
    <row r="2452" spans="1:9">
      <c r="A2452" t="s">
        <v>18531</v>
      </c>
      <c r="B2452" t="s">
        <v>65</v>
      </c>
      <c r="C2452">
        <v>20156</v>
      </c>
      <c r="D2452" t="s">
        <v>11311</v>
      </c>
      <c r="E2452" t="s">
        <v>32</v>
      </c>
      <c r="F2452">
        <v>18.239999999999998</v>
      </c>
      <c r="G2452">
        <v>18.239999999999998</v>
      </c>
      <c r="I2452" t="s">
        <v>6935</v>
      </c>
    </row>
    <row r="2453" spans="1:9">
      <c r="A2453" t="s">
        <v>18532</v>
      </c>
      <c r="B2453" t="s">
        <v>65</v>
      </c>
      <c r="C2453">
        <v>3499</v>
      </c>
      <c r="D2453" t="s">
        <v>11312</v>
      </c>
      <c r="E2453" t="s">
        <v>32</v>
      </c>
      <c r="F2453">
        <v>1.18</v>
      </c>
      <c r="G2453">
        <v>1.18</v>
      </c>
      <c r="I2453" t="s">
        <v>6935</v>
      </c>
    </row>
    <row r="2454" spans="1:9">
      <c r="A2454" t="s">
        <v>18533</v>
      </c>
      <c r="B2454" t="s">
        <v>65</v>
      </c>
      <c r="C2454">
        <v>3500</v>
      </c>
      <c r="D2454" t="s">
        <v>11313</v>
      </c>
      <c r="E2454" t="s">
        <v>32</v>
      </c>
      <c r="F2454">
        <v>1.56</v>
      </c>
      <c r="G2454">
        <v>1.56</v>
      </c>
      <c r="I2454" t="s">
        <v>6935</v>
      </c>
    </row>
    <row r="2455" spans="1:9">
      <c r="A2455" t="s">
        <v>18534</v>
      </c>
      <c r="B2455" t="s">
        <v>65</v>
      </c>
      <c r="C2455">
        <v>3501</v>
      </c>
      <c r="D2455" t="s">
        <v>11314</v>
      </c>
      <c r="E2455" t="s">
        <v>32</v>
      </c>
      <c r="F2455">
        <v>4.32</v>
      </c>
      <c r="G2455">
        <v>4.32</v>
      </c>
      <c r="I2455" t="s">
        <v>6935</v>
      </c>
    </row>
    <row r="2456" spans="1:9">
      <c r="A2456" t="s">
        <v>18535</v>
      </c>
      <c r="B2456" t="s">
        <v>65</v>
      </c>
      <c r="C2456">
        <v>3502</v>
      </c>
      <c r="D2456" t="s">
        <v>11315</v>
      </c>
      <c r="E2456" t="s">
        <v>32</v>
      </c>
      <c r="F2456">
        <v>6.21</v>
      </c>
      <c r="G2456">
        <v>6.21</v>
      </c>
      <c r="I2456" t="s">
        <v>6935</v>
      </c>
    </row>
    <row r="2457" spans="1:9">
      <c r="A2457" t="s">
        <v>18536</v>
      </c>
      <c r="B2457" t="s">
        <v>65</v>
      </c>
      <c r="C2457">
        <v>3503</v>
      </c>
      <c r="D2457" t="s">
        <v>11316</v>
      </c>
      <c r="E2457" t="s">
        <v>32</v>
      </c>
      <c r="F2457">
        <v>7.8</v>
      </c>
      <c r="G2457">
        <v>7.8</v>
      </c>
      <c r="I2457" t="s">
        <v>6935</v>
      </c>
    </row>
    <row r="2458" spans="1:9">
      <c r="A2458" t="s">
        <v>18537</v>
      </c>
      <c r="B2458" t="s">
        <v>65</v>
      </c>
      <c r="C2458">
        <v>3477</v>
      </c>
      <c r="D2458" t="s">
        <v>11317</v>
      </c>
      <c r="E2458" t="s">
        <v>32</v>
      </c>
      <c r="F2458">
        <v>28.36</v>
      </c>
      <c r="G2458">
        <v>28.36</v>
      </c>
      <c r="I2458" t="s">
        <v>6935</v>
      </c>
    </row>
    <row r="2459" spans="1:9">
      <c r="A2459" t="s">
        <v>18538</v>
      </c>
      <c r="B2459" t="s">
        <v>65</v>
      </c>
      <c r="C2459">
        <v>3478</v>
      </c>
      <c r="D2459" t="s">
        <v>11318</v>
      </c>
      <c r="E2459" t="s">
        <v>32</v>
      </c>
      <c r="F2459">
        <v>67.989999999999995</v>
      </c>
      <c r="G2459">
        <v>67.989999999999995</v>
      </c>
      <c r="I2459" t="s">
        <v>6935</v>
      </c>
    </row>
    <row r="2460" spans="1:9">
      <c r="A2460" t="s">
        <v>18539</v>
      </c>
      <c r="B2460" t="s">
        <v>65</v>
      </c>
      <c r="C2460">
        <v>3525</v>
      </c>
      <c r="D2460" t="s">
        <v>11319</v>
      </c>
      <c r="E2460" t="s">
        <v>32</v>
      </c>
      <c r="F2460">
        <v>83.92</v>
      </c>
      <c r="G2460">
        <v>83.92</v>
      </c>
      <c r="I2460" t="s">
        <v>6935</v>
      </c>
    </row>
    <row r="2461" spans="1:9">
      <c r="A2461" t="s">
        <v>18540</v>
      </c>
      <c r="B2461" t="s">
        <v>65</v>
      </c>
      <c r="C2461">
        <v>3511</v>
      </c>
      <c r="D2461" t="s">
        <v>11320</v>
      </c>
      <c r="E2461" t="s">
        <v>32</v>
      </c>
      <c r="F2461">
        <v>89.01</v>
      </c>
      <c r="G2461">
        <v>89.01</v>
      </c>
      <c r="I2461" t="s">
        <v>6935</v>
      </c>
    </row>
    <row r="2462" spans="1:9">
      <c r="A2462" t="s">
        <v>18541</v>
      </c>
      <c r="B2462" t="s">
        <v>65</v>
      </c>
      <c r="C2462">
        <v>38913</v>
      </c>
      <c r="D2462" t="s">
        <v>11321</v>
      </c>
      <c r="E2462" t="s">
        <v>32</v>
      </c>
    </row>
    <row r="2463" spans="1:9">
      <c r="A2463" t="s">
        <v>18542</v>
      </c>
      <c r="B2463" t="s">
        <v>65</v>
      </c>
      <c r="C2463">
        <v>38914</v>
      </c>
      <c r="D2463" t="s">
        <v>11322</v>
      </c>
      <c r="E2463" t="s">
        <v>32</v>
      </c>
    </row>
    <row r="2464" spans="1:9">
      <c r="A2464" t="s">
        <v>18543</v>
      </c>
      <c r="B2464" t="s">
        <v>65</v>
      </c>
      <c r="C2464">
        <v>38915</v>
      </c>
      <c r="D2464" t="s">
        <v>11323</v>
      </c>
      <c r="E2464" t="s">
        <v>32</v>
      </c>
    </row>
    <row r="2465" spans="1:5">
      <c r="A2465" t="s">
        <v>18544</v>
      </c>
      <c r="B2465" t="s">
        <v>65</v>
      </c>
      <c r="C2465">
        <v>38916</v>
      </c>
      <c r="D2465" t="s">
        <v>11324</v>
      </c>
      <c r="E2465" t="s">
        <v>32</v>
      </c>
    </row>
    <row r="2466" spans="1:5">
      <c r="A2466" t="s">
        <v>18545</v>
      </c>
      <c r="B2466" t="s">
        <v>65</v>
      </c>
      <c r="C2466">
        <v>39300</v>
      </c>
      <c r="D2466" t="s">
        <v>11325</v>
      </c>
      <c r="E2466" t="s">
        <v>32</v>
      </c>
    </row>
    <row r="2467" spans="1:5">
      <c r="A2467" t="s">
        <v>18546</v>
      </c>
      <c r="B2467" t="s">
        <v>65</v>
      </c>
      <c r="C2467">
        <v>39301</v>
      </c>
      <c r="D2467" t="s">
        <v>11326</v>
      </c>
      <c r="E2467" t="s">
        <v>32</v>
      </c>
    </row>
    <row r="2468" spans="1:5">
      <c r="A2468" t="s">
        <v>18547</v>
      </c>
      <c r="B2468" t="s">
        <v>65</v>
      </c>
      <c r="C2468">
        <v>39302</v>
      </c>
      <c r="D2468" t="s">
        <v>11327</v>
      </c>
      <c r="E2468" t="s">
        <v>32</v>
      </c>
    </row>
    <row r="2469" spans="1:5">
      <c r="A2469" t="s">
        <v>18548</v>
      </c>
      <c r="B2469" t="s">
        <v>65</v>
      </c>
      <c r="C2469">
        <v>38941</v>
      </c>
      <c r="D2469" t="s">
        <v>11328</v>
      </c>
      <c r="E2469" t="s">
        <v>32</v>
      </c>
    </row>
    <row r="2470" spans="1:5">
      <c r="A2470" t="s">
        <v>18549</v>
      </c>
      <c r="B2470" t="s">
        <v>65</v>
      </c>
      <c r="C2470">
        <v>38923</v>
      </c>
      <c r="D2470" t="s">
        <v>11329</v>
      </c>
      <c r="E2470" t="s">
        <v>32</v>
      </c>
    </row>
    <row r="2471" spans="1:5">
      <c r="A2471" t="s">
        <v>18550</v>
      </c>
      <c r="B2471" t="s">
        <v>65</v>
      </c>
      <c r="C2471">
        <v>38925</v>
      </c>
      <c r="D2471" t="s">
        <v>11330</v>
      </c>
      <c r="E2471" t="s">
        <v>32</v>
      </c>
    </row>
    <row r="2472" spans="1:5">
      <c r="A2472" t="s">
        <v>18551</v>
      </c>
      <c r="B2472" t="s">
        <v>65</v>
      </c>
      <c r="C2472">
        <v>38926</v>
      </c>
      <c r="D2472" t="s">
        <v>11331</v>
      </c>
      <c r="E2472" t="s">
        <v>32</v>
      </c>
    </row>
    <row r="2473" spans="1:5">
      <c r="A2473" t="s">
        <v>18552</v>
      </c>
      <c r="B2473" t="s">
        <v>65</v>
      </c>
      <c r="C2473">
        <v>38927</v>
      </c>
      <c r="D2473" t="s">
        <v>11332</v>
      </c>
      <c r="E2473" t="s">
        <v>32</v>
      </c>
    </row>
    <row r="2474" spans="1:5">
      <c r="A2474" t="s">
        <v>18553</v>
      </c>
      <c r="B2474" t="s">
        <v>65</v>
      </c>
      <c r="C2474">
        <v>39304</v>
      </c>
      <c r="D2474" t="s">
        <v>11333</v>
      </c>
      <c r="E2474" t="s">
        <v>32</v>
      </c>
    </row>
    <row r="2475" spans="1:5">
      <c r="A2475" t="s">
        <v>18554</v>
      </c>
      <c r="B2475" t="s">
        <v>65</v>
      </c>
      <c r="C2475">
        <v>39305</v>
      </c>
      <c r="D2475" t="s">
        <v>11334</v>
      </c>
      <c r="E2475" t="s">
        <v>32</v>
      </c>
    </row>
    <row r="2476" spans="1:5">
      <c r="A2476" t="s">
        <v>18555</v>
      </c>
      <c r="B2476" t="s">
        <v>65</v>
      </c>
      <c r="C2476">
        <v>39306</v>
      </c>
      <c r="D2476" t="s">
        <v>11335</v>
      </c>
      <c r="E2476" t="s">
        <v>32</v>
      </c>
    </row>
    <row r="2477" spans="1:5">
      <c r="A2477" t="s">
        <v>18556</v>
      </c>
      <c r="B2477" t="s">
        <v>65</v>
      </c>
      <c r="C2477">
        <v>38928</v>
      </c>
      <c r="D2477" t="s">
        <v>11336</v>
      </c>
      <c r="E2477" t="s">
        <v>32</v>
      </c>
    </row>
    <row r="2478" spans="1:5">
      <c r="A2478" t="s">
        <v>18557</v>
      </c>
      <c r="B2478" t="s">
        <v>65</v>
      </c>
      <c r="C2478">
        <v>38917</v>
      </c>
      <c r="D2478" t="s">
        <v>11337</v>
      </c>
      <c r="E2478" t="s">
        <v>32</v>
      </c>
    </row>
    <row r="2479" spans="1:5">
      <c r="A2479" t="s">
        <v>18558</v>
      </c>
      <c r="B2479" t="s">
        <v>65</v>
      </c>
      <c r="C2479">
        <v>38919</v>
      </c>
      <c r="D2479" t="s">
        <v>11338</v>
      </c>
      <c r="E2479" t="s">
        <v>32</v>
      </c>
    </row>
    <row r="2480" spans="1:5">
      <c r="A2480" t="s">
        <v>18559</v>
      </c>
      <c r="B2480" t="s">
        <v>65</v>
      </c>
      <c r="C2480">
        <v>38922</v>
      </c>
      <c r="D2480" t="s">
        <v>11339</v>
      </c>
      <c r="E2480" t="s">
        <v>32</v>
      </c>
    </row>
    <row r="2481" spans="1:9">
      <c r="A2481" t="s">
        <v>18560</v>
      </c>
      <c r="B2481" t="s">
        <v>65</v>
      </c>
      <c r="C2481">
        <v>45198</v>
      </c>
      <c r="D2481" t="s">
        <v>31886</v>
      </c>
      <c r="E2481" t="s">
        <v>32</v>
      </c>
    </row>
    <row r="2482" spans="1:9">
      <c r="A2482" t="s">
        <v>18561</v>
      </c>
      <c r="B2482" t="s">
        <v>65</v>
      </c>
      <c r="C2482">
        <v>45196</v>
      </c>
      <c r="D2482" t="s">
        <v>31887</v>
      </c>
      <c r="E2482" t="s">
        <v>32</v>
      </c>
    </row>
    <row r="2483" spans="1:9">
      <c r="A2483" t="s">
        <v>18562</v>
      </c>
      <c r="B2483" t="s">
        <v>65</v>
      </c>
      <c r="C2483">
        <v>12032</v>
      </c>
      <c r="D2483" t="s">
        <v>11340</v>
      </c>
      <c r="E2483" t="s">
        <v>9389</v>
      </c>
      <c r="F2483">
        <v>59.8</v>
      </c>
      <c r="G2483">
        <v>59.8</v>
      </c>
      <c r="I2483" t="s">
        <v>6935</v>
      </c>
    </row>
    <row r="2484" spans="1:9">
      <c r="A2484" t="s">
        <v>18563</v>
      </c>
      <c r="B2484" t="s">
        <v>65</v>
      </c>
      <c r="C2484">
        <v>12030</v>
      </c>
      <c r="D2484" t="s">
        <v>11341</v>
      </c>
      <c r="E2484" t="s">
        <v>9389</v>
      </c>
      <c r="F2484">
        <v>56.19</v>
      </c>
      <c r="G2484">
        <v>56.19</v>
      </c>
      <c r="I2484" t="s">
        <v>6935</v>
      </c>
    </row>
    <row r="2485" spans="1:9">
      <c r="A2485" t="s">
        <v>18564</v>
      </c>
      <c r="B2485" t="s">
        <v>65</v>
      </c>
      <c r="C2485">
        <v>45207</v>
      </c>
      <c r="D2485" t="s">
        <v>15716</v>
      </c>
      <c r="E2485" t="s">
        <v>32</v>
      </c>
    </row>
    <row r="2486" spans="1:9">
      <c r="A2486" t="s">
        <v>18565</v>
      </c>
      <c r="B2486" t="s">
        <v>65</v>
      </c>
      <c r="C2486">
        <v>14157</v>
      </c>
      <c r="D2486" t="s">
        <v>11342</v>
      </c>
      <c r="E2486" t="s">
        <v>32</v>
      </c>
      <c r="F2486">
        <v>2.23</v>
      </c>
      <c r="G2486">
        <v>2.23</v>
      </c>
      <c r="I2486" t="s">
        <v>6935</v>
      </c>
    </row>
    <row r="2487" spans="1:9">
      <c r="A2487" t="s">
        <v>18566</v>
      </c>
      <c r="B2487" t="s">
        <v>65</v>
      </c>
      <c r="C2487">
        <v>10908</v>
      </c>
      <c r="D2487" t="s">
        <v>11343</v>
      </c>
      <c r="E2487" t="s">
        <v>32</v>
      </c>
      <c r="F2487">
        <v>20.67</v>
      </c>
      <c r="G2487">
        <v>20.67</v>
      </c>
      <c r="I2487" t="s">
        <v>6935</v>
      </c>
    </row>
    <row r="2488" spans="1:9">
      <c r="A2488" t="s">
        <v>18567</v>
      </c>
      <c r="B2488" t="s">
        <v>65</v>
      </c>
      <c r="C2488">
        <v>10909</v>
      </c>
      <c r="D2488" t="s">
        <v>11344</v>
      </c>
      <c r="E2488" t="s">
        <v>32</v>
      </c>
      <c r="F2488">
        <v>24.05</v>
      </c>
      <c r="G2488">
        <v>24.05</v>
      </c>
      <c r="I2488" t="s">
        <v>6935</v>
      </c>
    </row>
    <row r="2489" spans="1:9">
      <c r="A2489" t="s">
        <v>18568</v>
      </c>
      <c r="B2489" t="s">
        <v>65</v>
      </c>
      <c r="C2489">
        <v>3669</v>
      </c>
      <c r="D2489" t="s">
        <v>11345</v>
      </c>
      <c r="E2489" t="s">
        <v>32</v>
      </c>
      <c r="F2489">
        <v>14.77</v>
      </c>
      <c r="G2489">
        <v>14.77</v>
      </c>
      <c r="I2489" t="s">
        <v>6935</v>
      </c>
    </row>
    <row r="2490" spans="1:9">
      <c r="A2490" t="s">
        <v>18569</v>
      </c>
      <c r="B2490" t="s">
        <v>65</v>
      </c>
      <c r="C2490">
        <v>20139</v>
      </c>
      <c r="D2490" t="s">
        <v>11346</v>
      </c>
      <c r="E2490" t="s">
        <v>32</v>
      </c>
      <c r="F2490">
        <v>127.06</v>
      </c>
      <c r="G2490">
        <v>127.06</v>
      </c>
      <c r="I2490" t="s">
        <v>6935</v>
      </c>
    </row>
    <row r="2491" spans="1:9">
      <c r="A2491" t="s">
        <v>18570</v>
      </c>
      <c r="B2491" t="s">
        <v>65</v>
      </c>
      <c r="C2491">
        <v>3668</v>
      </c>
      <c r="D2491" t="s">
        <v>11347</v>
      </c>
      <c r="E2491" t="s">
        <v>32</v>
      </c>
      <c r="F2491">
        <v>45.39</v>
      </c>
      <c r="G2491">
        <v>45.39</v>
      </c>
      <c r="I2491" t="s">
        <v>6935</v>
      </c>
    </row>
    <row r="2492" spans="1:9">
      <c r="A2492" t="s">
        <v>18571</v>
      </c>
      <c r="B2492" t="s">
        <v>65</v>
      </c>
      <c r="C2492">
        <v>10911</v>
      </c>
      <c r="D2492" t="s">
        <v>11348</v>
      </c>
      <c r="E2492" t="s">
        <v>32</v>
      </c>
      <c r="F2492">
        <v>19.899999999999999</v>
      </c>
      <c r="G2492">
        <v>19.899999999999999</v>
      </c>
      <c r="I2492" t="s">
        <v>6935</v>
      </c>
    </row>
    <row r="2493" spans="1:9">
      <c r="A2493" t="s">
        <v>18572</v>
      </c>
      <c r="B2493" t="s">
        <v>65</v>
      </c>
      <c r="C2493">
        <v>3659</v>
      </c>
      <c r="D2493" t="s">
        <v>11349</v>
      </c>
      <c r="E2493" t="s">
        <v>32</v>
      </c>
      <c r="F2493">
        <v>20.27</v>
      </c>
      <c r="G2493">
        <v>20.27</v>
      </c>
      <c r="I2493" t="s">
        <v>6935</v>
      </c>
    </row>
    <row r="2494" spans="1:9">
      <c r="A2494" t="s">
        <v>18573</v>
      </c>
      <c r="B2494" t="s">
        <v>65</v>
      </c>
      <c r="C2494">
        <v>3660</v>
      </c>
      <c r="D2494" t="s">
        <v>11350</v>
      </c>
      <c r="E2494" t="s">
        <v>32</v>
      </c>
      <c r="F2494">
        <v>26.21</v>
      </c>
      <c r="G2494">
        <v>26.21</v>
      </c>
      <c r="I2494" t="s">
        <v>6935</v>
      </c>
    </row>
    <row r="2495" spans="1:9">
      <c r="A2495" t="s">
        <v>18574</v>
      </c>
      <c r="B2495" t="s">
        <v>65</v>
      </c>
      <c r="C2495">
        <v>20144</v>
      </c>
      <c r="D2495" t="s">
        <v>11351</v>
      </c>
      <c r="E2495" t="s">
        <v>32</v>
      </c>
      <c r="F2495">
        <v>58.71</v>
      </c>
      <c r="G2495">
        <v>58.71</v>
      </c>
      <c r="I2495" t="s">
        <v>6935</v>
      </c>
    </row>
    <row r="2496" spans="1:9">
      <c r="A2496" t="s">
        <v>18575</v>
      </c>
      <c r="B2496" t="s">
        <v>65</v>
      </c>
      <c r="C2496">
        <v>20143</v>
      </c>
      <c r="D2496" t="s">
        <v>11352</v>
      </c>
      <c r="E2496" t="s">
        <v>32</v>
      </c>
      <c r="F2496">
        <v>75.11</v>
      </c>
      <c r="G2496">
        <v>75.11</v>
      </c>
      <c r="I2496" t="s">
        <v>6935</v>
      </c>
    </row>
    <row r="2497" spans="1:9">
      <c r="A2497" t="s">
        <v>18576</v>
      </c>
      <c r="B2497" t="s">
        <v>65</v>
      </c>
      <c r="C2497">
        <v>20145</v>
      </c>
      <c r="D2497" t="s">
        <v>11353</v>
      </c>
      <c r="E2497" t="s">
        <v>32</v>
      </c>
      <c r="F2497">
        <v>144.88</v>
      </c>
      <c r="G2497">
        <v>144.88</v>
      </c>
      <c r="I2497" t="s">
        <v>6935</v>
      </c>
    </row>
    <row r="2498" spans="1:9">
      <c r="A2498" t="s">
        <v>18577</v>
      </c>
      <c r="B2498" t="s">
        <v>65</v>
      </c>
      <c r="C2498">
        <v>20146</v>
      </c>
      <c r="D2498" t="s">
        <v>11354</v>
      </c>
      <c r="E2498" t="s">
        <v>32</v>
      </c>
      <c r="F2498">
        <v>198.05</v>
      </c>
      <c r="G2498">
        <v>198.05</v>
      </c>
      <c r="I2498" t="s">
        <v>6935</v>
      </c>
    </row>
    <row r="2499" spans="1:9">
      <c r="A2499" t="s">
        <v>18578</v>
      </c>
      <c r="B2499" t="s">
        <v>65</v>
      </c>
      <c r="C2499">
        <v>20140</v>
      </c>
      <c r="D2499" t="s">
        <v>11355</v>
      </c>
      <c r="E2499" t="s">
        <v>32</v>
      </c>
      <c r="F2499">
        <v>9.2899999999999991</v>
      </c>
      <c r="G2499">
        <v>9.2899999999999991</v>
      </c>
      <c r="I2499" t="s">
        <v>6935</v>
      </c>
    </row>
    <row r="2500" spans="1:9">
      <c r="A2500" t="s">
        <v>18579</v>
      </c>
      <c r="B2500" t="s">
        <v>65</v>
      </c>
      <c r="C2500">
        <v>20141</v>
      </c>
      <c r="D2500" t="s">
        <v>11356</v>
      </c>
      <c r="E2500" t="s">
        <v>32</v>
      </c>
      <c r="F2500">
        <v>22.75</v>
      </c>
      <c r="G2500">
        <v>22.75</v>
      </c>
      <c r="I2500" t="s">
        <v>6935</v>
      </c>
    </row>
    <row r="2501" spans="1:9">
      <c r="A2501" t="s">
        <v>18580</v>
      </c>
      <c r="B2501" t="s">
        <v>65</v>
      </c>
      <c r="C2501">
        <v>20142</v>
      </c>
      <c r="D2501" t="s">
        <v>11357</v>
      </c>
      <c r="E2501" t="s">
        <v>32</v>
      </c>
      <c r="F2501">
        <v>40.03</v>
      </c>
      <c r="G2501">
        <v>40.03</v>
      </c>
      <c r="I2501" t="s">
        <v>6935</v>
      </c>
    </row>
    <row r="2502" spans="1:9">
      <c r="A2502" t="s">
        <v>18581</v>
      </c>
      <c r="B2502" t="s">
        <v>65</v>
      </c>
      <c r="C2502">
        <v>3670</v>
      </c>
      <c r="D2502" t="s">
        <v>11358</v>
      </c>
      <c r="E2502" t="s">
        <v>32</v>
      </c>
      <c r="F2502">
        <v>26.03</v>
      </c>
      <c r="G2502">
        <v>26.03</v>
      </c>
      <c r="I2502" t="s">
        <v>6935</v>
      </c>
    </row>
    <row r="2503" spans="1:9">
      <c r="A2503" t="s">
        <v>18582</v>
      </c>
      <c r="B2503" t="s">
        <v>65</v>
      </c>
      <c r="C2503">
        <v>3666</v>
      </c>
      <c r="D2503" t="s">
        <v>11359</v>
      </c>
      <c r="E2503" t="s">
        <v>32</v>
      </c>
      <c r="F2503">
        <v>4.0999999999999996</v>
      </c>
      <c r="G2503">
        <v>4.0999999999999996</v>
      </c>
      <c r="I2503" t="s">
        <v>6935</v>
      </c>
    </row>
    <row r="2504" spans="1:9">
      <c r="A2504" t="s">
        <v>18583</v>
      </c>
      <c r="B2504" t="s">
        <v>65</v>
      </c>
      <c r="C2504">
        <v>3662</v>
      </c>
      <c r="D2504" t="s">
        <v>11360</v>
      </c>
      <c r="E2504" t="s">
        <v>32</v>
      </c>
      <c r="F2504">
        <v>10.68</v>
      </c>
      <c r="G2504">
        <v>10.68</v>
      </c>
      <c r="I2504" t="s">
        <v>6935</v>
      </c>
    </row>
    <row r="2505" spans="1:9">
      <c r="A2505" t="s">
        <v>18584</v>
      </c>
      <c r="B2505" t="s">
        <v>65</v>
      </c>
      <c r="C2505">
        <v>3658</v>
      </c>
      <c r="D2505" t="s">
        <v>11361</v>
      </c>
      <c r="E2505" t="s">
        <v>32</v>
      </c>
      <c r="F2505">
        <v>20.239999999999998</v>
      </c>
      <c r="G2505">
        <v>20.239999999999998</v>
      </c>
      <c r="I2505" t="s">
        <v>6935</v>
      </c>
    </row>
    <row r="2506" spans="1:9">
      <c r="A2506" t="s">
        <v>18585</v>
      </c>
      <c r="B2506" t="s">
        <v>65</v>
      </c>
      <c r="C2506">
        <v>42696</v>
      </c>
      <c r="D2506" t="s">
        <v>11362</v>
      </c>
      <c r="E2506" t="s">
        <v>32</v>
      </c>
      <c r="F2506">
        <v>160.49</v>
      </c>
      <c r="G2506">
        <v>160.49</v>
      </c>
      <c r="I2506" t="s">
        <v>6935</v>
      </c>
    </row>
    <row r="2507" spans="1:9">
      <c r="A2507" t="s">
        <v>18586</v>
      </c>
      <c r="B2507" t="s">
        <v>65</v>
      </c>
      <c r="C2507">
        <v>39875</v>
      </c>
      <c r="D2507" t="s">
        <v>11363</v>
      </c>
      <c r="E2507" t="s">
        <v>32</v>
      </c>
    </row>
    <row r="2508" spans="1:9">
      <c r="A2508" t="s">
        <v>18587</v>
      </c>
      <c r="B2508" t="s">
        <v>65</v>
      </c>
      <c r="C2508">
        <v>39876</v>
      </c>
      <c r="D2508" t="s">
        <v>11364</v>
      </c>
      <c r="E2508" t="s">
        <v>32</v>
      </c>
    </row>
    <row r="2509" spans="1:9">
      <c r="A2509" t="s">
        <v>18588</v>
      </c>
      <c r="B2509" t="s">
        <v>65</v>
      </c>
      <c r="C2509">
        <v>39877</v>
      </c>
      <c r="D2509" t="s">
        <v>11365</v>
      </c>
      <c r="E2509" t="s">
        <v>32</v>
      </c>
    </row>
    <row r="2510" spans="1:9">
      <c r="A2510" t="s">
        <v>18589</v>
      </c>
      <c r="B2510" t="s">
        <v>65</v>
      </c>
      <c r="C2510">
        <v>39878</v>
      </c>
      <c r="D2510" t="s">
        <v>11366</v>
      </c>
      <c r="E2510" t="s">
        <v>32</v>
      </c>
    </row>
    <row r="2511" spans="1:9">
      <c r="A2511" t="s">
        <v>18590</v>
      </c>
      <c r="B2511" t="s">
        <v>65</v>
      </c>
      <c r="C2511">
        <v>39872</v>
      </c>
      <c r="D2511" t="s">
        <v>11367</v>
      </c>
      <c r="E2511" t="s">
        <v>32</v>
      </c>
    </row>
    <row r="2512" spans="1:9">
      <c r="A2512" t="s">
        <v>18591</v>
      </c>
      <c r="B2512" t="s">
        <v>65</v>
      </c>
      <c r="C2512">
        <v>39873</v>
      </c>
      <c r="D2512" t="s">
        <v>11368</v>
      </c>
      <c r="E2512" t="s">
        <v>32</v>
      </c>
    </row>
    <row r="2513" spans="1:9">
      <c r="A2513" t="s">
        <v>18592</v>
      </c>
      <c r="B2513" t="s">
        <v>65</v>
      </c>
      <c r="C2513">
        <v>39874</v>
      </c>
      <c r="D2513" t="s">
        <v>11369</v>
      </c>
      <c r="E2513" t="s">
        <v>32</v>
      </c>
    </row>
    <row r="2514" spans="1:9">
      <c r="A2514" t="s">
        <v>18593</v>
      </c>
      <c r="B2514" t="s">
        <v>65</v>
      </c>
      <c r="C2514">
        <v>3674</v>
      </c>
      <c r="D2514" t="s">
        <v>11370</v>
      </c>
      <c r="E2514" t="s">
        <v>12</v>
      </c>
    </row>
    <row r="2515" spans="1:9">
      <c r="A2515" t="s">
        <v>18594</v>
      </c>
      <c r="B2515" t="s">
        <v>65</v>
      </c>
      <c r="C2515">
        <v>3681</v>
      </c>
      <c r="D2515" t="s">
        <v>11371</v>
      </c>
      <c r="E2515" t="s">
        <v>12</v>
      </c>
    </row>
    <row r="2516" spans="1:9">
      <c r="A2516" t="s">
        <v>18595</v>
      </c>
      <c r="B2516" t="s">
        <v>65</v>
      </c>
      <c r="C2516">
        <v>3676</v>
      </c>
      <c r="D2516" t="s">
        <v>11372</v>
      </c>
      <c r="E2516" t="s">
        <v>12</v>
      </c>
    </row>
    <row r="2517" spans="1:9">
      <c r="A2517" t="s">
        <v>18596</v>
      </c>
      <c r="B2517" t="s">
        <v>65</v>
      </c>
      <c r="C2517">
        <v>3679</v>
      </c>
      <c r="D2517" t="s">
        <v>11373</v>
      </c>
      <c r="E2517" t="s">
        <v>12</v>
      </c>
    </row>
    <row r="2518" spans="1:9">
      <c r="A2518" t="s">
        <v>18597</v>
      </c>
      <c r="B2518" t="s">
        <v>65</v>
      </c>
      <c r="C2518">
        <v>3672</v>
      </c>
      <c r="D2518" t="s">
        <v>11374</v>
      </c>
      <c r="E2518" t="s">
        <v>12</v>
      </c>
    </row>
    <row r="2519" spans="1:9">
      <c r="A2519" t="s">
        <v>18598</v>
      </c>
      <c r="B2519" t="s">
        <v>65</v>
      </c>
      <c r="C2519">
        <v>3671</v>
      </c>
      <c r="D2519" t="s">
        <v>11375</v>
      </c>
      <c r="E2519" t="s">
        <v>12</v>
      </c>
    </row>
    <row r="2520" spans="1:9">
      <c r="A2520" t="s">
        <v>18599</v>
      </c>
      <c r="B2520" t="s">
        <v>65</v>
      </c>
      <c r="C2520">
        <v>3673</v>
      </c>
      <c r="D2520" t="s">
        <v>11376</v>
      </c>
      <c r="E2520" t="s">
        <v>12</v>
      </c>
    </row>
    <row r="2521" spans="1:9">
      <c r="A2521" t="s">
        <v>18600</v>
      </c>
      <c r="B2521" t="s">
        <v>65</v>
      </c>
      <c r="C2521">
        <v>38394</v>
      </c>
      <c r="D2521" t="s">
        <v>11377</v>
      </c>
      <c r="E2521" t="s">
        <v>32</v>
      </c>
    </row>
    <row r="2522" spans="1:9">
      <c r="A2522" t="s">
        <v>18601</v>
      </c>
      <c r="B2522" t="s">
        <v>65</v>
      </c>
      <c r="C2522">
        <v>3729</v>
      </c>
      <c r="D2522" t="s">
        <v>11378</v>
      </c>
      <c r="E2522" t="s">
        <v>32</v>
      </c>
      <c r="F2522">
        <v>144.58000000000001</v>
      </c>
      <c r="G2522">
        <v>144.58000000000001</v>
      </c>
      <c r="I2522" t="s">
        <v>6935</v>
      </c>
    </row>
    <row r="2523" spans="1:9">
      <c r="A2523" t="s">
        <v>18602</v>
      </c>
      <c r="B2523" t="s">
        <v>65</v>
      </c>
      <c r="C2523">
        <v>39357</v>
      </c>
      <c r="D2523" t="s">
        <v>11379</v>
      </c>
      <c r="E2523" t="s">
        <v>32</v>
      </c>
    </row>
    <row r="2524" spans="1:9">
      <c r="A2524" t="s">
        <v>18603</v>
      </c>
      <c r="B2524" t="s">
        <v>65</v>
      </c>
      <c r="C2524">
        <v>39358</v>
      </c>
      <c r="D2524" t="s">
        <v>11380</v>
      </c>
      <c r="E2524" t="s">
        <v>32</v>
      </c>
    </row>
    <row r="2525" spans="1:9">
      <c r="A2525" t="s">
        <v>18604</v>
      </c>
      <c r="B2525" t="s">
        <v>65</v>
      </c>
      <c r="C2525">
        <v>39355</v>
      </c>
      <c r="D2525" t="s">
        <v>11381</v>
      </c>
      <c r="E2525" t="s">
        <v>32</v>
      </c>
    </row>
    <row r="2526" spans="1:9">
      <c r="A2526" t="s">
        <v>18605</v>
      </c>
      <c r="B2526" t="s">
        <v>65</v>
      </c>
      <c r="C2526">
        <v>39356</v>
      </c>
      <c r="D2526" t="s">
        <v>11382</v>
      </c>
      <c r="E2526" t="s">
        <v>32</v>
      </c>
    </row>
    <row r="2527" spans="1:9">
      <c r="A2527" t="s">
        <v>18606</v>
      </c>
      <c r="B2527" t="s">
        <v>65</v>
      </c>
      <c r="C2527">
        <v>39353</v>
      </c>
      <c r="D2527" t="s">
        <v>31888</v>
      </c>
      <c r="E2527" t="s">
        <v>32</v>
      </c>
    </row>
    <row r="2528" spans="1:9">
      <c r="A2528" t="s">
        <v>18607</v>
      </c>
      <c r="B2528" t="s">
        <v>65</v>
      </c>
      <c r="C2528">
        <v>39354</v>
      </c>
      <c r="D2528" t="s">
        <v>31889</v>
      </c>
      <c r="E2528" t="s">
        <v>32</v>
      </c>
    </row>
    <row r="2529" spans="1:9">
      <c r="A2529" t="s">
        <v>18608</v>
      </c>
      <c r="B2529" t="s">
        <v>65</v>
      </c>
      <c r="C2529">
        <v>39398</v>
      </c>
      <c r="D2529" t="s">
        <v>11383</v>
      </c>
      <c r="E2529" t="s">
        <v>32</v>
      </c>
      <c r="F2529">
        <v>131.81</v>
      </c>
      <c r="G2529">
        <v>131.81</v>
      </c>
      <c r="I2529" t="s">
        <v>6935</v>
      </c>
    </row>
    <row r="2530" spans="1:9">
      <c r="A2530" t="s">
        <v>18609</v>
      </c>
      <c r="B2530" t="s">
        <v>65</v>
      </c>
      <c r="C2530">
        <v>13343</v>
      </c>
      <c r="D2530" t="s">
        <v>11384</v>
      </c>
      <c r="E2530" t="s">
        <v>32</v>
      </c>
      <c r="F2530">
        <v>59.76</v>
      </c>
      <c r="G2530">
        <v>59.76</v>
      </c>
      <c r="I2530" t="s">
        <v>6935</v>
      </c>
    </row>
    <row r="2531" spans="1:9">
      <c r="A2531" t="s">
        <v>18610</v>
      </c>
      <c r="B2531" t="s">
        <v>65</v>
      </c>
      <c r="C2531">
        <v>12118</v>
      </c>
      <c r="D2531" t="s">
        <v>11385</v>
      </c>
      <c r="E2531" t="s">
        <v>32</v>
      </c>
      <c r="F2531">
        <v>19.59</v>
      </c>
      <c r="G2531">
        <v>19.59</v>
      </c>
      <c r="I2531" t="s">
        <v>6935</v>
      </c>
    </row>
    <row r="2532" spans="1:9">
      <c r="A2532" t="s">
        <v>18611</v>
      </c>
      <c r="B2532" t="s">
        <v>65</v>
      </c>
      <c r="C2532">
        <v>39482</v>
      </c>
      <c r="D2532" t="s">
        <v>11386</v>
      </c>
      <c r="E2532" t="s">
        <v>32</v>
      </c>
      <c r="F2532">
        <v>801.66</v>
      </c>
      <c r="G2532">
        <v>801.66</v>
      </c>
      <c r="I2532" t="s">
        <v>6935</v>
      </c>
    </row>
    <row r="2533" spans="1:9">
      <c r="A2533" t="s">
        <v>18612</v>
      </c>
      <c r="B2533" t="s">
        <v>65</v>
      </c>
      <c r="C2533">
        <v>39486</v>
      </c>
      <c r="D2533" t="s">
        <v>11387</v>
      </c>
      <c r="E2533" t="s">
        <v>32</v>
      </c>
      <c r="F2533">
        <v>654.26</v>
      </c>
      <c r="G2533">
        <v>654.26</v>
      </c>
      <c r="I2533" t="s">
        <v>6935</v>
      </c>
    </row>
    <row r="2534" spans="1:9">
      <c r="A2534" t="s">
        <v>18613</v>
      </c>
      <c r="B2534" t="s">
        <v>65</v>
      </c>
      <c r="C2534">
        <v>39484</v>
      </c>
      <c r="D2534" t="s">
        <v>11388</v>
      </c>
      <c r="E2534" t="s">
        <v>32</v>
      </c>
      <c r="F2534">
        <v>801.66</v>
      </c>
      <c r="G2534">
        <v>801.66</v>
      </c>
      <c r="I2534" t="s">
        <v>6935</v>
      </c>
    </row>
    <row r="2535" spans="1:9">
      <c r="A2535" t="s">
        <v>18614</v>
      </c>
      <c r="B2535" t="s">
        <v>65</v>
      </c>
      <c r="C2535">
        <v>39488</v>
      </c>
      <c r="D2535" t="s">
        <v>11389</v>
      </c>
      <c r="E2535" t="s">
        <v>32</v>
      </c>
      <c r="F2535">
        <v>664.98</v>
      </c>
      <c r="G2535">
        <v>664.98</v>
      </c>
      <c r="I2535" t="s">
        <v>6935</v>
      </c>
    </row>
    <row r="2536" spans="1:9">
      <c r="A2536" t="s">
        <v>18615</v>
      </c>
      <c r="B2536" t="s">
        <v>65</v>
      </c>
      <c r="C2536">
        <v>39485</v>
      </c>
      <c r="D2536" t="s">
        <v>11390</v>
      </c>
      <c r="E2536" t="s">
        <v>32</v>
      </c>
      <c r="F2536">
        <v>801.66</v>
      </c>
      <c r="G2536">
        <v>801.66</v>
      </c>
      <c r="I2536" t="s">
        <v>6935</v>
      </c>
    </row>
    <row r="2537" spans="1:9">
      <c r="A2537" t="s">
        <v>18616</v>
      </c>
      <c r="B2537" t="s">
        <v>65</v>
      </c>
      <c r="C2537">
        <v>39489</v>
      </c>
      <c r="D2537" t="s">
        <v>11391</v>
      </c>
      <c r="E2537" t="s">
        <v>32</v>
      </c>
      <c r="F2537">
        <v>676.25</v>
      </c>
      <c r="G2537">
        <v>676.25</v>
      </c>
      <c r="I2537" t="s">
        <v>6935</v>
      </c>
    </row>
    <row r="2538" spans="1:9">
      <c r="A2538" t="s">
        <v>18617</v>
      </c>
      <c r="B2538" t="s">
        <v>65</v>
      </c>
      <c r="C2538">
        <v>39490</v>
      </c>
      <c r="D2538" t="s">
        <v>11392</v>
      </c>
      <c r="E2538" t="s">
        <v>32</v>
      </c>
      <c r="F2538">
        <v>1007.7</v>
      </c>
      <c r="G2538">
        <v>1007.7</v>
      </c>
      <c r="I2538" t="s">
        <v>6935</v>
      </c>
    </row>
    <row r="2539" spans="1:9">
      <c r="A2539" t="s">
        <v>18618</v>
      </c>
      <c r="B2539" t="s">
        <v>65</v>
      </c>
      <c r="C2539">
        <v>39494</v>
      </c>
      <c r="D2539" t="s">
        <v>11393</v>
      </c>
      <c r="E2539" t="s">
        <v>32</v>
      </c>
      <c r="F2539">
        <v>723.61</v>
      </c>
      <c r="G2539">
        <v>723.61</v>
      </c>
      <c r="I2539" t="s">
        <v>6935</v>
      </c>
    </row>
    <row r="2540" spans="1:9">
      <c r="A2540" t="s">
        <v>18619</v>
      </c>
      <c r="B2540" t="s">
        <v>65</v>
      </c>
      <c r="C2540">
        <v>39495</v>
      </c>
      <c r="D2540" t="s">
        <v>11394</v>
      </c>
      <c r="E2540" t="s">
        <v>32</v>
      </c>
      <c r="F2540">
        <v>815.42</v>
      </c>
      <c r="G2540">
        <v>815.42</v>
      </c>
      <c r="I2540" t="s">
        <v>6935</v>
      </c>
    </row>
    <row r="2541" spans="1:9">
      <c r="A2541" t="s">
        <v>18620</v>
      </c>
      <c r="B2541" t="s">
        <v>65</v>
      </c>
      <c r="C2541">
        <v>39496</v>
      </c>
      <c r="D2541" t="s">
        <v>11395</v>
      </c>
      <c r="E2541" t="s">
        <v>32</v>
      </c>
      <c r="F2541">
        <v>896.96</v>
      </c>
      <c r="G2541">
        <v>896.96</v>
      </c>
      <c r="I2541" t="s">
        <v>6935</v>
      </c>
    </row>
    <row r="2542" spans="1:9">
      <c r="A2542" t="s">
        <v>18621</v>
      </c>
      <c r="B2542" t="s">
        <v>65</v>
      </c>
      <c r="C2542">
        <v>39492</v>
      </c>
      <c r="D2542" t="s">
        <v>11396</v>
      </c>
      <c r="E2542" t="s">
        <v>32</v>
      </c>
      <c r="F2542">
        <v>1038.43</v>
      </c>
      <c r="G2542">
        <v>1038.43</v>
      </c>
      <c r="I2542" t="s">
        <v>6935</v>
      </c>
    </row>
    <row r="2543" spans="1:9">
      <c r="A2543" t="s">
        <v>18622</v>
      </c>
      <c r="B2543" t="s">
        <v>65</v>
      </c>
      <c r="C2543">
        <v>39497</v>
      </c>
      <c r="D2543" t="s">
        <v>11397</v>
      </c>
      <c r="E2543" t="s">
        <v>32</v>
      </c>
      <c r="F2543">
        <v>937.98</v>
      </c>
      <c r="G2543">
        <v>937.98</v>
      </c>
      <c r="I2543" t="s">
        <v>6935</v>
      </c>
    </row>
    <row r="2544" spans="1:9">
      <c r="A2544" t="s">
        <v>18623</v>
      </c>
      <c r="B2544" t="s">
        <v>65</v>
      </c>
      <c r="C2544">
        <v>39493</v>
      </c>
      <c r="D2544" t="s">
        <v>11398</v>
      </c>
      <c r="E2544" t="s">
        <v>32</v>
      </c>
      <c r="F2544">
        <v>1113.82</v>
      </c>
      <c r="G2544">
        <v>1113.82</v>
      </c>
      <c r="I2544" t="s">
        <v>6935</v>
      </c>
    </row>
    <row r="2545" spans="1:9">
      <c r="A2545" t="s">
        <v>18624</v>
      </c>
      <c r="B2545" t="s">
        <v>65</v>
      </c>
      <c r="C2545">
        <v>43628</v>
      </c>
      <c r="D2545" t="s">
        <v>11399</v>
      </c>
      <c r="E2545" t="s">
        <v>32</v>
      </c>
      <c r="F2545">
        <v>1181.3900000000001</v>
      </c>
      <c r="G2545">
        <v>1181.3900000000001</v>
      </c>
      <c r="I2545" t="s">
        <v>6935</v>
      </c>
    </row>
    <row r="2546" spans="1:9">
      <c r="A2546" t="s">
        <v>18625</v>
      </c>
      <c r="B2546" t="s">
        <v>65</v>
      </c>
      <c r="C2546">
        <v>39500</v>
      </c>
      <c r="D2546" t="s">
        <v>11400</v>
      </c>
      <c r="E2546" t="s">
        <v>32</v>
      </c>
      <c r="F2546">
        <v>1215.27</v>
      </c>
      <c r="G2546">
        <v>1215.27</v>
      </c>
      <c r="I2546" t="s">
        <v>6935</v>
      </c>
    </row>
    <row r="2547" spans="1:9">
      <c r="A2547" t="s">
        <v>18626</v>
      </c>
      <c r="B2547" t="s">
        <v>65</v>
      </c>
      <c r="C2547">
        <v>39498</v>
      </c>
      <c r="D2547" t="s">
        <v>11401</v>
      </c>
      <c r="E2547" t="s">
        <v>32</v>
      </c>
      <c r="F2547">
        <v>1498.82</v>
      </c>
      <c r="G2547">
        <v>1498.82</v>
      </c>
      <c r="I2547" t="s">
        <v>6935</v>
      </c>
    </row>
    <row r="2548" spans="1:9">
      <c r="A2548" t="s">
        <v>18627</v>
      </c>
      <c r="B2548" t="s">
        <v>65</v>
      </c>
      <c r="C2548">
        <v>43621</v>
      </c>
      <c r="D2548" t="s">
        <v>11402</v>
      </c>
      <c r="E2548" t="s">
        <v>32</v>
      </c>
      <c r="F2548">
        <v>1255.23</v>
      </c>
      <c r="G2548">
        <v>1255.23</v>
      </c>
      <c r="I2548" t="s">
        <v>6935</v>
      </c>
    </row>
    <row r="2549" spans="1:9">
      <c r="A2549" t="s">
        <v>18628</v>
      </c>
      <c r="B2549" t="s">
        <v>65</v>
      </c>
      <c r="C2549">
        <v>39501</v>
      </c>
      <c r="D2549" t="s">
        <v>11403</v>
      </c>
      <c r="E2549" t="s">
        <v>32</v>
      </c>
      <c r="F2549">
        <v>1248.18</v>
      </c>
      <c r="G2549">
        <v>1248.18</v>
      </c>
      <c r="I2549" t="s">
        <v>6935</v>
      </c>
    </row>
    <row r="2550" spans="1:9">
      <c r="A2550" t="s">
        <v>18629</v>
      </c>
      <c r="B2550" t="s">
        <v>65</v>
      </c>
      <c r="C2550">
        <v>39499</v>
      </c>
      <c r="D2550" t="s">
        <v>11404</v>
      </c>
      <c r="E2550" t="s">
        <v>32</v>
      </c>
      <c r="F2550">
        <v>1520.11</v>
      </c>
      <c r="G2550">
        <v>1520.11</v>
      </c>
      <c r="I2550" t="s">
        <v>6935</v>
      </c>
    </row>
    <row r="2551" spans="1:9">
      <c r="A2551" t="s">
        <v>18630</v>
      </c>
      <c r="B2551" t="s">
        <v>65</v>
      </c>
      <c r="C2551">
        <v>3733</v>
      </c>
      <c r="D2551" t="s">
        <v>11405</v>
      </c>
      <c r="E2551" t="s">
        <v>9</v>
      </c>
      <c r="F2551">
        <v>94.7</v>
      </c>
      <c r="G2551">
        <v>94.7</v>
      </c>
      <c r="I2551" t="s">
        <v>6935</v>
      </c>
    </row>
    <row r="2552" spans="1:9">
      <c r="A2552" t="s">
        <v>18631</v>
      </c>
      <c r="B2552" t="s">
        <v>65</v>
      </c>
      <c r="C2552">
        <v>3731</v>
      </c>
      <c r="D2552" t="s">
        <v>11406</v>
      </c>
      <c r="E2552" t="s">
        <v>9</v>
      </c>
      <c r="F2552">
        <v>84.73</v>
      </c>
      <c r="G2552">
        <v>84.73</v>
      </c>
      <c r="I2552" t="s">
        <v>6935</v>
      </c>
    </row>
    <row r="2553" spans="1:9">
      <c r="A2553" t="s">
        <v>18632</v>
      </c>
      <c r="B2553" t="s">
        <v>65</v>
      </c>
      <c r="C2553">
        <v>38137</v>
      </c>
      <c r="D2553" t="s">
        <v>11407</v>
      </c>
      <c r="E2553" t="s">
        <v>9</v>
      </c>
      <c r="F2553">
        <v>101.35</v>
      </c>
      <c r="G2553">
        <v>101.35</v>
      </c>
      <c r="I2553" t="s">
        <v>6935</v>
      </c>
    </row>
    <row r="2554" spans="1:9">
      <c r="A2554" t="s">
        <v>18633</v>
      </c>
      <c r="B2554" t="s">
        <v>65</v>
      </c>
      <c r="C2554">
        <v>38138</v>
      </c>
      <c r="D2554" t="s">
        <v>11408</v>
      </c>
      <c r="E2554" t="s">
        <v>9</v>
      </c>
      <c r="F2554">
        <v>105.23</v>
      </c>
      <c r="G2554">
        <v>105.23</v>
      </c>
      <c r="I2554" t="s">
        <v>6935</v>
      </c>
    </row>
    <row r="2555" spans="1:9">
      <c r="A2555" t="s">
        <v>18634</v>
      </c>
      <c r="B2555" t="s">
        <v>65</v>
      </c>
      <c r="C2555">
        <v>3745</v>
      </c>
      <c r="D2555" t="s">
        <v>11409</v>
      </c>
      <c r="E2555" t="s">
        <v>9</v>
      </c>
      <c r="F2555">
        <v>56.2</v>
      </c>
      <c r="G2555">
        <v>56.2</v>
      </c>
      <c r="I2555" t="s">
        <v>6935</v>
      </c>
    </row>
    <row r="2556" spans="1:9">
      <c r="A2556" t="s">
        <v>18635</v>
      </c>
      <c r="B2556" t="s">
        <v>65</v>
      </c>
      <c r="C2556">
        <v>3736</v>
      </c>
      <c r="D2556" t="s">
        <v>11410</v>
      </c>
      <c r="E2556" t="s">
        <v>9</v>
      </c>
      <c r="F2556">
        <v>50</v>
      </c>
      <c r="G2556">
        <v>50</v>
      </c>
      <c r="I2556" t="s">
        <v>8951</v>
      </c>
    </row>
    <row r="2557" spans="1:9">
      <c r="A2557" t="s">
        <v>18636</v>
      </c>
      <c r="B2557" t="s">
        <v>65</v>
      </c>
      <c r="C2557">
        <v>3741</v>
      </c>
      <c r="D2557" t="s">
        <v>11411</v>
      </c>
      <c r="E2557" t="s">
        <v>9</v>
      </c>
      <c r="F2557">
        <v>52.12</v>
      </c>
      <c r="G2557">
        <v>52.12</v>
      </c>
      <c r="I2557" t="s">
        <v>6935</v>
      </c>
    </row>
    <row r="2558" spans="1:9">
      <c r="A2558" t="s">
        <v>18637</v>
      </c>
      <c r="B2558" t="s">
        <v>65</v>
      </c>
      <c r="C2558">
        <v>3747</v>
      </c>
      <c r="D2558" t="s">
        <v>11412</v>
      </c>
      <c r="E2558" t="s">
        <v>9</v>
      </c>
      <c r="F2558">
        <v>57.17</v>
      </c>
      <c r="G2558">
        <v>57.17</v>
      </c>
      <c r="I2558" t="s">
        <v>6935</v>
      </c>
    </row>
    <row r="2559" spans="1:9">
      <c r="A2559" t="s">
        <v>18638</v>
      </c>
      <c r="B2559" t="s">
        <v>65</v>
      </c>
      <c r="C2559">
        <v>3743</v>
      </c>
      <c r="D2559" t="s">
        <v>11413</v>
      </c>
      <c r="E2559" t="s">
        <v>9</v>
      </c>
      <c r="F2559">
        <v>51.93</v>
      </c>
      <c r="G2559">
        <v>51.93</v>
      </c>
      <c r="I2559" t="s">
        <v>6935</v>
      </c>
    </row>
    <row r="2560" spans="1:9">
      <c r="A2560" t="s">
        <v>18639</v>
      </c>
      <c r="B2560" t="s">
        <v>65</v>
      </c>
      <c r="C2560">
        <v>3744</v>
      </c>
      <c r="D2560" t="s">
        <v>11414</v>
      </c>
      <c r="E2560" t="s">
        <v>9</v>
      </c>
      <c r="F2560">
        <v>57.17</v>
      </c>
      <c r="G2560">
        <v>57.17</v>
      </c>
      <c r="I2560" t="s">
        <v>6935</v>
      </c>
    </row>
    <row r="2561" spans="1:9">
      <c r="A2561" t="s">
        <v>18640</v>
      </c>
      <c r="B2561" t="s">
        <v>65</v>
      </c>
      <c r="C2561">
        <v>3739</v>
      </c>
      <c r="D2561" t="s">
        <v>11415</v>
      </c>
      <c r="E2561" t="s">
        <v>9</v>
      </c>
      <c r="F2561">
        <v>60.07</v>
      </c>
      <c r="G2561">
        <v>60.07</v>
      </c>
      <c r="I2561" t="s">
        <v>6935</v>
      </c>
    </row>
    <row r="2562" spans="1:9">
      <c r="A2562" t="s">
        <v>18641</v>
      </c>
      <c r="B2562" t="s">
        <v>65</v>
      </c>
      <c r="C2562">
        <v>3737</v>
      </c>
      <c r="D2562" t="s">
        <v>11416</v>
      </c>
      <c r="E2562" t="s">
        <v>9</v>
      </c>
      <c r="F2562">
        <v>62.98</v>
      </c>
      <c r="G2562">
        <v>62.98</v>
      </c>
      <c r="I2562" t="s">
        <v>6935</v>
      </c>
    </row>
    <row r="2563" spans="1:9">
      <c r="A2563" t="s">
        <v>18642</v>
      </c>
      <c r="B2563" t="s">
        <v>65</v>
      </c>
      <c r="C2563">
        <v>3738</v>
      </c>
      <c r="D2563" t="s">
        <v>11417</v>
      </c>
      <c r="E2563" t="s">
        <v>9</v>
      </c>
      <c r="F2563">
        <v>72.67</v>
      </c>
      <c r="G2563">
        <v>72.67</v>
      </c>
      <c r="I2563" t="s">
        <v>6935</v>
      </c>
    </row>
    <row r="2564" spans="1:9">
      <c r="A2564" t="s">
        <v>18643</v>
      </c>
      <c r="B2564" t="s">
        <v>65</v>
      </c>
      <c r="C2564">
        <v>11649</v>
      </c>
      <c r="D2564" t="s">
        <v>11418</v>
      </c>
      <c r="E2564" t="s">
        <v>32</v>
      </c>
      <c r="F2564">
        <v>414.72</v>
      </c>
      <c r="G2564">
        <v>414.72</v>
      </c>
      <c r="I2564" t="s">
        <v>6935</v>
      </c>
    </row>
    <row r="2565" spans="1:9">
      <c r="A2565" t="s">
        <v>18644</v>
      </c>
      <c r="B2565" t="s">
        <v>65</v>
      </c>
      <c r="C2565">
        <v>11650</v>
      </c>
      <c r="D2565" t="s">
        <v>11419</v>
      </c>
      <c r="E2565" t="s">
        <v>32</v>
      </c>
      <c r="F2565">
        <v>706.87</v>
      </c>
      <c r="G2565">
        <v>706.87</v>
      </c>
      <c r="I2565" t="s">
        <v>6935</v>
      </c>
    </row>
    <row r="2566" spans="1:9">
      <c r="A2566" t="s">
        <v>18645</v>
      </c>
      <c r="B2566" t="s">
        <v>65</v>
      </c>
      <c r="C2566">
        <v>3742</v>
      </c>
      <c r="D2566" t="s">
        <v>11420</v>
      </c>
      <c r="E2566" t="s">
        <v>9</v>
      </c>
      <c r="F2566">
        <v>75.38</v>
      </c>
      <c r="G2566">
        <v>75.38</v>
      </c>
      <c r="I2566" t="s">
        <v>6935</v>
      </c>
    </row>
    <row r="2567" spans="1:9">
      <c r="A2567" t="s">
        <v>18646</v>
      </c>
      <c r="B2567" t="s">
        <v>65</v>
      </c>
      <c r="C2567">
        <v>3746</v>
      </c>
      <c r="D2567" t="s">
        <v>11421</v>
      </c>
      <c r="E2567" t="s">
        <v>9</v>
      </c>
      <c r="F2567">
        <v>88.02</v>
      </c>
      <c r="G2567">
        <v>88.02</v>
      </c>
      <c r="I2567" t="s">
        <v>6935</v>
      </c>
    </row>
    <row r="2568" spans="1:9">
      <c r="A2568" t="s">
        <v>18647</v>
      </c>
      <c r="B2568" t="s">
        <v>65</v>
      </c>
      <c r="C2568">
        <v>21106</v>
      </c>
      <c r="D2568" t="s">
        <v>11422</v>
      </c>
      <c r="E2568" t="s">
        <v>11</v>
      </c>
      <c r="F2568">
        <v>43.66</v>
      </c>
      <c r="G2568">
        <v>43.66</v>
      </c>
      <c r="I2568" t="s">
        <v>6935</v>
      </c>
    </row>
    <row r="2569" spans="1:9">
      <c r="A2569" t="s">
        <v>18648</v>
      </c>
      <c r="B2569" t="s">
        <v>65</v>
      </c>
      <c r="C2569">
        <v>38194</v>
      </c>
      <c r="D2569" t="s">
        <v>11423</v>
      </c>
      <c r="E2569" t="s">
        <v>32</v>
      </c>
      <c r="F2569">
        <v>3.9</v>
      </c>
      <c r="G2569">
        <v>3.9</v>
      </c>
      <c r="I2569" t="s">
        <v>8951</v>
      </c>
    </row>
    <row r="2570" spans="1:9">
      <c r="A2570" t="s">
        <v>18649</v>
      </c>
      <c r="B2570" t="s">
        <v>65</v>
      </c>
      <c r="C2570">
        <v>38193</v>
      </c>
      <c r="D2570" t="s">
        <v>11424</v>
      </c>
      <c r="E2570" t="s">
        <v>32</v>
      </c>
      <c r="F2570">
        <v>3.39</v>
      </c>
      <c r="G2570">
        <v>3.39</v>
      </c>
      <c r="I2570" t="s">
        <v>6935</v>
      </c>
    </row>
    <row r="2571" spans="1:9">
      <c r="A2571" t="s">
        <v>18650</v>
      </c>
      <c r="B2571" t="s">
        <v>65</v>
      </c>
      <c r="C2571">
        <v>39388</v>
      </c>
      <c r="D2571" t="s">
        <v>11425</v>
      </c>
      <c r="E2571" t="s">
        <v>32</v>
      </c>
      <c r="F2571">
        <v>4.79</v>
      </c>
      <c r="G2571">
        <v>4.79</v>
      </c>
      <c r="I2571" t="s">
        <v>6935</v>
      </c>
    </row>
    <row r="2572" spans="1:9">
      <c r="A2572" t="s">
        <v>18651</v>
      </c>
      <c r="B2572" t="s">
        <v>65</v>
      </c>
      <c r="C2572">
        <v>39387</v>
      </c>
      <c r="D2572" t="s">
        <v>11426</v>
      </c>
      <c r="E2572" t="s">
        <v>32</v>
      </c>
      <c r="F2572">
        <v>7.47</v>
      </c>
      <c r="G2572">
        <v>7.47</v>
      </c>
      <c r="I2572" t="s">
        <v>6935</v>
      </c>
    </row>
    <row r="2573" spans="1:9">
      <c r="A2573" t="s">
        <v>18652</v>
      </c>
      <c r="B2573" t="s">
        <v>65</v>
      </c>
      <c r="C2573">
        <v>39386</v>
      </c>
      <c r="D2573" t="s">
        <v>11427</v>
      </c>
      <c r="E2573" t="s">
        <v>32</v>
      </c>
      <c r="F2573">
        <v>5.21</v>
      </c>
      <c r="G2573">
        <v>5.21</v>
      </c>
      <c r="I2573" t="s">
        <v>6935</v>
      </c>
    </row>
    <row r="2574" spans="1:9">
      <c r="A2574" t="s">
        <v>31890</v>
      </c>
      <c r="B2574" t="s">
        <v>65</v>
      </c>
      <c r="C2574">
        <v>45229</v>
      </c>
      <c r="D2574" t="s">
        <v>31891</v>
      </c>
      <c r="E2574" t="s">
        <v>32</v>
      </c>
      <c r="F2574">
        <v>2.27</v>
      </c>
      <c r="G2574">
        <v>2.27</v>
      </c>
      <c r="I2574" t="s">
        <v>6935</v>
      </c>
    </row>
    <row r="2575" spans="1:9">
      <c r="A2575" t="s">
        <v>18653</v>
      </c>
      <c r="B2575" t="s">
        <v>65</v>
      </c>
      <c r="C2575">
        <v>746</v>
      </c>
      <c r="D2575" t="s">
        <v>11428</v>
      </c>
      <c r="E2575" t="s">
        <v>32</v>
      </c>
      <c r="F2575">
        <v>2699</v>
      </c>
      <c r="G2575">
        <v>2699</v>
      </c>
      <c r="I2575" t="s">
        <v>8951</v>
      </c>
    </row>
    <row r="2576" spans="1:9">
      <c r="A2576" t="s">
        <v>18654</v>
      </c>
      <c r="B2576" t="s">
        <v>65</v>
      </c>
      <c r="C2576">
        <v>20269</v>
      </c>
      <c r="D2576" t="s">
        <v>11429</v>
      </c>
      <c r="E2576" t="s">
        <v>32</v>
      </c>
      <c r="F2576">
        <v>103.5</v>
      </c>
      <c r="G2576">
        <v>103.5</v>
      </c>
      <c r="I2576" t="s">
        <v>6935</v>
      </c>
    </row>
    <row r="2577" spans="1:9">
      <c r="A2577" t="s">
        <v>18655</v>
      </c>
      <c r="B2577" t="s">
        <v>65</v>
      </c>
      <c r="C2577">
        <v>20270</v>
      </c>
      <c r="D2577" t="s">
        <v>11430</v>
      </c>
      <c r="E2577" t="s">
        <v>32</v>
      </c>
      <c r="F2577">
        <v>114.36</v>
      </c>
      <c r="G2577">
        <v>114.36</v>
      </c>
      <c r="I2577" t="s">
        <v>6935</v>
      </c>
    </row>
    <row r="2578" spans="1:9">
      <c r="A2578" t="s">
        <v>18656</v>
      </c>
      <c r="B2578" t="s">
        <v>65</v>
      </c>
      <c r="C2578">
        <v>11696</v>
      </c>
      <c r="D2578" t="s">
        <v>11431</v>
      </c>
      <c r="E2578" t="s">
        <v>32</v>
      </c>
      <c r="F2578">
        <v>183.07</v>
      </c>
      <c r="G2578">
        <v>183.07</v>
      </c>
      <c r="I2578" t="s">
        <v>6935</v>
      </c>
    </row>
    <row r="2579" spans="1:9">
      <c r="A2579" t="s">
        <v>18657</v>
      </c>
      <c r="B2579" t="s">
        <v>65</v>
      </c>
      <c r="C2579">
        <v>10427</v>
      </c>
      <c r="D2579" t="s">
        <v>11432</v>
      </c>
      <c r="E2579" t="s">
        <v>32</v>
      </c>
      <c r="F2579">
        <v>512.30999999999995</v>
      </c>
      <c r="G2579">
        <v>512.30999999999995</v>
      </c>
      <c r="I2579" t="s">
        <v>6935</v>
      </c>
    </row>
    <row r="2580" spans="1:9">
      <c r="A2580" t="s">
        <v>18658</v>
      </c>
      <c r="B2580" t="s">
        <v>65</v>
      </c>
      <c r="C2580">
        <v>10428</v>
      </c>
      <c r="D2580" t="s">
        <v>11433</v>
      </c>
      <c r="E2580" t="s">
        <v>32</v>
      </c>
      <c r="F2580">
        <v>527.84</v>
      </c>
      <c r="G2580">
        <v>527.84</v>
      </c>
      <c r="I2580" t="s">
        <v>6935</v>
      </c>
    </row>
    <row r="2581" spans="1:9">
      <c r="A2581" t="s">
        <v>18659</v>
      </c>
      <c r="B2581" t="s">
        <v>65</v>
      </c>
      <c r="C2581">
        <v>36521</v>
      </c>
      <c r="D2581" t="s">
        <v>11434</v>
      </c>
      <c r="E2581" t="s">
        <v>32</v>
      </c>
      <c r="F2581">
        <v>164.69</v>
      </c>
      <c r="G2581">
        <v>164.69</v>
      </c>
      <c r="I2581" t="s">
        <v>6935</v>
      </c>
    </row>
    <row r="2582" spans="1:9">
      <c r="A2582" t="s">
        <v>18660</v>
      </c>
      <c r="B2582" t="s">
        <v>65</v>
      </c>
      <c r="C2582">
        <v>36794</v>
      </c>
      <c r="D2582" t="s">
        <v>11435</v>
      </c>
      <c r="E2582" t="s">
        <v>32</v>
      </c>
      <c r="F2582">
        <v>175.33</v>
      </c>
      <c r="G2582">
        <v>175.33</v>
      </c>
      <c r="I2582" t="s">
        <v>6935</v>
      </c>
    </row>
    <row r="2583" spans="1:9">
      <c r="A2583" t="s">
        <v>18661</v>
      </c>
      <c r="B2583" t="s">
        <v>65</v>
      </c>
      <c r="C2583">
        <v>10426</v>
      </c>
      <c r="D2583" t="s">
        <v>11436</v>
      </c>
      <c r="E2583" t="s">
        <v>32</v>
      </c>
      <c r="F2583">
        <v>196.33</v>
      </c>
      <c r="G2583">
        <v>196.33</v>
      </c>
      <c r="I2583" t="s">
        <v>6935</v>
      </c>
    </row>
    <row r="2584" spans="1:9">
      <c r="A2584" t="s">
        <v>18662</v>
      </c>
      <c r="B2584" t="s">
        <v>65</v>
      </c>
      <c r="C2584">
        <v>10425</v>
      </c>
      <c r="D2584" t="s">
        <v>11437</v>
      </c>
      <c r="E2584" t="s">
        <v>32</v>
      </c>
      <c r="F2584">
        <v>99.6</v>
      </c>
      <c r="G2584">
        <v>99.6</v>
      </c>
      <c r="I2584" t="s">
        <v>6935</v>
      </c>
    </row>
    <row r="2585" spans="1:9">
      <c r="A2585" t="s">
        <v>18663</v>
      </c>
      <c r="B2585" t="s">
        <v>65</v>
      </c>
      <c r="C2585">
        <v>10431</v>
      </c>
      <c r="D2585" t="s">
        <v>11438</v>
      </c>
      <c r="E2585" t="s">
        <v>32</v>
      </c>
      <c r="F2585">
        <v>341</v>
      </c>
      <c r="G2585">
        <v>341</v>
      </c>
      <c r="I2585" t="s">
        <v>6935</v>
      </c>
    </row>
    <row r="2586" spans="1:9">
      <c r="A2586" t="s">
        <v>18664</v>
      </c>
      <c r="B2586" t="s">
        <v>65</v>
      </c>
      <c r="C2586">
        <v>10429</v>
      </c>
      <c r="D2586" t="s">
        <v>11439</v>
      </c>
      <c r="E2586" t="s">
        <v>32</v>
      </c>
      <c r="F2586">
        <v>168.22</v>
      </c>
      <c r="G2586">
        <v>168.22</v>
      </c>
      <c r="I2586" t="s">
        <v>6935</v>
      </c>
    </row>
    <row r="2587" spans="1:9">
      <c r="A2587" t="s">
        <v>18665</v>
      </c>
      <c r="B2587" t="s">
        <v>65</v>
      </c>
      <c r="C2587">
        <v>10853</v>
      </c>
      <c r="D2587" t="s">
        <v>11440</v>
      </c>
      <c r="E2587" t="s">
        <v>32</v>
      </c>
      <c r="F2587">
        <v>111</v>
      </c>
      <c r="G2587">
        <v>111</v>
      </c>
      <c r="I2587" t="s">
        <v>6935</v>
      </c>
    </row>
    <row r="2588" spans="1:9">
      <c r="A2588" t="s">
        <v>18666</v>
      </c>
      <c r="B2588" t="s">
        <v>65</v>
      </c>
      <c r="C2588">
        <v>5093</v>
      </c>
      <c r="D2588" t="s">
        <v>11441</v>
      </c>
      <c r="E2588" t="s">
        <v>9354</v>
      </c>
      <c r="F2588">
        <v>19</v>
      </c>
      <c r="G2588">
        <v>19</v>
      </c>
      <c r="I2588" t="s">
        <v>6935</v>
      </c>
    </row>
    <row r="2589" spans="1:9">
      <c r="A2589" t="s">
        <v>18667</v>
      </c>
      <c r="B2589" t="s">
        <v>65</v>
      </c>
      <c r="C2589">
        <v>45254</v>
      </c>
      <c r="D2589" t="s">
        <v>15717</v>
      </c>
      <c r="E2589" t="s">
        <v>32</v>
      </c>
    </row>
    <row r="2590" spans="1:9">
      <c r="A2590" t="s">
        <v>18668</v>
      </c>
      <c r="B2590" t="s">
        <v>65</v>
      </c>
      <c r="C2590">
        <v>45253</v>
      </c>
      <c r="D2590" t="s">
        <v>15718</v>
      </c>
      <c r="E2590" t="s">
        <v>32</v>
      </c>
    </row>
    <row r="2591" spans="1:9">
      <c r="A2591" t="s">
        <v>18669</v>
      </c>
      <c r="B2591" t="s">
        <v>65</v>
      </c>
      <c r="C2591">
        <v>44331</v>
      </c>
      <c r="D2591" t="s">
        <v>11442</v>
      </c>
      <c r="E2591" t="s">
        <v>43</v>
      </c>
      <c r="F2591">
        <v>57.22</v>
      </c>
      <c r="G2591">
        <v>57.22</v>
      </c>
      <c r="I2591" t="s">
        <v>6935</v>
      </c>
    </row>
    <row r="2592" spans="1:9">
      <c r="A2592" t="s">
        <v>18670</v>
      </c>
      <c r="B2592" t="s">
        <v>65</v>
      </c>
      <c r="C2592">
        <v>37768</v>
      </c>
      <c r="D2592" t="s">
        <v>11443</v>
      </c>
      <c r="E2592" t="s">
        <v>32</v>
      </c>
    </row>
    <row r="2593" spans="1:9">
      <c r="A2593" t="s">
        <v>18671</v>
      </c>
      <c r="B2593" t="s">
        <v>65</v>
      </c>
      <c r="C2593">
        <v>37773</v>
      </c>
      <c r="D2593" t="s">
        <v>11444</v>
      </c>
      <c r="E2593" t="s">
        <v>32</v>
      </c>
    </row>
    <row r="2594" spans="1:9">
      <c r="A2594" t="s">
        <v>18672</v>
      </c>
      <c r="B2594" t="s">
        <v>65</v>
      </c>
      <c r="C2594">
        <v>37769</v>
      </c>
      <c r="D2594" t="s">
        <v>11445</v>
      </c>
      <c r="E2594" t="s">
        <v>32</v>
      </c>
    </row>
    <row r="2595" spans="1:9">
      <c r="A2595" t="s">
        <v>18673</v>
      </c>
      <c r="B2595" t="s">
        <v>65</v>
      </c>
      <c r="C2595">
        <v>37770</v>
      </c>
      <c r="D2595" t="s">
        <v>11446</v>
      </c>
      <c r="E2595" t="s">
        <v>32</v>
      </c>
    </row>
    <row r="2596" spans="1:9">
      <c r="A2596" t="s">
        <v>18674</v>
      </c>
      <c r="B2596" t="s">
        <v>65</v>
      </c>
      <c r="C2596">
        <v>38382</v>
      </c>
      <c r="D2596" t="s">
        <v>11447</v>
      </c>
      <c r="E2596" t="s">
        <v>32</v>
      </c>
      <c r="F2596">
        <v>13.07</v>
      </c>
      <c r="G2596">
        <v>13.07</v>
      </c>
      <c r="I2596" t="s">
        <v>6935</v>
      </c>
    </row>
    <row r="2597" spans="1:9">
      <c r="A2597" t="s">
        <v>18675</v>
      </c>
      <c r="B2597" t="s">
        <v>65</v>
      </c>
      <c r="C2597">
        <v>38383</v>
      </c>
      <c r="D2597" t="s">
        <v>11448</v>
      </c>
      <c r="E2597" t="s">
        <v>32</v>
      </c>
      <c r="F2597">
        <v>2.08</v>
      </c>
      <c r="G2597">
        <v>2.08</v>
      </c>
      <c r="I2597" t="s">
        <v>6935</v>
      </c>
    </row>
    <row r="2598" spans="1:9">
      <c r="A2598" t="s">
        <v>18676</v>
      </c>
      <c r="B2598" t="s">
        <v>65</v>
      </c>
      <c r="C2598">
        <v>3768</v>
      </c>
      <c r="D2598" t="s">
        <v>11449</v>
      </c>
      <c r="E2598" t="s">
        <v>32</v>
      </c>
      <c r="F2598">
        <v>3.63</v>
      </c>
      <c r="G2598">
        <v>3.63</v>
      </c>
      <c r="I2598" t="s">
        <v>6935</v>
      </c>
    </row>
    <row r="2599" spans="1:9">
      <c r="A2599" t="s">
        <v>18677</v>
      </c>
      <c r="B2599" t="s">
        <v>65</v>
      </c>
      <c r="C2599">
        <v>3767</v>
      </c>
      <c r="D2599" t="s">
        <v>11450</v>
      </c>
      <c r="E2599" t="s">
        <v>32</v>
      </c>
      <c r="F2599">
        <v>1.21</v>
      </c>
      <c r="G2599">
        <v>1.21</v>
      </c>
      <c r="I2599" t="s">
        <v>6935</v>
      </c>
    </row>
    <row r="2600" spans="1:9">
      <c r="A2600" t="s">
        <v>18678</v>
      </c>
      <c r="B2600" t="s">
        <v>65</v>
      </c>
      <c r="C2600">
        <v>13192</v>
      </c>
      <c r="D2600" t="s">
        <v>11451</v>
      </c>
      <c r="E2600" t="s">
        <v>32</v>
      </c>
      <c r="F2600">
        <v>5514.11</v>
      </c>
      <c r="G2600">
        <v>5514.11</v>
      </c>
      <c r="I2600" t="s">
        <v>6935</v>
      </c>
    </row>
    <row r="2601" spans="1:9">
      <c r="A2601" t="s">
        <v>18679</v>
      </c>
      <c r="B2601" t="s">
        <v>65</v>
      </c>
      <c r="C2601">
        <v>38413</v>
      </c>
      <c r="D2601" t="s">
        <v>11452</v>
      </c>
      <c r="E2601" t="s">
        <v>32</v>
      </c>
      <c r="F2601">
        <v>911.95</v>
      </c>
      <c r="G2601">
        <v>911.95</v>
      </c>
      <c r="I2601" t="s">
        <v>6935</v>
      </c>
    </row>
    <row r="2602" spans="1:9">
      <c r="A2602" t="s">
        <v>18680</v>
      </c>
      <c r="B2602" t="s">
        <v>65</v>
      </c>
      <c r="C2602">
        <v>42440</v>
      </c>
      <c r="D2602" t="s">
        <v>11453</v>
      </c>
      <c r="E2602" t="s">
        <v>32</v>
      </c>
    </row>
    <row r="2603" spans="1:9">
      <c r="A2603" t="s">
        <v>18681</v>
      </c>
      <c r="B2603" t="s">
        <v>65</v>
      </c>
      <c r="C2603">
        <v>20193</v>
      </c>
      <c r="D2603" t="s">
        <v>11454</v>
      </c>
      <c r="E2603" t="s">
        <v>6937</v>
      </c>
      <c r="F2603">
        <v>22.5</v>
      </c>
      <c r="G2603">
        <v>22.5</v>
      </c>
      <c r="I2603" t="s">
        <v>6935</v>
      </c>
    </row>
    <row r="2604" spans="1:9">
      <c r="A2604" t="s">
        <v>18682</v>
      </c>
      <c r="B2604" t="s">
        <v>65</v>
      </c>
      <c r="C2604">
        <v>10527</v>
      </c>
      <c r="D2604" t="s">
        <v>11455</v>
      </c>
      <c r="E2604" t="s">
        <v>11456</v>
      </c>
      <c r="F2604">
        <v>30</v>
      </c>
      <c r="G2604">
        <v>30</v>
      </c>
      <c r="I2604" t="s">
        <v>8951</v>
      </c>
    </row>
    <row r="2605" spans="1:9">
      <c r="A2605" t="s">
        <v>18683</v>
      </c>
      <c r="B2605" t="s">
        <v>65</v>
      </c>
      <c r="C2605">
        <v>41805</v>
      </c>
      <c r="D2605" t="s">
        <v>11457</v>
      </c>
      <c r="E2605" t="s">
        <v>6706</v>
      </c>
      <c r="F2605">
        <v>862.5</v>
      </c>
      <c r="G2605">
        <v>862.5</v>
      </c>
      <c r="I2605" t="s">
        <v>6935</v>
      </c>
    </row>
    <row r="2606" spans="1:9">
      <c r="A2606" t="s">
        <v>18684</v>
      </c>
      <c r="B2606" t="s">
        <v>65</v>
      </c>
      <c r="C2606">
        <v>40271</v>
      </c>
      <c r="D2606" t="s">
        <v>11458</v>
      </c>
      <c r="E2606" t="s">
        <v>6938</v>
      </c>
      <c r="F2606">
        <v>22.96</v>
      </c>
      <c r="G2606">
        <v>22.96</v>
      </c>
      <c r="I2606" t="s">
        <v>6935</v>
      </c>
    </row>
    <row r="2607" spans="1:9">
      <c r="A2607" t="s">
        <v>18685</v>
      </c>
      <c r="B2607" t="s">
        <v>65</v>
      </c>
      <c r="C2607">
        <v>40287</v>
      </c>
      <c r="D2607" t="s">
        <v>11459</v>
      </c>
      <c r="E2607" t="s">
        <v>6706</v>
      </c>
      <c r="F2607">
        <v>8.84</v>
      </c>
      <c r="G2607">
        <v>8.84</v>
      </c>
      <c r="I2607" t="s">
        <v>6935</v>
      </c>
    </row>
    <row r="2608" spans="1:9">
      <c r="A2608" t="s">
        <v>18686</v>
      </c>
      <c r="B2608" t="s">
        <v>65</v>
      </c>
      <c r="C2608">
        <v>4084</v>
      </c>
      <c r="D2608" t="s">
        <v>11460</v>
      </c>
      <c r="E2608" t="s">
        <v>62</v>
      </c>
      <c r="F2608">
        <v>3.67</v>
      </c>
      <c r="G2608">
        <v>3.67</v>
      </c>
      <c r="I2608" t="s">
        <v>6935</v>
      </c>
    </row>
    <row r="2609" spans="1:9">
      <c r="A2609" t="s">
        <v>18687</v>
      </c>
      <c r="B2609" t="s">
        <v>65</v>
      </c>
      <c r="C2609">
        <v>743</v>
      </c>
      <c r="D2609" t="s">
        <v>11461</v>
      </c>
      <c r="E2609" t="s">
        <v>62</v>
      </c>
      <c r="F2609">
        <v>3.67</v>
      </c>
      <c r="G2609">
        <v>3.67</v>
      </c>
      <c r="I2609" t="s">
        <v>8951</v>
      </c>
    </row>
    <row r="2610" spans="1:9">
      <c r="A2610" t="s">
        <v>18688</v>
      </c>
      <c r="B2610" t="s">
        <v>65</v>
      </c>
      <c r="C2610">
        <v>40293</v>
      </c>
      <c r="D2610" t="s">
        <v>11462</v>
      </c>
      <c r="E2610" t="s">
        <v>62</v>
      </c>
      <c r="F2610">
        <v>4.4000000000000004</v>
      </c>
      <c r="G2610">
        <v>4.4000000000000004</v>
      </c>
      <c r="I2610" t="s">
        <v>6935</v>
      </c>
    </row>
    <row r="2611" spans="1:9">
      <c r="A2611" t="s">
        <v>18689</v>
      </c>
      <c r="B2611" t="s">
        <v>65</v>
      </c>
      <c r="C2611">
        <v>40294</v>
      </c>
      <c r="D2611" t="s">
        <v>11463</v>
      </c>
      <c r="E2611" t="s">
        <v>62</v>
      </c>
      <c r="F2611">
        <v>3.67</v>
      </c>
      <c r="G2611">
        <v>3.67</v>
      </c>
      <c r="I2611" t="s">
        <v>6935</v>
      </c>
    </row>
    <row r="2612" spans="1:9">
      <c r="A2612" t="s">
        <v>18690</v>
      </c>
      <c r="B2612" t="s">
        <v>65</v>
      </c>
      <c r="C2612">
        <v>4085</v>
      </c>
      <c r="D2612" t="s">
        <v>11464</v>
      </c>
      <c r="E2612" t="s">
        <v>62</v>
      </c>
      <c r="F2612">
        <v>5.13</v>
      </c>
      <c r="G2612">
        <v>5.13</v>
      </c>
      <c r="I2612" t="s">
        <v>6935</v>
      </c>
    </row>
    <row r="2613" spans="1:9">
      <c r="A2613" t="s">
        <v>18691</v>
      </c>
      <c r="B2613" t="s">
        <v>65</v>
      </c>
      <c r="C2613">
        <v>10779</v>
      </c>
      <c r="D2613" t="s">
        <v>11465</v>
      </c>
      <c r="E2613" t="s">
        <v>6706</v>
      </c>
      <c r="F2613">
        <v>1937.5</v>
      </c>
      <c r="G2613">
        <v>1937.5</v>
      </c>
      <c r="I2613" t="s">
        <v>6935</v>
      </c>
    </row>
    <row r="2614" spans="1:9">
      <c r="A2614" t="s">
        <v>18692</v>
      </c>
      <c r="B2614" t="s">
        <v>65</v>
      </c>
      <c r="C2614">
        <v>10777</v>
      </c>
      <c r="D2614" t="s">
        <v>11466</v>
      </c>
      <c r="E2614" t="s">
        <v>6706</v>
      </c>
      <c r="F2614">
        <v>1759.89</v>
      </c>
      <c r="G2614">
        <v>1759.89</v>
      </c>
      <c r="I2614" t="s">
        <v>6935</v>
      </c>
    </row>
    <row r="2615" spans="1:9">
      <c r="A2615" t="s">
        <v>18693</v>
      </c>
      <c r="B2615" t="s">
        <v>65</v>
      </c>
      <c r="C2615">
        <v>10775</v>
      </c>
      <c r="D2615" t="s">
        <v>11467</v>
      </c>
      <c r="E2615" t="s">
        <v>6706</v>
      </c>
      <c r="F2615">
        <v>1550</v>
      </c>
      <c r="G2615">
        <v>1550</v>
      </c>
      <c r="I2615" t="s">
        <v>8951</v>
      </c>
    </row>
    <row r="2616" spans="1:9">
      <c r="A2616" t="s">
        <v>18694</v>
      </c>
      <c r="B2616" t="s">
        <v>65</v>
      </c>
      <c r="C2616">
        <v>10776</v>
      </c>
      <c r="D2616" t="s">
        <v>11468</v>
      </c>
      <c r="E2616" t="s">
        <v>6706</v>
      </c>
      <c r="F2616">
        <v>1210.93</v>
      </c>
      <c r="G2616">
        <v>1210.93</v>
      </c>
      <c r="I2616" t="s">
        <v>6935</v>
      </c>
    </row>
    <row r="2617" spans="1:9">
      <c r="A2617" t="s">
        <v>18695</v>
      </c>
      <c r="B2617" t="s">
        <v>65</v>
      </c>
      <c r="C2617">
        <v>10778</v>
      </c>
      <c r="D2617" t="s">
        <v>11469</v>
      </c>
      <c r="E2617" t="s">
        <v>6706</v>
      </c>
      <c r="F2617">
        <v>1937.5</v>
      </c>
      <c r="G2617">
        <v>1937.5</v>
      </c>
      <c r="I2617" t="s">
        <v>6935</v>
      </c>
    </row>
    <row r="2618" spans="1:9">
      <c r="A2618" t="s">
        <v>18696</v>
      </c>
      <c r="B2618" t="s">
        <v>65</v>
      </c>
      <c r="C2618">
        <v>40339</v>
      </c>
      <c r="D2618" t="s">
        <v>11470</v>
      </c>
      <c r="E2618" t="s">
        <v>6938</v>
      </c>
      <c r="F2618">
        <v>8.0500000000000007</v>
      </c>
      <c r="G2618">
        <v>8.0500000000000007</v>
      </c>
      <c r="I2618" t="s">
        <v>6935</v>
      </c>
    </row>
    <row r="2619" spans="1:9">
      <c r="A2619" t="s">
        <v>18697</v>
      </c>
      <c r="B2619" t="s">
        <v>65</v>
      </c>
      <c r="C2619">
        <v>10749</v>
      </c>
      <c r="D2619" t="s">
        <v>11471</v>
      </c>
      <c r="E2619" t="s">
        <v>6938</v>
      </c>
      <c r="F2619">
        <v>26.62</v>
      </c>
      <c r="G2619">
        <v>26.62</v>
      </c>
      <c r="I2619" t="s">
        <v>6935</v>
      </c>
    </row>
    <row r="2620" spans="1:9">
      <c r="A2620" t="s">
        <v>18698</v>
      </c>
      <c r="B2620" t="s">
        <v>65</v>
      </c>
      <c r="C2620">
        <v>40290</v>
      </c>
      <c r="D2620" t="s">
        <v>11472</v>
      </c>
      <c r="E2620" t="s">
        <v>6938</v>
      </c>
      <c r="F2620">
        <v>14.4</v>
      </c>
      <c r="G2620">
        <v>14.4</v>
      </c>
      <c r="I2620" t="s">
        <v>6935</v>
      </c>
    </row>
    <row r="2621" spans="1:9">
      <c r="A2621" t="s">
        <v>18699</v>
      </c>
      <c r="B2621" t="s">
        <v>65</v>
      </c>
      <c r="C2621">
        <v>3346</v>
      </c>
      <c r="D2621" t="s">
        <v>11473</v>
      </c>
      <c r="E2621" t="s">
        <v>62</v>
      </c>
      <c r="F2621">
        <v>20.25</v>
      </c>
      <c r="G2621">
        <v>20.25</v>
      </c>
      <c r="I2621" t="s">
        <v>8951</v>
      </c>
    </row>
    <row r="2622" spans="1:9">
      <c r="A2622" t="s">
        <v>18700</v>
      </c>
      <c r="B2622" t="s">
        <v>65</v>
      </c>
      <c r="C2622">
        <v>3348</v>
      </c>
      <c r="D2622" t="s">
        <v>11474</v>
      </c>
      <c r="E2622" t="s">
        <v>62</v>
      </c>
      <c r="F2622">
        <v>24.22</v>
      </c>
      <c r="G2622">
        <v>24.22</v>
      </c>
      <c r="I2622" t="s">
        <v>6935</v>
      </c>
    </row>
    <row r="2623" spans="1:9">
      <c r="A2623" t="s">
        <v>18701</v>
      </c>
      <c r="B2623" t="s">
        <v>65</v>
      </c>
      <c r="C2623">
        <v>39833</v>
      </c>
      <c r="D2623" t="s">
        <v>11475</v>
      </c>
      <c r="E2623" t="s">
        <v>62</v>
      </c>
      <c r="F2623">
        <v>33.18</v>
      </c>
      <c r="G2623">
        <v>33.18</v>
      </c>
      <c r="I2623" t="s">
        <v>6935</v>
      </c>
    </row>
    <row r="2624" spans="1:9">
      <c r="A2624" t="s">
        <v>18702</v>
      </c>
      <c r="B2624" t="s">
        <v>65</v>
      </c>
      <c r="C2624">
        <v>7252</v>
      </c>
      <c r="D2624" t="s">
        <v>11476</v>
      </c>
      <c r="E2624" t="s">
        <v>62</v>
      </c>
    </row>
    <row r="2625" spans="1:9">
      <c r="A2625" t="s">
        <v>18703</v>
      </c>
      <c r="B2625" t="s">
        <v>65</v>
      </c>
      <c r="C2625">
        <v>7247</v>
      </c>
      <c r="D2625" t="s">
        <v>11477</v>
      </c>
      <c r="E2625" t="s">
        <v>62</v>
      </c>
    </row>
    <row r="2626" spans="1:9">
      <c r="A2626" t="s">
        <v>18704</v>
      </c>
      <c r="B2626" t="s">
        <v>65</v>
      </c>
      <c r="C2626">
        <v>40291</v>
      </c>
      <c r="D2626" t="s">
        <v>11478</v>
      </c>
      <c r="E2626" t="s">
        <v>6938</v>
      </c>
      <c r="F2626">
        <v>750</v>
      </c>
      <c r="G2626">
        <v>750</v>
      </c>
      <c r="I2626" t="s">
        <v>6935</v>
      </c>
    </row>
    <row r="2627" spans="1:9">
      <c r="A2627" t="s">
        <v>18705</v>
      </c>
      <c r="B2627" t="s">
        <v>65</v>
      </c>
      <c r="C2627">
        <v>40275</v>
      </c>
      <c r="D2627" t="s">
        <v>11479</v>
      </c>
      <c r="E2627" t="s">
        <v>6938</v>
      </c>
      <c r="F2627">
        <v>24</v>
      </c>
      <c r="G2627">
        <v>24</v>
      </c>
      <c r="I2627" t="s">
        <v>6935</v>
      </c>
    </row>
    <row r="2628" spans="1:9">
      <c r="A2628" t="s">
        <v>18706</v>
      </c>
      <c r="B2628" t="s">
        <v>65</v>
      </c>
      <c r="C2628">
        <v>42408</v>
      </c>
      <c r="D2628" t="s">
        <v>11480</v>
      </c>
      <c r="E2628" t="s">
        <v>9</v>
      </c>
      <c r="F2628">
        <v>1.99</v>
      </c>
      <c r="G2628">
        <v>1.99</v>
      </c>
      <c r="I2628" t="s">
        <v>6935</v>
      </c>
    </row>
    <row r="2629" spans="1:9">
      <c r="A2629" t="s">
        <v>18707</v>
      </c>
      <c r="B2629" t="s">
        <v>65</v>
      </c>
      <c r="C2629">
        <v>3777</v>
      </c>
      <c r="D2629" t="s">
        <v>11481</v>
      </c>
      <c r="E2629" t="s">
        <v>9</v>
      </c>
      <c r="F2629">
        <v>1.75</v>
      </c>
      <c r="G2629">
        <v>1.75</v>
      </c>
      <c r="I2629" t="s">
        <v>6935</v>
      </c>
    </row>
    <row r="2630" spans="1:9">
      <c r="A2630" t="s">
        <v>18708</v>
      </c>
      <c r="B2630" t="s">
        <v>65</v>
      </c>
      <c r="C2630">
        <v>44699</v>
      </c>
      <c r="D2630" t="s">
        <v>11482</v>
      </c>
      <c r="E2630" t="s">
        <v>11</v>
      </c>
      <c r="F2630">
        <v>47.91</v>
      </c>
      <c r="G2630">
        <v>47.91</v>
      </c>
      <c r="I2630" t="s">
        <v>6935</v>
      </c>
    </row>
    <row r="2631" spans="1:9">
      <c r="A2631" t="s">
        <v>18709</v>
      </c>
      <c r="B2631" t="s">
        <v>65</v>
      </c>
      <c r="C2631">
        <v>3798</v>
      </c>
      <c r="D2631" t="s">
        <v>11483</v>
      </c>
      <c r="E2631" t="s">
        <v>32</v>
      </c>
      <c r="F2631">
        <v>52.79</v>
      </c>
      <c r="G2631">
        <v>52.79</v>
      </c>
      <c r="I2631" t="s">
        <v>6935</v>
      </c>
    </row>
    <row r="2632" spans="1:9">
      <c r="A2632" t="s">
        <v>18710</v>
      </c>
      <c r="B2632" t="s">
        <v>65</v>
      </c>
      <c r="C2632">
        <v>38769</v>
      </c>
      <c r="D2632" t="s">
        <v>11484</v>
      </c>
      <c r="E2632" t="s">
        <v>32</v>
      </c>
      <c r="F2632">
        <v>41.23</v>
      </c>
      <c r="G2632">
        <v>41.23</v>
      </c>
      <c r="I2632" t="s">
        <v>6935</v>
      </c>
    </row>
    <row r="2633" spans="1:9">
      <c r="A2633" t="s">
        <v>18711</v>
      </c>
      <c r="B2633" t="s">
        <v>65</v>
      </c>
      <c r="C2633">
        <v>38774</v>
      </c>
      <c r="D2633" t="s">
        <v>11485</v>
      </c>
      <c r="E2633" t="s">
        <v>32</v>
      </c>
      <c r="F2633">
        <v>9.7899999999999991</v>
      </c>
      <c r="G2633">
        <v>9.7899999999999991</v>
      </c>
      <c r="I2633" t="s">
        <v>6935</v>
      </c>
    </row>
    <row r="2634" spans="1:9">
      <c r="A2634" t="s">
        <v>18712</v>
      </c>
      <c r="B2634" t="s">
        <v>65</v>
      </c>
      <c r="C2634">
        <v>42247</v>
      </c>
      <c r="D2634" t="s">
        <v>11486</v>
      </c>
      <c r="E2634" t="s">
        <v>32</v>
      </c>
      <c r="F2634">
        <v>334.42</v>
      </c>
      <c r="G2634">
        <v>334.42</v>
      </c>
      <c r="I2634" t="s">
        <v>6935</v>
      </c>
    </row>
    <row r="2635" spans="1:9">
      <c r="A2635" t="s">
        <v>18713</v>
      </c>
      <c r="B2635" t="s">
        <v>65</v>
      </c>
      <c r="C2635">
        <v>42248</v>
      </c>
      <c r="D2635" t="s">
        <v>11487</v>
      </c>
      <c r="E2635" t="s">
        <v>32</v>
      </c>
      <c r="F2635">
        <v>388.45</v>
      </c>
      <c r="G2635">
        <v>388.45</v>
      </c>
      <c r="I2635" t="s">
        <v>6935</v>
      </c>
    </row>
    <row r="2636" spans="1:9">
      <c r="A2636" t="s">
        <v>18714</v>
      </c>
      <c r="B2636" t="s">
        <v>65</v>
      </c>
      <c r="C2636">
        <v>42249</v>
      </c>
      <c r="D2636" t="s">
        <v>11488</v>
      </c>
      <c r="E2636" t="s">
        <v>32</v>
      </c>
      <c r="F2636">
        <v>643.53</v>
      </c>
      <c r="G2636">
        <v>643.53</v>
      </c>
      <c r="I2636" t="s">
        <v>6935</v>
      </c>
    </row>
    <row r="2637" spans="1:9">
      <c r="A2637" t="s">
        <v>18715</v>
      </c>
      <c r="B2637" t="s">
        <v>65</v>
      </c>
      <c r="C2637">
        <v>42244</v>
      </c>
      <c r="D2637" t="s">
        <v>11489</v>
      </c>
      <c r="E2637" t="s">
        <v>32</v>
      </c>
      <c r="F2637">
        <v>100.5</v>
      </c>
      <c r="G2637">
        <v>100.5</v>
      </c>
      <c r="I2637" t="s">
        <v>6935</v>
      </c>
    </row>
    <row r="2638" spans="1:9">
      <c r="A2638" t="s">
        <v>18716</v>
      </c>
      <c r="B2638" t="s">
        <v>65</v>
      </c>
      <c r="C2638">
        <v>42245</v>
      </c>
      <c r="D2638" t="s">
        <v>11490</v>
      </c>
      <c r="E2638" t="s">
        <v>32</v>
      </c>
      <c r="F2638">
        <v>185.45</v>
      </c>
      <c r="G2638">
        <v>185.45</v>
      </c>
      <c r="I2638" t="s">
        <v>6935</v>
      </c>
    </row>
    <row r="2639" spans="1:9">
      <c r="A2639" t="s">
        <v>18717</v>
      </c>
      <c r="B2639" t="s">
        <v>65</v>
      </c>
      <c r="C2639">
        <v>42246</v>
      </c>
      <c r="D2639" t="s">
        <v>11491</v>
      </c>
      <c r="E2639" t="s">
        <v>32</v>
      </c>
      <c r="F2639">
        <v>205.29</v>
      </c>
      <c r="G2639">
        <v>205.29</v>
      </c>
      <c r="I2639" t="s">
        <v>6935</v>
      </c>
    </row>
    <row r="2640" spans="1:9">
      <c r="A2640" t="s">
        <v>18718</v>
      </c>
      <c r="B2640" t="s">
        <v>65</v>
      </c>
      <c r="C2640">
        <v>42243</v>
      </c>
      <c r="D2640" t="s">
        <v>11492</v>
      </c>
      <c r="E2640" t="s">
        <v>32</v>
      </c>
      <c r="F2640">
        <v>247.54</v>
      </c>
      <c r="G2640">
        <v>247.54</v>
      </c>
      <c r="I2640" t="s">
        <v>6935</v>
      </c>
    </row>
    <row r="2641" spans="1:9">
      <c r="A2641" t="s">
        <v>18719</v>
      </c>
      <c r="B2641" t="s">
        <v>65</v>
      </c>
      <c r="C2641">
        <v>38889</v>
      </c>
      <c r="D2641" t="s">
        <v>11493</v>
      </c>
      <c r="E2641" t="s">
        <v>32</v>
      </c>
      <c r="F2641">
        <v>31.6</v>
      </c>
      <c r="G2641">
        <v>31.6</v>
      </c>
      <c r="I2641" t="s">
        <v>6935</v>
      </c>
    </row>
    <row r="2642" spans="1:9">
      <c r="A2642" t="s">
        <v>18720</v>
      </c>
      <c r="B2642" t="s">
        <v>65</v>
      </c>
      <c r="C2642">
        <v>38784</v>
      </c>
      <c r="D2642" t="s">
        <v>11494</v>
      </c>
      <c r="E2642" t="s">
        <v>32</v>
      </c>
      <c r="F2642">
        <v>42.27</v>
      </c>
      <c r="G2642">
        <v>42.27</v>
      </c>
      <c r="I2642" t="s">
        <v>6935</v>
      </c>
    </row>
    <row r="2643" spans="1:9">
      <c r="A2643" t="s">
        <v>18721</v>
      </c>
      <c r="B2643" t="s">
        <v>65</v>
      </c>
      <c r="C2643">
        <v>3780</v>
      </c>
      <c r="D2643" t="s">
        <v>11495</v>
      </c>
      <c r="E2643" t="s">
        <v>32</v>
      </c>
      <c r="F2643">
        <v>65</v>
      </c>
      <c r="G2643">
        <v>65</v>
      </c>
      <c r="I2643" t="s">
        <v>8951</v>
      </c>
    </row>
    <row r="2644" spans="1:9">
      <c r="A2644" t="s">
        <v>18722</v>
      </c>
      <c r="B2644" t="s">
        <v>65</v>
      </c>
      <c r="C2644">
        <v>38773</v>
      </c>
      <c r="D2644" t="s">
        <v>11496</v>
      </c>
      <c r="E2644" t="s">
        <v>32</v>
      </c>
      <c r="F2644">
        <v>4.1399999999999997</v>
      </c>
      <c r="G2644">
        <v>4.1399999999999997</v>
      </c>
      <c r="I2644" t="s">
        <v>6935</v>
      </c>
    </row>
    <row r="2645" spans="1:9">
      <c r="A2645" t="s">
        <v>18723</v>
      </c>
      <c r="B2645" t="s">
        <v>65</v>
      </c>
      <c r="C2645">
        <v>12271</v>
      </c>
      <c r="D2645" t="s">
        <v>11497</v>
      </c>
      <c r="E2645" t="s">
        <v>32</v>
      </c>
      <c r="F2645">
        <v>231.19</v>
      </c>
      <c r="G2645">
        <v>231.19</v>
      </c>
      <c r="I2645" t="s">
        <v>6935</v>
      </c>
    </row>
    <row r="2646" spans="1:9">
      <c r="A2646" t="s">
        <v>18724</v>
      </c>
      <c r="B2646" t="s">
        <v>65</v>
      </c>
      <c r="C2646">
        <v>39385</v>
      </c>
      <c r="D2646" t="s">
        <v>11498</v>
      </c>
      <c r="E2646" t="s">
        <v>32</v>
      </c>
      <c r="F2646">
        <v>8.9600000000000009</v>
      </c>
      <c r="G2646">
        <v>8.9600000000000009</v>
      </c>
      <c r="I2646" t="s">
        <v>6935</v>
      </c>
    </row>
    <row r="2647" spans="1:9">
      <c r="A2647" t="s">
        <v>18725</v>
      </c>
      <c r="B2647" t="s">
        <v>65</v>
      </c>
      <c r="C2647">
        <v>39389</v>
      </c>
      <c r="D2647" t="s">
        <v>11499</v>
      </c>
      <c r="E2647" t="s">
        <v>32</v>
      </c>
      <c r="F2647">
        <v>9.7200000000000006</v>
      </c>
      <c r="G2647">
        <v>9.7200000000000006</v>
      </c>
      <c r="I2647" t="s">
        <v>6935</v>
      </c>
    </row>
    <row r="2648" spans="1:9">
      <c r="A2648" t="s">
        <v>18726</v>
      </c>
      <c r="B2648" t="s">
        <v>65</v>
      </c>
      <c r="C2648">
        <v>39390</v>
      </c>
      <c r="D2648" t="s">
        <v>11500</v>
      </c>
      <c r="E2648" t="s">
        <v>32</v>
      </c>
      <c r="F2648">
        <v>20.38</v>
      </c>
      <c r="G2648">
        <v>20.38</v>
      </c>
      <c r="I2648" t="s">
        <v>6935</v>
      </c>
    </row>
    <row r="2649" spans="1:9">
      <c r="A2649" t="s">
        <v>18727</v>
      </c>
      <c r="B2649" t="s">
        <v>65</v>
      </c>
      <c r="C2649">
        <v>39391</v>
      </c>
      <c r="D2649" t="s">
        <v>11501</v>
      </c>
      <c r="E2649" t="s">
        <v>32</v>
      </c>
      <c r="F2649">
        <v>22.88</v>
      </c>
      <c r="G2649">
        <v>22.88</v>
      </c>
      <c r="I2649" t="s">
        <v>6935</v>
      </c>
    </row>
    <row r="2650" spans="1:9">
      <c r="A2650" t="s">
        <v>18728</v>
      </c>
      <c r="B2650" t="s">
        <v>65</v>
      </c>
      <c r="C2650">
        <v>3803</v>
      </c>
      <c r="D2650" t="s">
        <v>11502</v>
      </c>
      <c r="E2650" t="s">
        <v>32</v>
      </c>
      <c r="F2650">
        <v>39.090000000000003</v>
      </c>
      <c r="G2650">
        <v>39.090000000000003</v>
      </c>
      <c r="I2650" t="s">
        <v>6935</v>
      </c>
    </row>
    <row r="2651" spans="1:9">
      <c r="A2651" t="s">
        <v>18729</v>
      </c>
      <c r="B2651" t="s">
        <v>65</v>
      </c>
      <c r="C2651">
        <v>38770</v>
      </c>
      <c r="D2651" t="s">
        <v>11503</v>
      </c>
      <c r="E2651" t="s">
        <v>32</v>
      </c>
      <c r="F2651">
        <v>45.26</v>
      </c>
      <c r="G2651">
        <v>45.26</v>
      </c>
      <c r="I2651" t="s">
        <v>6935</v>
      </c>
    </row>
    <row r="2652" spans="1:9">
      <c r="A2652" t="s">
        <v>18730</v>
      </c>
      <c r="B2652" t="s">
        <v>65</v>
      </c>
      <c r="C2652">
        <v>12267</v>
      </c>
      <c r="D2652" t="s">
        <v>11504</v>
      </c>
      <c r="E2652" t="s">
        <v>32</v>
      </c>
      <c r="F2652">
        <v>132.65</v>
      </c>
      <c r="G2652">
        <v>132.65</v>
      </c>
      <c r="I2652" t="s">
        <v>6935</v>
      </c>
    </row>
    <row r="2653" spans="1:9">
      <c r="A2653" t="s">
        <v>18731</v>
      </c>
      <c r="B2653" t="s">
        <v>65</v>
      </c>
      <c r="C2653">
        <v>43265</v>
      </c>
      <c r="D2653" t="s">
        <v>11505</v>
      </c>
      <c r="E2653" t="s">
        <v>32</v>
      </c>
      <c r="F2653">
        <v>28.02</v>
      </c>
      <c r="G2653">
        <v>28.02</v>
      </c>
      <c r="I2653" t="s">
        <v>6935</v>
      </c>
    </row>
    <row r="2654" spans="1:9">
      <c r="A2654" t="s">
        <v>18732</v>
      </c>
      <c r="B2654" t="s">
        <v>65</v>
      </c>
      <c r="C2654">
        <v>12266</v>
      </c>
      <c r="D2654" t="s">
        <v>11506</v>
      </c>
      <c r="E2654" t="s">
        <v>32</v>
      </c>
      <c r="F2654">
        <v>67.89</v>
      </c>
      <c r="G2654">
        <v>67.89</v>
      </c>
      <c r="I2654" t="s">
        <v>6935</v>
      </c>
    </row>
    <row r="2655" spans="1:9">
      <c r="A2655" t="s">
        <v>18733</v>
      </c>
      <c r="B2655" t="s">
        <v>65</v>
      </c>
      <c r="C2655">
        <v>39378</v>
      </c>
      <c r="D2655" t="s">
        <v>11507</v>
      </c>
      <c r="E2655" t="s">
        <v>32</v>
      </c>
      <c r="F2655">
        <v>48.13</v>
      </c>
      <c r="G2655">
        <v>48.13</v>
      </c>
      <c r="I2655" t="s">
        <v>6935</v>
      </c>
    </row>
    <row r="2656" spans="1:9">
      <c r="A2656" t="s">
        <v>18734</v>
      </c>
      <c r="B2656" t="s">
        <v>65</v>
      </c>
      <c r="C2656">
        <v>43543</v>
      </c>
      <c r="D2656" t="s">
        <v>11508</v>
      </c>
      <c r="E2656" t="s">
        <v>32</v>
      </c>
      <c r="F2656">
        <v>100.28</v>
      </c>
      <c r="G2656">
        <v>100.28</v>
      </c>
      <c r="I2656" t="s">
        <v>6935</v>
      </c>
    </row>
    <row r="2657" spans="1:9">
      <c r="A2657" t="s">
        <v>18735</v>
      </c>
      <c r="B2657" t="s">
        <v>65</v>
      </c>
      <c r="C2657">
        <v>38775</v>
      </c>
      <c r="D2657" t="s">
        <v>11509</v>
      </c>
      <c r="E2657" t="s">
        <v>32</v>
      </c>
      <c r="F2657">
        <v>51.03</v>
      </c>
      <c r="G2657">
        <v>51.03</v>
      </c>
      <c r="I2657" t="s">
        <v>6935</v>
      </c>
    </row>
    <row r="2658" spans="1:9">
      <c r="A2658" t="s">
        <v>18736</v>
      </c>
      <c r="B2658" t="s">
        <v>65</v>
      </c>
      <c r="C2658">
        <v>44252</v>
      </c>
      <c r="D2658" t="s">
        <v>11510</v>
      </c>
      <c r="E2658" t="s">
        <v>32</v>
      </c>
      <c r="F2658">
        <v>181.86</v>
      </c>
      <c r="G2658">
        <v>181.86</v>
      </c>
      <c r="I2658" t="s">
        <v>6935</v>
      </c>
    </row>
    <row r="2659" spans="1:9">
      <c r="A2659" t="s">
        <v>18737</v>
      </c>
      <c r="B2659" t="s">
        <v>65</v>
      </c>
      <c r="C2659">
        <v>21119</v>
      </c>
      <c r="D2659" t="s">
        <v>11511</v>
      </c>
      <c r="E2659" t="s">
        <v>32</v>
      </c>
      <c r="F2659">
        <v>1.82</v>
      </c>
      <c r="G2659">
        <v>1.82</v>
      </c>
      <c r="I2659" t="s">
        <v>6935</v>
      </c>
    </row>
    <row r="2660" spans="1:9">
      <c r="A2660" t="s">
        <v>18738</v>
      </c>
      <c r="B2660" t="s">
        <v>65</v>
      </c>
      <c r="C2660">
        <v>37974</v>
      </c>
      <c r="D2660" t="s">
        <v>11512</v>
      </c>
      <c r="E2660" t="s">
        <v>32</v>
      </c>
      <c r="F2660">
        <v>2.36</v>
      </c>
      <c r="G2660">
        <v>2.36</v>
      </c>
      <c r="I2660" t="s">
        <v>6935</v>
      </c>
    </row>
    <row r="2661" spans="1:9">
      <c r="A2661" t="s">
        <v>18739</v>
      </c>
      <c r="B2661" t="s">
        <v>65</v>
      </c>
      <c r="C2661">
        <v>37975</v>
      </c>
      <c r="D2661" t="s">
        <v>11513</v>
      </c>
      <c r="E2661" t="s">
        <v>32</v>
      </c>
      <c r="F2661">
        <v>5.25</v>
      </c>
      <c r="G2661">
        <v>5.25</v>
      </c>
      <c r="I2661" t="s">
        <v>6935</v>
      </c>
    </row>
    <row r="2662" spans="1:9">
      <c r="A2662" t="s">
        <v>18740</v>
      </c>
      <c r="B2662" t="s">
        <v>65</v>
      </c>
      <c r="C2662">
        <v>37976</v>
      </c>
      <c r="D2662" t="s">
        <v>11514</v>
      </c>
      <c r="E2662" t="s">
        <v>32</v>
      </c>
      <c r="F2662">
        <v>11.69</v>
      </c>
      <c r="G2662">
        <v>11.69</v>
      </c>
      <c r="I2662" t="s">
        <v>6935</v>
      </c>
    </row>
    <row r="2663" spans="1:9">
      <c r="A2663" t="s">
        <v>18741</v>
      </c>
      <c r="B2663" t="s">
        <v>65</v>
      </c>
      <c r="C2663">
        <v>37977</v>
      </c>
      <c r="D2663" t="s">
        <v>11515</v>
      </c>
      <c r="E2663" t="s">
        <v>32</v>
      </c>
      <c r="F2663">
        <v>16.18</v>
      </c>
      <c r="G2663">
        <v>16.18</v>
      </c>
      <c r="I2663" t="s">
        <v>6935</v>
      </c>
    </row>
    <row r="2664" spans="1:9">
      <c r="A2664" t="s">
        <v>18742</v>
      </c>
      <c r="B2664" t="s">
        <v>65</v>
      </c>
      <c r="C2664">
        <v>37978</v>
      </c>
      <c r="D2664" t="s">
        <v>11516</v>
      </c>
      <c r="E2664" t="s">
        <v>32</v>
      </c>
      <c r="F2664">
        <v>32.08</v>
      </c>
      <c r="G2664">
        <v>32.08</v>
      </c>
      <c r="I2664" t="s">
        <v>6935</v>
      </c>
    </row>
    <row r="2665" spans="1:9">
      <c r="A2665" t="s">
        <v>18743</v>
      </c>
      <c r="B2665" t="s">
        <v>65</v>
      </c>
      <c r="C2665">
        <v>37979</v>
      </c>
      <c r="D2665" t="s">
        <v>11517</v>
      </c>
      <c r="E2665" t="s">
        <v>32</v>
      </c>
      <c r="F2665">
        <v>136.15</v>
      </c>
      <c r="G2665">
        <v>136.15</v>
      </c>
      <c r="I2665" t="s">
        <v>6935</v>
      </c>
    </row>
    <row r="2666" spans="1:9">
      <c r="A2666" t="s">
        <v>18744</v>
      </c>
      <c r="B2666" t="s">
        <v>65</v>
      </c>
      <c r="C2666">
        <v>37980</v>
      </c>
      <c r="D2666" t="s">
        <v>11518</v>
      </c>
      <c r="E2666" t="s">
        <v>32</v>
      </c>
      <c r="F2666">
        <v>156.38999999999999</v>
      </c>
      <c r="G2666">
        <v>156.38999999999999</v>
      </c>
      <c r="I2666" t="s">
        <v>6935</v>
      </c>
    </row>
    <row r="2667" spans="1:9">
      <c r="A2667" t="s">
        <v>18745</v>
      </c>
      <c r="B2667" t="s">
        <v>65</v>
      </c>
      <c r="C2667">
        <v>36147</v>
      </c>
      <c r="D2667" t="s">
        <v>11519</v>
      </c>
      <c r="E2667" t="s">
        <v>9354</v>
      </c>
      <c r="F2667">
        <v>343.03</v>
      </c>
      <c r="G2667">
        <v>343.03</v>
      </c>
      <c r="I2667" t="s">
        <v>6935</v>
      </c>
    </row>
    <row r="2668" spans="1:9">
      <c r="A2668" t="s">
        <v>18746</v>
      </c>
      <c r="B2668" t="s">
        <v>65</v>
      </c>
      <c r="C2668">
        <v>12731</v>
      </c>
      <c r="D2668" t="s">
        <v>11520</v>
      </c>
      <c r="E2668" t="s">
        <v>32</v>
      </c>
    </row>
    <row r="2669" spans="1:9">
      <c r="A2669" t="s">
        <v>18747</v>
      </c>
      <c r="B2669" t="s">
        <v>65</v>
      </c>
      <c r="C2669">
        <v>12723</v>
      </c>
      <c r="D2669" t="s">
        <v>11521</v>
      </c>
      <c r="E2669" t="s">
        <v>32</v>
      </c>
    </row>
    <row r="2670" spans="1:9">
      <c r="A2670" t="s">
        <v>18748</v>
      </c>
      <c r="B2670" t="s">
        <v>65</v>
      </c>
      <c r="C2670">
        <v>12724</v>
      </c>
      <c r="D2670" t="s">
        <v>11522</v>
      </c>
      <c r="E2670" t="s">
        <v>32</v>
      </c>
    </row>
    <row r="2671" spans="1:9">
      <c r="A2671" t="s">
        <v>18749</v>
      </c>
      <c r="B2671" t="s">
        <v>65</v>
      </c>
      <c r="C2671">
        <v>12725</v>
      </c>
      <c r="D2671" t="s">
        <v>11523</v>
      </c>
      <c r="E2671" t="s">
        <v>32</v>
      </c>
    </row>
    <row r="2672" spans="1:9">
      <c r="A2672" t="s">
        <v>18750</v>
      </c>
      <c r="B2672" t="s">
        <v>65</v>
      </c>
      <c r="C2672">
        <v>12726</v>
      </c>
      <c r="D2672" t="s">
        <v>11524</v>
      </c>
      <c r="E2672" t="s">
        <v>32</v>
      </c>
    </row>
    <row r="2673" spans="1:9">
      <c r="A2673" t="s">
        <v>18751</v>
      </c>
      <c r="B2673" t="s">
        <v>65</v>
      </c>
      <c r="C2673">
        <v>12727</v>
      </c>
      <c r="D2673" t="s">
        <v>11525</v>
      </c>
      <c r="E2673" t="s">
        <v>32</v>
      </c>
    </row>
    <row r="2674" spans="1:9">
      <c r="A2674" t="s">
        <v>18752</v>
      </c>
      <c r="B2674" t="s">
        <v>65</v>
      </c>
      <c r="C2674">
        <v>12728</v>
      </c>
      <c r="D2674" t="s">
        <v>11526</v>
      </c>
      <c r="E2674" t="s">
        <v>32</v>
      </c>
    </row>
    <row r="2675" spans="1:9">
      <c r="A2675" t="s">
        <v>18753</v>
      </c>
      <c r="B2675" t="s">
        <v>65</v>
      </c>
      <c r="C2675">
        <v>12729</v>
      </c>
      <c r="D2675" t="s">
        <v>11527</v>
      </c>
      <c r="E2675" t="s">
        <v>32</v>
      </c>
    </row>
    <row r="2676" spans="1:9">
      <c r="A2676" t="s">
        <v>18754</v>
      </c>
      <c r="B2676" t="s">
        <v>65</v>
      </c>
      <c r="C2676">
        <v>12730</v>
      </c>
      <c r="D2676" t="s">
        <v>11528</v>
      </c>
      <c r="E2676" t="s">
        <v>32</v>
      </c>
    </row>
    <row r="2677" spans="1:9">
      <c r="A2677" t="s">
        <v>18755</v>
      </c>
      <c r="B2677" t="s">
        <v>65</v>
      </c>
      <c r="C2677">
        <v>3840</v>
      </c>
      <c r="D2677" t="s">
        <v>11529</v>
      </c>
      <c r="E2677" t="s">
        <v>32</v>
      </c>
    </row>
    <row r="2678" spans="1:9">
      <c r="A2678" t="s">
        <v>18756</v>
      </c>
      <c r="B2678" t="s">
        <v>65</v>
      </c>
      <c r="C2678">
        <v>3838</v>
      </c>
      <c r="D2678" t="s">
        <v>11530</v>
      </c>
      <c r="E2678" t="s">
        <v>32</v>
      </c>
    </row>
    <row r="2679" spans="1:9">
      <c r="A2679" t="s">
        <v>18757</v>
      </c>
      <c r="B2679" t="s">
        <v>65</v>
      </c>
      <c r="C2679">
        <v>3844</v>
      </c>
      <c r="D2679" t="s">
        <v>11531</v>
      </c>
      <c r="E2679" t="s">
        <v>32</v>
      </c>
    </row>
    <row r="2680" spans="1:9">
      <c r="A2680" t="s">
        <v>18758</v>
      </c>
      <c r="B2680" t="s">
        <v>65</v>
      </c>
      <c r="C2680">
        <v>3839</v>
      </c>
      <c r="D2680" t="s">
        <v>11532</v>
      </c>
      <c r="E2680" t="s">
        <v>32</v>
      </c>
    </row>
    <row r="2681" spans="1:9">
      <c r="A2681" t="s">
        <v>18759</v>
      </c>
      <c r="B2681" t="s">
        <v>65</v>
      </c>
      <c r="C2681">
        <v>3843</v>
      </c>
      <c r="D2681" t="s">
        <v>11533</v>
      </c>
      <c r="E2681" t="s">
        <v>32</v>
      </c>
    </row>
    <row r="2682" spans="1:9">
      <c r="A2682" t="s">
        <v>18760</v>
      </c>
      <c r="B2682" t="s">
        <v>65</v>
      </c>
      <c r="C2682">
        <v>3900</v>
      </c>
      <c r="D2682" t="s">
        <v>11534</v>
      </c>
      <c r="E2682" t="s">
        <v>32</v>
      </c>
      <c r="F2682">
        <v>48.61</v>
      </c>
      <c r="G2682">
        <v>48.61</v>
      </c>
      <c r="I2682" t="s">
        <v>6935</v>
      </c>
    </row>
    <row r="2683" spans="1:9">
      <c r="A2683" t="s">
        <v>18761</v>
      </c>
      <c r="B2683" t="s">
        <v>65</v>
      </c>
      <c r="C2683">
        <v>3846</v>
      </c>
      <c r="D2683" t="s">
        <v>11535</v>
      </c>
      <c r="E2683" t="s">
        <v>32</v>
      </c>
      <c r="F2683">
        <v>14.61</v>
      </c>
      <c r="G2683">
        <v>14.61</v>
      </c>
      <c r="I2683" t="s">
        <v>6935</v>
      </c>
    </row>
    <row r="2684" spans="1:9">
      <c r="A2684" t="s">
        <v>18762</v>
      </c>
      <c r="B2684" t="s">
        <v>65</v>
      </c>
      <c r="C2684">
        <v>3886</v>
      </c>
      <c r="D2684" t="s">
        <v>11536</v>
      </c>
      <c r="E2684" t="s">
        <v>32</v>
      </c>
      <c r="F2684">
        <v>19.39</v>
      </c>
      <c r="G2684">
        <v>19.39</v>
      </c>
      <c r="I2684" t="s">
        <v>6935</v>
      </c>
    </row>
    <row r="2685" spans="1:9">
      <c r="A2685" t="s">
        <v>18763</v>
      </c>
      <c r="B2685" t="s">
        <v>65</v>
      </c>
      <c r="C2685">
        <v>3854</v>
      </c>
      <c r="D2685" t="s">
        <v>11537</v>
      </c>
      <c r="E2685" t="s">
        <v>32</v>
      </c>
      <c r="F2685">
        <v>11.05</v>
      </c>
      <c r="G2685">
        <v>11.05</v>
      </c>
      <c r="I2685" t="s">
        <v>6935</v>
      </c>
    </row>
    <row r="2686" spans="1:9">
      <c r="A2686" t="s">
        <v>18764</v>
      </c>
      <c r="B2686" t="s">
        <v>65</v>
      </c>
      <c r="C2686">
        <v>3873</v>
      </c>
      <c r="D2686" t="s">
        <v>11538</v>
      </c>
      <c r="E2686" t="s">
        <v>32</v>
      </c>
      <c r="F2686">
        <v>12.87</v>
      </c>
      <c r="G2686">
        <v>12.87</v>
      </c>
      <c r="I2686" t="s">
        <v>6935</v>
      </c>
    </row>
    <row r="2687" spans="1:9">
      <c r="A2687" t="s">
        <v>18765</v>
      </c>
      <c r="B2687" t="s">
        <v>65</v>
      </c>
      <c r="C2687">
        <v>38021</v>
      </c>
      <c r="D2687" t="s">
        <v>11539</v>
      </c>
      <c r="E2687" t="s">
        <v>32</v>
      </c>
      <c r="F2687">
        <v>22.84</v>
      </c>
      <c r="G2687">
        <v>22.84</v>
      </c>
      <c r="I2687" t="s">
        <v>6935</v>
      </c>
    </row>
    <row r="2688" spans="1:9">
      <c r="A2688" t="s">
        <v>18766</v>
      </c>
      <c r="B2688" t="s">
        <v>65</v>
      </c>
      <c r="C2688">
        <v>43838</v>
      </c>
      <c r="D2688" t="s">
        <v>11540</v>
      </c>
      <c r="E2688" t="s">
        <v>32</v>
      </c>
      <c r="F2688">
        <v>29.53</v>
      </c>
      <c r="G2688">
        <v>29.53</v>
      </c>
      <c r="I2688" t="s">
        <v>6935</v>
      </c>
    </row>
    <row r="2689" spans="1:9">
      <c r="A2689" t="s">
        <v>18767</v>
      </c>
      <c r="B2689" t="s">
        <v>65</v>
      </c>
      <c r="C2689">
        <v>3847</v>
      </c>
      <c r="D2689" t="s">
        <v>11541</v>
      </c>
      <c r="E2689" t="s">
        <v>32</v>
      </c>
      <c r="F2689">
        <v>29.78</v>
      </c>
      <c r="G2689">
        <v>29.78</v>
      </c>
      <c r="I2689" t="s">
        <v>6935</v>
      </c>
    </row>
    <row r="2690" spans="1:9">
      <c r="A2690" t="s">
        <v>18768</v>
      </c>
      <c r="B2690" t="s">
        <v>65</v>
      </c>
      <c r="C2690">
        <v>38022</v>
      </c>
      <c r="D2690" t="s">
        <v>11542</v>
      </c>
      <c r="E2690" t="s">
        <v>32</v>
      </c>
      <c r="F2690">
        <v>40.93</v>
      </c>
      <c r="G2690">
        <v>40.93</v>
      </c>
      <c r="I2690" t="s">
        <v>6935</v>
      </c>
    </row>
    <row r="2691" spans="1:9">
      <c r="A2691" t="s">
        <v>18769</v>
      </c>
      <c r="B2691" t="s">
        <v>65</v>
      </c>
      <c r="C2691">
        <v>3826</v>
      </c>
      <c r="D2691" t="s">
        <v>11543</v>
      </c>
      <c r="E2691" t="s">
        <v>32</v>
      </c>
    </row>
    <row r="2692" spans="1:9">
      <c r="A2692" t="s">
        <v>18770</v>
      </c>
      <c r="B2692" t="s">
        <v>65</v>
      </c>
      <c r="C2692">
        <v>3825</v>
      </c>
      <c r="D2692" t="s">
        <v>11544</v>
      </c>
      <c r="E2692" t="s">
        <v>32</v>
      </c>
    </row>
    <row r="2693" spans="1:9">
      <c r="A2693" t="s">
        <v>18771</v>
      </c>
      <c r="B2693" t="s">
        <v>65</v>
      </c>
      <c r="C2693">
        <v>3827</v>
      </c>
      <c r="D2693" t="s">
        <v>11545</v>
      </c>
      <c r="E2693" t="s">
        <v>32</v>
      </c>
    </row>
    <row r="2694" spans="1:9">
      <c r="A2694" t="s">
        <v>18772</v>
      </c>
      <c r="B2694" t="s">
        <v>65</v>
      </c>
      <c r="C2694">
        <v>3830</v>
      </c>
      <c r="D2694" t="s">
        <v>11546</v>
      </c>
      <c r="E2694" t="s">
        <v>32</v>
      </c>
      <c r="F2694">
        <v>214.21</v>
      </c>
      <c r="G2694">
        <v>214.21</v>
      </c>
      <c r="I2694" t="s">
        <v>6935</v>
      </c>
    </row>
    <row r="2695" spans="1:9">
      <c r="A2695" t="s">
        <v>18773</v>
      </c>
      <c r="B2695" t="s">
        <v>65</v>
      </c>
      <c r="C2695">
        <v>37981</v>
      </c>
      <c r="D2695" t="s">
        <v>11547</v>
      </c>
      <c r="E2695" t="s">
        <v>32</v>
      </c>
      <c r="F2695">
        <v>6.81</v>
      </c>
      <c r="G2695">
        <v>6.81</v>
      </c>
      <c r="I2695" t="s">
        <v>6935</v>
      </c>
    </row>
    <row r="2696" spans="1:9">
      <c r="A2696" t="s">
        <v>18774</v>
      </c>
      <c r="B2696" t="s">
        <v>65</v>
      </c>
      <c r="C2696">
        <v>37982</v>
      </c>
      <c r="D2696" t="s">
        <v>11548</v>
      </c>
      <c r="E2696" t="s">
        <v>32</v>
      </c>
      <c r="F2696">
        <v>9.8800000000000008</v>
      </c>
      <c r="G2696">
        <v>9.8800000000000008</v>
      </c>
      <c r="I2696" t="s">
        <v>6935</v>
      </c>
    </row>
    <row r="2697" spans="1:9">
      <c r="A2697" t="s">
        <v>18775</v>
      </c>
      <c r="B2697" t="s">
        <v>65</v>
      </c>
      <c r="C2697">
        <v>37983</v>
      </c>
      <c r="D2697" t="s">
        <v>11549</v>
      </c>
      <c r="E2697" t="s">
        <v>32</v>
      </c>
      <c r="F2697">
        <v>14.61</v>
      </c>
      <c r="G2697">
        <v>14.61</v>
      </c>
      <c r="I2697" t="s">
        <v>6935</v>
      </c>
    </row>
    <row r="2698" spans="1:9">
      <c r="A2698" t="s">
        <v>18776</v>
      </c>
      <c r="B2698" t="s">
        <v>65</v>
      </c>
      <c r="C2698">
        <v>37984</v>
      </c>
      <c r="D2698" t="s">
        <v>11550</v>
      </c>
      <c r="E2698" t="s">
        <v>32</v>
      </c>
      <c r="F2698">
        <v>20.53</v>
      </c>
      <c r="G2698">
        <v>20.53</v>
      </c>
      <c r="I2698" t="s">
        <v>6935</v>
      </c>
    </row>
    <row r="2699" spans="1:9">
      <c r="A2699" t="s">
        <v>18777</v>
      </c>
      <c r="B2699" t="s">
        <v>65</v>
      </c>
      <c r="C2699">
        <v>37985</v>
      </c>
      <c r="D2699" t="s">
        <v>11551</v>
      </c>
      <c r="E2699" t="s">
        <v>32</v>
      </c>
      <c r="F2699">
        <v>29.17</v>
      </c>
      <c r="G2699">
        <v>29.17</v>
      </c>
      <c r="I2699" t="s">
        <v>6935</v>
      </c>
    </row>
    <row r="2700" spans="1:9">
      <c r="A2700" t="s">
        <v>18778</v>
      </c>
      <c r="B2700" t="s">
        <v>65</v>
      </c>
      <c r="C2700">
        <v>20165</v>
      </c>
      <c r="D2700" t="s">
        <v>11552</v>
      </c>
      <c r="E2700" t="s">
        <v>32</v>
      </c>
      <c r="F2700">
        <v>26.55</v>
      </c>
      <c r="G2700">
        <v>26.55</v>
      </c>
      <c r="I2700" t="s">
        <v>6935</v>
      </c>
    </row>
    <row r="2701" spans="1:9">
      <c r="A2701" t="s">
        <v>18779</v>
      </c>
      <c r="B2701" t="s">
        <v>65</v>
      </c>
      <c r="C2701">
        <v>20166</v>
      </c>
      <c r="D2701" t="s">
        <v>11553</v>
      </c>
      <c r="E2701" t="s">
        <v>32</v>
      </c>
      <c r="F2701">
        <v>81.099999999999994</v>
      </c>
      <c r="G2701">
        <v>81.099999999999994</v>
      </c>
      <c r="I2701" t="s">
        <v>6935</v>
      </c>
    </row>
    <row r="2702" spans="1:9">
      <c r="A2702" t="s">
        <v>18780</v>
      </c>
      <c r="B2702" t="s">
        <v>65</v>
      </c>
      <c r="C2702">
        <v>20164</v>
      </c>
      <c r="D2702" t="s">
        <v>11554</v>
      </c>
      <c r="E2702" t="s">
        <v>32</v>
      </c>
      <c r="F2702">
        <v>12.76</v>
      </c>
      <c r="G2702">
        <v>12.76</v>
      </c>
      <c r="I2702" t="s">
        <v>6935</v>
      </c>
    </row>
    <row r="2703" spans="1:9">
      <c r="A2703" t="s">
        <v>18781</v>
      </c>
      <c r="B2703" t="s">
        <v>65</v>
      </c>
      <c r="C2703">
        <v>3893</v>
      </c>
      <c r="D2703" t="s">
        <v>11555</v>
      </c>
      <c r="E2703" t="s">
        <v>32</v>
      </c>
      <c r="F2703">
        <v>19.989999999999998</v>
      </c>
      <c r="G2703">
        <v>19.989999999999998</v>
      </c>
      <c r="I2703" t="s">
        <v>6935</v>
      </c>
    </row>
    <row r="2704" spans="1:9">
      <c r="A2704" t="s">
        <v>18782</v>
      </c>
      <c r="B2704" t="s">
        <v>65</v>
      </c>
      <c r="C2704">
        <v>3848</v>
      </c>
      <c r="D2704" t="s">
        <v>11556</v>
      </c>
      <c r="E2704" t="s">
        <v>32</v>
      </c>
      <c r="F2704">
        <v>12.19</v>
      </c>
      <c r="G2704">
        <v>12.19</v>
      </c>
      <c r="I2704" t="s">
        <v>6935</v>
      </c>
    </row>
    <row r="2705" spans="1:9">
      <c r="A2705" t="s">
        <v>18783</v>
      </c>
      <c r="B2705" t="s">
        <v>65</v>
      </c>
      <c r="C2705">
        <v>3895</v>
      </c>
      <c r="D2705" t="s">
        <v>11557</v>
      </c>
      <c r="E2705" t="s">
        <v>32</v>
      </c>
      <c r="F2705">
        <v>13.54</v>
      </c>
      <c r="G2705">
        <v>13.54</v>
      </c>
      <c r="I2705" t="s">
        <v>6935</v>
      </c>
    </row>
    <row r="2706" spans="1:9">
      <c r="A2706" t="s">
        <v>18784</v>
      </c>
      <c r="B2706" t="s">
        <v>65</v>
      </c>
      <c r="C2706">
        <v>12404</v>
      </c>
      <c r="D2706" t="s">
        <v>11558</v>
      </c>
      <c r="E2706" t="s">
        <v>32</v>
      </c>
    </row>
    <row r="2707" spans="1:9">
      <c r="A2707" t="s">
        <v>18785</v>
      </c>
      <c r="B2707" t="s">
        <v>65</v>
      </c>
      <c r="C2707">
        <v>3939</v>
      </c>
      <c r="D2707" t="s">
        <v>11559</v>
      </c>
      <c r="E2707" t="s">
        <v>32</v>
      </c>
    </row>
    <row r="2708" spans="1:9">
      <c r="A2708" t="s">
        <v>18786</v>
      </c>
      <c r="B2708" t="s">
        <v>65</v>
      </c>
      <c r="C2708">
        <v>3911</v>
      </c>
      <c r="D2708" t="s">
        <v>11560</v>
      </c>
      <c r="E2708" t="s">
        <v>32</v>
      </c>
    </row>
    <row r="2709" spans="1:9">
      <c r="A2709" t="s">
        <v>18787</v>
      </c>
      <c r="B2709" t="s">
        <v>65</v>
      </c>
      <c r="C2709">
        <v>3910</v>
      </c>
      <c r="D2709" t="s">
        <v>11561</v>
      </c>
      <c r="E2709" t="s">
        <v>32</v>
      </c>
    </row>
    <row r="2710" spans="1:9">
      <c r="A2710" t="s">
        <v>18788</v>
      </c>
      <c r="B2710" t="s">
        <v>65</v>
      </c>
      <c r="C2710">
        <v>3908</v>
      </c>
      <c r="D2710" t="s">
        <v>11562</v>
      </c>
      <c r="E2710" t="s">
        <v>32</v>
      </c>
    </row>
    <row r="2711" spans="1:9">
      <c r="A2711" t="s">
        <v>18789</v>
      </c>
      <c r="B2711" t="s">
        <v>65</v>
      </c>
      <c r="C2711">
        <v>3913</v>
      </c>
      <c r="D2711" t="s">
        <v>11563</v>
      </c>
      <c r="E2711" t="s">
        <v>32</v>
      </c>
    </row>
    <row r="2712" spans="1:9">
      <c r="A2712" t="s">
        <v>18790</v>
      </c>
      <c r="B2712" t="s">
        <v>65</v>
      </c>
      <c r="C2712">
        <v>3912</v>
      </c>
      <c r="D2712" t="s">
        <v>11564</v>
      </c>
      <c r="E2712" t="s">
        <v>32</v>
      </c>
    </row>
    <row r="2713" spans="1:9">
      <c r="A2713" t="s">
        <v>18791</v>
      </c>
      <c r="B2713" t="s">
        <v>65</v>
      </c>
      <c r="C2713">
        <v>3914</v>
      </c>
      <c r="D2713" t="s">
        <v>11565</v>
      </c>
      <c r="E2713" t="s">
        <v>32</v>
      </c>
    </row>
    <row r="2714" spans="1:9">
      <c r="A2714" t="s">
        <v>18792</v>
      </c>
      <c r="B2714" t="s">
        <v>65</v>
      </c>
      <c r="C2714">
        <v>3909</v>
      </c>
      <c r="D2714" t="s">
        <v>11566</v>
      </c>
      <c r="E2714" t="s">
        <v>32</v>
      </c>
    </row>
    <row r="2715" spans="1:9">
      <c r="A2715" t="s">
        <v>18793</v>
      </c>
      <c r="B2715" t="s">
        <v>65</v>
      </c>
      <c r="C2715">
        <v>3915</v>
      </c>
      <c r="D2715" t="s">
        <v>11567</v>
      </c>
      <c r="E2715" t="s">
        <v>32</v>
      </c>
    </row>
    <row r="2716" spans="1:9">
      <c r="A2716" t="s">
        <v>18794</v>
      </c>
      <c r="B2716" t="s">
        <v>65</v>
      </c>
      <c r="C2716">
        <v>3916</v>
      </c>
      <c r="D2716" t="s">
        <v>11568</v>
      </c>
      <c r="E2716" t="s">
        <v>32</v>
      </c>
    </row>
    <row r="2717" spans="1:9">
      <c r="A2717" t="s">
        <v>18795</v>
      </c>
      <c r="B2717" t="s">
        <v>65</v>
      </c>
      <c r="C2717">
        <v>3917</v>
      </c>
      <c r="D2717" t="s">
        <v>11569</v>
      </c>
      <c r="E2717" t="s">
        <v>32</v>
      </c>
    </row>
    <row r="2718" spans="1:9">
      <c r="A2718" t="s">
        <v>31892</v>
      </c>
      <c r="B2718" t="s">
        <v>65</v>
      </c>
      <c r="C2718">
        <v>45266</v>
      </c>
      <c r="D2718" t="s">
        <v>31893</v>
      </c>
      <c r="E2718" t="s">
        <v>9354</v>
      </c>
      <c r="F2718">
        <v>3.84</v>
      </c>
      <c r="G2718">
        <v>3.84</v>
      </c>
      <c r="I2718" t="s">
        <v>6935</v>
      </c>
    </row>
    <row r="2719" spans="1:9">
      <c r="A2719" t="s">
        <v>18796</v>
      </c>
      <c r="B2719" t="s">
        <v>65</v>
      </c>
      <c r="C2719">
        <v>1904</v>
      </c>
      <c r="D2719" t="s">
        <v>11570</v>
      </c>
      <c r="E2719" t="s">
        <v>32</v>
      </c>
      <c r="F2719">
        <v>1.2</v>
      </c>
      <c r="G2719">
        <v>1.2</v>
      </c>
      <c r="I2719" t="s">
        <v>6935</v>
      </c>
    </row>
    <row r="2720" spans="1:9">
      <c r="A2720" t="s">
        <v>18797</v>
      </c>
      <c r="B2720" t="s">
        <v>65</v>
      </c>
      <c r="C2720">
        <v>1899</v>
      </c>
      <c r="D2720" t="s">
        <v>11571</v>
      </c>
      <c r="E2720" t="s">
        <v>32</v>
      </c>
      <c r="F2720">
        <v>1.36</v>
      </c>
      <c r="G2720">
        <v>1.36</v>
      </c>
      <c r="I2720" t="s">
        <v>6935</v>
      </c>
    </row>
    <row r="2721" spans="1:9">
      <c r="A2721" t="s">
        <v>18798</v>
      </c>
      <c r="B2721" t="s">
        <v>65</v>
      </c>
      <c r="C2721">
        <v>1900</v>
      </c>
      <c r="D2721" t="s">
        <v>11572</v>
      </c>
      <c r="E2721" t="s">
        <v>32</v>
      </c>
      <c r="F2721">
        <v>2.2000000000000002</v>
      </c>
      <c r="G2721">
        <v>2.2000000000000002</v>
      </c>
      <c r="I2721" t="s">
        <v>6935</v>
      </c>
    </row>
    <row r="2722" spans="1:9">
      <c r="A2722" t="s">
        <v>18799</v>
      </c>
      <c r="B2722" t="s">
        <v>65</v>
      </c>
      <c r="C2722">
        <v>12407</v>
      </c>
      <c r="D2722" t="s">
        <v>11573</v>
      </c>
      <c r="E2722" t="s">
        <v>32</v>
      </c>
    </row>
    <row r="2723" spans="1:9">
      <c r="A2723" t="s">
        <v>18800</v>
      </c>
      <c r="B2723" t="s">
        <v>65</v>
      </c>
      <c r="C2723">
        <v>12408</v>
      </c>
      <c r="D2723" t="s">
        <v>11574</v>
      </c>
      <c r="E2723" t="s">
        <v>32</v>
      </c>
    </row>
    <row r="2724" spans="1:9">
      <c r="A2724" t="s">
        <v>18801</v>
      </c>
      <c r="B2724" t="s">
        <v>65</v>
      </c>
      <c r="C2724">
        <v>12409</v>
      </c>
      <c r="D2724" t="s">
        <v>11575</v>
      </c>
      <c r="E2724" t="s">
        <v>32</v>
      </c>
    </row>
    <row r="2725" spans="1:9">
      <c r="A2725" t="s">
        <v>18802</v>
      </c>
      <c r="B2725" t="s">
        <v>65</v>
      </c>
      <c r="C2725">
        <v>12410</v>
      </c>
      <c r="D2725" t="s">
        <v>11576</v>
      </c>
      <c r="E2725" t="s">
        <v>32</v>
      </c>
    </row>
    <row r="2726" spans="1:9">
      <c r="A2726" t="s">
        <v>18803</v>
      </c>
      <c r="B2726" t="s">
        <v>65</v>
      </c>
      <c r="C2726">
        <v>3936</v>
      </c>
      <c r="D2726" t="s">
        <v>11577</v>
      </c>
      <c r="E2726" t="s">
        <v>32</v>
      </c>
    </row>
    <row r="2727" spans="1:9">
      <c r="A2727" t="s">
        <v>18804</v>
      </c>
      <c r="B2727" t="s">
        <v>65</v>
      </c>
      <c r="C2727">
        <v>3924</v>
      </c>
      <c r="D2727" t="s">
        <v>11578</v>
      </c>
      <c r="E2727" t="s">
        <v>32</v>
      </c>
    </row>
    <row r="2728" spans="1:9">
      <c r="A2728" t="s">
        <v>18805</v>
      </c>
      <c r="B2728" t="s">
        <v>65</v>
      </c>
      <c r="C2728">
        <v>3922</v>
      </c>
      <c r="D2728" t="s">
        <v>11579</v>
      </c>
      <c r="E2728" t="s">
        <v>32</v>
      </c>
    </row>
    <row r="2729" spans="1:9">
      <c r="A2729" t="s">
        <v>18806</v>
      </c>
      <c r="B2729" t="s">
        <v>65</v>
      </c>
      <c r="C2729">
        <v>3923</v>
      </c>
      <c r="D2729" t="s">
        <v>11580</v>
      </c>
      <c r="E2729" t="s">
        <v>32</v>
      </c>
    </row>
    <row r="2730" spans="1:9">
      <c r="A2730" t="s">
        <v>18807</v>
      </c>
      <c r="B2730" t="s">
        <v>65</v>
      </c>
      <c r="C2730">
        <v>3921</v>
      </c>
      <c r="D2730" t="s">
        <v>11581</v>
      </c>
      <c r="E2730" t="s">
        <v>32</v>
      </c>
    </row>
    <row r="2731" spans="1:9">
      <c r="A2731" t="s">
        <v>18808</v>
      </c>
      <c r="B2731" t="s">
        <v>65</v>
      </c>
      <c r="C2731">
        <v>3937</v>
      </c>
      <c r="D2731" t="s">
        <v>11582</v>
      </c>
      <c r="E2731" t="s">
        <v>32</v>
      </c>
    </row>
    <row r="2732" spans="1:9">
      <c r="A2732" t="s">
        <v>18809</v>
      </c>
      <c r="B2732" t="s">
        <v>65</v>
      </c>
      <c r="C2732">
        <v>3920</v>
      </c>
      <c r="D2732" t="s">
        <v>11583</v>
      </c>
      <c r="E2732" t="s">
        <v>32</v>
      </c>
    </row>
    <row r="2733" spans="1:9">
      <c r="A2733" t="s">
        <v>18810</v>
      </c>
      <c r="B2733" t="s">
        <v>65</v>
      </c>
      <c r="C2733">
        <v>3938</v>
      </c>
      <c r="D2733" t="s">
        <v>11584</v>
      </c>
      <c r="E2733" t="s">
        <v>32</v>
      </c>
    </row>
    <row r="2734" spans="1:9">
      <c r="A2734" t="s">
        <v>18811</v>
      </c>
      <c r="B2734" t="s">
        <v>65</v>
      </c>
      <c r="C2734">
        <v>3919</v>
      </c>
      <c r="D2734" t="s">
        <v>11585</v>
      </c>
      <c r="E2734" t="s">
        <v>32</v>
      </c>
    </row>
    <row r="2735" spans="1:9">
      <c r="A2735" t="s">
        <v>18812</v>
      </c>
      <c r="B2735" t="s">
        <v>65</v>
      </c>
      <c r="C2735">
        <v>3927</v>
      </c>
      <c r="D2735" t="s">
        <v>11586</v>
      </c>
      <c r="E2735" t="s">
        <v>32</v>
      </c>
    </row>
    <row r="2736" spans="1:9">
      <c r="A2736" t="s">
        <v>18813</v>
      </c>
      <c r="B2736" t="s">
        <v>65</v>
      </c>
      <c r="C2736">
        <v>3928</v>
      </c>
      <c r="D2736" t="s">
        <v>11587</v>
      </c>
      <c r="E2736" t="s">
        <v>32</v>
      </c>
    </row>
    <row r="2737" spans="1:9">
      <c r="A2737" t="s">
        <v>18814</v>
      </c>
      <c r="B2737" t="s">
        <v>65</v>
      </c>
      <c r="C2737">
        <v>3926</v>
      </c>
      <c r="D2737" t="s">
        <v>11588</v>
      </c>
      <c r="E2737" t="s">
        <v>32</v>
      </c>
    </row>
    <row r="2738" spans="1:9">
      <c r="A2738" t="s">
        <v>18815</v>
      </c>
      <c r="B2738" t="s">
        <v>65</v>
      </c>
      <c r="C2738">
        <v>3935</v>
      </c>
      <c r="D2738" t="s">
        <v>11589</v>
      </c>
      <c r="E2738" t="s">
        <v>32</v>
      </c>
    </row>
    <row r="2739" spans="1:9">
      <c r="A2739" t="s">
        <v>18816</v>
      </c>
      <c r="B2739" t="s">
        <v>65</v>
      </c>
      <c r="C2739">
        <v>3925</v>
      </c>
      <c r="D2739" t="s">
        <v>11590</v>
      </c>
      <c r="E2739" t="s">
        <v>32</v>
      </c>
    </row>
    <row r="2740" spans="1:9">
      <c r="A2740" t="s">
        <v>18817</v>
      </c>
      <c r="B2740" t="s">
        <v>65</v>
      </c>
      <c r="C2740">
        <v>3929</v>
      </c>
      <c r="D2740" t="s">
        <v>11591</v>
      </c>
      <c r="E2740" t="s">
        <v>32</v>
      </c>
    </row>
    <row r="2741" spans="1:9">
      <c r="A2741" t="s">
        <v>18818</v>
      </c>
      <c r="B2741" t="s">
        <v>65</v>
      </c>
      <c r="C2741">
        <v>3931</v>
      </c>
      <c r="D2741" t="s">
        <v>11592</v>
      </c>
      <c r="E2741" t="s">
        <v>32</v>
      </c>
    </row>
    <row r="2742" spans="1:9">
      <c r="A2742" t="s">
        <v>18819</v>
      </c>
      <c r="B2742" t="s">
        <v>65</v>
      </c>
      <c r="C2742">
        <v>3930</v>
      </c>
      <c r="D2742" t="s">
        <v>11593</v>
      </c>
      <c r="E2742" t="s">
        <v>32</v>
      </c>
    </row>
    <row r="2743" spans="1:9">
      <c r="A2743" t="s">
        <v>18820</v>
      </c>
      <c r="B2743" t="s">
        <v>65</v>
      </c>
      <c r="C2743">
        <v>12406</v>
      </c>
      <c r="D2743" t="s">
        <v>11594</v>
      </c>
      <c r="E2743" t="s">
        <v>32</v>
      </c>
    </row>
    <row r="2744" spans="1:9">
      <c r="A2744" t="s">
        <v>18821</v>
      </c>
      <c r="B2744" t="s">
        <v>65</v>
      </c>
      <c r="C2744">
        <v>3932</v>
      </c>
      <c r="D2744" t="s">
        <v>11595</v>
      </c>
      <c r="E2744" t="s">
        <v>32</v>
      </c>
    </row>
    <row r="2745" spans="1:9">
      <c r="A2745" t="s">
        <v>18822</v>
      </c>
      <c r="B2745" t="s">
        <v>65</v>
      </c>
      <c r="C2745">
        <v>3933</v>
      </c>
      <c r="D2745" t="s">
        <v>11596</v>
      </c>
      <c r="E2745" t="s">
        <v>32</v>
      </c>
    </row>
    <row r="2746" spans="1:9">
      <c r="A2746" t="s">
        <v>18823</v>
      </c>
      <c r="B2746" t="s">
        <v>65</v>
      </c>
      <c r="C2746">
        <v>3934</v>
      </c>
      <c r="D2746" t="s">
        <v>11597</v>
      </c>
      <c r="E2746" t="s">
        <v>32</v>
      </c>
    </row>
    <row r="2747" spans="1:9">
      <c r="A2747" t="s">
        <v>18824</v>
      </c>
      <c r="B2747" t="s">
        <v>65</v>
      </c>
      <c r="C2747">
        <v>40355</v>
      </c>
      <c r="D2747" t="s">
        <v>11598</v>
      </c>
      <c r="E2747" t="s">
        <v>32</v>
      </c>
      <c r="F2747">
        <v>12.05</v>
      </c>
      <c r="G2747">
        <v>12.05</v>
      </c>
      <c r="I2747" t="s">
        <v>6935</v>
      </c>
    </row>
    <row r="2748" spans="1:9">
      <c r="A2748" t="s">
        <v>18825</v>
      </c>
      <c r="B2748" t="s">
        <v>65</v>
      </c>
      <c r="C2748">
        <v>40364</v>
      </c>
      <c r="D2748" t="s">
        <v>11599</v>
      </c>
      <c r="E2748" t="s">
        <v>32</v>
      </c>
      <c r="F2748">
        <v>56.47</v>
      </c>
      <c r="G2748">
        <v>56.47</v>
      </c>
      <c r="I2748" t="s">
        <v>6935</v>
      </c>
    </row>
    <row r="2749" spans="1:9">
      <c r="A2749" t="s">
        <v>18826</v>
      </c>
      <c r="B2749" t="s">
        <v>65</v>
      </c>
      <c r="C2749">
        <v>40361</v>
      </c>
      <c r="D2749" t="s">
        <v>11600</v>
      </c>
      <c r="E2749" t="s">
        <v>32</v>
      </c>
      <c r="F2749">
        <v>44.16</v>
      </c>
      <c r="G2749">
        <v>44.16</v>
      </c>
      <c r="I2749" t="s">
        <v>6935</v>
      </c>
    </row>
    <row r="2750" spans="1:9">
      <c r="A2750" t="s">
        <v>18827</v>
      </c>
      <c r="B2750" t="s">
        <v>65</v>
      </c>
      <c r="C2750">
        <v>40358</v>
      </c>
      <c r="D2750" t="s">
        <v>11601</v>
      </c>
      <c r="E2750" t="s">
        <v>32</v>
      </c>
      <c r="F2750">
        <v>16.829999999999998</v>
      </c>
      <c r="G2750">
        <v>16.829999999999998</v>
      </c>
      <c r="I2750" t="s">
        <v>6935</v>
      </c>
    </row>
    <row r="2751" spans="1:9">
      <c r="A2751" t="s">
        <v>18828</v>
      </c>
      <c r="B2751" t="s">
        <v>65</v>
      </c>
      <c r="C2751">
        <v>40370</v>
      </c>
      <c r="D2751" t="s">
        <v>11602</v>
      </c>
      <c r="E2751" t="s">
        <v>32</v>
      </c>
      <c r="F2751">
        <v>179.19</v>
      </c>
      <c r="G2751">
        <v>179.19</v>
      </c>
      <c r="I2751" t="s">
        <v>6935</v>
      </c>
    </row>
    <row r="2752" spans="1:9">
      <c r="A2752" t="s">
        <v>18829</v>
      </c>
      <c r="B2752" t="s">
        <v>65</v>
      </c>
      <c r="C2752">
        <v>40367</v>
      </c>
      <c r="D2752" t="s">
        <v>11603</v>
      </c>
      <c r="E2752" t="s">
        <v>32</v>
      </c>
      <c r="F2752">
        <v>89.06</v>
      </c>
      <c r="G2752">
        <v>89.06</v>
      </c>
      <c r="I2752" t="s">
        <v>6935</v>
      </c>
    </row>
    <row r="2753" spans="1:9">
      <c r="A2753" t="s">
        <v>18830</v>
      </c>
      <c r="B2753" t="s">
        <v>65</v>
      </c>
      <c r="C2753">
        <v>40373</v>
      </c>
      <c r="D2753" t="s">
        <v>11604</v>
      </c>
      <c r="E2753" t="s">
        <v>32</v>
      </c>
      <c r="F2753">
        <v>242.31</v>
      </c>
      <c r="G2753">
        <v>242.31</v>
      </c>
      <c r="I2753" t="s">
        <v>6935</v>
      </c>
    </row>
    <row r="2754" spans="1:9">
      <c r="A2754" t="s">
        <v>18831</v>
      </c>
      <c r="B2754" t="s">
        <v>65</v>
      </c>
      <c r="C2754">
        <v>3907</v>
      </c>
      <c r="D2754" t="s">
        <v>11605</v>
      </c>
      <c r="E2754" t="s">
        <v>32</v>
      </c>
      <c r="F2754">
        <v>5.6</v>
      </c>
      <c r="G2754">
        <v>5.6</v>
      </c>
      <c r="I2754" t="s">
        <v>6935</v>
      </c>
    </row>
    <row r="2755" spans="1:9">
      <c r="A2755" t="s">
        <v>18832</v>
      </c>
      <c r="B2755" t="s">
        <v>65</v>
      </c>
      <c r="C2755">
        <v>3889</v>
      </c>
      <c r="D2755" t="s">
        <v>11606</v>
      </c>
      <c r="E2755" t="s">
        <v>32</v>
      </c>
      <c r="F2755">
        <v>3.98</v>
      </c>
      <c r="G2755">
        <v>3.98</v>
      </c>
      <c r="I2755" t="s">
        <v>6935</v>
      </c>
    </row>
    <row r="2756" spans="1:9">
      <c r="A2756" t="s">
        <v>18833</v>
      </c>
      <c r="B2756" t="s">
        <v>65</v>
      </c>
      <c r="C2756">
        <v>3868</v>
      </c>
      <c r="D2756" t="s">
        <v>11607</v>
      </c>
      <c r="E2756" t="s">
        <v>32</v>
      </c>
      <c r="F2756">
        <v>1.46</v>
      </c>
      <c r="G2756">
        <v>1.46</v>
      </c>
      <c r="I2756" t="s">
        <v>6935</v>
      </c>
    </row>
    <row r="2757" spans="1:9">
      <c r="A2757" t="s">
        <v>18834</v>
      </c>
      <c r="B2757" t="s">
        <v>65</v>
      </c>
      <c r="C2757">
        <v>3869</v>
      </c>
      <c r="D2757" t="s">
        <v>11608</v>
      </c>
      <c r="E2757" t="s">
        <v>32</v>
      </c>
      <c r="F2757">
        <v>3.24</v>
      </c>
      <c r="G2757">
        <v>3.24</v>
      </c>
      <c r="I2757" t="s">
        <v>6935</v>
      </c>
    </row>
    <row r="2758" spans="1:9">
      <c r="A2758" t="s">
        <v>18835</v>
      </c>
      <c r="B2758" t="s">
        <v>65</v>
      </c>
      <c r="C2758">
        <v>3872</v>
      </c>
      <c r="D2758" t="s">
        <v>11609</v>
      </c>
      <c r="E2758" t="s">
        <v>32</v>
      </c>
      <c r="F2758">
        <v>5.52</v>
      </c>
      <c r="G2758">
        <v>5.52</v>
      </c>
      <c r="I2758" t="s">
        <v>6935</v>
      </c>
    </row>
    <row r="2759" spans="1:9">
      <c r="A2759" t="s">
        <v>18836</v>
      </c>
      <c r="B2759" t="s">
        <v>65</v>
      </c>
      <c r="C2759">
        <v>3850</v>
      </c>
      <c r="D2759" t="s">
        <v>11610</v>
      </c>
      <c r="E2759" t="s">
        <v>32</v>
      </c>
      <c r="F2759">
        <v>12.75</v>
      </c>
      <c r="G2759">
        <v>12.75</v>
      </c>
      <c r="I2759" t="s">
        <v>6935</v>
      </c>
    </row>
    <row r="2760" spans="1:9">
      <c r="A2760" t="s">
        <v>18837</v>
      </c>
      <c r="B2760" t="s">
        <v>65</v>
      </c>
      <c r="C2760">
        <v>38023</v>
      </c>
      <c r="D2760" t="s">
        <v>11611</v>
      </c>
      <c r="E2760" t="s">
        <v>32</v>
      </c>
      <c r="F2760">
        <v>6.49</v>
      </c>
      <c r="G2760">
        <v>6.49</v>
      </c>
      <c r="I2760" t="s">
        <v>6935</v>
      </c>
    </row>
    <row r="2761" spans="1:9">
      <c r="A2761" t="s">
        <v>18838</v>
      </c>
      <c r="B2761" t="s">
        <v>65</v>
      </c>
      <c r="C2761">
        <v>37986</v>
      </c>
      <c r="D2761" t="s">
        <v>11612</v>
      </c>
      <c r="E2761" t="s">
        <v>32</v>
      </c>
      <c r="F2761">
        <v>2.3199999999999998</v>
      </c>
      <c r="G2761">
        <v>2.3199999999999998</v>
      </c>
      <c r="I2761" t="s">
        <v>6935</v>
      </c>
    </row>
    <row r="2762" spans="1:9">
      <c r="A2762" t="s">
        <v>18839</v>
      </c>
      <c r="B2762" t="s">
        <v>65</v>
      </c>
      <c r="C2762">
        <v>21120</v>
      </c>
      <c r="D2762" t="s">
        <v>11613</v>
      </c>
      <c r="E2762" t="s">
        <v>32</v>
      </c>
      <c r="F2762">
        <v>11.86</v>
      </c>
      <c r="G2762">
        <v>11.86</v>
      </c>
      <c r="I2762" t="s">
        <v>6935</v>
      </c>
    </row>
    <row r="2763" spans="1:9">
      <c r="A2763" t="s">
        <v>18840</v>
      </c>
      <c r="B2763" t="s">
        <v>65</v>
      </c>
      <c r="C2763">
        <v>39318</v>
      </c>
      <c r="D2763" t="s">
        <v>11614</v>
      </c>
      <c r="E2763" t="s">
        <v>32</v>
      </c>
      <c r="F2763">
        <v>11.03</v>
      </c>
      <c r="G2763">
        <v>11.03</v>
      </c>
      <c r="I2763" t="s">
        <v>6935</v>
      </c>
    </row>
    <row r="2764" spans="1:9">
      <c r="A2764" t="s">
        <v>18841</v>
      </c>
      <c r="B2764" t="s">
        <v>65</v>
      </c>
      <c r="C2764">
        <v>37987</v>
      </c>
      <c r="D2764" t="s">
        <v>11615</v>
      </c>
      <c r="E2764" t="s">
        <v>32</v>
      </c>
      <c r="F2764">
        <v>116.01</v>
      </c>
      <c r="G2764">
        <v>116.01</v>
      </c>
      <c r="I2764" t="s">
        <v>6935</v>
      </c>
    </row>
    <row r="2765" spans="1:9">
      <c r="A2765" t="s">
        <v>18842</v>
      </c>
      <c r="B2765" t="s">
        <v>65</v>
      </c>
      <c r="C2765">
        <v>37988</v>
      </c>
      <c r="D2765" t="s">
        <v>11616</v>
      </c>
      <c r="E2765" t="s">
        <v>32</v>
      </c>
      <c r="F2765">
        <v>184.35</v>
      </c>
      <c r="G2765">
        <v>184.35</v>
      </c>
      <c r="I2765" t="s">
        <v>6935</v>
      </c>
    </row>
    <row r="2766" spans="1:9">
      <c r="A2766" t="s">
        <v>18843</v>
      </c>
      <c r="B2766" t="s">
        <v>65</v>
      </c>
      <c r="C2766">
        <v>40366</v>
      </c>
      <c r="D2766" t="s">
        <v>11617</v>
      </c>
      <c r="E2766" t="s">
        <v>32</v>
      </c>
      <c r="F2766">
        <v>44.05</v>
      </c>
      <c r="G2766">
        <v>44.05</v>
      </c>
      <c r="I2766" t="s">
        <v>6935</v>
      </c>
    </row>
    <row r="2767" spans="1:9">
      <c r="A2767" t="s">
        <v>18844</v>
      </c>
      <c r="B2767" t="s">
        <v>65</v>
      </c>
      <c r="C2767">
        <v>40363</v>
      </c>
      <c r="D2767" t="s">
        <v>11618</v>
      </c>
      <c r="E2767" t="s">
        <v>32</v>
      </c>
      <c r="F2767">
        <v>34.450000000000003</v>
      </c>
      <c r="G2767">
        <v>34.450000000000003</v>
      </c>
      <c r="I2767" t="s">
        <v>6935</v>
      </c>
    </row>
    <row r="2768" spans="1:9">
      <c r="A2768" t="s">
        <v>18845</v>
      </c>
      <c r="B2768" t="s">
        <v>65</v>
      </c>
      <c r="C2768">
        <v>40360</v>
      </c>
      <c r="D2768" t="s">
        <v>11619</v>
      </c>
      <c r="E2768" t="s">
        <v>32</v>
      </c>
      <c r="F2768">
        <v>22.59</v>
      </c>
      <c r="G2768">
        <v>22.59</v>
      </c>
      <c r="I2768" t="s">
        <v>6935</v>
      </c>
    </row>
    <row r="2769" spans="1:9">
      <c r="A2769" t="s">
        <v>18846</v>
      </c>
      <c r="B2769" t="s">
        <v>65</v>
      </c>
      <c r="C2769">
        <v>40354</v>
      </c>
      <c r="D2769" t="s">
        <v>11620</v>
      </c>
      <c r="E2769" t="s">
        <v>32</v>
      </c>
      <c r="F2769">
        <v>15</v>
      </c>
      <c r="G2769">
        <v>15</v>
      </c>
      <c r="I2769" t="s">
        <v>8951</v>
      </c>
    </row>
    <row r="2770" spans="1:9">
      <c r="A2770" t="s">
        <v>18847</v>
      </c>
      <c r="B2770" t="s">
        <v>65</v>
      </c>
      <c r="C2770">
        <v>40372</v>
      </c>
      <c r="D2770" t="s">
        <v>11621</v>
      </c>
      <c r="E2770" t="s">
        <v>32</v>
      </c>
      <c r="F2770">
        <v>139.49</v>
      </c>
      <c r="G2770">
        <v>139.49</v>
      </c>
      <c r="I2770" t="s">
        <v>6935</v>
      </c>
    </row>
    <row r="2771" spans="1:9">
      <c r="A2771" t="s">
        <v>18848</v>
      </c>
      <c r="B2771" t="s">
        <v>65</v>
      </c>
      <c r="C2771">
        <v>40369</v>
      </c>
      <c r="D2771" t="s">
        <v>11622</v>
      </c>
      <c r="E2771" t="s">
        <v>32</v>
      </c>
      <c r="F2771">
        <v>69.42</v>
      </c>
      <c r="G2771">
        <v>69.42</v>
      </c>
      <c r="I2771" t="s">
        <v>6935</v>
      </c>
    </row>
    <row r="2772" spans="1:9">
      <c r="A2772" t="s">
        <v>18849</v>
      </c>
      <c r="B2772" t="s">
        <v>65</v>
      </c>
      <c r="C2772">
        <v>40375</v>
      </c>
      <c r="D2772" t="s">
        <v>11623</v>
      </c>
      <c r="E2772" t="s">
        <v>32</v>
      </c>
      <c r="F2772">
        <v>188.83</v>
      </c>
      <c r="G2772">
        <v>188.83</v>
      </c>
      <c r="I2772" t="s">
        <v>6935</v>
      </c>
    </row>
    <row r="2773" spans="1:9">
      <c r="A2773" t="s">
        <v>18850</v>
      </c>
      <c r="B2773" t="s">
        <v>65</v>
      </c>
      <c r="C2773">
        <v>40357</v>
      </c>
      <c r="D2773" t="s">
        <v>11624</v>
      </c>
      <c r="E2773" t="s">
        <v>32</v>
      </c>
      <c r="F2773">
        <v>16.829999999999998</v>
      </c>
      <c r="G2773">
        <v>16.829999999999998</v>
      </c>
      <c r="I2773" t="s">
        <v>6935</v>
      </c>
    </row>
    <row r="2774" spans="1:9">
      <c r="A2774" t="s">
        <v>18851</v>
      </c>
      <c r="B2774" t="s">
        <v>65</v>
      </c>
      <c r="C2774">
        <v>1893</v>
      </c>
      <c r="D2774" t="s">
        <v>11625</v>
      </c>
      <c r="E2774" t="s">
        <v>32</v>
      </c>
      <c r="F2774">
        <v>4.53</v>
      </c>
      <c r="G2774">
        <v>4.53</v>
      </c>
      <c r="I2774" t="s">
        <v>6935</v>
      </c>
    </row>
    <row r="2775" spans="1:9">
      <c r="A2775" t="s">
        <v>18852</v>
      </c>
      <c r="B2775" t="s">
        <v>65</v>
      </c>
      <c r="C2775">
        <v>1902</v>
      </c>
      <c r="D2775" t="s">
        <v>11626</v>
      </c>
      <c r="E2775" t="s">
        <v>32</v>
      </c>
      <c r="F2775">
        <v>3.29</v>
      </c>
      <c r="G2775">
        <v>3.29</v>
      </c>
      <c r="I2775" t="s">
        <v>6935</v>
      </c>
    </row>
    <row r="2776" spans="1:9">
      <c r="A2776" t="s">
        <v>18853</v>
      </c>
      <c r="B2776" t="s">
        <v>65</v>
      </c>
      <c r="C2776">
        <v>1892</v>
      </c>
      <c r="D2776" t="s">
        <v>11627</v>
      </c>
      <c r="E2776" t="s">
        <v>32</v>
      </c>
      <c r="F2776">
        <v>2.12</v>
      </c>
      <c r="G2776">
        <v>2.12</v>
      </c>
      <c r="I2776" t="s">
        <v>6935</v>
      </c>
    </row>
    <row r="2777" spans="1:9">
      <c r="A2777" t="s">
        <v>18854</v>
      </c>
      <c r="B2777" t="s">
        <v>65</v>
      </c>
      <c r="C2777">
        <v>1901</v>
      </c>
      <c r="D2777" t="s">
        <v>11628</v>
      </c>
      <c r="E2777" t="s">
        <v>32</v>
      </c>
      <c r="F2777">
        <v>1.03</v>
      </c>
      <c r="G2777">
        <v>1.03</v>
      </c>
      <c r="I2777" t="s">
        <v>6935</v>
      </c>
    </row>
    <row r="2778" spans="1:9">
      <c r="A2778" t="s">
        <v>18855</v>
      </c>
      <c r="B2778" t="s">
        <v>65</v>
      </c>
      <c r="C2778">
        <v>1907</v>
      </c>
      <c r="D2778" t="s">
        <v>11629</v>
      </c>
      <c r="E2778" t="s">
        <v>32</v>
      </c>
      <c r="F2778">
        <v>14.58</v>
      </c>
      <c r="G2778">
        <v>14.58</v>
      </c>
      <c r="I2778" t="s">
        <v>6935</v>
      </c>
    </row>
    <row r="2779" spans="1:9">
      <c r="A2779" t="s">
        <v>18856</v>
      </c>
      <c r="B2779" t="s">
        <v>65</v>
      </c>
      <c r="C2779">
        <v>1894</v>
      </c>
      <c r="D2779" t="s">
        <v>11630</v>
      </c>
      <c r="E2779" t="s">
        <v>32</v>
      </c>
      <c r="F2779">
        <v>6.55</v>
      </c>
      <c r="G2779">
        <v>6.55</v>
      </c>
      <c r="I2779" t="s">
        <v>6935</v>
      </c>
    </row>
    <row r="2780" spans="1:9">
      <c r="A2780" t="s">
        <v>18857</v>
      </c>
      <c r="B2780" t="s">
        <v>65</v>
      </c>
      <c r="C2780">
        <v>1896</v>
      </c>
      <c r="D2780" t="s">
        <v>11631</v>
      </c>
      <c r="E2780" t="s">
        <v>32</v>
      </c>
      <c r="F2780">
        <v>19.57</v>
      </c>
      <c r="G2780">
        <v>19.57</v>
      </c>
      <c r="I2780" t="s">
        <v>6935</v>
      </c>
    </row>
    <row r="2781" spans="1:9">
      <c r="A2781" t="s">
        <v>18858</v>
      </c>
      <c r="B2781" t="s">
        <v>65</v>
      </c>
      <c r="C2781">
        <v>1891</v>
      </c>
      <c r="D2781" t="s">
        <v>11632</v>
      </c>
      <c r="E2781" t="s">
        <v>32</v>
      </c>
      <c r="F2781">
        <v>1.52</v>
      </c>
      <c r="G2781">
        <v>1.52</v>
      </c>
      <c r="I2781" t="s">
        <v>6935</v>
      </c>
    </row>
    <row r="2782" spans="1:9">
      <c r="A2782" t="s">
        <v>18859</v>
      </c>
      <c r="B2782" t="s">
        <v>65</v>
      </c>
      <c r="C2782">
        <v>1895</v>
      </c>
      <c r="D2782" t="s">
        <v>11633</v>
      </c>
      <c r="E2782" t="s">
        <v>32</v>
      </c>
      <c r="F2782">
        <v>34.39</v>
      </c>
      <c r="G2782">
        <v>34.39</v>
      </c>
      <c r="I2782" t="s">
        <v>6935</v>
      </c>
    </row>
    <row r="2783" spans="1:9">
      <c r="A2783" t="s">
        <v>18860</v>
      </c>
      <c r="B2783" t="s">
        <v>65</v>
      </c>
      <c r="C2783">
        <v>2641</v>
      </c>
      <c r="D2783" t="s">
        <v>11634</v>
      </c>
      <c r="E2783" t="s">
        <v>32</v>
      </c>
      <c r="F2783">
        <v>25.66</v>
      </c>
      <c r="G2783">
        <v>25.66</v>
      </c>
      <c r="I2783" t="s">
        <v>6935</v>
      </c>
    </row>
    <row r="2784" spans="1:9">
      <c r="A2784" t="s">
        <v>18861</v>
      </c>
      <c r="B2784" t="s">
        <v>65</v>
      </c>
      <c r="C2784">
        <v>2636</v>
      </c>
      <c r="D2784" t="s">
        <v>11635</v>
      </c>
      <c r="E2784" t="s">
        <v>32</v>
      </c>
      <c r="F2784">
        <v>1.65</v>
      </c>
      <c r="G2784">
        <v>1.65</v>
      </c>
      <c r="I2784" t="s">
        <v>6935</v>
      </c>
    </row>
    <row r="2785" spans="1:9">
      <c r="A2785" t="s">
        <v>18862</v>
      </c>
      <c r="B2785" t="s">
        <v>65</v>
      </c>
      <c r="C2785">
        <v>2637</v>
      </c>
      <c r="D2785" t="s">
        <v>11636</v>
      </c>
      <c r="E2785" t="s">
        <v>32</v>
      </c>
      <c r="F2785">
        <v>1.76</v>
      </c>
      <c r="G2785">
        <v>1.76</v>
      </c>
      <c r="I2785" t="s">
        <v>6935</v>
      </c>
    </row>
    <row r="2786" spans="1:9">
      <c r="A2786" t="s">
        <v>18863</v>
      </c>
      <c r="B2786" t="s">
        <v>65</v>
      </c>
      <c r="C2786">
        <v>2638</v>
      </c>
      <c r="D2786" t="s">
        <v>11637</v>
      </c>
      <c r="E2786" t="s">
        <v>32</v>
      </c>
      <c r="F2786">
        <v>2.04</v>
      </c>
      <c r="G2786">
        <v>2.04</v>
      </c>
      <c r="I2786" t="s">
        <v>6935</v>
      </c>
    </row>
    <row r="2787" spans="1:9">
      <c r="A2787" t="s">
        <v>18864</v>
      </c>
      <c r="B2787" t="s">
        <v>65</v>
      </c>
      <c r="C2787">
        <v>2639</v>
      </c>
      <c r="D2787" t="s">
        <v>11638</v>
      </c>
      <c r="E2787" t="s">
        <v>32</v>
      </c>
      <c r="F2787">
        <v>3.62</v>
      </c>
      <c r="G2787">
        <v>3.62</v>
      </c>
      <c r="I2787" t="s">
        <v>6935</v>
      </c>
    </row>
    <row r="2788" spans="1:9">
      <c r="A2788" t="s">
        <v>18865</v>
      </c>
      <c r="B2788" t="s">
        <v>65</v>
      </c>
      <c r="C2788">
        <v>2644</v>
      </c>
      <c r="D2788" t="s">
        <v>11639</v>
      </c>
      <c r="E2788" t="s">
        <v>32</v>
      </c>
      <c r="F2788">
        <v>5.25</v>
      </c>
      <c r="G2788">
        <v>5.25</v>
      </c>
      <c r="I2788" t="s">
        <v>6935</v>
      </c>
    </row>
    <row r="2789" spans="1:9">
      <c r="A2789" t="s">
        <v>18866</v>
      </c>
      <c r="B2789" t="s">
        <v>65</v>
      </c>
      <c r="C2789">
        <v>2640</v>
      </c>
      <c r="D2789" t="s">
        <v>11640</v>
      </c>
      <c r="E2789" t="s">
        <v>32</v>
      </c>
      <c r="F2789">
        <v>10.68</v>
      </c>
      <c r="G2789">
        <v>10.68</v>
      </c>
      <c r="I2789" t="s">
        <v>6935</v>
      </c>
    </row>
    <row r="2790" spans="1:9">
      <c r="A2790" t="s">
        <v>18867</v>
      </c>
      <c r="B2790" t="s">
        <v>65</v>
      </c>
      <c r="C2790">
        <v>2642</v>
      </c>
      <c r="D2790" t="s">
        <v>11641</v>
      </c>
      <c r="E2790" t="s">
        <v>32</v>
      </c>
      <c r="F2790">
        <v>16.260000000000002</v>
      </c>
      <c r="G2790">
        <v>16.260000000000002</v>
      </c>
      <c r="I2790" t="s">
        <v>6935</v>
      </c>
    </row>
    <row r="2791" spans="1:9">
      <c r="A2791" t="s">
        <v>18868</v>
      </c>
      <c r="B2791" t="s">
        <v>65</v>
      </c>
      <c r="C2791">
        <v>2643</v>
      </c>
      <c r="D2791" t="s">
        <v>11642</v>
      </c>
      <c r="E2791" t="s">
        <v>32</v>
      </c>
      <c r="F2791">
        <v>7.32</v>
      </c>
      <c r="G2791">
        <v>7.32</v>
      </c>
      <c r="I2791" t="s">
        <v>6935</v>
      </c>
    </row>
    <row r="2792" spans="1:9">
      <c r="A2792" t="s">
        <v>18869</v>
      </c>
      <c r="B2792" t="s">
        <v>65</v>
      </c>
      <c r="C2792">
        <v>44281</v>
      </c>
      <c r="D2792" t="s">
        <v>11643</v>
      </c>
      <c r="E2792" t="s">
        <v>32</v>
      </c>
      <c r="F2792">
        <v>299.41000000000003</v>
      </c>
      <c r="G2792">
        <v>299.41000000000003</v>
      </c>
      <c r="I2792" t="s">
        <v>6935</v>
      </c>
    </row>
    <row r="2793" spans="1:9">
      <c r="A2793" t="s">
        <v>18870</v>
      </c>
      <c r="B2793" t="s">
        <v>65</v>
      </c>
      <c r="C2793">
        <v>39855</v>
      </c>
      <c r="D2793" t="s">
        <v>11644</v>
      </c>
      <c r="E2793" t="s">
        <v>32</v>
      </c>
    </row>
    <row r="2794" spans="1:9">
      <c r="A2794" t="s">
        <v>18871</v>
      </c>
      <c r="B2794" t="s">
        <v>65</v>
      </c>
      <c r="C2794">
        <v>39856</v>
      </c>
      <c r="D2794" t="s">
        <v>11645</v>
      </c>
      <c r="E2794" t="s">
        <v>32</v>
      </c>
    </row>
    <row r="2795" spans="1:9">
      <c r="A2795" t="s">
        <v>18872</v>
      </c>
      <c r="B2795" t="s">
        <v>65</v>
      </c>
      <c r="C2795">
        <v>39857</v>
      </c>
      <c r="D2795" t="s">
        <v>11646</v>
      </c>
      <c r="E2795" t="s">
        <v>32</v>
      </c>
    </row>
    <row r="2796" spans="1:9">
      <c r="A2796" t="s">
        <v>18873</v>
      </c>
      <c r="B2796" t="s">
        <v>65</v>
      </c>
      <c r="C2796">
        <v>39858</v>
      </c>
      <c r="D2796" t="s">
        <v>11647</v>
      </c>
      <c r="E2796" t="s">
        <v>32</v>
      </c>
    </row>
    <row r="2797" spans="1:9">
      <c r="A2797" t="s">
        <v>18874</v>
      </c>
      <c r="B2797" t="s">
        <v>65</v>
      </c>
      <c r="C2797">
        <v>39859</v>
      </c>
      <c r="D2797" t="s">
        <v>11648</v>
      </c>
      <c r="E2797" t="s">
        <v>32</v>
      </c>
    </row>
    <row r="2798" spans="1:9">
      <c r="A2798" t="s">
        <v>18875</v>
      </c>
      <c r="B2798" t="s">
        <v>65</v>
      </c>
      <c r="C2798">
        <v>39860</v>
      </c>
      <c r="D2798" t="s">
        <v>11649</v>
      </c>
      <c r="E2798" t="s">
        <v>32</v>
      </c>
    </row>
    <row r="2799" spans="1:9">
      <c r="A2799" t="s">
        <v>18876</v>
      </c>
      <c r="B2799" t="s">
        <v>65</v>
      </c>
      <c r="C2799">
        <v>39861</v>
      </c>
      <c r="D2799" t="s">
        <v>11650</v>
      </c>
      <c r="E2799" t="s">
        <v>32</v>
      </c>
    </row>
    <row r="2800" spans="1:9">
      <c r="A2800" t="s">
        <v>18877</v>
      </c>
      <c r="B2800" t="s">
        <v>65</v>
      </c>
      <c r="C2800">
        <v>3867</v>
      </c>
      <c r="D2800" t="s">
        <v>11651</v>
      </c>
      <c r="E2800" t="s">
        <v>32</v>
      </c>
      <c r="F2800">
        <v>77.64</v>
      </c>
      <c r="G2800">
        <v>77.64</v>
      </c>
      <c r="I2800" t="s">
        <v>6935</v>
      </c>
    </row>
    <row r="2801" spans="1:9">
      <c r="A2801" t="s">
        <v>18878</v>
      </c>
      <c r="B2801" t="s">
        <v>65</v>
      </c>
      <c r="C2801">
        <v>3861</v>
      </c>
      <c r="D2801" t="s">
        <v>11652</v>
      </c>
      <c r="E2801" t="s">
        <v>32</v>
      </c>
      <c r="F2801">
        <v>0.8</v>
      </c>
      <c r="G2801">
        <v>0.8</v>
      </c>
      <c r="I2801" t="s">
        <v>6935</v>
      </c>
    </row>
    <row r="2802" spans="1:9">
      <c r="A2802" t="s">
        <v>18879</v>
      </c>
      <c r="B2802" t="s">
        <v>65</v>
      </c>
      <c r="C2802">
        <v>3904</v>
      </c>
      <c r="D2802" t="s">
        <v>11653</v>
      </c>
      <c r="E2802" t="s">
        <v>32</v>
      </c>
      <c r="F2802">
        <v>0.85</v>
      </c>
      <c r="G2802">
        <v>0.85</v>
      </c>
      <c r="I2802" t="s">
        <v>6935</v>
      </c>
    </row>
    <row r="2803" spans="1:9">
      <c r="A2803" t="s">
        <v>18880</v>
      </c>
      <c r="B2803" t="s">
        <v>65</v>
      </c>
      <c r="C2803">
        <v>3903</v>
      </c>
      <c r="D2803" t="s">
        <v>11654</v>
      </c>
      <c r="E2803" t="s">
        <v>32</v>
      </c>
      <c r="F2803">
        <v>2.08</v>
      </c>
      <c r="G2803">
        <v>2.08</v>
      </c>
      <c r="I2803" t="s">
        <v>6935</v>
      </c>
    </row>
    <row r="2804" spans="1:9">
      <c r="A2804" t="s">
        <v>18881</v>
      </c>
      <c r="B2804" t="s">
        <v>65</v>
      </c>
      <c r="C2804">
        <v>3862</v>
      </c>
      <c r="D2804" t="s">
        <v>11655</v>
      </c>
      <c r="E2804" t="s">
        <v>32</v>
      </c>
      <c r="F2804">
        <v>4.4400000000000004</v>
      </c>
      <c r="G2804">
        <v>4.4400000000000004</v>
      </c>
      <c r="I2804" t="s">
        <v>6935</v>
      </c>
    </row>
    <row r="2805" spans="1:9">
      <c r="A2805" t="s">
        <v>18882</v>
      </c>
      <c r="B2805" t="s">
        <v>65</v>
      </c>
      <c r="C2805">
        <v>3863</v>
      </c>
      <c r="D2805" t="s">
        <v>11656</v>
      </c>
      <c r="E2805" t="s">
        <v>32</v>
      </c>
      <c r="F2805">
        <v>4.55</v>
      </c>
      <c r="G2805">
        <v>4.55</v>
      </c>
      <c r="I2805" t="s">
        <v>6935</v>
      </c>
    </row>
    <row r="2806" spans="1:9">
      <c r="A2806" t="s">
        <v>18883</v>
      </c>
      <c r="B2806" t="s">
        <v>65</v>
      </c>
      <c r="C2806">
        <v>3864</v>
      </c>
      <c r="D2806" t="s">
        <v>11657</v>
      </c>
      <c r="E2806" t="s">
        <v>32</v>
      </c>
      <c r="F2806">
        <v>13.93</v>
      </c>
      <c r="G2806">
        <v>13.93</v>
      </c>
      <c r="I2806" t="s">
        <v>6935</v>
      </c>
    </row>
    <row r="2807" spans="1:9">
      <c r="A2807" t="s">
        <v>18884</v>
      </c>
      <c r="B2807" t="s">
        <v>65</v>
      </c>
      <c r="C2807">
        <v>3865</v>
      </c>
      <c r="D2807" t="s">
        <v>11658</v>
      </c>
      <c r="E2807" t="s">
        <v>32</v>
      </c>
      <c r="F2807">
        <v>20.36</v>
      </c>
      <c r="G2807">
        <v>20.36</v>
      </c>
      <c r="I2807" t="s">
        <v>6935</v>
      </c>
    </row>
    <row r="2808" spans="1:9">
      <c r="A2808" t="s">
        <v>18885</v>
      </c>
      <c r="B2808" t="s">
        <v>65</v>
      </c>
      <c r="C2808">
        <v>3866</v>
      </c>
      <c r="D2808" t="s">
        <v>11659</v>
      </c>
      <c r="E2808" t="s">
        <v>32</v>
      </c>
      <c r="F2808">
        <v>45.72</v>
      </c>
      <c r="G2808">
        <v>45.72</v>
      </c>
      <c r="I2808" t="s">
        <v>6935</v>
      </c>
    </row>
    <row r="2809" spans="1:9">
      <c r="A2809" t="s">
        <v>18886</v>
      </c>
      <c r="B2809" t="s">
        <v>65</v>
      </c>
      <c r="C2809">
        <v>3878</v>
      </c>
      <c r="D2809" t="s">
        <v>11660</v>
      </c>
      <c r="E2809" t="s">
        <v>32</v>
      </c>
      <c r="F2809">
        <v>12.47</v>
      </c>
      <c r="G2809">
        <v>12.47</v>
      </c>
      <c r="I2809" t="s">
        <v>6935</v>
      </c>
    </row>
    <row r="2810" spans="1:9">
      <c r="A2810" t="s">
        <v>18887</v>
      </c>
      <c r="B2810" t="s">
        <v>65</v>
      </c>
      <c r="C2810">
        <v>3876</v>
      </c>
      <c r="D2810" t="s">
        <v>11661</v>
      </c>
      <c r="E2810" t="s">
        <v>32</v>
      </c>
      <c r="F2810">
        <v>4.96</v>
      </c>
      <c r="G2810">
        <v>4.96</v>
      </c>
      <c r="I2810" t="s">
        <v>6935</v>
      </c>
    </row>
    <row r="2811" spans="1:9">
      <c r="A2811" t="s">
        <v>18888</v>
      </c>
      <c r="B2811" t="s">
        <v>65</v>
      </c>
      <c r="C2811">
        <v>3883</v>
      </c>
      <c r="D2811" t="s">
        <v>11662</v>
      </c>
      <c r="E2811" t="s">
        <v>32</v>
      </c>
      <c r="F2811">
        <v>1.59</v>
      </c>
      <c r="G2811">
        <v>1.59</v>
      </c>
      <c r="I2811" t="s">
        <v>6935</v>
      </c>
    </row>
    <row r="2812" spans="1:9">
      <c r="A2812" t="s">
        <v>18889</v>
      </c>
      <c r="B2812" t="s">
        <v>65</v>
      </c>
      <c r="C2812">
        <v>3884</v>
      </c>
      <c r="D2812" t="s">
        <v>11663</v>
      </c>
      <c r="E2812" t="s">
        <v>32</v>
      </c>
      <c r="F2812">
        <v>2.52</v>
      </c>
      <c r="G2812">
        <v>2.52</v>
      </c>
      <c r="I2812" t="s">
        <v>6935</v>
      </c>
    </row>
    <row r="2813" spans="1:9">
      <c r="A2813" t="s">
        <v>18890</v>
      </c>
      <c r="B2813" t="s">
        <v>65</v>
      </c>
      <c r="C2813">
        <v>12892</v>
      </c>
      <c r="D2813" t="s">
        <v>11664</v>
      </c>
      <c r="E2813" t="s">
        <v>9354</v>
      </c>
      <c r="F2813">
        <v>14.5</v>
      </c>
      <c r="G2813">
        <v>14.5</v>
      </c>
      <c r="I2813" t="s">
        <v>6935</v>
      </c>
    </row>
    <row r="2814" spans="1:9">
      <c r="A2814" t="s">
        <v>18891</v>
      </c>
      <c r="B2814" t="s">
        <v>65</v>
      </c>
      <c r="C2814">
        <v>38447</v>
      </c>
      <c r="D2814" t="s">
        <v>11665</v>
      </c>
      <c r="E2814" t="s">
        <v>32</v>
      </c>
    </row>
    <row r="2815" spans="1:9">
      <c r="A2815" t="s">
        <v>18892</v>
      </c>
      <c r="B2815" t="s">
        <v>65</v>
      </c>
      <c r="C2815">
        <v>36320</v>
      </c>
      <c r="D2815" t="s">
        <v>11666</v>
      </c>
      <c r="E2815" t="s">
        <v>32</v>
      </c>
    </row>
    <row r="2816" spans="1:9">
      <c r="A2816" t="s">
        <v>18893</v>
      </c>
      <c r="B2816" t="s">
        <v>65</v>
      </c>
      <c r="C2816">
        <v>36324</v>
      </c>
      <c r="D2816" t="s">
        <v>11667</v>
      </c>
      <c r="E2816" t="s">
        <v>32</v>
      </c>
    </row>
    <row r="2817" spans="1:9">
      <c r="A2817" t="s">
        <v>18894</v>
      </c>
      <c r="B2817" t="s">
        <v>65</v>
      </c>
      <c r="C2817">
        <v>38441</v>
      </c>
      <c r="D2817" t="s">
        <v>11668</v>
      </c>
      <c r="E2817" t="s">
        <v>32</v>
      </c>
    </row>
    <row r="2818" spans="1:9">
      <c r="A2818" t="s">
        <v>18895</v>
      </c>
      <c r="B2818" t="s">
        <v>65</v>
      </c>
      <c r="C2818">
        <v>38442</v>
      </c>
      <c r="D2818" t="s">
        <v>11669</v>
      </c>
      <c r="E2818" t="s">
        <v>32</v>
      </c>
    </row>
    <row r="2819" spans="1:9">
      <c r="A2819" t="s">
        <v>18896</v>
      </c>
      <c r="B2819" t="s">
        <v>65</v>
      </c>
      <c r="C2819">
        <v>38443</v>
      </c>
      <c r="D2819" t="s">
        <v>11670</v>
      </c>
      <c r="E2819" t="s">
        <v>32</v>
      </c>
    </row>
    <row r="2820" spans="1:9">
      <c r="A2820" t="s">
        <v>18897</v>
      </c>
      <c r="B2820" t="s">
        <v>65</v>
      </c>
      <c r="C2820">
        <v>38444</v>
      </c>
      <c r="D2820" t="s">
        <v>11671</v>
      </c>
      <c r="E2820" t="s">
        <v>32</v>
      </c>
    </row>
    <row r="2821" spans="1:9">
      <c r="A2821" t="s">
        <v>18898</v>
      </c>
      <c r="B2821" t="s">
        <v>65</v>
      </c>
      <c r="C2821">
        <v>38445</v>
      </c>
      <c r="D2821" t="s">
        <v>11672</v>
      </c>
      <c r="E2821" t="s">
        <v>32</v>
      </c>
    </row>
    <row r="2822" spans="1:9">
      <c r="A2822" t="s">
        <v>18899</v>
      </c>
      <c r="B2822" t="s">
        <v>65</v>
      </c>
      <c r="C2822">
        <v>38446</v>
      </c>
      <c r="D2822" t="s">
        <v>11673</v>
      </c>
      <c r="E2822" t="s">
        <v>32</v>
      </c>
    </row>
    <row r="2823" spans="1:9">
      <c r="A2823" t="s">
        <v>18900</v>
      </c>
      <c r="B2823" t="s">
        <v>65</v>
      </c>
      <c r="C2823">
        <v>3837</v>
      </c>
      <c r="D2823" t="s">
        <v>11674</v>
      </c>
      <c r="E2823" t="s">
        <v>32</v>
      </c>
    </row>
    <row r="2824" spans="1:9">
      <c r="A2824" t="s">
        <v>18901</v>
      </c>
      <c r="B2824" t="s">
        <v>65</v>
      </c>
      <c r="C2824">
        <v>3845</v>
      </c>
      <c r="D2824" t="s">
        <v>11675</v>
      </c>
      <c r="E2824" t="s">
        <v>32</v>
      </c>
    </row>
    <row r="2825" spans="1:9">
      <c r="A2825" t="s">
        <v>18902</v>
      </c>
      <c r="B2825" t="s">
        <v>65</v>
      </c>
      <c r="C2825">
        <v>11045</v>
      </c>
      <c r="D2825" t="s">
        <v>11676</v>
      </c>
      <c r="E2825" t="s">
        <v>32</v>
      </c>
    </row>
    <row r="2826" spans="1:9">
      <c r="A2826" t="s">
        <v>18903</v>
      </c>
      <c r="B2826" t="s">
        <v>65</v>
      </c>
      <c r="C2826">
        <v>20170</v>
      </c>
      <c r="D2826" t="s">
        <v>11677</v>
      </c>
      <c r="E2826" t="s">
        <v>32</v>
      </c>
      <c r="F2826">
        <v>14.71</v>
      </c>
      <c r="G2826">
        <v>14.71</v>
      </c>
      <c r="I2826" t="s">
        <v>6935</v>
      </c>
    </row>
    <row r="2827" spans="1:9">
      <c r="A2827" t="s">
        <v>18904</v>
      </c>
      <c r="B2827" t="s">
        <v>65</v>
      </c>
      <c r="C2827">
        <v>20171</v>
      </c>
      <c r="D2827" t="s">
        <v>11678</v>
      </c>
      <c r="E2827" t="s">
        <v>32</v>
      </c>
      <c r="F2827">
        <v>42.41</v>
      </c>
      <c r="G2827">
        <v>42.41</v>
      </c>
      <c r="I2827" t="s">
        <v>6935</v>
      </c>
    </row>
    <row r="2828" spans="1:9">
      <c r="A2828" t="s">
        <v>18905</v>
      </c>
      <c r="B2828" t="s">
        <v>65</v>
      </c>
      <c r="C2828">
        <v>20167</v>
      </c>
      <c r="D2828" t="s">
        <v>11679</v>
      </c>
      <c r="E2828" t="s">
        <v>32</v>
      </c>
      <c r="F2828">
        <v>5.33</v>
      </c>
      <c r="G2828">
        <v>5.33</v>
      </c>
      <c r="I2828" t="s">
        <v>6935</v>
      </c>
    </row>
    <row r="2829" spans="1:9">
      <c r="A2829" t="s">
        <v>18906</v>
      </c>
      <c r="B2829" t="s">
        <v>65</v>
      </c>
      <c r="C2829">
        <v>20168</v>
      </c>
      <c r="D2829" t="s">
        <v>11680</v>
      </c>
      <c r="E2829" t="s">
        <v>32</v>
      </c>
      <c r="F2829">
        <v>10.98</v>
      </c>
      <c r="G2829">
        <v>10.98</v>
      </c>
      <c r="I2829" t="s">
        <v>6935</v>
      </c>
    </row>
    <row r="2830" spans="1:9">
      <c r="A2830" t="s">
        <v>18907</v>
      </c>
      <c r="B2830" t="s">
        <v>65</v>
      </c>
      <c r="C2830">
        <v>20169</v>
      </c>
      <c r="D2830" t="s">
        <v>11681</v>
      </c>
      <c r="E2830" t="s">
        <v>32</v>
      </c>
      <c r="F2830">
        <v>12.81</v>
      </c>
      <c r="G2830">
        <v>12.81</v>
      </c>
      <c r="I2830" t="s">
        <v>6935</v>
      </c>
    </row>
    <row r="2831" spans="1:9">
      <c r="A2831" t="s">
        <v>18908</v>
      </c>
      <c r="B2831" t="s">
        <v>65</v>
      </c>
      <c r="C2831">
        <v>3899</v>
      </c>
      <c r="D2831" t="s">
        <v>11682</v>
      </c>
      <c r="E2831" t="s">
        <v>32</v>
      </c>
      <c r="F2831">
        <v>7.1</v>
      </c>
      <c r="G2831">
        <v>7.1</v>
      </c>
      <c r="I2831" t="s">
        <v>6935</v>
      </c>
    </row>
    <row r="2832" spans="1:9">
      <c r="A2832" t="s">
        <v>18909</v>
      </c>
      <c r="B2832" t="s">
        <v>65</v>
      </c>
      <c r="C2832">
        <v>38676</v>
      </c>
      <c r="D2832" t="s">
        <v>11683</v>
      </c>
      <c r="E2832" t="s">
        <v>32</v>
      </c>
      <c r="F2832">
        <v>35.54</v>
      </c>
      <c r="G2832">
        <v>35.54</v>
      </c>
      <c r="I2832" t="s">
        <v>6935</v>
      </c>
    </row>
    <row r="2833" spans="1:9">
      <c r="A2833" t="s">
        <v>18910</v>
      </c>
      <c r="B2833" t="s">
        <v>65</v>
      </c>
      <c r="C2833">
        <v>3897</v>
      </c>
      <c r="D2833" t="s">
        <v>11684</v>
      </c>
      <c r="E2833" t="s">
        <v>32</v>
      </c>
      <c r="F2833">
        <v>1.73</v>
      </c>
      <c r="G2833">
        <v>1.73</v>
      </c>
      <c r="I2833" t="s">
        <v>6935</v>
      </c>
    </row>
    <row r="2834" spans="1:9">
      <c r="A2834" t="s">
        <v>18911</v>
      </c>
      <c r="B2834" t="s">
        <v>65</v>
      </c>
      <c r="C2834">
        <v>3875</v>
      </c>
      <c r="D2834" t="s">
        <v>11685</v>
      </c>
      <c r="E2834" t="s">
        <v>32</v>
      </c>
      <c r="F2834">
        <v>3.58</v>
      </c>
      <c r="G2834">
        <v>3.58</v>
      </c>
      <c r="I2834" t="s">
        <v>6935</v>
      </c>
    </row>
    <row r="2835" spans="1:9">
      <c r="A2835" t="s">
        <v>18912</v>
      </c>
      <c r="B2835" t="s">
        <v>65</v>
      </c>
      <c r="C2835">
        <v>3898</v>
      </c>
      <c r="D2835" t="s">
        <v>11686</v>
      </c>
      <c r="E2835" t="s">
        <v>32</v>
      </c>
      <c r="F2835">
        <v>7.27</v>
      </c>
      <c r="G2835">
        <v>7.27</v>
      </c>
      <c r="I2835" t="s">
        <v>6935</v>
      </c>
    </row>
    <row r="2836" spans="1:9">
      <c r="A2836" t="s">
        <v>18913</v>
      </c>
      <c r="B2836" t="s">
        <v>65</v>
      </c>
      <c r="C2836">
        <v>3855</v>
      </c>
      <c r="D2836" t="s">
        <v>11687</v>
      </c>
      <c r="E2836" t="s">
        <v>32</v>
      </c>
      <c r="F2836">
        <v>5.38</v>
      </c>
      <c r="G2836">
        <v>5.38</v>
      </c>
      <c r="I2836" t="s">
        <v>6935</v>
      </c>
    </row>
    <row r="2837" spans="1:9">
      <c r="A2837" t="s">
        <v>18914</v>
      </c>
      <c r="B2837" t="s">
        <v>65</v>
      </c>
      <c r="C2837">
        <v>3874</v>
      </c>
      <c r="D2837" t="s">
        <v>11688</v>
      </c>
      <c r="E2837" t="s">
        <v>32</v>
      </c>
      <c r="F2837">
        <v>6.24</v>
      </c>
      <c r="G2837">
        <v>6.24</v>
      </c>
      <c r="I2837" t="s">
        <v>6935</v>
      </c>
    </row>
    <row r="2838" spans="1:9">
      <c r="A2838" t="s">
        <v>18915</v>
      </c>
      <c r="B2838" t="s">
        <v>65</v>
      </c>
      <c r="C2838">
        <v>3870</v>
      </c>
      <c r="D2838" t="s">
        <v>11689</v>
      </c>
      <c r="E2838" t="s">
        <v>32</v>
      </c>
      <c r="F2838">
        <v>6.85</v>
      </c>
      <c r="G2838">
        <v>6.85</v>
      </c>
      <c r="I2838" t="s">
        <v>6935</v>
      </c>
    </row>
    <row r="2839" spans="1:9">
      <c r="A2839" t="s">
        <v>18916</v>
      </c>
      <c r="B2839" t="s">
        <v>65</v>
      </c>
      <c r="C2839">
        <v>38678</v>
      </c>
      <c r="D2839" t="s">
        <v>11690</v>
      </c>
      <c r="E2839" t="s">
        <v>32</v>
      </c>
      <c r="F2839">
        <v>18.11</v>
      </c>
      <c r="G2839">
        <v>18.11</v>
      </c>
      <c r="I2839" t="s">
        <v>6935</v>
      </c>
    </row>
    <row r="2840" spans="1:9">
      <c r="A2840" t="s">
        <v>18917</v>
      </c>
      <c r="B2840" t="s">
        <v>65</v>
      </c>
      <c r="C2840">
        <v>3859</v>
      </c>
      <c r="D2840" t="s">
        <v>11691</v>
      </c>
      <c r="E2840" t="s">
        <v>32</v>
      </c>
      <c r="F2840">
        <v>1.38</v>
      </c>
      <c r="G2840">
        <v>1.38</v>
      </c>
      <c r="I2840" t="s">
        <v>6935</v>
      </c>
    </row>
    <row r="2841" spans="1:9">
      <c r="A2841" t="s">
        <v>18918</v>
      </c>
      <c r="B2841" t="s">
        <v>65</v>
      </c>
      <c r="C2841">
        <v>3856</v>
      </c>
      <c r="D2841" t="s">
        <v>11692</v>
      </c>
      <c r="E2841" t="s">
        <v>32</v>
      </c>
      <c r="F2841">
        <v>1.91</v>
      </c>
      <c r="G2841">
        <v>1.91</v>
      </c>
      <c r="I2841" t="s">
        <v>6935</v>
      </c>
    </row>
    <row r="2842" spans="1:9">
      <c r="A2842" t="s">
        <v>18919</v>
      </c>
      <c r="B2842" t="s">
        <v>65</v>
      </c>
      <c r="C2842">
        <v>3906</v>
      </c>
      <c r="D2842" t="s">
        <v>11693</v>
      </c>
      <c r="E2842" t="s">
        <v>32</v>
      </c>
      <c r="F2842">
        <v>1.58</v>
      </c>
      <c r="G2842">
        <v>1.58</v>
      </c>
      <c r="I2842" t="s">
        <v>6935</v>
      </c>
    </row>
    <row r="2843" spans="1:9">
      <c r="A2843" t="s">
        <v>18920</v>
      </c>
      <c r="B2843" t="s">
        <v>65</v>
      </c>
      <c r="C2843">
        <v>3860</v>
      </c>
      <c r="D2843" t="s">
        <v>11694</v>
      </c>
      <c r="E2843" t="s">
        <v>32</v>
      </c>
      <c r="F2843">
        <v>4.7</v>
      </c>
      <c r="G2843">
        <v>4.7</v>
      </c>
      <c r="I2843" t="s">
        <v>6935</v>
      </c>
    </row>
    <row r="2844" spans="1:9">
      <c r="A2844" t="s">
        <v>18921</v>
      </c>
      <c r="B2844" t="s">
        <v>65</v>
      </c>
      <c r="C2844">
        <v>3905</v>
      </c>
      <c r="D2844" t="s">
        <v>11695</v>
      </c>
      <c r="E2844" t="s">
        <v>32</v>
      </c>
      <c r="F2844">
        <v>10.76</v>
      </c>
      <c r="G2844">
        <v>10.76</v>
      </c>
      <c r="I2844" t="s">
        <v>6935</v>
      </c>
    </row>
    <row r="2845" spans="1:9">
      <c r="A2845" t="s">
        <v>18922</v>
      </c>
      <c r="B2845" t="s">
        <v>65</v>
      </c>
      <c r="C2845">
        <v>3871</v>
      </c>
      <c r="D2845" t="s">
        <v>11696</v>
      </c>
      <c r="E2845" t="s">
        <v>32</v>
      </c>
      <c r="F2845">
        <v>19.05</v>
      </c>
      <c r="G2845">
        <v>19.05</v>
      </c>
      <c r="I2845" t="s">
        <v>6935</v>
      </c>
    </row>
    <row r="2846" spans="1:9">
      <c r="A2846" t="s">
        <v>18923</v>
      </c>
      <c r="B2846" t="s">
        <v>65</v>
      </c>
      <c r="C2846">
        <v>37427</v>
      </c>
      <c r="D2846" t="s">
        <v>11697</v>
      </c>
      <c r="E2846" t="s">
        <v>32</v>
      </c>
    </row>
    <row r="2847" spans="1:9">
      <c r="A2847" t="s">
        <v>18924</v>
      </c>
      <c r="B2847" t="s">
        <v>65</v>
      </c>
      <c r="C2847">
        <v>37424</v>
      </c>
      <c r="D2847" t="s">
        <v>11698</v>
      </c>
      <c r="E2847" t="s">
        <v>32</v>
      </c>
    </row>
    <row r="2848" spans="1:9">
      <c r="A2848" t="s">
        <v>18925</v>
      </c>
      <c r="B2848" t="s">
        <v>65</v>
      </c>
      <c r="C2848">
        <v>37428</v>
      </c>
      <c r="D2848" t="s">
        <v>11699</v>
      </c>
      <c r="E2848" t="s">
        <v>32</v>
      </c>
    </row>
    <row r="2849" spans="1:5">
      <c r="A2849" t="s">
        <v>18926</v>
      </c>
      <c r="B2849" t="s">
        <v>65</v>
      </c>
      <c r="C2849">
        <v>37425</v>
      </c>
      <c r="D2849" t="s">
        <v>11700</v>
      </c>
      <c r="E2849" t="s">
        <v>32</v>
      </c>
    </row>
    <row r="2850" spans="1:5">
      <c r="A2850" t="s">
        <v>18927</v>
      </c>
      <c r="B2850" t="s">
        <v>65</v>
      </c>
      <c r="C2850">
        <v>37429</v>
      </c>
      <c r="D2850" t="s">
        <v>11701</v>
      </c>
      <c r="E2850" t="s">
        <v>32</v>
      </c>
    </row>
    <row r="2851" spans="1:5">
      <c r="A2851" t="s">
        <v>18928</v>
      </c>
      <c r="B2851" t="s">
        <v>65</v>
      </c>
      <c r="C2851">
        <v>37426</v>
      </c>
      <c r="D2851" t="s">
        <v>11702</v>
      </c>
      <c r="E2851" t="s">
        <v>32</v>
      </c>
    </row>
    <row r="2852" spans="1:5">
      <c r="A2852" t="s">
        <v>18929</v>
      </c>
      <c r="B2852" t="s">
        <v>65</v>
      </c>
      <c r="C2852">
        <v>39292</v>
      </c>
      <c r="D2852" t="s">
        <v>11703</v>
      </c>
      <c r="E2852" t="s">
        <v>32</v>
      </c>
    </row>
    <row r="2853" spans="1:5">
      <c r="A2853" t="s">
        <v>18930</v>
      </c>
      <c r="B2853" t="s">
        <v>65</v>
      </c>
      <c r="C2853">
        <v>39293</v>
      </c>
      <c r="D2853" t="s">
        <v>11704</v>
      </c>
      <c r="E2853" t="s">
        <v>32</v>
      </c>
    </row>
    <row r="2854" spans="1:5">
      <c r="A2854" t="s">
        <v>18931</v>
      </c>
      <c r="B2854" t="s">
        <v>65</v>
      </c>
      <c r="C2854">
        <v>39294</v>
      </c>
      <c r="D2854" t="s">
        <v>11705</v>
      </c>
      <c r="E2854" t="s">
        <v>32</v>
      </c>
    </row>
    <row r="2855" spans="1:5">
      <c r="A2855" t="s">
        <v>18932</v>
      </c>
      <c r="B2855" t="s">
        <v>65</v>
      </c>
      <c r="C2855">
        <v>39295</v>
      </c>
      <c r="D2855" t="s">
        <v>11706</v>
      </c>
      <c r="E2855" t="s">
        <v>32</v>
      </c>
    </row>
    <row r="2856" spans="1:5">
      <c r="A2856" t="s">
        <v>18933</v>
      </c>
      <c r="B2856" t="s">
        <v>65</v>
      </c>
      <c r="C2856">
        <v>39312</v>
      </c>
      <c r="D2856" t="s">
        <v>11707</v>
      </c>
      <c r="E2856" t="s">
        <v>32</v>
      </c>
    </row>
    <row r="2857" spans="1:5">
      <c r="A2857" t="s">
        <v>18934</v>
      </c>
      <c r="B2857" t="s">
        <v>65</v>
      </c>
      <c r="C2857">
        <v>39313</v>
      </c>
      <c r="D2857" t="s">
        <v>11708</v>
      </c>
      <c r="E2857" t="s">
        <v>32</v>
      </c>
    </row>
    <row r="2858" spans="1:5">
      <c r="A2858" t="s">
        <v>18935</v>
      </c>
      <c r="B2858" t="s">
        <v>65</v>
      </c>
      <c r="C2858">
        <v>39314</v>
      </c>
      <c r="D2858" t="s">
        <v>11709</v>
      </c>
      <c r="E2858" t="s">
        <v>32</v>
      </c>
    </row>
    <row r="2859" spans="1:5">
      <c r="A2859" t="s">
        <v>18936</v>
      </c>
      <c r="B2859" t="s">
        <v>65</v>
      </c>
      <c r="C2859">
        <v>39296</v>
      </c>
      <c r="D2859" t="s">
        <v>11710</v>
      </c>
      <c r="E2859" t="s">
        <v>32</v>
      </c>
    </row>
    <row r="2860" spans="1:5">
      <c r="A2860" t="s">
        <v>18937</v>
      </c>
      <c r="B2860" t="s">
        <v>65</v>
      </c>
      <c r="C2860">
        <v>39297</v>
      </c>
      <c r="D2860" t="s">
        <v>11711</v>
      </c>
      <c r="E2860" t="s">
        <v>32</v>
      </c>
    </row>
    <row r="2861" spans="1:5">
      <c r="A2861" t="s">
        <v>18938</v>
      </c>
      <c r="B2861" t="s">
        <v>65</v>
      </c>
      <c r="C2861">
        <v>39298</v>
      </c>
      <c r="D2861" t="s">
        <v>11712</v>
      </c>
      <c r="E2861" t="s">
        <v>32</v>
      </c>
    </row>
    <row r="2862" spans="1:5">
      <c r="A2862" t="s">
        <v>18939</v>
      </c>
      <c r="B2862" t="s">
        <v>65</v>
      </c>
      <c r="C2862">
        <v>39299</v>
      </c>
      <c r="D2862" t="s">
        <v>11713</v>
      </c>
      <c r="E2862" t="s">
        <v>32</v>
      </c>
    </row>
    <row r="2863" spans="1:5">
      <c r="A2863" t="s">
        <v>18940</v>
      </c>
      <c r="B2863" t="s">
        <v>65</v>
      </c>
      <c r="C2863">
        <v>39308</v>
      </c>
      <c r="D2863" t="s">
        <v>11714</v>
      </c>
      <c r="E2863" t="s">
        <v>32</v>
      </c>
    </row>
    <row r="2864" spans="1:5">
      <c r="A2864" t="s">
        <v>18941</v>
      </c>
      <c r="B2864" t="s">
        <v>65</v>
      </c>
      <c r="C2864">
        <v>39309</v>
      </c>
      <c r="D2864" t="s">
        <v>11715</v>
      </c>
      <c r="E2864" t="s">
        <v>32</v>
      </c>
    </row>
    <row r="2865" spans="1:9">
      <c r="A2865" t="s">
        <v>18942</v>
      </c>
      <c r="B2865" t="s">
        <v>65</v>
      </c>
      <c r="C2865">
        <v>39310</v>
      </c>
      <c r="D2865" t="s">
        <v>11716</v>
      </c>
      <c r="E2865" t="s">
        <v>32</v>
      </c>
    </row>
    <row r="2866" spans="1:9">
      <c r="A2866" t="s">
        <v>18943</v>
      </c>
      <c r="B2866" t="s">
        <v>65</v>
      </c>
      <c r="C2866">
        <v>39311</v>
      </c>
      <c r="D2866" t="s">
        <v>11717</v>
      </c>
      <c r="E2866" t="s">
        <v>32</v>
      </c>
    </row>
    <row r="2867" spans="1:9">
      <c r="A2867" t="s">
        <v>18944</v>
      </c>
      <c r="B2867" t="s">
        <v>65</v>
      </c>
      <c r="C2867">
        <v>45261</v>
      </c>
      <c r="D2867" t="s">
        <v>15719</v>
      </c>
      <c r="E2867" t="s">
        <v>9354</v>
      </c>
      <c r="F2867">
        <v>25.31</v>
      </c>
      <c r="G2867">
        <v>25.31</v>
      </c>
      <c r="I2867" t="s">
        <v>6935</v>
      </c>
    </row>
    <row r="2868" spans="1:9">
      <c r="A2868" t="s">
        <v>18945</v>
      </c>
      <c r="B2868" t="s">
        <v>65</v>
      </c>
      <c r="C2868">
        <v>11519</v>
      </c>
      <c r="D2868" t="s">
        <v>11718</v>
      </c>
      <c r="E2868" t="s">
        <v>9354</v>
      </c>
      <c r="F2868">
        <v>63.58</v>
      </c>
      <c r="G2868">
        <v>63.58</v>
      </c>
      <c r="I2868" t="s">
        <v>6935</v>
      </c>
    </row>
    <row r="2869" spans="1:9">
      <c r="A2869" t="s">
        <v>18946</v>
      </c>
      <c r="B2869" t="s">
        <v>65</v>
      </c>
      <c r="C2869">
        <v>11520</v>
      </c>
      <c r="D2869" t="s">
        <v>11719</v>
      </c>
      <c r="E2869" t="s">
        <v>9354</v>
      </c>
      <c r="F2869">
        <v>29.39</v>
      </c>
      <c r="G2869">
        <v>29.39</v>
      </c>
      <c r="I2869" t="s">
        <v>6935</v>
      </c>
    </row>
    <row r="2870" spans="1:9">
      <c r="A2870" t="s">
        <v>18947</v>
      </c>
      <c r="B2870" t="s">
        <v>65</v>
      </c>
      <c r="C2870">
        <v>11518</v>
      </c>
      <c r="D2870" t="s">
        <v>11720</v>
      </c>
      <c r="E2870" t="s">
        <v>9354</v>
      </c>
      <c r="F2870">
        <v>106.87</v>
      </c>
      <c r="G2870">
        <v>106.87</v>
      </c>
      <c r="I2870" t="s">
        <v>6935</v>
      </c>
    </row>
    <row r="2871" spans="1:9">
      <c r="A2871" t="s">
        <v>18948</v>
      </c>
      <c r="B2871" t="s">
        <v>65</v>
      </c>
      <c r="C2871">
        <v>38473</v>
      </c>
      <c r="D2871" t="s">
        <v>11721</v>
      </c>
      <c r="E2871" t="s">
        <v>32</v>
      </c>
      <c r="F2871">
        <v>436.67</v>
      </c>
      <c r="G2871">
        <v>436.67</v>
      </c>
      <c r="I2871" t="s">
        <v>6935</v>
      </c>
    </row>
    <row r="2872" spans="1:9">
      <c r="A2872" t="s">
        <v>18949</v>
      </c>
      <c r="B2872" t="s">
        <v>65</v>
      </c>
      <c r="C2872">
        <v>4244</v>
      </c>
      <c r="D2872" t="s">
        <v>11722</v>
      </c>
      <c r="E2872" t="s">
        <v>62</v>
      </c>
      <c r="F2872">
        <v>34.08</v>
      </c>
      <c r="G2872">
        <v>38.04</v>
      </c>
      <c r="I2872" t="s">
        <v>6935</v>
      </c>
    </row>
    <row r="2873" spans="1:9">
      <c r="A2873" t="s">
        <v>18950</v>
      </c>
      <c r="B2873" t="s">
        <v>65</v>
      </c>
      <c r="C2873">
        <v>40977</v>
      </c>
      <c r="D2873" t="s">
        <v>11723</v>
      </c>
      <c r="E2873" t="s">
        <v>6706</v>
      </c>
      <c r="F2873">
        <v>5991.58</v>
      </c>
      <c r="G2873">
        <v>6690.46</v>
      </c>
      <c r="I2873" t="s">
        <v>6935</v>
      </c>
    </row>
    <row r="2874" spans="1:9">
      <c r="A2874" t="s">
        <v>18951</v>
      </c>
      <c r="B2874" t="s">
        <v>65</v>
      </c>
      <c r="C2874">
        <v>4115</v>
      </c>
      <c r="D2874" t="s">
        <v>11724</v>
      </c>
      <c r="E2874" t="s">
        <v>12</v>
      </c>
      <c r="F2874">
        <v>35.07</v>
      </c>
      <c r="G2874">
        <v>35.07</v>
      </c>
      <c r="I2874" t="s">
        <v>6935</v>
      </c>
    </row>
    <row r="2875" spans="1:9">
      <c r="A2875" t="s">
        <v>18952</v>
      </c>
      <c r="B2875" t="s">
        <v>65</v>
      </c>
      <c r="C2875">
        <v>4119</v>
      </c>
      <c r="D2875" t="s">
        <v>11725</v>
      </c>
      <c r="E2875" t="s">
        <v>12</v>
      </c>
      <c r="F2875">
        <v>70.83</v>
      </c>
      <c r="G2875">
        <v>70.83</v>
      </c>
      <c r="I2875" t="s">
        <v>6935</v>
      </c>
    </row>
    <row r="2876" spans="1:9">
      <c r="A2876" t="s">
        <v>18953</v>
      </c>
      <c r="B2876" t="s">
        <v>65</v>
      </c>
      <c r="C2876">
        <v>2794</v>
      </c>
      <c r="D2876" t="s">
        <v>11726</v>
      </c>
      <c r="E2876" t="s">
        <v>12</v>
      </c>
      <c r="F2876">
        <v>187.89</v>
      </c>
      <c r="G2876">
        <v>187.89</v>
      </c>
      <c r="I2876" t="s">
        <v>6935</v>
      </c>
    </row>
    <row r="2877" spans="1:9">
      <c r="A2877" t="s">
        <v>18954</v>
      </c>
      <c r="B2877" t="s">
        <v>65</v>
      </c>
      <c r="C2877">
        <v>2788</v>
      </c>
      <c r="D2877" t="s">
        <v>11727</v>
      </c>
      <c r="E2877" t="s">
        <v>12</v>
      </c>
      <c r="F2877">
        <v>273.72000000000003</v>
      </c>
      <c r="G2877">
        <v>273.72000000000003</v>
      </c>
      <c r="I2877" t="s">
        <v>6935</v>
      </c>
    </row>
    <row r="2878" spans="1:9">
      <c r="A2878" t="s">
        <v>18955</v>
      </c>
      <c r="B2878" t="s">
        <v>65</v>
      </c>
      <c r="C2878">
        <v>4006</v>
      </c>
      <c r="D2878" t="s">
        <v>11728</v>
      </c>
      <c r="E2878" t="s">
        <v>10</v>
      </c>
      <c r="F2878">
        <v>1979.11</v>
      </c>
      <c r="G2878">
        <v>1979.11</v>
      </c>
      <c r="I2878" t="s">
        <v>6935</v>
      </c>
    </row>
    <row r="2879" spans="1:9">
      <c r="A2879" t="s">
        <v>18956</v>
      </c>
      <c r="B2879" t="s">
        <v>65</v>
      </c>
      <c r="C2879">
        <v>45395</v>
      </c>
      <c r="D2879" t="s">
        <v>11729</v>
      </c>
      <c r="E2879" t="s">
        <v>9354</v>
      </c>
      <c r="F2879">
        <v>38.4</v>
      </c>
      <c r="G2879">
        <v>38.4</v>
      </c>
      <c r="I2879" t="s">
        <v>6935</v>
      </c>
    </row>
    <row r="2880" spans="1:9">
      <c r="A2880" t="s">
        <v>18957</v>
      </c>
      <c r="B2880" t="s">
        <v>65</v>
      </c>
      <c r="C2880">
        <v>37461</v>
      </c>
      <c r="D2880" t="s">
        <v>11730</v>
      </c>
      <c r="E2880" t="s">
        <v>12</v>
      </c>
      <c r="F2880">
        <v>12.28</v>
      </c>
      <c r="G2880">
        <v>12.28</v>
      </c>
      <c r="I2880" t="s">
        <v>6935</v>
      </c>
    </row>
    <row r="2881" spans="1:9">
      <c r="A2881" t="s">
        <v>18958</v>
      </c>
      <c r="B2881" t="s">
        <v>65</v>
      </c>
      <c r="C2881">
        <v>37460</v>
      </c>
      <c r="D2881" t="s">
        <v>11731</v>
      </c>
      <c r="E2881" t="s">
        <v>12</v>
      </c>
      <c r="F2881">
        <v>21.56</v>
      </c>
      <c r="G2881">
        <v>21.56</v>
      </c>
      <c r="I2881" t="s">
        <v>6935</v>
      </c>
    </row>
    <row r="2882" spans="1:9">
      <c r="A2882" t="s">
        <v>18959</v>
      </c>
      <c r="B2882" t="s">
        <v>65</v>
      </c>
      <c r="C2882">
        <v>37458</v>
      </c>
      <c r="D2882" t="s">
        <v>11732</v>
      </c>
      <c r="E2882" t="s">
        <v>12</v>
      </c>
      <c r="F2882">
        <v>5</v>
      </c>
      <c r="G2882">
        <v>5</v>
      </c>
      <c r="I2882" t="s">
        <v>8951</v>
      </c>
    </row>
    <row r="2883" spans="1:9">
      <c r="A2883" t="s">
        <v>18960</v>
      </c>
      <c r="B2883" t="s">
        <v>65</v>
      </c>
      <c r="C2883">
        <v>37454</v>
      </c>
      <c r="D2883" t="s">
        <v>11733</v>
      </c>
      <c r="E2883" t="s">
        <v>12</v>
      </c>
      <c r="F2883">
        <v>1.56</v>
      </c>
      <c r="G2883">
        <v>1.56</v>
      </c>
      <c r="I2883" t="s">
        <v>6935</v>
      </c>
    </row>
    <row r="2884" spans="1:9">
      <c r="A2884" t="s">
        <v>18961</v>
      </c>
      <c r="B2884" t="s">
        <v>65</v>
      </c>
      <c r="C2884">
        <v>37455</v>
      </c>
      <c r="D2884" t="s">
        <v>11734</v>
      </c>
      <c r="E2884" t="s">
        <v>12</v>
      </c>
      <c r="F2884">
        <v>2.6</v>
      </c>
      <c r="G2884">
        <v>2.6</v>
      </c>
      <c r="I2884" t="s">
        <v>6935</v>
      </c>
    </row>
    <row r="2885" spans="1:9">
      <c r="A2885" t="s">
        <v>18962</v>
      </c>
      <c r="B2885" t="s">
        <v>65</v>
      </c>
      <c r="C2885">
        <v>37459</v>
      </c>
      <c r="D2885" t="s">
        <v>11735</v>
      </c>
      <c r="E2885" t="s">
        <v>12</v>
      </c>
      <c r="F2885">
        <v>8.33</v>
      </c>
      <c r="G2885">
        <v>8.33</v>
      </c>
      <c r="I2885" t="s">
        <v>6935</v>
      </c>
    </row>
    <row r="2886" spans="1:9">
      <c r="A2886" t="s">
        <v>18963</v>
      </c>
      <c r="B2886" t="s">
        <v>65</v>
      </c>
      <c r="C2886">
        <v>37457</v>
      </c>
      <c r="D2886" t="s">
        <v>11736</v>
      </c>
      <c r="E2886" t="s">
        <v>12</v>
      </c>
      <c r="F2886">
        <v>2.87</v>
      </c>
      <c r="G2886">
        <v>2.87</v>
      </c>
      <c r="I2886" t="s">
        <v>6935</v>
      </c>
    </row>
    <row r="2887" spans="1:9">
      <c r="A2887" t="s">
        <v>18964</v>
      </c>
      <c r="B2887" t="s">
        <v>65</v>
      </c>
      <c r="C2887">
        <v>37456</v>
      </c>
      <c r="D2887" t="s">
        <v>11737</v>
      </c>
      <c r="E2887" t="s">
        <v>12</v>
      </c>
      <c r="F2887">
        <v>1.96</v>
      </c>
      <c r="G2887">
        <v>1.96</v>
      </c>
      <c r="I2887" t="s">
        <v>6935</v>
      </c>
    </row>
    <row r="2888" spans="1:9">
      <c r="A2888" t="s">
        <v>18965</v>
      </c>
      <c r="B2888" t="s">
        <v>65</v>
      </c>
      <c r="C2888">
        <v>21029</v>
      </c>
      <c r="D2888" t="s">
        <v>11738</v>
      </c>
      <c r="E2888" t="s">
        <v>32</v>
      </c>
      <c r="F2888">
        <v>385</v>
      </c>
      <c r="G2888">
        <v>385</v>
      </c>
      <c r="I2888" t="s">
        <v>8951</v>
      </c>
    </row>
    <row r="2889" spans="1:9">
      <c r="A2889" t="s">
        <v>18966</v>
      </c>
      <c r="B2889" t="s">
        <v>65</v>
      </c>
      <c r="C2889">
        <v>21030</v>
      </c>
      <c r="D2889" t="s">
        <v>11739</v>
      </c>
      <c r="E2889" t="s">
        <v>32</v>
      </c>
      <c r="F2889">
        <v>474.57</v>
      </c>
      <c r="G2889">
        <v>474.57</v>
      </c>
      <c r="I2889" t="s">
        <v>6935</v>
      </c>
    </row>
    <row r="2890" spans="1:9">
      <c r="A2890" t="s">
        <v>18967</v>
      </c>
      <c r="B2890" t="s">
        <v>65</v>
      </c>
      <c r="C2890">
        <v>21031</v>
      </c>
      <c r="D2890" t="s">
        <v>11740</v>
      </c>
      <c r="E2890" t="s">
        <v>32</v>
      </c>
      <c r="F2890">
        <v>590.84</v>
      </c>
      <c r="G2890">
        <v>590.84</v>
      </c>
      <c r="I2890" t="s">
        <v>6935</v>
      </c>
    </row>
    <row r="2891" spans="1:9">
      <c r="A2891" t="s">
        <v>18968</v>
      </c>
      <c r="B2891" t="s">
        <v>65</v>
      </c>
      <c r="C2891">
        <v>21032</v>
      </c>
      <c r="D2891" t="s">
        <v>11741</v>
      </c>
      <c r="E2891" t="s">
        <v>32</v>
      </c>
      <c r="F2891">
        <v>630.86</v>
      </c>
      <c r="G2891">
        <v>630.86</v>
      </c>
      <c r="I2891" t="s">
        <v>6935</v>
      </c>
    </row>
    <row r="2892" spans="1:9">
      <c r="A2892" t="s">
        <v>18969</v>
      </c>
      <c r="B2892" t="s">
        <v>65</v>
      </c>
      <c r="C2892">
        <v>37527</v>
      </c>
      <c r="D2892" t="s">
        <v>11742</v>
      </c>
      <c r="E2892" t="s">
        <v>32</v>
      </c>
      <c r="F2892">
        <v>569.87</v>
      </c>
      <c r="G2892">
        <v>569.87</v>
      </c>
      <c r="I2892" t="s">
        <v>6935</v>
      </c>
    </row>
    <row r="2893" spans="1:9">
      <c r="A2893" t="s">
        <v>18970</v>
      </c>
      <c r="B2893" t="s">
        <v>65</v>
      </c>
      <c r="C2893">
        <v>37528</v>
      </c>
      <c r="D2893" t="s">
        <v>11743</v>
      </c>
      <c r="E2893" t="s">
        <v>32</v>
      </c>
      <c r="F2893">
        <v>679.46</v>
      </c>
      <c r="G2893">
        <v>679.46</v>
      </c>
      <c r="I2893" t="s">
        <v>6935</v>
      </c>
    </row>
    <row r="2894" spans="1:9">
      <c r="A2894" t="s">
        <v>18971</v>
      </c>
      <c r="B2894" t="s">
        <v>65</v>
      </c>
      <c r="C2894">
        <v>37529</v>
      </c>
      <c r="D2894" t="s">
        <v>11744</v>
      </c>
      <c r="E2894" t="s">
        <v>32</v>
      </c>
      <c r="F2894">
        <v>686.13</v>
      </c>
      <c r="G2894">
        <v>686.13</v>
      </c>
      <c r="I2894" t="s">
        <v>6935</v>
      </c>
    </row>
    <row r="2895" spans="1:9">
      <c r="A2895" t="s">
        <v>18972</v>
      </c>
      <c r="B2895" t="s">
        <v>65</v>
      </c>
      <c r="C2895">
        <v>37530</v>
      </c>
      <c r="D2895" t="s">
        <v>11745</v>
      </c>
      <c r="E2895" t="s">
        <v>32</v>
      </c>
      <c r="F2895">
        <v>895.79</v>
      </c>
      <c r="G2895">
        <v>895.79</v>
      </c>
      <c r="I2895" t="s">
        <v>6935</v>
      </c>
    </row>
    <row r="2896" spans="1:9">
      <c r="A2896" t="s">
        <v>18973</v>
      </c>
      <c r="B2896" t="s">
        <v>65</v>
      </c>
      <c r="C2896">
        <v>21034</v>
      </c>
      <c r="D2896" t="s">
        <v>11746</v>
      </c>
      <c r="E2896" t="s">
        <v>32</v>
      </c>
      <c r="F2896">
        <v>764.28</v>
      </c>
      <c r="G2896">
        <v>764.28</v>
      </c>
      <c r="I2896" t="s">
        <v>6935</v>
      </c>
    </row>
    <row r="2897" spans="1:9">
      <c r="A2897" t="s">
        <v>18974</v>
      </c>
      <c r="B2897" t="s">
        <v>65</v>
      </c>
      <c r="C2897">
        <v>37531</v>
      </c>
      <c r="D2897" t="s">
        <v>11747</v>
      </c>
      <c r="E2897" t="s">
        <v>32</v>
      </c>
      <c r="F2897">
        <v>962.5</v>
      </c>
      <c r="G2897">
        <v>962.5</v>
      </c>
      <c r="I2897" t="s">
        <v>6935</v>
      </c>
    </row>
    <row r="2898" spans="1:9">
      <c r="A2898" t="s">
        <v>18975</v>
      </c>
      <c r="B2898" t="s">
        <v>65</v>
      </c>
      <c r="C2898">
        <v>21036</v>
      </c>
      <c r="D2898" t="s">
        <v>11748</v>
      </c>
      <c r="E2898" t="s">
        <v>32</v>
      </c>
      <c r="F2898">
        <v>1170.24</v>
      </c>
      <c r="G2898">
        <v>1170.24</v>
      </c>
      <c r="I2898" t="s">
        <v>6935</v>
      </c>
    </row>
    <row r="2899" spans="1:9">
      <c r="A2899" t="s">
        <v>18976</v>
      </c>
      <c r="B2899" t="s">
        <v>65</v>
      </c>
      <c r="C2899">
        <v>21037</v>
      </c>
      <c r="D2899" t="s">
        <v>11749</v>
      </c>
      <c r="E2899" t="s">
        <v>32</v>
      </c>
      <c r="F2899">
        <v>1334.15</v>
      </c>
      <c r="G2899">
        <v>1334.15</v>
      </c>
      <c r="I2899" t="s">
        <v>6935</v>
      </c>
    </row>
    <row r="2900" spans="1:9">
      <c r="A2900" t="s">
        <v>18977</v>
      </c>
      <c r="B2900" t="s">
        <v>65</v>
      </c>
      <c r="C2900">
        <v>20185</v>
      </c>
      <c r="D2900" t="s">
        <v>11750</v>
      </c>
      <c r="E2900" t="s">
        <v>12</v>
      </c>
      <c r="F2900">
        <v>13.25</v>
      </c>
      <c r="G2900">
        <v>13.25</v>
      </c>
      <c r="I2900" t="s">
        <v>6935</v>
      </c>
    </row>
    <row r="2901" spans="1:9">
      <c r="A2901" t="s">
        <v>21316</v>
      </c>
      <c r="B2901" t="s">
        <v>65</v>
      </c>
      <c r="C2901">
        <v>44909</v>
      </c>
      <c r="D2901" t="s">
        <v>14024</v>
      </c>
      <c r="E2901" t="s">
        <v>12</v>
      </c>
      <c r="F2901">
        <v>14.93</v>
      </c>
      <c r="G2901">
        <v>14.93</v>
      </c>
      <c r="I2901" t="s">
        <v>6935</v>
      </c>
    </row>
    <row r="2902" spans="1:9">
      <c r="A2902" t="s">
        <v>20997</v>
      </c>
      <c r="B2902" t="s">
        <v>65</v>
      </c>
      <c r="C2902">
        <v>44115</v>
      </c>
      <c r="D2902" t="s">
        <v>13709</v>
      </c>
      <c r="E2902" t="s">
        <v>12</v>
      </c>
      <c r="F2902">
        <v>27.48</v>
      </c>
      <c r="G2902">
        <v>27.48</v>
      </c>
      <c r="I2902" t="s">
        <v>6935</v>
      </c>
    </row>
    <row r="2903" spans="1:9">
      <c r="A2903" t="s">
        <v>21000</v>
      </c>
      <c r="B2903" t="s">
        <v>65</v>
      </c>
      <c r="C2903">
        <v>44333</v>
      </c>
      <c r="D2903" t="s">
        <v>13712</v>
      </c>
      <c r="E2903" t="s">
        <v>12</v>
      </c>
      <c r="F2903">
        <v>90.25</v>
      </c>
      <c r="G2903">
        <v>90.25</v>
      </c>
      <c r="I2903" t="s">
        <v>6935</v>
      </c>
    </row>
    <row r="2904" spans="1:9">
      <c r="A2904" t="s">
        <v>21318</v>
      </c>
      <c r="B2904" t="s">
        <v>65</v>
      </c>
      <c r="C2904">
        <v>44907</v>
      </c>
      <c r="D2904" t="s">
        <v>14026</v>
      </c>
      <c r="E2904" t="s">
        <v>12</v>
      </c>
      <c r="F2904">
        <v>15.83</v>
      </c>
      <c r="G2904">
        <v>15.83</v>
      </c>
      <c r="I2904" t="s">
        <v>6935</v>
      </c>
    </row>
    <row r="2905" spans="1:9">
      <c r="A2905" t="s">
        <v>18978</v>
      </c>
      <c r="B2905" t="s">
        <v>65</v>
      </c>
      <c r="C2905">
        <v>20260</v>
      </c>
      <c r="D2905" t="s">
        <v>11751</v>
      </c>
      <c r="E2905" t="s">
        <v>32</v>
      </c>
      <c r="F2905">
        <v>14.51</v>
      </c>
      <c r="G2905">
        <v>14.51</v>
      </c>
      <c r="I2905" t="s">
        <v>6935</v>
      </c>
    </row>
    <row r="2906" spans="1:9">
      <c r="A2906" t="s">
        <v>18979</v>
      </c>
      <c r="B2906" t="s">
        <v>65</v>
      </c>
      <c r="C2906">
        <v>37523</v>
      </c>
      <c r="D2906" t="s">
        <v>11752</v>
      </c>
      <c r="E2906" t="s">
        <v>32</v>
      </c>
    </row>
    <row r="2907" spans="1:9">
      <c r="A2907" t="s">
        <v>18980</v>
      </c>
      <c r="B2907" t="s">
        <v>65</v>
      </c>
      <c r="C2907">
        <v>37515</v>
      </c>
      <c r="D2907" t="s">
        <v>11753</v>
      </c>
      <c r="E2907" t="s">
        <v>32</v>
      </c>
    </row>
    <row r="2908" spans="1:9">
      <c r="A2908" t="s">
        <v>18981</v>
      </c>
      <c r="B2908" t="s">
        <v>65</v>
      </c>
      <c r="C2908">
        <v>12899</v>
      </c>
      <c r="D2908" t="s">
        <v>11754</v>
      </c>
      <c r="E2908" t="s">
        <v>32</v>
      </c>
    </row>
    <row r="2909" spans="1:9">
      <c r="A2909" t="s">
        <v>18982</v>
      </c>
      <c r="B2909" t="s">
        <v>65</v>
      </c>
      <c r="C2909">
        <v>12898</v>
      </c>
      <c r="D2909" t="s">
        <v>11755</v>
      </c>
      <c r="E2909" t="s">
        <v>32</v>
      </c>
    </row>
    <row r="2910" spans="1:9">
      <c r="A2910" t="s">
        <v>18983</v>
      </c>
      <c r="B2910" t="s">
        <v>65</v>
      </c>
      <c r="C2910">
        <v>39699</v>
      </c>
      <c r="D2910" t="s">
        <v>11756</v>
      </c>
      <c r="E2910" t="s">
        <v>9</v>
      </c>
      <c r="F2910">
        <v>18.489999999999998</v>
      </c>
      <c r="G2910">
        <v>18.489999999999998</v>
      </c>
      <c r="I2910" t="s">
        <v>6935</v>
      </c>
    </row>
    <row r="2911" spans="1:9">
      <c r="A2911" t="s">
        <v>18984</v>
      </c>
      <c r="B2911" t="s">
        <v>65</v>
      </c>
      <c r="C2911">
        <v>39696</v>
      </c>
      <c r="D2911" t="s">
        <v>11757</v>
      </c>
      <c r="E2911" t="s">
        <v>9</v>
      </c>
    </row>
    <row r="2912" spans="1:9">
      <c r="A2912" t="s">
        <v>18985</v>
      </c>
      <c r="B2912" t="s">
        <v>65</v>
      </c>
      <c r="C2912">
        <v>42528</v>
      </c>
      <c r="D2912" t="s">
        <v>31894</v>
      </c>
      <c r="E2912" t="s">
        <v>9</v>
      </c>
    </row>
    <row r="2913" spans="1:9">
      <c r="A2913" t="s">
        <v>18986</v>
      </c>
      <c r="B2913" t="s">
        <v>65</v>
      </c>
      <c r="C2913">
        <v>39700</v>
      </c>
      <c r="D2913" t="s">
        <v>11758</v>
      </c>
      <c r="E2913" t="s">
        <v>9</v>
      </c>
      <c r="F2913">
        <v>31.65</v>
      </c>
      <c r="G2913">
        <v>31.65</v>
      </c>
      <c r="I2913" t="s">
        <v>6935</v>
      </c>
    </row>
    <row r="2914" spans="1:9">
      <c r="A2914" t="s">
        <v>18987</v>
      </c>
      <c r="B2914" t="s">
        <v>65</v>
      </c>
      <c r="C2914">
        <v>4014</v>
      </c>
      <c r="D2914" t="s">
        <v>11759</v>
      </c>
      <c r="E2914" t="s">
        <v>9</v>
      </c>
      <c r="F2914">
        <v>65.17</v>
      </c>
      <c r="G2914">
        <v>65.17</v>
      </c>
      <c r="I2914" t="s">
        <v>6935</v>
      </c>
    </row>
    <row r="2915" spans="1:9">
      <c r="A2915" t="s">
        <v>18988</v>
      </c>
      <c r="B2915" t="s">
        <v>65</v>
      </c>
      <c r="C2915">
        <v>4015</v>
      </c>
      <c r="D2915" t="s">
        <v>11760</v>
      </c>
      <c r="E2915" t="s">
        <v>9</v>
      </c>
      <c r="F2915">
        <v>80.02</v>
      </c>
      <c r="G2915">
        <v>80.02</v>
      </c>
      <c r="I2915" t="s">
        <v>6935</v>
      </c>
    </row>
    <row r="2916" spans="1:9">
      <c r="A2916" t="s">
        <v>18989</v>
      </c>
      <c r="B2916" t="s">
        <v>65</v>
      </c>
      <c r="C2916">
        <v>4017</v>
      </c>
      <c r="D2916" t="s">
        <v>11761</v>
      </c>
      <c r="E2916" t="s">
        <v>9</v>
      </c>
      <c r="F2916">
        <v>116.44</v>
      </c>
      <c r="G2916">
        <v>116.44</v>
      </c>
      <c r="I2916" t="s">
        <v>6935</v>
      </c>
    </row>
    <row r="2917" spans="1:9">
      <c r="A2917" t="s">
        <v>18990</v>
      </c>
      <c r="B2917" t="s">
        <v>65</v>
      </c>
      <c r="C2917">
        <v>11621</v>
      </c>
      <c r="D2917" t="s">
        <v>11762</v>
      </c>
      <c r="E2917" t="s">
        <v>9</v>
      </c>
      <c r="F2917">
        <v>62.98</v>
      </c>
      <c r="G2917">
        <v>62.98</v>
      </c>
      <c r="I2917" t="s">
        <v>6935</v>
      </c>
    </row>
    <row r="2918" spans="1:9">
      <c r="A2918" t="s">
        <v>18991</v>
      </c>
      <c r="B2918" t="s">
        <v>65</v>
      </c>
      <c r="C2918">
        <v>4016</v>
      </c>
      <c r="D2918" t="s">
        <v>11763</v>
      </c>
      <c r="E2918" t="s">
        <v>9</v>
      </c>
      <c r="F2918">
        <v>45.99</v>
      </c>
      <c r="G2918">
        <v>45.99</v>
      </c>
      <c r="I2918" t="s">
        <v>8951</v>
      </c>
    </row>
    <row r="2919" spans="1:9">
      <c r="A2919" t="s">
        <v>18992</v>
      </c>
      <c r="B2919" t="s">
        <v>65</v>
      </c>
      <c r="C2919">
        <v>38544</v>
      </c>
      <c r="D2919" t="s">
        <v>11764</v>
      </c>
      <c r="E2919" t="s">
        <v>9</v>
      </c>
      <c r="F2919">
        <v>11.8</v>
      </c>
      <c r="G2919">
        <v>11.8</v>
      </c>
      <c r="I2919" t="s">
        <v>6935</v>
      </c>
    </row>
    <row r="2920" spans="1:9">
      <c r="A2920" t="s">
        <v>18993</v>
      </c>
      <c r="B2920" t="s">
        <v>65</v>
      </c>
      <c r="C2920">
        <v>38545</v>
      </c>
      <c r="D2920" t="s">
        <v>11765</v>
      </c>
      <c r="E2920" t="s">
        <v>9</v>
      </c>
      <c r="F2920">
        <v>7.58</v>
      </c>
      <c r="G2920">
        <v>7.58</v>
      </c>
      <c r="I2920" t="s">
        <v>6935</v>
      </c>
    </row>
    <row r="2921" spans="1:9">
      <c r="A2921" t="s">
        <v>18994</v>
      </c>
      <c r="B2921" t="s">
        <v>65</v>
      </c>
      <c r="C2921">
        <v>42527</v>
      </c>
      <c r="D2921" t="s">
        <v>11766</v>
      </c>
      <c r="E2921" t="s">
        <v>9</v>
      </c>
    </row>
    <row r="2922" spans="1:9">
      <c r="A2922" t="s">
        <v>18995</v>
      </c>
      <c r="B2922" t="s">
        <v>65</v>
      </c>
      <c r="C2922">
        <v>39323</v>
      </c>
      <c r="D2922" t="s">
        <v>11767</v>
      </c>
      <c r="E2922" t="s">
        <v>9</v>
      </c>
      <c r="F2922">
        <v>28.93</v>
      </c>
      <c r="G2922">
        <v>28.93</v>
      </c>
      <c r="I2922" t="s">
        <v>6935</v>
      </c>
    </row>
    <row r="2923" spans="1:9">
      <c r="A2923" t="s">
        <v>18996</v>
      </c>
      <c r="B2923" t="s">
        <v>65</v>
      </c>
      <c r="C2923">
        <v>626</v>
      </c>
      <c r="D2923" t="s">
        <v>11768</v>
      </c>
      <c r="E2923" t="s">
        <v>11</v>
      </c>
      <c r="F2923">
        <v>25.04</v>
      </c>
      <c r="G2923">
        <v>25.04</v>
      </c>
      <c r="I2923" t="s">
        <v>8951</v>
      </c>
    </row>
    <row r="2924" spans="1:9">
      <c r="A2924" t="s">
        <v>18997</v>
      </c>
      <c r="B2924" t="s">
        <v>65</v>
      </c>
      <c r="C2924">
        <v>44504</v>
      </c>
      <c r="D2924" t="s">
        <v>11769</v>
      </c>
      <c r="E2924" t="s">
        <v>9</v>
      </c>
    </row>
    <row r="2925" spans="1:9">
      <c r="A2925" t="s">
        <v>18998</v>
      </c>
      <c r="B2925" t="s">
        <v>65</v>
      </c>
      <c r="C2925">
        <v>44505</v>
      </c>
      <c r="D2925" t="s">
        <v>11770</v>
      </c>
      <c r="E2925" t="s">
        <v>9</v>
      </c>
    </row>
    <row r="2926" spans="1:9">
      <c r="A2926" t="s">
        <v>18999</v>
      </c>
      <c r="B2926" t="s">
        <v>65</v>
      </c>
      <c r="C2926">
        <v>44506</v>
      </c>
      <c r="D2926" t="s">
        <v>11771</v>
      </c>
      <c r="E2926" t="s">
        <v>9</v>
      </c>
    </row>
    <row r="2927" spans="1:9">
      <c r="A2927" t="s">
        <v>19000</v>
      </c>
      <c r="B2927" t="s">
        <v>65</v>
      </c>
      <c r="C2927">
        <v>44507</v>
      </c>
      <c r="D2927" t="s">
        <v>11772</v>
      </c>
      <c r="E2927" t="s">
        <v>9</v>
      </c>
    </row>
    <row r="2928" spans="1:9">
      <c r="A2928" t="s">
        <v>19001</v>
      </c>
      <c r="B2928" t="s">
        <v>65</v>
      </c>
      <c r="C2928">
        <v>44508</v>
      </c>
      <c r="D2928" t="s">
        <v>11773</v>
      </c>
      <c r="E2928" t="s">
        <v>9</v>
      </c>
    </row>
    <row r="2929" spans="1:9">
      <c r="A2929" t="s">
        <v>19002</v>
      </c>
      <c r="B2929" t="s">
        <v>65</v>
      </c>
      <c r="C2929">
        <v>44509</v>
      </c>
      <c r="D2929" t="s">
        <v>11774</v>
      </c>
      <c r="E2929" t="s">
        <v>9</v>
      </c>
    </row>
    <row r="2930" spans="1:9">
      <c r="A2930" t="s">
        <v>19003</v>
      </c>
      <c r="B2930" t="s">
        <v>65</v>
      </c>
      <c r="C2930">
        <v>44510</v>
      </c>
      <c r="D2930" t="s">
        <v>11775</v>
      </c>
      <c r="E2930" t="s">
        <v>9</v>
      </c>
    </row>
    <row r="2931" spans="1:9">
      <c r="A2931" t="s">
        <v>19004</v>
      </c>
      <c r="B2931" t="s">
        <v>65</v>
      </c>
      <c r="C2931">
        <v>44512</v>
      </c>
      <c r="D2931" t="s">
        <v>31895</v>
      </c>
      <c r="E2931" t="s">
        <v>9</v>
      </c>
    </row>
    <row r="2932" spans="1:9">
      <c r="A2932" t="s">
        <v>19005</v>
      </c>
      <c r="B2932" t="s">
        <v>65</v>
      </c>
      <c r="C2932">
        <v>44513</v>
      </c>
      <c r="D2932" t="s">
        <v>31896</v>
      </c>
      <c r="E2932" t="s">
        <v>9</v>
      </c>
    </row>
    <row r="2933" spans="1:9">
      <c r="A2933" t="s">
        <v>19006</v>
      </c>
      <c r="B2933" t="s">
        <v>65</v>
      </c>
      <c r="C2933">
        <v>44514</v>
      </c>
      <c r="D2933" t="s">
        <v>31897</v>
      </c>
      <c r="E2933" t="s">
        <v>9</v>
      </c>
    </row>
    <row r="2934" spans="1:9">
      <c r="A2934" t="s">
        <v>19007</v>
      </c>
      <c r="B2934" t="s">
        <v>65</v>
      </c>
      <c r="C2934">
        <v>44515</v>
      </c>
      <c r="D2934" t="s">
        <v>31898</v>
      </c>
      <c r="E2934" t="s">
        <v>9</v>
      </c>
    </row>
    <row r="2935" spans="1:9">
      <c r="A2935" t="s">
        <v>19008</v>
      </c>
      <c r="B2935" t="s">
        <v>65</v>
      </c>
      <c r="C2935">
        <v>44511</v>
      </c>
      <c r="D2935" t="s">
        <v>31899</v>
      </c>
      <c r="E2935" t="s">
        <v>9</v>
      </c>
    </row>
    <row r="2936" spans="1:9">
      <c r="A2936" t="s">
        <v>19009</v>
      </c>
      <c r="B2936" t="s">
        <v>65</v>
      </c>
      <c r="C2936">
        <v>44516</v>
      </c>
      <c r="D2936" t="s">
        <v>31900</v>
      </c>
      <c r="E2936" t="s">
        <v>9</v>
      </c>
    </row>
    <row r="2937" spans="1:9">
      <c r="A2937" t="s">
        <v>19010</v>
      </c>
      <c r="B2937" t="s">
        <v>65</v>
      </c>
      <c r="C2937">
        <v>44517</v>
      </c>
      <c r="D2937" t="s">
        <v>31901</v>
      </c>
      <c r="E2937" t="s">
        <v>9</v>
      </c>
    </row>
    <row r="2938" spans="1:9">
      <c r="A2938" t="s">
        <v>19011</v>
      </c>
      <c r="B2938" t="s">
        <v>65</v>
      </c>
      <c r="C2938">
        <v>11479</v>
      </c>
      <c r="D2938" t="s">
        <v>11776</v>
      </c>
      <c r="E2938" t="s">
        <v>32</v>
      </c>
      <c r="F2938">
        <v>44.64</v>
      </c>
      <c r="G2938">
        <v>44.64</v>
      </c>
      <c r="I2938" t="s">
        <v>6935</v>
      </c>
    </row>
    <row r="2939" spans="1:9">
      <c r="A2939" t="s">
        <v>19012</v>
      </c>
      <c r="B2939" t="s">
        <v>65</v>
      </c>
      <c r="C2939">
        <v>11481</v>
      </c>
      <c r="D2939" t="s">
        <v>11777</v>
      </c>
      <c r="E2939" t="s">
        <v>32</v>
      </c>
      <c r="F2939">
        <v>40.380000000000003</v>
      </c>
      <c r="G2939">
        <v>40.380000000000003</v>
      </c>
      <c r="I2939" t="s">
        <v>6935</v>
      </c>
    </row>
    <row r="2940" spans="1:9">
      <c r="A2940" t="s">
        <v>19013</v>
      </c>
      <c r="B2940" t="s">
        <v>65</v>
      </c>
      <c r="C2940">
        <v>43609</v>
      </c>
      <c r="D2940" t="s">
        <v>11778</v>
      </c>
      <c r="E2940" t="s">
        <v>32</v>
      </c>
      <c r="F2940">
        <v>40.380000000000003</v>
      </c>
      <c r="G2940">
        <v>40.380000000000003</v>
      </c>
      <c r="I2940" t="s">
        <v>6935</v>
      </c>
    </row>
    <row r="2941" spans="1:9">
      <c r="A2941" t="s">
        <v>19014</v>
      </c>
      <c r="B2941" t="s">
        <v>65</v>
      </c>
      <c r="C2941">
        <v>11478</v>
      </c>
      <c r="D2941" t="s">
        <v>11779</v>
      </c>
      <c r="E2941" t="s">
        <v>32</v>
      </c>
      <c r="F2941">
        <v>76.59</v>
      </c>
      <c r="G2941">
        <v>76.59</v>
      </c>
      <c r="I2941" t="s">
        <v>6935</v>
      </c>
    </row>
    <row r="2942" spans="1:9">
      <c r="A2942" t="s">
        <v>19015</v>
      </c>
      <c r="B2942" t="s">
        <v>65</v>
      </c>
      <c r="C2942">
        <v>43608</v>
      </c>
      <c r="D2942" t="s">
        <v>11780</v>
      </c>
      <c r="E2942" t="s">
        <v>32</v>
      </c>
      <c r="F2942">
        <v>58.45</v>
      </c>
      <c r="G2942">
        <v>58.45</v>
      </c>
      <c r="I2942" t="s">
        <v>6935</v>
      </c>
    </row>
    <row r="2943" spans="1:9">
      <c r="A2943" t="s">
        <v>19016</v>
      </c>
      <c r="B2943" t="s">
        <v>65</v>
      </c>
      <c r="C2943">
        <v>11476</v>
      </c>
      <c r="D2943" t="s">
        <v>11781</v>
      </c>
      <c r="E2943" t="s">
        <v>32</v>
      </c>
      <c r="F2943">
        <v>58.45</v>
      </c>
      <c r="G2943">
        <v>58.45</v>
      </c>
      <c r="I2943" t="s">
        <v>6935</v>
      </c>
    </row>
    <row r="2944" spans="1:9">
      <c r="A2944" t="s">
        <v>19017</v>
      </c>
      <c r="B2944" t="s">
        <v>65</v>
      </c>
      <c r="C2944">
        <v>40637</v>
      </c>
      <c r="D2944" t="s">
        <v>11782</v>
      </c>
      <c r="E2944" t="s">
        <v>32</v>
      </c>
    </row>
    <row r="2945" spans="1:9">
      <c r="A2945" t="s">
        <v>19018</v>
      </c>
      <c r="B2945" t="s">
        <v>65</v>
      </c>
      <c r="C2945">
        <v>13836</v>
      </c>
      <c r="D2945" t="s">
        <v>11783</v>
      </c>
      <c r="E2945" t="s">
        <v>32</v>
      </c>
    </row>
    <row r="2946" spans="1:9">
      <c r="A2946" t="s">
        <v>19019</v>
      </c>
      <c r="B2946" t="s">
        <v>65</v>
      </c>
      <c r="C2946">
        <v>14534</v>
      </c>
      <c r="D2946" t="s">
        <v>11784</v>
      </c>
      <c r="E2946" t="s">
        <v>32</v>
      </c>
    </row>
    <row r="2947" spans="1:9">
      <c r="A2947" t="s">
        <v>19020</v>
      </c>
      <c r="B2947" t="s">
        <v>65</v>
      </c>
      <c r="C2947">
        <v>14535</v>
      </c>
      <c r="D2947" t="s">
        <v>11785</v>
      </c>
      <c r="E2947" t="s">
        <v>32</v>
      </c>
    </row>
    <row r="2948" spans="1:9">
      <c r="A2948" t="s">
        <v>19021</v>
      </c>
      <c r="B2948" t="s">
        <v>65</v>
      </c>
      <c r="C2948">
        <v>39813</v>
      </c>
      <c r="D2948" t="s">
        <v>11786</v>
      </c>
      <c r="E2948" t="s">
        <v>32</v>
      </c>
    </row>
    <row r="2949" spans="1:9">
      <c r="A2949" t="s">
        <v>19022</v>
      </c>
      <c r="B2949" t="s">
        <v>65</v>
      </c>
      <c r="C2949">
        <v>12868</v>
      </c>
      <c r="D2949" t="s">
        <v>11787</v>
      </c>
      <c r="E2949" t="s">
        <v>62</v>
      </c>
      <c r="F2949">
        <v>23.58</v>
      </c>
      <c r="G2949">
        <v>26.33</v>
      </c>
      <c r="I2949" t="s">
        <v>6935</v>
      </c>
    </row>
    <row r="2950" spans="1:9">
      <c r="A2950" t="s">
        <v>19023</v>
      </c>
      <c r="B2950" t="s">
        <v>65</v>
      </c>
      <c r="C2950">
        <v>40916</v>
      </c>
      <c r="D2950" t="s">
        <v>11788</v>
      </c>
      <c r="E2950" t="s">
        <v>6706</v>
      </c>
      <c r="F2950">
        <v>4147.2</v>
      </c>
      <c r="G2950">
        <v>4630.95</v>
      </c>
      <c r="I2950" t="s">
        <v>6935</v>
      </c>
    </row>
    <row r="2951" spans="1:9">
      <c r="A2951" t="s">
        <v>19024</v>
      </c>
      <c r="B2951" t="s">
        <v>65</v>
      </c>
      <c r="C2951">
        <v>4755</v>
      </c>
      <c r="D2951" t="s">
        <v>11789</v>
      </c>
      <c r="E2951" t="s">
        <v>62</v>
      </c>
      <c r="F2951">
        <v>20.47</v>
      </c>
      <c r="G2951">
        <v>22.85</v>
      </c>
      <c r="I2951" t="s">
        <v>6935</v>
      </c>
    </row>
    <row r="2952" spans="1:9">
      <c r="A2952" t="s">
        <v>19025</v>
      </c>
      <c r="B2952" t="s">
        <v>65</v>
      </c>
      <c r="C2952">
        <v>41067</v>
      </c>
      <c r="D2952" t="s">
        <v>11790</v>
      </c>
      <c r="E2952" t="s">
        <v>6706</v>
      </c>
      <c r="F2952">
        <v>3598.27</v>
      </c>
      <c r="G2952">
        <v>4017.99</v>
      </c>
      <c r="I2952" t="s">
        <v>6935</v>
      </c>
    </row>
    <row r="2953" spans="1:9">
      <c r="A2953" t="s">
        <v>19026</v>
      </c>
      <c r="B2953" t="s">
        <v>65</v>
      </c>
      <c r="C2953">
        <v>45240</v>
      </c>
      <c r="D2953" t="s">
        <v>15720</v>
      </c>
      <c r="E2953" t="s">
        <v>32</v>
      </c>
    </row>
    <row r="2954" spans="1:9">
      <c r="A2954" t="s">
        <v>31902</v>
      </c>
      <c r="B2954" t="s">
        <v>65</v>
      </c>
      <c r="C2954">
        <v>45228</v>
      </c>
      <c r="D2954" t="s">
        <v>31903</v>
      </c>
      <c r="E2954" t="s">
        <v>32</v>
      </c>
    </row>
    <row r="2955" spans="1:9">
      <c r="A2955" t="s">
        <v>19027</v>
      </c>
      <c r="B2955" t="s">
        <v>65</v>
      </c>
      <c r="C2955">
        <v>45241</v>
      </c>
      <c r="D2955" t="s">
        <v>15721</v>
      </c>
      <c r="E2955" t="s">
        <v>32</v>
      </c>
    </row>
    <row r="2956" spans="1:9">
      <c r="A2956" t="s">
        <v>19028</v>
      </c>
      <c r="B2956" t="s">
        <v>65</v>
      </c>
      <c r="C2956">
        <v>38463</v>
      </c>
      <c r="D2956" t="s">
        <v>11791</v>
      </c>
      <c r="E2956" t="s">
        <v>32</v>
      </c>
      <c r="F2956">
        <v>71.69</v>
      </c>
      <c r="G2956">
        <v>71.69</v>
      </c>
      <c r="I2956" t="s">
        <v>6935</v>
      </c>
    </row>
    <row r="2957" spans="1:9">
      <c r="A2957" t="s">
        <v>19029</v>
      </c>
      <c r="B2957" t="s">
        <v>65</v>
      </c>
      <c r="C2957">
        <v>40703</v>
      </c>
      <c r="D2957" t="s">
        <v>11792</v>
      </c>
      <c r="E2957" t="s">
        <v>32</v>
      </c>
      <c r="F2957">
        <v>11699</v>
      </c>
      <c r="G2957">
        <v>11699</v>
      </c>
      <c r="I2957" t="s">
        <v>8951</v>
      </c>
    </row>
    <row r="2958" spans="1:9">
      <c r="A2958" t="s">
        <v>19030</v>
      </c>
      <c r="B2958" t="s">
        <v>65</v>
      </c>
      <c r="C2958">
        <v>14531</v>
      </c>
      <c r="D2958" t="s">
        <v>11793</v>
      </c>
      <c r="E2958" t="s">
        <v>32</v>
      </c>
      <c r="F2958">
        <v>21811.34</v>
      </c>
      <c r="G2958">
        <v>21811.34</v>
      </c>
      <c r="I2958" t="s">
        <v>6935</v>
      </c>
    </row>
    <row r="2959" spans="1:9">
      <c r="A2959" t="s">
        <v>19031</v>
      </c>
      <c r="B2959" t="s">
        <v>65</v>
      </c>
      <c r="C2959">
        <v>36533</v>
      </c>
      <c r="D2959" t="s">
        <v>11794</v>
      </c>
      <c r="E2959" t="s">
        <v>32</v>
      </c>
      <c r="F2959">
        <v>25099.279999999999</v>
      </c>
      <c r="G2959">
        <v>25099.279999999999</v>
      </c>
      <c r="I2959" t="s">
        <v>6935</v>
      </c>
    </row>
    <row r="2960" spans="1:9">
      <c r="A2960" t="s">
        <v>19032</v>
      </c>
      <c r="B2960" t="s">
        <v>65</v>
      </c>
      <c r="C2960">
        <v>11616</v>
      </c>
      <c r="D2960" t="s">
        <v>11795</v>
      </c>
      <c r="E2960" t="s">
        <v>32</v>
      </c>
      <c r="F2960">
        <v>23705.9</v>
      </c>
      <c r="G2960">
        <v>23705.9</v>
      </c>
      <c r="I2960" t="s">
        <v>6935</v>
      </c>
    </row>
    <row r="2961" spans="1:9">
      <c r="A2961" t="s">
        <v>19033</v>
      </c>
      <c r="B2961" t="s">
        <v>65</v>
      </c>
      <c r="C2961">
        <v>41898</v>
      </c>
      <c r="D2961" t="s">
        <v>11796</v>
      </c>
      <c r="E2961" t="s">
        <v>32</v>
      </c>
      <c r="F2961">
        <v>26672.36</v>
      </c>
      <c r="G2961">
        <v>26672.36</v>
      </c>
      <c r="I2961" t="s">
        <v>6935</v>
      </c>
    </row>
    <row r="2962" spans="1:9">
      <c r="A2962" t="s">
        <v>19034</v>
      </c>
      <c r="B2962" t="s">
        <v>65</v>
      </c>
      <c r="C2962">
        <v>14529</v>
      </c>
      <c r="D2962" t="s">
        <v>11797</v>
      </c>
      <c r="E2962" t="s">
        <v>32</v>
      </c>
      <c r="F2962">
        <v>27448.62</v>
      </c>
      <c r="G2962">
        <v>27448.62</v>
      </c>
      <c r="I2962" t="s">
        <v>6935</v>
      </c>
    </row>
    <row r="2963" spans="1:9">
      <c r="A2963" t="s">
        <v>19035</v>
      </c>
      <c r="B2963" t="s">
        <v>65</v>
      </c>
      <c r="C2963">
        <v>10747</v>
      </c>
      <c r="D2963" t="s">
        <v>11798</v>
      </c>
      <c r="E2963" t="s">
        <v>32</v>
      </c>
      <c r="F2963">
        <v>26931.29</v>
      </c>
      <c r="G2963">
        <v>26931.29</v>
      </c>
      <c r="I2963" t="s">
        <v>6935</v>
      </c>
    </row>
    <row r="2964" spans="1:9">
      <c r="A2964" t="s">
        <v>19036</v>
      </c>
      <c r="B2964" t="s">
        <v>65</v>
      </c>
      <c r="C2964">
        <v>36141</v>
      </c>
      <c r="D2964" t="s">
        <v>11799</v>
      </c>
      <c r="E2964" t="s">
        <v>32</v>
      </c>
      <c r="F2964">
        <v>120.64</v>
      </c>
      <c r="G2964">
        <v>120.64</v>
      </c>
      <c r="I2964" t="s">
        <v>6935</v>
      </c>
    </row>
    <row r="2965" spans="1:9">
      <c r="A2965" t="s">
        <v>31904</v>
      </c>
      <c r="B2965" t="s">
        <v>65</v>
      </c>
      <c r="C2965">
        <v>45211</v>
      </c>
      <c r="D2965" t="s">
        <v>31905</v>
      </c>
      <c r="E2965" t="s">
        <v>32</v>
      </c>
      <c r="F2965">
        <v>109.65</v>
      </c>
      <c r="G2965">
        <v>109.65</v>
      </c>
      <c r="I2965" t="s">
        <v>6935</v>
      </c>
    </row>
    <row r="2966" spans="1:9">
      <c r="A2966" t="s">
        <v>19037</v>
      </c>
      <c r="B2966" t="s">
        <v>65</v>
      </c>
      <c r="C2966">
        <v>43651</v>
      </c>
      <c r="D2966" t="s">
        <v>11800</v>
      </c>
      <c r="E2966" t="s">
        <v>11</v>
      </c>
      <c r="F2966">
        <v>6.47</v>
      </c>
      <c r="G2966">
        <v>6.47</v>
      </c>
      <c r="I2966" t="s">
        <v>6935</v>
      </c>
    </row>
    <row r="2967" spans="1:9">
      <c r="A2967" t="s">
        <v>19038</v>
      </c>
      <c r="B2967" t="s">
        <v>65</v>
      </c>
      <c r="C2967">
        <v>43626</v>
      </c>
      <c r="D2967" t="s">
        <v>11801</v>
      </c>
      <c r="E2967" t="s">
        <v>11</v>
      </c>
      <c r="F2967">
        <v>3.6</v>
      </c>
      <c r="G2967">
        <v>3.6</v>
      </c>
      <c r="I2967" t="s">
        <v>8951</v>
      </c>
    </row>
    <row r="2968" spans="1:9">
      <c r="A2968" t="s">
        <v>19039</v>
      </c>
      <c r="B2968" t="s">
        <v>65</v>
      </c>
      <c r="C2968">
        <v>39434</v>
      </c>
      <c r="D2968" t="s">
        <v>11802</v>
      </c>
      <c r="E2968" t="s">
        <v>11</v>
      </c>
      <c r="F2968">
        <v>3.55</v>
      </c>
      <c r="G2968">
        <v>3.55</v>
      </c>
      <c r="I2968" t="s">
        <v>6935</v>
      </c>
    </row>
    <row r="2969" spans="1:9">
      <c r="A2969" t="s">
        <v>19040</v>
      </c>
      <c r="B2969" t="s">
        <v>65</v>
      </c>
      <c r="C2969">
        <v>39433</v>
      </c>
      <c r="D2969" t="s">
        <v>11803</v>
      </c>
      <c r="E2969" t="s">
        <v>11</v>
      </c>
      <c r="F2969">
        <v>2.82</v>
      </c>
      <c r="G2969">
        <v>2.82</v>
      </c>
      <c r="I2969" t="s">
        <v>6935</v>
      </c>
    </row>
    <row r="2970" spans="1:9">
      <c r="A2970" t="s">
        <v>19041</v>
      </c>
      <c r="B2970" t="s">
        <v>65</v>
      </c>
      <c r="C2970">
        <v>4049</v>
      </c>
      <c r="D2970" t="s">
        <v>11804</v>
      </c>
      <c r="E2970" t="s">
        <v>43</v>
      </c>
      <c r="F2970">
        <v>72.25</v>
      </c>
      <c r="G2970">
        <v>72.25</v>
      </c>
      <c r="I2970" t="s">
        <v>6935</v>
      </c>
    </row>
    <row r="2971" spans="1:9">
      <c r="A2971" t="s">
        <v>19042</v>
      </c>
      <c r="B2971" t="s">
        <v>65</v>
      </c>
      <c r="C2971">
        <v>38120</v>
      </c>
      <c r="D2971" t="s">
        <v>11805</v>
      </c>
      <c r="E2971" t="s">
        <v>11</v>
      </c>
      <c r="F2971">
        <v>178.2</v>
      </c>
      <c r="G2971">
        <v>178.2</v>
      </c>
      <c r="I2971" t="s">
        <v>6935</v>
      </c>
    </row>
    <row r="2972" spans="1:9">
      <c r="A2972" t="s">
        <v>19043</v>
      </c>
      <c r="B2972" t="s">
        <v>65</v>
      </c>
      <c r="C2972">
        <v>43652</v>
      </c>
      <c r="D2972" t="s">
        <v>11806</v>
      </c>
      <c r="E2972" t="s">
        <v>11</v>
      </c>
      <c r="F2972">
        <v>14.51</v>
      </c>
      <c r="G2972">
        <v>14.51</v>
      </c>
      <c r="I2972" t="s">
        <v>6935</v>
      </c>
    </row>
    <row r="2973" spans="1:9">
      <c r="A2973" t="s">
        <v>19044</v>
      </c>
      <c r="B2973" t="s">
        <v>65</v>
      </c>
      <c r="C2973">
        <v>10498</v>
      </c>
      <c r="D2973" t="s">
        <v>11807</v>
      </c>
      <c r="E2973" t="s">
        <v>11</v>
      </c>
      <c r="F2973">
        <v>9.39</v>
      </c>
      <c r="G2973">
        <v>9.39</v>
      </c>
      <c r="I2973" t="s">
        <v>6935</v>
      </c>
    </row>
    <row r="2974" spans="1:9">
      <c r="A2974" t="s">
        <v>19045</v>
      </c>
      <c r="B2974" t="s">
        <v>65</v>
      </c>
      <c r="C2974">
        <v>4823</v>
      </c>
      <c r="D2974" t="s">
        <v>11808</v>
      </c>
      <c r="E2974" t="s">
        <v>11</v>
      </c>
      <c r="F2974">
        <v>38.31</v>
      </c>
      <c r="G2974">
        <v>38.31</v>
      </c>
      <c r="I2974" t="s">
        <v>6935</v>
      </c>
    </row>
    <row r="2975" spans="1:9">
      <c r="A2975" t="s">
        <v>19046</v>
      </c>
      <c r="B2975" t="s">
        <v>65</v>
      </c>
      <c r="C2975">
        <v>38877</v>
      </c>
      <c r="D2975" t="s">
        <v>11809</v>
      </c>
      <c r="E2975" t="s">
        <v>11</v>
      </c>
      <c r="F2975">
        <v>7.75</v>
      </c>
      <c r="G2975">
        <v>7.75</v>
      </c>
      <c r="I2975" t="s">
        <v>6935</v>
      </c>
    </row>
    <row r="2976" spans="1:9">
      <c r="A2976" t="s">
        <v>19047</v>
      </c>
      <c r="B2976" t="s">
        <v>65</v>
      </c>
      <c r="C2976">
        <v>34546</v>
      </c>
      <c r="D2976" t="s">
        <v>11810</v>
      </c>
      <c r="E2976" t="s">
        <v>11</v>
      </c>
      <c r="F2976">
        <v>7.97</v>
      </c>
      <c r="G2976">
        <v>7.97</v>
      </c>
      <c r="I2976" t="s">
        <v>6935</v>
      </c>
    </row>
    <row r="2977" spans="1:9">
      <c r="A2977" t="s">
        <v>19048</v>
      </c>
      <c r="B2977" t="s">
        <v>65</v>
      </c>
      <c r="C2977">
        <v>41387</v>
      </c>
      <c r="D2977" t="s">
        <v>11811</v>
      </c>
      <c r="E2977" t="s">
        <v>12</v>
      </c>
      <c r="F2977">
        <v>48.68</v>
      </c>
      <c r="G2977">
        <v>48.68</v>
      </c>
      <c r="I2977" t="s">
        <v>6935</v>
      </c>
    </row>
    <row r="2978" spans="1:9">
      <c r="A2978" t="s">
        <v>19049</v>
      </c>
      <c r="B2978" t="s">
        <v>65</v>
      </c>
      <c r="C2978">
        <v>41388</v>
      </c>
      <c r="D2978" t="s">
        <v>11812</v>
      </c>
      <c r="E2978" t="s">
        <v>12</v>
      </c>
      <c r="F2978">
        <v>58.41</v>
      </c>
      <c r="G2978">
        <v>58.41</v>
      </c>
      <c r="I2978" t="s">
        <v>6935</v>
      </c>
    </row>
    <row r="2979" spans="1:9">
      <c r="A2979" t="s">
        <v>19050</v>
      </c>
      <c r="B2979" t="s">
        <v>65</v>
      </c>
      <c r="C2979">
        <v>41380</v>
      </c>
      <c r="D2979" t="s">
        <v>11813</v>
      </c>
      <c r="E2979" t="s">
        <v>32</v>
      </c>
      <c r="F2979">
        <v>388.64</v>
      </c>
      <c r="G2979">
        <v>388.64</v>
      </c>
      <c r="I2979" t="s">
        <v>6935</v>
      </c>
    </row>
    <row r="2980" spans="1:9">
      <c r="A2980" t="s">
        <v>19051</v>
      </c>
      <c r="B2980" t="s">
        <v>65</v>
      </c>
      <c r="C2980">
        <v>41381</v>
      </c>
      <c r="D2980" t="s">
        <v>11814</v>
      </c>
      <c r="E2980" t="s">
        <v>32</v>
      </c>
      <c r="F2980">
        <v>407.15</v>
      </c>
      <c r="G2980">
        <v>407.15</v>
      </c>
      <c r="I2980" t="s">
        <v>6935</v>
      </c>
    </row>
    <row r="2981" spans="1:9">
      <c r="A2981" t="s">
        <v>19052</v>
      </c>
      <c r="B2981" t="s">
        <v>65</v>
      </c>
      <c r="C2981">
        <v>41382</v>
      </c>
      <c r="D2981" t="s">
        <v>11815</v>
      </c>
      <c r="E2981" t="s">
        <v>32</v>
      </c>
      <c r="F2981">
        <v>394.1</v>
      </c>
      <c r="G2981">
        <v>394.1</v>
      </c>
      <c r="I2981" t="s">
        <v>6935</v>
      </c>
    </row>
    <row r="2982" spans="1:9">
      <c r="A2982" t="s">
        <v>19053</v>
      </c>
      <c r="B2982" t="s">
        <v>65</v>
      </c>
      <c r="C2982">
        <v>41383</v>
      </c>
      <c r="D2982" t="s">
        <v>11816</v>
      </c>
      <c r="E2982" t="s">
        <v>32</v>
      </c>
      <c r="F2982">
        <v>534.91</v>
      </c>
      <c r="G2982">
        <v>534.91</v>
      </c>
      <c r="I2982" t="s">
        <v>6935</v>
      </c>
    </row>
    <row r="2983" spans="1:9">
      <c r="A2983" t="s">
        <v>19054</v>
      </c>
      <c r="B2983" t="s">
        <v>65</v>
      </c>
      <c r="C2983">
        <v>41385</v>
      </c>
      <c r="D2983" t="s">
        <v>11817</v>
      </c>
      <c r="E2983" t="s">
        <v>32</v>
      </c>
      <c r="F2983">
        <v>665.62</v>
      </c>
      <c r="G2983">
        <v>665.62</v>
      </c>
      <c r="I2983" t="s">
        <v>6935</v>
      </c>
    </row>
    <row r="2984" spans="1:9">
      <c r="A2984" t="s">
        <v>19055</v>
      </c>
      <c r="B2984" t="s">
        <v>65</v>
      </c>
      <c r="C2984">
        <v>4058</v>
      </c>
      <c r="D2984" t="s">
        <v>11818</v>
      </c>
      <c r="E2984" t="s">
        <v>62</v>
      </c>
      <c r="F2984">
        <v>33.03</v>
      </c>
      <c r="G2984">
        <v>36.869999999999997</v>
      </c>
      <c r="I2984" t="s">
        <v>6935</v>
      </c>
    </row>
    <row r="2985" spans="1:9">
      <c r="A2985" t="s">
        <v>19056</v>
      </c>
      <c r="B2985" t="s">
        <v>65</v>
      </c>
      <c r="C2985">
        <v>40974</v>
      </c>
      <c r="D2985" t="s">
        <v>11819</v>
      </c>
      <c r="E2985" t="s">
        <v>6706</v>
      </c>
      <c r="F2985">
        <v>5808.08</v>
      </c>
      <c r="G2985">
        <v>6485.56</v>
      </c>
      <c r="I2985" t="s">
        <v>6935</v>
      </c>
    </row>
    <row r="2986" spans="1:9">
      <c r="A2986" t="s">
        <v>19057</v>
      </c>
      <c r="B2986" t="s">
        <v>65</v>
      </c>
      <c r="C2986">
        <v>34794</v>
      </c>
      <c r="D2986" t="s">
        <v>11820</v>
      </c>
      <c r="E2986" t="s">
        <v>62</v>
      </c>
      <c r="F2986">
        <v>22.67</v>
      </c>
      <c r="G2986">
        <v>25.3</v>
      </c>
      <c r="I2986" t="s">
        <v>6935</v>
      </c>
    </row>
    <row r="2987" spans="1:9">
      <c r="A2987" t="s">
        <v>19058</v>
      </c>
      <c r="B2987" t="s">
        <v>65</v>
      </c>
      <c r="C2987">
        <v>40925</v>
      </c>
      <c r="D2987" t="s">
        <v>11821</v>
      </c>
      <c r="E2987" t="s">
        <v>6706</v>
      </c>
      <c r="F2987">
        <v>3984.84</v>
      </c>
      <c r="G2987">
        <v>4449.6400000000003</v>
      </c>
      <c r="I2987" t="s">
        <v>6935</v>
      </c>
    </row>
    <row r="2988" spans="1:9">
      <c r="A2988" t="s">
        <v>19059</v>
      </c>
      <c r="B2988" t="s">
        <v>65</v>
      </c>
      <c r="C2988">
        <v>13741</v>
      </c>
      <c r="D2988" t="s">
        <v>11822</v>
      </c>
      <c r="E2988" t="s">
        <v>32</v>
      </c>
      <c r="F2988">
        <v>2550.17</v>
      </c>
      <c r="G2988">
        <v>2550.17</v>
      </c>
      <c r="I2988" t="s">
        <v>6935</v>
      </c>
    </row>
    <row r="2989" spans="1:9">
      <c r="A2989" t="s">
        <v>19060</v>
      </c>
      <c r="B2989" t="s">
        <v>65</v>
      </c>
      <c r="C2989">
        <v>3288</v>
      </c>
      <c r="D2989" t="s">
        <v>11823</v>
      </c>
      <c r="E2989" t="s">
        <v>12</v>
      </c>
      <c r="F2989">
        <v>10</v>
      </c>
      <c r="G2989">
        <v>10</v>
      </c>
      <c r="I2989" t="s">
        <v>8951</v>
      </c>
    </row>
    <row r="2990" spans="1:9">
      <c r="A2990" t="s">
        <v>19061</v>
      </c>
      <c r="B2990" t="s">
        <v>65</v>
      </c>
      <c r="C2990">
        <v>13587</v>
      </c>
      <c r="D2990" t="s">
        <v>11824</v>
      </c>
      <c r="E2990" t="s">
        <v>12</v>
      </c>
      <c r="F2990">
        <v>6.04</v>
      </c>
      <c r="G2990">
        <v>6.04</v>
      </c>
      <c r="I2990" t="s">
        <v>6935</v>
      </c>
    </row>
    <row r="2991" spans="1:9">
      <c r="A2991" t="s">
        <v>19062</v>
      </c>
      <c r="B2991" t="s">
        <v>65</v>
      </c>
      <c r="C2991">
        <v>38598</v>
      </c>
      <c r="D2991" t="s">
        <v>11825</v>
      </c>
      <c r="E2991" t="s">
        <v>32</v>
      </c>
      <c r="F2991">
        <v>2.95</v>
      </c>
      <c r="G2991">
        <v>2.95</v>
      </c>
      <c r="I2991" t="s">
        <v>6935</v>
      </c>
    </row>
    <row r="2992" spans="1:9">
      <c r="A2992" t="s">
        <v>19063</v>
      </c>
      <c r="B2992" t="s">
        <v>65</v>
      </c>
      <c r="C2992">
        <v>38595</v>
      </c>
      <c r="D2992" t="s">
        <v>11826</v>
      </c>
      <c r="E2992" t="s">
        <v>32</v>
      </c>
      <c r="F2992">
        <v>2.5</v>
      </c>
      <c r="G2992">
        <v>2.5</v>
      </c>
      <c r="I2992" t="s">
        <v>6935</v>
      </c>
    </row>
    <row r="2993" spans="1:9">
      <c r="A2993" t="s">
        <v>19064</v>
      </c>
      <c r="B2993" t="s">
        <v>65</v>
      </c>
      <c r="C2993">
        <v>38592</v>
      </c>
      <c r="D2993" t="s">
        <v>11827</v>
      </c>
      <c r="E2993" t="s">
        <v>32</v>
      </c>
      <c r="F2993">
        <v>2.52</v>
      </c>
      <c r="G2993">
        <v>2.52</v>
      </c>
      <c r="I2993" t="s">
        <v>6935</v>
      </c>
    </row>
    <row r="2994" spans="1:9">
      <c r="A2994" t="s">
        <v>19065</v>
      </c>
      <c r="B2994" t="s">
        <v>65</v>
      </c>
      <c r="C2994">
        <v>38588</v>
      </c>
      <c r="D2994" t="s">
        <v>11828</v>
      </c>
      <c r="E2994" t="s">
        <v>32</v>
      </c>
      <c r="F2994">
        <v>2.02</v>
      </c>
      <c r="G2994">
        <v>2.02</v>
      </c>
      <c r="I2994" t="s">
        <v>6935</v>
      </c>
    </row>
    <row r="2995" spans="1:9">
      <c r="A2995" t="s">
        <v>19066</v>
      </c>
      <c r="B2995" t="s">
        <v>65</v>
      </c>
      <c r="C2995">
        <v>38593</v>
      </c>
      <c r="D2995" t="s">
        <v>11829</v>
      </c>
      <c r="E2995" t="s">
        <v>32</v>
      </c>
      <c r="F2995">
        <v>2.79</v>
      </c>
      <c r="G2995">
        <v>2.79</v>
      </c>
      <c r="I2995" t="s">
        <v>6935</v>
      </c>
    </row>
    <row r="2996" spans="1:9">
      <c r="A2996" t="s">
        <v>19067</v>
      </c>
      <c r="B2996" t="s">
        <v>65</v>
      </c>
      <c r="C2996">
        <v>38589</v>
      </c>
      <c r="D2996" t="s">
        <v>11830</v>
      </c>
      <c r="E2996" t="s">
        <v>32</v>
      </c>
      <c r="F2996">
        <v>2.12</v>
      </c>
      <c r="G2996">
        <v>2.12</v>
      </c>
      <c r="I2996" t="s">
        <v>6935</v>
      </c>
    </row>
    <row r="2997" spans="1:9">
      <c r="A2997" t="s">
        <v>19068</v>
      </c>
      <c r="B2997" t="s">
        <v>65</v>
      </c>
      <c r="C2997">
        <v>38594</v>
      </c>
      <c r="D2997" t="s">
        <v>11831</v>
      </c>
      <c r="E2997" t="s">
        <v>32</v>
      </c>
      <c r="F2997">
        <v>4.4000000000000004</v>
      </c>
      <c r="G2997">
        <v>4.4000000000000004</v>
      </c>
      <c r="I2997" t="s">
        <v>6935</v>
      </c>
    </row>
    <row r="2998" spans="1:9">
      <c r="A2998" t="s">
        <v>19069</v>
      </c>
      <c r="B2998" t="s">
        <v>65</v>
      </c>
      <c r="C2998">
        <v>34774</v>
      </c>
      <c r="D2998" t="s">
        <v>11832</v>
      </c>
      <c r="E2998" t="s">
        <v>32</v>
      </c>
      <c r="F2998">
        <v>1.98</v>
      </c>
      <c r="G2998">
        <v>1.98</v>
      </c>
      <c r="I2998" t="s">
        <v>6935</v>
      </c>
    </row>
    <row r="2999" spans="1:9">
      <c r="A2999" t="s">
        <v>19070</v>
      </c>
      <c r="B2999" t="s">
        <v>65</v>
      </c>
      <c r="C2999">
        <v>34771</v>
      </c>
      <c r="D2999" t="s">
        <v>11833</v>
      </c>
      <c r="E2999" t="s">
        <v>32</v>
      </c>
      <c r="F2999">
        <v>2.38</v>
      </c>
      <c r="G2999">
        <v>2.38</v>
      </c>
      <c r="I2999" t="s">
        <v>6935</v>
      </c>
    </row>
    <row r="3000" spans="1:9">
      <c r="A3000" t="s">
        <v>19071</v>
      </c>
      <c r="B3000" t="s">
        <v>65</v>
      </c>
      <c r="C3000">
        <v>34764</v>
      </c>
      <c r="D3000" t="s">
        <v>11834</v>
      </c>
      <c r="E3000" t="s">
        <v>32</v>
      </c>
      <c r="F3000">
        <v>1.56</v>
      </c>
      <c r="G3000">
        <v>1.56</v>
      </c>
      <c r="I3000" t="s">
        <v>6935</v>
      </c>
    </row>
    <row r="3001" spans="1:9">
      <c r="A3001" t="s">
        <v>19072</v>
      </c>
      <c r="B3001" t="s">
        <v>65</v>
      </c>
      <c r="C3001">
        <v>34773</v>
      </c>
      <c r="D3001" t="s">
        <v>11835</v>
      </c>
      <c r="E3001" t="s">
        <v>32</v>
      </c>
      <c r="F3001">
        <v>2.08</v>
      </c>
      <c r="G3001">
        <v>2.08</v>
      </c>
      <c r="I3001" t="s">
        <v>6935</v>
      </c>
    </row>
    <row r="3002" spans="1:9">
      <c r="A3002" t="s">
        <v>19073</v>
      </c>
      <c r="B3002" t="s">
        <v>65</v>
      </c>
      <c r="C3002">
        <v>34769</v>
      </c>
      <c r="D3002" t="s">
        <v>11836</v>
      </c>
      <c r="E3002" t="s">
        <v>32</v>
      </c>
      <c r="F3002">
        <v>2.58</v>
      </c>
      <c r="G3002">
        <v>2.58</v>
      </c>
      <c r="I3002" t="s">
        <v>6935</v>
      </c>
    </row>
    <row r="3003" spans="1:9">
      <c r="A3003" t="s">
        <v>19074</v>
      </c>
      <c r="B3003" t="s">
        <v>65</v>
      </c>
      <c r="C3003">
        <v>34763</v>
      </c>
      <c r="D3003" t="s">
        <v>11837</v>
      </c>
      <c r="E3003" t="s">
        <v>32</v>
      </c>
      <c r="F3003">
        <v>1.59</v>
      </c>
      <c r="G3003">
        <v>1.59</v>
      </c>
      <c r="I3003" t="s">
        <v>6935</v>
      </c>
    </row>
    <row r="3004" spans="1:9">
      <c r="A3004" t="s">
        <v>19075</v>
      </c>
      <c r="B3004" t="s">
        <v>65</v>
      </c>
      <c r="C3004">
        <v>34788</v>
      </c>
      <c r="D3004" t="s">
        <v>11838</v>
      </c>
      <c r="E3004" t="s">
        <v>32</v>
      </c>
      <c r="F3004">
        <v>1.24</v>
      </c>
      <c r="G3004">
        <v>1.24</v>
      </c>
      <c r="I3004" t="s">
        <v>6935</v>
      </c>
    </row>
    <row r="3005" spans="1:9">
      <c r="A3005" t="s">
        <v>19076</v>
      </c>
      <c r="B3005" t="s">
        <v>65</v>
      </c>
      <c r="C3005">
        <v>34781</v>
      </c>
      <c r="D3005" t="s">
        <v>11839</v>
      </c>
      <c r="E3005" t="s">
        <v>32</v>
      </c>
      <c r="F3005">
        <v>1.71</v>
      </c>
      <c r="G3005">
        <v>1.71</v>
      </c>
      <c r="I3005" t="s">
        <v>6935</v>
      </c>
    </row>
    <row r="3006" spans="1:9">
      <c r="A3006" t="s">
        <v>19077</v>
      </c>
      <c r="B3006" t="s">
        <v>65</v>
      </c>
      <c r="C3006">
        <v>41682</v>
      </c>
      <c r="D3006" t="s">
        <v>11840</v>
      </c>
      <c r="E3006" t="s">
        <v>32</v>
      </c>
      <c r="F3006">
        <v>39.840000000000003</v>
      </c>
      <c r="G3006">
        <v>39.840000000000003</v>
      </c>
      <c r="I3006" t="s">
        <v>6935</v>
      </c>
    </row>
    <row r="3007" spans="1:9">
      <c r="A3007" t="s">
        <v>19078</v>
      </c>
      <c r="B3007" t="s">
        <v>65</v>
      </c>
      <c r="C3007">
        <v>41683</v>
      </c>
      <c r="D3007" t="s">
        <v>11841</v>
      </c>
      <c r="E3007" t="s">
        <v>32</v>
      </c>
      <c r="F3007">
        <v>29.31</v>
      </c>
      <c r="G3007">
        <v>29.31</v>
      </c>
      <c r="I3007" t="s">
        <v>6935</v>
      </c>
    </row>
    <row r="3008" spans="1:9">
      <c r="A3008" t="s">
        <v>19079</v>
      </c>
      <c r="B3008" t="s">
        <v>65</v>
      </c>
      <c r="C3008">
        <v>41680</v>
      </c>
      <c r="D3008" t="s">
        <v>11842</v>
      </c>
      <c r="E3008" t="s">
        <v>32</v>
      </c>
      <c r="F3008">
        <v>15.78</v>
      </c>
      <c r="G3008">
        <v>15.78</v>
      </c>
      <c r="I3008" t="s">
        <v>6935</v>
      </c>
    </row>
    <row r="3009" spans="1:9">
      <c r="A3009" t="s">
        <v>19080</v>
      </c>
      <c r="B3009" t="s">
        <v>65</v>
      </c>
      <c r="C3009">
        <v>41679</v>
      </c>
      <c r="D3009" t="s">
        <v>11843</v>
      </c>
      <c r="E3009" t="s">
        <v>32</v>
      </c>
      <c r="F3009">
        <v>36.07</v>
      </c>
      <c r="G3009">
        <v>36.07</v>
      </c>
      <c r="I3009" t="s">
        <v>6935</v>
      </c>
    </row>
    <row r="3010" spans="1:9">
      <c r="A3010" t="s">
        <v>19081</v>
      </c>
      <c r="B3010" t="s">
        <v>65</v>
      </c>
      <c r="C3010">
        <v>41681</v>
      </c>
      <c r="D3010" t="s">
        <v>11844</v>
      </c>
      <c r="E3010" t="s">
        <v>32</v>
      </c>
      <c r="F3010">
        <v>24.68</v>
      </c>
      <c r="G3010">
        <v>24.68</v>
      </c>
      <c r="I3010" t="s">
        <v>6935</v>
      </c>
    </row>
    <row r="3011" spans="1:9">
      <c r="A3011" t="s">
        <v>19082</v>
      </c>
      <c r="B3011" t="s">
        <v>65</v>
      </c>
      <c r="C3011">
        <v>43386</v>
      </c>
      <c r="D3011" t="s">
        <v>31906</v>
      </c>
      <c r="E3011" t="s">
        <v>32</v>
      </c>
      <c r="F3011">
        <v>56.36</v>
      </c>
      <c r="G3011">
        <v>56.36</v>
      </c>
      <c r="I3011" t="s">
        <v>6935</v>
      </c>
    </row>
    <row r="3012" spans="1:9">
      <c r="A3012" t="s">
        <v>19083</v>
      </c>
      <c r="B3012" t="s">
        <v>65</v>
      </c>
      <c r="C3012">
        <v>4059</v>
      </c>
      <c r="D3012" t="s">
        <v>11845</v>
      </c>
      <c r="E3012" t="s">
        <v>12</v>
      </c>
      <c r="F3012">
        <v>39.840000000000003</v>
      </c>
      <c r="G3012">
        <v>39.840000000000003</v>
      </c>
      <c r="I3012" t="s">
        <v>6935</v>
      </c>
    </row>
    <row r="3013" spans="1:9">
      <c r="A3013" t="s">
        <v>19084</v>
      </c>
      <c r="B3013" t="s">
        <v>65</v>
      </c>
      <c r="C3013">
        <v>4062</v>
      </c>
      <c r="D3013" t="s">
        <v>11846</v>
      </c>
      <c r="E3013" t="s">
        <v>32</v>
      </c>
      <c r="F3013">
        <v>39.840000000000003</v>
      </c>
      <c r="G3013">
        <v>39.840000000000003</v>
      </c>
      <c r="I3013" t="s">
        <v>6935</v>
      </c>
    </row>
    <row r="3014" spans="1:9">
      <c r="A3014" t="s">
        <v>19085</v>
      </c>
      <c r="B3014" t="s">
        <v>65</v>
      </c>
      <c r="C3014">
        <v>4061</v>
      </c>
      <c r="D3014" t="s">
        <v>11847</v>
      </c>
      <c r="E3014" t="s">
        <v>32</v>
      </c>
      <c r="F3014">
        <v>49.6</v>
      </c>
      <c r="G3014">
        <v>49.6</v>
      </c>
      <c r="I3014" t="s">
        <v>6935</v>
      </c>
    </row>
    <row r="3015" spans="1:9">
      <c r="A3015" t="s">
        <v>19086</v>
      </c>
      <c r="B3015" t="s">
        <v>65</v>
      </c>
      <c r="C3015">
        <v>41315</v>
      </c>
      <c r="D3015" t="s">
        <v>11848</v>
      </c>
      <c r="E3015" t="s">
        <v>11</v>
      </c>
      <c r="F3015">
        <v>101.71</v>
      </c>
      <c r="G3015">
        <v>101.71</v>
      </c>
      <c r="I3015" t="s">
        <v>6935</v>
      </c>
    </row>
    <row r="3016" spans="1:9">
      <c r="A3016" t="s">
        <v>19087</v>
      </c>
      <c r="B3016" t="s">
        <v>65</v>
      </c>
      <c r="C3016">
        <v>43148</v>
      </c>
      <c r="D3016" t="s">
        <v>11849</v>
      </c>
      <c r="E3016" t="s">
        <v>11</v>
      </c>
      <c r="F3016">
        <v>69.040000000000006</v>
      </c>
      <c r="G3016">
        <v>69.040000000000006</v>
      </c>
      <c r="I3016" t="s">
        <v>6935</v>
      </c>
    </row>
    <row r="3017" spans="1:9">
      <c r="A3017" t="s">
        <v>19088</v>
      </c>
      <c r="B3017" t="s">
        <v>65</v>
      </c>
      <c r="C3017">
        <v>43147</v>
      </c>
      <c r="D3017" t="s">
        <v>11850</v>
      </c>
      <c r="E3017" t="s">
        <v>11</v>
      </c>
      <c r="F3017">
        <v>26.74</v>
      </c>
      <c r="G3017">
        <v>26.74</v>
      </c>
      <c r="I3017" t="s">
        <v>6935</v>
      </c>
    </row>
    <row r="3018" spans="1:9">
      <c r="A3018" t="s">
        <v>19089</v>
      </c>
      <c r="B3018" t="s">
        <v>65</v>
      </c>
      <c r="C3018">
        <v>10608</v>
      </c>
      <c r="D3018" t="s">
        <v>11851</v>
      </c>
      <c r="E3018" t="s">
        <v>32</v>
      </c>
    </row>
    <row r="3019" spans="1:9">
      <c r="A3019" t="s">
        <v>19090</v>
      </c>
      <c r="B3019" t="s">
        <v>65</v>
      </c>
      <c r="C3019">
        <v>4069</v>
      </c>
      <c r="D3019" t="s">
        <v>11852</v>
      </c>
      <c r="E3019" t="s">
        <v>62</v>
      </c>
      <c r="F3019">
        <v>58.56</v>
      </c>
      <c r="G3019">
        <v>65.38</v>
      </c>
      <c r="I3019" t="s">
        <v>6935</v>
      </c>
    </row>
    <row r="3020" spans="1:9">
      <c r="A3020" t="s">
        <v>19091</v>
      </c>
      <c r="B3020" t="s">
        <v>65</v>
      </c>
      <c r="C3020">
        <v>40819</v>
      </c>
      <c r="D3020" t="s">
        <v>11853</v>
      </c>
      <c r="E3020" t="s">
        <v>6706</v>
      </c>
      <c r="F3020">
        <v>10293.36</v>
      </c>
      <c r="G3020">
        <v>11494.02</v>
      </c>
      <c r="I3020" t="s">
        <v>6935</v>
      </c>
    </row>
    <row r="3021" spans="1:9">
      <c r="A3021" t="s">
        <v>19092</v>
      </c>
      <c r="B3021" t="s">
        <v>65</v>
      </c>
      <c r="C3021">
        <v>34361</v>
      </c>
      <c r="D3021" t="s">
        <v>11854</v>
      </c>
      <c r="E3021" t="s">
        <v>11</v>
      </c>
      <c r="F3021">
        <v>19.46</v>
      </c>
      <c r="G3021">
        <v>19.46</v>
      </c>
      <c r="I3021" t="s">
        <v>6935</v>
      </c>
    </row>
    <row r="3022" spans="1:9">
      <c r="A3022" t="s">
        <v>19093</v>
      </c>
      <c r="B3022" t="s">
        <v>65</v>
      </c>
      <c r="C3022">
        <v>36512</v>
      </c>
      <c r="D3022" t="s">
        <v>11855</v>
      </c>
      <c r="E3022" t="s">
        <v>32</v>
      </c>
    </row>
    <row r="3023" spans="1:9">
      <c r="A3023" t="s">
        <v>19094</v>
      </c>
      <c r="B3023" t="s">
        <v>65</v>
      </c>
      <c r="C3023">
        <v>44478</v>
      </c>
      <c r="D3023" t="s">
        <v>31907</v>
      </c>
      <c r="E3023" t="s">
        <v>11</v>
      </c>
      <c r="F3023">
        <v>12.29</v>
      </c>
      <c r="G3023">
        <v>12.29</v>
      </c>
      <c r="I3023" t="s">
        <v>6935</v>
      </c>
    </row>
    <row r="3024" spans="1:9">
      <c r="A3024" t="s">
        <v>19095</v>
      </c>
      <c r="B3024" t="s">
        <v>65</v>
      </c>
      <c r="C3024">
        <v>44477</v>
      </c>
      <c r="D3024" t="s">
        <v>31908</v>
      </c>
      <c r="E3024" t="s">
        <v>11</v>
      </c>
      <c r="F3024">
        <v>12.29</v>
      </c>
      <c r="G3024">
        <v>12.29</v>
      </c>
      <c r="I3024" t="s">
        <v>6935</v>
      </c>
    </row>
    <row r="3025" spans="1:9">
      <c r="A3025" t="s">
        <v>19096</v>
      </c>
      <c r="B3025" t="s">
        <v>65</v>
      </c>
      <c r="C3025">
        <v>11697</v>
      </c>
      <c r="D3025" t="s">
        <v>11856</v>
      </c>
      <c r="E3025" t="s">
        <v>32</v>
      </c>
      <c r="F3025">
        <v>759.46</v>
      </c>
      <c r="G3025">
        <v>759.46</v>
      </c>
      <c r="I3025" t="s">
        <v>6935</v>
      </c>
    </row>
    <row r="3026" spans="1:9">
      <c r="A3026" t="s">
        <v>19097</v>
      </c>
      <c r="B3026" t="s">
        <v>65</v>
      </c>
      <c r="C3026">
        <v>11698</v>
      </c>
      <c r="D3026" t="s">
        <v>11857</v>
      </c>
      <c r="E3026" t="s">
        <v>32</v>
      </c>
      <c r="F3026">
        <v>905.99</v>
      </c>
      <c r="G3026">
        <v>905.99</v>
      </c>
      <c r="I3026" t="s">
        <v>6935</v>
      </c>
    </row>
    <row r="3027" spans="1:9">
      <c r="A3027" t="s">
        <v>19098</v>
      </c>
      <c r="B3027" t="s">
        <v>65</v>
      </c>
      <c r="C3027">
        <v>11699</v>
      </c>
      <c r="D3027" t="s">
        <v>11858</v>
      </c>
      <c r="E3027" t="s">
        <v>32</v>
      </c>
      <c r="F3027">
        <v>1001.33</v>
      </c>
      <c r="G3027">
        <v>1001.33</v>
      </c>
      <c r="I3027" t="s">
        <v>6935</v>
      </c>
    </row>
    <row r="3028" spans="1:9">
      <c r="A3028" t="s">
        <v>19099</v>
      </c>
      <c r="B3028" t="s">
        <v>65</v>
      </c>
      <c r="C3028">
        <v>10432</v>
      </c>
      <c r="D3028" t="s">
        <v>11859</v>
      </c>
      <c r="E3028" t="s">
        <v>32</v>
      </c>
      <c r="F3028">
        <v>383.03</v>
      </c>
      <c r="G3028">
        <v>383.03</v>
      </c>
      <c r="I3028" t="s">
        <v>6935</v>
      </c>
    </row>
    <row r="3029" spans="1:9">
      <c r="A3029" t="s">
        <v>19100</v>
      </c>
      <c r="B3029" t="s">
        <v>65</v>
      </c>
      <c r="C3029">
        <v>44020</v>
      </c>
      <c r="D3029" t="s">
        <v>11860</v>
      </c>
      <c r="E3029" t="s">
        <v>32</v>
      </c>
      <c r="F3029">
        <v>944.99</v>
      </c>
      <c r="G3029">
        <v>944.99</v>
      </c>
      <c r="I3029" t="s">
        <v>6935</v>
      </c>
    </row>
    <row r="3030" spans="1:9">
      <c r="A3030" t="s">
        <v>19101</v>
      </c>
      <c r="B3030" t="s">
        <v>65</v>
      </c>
      <c r="C3030">
        <v>41419</v>
      </c>
      <c r="D3030" t="s">
        <v>11861</v>
      </c>
      <c r="E3030" t="s">
        <v>32</v>
      </c>
      <c r="F3030">
        <v>7.28</v>
      </c>
      <c r="G3030">
        <v>7.28</v>
      </c>
      <c r="I3030" t="s">
        <v>6935</v>
      </c>
    </row>
    <row r="3031" spans="1:9">
      <c r="A3031" t="s">
        <v>19102</v>
      </c>
      <c r="B3031" t="s">
        <v>65</v>
      </c>
      <c r="C3031">
        <v>41420</v>
      </c>
      <c r="D3031" t="s">
        <v>11862</v>
      </c>
      <c r="E3031" t="s">
        <v>32</v>
      </c>
      <c r="F3031">
        <v>9.91</v>
      </c>
      <c r="G3031">
        <v>9.91</v>
      </c>
      <c r="I3031" t="s">
        <v>6935</v>
      </c>
    </row>
    <row r="3032" spans="1:9">
      <c r="A3032" t="s">
        <v>19103</v>
      </c>
      <c r="B3032" t="s">
        <v>65</v>
      </c>
      <c r="C3032">
        <v>41421</v>
      </c>
      <c r="D3032" t="s">
        <v>11863</v>
      </c>
      <c r="E3032" t="s">
        <v>32</v>
      </c>
      <c r="F3032">
        <v>9.8800000000000008</v>
      </c>
      <c r="G3032">
        <v>9.8800000000000008</v>
      </c>
      <c r="I3032" t="s">
        <v>6935</v>
      </c>
    </row>
    <row r="3033" spans="1:9">
      <c r="A3033" t="s">
        <v>19104</v>
      </c>
      <c r="B3033" t="s">
        <v>65</v>
      </c>
      <c r="C3033">
        <v>41422</v>
      </c>
      <c r="D3033" t="s">
        <v>11864</v>
      </c>
      <c r="E3033" t="s">
        <v>32</v>
      </c>
      <c r="F3033">
        <v>13.53</v>
      </c>
      <c r="G3033">
        <v>13.53</v>
      </c>
      <c r="I3033" t="s">
        <v>6935</v>
      </c>
    </row>
    <row r="3034" spans="1:9">
      <c r="A3034" t="s">
        <v>19105</v>
      </c>
      <c r="B3034" t="s">
        <v>65</v>
      </c>
      <c r="C3034">
        <v>41425</v>
      </c>
      <c r="D3034" t="s">
        <v>11865</v>
      </c>
      <c r="E3034" t="s">
        <v>32</v>
      </c>
      <c r="F3034">
        <v>6.92</v>
      </c>
      <c r="G3034">
        <v>6.92</v>
      </c>
      <c r="I3034" t="s">
        <v>6935</v>
      </c>
    </row>
    <row r="3035" spans="1:9">
      <c r="A3035" t="s">
        <v>19106</v>
      </c>
      <c r="B3035" t="s">
        <v>65</v>
      </c>
      <c r="C3035">
        <v>41426</v>
      </c>
      <c r="D3035" t="s">
        <v>11866</v>
      </c>
      <c r="E3035" t="s">
        <v>32</v>
      </c>
      <c r="F3035">
        <v>12.48</v>
      </c>
      <c r="G3035">
        <v>12.48</v>
      </c>
      <c r="I3035" t="s">
        <v>6935</v>
      </c>
    </row>
    <row r="3036" spans="1:9">
      <c r="A3036" t="s">
        <v>19107</v>
      </c>
      <c r="B3036" t="s">
        <v>65</v>
      </c>
      <c r="C3036">
        <v>41414</v>
      </c>
      <c r="D3036" t="s">
        <v>11867</v>
      </c>
      <c r="E3036" t="s">
        <v>32</v>
      </c>
      <c r="F3036">
        <v>22.91</v>
      </c>
      <c r="G3036">
        <v>22.91</v>
      </c>
      <c r="I3036" t="s">
        <v>6935</v>
      </c>
    </row>
    <row r="3037" spans="1:9">
      <c r="A3037" t="s">
        <v>19108</v>
      </c>
      <c r="B3037" t="s">
        <v>65</v>
      </c>
      <c r="C3037">
        <v>41415</v>
      </c>
      <c r="D3037" t="s">
        <v>11868</v>
      </c>
      <c r="E3037" t="s">
        <v>32</v>
      </c>
      <c r="F3037">
        <v>26.69</v>
      </c>
      <c r="G3037">
        <v>26.69</v>
      </c>
      <c r="I3037" t="s">
        <v>6935</v>
      </c>
    </row>
    <row r="3038" spans="1:9">
      <c r="A3038" t="s">
        <v>19109</v>
      </c>
      <c r="B3038" t="s">
        <v>65</v>
      </c>
      <c r="C3038">
        <v>37514</v>
      </c>
      <c r="D3038" t="s">
        <v>11869</v>
      </c>
      <c r="E3038" t="s">
        <v>32</v>
      </c>
      <c r="F3038">
        <v>373000</v>
      </c>
      <c r="G3038">
        <v>373000</v>
      </c>
      <c r="I3038" t="s">
        <v>8951</v>
      </c>
    </row>
    <row r="3039" spans="1:9">
      <c r="A3039" t="s">
        <v>19110</v>
      </c>
      <c r="B3039" t="s">
        <v>65</v>
      </c>
      <c r="C3039">
        <v>37519</v>
      </c>
      <c r="D3039" t="s">
        <v>11870</v>
      </c>
      <c r="E3039" t="s">
        <v>32</v>
      </c>
      <c r="F3039">
        <v>575648.43000000005</v>
      </c>
      <c r="G3039">
        <v>575648.43000000005</v>
      </c>
      <c r="I3039" t="s">
        <v>6935</v>
      </c>
    </row>
    <row r="3040" spans="1:9">
      <c r="A3040" t="s">
        <v>19111</v>
      </c>
      <c r="B3040" t="s">
        <v>65</v>
      </c>
      <c r="C3040">
        <v>37520</v>
      </c>
      <c r="D3040" t="s">
        <v>11871</v>
      </c>
      <c r="E3040" t="s">
        <v>32</v>
      </c>
      <c r="F3040">
        <v>566211.56999999995</v>
      </c>
      <c r="G3040">
        <v>566211.56999999995</v>
      </c>
      <c r="I3040" t="s">
        <v>6935</v>
      </c>
    </row>
    <row r="3041" spans="1:9">
      <c r="A3041" t="s">
        <v>19112</v>
      </c>
      <c r="B3041" t="s">
        <v>65</v>
      </c>
      <c r="C3041">
        <v>37521</v>
      </c>
      <c r="D3041" t="s">
        <v>11872</v>
      </c>
      <c r="E3041" t="s">
        <v>32</v>
      </c>
      <c r="F3041">
        <v>690778.13</v>
      </c>
      <c r="G3041">
        <v>690778.13</v>
      </c>
      <c r="I3041" t="s">
        <v>6935</v>
      </c>
    </row>
    <row r="3042" spans="1:9">
      <c r="A3042" t="s">
        <v>19113</v>
      </c>
      <c r="B3042" t="s">
        <v>65</v>
      </c>
      <c r="C3042">
        <v>37522</v>
      </c>
      <c r="D3042" t="s">
        <v>11873</v>
      </c>
      <c r="E3042" t="s">
        <v>32</v>
      </c>
      <c r="F3042">
        <v>711560.72</v>
      </c>
      <c r="G3042">
        <v>711560.72</v>
      </c>
      <c r="I3042" t="s">
        <v>6935</v>
      </c>
    </row>
    <row r="3043" spans="1:9">
      <c r="A3043" t="s">
        <v>19114</v>
      </c>
      <c r="B3043" t="s">
        <v>65</v>
      </c>
      <c r="C3043">
        <v>37546</v>
      </c>
      <c r="D3043" t="s">
        <v>11874</v>
      </c>
      <c r="E3043" t="s">
        <v>32</v>
      </c>
      <c r="F3043">
        <v>13908.13</v>
      </c>
      <c r="G3043">
        <v>13908.13</v>
      </c>
      <c r="I3043" t="s">
        <v>6935</v>
      </c>
    </row>
    <row r="3044" spans="1:9">
      <c r="A3044" t="s">
        <v>19115</v>
      </c>
      <c r="B3044" t="s">
        <v>65</v>
      </c>
      <c r="C3044">
        <v>37544</v>
      </c>
      <c r="D3044" t="s">
        <v>11875</v>
      </c>
      <c r="E3044" t="s">
        <v>32</v>
      </c>
      <c r="F3044">
        <v>14710.19</v>
      </c>
      <c r="G3044">
        <v>14710.19</v>
      </c>
      <c r="I3044" t="s">
        <v>6935</v>
      </c>
    </row>
    <row r="3045" spans="1:9">
      <c r="A3045" t="s">
        <v>19116</v>
      </c>
      <c r="B3045" t="s">
        <v>65</v>
      </c>
      <c r="C3045">
        <v>37545</v>
      </c>
      <c r="D3045" t="s">
        <v>11876</v>
      </c>
      <c r="E3045" t="s">
        <v>32</v>
      </c>
      <c r="F3045">
        <v>17503.150000000001</v>
      </c>
      <c r="G3045">
        <v>17503.150000000001</v>
      </c>
      <c r="I3045" t="s">
        <v>6935</v>
      </c>
    </row>
    <row r="3046" spans="1:9">
      <c r="A3046" t="s">
        <v>19117</v>
      </c>
      <c r="B3046" t="s">
        <v>65</v>
      </c>
      <c r="C3046">
        <v>36793</v>
      </c>
      <c r="D3046" t="s">
        <v>11877</v>
      </c>
      <c r="E3046" t="s">
        <v>32</v>
      </c>
      <c r="F3046">
        <v>896.35</v>
      </c>
      <c r="G3046">
        <v>896.35</v>
      </c>
      <c r="I3046" t="s">
        <v>6935</v>
      </c>
    </row>
    <row r="3047" spans="1:9">
      <c r="A3047" t="s">
        <v>19118</v>
      </c>
      <c r="B3047" t="s">
        <v>65</v>
      </c>
      <c r="C3047">
        <v>11769</v>
      </c>
      <c r="D3047" t="s">
        <v>11878</v>
      </c>
      <c r="E3047" t="s">
        <v>32</v>
      </c>
      <c r="F3047">
        <v>396.12</v>
      </c>
      <c r="G3047">
        <v>396.12</v>
      </c>
      <c r="I3047" t="s">
        <v>6935</v>
      </c>
    </row>
    <row r="3048" spans="1:9">
      <c r="A3048" t="s">
        <v>19119</v>
      </c>
      <c r="B3048" t="s">
        <v>65</v>
      </c>
      <c r="C3048">
        <v>11771</v>
      </c>
      <c r="D3048" t="s">
        <v>11879</v>
      </c>
      <c r="E3048" t="s">
        <v>32</v>
      </c>
      <c r="F3048">
        <v>485.19</v>
      </c>
      <c r="G3048">
        <v>485.19</v>
      </c>
      <c r="I3048" t="s">
        <v>6935</v>
      </c>
    </row>
    <row r="3049" spans="1:9">
      <c r="A3049" t="s">
        <v>19120</v>
      </c>
      <c r="B3049" t="s">
        <v>65</v>
      </c>
      <c r="C3049">
        <v>39919</v>
      </c>
      <c r="D3049" t="s">
        <v>11880</v>
      </c>
      <c r="E3049" t="s">
        <v>32</v>
      </c>
      <c r="F3049">
        <v>69617.899999999994</v>
      </c>
      <c r="G3049">
        <v>69617.899999999994</v>
      </c>
      <c r="I3049" t="s">
        <v>6935</v>
      </c>
    </row>
    <row r="3050" spans="1:9">
      <c r="A3050" t="s">
        <v>19121</v>
      </c>
      <c r="B3050" t="s">
        <v>65</v>
      </c>
      <c r="C3050">
        <v>38385</v>
      </c>
      <c r="D3050" t="s">
        <v>11881</v>
      </c>
      <c r="E3050" t="s">
        <v>32</v>
      </c>
    </row>
    <row r="3051" spans="1:9">
      <c r="A3051" t="s">
        <v>19122</v>
      </c>
      <c r="B3051" t="s">
        <v>65</v>
      </c>
      <c r="C3051">
        <v>36800</v>
      </c>
      <c r="D3051" t="s">
        <v>31909</v>
      </c>
      <c r="E3051" t="s">
        <v>32</v>
      </c>
      <c r="F3051">
        <v>238.02</v>
      </c>
      <c r="G3051">
        <v>238.02</v>
      </c>
      <c r="I3051" t="s">
        <v>6935</v>
      </c>
    </row>
    <row r="3052" spans="1:9">
      <c r="A3052" t="s">
        <v>19123</v>
      </c>
      <c r="B3052" t="s">
        <v>65</v>
      </c>
      <c r="C3052">
        <v>37587</v>
      </c>
      <c r="D3052" t="s">
        <v>11882</v>
      </c>
      <c r="E3052" t="s">
        <v>32</v>
      </c>
      <c r="F3052">
        <v>522.92999999999995</v>
      </c>
      <c r="G3052">
        <v>522.92999999999995</v>
      </c>
      <c r="I3052" t="s">
        <v>6935</v>
      </c>
    </row>
    <row r="3053" spans="1:9">
      <c r="A3053" t="s">
        <v>19124</v>
      </c>
      <c r="B3053" t="s">
        <v>65</v>
      </c>
      <c r="C3053">
        <v>11561</v>
      </c>
      <c r="D3053" t="s">
        <v>11883</v>
      </c>
      <c r="E3053" t="s">
        <v>32</v>
      </c>
      <c r="F3053">
        <v>253.59</v>
      </c>
      <c r="G3053">
        <v>253.59</v>
      </c>
      <c r="I3053" t="s">
        <v>6935</v>
      </c>
    </row>
    <row r="3054" spans="1:9">
      <c r="A3054" t="s">
        <v>19125</v>
      </c>
      <c r="B3054" t="s">
        <v>65</v>
      </c>
      <c r="C3054">
        <v>43604</v>
      </c>
      <c r="D3054" t="s">
        <v>11884</v>
      </c>
      <c r="E3054" t="s">
        <v>32</v>
      </c>
      <c r="F3054">
        <v>135.19</v>
      </c>
      <c r="G3054">
        <v>135.19</v>
      </c>
      <c r="I3054" t="s">
        <v>6935</v>
      </c>
    </row>
    <row r="3055" spans="1:9">
      <c r="A3055" t="s">
        <v>19126</v>
      </c>
      <c r="B3055" t="s">
        <v>65</v>
      </c>
      <c r="C3055">
        <v>11560</v>
      </c>
      <c r="D3055" t="s">
        <v>11885</v>
      </c>
      <c r="E3055" t="s">
        <v>32</v>
      </c>
      <c r="F3055">
        <v>195.73</v>
      </c>
      <c r="G3055">
        <v>195.73</v>
      </c>
      <c r="I3055" t="s">
        <v>6935</v>
      </c>
    </row>
    <row r="3056" spans="1:9">
      <c r="A3056" t="s">
        <v>19127</v>
      </c>
      <c r="B3056" t="s">
        <v>65</v>
      </c>
      <c r="C3056">
        <v>11499</v>
      </c>
      <c r="D3056" t="s">
        <v>11886</v>
      </c>
      <c r="E3056" t="s">
        <v>32</v>
      </c>
      <c r="F3056">
        <v>1055.17</v>
      </c>
      <c r="G3056">
        <v>1055.17</v>
      </c>
      <c r="I3056" t="s">
        <v>6935</v>
      </c>
    </row>
    <row r="3057" spans="1:9">
      <c r="A3057" t="s">
        <v>19128</v>
      </c>
      <c r="B3057" t="s">
        <v>65</v>
      </c>
      <c r="C3057">
        <v>34761</v>
      </c>
      <c r="D3057" t="s">
        <v>11887</v>
      </c>
      <c r="E3057" t="s">
        <v>62</v>
      </c>
      <c r="F3057">
        <v>24.34</v>
      </c>
      <c r="G3057">
        <v>27.18</v>
      </c>
      <c r="I3057" t="s">
        <v>6935</v>
      </c>
    </row>
    <row r="3058" spans="1:9">
      <c r="A3058" t="s">
        <v>19129</v>
      </c>
      <c r="B3058" t="s">
        <v>65</v>
      </c>
      <c r="C3058">
        <v>40924</v>
      </c>
      <c r="D3058" t="s">
        <v>11888</v>
      </c>
      <c r="E3058" t="s">
        <v>6706</v>
      </c>
      <c r="F3058">
        <v>4279.5600000000004</v>
      </c>
      <c r="G3058">
        <v>4778.74</v>
      </c>
      <c r="I3058" t="s">
        <v>6935</v>
      </c>
    </row>
    <row r="3059" spans="1:9">
      <c r="A3059" t="s">
        <v>19130</v>
      </c>
      <c r="B3059" t="s">
        <v>65</v>
      </c>
      <c r="C3059">
        <v>40983</v>
      </c>
      <c r="D3059" t="s">
        <v>11889</v>
      </c>
      <c r="E3059" t="s">
        <v>6706</v>
      </c>
      <c r="F3059">
        <v>5290.83</v>
      </c>
      <c r="G3059">
        <v>5907.97</v>
      </c>
      <c r="I3059" t="s">
        <v>6935</v>
      </c>
    </row>
    <row r="3060" spans="1:9">
      <c r="A3060" t="s">
        <v>19131</v>
      </c>
      <c r="B3060" t="s">
        <v>65</v>
      </c>
      <c r="C3060">
        <v>44497</v>
      </c>
      <c r="D3060" t="s">
        <v>11890</v>
      </c>
      <c r="E3060" t="s">
        <v>62</v>
      </c>
      <c r="F3060">
        <v>30.09</v>
      </c>
      <c r="G3060">
        <v>33.590000000000003</v>
      </c>
      <c r="I3060" t="s">
        <v>6935</v>
      </c>
    </row>
    <row r="3061" spans="1:9">
      <c r="A3061" t="s">
        <v>19132</v>
      </c>
      <c r="B3061" t="s">
        <v>65</v>
      </c>
      <c r="C3061">
        <v>2437</v>
      </c>
      <c r="D3061" t="s">
        <v>11891</v>
      </c>
      <c r="E3061" t="s">
        <v>62</v>
      </c>
      <c r="F3061">
        <v>35.950000000000003</v>
      </c>
      <c r="G3061">
        <v>40.130000000000003</v>
      </c>
      <c r="I3061" t="s">
        <v>6935</v>
      </c>
    </row>
    <row r="3062" spans="1:9">
      <c r="A3062" t="s">
        <v>19133</v>
      </c>
      <c r="B3062" t="s">
        <v>65</v>
      </c>
      <c r="C3062">
        <v>40921</v>
      </c>
      <c r="D3062" t="s">
        <v>11892</v>
      </c>
      <c r="E3062" t="s">
        <v>6706</v>
      </c>
      <c r="F3062">
        <v>6321.16</v>
      </c>
      <c r="G3062">
        <v>7058.48</v>
      </c>
      <c r="I3062" t="s">
        <v>6935</v>
      </c>
    </row>
    <row r="3063" spans="1:9">
      <c r="A3063" t="s">
        <v>19134</v>
      </c>
      <c r="B3063" t="s">
        <v>65</v>
      </c>
      <c r="C3063">
        <v>14252</v>
      </c>
      <c r="D3063" t="s">
        <v>11893</v>
      </c>
      <c r="E3063" t="s">
        <v>32</v>
      </c>
      <c r="F3063">
        <v>2547.56</v>
      </c>
      <c r="G3063">
        <v>2547.56</v>
      </c>
      <c r="I3063" t="s">
        <v>6935</v>
      </c>
    </row>
    <row r="3064" spans="1:9">
      <c r="A3064" t="s">
        <v>19135</v>
      </c>
      <c r="B3064" t="s">
        <v>65</v>
      </c>
      <c r="C3064">
        <v>730</v>
      </c>
      <c r="D3064" t="s">
        <v>11894</v>
      </c>
      <c r="E3064" t="s">
        <v>32</v>
      </c>
      <c r="F3064">
        <v>6806.61</v>
      </c>
      <c r="G3064">
        <v>6806.61</v>
      </c>
      <c r="I3064" t="s">
        <v>6935</v>
      </c>
    </row>
    <row r="3065" spans="1:9">
      <c r="A3065" t="s">
        <v>19136</v>
      </c>
      <c r="B3065" t="s">
        <v>65</v>
      </c>
      <c r="C3065">
        <v>723</v>
      </c>
      <c r="D3065" t="s">
        <v>11895</v>
      </c>
      <c r="E3065" t="s">
        <v>32</v>
      </c>
      <c r="F3065">
        <v>3383.12</v>
      </c>
      <c r="G3065">
        <v>3383.12</v>
      </c>
      <c r="I3065" t="s">
        <v>6935</v>
      </c>
    </row>
    <row r="3066" spans="1:9">
      <c r="A3066" t="s">
        <v>19137</v>
      </c>
      <c r="B3066" t="s">
        <v>65</v>
      </c>
      <c r="C3066">
        <v>36502</v>
      </c>
      <c r="D3066" t="s">
        <v>11896</v>
      </c>
      <c r="E3066" t="s">
        <v>32</v>
      </c>
      <c r="F3066">
        <v>3179.73</v>
      </c>
      <c r="G3066">
        <v>3179.73</v>
      </c>
      <c r="I3066" t="s">
        <v>6935</v>
      </c>
    </row>
    <row r="3067" spans="1:9">
      <c r="A3067" t="s">
        <v>19138</v>
      </c>
      <c r="B3067" t="s">
        <v>65</v>
      </c>
      <c r="C3067">
        <v>36503</v>
      </c>
      <c r="D3067" t="s">
        <v>11897</v>
      </c>
      <c r="E3067" t="s">
        <v>32</v>
      </c>
      <c r="F3067">
        <v>3920.99</v>
      </c>
      <c r="G3067">
        <v>3920.99</v>
      </c>
      <c r="I3067" t="s">
        <v>6935</v>
      </c>
    </row>
    <row r="3068" spans="1:9">
      <c r="A3068" t="s">
        <v>19139</v>
      </c>
      <c r="B3068" t="s">
        <v>65</v>
      </c>
      <c r="C3068">
        <v>4090</v>
      </c>
      <c r="D3068" t="s">
        <v>11898</v>
      </c>
      <c r="E3068" t="s">
        <v>32</v>
      </c>
      <c r="F3068">
        <v>1350000</v>
      </c>
      <c r="G3068">
        <v>1350000</v>
      </c>
      <c r="I3068" t="s">
        <v>8951</v>
      </c>
    </row>
    <row r="3069" spans="1:9">
      <c r="A3069" t="s">
        <v>19140</v>
      </c>
      <c r="B3069" t="s">
        <v>65</v>
      </c>
      <c r="C3069">
        <v>13227</v>
      </c>
      <c r="D3069" t="s">
        <v>11899</v>
      </c>
      <c r="E3069" t="s">
        <v>32</v>
      </c>
      <c r="F3069">
        <v>1677543.34</v>
      </c>
      <c r="G3069">
        <v>1677543.34</v>
      </c>
      <c r="I3069" t="s">
        <v>6935</v>
      </c>
    </row>
    <row r="3070" spans="1:9">
      <c r="A3070" t="s">
        <v>19141</v>
      </c>
      <c r="B3070" t="s">
        <v>65</v>
      </c>
      <c r="C3070">
        <v>10597</v>
      </c>
      <c r="D3070" t="s">
        <v>11900</v>
      </c>
      <c r="E3070" t="s">
        <v>32</v>
      </c>
      <c r="F3070">
        <v>1765830.78</v>
      </c>
      <c r="G3070">
        <v>1765830.78</v>
      </c>
      <c r="I3070" t="s">
        <v>6935</v>
      </c>
    </row>
    <row r="3071" spans="1:9">
      <c r="A3071" t="s">
        <v>19142</v>
      </c>
      <c r="B3071" t="s">
        <v>65</v>
      </c>
      <c r="C3071">
        <v>39628</v>
      </c>
      <c r="D3071" t="s">
        <v>11901</v>
      </c>
      <c r="E3071" t="s">
        <v>32</v>
      </c>
      <c r="F3071">
        <v>4422.18</v>
      </c>
      <c r="G3071">
        <v>4422.18</v>
      </c>
      <c r="I3071" t="s">
        <v>6935</v>
      </c>
    </row>
    <row r="3072" spans="1:9">
      <c r="A3072" t="s">
        <v>19143</v>
      </c>
      <c r="B3072" t="s">
        <v>65</v>
      </c>
      <c r="C3072">
        <v>39404</v>
      </c>
      <c r="D3072" t="s">
        <v>11902</v>
      </c>
      <c r="E3072" t="s">
        <v>32</v>
      </c>
      <c r="F3072">
        <v>2192.81</v>
      </c>
      <c r="G3072">
        <v>2192.81</v>
      </c>
      <c r="I3072" t="s">
        <v>6935</v>
      </c>
    </row>
    <row r="3073" spans="1:9">
      <c r="A3073" t="s">
        <v>19144</v>
      </c>
      <c r="B3073" t="s">
        <v>65</v>
      </c>
      <c r="C3073">
        <v>39402</v>
      </c>
      <c r="D3073" t="s">
        <v>11903</v>
      </c>
      <c r="E3073" t="s">
        <v>32</v>
      </c>
      <c r="F3073">
        <v>1806.46</v>
      </c>
      <c r="G3073">
        <v>1806.46</v>
      </c>
      <c r="I3073" t="s">
        <v>6935</v>
      </c>
    </row>
    <row r="3074" spans="1:9">
      <c r="A3074" t="s">
        <v>19145</v>
      </c>
      <c r="B3074" t="s">
        <v>65</v>
      </c>
      <c r="C3074">
        <v>39403</v>
      </c>
      <c r="D3074" t="s">
        <v>11904</v>
      </c>
      <c r="E3074" t="s">
        <v>32</v>
      </c>
      <c r="F3074">
        <v>1767.17</v>
      </c>
      <c r="G3074">
        <v>1767.17</v>
      </c>
      <c r="I3074" t="s">
        <v>6935</v>
      </c>
    </row>
    <row r="3075" spans="1:9">
      <c r="A3075" t="s">
        <v>19146</v>
      </c>
      <c r="B3075" t="s">
        <v>65</v>
      </c>
      <c r="C3075">
        <v>4093</v>
      </c>
      <c r="D3075" t="s">
        <v>11905</v>
      </c>
      <c r="E3075" t="s">
        <v>62</v>
      </c>
      <c r="F3075">
        <v>40.869999999999997</v>
      </c>
      <c r="G3075">
        <v>45.63</v>
      </c>
      <c r="I3075" t="s">
        <v>8951</v>
      </c>
    </row>
    <row r="3076" spans="1:9">
      <c r="A3076" t="s">
        <v>19147</v>
      </c>
      <c r="B3076" t="s">
        <v>65</v>
      </c>
      <c r="C3076">
        <v>10512</v>
      </c>
      <c r="D3076" t="s">
        <v>11906</v>
      </c>
      <c r="E3076" t="s">
        <v>6706</v>
      </c>
      <c r="F3076">
        <v>7183.11</v>
      </c>
      <c r="G3076">
        <v>8020.97</v>
      </c>
      <c r="I3076" t="s">
        <v>6935</v>
      </c>
    </row>
    <row r="3077" spans="1:9">
      <c r="A3077" t="s">
        <v>19148</v>
      </c>
      <c r="B3077" t="s">
        <v>65</v>
      </c>
      <c r="C3077">
        <v>4243</v>
      </c>
      <c r="D3077" t="s">
        <v>11907</v>
      </c>
      <c r="E3077" t="s">
        <v>62</v>
      </c>
      <c r="F3077">
        <v>26.96</v>
      </c>
      <c r="G3077">
        <v>30.1</v>
      </c>
      <c r="I3077" t="s">
        <v>6935</v>
      </c>
    </row>
    <row r="3078" spans="1:9">
      <c r="A3078" t="s">
        <v>19149</v>
      </c>
      <c r="B3078" t="s">
        <v>65</v>
      </c>
      <c r="C3078">
        <v>20020</v>
      </c>
      <c r="D3078" t="s">
        <v>11908</v>
      </c>
      <c r="E3078" t="s">
        <v>62</v>
      </c>
      <c r="F3078">
        <v>42.45</v>
      </c>
      <c r="G3078">
        <v>47.4</v>
      </c>
      <c r="I3078" t="s">
        <v>6935</v>
      </c>
    </row>
    <row r="3079" spans="1:9">
      <c r="A3079" t="s">
        <v>19150</v>
      </c>
      <c r="B3079" t="s">
        <v>65</v>
      </c>
      <c r="C3079">
        <v>41038</v>
      </c>
      <c r="D3079" t="s">
        <v>11909</v>
      </c>
      <c r="E3079" t="s">
        <v>6706</v>
      </c>
      <c r="F3079">
        <v>7464.72</v>
      </c>
      <c r="G3079">
        <v>8335.43</v>
      </c>
      <c r="I3079" t="s">
        <v>6935</v>
      </c>
    </row>
    <row r="3080" spans="1:9">
      <c r="A3080" t="s">
        <v>19151</v>
      </c>
      <c r="B3080" t="s">
        <v>65</v>
      </c>
      <c r="C3080">
        <v>4094</v>
      </c>
      <c r="D3080" t="s">
        <v>11910</v>
      </c>
      <c r="E3080" t="s">
        <v>62</v>
      </c>
      <c r="F3080">
        <v>50.83</v>
      </c>
      <c r="G3080">
        <v>56.75</v>
      </c>
      <c r="I3080" t="s">
        <v>6935</v>
      </c>
    </row>
    <row r="3081" spans="1:9">
      <c r="A3081" t="s">
        <v>19152</v>
      </c>
      <c r="B3081" t="s">
        <v>65</v>
      </c>
      <c r="C3081">
        <v>40988</v>
      </c>
      <c r="D3081" t="s">
        <v>11911</v>
      </c>
      <c r="E3081" t="s">
        <v>6706</v>
      </c>
      <c r="F3081">
        <v>8934.51</v>
      </c>
      <c r="G3081">
        <v>9976.67</v>
      </c>
      <c r="I3081" t="s">
        <v>6935</v>
      </c>
    </row>
    <row r="3082" spans="1:9">
      <c r="A3082" t="s">
        <v>19153</v>
      </c>
      <c r="B3082" t="s">
        <v>65</v>
      </c>
      <c r="C3082">
        <v>4095</v>
      </c>
      <c r="D3082" t="s">
        <v>11912</v>
      </c>
      <c r="E3082" t="s">
        <v>62</v>
      </c>
      <c r="F3082">
        <v>33.29</v>
      </c>
      <c r="G3082">
        <v>37.17</v>
      </c>
      <c r="I3082" t="s">
        <v>6935</v>
      </c>
    </row>
    <row r="3083" spans="1:9">
      <c r="A3083" t="s">
        <v>19154</v>
      </c>
      <c r="B3083" t="s">
        <v>65</v>
      </c>
      <c r="C3083">
        <v>40990</v>
      </c>
      <c r="D3083" t="s">
        <v>11913</v>
      </c>
      <c r="E3083" t="s">
        <v>6706</v>
      </c>
      <c r="F3083">
        <v>5852.96</v>
      </c>
      <c r="G3083">
        <v>6535.67</v>
      </c>
      <c r="I3083" t="s">
        <v>6935</v>
      </c>
    </row>
    <row r="3084" spans="1:9">
      <c r="A3084" t="s">
        <v>19155</v>
      </c>
      <c r="B3084" t="s">
        <v>65</v>
      </c>
      <c r="C3084">
        <v>4096</v>
      </c>
      <c r="D3084" t="s">
        <v>11914</v>
      </c>
      <c r="E3084" t="s">
        <v>62</v>
      </c>
      <c r="F3084">
        <v>44.78</v>
      </c>
      <c r="G3084">
        <v>50</v>
      </c>
      <c r="I3084" t="s">
        <v>6935</v>
      </c>
    </row>
    <row r="3085" spans="1:9">
      <c r="A3085" t="s">
        <v>19156</v>
      </c>
      <c r="B3085" t="s">
        <v>65</v>
      </c>
      <c r="C3085">
        <v>40992</v>
      </c>
      <c r="D3085" t="s">
        <v>11915</v>
      </c>
      <c r="E3085" t="s">
        <v>6706</v>
      </c>
      <c r="F3085">
        <v>7872.93</v>
      </c>
      <c r="G3085">
        <v>8791.26</v>
      </c>
      <c r="I3085" t="s">
        <v>6935</v>
      </c>
    </row>
    <row r="3086" spans="1:9">
      <c r="A3086" t="s">
        <v>19157</v>
      </c>
      <c r="B3086" t="s">
        <v>65</v>
      </c>
      <c r="C3086">
        <v>4114</v>
      </c>
      <c r="D3086" t="s">
        <v>11916</v>
      </c>
      <c r="E3086" t="s">
        <v>32</v>
      </c>
      <c r="F3086">
        <v>91.31</v>
      </c>
      <c r="G3086">
        <v>91.31</v>
      </c>
      <c r="I3086" t="s">
        <v>6935</v>
      </c>
    </row>
    <row r="3087" spans="1:9">
      <c r="A3087" t="s">
        <v>19158</v>
      </c>
      <c r="B3087" t="s">
        <v>65</v>
      </c>
      <c r="C3087">
        <v>36797</v>
      </c>
      <c r="D3087" t="s">
        <v>11917</v>
      </c>
      <c r="E3087" t="s">
        <v>32</v>
      </c>
      <c r="F3087">
        <v>81.3</v>
      </c>
      <c r="G3087">
        <v>81.3</v>
      </c>
      <c r="I3087" t="s">
        <v>6935</v>
      </c>
    </row>
    <row r="3088" spans="1:9">
      <c r="A3088" t="s">
        <v>19159</v>
      </c>
      <c r="B3088" t="s">
        <v>65</v>
      </c>
      <c r="C3088">
        <v>4107</v>
      </c>
      <c r="D3088" t="s">
        <v>11918</v>
      </c>
      <c r="E3088" t="s">
        <v>32</v>
      </c>
      <c r="F3088">
        <v>76.650000000000006</v>
      </c>
      <c r="G3088">
        <v>76.650000000000006</v>
      </c>
      <c r="I3088" t="s">
        <v>6935</v>
      </c>
    </row>
    <row r="3089" spans="1:9">
      <c r="A3089" t="s">
        <v>19160</v>
      </c>
      <c r="B3089" t="s">
        <v>65</v>
      </c>
      <c r="C3089">
        <v>4102</v>
      </c>
      <c r="D3089" t="s">
        <v>11919</v>
      </c>
      <c r="E3089" t="s">
        <v>32</v>
      </c>
      <c r="F3089">
        <v>93.57</v>
      </c>
      <c r="G3089">
        <v>93.57</v>
      </c>
      <c r="I3089" t="s">
        <v>8951</v>
      </c>
    </row>
    <row r="3090" spans="1:9">
      <c r="A3090" t="s">
        <v>19161</v>
      </c>
      <c r="B3090" t="s">
        <v>65</v>
      </c>
      <c r="C3090">
        <v>36799</v>
      </c>
      <c r="D3090" t="s">
        <v>11920</v>
      </c>
      <c r="E3090" t="s">
        <v>32</v>
      </c>
      <c r="F3090">
        <v>78.91</v>
      </c>
      <c r="G3090">
        <v>78.91</v>
      </c>
      <c r="I3090" t="s">
        <v>6935</v>
      </c>
    </row>
    <row r="3091" spans="1:9">
      <c r="A3091" t="s">
        <v>19162</v>
      </c>
      <c r="B3091" t="s">
        <v>65</v>
      </c>
      <c r="C3091">
        <v>2747</v>
      </c>
      <c r="D3091" t="s">
        <v>11921</v>
      </c>
      <c r="E3091" t="s">
        <v>12</v>
      </c>
      <c r="F3091">
        <v>39.75</v>
      </c>
      <c r="G3091">
        <v>39.75</v>
      </c>
      <c r="I3091" t="s">
        <v>6935</v>
      </c>
    </row>
    <row r="3092" spans="1:9">
      <c r="A3092" t="s">
        <v>19163</v>
      </c>
      <c r="B3092" t="s">
        <v>65</v>
      </c>
      <c r="C3092">
        <v>21138</v>
      </c>
      <c r="D3092" t="s">
        <v>11922</v>
      </c>
      <c r="E3092" t="s">
        <v>12</v>
      </c>
      <c r="F3092">
        <v>12.6</v>
      </c>
      <c r="G3092">
        <v>12.6</v>
      </c>
      <c r="I3092" t="s">
        <v>8951</v>
      </c>
    </row>
    <row r="3093" spans="1:9">
      <c r="A3093" t="s">
        <v>19164</v>
      </c>
      <c r="B3093" t="s">
        <v>65</v>
      </c>
      <c r="C3093">
        <v>10826</v>
      </c>
      <c r="D3093" t="s">
        <v>11923</v>
      </c>
      <c r="E3093" t="s">
        <v>32</v>
      </c>
      <c r="F3093">
        <v>26.72</v>
      </c>
      <c r="G3093">
        <v>26.72</v>
      </c>
      <c r="I3093" t="s">
        <v>6935</v>
      </c>
    </row>
    <row r="3094" spans="1:9">
      <c r="A3094" t="s">
        <v>19165</v>
      </c>
      <c r="B3094" t="s">
        <v>65</v>
      </c>
      <c r="C3094">
        <v>365</v>
      </c>
      <c r="D3094" t="s">
        <v>11924</v>
      </c>
      <c r="E3094" t="s">
        <v>32</v>
      </c>
      <c r="F3094">
        <v>16.559999999999999</v>
      </c>
      <c r="G3094">
        <v>16.559999999999999</v>
      </c>
      <c r="I3094" t="s">
        <v>6935</v>
      </c>
    </row>
    <row r="3095" spans="1:9">
      <c r="A3095" t="s">
        <v>19166</v>
      </c>
      <c r="B3095" t="s">
        <v>65</v>
      </c>
      <c r="C3095">
        <v>38639</v>
      </c>
      <c r="D3095" t="s">
        <v>11925</v>
      </c>
      <c r="E3095" t="s">
        <v>32</v>
      </c>
      <c r="F3095">
        <v>64.13</v>
      </c>
      <c r="G3095">
        <v>64.13</v>
      </c>
      <c r="I3095" t="s">
        <v>6935</v>
      </c>
    </row>
    <row r="3096" spans="1:9">
      <c r="A3096" t="s">
        <v>19167</v>
      </c>
      <c r="B3096" t="s">
        <v>65</v>
      </c>
      <c r="C3096">
        <v>38640</v>
      </c>
      <c r="D3096" t="s">
        <v>11926</v>
      </c>
      <c r="E3096" t="s">
        <v>32</v>
      </c>
      <c r="F3096">
        <v>0.96</v>
      </c>
      <c r="G3096">
        <v>0.96</v>
      </c>
      <c r="I3096" t="s">
        <v>6935</v>
      </c>
    </row>
    <row r="3097" spans="1:9">
      <c r="A3097" t="s">
        <v>19168</v>
      </c>
      <c r="B3097" t="s">
        <v>65</v>
      </c>
      <c r="C3097">
        <v>358</v>
      </c>
      <c r="D3097" t="s">
        <v>11927</v>
      </c>
      <c r="E3097" t="s">
        <v>32</v>
      </c>
      <c r="F3097">
        <v>19.77</v>
      </c>
      <c r="G3097">
        <v>19.77</v>
      </c>
      <c r="I3097" t="s">
        <v>6935</v>
      </c>
    </row>
    <row r="3098" spans="1:9">
      <c r="A3098" t="s">
        <v>19169</v>
      </c>
      <c r="B3098" t="s">
        <v>65</v>
      </c>
      <c r="C3098">
        <v>359</v>
      </c>
      <c r="D3098" t="s">
        <v>11928</v>
      </c>
      <c r="E3098" t="s">
        <v>32</v>
      </c>
      <c r="F3098">
        <v>40.619999999999997</v>
      </c>
      <c r="G3098">
        <v>40.619999999999997</v>
      </c>
      <c r="I3098" t="s">
        <v>6935</v>
      </c>
    </row>
    <row r="3099" spans="1:9">
      <c r="A3099" t="s">
        <v>19170</v>
      </c>
      <c r="B3099" t="s">
        <v>65</v>
      </c>
      <c r="C3099">
        <v>38641</v>
      </c>
      <c r="D3099" t="s">
        <v>11929</v>
      </c>
      <c r="E3099" t="s">
        <v>32</v>
      </c>
      <c r="F3099">
        <v>40.08</v>
      </c>
      <c r="G3099">
        <v>40.08</v>
      </c>
      <c r="I3099" t="s">
        <v>6935</v>
      </c>
    </row>
    <row r="3100" spans="1:9">
      <c r="A3100" t="s">
        <v>19171</v>
      </c>
      <c r="B3100" t="s">
        <v>65</v>
      </c>
      <c r="C3100">
        <v>360</v>
      </c>
      <c r="D3100" t="s">
        <v>11930</v>
      </c>
      <c r="E3100" t="s">
        <v>32</v>
      </c>
      <c r="F3100">
        <v>0.93</v>
      </c>
      <c r="G3100">
        <v>0.93</v>
      </c>
      <c r="I3100" t="s">
        <v>8951</v>
      </c>
    </row>
    <row r="3101" spans="1:9">
      <c r="A3101" t="s">
        <v>19172</v>
      </c>
      <c r="B3101" t="s">
        <v>65</v>
      </c>
      <c r="C3101">
        <v>42430</v>
      </c>
      <c r="D3101" t="s">
        <v>11931</v>
      </c>
      <c r="E3101" t="s">
        <v>32</v>
      </c>
    </row>
    <row r="3102" spans="1:9">
      <c r="A3102" t="s">
        <v>19173</v>
      </c>
      <c r="B3102" t="s">
        <v>65</v>
      </c>
      <c r="C3102">
        <v>4209</v>
      </c>
      <c r="D3102" t="s">
        <v>11932</v>
      </c>
      <c r="E3102" t="s">
        <v>32</v>
      </c>
    </row>
    <row r="3103" spans="1:9">
      <c r="A3103" t="s">
        <v>19174</v>
      </c>
      <c r="B3103" t="s">
        <v>65</v>
      </c>
      <c r="C3103">
        <v>4180</v>
      </c>
      <c r="D3103" t="s">
        <v>11933</v>
      </c>
      <c r="E3103" t="s">
        <v>32</v>
      </c>
    </row>
    <row r="3104" spans="1:9">
      <c r="A3104" t="s">
        <v>19175</v>
      </c>
      <c r="B3104" t="s">
        <v>65</v>
      </c>
      <c r="C3104">
        <v>4179</v>
      </c>
      <c r="D3104" t="s">
        <v>11934</v>
      </c>
      <c r="E3104" t="s">
        <v>32</v>
      </c>
    </row>
    <row r="3105" spans="1:5">
      <c r="A3105" t="s">
        <v>19176</v>
      </c>
      <c r="B3105" t="s">
        <v>65</v>
      </c>
      <c r="C3105">
        <v>4177</v>
      </c>
      <c r="D3105" t="s">
        <v>11935</v>
      </c>
      <c r="E3105" t="s">
        <v>32</v>
      </c>
    </row>
    <row r="3106" spans="1:5">
      <c r="A3106" t="s">
        <v>19177</v>
      </c>
      <c r="B3106" t="s">
        <v>65</v>
      </c>
      <c r="C3106">
        <v>4208</v>
      </c>
      <c r="D3106" t="s">
        <v>11936</v>
      </c>
      <c r="E3106" t="s">
        <v>32</v>
      </c>
    </row>
    <row r="3107" spans="1:5">
      <c r="A3107" t="s">
        <v>19178</v>
      </c>
      <c r="B3107" t="s">
        <v>65</v>
      </c>
      <c r="C3107">
        <v>4181</v>
      </c>
      <c r="D3107" t="s">
        <v>11937</v>
      </c>
      <c r="E3107" t="s">
        <v>32</v>
      </c>
    </row>
    <row r="3108" spans="1:5">
      <c r="A3108" t="s">
        <v>19179</v>
      </c>
      <c r="B3108" t="s">
        <v>65</v>
      </c>
      <c r="C3108">
        <v>4182</v>
      </c>
      <c r="D3108" t="s">
        <v>11938</v>
      </c>
      <c r="E3108" t="s">
        <v>32</v>
      </c>
    </row>
    <row r="3109" spans="1:5">
      <c r="A3109" t="s">
        <v>19180</v>
      </c>
      <c r="B3109" t="s">
        <v>65</v>
      </c>
      <c r="C3109">
        <v>4178</v>
      </c>
      <c r="D3109" t="s">
        <v>11939</v>
      </c>
      <c r="E3109" t="s">
        <v>32</v>
      </c>
    </row>
    <row r="3110" spans="1:5">
      <c r="A3110" t="s">
        <v>19181</v>
      </c>
      <c r="B3110" t="s">
        <v>65</v>
      </c>
      <c r="C3110">
        <v>4183</v>
      </c>
      <c r="D3110" t="s">
        <v>11940</v>
      </c>
      <c r="E3110" t="s">
        <v>32</v>
      </c>
    </row>
    <row r="3111" spans="1:5">
      <c r="A3111" t="s">
        <v>19182</v>
      </c>
      <c r="B3111" t="s">
        <v>65</v>
      </c>
      <c r="C3111">
        <v>4184</v>
      </c>
      <c r="D3111" t="s">
        <v>11941</v>
      </c>
      <c r="E3111" t="s">
        <v>32</v>
      </c>
    </row>
    <row r="3112" spans="1:5">
      <c r="A3112" t="s">
        <v>19183</v>
      </c>
      <c r="B3112" t="s">
        <v>65</v>
      </c>
      <c r="C3112">
        <v>4185</v>
      </c>
      <c r="D3112" t="s">
        <v>11942</v>
      </c>
      <c r="E3112" t="s">
        <v>32</v>
      </c>
    </row>
    <row r="3113" spans="1:5">
      <c r="A3113" t="s">
        <v>19184</v>
      </c>
      <c r="B3113" t="s">
        <v>65</v>
      </c>
      <c r="C3113">
        <v>4205</v>
      </c>
      <c r="D3113" t="s">
        <v>11943</v>
      </c>
      <c r="E3113" t="s">
        <v>32</v>
      </c>
    </row>
    <row r="3114" spans="1:5">
      <c r="A3114" t="s">
        <v>19185</v>
      </c>
      <c r="B3114" t="s">
        <v>65</v>
      </c>
      <c r="C3114">
        <v>4192</v>
      </c>
      <c r="D3114" t="s">
        <v>11944</v>
      </c>
      <c r="E3114" t="s">
        <v>32</v>
      </c>
    </row>
    <row r="3115" spans="1:5">
      <c r="A3115" t="s">
        <v>19186</v>
      </c>
      <c r="B3115" t="s">
        <v>65</v>
      </c>
      <c r="C3115">
        <v>4191</v>
      </c>
      <c r="D3115" t="s">
        <v>11945</v>
      </c>
      <c r="E3115" t="s">
        <v>32</v>
      </c>
    </row>
    <row r="3116" spans="1:5">
      <c r="A3116" t="s">
        <v>19187</v>
      </c>
      <c r="B3116" t="s">
        <v>65</v>
      </c>
      <c r="C3116">
        <v>4206</v>
      </c>
      <c r="D3116" t="s">
        <v>11946</v>
      </c>
      <c r="E3116" t="s">
        <v>32</v>
      </c>
    </row>
    <row r="3117" spans="1:5">
      <c r="A3117" t="s">
        <v>19188</v>
      </c>
      <c r="B3117" t="s">
        <v>65</v>
      </c>
      <c r="C3117">
        <v>4207</v>
      </c>
      <c r="D3117" t="s">
        <v>11947</v>
      </c>
      <c r="E3117" t="s">
        <v>32</v>
      </c>
    </row>
    <row r="3118" spans="1:5">
      <c r="A3118" t="s">
        <v>19189</v>
      </c>
      <c r="B3118" t="s">
        <v>65</v>
      </c>
      <c r="C3118">
        <v>4190</v>
      </c>
      <c r="D3118" t="s">
        <v>11948</v>
      </c>
      <c r="E3118" t="s">
        <v>32</v>
      </c>
    </row>
    <row r="3119" spans="1:5">
      <c r="A3119" t="s">
        <v>19190</v>
      </c>
      <c r="B3119" t="s">
        <v>65</v>
      </c>
      <c r="C3119">
        <v>4188</v>
      </c>
      <c r="D3119" t="s">
        <v>11949</v>
      </c>
      <c r="E3119" t="s">
        <v>32</v>
      </c>
    </row>
    <row r="3120" spans="1:5">
      <c r="A3120" t="s">
        <v>19191</v>
      </c>
      <c r="B3120" t="s">
        <v>65</v>
      </c>
      <c r="C3120">
        <v>4189</v>
      </c>
      <c r="D3120" t="s">
        <v>11950</v>
      </c>
      <c r="E3120" t="s">
        <v>32</v>
      </c>
    </row>
    <row r="3121" spans="1:9">
      <c r="A3121" t="s">
        <v>19192</v>
      </c>
      <c r="B3121" t="s">
        <v>65</v>
      </c>
      <c r="C3121">
        <v>4186</v>
      </c>
      <c r="D3121" t="s">
        <v>11951</v>
      </c>
      <c r="E3121" t="s">
        <v>32</v>
      </c>
    </row>
    <row r="3122" spans="1:9">
      <c r="A3122" t="s">
        <v>19193</v>
      </c>
      <c r="B3122" t="s">
        <v>65</v>
      </c>
      <c r="C3122">
        <v>4197</v>
      </c>
      <c r="D3122" t="s">
        <v>11952</v>
      </c>
      <c r="E3122" t="s">
        <v>32</v>
      </c>
    </row>
    <row r="3123" spans="1:9">
      <c r="A3123" t="s">
        <v>19194</v>
      </c>
      <c r="B3123" t="s">
        <v>65</v>
      </c>
      <c r="C3123">
        <v>4194</v>
      </c>
      <c r="D3123" t="s">
        <v>11953</v>
      </c>
      <c r="E3123" t="s">
        <v>32</v>
      </c>
    </row>
    <row r="3124" spans="1:9">
      <c r="A3124" t="s">
        <v>19195</v>
      </c>
      <c r="B3124" t="s">
        <v>65</v>
      </c>
      <c r="C3124">
        <v>4193</v>
      </c>
      <c r="D3124" t="s">
        <v>11954</v>
      </c>
      <c r="E3124" t="s">
        <v>32</v>
      </c>
    </row>
    <row r="3125" spans="1:9">
      <c r="A3125" t="s">
        <v>19196</v>
      </c>
      <c r="B3125" t="s">
        <v>65</v>
      </c>
      <c r="C3125">
        <v>4204</v>
      </c>
      <c r="D3125" t="s">
        <v>11955</v>
      </c>
      <c r="E3125" t="s">
        <v>32</v>
      </c>
    </row>
    <row r="3126" spans="1:9">
      <c r="A3126" t="s">
        <v>19197</v>
      </c>
      <c r="B3126" t="s">
        <v>65</v>
      </c>
      <c r="C3126">
        <v>4202</v>
      </c>
      <c r="D3126" t="s">
        <v>11956</v>
      </c>
      <c r="E3126" t="s">
        <v>32</v>
      </c>
    </row>
    <row r="3127" spans="1:9">
      <c r="A3127" t="s">
        <v>19198</v>
      </c>
      <c r="B3127" t="s">
        <v>65</v>
      </c>
      <c r="C3127">
        <v>4203</v>
      </c>
      <c r="D3127" t="s">
        <v>11957</v>
      </c>
      <c r="E3127" t="s">
        <v>32</v>
      </c>
    </row>
    <row r="3128" spans="1:9">
      <c r="A3128" t="s">
        <v>19199</v>
      </c>
      <c r="B3128" t="s">
        <v>65</v>
      </c>
      <c r="C3128">
        <v>4187</v>
      </c>
      <c r="D3128" t="s">
        <v>11958</v>
      </c>
      <c r="E3128" t="s">
        <v>32</v>
      </c>
    </row>
    <row r="3129" spans="1:9">
      <c r="A3129" t="s">
        <v>19200</v>
      </c>
      <c r="B3129" t="s">
        <v>65</v>
      </c>
      <c r="C3129">
        <v>40368</v>
      </c>
      <c r="D3129" t="s">
        <v>11959</v>
      </c>
      <c r="E3129" t="s">
        <v>32</v>
      </c>
      <c r="F3129">
        <v>53.97</v>
      </c>
      <c r="G3129">
        <v>53.97</v>
      </c>
      <c r="I3129" t="s">
        <v>6935</v>
      </c>
    </row>
    <row r="3130" spans="1:9">
      <c r="A3130" t="s">
        <v>19201</v>
      </c>
      <c r="B3130" t="s">
        <v>65</v>
      </c>
      <c r="C3130">
        <v>40365</v>
      </c>
      <c r="D3130" t="s">
        <v>11960</v>
      </c>
      <c r="E3130" t="s">
        <v>32</v>
      </c>
      <c r="F3130">
        <v>36.409999999999997</v>
      </c>
      <c r="G3130">
        <v>36.409999999999997</v>
      </c>
      <c r="I3130" t="s">
        <v>6935</v>
      </c>
    </row>
    <row r="3131" spans="1:9">
      <c r="A3131" t="s">
        <v>19202</v>
      </c>
      <c r="B3131" t="s">
        <v>65</v>
      </c>
      <c r="C3131">
        <v>40362</v>
      </c>
      <c r="D3131" t="s">
        <v>11961</v>
      </c>
      <c r="E3131" t="s">
        <v>32</v>
      </c>
      <c r="F3131">
        <v>24.11</v>
      </c>
      <c r="G3131">
        <v>24.11</v>
      </c>
      <c r="I3131" t="s">
        <v>6935</v>
      </c>
    </row>
    <row r="3132" spans="1:9">
      <c r="A3132" t="s">
        <v>19203</v>
      </c>
      <c r="B3132" t="s">
        <v>65</v>
      </c>
      <c r="C3132">
        <v>40356</v>
      </c>
      <c r="D3132" t="s">
        <v>11962</v>
      </c>
      <c r="E3132" t="s">
        <v>32</v>
      </c>
      <c r="F3132">
        <v>12.44</v>
      </c>
      <c r="G3132">
        <v>12.44</v>
      </c>
      <c r="I3132" t="s">
        <v>6935</v>
      </c>
    </row>
    <row r="3133" spans="1:9">
      <c r="A3133" t="s">
        <v>19204</v>
      </c>
      <c r="B3133" t="s">
        <v>65</v>
      </c>
      <c r="C3133">
        <v>40374</v>
      </c>
      <c r="D3133" t="s">
        <v>11963</v>
      </c>
      <c r="E3133" t="s">
        <v>32</v>
      </c>
      <c r="F3133">
        <v>141.05000000000001</v>
      </c>
      <c r="G3133">
        <v>141.05000000000001</v>
      </c>
      <c r="I3133" t="s">
        <v>6935</v>
      </c>
    </row>
    <row r="3134" spans="1:9">
      <c r="A3134" t="s">
        <v>19205</v>
      </c>
      <c r="B3134" t="s">
        <v>65</v>
      </c>
      <c r="C3134">
        <v>40371</v>
      </c>
      <c r="D3134" t="s">
        <v>11964</v>
      </c>
      <c r="E3134" t="s">
        <v>32</v>
      </c>
      <c r="F3134">
        <v>88.78</v>
      </c>
      <c r="G3134">
        <v>88.78</v>
      </c>
      <c r="I3134" t="s">
        <v>6935</v>
      </c>
    </row>
    <row r="3135" spans="1:9">
      <c r="A3135" t="s">
        <v>19206</v>
      </c>
      <c r="B3135" t="s">
        <v>65</v>
      </c>
      <c r="C3135">
        <v>40359</v>
      </c>
      <c r="D3135" t="s">
        <v>11965</v>
      </c>
      <c r="E3135" t="s">
        <v>32</v>
      </c>
      <c r="F3135">
        <v>16.07</v>
      </c>
      <c r="G3135">
        <v>16.07</v>
      </c>
      <c r="I3135" t="s">
        <v>6935</v>
      </c>
    </row>
    <row r="3136" spans="1:9">
      <c r="A3136" t="s">
        <v>31910</v>
      </c>
      <c r="B3136" t="s">
        <v>65</v>
      </c>
      <c r="C3136">
        <v>45201</v>
      </c>
      <c r="D3136" t="s">
        <v>31911</v>
      </c>
      <c r="E3136" t="s">
        <v>32</v>
      </c>
    </row>
    <row r="3137" spans="1:9">
      <c r="A3137" t="s">
        <v>19207</v>
      </c>
      <c r="B3137" t="s">
        <v>65</v>
      </c>
      <c r="C3137">
        <v>7595</v>
      </c>
      <c r="D3137" t="s">
        <v>11966</v>
      </c>
      <c r="E3137" t="s">
        <v>62</v>
      </c>
      <c r="F3137">
        <v>19.82</v>
      </c>
      <c r="G3137">
        <v>22.13</v>
      </c>
      <c r="I3137" t="s">
        <v>6935</v>
      </c>
    </row>
    <row r="3138" spans="1:9">
      <c r="A3138" t="s">
        <v>19208</v>
      </c>
      <c r="B3138" t="s">
        <v>65</v>
      </c>
      <c r="C3138">
        <v>41094</v>
      </c>
      <c r="D3138" t="s">
        <v>11967</v>
      </c>
      <c r="E3138" t="s">
        <v>6706</v>
      </c>
      <c r="F3138">
        <v>3486.6</v>
      </c>
      <c r="G3138">
        <v>3893.29</v>
      </c>
      <c r="I3138" t="s">
        <v>6935</v>
      </c>
    </row>
    <row r="3139" spans="1:9">
      <c r="A3139" t="s">
        <v>19209</v>
      </c>
      <c r="B3139" t="s">
        <v>65</v>
      </c>
      <c r="C3139">
        <v>39609</v>
      </c>
      <c r="D3139" t="s">
        <v>11968</v>
      </c>
      <c r="E3139" t="s">
        <v>32</v>
      </c>
      <c r="F3139">
        <v>67870.58</v>
      </c>
      <c r="G3139">
        <v>67870.58</v>
      </c>
      <c r="I3139" t="s">
        <v>6935</v>
      </c>
    </row>
    <row r="3140" spans="1:9">
      <c r="A3140" t="s">
        <v>19210</v>
      </c>
      <c r="B3140" t="s">
        <v>65</v>
      </c>
      <c r="C3140">
        <v>39610</v>
      </c>
      <c r="D3140" t="s">
        <v>11969</v>
      </c>
      <c r="E3140" t="s">
        <v>32</v>
      </c>
      <c r="F3140">
        <v>99069.88</v>
      </c>
      <c r="G3140">
        <v>99069.88</v>
      </c>
      <c r="I3140" t="s">
        <v>6935</v>
      </c>
    </row>
    <row r="3141" spans="1:9">
      <c r="A3141" t="s">
        <v>19211</v>
      </c>
      <c r="B3141" t="s">
        <v>65</v>
      </c>
      <c r="C3141">
        <v>39611</v>
      </c>
      <c r="D3141" t="s">
        <v>11970</v>
      </c>
      <c r="E3141" t="s">
        <v>32</v>
      </c>
      <c r="F3141">
        <v>119890.76</v>
      </c>
      <c r="G3141">
        <v>119890.76</v>
      </c>
      <c r="I3141" t="s">
        <v>6935</v>
      </c>
    </row>
    <row r="3142" spans="1:9">
      <c r="A3142" t="s">
        <v>19212</v>
      </c>
      <c r="B3142" t="s">
        <v>65</v>
      </c>
      <c r="C3142">
        <v>39612</v>
      </c>
      <c r="D3142" t="s">
        <v>11971</v>
      </c>
      <c r="E3142" t="s">
        <v>32</v>
      </c>
      <c r="F3142">
        <v>187811.59</v>
      </c>
      <c r="G3142">
        <v>187811.59</v>
      </c>
      <c r="I3142" t="s">
        <v>6935</v>
      </c>
    </row>
    <row r="3143" spans="1:9">
      <c r="A3143" t="s">
        <v>19213</v>
      </c>
      <c r="B3143" t="s">
        <v>65</v>
      </c>
      <c r="C3143">
        <v>39608</v>
      </c>
      <c r="D3143" t="s">
        <v>11972</v>
      </c>
      <c r="E3143" t="s">
        <v>32</v>
      </c>
      <c r="F3143">
        <v>54268.6</v>
      </c>
      <c r="G3143">
        <v>54268.6</v>
      </c>
      <c r="I3143" t="s">
        <v>6935</v>
      </c>
    </row>
    <row r="3144" spans="1:9">
      <c r="A3144" t="s">
        <v>19214</v>
      </c>
      <c r="B3144" t="s">
        <v>65</v>
      </c>
      <c r="C3144">
        <v>38175</v>
      </c>
      <c r="D3144" t="s">
        <v>11973</v>
      </c>
      <c r="E3144" t="s">
        <v>32</v>
      </c>
      <c r="F3144">
        <v>5.08</v>
      </c>
      <c r="G3144">
        <v>5.08</v>
      </c>
      <c r="I3144" t="s">
        <v>6935</v>
      </c>
    </row>
    <row r="3145" spans="1:9">
      <c r="A3145" t="s">
        <v>19215</v>
      </c>
      <c r="B3145" t="s">
        <v>65</v>
      </c>
      <c r="C3145">
        <v>38176</v>
      </c>
      <c r="D3145" t="s">
        <v>11974</v>
      </c>
      <c r="E3145" t="s">
        <v>32</v>
      </c>
      <c r="F3145">
        <v>14.96</v>
      </c>
      <c r="G3145">
        <v>14.96</v>
      </c>
      <c r="I3145" t="s">
        <v>6935</v>
      </c>
    </row>
    <row r="3146" spans="1:9">
      <c r="A3146" t="s">
        <v>19216</v>
      </c>
      <c r="B3146" t="s">
        <v>65</v>
      </c>
      <c r="C3146">
        <v>36152</v>
      </c>
      <c r="D3146" t="s">
        <v>11975</v>
      </c>
      <c r="E3146" t="s">
        <v>32</v>
      </c>
      <c r="F3146">
        <v>6.91</v>
      </c>
      <c r="G3146">
        <v>6.91</v>
      </c>
      <c r="I3146" t="s">
        <v>6935</v>
      </c>
    </row>
    <row r="3147" spans="1:9">
      <c r="A3147" t="s">
        <v>19217</v>
      </c>
      <c r="B3147" t="s">
        <v>65</v>
      </c>
      <c r="C3147">
        <v>45212</v>
      </c>
      <c r="D3147" t="s">
        <v>15722</v>
      </c>
      <c r="E3147" t="s">
        <v>32</v>
      </c>
      <c r="F3147">
        <v>69.17</v>
      </c>
      <c r="G3147">
        <v>69.17</v>
      </c>
      <c r="I3147" t="s">
        <v>6935</v>
      </c>
    </row>
    <row r="3148" spans="1:9">
      <c r="A3148" t="s">
        <v>19218</v>
      </c>
      <c r="B3148" t="s">
        <v>65</v>
      </c>
      <c r="C3148">
        <v>4221</v>
      </c>
      <c r="D3148" t="s">
        <v>11976</v>
      </c>
      <c r="E3148" t="s">
        <v>43</v>
      </c>
      <c r="F3148">
        <v>6</v>
      </c>
      <c r="G3148">
        <v>6</v>
      </c>
      <c r="I3148" t="s">
        <v>8951</v>
      </c>
    </row>
    <row r="3149" spans="1:9">
      <c r="A3149" t="s">
        <v>19219</v>
      </c>
      <c r="B3149" t="s">
        <v>65</v>
      </c>
      <c r="C3149">
        <v>4227</v>
      </c>
      <c r="D3149" t="s">
        <v>11977</v>
      </c>
      <c r="E3149" t="s">
        <v>43</v>
      </c>
      <c r="F3149">
        <v>27.98</v>
      </c>
      <c r="G3149">
        <v>27.98</v>
      </c>
      <c r="I3149" t="s">
        <v>6935</v>
      </c>
    </row>
    <row r="3150" spans="1:9">
      <c r="A3150" t="s">
        <v>19220</v>
      </c>
      <c r="B3150" t="s">
        <v>65</v>
      </c>
      <c r="C3150">
        <v>38170</v>
      </c>
      <c r="D3150" t="s">
        <v>11978</v>
      </c>
      <c r="E3150" t="s">
        <v>32</v>
      </c>
      <c r="F3150">
        <v>22.22</v>
      </c>
      <c r="G3150">
        <v>22.22</v>
      </c>
      <c r="I3150" t="s">
        <v>6935</v>
      </c>
    </row>
    <row r="3151" spans="1:9">
      <c r="A3151" t="s">
        <v>19221</v>
      </c>
      <c r="B3151" t="s">
        <v>65</v>
      </c>
      <c r="C3151">
        <v>4252</v>
      </c>
      <c r="D3151" t="s">
        <v>11979</v>
      </c>
      <c r="E3151" t="s">
        <v>62</v>
      </c>
      <c r="F3151">
        <v>29.78</v>
      </c>
      <c r="G3151">
        <v>33.25</v>
      </c>
      <c r="I3151" t="s">
        <v>6935</v>
      </c>
    </row>
    <row r="3152" spans="1:9">
      <c r="A3152" t="s">
        <v>19222</v>
      </c>
      <c r="B3152" t="s">
        <v>65</v>
      </c>
      <c r="C3152">
        <v>40980</v>
      </c>
      <c r="D3152" t="s">
        <v>11980</v>
      </c>
      <c r="E3152" t="s">
        <v>6706</v>
      </c>
      <c r="F3152">
        <v>5235.34</v>
      </c>
      <c r="G3152">
        <v>5846.01</v>
      </c>
      <c r="I3152" t="s">
        <v>6935</v>
      </c>
    </row>
    <row r="3153" spans="1:9">
      <c r="A3153" t="s">
        <v>19223</v>
      </c>
      <c r="B3153" t="s">
        <v>65</v>
      </c>
      <c r="C3153">
        <v>41031</v>
      </c>
      <c r="D3153" t="s">
        <v>11981</v>
      </c>
      <c r="E3153" t="s">
        <v>6706</v>
      </c>
      <c r="F3153">
        <v>4741.4799999999996</v>
      </c>
      <c r="G3153">
        <v>5294.55</v>
      </c>
      <c r="I3153" t="s">
        <v>6935</v>
      </c>
    </row>
    <row r="3154" spans="1:9">
      <c r="A3154" t="s">
        <v>19224</v>
      </c>
      <c r="B3154" t="s">
        <v>65</v>
      </c>
      <c r="C3154">
        <v>37666</v>
      </c>
      <c r="D3154" t="s">
        <v>11982</v>
      </c>
      <c r="E3154" t="s">
        <v>62</v>
      </c>
      <c r="F3154">
        <v>23.18</v>
      </c>
      <c r="G3154">
        <v>25.88</v>
      </c>
      <c r="I3154" t="s">
        <v>6935</v>
      </c>
    </row>
    <row r="3155" spans="1:9">
      <c r="A3155" t="s">
        <v>19225</v>
      </c>
      <c r="B3155" t="s">
        <v>65</v>
      </c>
      <c r="C3155">
        <v>40986</v>
      </c>
      <c r="D3155" t="s">
        <v>11983</v>
      </c>
      <c r="E3155" t="s">
        <v>6706</v>
      </c>
      <c r="F3155">
        <v>4077.65</v>
      </c>
      <c r="G3155">
        <v>4553.28</v>
      </c>
      <c r="I3155" t="s">
        <v>6935</v>
      </c>
    </row>
    <row r="3156" spans="1:9">
      <c r="A3156" t="s">
        <v>19226</v>
      </c>
      <c r="B3156" t="s">
        <v>65</v>
      </c>
      <c r="C3156">
        <v>4250</v>
      </c>
      <c r="D3156" t="s">
        <v>11984</v>
      </c>
      <c r="E3156" t="s">
        <v>62</v>
      </c>
      <c r="F3156">
        <v>27.95</v>
      </c>
      <c r="G3156">
        <v>31.21</v>
      </c>
      <c r="I3156" t="s">
        <v>6935</v>
      </c>
    </row>
    <row r="3157" spans="1:9">
      <c r="A3157" t="s">
        <v>19227</v>
      </c>
      <c r="B3157" t="s">
        <v>65</v>
      </c>
      <c r="C3157">
        <v>40978</v>
      </c>
      <c r="D3157" t="s">
        <v>11985</v>
      </c>
      <c r="E3157" t="s">
        <v>6706</v>
      </c>
      <c r="F3157">
        <v>4915.04</v>
      </c>
      <c r="G3157">
        <v>5488.35</v>
      </c>
      <c r="I3157" t="s">
        <v>6935</v>
      </c>
    </row>
    <row r="3158" spans="1:9">
      <c r="A3158" t="s">
        <v>19228</v>
      </c>
      <c r="B3158" t="s">
        <v>65</v>
      </c>
      <c r="C3158">
        <v>44501</v>
      </c>
      <c r="D3158" t="s">
        <v>11986</v>
      </c>
      <c r="E3158" t="s">
        <v>62</v>
      </c>
      <c r="F3158">
        <v>26.96</v>
      </c>
      <c r="G3158">
        <v>30.1</v>
      </c>
      <c r="I3158" t="s">
        <v>6935</v>
      </c>
    </row>
    <row r="3159" spans="1:9">
      <c r="A3159" t="s">
        <v>19229</v>
      </c>
      <c r="B3159" t="s">
        <v>65</v>
      </c>
      <c r="C3159">
        <v>41043</v>
      </c>
      <c r="D3159" t="s">
        <v>11987</v>
      </c>
      <c r="E3159" t="s">
        <v>6706</v>
      </c>
      <c r="F3159">
        <v>4741.4799999999996</v>
      </c>
      <c r="G3159">
        <v>5294.55</v>
      </c>
      <c r="I3159" t="s">
        <v>6935</v>
      </c>
    </row>
    <row r="3160" spans="1:9">
      <c r="A3160" t="s">
        <v>19230</v>
      </c>
      <c r="B3160" t="s">
        <v>65</v>
      </c>
      <c r="C3160">
        <v>4234</v>
      </c>
      <c r="D3160" t="s">
        <v>11988</v>
      </c>
      <c r="E3160" t="s">
        <v>62</v>
      </c>
      <c r="F3160">
        <v>30.89</v>
      </c>
      <c r="G3160">
        <v>34.49</v>
      </c>
      <c r="I3160" t="s">
        <v>8951</v>
      </c>
    </row>
    <row r="3161" spans="1:9">
      <c r="A3161" t="s">
        <v>19231</v>
      </c>
      <c r="B3161" t="s">
        <v>65</v>
      </c>
      <c r="C3161">
        <v>40987</v>
      </c>
      <c r="D3161" t="s">
        <v>11989</v>
      </c>
      <c r="E3161" t="s">
        <v>6706</v>
      </c>
      <c r="F3161">
        <v>5429.25</v>
      </c>
      <c r="G3161">
        <v>6062.53</v>
      </c>
      <c r="I3161" t="s">
        <v>6935</v>
      </c>
    </row>
    <row r="3162" spans="1:9">
      <c r="A3162" t="s">
        <v>19232</v>
      </c>
      <c r="B3162" t="s">
        <v>65</v>
      </c>
      <c r="C3162">
        <v>4253</v>
      </c>
      <c r="D3162" t="s">
        <v>11990</v>
      </c>
      <c r="E3162" t="s">
        <v>62</v>
      </c>
      <c r="F3162">
        <v>22.7</v>
      </c>
      <c r="G3162">
        <v>25.35</v>
      </c>
      <c r="I3162" t="s">
        <v>6935</v>
      </c>
    </row>
    <row r="3163" spans="1:9">
      <c r="A3163" t="s">
        <v>19233</v>
      </c>
      <c r="B3163" t="s">
        <v>65</v>
      </c>
      <c r="C3163">
        <v>40981</v>
      </c>
      <c r="D3163" t="s">
        <v>11991</v>
      </c>
      <c r="E3163" t="s">
        <v>6706</v>
      </c>
      <c r="F3163">
        <v>3993.51</v>
      </c>
      <c r="G3163">
        <v>4459.33</v>
      </c>
      <c r="I3163" t="s">
        <v>6935</v>
      </c>
    </row>
    <row r="3164" spans="1:9">
      <c r="A3164" t="s">
        <v>19234</v>
      </c>
      <c r="B3164" t="s">
        <v>65</v>
      </c>
      <c r="C3164">
        <v>4254</v>
      </c>
      <c r="D3164" t="s">
        <v>11992</v>
      </c>
      <c r="E3164" t="s">
        <v>62</v>
      </c>
      <c r="F3164">
        <v>32.93</v>
      </c>
      <c r="G3164">
        <v>36.770000000000003</v>
      </c>
      <c r="I3164" t="s">
        <v>6935</v>
      </c>
    </row>
    <row r="3165" spans="1:9">
      <c r="A3165" t="s">
        <v>19235</v>
      </c>
      <c r="B3165" t="s">
        <v>65</v>
      </c>
      <c r="C3165">
        <v>41036</v>
      </c>
      <c r="D3165" t="s">
        <v>11993</v>
      </c>
      <c r="E3165" t="s">
        <v>6706</v>
      </c>
      <c r="F3165">
        <v>5789.29</v>
      </c>
      <c r="G3165">
        <v>6464.57</v>
      </c>
      <c r="I3165" t="s">
        <v>6935</v>
      </c>
    </row>
    <row r="3166" spans="1:9">
      <c r="A3166" t="s">
        <v>19236</v>
      </c>
      <c r="B3166" t="s">
        <v>65</v>
      </c>
      <c r="C3166">
        <v>4251</v>
      </c>
      <c r="D3166" t="s">
        <v>11994</v>
      </c>
      <c r="E3166" t="s">
        <v>62</v>
      </c>
      <c r="F3166">
        <v>24.02</v>
      </c>
      <c r="G3166">
        <v>26.82</v>
      </c>
      <c r="I3166" t="s">
        <v>6935</v>
      </c>
    </row>
    <row r="3167" spans="1:9">
      <c r="A3167" t="s">
        <v>19237</v>
      </c>
      <c r="B3167" t="s">
        <v>65</v>
      </c>
      <c r="C3167">
        <v>40979</v>
      </c>
      <c r="D3167" t="s">
        <v>11995</v>
      </c>
      <c r="E3167" t="s">
        <v>6706</v>
      </c>
      <c r="F3167">
        <v>4225.08</v>
      </c>
      <c r="G3167">
        <v>4717.91</v>
      </c>
      <c r="I3167" t="s">
        <v>6935</v>
      </c>
    </row>
    <row r="3168" spans="1:9">
      <c r="A3168" t="s">
        <v>19238</v>
      </c>
      <c r="B3168" t="s">
        <v>65</v>
      </c>
      <c r="C3168">
        <v>4230</v>
      </c>
      <c r="D3168" t="s">
        <v>11996</v>
      </c>
      <c r="E3168" t="s">
        <v>62</v>
      </c>
      <c r="F3168">
        <v>30.7</v>
      </c>
      <c r="G3168">
        <v>34.270000000000003</v>
      </c>
      <c r="I3168" t="s">
        <v>6935</v>
      </c>
    </row>
    <row r="3169" spans="1:9">
      <c r="A3169" t="s">
        <v>19239</v>
      </c>
      <c r="B3169" t="s">
        <v>65</v>
      </c>
      <c r="C3169">
        <v>40998</v>
      </c>
      <c r="D3169" t="s">
        <v>11997</v>
      </c>
      <c r="E3169" t="s">
        <v>6706</v>
      </c>
      <c r="F3169">
        <v>5396.64</v>
      </c>
      <c r="G3169">
        <v>6026.13</v>
      </c>
      <c r="I3169" t="s">
        <v>6935</v>
      </c>
    </row>
    <row r="3170" spans="1:9">
      <c r="A3170" t="s">
        <v>19240</v>
      </c>
      <c r="B3170" t="s">
        <v>65</v>
      </c>
      <c r="C3170">
        <v>4257</v>
      </c>
      <c r="D3170" t="s">
        <v>11998</v>
      </c>
      <c r="E3170" t="s">
        <v>62</v>
      </c>
      <c r="F3170">
        <v>27.95</v>
      </c>
      <c r="G3170">
        <v>31.21</v>
      </c>
      <c r="I3170" t="s">
        <v>6935</v>
      </c>
    </row>
    <row r="3171" spans="1:9">
      <c r="A3171" t="s">
        <v>19241</v>
      </c>
      <c r="B3171" t="s">
        <v>65</v>
      </c>
      <c r="C3171">
        <v>40982</v>
      </c>
      <c r="D3171" t="s">
        <v>11999</v>
      </c>
      <c r="E3171" t="s">
        <v>6706</v>
      </c>
      <c r="F3171">
        <v>4915.04</v>
      </c>
      <c r="G3171">
        <v>5488.35</v>
      </c>
      <c r="I3171" t="s">
        <v>6935</v>
      </c>
    </row>
    <row r="3172" spans="1:9">
      <c r="A3172" t="s">
        <v>19242</v>
      </c>
      <c r="B3172" t="s">
        <v>65</v>
      </c>
      <c r="C3172">
        <v>4240</v>
      </c>
      <c r="D3172" t="s">
        <v>12000</v>
      </c>
      <c r="E3172" t="s">
        <v>62</v>
      </c>
      <c r="F3172">
        <v>31.52</v>
      </c>
      <c r="G3172">
        <v>35.19</v>
      </c>
      <c r="I3172" t="s">
        <v>6935</v>
      </c>
    </row>
    <row r="3173" spans="1:9">
      <c r="A3173" t="s">
        <v>19243</v>
      </c>
      <c r="B3173" t="s">
        <v>65</v>
      </c>
      <c r="C3173">
        <v>41026</v>
      </c>
      <c r="D3173" t="s">
        <v>12001</v>
      </c>
      <c r="E3173" t="s">
        <v>6706</v>
      </c>
      <c r="F3173">
        <v>5541.45</v>
      </c>
      <c r="G3173">
        <v>6187.83</v>
      </c>
      <c r="I3173" t="s">
        <v>6935</v>
      </c>
    </row>
    <row r="3174" spans="1:9">
      <c r="A3174" t="s">
        <v>19244</v>
      </c>
      <c r="B3174" t="s">
        <v>65</v>
      </c>
      <c r="C3174">
        <v>4239</v>
      </c>
      <c r="D3174" t="s">
        <v>12002</v>
      </c>
      <c r="E3174" t="s">
        <v>62</v>
      </c>
      <c r="F3174">
        <v>31.52</v>
      </c>
      <c r="G3174">
        <v>35.19</v>
      </c>
      <c r="I3174" t="s">
        <v>6935</v>
      </c>
    </row>
    <row r="3175" spans="1:9">
      <c r="A3175" t="s">
        <v>19245</v>
      </c>
      <c r="B3175" t="s">
        <v>65</v>
      </c>
      <c r="C3175">
        <v>41024</v>
      </c>
      <c r="D3175" t="s">
        <v>12003</v>
      </c>
      <c r="E3175" t="s">
        <v>6706</v>
      </c>
      <c r="F3175">
        <v>5541.45</v>
      </c>
      <c r="G3175">
        <v>6187.83</v>
      </c>
      <c r="I3175" t="s">
        <v>6935</v>
      </c>
    </row>
    <row r="3176" spans="1:9">
      <c r="A3176" t="s">
        <v>19246</v>
      </c>
      <c r="B3176" t="s">
        <v>65</v>
      </c>
      <c r="C3176">
        <v>4248</v>
      </c>
      <c r="D3176" t="s">
        <v>12004</v>
      </c>
      <c r="E3176" t="s">
        <v>62</v>
      </c>
      <c r="F3176">
        <v>26.96</v>
      </c>
      <c r="G3176">
        <v>30.1</v>
      </c>
      <c r="I3176" t="s">
        <v>6935</v>
      </c>
    </row>
    <row r="3177" spans="1:9">
      <c r="A3177" t="s">
        <v>19247</v>
      </c>
      <c r="B3177" t="s">
        <v>65</v>
      </c>
      <c r="C3177">
        <v>41033</v>
      </c>
      <c r="D3177" t="s">
        <v>12005</v>
      </c>
      <c r="E3177" t="s">
        <v>6706</v>
      </c>
      <c r="F3177">
        <v>4741.4799999999996</v>
      </c>
      <c r="G3177">
        <v>5294.55</v>
      </c>
      <c r="I3177" t="s">
        <v>6935</v>
      </c>
    </row>
    <row r="3178" spans="1:9">
      <c r="A3178" t="s">
        <v>19248</v>
      </c>
      <c r="B3178" t="s">
        <v>65</v>
      </c>
      <c r="C3178">
        <v>44500</v>
      </c>
      <c r="D3178" t="s">
        <v>12006</v>
      </c>
      <c r="E3178" t="s">
        <v>62</v>
      </c>
      <c r="F3178">
        <v>26.96</v>
      </c>
      <c r="G3178">
        <v>30.1</v>
      </c>
      <c r="I3178" t="s">
        <v>6935</v>
      </c>
    </row>
    <row r="3179" spans="1:9">
      <c r="A3179" t="s">
        <v>19249</v>
      </c>
      <c r="B3179" t="s">
        <v>65</v>
      </c>
      <c r="C3179">
        <v>41040</v>
      </c>
      <c r="D3179" t="s">
        <v>12007</v>
      </c>
      <c r="E3179" t="s">
        <v>6706</v>
      </c>
      <c r="F3179">
        <v>4741.4799999999996</v>
      </c>
      <c r="G3179">
        <v>5294.55</v>
      </c>
      <c r="I3179" t="s">
        <v>6935</v>
      </c>
    </row>
    <row r="3180" spans="1:9">
      <c r="A3180" t="s">
        <v>19250</v>
      </c>
      <c r="B3180" t="s">
        <v>65</v>
      </c>
      <c r="C3180">
        <v>4238</v>
      </c>
      <c r="D3180" t="s">
        <v>12008</v>
      </c>
      <c r="E3180" t="s">
        <v>62</v>
      </c>
      <c r="F3180">
        <v>28.56</v>
      </c>
      <c r="G3180">
        <v>31.89</v>
      </c>
      <c r="I3180" t="s">
        <v>6935</v>
      </c>
    </row>
    <row r="3181" spans="1:9">
      <c r="A3181" t="s">
        <v>19251</v>
      </c>
      <c r="B3181" t="s">
        <v>65</v>
      </c>
      <c r="C3181">
        <v>41012</v>
      </c>
      <c r="D3181" t="s">
        <v>12009</v>
      </c>
      <c r="E3181" t="s">
        <v>6706</v>
      </c>
      <c r="F3181">
        <v>5021.1000000000004</v>
      </c>
      <c r="G3181">
        <v>5606.78</v>
      </c>
      <c r="I3181" t="s">
        <v>6935</v>
      </c>
    </row>
    <row r="3182" spans="1:9">
      <c r="A3182" t="s">
        <v>19252</v>
      </c>
      <c r="B3182" t="s">
        <v>65</v>
      </c>
      <c r="C3182">
        <v>4233</v>
      </c>
      <c r="D3182" t="s">
        <v>12010</v>
      </c>
      <c r="E3182" t="s">
        <v>62</v>
      </c>
      <c r="F3182">
        <v>31.52</v>
      </c>
      <c r="G3182">
        <v>35.19</v>
      </c>
      <c r="I3182" t="s">
        <v>6935</v>
      </c>
    </row>
    <row r="3183" spans="1:9">
      <c r="A3183" t="s">
        <v>19253</v>
      </c>
      <c r="B3183" t="s">
        <v>65</v>
      </c>
      <c r="C3183">
        <v>41001</v>
      </c>
      <c r="D3183" t="s">
        <v>12011</v>
      </c>
      <c r="E3183" t="s">
        <v>6706</v>
      </c>
      <c r="F3183">
        <v>5541.45</v>
      </c>
      <c r="G3183">
        <v>6187.83</v>
      </c>
      <c r="I3183" t="s">
        <v>6935</v>
      </c>
    </row>
    <row r="3184" spans="1:9">
      <c r="A3184" t="s">
        <v>19254</v>
      </c>
      <c r="B3184" t="s">
        <v>65</v>
      </c>
      <c r="C3184">
        <v>2</v>
      </c>
      <c r="D3184" t="s">
        <v>12012</v>
      </c>
      <c r="E3184" t="s">
        <v>10</v>
      </c>
    </row>
    <row r="3185" spans="1:9">
      <c r="A3185" t="s">
        <v>19255</v>
      </c>
      <c r="B3185" t="s">
        <v>65</v>
      </c>
      <c r="C3185">
        <v>14221</v>
      </c>
      <c r="D3185" t="s">
        <v>12013</v>
      </c>
      <c r="E3185" t="s">
        <v>32</v>
      </c>
      <c r="F3185">
        <v>746279.97</v>
      </c>
      <c r="G3185">
        <v>746279.97</v>
      </c>
      <c r="I3185" t="s">
        <v>6935</v>
      </c>
    </row>
    <row r="3186" spans="1:9">
      <c r="A3186" t="s">
        <v>19256</v>
      </c>
      <c r="B3186" t="s">
        <v>65</v>
      </c>
      <c r="C3186">
        <v>36517</v>
      </c>
      <c r="D3186" t="s">
        <v>12014</v>
      </c>
      <c r="E3186" t="s">
        <v>32</v>
      </c>
      <c r="F3186">
        <v>719280</v>
      </c>
      <c r="G3186">
        <v>719280</v>
      </c>
      <c r="I3186" t="s">
        <v>6935</v>
      </c>
    </row>
    <row r="3187" spans="1:9">
      <c r="A3187" t="s">
        <v>19257</v>
      </c>
      <c r="B3187" t="s">
        <v>65</v>
      </c>
      <c r="C3187">
        <v>4262</v>
      </c>
      <c r="D3187" t="s">
        <v>12015</v>
      </c>
      <c r="E3187" t="s">
        <v>32</v>
      </c>
      <c r="F3187">
        <v>810000</v>
      </c>
      <c r="G3187">
        <v>810000</v>
      </c>
      <c r="I3187" t="s">
        <v>8951</v>
      </c>
    </row>
    <row r="3188" spans="1:9">
      <c r="A3188" t="s">
        <v>19258</v>
      </c>
      <c r="B3188" t="s">
        <v>65</v>
      </c>
      <c r="C3188">
        <v>4263</v>
      </c>
      <c r="D3188" t="s">
        <v>12016</v>
      </c>
      <c r="E3188" t="s">
        <v>32</v>
      </c>
      <c r="F3188">
        <v>1123199.94</v>
      </c>
      <c r="G3188">
        <v>1123199.94</v>
      </c>
      <c r="I3188" t="s">
        <v>6935</v>
      </c>
    </row>
    <row r="3189" spans="1:9">
      <c r="A3189" t="s">
        <v>19259</v>
      </c>
      <c r="B3189" t="s">
        <v>65</v>
      </c>
      <c r="C3189">
        <v>36518</v>
      </c>
      <c r="D3189" t="s">
        <v>12017</v>
      </c>
      <c r="E3189" t="s">
        <v>32</v>
      </c>
      <c r="F3189">
        <v>1278719.94</v>
      </c>
      <c r="G3189">
        <v>1278719.94</v>
      </c>
      <c r="I3189" t="s">
        <v>6935</v>
      </c>
    </row>
    <row r="3190" spans="1:9">
      <c r="A3190" t="s">
        <v>19260</v>
      </c>
      <c r="B3190" t="s">
        <v>65</v>
      </c>
      <c r="C3190">
        <v>38402</v>
      </c>
      <c r="D3190" t="s">
        <v>12018</v>
      </c>
      <c r="E3190" t="s">
        <v>32</v>
      </c>
      <c r="F3190">
        <v>37.57</v>
      </c>
      <c r="G3190">
        <v>37.57</v>
      </c>
      <c r="I3190" t="s">
        <v>6935</v>
      </c>
    </row>
    <row r="3191" spans="1:9">
      <c r="A3191" t="s">
        <v>31912</v>
      </c>
      <c r="B3191" t="s">
        <v>65</v>
      </c>
      <c r="C3191">
        <v>45234</v>
      </c>
      <c r="D3191" t="s">
        <v>31913</v>
      </c>
      <c r="E3191" t="s">
        <v>32</v>
      </c>
    </row>
    <row r="3192" spans="1:9">
      <c r="A3192" t="s">
        <v>19261</v>
      </c>
      <c r="B3192" t="s">
        <v>65</v>
      </c>
      <c r="C3192">
        <v>3412</v>
      </c>
      <c r="D3192" t="s">
        <v>12019</v>
      </c>
      <c r="E3192" t="s">
        <v>9</v>
      </c>
      <c r="F3192">
        <v>22.28</v>
      </c>
      <c r="G3192">
        <v>22.28</v>
      </c>
      <c r="I3192" t="s">
        <v>6935</v>
      </c>
    </row>
    <row r="3193" spans="1:9">
      <c r="A3193" t="s">
        <v>19262</v>
      </c>
      <c r="B3193" t="s">
        <v>65</v>
      </c>
      <c r="C3193">
        <v>3413</v>
      </c>
      <c r="D3193" t="s">
        <v>12020</v>
      </c>
      <c r="E3193" t="s">
        <v>9</v>
      </c>
      <c r="F3193">
        <v>50.16</v>
      </c>
      <c r="G3193">
        <v>50.16</v>
      </c>
      <c r="I3193" t="s">
        <v>6935</v>
      </c>
    </row>
    <row r="3194" spans="1:9">
      <c r="A3194" t="s">
        <v>19263</v>
      </c>
      <c r="B3194" t="s">
        <v>65</v>
      </c>
      <c r="C3194">
        <v>39744</v>
      </c>
      <c r="D3194" t="s">
        <v>12021</v>
      </c>
      <c r="E3194" t="s">
        <v>9</v>
      </c>
      <c r="F3194">
        <v>38.950000000000003</v>
      </c>
      <c r="G3194">
        <v>38.950000000000003</v>
      </c>
      <c r="I3194" t="s">
        <v>6935</v>
      </c>
    </row>
    <row r="3195" spans="1:9">
      <c r="A3195" t="s">
        <v>19264</v>
      </c>
      <c r="B3195" t="s">
        <v>65</v>
      </c>
      <c r="C3195">
        <v>39745</v>
      </c>
      <c r="D3195" t="s">
        <v>12022</v>
      </c>
      <c r="E3195" t="s">
        <v>9</v>
      </c>
      <c r="F3195">
        <v>82.21</v>
      </c>
      <c r="G3195">
        <v>82.21</v>
      </c>
      <c r="I3195" t="s">
        <v>6935</v>
      </c>
    </row>
    <row r="3196" spans="1:9">
      <c r="A3196" t="s">
        <v>19265</v>
      </c>
      <c r="B3196" t="s">
        <v>65</v>
      </c>
      <c r="C3196">
        <v>39637</v>
      </c>
      <c r="D3196" t="s">
        <v>12023</v>
      </c>
      <c r="E3196" t="s">
        <v>9</v>
      </c>
      <c r="F3196">
        <v>101.21</v>
      </c>
      <c r="G3196">
        <v>101.21</v>
      </c>
      <c r="I3196" t="s">
        <v>6935</v>
      </c>
    </row>
    <row r="3197" spans="1:9">
      <c r="A3197" t="s">
        <v>19266</v>
      </c>
      <c r="B3197" t="s">
        <v>65</v>
      </c>
      <c r="C3197">
        <v>39638</v>
      </c>
      <c r="D3197" t="s">
        <v>12024</v>
      </c>
      <c r="E3197" t="s">
        <v>9</v>
      </c>
      <c r="F3197">
        <v>114.53</v>
      </c>
      <c r="G3197">
        <v>114.53</v>
      </c>
      <c r="I3197" t="s">
        <v>6935</v>
      </c>
    </row>
    <row r="3198" spans="1:9">
      <c r="A3198" t="s">
        <v>19267</v>
      </c>
      <c r="B3198" t="s">
        <v>65</v>
      </c>
      <c r="C3198">
        <v>39639</v>
      </c>
      <c r="D3198" t="s">
        <v>12025</v>
      </c>
      <c r="E3198" t="s">
        <v>9</v>
      </c>
      <c r="F3198">
        <v>172.8</v>
      </c>
      <c r="G3198">
        <v>172.8</v>
      </c>
      <c r="I3198" t="s">
        <v>6935</v>
      </c>
    </row>
    <row r="3199" spans="1:9">
      <c r="A3199" t="s">
        <v>19268</v>
      </c>
      <c r="B3199" t="s">
        <v>65</v>
      </c>
      <c r="C3199">
        <v>39517</v>
      </c>
      <c r="D3199" t="s">
        <v>12026</v>
      </c>
      <c r="E3199" t="s">
        <v>9</v>
      </c>
      <c r="F3199">
        <v>271.37</v>
      </c>
      <c r="G3199">
        <v>271.37</v>
      </c>
      <c r="I3199" t="s">
        <v>6935</v>
      </c>
    </row>
    <row r="3200" spans="1:9">
      <c r="A3200" t="s">
        <v>19269</v>
      </c>
      <c r="B3200" t="s">
        <v>65</v>
      </c>
      <c r="C3200">
        <v>39518</v>
      </c>
      <c r="D3200" t="s">
        <v>12027</v>
      </c>
      <c r="E3200" t="s">
        <v>9</v>
      </c>
      <c r="F3200">
        <v>321.72000000000003</v>
      </c>
      <c r="G3200">
        <v>321.72000000000003</v>
      </c>
      <c r="I3200" t="s">
        <v>6935</v>
      </c>
    </row>
    <row r="3201" spans="1:9">
      <c r="A3201" t="s">
        <v>19270</v>
      </c>
      <c r="B3201" t="s">
        <v>65</v>
      </c>
      <c r="C3201">
        <v>38366</v>
      </c>
      <c r="D3201" t="s">
        <v>12028</v>
      </c>
      <c r="E3201" t="s">
        <v>9</v>
      </c>
      <c r="F3201">
        <v>6.69</v>
      </c>
      <c r="G3201">
        <v>6.69</v>
      </c>
      <c r="I3201" t="s">
        <v>6935</v>
      </c>
    </row>
    <row r="3202" spans="1:9">
      <c r="A3202" t="s">
        <v>19271</v>
      </c>
      <c r="B3202" t="s">
        <v>65</v>
      </c>
      <c r="C3202">
        <v>11703</v>
      </c>
      <c r="D3202" t="s">
        <v>12029</v>
      </c>
      <c r="E3202" t="s">
        <v>32</v>
      </c>
      <c r="F3202">
        <v>51.29</v>
      </c>
      <c r="G3202">
        <v>51.29</v>
      </c>
      <c r="I3202" t="s">
        <v>6935</v>
      </c>
    </row>
    <row r="3203" spans="1:9">
      <c r="A3203" t="s">
        <v>19272</v>
      </c>
      <c r="B3203" t="s">
        <v>65</v>
      </c>
      <c r="C3203">
        <v>37400</v>
      </c>
      <c r="D3203" t="s">
        <v>12030</v>
      </c>
      <c r="E3203" t="s">
        <v>32</v>
      </c>
      <c r="F3203">
        <v>48.84</v>
      </c>
      <c r="G3203">
        <v>48.84</v>
      </c>
      <c r="I3203" t="s">
        <v>6935</v>
      </c>
    </row>
    <row r="3204" spans="1:9">
      <c r="A3204" t="s">
        <v>19273</v>
      </c>
      <c r="B3204" t="s">
        <v>65</v>
      </c>
      <c r="C3204">
        <v>25400</v>
      </c>
      <c r="D3204" t="s">
        <v>12031</v>
      </c>
      <c r="E3204" t="s">
        <v>32</v>
      </c>
      <c r="F3204">
        <v>2823.97</v>
      </c>
      <c r="G3204">
        <v>2823.97</v>
      </c>
      <c r="I3204" t="s">
        <v>6935</v>
      </c>
    </row>
    <row r="3205" spans="1:9">
      <c r="A3205" t="s">
        <v>19274</v>
      </c>
      <c r="B3205" t="s">
        <v>65</v>
      </c>
      <c r="C3205">
        <v>4276</v>
      </c>
      <c r="D3205" t="s">
        <v>12032</v>
      </c>
      <c r="E3205" t="s">
        <v>32</v>
      </c>
      <c r="F3205">
        <v>184.43</v>
      </c>
      <c r="G3205">
        <v>184.43</v>
      </c>
      <c r="I3205" t="s">
        <v>6935</v>
      </c>
    </row>
    <row r="3206" spans="1:9">
      <c r="A3206" t="s">
        <v>19275</v>
      </c>
      <c r="B3206" t="s">
        <v>65</v>
      </c>
      <c r="C3206">
        <v>4273</v>
      </c>
      <c r="D3206" t="s">
        <v>12033</v>
      </c>
      <c r="E3206" t="s">
        <v>32</v>
      </c>
      <c r="F3206">
        <v>334.84</v>
      </c>
      <c r="G3206">
        <v>334.84</v>
      </c>
      <c r="I3206" t="s">
        <v>6935</v>
      </c>
    </row>
    <row r="3207" spans="1:9">
      <c r="A3207" t="s">
        <v>19276</v>
      </c>
      <c r="B3207" t="s">
        <v>65</v>
      </c>
      <c r="C3207">
        <v>4274</v>
      </c>
      <c r="D3207" t="s">
        <v>12034</v>
      </c>
      <c r="E3207" t="s">
        <v>32</v>
      </c>
      <c r="F3207">
        <v>122.5</v>
      </c>
      <c r="G3207">
        <v>122.5</v>
      </c>
      <c r="I3207" t="s">
        <v>8951</v>
      </c>
    </row>
    <row r="3208" spans="1:9">
      <c r="A3208" t="s">
        <v>19277</v>
      </c>
      <c r="B3208" t="s">
        <v>65</v>
      </c>
      <c r="C3208">
        <v>39438</v>
      </c>
      <c r="D3208" t="s">
        <v>12035</v>
      </c>
      <c r="E3208" t="s">
        <v>32</v>
      </c>
      <c r="F3208">
        <v>0.35</v>
      </c>
      <c r="G3208">
        <v>0.35</v>
      </c>
      <c r="I3208" t="s">
        <v>6935</v>
      </c>
    </row>
    <row r="3209" spans="1:9">
      <c r="A3209" t="s">
        <v>19278</v>
      </c>
      <c r="B3209" t="s">
        <v>65</v>
      </c>
      <c r="C3209">
        <v>4379</v>
      </c>
      <c r="D3209" t="s">
        <v>12036</v>
      </c>
      <c r="E3209" t="s">
        <v>32</v>
      </c>
      <c r="F3209">
        <v>7.0000000000000007E-2</v>
      </c>
      <c r="G3209">
        <v>7.0000000000000007E-2</v>
      </c>
      <c r="I3209" t="s">
        <v>6935</v>
      </c>
    </row>
    <row r="3210" spans="1:9">
      <c r="A3210" t="s">
        <v>19279</v>
      </c>
      <c r="B3210" t="s">
        <v>65</v>
      </c>
      <c r="C3210">
        <v>4377</v>
      </c>
      <c r="D3210" t="s">
        <v>12037</v>
      </c>
      <c r="E3210" t="s">
        <v>32</v>
      </c>
      <c r="F3210">
        <v>0.25</v>
      </c>
      <c r="G3210">
        <v>0.25</v>
      </c>
      <c r="I3210" t="s">
        <v>6935</v>
      </c>
    </row>
    <row r="3211" spans="1:9">
      <c r="A3211" t="s">
        <v>19280</v>
      </c>
      <c r="B3211" t="s">
        <v>65</v>
      </c>
      <c r="C3211">
        <v>4356</v>
      </c>
      <c r="D3211" t="s">
        <v>12038</v>
      </c>
      <c r="E3211" t="s">
        <v>32</v>
      </c>
      <c r="F3211">
        <v>0.35</v>
      </c>
      <c r="G3211">
        <v>0.35</v>
      </c>
      <c r="I3211" t="s">
        <v>6935</v>
      </c>
    </row>
    <row r="3212" spans="1:9">
      <c r="A3212" t="s">
        <v>19281</v>
      </c>
      <c r="B3212" t="s">
        <v>65</v>
      </c>
      <c r="C3212">
        <v>13246</v>
      </c>
      <c r="D3212" t="s">
        <v>12039</v>
      </c>
      <c r="E3212" t="s">
        <v>32</v>
      </c>
      <c r="F3212">
        <v>0.6</v>
      </c>
      <c r="G3212">
        <v>0.6</v>
      </c>
      <c r="I3212" t="s">
        <v>6935</v>
      </c>
    </row>
    <row r="3213" spans="1:9">
      <c r="A3213" t="s">
        <v>19282</v>
      </c>
      <c r="B3213" t="s">
        <v>65</v>
      </c>
      <c r="C3213">
        <v>13294</v>
      </c>
      <c r="D3213" t="s">
        <v>12040</v>
      </c>
      <c r="E3213" t="s">
        <v>32</v>
      </c>
      <c r="F3213">
        <v>2.0099999999999998</v>
      </c>
      <c r="G3213">
        <v>2.0099999999999998</v>
      </c>
      <c r="I3213" t="s">
        <v>6935</v>
      </c>
    </row>
    <row r="3214" spans="1:9">
      <c r="A3214" t="s">
        <v>19283</v>
      </c>
      <c r="B3214" t="s">
        <v>65</v>
      </c>
      <c r="C3214">
        <v>11963</v>
      </c>
      <c r="D3214" t="s">
        <v>12041</v>
      </c>
      <c r="E3214" t="s">
        <v>32</v>
      </c>
      <c r="F3214">
        <v>12.68</v>
      </c>
      <c r="G3214">
        <v>12.68</v>
      </c>
      <c r="I3214" t="s">
        <v>6935</v>
      </c>
    </row>
    <row r="3215" spans="1:9">
      <c r="A3215" t="s">
        <v>19284</v>
      </c>
      <c r="B3215" t="s">
        <v>65</v>
      </c>
      <c r="C3215">
        <v>11964</v>
      </c>
      <c r="D3215" t="s">
        <v>12042</v>
      </c>
      <c r="E3215" t="s">
        <v>32</v>
      </c>
      <c r="F3215">
        <v>3.2</v>
      </c>
      <c r="G3215">
        <v>3.2</v>
      </c>
      <c r="I3215" t="s">
        <v>6935</v>
      </c>
    </row>
    <row r="3216" spans="1:9">
      <c r="A3216" t="s">
        <v>19285</v>
      </c>
      <c r="B3216" t="s">
        <v>65</v>
      </c>
      <c r="C3216">
        <v>4346</v>
      </c>
      <c r="D3216" t="s">
        <v>12043</v>
      </c>
      <c r="E3216" t="s">
        <v>32</v>
      </c>
      <c r="F3216">
        <v>13.59</v>
      </c>
      <c r="G3216">
        <v>13.59</v>
      </c>
      <c r="I3216" t="s">
        <v>6935</v>
      </c>
    </row>
    <row r="3217" spans="1:9">
      <c r="A3217" t="s">
        <v>19286</v>
      </c>
      <c r="B3217" t="s">
        <v>65</v>
      </c>
      <c r="C3217">
        <v>11955</v>
      </c>
      <c r="D3217" t="s">
        <v>12044</v>
      </c>
      <c r="E3217" t="s">
        <v>32</v>
      </c>
      <c r="F3217">
        <v>5.95</v>
      </c>
      <c r="G3217">
        <v>5.95</v>
      </c>
      <c r="I3217" t="s">
        <v>6935</v>
      </c>
    </row>
    <row r="3218" spans="1:9">
      <c r="A3218" t="s">
        <v>19287</v>
      </c>
      <c r="B3218" t="s">
        <v>65</v>
      </c>
      <c r="C3218">
        <v>11960</v>
      </c>
      <c r="D3218" t="s">
        <v>12045</v>
      </c>
      <c r="E3218" t="s">
        <v>32</v>
      </c>
      <c r="F3218">
        <v>0.2</v>
      </c>
      <c r="G3218">
        <v>0.2</v>
      </c>
      <c r="I3218" t="s">
        <v>6935</v>
      </c>
    </row>
    <row r="3219" spans="1:9">
      <c r="A3219" t="s">
        <v>19288</v>
      </c>
      <c r="B3219" t="s">
        <v>65</v>
      </c>
      <c r="C3219">
        <v>4333</v>
      </c>
      <c r="D3219" t="s">
        <v>12046</v>
      </c>
      <c r="E3219" t="s">
        <v>32</v>
      </c>
      <c r="F3219">
        <v>0.35</v>
      </c>
      <c r="G3219">
        <v>0.35</v>
      </c>
      <c r="I3219" t="s">
        <v>6935</v>
      </c>
    </row>
    <row r="3220" spans="1:9">
      <c r="A3220" t="s">
        <v>19289</v>
      </c>
      <c r="B3220" t="s">
        <v>65</v>
      </c>
      <c r="C3220">
        <v>4358</v>
      </c>
      <c r="D3220" t="s">
        <v>12047</v>
      </c>
      <c r="E3220" t="s">
        <v>32</v>
      </c>
      <c r="F3220">
        <v>2.72</v>
      </c>
      <c r="G3220">
        <v>2.72</v>
      </c>
      <c r="I3220" t="s">
        <v>6935</v>
      </c>
    </row>
    <row r="3221" spans="1:9">
      <c r="A3221" t="s">
        <v>19290</v>
      </c>
      <c r="B3221" t="s">
        <v>65</v>
      </c>
      <c r="C3221">
        <v>39435</v>
      </c>
      <c r="D3221" t="s">
        <v>12048</v>
      </c>
      <c r="E3221" t="s">
        <v>32</v>
      </c>
      <c r="F3221">
        <v>0.14000000000000001</v>
      </c>
      <c r="G3221">
        <v>0.14000000000000001</v>
      </c>
      <c r="I3221" t="s">
        <v>6935</v>
      </c>
    </row>
    <row r="3222" spans="1:9">
      <c r="A3222" t="s">
        <v>19291</v>
      </c>
      <c r="B3222" t="s">
        <v>65</v>
      </c>
      <c r="C3222">
        <v>39436</v>
      </c>
      <c r="D3222" t="s">
        <v>12049</v>
      </c>
      <c r="E3222" t="s">
        <v>32</v>
      </c>
      <c r="F3222">
        <v>0.23</v>
      </c>
      <c r="G3222">
        <v>0.23</v>
      </c>
      <c r="I3222" t="s">
        <v>6935</v>
      </c>
    </row>
    <row r="3223" spans="1:9">
      <c r="A3223" t="s">
        <v>19292</v>
      </c>
      <c r="B3223" t="s">
        <v>65</v>
      </c>
      <c r="C3223">
        <v>39437</v>
      </c>
      <c r="D3223" t="s">
        <v>12050</v>
      </c>
      <c r="E3223" t="s">
        <v>32</v>
      </c>
      <c r="F3223">
        <v>0.3</v>
      </c>
      <c r="G3223">
        <v>0.3</v>
      </c>
      <c r="I3223" t="s">
        <v>6935</v>
      </c>
    </row>
    <row r="3224" spans="1:9">
      <c r="A3224" t="s">
        <v>19293</v>
      </c>
      <c r="B3224" t="s">
        <v>65</v>
      </c>
      <c r="C3224">
        <v>39439</v>
      </c>
      <c r="D3224" t="s">
        <v>12051</v>
      </c>
      <c r="E3224" t="s">
        <v>32</v>
      </c>
      <c r="F3224">
        <v>0.21</v>
      </c>
      <c r="G3224">
        <v>0.21</v>
      </c>
      <c r="I3224" t="s">
        <v>6935</v>
      </c>
    </row>
    <row r="3225" spans="1:9">
      <c r="A3225" t="s">
        <v>19294</v>
      </c>
      <c r="B3225" t="s">
        <v>65</v>
      </c>
      <c r="C3225">
        <v>39440</v>
      </c>
      <c r="D3225" t="s">
        <v>12052</v>
      </c>
      <c r="E3225" t="s">
        <v>32</v>
      </c>
      <c r="F3225">
        <v>0.27</v>
      </c>
      <c r="G3225">
        <v>0.27</v>
      </c>
      <c r="I3225" t="s">
        <v>6935</v>
      </c>
    </row>
    <row r="3226" spans="1:9">
      <c r="A3226" t="s">
        <v>19295</v>
      </c>
      <c r="B3226" t="s">
        <v>65</v>
      </c>
      <c r="C3226">
        <v>39441</v>
      </c>
      <c r="D3226" t="s">
        <v>12053</v>
      </c>
      <c r="E3226" t="s">
        <v>32</v>
      </c>
      <c r="F3226">
        <v>0.34</v>
      </c>
      <c r="G3226">
        <v>0.34</v>
      </c>
      <c r="I3226" t="s">
        <v>6935</v>
      </c>
    </row>
    <row r="3227" spans="1:9">
      <c r="A3227" t="s">
        <v>19296</v>
      </c>
      <c r="B3227" t="s">
        <v>65</v>
      </c>
      <c r="C3227">
        <v>39442</v>
      </c>
      <c r="D3227" t="s">
        <v>12054</v>
      </c>
      <c r="E3227" t="s">
        <v>32</v>
      </c>
      <c r="F3227">
        <v>0.24</v>
      </c>
      <c r="G3227">
        <v>0.24</v>
      </c>
      <c r="I3227" t="s">
        <v>6935</v>
      </c>
    </row>
    <row r="3228" spans="1:9">
      <c r="A3228" t="s">
        <v>19297</v>
      </c>
      <c r="B3228" t="s">
        <v>65</v>
      </c>
      <c r="C3228">
        <v>39443</v>
      </c>
      <c r="D3228" t="s">
        <v>12055</v>
      </c>
      <c r="E3228" t="s">
        <v>32</v>
      </c>
      <c r="F3228">
        <v>0.32</v>
      </c>
      <c r="G3228">
        <v>0.32</v>
      </c>
      <c r="I3228" t="s">
        <v>6935</v>
      </c>
    </row>
    <row r="3229" spans="1:9">
      <c r="A3229" t="s">
        <v>19298</v>
      </c>
      <c r="B3229" t="s">
        <v>65</v>
      </c>
      <c r="C3229">
        <v>4329</v>
      </c>
      <c r="D3229" t="s">
        <v>12056</v>
      </c>
      <c r="E3229" t="s">
        <v>32</v>
      </c>
      <c r="F3229">
        <v>2.9</v>
      </c>
      <c r="G3229">
        <v>2.9</v>
      </c>
      <c r="I3229" t="s">
        <v>8951</v>
      </c>
    </row>
    <row r="3230" spans="1:9">
      <c r="A3230" t="s">
        <v>19299</v>
      </c>
      <c r="B3230" t="s">
        <v>65</v>
      </c>
      <c r="C3230">
        <v>436</v>
      </c>
      <c r="D3230" t="s">
        <v>12057</v>
      </c>
      <c r="E3230" t="s">
        <v>32</v>
      </c>
    </row>
    <row r="3231" spans="1:9">
      <c r="A3231" t="s">
        <v>19300</v>
      </c>
      <c r="B3231" t="s">
        <v>65</v>
      </c>
      <c r="C3231">
        <v>442</v>
      </c>
      <c r="D3231" t="s">
        <v>12058</v>
      </c>
      <c r="E3231" t="s">
        <v>32</v>
      </c>
    </row>
    <row r="3232" spans="1:9">
      <c r="A3232" t="s">
        <v>19301</v>
      </c>
      <c r="B3232" t="s">
        <v>65</v>
      </c>
      <c r="C3232">
        <v>4383</v>
      </c>
      <c r="D3232" t="s">
        <v>12059</v>
      </c>
      <c r="E3232" t="s">
        <v>32</v>
      </c>
      <c r="F3232">
        <v>26.22</v>
      </c>
      <c r="G3232">
        <v>26.22</v>
      </c>
      <c r="I3232" t="s">
        <v>6935</v>
      </c>
    </row>
    <row r="3233" spans="1:9">
      <c r="A3233" t="s">
        <v>19302</v>
      </c>
      <c r="B3233" t="s">
        <v>65</v>
      </c>
      <c r="C3233">
        <v>4344</v>
      </c>
      <c r="D3233" t="s">
        <v>12060</v>
      </c>
      <c r="E3233" t="s">
        <v>32</v>
      </c>
      <c r="F3233">
        <v>27.48</v>
      </c>
      <c r="G3233">
        <v>27.48</v>
      </c>
      <c r="I3233" t="s">
        <v>6935</v>
      </c>
    </row>
    <row r="3234" spans="1:9">
      <c r="A3234" t="s">
        <v>19303</v>
      </c>
      <c r="B3234" t="s">
        <v>65</v>
      </c>
      <c r="C3234">
        <v>4335</v>
      </c>
      <c r="D3234" t="s">
        <v>12061</v>
      </c>
      <c r="E3234" t="s">
        <v>32</v>
      </c>
      <c r="F3234">
        <v>18.45</v>
      </c>
      <c r="G3234">
        <v>18.45</v>
      </c>
      <c r="I3234" t="s">
        <v>6935</v>
      </c>
    </row>
    <row r="3235" spans="1:9">
      <c r="A3235" t="s">
        <v>19304</v>
      </c>
      <c r="B3235" t="s">
        <v>65</v>
      </c>
      <c r="C3235">
        <v>4334</v>
      </c>
      <c r="D3235" t="s">
        <v>12062</v>
      </c>
      <c r="E3235" t="s">
        <v>32</v>
      </c>
      <c r="F3235">
        <v>25.31</v>
      </c>
      <c r="G3235">
        <v>25.31</v>
      </c>
      <c r="I3235" t="s">
        <v>6935</v>
      </c>
    </row>
    <row r="3236" spans="1:9">
      <c r="A3236" t="s">
        <v>19305</v>
      </c>
      <c r="B3236" t="s">
        <v>65</v>
      </c>
      <c r="C3236">
        <v>11953</v>
      </c>
      <c r="D3236" t="s">
        <v>12063</v>
      </c>
      <c r="E3236" t="s">
        <v>32</v>
      </c>
      <c r="F3236">
        <v>4.3600000000000003</v>
      </c>
      <c r="G3236">
        <v>4.3600000000000003</v>
      </c>
      <c r="I3236" t="s">
        <v>6935</v>
      </c>
    </row>
    <row r="3237" spans="1:9">
      <c r="A3237" t="s">
        <v>19306</v>
      </c>
      <c r="B3237" t="s">
        <v>65</v>
      </c>
      <c r="C3237">
        <v>4343</v>
      </c>
      <c r="D3237" t="s">
        <v>12064</v>
      </c>
      <c r="E3237" t="s">
        <v>32</v>
      </c>
      <c r="F3237">
        <v>6.22</v>
      </c>
      <c r="G3237">
        <v>6.22</v>
      </c>
      <c r="I3237" t="s">
        <v>6935</v>
      </c>
    </row>
    <row r="3238" spans="1:9">
      <c r="A3238" t="s">
        <v>19307</v>
      </c>
      <c r="B3238" t="s">
        <v>65</v>
      </c>
      <c r="C3238">
        <v>430</v>
      </c>
      <c r="D3238" t="s">
        <v>12065</v>
      </c>
      <c r="E3238" t="s">
        <v>32</v>
      </c>
    </row>
    <row r="3239" spans="1:9">
      <c r="A3239" t="s">
        <v>19308</v>
      </c>
      <c r="B3239" t="s">
        <v>65</v>
      </c>
      <c r="C3239">
        <v>441</v>
      </c>
      <c r="D3239" t="s">
        <v>12066</v>
      </c>
      <c r="E3239" t="s">
        <v>32</v>
      </c>
    </row>
    <row r="3240" spans="1:9">
      <c r="A3240" t="s">
        <v>19309</v>
      </c>
      <c r="B3240" t="s">
        <v>65</v>
      </c>
      <c r="C3240">
        <v>431</v>
      </c>
      <c r="D3240" t="s">
        <v>12067</v>
      </c>
      <c r="E3240" t="s">
        <v>32</v>
      </c>
    </row>
    <row r="3241" spans="1:9">
      <c r="A3241" t="s">
        <v>19310</v>
      </c>
      <c r="B3241" t="s">
        <v>65</v>
      </c>
      <c r="C3241">
        <v>432</v>
      </c>
      <c r="D3241" t="s">
        <v>12068</v>
      </c>
      <c r="E3241" t="s">
        <v>32</v>
      </c>
    </row>
    <row r="3242" spans="1:9">
      <c r="A3242" t="s">
        <v>19311</v>
      </c>
      <c r="B3242" t="s">
        <v>65</v>
      </c>
      <c r="C3242">
        <v>429</v>
      </c>
      <c r="D3242" t="s">
        <v>12069</v>
      </c>
      <c r="E3242" t="s">
        <v>32</v>
      </c>
    </row>
    <row r="3243" spans="1:9">
      <c r="A3243" t="s">
        <v>19312</v>
      </c>
      <c r="B3243" t="s">
        <v>65</v>
      </c>
      <c r="C3243">
        <v>439</v>
      </c>
      <c r="D3243" t="s">
        <v>12070</v>
      </c>
      <c r="E3243" t="s">
        <v>32</v>
      </c>
    </row>
    <row r="3244" spans="1:9">
      <c r="A3244" t="s">
        <v>19313</v>
      </c>
      <c r="B3244" t="s">
        <v>65</v>
      </c>
      <c r="C3244">
        <v>433</v>
      </c>
      <c r="D3244" t="s">
        <v>12071</v>
      </c>
      <c r="E3244" t="s">
        <v>32</v>
      </c>
    </row>
    <row r="3245" spans="1:9">
      <c r="A3245" t="s">
        <v>19314</v>
      </c>
      <c r="B3245" t="s">
        <v>65</v>
      </c>
      <c r="C3245">
        <v>437</v>
      </c>
      <c r="D3245" t="s">
        <v>12072</v>
      </c>
      <c r="E3245" t="s">
        <v>32</v>
      </c>
    </row>
    <row r="3246" spans="1:9">
      <c r="A3246" t="s">
        <v>19315</v>
      </c>
      <c r="B3246" t="s">
        <v>65</v>
      </c>
      <c r="C3246">
        <v>11790</v>
      </c>
      <c r="D3246" t="s">
        <v>12073</v>
      </c>
      <c r="E3246" t="s">
        <v>32</v>
      </c>
    </row>
    <row r="3247" spans="1:9">
      <c r="A3247" t="s">
        <v>19316</v>
      </c>
      <c r="B3247" t="s">
        <v>65</v>
      </c>
      <c r="C3247">
        <v>428</v>
      </c>
      <c r="D3247" t="s">
        <v>12074</v>
      </c>
      <c r="E3247" t="s">
        <v>32</v>
      </c>
    </row>
    <row r="3248" spans="1:9">
      <c r="A3248" t="s">
        <v>19317</v>
      </c>
      <c r="B3248" t="s">
        <v>65</v>
      </c>
      <c r="C3248">
        <v>4351</v>
      </c>
      <c r="D3248" t="s">
        <v>12075</v>
      </c>
      <c r="E3248" t="s">
        <v>32</v>
      </c>
      <c r="F3248">
        <v>22.34</v>
      </c>
      <c r="G3248">
        <v>22.34</v>
      </c>
      <c r="I3248" t="s">
        <v>6935</v>
      </c>
    </row>
    <row r="3249" spans="1:9">
      <c r="A3249" t="s">
        <v>19318</v>
      </c>
      <c r="B3249" t="s">
        <v>65</v>
      </c>
      <c r="C3249">
        <v>4384</v>
      </c>
      <c r="D3249" t="s">
        <v>12076</v>
      </c>
      <c r="E3249" t="s">
        <v>32</v>
      </c>
      <c r="F3249">
        <v>30.13</v>
      </c>
      <c r="G3249">
        <v>30.13</v>
      </c>
      <c r="I3249" t="s">
        <v>6935</v>
      </c>
    </row>
    <row r="3250" spans="1:9">
      <c r="A3250" t="s">
        <v>19319</v>
      </c>
      <c r="B3250" t="s">
        <v>65</v>
      </c>
      <c r="C3250">
        <v>11054</v>
      </c>
      <c r="D3250" t="s">
        <v>31914</v>
      </c>
      <c r="E3250" t="s">
        <v>32</v>
      </c>
      <c r="F3250">
        <v>0.06</v>
      </c>
      <c r="G3250">
        <v>0.06</v>
      </c>
      <c r="I3250" t="s">
        <v>6935</v>
      </c>
    </row>
    <row r="3251" spans="1:9">
      <c r="A3251" t="s">
        <v>19320</v>
      </c>
      <c r="B3251" t="s">
        <v>65</v>
      </c>
      <c r="C3251">
        <v>11055</v>
      </c>
      <c r="D3251" t="s">
        <v>31915</v>
      </c>
      <c r="E3251" t="s">
        <v>32</v>
      </c>
      <c r="F3251">
        <v>0.09</v>
      </c>
      <c r="G3251">
        <v>0.09</v>
      </c>
      <c r="I3251" t="s">
        <v>6935</v>
      </c>
    </row>
    <row r="3252" spans="1:9">
      <c r="A3252" t="s">
        <v>19321</v>
      </c>
      <c r="B3252" t="s">
        <v>65</v>
      </c>
      <c r="C3252">
        <v>11056</v>
      </c>
      <c r="D3252" t="s">
        <v>31916</v>
      </c>
      <c r="E3252" t="s">
        <v>32</v>
      </c>
      <c r="F3252">
        <v>0.1</v>
      </c>
      <c r="G3252">
        <v>0.1</v>
      </c>
      <c r="I3252" t="s">
        <v>6935</v>
      </c>
    </row>
    <row r="3253" spans="1:9">
      <c r="A3253" t="s">
        <v>19322</v>
      </c>
      <c r="B3253" t="s">
        <v>65</v>
      </c>
      <c r="C3253">
        <v>11057</v>
      </c>
      <c r="D3253" t="s">
        <v>31917</v>
      </c>
      <c r="E3253" t="s">
        <v>32</v>
      </c>
      <c r="F3253">
        <v>0.21</v>
      </c>
      <c r="G3253">
        <v>0.21</v>
      </c>
      <c r="I3253" t="s">
        <v>6935</v>
      </c>
    </row>
    <row r="3254" spans="1:9">
      <c r="A3254" t="s">
        <v>19323</v>
      </c>
      <c r="B3254" t="s">
        <v>65</v>
      </c>
      <c r="C3254">
        <v>11059</v>
      </c>
      <c r="D3254" t="s">
        <v>31918</v>
      </c>
      <c r="E3254" t="s">
        <v>32</v>
      </c>
      <c r="F3254">
        <v>0.41</v>
      </c>
      <c r="G3254">
        <v>0.41</v>
      </c>
      <c r="I3254" t="s">
        <v>6935</v>
      </c>
    </row>
    <row r="3255" spans="1:9">
      <c r="A3255" t="s">
        <v>19324</v>
      </c>
      <c r="B3255" t="s">
        <v>65</v>
      </c>
      <c r="C3255">
        <v>11058</v>
      </c>
      <c r="D3255" t="s">
        <v>31919</v>
      </c>
      <c r="E3255" t="s">
        <v>32</v>
      </c>
      <c r="F3255">
        <v>0.53</v>
      </c>
      <c r="G3255">
        <v>0.53</v>
      </c>
      <c r="I3255" t="s">
        <v>6935</v>
      </c>
    </row>
    <row r="3256" spans="1:9">
      <c r="A3256" t="s">
        <v>19325</v>
      </c>
      <c r="B3256" t="s">
        <v>65</v>
      </c>
      <c r="C3256">
        <v>4320</v>
      </c>
      <c r="D3256" t="s">
        <v>12077</v>
      </c>
      <c r="E3256" t="s">
        <v>32</v>
      </c>
      <c r="F3256">
        <v>4.29</v>
      </c>
      <c r="G3256">
        <v>4.29</v>
      </c>
      <c r="I3256" t="s">
        <v>6935</v>
      </c>
    </row>
    <row r="3257" spans="1:9">
      <c r="A3257" t="s">
        <v>19326</v>
      </c>
      <c r="B3257" t="s">
        <v>65</v>
      </c>
      <c r="C3257">
        <v>4318</v>
      </c>
      <c r="D3257" t="s">
        <v>12078</v>
      </c>
      <c r="E3257" t="s">
        <v>32</v>
      </c>
      <c r="F3257">
        <v>2.09</v>
      </c>
      <c r="G3257">
        <v>2.09</v>
      </c>
      <c r="I3257" t="s">
        <v>6935</v>
      </c>
    </row>
    <row r="3258" spans="1:9">
      <c r="A3258" t="s">
        <v>19327</v>
      </c>
      <c r="B3258" t="s">
        <v>65</v>
      </c>
      <c r="C3258">
        <v>4380</v>
      </c>
      <c r="D3258" t="s">
        <v>12079</v>
      </c>
      <c r="E3258" t="s">
        <v>32</v>
      </c>
      <c r="F3258">
        <v>1.8</v>
      </c>
      <c r="G3258">
        <v>1.8</v>
      </c>
      <c r="I3258" t="s">
        <v>6935</v>
      </c>
    </row>
    <row r="3259" spans="1:9">
      <c r="A3259" t="s">
        <v>19328</v>
      </c>
      <c r="B3259" t="s">
        <v>65</v>
      </c>
      <c r="C3259">
        <v>4299</v>
      </c>
      <c r="D3259" t="s">
        <v>12080</v>
      </c>
      <c r="E3259" t="s">
        <v>32</v>
      </c>
      <c r="F3259">
        <v>1.7</v>
      </c>
      <c r="G3259">
        <v>1.7</v>
      </c>
      <c r="I3259" t="s">
        <v>8951</v>
      </c>
    </row>
    <row r="3260" spans="1:9">
      <c r="A3260" t="s">
        <v>19329</v>
      </c>
      <c r="B3260" t="s">
        <v>65</v>
      </c>
      <c r="C3260">
        <v>4304</v>
      </c>
      <c r="D3260" t="s">
        <v>12081</v>
      </c>
      <c r="E3260" t="s">
        <v>32</v>
      </c>
      <c r="F3260">
        <v>2.3199999999999998</v>
      </c>
      <c r="G3260">
        <v>2.3199999999999998</v>
      </c>
      <c r="I3260" t="s">
        <v>6935</v>
      </c>
    </row>
    <row r="3261" spans="1:9">
      <c r="A3261" t="s">
        <v>19330</v>
      </c>
      <c r="B3261" t="s">
        <v>65</v>
      </c>
      <c r="C3261">
        <v>4305</v>
      </c>
      <c r="D3261" t="s">
        <v>12082</v>
      </c>
      <c r="E3261" t="s">
        <v>32</v>
      </c>
      <c r="F3261">
        <v>2.69</v>
      </c>
      <c r="G3261">
        <v>2.69</v>
      </c>
      <c r="I3261" t="s">
        <v>6935</v>
      </c>
    </row>
    <row r="3262" spans="1:9">
      <c r="A3262" t="s">
        <v>19331</v>
      </c>
      <c r="B3262" t="s">
        <v>65</v>
      </c>
      <c r="C3262">
        <v>4306</v>
      </c>
      <c r="D3262" t="s">
        <v>12083</v>
      </c>
      <c r="E3262" t="s">
        <v>32</v>
      </c>
      <c r="F3262">
        <v>3.13</v>
      </c>
      <c r="G3262">
        <v>3.13</v>
      </c>
      <c r="I3262" t="s">
        <v>6935</v>
      </c>
    </row>
    <row r="3263" spans="1:9">
      <c r="A3263" t="s">
        <v>19332</v>
      </c>
      <c r="B3263" t="s">
        <v>65</v>
      </c>
      <c r="C3263">
        <v>4308</v>
      </c>
      <c r="D3263" t="s">
        <v>12084</v>
      </c>
      <c r="E3263" t="s">
        <v>32</v>
      </c>
      <c r="F3263">
        <v>6.47</v>
      </c>
      <c r="G3263">
        <v>6.47</v>
      </c>
      <c r="I3263" t="s">
        <v>6935</v>
      </c>
    </row>
    <row r="3264" spans="1:9">
      <c r="A3264" t="s">
        <v>19333</v>
      </c>
      <c r="B3264" t="s">
        <v>65</v>
      </c>
      <c r="C3264">
        <v>4302</v>
      </c>
      <c r="D3264" t="s">
        <v>12085</v>
      </c>
      <c r="E3264" t="s">
        <v>32</v>
      </c>
      <c r="F3264">
        <v>4.8499999999999996</v>
      </c>
      <c r="G3264">
        <v>4.8499999999999996</v>
      </c>
      <c r="I3264" t="s">
        <v>6935</v>
      </c>
    </row>
    <row r="3265" spans="1:9">
      <c r="A3265" t="s">
        <v>19334</v>
      </c>
      <c r="B3265" t="s">
        <v>65</v>
      </c>
      <c r="C3265">
        <v>4300</v>
      </c>
      <c r="D3265" t="s">
        <v>12086</v>
      </c>
      <c r="E3265" t="s">
        <v>32</v>
      </c>
      <c r="F3265">
        <v>1.1599999999999999</v>
      </c>
      <c r="G3265">
        <v>1.1599999999999999</v>
      </c>
      <c r="I3265" t="s">
        <v>6935</v>
      </c>
    </row>
    <row r="3266" spans="1:9">
      <c r="A3266" t="s">
        <v>19335</v>
      </c>
      <c r="B3266" t="s">
        <v>65</v>
      </c>
      <c r="C3266">
        <v>4301</v>
      </c>
      <c r="D3266" t="s">
        <v>12087</v>
      </c>
      <c r="E3266" t="s">
        <v>32</v>
      </c>
      <c r="F3266">
        <v>1.41</v>
      </c>
      <c r="G3266">
        <v>1.41</v>
      </c>
      <c r="I3266" t="s">
        <v>6935</v>
      </c>
    </row>
    <row r="3267" spans="1:9">
      <c r="A3267" t="s">
        <v>19336</v>
      </c>
      <c r="B3267" t="s">
        <v>65</v>
      </c>
      <c r="C3267">
        <v>40547</v>
      </c>
      <c r="D3267" t="s">
        <v>12088</v>
      </c>
      <c r="E3267" t="s">
        <v>10965</v>
      </c>
      <c r="F3267">
        <v>36.61</v>
      </c>
      <c r="G3267">
        <v>36.61</v>
      </c>
      <c r="I3267" t="s">
        <v>6935</v>
      </c>
    </row>
    <row r="3268" spans="1:9">
      <c r="A3268" t="s">
        <v>19337</v>
      </c>
      <c r="B3268" t="s">
        <v>65</v>
      </c>
      <c r="C3268">
        <v>11962</v>
      </c>
      <c r="D3268" t="s">
        <v>12089</v>
      </c>
      <c r="E3268" t="s">
        <v>32</v>
      </c>
      <c r="F3268">
        <v>0.3</v>
      </c>
      <c r="G3268">
        <v>0.3</v>
      </c>
      <c r="I3268" t="s">
        <v>6935</v>
      </c>
    </row>
    <row r="3269" spans="1:9">
      <c r="A3269" t="s">
        <v>19338</v>
      </c>
      <c r="B3269" t="s">
        <v>65</v>
      </c>
      <c r="C3269">
        <v>4332</v>
      </c>
      <c r="D3269" t="s">
        <v>12090</v>
      </c>
      <c r="E3269" t="s">
        <v>32</v>
      </c>
      <c r="F3269">
        <v>1.46</v>
      </c>
      <c r="G3269">
        <v>1.46</v>
      </c>
      <c r="I3269" t="s">
        <v>6935</v>
      </c>
    </row>
    <row r="3270" spans="1:9">
      <c r="A3270" t="s">
        <v>19339</v>
      </c>
      <c r="B3270" t="s">
        <v>65</v>
      </c>
      <c r="C3270">
        <v>4331</v>
      </c>
      <c r="D3270" t="s">
        <v>12091</v>
      </c>
      <c r="E3270" t="s">
        <v>32</v>
      </c>
      <c r="F3270">
        <v>5.49</v>
      </c>
      <c r="G3270">
        <v>5.49</v>
      </c>
      <c r="I3270" t="s">
        <v>6935</v>
      </c>
    </row>
    <row r="3271" spans="1:9">
      <c r="A3271" t="s">
        <v>19340</v>
      </c>
      <c r="B3271" t="s">
        <v>65</v>
      </c>
      <c r="C3271">
        <v>4336</v>
      </c>
      <c r="D3271" t="s">
        <v>12092</v>
      </c>
      <c r="E3271" t="s">
        <v>32</v>
      </c>
      <c r="F3271">
        <v>7.03</v>
      </c>
      <c r="G3271">
        <v>7.03</v>
      </c>
      <c r="I3271" t="s">
        <v>6935</v>
      </c>
    </row>
    <row r="3272" spans="1:9">
      <c r="A3272" t="s">
        <v>19341</v>
      </c>
      <c r="B3272" t="s">
        <v>65</v>
      </c>
      <c r="C3272">
        <v>11948</v>
      </c>
      <c r="D3272" t="s">
        <v>12093</v>
      </c>
      <c r="E3272" t="s">
        <v>32</v>
      </c>
      <c r="F3272">
        <v>0.9</v>
      </c>
      <c r="G3272">
        <v>0.9</v>
      </c>
      <c r="I3272" t="s">
        <v>6935</v>
      </c>
    </row>
    <row r="3273" spans="1:9">
      <c r="A3273" t="s">
        <v>19342</v>
      </c>
      <c r="B3273" t="s">
        <v>65</v>
      </c>
      <c r="C3273">
        <v>4382</v>
      </c>
      <c r="D3273" t="s">
        <v>12094</v>
      </c>
      <c r="E3273" t="s">
        <v>32</v>
      </c>
      <c r="F3273">
        <v>1.51</v>
      </c>
      <c r="G3273">
        <v>1.51</v>
      </c>
      <c r="I3273" t="s">
        <v>6935</v>
      </c>
    </row>
    <row r="3274" spans="1:9">
      <c r="A3274" t="s">
        <v>19343</v>
      </c>
      <c r="B3274" t="s">
        <v>65</v>
      </c>
      <c r="C3274">
        <v>4354</v>
      </c>
      <c r="D3274" t="s">
        <v>12095</v>
      </c>
      <c r="E3274" t="s">
        <v>32</v>
      </c>
      <c r="F3274">
        <v>63.04</v>
      </c>
      <c r="G3274">
        <v>63.04</v>
      </c>
      <c r="I3274" t="s">
        <v>6935</v>
      </c>
    </row>
    <row r="3275" spans="1:9">
      <c r="A3275" t="s">
        <v>19344</v>
      </c>
      <c r="B3275" t="s">
        <v>65</v>
      </c>
      <c r="C3275">
        <v>40839</v>
      </c>
      <c r="D3275" t="s">
        <v>12096</v>
      </c>
      <c r="E3275" t="s">
        <v>10965</v>
      </c>
      <c r="F3275">
        <v>151.69</v>
      </c>
      <c r="G3275">
        <v>151.69</v>
      </c>
      <c r="I3275" t="s">
        <v>6935</v>
      </c>
    </row>
    <row r="3276" spans="1:9">
      <c r="A3276" t="s">
        <v>19345</v>
      </c>
      <c r="B3276" t="s">
        <v>65</v>
      </c>
      <c r="C3276">
        <v>40552</v>
      </c>
      <c r="D3276" t="s">
        <v>12097</v>
      </c>
      <c r="E3276" t="s">
        <v>10965</v>
      </c>
      <c r="F3276">
        <v>62.77</v>
      </c>
      <c r="G3276">
        <v>62.77</v>
      </c>
      <c r="I3276" t="s">
        <v>6935</v>
      </c>
    </row>
    <row r="3277" spans="1:9">
      <c r="A3277" t="s">
        <v>19346</v>
      </c>
      <c r="B3277" t="s">
        <v>65</v>
      </c>
      <c r="C3277">
        <v>40549</v>
      </c>
      <c r="D3277" t="s">
        <v>12098</v>
      </c>
      <c r="E3277" t="s">
        <v>10965</v>
      </c>
      <c r="F3277">
        <v>248.46</v>
      </c>
      <c r="G3277">
        <v>248.46</v>
      </c>
      <c r="I3277" t="s">
        <v>6935</v>
      </c>
    </row>
    <row r="3278" spans="1:9">
      <c r="A3278" t="s">
        <v>19347</v>
      </c>
      <c r="B3278" t="s">
        <v>65</v>
      </c>
      <c r="C3278">
        <v>4385</v>
      </c>
      <c r="D3278" t="s">
        <v>12099</v>
      </c>
      <c r="E3278" t="s">
        <v>12100</v>
      </c>
      <c r="F3278">
        <v>4037.12</v>
      </c>
      <c r="G3278">
        <v>4037.12</v>
      </c>
      <c r="I3278" t="s">
        <v>6935</v>
      </c>
    </row>
    <row r="3279" spans="1:9">
      <c r="A3279" t="s">
        <v>31920</v>
      </c>
      <c r="B3279" t="s">
        <v>65</v>
      </c>
      <c r="C3279">
        <v>45236</v>
      </c>
      <c r="D3279" t="s">
        <v>31921</v>
      </c>
      <c r="E3279" t="s">
        <v>11</v>
      </c>
      <c r="F3279">
        <v>18.63</v>
      </c>
      <c r="G3279">
        <v>18.63</v>
      </c>
      <c r="I3279" t="s">
        <v>6935</v>
      </c>
    </row>
    <row r="3280" spans="1:9">
      <c r="A3280" t="s">
        <v>19348</v>
      </c>
      <c r="B3280" t="s">
        <v>65</v>
      </c>
      <c r="C3280">
        <v>20078</v>
      </c>
      <c r="D3280" t="s">
        <v>12101</v>
      </c>
      <c r="E3280" t="s">
        <v>32</v>
      </c>
      <c r="F3280">
        <v>30.01</v>
      </c>
      <c r="G3280">
        <v>30.01</v>
      </c>
      <c r="I3280" t="s">
        <v>6935</v>
      </c>
    </row>
    <row r="3281" spans="1:9">
      <c r="A3281" t="s">
        <v>19349</v>
      </c>
      <c r="B3281" t="s">
        <v>65</v>
      </c>
      <c r="C3281">
        <v>39897</v>
      </c>
      <c r="D3281" t="s">
        <v>12102</v>
      </c>
      <c r="E3281" t="s">
        <v>32</v>
      </c>
    </row>
    <row r="3282" spans="1:9">
      <c r="A3282" t="s">
        <v>19350</v>
      </c>
      <c r="B3282" t="s">
        <v>65</v>
      </c>
      <c r="C3282">
        <v>118</v>
      </c>
      <c r="D3282" t="s">
        <v>12103</v>
      </c>
      <c r="E3282" t="s">
        <v>32</v>
      </c>
      <c r="F3282">
        <v>63.44</v>
      </c>
      <c r="G3282">
        <v>63.44</v>
      </c>
      <c r="I3282" t="s">
        <v>6935</v>
      </c>
    </row>
    <row r="3283" spans="1:9">
      <c r="A3283" t="s">
        <v>19351</v>
      </c>
      <c r="B3283" t="s">
        <v>65</v>
      </c>
      <c r="C3283">
        <v>4396</v>
      </c>
      <c r="D3283" t="s">
        <v>12104</v>
      </c>
      <c r="E3283" t="s">
        <v>9</v>
      </c>
      <c r="F3283">
        <v>269.69</v>
      </c>
      <c r="G3283">
        <v>269.69</v>
      </c>
      <c r="I3283" t="s">
        <v>6935</v>
      </c>
    </row>
    <row r="3284" spans="1:9">
      <c r="A3284" t="s">
        <v>19352</v>
      </c>
      <c r="B3284" t="s">
        <v>65</v>
      </c>
      <c r="C3284">
        <v>36881</v>
      </c>
      <c r="D3284" t="s">
        <v>12105</v>
      </c>
      <c r="E3284" t="s">
        <v>9</v>
      </c>
      <c r="F3284">
        <v>196.88</v>
      </c>
      <c r="G3284">
        <v>196.88</v>
      </c>
      <c r="I3284" t="s">
        <v>6935</v>
      </c>
    </row>
    <row r="3285" spans="1:9">
      <c r="A3285" t="s">
        <v>19353</v>
      </c>
      <c r="B3285" t="s">
        <v>65</v>
      </c>
      <c r="C3285">
        <v>4397</v>
      </c>
      <c r="D3285" t="s">
        <v>12106</v>
      </c>
      <c r="E3285" t="s">
        <v>9</v>
      </c>
      <c r="F3285">
        <v>274.18</v>
      </c>
      <c r="G3285">
        <v>274.18</v>
      </c>
      <c r="I3285" t="s">
        <v>6935</v>
      </c>
    </row>
    <row r="3286" spans="1:9">
      <c r="A3286" t="s">
        <v>19354</v>
      </c>
      <c r="B3286" t="s">
        <v>65</v>
      </c>
      <c r="C3286">
        <v>36882</v>
      </c>
      <c r="D3286" t="s">
        <v>12107</v>
      </c>
      <c r="E3286" t="s">
        <v>9</v>
      </c>
      <c r="F3286">
        <v>200.76</v>
      </c>
      <c r="G3286">
        <v>200.76</v>
      </c>
      <c r="I3286" t="s">
        <v>6935</v>
      </c>
    </row>
    <row r="3287" spans="1:9">
      <c r="A3287" t="s">
        <v>19355</v>
      </c>
      <c r="B3287" t="s">
        <v>65</v>
      </c>
      <c r="C3287">
        <v>4751</v>
      </c>
      <c r="D3287" t="s">
        <v>12108</v>
      </c>
      <c r="E3287" t="s">
        <v>62</v>
      </c>
      <c r="F3287">
        <v>28.52</v>
      </c>
      <c r="G3287">
        <v>31.84</v>
      </c>
      <c r="I3287" t="s">
        <v>6935</v>
      </c>
    </row>
    <row r="3288" spans="1:9">
      <c r="A3288" t="s">
        <v>19356</v>
      </c>
      <c r="B3288" t="s">
        <v>65</v>
      </c>
      <c r="C3288">
        <v>41066</v>
      </c>
      <c r="D3288" t="s">
        <v>12109</v>
      </c>
      <c r="E3288" t="s">
        <v>6706</v>
      </c>
      <c r="F3288">
        <v>5013.4799999999996</v>
      </c>
      <c r="G3288">
        <v>5598.27</v>
      </c>
      <c r="I3288" t="s">
        <v>6935</v>
      </c>
    </row>
    <row r="3289" spans="1:9">
      <c r="A3289" t="s">
        <v>19357</v>
      </c>
      <c r="B3289" t="s">
        <v>65</v>
      </c>
      <c r="C3289">
        <v>39604</v>
      </c>
      <c r="D3289" t="s">
        <v>12110</v>
      </c>
      <c r="E3289" t="s">
        <v>32</v>
      </c>
      <c r="F3289">
        <v>12.67</v>
      </c>
      <c r="G3289">
        <v>12.67</v>
      </c>
      <c r="I3289" t="s">
        <v>6935</v>
      </c>
    </row>
    <row r="3290" spans="1:9">
      <c r="A3290" t="s">
        <v>19358</v>
      </c>
      <c r="B3290" t="s">
        <v>65</v>
      </c>
      <c r="C3290">
        <v>39605</v>
      </c>
      <c r="D3290" t="s">
        <v>12111</v>
      </c>
      <c r="E3290" t="s">
        <v>32</v>
      </c>
      <c r="F3290">
        <v>13.77</v>
      </c>
      <c r="G3290">
        <v>13.77</v>
      </c>
      <c r="I3290" t="s">
        <v>6935</v>
      </c>
    </row>
    <row r="3291" spans="1:9">
      <c r="A3291" t="s">
        <v>19359</v>
      </c>
      <c r="B3291" t="s">
        <v>65</v>
      </c>
      <c r="C3291">
        <v>39606</v>
      </c>
      <c r="D3291" t="s">
        <v>12112</v>
      </c>
      <c r="E3291" t="s">
        <v>32</v>
      </c>
      <c r="F3291">
        <v>24.11</v>
      </c>
      <c r="G3291">
        <v>24.11</v>
      </c>
      <c r="I3291" t="s">
        <v>6935</v>
      </c>
    </row>
    <row r="3292" spans="1:9">
      <c r="A3292" t="s">
        <v>19360</v>
      </c>
      <c r="B3292" t="s">
        <v>65</v>
      </c>
      <c r="C3292">
        <v>39607</v>
      </c>
      <c r="D3292" t="s">
        <v>12113</v>
      </c>
      <c r="E3292" t="s">
        <v>32</v>
      </c>
      <c r="F3292">
        <v>32.619999999999997</v>
      </c>
      <c r="G3292">
        <v>32.619999999999997</v>
      </c>
      <c r="I3292" t="s">
        <v>6935</v>
      </c>
    </row>
    <row r="3293" spans="1:9">
      <c r="A3293" t="s">
        <v>19361</v>
      </c>
      <c r="B3293" t="s">
        <v>65</v>
      </c>
      <c r="C3293">
        <v>39594</v>
      </c>
      <c r="D3293" t="s">
        <v>12114</v>
      </c>
      <c r="E3293" t="s">
        <v>32</v>
      </c>
    </row>
    <row r="3294" spans="1:9">
      <c r="A3294" t="s">
        <v>19362</v>
      </c>
      <c r="B3294" t="s">
        <v>65</v>
      </c>
      <c r="C3294">
        <v>39596</v>
      </c>
      <c r="D3294" t="s">
        <v>12115</v>
      </c>
      <c r="E3294" t="s">
        <v>32</v>
      </c>
    </row>
    <row r="3295" spans="1:9">
      <c r="A3295" t="s">
        <v>19363</v>
      </c>
      <c r="B3295" t="s">
        <v>65</v>
      </c>
      <c r="C3295">
        <v>39595</v>
      </c>
      <c r="D3295" t="s">
        <v>12116</v>
      </c>
      <c r="E3295" t="s">
        <v>32</v>
      </c>
    </row>
    <row r="3296" spans="1:9">
      <c r="A3296" t="s">
        <v>19364</v>
      </c>
      <c r="B3296" t="s">
        <v>65</v>
      </c>
      <c r="C3296">
        <v>39597</v>
      </c>
      <c r="D3296" t="s">
        <v>12117</v>
      </c>
      <c r="E3296" t="s">
        <v>32</v>
      </c>
    </row>
    <row r="3297" spans="1:9">
      <c r="A3297" t="s">
        <v>19365</v>
      </c>
      <c r="B3297" t="s">
        <v>65</v>
      </c>
      <c r="C3297">
        <v>10731</v>
      </c>
      <c r="D3297" t="s">
        <v>12118</v>
      </c>
      <c r="E3297" t="s">
        <v>9</v>
      </c>
    </row>
    <row r="3298" spans="1:9">
      <c r="A3298" t="s">
        <v>19366</v>
      </c>
      <c r="B3298" t="s">
        <v>65</v>
      </c>
      <c r="C3298">
        <v>4704</v>
      </c>
      <c r="D3298" t="s">
        <v>12119</v>
      </c>
      <c r="E3298" t="s">
        <v>9</v>
      </c>
    </row>
    <row r="3299" spans="1:9">
      <c r="A3299" t="s">
        <v>19367</v>
      </c>
      <c r="B3299" t="s">
        <v>65</v>
      </c>
      <c r="C3299">
        <v>10730</v>
      </c>
      <c r="D3299" t="s">
        <v>12120</v>
      </c>
      <c r="E3299" t="s">
        <v>9</v>
      </c>
    </row>
    <row r="3300" spans="1:9">
      <c r="A3300" t="s">
        <v>19368</v>
      </c>
      <c r="B3300" t="s">
        <v>65</v>
      </c>
      <c r="C3300">
        <v>4720</v>
      </c>
      <c r="D3300" t="s">
        <v>12121</v>
      </c>
      <c r="E3300" t="s">
        <v>10</v>
      </c>
      <c r="F3300">
        <v>124.89</v>
      </c>
      <c r="G3300">
        <v>124.89</v>
      </c>
      <c r="I3300" t="s">
        <v>6935</v>
      </c>
    </row>
    <row r="3301" spans="1:9">
      <c r="A3301" t="s">
        <v>19369</v>
      </c>
      <c r="B3301" t="s">
        <v>65</v>
      </c>
      <c r="C3301">
        <v>4721</v>
      </c>
      <c r="D3301" t="s">
        <v>12122</v>
      </c>
      <c r="E3301" t="s">
        <v>10</v>
      </c>
      <c r="F3301">
        <v>108.18</v>
      </c>
      <c r="G3301">
        <v>108.18</v>
      </c>
      <c r="I3301" t="s">
        <v>6935</v>
      </c>
    </row>
    <row r="3302" spans="1:9">
      <c r="A3302" t="s">
        <v>19370</v>
      </c>
      <c r="B3302" t="s">
        <v>65</v>
      </c>
      <c r="C3302">
        <v>4718</v>
      </c>
      <c r="D3302" t="s">
        <v>12123</v>
      </c>
      <c r="E3302" t="s">
        <v>10</v>
      </c>
      <c r="F3302">
        <v>108.75</v>
      </c>
      <c r="G3302">
        <v>108.75</v>
      </c>
      <c r="I3302" t="s">
        <v>8951</v>
      </c>
    </row>
    <row r="3303" spans="1:9">
      <c r="A3303" t="s">
        <v>19371</v>
      </c>
      <c r="B3303" t="s">
        <v>65</v>
      </c>
      <c r="C3303">
        <v>4722</v>
      </c>
      <c r="D3303" t="s">
        <v>12124</v>
      </c>
      <c r="E3303" t="s">
        <v>10</v>
      </c>
      <c r="F3303">
        <v>102.18</v>
      </c>
      <c r="G3303">
        <v>102.18</v>
      </c>
      <c r="I3303" t="s">
        <v>6935</v>
      </c>
    </row>
    <row r="3304" spans="1:9">
      <c r="A3304" t="s">
        <v>19372</v>
      </c>
      <c r="B3304" t="s">
        <v>65</v>
      </c>
      <c r="C3304">
        <v>4730</v>
      </c>
      <c r="D3304" t="s">
        <v>12125</v>
      </c>
      <c r="E3304" t="s">
        <v>10</v>
      </c>
      <c r="F3304">
        <v>101.68</v>
      </c>
      <c r="G3304">
        <v>101.68</v>
      </c>
      <c r="I3304" t="s">
        <v>6935</v>
      </c>
    </row>
    <row r="3305" spans="1:9">
      <c r="A3305" t="s">
        <v>19373</v>
      </c>
      <c r="B3305" t="s">
        <v>65</v>
      </c>
      <c r="C3305">
        <v>13186</v>
      </c>
      <c r="D3305" t="s">
        <v>12126</v>
      </c>
      <c r="E3305" t="s">
        <v>10</v>
      </c>
      <c r="F3305">
        <v>117.32</v>
      </c>
      <c r="G3305">
        <v>117.32</v>
      </c>
      <c r="I3305" t="s">
        <v>6935</v>
      </c>
    </row>
    <row r="3306" spans="1:9">
      <c r="A3306" t="s">
        <v>19374</v>
      </c>
      <c r="B3306" t="s">
        <v>65</v>
      </c>
      <c r="C3306">
        <v>10737</v>
      </c>
      <c r="D3306" t="s">
        <v>12127</v>
      </c>
      <c r="E3306" t="s">
        <v>9</v>
      </c>
    </row>
    <row r="3307" spans="1:9">
      <c r="A3307" t="s">
        <v>19375</v>
      </c>
      <c r="B3307" t="s">
        <v>65</v>
      </c>
      <c r="C3307">
        <v>10734</v>
      </c>
      <c r="D3307" t="s">
        <v>12128</v>
      </c>
      <c r="E3307" t="s">
        <v>9</v>
      </c>
    </row>
    <row r="3308" spans="1:9">
      <c r="A3308" t="s">
        <v>19376</v>
      </c>
      <c r="B3308" t="s">
        <v>65</v>
      </c>
      <c r="C3308">
        <v>4708</v>
      </c>
      <c r="D3308" t="s">
        <v>12129</v>
      </c>
      <c r="E3308" t="s">
        <v>9</v>
      </c>
    </row>
    <row r="3309" spans="1:9">
      <c r="A3309" t="s">
        <v>19377</v>
      </c>
      <c r="B3309" t="s">
        <v>65</v>
      </c>
      <c r="C3309">
        <v>4712</v>
      </c>
      <c r="D3309" t="s">
        <v>12130</v>
      </c>
      <c r="E3309" t="s">
        <v>9</v>
      </c>
    </row>
    <row r="3310" spans="1:9">
      <c r="A3310" t="s">
        <v>19378</v>
      </c>
      <c r="B3310" t="s">
        <v>65</v>
      </c>
      <c r="C3310">
        <v>4710</v>
      </c>
      <c r="D3310" t="s">
        <v>12131</v>
      </c>
      <c r="E3310" t="s">
        <v>9</v>
      </c>
    </row>
    <row r="3311" spans="1:9">
      <c r="A3311" t="s">
        <v>19379</v>
      </c>
      <c r="B3311" t="s">
        <v>65</v>
      </c>
      <c r="C3311">
        <v>4750</v>
      </c>
      <c r="D3311" t="s">
        <v>12132</v>
      </c>
      <c r="E3311" t="s">
        <v>62</v>
      </c>
      <c r="F3311">
        <v>26.39</v>
      </c>
      <c r="G3311">
        <v>29.46</v>
      </c>
      <c r="I3311" t="s">
        <v>8951</v>
      </c>
    </row>
    <row r="3312" spans="1:9">
      <c r="A3312" t="s">
        <v>19380</v>
      </c>
      <c r="B3312" t="s">
        <v>65</v>
      </c>
      <c r="C3312">
        <v>41065</v>
      </c>
      <c r="D3312" t="s">
        <v>12133</v>
      </c>
      <c r="E3312" t="s">
        <v>6706</v>
      </c>
      <c r="F3312">
        <v>4637.83</v>
      </c>
      <c r="G3312">
        <v>5178.8</v>
      </c>
      <c r="I3312" t="s">
        <v>6935</v>
      </c>
    </row>
    <row r="3313" spans="1:9">
      <c r="A3313" t="s">
        <v>19381</v>
      </c>
      <c r="B3313" t="s">
        <v>65</v>
      </c>
      <c r="C3313">
        <v>34747</v>
      </c>
      <c r="D3313" t="s">
        <v>12134</v>
      </c>
      <c r="E3313" t="s">
        <v>12</v>
      </c>
      <c r="F3313">
        <v>118.08</v>
      </c>
      <c r="G3313">
        <v>118.08</v>
      </c>
      <c r="I3313" t="s">
        <v>6935</v>
      </c>
    </row>
    <row r="3314" spans="1:9">
      <c r="A3314" t="s">
        <v>19382</v>
      </c>
      <c r="B3314" t="s">
        <v>65</v>
      </c>
      <c r="C3314">
        <v>4826</v>
      </c>
      <c r="D3314" t="s">
        <v>12135</v>
      </c>
      <c r="E3314" t="s">
        <v>12</v>
      </c>
      <c r="F3314">
        <v>126.96</v>
      </c>
      <c r="G3314">
        <v>126.96</v>
      </c>
      <c r="I3314" t="s">
        <v>6935</v>
      </c>
    </row>
    <row r="3315" spans="1:9">
      <c r="A3315" t="s">
        <v>19383</v>
      </c>
      <c r="B3315" t="s">
        <v>65</v>
      </c>
      <c r="C3315">
        <v>41975</v>
      </c>
      <c r="D3315" t="s">
        <v>12136</v>
      </c>
      <c r="E3315" t="s">
        <v>9</v>
      </c>
    </row>
    <row r="3316" spans="1:9">
      <c r="A3316" t="s">
        <v>19384</v>
      </c>
      <c r="B3316" t="s">
        <v>65</v>
      </c>
      <c r="C3316">
        <v>4825</v>
      </c>
      <c r="D3316" t="s">
        <v>12137</v>
      </c>
      <c r="E3316" t="s">
        <v>12</v>
      </c>
      <c r="F3316">
        <v>175.74</v>
      </c>
      <c r="G3316">
        <v>175.74</v>
      </c>
      <c r="I3316" t="s">
        <v>6935</v>
      </c>
    </row>
    <row r="3317" spans="1:9">
      <c r="A3317" t="s">
        <v>19385</v>
      </c>
      <c r="B3317" t="s">
        <v>65</v>
      </c>
      <c r="C3317">
        <v>34744</v>
      </c>
      <c r="D3317" t="s">
        <v>12138</v>
      </c>
      <c r="E3317" t="s">
        <v>9</v>
      </c>
    </row>
    <row r="3318" spans="1:9">
      <c r="A3318" t="s">
        <v>19386</v>
      </c>
      <c r="B3318" t="s">
        <v>65</v>
      </c>
      <c r="C3318">
        <v>39430</v>
      </c>
      <c r="D3318" t="s">
        <v>12139</v>
      </c>
      <c r="E3318" t="s">
        <v>32</v>
      </c>
      <c r="F3318">
        <v>1.68</v>
      </c>
      <c r="G3318">
        <v>1.68</v>
      </c>
      <c r="I3318" t="s">
        <v>6935</v>
      </c>
    </row>
    <row r="3319" spans="1:9">
      <c r="A3319" t="s">
        <v>19387</v>
      </c>
      <c r="B3319" t="s">
        <v>65</v>
      </c>
      <c r="C3319">
        <v>39573</v>
      </c>
      <c r="D3319" t="s">
        <v>12140</v>
      </c>
      <c r="E3319" t="s">
        <v>32</v>
      </c>
      <c r="F3319">
        <v>1.65</v>
      </c>
      <c r="G3319">
        <v>1.65</v>
      </c>
      <c r="I3319" t="s">
        <v>6935</v>
      </c>
    </row>
    <row r="3320" spans="1:9">
      <c r="A3320" t="s">
        <v>19388</v>
      </c>
      <c r="B3320" t="s">
        <v>65</v>
      </c>
      <c r="C3320">
        <v>38410</v>
      </c>
      <c r="D3320" t="s">
        <v>12141</v>
      </c>
      <c r="E3320" t="s">
        <v>32</v>
      </c>
      <c r="F3320">
        <v>16286.23</v>
      </c>
      <c r="G3320">
        <v>16286.23</v>
      </c>
      <c r="I3320" t="s">
        <v>6935</v>
      </c>
    </row>
    <row r="3321" spans="1:9">
      <c r="A3321" t="s">
        <v>19389</v>
      </c>
      <c r="B3321" t="s">
        <v>65</v>
      </c>
      <c r="C3321">
        <v>43082</v>
      </c>
      <c r="D3321" t="s">
        <v>12142</v>
      </c>
      <c r="E3321" t="s">
        <v>11</v>
      </c>
    </row>
    <row r="3322" spans="1:9">
      <c r="A3322" t="s">
        <v>19390</v>
      </c>
      <c r="B3322" t="s">
        <v>65</v>
      </c>
      <c r="C3322">
        <v>43083</v>
      </c>
      <c r="D3322" t="s">
        <v>12143</v>
      </c>
      <c r="E3322" t="s">
        <v>11</v>
      </c>
    </row>
    <row r="3323" spans="1:9">
      <c r="A3323" t="s">
        <v>19391</v>
      </c>
      <c r="B3323" t="s">
        <v>65</v>
      </c>
      <c r="C3323">
        <v>40535</v>
      </c>
      <c r="D3323" t="s">
        <v>12144</v>
      </c>
      <c r="E3323" t="s">
        <v>11</v>
      </c>
    </row>
    <row r="3324" spans="1:9">
      <c r="A3324" t="s">
        <v>19392</v>
      </c>
      <c r="B3324" t="s">
        <v>65</v>
      </c>
      <c r="C3324">
        <v>40598</v>
      </c>
      <c r="D3324" t="s">
        <v>12145</v>
      </c>
      <c r="E3324" t="s">
        <v>11</v>
      </c>
    </row>
    <row r="3325" spans="1:9">
      <c r="A3325" t="s">
        <v>19393</v>
      </c>
      <c r="B3325" t="s">
        <v>65</v>
      </c>
      <c r="C3325">
        <v>43692</v>
      </c>
      <c r="D3325" t="s">
        <v>12146</v>
      </c>
      <c r="E3325" t="s">
        <v>11</v>
      </c>
    </row>
    <row r="3326" spans="1:9">
      <c r="A3326" t="s">
        <v>19394</v>
      </c>
      <c r="B3326" t="s">
        <v>65</v>
      </c>
      <c r="C3326">
        <v>43665</v>
      </c>
      <c r="D3326" t="s">
        <v>12147</v>
      </c>
      <c r="E3326" t="s">
        <v>11</v>
      </c>
    </row>
    <row r="3327" spans="1:9">
      <c r="A3327" t="s">
        <v>19395</v>
      </c>
      <c r="B3327" t="s">
        <v>65</v>
      </c>
      <c r="C3327">
        <v>10966</v>
      </c>
      <c r="D3327" t="s">
        <v>12148</v>
      </c>
      <c r="E3327" t="s">
        <v>11</v>
      </c>
    </row>
    <row r="3328" spans="1:9">
      <c r="A3328" t="s">
        <v>19396</v>
      </c>
      <c r="B3328" t="s">
        <v>65</v>
      </c>
      <c r="C3328">
        <v>39427</v>
      </c>
      <c r="D3328" t="s">
        <v>12149</v>
      </c>
      <c r="E3328" t="s">
        <v>12</v>
      </c>
      <c r="F3328">
        <v>4.47</v>
      </c>
      <c r="G3328">
        <v>4.47</v>
      </c>
      <c r="I3328" t="s">
        <v>6935</v>
      </c>
    </row>
    <row r="3329" spans="1:9">
      <c r="A3329" t="s">
        <v>19397</v>
      </c>
      <c r="B3329" t="s">
        <v>65</v>
      </c>
      <c r="C3329">
        <v>39424</v>
      </c>
      <c r="D3329" t="s">
        <v>12150</v>
      </c>
      <c r="E3329" t="s">
        <v>12</v>
      </c>
      <c r="F3329">
        <v>2.65</v>
      </c>
      <c r="G3329">
        <v>2.65</v>
      </c>
      <c r="I3329" t="s">
        <v>6935</v>
      </c>
    </row>
    <row r="3330" spans="1:9">
      <c r="A3330" t="s">
        <v>19398</v>
      </c>
      <c r="B3330" t="s">
        <v>65</v>
      </c>
      <c r="C3330">
        <v>39425</v>
      </c>
      <c r="D3330" t="s">
        <v>12151</v>
      </c>
      <c r="E3330" t="s">
        <v>12</v>
      </c>
      <c r="F3330">
        <v>2.62</v>
      </c>
      <c r="G3330">
        <v>2.62</v>
      </c>
      <c r="I3330" t="s">
        <v>6935</v>
      </c>
    </row>
    <row r="3331" spans="1:9">
      <c r="A3331" t="s">
        <v>19399</v>
      </c>
      <c r="B3331" t="s">
        <v>65</v>
      </c>
      <c r="C3331">
        <v>40664</v>
      </c>
      <c r="D3331" t="s">
        <v>12152</v>
      </c>
      <c r="E3331" t="s">
        <v>11</v>
      </c>
    </row>
    <row r="3332" spans="1:9">
      <c r="A3332" t="s">
        <v>19400</v>
      </c>
      <c r="B3332" t="s">
        <v>65</v>
      </c>
      <c r="C3332">
        <v>34360</v>
      </c>
      <c r="D3332" t="s">
        <v>12153</v>
      </c>
      <c r="E3332" t="s">
        <v>11</v>
      </c>
    </row>
    <row r="3333" spans="1:9">
      <c r="A3333" t="s">
        <v>19401</v>
      </c>
      <c r="B3333" t="s">
        <v>65</v>
      </c>
      <c r="C3333">
        <v>20259</v>
      </c>
      <c r="D3333" t="s">
        <v>12154</v>
      </c>
      <c r="E3333" t="s">
        <v>12</v>
      </c>
    </row>
    <row r="3334" spans="1:9">
      <c r="A3334" t="s">
        <v>19402</v>
      </c>
      <c r="B3334" t="s">
        <v>65</v>
      </c>
      <c r="C3334">
        <v>14077</v>
      </c>
      <c r="D3334" t="s">
        <v>12155</v>
      </c>
      <c r="E3334" t="s">
        <v>12</v>
      </c>
    </row>
    <row r="3335" spans="1:9">
      <c r="A3335" t="s">
        <v>19403</v>
      </c>
      <c r="B3335" t="s">
        <v>65</v>
      </c>
      <c r="C3335">
        <v>3678</v>
      </c>
      <c r="D3335" t="s">
        <v>12156</v>
      </c>
      <c r="E3335" t="s">
        <v>12</v>
      </c>
    </row>
    <row r="3336" spans="1:9">
      <c r="A3336" t="s">
        <v>19404</v>
      </c>
      <c r="B3336" t="s">
        <v>65</v>
      </c>
      <c r="C3336">
        <v>11552</v>
      </c>
      <c r="D3336" t="s">
        <v>12157</v>
      </c>
      <c r="E3336" t="s">
        <v>12</v>
      </c>
      <c r="F3336">
        <v>7.84</v>
      </c>
      <c r="G3336">
        <v>7.84</v>
      </c>
      <c r="I3336" t="s">
        <v>6935</v>
      </c>
    </row>
    <row r="3337" spans="1:9">
      <c r="A3337" t="s">
        <v>19405</v>
      </c>
      <c r="B3337" t="s">
        <v>65</v>
      </c>
      <c r="C3337">
        <v>585</v>
      </c>
      <c r="D3337" t="s">
        <v>12158</v>
      </c>
      <c r="E3337" t="s">
        <v>11</v>
      </c>
    </row>
    <row r="3338" spans="1:9">
      <c r="A3338" t="s">
        <v>19406</v>
      </c>
      <c r="B3338" t="s">
        <v>65</v>
      </c>
      <c r="C3338">
        <v>39418</v>
      </c>
      <c r="D3338" t="s">
        <v>12159</v>
      </c>
      <c r="E3338" t="s">
        <v>12</v>
      </c>
      <c r="F3338">
        <v>4.9800000000000004</v>
      </c>
      <c r="G3338">
        <v>4.9800000000000004</v>
      </c>
      <c r="I3338" t="s">
        <v>6935</v>
      </c>
    </row>
    <row r="3339" spans="1:9">
      <c r="A3339" t="s">
        <v>19407</v>
      </c>
      <c r="B3339" t="s">
        <v>65</v>
      </c>
      <c r="C3339">
        <v>39419</v>
      </c>
      <c r="D3339" t="s">
        <v>12160</v>
      </c>
      <c r="E3339" t="s">
        <v>12</v>
      </c>
      <c r="F3339">
        <v>6.07</v>
      </c>
      <c r="G3339">
        <v>6.07</v>
      </c>
      <c r="I3339" t="s">
        <v>6935</v>
      </c>
    </row>
    <row r="3340" spans="1:9">
      <c r="A3340" t="s">
        <v>19408</v>
      </c>
      <c r="B3340" t="s">
        <v>65</v>
      </c>
      <c r="C3340">
        <v>39420</v>
      </c>
      <c r="D3340" t="s">
        <v>12161</v>
      </c>
      <c r="E3340" t="s">
        <v>12</v>
      </c>
      <c r="F3340">
        <v>6.7</v>
      </c>
      <c r="G3340">
        <v>6.7</v>
      </c>
      <c r="I3340" t="s">
        <v>6935</v>
      </c>
    </row>
    <row r="3341" spans="1:9">
      <c r="A3341" t="s">
        <v>19409</v>
      </c>
      <c r="B3341" t="s">
        <v>65</v>
      </c>
      <c r="C3341">
        <v>39571</v>
      </c>
      <c r="D3341" t="s">
        <v>12162</v>
      </c>
      <c r="E3341" t="s">
        <v>12</v>
      </c>
      <c r="F3341">
        <v>4.05</v>
      </c>
      <c r="G3341">
        <v>4.05</v>
      </c>
      <c r="I3341" t="s">
        <v>6935</v>
      </c>
    </row>
    <row r="3342" spans="1:9">
      <c r="A3342" t="s">
        <v>19410</v>
      </c>
      <c r="B3342" t="s">
        <v>65</v>
      </c>
      <c r="C3342">
        <v>39421</v>
      </c>
      <c r="D3342" t="s">
        <v>12163</v>
      </c>
      <c r="E3342" t="s">
        <v>12</v>
      </c>
      <c r="F3342">
        <v>5.9</v>
      </c>
      <c r="G3342">
        <v>5.9</v>
      </c>
      <c r="I3342" t="s">
        <v>6935</v>
      </c>
    </row>
    <row r="3343" spans="1:9">
      <c r="A3343" t="s">
        <v>19411</v>
      </c>
      <c r="B3343" t="s">
        <v>65</v>
      </c>
      <c r="C3343">
        <v>39422</v>
      </c>
      <c r="D3343" t="s">
        <v>12164</v>
      </c>
      <c r="E3343" t="s">
        <v>12</v>
      </c>
      <c r="F3343">
        <v>6.89</v>
      </c>
      <c r="G3343">
        <v>6.89</v>
      </c>
      <c r="I3343" t="s">
        <v>8951</v>
      </c>
    </row>
    <row r="3344" spans="1:9">
      <c r="A3344" t="s">
        <v>19412</v>
      </c>
      <c r="B3344" t="s">
        <v>65</v>
      </c>
      <c r="C3344">
        <v>39423</v>
      </c>
      <c r="D3344" t="s">
        <v>12165</v>
      </c>
      <c r="E3344" t="s">
        <v>12</v>
      </c>
      <c r="F3344">
        <v>8</v>
      </c>
      <c r="G3344">
        <v>8</v>
      </c>
      <c r="I3344" t="s">
        <v>6935</v>
      </c>
    </row>
    <row r="3345" spans="1:9">
      <c r="A3345" t="s">
        <v>19413</v>
      </c>
      <c r="B3345" t="s">
        <v>65</v>
      </c>
      <c r="C3345">
        <v>39426</v>
      </c>
      <c r="D3345" t="s">
        <v>12166</v>
      </c>
      <c r="E3345" t="s">
        <v>12</v>
      </c>
      <c r="F3345">
        <v>17.98</v>
      </c>
      <c r="G3345">
        <v>17.98</v>
      </c>
      <c r="I3345" t="s">
        <v>6935</v>
      </c>
    </row>
    <row r="3346" spans="1:9">
      <c r="A3346" t="s">
        <v>19414</v>
      </c>
      <c r="B3346" t="s">
        <v>65</v>
      </c>
      <c r="C3346">
        <v>39429</v>
      </c>
      <c r="D3346" t="s">
        <v>12167</v>
      </c>
      <c r="E3346" t="s">
        <v>12</v>
      </c>
      <c r="F3346">
        <v>5.67</v>
      </c>
      <c r="G3346">
        <v>5.67</v>
      </c>
      <c r="I3346" t="s">
        <v>6935</v>
      </c>
    </row>
    <row r="3347" spans="1:9">
      <c r="A3347" t="s">
        <v>19415</v>
      </c>
      <c r="B3347" t="s">
        <v>65</v>
      </c>
      <c r="C3347">
        <v>39428</v>
      </c>
      <c r="D3347" t="s">
        <v>12168</v>
      </c>
      <c r="E3347" t="s">
        <v>12</v>
      </c>
      <c r="F3347">
        <v>4.33</v>
      </c>
      <c r="G3347">
        <v>4.33</v>
      </c>
      <c r="I3347" t="s">
        <v>6935</v>
      </c>
    </row>
    <row r="3348" spans="1:9">
      <c r="A3348" t="s">
        <v>19416</v>
      </c>
      <c r="B3348" t="s">
        <v>65</v>
      </c>
      <c r="C3348">
        <v>39572</v>
      </c>
      <c r="D3348" t="s">
        <v>12169</v>
      </c>
      <c r="E3348" t="s">
        <v>12</v>
      </c>
      <c r="F3348">
        <v>3.75</v>
      </c>
      <c r="G3348">
        <v>3.75</v>
      </c>
      <c r="I3348" t="s">
        <v>6935</v>
      </c>
    </row>
    <row r="3349" spans="1:9">
      <c r="A3349" t="s">
        <v>19417</v>
      </c>
      <c r="B3349" t="s">
        <v>65</v>
      </c>
      <c r="C3349">
        <v>39570</v>
      </c>
      <c r="D3349" t="s">
        <v>12170</v>
      </c>
      <c r="E3349" t="s">
        <v>12</v>
      </c>
      <c r="F3349">
        <v>3.98</v>
      </c>
      <c r="G3349">
        <v>3.98</v>
      </c>
      <c r="I3349" t="s">
        <v>6935</v>
      </c>
    </row>
    <row r="3350" spans="1:9">
      <c r="A3350" t="s">
        <v>19418</v>
      </c>
      <c r="B3350" t="s">
        <v>65</v>
      </c>
      <c r="C3350">
        <v>39569</v>
      </c>
      <c r="D3350" t="s">
        <v>12171</v>
      </c>
      <c r="E3350" t="s">
        <v>12</v>
      </c>
      <c r="F3350">
        <v>3.93</v>
      </c>
      <c r="G3350">
        <v>3.93</v>
      </c>
      <c r="I3350" t="s">
        <v>6935</v>
      </c>
    </row>
    <row r="3351" spans="1:9">
      <c r="A3351" t="s">
        <v>19419</v>
      </c>
      <c r="B3351" t="s">
        <v>65</v>
      </c>
      <c r="C3351">
        <v>39328</v>
      </c>
      <c r="D3351" t="s">
        <v>12172</v>
      </c>
      <c r="E3351" t="s">
        <v>12</v>
      </c>
      <c r="F3351">
        <v>4.0599999999999996</v>
      </c>
      <c r="G3351">
        <v>4.0599999999999996</v>
      </c>
      <c r="I3351" t="s">
        <v>6935</v>
      </c>
    </row>
    <row r="3352" spans="1:9">
      <c r="A3352" t="s">
        <v>19420</v>
      </c>
      <c r="B3352" t="s">
        <v>65</v>
      </c>
      <c r="C3352">
        <v>39029</v>
      </c>
      <c r="D3352" t="s">
        <v>12173</v>
      </c>
      <c r="E3352" t="s">
        <v>12</v>
      </c>
      <c r="F3352">
        <v>12.69</v>
      </c>
      <c r="G3352">
        <v>12.69</v>
      </c>
      <c r="I3352" t="s">
        <v>6935</v>
      </c>
    </row>
    <row r="3353" spans="1:9">
      <c r="A3353" t="s">
        <v>19421</v>
      </c>
      <c r="B3353" t="s">
        <v>65</v>
      </c>
      <c r="C3353">
        <v>39028</v>
      </c>
      <c r="D3353" t="s">
        <v>12174</v>
      </c>
      <c r="E3353" t="s">
        <v>12</v>
      </c>
      <c r="F3353">
        <v>7.39</v>
      </c>
      <c r="G3353">
        <v>7.39</v>
      </c>
      <c r="I3353" t="s">
        <v>6935</v>
      </c>
    </row>
    <row r="3354" spans="1:9">
      <c r="A3354" t="s">
        <v>19422</v>
      </c>
      <c r="B3354" t="s">
        <v>65</v>
      </c>
      <c r="C3354">
        <v>38541</v>
      </c>
      <c r="D3354" t="s">
        <v>12175</v>
      </c>
      <c r="E3354" t="s">
        <v>32</v>
      </c>
      <c r="F3354">
        <v>5051351.34</v>
      </c>
      <c r="G3354">
        <v>5051351.34</v>
      </c>
      <c r="I3354" t="s">
        <v>6935</v>
      </c>
    </row>
    <row r="3355" spans="1:9">
      <c r="A3355" t="s">
        <v>19423</v>
      </c>
      <c r="B3355" t="s">
        <v>65</v>
      </c>
      <c r="C3355">
        <v>38542</v>
      </c>
      <c r="D3355" t="s">
        <v>12176</v>
      </c>
      <c r="E3355" t="s">
        <v>32</v>
      </c>
      <c r="F3355">
        <v>7745405.4100000001</v>
      </c>
      <c r="G3355">
        <v>7745405.4100000001</v>
      </c>
      <c r="I3355" t="s">
        <v>6935</v>
      </c>
    </row>
    <row r="3356" spans="1:9">
      <c r="A3356" t="s">
        <v>19424</v>
      </c>
      <c r="B3356" t="s">
        <v>65</v>
      </c>
      <c r="C3356">
        <v>45080</v>
      </c>
      <c r="D3356" t="s">
        <v>12177</v>
      </c>
      <c r="E3356" t="s">
        <v>32</v>
      </c>
      <c r="F3356">
        <v>16774.080000000002</v>
      </c>
      <c r="G3356">
        <v>16774.080000000002</v>
      </c>
      <c r="I3356" t="s">
        <v>6935</v>
      </c>
    </row>
    <row r="3357" spans="1:9">
      <c r="A3357" t="s">
        <v>19425</v>
      </c>
      <c r="B3357" t="s">
        <v>65</v>
      </c>
      <c r="C3357">
        <v>38543</v>
      </c>
      <c r="D3357" t="s">
        <v>12178</v>
      </c>
      <c r="E3357" t="s">
        <v>32</v>
      </c>
      <c r="F3357">
        <v>1577150.6</v>
      </c>
      <c r="G3357">
        <v>1577150.6</v>
      </c>
      <c r="I3357" t="s">
        <v>6935</v>
      </c>
    </row>
    <row r="3358" spans="1:9">
      <c r="A3358" t="s">
        <v>19426</v>
      </c>
      <c r="B3358" t="s">
        <v>65</v>
      </c>
      <c r="C3358">
        <v>44002</v>
      </c>
      <c r="D3358" t="s">
        <v>12179</v>
      </c>
      <c r="E3358" t="s">
        <v>32</v>
      </c>
      <c r="F3358">
        <v>7366778.5300000003</v>
      </c>
      <c r="G3358">
        <v>7366778.5300000003</v>
      </c>
      <c r="I3358" t="s">
        <v>6935</v>
      </c>
    </row>
    <row r="3359" spans="1:9">
      <c r="A3359" t="s">
        <v>19427</v>
      </c>
      <c r="B3359" t="s">
        <v>65</v>
      </c>
      <c r="C3359">
        <v>43886</v>
      </c>
      <c r="D3359" t="s">
        <v>12180</v>
      </c>
      <c r="E3359" t="s">
        <v>32</v>
      </c>
      <c r="F3359">
        <v>3575237.57</v>
      </c>
      <c r="G3359">
        <v>3575237.57</v>
      </c>
      <c r="I3359" t="s">
        <v>6935</v>
      </c>
    </row>
    <row r="3360" spans="1:9">
      <c r="A3360" t="s">
        <v>19428</v>
      </c>
      <c r="B3360" t="s">
        <v>65</v>
      </c>
      <c r="C3360">
        <v>40406</v>
      </c>
      <c r="D3360" t="s">
        <v>12181</v>
      </c>
      <c r="E3360" t="s">
        <v>32</v>
      </c>
      <c r="F3360">
        <v>78783.8</v>
      </c>
      <c r="G3360">
        <v>78783.8</v>
      </c>
      <c r="I3360" t="s">
        <v>6935</v>
      </c>
    </row>
    <row r="3361" spans="1:9">
      <c r="A3361" t="s">
        <v>19429</v>
      </c>
      <c r="B3361" t="s">
        <v>65</v>
      </c>
      <c r="C3361">
        <v>40789</v>
      </c>
      <c r="D3361" t="s">
        <v>12182</v>
      </c>
      <c r="E3361" t="s">
        <v>32</v>
      </c>
      <c r="F3361">
        <v>11353.55</v>
      </c>
      <c r="G3361">
        <v>11353.55</v>
      </c>
      <c r="I3361" t="s">
        <v>6935</v>
      </c>
    </row>
    <row r="3362" spans="1:9">
      <c r="A3362" t="s">
        <v>19430</v>
      </c>
      <c r="B3362" t="s">
        <v>65</v>
      </c>
      <c r="C3362">
        <v>40791</v>
      </c>
      <c r="D3362" t="s">
        <v>12183</v>
      </c>
      <c r="E3362" t="s">
        <v>32</v>
      </c>
      <c r="F3362">
        <v>35541.56</v>
      </c>
      <c r="G3362">
        <v>35541.56</v>
      </c>
      <c r="I3362" t="s">
        <v>6935</v>
      </c>
    </row>
    <row r="3363" spans="1:9">
      <c r="A3363" t="s">
        <v>19431</v>
      </c>
      <c r="B3363" t="s">
        <v>65</v>
      </c>
      <c r="C3363">
        <v>44003</v>
      </c>
      <c r="D3363" t="s">
        <v>12184</v>
      </c>
      <c r="E3363" t="s">
        <v>32</v>
      </c>
      <c r="F3363">
        <v>10237405.439999999</v>
      </c>
      <c r="G3363">
        <v>10237405.439999999</v>
      </c>
      <c r="I3363" t="s">
        <v>6935</v>
      </c>
    </row>
    <row r="3364" spans="1:9">
      <c r="A3364" t="s">
        <v>19432</v>
      </c>
      <c r="B3364" t="s">
        <v>65</v>
      </c>
      <c r="C3364">
        <v>44548</v>
      </c>
      <c r="D3364" t="s">
        <v>12185</v>
      </c>
      <c r="E3364" t="s">
        <v>32</v>
      </c>
      <c r="F3364">
        <v>3130838.8</v>
      </c>
      <c r="G3364">
        <v>3130838.8</v>
      </c>
      <c r="I3364" t="s">
        <v>6935</v>
      </c>
    </row>
    <row r="3365" spans="1:9">
      <c r="A3365" t="s">
        <v>19433</v>
      </c>
      <c r="B3365" t="s">
        <v>65</v>
      </c>
      <c r="C3365">
        <v>44550</v>
      </c>
      <c r="D3365" t="s">
        <v>12186</v>
      </c>
      <c r="E3365" t="s">
        <v>32</v>
      </c>
      <c r="F3365">
        <v>9822521.0800000001</v>
      </c>
      <c r="G3365">
        <v>9822521.0800000001</v>
      </c>
      <c r="I3365" t="s">
        <v>6935</v>
      </c>
    </row>
    <row r="3366" spans="1:9">
      <c r="A3366" t="s">
        <v>19434</v>
      </c>
      <c r="B3366" t="s">
        <v>65</v>
      </c>
      <c r="C3366">
        <v>44549</v>
      </c>
      <c r="D3366" t="s">
        <v>12187</v>
      </c>
      <c r="E3366" t="s">
        <v>32</v>
      </c>
      <c r="F3366">
        <v>7182718.5700000003</v>
      </c>
      <c r="G3366">
        <v>7182718.5700000003</v>
      </c>
      <c r="I3366" t="s">
        <v>6935</v>
      </c>
    </row>
    <row r="3367" spans="1:9">
      <c r="A3367" t="s">
        <v>19435</v>
      </c>
      <c r="B3367" t="s">
        <v>65</v>
      </c>
      <c r="C3367">
        <v>11651</v>
      </c>
      <c r="D3367" t="s">
        <v>12188</v>
      </c>
      <c r="E3367" t="s">
        <v>32</v>
      </c>
      <c r="F3367">
        <v>19438.18</v>
      </c>
      <c r="G3367">
        <v>19438.18</v>
      </c>
      <c r="I3367" t="s">
        <v>6935</v>
      </c>
    </row>
    <row r="3368" spans="1:9">
      <c r="A3368" t="s">
        <v>19436</v>
      </c>
      <c r="B3368" t="s">
        <v>65</v>
      </c>
      <c r="C3368">
        <v>41982</v>
      </c>
      <c r="D3368" t="s">
        <v>12189</v>
      </c>
      <c r="E3368" t="s">
        <v>32</v>
      </c>
      <c r="F3368">
        <v>1908288.24</v>
      </c>
      <c r="G3368">
        <v>1908288.24</v>
      </c>
      <c r="I3368" t="s">
        <v>6935</v>
      </c>
    </row>
    <row r="3369" spans="1:9">
      <c r="A3369" t="s">
        <v>19437</v>
      </c>
      <c r="B3369" t="s">
        <v>65</v>
      </c>
      <c r="C3369">
        <v>39012</v>
      </c>
      <c r="D3369" t="s">
        <v>12190</v>
      </c>
      <c r="E3369" t="s">
        <v>32</v>
      </c>
      <c r="F3369">
        <v>1119716.21</v>
      </c>
      <c r="G3369">
        <v>1119716.21</v>
      </c>
      <c r="I3369" t="s">
        <v>6935</v>
      </c>
    </row>
    <row r="3370" spans="1:9">
      <c r="A3370" t="s">
        <v>19438</v>
      </c>
      <c r="B3370" t="s">
        <v>65</v>
      </c>
      <c r="C3370">
        <v>40435</v>
      </c>
      <c r="D3370" t="s">
        <v>12191</v>
      </c>
      <c r="E3370" t="s">
        <v>32</v>
      </c>
      <c r="F3370">
        <v>1130667.52</v>
      </c>
      <c r="G3370">
        <v>1130667.52</v>
      </c>
      <c r="I3370" t="s">
        <v>6935</v>
      </c>
    </row>
    <row r="3371" spans="1:9">
      <c r="A3371" t="s">
        <v>19439</v>
      </c>
      <c r="B3371" t="s">
        <v>65</v>
      </c>
      <c r="C3371">
        <v>45265</v>
      </c>
      <c r="D3371" t="s">
        <v>15723</v>
      </c>
      <c r="E3371" t="s">
        <v>9354</v>
      </c>
      <c r="F3371">
        <v>42.18</v>
      </c>
      <c r="G3371">
        <v>42.18</v>
      </c>
      <c r="I3371" t="s">
        <v>6935</v>
      </c>
    </row>
    <row r="3372" spans="1:9">
      <c r="A3372" t="s">
        <v>19440</v>
      </c>
      <c r="B3372" t="s">
        <v>65</v>
      </c>
      <c r="C3372">
        <v>13617</v>
      </c>
      <c r="D3372" t="s">
        <v>12192</v>
      </c>
      <c r="E3372" t="s">
        <v>32</v>
      </c>
      <c r="F3372">
        <v>99383.53</v>
      </c>
      <c r="G3372">
        <v>99383.53</v>
      </c>
      <c r="I3372" t="s">
        <v>6935</v>
      </c>
    </row>
    <row r="3373" spans="1:9">
      <c r="A3373" t="s">
        <v>19441</v>
      </c>
      <c r="B3373" t="s">
        <v>65</v>
      </c>
      <c r="C3373">
        <v>35274</v>
      </c>
      <c r="D3373" t="s">
        <v>12193</v>
      </c>
      <c r="E3373" t="s">
        <v>12</v>
      </c>
      <c r="F3373">
        <v>57.66</v>
      </c>
      <c r="G3373">
        <v>57.66</v>
      </c>
      <c r="I3373" t="s">
        <v>6935</v>
      </c>
    </row>
    <row r="3374" spans="1:9">
      <c r="A3374" t="s">
        <v>19442</v>
      </c>
      <c r="B3374" t="s">
        <v>65</v>
      </c>
      <c r="C3374">
        <v>35275</v>
      </c>
      <c r="D3374" t="s">
        <v>12194</v>
      </c>
      <c r="E3374" t="s">
        <v>12</v>
      </c>
      <c r="F3374">
        <v>122.39</v>
      </c>
      <c r="G3374">
        <v>122.39</v>
      </c>
      <c r="I3374" t="s">
        <v>6935</v>
      </c>
    </row>
    <row r="3375" spans="1:9">
      <c r="A3375" t="s">
        <v>19443</v>
      </c>
      <c r="B3375" t="s">
        <v>65</v>
      </c>
      <c r="C3375">
        <v>35276</v>
      </c>
      <c r="D3375" t="s">
        <v>12195</v>
      </c>
      <c r="E3375" t="s">
        <v>12</v>
      </c>
      <c r="F3375">
        <v>212.95</v>
      </c>
      <c r="G3375">
        <v>212.95</v>
      </c>
      <c r="I3375" t="s">
        <v>6935</v>
      </c>
    </row>
    <row r="3376" spans="1:9">
      <c r="A3376" t="s">
        <v>19444</v>
      </c>
      <c r="B3376" t="s">
        <v>65</v>
      </c>
      <c r="C3376">
        <v>11091</v>
      </c>
      <c r="D3376" t="s">
        <v>12196</v>
      </c>
      <c r="E3376" t="s">
        <v>32</v>
      </c>
      <c r="F3376">
        <v>2.0699999999999998</v>
      </c>
      <c r="G3376">
        <v>2.0699999999999998</v>
      </c>
      <c r="I3376" t="s">
        <v>6935</v>
      </c>
    </row>
    <row r="3377" spans="1:9">
      <c r="A3377" t="s">
        <v>19445</v>
      </c>
      <c r="B3377" t="s">
        <v>65</v>
      </c>
      <c r="C3377">
        <v>37586</v>
      </c>
      <c r="D3377" t="s">
        <v>12197</v>
      </c>
      <c r="E3377" t="s">
        <v>10965</v>
      </c>
      <c r="F3377">
        <v>82.42</v>
      </c>
      <c r="G3377">
        <v>82.42</v>
      </c>
      <c r="I3377" t="s">
        <v>6935</v>
      </c>
    </row>
    <row r="3378" spans="1:9">
      <c r="A3378" t="s">
        <v>19446</v>
      </c>
      <c r="B3378" t="s">
        <v>65</v>
      </c>
      <c r="C3378">
        <v>37395</v>
      </c>
      <c r="D3378" t="s">
        <v>12198</v>
      </c>
      <c r="E3378" t="s">
        <v>10965</v>
      </c>
      <c r="F3378">
        <v>70.87</v>
      </c>
      <c r="G3378">
        <v>70.87</v>
      </c>
      <c r="I3378" t="s">
        <v>6935</v>
      </c>
    </row>
    <row r="3379" spans="1:9">
      <c r="A3379" t="s">
        <v>19447</v>
      </c>
      <c r="B3379" t="s">
        <v>65</v>
      </c>
      <c r="C3379">
        <v>14147</v>
      </c>
      <c r="D3379" t="s">
        <v>31922</v>
      </c>
      <c r="E3379" t="s">
        <v>10965</v>
      </c>
      <c r="F3379">
        <v>94.01</v>
      </c>
      <c r="G3379">
        <v>94.01</v>
      </c>
      <c r="I3379" t="s">
        <v>6935</v>
      </c>
    </row>
    <row r="3380" spans="1:9">
      <c r="A3380" t="s">
        <v>19448</v>
      </c>
      <c r="B3380" t="s">
        <v>65</v>
      </c>
      <c r="C3380">
        <v>37396</v>
      </c>
      <c r="D3380" t="s">
        <v>31923</v>
      </c>
      <c r="E3380" t="s">
        <v>10965</v>
      </c>
      <c r="F3380">
        <v>57.99</v>
      </c>
      <c r="G3380">
        <v>57.99</v>
      </c>
      <c r="I3380" t="s">
        <v>6935</v>
      </c>
    </row>
    <row r="3381" spans="1:9">
      <c r="A3381" t="s">
        <v>19449</v>
      </c>
      <c r="B3381" t="s">
        <v>65</v>
      </c>
      <c r="C3381">
        <v>37397</v>
      </c>
      <c r="D3381" t="s">
        <v>31924</v>
      </c>
      <c r="E3381" t="s">
        <v>10965</v>
      </c>
      <c r="F3381">
        <v>60.75</v>
      </c>
      <c r="G3381">
        <v>60.75</v>
      </c>
      <c r="I3381" t="s">
        <v>6935</v>
      </c>
    </row>
    <row r="3382" spans="1:9">
      <c r="A3382" t="s">
        <v>19450</v>
      </c>
      <c r="B3382" t="s">
        <v>65</v>
      </c>
      <c r="C3382">
        <v>43606</v>
      </c>
      <c r="D3382" t="s">
        <v>12199</v>
      </c>
      <c r="E3382" t="s">
        <v>32</v>
      </c>
      <c r="F3382">
        <v>9.4</v>
      </c>
      <c r="G3382">
        <v>9.4</v>
      </c>
      <c r="I3382" t="s">
        <v>6935</v>
      </c>
    </row>
    <row r="3383" spans="1:9">
      <c r="A3383" t="s">
        <v>19451</v>
      </c>
      <c r="B3383" t="s">
        <v>65</v>
      </c>
      <c r="C3383">
        <v>444</v>
      </c>
      <c r="D3383" t="s">
        <v>12200</v>
      </c>
      <c r="E3383" t="s">
        <v>32</v>
      </c>
      <c r="F3383">
        <v>44.21</v>
      </c>
      <c r="G3383">
        <v>44.21</v>
      </c>
      <c r="I3383" t="s">
        <v>6935</v>
      </c>
    </row>
    <row r="3384" spans="1:9">
      <c r="A3384" t="s">
        <v>19452</v>
      </c>
      <c r="B3384" t="s">
        <v>65</v>
      </c>
      <c r="C3384">
        <v>445</v>
      </c>
      <c r="D3384" t="s">
        <v>12201</v>
      </c>
      <c r="E3384" t="s">
        <v>32</v>
      </c>
      <c r="F3384">
        <v>60.52</v>
      </c>
      <c r="G3384">
        <v>60.52</v>
      </c>
      <c r="I3384" t="s">
        <v>6935</v>
      </c>
    </row>
    <row r="3385" spans="1:9">
      <c r="A3385" t="s">
        <v>19453</v>
      </c>
      <c r="B3385" t="s">
        <v>65</v>
      </c>
      <c r="C3385">
        <v>4783</v>
      </c>
      <c r="D3385" t="s">
        <v>12202</v>
      </c>
      <c r="E3385" t="s">
        <v>62</v>
      </c>
      <c r="F3385">
        <v>25.81</v>
      </c>
      <c r="G3385">
        <v>28.82</v>
      </c>
      <c r="I3385" t="s">
        <v>8951</v>
      </c>
    </row>
    <row r="3386" spans="1:9">
      <c r="A3386" t="s">
        <v>19454</v>
      </c>
      <c r="B3386" t="s">
        <v>65</v>
      </c>
      <c r="C3386">
        <v>41079</v>
      </c>
      <c r="D3386" t="s">
        <v>12203</v>
      </c>
      <c r="E3386" t="s">
        <v>6706</v>
      </c>
      <c r="F3386">
        <v>4537.2299999999996</v>
      </c>
      <c r="G3386">
        <v>5066.47</v>
      </c>
      <c r="I3386" t="s">
        <v>6935</v>
      </c>
    </row>
    <row r="3387" spans="1:9">
      <c r="A3387" t="s">
        <v>19455</v>
      </c>
      <c r="B3387" t="s">
        <v>65</v>
      </c>
      <c r="C3387">
        <v>12874</v>
      </c>
      <c r="D3387" t="s">
        <v>12204</v>
      </c>
      <c r="E3387" t="s">
        <v>62</v>
      </c>
      <c r="F3387">
        <v>23.79</v>
      </c>
      <c r="G3387">
        <v>26.56</v>
      </c>
      <c r="I3387" t="s">
        <v>6935</v>
      </c>
    </row>
    <row r="3388" spans="1:9">
      <c r="A3388" t="s">
        <v>19456</v>
      </c>
      <c r="B3388" t="s">
        <v>65</v>
      </c>
      <c r="C3388">
        <v>41082</v>
      </c>
      <c r="D3388" t="s">
        <v>12205</v>
      </c>
      <c r="E3388" t="s">
        <v>6706</v>
      </c>
      <c r="F3388">
        <v>4184.24</v>
      </c>
      <c r="G3388">
        <v>4672.3100000000004</v>
      </c>
      <c r="I3388" t="s">
        <v>6935</v>
      </c>
    </row>
    <row r="3389" spans="1:9">
      <c r="A3389" t="s">
        <v>19457</v>
      </c>
      <c r="B3389" t="s">
        <v>65</v>
      </c>
      <c r="C3389">
        <v>4785</v>
      </c>
      <c r="D3389" t="s">
        <v>12206</v>
      </c>
      <c r="E3389" t="s">
        <v>62</v>
      </c>
      <c r="F3389">
        <v>25.81</v>
      </c>
      <c r="G3389">
        <v>28.82</v>
      </c>
      <c r="I3389" t="s">
        <v>6935</v>
      </c>
    </row>
    <row r="3390" spans="1:9">
      <c r="A3390" t="s">
        <v>19458</v>
      </c>
      <c r="B3390" t="s">
        <v>65</v>
      </c>
      <c r="C3390">
        <v>41081</v>
      </c>
      <c r="D3390" t="s">
        <v>12207</v>
      </c>
      <c r="E3390" t="s">
        <v>6706</v>
      </c>
      <c r="F3390">
        <v>4537.2299999999996</v>
      </c>
      <c r="G3390">
        <v>5066.47</v>
      </c>
      <c r="I3390" t="s">
        <v>6935</v>
      </c>
    </row>
    <row r="3391" spans="1:9">
      <c r="A3391" t="s">
        <v>19459</v>
      </c>
      <c r="B3391" t="s">
        <v>65</v>
      </c>
      <c r="C3391">
        <v>4801</v>
      </c>
      <c r="D3391" t="s">
        <v>12208</v>
      </c>
      <c r="E3391" t="s">
        <v>9</v>
      </c>
      <c r="F3391">
        <v>88.13</v>
      </c>
      <c r="G3391">
        <v>88.13</v>
      </c>
      <c r="I3391" t="s">
        <v>6935</v>
      </c>
    </row>
    <row r="3392" spans="1:9">
      <c r="A3392" t="s">
        <v>19460</v>
      </c>
      <c r="B3392" t="s">
        <v>65</v>
      </c>
      <c r="C3392">
        <v>4794</v>
      </c>
      <c r="D3392" t="s">
        <v>12209</v>
      </c>
      <c r="E3392" t="s">
        <v>9</v>
      </c>
      <c r="F3392">
        <v>401.39</v>
      </c>
      <c r="G3392">
        <v>401.39</v>
      </c>
      <c r="I3392" t="s">
        <v>6935</v>
      </c>
    </row>
    <row r="3393" spans="1:9">
      <c r="A3393" t="s">
        <v>19461</v>
      </c>
      <c r="B3393" t="s">
        <v>65</v>
      </c>
      <c r="C3393">
        <v>4796</v>
      </c>
      <c r="D3393" t="s">
        <v>12210</v>
      </c>
      <c r="E3393" t="s">
        <v>9</v>
      </c>
      <c r="F3393">
        <v>243.8</v>
      </c>
      <c r="G3393">
        <v>243.8</v>
      </c>
      <c r="I3393" t="s">
        <v>6935</v>
      </c>
    </row>
    <row r="3394" spans="1:9">
      <c r="A3394" t="s">
        <v>19462</v>
      </c>
      <c r="B3394" t="s">
        <v>65</v>
      </c>
      <c r="C3394">
        <v>4800</v>
      </c>
      <c r="D3394" t="s">
        <v>12211</v>
      </c>
      <c r="E3394" t="s">
        <v>9</v>
      </c>
      <c r="F3394">
        <v>67.040000000000006</v>
      </c>
      <c r="G3394">
        <v>67.040000000000006</v>
      </c>
      <c r="I3394" t="s">
        <v>6935</v>
      </c>
    </row>
    <row r="3395" spans="1:9">
      <c r="A3395" t="s">
        <v>19463</v>
      </c>
      <c r="B3395" t="s">
        <v>65</v>
      </c>
      <c r="C3395">
        <v>4795</v>
      </c>
      <c r="D3395" t="s">
        <v>12212</v>
      </c>
      <c r="E3395" t="s">
        <v>9</v>
      </c>
      <c r="F3395">
        <v>390.73</v>
      </c>
      <c r="G3395">
        <v>390.73</v>
      </c>
      <c r="I3395" t="s">
        <v>6935</v>
      </c>
    </row>
    <row r="3396" spans="1:9">
      <c r="A3396" t="s">
        <v>19464</v>
      </c>
      <c r="B3396" t="s">
        <v>65</v>
      </c>
      <c r="C3396">
        <v>39694</v>
      </c>
      <c r="D3396" t="s">
        <v>12213</v>
      </c>
      <c r="E3396" t="s">
        <v>9</v>
      </c>
      <c r="F3396">
        <v>515.80999999999995</v>
      </c>
      <c r="G3396">
        <v>515.80999999999995</v>
      </c>
      <c r="I3396" t="s">
        <v>6935</v>
      </c>
    </row>
    <row r="3397" spans="1:9">
      <c r="A3397" t="s">
        <v>19465</v>
      </c>
      <c r="B3397" t="s">
        <v>65</v>
      </c>
      <c r="C3397">
        <v>1292</v>
      </c>
      <c r="D3397" t="s">
        <v>12214</v>
      </c>
      <c r="E3397" t="s">
        <v>9</v>
      </c>
      <c r="F3397">
        <v>39.79</v>
      </c>
      <c r="G3397">
        <v>39.79</v>
      </c>
      <c r="I3397" t="s">
        <v>6935</v>
      </c>
    </row>
    <row r="3398" spans="1:9">
      <c r="A3398" t="s">
        <v>19466</v>
      </c>
      <c r="B3398" t="s">
        <v>65</v>
      </c>
      <c r="C3398">
        <v>1287</v>
      </c>
      <c r="D3398" t="s">
        <v>12215</v>
      </c>
      <c r="E3398" t="s">
        <v>9</v>
      </c>
      <c r="F3398">
        <v>31.86</v>
      </c>
      <c r="G3398">
        <v>31.86</v>
      </c>
      <c r="I3398" t="s">
        <v>6935</v>
      </c>
    </row>
    <row r="3399" spans="1:9">
      <c r="A3399" t="s">
        <v>19467</v>
      </c>
      <c r="B3399" t="s">
        <v>65</v>
      </c>
      <c r="C3399">
        <v>4786</v>
      </c>
      <c r="D3399" t="s">
        <v>12216</v>
      </c>
      <c r="E3399" t="s">
        <v>9</v>
      </c>
    </row>
    <row r="3400" spans="1:9">
      <c r="A3400" t="s">
        <v>19468</v>
      </c>
      <c r="B3400" t="s">
        <v>65</v>
      </c>
      <c r="C3400">
        <v>10840</v>
      </c>
      <c r="D3400" t="s">
        <v>12217</v>
      </c>
      <c r="E3400" t="s">
        <v>9</v>
      </c>
      <c r="F3400">
        <v>510</v>
      </c>
      <c r="G3400">
        <v>510</v>
      </c>
      <c r="I3400" t="s">
        <v>8951</v>
      </c>
    </row>
    <row r="3401" spans="1:9">
      <c r="A3401" t="s">
        <v>19469</v>
      </c>
      <c r="B3401" t="s">
        <v>65</v>
      </c>
      <c r="C3401">
        <v>10841</v>
      </c>
      <c r="D3401" t="s">
        <v>12218</v>
      </c>
      <c r="E3401" t="s">
        <v>9</v>
      </c>
      <c r="F3401">
        <v>384.9</v>
      </c>
      <c r="G3401">
        <v>384.9</v>
      </c>
      <c r="I3401" t="s">
        <v>6935</v>
      </c>
    </row>
    <row r="3402" spans="1:9">
      <c r="A3402" t="s">
        <v>19470</v>
      </c>
      <c r="B3402" t="s">
        <v>65</v>
      </c>
      <c r="C3402">
        <v>44540</v>
      </c>
      <c r="D3402" t="s">
        <v>12219</v>
      </c>
      <c r="E3402" t="s">
        <v>9</v>
      </c>
      <c r="F3402">
        <v>491.82</v>
      </c>
      <c r="G3402">
        <v>491.82</v>
      </c>
      <c r="I3402" t="s">
        <v>6935</v>
      </c>
    </row>
    <row r="3403" spans="1:9">
      <c r="A3403" t="s">
        <v>19471</v>
      </c>
      <c r="B3403" t="s">
        <v>65</v>
      </c>
      <c r="C3403">
        <v>10842</v>
      </c>
      <c r="D3403" t="s">
        <v>12220</v>
      </c>
      <c r="E3403" t="s">
        <v>9</v>
      </c>
      <c r="F3403">
        <v>555.97</v>
      </c>
      <c r="G3403">
        <v>555.97</v>
      </c>
      <c r="I3403" t="s">
        <v>6935</v>
      </c>
    </row>
    <row r="3404" spans="1:9">
      <c r="A3404" t="s">
        <v>19472</v>
      </c>
      <c r="B3404" t="s">
        <v>65</v>
      </c>
      <c r="C3404">
        <v>45190</v>
      </c>
      <c r="D3404" t="s">
        <v>12221</v>
      </c>
      <c r="E3404" t="s">
        <v>9</v>
      </c>
      <c r="F3404">
        <v>65.709999999999994</v>
      </c>
      <c r="G3404">
        <v>65.709999999999994</v>
      </c>
      <c r="I3404" t="s">
        <v>8951</v>
      </c>
    </row>
    <row r="3405" spans="1:9">
      <c r="A3405" t="s">
        <v>19473</v>
      </c>
      <c r="B3405" t="s">
        <v>65</v>
      </c>
      <c r="C3405">
        <v>45191</v>
      </c>
      <c r="D3405" t="s">
        <v>12222</v>
      </c>
      <c r="E3405" t="s">
        <v>9</v>
      </c>
      <c r="F3405">
        <v>111.48</v>
      </c>
      <c r="G3405">
        <v>111.48</v>
      </c>
      <c r="I3405" t="s">
        <v>6935</v>
      </c>
    </row>
    <row r="3406" spans="1:9">
      <c r="A3406" t="s">
        <v>19474</v>
      </c>
      <c r="B3406" t="s">
        <v>65</v>
      </c>
      <c r="C3406">
        <v>38180</v>
      </c>
      <c r="D3406" t="s">
        <v>12223</v>
      </c>
      <c r="E3406" t="s">
        <v>9</v>
      </c>
      <c r="F3406">
        <v>196.29</v>
      </c>
      <c r="G3406">
        <v>196.29</v>
      </c>
      <c r="I3406" t="s">
        <v>6935</v>
      </c>
    </row>
    <row r="3407" spans="1:9">
      <c r="A3407" t="s">
        <v>19475</v>
      </c>
      <c r="B3407" t="s">
        <v>65</v>
      </c>
      <c r="C3407">
        <v>40648</v>
      </c>
      <c r="D3407" t="s">
        <v>12224</v>
      </c>
      <c r="E3407" t="s">
        <v>9</v>
      </c>
    </row>
    <row r="3408" spans="1:9">
      <c r="A3408" t="s">
        <v>19476</v>
      </c>
      <c r="B3408" t="s">
        <v>65</v>
      </c>
      <c r="C3408">
        <v>40649</v>
      </c>
      <c r="D3408" t="s">
        <v>12225</v>
      </c>
      <c r="E3408" t="s">
        <v>9</v>
      </c>
    </row>
    <row r="3409" spans="1:9">
      <c r="A3409" t="s">
        <v>19477</v>
      </c>
      <c r="B3409" t="s">
        <v>65</v>
      </c>
      <c r="C3409">
        <v>40650</v>
      </c>
      <c r="D3409" t="s">
        <v>12226</v>
      </c>
      <c r="E3409" t="s">
        <v>9</v>
      </c>
    </row>
    <row r="3410" spans="1:9">
      <c r="A3410" t="s">
        <v>19478</v>
      </c>
      <c r="B3410" t="s">
        <v>65</v>
      </c>
      <c r="C3410">
        <v>40651</v>
      </c>
      <c r="D3410" t="s">
        <v>12227</v>
      </c>
      <c r="E3410" t="s">
        <v>9</v>
      </c>
    </row>
    <row r="3411" spans="1:9">
      <c r="A3411" t="s">
        <v>19479</v>
      </c>
      <c r="B3411" t="s">
        <v>65</v>
      </c>
      <c r="C3411">
        <v>40652</v>
      </c>
      <c r="D3411" t="s">
        <v>12228</v>
      </c>
      <c r="E3411" t="s">
        <v>9</v>
      </c>
    </row>
    <row r="3412" spans="1:9">
      <c r="A3412" t="s">
        <v>19480</v>
      </c>
      <c r="B3412" t="s">
        <v>65</v>
      </c>
      <c r="C3412">
        <v>40647</v>
      </c>
      <c r="D3412" t="s">
        <v>12229</v>
      </c>
      <c r="E3412" t="s">
        <v>9</v>
      </c>
    </row>
    <row r="3413" spans="1:9">
      <c r="A3413" t="s">
        <v>19481</v>
      </c>
      <c r="B3413" t="s">
        <v>65</v>
      </c>
      <c r="C3413">
        <v>40653</v>
      </c>
      <c r="D3413" t="s">
        <v>12230</v>
      </c>
      <c r="E3413" t="s">
        <v>9</v>
      </c>
    </row>
    <row r="3414" spans="1:9">
      <c r="A3414" t="s">
        <v>19482</v>
      </c>
      <c r="B3414" t="s">
        <v>65</v>
      </c>
      <c r="C3414">
        <v>38135</v>
      </c>
      <c r="D3414" t="s">
        <v>12231</v>
      </c>
      <c r="E3414" t="s">
        <v>9</v>
      </c>
      <c r="F3414">
        <v>94.99</v>
      </c>
      <c r="G3414">
        <v>94.99</v>
      </c>
      <c r="I3414" t="s">
        <v>6935</v>
      </c>
    </row>
    <row r="3415" spans="1:9">
      <c r="A3415" t="s">
        <v>19483</v>
      </c>
      <c r="B3415" t="s">
        <v>65</v>
      </c>
      <c r="C3415">
        <v>36178</v>
      </c>
      <c r="D3415" t="s">
        <v>12232</v>
      </c>
      <c r="E3415" t="s">
        <v>32</v>
      </c>
      <c r="F3415">
        <v>15.88</v>
      </c>
      <c r="G3415">
        <v>15.88</v>
      </c>
      <c r="I3415" t="s">
        <v>6935</v>
      </c>
    </row>
    <row r="3416" spans="1:9">
      <c r="A3416" t="s">
        <v>19484</v>
      </c>
      <c r="B3416" t="s">
        <v>65</v>
      </c>
      <c r="C3416">
        <v>38181</v>
      </c>
      <c r="D3416" t="s">
        <v>12233</v>
      </c>
      <c r="E3416" t="s">
        <v>9</v>
      </c>
      <c r="F3416">
        <v>267.95999999999998</v>
      </c>
      <c r="G3416">
        <v>267.95999999999998</v>
      </c>
      <c r="I3416" t="s">
        <v>6935</v>
      </c>
    </row>
    <row r="3417" spans="1:9">
      <c r="A3417" t="s">
        <v>19485</v>
      </c>
      <c r="B3417" t="s">
        <v>65</v>
      </c>
      <c r="C3417">
        <v>38182</v>
      </c>
      <c r="D3417" t="s">
        <v>12234</v>
      </c>
      <c r="E3417" t="s">
        <v>9</v>
      </c>
      <c r="F3417">
        <v>255.24</v>
      </c>
      <c r="G3417">
        <v>255.24</v>
      </c>
      <c r="I3417" t="s">
        <v>6935</v>
      </c>
    </row>
    <row r="3418" spans="1:9">
      <c r="A3418" t="s">
        <v>19486</v>
      </c>
      <c r="B3418" t="s">
        <v>65</v>
      </c>
      <c r="C3418">
        <v>38186</v>
      </c>
      <c r="D3418" t="s">
        <v>12235</v>
      </c>
      <c r="E3418" t="s">
        <v>9</v>
      </c>
      <c r="F3418">
        <v>663.47</v>
      </c>
      <c r="G3418">
        <v>663.47</v>
      </c>
      <c r="I3418" t="s">
        <v>6935</v>
      </c>
    </row>
    <row r="3419" spans="1:9">
      <c r="A3419" t="s">
        <v>19487</v>
      </c>
      <c r="B3419" t="s">
        <v>65</v>
      </c>
      <c r="C3419">
        <v>38185</v>
      </c>
      <c r="D3419" t="s">
        <v>12236</v>
      </c>
      <c r="E3419" t="s">
        <v>9</v>
      </c>
      <c r="F3419">
        <v>590.72</v>
      </c>
      <c r="G3419">
        <v>590.72</v>
      </c>
      <c r="I3419" t="s">
        <v>6935</v>
      </c>
    </row>
    <row r="3420" spans="1:9">
      <c r="A3420" t="s">
        <v>19488</v>
      </c>
      <c r="B3420" t="s">
        <v>65</v>
      </c>
      <c r="C3420">
        <v>40654</v>
      </c>
      <c r="D3420" t="s">
        <v>12237</v>
      </c>
      <c r="E3420" t="s">
        <v>9</v>
      </c>
    </row>
    <row r="3421" spans="1:9">
      <c r="A3421" t="s">
        <v>19489</v>
      </c>
      <c r="B3421" t="s">
        <v>65</v>
      </c>
      <c r="C3421">
        <v>44541</v>
      </c>
      <c r="D3421" t="s">
        <v>12238</v>
      </c>
      <c r="E3421" t="s">
        <v>9</v>
      </c>
      <c r="F3421">
        <v>406.28</v>
      </c>
      <c r="G3421">
        <v>406.28</v>
      </c>
      <c r="I3421" t="s">
        <v>6935</v>
      </c>
    </row>
    <row r="3422" spans="1:9">
      <c r="A3422" t="s">
        <v>19490</v>
      </c>
      <c r="B3422" t="s">
        <v>65</v>
      </c>
      <c r="C3422">
        <v>4822</v>
      </c>
      <c r="D3422" t="s">
        <v>12239</v>
      </c>
      <c r="E3422" t="s">
        <v>9</v>
      </c>
      <c r="F3422">
        <v>486.45</v>
      </c>
      <c r="G3422">
        <v>486.45</v>
      </c>
      <c r="I3422" t="s">
        <v>6935</v>
      </c>
    </row>
    <row r="3423" spans="1:9">
      <c r="A3423" t="s">
        <v>19491</v>
      </c>
      <c r="B3423" t="s">
        <v>65</v>
      </c>
      <c r="C3423">
        <v>4818</v>
      </c>
      <c r="D3423" t="s">
        <v>12240</v>
      </c>
      <c r="E3423" t="s">
        <v>9</v>
      </c>
      <c r="F3423">
        <v>500</v>
      </c>
      <c r="G3423">
        <v>500</v>
      </c>
      <c r="I3423" t="s">
        <v>8951</v>
      </c>
    </row>
    <row r="3424" spans="1:9">
      <c r="A3424" t="s">
        <v>19492</v>
      </c>
      <c r="B3424" t="s">
        <v>65</v>
      </c>
      <c r="C3424">
        <v>39567</v>
      </c>
      <c r="D3424" t="s">
        <v>12241</v>
      </c>
      <c r="E3424" t="s">
        <v>9</v>
      </c>
      <c r="F3424">
        <v>43.01</v>
      </c>
      <c r="G3424">
        <v>43.01</v>
      </c>
      <c r="I3424" t="s">
        <v>6935</v>
      </c>
    </row>
    <row r="3425" spans="1:9">
      <c r="A3425" t="s">
        <v>19493</v>
      </c>
      <c r="B3425" t="s">
        <v>65</v>
      </c>
      <c r="C3425">
        <v>39566</v>
      </c>
      <c r="D3425" t="s">
        <v>12242</v>
      </c>
      <c r="E3425" t="s">
        <v>9</v>
      </c>
      <c r="F3425">
        <v>45.52</v>
      </c>
      <c r="G3425">
        <v>45.52</v>
      </c>
      <c r="I3425" t="s">
        <v>6935</v>
      </c>
    </row>
    <row r="3426" spans="1:9">
      <c r="A3426" t="s">
        <v>19494</v>
      </c>
      <c r="B3426" t="s">
        <v>65</v>
      </c>
      <c r="C3426">
        <v>39416</v>
      </c>
      <c r="D3426" t="s">
        <v>12243</v>
      </c>
      <c r="E3426" t="s">
        <v>9</v>
      </c>
      <c r="F3426">
        <v>27.75</v>
      </c>
      <c r="G3426">
        <v>27.75</v>
      </c>
      <c r="I3426" t="s">
        <v>6935</v>
      </c>
    </row>
    <row r="3427" spans="1:9">
      <c r="A3427" t="s">
        <v>19495</v>
      </c>
      <c r="B3427" t="s">
        <v>65</v>
      </c>
      <c r="C3427">
        <v>39417</v>
      </c>
      <c r="D3427" t="s">
        <v>12244</v>
      </c>
      <c r="E3427" t="s">
        <v>9</v>
      </c>
      <c r="F3427">
        <v>27.06</v>
      </c>
      <c r="G3427">
        <v>27.06</v>
      </c>
      <c r="I3427" t="s">
        <v>6935</v>
      </c>
    </row>
    <row r="3428" spans="1:9">
      <c r="A3428" t="s">
        <v>19496</v>
      </c>
      <c r="B3428" t="s">
        <v>65</v>
      </c>
      <c r="C3428">
        <v>43742</v>
      </c>
      <c r="D3428" t="s">
        <v>12245</v>
      </c>
      <c r="E3428" t="s">
        <v>9</v>
      </c>
      <c r="F3428">
        <v>29.19</v>
      </c>
      <c r="G3428">
        <v>29.19</v>
      </c>
      <c r="I3428" t="s">
        <v>6935</v>
      </c>
    </row>
    <row r="3429" spans="1:9">
      <c r="A3429" t="s">
        <v>19497</v>
      </c>
      <c r="B3429" t="s">
        <v>65</v>
      </c>
      <c r="C3429">
        <v>39414</v>
      </c>
      <c r="D3429" t="s">
        <v>12246</v>
      </c>
      <c r="E3429" t="s">
        <v>9</v>
      </c>
      <c r="F3429">
        <v>26.28</v>
      </c>
      <c r="G3429">
        <v>26.28</v>
      </c>
      <c r="I3429" t="s">
        <v>6935</v>
      </c>
    </row>
    <row r="3430" spans="1:9">
      <c r="A3430" t="s">
        <v>19498</v>
      </c>
      <c r="B3430" t="s">
        <v>65</v>
      </c>
      <c r="C3430">
        <v>39415</v>
      </c>
      <c r="D3430" t="s">
        <v>12247</v>
      </c>
      <c r="E3430" t="s">
        <v>9</v>
      </c>
      <c r="F3430">
        <v>22.65</v>
      </c>
      <c r="G3430">
        <v>22.65</v>
      </c>
      <c r="I3430" t="s">
        <v>6935</v>
      </c>
    </row>
    <row r="3431" spans="1:9">
      <c r="A3431" t="s">
        <v>19499</v>
      </c>
      <c r="B3431" t="s">
        <v>65</v>
      </c>
      <c r="C3431">
        <v>43740</v>
      </c>
      <c r="D3431" t="s">
        <v>12248</v>
      </c>
      <c r="E3431" t="s">
        <v>9</v>
      </c>
      <c r="F3431">
        <v>27.66</v>
      </c>
      <c r="G3431">
        <v>27.66</v>
      </c>
      <c r="I3431" t="s">
        <v>6935</v>
      </c>
    </row>
    <row r="3432" spans="1:9">
      <c r="A3432" t="s">
        <v>19500</v>
      </c>
      <c r="B3432" t="s">
        <v>65</v>
      </c>
      <c r="C3432">
        <v>39412</v>
      </c>
      <c r="D3432" t="s">
        <v>12249</v>
      </c>
      <c r="E3432" t="s">
        <v>9</v>
      </c>
      <c r="F3432">
        <v>18.97</v>
      </c>
      <c r="G3432">
        <v>18.97</v>
      </c>
      <c r="I3432" t="s">
        <v>8951</v>
      </c>
    </row>
    <row r="3433" spans="1:9">
      <c r="A3433" t="s">
        <v>19501</v>
      </c>
      <c r="B3433" t="s">
        <v>65</v>
      </c>
      <c r="C3433">
        <v>39413</v>
      </c>
      <c r="D3433" t="s">
        <v>12250</v>
      </c>
      <c r="E3433" t="s">
        <v>9</v>
      </c>
      <c r="F3433">
        <v>20.51</v>
      </c>
      <c r="G3433">
        <v>20.51</v>
      </c>
      <c r="I3433" t="s">
        <v>6935</v>
      </c>
    </row>
    <row r="3434" spans="1:9">
      <c r="A3434" t="s">
        <v>19502</v>
      </c>
      <c r="B3434" t="s">
        <v>65</v>
      </c>
      <c r="C3434">
        <v>43741</v>
      </c>
      <c r="D3434" t="s">
        <v>12251</v>
      </c>
      <c r="E3434" t="s">
        <v>9</v>
      </c>
      <c r="F3434">
        <v>21.87</v>
      </c>
      <c r="G3434">
        <v>21.87</v>
      </c>
      <c r="I3434" t="s">
        <v>6935</v>
      </c>
    </row>
    <row r="3435" spans="1:9">
      <c r="A3435" t="s">
        <v>19503</v>
      </c>
      <c r="B3435" t="s">
        <v>65</v>
      </c>
      <c r="C3435">
        <v>11062</v>
      </c>
      <c r="D3435" t="s">
        <v>12252</v>
      </c>
      <c r="E3435" t="s">
        <v>9</v>
      </c>
      <c r="F3435">
        <v>52.68</v>
      </c>
      <c r="G3435">
        <v>52.68</v>
      </c>
      <c r="I3435" t="s">
        <v>6935</v>
      </c>
    </row>
    <row r="3436" spans="1:9">
      <c r="A3436" t="s">
        <v>19504</v>
      </c>
      <c r="B3436" t="s">
        <v>65</v>
      </c>
      <c r="C3436">
        <v>11063</v>
      </c>
      <c r="D3436" t="s">
        <v>12253</v>
      </c>
      <c r="E3436" t="s">
        <v>9</v>
      </c>
      <c r="F3436">
        <v>32.24</v>
      </c>
      <c r="G3436">
        <v>32.24</v>
      </c>
      <c r="I3436" t="s">
        <v>6935</v>
      </c>
    </row>
    <row r="3437" spans="1:9">
      <c r="A3437" t="s">
        <v>19505</v>
      </c>
      <c r="B3437" t="s">
        <v>65</v>
      </c>
      <c r="C3437">
        <v>13521</v>
      </c>
      <c r="D3437" t="s">
        <v>12254</v>
      </c>
      <c r="E3437" t="s">
        <v>32</v>
      </c>
    </row>
    <row r="3438" spans="1:9">
      <c r="A3438" t="s">
        <v>19506</v>
      </c>
      <c r="B3438" t="s">
        <v>65</v>
      </c>
      <c r="C3438">
        <v>10851</v>
      </c>
      <c r="D3438" t="s">
        <v>12255</v>
      </c>
      <c r="E3438" t="s">
        <v>32</v>
      </c>
    </row>
    <row r="3439" spans="1:9">
      <c r="A3439" t="s">
        <v>19507</v>
      </c>
      <c r="B3439" t="s">
        <v>65</v>
      </c>
      <c r="C3439">
        <v>39515</v>
      </c>
      <c r="D3439" t="s">
        <v>12256</v>
      </c>
      <c r="E3439" t="s">
        <v>32</v>
      </c>
      <c r="F3439">
        <v>54.64</v>
      </c>
      <c r="G3439">
        <v>54.64</v>
      </c>
      <c r="I3439" t="s">
        <v>6935</v>
      </c>
    </row>
    <row r="3440" spans="1:9">
      <c r="A3440" t="s">
        <v>19508</v>
      </c>
      <c r="B3440" t="s">
        <v>65</v>
      </c>
      <c r="C3440">
        <v>39516</v>
      </c>
      <c r="D3440" t="s">
        <v>12257</v>
      </c>
      <c r="E3440" t="s">
        <v>32</v>
      </c>
      <c r="F3440">
        <v>46.07</v>
      </c>
      <c r="G3440">
        <v>46.07</v>
      </c>
      <c r="I3440" t="s">
        <v>6935</v>
      </c>
    </row>
    <row r="3441" spans="1:9">
      <c r="A3441" t="s">
        <v>19509</v>
      </c>
      <c r="B3441" t="s">
        <v>65</v>
      </c>
      <c r="C3441">
        <v>39514</v>
      </c>
      <c r="D3441" t="s">
        <v>12258</v>
      </c>
      <c r="E3441" t="s">
        <v>32</v>
      </c>
      <c r="F3441">
        <v>28.66</v>
      </c>
      <c r="G3441">
        <v>28.66</v>
      </c>
      <c r="I3441" t="s">
        <v>8951</v>
      </c>
    </row>
    <row r="3442" spans="1:9">
      <c r="A3442" t="s">
        <v>19510</v>
      </c>
      <c r="B3442" t="s">
        <v>65</v>
      </c>
      <c r="C3442">
        <v>4812</v>
      </c>
      <c r="D3442" t="s">
        <v>12259</v>
      </c>
      <c r="E3442" t="s">
        <v>9</v>
      </c>
      <c r="F3442">
        <v>11.38</v>
      </c>
      <c r="G3442">
        <v>11.38</v>
      </c>
      <c r="I3442" t="s">
        <v>6935</v>
      </c>
    </row>
    <row r="3443" spans="1:9">
      <c r="A3443" t="s">
        <v>19511</v>
      </c>
      <c r="B3443" t="s">
        <v>65</v>
      </c>
      <c r="C3443">
        <v>10849</v>
      </c>
      <c r="D3443" t="s">
        <v>12260</v>
      </c>
      <c r="E3443" t="s">
        <v>32</v>
      </c>
    </row>
    <row r="3444" spans="1:9">
      <c r="A3444" t="s">
        <v>19512</v>
      </c>
      <c r="B3444" t="s">
        <v>65</v>
      </c>
      <c r="C3444">
        <v>10848</v>
      </c>
      <c r="D3444" t="s">
        <v>12261</v>
      </c>
      <c r="E3444" t="s">
        <v>32</v>
      </c>
    </row>
    <row r="3445" spans="1:9">
      <c r="A3445" t="s">
        <v>19513</v>
      </c>
      <c r="B3445" t="s">
        <v>65</v>
      </c>
      <c r="C3445">
        <v>4813</v>
      </c>
      <c r="D3445" t="s">
        <v>12262</v>
      </c>
      <c r="E3445" t="s">
        <v>9</v>
      </c>
    </row>
    <row r="3446" spans="1:9">
      <c r="A3446" t="s">
        <v>19514</v>
      </c>
      <c r="B3446" t="s">
        <v>65</v>
      </c>
      <c r="C3446">
        <v>37560</v>
      </c>
      <c r="D3446" t="s">
        <v>12263</v>
      </c>
      <c r="E3446" t="s">
        <v>32</v>
      </c>
      <c r="F3446">
        <v>49.21</v>
      </c>
      <c r="G3446">
        <v>49.21</v>
      </c>
      <c r="I3446" t="s">
        <v>6935</v>
      </c>
    </row>
    <row r="3447" spans="1:9">
      <c r="A3447" t="s">
        <v>19515</v>
      </c>
      <c r="B3447" t="s">
        <v>65</v>
      </c>
      <c r="C3447">
        <v>37557</v>
      </c>
      <c r="D3447" t="s">
        <v>12264</v>
      </c>
      <c r="E3447" t="s">
        <v>32</v>
      </c>
      <c r="F3447">
        <v>14.94</v>
      </c>
      <c r="G3447">
        <v>14.94</v>
      </c>
      <c r="I3447" t="s">
        <v>6935</v>
      </c>
    </row>
    <row r="3448" spans="1:9">
      <c r="A3448" t="s">
        <v>19516</v>
      </c>
      <c r="B3448" t="s">
        <v>65</v>
      </c>
      <c r="C3448">
        <v>37556</v>
      </c>
      <c r="D3448" t="s">
        <v>12265</v>
      </c>
      <c r="E3448" t="s">
        <v>32</v>
      </c>
      <c r="F3448">
        <v>28.91</v>
      </c>
      <c r="G3448">
        <v>28.91</v>
      </c>
      <c r="I3448" t="s">
        <v>6935</v>
      </c>
    </row>
    <row r="3449" spans="1:9">
      <c r="A3449" t="s">
        <v>19517</v>
      </c>
      <c r="B3449" t="s">
        <v>65</v>
      </c>
      <c r="C3449">
        <v>37559</v>
      </c>
      <c r="D3449" t="s">
        <v>12266</v>
      </c>
      <c r="E3449" t="s">
        <v>32</v>
      </c>
      <c r="F3449">
        <v>35.47</v>
      </c>
      <c r="G3449">
        <v>35.47</v>
      </c>
      <c r="I3449" t="s">
        <v>6935</v>
      </c>
    </row>
    <row r="3450" spans="1:9">
      <c r="A3450" t="s">
        <v>19518</v>
      </c>
      <c r="B3450" t="s">
        <v>65</v>
      </c>
      <c r="C3450">
        <v>37539</v>
      </c>
      <c r="D3450" t="s">
        <v>12267</v>
      </c>
      <c r="E3450" t="s">
        <v>32</v>
      </c>
      <c r="F3450">
        <v>25</v>
      </c>
      <c r="G3450">
        <v>25</v>
      </c>
      <c r="I3450" t="s">
        <v>8951</v>
      </c>
    </row>
    <row r="3451" spans="1:9">
      <c r="A3451" t="s">
        <v>19519</v>
      </c>
      <c r="B3451" t="s">
        <v>65</v>
      </c>
      <c r="C3451">
        <v>37558</v>
      </c>
      <c r="D3451" t="s">
        <v>12268</v>
      </c>
      <c r="E3451" t="s">
        <v>32</v>
      </c>
      <c r="F3451">
        <v>46.61</v>
      </c>
      <c r="G3451">
        <v>46.61</v>
      </c>
      <c r="I3451" t="s">
        <v>6935</v>
      </c>
    </row>
    <row r="3452" spans="1:9">
      <c r="A3452" t="s">
        <v>19520</v>
      </c>
      <c r="B3452" t="s">
        <v>65</v>
      </c>
      <c r="C3452">
        <v>34723</v>
      </c>
      <c r="D3452" t="s">
        <v>12269</v>
      </c>
      <c r="E3452" t="s">
        <v>9</v>
      </c>
    </row>
    <row r="3453" spans="1:9">
      <c r="A3453" t="s">
        <v>19521</v>
      </c>
      <c r="B3453" t="s">
        <v>65</v>
      </c>
      <c r="C3453">
        <v>34721</v>
      </c>
      <c r="D3453" t="s">
        <v>12270</v>
      </c>
      <c r="E3453" t="s">
        <v>9</v>
      </c>
    </row>
    <row r="3454" spans="1:9">
      <c r="A3454" t="s">
        <v>19522</v>
      </c>
      <c r="B3454" t="s">
        <v>65</v>
      </c>
      <c r="C3454">
        <v>4309</v>
      </c>
      <c r="D3454" t="s">
        <v>12271</v>
      </c>
      <c r="E3454" t="s">
        <v>32</v>
      </c>
      <c r="F3454">
        <v>9.3000000000000007</v>
      </c>
      <c r="G3454">
        <v>9.3000000000000007</v>
      </c>
      <c r="I3454" t="s">
        <v>6935</v>
      </c>
    </row>
    <row r="3455" spans="1:9">
      <c r="A3455" t="s">
        <v>19523</v>
      </c>
      <c r="B3455" t="s">
        <v>65</v>
      </c>
      <c r="C3455">
        <v>4307</v>
      </c>
      <c r="D3455" t="s">
        <v>12272</v>
      </c>
      <c r="E3455" t="s">
        <v>32</v>
      </c>
      <c r="F3455">
        <v>15.92</v>
      </c>
      <c r="G3455">
        <v>15.92</v>
      </c>
      <c r="I3455" t="s">
        <v>6935</v>
      </c>
    </row>
    <row r="3456" spans="1:9">
      <c r="A3456" t="s">
        <v>19524</v>
      </c>
      <c r="B3456" t="s">
        <v>65</v>
      </c>
      <c r="C3456">
        <v>10850</v>
      </c>
      <c r="D3456" t="s">
        <v>12273</v>
      </c>
      <c r="E3456" t="s">
        <v>32</v>
      </c>
    </row>
    <row r="3457" spans="1:9">
      <c r="A3457" t="s">
        <v>19525</v>
      </c>
      <c r="B3457" t="s">
        <v>65</v>
      </c>
      <c r="C3457">
        <v>42438</v>
      </c>
      <c r="D3457" t="s">
        <v>12274</v>
      </c>
      <c r="E3457" t="s">
        <v>32</v>
      </c>
    </row>
    <row r="3458" spans="1:9">
      <c r="A3458" t="s">
        <v>19526</v>
      </c>
      <c r="B3458" t="s">
        <v>65</v>
      </c>
      <c r="C3458">
        <v>4792</v>
      </c>
      <c r="D3458" t="s">
        <v>12275</v>
      </c>
      <c r="E3458" t="s">
        <v>9</v>
      </c>
      <c r="F3458">
        <v>188.43</v>
      </c>
      <c r="G3458">
        <v>188.43</v>
      </c>
      <c r="I3458" t="s">
        <v>6935</v>
      </c>
    </row>
    <row r="3459" spans="1:9">
      <c r="A3459" t="s">
        <v>19527</v>
      </c>
      <c r="B3459" t="s">
        <v>65</v>
      </c>
      <c r="C3459">
        <v>4790</v>
      </c>
      <c r="D3459" t="s">
        <v>12276</v>
      </c>
      <c r="E3459" t="s">
        <v>9</v>
      </c>
      <c r="F3459">
        <v>113.29</v>
      </c>
      <c r="G3459">
        <v>113.29</v>
      </c>
      <c r="I3459" t="s">
        <v>8951</v>
      </c>
    </row>
    <row r="3460" spans="1:9">
      <c r="A3460" t="s">
        <v>19528</v>
      </c>
      <c r="B3460" t="s">
        <v>65</v>
      </c>
      <c r="C3460">
        <v>40671</v>
      </c>
      <c r="D3460" t="s">
        <v>12277</v>
      </c>
      <c r="E3460" t="s">
        <v>9</v>
      </c>
      <c r="F3460">
        <v>99.02</v>
      </c>
      <c r="G3460">
        <v>99.02</v>
      </c>
      <c r="I3460" t="s">
        <v>6935</v>
      </c>
    </row>
    <row r="3461" spans="1:9">
      <c r="A3461" t="s">
        <v>19529</v>
      </c>
      <c r="B3461" t="s">
        <v>65</v>
      </c>
      <c r="C3461">
        <v>7552</v>
      </c>
      <c r="D3461" t="s">
        <v>12278</v>
      </c>
      <c r="E3461" t="s">
        <v>32</v>
      </c>
      <c r="F3461">
        <v>23.87</v>
      </c>
      <c r="G3461">
        <v>23.87</v>
      </c>
      <c r="I3461" t="s">
        <v>6935</v>
      </c>
    </row>
    <row r="3462" spans="1:9">
      <c r="A3462" t="s">
        <v>19530</v>
      </c>
      <c r="B3462" t="s">
        <v>65</v>
      </c>
      <c r="C3462">
        <v>4893</v>
      </c>
      <c r="D3462" t="s">
        <v>12279</v>
      </c>
      <c r="E3462" t="s">
        <v>32</v>
      </c>
    </row>
    <row r="3463" spans="1:9">
      <c r="A3463" t="s">
        <v>19531</v>
      </c>
      <c r="B3463" t="s">
        <v>65</v>
      </c>
      <c r="C3463">
        <v>4894</v>
      </c>
      <c r="D3463" t="s">
        <v>12280</v>
      </c>
      <c r="E3463" t="s">
        <v>32</v>
      </c>
    </row>
    <row r="3464" spans="1:9">
      <c r="A3464" t="s">
        <v>19532</v>
      </c>
      <c r="B3464" t="s">
        <v>65</v>
      </c>
      <c r="C3464">
        <v>4890</v>
      </c>
      <c r="D3464" t="s">
        <v>12281</v>
      </c>
      <c r="E3464" t="s">
        <v>32</v>
      </c>
    </row>
    <row r="3465" spans="1:9">
      <c r="A3465" t="s">
        <v>19533</v>
      </c>
      <c r="B3465" t="s">
        <v>65</v>
      </c>
      <c r="C3465">
        <v>4888</v>
      </c>
      <c r="D3465" t="s">
        <v>12282</v>
      </c>
      <c r="E3465" t="s">
        <v>32</v>
      </c>
    </row>
    <row r="3466" spans="1:9">
      <c r="A3466" t="s">
        <v>19534</v>
      </c>
      <c r="B3466" t="s">
        <v>65</v>
      </c>
      <c r="C3466">
        <v>12411</v>
      </c>
      <c r="D3466" t="s">
        <v>12283</v>
      </c>
      <c r="E3466" t="s">
        <v>32</v>
      </c>
    </row>
    <row r="3467" spans="1:9">
      <c r="A3467" t="s">
        <v>19535</v>
      </c>
      <c r="B3467" t="s">
        <v>65</v>
      </c>
      <c r="C3467">
        <v>4891</v>
      </c>
      <c r="D3467" t="s">
        <v>12284</v>
      </c>
      <c r="E3467" t="s">
        <v>32</v>
      </c>
    </row>
    <row r="3468" spans="1:9">
      <c r="A3468" t="s">
        <v>19536</v>
      </c>
      <c r="B3468" t="s">
        <v>65</v>
      </c>
      <c r="C3468">
        <v>4892</v>
      </c>
      <c r="D3468" t="s">
        <v>12285</v>
      </c>
      <c r="E3468" t="s">
        <v>32</v>
      </c>
    </row>
    <row r="3469" spans="1:9">
      <c r="A3469" t="s">
        <v>19537</v>
      </c>
      <c r="B3469" t="s">
        <v>65</v>
      </c>
      <c r="C3469">
        <v>4889</v>
      </c>
      <c r="D3469" t="s">
        <v>12286</v>
      </c>
      <c r="E3469" t="s">
        <v>32</v>
      </c>
    </row>
    <row r="3470" spans="1:9">
      <c r="A3470" t="s">
        <v>19538</v>
      </c>
      <c r="B3470" t="s">
        <v>65</v>
      </c>
      <c r="C3470">
        <v>12412</v>
      </c>
      <c r="D3470" t="s">
        <v>12287</v>
      </c>
      <c r="E3470" t="s">
        <v>32</v>
      </c>
    </row>
    <row r="3471" spans="1:9">
      <c r="A3471" t="s">
        <v>19539</v>
      </c>
      <c r="B3471" t="s">
        <v>65</v>
      </c>
      <c r="C3471">
        <v>4907</v>
      </c>
      <c r="D3471" t="s">
        <v>12288</v>
      </c>
      <c r="E3471" t="s">
        <v>32</v>
      </c>
      <c r="F3471">
        <v>23.09</v>
      </c>
      <c r="G3471">
        <v>23.09</v>
      </c>
      <c r="I3471" t="s">
        <v>6935</v>
      </c>
    </row>
    <row r="3472" spans="1:9">
      <c r="A3472" t="s">
        <v>19540</v>
      </c>
      <c r="B3472" t="s">
        <v>65</v>
      </c>
      <c r="C3472">
        <v>4902</v>
      </c>
      <c r="D3472" t="s">
        <v>12289</v>
      </c>
      <c r="E3472" t="s">
        <v>32</v>
      </c>
      <c r="F3472">
        <v>59.89</v>
      </c>
      <c r="G3472">
        <v>59.89</v>
      </c>
      <c r="I3472" t="s">
        <v>6935</v>
      </c>
    </row>
    <row r="3473" spans="1:9">
      <c r="A3473" t="s">
        <v>19541</v>
      </c>
      <c r="B3473" t="s">
        <v>65</v>
      </c>
      <c r="C3473">
        <v>4741</v>
      </c>
      <c r="D3473" t="s">
        <v>12290</v>
      </c>
      <c r="E3473" t="s">
        <v>10</v>
      </c>
      <c r="F3473">
        <v>102.18</v>
      </c>
      <c r="G3473">
        <v>102.18</v>
      </c>
      <c r="I3473" t="s">
        <v>6935</v>
      </c>
    </row>
    <row r="3474" spans="1:9">
      <c r="A3474" t="s">
        <v>19542</v>
      </c>
      <c r="B3474" t="s">
        <v>65</v>
      </c>
      <c r="C3474">
        <v>4752</v>
      </c>
      <c r="D3474" t="s">
        <v>12291</v>
      </c>
      <c r="E3474" t="s">
        <v>62</v>
      </c>
      <c r="F3474">
        <v>22.19</v>
      </c>
      <c r="G3474">
        <v>24.77</v>
      </c>
      <c r="I3474" t="s">
        <v>6935</v>
      </c>
    </row>
    <row r="3475" spans="1:9">
      <c r="A3475" t="s">
        <v>19543</v>
      </c>
      <c r="B3475" t="s">
        <v>65</v>
      </c>
      <c r="C3475">
        <v>41091</v>
      </c>
      <c r="D3475" t="s">
        <v>12292</v>
      </c>
      <c r="E3475" t="s">
        <v>6706</v>
      </c>
      <c r="F3475">
        <v>3903.1</v>
      </c>
      <c r="G3475">
        <v>4358.38</v>
      </c>
      <c r="I3475" t="s">
        <v>6935</v>
      </c>
    </row>
    <row r="3476" spans="1:9">
      <c r="A3476" t="s">
        <v>19544</v>
      </c>
      <c r="B3476" t="s">
        <v>65</v>
      </c>
      <c r="C3476">
        <v>13954</v>
      </c>
      <c r="D3476" t="s">
        <v>12293</v>
      </c>
      <c r="E3476" t="s">
        <v>32</v>
      </c>
    </row>
    <row r="3477" spans="1:9">
      <c r="A3477" t="s">
        <v>19545</v>
      </c>
      <c r="B3477" t="s">
        <v>65</v>
      </c>
      <c r="C3477">
        <v>3411</v>
      </c>
      <c r="D3477" t="s">
        <v>12294</v>
      </c>
      <c r="E3477" t="s">
        <v>11</v>
      </c>
      <c r="F3477">
        <v>62.55</v>
      </c>
      <c r="G3477">
        <v>62.55</v>
      </c>
      <c r="I3477" t="s">
        <v>6935</v>
      </c>
    </row>
    <row r="3478" spans="1:9">
      <c r="A3478" t="s">
        <v>19546</v>
      </c>
      <c r="B3478" t="s">
        <v>65</v>
      </c>
      <c r="C3478">
        <v>39995</v>
      </c>
      <c r="D3478" t="s">
        <v>12295</v>
      </c>
      <c r="E3478" t="s">
        <v>10</v>
      </c>
      <c r="F3478">
        <v>481.21</v>
      </c>
      <c r="G3478">
        <v>481.21</v>
      </c>
      <c r="I3478" t="s">
        <v>6935</v>
      </c>
    </row>
    <row r="3479" spans="1:9">
      <c r="A3479" t="s">
        <v>19547</v>
      </c>
      <c r="B3479" t="s">
        <v>65</v>
      </c>
      <c r="C3479">
        <v>11615</v>
      </c>
      <c r="D3479" t="s">
        <v>12296</v>
      </c>
      <c r="E3479" t="s">
        <v>9</v>
      </c>
      <c r="F3479">
        <v>4.08</v>
      </c>
      <c r="G3479">
        <v>4.08</v>
      </c>
      <c r="I3479" t="s">
        <v>6935</v>
      </c>
    </row>
    <row r="3480" spans="1:9">
      <c r="A3480" t="s">
        <v>19548</v>
      </c>
      <c r="B3480" t="s">
        <v>65</v>
      </c>
      <c r="C3480">
        <v>3408</v>
      </c>
      <c r="D3480" t="s">
        <v>12297</v>
      </c>
      <c r="E3480" t="s">
        <v>9</v>
      </c>
      <c r="F3480">
        <v>10.84</v>
      </c>
      <c r="G3480">
        <v>10.84</v>
      </c>
      <c r="I3480" t="s">
        <v>8951</v>
      </c>
    </row>
    <row r="3481" spans="1:9">
      <c r="A3481" t="s">
        <v>19549</v>
      </c>
      <c r="B3481" t="s">
        <v>65</v>
      </c>
      <c r="C3481">
        <v>3409</v>
      </c>
      <c r="D3481" t="s">
        <v>12298</v>
      </c>
      <c r="E3481" t="s">
        <v>9</v>
      </c>
      <c r="F3481">
        <v>27.1</v>
      </c>
      <c r="G3481">
        <v>27.1</v>
      </c>
      <c r="I3481" t="s">
        <v>6935</v>
      </c>
    </row>
    <row r="3482" spans="1:9">
      <c r="A3482" t="s">
        <v>19550</v>
      </c>
      <c r="B3482" t="s">
        <v>65</v>
      </c>
      <c r="C3482">
        <v>11427</v>
      </c>
      <c r="D3482" t="s">
        <v>12299</v>
      </c>
      <c r="E3482" t="s">
        <v>11</v>
      </c>
    </row>
    <row r="3483" spans="1:9">
      <c r="A3483" t="s">
        <v>19551</v>
      </c>
      <c r="B3483" t="s">
        <v>65</v>
      </c>
      <c r="C3483">
        <v>4491</v>
      </c>
      <c r="D3483" t="s">
        <v>12300</v>
      </c>
      <c r="E3483" t="s">
        <v>12</v>
      </c>
      <c r="F3483">
        <v>8.7899999999999991</v>
      </c>
      <c r="G3483">
        <v>8.7899999999999991</v>
      </c>
      <c r="I3483" t="s">
        <v>6935</v>
      </c>
    </row>
    <row r="3484" spans="1:9">
      <c r="A3484" t="s">
        <v>19552</v>
      </c>
      <c r="B3484" t="s">
        <v>65</v>
      </c>
      <c r="C3484">
        <v>2745</v>
      </c>
      <c r="D3484" t="s">
        <v>12301</v>
      </c>
      <c r="E3484" t="s">
        <v>12</v>
      </c>
      <c r="F3484">
        <v>4.63</v>
      </c>
      <c r="G3484">
        <v>4.63</v>
      </c>
      <c r="I3484" t="s">
        <v>6935</v>
      </c>
    </row>
    <row r="3485" spans="1:9">
      <c r="A3485" t="s">
        <v>19553</v>
      </c>
      <c r="B3485" t="s">
        <v>65</v>
      </c>
      <c r="C3485">
        <v>14439</v>
      </c>
      <c r="D3485" t="s">
        <v>12302</v>
      </c>
      <c r="E3485" t="s">
        <v>12</v>
      </c>
      <c r="F3485">
        <v>5.75</v>
      </c>
      <c r="G3485">
        <v>5.75</v>
      </c>
      <c r="I3485" t="s">
        <v>6935</v>
      </c>
    </row>
    <row r="3486" spans="1:9">
      <c r="A3486" t="s">
        <v>19554</v>
      </c>
      <c r="B3486" t="s">
        <v>65</v>
      </c>
      <c r="C3486">
        <v>45238</v>
      </c>
      <c r="D3486" t="s">
        <v>15724</v>
      </c>
      <c r="E3486" t="s">
        <v>32</v>
      </c>
    </row>
    <row r="3487" spans="1:9">
      <c r="A3487" t="s">
        <v>19555</v>
      </c>
      <c r="B3487" t="s">
        <v>65</v>
      </c>
      <c r="C3487">
        <v>44496</v>
      </c>
      <c r="D3487" t="s">
        <v>31925</v>
      </c>
      <c r="E3487" t="s">
        <v>32</v>
      </c>
    </row>
    <row r="3488" spans="1:9">
      <c r="A3488" t="s">
        <v>19556</v>
      </c>
      <c r="B3488" t="s">
        <v>65</v>
      </c>
      <c r="C3488">
        <v>12362</v>
      </c>
      <c r="D3488" t="s">
        <v>12303</v>
      </c>
      <c r="E3488" t="s">
        <v>32</v>
      </c>
      <c r="F3488">
        <v>24.02</v>
      </c>
      <c r="G3488">
        <v>24.02</v>
      </c>
      <c r="I3488" t="s">
        <v>6935</v>
      </c>
    </row>
    <row r="3489" spans="1:9">
      <c r="A3489" t="s">
        <v>19557</v>
      </c>
      <c r="B3489" t="s">
        <v>65</v>
      </c>
      <c r="C3489">
        <v>421</v>
      </c>
      <c r="D3489" t="s">
        <v>12304</v>
      </c>
      <c r="E3489" t="s">
        <v>32</v>
      </c>
    </row>
    <row r="3490" spans="1:9">
      <c r="A3490" t="s">
        <v>19558</v>
      </c>
      <c r="B3490" t="s">
        <v>65</v>
      </c>
      <c r="C3490">
        <v>14148</v>
      </c>
      <c r="D3490" t="s">
        <v>31926</v>
      </c>
      <c r="E3490" t="s">
        <v>32</v>
      </c>
      <c r="F3490">
        <v>1.6</v>
      </c>
      <c r="G3490">
        <v>1.6</v>
      </c>
      <c r="I3490" t="s">
        <v>6935</v>
      </c>
    </row>
    <row r="3491" spans="1:9">
      <c r="A3491" t="s">
        <v>19559</v>
      </c>
      <c r="B3491" t="s">
        <v>65</v>
      </c>
      <c r="C3491">
        <v>4341</v>
      </c>
      <c r="D3491" t="s">
        <v>12305</v>
      </c>
      <c r="E3491" t="s">
        <v>32</v>
      </c>
      <c r="F3491">
        <v>1.36</v>
      </c>
      <c r="G3491">
        <v>1.36</v>
      </c>
      <c r="I3491" t="s">
        <v>6935</v>
      </c>
    </row>
    <row r="3492" spans="1:9">
      <c r="A3492" t="s">
        <v>19560</v>
      </c>
      <c r="B3492" t="s">
        <v>65</v>
      </c>
      <c r="C3492">
        <v>4337</v>
      </c>
      <c r="D3492" t="s">
        <v>12306</v>
      </c>
      <c r="E3492" t="s">
        <v>32</v>
      </c>
      <c r="F3492">
        <v>3.42</v>
      </c>
      <c r="G3492">
        <v>3.42</v>
      </c>
      <c r="I3492" t="s">
        <v>6935</v>
      </c>
    </row>
    <row r="3493" spans="1:9">
      <c r="A3493" t="s">
        <v>19561</v>
      </c>
      <c r="B3493" t="s">
        <v>65</v>
      </c>
      <c r="C3493">
        <v>11971</v>
      </c>
      <c r="D3493" t="s">
        <v>12307</v>
      </c>
      <c r="E3493" t="s">
        <v>32</v>
      </c>
      <c r="F3493">
        <v>5.67</v>
      </c>
      <c r="G3493">
        <v>5.67</v>
      </c>
      <c r="I3493" t="s">
        <v>6935</v>
      </c>
    </row>
    <row r="3494" spans="1:9">
      <c r="A3494" t="s">
        <v>19562</v>
      </c>
      <c r="B3494" t="s">
        <v>65</v>
      </c>
      <c r="C3494">
        <v>4339</v>
      </c>
      <c r="D3494" t="s">
        <v>12308</v>
      </c>
      <c r="E3494" t="s">
        <v>32</v>
      </c>
      <c r="F3494">
        <v>0.73</v>
      </c>
      <c r="G3494">
        <v>0.73</v>
      </c>
      <c r="I3494" t="s">
        <v>6935</v>
      </c>
    </row>
    <row r="3495" spans="1:9">
      <c r="A3495" t="s">
        <v>19563</v>
      </c>
      <c r="B3495" t="s">
        <v>65</v>
      </c>
      <c r="C3495">
        <v>39997</v>
      </c>
      <c r="D3495" t="s">
        <v>12309</v>
      </c>
      <c r="E3495" t="s">
        <v>32</v>
      </c>
      <c r="F3495">
        <v>0.4</v>
      </c>
      <c r="G3495">
        <v>0.4</v>
      </c>
      <c r="I3495" t="s">
        <v>6935</v>
      </c>
    </row>
    <row r="3496" spans="1:9">
      <c r="A3496" t="s">
        <v>19564</v>
      </c>
      <c r="B3496" t="s">
        <v>65</v>
      </c>
      <c r="C3496">
        <v>4342</v>
      </c>
      <c r="D3496" t="s">
        <v>12310</v>
      </c>
      <c r="E3496" t="s">
        <v>32</v>
      </c>
      <c r="F3496">
        <v>0.3</v>
      </c>
      <c r="G3496">
        <v>0.3</v>
      </c>
      <c r="I3496" t="s">
        <v>6935</v>
      </c>
    </row>
    <row r="3497" spans="1:9">
      <c r="A3497" t="s">
        <v>19565</v>
      </c>
      <c r="B3497" t="s">
        <v>65</v>
      </c>
      <c r="C3497">
        <v>4330</v>
      </c>
      <c r="D3497" t="s">
        <v>12311</v>
      </c>
      <c r="E3497" t="s">
        <v>32</v>
      </c>
      <c r="F3497">
        <v>0.2</v>
      </c>
      <c r="G3497">
        <v>0.2</v>
      </c>
      <c r="I3497" t="s">
        <v>6935</v>
      </c>
    </row>
    <row r="3498" spans="1:9">
      <c r="A3498" t="s">
        <v>19566</v>
      </c>
      <c r="B3498" t="s">
        <v>65</v>
      </c>
      <c r="C3498">
        <v>4340</v>
      </c>
      <c r="D3498" t="s">
        <v>12312</v>
      </c>
      <c r="E3498" t="s">
        <v>32</v>
      </c>
      <c r="F3498">
        <v>1.58</v>
      </c>
      <c r="G3498">
        <v>1.58</v>
      </c>
      <c r="I3498" t="s">
        <v>6935</v>
      </c>
    </row>
    <row r="3499" spans="1:9">
      <c r="A3499" t="s">
        <v>19567</v>
      </c>
      <c r="B3499" t="s">
        <v>65</v>
      </c>
      <c r="C3499">
        <v>5088</v>
      </c>
      <c r="D3499" t="s">
        <v>12313</v>
      </c>
      <c r="E3499" t="s">
        <v>32</v>
      </c>
      <c r="F3499">
        <v>7.33</v>
      </c>
      <c r="G3499">
        <v>7.33</v>
      </c>
      <c r="I3499" t="s">
        <v>6935</v>
      </c>
    </row>
    <row r="3500" spans="1:9">
      <c r="A3500" t="s">
        <v>19568</v>
      </c>
      <c r="B3500" t="s">
        <v>65</v>
      </c>
      <c r="C3500">
        <v>11154</v>
      </c>
      <c r="D3500" t="s">
        <v>12314</v>
      </c>
      <c r="E3500" t="s">
        <v>32</v>
      </c>
    </row>
    <row r="3501" spans="1:9">
      <c r="A3501" t="s">
        <v>19569</v>
      </c>
      <c r="B3501" t="s">
        <v>65</v>
      </c>
      <c r="C3501">
        <v>4989</v>
      </c>
      <c r="D3501" t="s">
        <v>12315</v>
      </c>
      <c r="E3501" t="s">
        <v>32</v>
      </c>
      <c r="F3501">
        <v>423.68</v>
      </c>
      <c r="G3501">
        <v>423.68</v>
      </c>
      <c r="I3501" t="s">
        <v>6935</v>
      </c>
    </row>
    <row r="3502" spans="1:9">
      <c r="A3502" t="s">
        <v>19570</v>
      </c>
      <c r="B3502" t="s">
        <v>65</v>
      </c>
      <c r="C3502">
        <v>4982</v>
      </c>
      <c r="D3502" t="s">
        <v>12316</v>
      </c>
      <c r="E3502" t="s">
        <v>32</v>
      </c>
      <c r="F3502">
        <v>397.39</v>
      </c>
      <c r="G3502">
        <v>397.39</v>
      </c>
      <c r="I3502" t="s">
        <v>6935</v>
      </c>
    </row>
    <row r="3503" spans="1:9">
      <c r="A3503" t="s">
        <v>19571</v>
      </c>
      <c r="B3503" t="s">
        <v>65</v>
      </c>
      <c r="C3503">
        <v>4962</v>
      </c>
      <c r="D3503" t="s">
        <v>12317</v>
      </c>
      <c r="E3503" t="s">
        <v>32</v>
      </c>
      <c r="F3503">
        <v>313.39</v>
      </c>
      <c r="G3503">
        <v>313.39</v>
      </c>
      <c r="I3503" t="s">
        <v>6935</v>
      </c>
    </row>
    <row r="3504" spans="1:9">
      <c r="A3504" t="s">
        <v>19572</v>
      </c>
      <c r="B3504" t="s">
        <v>65</v>
      </c>
      <c r="C3504">
        <v>4981</v>
      </c>
      <c r="D3504" t="s">
        <v>12318</v>
      </c>
      <c r="E3504" t="s">
        <v>32</v>
      </c>
      <c r="F3504">
        <v>279</v>
      </c>
      <c r="G3504">
        <v>279</v>
      </c>
      <c r="I3504" t="s">
        <v>8951</v>
      </c>
    </row>
    <row r="3505" spans="1:9">
      <c r="A3505" t="s">
        <v>19573</v>
      </c>
      <c r="B3505" t="s">
        <v>65</v>
      </c>
      <c r="C3505">
        <v>4964</v>
      </c>
      <c r="D3505" t="s">
        <v>12319</v>
      </c>
      <c r="E3505" t="s">
        <v>32</v>
      </c>
      <c r="F3505">
        <v>353.95</v>
      </c>
      <c r="G3505">
        <v>353.95</v>
      </c>
      <c r="I3505" t="s">
        <v>6935</v>
      </c>
    </row>
    <row r="3506" spans="1:9">
      <c r="A3506" t="s">
        <v>19574</v>
      </c>
      <c r="B3506" t="s">
        <v>65</v>
      </c>
      <c r="C3506">
        <v>4992</v>
      </c>
      <c r="D3506" t="s">
        <v>12320</v>
      </c>
      <c r="E3506" t="s">
        <v>32</v>
      </c>
      <c r="F3506">
        <v>345.74</v>
      </c>
      <c r="G3506">
        <v>345.74</v>
      </c>
      <c r="I3506" t="s">
        <v>6935</v>
      </c>
    </row>
    <row r="3507" spans="1:9">
      <c r="A3507" t="s">
        <v>19575</v>
      </c>
      <c r="B3507" t="s">
        <v>65</v>
      </c>
      <c r="C3507">
        <v>4987</v>
      </c>
      <c r="D3507" t="s">
        <v>12321</v>
      </c>
      <c r="E3507" t="s">
        <v>32</v>
      </c>
      <c r="F3507">
        <v>395.55</v>
      </c>
      <c r="G3507">
        <v>395.55</v>
      </c>
      <c r="I3507" t="s">
        <v>6935</v>
      </c>
    </row>
    <row r="3508" spans="1:9">
      <c r="A3508" t="s">
        <v>19576</v>
      </c>
      <c r="B3508" t="s">
        <v>65</v>
      </c>
      <c r="C3508">
        <v>4930</v>
      </c>
      <c r="D3508" t="s">
        <v>12322</v>
      </c>
      <c r="E3508" t="s">
        <v>9</v>
      </c>
    </row>
    <row r="3509" spans="1:9">
      <c r="A3509" t="s">
        <v>19577</v>
      </c>
      <c r="B3509" t="s">
        <v>65</v>
      </c>
      <c r="C3509">
        <v>4998</v>
      </c>
      <c r="D3509" t="s">
        <v>12323</v>
      </c>
      <c r="E3509" t="s">
        <v>9</v>
      </c>
      <c r="F3509">
        <v>666.64</v>
      </c>
      <c r="G3509">
        <v>666.64</v>
      </c>
      <c r="I3509" t="s">
        <v>6935</v>
      </c>
    </row>
    <row r="3510" spans="1:9">
      <c r="A3510" t="s">
        <v>19578</v>
      </c>
      <c r="B3510" t="s">
        <v>65</v>
      </c>
      <c r="C3510">
        <v>39021</v>
      </c>
      <c r="D3510" t="s">
        <v>12324</v>
      </c>
      <c r="E3510" t="s">
        <v>32</v>
      </c>
    </row>
    <row r="3511" spans="1:9">
      <c r="A3511" t="s">
        <v>19579</v>
      </c>
      <c r="B3511" t="s">
        <v>65</v>
      </c>
      <c r="C3511">
        <v>39022</v>
      </c>
      <c r="D3511" t="s">
        <v>12325</v>
      </c>
      <c r="E3511" t="s">
        <v>32</v>
      </c>
    </row>
    <row r="3512" spans="1:9">
      <c r="A3512" t="s">
        <v>19580</v>
      </c>
      <c r="B3512" t="s">
        <v>65</v>
      </c>
      <c r="C3512">
        <v>39024</v>
      </c>
      <c r="D3512" t="s">
        <v>12326</v>
      </c>
      <c r="E3512" t="s">
        <v>32</v>
      </c>
    </row>
    <row r="3513" spans="1:9">
      <c r="A3513" t="s">
        <v>19581</v>
      </c>
      <c r="B3513" t="s">
        <v>65</v>
      </c>
      <c r="C3513">
        <v>4914</v>
      </c>
      <c r="D3513" t="s">
        <v>12327</v>
      </c>
      <c r="E3513" t="s">
        <v>9</v>
      </c>
    </row>
    <row r="3514" spans="1:9">
      <c r="A3514" t="s">
        <v>19582</v>
      </c>
      <c r="B3514" t="s">
        <v>65</v>
      </c>
      <c r="C3514">
        <v>4917</v>
      </c>
      <c r="D3514" t="s">
        <v>12328</v>
      </c>
      <c r="E3514" t="s">
        <v>9</v>
      </c>
    </row>
    <row r="3515" spans="1:9">
      <c r="A3515" t="s">
        <v>19583</v>
      </c>
      <c r="B3515" t="s">
        <v>65</v>
      </c>
      <c r="C3515">
        <v>39025</v>
      </c>
      <c r="D3515" t="s">
        <v>12329</v>
      </c>
      <c r="E3515" t="s">
        <v>32</v>
      </c>
    </row>
    <row r="3516" spans="1:9">
      <c r="A3516" t="s">
        <v>19584</v>
      </c>
      <c r="B3516" t="s">
        <v>65</v>
      </c>
      <c r="C3516">
        <v>4922</v>
      </c>
      <c r="D3516" t="s">
        <v>12330</v>
      </c>
      <c r="E3516" t="s">
        <v>9</v>
      </c>
    </row>
    <row r="3517" spans="1:9">
      <c r="A3517" t="s">
        <v>19585</v>
      </c>
      <c r="B3517" t="s">
        <v>65</v>
      </c>
      <c r="C3517">
        <v>4911</v>
      </c>
      <c r="D3517" t="s">
        <v>12331</v>
      </c>
      <c r="E3517" t="s">
        <v>9</v>
      </c>
      <c r="F3517">
        <v>329.84</v>
      </c>
      <c r="G3517">
        <v>329.84</v>
      </c>
      <c r="I3517" t="s">
        <v>6935</v>
      </c>
    </row>
    <row r="3518" spans="1:9">
      <c r="A3518" t="s">
        <v>19586</v>
      </c>
      <c r="B3518" t="s">
        <v>65</v>
      </c>
      <c r="C3518">
        <v>37518</v>
      </c>
      <c r="D3518" t="s">
        <v>12332</v>
      </c>
      <c r="E3518" t="s">
        <v>9</v>
      </c>
      <c r="F3518">
        <v>535.99</v>
      </c>
      <c r="G3518">
        <v>535.99</v>
      </c>
      <c r="I3518" t="s">
        <v>6935</v>
      </c>
    </row>
    <row r="3519" spans="1:9">
      <c r="A3519" t="s">
        <v>19587</v>
      </c>
      <c r="B3519" t="s">
        <v>65</v>
      </c>
      <c r="C3519">
        <v>4910</v>
      </c>
      <c r="D3519" t="s">
        <v>12333</v>
      </c>
      <c r="E3519" t="s">
        <v>9</v>
      </c>
      <c r="F3519">
        <v>451.84</v>
      </c>
      <c r="G3519">
        <v>451.84</v>
      </c>
      <c r="I3519" t="s">
        <v>6935</v>
      </c>
    </row>
    <row r="3520" spans="1:9">
      <c r="A3520" t="s">
        <v>19588</v>
      </c>
      <c r="B3520" t="s">
        <v>65</v>
      </c>
      <c r="C3520">
        <v>4943</v>
      </c>
      <c r="D3520" t="s">
        <v>12334</v>
      </c>
      <c r="E3520" t="s">
        <v>9</v>
      </c>
      <c r="F3520">
        <v>673.14</v>
      </c>
      <c r="G3520">
        <v>673.14</v>
      </c>
      <c r="I3520" t="s">
        <v>6935</v>
      </c>
    </row>
    <row r="3521" spans="1:9">
      <c r="A3521" t="s">
        <v>19589</v>
      </c>
      <c r="B3521" t="s">
        <v>65</v>
      </c>
      <c r="C3521">
        <v>5002</v>
      </c>
      <c r="D3521" t="s">
        <v>12335</v>
      </c>
      <c r="E3521" t="s">
        <v>9</v>
      </c>
      <c r="F3521">
        <v>485.97</v>
      </c>
      <c r="G3521">
        <v>485.97</v>
      </c>
      <c r="I3521" t="s">
        <v>6935</v>
      </c>
    </row>
    <row r="3522" spans="1:9">
      <c r="A3522" t="s">
        <v>19590</v>
      </c>
      <c r="B3522" t="s">
        <v>65</v>
      </c>
      <c r="C3522">
        <v>4977</v>
      </c>
      <c r="D3522" t="s">
        <v>12336</v>
      </c>
      <c r="E3522" t="s">
        <v>9</v>
      </c>
      <c r="F3522">
        <v>328.05</v>
      </c>
      <c r="G3522">
        <v>328.05</v>
      </c>
      <c r="I3522" t="s">
        <v>6935</v>
      </c>
    </row>
    <row r="3523" spans="1:9">
      <c r="A3523" t="s">
        <v>19591</v>
      </c>
      <c r="B3523" t="s">
        <v>65</v>
      </c>
      <c r="C3523">
        <v>11364</v>
      </c>
      <c r="D3523" t="s">
        <v>12337</v>
      </c>
      <c r="E3523" t="s">
        <v>32</v>
      </c>
      <c r="F3523">
        <v>239.69</v>
      </c>
      <c r="G3523">
        <v>239.69</v>
      </c>
      <c r="I3523" t="s">
        <v>6935</v>
      </c>
    </row>
    <row r="3524" spans="1:9">
      <c r="A3524" t="s">
        <v>19592</v>
      </c>
      <c r="B3524" t="s">
        <v>65</v>
      </c>
      <c r="C3524">
        <v>11365</v>
      </c>
      <c r="D3524" t="s">
        <v>12338</v>
      </c>
      <c r="E3524" t="s">
        <v>32</v>
      </c>
      <c r="F3524">
        <v>248.73</v>
      </c>
      <c r="G3524">
        <v>248.73</v>
      </c>
      <c r="I3524" t="s">
        <v>6935</v>
      </c>
    </row>
    <row r="3525" spans="1:9">
      <c r="A3525" t="s">
        <v>19593</v>
      </c>
      <c r="B3525" t="s">
        <v>65</v>
      </c>
      <c r="C3525">
        <v>11366</v>
      </c>
      <c r="D3525" t="s">
        <v>12339</v>
      </c>
      <c r="E3525" t="s">
        <v>32</v>
      </c>
      <c r="F3525">
        <v>264.39999999999998</v>
      </c>
      <c r="G3525">
        <v>264.39999999999998</v>
      </c>
      <c r="I3525" t="s">
        <v>6935</v>
      </c>
    </row>
    <row r="3526" spans="1:9">
      <c r="A3526" t="s">
        <v>19594</v>
      </c>
      <c r="B3526" t="s">
        <v>65</v>
      </c>
      <c r="C3526">
        <v>43777</v>
      </c>
      <c r="D3526" t="s">
        <v>12340</v>
      </c>
      <c r="E3526" t="s">
        <v>32</v>
      </c>
      <c r="F3526">
        <v>310.58</v>
      </c>
      <c r="G3526">
        <v>310.58</v>
      </c>
      <c r="I3526" t="s">
        <v>6935</v>
      </c>
    </row>
    <row r="3527" spans="1:9">
      <c r="A3527" t="s">
        <v>19595</v>
      </c>
      <c r="B3527" t="s">
        <v>65</v>
      </c>
      <c r="C3527">
        <v>20322</v>
      </c>
      <c r="D3527" t="s">
        <v>12341</v>
      </c>
      <c r="E3527" t="s">
        <v>32</v>
      </c>
      <c r="F3527">
        <v>288.31</v>
      </c>
      <c r="G3527">
        <v>288.31</v>
      </c>
      <c r="I3527" t="s">
        <v>6935</v>
      </c>
    </row>
    <row r="3528" spans="1:9">
      <c r="A3528" t="s">
        <v>19596</v>
      </c>
      <c r="B3528" t="s">
        <v>65</v>
      </c>
      <c r="C3528">
        <v>10553</v>
      </c>
      <c r="D3528" t="s">
        <v>12342</v>
      </c>
      <c r="E3528" t="s">
        <v>32</v>
      </c>
      <c r="F3528">
        <v>261.79000000000002</v>
      </c>
      <c r="G3528">
        <v>261.79000000000002</v>
      </c>
      <c r="I3528" t="s">
        <v>6935</v>
      </c>
    </row>
    <row r="3529" spans="1:9">
      <c r="A3529" t="s">
        <v>19597</v>
      </c>
      <c r="B3529" t="s">
        <v>65</v>
      </c>
      <c r="C3529">
        <v>5020</v>
      </c>
      <c r="D3529" t="s">
        <v>12343</v>
      </c>
      <c r="E3529" t="s">
        <v>32</v>
      </c>
      <c r="F3529">
        <v>276.01</v>
      </c>
      <c r="G3529">
        <v>276.01</v>
      </c>
      <c r="I3529" t="s">
        <v>6935</v>
      </c>
    </row>
    <row r="3530" spans="1:9">
      <c r="A3530" t="s">
        <v>19598</v>
      </c>
      <c r="B3530" t="s">
        <v>65</v>
      </c>
      <c r="C3530">
        <v>10554</v>
      </c>
      <c r="D3530" t="s">
        <v>12344</v>
      </c>
      <c r="E3530" t="s">
        <v>32</v>
      </c>
      <c r="F3530">
        <v>264.11</v>
      </c>
      <c r="G3530">
        <v>264.11</v>
      </c>
      <c r="I3530" t="s">
        <v>6935</v>
      </c>
    </row>
    <row r="3531" spans="1:9">
      <c r="A3531" t="s">
        <v>19599</v>
      </c>
      <c r="B3531" t="s">
        <v>65</v>
      </c>
      <c r="C3531">
        <v>10555</v>
      </c>
      <c r="D3531" t="s">
        <v>12345</v>
      </c>
      <c r="E3531" t="s">
        <v>32</v>
      </c>
      <c r="F3531">
        <v>288.02</v>
      </c>
      <c r="G3531">
        <v>288.02</v>
      </c>
      <c r="I3531" t="s">
        <v>6935</v>
      </c>
    </row>
    <row r="3532" spans="1:9">
      <c r="A3532" t="s">
        <v>19600</v>
      </c>
      <c r="B3532" t="s">
        <v>65</v>
      </c>
      <c r="C3532">
        <v>10556</v>
      </c>
      <c r="D3532" t="s">
        <v>12346</v>
      </c>
      <c r="E3532" t="s">
        <v>32</v>
      </c>
      <c r="F3532">
        <v>382.95</v>
      </c>
      <c r="G3532">
        <v>382.95</v>
      </c>
      <c r="I3532" t="s">
        <v>6935</v>
      </c>
    </row>
    <row r="3533" spans="1:9">
      <c r="A3533" t="s">
        <v>19601</v>
      </c>
      <c r="B3533" t="s">
        <v>65</v>
      </c>
      <c r="C3533">
        <v>39502</v>
      </c>
      <c r="D3533" t="s">
        <v>12347</v>
      </c>
      <c r="E3533" t="s">
        <v>32</v>
      </c>
      <c r="F3533">
        <v>537.75</v>
      </c>
      <c r="G3533">
        <v>537.75</v>
      </c>
      <c r="I3533" t="s">
        <v>6935</v>
      </c>
    </row>
    <row r="3534" spans="1:9">
      <c r="A3534" t="s">
        <v>19602</v>
      </c>
      <c r="B3534" t="s">
        <v>65</v>
      </c>
      <c r="C3534">
        <v>39504</v>
      </c>
      <c r="D3534" t="s">
        <v>12348</v>
      </c>
      <c r="E3534" t="s">
        <v>32</v>
      </c>
      <c r="F3534">
        <v>594.66</v>
      </c>
      <c r="G3534">
        <v>594.66</v>
      </c>
      <c r="I3534" t="s">
        <v>6935</v>
      </c>
    </row>
    <row r="3535" spans="1:9">
      <c r="A3535" t="s">
        <v>19603</v>
      </c>
      <c r="B3535" t="s">
        <v>65</v>
      </c>
      <c r="C3535">
        <v>39503</v>
      </c>
      <c r="D3535" t="s">
        <v>12349</v>
      </c>
      <c r="E3535" t="s">
        <v>32</v>
      </c>
      <c r="F3535">
        <v>625.86</v>
      </c>
      <c r="G3535">
        <v>625.86</v>
      </c>
      <c r="I3535" t="s">
        <v>6935</v>
      </c>
    </row>
    <row r="3536" spans="1:9">
      <c r="A3536" t="s">
        <v>19604</v>
      </c>
      <c r="B3536" t="s">
        <v>65</v>
      </c>
      <c r="C3536">
        <v>39505</v>
      </c>
      <c r="D3536" t="s">
        <v>12350</v>
      </c>
      <c r="E3536" t="s">
        <v>32</v>
      </c>
      <c r="F3536">
        <v>674.45</v>
      </c>
      <c r="G3536">
        <v>674.45</v>
      </c>
      <c r="I3536" t="s">
        <v>6935</v>
      </c>
    </row>
    <row r="3537" spans="1:9">
      <c r="A3537" t="s">
        <v>19605</v>
      </c>
      <c r="B3537" t="s">
        <v>65</v>
      </c>
      <c r="C3537">
        <v>5028</v>
      </c>
      <c r="D3537" t="s">
        <v>12351</v>
      </c>
      <c r="E3537" t="s">
        <v>9</v>
      </c>
      <c r="F3537">
        <v>802.68</v>
      </c>
      <c r="G3537">
        <v>802.68</v>
      </c>
      <c r="I3537" t="s">
        <v>6935</v>
      </c>
    </row>
    <row r="3538" spans="1:9">
      <c r="A3538" t="s">
        <v>19606</v>
      </c>
      <c r="B3538" t="s">
        <v>65</v>
      </c>
      <c r="C3538">
        <v>4969</v>
      </c>
      <c r="D3538" t="s">
        <v>12352</v>
      </c>
      <c r="E3538" t="s">
        <v>9</v>
      </c>
      <c r="F3538">
        <v>463.96</v>
      </c>
      <c r="G3538">
        <v>463.96</v>
      </c>
      <c r="I3538" t="s">
        <v>8951</v>
      </c>
    </row>
    <row r="3539" spans="1:9">
      <c r="A3539" t="s">
        <v>19607</v>
      </c>
      <c r="B3539" t="s">
        <v>65</v>
      </c>
      <c r="C3539">
        <v>44471</v>
      </c>
      <c r="D3539" t="s">
        <v>31927</v>
      </c>
      <c r="E3539" t="s">
        <v>32</v>
      </c>
    </row>
    <row r="3540" spans="1:9">
      <c r="A3540" t="s">
        <v>19608</v>
      </c>
      <c r="B3540" t="s">
        <v>65</v>
      </c>
      <c r="C3540">
        <v>4944</v>
      </c>
      <c r="D3540" t="s">
        <v>31928</v>
      </c>
      <c r="E3540" t="s">
        <v>9</v>
      </c>
      <c r="F3540">
        <v>1006.34</v>
      </c>
      <c r="G3540">
        <v>1006.34</v>
      </c>
      <c r="I3540" t="s">
        <v>6935</v>
      </c>
    </row>
    <row r="3541" spans="1:9">
      <c r="A3541" t="s">
        <v>19609</v>
      </c>
      <c r="B3541" t="s">
        <v>65</v>
      </c>
      <c r="C3541">
        <v>21102</v>
      </c>
      <c r="D3541" t="s">
        <v>12353</v>
      </c>
      <c r="E3541" t="s">
        <v>32</v>
      </c>
      <c r="F3541">
        <v>61.02</v>
      </c>
      <c r="G3541">
        <v>61.02</v>
      </c>
      <c r="I3541" t="s">
        <v>6935</v>
      </c>
    </row>
    <row r="3542" spans="1:9">
      <c r="A3542" t="s">
        <v>19610</v>
      </c>
      <c r="B3542" t="s">
        <v>65</v>
      </c>
      <c r="C3542">
        <v>21101</v>
      </c>
      <c r="D3542" t="s">
        <v>12354</v>
      </c>
      <c r="E3542" t="s">
        <v>32</v>
      </c>
      <c r="F3542">
        <v>39.18</v>
      </c>
      <c r="G3542">
        <v>39.18</v>
      </c>
      <c r="I3542" t="s">
        <v>6935</v>
      </c>
    </row>
    <row r="3543" spans="1:9">
      <c r="A3543" t="s">
        <v>19611</v>
      </c>
      <c r="B3543" t="s">
        <v>65</v>
      </c>
      <c r="C3543">
        <v>34713</v>
      </c>
      <c r="D3543" t="s">
        <v>12355</v>
      </c>
      <c r="E3543" t="s">
        <v>9</v>
      </c>
      <c r="F3543">
        <v>556.47</v>
      </c>
      <c r="G3543">
        <v>556.47</v>
      </c>
      <c r="I3543" t="s">
        <v>6935</v>
      </c>
    </row>
    <row r="3544" spans="1:9">
      <c r="A3544" t="s">
        <v>19612</v>
      </c>
      <c r="B3544" t="s">
        <v>65</v>
      </c>
      <c r="C3544">
        <v>37563</v>
      </c>
      <c r="D3544" t="s">
        <v>12356</v>
      </c>
      <c r="E3544" t="s">
        <v>9</v>
      </c>
    </row>
    <row r="3545" spans="1:9">
      <c r="A3545" t="s">
        <v>19613</v>
      </c>
      <c r="B3545" t="s">
        <v>65</v>
      </c>
      <c r="C3545">
        <v>4948</v>
      </c>
      <c r="D3545" t="s">
        <v>12357</v>
      </c>
      <c r="E3545" t="s">
        <v>9</v>
      </c>
    </row>
    <row r="3546" spans="1:9">
      <c r="A3546" t="s">
        <v>19614</v>
      </c>
      <c r="B3546" t="s">
        <v>65</v>
      </c>
      <c r="C3546">
        <v>37561</v>
      </c>
      <c r="D3546" t="s">
        <v>12358</v>
      </c>
      <c r="E3546" t="s">
        <v>9</v>
      </c>
    </row>
    <row r="3547" spans="1:9">
      <c r="A3547" t="s">
        <v>19615</v>
      </c>
      <c r="B3547" t="s">
        <v>65</v>
      </c>
      <c r="C3547">
        <v>37562</v>
      </c>
      <c r="D3547" t="s">
        <v>12359</v>
      </c>
      <c r="E3547" t="s">
        <v>9</v>
      </c>
    </row>
    <row r="3548" spans="1:9">
      <c r="A3548" t="s">
        <v>19616</v>
      </c>
      <c r="B3548" t="s">
        <v>65</v>
      </c>
      <c r="C3548">
        <v>14164</v>
      </c>
      <c r="D3548" t="s">
        <v>12360</v>
      </c>
      <c r="E3548" t="s">
        <v>32</v>
      </c>
    </row>
    <row r="3549" spans="1:9">
      <c r="A3549" t="s">
        <v>19617</v>
      </c>
      <c r="B3549" t="s">
        <v>65</v>
      </c>
      <c r="C3549">
        <v>14163</v>
      </c>
      <c r="D3549" t="s">
        <v>12361</v>
      </c>
      <c r="E3549" t="s">
        <v>32</v>
      </c>
    </row>
    <row r="3550" spans="1:9">
      <c r="A3550" t="s">
        <v>19618</v>
      </c>
      <c r="B3550" t="s">
        <v>65</v>
      </c>
      <c r="C3550">
        <v>5051</v>
      </c>
      <c r="D3550" t="s">
        <v>12362</v>
      </c>
      <c r="E3550" t="s">
        <v>32</v>
      </c>
    </row>
    <row r="3551" spans="1:9">
      <c r="A3551" t="s">
        <v>19619</v>
      </c>
      <c r="B3551" t="s">
        <v>65</v>
      </c>
      <c r="C3551">
        <v>5052</v>
      </c>
      <c r="D3551" t="s">
        <v>12363</v>
      </c>
      <c r="E3551" t="s">
        <v>32</v>
      </c>
    </row>
    <row r="3552" spans="1:9">
      <c r="A3552" t="s">
        <v>19620</v>
      </c>
      <c r="B3552" t="s">
        <v>65</v>
      </c>
      <c r="C3552">
        <v>14162</v>
      </c>
      <c r="D3552" t="s">
        <v>12364</v>
      </c>
      <c r="E3552" t="s">
        <v>32</v>
      </c>
    </row>
    <row r="3553" spans="1:5">
      <c r="A3553" t="s">
        <v>19621</v>
      </c>
      <c r="B3553" t="s">
        <v>65</v>
      </c>
      <c r="C3553">
        <v>14166</v>
      </c>
      <c r="D3553" t="s">
        <v>12365</v>
      </c>
      <c r="E3553" t="s">
        <v>32</v>
      </c>
    </row>
    <row r="3554" spans="1:5">
      <c r="A3554" t="s">
        <v>19622</v>
      </c>
      <c r="B3554" t="s">
        <v>65</v>
      </c>
      <c r="C3554">
        <v>14165</v>
      </c>
      <c r="D3554" t="s">
        <v>12366</v>
      </c>
      <c r="E3554" t="s">
        <v>32</v>
      </c>
    </row>
    <row r="3555" spans="1:5">
      <c r="A3555" t="s">
        <v>19623</v>
      </c>
      <c r="B3555" t="s">
        <v>65</v>
      </c>
      <c r="C3555">
        <v>5050</v>
      </c>
      <c r="D3555" t="s">
        <v>12367</v>
      </c>
      <c r="E3555" t="s">
        <v>32</v>
      </c>
    </row>
    <row r="3556" spans="1:5">
      <c r="A3556" t="s">
        <v>19624</v>
      </c>
      <c r="B3556" t="s">
        <v>65</v>
      </c>
      <c r="C3556">
        <v>12366</v>
      </c>
      <c r="D3556" t="s">
        <v>12368</v>
      </c>
      <c r="E3556" t="s">
        <v>32</v>
      </c>
    </row>
    <row r="3557" spans="1:5">
      <c r="A3557" t="s">
        <v>19625</v>
      </c>
      <c r="B3557" t="s">
        <v>65</v>
      </c>
      <c r="C3557">
        <v>5045</v>
      </c>
      <c r="D3557" t="s">
        <v>12369</v>
      </c>
      <c r="E3557" t="s">
        <v>32</v>
      </c>
    </row>
    <row r="3558" spans="1:5">
      <c r="A3558" t="s">
        <v>19626</v>
      </c>
      <c r="B3558" t="s">
        <v>65</v>
      </c>
      <c r="C3558">
        <v>5035</v>
      </c>
      <c r="D3558" t="s">
        <v>12370</v>
      </c>
      <c r="E3558" t="s">
        <v>32</v>
      </c>
    </row>
    <row r="3559" spans="1:5">
      <c r="A3559" t="s">
        <v>19627</v>
      </c>
      <c r="B3559" t="s">
        <v>65</v>
      </c>
      <c r="C3559">
        <v>41180</v>
      </c>
      <c r="D3559" t="s">
        <v>12371</v>
      </c>
      <c r="E3559" t="s">
        <v>32</v>
      </c>
    </row>
    <row r="3560" spans="1:5">
      <c r="A3560" t="s">
        <v>19628</v>
      </c>
      <c r="B3560" t="s">
        <v>65</v>
      </c>
      <c r="C3560">
        <v>41181</v>
      </c>
      <c r="D3560" t="s">
        <v>12372</v>
      </c>
      <c r="E3560" t="s">
        <v>32</v>
      </c>
    </row>
    <row r="3561" spans="1:5">
      <c r="A3561" t="s">
        <v>19629</v>
      </c>
      <c r="B3561" t="s">
        <v>65</v>
      </c>
      <c r="C3561">
        <v>41182</v>
      </c>
      <c r="D3561" t="s">
        <v>12373</v>
      </c>
      <c r="E3561" t="s">
        <v>32</v>
      </c>
    </row>
    <row r="3562" spans="1:5">
      <c r="A3562" t="s">
        <v>19630</v>
      </c>
      <c r="B3562" t="s">
        <v>65</v>
      </c>
      <c r="C3562">
        <v>41183</v>
      </c>
      <c r="D3562" t="s">
        <v>12374</v>
      </c>
      <c r="E3562" t="s">
        <v>32</v>
      </c>
    </row>
    <row r="3563" spans="1:5">
      <c r="A3563" t="s">
        <v>19631</v>
      </c>
      <c r="B3563" t="s">
        <v>65</v>
      </c>
      <c r="C3563">
        <v>41184</v>
      </c>
      <c r="D3563" t="s">
        <v>12375</v>
      </c>
      <c r="E3563" t="s">
        <v>32</v>
      </c>
    </row>
    <row r="3564" spans="1:5">
      <c r="A3564" t="s">
        <v>19632</v>
      </c>
      <c r="B3564" t="s">
        <v>65</v>
      </c>
      <c r="C3564">
        <v>41185</v>
      </c>
      <c r="D3564" t="s">
        <v>12376</v>
      </c>
      <c r="E3564" t="s">
        <v>32</v>
      </c>
    </row>
    <row r="3565" spans="1:5">
      <c r="A3565" t="s">
        <v>19633</v>
      </c>
      <c r="B3565" t="s">
        <v>65</v>
      </c>
      <c r="C3565">
        <v>41186</v>
      </c>
      <c r="D3565" t="s">
        <v>12377</v>
      </c>
      <c r="E3565" t="s">
        <v>32</v>
      </c>
    </row>
    <row r="3566" spans="1:5">
      <c r="A3566" t="s">
        <v>19634</v>
      </c>
      <c r="B3566" t="s">
        <v>65</v>
      </c>
      <c r="C3566">
        <v>41187</v>
      </c>
      <c r="D3566" t="s">
        <v>12378</v>
      </c>
      <c r="E3566" t="s">
        <v>32</v>
      </c>
    </row>
    <row r="3567" spans="1:5">
      <c r="A3567" t="s">
        <v>19635</v>
      </c>
      <c r="B3567" t="s">
        <v>65</v>
      </c>
      <c r="C3567">
        <v>41188</v>
      </c>
      <c r="D3567" t="s">
        <v>12379</v>
      </c>
      <c r="E3567" t="s">
        <v>32</v>
      </c>
    </row>
    <row r="3568" spans="1:5">
      <c r="A3568" t="s">
        <v>19636</v>
      </c>
      <c r="B3568" t="s">
        <v>65</v>
      </c>
      <c r="C3568">
        <v>5036</v>
      </c>
      <c r="D3568" t="s">
        <v>12380</v>
      </c>
      <c r="E3568" t="s">
        <v>32</v>
      </c>
    </row>
    <row r="3569" spans="1:5">
      <c r="A3569" t="s">
        <v>19637</v>
      </c>
      <c r="B3569" t="s">
        <v>65</v>
      </c>
      <c r="C3569">
        <v>41189</v>
      </c>
      <c r="D3569" t="s">
        <v>12381</v>
      </c>
      <c r="E3569" t="s">
        <v>32</v>
      </c>
    </row>
    <row r="3570" spans="1:5">
      <c r="A3570" t="s">
        <v>19638</v>
      </c>
      <c r="B3570" t="s">
        <v>65</v>
      </c>
      <c r="C3570">
        <v>41190</v>
      </c>
      <c r="D3570" t="s">
        <v>12382</v>
      </c>
      <c r="E3570" t="s">
        <v>32</v>
      </c>
    </row>
    <row r="3571" spans="1:5">
      <c r="A3571" t="s">
        <v>19639</v>
      </c>
      <c r="B3571" t="s">
        <v>65</v>
      </c>
      <c r="C3571">
        <v>41191</v>
      </c>
      <c r="D3571" t="s">
        <v>12383</v>
      </c>
      <c r="E3571" t="s">
        <v>32</v>
      </c>
    </row>
    <row r="3572" spans="1:5">
      <c r="A3572" t="s">
        <v>19640</v>
      </c>
      <c r="B3572" t="s">
        <v>65</v>
      </c>
      <c r="C3572">
        <v>41192</v>
      </c>
      <c r="D3572" t="s">
        <v>12384</v>
      </c>
      <c r="E3572" t="s">
        <v>32</v>
      </c>
    </row>
    <row r="3573" spans="1:5">
      <c r="A3573" t="s">
        <v>19641</v>
      </c>
      <c r="B3573" t="s">
        <v>65</v>
      </c>
      <c r="C3573">
        <v>41193</v>
      </c>
      <c r="D3573" t="s">
        <v>12385</v>
      </c>
      <c r="E3573" t="s">
        <v>32</v>
      </c>
    </row>
    <row r="3574" spans="1:5">
      <c r="A3574" t="s">
        <v>19642</v>
      </c>
      <c r="B3574" t="s">
        <v>65</v>
      </c>
      <c r="C3574">
        <v>41194</v>
      </c>
      <c r="D3574" t="s">
        <v>12386</v>
      </c>
      <c r="E3574" t="s">
        <v>32</v>
      </c>
    </row>
    <row r="3575" spans="1:5">
      <c r="A3575" t="s">
        <v>19643</v>
      </c>
      <c r="B3575" t="s">
        <v>65</v>
      </c>
      <c r="C3575">
        <v>5044</v>
      </c>
      <c r="D3575" t="s">
        <v>12387</v>
      </c>
      <c r="E3575" t="s">
        <v>32</v>
      </c>
    </row>
    <row r="3576" spans="1:5">
      <c r="A3576" t="s">
        <v>19644</v>
      </c>
      <c r="B3576" t="s">
        <v>65</v>
      </c>
      <c r="C3576">
        <v>5059</v>
      </c>
      <c r="D3576" t="s">
        <v>12388</v>
      </c>
      <c r="E3576" t="s">
        <v>32</v>
      </c>
    </row>
    <row r="3577" spans="1:5">
      <c r="A3577" t="s">
        <v>19645</v>
      </c>
      <c r="B3577" t="s">
        <v>65</v>
      </c>
      <c r="C3577">
        <v>41201</v>
      </c>
      <c r="D3577" t="s">
        <v>12389</v>
      </c>
      <c r="E3577" t="s">
        <v>32</v>
      </c>
    </row>
    <row r="3578" spans="1:5">
      <c r="A3578" t="s">
        <v>19646</v>
      </c>
      <c r="B3578" t="s">
        <v>65</v>
      </c>
      <c r="C3578">
        <v>41199</v>
      </c>
      <c r="D3578" t="s">
        <v>12390</v>
      </c>
      <c r="E3578" t="s">
        <v>32</v>
      </c>
    </row>
    <row r="3579" spans="1:5">
      <c r="A3579" t="s">
        <v>19647</v>
      </c>
      <c r="B3579" t="s">
        <v>65</v>
      </c>
      <c r="C3579">
        <v>5057</v>
      </c>
      <c r="D3579" t="s">
        <v>12391</v>
      </c>
      <c r="E3579" t="s">
        <v>32</v>
      </c>
    </row>
    <row r="3580" spans="1:5">
      <c r="A3580" t="s">
        <v>19648</v>
      </c>
      <c r="B3580" t="s">
        <v>65</v>
      </c>
      <c r="C3580">
        <v>41200</v>
      </c>
      <c r="D3580" t="s">
        <v>12392</v>
      </c>
      <c r="E3580" t="s">
        <v>32</v>
      </c>
    </row>
    <row r="3581" spans="1:5">
      <c r="A3581" t="s">
        <v>19649</v>
      </c>
      <c r="B3581" t="s">
        <v>65</v>
      </c>
      <c r="C3581">
        <v>41205</v>
      </c>
      <c r="D3581" t="s">
        <v>12393</v>
      </c>
      <c r="E3581" t="s">
        <v>32</v>
      </c>
    </row>
    <row r="3582" spans="1:5">
      <c r="A3582" t="s">
        <v>19650</v>
      </c>
      <c r="B3582" t="s">
        <v>65</v>
      </c>
      <c r="C3582">
        <v>41202</v>
      </c>
      <c r="D3582" t="s">
        <v>12394</v>
      </c>
      <c r="E3582" t="s">
        <v>32</v>
      </c>
    </row>
    <row r="3583" spans="1:5">
      <c r="A3583" t="s">
        <v>19651</v>
      </c>
      <c r="B3583" t="s">
        <v>65</v>
      </c>
      <c r="C3583">
        <v>41206</v>
      </c>
      <c r="D3583" t="s">
        <v>12395</v>
      </c>
      <c r="E3583" t="s">
        <v>32</v>
      </c>
    </row>
    <row r="3584" spans="1:5">
      <c r="A3584" t="s">
        <v>19652</v>
      </c>
      <c r="B3584" t="s">
        <v>65</v>
      </c>
      <c r="C3584">
        <v>12372</v>
      </c>
      <c r="D3584" t="s">
        <v>12396</v>
      </c>
      <c r="E3584" t="s">
        <v>32</v>
      </c>
    </row>
    <row r="3585" spans="1:5">
      <c r="A3585" t="s">
        <v>19653</v>
      </c>
      <c r="B3585" t="s">
        <v>65</v>
      </c>
      <c r="C3585">
        <v>41207</v>
      </c>
      <c r="D3585" t="s">
        <v>12397</v>
      </c>
      <c r="E3585" t="s">
        <v>32</v>
      </c>
    </row>
    <row r="3586" spans="1:5">
      <c r="A3586" t="s">
        <v>19654</v>
      </c>
      <c r="B3586" t="s">
        <v>65</v>
      </c>
      <c r="C3586">
        <v>41203</v>
      </c>
      <c r="D3586" t="s">
        <v>12398</v>
      </c>
      <c r="E3586" t="s">
        <v>32</v>
      </c>
    </row>
    <row r="3587" spans="1:5">
      <c r="A3587" t="s">
        <v>19655</v>
      </c>
      <c r="B3587" t="s">
        <v>65</v>
      </c>
      <c r="C3587">
        <v>41204</v>
      </c>
      <c r="D3587" t="s">
        <v>12399</v>
      </c>
      <c r="E3587" t="s">
        <v>32</v>
      </c>
    </row>
    <row r="3588" spans="1:5">
      <c r="A3588" t="s">
        <v>19656</v>
      </c>
      <c r="B3588" t="s">
        <v>65</v>
      </c>
      <c r="C3588">
        <v>41210</v>
      </c>
      <c r="D3588" t="s">
        <v>12400</v>
      </c>
      <c r="E3588" t="s">
        <v>32</v>
      </c>
    </row>
    <row r="3589" spans="1:5">
      <c r="A3589" t="s">
        <v>19657</v>
      </c>
      <c r="B3589" t="s">
        <v>65</v>
      </c>
      <c r="C3589">
        <v>41208</v>
      </c>
      <c r="D3589" t="s">
        <v>12401</v>
      </c>
      <c r="E3589" t="s">
        <v>32</v>
      </c>
    </row>
    <row r="3590" spans="1:5">
      <c r="A3590" t="s">
        <v>19658</v>
      </c>
      <c r="B3590" t="s">
        <v>65</v>
      </c>
      <c r="C3590">
        <v>41211</v>
      </c>
      <c r="D3590" t="s">
        <v>12402</v>
      </c>
      <c r="E3590" t="s">
        <v>32</v>
      </c>
    </row>
    <row r="3591" spans="1:5">
      <c r="A3591" t="s">
        <v>19659</v>
      </c>
      <c r="B3591" t="s">
        <v>65</v>
      </c>
      <c r="C3591">
        <v>13339</v>
      </c>
      <c r="D3591" t="s">
        <v>12403</v>
      </c>
      <c r="E3591" t="s">
        <v>32</v>
      </c>
    </row>
    <row r="3592" spans="1:5">
      <c r="A3592" t="s">
        <v>19660</v>
      </c>
      <c r="B3592" t="s">
        <v>65</v>
      </c>
      <c r="C3592">
        <v>41213</v>
      </c>
      <c r="D3592" t="s">
        <v>12404</v>
      </c>
      <c r="E3592" t="s">
        <v>32</v>
      </c>
    </row>
    <row r="3593" spans="1:5">
      <c r="A3593" t="s">
        <v>19661</v>
      </c>
      <c r="B3593" t="s">
        <v>65</v>
      </c>
      <c r="C3593">
        <v>41209</v>
      </c>
      <c r="D3593" t="s">
        <v>12405</v>
      </c>
      <c r="E3593" t="s">
        <v>32</v>
      </c>
    </row>
    <row r="3594" spans="1:5">
      <c r="A3594" t="s">
        <v>19662</v>
      </c>
      <c r="B3594" t="s">
        <v>65</v>
      </c>
      <c r="C3594">
        <v>41216</v>
      </c>
      <c r="D3594" t="s">
        <v>12406</v>
      </c>
      <c r="E3594" t="s">
        <v>32</v>
      </c>
    </row>
    <row r="3595" spans="1:5">
      <c r="A3595" t="s">
        <v>19663</v>
      </c>
      <c r="B3595" t="s">
        <v>65</v>
      </c>
      <c r="C3595">
        <v>41217</v>
      </c>
      <c r="D3595" t="s">
        <v>12407</v>
      </c>
      <c r="E3595" t="s">
        <v>32</v>
      </c>
    </row>
    <row r="3596" spans="1:5">
      <c r="A3596" t="s">
        <v>19664</v>
      </c>
      <c r="B3596" t="s">
        <v>65</v>
      </c>
      <c r="C3596">
        <v>41218</v>
      </c>
      <c r="D3596" t="s">
        <v>12408</v>
      </c>
      <c r="E3596" t="s">
        <v>32</v>
      </c>
    </row>
    <row r="3597" spans="1:5">
      <c r="A3597" t="s">
        <v>19665</v>
      </c>
      <c r="B3597" t="s">
        <v>65</v>
      </c>
      <c r="C3597">
        <v>41214</v>
      </c>
      <c r="D3597" t="s">
        <v>12409</v>
      </c>
      <c r="E3597" t="s">
        <v>32</v>
      </c>
    </row>
    <row r="3598" spans="1:5">
      <c r="A3598" t="s">
        <v>19666</v>
      </c>
      <c r="B3598" t="s">
        <v>65</v>
      </c>
      <c r="C3598">
        <v>41215</v>
      </c>
      <c r="D3598" t="s">
        <v>12410</v>
      </c>
      <c r="E3598" t="s">
        <v>32</v>
      </c>
    </row>
    <row r="3599" spans="1:5">
      <c r="A3599" t="s">
        <v>19667</v>
      </c>
      <c r="B3599" t="s">
        <v>65</v>
      </c>
      <c r="C3599">
        <v>41221</v>
      </c>
      <c r="D3599" t="s">
        <v>12411</v>
      </c>
      <c r="E3599" t="s">
        <v>32</v>
      </c>
    </row>
    <row r="3600" spans="1:5">
      <c r="A3600" t="s">
        <v>19668</v>
      </c>
      <c r="B3600" t="s">
        <v>65</v>
      </c>
      <c r="C3600">
        <v>41222</v>
      </c>
      <c r="D3600" t="s">
        <v>12412</v>
      </c>
      <c r="E3600" t="s">
        <v>32</v>
      </c>
    </row>
    <row r="3601" spans="1:9">
      <c r="A3601" t="s">
        <v>19669</v>
      </c>
      <c r="B3601" t="s">
        <v>65</v>
      </c>
      <c r="C3601">
        <v>41195</v>
      </c>
      <c r="D3601" t="s">
        <v>12413</v>
      </c>
      <c r="E3601" t="s">
        <v>32</v>
      </c>
    </row>
    <row r="3602" spans="1:9">
      <c r="A3602" t="s">
        <v>19670</v>
      </c>
      <c r="B3602" t="s">
        <v>65</v>
      </c>
      <c r="C3602">
        <v>41198</v>
      </c>
      <c r="D3602" t="s">
        <v>12414</v>
      </c>
      <c r="E3602" t="s">
        <v>32</v>
      </c>
    </row>
    <row r="3603" spans="1:9">
      <c r="A3603" t="s">
        <v>19671</v>
      </c>
      <c r="B3603" t="s">
        <v>65</v>
      </c>
      <c r="C3603">
        <v>41196</v>
      </c>
      <c r="D3603" t="s">
        <v>12415</v>
      </c>
      <c r="E3603" t="s">
        <v>32</v>
      </c>
    </row>
    <row r="3604" spans="1:9">
      <c r="A3604" t="s">
        <v>19672</v>
      </c>
      <c r="B3604" t="s">
        <v>65</v>
      </c>
      <c r="C3604">
        <v>5033</v>
      </c>
      <c r="D3604" t="s">
        <v>12416</v>
      </c>
      <c r="E3604" t="s">
        <v>32</v>
      </c>
    </row>
    <row r="3605" spans="1:9">
      <c r="A3605" t="s">
        <v>19673</v>
      </c>
      <c r="B3605" t="s">
        <v>65</v>
      </c>
      <c r="C3605">
        <v>41197</v>
      </c>
      <c r="D3605" t="s">
        <v>12417</v>
      </c>
      <c r="E3605" t="s">
        <v>32</v>
      </c>
    </row>
    <row r="3606" spans="1:9">
      <c r="A3606" t="s">
        <v>19674</v>
      </c>
      <c r="B3606" t="s">
        <v>65</v>
      </c>
      <c r="C3606">
        <v>12388</v>
      </c>
      <c r="D3606" t="s">
        <v>12418</v>
      </c>
      <c r="E3606" t="s">
        <v>32</v>
      </c>
    </row>
    <row r="3607" spans="1:9">
      <c r="A3607" t="s">
        <v>19675</v>
      </c>
      <c r="B3607" t="s">
        <v>65</v>
      </c>
      <c r="C3607">
        <v>2731</v>
      </c>
      <c r="D3607" t="s">
        <v>12419</v>
      </c>
      <c r="E3607" t="s">
        <v>12</v>
      </c>
      <c r="F3607">
        <v>132.4</v>
      </c>
      <c r="G3607">
        <v>132.4</v>
      </c>
      <c r="I3607" t="s">
        <v>6935</v>
      </c>
    </row>
    <row r="3608" spans="1:9">
      <c r="A3608" t="s">
        <v>19676</v>
      </c>
      <c r="B3608" t="s">
        <v>65</v>
      </c>
      <c r="C3608">
        <v>41457</v>
      </c>
      <c r="D3608" t="s">
        <v>12420</v>
      </c>
      <c r="E3608" t="s">
        <v>32</v>
      </c>
      <c r="F3608">
        <v>1444.41</v>
      </c>
      <c r="G3608">
        <v>1444.41</v>
      </c>
      <c r="I3608" t="s">
        <v>6935</v>
      </c>
    </row>
    <row r="3609" spans="1:9">
      <c r="A3609" t="s">
        <v>19677</v>
      </c>
      <c r="B3609" t="s">
        <v>65</v>
      </c>
      <c r="C3609">
        <v>41458</v>
      </c>
      <c r="D3609" t="s">
        <v>12421</v>
      </c>
      <c r="E3609" t="s">
        <v>32</v>
      </c>
      <c r="F3609">
        <v>2016.47</v>
      </c>
      <c r="G3609">
        <v>2016.47</v>
      </c>
      <c r="I3609" t="s">
        <v>6935</v>
      </c>
    </row>
    <row r="3610" spans="1:9">
      <c r="A3610" t="s">
        <v>19678</v>
      </c>
      <c r="B3610" t="s">
        <v>65</v>
      </c>
      <c r="C3610">
        <v>41459</v>
      </c>
      <c r="D3610" t="s">
        <v>12422</v>
      </c>
      <c r="E3610" t="s">
        <v>32</v>
      </c>
      <c r="F3610">
        <v>2812.82</v>
      </c>
      <c r="G3610">
        <v>2812.82</v>
      </c>
      <c r="I3610" t="s">
        <v>6935</v>
      </c>
    </row>
    <row r="3611" spans="1:9">
      <c r="A3611" t="s">
        <v>19679</v>
      </c>
      <c r="B3611" t="s">
        <v>65</v>
      </c>
      <c r="C3611">
        <v>41461</v>
      </c>
      <c r="D3611" t="s">
        <v>12423</v>
      </c>
      <c r="E3611" t="s">
        <v>32</v>
      </c>
      <c r="F3611">
        <v>3835.14</v>
      </c>
      <c r="G3611">
        <v>3835.14</v>
      </c>
      <c r="I3611" t="s">
        <v>6935</v>
      </c>
    </row>
    <row r="3612" spans="1:9">
      <c r="A3612" t="s">
        <v>19680</v>
      </c>
      <c r="B3612" t="s">
        <v>65</v>
      </c>
      <c r="C3612">
        <v>44537</v>
      </c>
      <c r="D3612" t="s">
        <v>31929</v>
      </c>
      <c r="E3612" t="s">
        <v>6502</v>
      </c>
      <c r="F3612">
        <v>404.22</v>
      </c>
      <c r="G3612">
        <v>404.22</v>
      </c>
      <c r="I3612" t="s">
        <v>6935</v>
      </c>
    </row>
    <row r="3613" spans="1:9">
      <c r="A3613" t="s">
        <v>19681</v>
      </c>
      <c r="B3613" t="s">
        <v>65</v>
      </c>
      <c r="C3613">
        <v>11844</v>
      </c>
      <c r="D3613" t="s">
        <v>12424</v>
      </c>
      <c r="E3613" t="s">
        <v>12</v>
      </c>
      <c r="F3613">
        <v>60.38</v>
      </c>
      <c r="G3613">
        <v>60.38</v>
      </c>
      <c r="I3613" t="s">
        <v>6935</v>
      </c>
    </row>
    <row r="3614" spans="1:9">
      <c r="A3614" t="s">
        <v>19682</v>
      </c>
      <c r="B3614" t="s">
        <v>65</v>
      </c>
      <c r="C3614">
        <v>4465</v>
      </c>
      <c r="D3614" t="s">
        <v>12425</v>
      </c>
      <c r="E3614" t="s">
        <v>12</v>
      </c>
      <c r="F3614">
        <v>50.18</v>
      </c>
      <c r="G3614">
        <v>50.18</v>
      </c>
      <c r="I3614" t="s">
        <v>6935</v>
      </c>
    </row>
    <row r="3615" spans="1:9">
      <c r="A3615" t="s">
        <v>19683</v>
      </c>
      <c r="B3615" t="s">
        <v>65</v>
      </c>
      <c r="C3615">
        <v>35273</v>
      </c>
      <c r="D3615" t="s">
        <v>12426</v>
      </c>
      <c r="E3615" t="s">
        <v>12</v>
      </c>
      <c r="F3615">
        <v>60.18</v>
      </c>
      <c r="G3615">
        <v>60.18</v>
      </c>
      <c r="I3615" t="s">
        <v>6935</v>
      </c>
    </row>
    <row r="3616" spans="1:9">
      <c r="A3616" t="s">
        <v>19684</v>
      </c>
      <c r="B3616" t="s">
        <v>65</v>
      </c>
      <c r="C3616">
        <v>4470</v>
      </c>
      <c r="D3616" t="s">
        <v>12427</v>
      </c>
      <c r="E3616" t="s">
        <v>12</v>
      </c>
      <c r="F3616">
        <v>138.88</v>
      </c>
      <c r="G3616">
        <v>138.88</v>
      </c>
      <c r="I3616" t="s">
        <v>6935</v>
      </c>
    </row>
    <row r="3617" spans="1:9">
      <c r="A3617" t="s">
        <v>19685</v>
      </c>
      <c r="B3617" t="s">
        <v>65</v>
      </c>
      <c r="C3617">
        <v>20204</v>
      </c>
      <c r="D3617" t="s">
        <v>12428</v>
      </c>
      <c r="E3617" t="s">
        <v>12</v>
      </c>
      <c r="F3617">
        <v>92.58</v>
      </c>
      <c r="G3617">
        <v>92.58</v>
      </c>
      <c r="I3617" t="s">
        <v>6935</v>
      </c>
    </row>
    <row r="3618" spans="1:9">
      <c r="A3618" t="s">
        <v>19686</v>
      </c>
      <c r="B3618" t="s">
        <v>65</v>
      </c>
      <c r="C3618">
        <v>20208</v>
      </c>
      <c r="D3618" t="s">
        <v>12429</v>
      </c>
      <c r="E3618" t="s">
        <v>12</v>
      </c>
      <c r="F3618">
        <v>124.99</v>
      </c>
      <c r="G3618">
        <v>124.99</v>
      </c>
      <c r="I3618" t="s">
        <v>6935</v>
      </c>
    </row>
    <row r="3619" spans="1:9">
      <c r="A3619" t="s">
        <v>19687</v>
      </c>
      <c r="B3619" t="s">
        <v>65</v>
      </c>
      <c r="C3619">
        <v>4437</v>
      </c>
      <c r="D3619" t="s">
        <v>12430</v>
      </c>
      <c r="E3619" t="s">
        <v>12</v>
      </c>
      <c r="F3619">
        <v>104.16</v>
      </c>
      <c r="G3619">
        <v>104.16</v>
      </c>
      <c r="I3619" t="s">
        <v>6935</v>
      </c>
    </row>
    <row r="3620" spans="1:9">
      <c r="A3620" t="s">
        <v>19688</v>
      </c>
      <c r="B3620" t="s">
        <v>65</v>
      </c>
      <c r="C3620">
        <v>14580</v>
      </c>
      <c r="D3620" t="s">
        <v>12431</v>
      </c>
      <c r="E3620" t="s">
        <v>12</v>
      </c>
      <c r="F3620">
        <v>104.16</v>
      </c>
      <c r="G3620">
        <v>104.16</v>
      </c>
      <c r="I3620" t="s">
        <v>6935</v>
      </c>
    </row>
    <row r="3621" spans="1:9">
      <c r="A3621" t="s">
        <v>19689</v>
      </c>
      <c r="B3621" t="s">
        <v>65</v>
      </c>
      <c r="C3621">
        <v>5065</v>
      </c>
      <c r="D3621" t="s">
        <v>12432</v>
      </c>
      <c r="E3621" t="s">
        <v>11</v>
      </c>
      <c r="F3621">
        <v>34.96</v>
      </c>
      <c r="G3621">
        <v>34.96</v>
      </c>
      <c r="I3621" t="s">
        <v>6935</v>
      </c>
    </row>
    <row r="3622" spans="1:9">
      <c r="A3622" t="s">
        <v>19690</v>
      </c>
      <c r="B3622" t="s">
        <v>65</v>
      </c>
      <c r="C3622">
        <v>5072</v>
      </c>
      <c r="D3622" t="s">
        <v>12433</v>
      </c>
      <c r="E3622" t="s">
        <v>11</v>
      </c>
      <c r="F3622">
        <v>32.340000000000003</v>
      </c>
      <c r="G3622">
        <v>32.340000000000003</v>
      </c>
      <c r="I3622" t="s">
        <v>6935</v>
      </c>
    </row>
    <row r="3623" spans="1:9">
      <c r="A3623" t="s">
        <v>19691</v>
      </c>
      <c r="B3623" t="s">
        <v>65</v>
      </c>
      <c r="C3623">
        <v>5066</v>
      </c>
      <c r="D3623" t="s">
        <v>12434</v>
      </c>
      <c r="E3623" t="s">
        <v>11</v>
      </c>
      <c r="F3623">
        <v>24.22</v>
      </c>
      <c r="G3623">
        <v>24.22</v>
      </c>
      <c r="I3623" t="s">
        <v>6935</v>
      </c>
    </row>
    <row r="3624" spans="1:9">
      <c r="A3624" t="s">
        <v>19692</v>
      </c>
      <c r="B3624" t="s">
        <v>65</v>
      </c>
      <c r="C3624">
        <v>5063</v>
      </c>
      <c r="D3624" t="s">
        <v>12435</v>
      </c>
      <c r="E3624" t="s">
        <v>11</v>
      </c>
      <c r="F3624">
        <v>21.93</v>
      </c>
      <c r="G3624">
        <v>21.93</v>
      </c>
      <c r="I3624" t="s">
        <v>6935</v>
      </c>
    </row>
    <row r="3625" spans="1:9">
      <c r="A3625" t="s">
        <v>19693</v>
      </c>
      <c r="B3625" t="s">
        <v>65</v>
      </c>
      <c r="C3625">
        <v>20247</v>
      </c>
      <c r="D3625" t="s">
        <v>12436</v>
      </c>
      <c r="E3625" t="s">
        <v>11</v>
      </c>
      <c r="F3625">
        <v>20.350000000000001</v>
      </c>
      <c r="G3625">
        <v>20.350000000000001</v>
      </c>
      <c r="I3625" t="s">
        <v>6935</v>
      </c>
    </row>
    <row r="3626" spans="1:9">
      <c r="A3626" t="s">
        <v>19694</v>
      </c>
      <c r="B3626" t="s">
        <v>65</v>
      </c>
      <c r="C3626">
        <v>5074</v>
      </c>
      <c r="D3626" t="s">
        <v>12437</v>
      </c>
      <c r="E3626" t="s">
        <v>11</v>
      </c>
      <c r="F3626">
        <v>20.59</v>
      </c>
      <c r="G3626">
        <v>20.59</v>
      </c>
      <c r="I3626" t="s">
        <v>6935</v>
      </c>
    </row>
    <row r="3627" spans="1:9">
      <c r="A3627" t="s">
        <v>19695</v>
      </c>
      <c r="B3627" t="s">
        <v>65</v>
      </c>
      <c r="C3627">
        <v>5067</v>
      </c>
      <c r="D3627" t="s">
        <v>12438</v>
      </c>
      <c r="E3627" t="s">
        <v>11</v>
      </c>
      <c r="F3627">
        <v>19.59</v>
      </c>
      <c r="G3627">
        <v>19.59</v>
      </c>
      <c r="I3627" t="s">
        <v>6935</v>
      </c>
    </row>
    <row r="3628" spans="1:9">
      <c r="A3628" t="s">
        <v>19696</v>
      </c>
      <c r="B3628" t="s">
        <v>65</v>
      </c>
      <c r="C3628">
        <v>5078</v>
      </c>
      <c r="D3628" t="s">
        <v>12439</v>
      </c>
      <c r="E3628" t="s">
        <v>11</v>
      </c>
      <c r="F3628">
        <v>19.37</v>
      </c>
      <c r="G3628">
        <v>19.37</v>
      </c>
      <c r="I3628" t="s">
        <v>6935</v>
      </c>
    </row>
    <row r="3629" spans="1:9">
      <c r="A3629" t="s">
        <v>19697</v>
      </c>
      <c r="B3629" t="s">
        <v>65</v>
      </c>
      <c r="C3629">
        <v>5068</v>
      </c>
      <c r="D3629" t="s">
        <v>12440</v>
      </c>
      <c r="E3629" t="s">
        <v>11</v>
      </c>
      <c r="F3629">
        <v>18.38</v>
      </c>
      <c r="G3629">
        <v>18.38</v>
      </c>
      <c r="I3629" t="s">
        <v>6935</v>
      </c>
    </row>
    <row r="3630" spans="1:9">
      <c r="A3630" t="s">
        <v>19698</v>
      </c>
      <c r="B3630" t="s">
        <v>65</v>
      </c>
      <c r="C3630">
        <v>5073</v>
      </c>
      <c r="D3630" t="s">
        <v>12441</v>
      </c>
      <c r="E3630" t="s">
        <v>11</v>
      </c>
      <c r="F3630">
        <v>18.73</v>
      </c>
      <c r="G3630">
        <v>18.73</v>
      </c>
      <c r="I3630" t="s">
        <v>6935</v>
      </c>
    </row>
    <row r="3631" spans="1:9">
      <c r="A3631" t="s">
        <v>19699</v>
      </c>
      <c r="B3631" t="s">
        <v>65</v>
      </c>
      <c r="C3631">
        <v>5069</v>
      </c>
      <c r="D3631" t="s">
        <v>12442</v>
      </c>
      <c r="E3631" t="s">
        <v>11</v>
      </c>
      <c r="F3631">
        <v>18.73</v>
      </c>
      <c r="G3631">
        <v>18.73</v>
      </c>
      <c r="I3631" t="s">
        <v>6935</v>
      </c>
    </row>
    <row r="3632" spans="1:9">
      <c r="A3632" t="s">
        <v>19700</v>
      </c>
      <c r="B3632" t="s">
        <v>65</v>
      </c>
      <c r="C3632">
        <v>5070</v>
      </c>
      <c r="D3632" t="s">
        <v>12443</v>
      </c>
      <c r="E3632" t="s">
        <v>11</v>
      </c>
      <c r="F3632">
        <v>18.940000000000001</v>
      </c>
      <c r="G3632">
        <v>18.940000000000001</v>
      </c>
      <c r="I3632" t="s">
        <v>6935</v>
      </c>
    </row>
    <row r="3633" spans="1:9">
      <c r="A3633" t="s">
        <v>19701</v>
      </c>
      <c r="B3633" t="s">
        <v>65</v>
      </c>
      <c r="C3633">
        <v>5071</v>
      </c>
      <c r="D3633" t="s">
        <v>12444</v>
      </c>
      <c r="E3633" t="s">
        <v>11</v>
      </c>
      <c r="F3633">
        <v>18.38</v>
      </c>
      <c r="G3633">
        <v>18.38</v>
      </c>
      <c r="I3633" t="s">
        <v>6935</v>
      </c>
    </row>
    <row r="3634" spans="1:9">
      <c r="A3634" t="s">
        <v>19702</v>
      </c>
      <c r="B3634" t="s">
        <v>65</v>
      </c>
      <c r="C3634">
        <v>5061</v>
      </c>
      <c r="D3634" t="s">
        <v>12445</v>
      </c>
      <c r="E3634" t="s">
        <v>11</v>
      </c>
      <c r="F3634">
        <v>18.07</v>
      </c>
      <c r="G3634">
        <v>18.07</v>
      </c>
      <c r="I3634" t="s">
        <v>8951</v>
      </c>
    </row>
    <row r="3635" spans="1:9">
      <c r="A3635" t="s">
        <v>19703</v>
      </c>
      <c r="B3635" t="s">
        <v>65</v>
      </c>
      <c r="C3635">
        <v>5075</v>
      </c>
      <c r="D3635" t="s">
        <v>12446</v>
      </c>
      <c r="E3635" t="s">
        <v>11</v>
      </c>
      <c r="F3635">
        <v>18.38</v>
      </c>
      <c r="G3635">
        <v>18.38</v>
      </c>
      <c r="I3635" t="s">
        <v>6935</v>
      </c>
    </row>
    <row r="3636" spans="1:9">
      <c r="A3636" t="s">
        <v>19705</v>
      </c>
      <c r="B3636" t="s">
        <v>65</v>
      </c>
      <c r="C3636">
        <v>5062</v>
      </c>
      <c r="D3636" t="s">
        <v>12447</v>
      </c>
      <c r="E3636" t="s">
        <v>11</v>
      </c>
      <c r="F3636">
        <v>18.62</v>
      </c>
      <c r="G3636">
        <v>18.62</v>
      </c>
      <c r="I3636" t="s">
        <v>6935</v>
      </c>
    </row>
    <row r="3637" spans="1:9">
      <c r="A3637" t="s">
        <v>19704</v>
      </c>
      <c r="B3637" t="s">
        <v>65</v>
      </c>
      <c r="C3637">
        <v>39027</v>
      </c>
      <c r="D3637" t="s">
        <v>31930</v>
      </c>
      <c r="E3637" t="s">
        <v>11</v>
      </c>
      <c r="F3637">
        <v>18.36</v>
      </c>
      <c r="G3637">
        <v>18.36</v>
      </c>
      <c r="I3637" t="s">
        <v>6935</v>
      </c>
    </row>
    <row r="3638" spans="1:9">
      <c r="A3638" t="s">
        <v>19706</v>
      </c>
      <c r="B3638" t="s">
        <v>65</v>
      </c>
      <c r="C3638">
        <v>40568</v>
      </c>
      <c r="D3638" t="s">
        <v>12448</v>
      </c>
      <c r="E3638" t="s">
        <v>11</v>
      </c>
      <c r="F3638">
        <v>18.52</v>
      </c>
      <c r="G3638">
        <v>18.52</v>
      </c>
      <c r="I3638" t="s">
        <v>6935</v>
      </c>
    </row>
    <row r="3639" spans="1:9">
      <c r="A3639" t="s">
        <v>19707</v>
      </c>
      <c r="B3639" t="s">
        <v>65</v>
      </c>
      <c r="C3639">
        <v>40304</v>
      </c>
      <c r="D3639" t="s">
        <v>12449</v>
      </c>
      <c r="E3639" t="s">
        <v>11</v>
      </c>
      <c r="F3639">
        <v>22.69</v>
      </c>
      <c r="G3639">
        <v>22.69</v>
      </c>
      <c r="I3639" t="s">
        <v>6935</v>
      </c>
    </row>
    <row r="3640" spans="1:9">
      <c r="A3640" t="s">
        <v>19708</v>
      </c>
      <c r="B3640" t="s">
        <v>65</v>
      </c>
      <c r="C3640">
        <v>39026</v>
      </c>
      <c r="D3640" t="s">
        <v>12450</v>
      </c>
      <c r="E3640" t="s">
        <v>11</v>
      </c>
      <c r="F3640">
        <v>20.67</v>
      </c>
      <c r="G3640">
        <v>20.67</v>
      </c>
      <c r="I3640" t="s">
        <v>6935</v>
      </c>
    </row>
    <row r="3641" spans="1:9">
      <c r="A3641" t="s">
        <v>19709</v>
      </c>
      <c r="B3641" t="s">
        <v>65</v>
      </c>
      <c r="C3641">
        <v>42431</v>
      </c>
      <c r="D3641" t="s">
        <v>12451</v>
      </c>
      <c r="E3641" t="s">
        <v>32</v>
      </c>
    </row>
    <row r="3642" spans="1:9">
      <c r="A3642" t="s">
        <v>19710</v>
      </c>
      <c r="B3642" t="s">
        <v>65</v>
      </c>
      <c r="C3642">
        <v>44074</v>
      </c>
      <c r="D3642" t="s">
        <v>12452</v>
      </c>
      <c r="E3642" t="s">
        <v>43</v>
      </c>
      <c r="F3642">
        <v>645.66</v>
      </c>
      <c r="G3642">
        <v>645.66</v>
      </c>
      <c r="I3642" t="s">
        <v>6935</v>
      </c>
    </row>
    <row r="3643" spans="1:9">
      <c r="A3643" t="s">
        <v>19711</v>
      </c>
      <c r="B3643" t="s">
        <v>65</v>
      </c>
      <c r="C3643">
        <v>44072</v>
      </c>
      <c r="D3643" t="s">
        <v>12453</v>
      </c>
      <c r="E3643" t="s">
        <v>43</v>
      </c>
      <c r="F3643">
        <v>159.57</v>
      </c>
      <c r="G3643">
        <v>159.57</v>
      </c>
      <c r="I3643" t="s">
        <v>6935</v>
      </c>
    </row>
    <row r="3644" spans="1:9">
      <c r="A3644" t="s">
        <v>19712</v>
      </c>
      <c r="B3644" t="s">
        <v>65</v>
      </c>
      <c r="C3644">
        <v>511</v>
      </c>
      <c r="D3644" t="s">
        <v>12454</v>
      </c>
      <c r="E3644" t="s">
        <v>43</v>
      </c>
      <c r="F3644">
        <v>21.63</v>
      </c>
      <c r="G3644">
        <v>21.63</v>
      </c>
      <c r="I3644" t="s">
        <v>8951</v>
      </c>
    </row>
    <row r="3645" spans="1:9">
      <c r="A3645" t="s">
        <v>19713</v>
      </c>
      <c r="B3645" t="s">
        <v>65</v>
      </c>
      <c r="C3645">
        <v>37540</v>
      </c>
      <c r="D3645" t="s">
        <v>12455</v>
      </c>
      <c r="E3645" t="s">
        <v>32</v>
      </c>
      <c r="F3645">
        <v>90494.63</v>
      </c>
      <c r="G3645">
        <v>90494.63</v>
      </c>
      <c r="I3645" t="s">
        <v>6935</v>
      </c>
    </row>
    <row r="3646" spans="1:9">
      <c r="A3646" t="s">
        <v>19714</v>
      </c>
      <c r="B3646" t="s">
        <v>65</v>
      </c>
      <c r="C3646">
        <v>37548</v>
      </c>
      <c r="D3646" t="s">
        <v>12456</v>
      </c>
      <c r="E3646" t="s">
        <v>32</v>
      </c>
      <c r="F3646">
        <v>119950.18</v>
      </c>
      <c r="G3646">
        <v>119950.18</v>
      </c>
      <c r="I3646" t="s">
        <v>6935</v>
      </c>
    </row>
    <row r="3647" spans="1:9">
      <c r="A3647" t="s">
        <v>19715</v>
      </c>
      <c r="B3647" t="s">
        <v>65</v>
      </c>
      <c r="C3647">
        <v>39828</v>
      </c>
      <c r="D3647" t="s">
        <v>12457</v>
      </c>
      <c r="E3647" t="s">
        <v>32</v>
      </c>
      <c r="F3647">
        <v>719.58</v>
      </c>
      <c r="G3647">
        <v>719.58</v>
      </c>
      <c r="I3647" t="s">
        <v>6935</v>
      </c>
    </row>
    <row r="3648" spans="1:9">
      <c r="A3648" t="s">
        <v>19716</v>
      </c>
      <c r="B3648" t="s">
        <v>65</v>
      </c>
      <c r="C3648">
        <v>38392</v>
      </c>
      <c r="D3648" t="s">
        <v>12458</v>
      </c>
      <c r="E3648" t="s">
        <v>32</v>
      </c>
      <c r="F3648">
        <v>55.92</v>
      </c>
      <c r="G3648">
        <v>55.92</v>
      </c>
      <c r="I3648" t="s">
        <v>6935</v>
      </c>
    </row>
    <row r="3649" spans="1:9">
      <c r="A3649" t="s">
        <v>19717</v>
      </c>
      <c r="B3649" t="s">
        <v>65</v>
      </c>
      <c r="C3649">
        <v>11735</v>
      </c>
      <c r="D3649" t="s">
        <v>12459</v>
      </c>
      <c r="E3649" t="s">
        <v>32</v>
      </c>
      <c r="F3649">
        <v>12.6</v>
      </c>
      <c r="G3649">
        <v>12.6</v>
      </c>
      <c r="I3649" t="s">
        <v>6935</v>
      </c>
    </row>
    <row r="3650" spans="1:9">
      <c r="A3650" t="s">
        <v>19718</v>
      </c>
      <c r="B3650" t="s">
        <v>65</v>
      </c>
      <c r="C3650">
        <v>11737</v>
      </c>
      <c r="D3650" t="s">
        <v>12460</v>
      </c>
      <c r="E3650" t="s">
        <v>32</v>
      </c>
      <c r="F3650">
        <v>17.86</v>
      </c>
      <c r="G3650">
        <v>17.86</v>
      </c>
      <c r="I3650" t="s">
        <v>6935</v>
      </c>
    </row>
    <row r="3651" spans="1:9">
      <c r="A3651" t="s">
        <v>19719</v>
      </c>
      <c r="B3651" t="s">
        <v>65</v>
      </c>
      <c r="C3651">
        <v>11738</v>
      </c>
      <c r="D3651" t="s">
        <v>12461</v>
      </c>
      <c r="E3651" t="s">
        <v>32</v>
      </c>
      <c r="F3651">
        <v>22.52</v>
      </c>
      <c r="G3651">
        <v>22.52</v>
      </c>
      <c r="I3651" t="s">
        <v>6935</v>
      </c>
    </row>
    <row r="3652" spans="1:9">
      <c r="A3652" t="s">
        <v>19720</v>
      </c>
      <c r="B3652" t="s">
        <v>65</v>
      </c>
      <c r="C3652">
        <v>36143</v>
      </c>
      <c r="D3652" t="s">
        <v>12462</v>
      </c>
      <c r="E3652" t="s">
        <v>32</v>
      </c>
      <c r="F3652">
        <v>108.72</v>
      </c>
      <c r="G3652">
        <v>108.72</v>
      </c>
      <c r="I3652" t="s">
        <v>6935</v>
      </c>
    </row>
    <row r="3653" spans="1:9">
      <c r="A3653" t="s">
        <v>19721</v>
      </c>
      <c r="B3653" t="s">
        <v>65</v>
      </c>
      <c r="C3653">
        <v>36142</v>
      </c>
      <c r="D3653" t="s">
        <v>12463</v>
      </c>
      <c r="E3653" t="s">
        <v>32</v>
      </c>
      <c r="F3653">
        <v>2.68</v>
      </c>
      <c r="G3653">
        <v>2.68</v>
      </c>
      <c r="I3653" t="s">
        <v>6935</v>
      </c>
    </row>
    <row r="3654" spans="1:9">
      <c r="A3654" t="s">
        <v>31931</v>
      </c>
      <c r="B3654" t="s">
        <v>65</v>
      </c>
      <c r="C3654">
        <v>45227</v>
      </c>
      <c r="D3654" t="s">
        <v>31932</v>
      </c>
      <c r="E3654" t="s">
        <v>32</v>
      </c>
      <c r="F3654">
        <v>1036.02</v>
      </c>
      <c r="G3654">
        <v>1036.02</v>
      </c>
      <c r="I3654" t="s">
        <v>6935</v>
      </c>
    </row>
    <row r="3655" spans="1:9">
      <c r="A3655" t="s">
        <v>19722</v>
      </c>
      <c r="B3655" t="s">
        <v>65</v>
      </c>
      <c r="C3655">
        <v>45209</v>
      </c>
      <c r="D3655" t="s">
        <v>15725</v>
      </c>
      <c r="E3655" t="s">
        <v>32</v>
      </c>
      <c r="F3655">
        <v>45.38</v>
      </c>
      <c r="G3655">
        <v>45.38</v>
      </c>
      <c r="I3655" t="s">
        <v>6935</v>
      </c>
    </row>
    <row r="3656" spans="1:9">
      <c r="A3656" t="s">
        <v>19723</v>
      </c>
      <c r="B3656" t="s">
        <v>65</v>
      </c>
      <c r="C3656">
        <v>36146</v>
      </c>
      <c r="D3656" t="s">
        <v>12464</v>
      </c>
      <c r="E3656" t="s">
        <v>32</v>
      </c>
      <c r="F3656">
        <v>287.7</v>
      </c>
      <c r="G3656">
        <v>287.7</v>
      </c>
      <c r="I3656" t="s">
        <v>6935</v>
      </c>
    </row>
    <row r="3657" spans="1:9">
      <c r="A3657" t="s">
        <v>19724</v>
      </c>
      <c r="B3657" t="s">
        <v>65</v>
      </c>
      <c r="C3657">
        <v>39015</v>
      </c>
      <c r="D3657" t="s">
        <v>12465</v>
      </c>
      <c r="E3657" t="s">
        <v>32</v>
      </c>
    </row>
    <row r="3658" spans="1:9">
      <c r="A3658" t="s">
        <v>19725</v>
      </c>
      <c r="B3658" t="s">
        <v>65</v>
      </c>
      <c r="C3658">
        <v>38377</v>
      </c>
      <c r="D3658" t="s">
        <v>12466</v>
      </c>
      <c r="E3658" t="s">
        <v>32</v>
      </c>
    </row>
    <row r="3659" spans="1:9">
      <c r="A3659" t="s">
        <v>19726</v>
      </c>
      <c r="B3659" t="s">
        <v>65</v>
      </c>
      <c r="C3659">
        <v>38376</v>
      </c>
      <c r="D3659" t="s">
        <v>12467</v>
      </c>
      <c r="E3659" t="s">
        <v>32</v>
      </c>
    </row>
    <row r="3660" spans="1:9">
      <c r="A3660" t="s">
        <v>19727</v>
      </c>
      <c r="B3660" t="s">
        <v>65</v>
      </c>
      <c r="C3660">
        <v>38116</v>
      </c>
      <c r="D3660" t="s">
        <v>12468</v>
      </c>
      <c r="E3660" t="s">
        <v>32</v>
      </c>
      <c r="F3660">
        <v>4.99</v>
      </c>
      <c r="G3660">
        <v>4.99</v>
      </c>
      <c r="I3660" t="s">
        <v>6935</v>
      </c>
    </row>
    <row r="3661" spans="1:9">
      <c r="A3661" t="s">
        <v>19728</v>
      </c>
      <c r="B3661" t="s">
        <v>65</v>
      </c>
      <c r="C3661">
        <v>38066</v>
      </c>
      <c r="D3661" t="s">
        <v>12469</v>
      </c>
      <c r="E3661" t="s">
        <v>32</v>
      </c>
      <c r="F3661">
        <v>8.23</v>
      </c>
      <c r="G3661">
        <v>8.23</v>
      </c>
      <c r="I3661" t="s">
        <v>6935</v>
      </c>
    </row>
    <row r="3662" spans="1:9">
      <c r="A3662" t="s">
        <v>19729</v>
      </c>
      <c r="B3662" t="s">
        <v>65</v>
      </c>
      <c r="C3662">
        <v>38117</v>
      </c>
      <c r="D3662" t="s">
        <v>12470</v>
      </c>
      <c r="E3662" t="s">
        <v>32</v>
      </c>
      <c r="F3662">
        <v>8.49</v>
      </c>
      <c r="G3662">
        <v>8.49</v>
      </c>
      <c r="I3662" t="s">
        <v>6935</v>
      </c>
    </row>
    <row r="3663" spans="1:9">
      <c r="A3663" t="s">
        <v>19730</v>
      </c>
      <c r="B3663" t="s">
        <v>65</v>
      </c>
      <c r="C3663">
        <v>38067</v>
      </c>
      <c r="D3663" t="s">
        <v>12471</v>
      </c>
      <c r="E3663" t="s">
        <v>32</v>
      </c>
      <c r="F3663">
        <v>11.59</v>
      </c>
      <c r="G3663">
        <v>11.59</v>
      </c>
      <c r="I3663" t="s">
        <v>6935</v>
      </c>
    </row>
    <row r="3664" spans="1:9">
      <c r="A3664" t="s">
        <v>19731</v>
      </c>
      <c r="B3664" t="s">
        <v>65</v>
      </c>
      <c r="C3664">
        <v>44313</v>
      </c>
      <c r="D3664" t="s">
        <v>12472</v>
      </c>
      <c r="E3664" t="s">
        <v>32</v>
      </c>
      <c r="F3664">
        <v>1073.46</v>
      </c>
      <c r="G3664">
        <v>1073.46</v>
      </c>
      <c r="I3664" t="s">
        <v>6935</v>
      </c>
    </row>
    <row r="3665" spans="1:9">
      <c r="A3665" t="s">
        <v>19732</v>
      </c>
      <c r="B3665" t="s">
        <v>65</v>
      </c>
      <c r="C3665">
        <v>11522</v>
      </c>
      <c r="D3665" t="s">
        <v>12473</v>
      </c>
      <c r="E3665" t="s">
        <v>32</v>
      </c>
      <c r="F3665">
        <v>14.21</v>
      </c>
      <c r="G3665">
        <v>14.21</v>
      </c>
      <c r="I3665" t="s">
        <v>6935</v>
      </c>
    </row>
    <row r="3666" spans="1:9">
      <c r="A3666" t="s">
        <v>19733</v>
      </c>
      <c r="B3666" t="s">
        <v>65</v>
      </c>
      <c r="C3666">
        <v>43600</v>
      </c>
      <c r="D3666" t="s">
        <v>12474</v>
      </c>
      <c r="E3666" t="s">
        <v>32</v>
      </c>
      <c r="F3666">
        <v>56.96</v>
      </c>
      <c r="G3666">
        <v>56.96</v>
      </c>
      <c r="I3666" t="s">
        <v>6935</v>
      </c>
    </row>
    <row r="3667" spans="1:9">
      <c r="A3667" t="s">
        <v>19734</v>
      </c>
      <c r="B3667" t="s">
        <v>65</v>
      </c>
      <c r="C3667">
        <v>5080</v>
      </c>
      <c r="D3667" t="s">
        <v>12475</v>
      </c>
      <c r="E3667" t="s">
        <v>32</v>
      </c>
      <c r="F3667">
        <v>22.21</v>
      </c>
      <c r="G3667">
        <v>22.21</v>
      </c>
      <c r="I3667" t="s">
        <v>6935</v>
      </c>
    </row>
    <row r="3668" spans="1:9">
      <c r="A3668" t="s">
        <v>19735</v>
      </c>
      <c r="B3668" t="s">
        <v>65</v>
      </c>
      <c r="C3668">
        <v>38168</v>
      </c>
      <c r="D3668" t="s">
        <v>12476</v>
      </c>
      <c r="E3668" t="s">
        <v>32</v>
      </c>
      <c r="F3668">
        <v>155.07</v>
      </c>
      <c r="G3668">
        <v>155.07</v>
      </c>
      <c r="I3668" t="s">
        <v>6935</v>
      </c>
    </row>
    <row r="3669" spans="1:9">
      <c r="A3669" t="s">
        <v>19736</v>
      </c>
      <c r="B3669" t="s">
        <v>65</v>
      </c>
      <c r="C3669">
        <v>43601</v>
      </c>
      <c r="D3669" t="s">
        <v>12477</v>
      </c>
      <c r="E3669" t="s">
        <v>32</v>
      </c>
      <c r="F3669">
        <v>77.53</v>
      </c>
      <c r="G3669">
        <v>77.53</v>
      </c>
      <c r="I3669" t="s">
        <v>6935</v>
      </c>
    </row>
    <row r="3670" spans="1:9">
      <c r="A3670" t="s">
        <v>19737</v>
      </c>
      <c r="B3670" t="s">
        <v>65</v>
      </c>
      <c r="C3670">
        <v>13393</v>
      </c>
      <c r="D3670" t="s">
        <v>12478</v>
      </c>
      <c r="E3670" t="s">
        <v>32</v>
      </c>
      <c r="F3670">
        <v>342.24</v>
      </c>
      <c r="G3670">
        <v>342.24</v>
      </c>
      <c r="I3670" t="s">
        <v>6935</v>
      </c>
    </row>
    <row r="3671" spans="1:9">
      <c r="A3671" t="s">
        <v>19738</v>
      </c>
      <c r="B3671" t="s">
        <v>65</v>
      </c>
      <c r="C3671">
        <v>13395</v>
      </c>
      <c r="D3671" t="s">
        <v>12479</v>
      </c>
      <c r="E3671" t="s">
        <v>32</v>
      </c>
      <c r="F3671">
        <v>479.61</v>
      </c>
      <c r="G3671">
        <v>479.61</v>
      </c>
      <c r="I3671" t="s">
        <v>6935</v>
      </c>
    </row>
    <row r="3672" spans="1:9">
      <c r="A3672" t="s">
        <v>19739</v>
      </c>
      <c r="B3672" t="s">
        <v>65</v>
      </c>
      <c r="C3672">
        <v>12039</v>
      </c>
      <c r="D3672" t="s">
        <v>12480</v>
      </c>
      <c r="E3672" t="s">
        <v>32</v>
      </c>
      <c r="F3672">
        <v>504.02</v>
      </c>
      <c r="G3672">
        <v>504.02</v>
      </c>
      <c r="I3672" t="s">
        <v>6935</v>
      </c>
    </row>
    <row r="3673" spans="1:9">
      <c r="A3673" t="s">
        <v>19740</v>
      </c>
      <c r="B3673" t="s">
        <v>65</v>
      </c>
      <c r="C3673">
        <v>13396</v>
      </c>
      <c r="D3673" t="s">
        <v>12481</v>
      </c>
      <c r="E3673" t="s">
        <v>32</v>
      </c>
      <c r="F3673">
        <v>707.86</v>
      </c>
      <c r="G3673">
        <v>707.86</v>
      </c>
      <c r="I3673" t="s">
        <v>6935</v>
      </c>
    </row>
    <row r="3674" spans="1:9">
      <c r="A3674" t="s">
        <v>19741</v>
      </c>
      <c r="B3674" t="s">
        <v>65</v>
      </c>
      <c r="C3674">
        <v>12041</v>
      </c>
      <c r="D3674" t="s">
        <v>12482</v>
      </c>
      <c r="E3674" t="s">
        <v>32</v>
      </c>
      <c r="F3674">
        <v>578.01</v>
      </c>
      <c r="G3674">
        <v>578.01</v>
      </c>
      <c r="I3674" t="s">
        <v>6935</v>
      </c>
    </row>
    <row r="3675" spans="1:9">
      <c r="A3675" t="s">
        <v>19742</v>
      </c>
      <c r="B3675" t="s">
        <v>65</v>
      </c>
      <c r="C3675">
        <v>12043</v>
      </c>
      <c r="D3675" t="s">
        <v>12483</v>
      </c>
      <c r="E3675" t="s">
        <v>32</v>
      </c>
      <c r="F3675">
        <v>1220.3900000000001</v>
      </c>
      <c r="G3675">
        <v>1220.3900000000001</v>
      </c>
      <c r="I3675" t="s">
        <v>6935</v>
      </c>
    </row>
    <row r="3676" spans="1:9">
      <c r="A3676" t="s">
        <v>19743</v>
      </c>
      <c r="B3676" t="s">
        <v>65</v>
      </c>
      <c r="C3676">
        <v>39762</v>
      </c>
      <c r="D3676" t="s">
        <v>12484</v>
      </c>
      <c r="E3676" t="s">
        <v>32</v>
      </c>
      <c r="F3676">
        <v>580.92999999999995</v>
      </c>
      <c r="G3676">
        <v>580.92999999999995</v>
      </c>
      <c r="I3676" t="s">
        <v>6935</v>
      </c>
    </row>
    <row r="3677" spans="1:9">
      <c r="A3677" t="s">
        <v>19744</v>
      </c>
      <c r="B3677" t="s">
        <v>65</v>
      </c>
      <c r="C3677">
        <v>12042</v>
      </c>
      <c r="D3677" t="s">
        <v>12485</v>
      </c>
      <c r="E3677" t="s">
        <v>32</v>
      </c>
      <c r="F3677">
        <v>848.15</v>
      </c>
      <c r="G3677">
        <v>848.15</v>
      </c>
      <c r="I3677" t="s">
        <v>6935</v>
      </c>
    </row>
    <row r="3678" spans="1:9">
      <c r="A3678" t="s">
        <v>19745</v>
      </c>
      <c r="B3678" t="s">
        <v>65</v>
      </c>
      <c r="C3678">
        <v>39763</v>
      </c>
      <c r="D3678" t="s">
        <v>12486</v>
      </c>
      <c r="E3678" t="s">
        <v>32</v>
      </c>
      <c r="F3678">
        <v>992.65</v>
      </c>
      <c r="G3678">
        <v>992.65</v>
      </c>
      <c r="I3678" t="s">
        <v>6935</v>
      </c>
    </row>
    <row r="3679" spans="1:9">
      <c r="A3679" t="s">
        <v>19746</v>
      </c>
      <c r="B3679" t="s">
        <v>65</v>
      </c>
      <c r="C3679">
        <v>39760</v>
      </c>
      <c r="D3679" t="s">
        <v>12487</v>
      </c>
      <c r="E3679" t="s">
        <v>32</v>
      </c>
      <c r="F3679">
        <v>989.38</v>
      </c>
      <c r="G3679">
        <v>989.38</v>
      </c>
      <c r="I3679" t="s">
        <v>6935</v>
      </c>
    </row>
    <row r="3680" spans="1:9">
      <c r="A3680" t="s">
        <v>19747</v>
      </c>
      <c r="B3680" t="s">
        <v>65</v>
      </c>
      <c r="C3680">
        <v>39756</v>
      </c>
      <c r="D3680" t="s">
        <v>12488</v>
      </c>
      <c r="E3680" t="s">
        <v>32</v>
      </c>
      <c r="F3680">
        <v>355.25</v>
      </c>
      <c r="G3680">
        <v>355.25</v>
      </c>
      <c r="I3680" t="s">
        <v>6935</v>
      </c>
    </row>
    <row r="3681" spans="1:9">
      <c r="A3681" t="s">
        <v>19748</v>
      </c>
      <c r="B3681" t="s">
        <v>65</v>
      </c>
      <c r="C3681">
        <v>12038</v>
      </c>
      <c r="D3681" t="s">
        <v>12489</v>
      </c>
      <c r="E3681" t="s">
        <v>32</v>
      </c>
      <c r="F3681">
        <v>443.89</v>
      </c>
      <c r="G3681">
        <v>443.89</v>
      </c>
      <c r="I3681" t="s">
        <v>6935</v>
      </c>
    </row>
    <row r="3682" spans="1:9">
      <c r="A3682" t="s">
        <v>19749</v>
      </c>
      <c r="B3682" t="s">
        <v>65</v>
      </c>
      <c r="C3682">
        <v>39757</v>
      </c>
      <c r="D3682" t="s">
        <v>12490</v>
      </c>
      <c r="E3682" t="s">
        <v>32</v>
      </c>
      <c r="F3682">
        <v>410.46</v>
      </c>
      <c r="G3682">
        <v>410.46</v>
      </c>
      <c r="I3682" t="s">
        <v>6935</v>
      </c>
    </row>
    <row r="3683" spans="1:9">
      <c r="A3683" t="s">
        <v>19750</v>
      </c>
      <c r="B3683" t="s">
        <v>65</v>
      </c>
      <c r="C3683">
        <v>39758</v>
      </c>
      <c r="D3683" t="s">
        <v>12491</v>
      </c>
      <c r="E3683" t="s">
        <v>32</v>
      </c>
      <c r="F3683">
        <v>598.19000000000005</v>
      </c>
      <c r="G3683">
        <v>598.19000000000005</v>
      </c>
      <c r="I3683" t="s">
        <v>6935</v>
      </c>
    </row>
    <row r="3684" spans="1:9">
      <c r="A3684" t="s">
        <v>19751</v>
      </c>
      <c r="B3684" t="s">
        <v>65</v>
      </c>
      <c r="C3684">
        <v>39759</v>
      </c>
      <c r="D3684" t="s">
        <v>12492</v>
      </c>
      <c r="E3684" t="s">
        <v>32</v>
      </c>
      <c r="F3684">
        <v>738.77</v>
      </c>
      <c r="G3684">
        <v>738.77</v>
      </c>
      <c r="I3684" t="s">
        <v>6935</v>
      </c>
    </row>
    <row r="3685" spans="1:9">
      <c r="A3685" t="s">
        <v>19752</v>
      </c>
      <c r="B3685" t="s">
        <v>65</v>
      </c>
      <c r="C3685">
        <v>39761</v>
      </c>
      <c r="D3685" t="s">
        <v>12493</v>
      </c>
      <c r="E3685" t="s">
        <v>32</v>
      </c>
      <c r="F3685">
        <v>888.02</v>
      </c>
      <c r="G3685">
        <v>888.02</v>
      </c>
      <c r="I3685" t="s">
        <v>6935</v>
      </c>
    </row>
    <row r="3686" spans="1:9">
      <c r="A3686" t="s">
        <v>19753</v>
      </c>
      <c r="B3686" t="s">
        <v>65</v>
      </c>
      <c r="C3686">
        <v>39805</v>
      </c>
      <c r="D3686" t="s">
        <v>12494</v>
      </c>
      <c r="E3686" t="s">
        <v>32</v>
      </c>
      <c r="F3686">
        <v>200.09</v>
      </c>
      <c r="G3686">
        <v>200.09</v>
      </c>
      <c r="I3686" t="s">
        <v>6935</v>
      </c>
    </row>
    <row r="3687" spans="1:9">
      <c r="A3687" t="s">
        <v>19754</v>
      </c>
      <c r="B3687" t="s">
        <v>65</v>
      </c>
      <c r="C3687">
        <v>39806</v>
      </c>
      <c r="D3687" t="s">
        <v>12495</v>
      </c>
      <c r="E3687" t="s">
        <v>32</v>
      </c>
      <c r="F3687">
        <v>370.71</v>
      </c>
      <c r="G3687">
        <v>370.71</v>
      </c>
      <c r="I3687" t="s">
        <v>6935</v>
      </c>
    </row>
    <row r="3688" spans="1:9">
      <c r="A3688" t="s">
        <v>19755</v>
      </c>
      <c r="B3688" t="s">
        <v>65</v>
      </c>
      <c r="C3688">
        <v>39807</v>
      </c>
      <c r="D3688" t="s">
        <v>12496</v>
      </c>
      <c r="E3688" t="s">
        <v>32</v>
      </c>
      <c r="F3688">
        <v>803.41</v>
      </c>
      <c r="G3688">
        <v>803.41</v>
      </c>
      <c r="I3688" t="s">
        <v>6935</v>
      </c>
    </row>
    <row r="3689" spans="1:9">
      <c r="A3689" t="s">
        <v>19756</v>
      </c>
      <c r="B3689" t="s">
        <v>65</v>
      </c>
      <c r="C3689">
        <v>43100</v>
      </c>
      <c r="D3689" t="s">
        <v>12497</v>
      </c>
      <c r="E3689" t="s">
        <v>32</v>
      </c>
      <c r="F3689">
        <v>628.1</v>
      </c>
      <c r="G3689">
        <v>628.1</v>
      </c>
      <c r="I3689" t="s">
        <v>6935</v>
      </c>
    </row>
    <row r="3690" spans="1:9">
      <c r="A3690" t="s">
        <v>19757</v>
      </c>
      <c r="B3690" t="s">
        <v>65</v>
      </c>
      <c r="C3690">
        <v>39804</v>
      </c>
      <c r="D3690" t="s">
        <v>12498</v>
      </c>
      <c r="E3690" t="s">
        <v>32</v>
      </c>
      <c r="F3690">
        <v>117.49</v>
      </c>
      <c r="G3690">
        <v>117.49</v>
      </c>
      <c r="I3690" t="s">
        <v>6935</v>
      </c>
    </row>
    <row r="3691" spans="1:9">
      <c r="A3691" t="s">
        <v>19758</v>
      </c>
      <c r="B3691" t="s">
        <v>65</v>
      </c>
      <c r="C3691">
        <v>39796</v>
      </c>
      <c r="D3691" t="s">
        <v>12499</v>
      </c>
      <c r="E3691" t="s">
        <v>32</v>
      </c>
      <c r="F3691">
        <v>121.69</v>
      </c>
      <c r="G3691">
        <v>121.69</v>
      </c>
      <c r="I3691" t="s">
        <v>6935</v>
      </c>
    </row>
    <row r="3692" spans="1:9">
      <c r="A3692" t="s">
        <v>19759</v>
      </c>
      <c r="B3692" t="s">
        <v>65</v>
      </c>
      <c r="C3692">
        <v>39797</v>
      </c>
      <c r="D3692" t="s">
        <v>12500</v>
      </c>
      <c r="E3692" t="s">
        <v>32</v>
      </c>
      <c r="F3692">
        <v>191.03</v>
      </c>
      <c r="G3692">
        <v>191.03</v>
      </c>
      <c r="I3692" t="s">
        <v>8951</v>
      </c>
    </row>
    <row r="3693" spans="1:9">
      <c r="A3693" t="s">
        <v>19760</v>
      </c>
      <c r="B3693" t="s">
        <v>65</v>
      </c>
      <c r="C3693">
        <v>39798</v>
      </c>
      <c r="D3693" t="s">
        <v>12501</v>
      </c>
      <c r="E3693" t="s">
        <v>32</v>
      </c>
      <c r="F3693">
        <v>327.68</v>
      </c>
      <c r="G3693">
        <v>327.68</v>
      </c>
      <c r="I3693" t="s">
        <v>6935</v>
      </c>
    </row>
    <row r="3694" spans="1:9">
      <c r="A3694" t="s">
        <v>19761</v>
      </c>
      <c r="B3694" t="s">
        <v>65</v>
      </c>
      <c r="C3694">
        <v>39794</v>
      </c>
      <c r="D3694" t="s">
        <v>12502</v>
      </c>
      <c r="E3694" t="s">
        <v>32</v>
      </c>
      <c r="F3694">
        <v>51.65</v>
      </c>
      <c r="G3694">
        <v>51.65</v>
      </c>
      <c r="I3694" t="s">
        <v>6935</v>
      </c>
    </row>
    <row r="3695" spans="1:9">
      <c r="A3695" t="s">
        <v>19762</v>
      </c>
      <c r="B3695" t="s">
        <v>65</v>
      </c>
      <c r="C3695">
        <v>39795</v>
      </c>
      <c r="D3695" t="s">
        <v>12503</v>
      </c>
      <c r="E3695" t="s">
        <v>32</v>
      </c>
      <c r="F3695">
        <v>81.61</v>
      </c>
      <c r="G3695">
        <v>81.61</v>
      </c>
      <c r="I3695" t="s">
        <v>6935</v>
      </c>
    </row>
    <row r="3696" spans="1:9">
      <c r="A3696" t="s">
        <v>19763</v>
      </c>
      <c r="B3696" t="s">
        <v>65</v>
      </c>
      <c r="C3696">
        <v>39801</v>
      </c>
      <c r="D3696" t="s">
        <v>12504</v>
      </c>
      <c r="E3696" t="s">
        <v>32</v>
      </c>
      <c r="F3696">
        <v>172.32</v>
      </c>
      <c r="G3696">
        <v>172.32</v>
      </c>
      <c r="I3696" t="s">
        <v>6935</v>
      </c>
    </row>
    <row r="3697" spans="1:9">
      <c r="A3697" t="s">
        <v>19764</v>
      </c>
      <c r="B3697" t="s">
        <v>65</v>
      </c>
      <c r="C3697">
        <v>39802</v>
      </c>
      <c r="D3697" t="s">
        <v>12505</v>
      </c>
      <c r="E3697" t="s">
        <v>32</v>
      </c>
      <c r="F3697">
        <v>252.59</v>
      </c>
      <c r="G3697">
        <v>252.59</v>
      </c>
      <c r="I3697" t="s">
        <v>6935</v>
      </c>
    </row>
    <row r="3698" spans="1:9">
      <c r="A3698" t="s">
        <v>19765</v>
      </c>
      <c r="B3698" t="s">
        <v>65</v>
      </c>
      <c r="C3698">
        <v>39803</v>
      </c>
      <c r="D3698" t="s">
        <v>12506</v>
      </c>
      <c r="E3698" t="s">
        <v>32</v>
      </c>
      <c r="F3698">
        <v>352.37</v>
      </c>
      <c r="G3698">
        <v>352.37</v>
      </c>
      <c r="I3698" t="s">
        <v>6935</v>
      </c>
    </row>
    <row r="3699" spans="1:9">
      <c r="A3699" t="s">
        <v>19766</v>
      </c>
      <c r="B3699" t="s">
        <v>65</v>
      </c>
      <c r="C3699">
        <v>39799</v>
      </c>
      <c r="D3699" t="s">
        <v>12507</v>
      </c>
      <c r="E3699" t="s">
        <v>32</v>
      </c>
      <c r="F3699">
        <v>60.21</v>
      </c>
      <c r="G3699">
        <v>60.21</v>
      </c>
      <c r="I3699" t="s">
        <v>6935</v>
      </c>
    </row>
    <row r="3700" spans="1:9">
      <c r="A3700" t="s">
        <v>19767</v>
      </c>
      <c r="B3700" t="s">
        <v>65</v>
      </c>
      <c r="C3700">
        <v>39800</v>
      </c>
      <c r="D3700" t="s">
        <v>12508</v>
      </c>
      <c r="E3700" t="s">
        <v>32</v>
      </c>
      <c r="F3700">
        <v>102.56</v>
      </c>
      <c r="G3700">
        <v>102.56</v>
      </c>
      <c r="I3700" t="s">
        <v>6935</v>
      </c>
    </row>
    <row r="3701" spans="1:9">
      <c r="A3701" t="s">
        <v>19768</v>
      </c>
      <c r="B3701" t="s">
        <v>65</v>
      </c>
      <c r="C3701">
        <v>43837</v>
      </c>
      <c r="D3701" t="s">
        <v>12509</v>
      </c>
      <c r="E3701" t="s">
        <v>32</v>
      </c>
    </row>
    <row r="3702" spans="1:9">
      <c r="A3702" t="s">
        <v>19769</v>
      </c>
      <c r="B3702" t="s">
        <v>65</v>
      </c>
      <c r="C3702">
        <v>43836</v>
      </c>
      <c r="D3702" t="s">
        <v>12510</v>
      </c>
      <c r="E3702" t="s">
        <v>32</v>
      </c>
    </row>
    <row r="3703" spans="1:9">
      <c r="A3703" t="s">
        <v>19770</v>
      </c>
      <c r="B3703" t="s">
        <v>65</v>
      </c>
      <c r="C3703">
        <v>21059</v>
      </c>
      <c r="D3703" t="s">
        <v>12511</v>
      </c>
      <c r="E3703" t="s">
        <v>32</v>
      </c>
    </row>
    <row r="3704" spans="1:9">
      <c r="A3704" t="s">
        <v>19771</v>
      </c>
      <c r="B3704" t="s">
        <v>65</v>
      </c>
      <c r="C3704">
        <v>11234</v>
      </c>
      <c r="D3704" t="s">
        <v>12512</v>
      </c>
      <c r="E3704" t="s">
        <v>32</v>
      </c>
    </row>
    <row r="3705" spans="1:9">
      <c r="A3705" t="s">
        <v>19772</v>
      </c>
      <c r="B3705" t="s">
        <v>65</v>
      </c>
      <c r="C3705">
        <v>21060</v>
      </c>
      <c r="D3705" t="s">
        <v>12513</v>
      </c>
      <c r="E3705" t="s">
        <v>32</v>
      </c>
    </row>
    <row r="3706" spans="1:9">
      <c r="A3706" t="s">
        <v>19773</v>
      </c>
      <c r="B3706" t="s">
        <v>65</v>
      </c>
      <c r="C3706">
        <v>21061</v>
      </c>
      <c r="D3706" t="s">
        <v>12514</v>
      </c>
      <c r="E3706" t="s">
        <v>32</v>
      </c>
    </row>
    <row r="3707" spans="1:9">
      <c r="A3707" t="s">
        <v>19774</v>
      </c>
      <c r="B3707" t="s">
        <v>65</v>
      </c>
      <c r="C3707">
        <v>21062</v>
      </c>
      <c r="D3707" t="s">
        <v>12515</v>
      </c>
      <c r="E3707" t="s">
        <v>32</v>
      </c>
    </row>
    <row r="3708" spans="1:9">
      <c r="A3708" t="s">
        <v>19775</v>
      </c>
      <c r="B3708" t="s">
        <v>65</v>
      </c>
      <c r="C3708">
        <v>11708</v>
      </c>
      <c r="D3708" t="s">
        <v>12516</v>
      </c>
      <c r="E3708" t="s">
        <v>32</v>
      </c>
    </row>
    <row r="3709" spans="1:9">
      <c r="A3709" t="s">
        <v>19776</v>
      </c>
      <c r="B3709" t="s">
        <v>65</v>
      </c>
      <c r="C3709">
        <v>11709</v>
      </c>
      <c r="D3709" t="s">
        <v>12517</v>
      </c>
      <c r="E3709" t="s">
        <v>32</v>
      </c>
    </row>
    <row r="3710" spans="1:9">
      <c r="A3710" t="s">
        <v>19777</v>
      </c>
      <c r="B3710" t="s">
        <v>65</v>
      </c>
      <c r="C3710">
        <v>11710</v>
      </c>
      <c r="D3710" t="s">
        <v>12518</v>
      </c>
      <c r="E3710" t="s">
        <v>32</v>
      </c>
    </row>
    <row r="3711" spans="1:9">
      <c r="A3711" t="s">
        <v>19778</v>
      </c>
      <c r="B3711" t="s">
        <v>65</v>
      </c>
      <c r="C3711">
        <v>11707</v>
      </c>
      <c r="D3711" t="s">
        <v>12519</v>
      </c>
      <c r="E3711" t="s">
        <v>32</v>
      </c>
    </row>
    <row r="3712" spans="1:9">
      <c r="A3712" t="s">
        <v>19779</v>
      </c>
      <c r="B3712" t="s">
        <v>65</v>
      </c>
      <c r="C3712">
        <v>5102</v>
      </c>
      <c r="D3712" t="s">
        <v>12520</v>
      </c>
      <c r="E3712" t="s">
        <v>32</v>
      </c>
      <c r="F3712">
        <v>17.7</v>
      </c>
      <c r="G3712">
        <v>17.7</v>
      </c>
      <c r="I3712" t="s">
        <v>6935</v>
      </c>
    </row>
    <row r="3713" spans="1:9">
      <c r="A3713" t="s">
        <v>19780</v>
      </c>
      <c r="B3713" t="s">
        <v>65</v>
      </c>
      <c r="C3713">
        <v>11711</v>
      </c>
      <c r="D3713" t="s">
        <v>12521</v>
      </c>
      <c r="E3713" t="s">
        <v>32</v>
      </c>
      <c r="F3713">
        <v>14.74</v>
      </c>
      <c r="G3713">
        <v>14.74</v>
      </c>
      <c r="I3713" t="s">
        <v>6935</v>
      </c>
    </row>
    <row r="3714" spans="1:9">
      <c r="A3714" t="s">
        <v>19781</v>
      </c>
      <c r="B3714" t="s">
        <v>65</v>
      </c>
      <c r="C3714">
        <v>11739</v>
      </c>
      <c r="D3714" t="s">
        <v>12522</v>
      </c>
      <c r="E3714" t="s">
        <v>32</v>
      </c>
      <c r="F3714">
        <v>12.61</v>
      </c>
      <c r="G3714">
        <v>12.61</v>
      </c>
      <c r="I3714" t="s">
        <v>6935</v>
      </c>
    </row>
    <row r="3715" spans="1:9">
      <c r="A3715" t="s">
        <v>19782</v>
      </c>
      <c r="B3715" t="s">
        <v>65</v>
      </c>
      <c r="C3715">
        <v>11741</v>
      </c>
      <c r="D3715" t="s">
        <v>12523</v>
      </c>
      <c r="E3715" t="s">
        <v>32</v>
      </c>
      <c r="F3715">
        <v>16.059999999999999</v>
      </c>
      <c r="G3715">
        <v>16.059999999999999</v>
      </c>
      <c r="I3715" t="s">
        <v>6935</v>
      </c>
    </row>
    <row r="3716" spans="1:9">
      <c r="A3716" t="s">
        <v>19783</v>
      </c>
      <c r="B3716" t="s">
        <v>65</v>
      </c>
      <c r="C3716">
        <v>11745</v>
      </c>
      <c r="D3716" t="s">
        <v>12524</v>
      </c>
      <c r="E3716" t="s">
        <v>32</v>
      </c>
      <c r="F3716">
        <v>21.16</v>
      </c>
      <c r="G3716">
        <v>21.16</v>
      </c>
      <c r="I3716" t="s">
        <v>6935</v>
      </c>
    </row>
    <row r="3717" spans="1:9">
      <c r="A3717" t="s">
        <v>19784</v>
      </c>
      <c r="B3717" t="s">
        <v>65</v>
      </c>
      <c r="C3717">
        <v>11743</v>
      </c>
      <c r="D3717" t="s">
        <v>12525</v>
      </c>
      <c r="E3717" t="s">
        <v>32</v>
      </c>
      <c r="F3717">
        <v>13.48</v>
      </c>
      <c r="G3717">
        <v>13.48</v>
      </c>
      <c r="I3717" t="s">
        <v>6935</v>
      </c>
    </row>
    <row r="3718" spans="1:9">
      <c r="A3718" t="s">
        <v>19785</v>
      </c>
      <c r="B3718" t="s">
        <v>65</v>
      </c>
      <c r="C3718">
        <v>5104</v>
      </c>
      <c r="D3718" t="s">
        <v>12526</v>
      </c>
      <c r="E3718" t="s">
        <v>11</v>
      </c>
    </row>
    <row r="3719" spans="1:9">
      <c r="A3719" t="s">
        <v>19786</v>
      </c>
      <c r="B3719" t="s">
        <v>65</v>
      </c>
      <c r="C3719">
        <v>44530</v>
      </c>
      <c r="D3719" t="s">
        <v>12527</v>
      </c>
      <c r="E3719" t="s">
        <v>32</v>
      </c>
    </row>
    <row r="3720" spans="1:9">
      <c r="A3720" t="s">
        <v>19787</v>
      </c>
      <c r="B3720" t="s">
        <v>65</v>
      </c>
      <c r="C3720">
        <v>2710</v>
      </c>
      <c r="D3720" t="s">
        <v>12528</v>
      </c>
      <c r="E3720" t="s">
        <v>32</v>
      </c>
    </row>
    <row r="3721" spans="1:9">
      <c r="A3721" t="s">
        <v>19788</v>
      </c>
      <c r="B3721" t="s">
        <v>65</v>
      </c>
      <c r="C3721">
        <v>14575</v>
      </c>
      <c r="D3721" t="s">
        <v>12529</v>
      </c>
      <c r="E3721" t="s">
        <v>32</v>
      </c>
    </row>
    <row r="3722" spans="1:9">
      <c r="A3722" t="s">
        <v>19789</v>
      </c>
      <c r="B3722" t="s">
        <v>65</v>
      </c>
      <c r="C3722">
        <v>20043</v>
      </c>
      <c r="D3722" t="s">
        <v>12530</v>
      </c>
      <c r="E3722" t="s">
        <v>32</v>
      </c>
      <c r="F3722">
        <v>9.7200000000000006</v>
      </c>
      <c r="G3722">
        <v>9.7200000000000006</v>
      </c>
      <c r="I3722" t="s">
        <v>6935</v>
      </c>
    </row>
    <row r="3723" spans="1:9">
      <c r="A3723" t="s">
        <v>19790</v>
      </c>
      <c r="B3723" t="s">
        <v>65</v>
      </c>
      <c r="C3723">
        <v>20044</v>
      </c>
      <c r="D3723" t="s">
        <v>12531</v>
      </c>
      <c r="E3723" t="s">
        <v>32</v>
      </c>
      <c r="F3723">
        <v>11.27</v>
      </c>
      <c r="G3723">
        <v>11.27</v>
      </c>
      <c r="I3723" t="s">
        <v>6935</v>
      </c>
    </row>
    <row r="3724" spans="1:9">
      <c r="A3724" t="s">
        <v>19791</v>
      </c>
      <c r="B3724" t="s">
        <v>65</v>
      </c>
      <c r="C3724">
        <v>20042</v>
      </c>
      <c r="D3724" t="s">
        <v>12532</v>
      </c>
      <c r="E3724" t="s">
        <v>32</v>
      </c>
      <c r="F3724">
        <v>8.43</v>
      </c>
      <c r="G3724">
        <v>8.43</v>
      </c>
      <c r="I3724" t="s">
        <v>6935</v>
      </c>
    </row>
    <row r="3725" spans="1:9">
      <c r="A3725" t="s">
        <v>19792</v>
      </c>
      <c r="B3725" t="s">
        <v>65</v>
      </c>
      <c r="C3725">
        <v>20046</v>
      </c>
      <c r="D3725" t="s">
        <v>12533</v>
      </c>
      <c r="E3725" t="s">
        <v>32</v>
      </c>
      <c r="F3725">
        <v>19.97</v>
      </c>
      <c r="G3725">
        <v>19.97</v>
      </c>
      <c r="I3725" t="s">
        <v>6935</v>
      </c>
    </row>
    <row r="3726" spans="1:9">
      <c r="A3726" t="s">
        <v>19793</v>
      </c>
      <c r="B3726" t="s">
        <v>65</v>
      </c>
      <c r="C3726">
        <v>20047</v>
      </c>
      <c r="D3726" t="s">
        <v>12534</v>
      </c>
      <c r="E3726" t="s">
        <v>32</v>
      </c>
      <c r="F3726">
        <v>59.87</v>
      </c>
      <c r="G3726">
        <v>59.87</v>
      </c>
      <c r="I3726" t="s">
        <v>6935</v>
      </c>
    </row>
    <row r="3727" spans="1:9">
      <c r="A3727" t="s">
        <v>19794</v>
      </c>
      <c r="B3727" t="s">
        <v>65</v>
      </c>
      <c r="C3727">
        <v>20045</v>
      </c>
      <c r="D3727" t="s">
        <v>12535</v>
      </c>
      <c r="E3727" t="s">
        <v>32</v>
      </c>
      <c r="F3727">
        <v>10.1</v>
      </c>
      <c r="G3727">
        <v>10.1</v>
      </c>
      <c r="I3727" t="s">
        <v>6935</v>
      </c>
    </row>
    <row r="3728" spans="1:9">
      <c r="A3728" t="s">
        <v>19795</v>
      </c>
      <c r="B3728" t="s">
        <v>65</v>
      </c>
      <c r="C3728">
        <v>20972</v>
      </c>
      <c r="D3728" t="s">
        <v>12536</v>
      </c>
      <c r="E3728" t="s">
        <v>32</v>
      </c>
      <c r="F3728">
        <v>155.71</v>
      </c>
      <c r="G3728">
        <v>155.71</v>
      </c>
      <c r="I3728" t="s">
        <v>6935</v>
      </c>
    </row>
    <row r="3729" spans="1:9">
      <c r="A3729" t="s">
        <v>19796</v>
      </c>
      <c r="B3729" t="s">
        <v>65</v>
      </c>
      <c r="C3729">
        <v>11321</v>
      </c>
      <c r="D3729" t="s">
        <v>12537</v>
      </c>
      <c r="E3729" t="s">
        <v>32</v>
      </c>
    </row>
    <row r="3730" spans="1:9">
      <c r="A3730" t="s">
        <v>19797</v>
      </c>
      <c r="B3730" t="s">
        <v>65</v>
      </c>
      <c r="C3730">
        <v>11323</v>
      </c>
      <c r="D3730" t="s">
        <v>12538</v>
      </c>
      <c r="E3730" t="s">
        <v>32</v>
      </c>
    </row>
    <row r="3731" spans="1:9">
      <c r="A3731" t="s">
        <v>19798</v>
      </c>
      <c r="B3731" t="s">
        <v>65</v>
      </c>
      <c r="C3731">
        <v>20327</v>
      </c>
      <c r="D3731" t="s">
        <v>12539</v>
      </c>
      <c r="E3731" t="s">
        <v>32</v>
      </c>
    </row>
    <row r="3732" spans="1:9">
      <c r="A3732" t="s">
        <v>19799</v>
      </c>
      <c r="B3732" t="s">
        <v>65</v>
      </c>
      <c r="C3732">
        <v>6034</v>
      </c>
      <c r="D3732" t="s">
        <v>12540</v>
      </c>
      <c r="E3732" t="s">
        <v>32</v>
      </c>
      <c r="F3732">
        <v>16.18</v>
      </c>
      <c r="G3732">
        <v>16.18</v>
      </c>
      <c r="I3732" t="s">
        <v>6935</v>
      </c>
    </row>
    <row r="3733" spans="1:9">
      <c r="A3733" t="s">
        <v>19800</v>
      </c>
      <c r="B3733" t="s">
        <v>65</v>
      </c>
      <c r="C3733">
        <v>6036</v>
      </c>
      <c r="D3733" t="s">
        <v>12541</v>
      </c>
      <c r="E3733" t="s">
        <v>32</v>
      </c>
      <c r="F3733">
        <v>22.04</v>
      </c>
      <c r="G3733">
        <v>22.04</v>
      </c>
      <c r="I3733" t="s">
        <v>6935</v>
      </c>
    </row>
    <row r="3734" spans="1:9">
      <c r="A3734" t="s">
        <v>19801</v>
      </c>
      <c r="B3734" t="s">
        <v>65</v>
      </c>
      <c r="C3734">
        <v>6031</v>
      </c>
      <c r="D3734" t="s">
        <v>12542</v>
      </c>
      <c r="E3734" t="s">
        <v>32</v>
      </c>
      <c r="F3734">
        <v>25.9</v>
      </c>
      <c r="G3734">
        <v>25.9</v>
      </c>
      <c r="I3734" t="s">
        <v>8951</v>
      </c>
    </row>
    <row r="3735" spans="1:9">
      <c r="A3735" t="s">
        <v>19802</v>
      </c>
      <c r="B3735" t="s">
        <v>65</v>
      </c>
      <c r="C3735">
        <v>6029</v>
      </c>
      <c r="D3735" t="s">
        <v>12543</v>
      </c>
      <c r="E3735" t="s">
        <v>32</v>
      </c>
      <c r="F3735">
        <v>26.17</v>
      </c>
      <c r="G3735">
        <v>26.17</v>
      </c>
      <c r="I3735" t="s">
        <v>6935</v>
      </c>
    </row>
    <row r="3736" spans="1:9">
      <c r="A3736" t="s">
        <v>19803</v>
      </c>
      <c r="B3736" t="s">
        <v>65</v>
      </c>
      <c r="C3736">
        <v>6033</v>
      </c>
      <c r="D3736" t="s">
        <v>12544</v>
      </c>
      <c r="E3736" t="s">
        <v>32</v>
      </c>
      <c r="F3736">
        <v>34.5</v>
      </c>
      <c r="G3736">
        <v>34.5</v>
      </c>
      <c r="I3736" t="s">
        <v>6935</v>
      </c>
    </row>
    <row r="3737" spans="1:9">
      <c r="A3737" t="s">
        <v>19804</v>
      </c>
      <c r="B3737" t="s">
        <v>65</v>
      </c>
      <c r="C3737">
        <v>11672</v>
      </c>
      <c r="D3737" t="s">
        <v>12545</v>
      </c>
      <c r="E3737" t="s">
        <v>32</v>
      </c>
      <c r="F3737">
        <v>75.040000000000006</v>
      </c>
      <c r="G3737">
        <v>75.040000000000006</v>
      </c>
      <c r="I3737" t="s">
        <v>6935</v>
      </c>
    </row>
    <row r="3738" spans="1:9">
      <c r="A3738" t="s">
        <v>19805</v>
      </c>
      <c r="B3738" t="s">
        <v>65</v>
      </c>
      <c r="C3738">
        <v>11669</v>
      </c>
      <c r="D3738" t="s">
        <v>12546</v>
      </c>
      <c r="E3738" t="s">
        <v>32</v>
      </c>
      <c r="F3738">
        <v>71.47</v>
      </c>
      <c r="G3738">
        <v>71.47</v>
      </c>
      <c r="I3738" t="s">
        <v>6935</v>
      </c>
    </row>
    <row r="3739" spans="1:9">
      <c r="A3739" t="s">
        <v>19806</v>
      </c>
      <c r="B3739" t="s">
        <v>65</v>
      </c>
      <c r="C3739">
        <v>20055</v>
      </c>
      <c r="D3739" t="s">
        <v>12547</v>
      </c>
      <c r="E3739" t="s">
        <v>32</v>
      </c>
      <c r="F3739">
        <v>53.52</v>
      </c>
      <c r="G3739">
        <v>53.52</v>
      </c>
      <c r="I3739" t="s">
        <v>6935</v>
      </c>
    </row>
    <row r="3740" spans="1:9">
      <c r="A3740" t="s">
        <v>19807</v>
      </c>
      <c r="B3740" t="s">
        <v>65</v>
      </c>
      <c r="C3740">
        <v>11670</v>
      </c>
      <c r="D3740" t="s">
        <v>12548</v>
      </c>
      <c r="E3740" t="s">
        <v>32</v>
      </c>
      <c r="F3740">
        <v>27.38</v>
      </c>
      <c r="G3740">
        <v>27.38</v>
      </c>
      <c r="I3740" t="s">
        <v>6935</v>
      </c>
    </row>
    <row r="3741" spans="1:9">
      <c r="A3741" t="s">
        <v>19808</v>
      </c>
      <c r="B3741" t="s">
        <v>65</v>
      </c>
      <c r="C3741">
        <v>11671</v>
      </c>
      <c r="D3741" t="s">
        <v>12549</v>
      </c>
      <c r="E3741" t="s">
        <v>32</v>
      </c>
      <c r="F3741">
        <v>114.85</v>
      </c>
      <c r="G3741">
        <v>114.85</v>
      </c>
      <c r="I3741" t="s">
        <v>6935</v>
      </c>
    </row>
    <row r="3742" spans="1:9">
      <c r="A3742" t="s">
        <v>19809</v>
      </c>
      <c r="B3742" t="s">
        <v>65</v>
      </c>
      <c r="C3742">
        <v>6032</v>
      </c>
      <c r="D3742" t="s">
        <v>12550</v>
      </c>
      <c r="E3742" t="s">
        <v>32</v>
      </c>
      <c r="F3742">
        <v>32.799999999999997</v>
      </c>
      <c r="G3742">
        <v>32.799999999999997</v>
      </c>
      <c r="I3742" t="s">
        <v>6935</v>
      </c>
    </row>
    <row r="3743" spans="1:9">
      <c r="A3743" t="s">
        <v>19810</v>
      </c>
      <c r="B3743" t="s">
        <v>65</v>
      </c>
      <c r="C3743">
        <v>11673</v>
      </c>
      <c r="D3743" t="s">
        <v>12551</v>
      </c>
      <c r="E3743" t="s">
        <v>32</v>
      </c>
      <c r="F3743">
        <v>25.83</v>
      </c>
      <c r="G3743">
        <v>25.83</v>
      </c>
      <c r="I3743" t="s">
        <v>6935</v>
      </c>
    </row>
    <row r="3744" spans="1:9">
      <c r="A3744" t="s">
        <v>19811</v>
      </c>
      <c r="B3744" t="s">
        <v>65</v>
      </c>
      <c r="C3744">
        <v>11674</v>
      </c>
      <c r="D3744" t="s">
        <v>12552</v>
      </c>
      <c r="E3744" t="s">
        <v>32</v>
      </c>
      <c r="F3744">
        <v>33.26</v>
      </c>
      <c r="G3744">
        <v>33.26</v>
      </c>
      <c r="I3744" t="s">
        <v>6935</v>
      </c>
    </row>
    <row r="3745" spans="1:9">
      <c r="A3745" t="s">
        <v>19812</v>
      </c>
      <c r="B3745" t="s">
        <v>65</v>
      </c>
      <c r="C3745">
        <v>11675</v>
      </c>
      <c r="D3745" t="s">
        <v>12553</v>
      </c>
      <c r="E3745" t="s">
        <v>32</v>
      </c>
      <c r="F3745">
        <v>52.81</v>
      </c>
      <c r="G3745">
        <v>52.81</v>
      </c>
      <c r="I3745" t="s">
        <v>6935</v>
      </c>
    </row>
    <row r="3746" spans="1:9">
      <c r="A3746" t="s">
        <v>19813</v>
      </c>
      <c r="B3746" t="s">
        <v>65</v>
      </c>
      <c r="C3746">
        <v>11676</v>
      </c>
      <c r="D3746" t="s">
        <v>12554</v>
      </c>
      <c r="E3746" t="s">
        <v>32</v>
      </c>
      <c r="F3746">
        <v>70.63</v>
      </c>
      <c r="G3746">
        <v>70.63</v>
      </c>
      <c r="I3746" t="s">
        <v>6935</v>
      </c>
    </row>
    <row r="3747" spans="1:9">
      <c r="A3747" t="s">
        <v>19814</v>
      </c>
      <c r="B3747" t="s">
        <v>65</v>
      </c>
      <c r="C3747">
        <v>11677</v>
      </c>
      <c r="D3747" t="s">
        <v>12555</v>
      </c>
      <c r="E3747" t="s">
        <v>32</v>
      </c>
      <c r="F3747">
        <v>72.95</v>
      </c>
      <c r="G3747">
        <v>72.95</v>
      </c>
      <c r="I3747" t="s">
        <v>6935</v>
      </c>
    </row>
    <row r="3748" spans="1:9">
      <c r="A3748" t="s">
        <v>19815</v>
      </c>
      <c r="B3748" t="s">
        <v>65</v>
      </c>
      <c r="C3748">
        <v>11678</v>
      </c>
      <c r="D3748" t="s">
        <v>12556</v>
      </c>
      <c r="E3748" t="s">
        <v>32</v>
      </c>
      <c r="F3748">
        <v>133.6</v>
      </c>
      <c r="G3748">
        <v>133.6</v>
      </c>
      <c r="I3748" t="s">
        <v>6935</v>
      </c>
    </row>
    <row r="3749" spans="1:9">
      <c r="A3749" t="s">
        <v>19816</v>
      </c>
      <c r="B3749" t="s">
        <v>65</v>
      </c>
      <c r="C3749">
        <v>6038</v>
      </c>
      <c r="D3749" t="s">
        <v>12557</v>
      </c>
      <c r="E3749" t="s">
        <v>32</v>
      </c>
      <c r="F3749">
        <v>8.4700000000000006</v>
      </c>
      <c r="G3749">
        <v>8.4700000000000006</v>
      </c>
      <c r="I3749" t="s">
        <v>6935</v>
      </c>
    </row>
    <row r="3750" spans="1:9">
      <c r="A3750" t="s">
        <v>19817</v>
      </c>
      <c r="B3750" t="s">
        <v>65</v>
      </c>
      <c r="C3750">
        <v>11718</v>
      </c>
      <c r="D3750" t="s">
        <v>12558</v>
      </c>
      <c r="E3750" t="s">
        <v>32</v>
      </c>
      <c r="F3750">
        <v>24.17</v>
      </c>
      <c r="G3750">
        <v>24.17</v>
      </c>
      <c r="I3750" t="s">
        <v>6935</v>
      </c>
    </row>
    <row r="3751" spans="1:9">
      <c r="A3751" t="s">
        <v>19818</v>
      </c>
      <c r="B3751" t="s">
        <v>65</v>
      </c>
      <c r="C3751">
        <v>6037</v>
      </c>
      <c r="D3751" t="s">
        <v>12559</v>
      </c>
      <c r="E3751" t="s">
        <v>32</v>
      </c>
      <c r="F3751">
        <v>17.63</v>
      </c>
      <c r="G3751">
        <v>17.63</v>
      </c>
      <c r="I3751" t="s">
        <v>6935</v>
      </c>
    </row>
    <row r="3752" spans="1:9">
      <c r="A3752" t="s">
        <v>19819</v>
      </c>
      <c r="B3752" t="s">
        <v>65</v>
      </c>
      <c r="C3752">
        <v>11719</v>
      </c>
      <c r="D3752" t="s">
        <v>12560</v>
      </c>
      <c r="E3752" t="s">
        <v>32</v>
      </c>
      <c r="F3752">
        <v>19.61</v>
      </c>
      <c r="G3752">
        <v>19.61</v>
      </c>
      <c r="I3752" t="s">
        <v>6935</v>
      </c>
    </row>
    <row r="3753" spans="1:9">
      <c r="A3753" t="s">
        <v>19820</v>
      </c>
      <c r="B3753" t="s">
        <v>65</v>
      </c>
      <c r="C3753">
        <v>6010</v>
      </c>
      <c r="D3753" t="s">
        <v>12561</v>
      </c>
      <c r="E3753" t="s">
        <v>32</v>
      </c>
      <c r="F3753">
        <v>71.19</v>
      </c>
      <c r="G3753">
        <v>71.19</v>
      </c>
      <c r="I3753" t="s">
        <v>6935</v>
      </c>
    </row>
    <row r="3754" spans="1:9">
      <c r="A3754" t="s">
        <v>19821</v>
      </c>
      <c r="B3754" t="s">
        <v>65</v>
      </c>
      <c r="C3754">
        <v>6017</v>
      </c>
      <c r="D3754" t="s">
        <v>12562</v>
      </c>
      <c r="E3754" t="s">
        <v>32</v>
      </c>
      <c r="F3754">
        <v>56.39</v>
      </c>
      <c r="G3754">
        <v>56.39</v>
      </c>
      <c r="I3754" t="s">
        <v>6935</v>
      </c>
    </row>
    <row r="3755" spans="1:9">
      <c r="A3755" t="s">
        <v>19822</v>
      </c>
      <c r="B3755" t="s">
        <v>65</v>
      </c>
      <c r="C3755">
        <v>6019</v>
      </c>
      <c r="D3755" t="s">
        <v>12563</v>
      </c>
      <c r="E3755" t="s">
        <v>32</v>
      </c>
      <c r="F3755">
        <v>41.37</v>
      </c>
      <c r="G3755">
        <v>41.37</v>
      </c>
      <c r="I3755" t="s">
        <v>6935</v>
      </c>
    </row>
    <row r="3756" spans="1:9">
      <c r="A3756" t="s">
        <v>19823</v>
      </c>
      <c r="B3756" t="s">
        <v>65</v>
      </c>
      <c r="C3756">
        <v>6020</v>
      </c>
      <c r="D3756" t="s">
        <v>12564</v>
      </c>
      <c r="E3756" t="s">
        <v>32</v>
      </c>
      <c r="F3756">
        <v>24.85</v>
      </c>
      <c r="G3756">
        <v>24.85</v>
      </c>
      <c r="I3756" t="s">
        <v>6935</v>
      </c>
    </row>
    <row r="3757" spans="1:9">
      <c r="A3757" t="s">
        <v>19824</v>
      </c>
      <c r="B3757" t="s">
        <v>65</v>
      </c>
      <c r="C3757">
        <v>6011</v>
      </c>
      <c r="D3757" t="s">
        <v>12565</v>
      </c>
      <c r="E3757" t="s">
        <v>32</v>
      </c>
      <c r="F3757">
        <v>205.65</v>
      </c>
      <c r="G3757">
        <v>205.65</v>
      </c>
      <c r="I3757" t="s">
        <v>6935</v>
      </c>
    </row>
    <row r="3758" spans="1:9">
      <c r="A3758" t="s">
        <v>19825</v>
      </c>
      <c r="B3758" t="s">
        <v>65</v>
      </c>
      <c r="C3758">
        <v>6028</v>
      </c>
      <c r="D3758" t="s">
        <v>12566</v>
      </c>
      <c r="E3758" t="s">
        <v>32</v>
      </c>
      <c r="F3758">
        <v>99.16</v>
      </c>
      <c r="G3758">
        <v>99.16</v>
      </c>
      <c r="I3758" t="s">
        <v>6935</v>
      </c>
    </row>
    <row r="3759" spans="1:9">
      <c r="A3759" t="s">
        <v>19826</v>
      </c>
      <c r="B3759" t="s">
        <v>65</v>
      </c>
      <c r="C3759">
        <v>6012</v>
      </c>
      <c r="D3759" t="s">
        <v>12567</v>
      </c>
      <c r="E3759" t="s">
        <v>32</v>
      </c>
      <c r="F3759">
        <v>248.98</v>
      </c>
      <c r="G3759">
        <v>248.98</v>
      </c>
      <c r="I3759" t="s">
        <v>6935</v>
      </c>
    </row>
    <row r="3760" spans="1:9">
      <c r="A3760" t="s">
        <v>19827</v>
      </c>
      <c r="B3760" t="s">
        <v>65</v>
      </c>
      <c r="C3760">
        <v>6016</v>
      </c>
      <c r="D3760" t="s">
        <v>12568</v>
      </c>
      <c r="E3760" t="s">
        <v>32</v>
      </c>
      <c r="F3760">
        <v>26.21</v>
      </c>
      <c r="G3760">
        <v>26.21</v>
      </c>
      <c r="I3760" t="s">
        <v>6935</v>
      </c>
    </row>
    <row r="3761" spans="1:9">
      <c r="A3761" t="s">
        <v>19828</v>
      </c>
      <c r="B3761" t="s">
        <v>65</v>
      </c>
      <c r="C3761">
        <v>6027</v>
      </c>
      <c r="D3761" t="s">
        <v>12569</v>
      </c>
      <c r="E3761" t="s">
        <v>32</v>
      </c>
      <c r="F3761">
        <v>518.78</v>
      </c>
      <c r="G3761">
        <v>518.78</v>
      </c>
      <c r="I3761" t="s">
        <v>6935</v>
      </c>
    </row>
    <row r="3762" spans="1:9">
      <c r="A3762" t="s">
        <v>19829</v>
      </c>
      <c r="B3762" t="s">
        <v>65</v>
      </c>
      <c r="C3762">
        <v>6015</v>
      </c>
      <c r="D3762" t="s">
        <v>12570</v>
      </c>
      <c r="E3762" t="s">
        <v>32</v>
      </c>
      <c r="F3762">
        <v>113.84</v>
      </c>
      <c r="G3762">
        <v>113.84</v>
      </c>
      <c r="I3762" t="s">
        <v>6935</v>
      </c>
    </row>
    <row r="3763" spans="1:9">
      <c r="A3763" t="s">
        <v>19830</v>
      </c>
      <c r="B3763" t="s">
        <v>65</v>
      </c>
      <c r="C3763">
        <v>6014</v>
      </c>
      <c r="D3763" t="s">
        <v>12571</v>
      </c>
      <c r="E3763" t="s">
        <v>32</v>
      </c>
      <c r="F3763">
        <v>108.84</v>
      </c>
      <c r="G3763">
        <v>108.84</v>
      </c>
      <c r="I3763" t="s">
        <v>6935</v>
      </c>
    </row>
    <row r="3764" spans="1:9">
      <c r="A3764" t="s">
        <v>19831</v>
      </c>
      <c r="B3764" t="s">
        <v>65</v>
      </c>
      <c r="C3764">
        <v>6013</v>
      </c>
      <c r="D3764" t="s">
        <v>12572</v>
      </c>
      <c r="E3764" t="s">
        <v>32</v>
      </c>
      <c r="F3764">
        <v>78.28</v>
      </c>
      <c r="G3764">
        <v>78.28</v>
      </c>
      <c r="I3764" t="s">
        <v>6935</v>
      </c>
    </row>
    <row r="3765" spans="1:9">
      <c r="A3765" t="s">
        <v>19832</v>
      </c>
      <c r="B3765" t="s">
        <v>65</v>
      </c>
      <c r="C3765">
        <v>6006</v>
      </c>
      <c r="D3765" t="s">
        <v>12573</v>
      </c>
      <c r="E3765" t="s">
        <v>32</v>
      </c>
      <c r="F3765">
        <v>56.69</v>
      </c>
      <c r="G3765">
        <v>56.69</v>
      </c>
      <c r="I3765" t="s">
        <v>6935</v>
      </c>
    </row>
    <row r="3766" spans="1:9">
      <c r="A3766" t="s">
        <v>19833</v>
      </c>
      <c r="B3766" t="s">
        <v>65</v>
      </c>
      <c r="C3766">
        <v>6005</v>
      </c>
      <c r="D3766" t="s">
        <v>12574</v>
      </c>
      <c r="E3766" t="s">
        <v>32</v>
      </c>
      <c r="F3766">
        <v>63.95</v>
      </c>
      <c r="G3766">
        <v>63.95</v>
      </c>
      <c r="I3766" t="s">
        <v>8951</v>
      </c>
    </row>
    <row r="3767" spans="1:9">
      <c r="A3767" t="s">
        <v>19834</v>
      </c>
      <c r="B3767" t="s">
        <v>65</v>
      </c>
      <c r="C3767">
        <v>11756</v>
      </c>
      <c r="D3767" t="s">
        <v>12575</v>
      </c>
      <c r="E3767" t="s">
        <v>32</v>
      </c>
      <c r="F3767">
        <v>30.54</v>
      </c>
      <c r="G3767">
        <v>30.54</v>
      </c>
      <c r="I3767" t="s">
        <v>6935</v>
      </c>
    </row>
    <row r="3768" spans="1:9">
      <c r="A3768" t="s">
        <v>19835</v>
      </c>
      <c r="B3768" t="s">
        <v>65</v>
      </c>
      <c r="C3768">
        <v>10904</v>
      </c>
      <c r="D3768" t="s">
        <v>12576</v>
      </c>
      <c r="E3768" t="s">
        <v>32</v>
      </c>
      <c r="F3768">
        <v>218</v>
      </c>
      <c r="G3768">
        <v>218</v>
      </c>
      <c r="I3768" t="s">
        <v>8951</v>
      </c>
    </row>
    <row r="3769" spans="1:9">
      <c r="A3769" t="s">
        <v>19836</v>
      </c>
      <c r="B3769" t="s">
        <v>65</v>
      </c>
      <c r="C3769">
        <v>11752</v>
      </c>
      <c r="D3769" t="s">
        <v>12577</v>
      </c>
      <c r="E3769" t="s">
        <v>32</v>
      </c>
      <c r="F3769">
        <v>17.61</v>
      </c>
      <c r="G3769">
        <v>17.61</v>
      </c>
      <c r="I3769" t="s">
        <v>6935</v>
      </c>
    </row>
    <row r="3770" spans="1:9">
      <c r="A3770" t="s">
        <v>19837</v>
      </c>
      <c r="B3770" t="s">
        <v>65</v>
      </c>
      <c r="C3770">
        <v>11753</v>
      </c>
      <c r="D3770" t="s">
        <v>12578</v>
      </c>
      <c r="E3770" t="s">
        <v>32</v>
      </c>
      <c r="F3770">
        <v>21.02</v>
      </c>
      <c r="G3770">
        <v>21.02</v>
      </c>
      <c r="I3770" t="s">
        <v>6935</v>
      </c>
    </row>
    <row r="3771" spans="1:9">
      <c r="A3771" t="s">
        <v>19838</v>
      </c>
      <c r="B3771" t="s">
        <v>65</v>
      </c>
      <c r="C3771">
        <v>6021</v>
      </c>
      <c r="D3771" t="s">
        <v>12579</v>
      </c>
      <c r="E3771" t="s">
        <v>32</v>
      </c>
      <c r="F3771">
        <v>58.35</v>
      </c>
      <c r="G3771">
        <v>58.35</v>
      </c>
      <c r="I3771" t="s">
        <v>6935</v>
      </c>
    </row>
    <row r="3772" spans="1:9">
      <c r="A3772" t="s">
        <v>19839</v>
      </c>
      <c r="B3772" t="s">
        <v>65</v>
      </c>
      <c r="C3772">
        <v>6024</v>
      </c>
      <c r="D3772" t="s">
        <v>12580</v>
      </c>
      <c r="E3772" t="s">
        <v>32</v>
      </c>
      <c r="F3772">
        <v>60.31</v>
      </c>
      <c r="G3772">
        <v>60.31</v>
      </c>
      <c r="I3772" t="s">
        <v>6935</v>
      </c>
    </row>
    <row r="3773" spans="1:9">
      <c r="A3773" t="s">
        <v>19840</v>
      </c>
      <c r="B3773" t="s">
        <v>65</v>
      </c>
      <c r="C3773">
        <v>45394</v>
      </c>
      <c r="D3773" t="s">
        <v>12581</v>
      </c>
      <c r="E3773" t="s">
        <v>32</v>
      </c>
    </row>
    <row r="3774" spans="1:9">
      <c r="A3774" t="s">
        <v>19841</v>
      </c>
      <c r="B3774" t="s">
        <v>65</v>
      </c>
      <c r="C3774">
        <v>13897</v>
      </c>
      <c r="D3774" t="s">
        <v>12582</v>
      </c>
      <c r="E3774" t="s">
        <v>32</v>
      </c>
    </row>
    <row r="3775" spans="1:9">
      <c r="A3775" t="s">
        <v>19842</v>
      </c>
      <c r="B3775" t="s">
        <v>65</v>
      </c>
      <c r="C3775">
        <v>10640</v>
      </c>
      <c r="D3775" t="s">
        <v>12583</v>
      </c>
      <c r="E3775" t="s">
        <v>32</v>
      </c>
    </row>
    <row r="3776" spans="1:9">
      <c r="A3776" t="s">
        <v>19843</v>
      </c>
      <c r="B3776" t="s">
        <v>65</v>
      </c>
      <c r="C3776">
        <v>34357</v>
      </c>
      <c r="D3776" t="s">
        <v>12584</v>
      </c>
      <c r="E3776" t="s">
        <v>11</v>
      </c>
      <c r="F3776">
        <v>4.4000000000000004</v>
      </c>
      <c r="G3776">
        <v>4.4000000000000004</v>
      </c>
      <c r="I3776" t="s">
        <v>6935</v>
      </c>
    </row>
    <row r="3777" spans="1:9">
      <c r="A3777" t="s">
        <v>19844</v>
      </c>
      <c r="B3777" t="s">
        <v>65</v>
      </c>
      <c r="C3777">
        <v>37329</v>
      </c>
      <c r="D3777" t="s">
        <v>12585</v>
      </c>
      <c r="E3777" t="s">
        <v>11</v>
      </c>
      <c r="F3777">
        <v>92.75</v>
      </c>
      <c r="G3777">
        <v>92.75</v>
      </c>
      <c r="I3777" t="s">
        <v>6935</v>
      </c>
    </row>
    <row r="3778" spans="1:9">
      <c r="A3778" t="s">
        <v>19845</v>
      </c>
      <c r="B3778" t="s">
        <v>65</v>
      </c>
      <c r="C3778">
        <v>2510</v>
      </c>
      <c r="D3778" t="s">
        <v>12586</v>
      </c>
      <c r="E3778" t="s">
        <v>32</v>
      </c>
      <c r="F3778">
        <v>22.4</v>
      </c>
      <c r="G3778">
        <v>22.4</v>
      </c>
      <c r="I3778" t="s">
        <v>6935</v>
      </c>
    </row>
    <row r="3779" spans="1:9">
      <c r="A3779" t="s">
        <v>19846</v>
      </c>
      <c r="B3779" t="s">
        <v>65</v>
      </c>
      <c r="C3779">
        <v>12359</v>
      </c>
      <c r="D3779" t="s">
        <v>12587</v>
      </c>
      <c r="E3779" t="s">
        <v>32</v>
      </c>
      <c r="F3779">
        <v>101.67</v>
      </c>
      <c r="G3779">
        <v>101.67</v>
      </c>
      <c r="I3779" t="s">
        <v>6935</v>
      </c>
    </row>
    <row r="3780" spans="1:9">
      <c r="A3780" t="s">
        <v>19847</v>
      </c>
      <c r="B3780" t="s">
        <v>65</v>
      </c>
      <c r="C3780">
        <v>7353</v>
      </c>
      <c r="D3780" t="s">
        <v>12588</v>
      </c>
      <c r="E3780" t="s">
        <v>43</v>
      </c>
      <c r="F3780">
        <v>35.979999999999997</v>
      </c>
      <c r="G3780">
        <v>35.979999999999997</v>
      </c>
      <c r="I3780" t="s">
        <v>6935</v>
      </c>
    </row>
    <row r="3781" spans="1:9">
      <c r="A3781" t="s">
        <v>19848</v>
      </c>
      <c r="B3781" t="s">
        <v>65</v>
      </c>
      <c r="C3781">
        <v>45264</v>
      </c>
      <c r="D3781" t="s">
        <v>15726</v>
      </c>
      <c r="E3781" t="s">
        <v>32</v>
      </c>
      <c r="F3781">
        <v>33.86</v>
      </c>
      <c r="G3781">
        <v>33.86</v>
      </c>
      <c r="I3781" t="s">
        <v>6935</v>
      </c>
    </row>
    <row r="3782" spans="1:9">
      <c r="A3782" t="s">
        <v>19849</v>
      </c>
      <c r="B3782" t="s">
        <v>65</v>
      </c>
      <c r="C3782">
        <v>36144</v>
      </c>
      <c r="D3782" t="s">
        <v>12589</v>
      </c>
      <c r="E3782" t="s">
        <v>32</v>
      </c>
      <c r="F3782">
        <v>2.11</v>
      </c>
      <c r="G3782">
        <v>2.11</v>
      </c>
      <c r="I3782" t="s">
        <v>6935</v>
      </c>
    </row>
    <row r="3783" spans="1:9">
      <c r="A3783" t="s">
        <v>19850</v>
      </c>
      <c r="B3783" t="s">
        <v>65</v>
      </c>
      <c r="C3783">
        <v>10518</v>
      </c>
      <c r="D3783" t="s">
        <v>12590</v>
      </c>
      <c r="E3783" t="s">
        <v>32</v>
      </c>
    </row>
    <row r="3784" spans="1:9">
      <c r="A3784" t="s">
        <v>19851</v>
      </c>
      <c r="B3784" t="s">
        <v>65</v>
      </c>
      <c r="C3784">
        <v>36530</v>
      </c>
      <c r="D3784" t="s">
        <v>12591</v>
      </c>
      <c r="E3784" t="s">
        <v>32</v>
      </c>
      <c r="F3784">
        <v>433317.06</v>
      </c>
      <c r="G3784">
        <v>433317.06</v>
      </c>
      <c r="I3784" t="s">
        <v>6935</v>
      </c>
    </row>
    <row r="3785" spans="1:9">
      <c r="A3785" t="s">
        <v>19852</v>
      </c>
      <c r="B3785" t="s">
        <v>65</v>
      </c>
      <c r="C3785">
        <v>6046</v>
      </c>
      <c r="D3785" t="s">
        <v>12592</v>
      </c>
      <c r="E3785" t="s">
        <v>32</v>
      </c>
      <c r="F3785">
        <v>470000</v>
      </c>
      <c r="G3785">
        <v>470000</v>
      </c>
      <c r="I3785" t="s">
        <v>8951</v>
      </c>
    </row>
    <row r="3786" spans="1:9">
      <c r="A3786" t="s">
        <v>19853</v>
      </c>
      <c r="B3786" t="s">
        <v>65</v>
      </c>
      <c r="C3786">
        <v>36531</v>
      </c>
      <c r="D3786" t="s">
        <v>12593</v>
      </c>
      <c r="E3786" t="s">
        <v>32</v>
      </c>
      <c r="F3786">
        <v>487195.09</v>
      </c>
      <c r="G3786">
        <v>487195.09</v>
      </c>
      <c r="I3786" t="s">
        <v>6935</v>
      </c>
    </row>
    <row r="3787" spans="1:9">
      <c r="A3787" t="s">
        <v>19854</v>
      </c>
      <c r="B3787" t="s">
        <v>65</v>
      </c>
      <c r="C3787">
        <v>34684</v>
      </c>
      <c r="D3787" t="s">
        <v>12594</v>
      </c>
      <c r="E3787" t="s">
        <v>9</v>
      </c>
    </row>
    <row r="3788" spans="1:9">
      <c r="A3788" t="s">
        <v>19855</v>
      </c>
      <c r="B3788" t="s">
        <v>65</v>
      </c>
      <c r="C3788">
        <v>34683</v>
      </c>
      <c r="D3788" t="s">
        <v>12595</v>
      </c>
      <c r="E3788" t="s">
        <v>9</v>
      </c>
    </row>
    <row r="3789" spans="1:9">
      <c r="A3789" t="s">
        <v>19856</v>
      </c>
      <c r="B3789" t="s">
        <v>65</v>
      </c>
      <c r="C3789">
        <v>44954</v>
      </c>
      <c r="D3789" t="s">
        <v>12596</v>
      </c>
      <c r="E3789" t="s">
        <v>9</v>
      </c>
      <c r="F3789">
        <v>105.98</v>
      </c>
      <c r="G3789">
        <v>105.98</v>
      </c>
      <c r="I3789" t="s">
        <v>6935</v>
      </c>
    </row>
    <row r="3790" spans="1:9">
      <c r="A3790" t="s">
        <v>19857</v>
      </c>
      <c r="B3790" t="s">
        <v>65</v>
      </c>
      <c r="C3790">
        <v>44955</v>
      </c>
      <c r="D3790" t="s">
        <v>12597</v>
      </c>
      <c r="E3790" t="s">
        <v>9</v>
      </c>
      <c r="F3790">
        <v>154.88</v>
      </c>
      <c r="G3790">
        <v>154.88</v>
      </c>
      <c r="I3790" t="s">
        <v>6935</v>
      </c>
    </row>
    <row r="3791" spans="1:9">
      <c r="A3791" t="s">
        <v>19858</v>
      </c>
      <c r="B3791" t="s">
        <v>65</v>
      </c>
      <c r="C3791">
        <v>10515</v>
      </c>
      <c r="D3791" t="s">
        <v>12598</v>
      </c>
      <c r="E3791" t="s">
        <v>9</v>
      </c>
      <c r="F3791">
        <v>52.61</v>
      </c>
      <c r="G3791">
        <v>52.61</v>
      </c>
      <c r="I3791" t="s">
        <v>6935</v>
      </c>
    </row>
    <row r="3792" spans="1:9">
      <c r="A3792" t="s">
        <v>19859</v>
      </c>
      <c r="B3792" t="s">
        <v>65</v>
      </c>
      <c r="C3792">
        <v>153</v>
      </c>
      <c r="D3792" t="s">
        <v>12599</v>
      </c>
      <c r="E3792" t="s">
        <v>43</v>
      </c>
      <c r="F3792">
        <v>111.95</v>
      </c>
      <c r="G3792">
        <v>111.95</v>
      </c>
      <c r="I3792" t="s">
        <v>6935</v>
      </c>
    </row>
    <row r="3793" spans="1:9">
      <c r="A3793" t="s">
        <v>19860</v>
      </c>
      <c r="B3793" t="s">
        <v>65</v>
      </c>
      <c r="C3793">
        <v>34682</v>
      </c>
      <c r="D3793" t="s">
        <v>12600</v>
      </c>
      <c r="E3793" t="s">
        <v>9</v>
      </c>
    </row>
    <row r="3794" spans="1:9">
      <c r="A3794" t="s">
        <v>19861</v>
      </c>
      <c r="B3794" t="s">
        <v>65</v>
      </c>
      <c r="C3794">
        <v>536</v>
      </c>
      <c r="D3794" t="s">
        <v>12601</v>
      </c>
      <c r="E3794" t="s">
        <v>9</v>
      </c>
      <c r="F3794">
        <v>29.63</v>
      </c>
      <c r="G3794">
        <v>29.63</v>
      </c>
      <c r="I3794" t="s">
        <v>6935</v>
      </c>
    </row>
    <row r="3795" spans="1:9">
      <c r="A3795" t="s">
        <v>19862</v>
      </c>
      <c r="B3795" t="s">
        <v>65</v>
      </c>
      <c r="C3795">
        <v>20205</v>
      </c>
      <c r="D3795" t="s">
        <v>12602</v>
      </c>
      <c r="E3795" t="s">
        <v>12</v>
      </c>
      <c r="F3795">
        <v>3.85</v>
      </c>
      <c r="G3795">
        <v>3.85</v>
      </c>
      <c r="I3795" t="s">
        <v>6935</v>
      </c>
    </row>
    <row r="3796" spans="1:9">
      <c r="A3796" t="s">
        <v>19863</v>
      </c>
      <c r="B3796" t="s">
        <v>65</v>
      </c>
      <c r="C3796">
        <v>4412</v>
      </c>
      <c r="D3796" t="s">
        <v>12603</v>
      </c>
      <c r="E3796" t="s">
        <v>12</v>
      </c>
      <c r="F3796">
        <v>2.31</v>
      </c>
      <c r="G3796">
        <v>2.31</v>
      </c>
      <c r="I3796" t="s">
        <v>6935</v>
      </c>
    </row>
    <row r="3797" spans="1:9">
      <c r="A3797" t="s">
        <v>19864</v>
      </c>
      <c r="B3797" t="s">
        <v>65</v>
      </c>
      <c r="C3797">
        <v>4408</v>
      </c>
      <c r="D3797" t="s">
        <v>12604</v>
      </c>
      <c r="E3797" t="s">
        <v>12</v>
      </c>
      <c r="F3797">
        <v>2.88</v>
      </c>
      <c r="G3797">
        <v>2.88</v>
      </c>
      <c r="I3797" t="s">
        <v>6935</v>
      </c>
    </row>
    <row r="3798" spans="1:9">
      <c r="A3798" t="s">
        <v>19865</v>
      </c>
      <c r="B3798" t="s">
        <v>65</v>
      </c>
      <c r="C3798">
        <v>45213</v>
      </c>
      <c r="D3798" t="s">
        <v>15727</v>
      </c>
      <c r="E3798" t="s">
        <v>32</v>
      </c>
    </row>
    <row r="3799" spans="1:9">
      <c r="A3799" t="s">
        <v>19866</v>
      </c>
      <c r="B3799" t="s">
        <v>65</v>
      </c>
      <c r="C3799">
        <v>36250</v>
      </c>
      <c r="D3799" t="s">
        <v>12605</v>
      </c>
      <c r="E3799" t="s">
        <v>12</v>
      </c>
      <c r="F3799">
        <v>6.11</v>
      </c>
      <c r="G3799">
        <v>6.11</v>
      </c>
      <c r="I3799" t="s">
        <v>6935</v>
      </c>
    </row>
    <row r="3800" spans="1:9">
      <c r="A3800" t="s">
        <v>19867</v>
      </c>
      <c r="B3800" t="s">
        <v>65</v>
      </c>
      <c r="C3800">
        <v>10857</v>
      </c>
      <c r="D3800" t="s">
        <v>12606</v>
      </c>
      <c r="E3800" t="s">
        <v>12</v>
      </c>
    </row>
    <row r="3801" spans="1:9">
      <c r="A3801" t="s">
        <v>19868</v>
      </c>
      <c r="B3801" t="s">
        <v>65</v>
      </c>
      <c r="C3801">
        <v>4803</v>
      </c>
      <c r="D3801" t="s">
        <v>12607</v>
      </c>
      <c r="E3801" t="s">
        <v>12</v>
      </c>
      <c r="F3801">
        <v>35.83</v>
      </c>
      <c r="G3801">
        <v>35.83</v>
      </c>
      <c r="I3801" t="s">
        <v>6935</v>
      </c>
    </row>
    <row r="3802" spans="1:9">
      <c r="A3802" t="s">
        <v>19869</v>
      </c>
      <c r="B3802" t="s">
        <v>65</v>
      </c>
      <c r="C3802">
        <v>6186</v>
      </c>
      <c r="D3802" t="s">
        <v>12608</v>
      </c>
      <c r="E3802" t="s">
        <v>12</v>
      </c>
      <c r="F3802">
        <v>17.5</v>
      </c>
      <c r="G3802">
        <v>17.5</v>
      </c>
      <c r="I3802" t="s">
        <v>6935</v>
      </c>
    </row>
    <row r="3803" spans="1:9">
      <c r="A3803" t="s">
        <v>19870</v>
      </c>
      <c r="B3803" t="s">
        <v>65</v>
      </c>
      <c r="C3803">
        <v>4829</v>
      </c>
      <c r="D3803" t="s">
        <v>12609</v>
      </c>
      <c r="E3803" t="s">
        <v>12</v>
      </c>
      <c r="F3803">
        <v>59.52</v>
      </c>
      <c r="G3803">
        <v>59.52</v>
      </c>
      <c r="I3803" t="s">
        <v>6935</v>
      </c>
    </row>
    <row r="3804" spans="1:9">
      <c r="A3804" t="s">
        <v>19871</v>
      </c>
      <c r="B3804" t="s">
        <v>65</v>
      </c>
      <c r="C3804">
        <v>39829</v>
      </c>
      <c r="D3804" t="s">
        <v>12610</v>
      </c>
      <c r="E3804" t="s">
        <v>12</v>
      </c>
      <c r="F3804">
        <v>34.46</v>
      </c>
      <c r="G3804">
        <v>34.46</v>
      </c>
      <c r="I3804" t="s">
        <v>8951</v>
      </c>
    </row>
    <row r="3805" spans="1:9">
      <c r="A3805" t="s">
        <v>19872</v>
      </c>
      <c r="B3805" t="s">
        <v>65</v>
      </c>
      <c r="C3805">
        <v>20231</v>
      </c>
      <c r="D3805" t="s">
        <v>12611</v>
      </c>
      <c r="E3805" t="s">
        <v>12</v>
      </c>
      <c r="F3805">
        <v>75.91</v>
      </c>
      <c r="G3805">
        <v>75.91</v>
      </c>
      <c r="I3805" t="s">
        <v>6935</v>
      </c>
    </row>
    <row r="3806" spans="1:9">
      <c r="A3806" t="s">
        <v>19873</v>
      </c>
      <c r="B3806" t="s">
        <v>65</v>
      </c>
      <c r="C3806">
        <v>4804</v>
      </c>
      <c r="D3806" t="s">
        <v>12612</v>
      </c>
      <c r="E3806" t="s">
        <v>12</v>
      </c>
      <c r="F3806">
        <v>27.51</v>
      </c>
      <c r="G3806">
        <v>27.51</v>
      </c>
      <c r="I3806" t="s">
        <v>6935</v>
      </c>
    </row>
    <row r="3807" spans="1:9">
      <c r="A3807" t="s">
        <v>19874</v>
      </c>
      <c r="B3807" t="s">
        <v>65</v>
      </c>
      <c r="C3807">
        <v>34680</v>
      </c>
      <c r="D3807" t="s">
        <v>12613</v>
      </c>
      <c r="E3807" t="s">
        <v>12</v>
      </c>
    </row>
    <row r="3808" spans="1:9">
      <c r="A3808" t="s">
        <v>19875</v>
      </c>
      <c r="B3808" t="s">
        <v>65</v>
      </c>
      <c r="C3808">
        <v>11573</v>
      </c>
      <c r="D3808" t="s">
        <v>12614</v>
      </c>
      <c r="E3808" t="s">
        <v>32</v>
      </c>
      <c r="F3808">
        <v>6.36</v>
      </c>
      <c r="G3808">
        <v>6.36</v>
      </c>
      <c r="I3808" t="s">
        <v>6935</v>
      </c>
    </row>
    <row r="3809" spans="1:9">
      <c r="A3809" t="s">
        <v>19876</v>
      </c>
      <c r="B3809" t="s">
        <v>65</v>
      </c>
      <c r="C3809">
        <v>38401</v>
      </c>
      <c r="D3809" t="s">
        <v>12615</v>
      </c>
      <c r="E3809" t="s">
        <v>32</v>
      </c>
      <c r="F3809">
        <v>50.96</v>
      </c>
      <c r="G3809">
        <v>50.96</v>
      </c>
      <c r="I3809" t="s">
        <v>6935</v>
      </c>
    </row>
    <row r="3810" spans="1:9">
      <c r="A3810" t="s">
        <v>19877</v>
      </c>
      <c r="B3810" t="s">
        <v>65</v>
      </c>
      <c r="C3810">
        <v>11575</v>
      </c>
      <c r="D3810" t="s">
        <v>12616</v>
      </c>
      <c r="E3810" t="s">
        <v>32</v>
      </c>
      <c r="F3810">
        <v>61.34</v>
      </c>
      <c r="G3810">
        <v>61.34</v>
      </c>
      <c r="I3810" t="s">
        <v>6935</v>
      </c>
    </row>
    <row r="3811" spans="1:9">
      <c r="A3811" t="s">
        <v>19878</v>
      </c>
      <c r="B3811" t="s">
        <v>65</v>
      </c>
      <c r="C3811">
        <v>38179</v>
      </c>
      <c r="D3811" t="s">
        <v>12617</v>
      </c>
      <c r="E3811" t="s">
        <v>32</v>
      </c>
      <c r="F3811">
        <v>50.72</v>
      </c>
      <c r="G3811">
        <v>50.72</v>
      </c>
      <c r="I3811" t="s">
        <v>6935</v>
      </c>
    </row>
    <row r="3812" spans="1:9">
      <c r="A3812" t="s">
        <v>19879</v>
      </c>
      <c r="B3812" t="s">
        <v>65</v>
      </c>
      <c r="C3812">
        <v>20256</v>
      </c>
      <c r="D3812" t="s">
        <v>12618</v>
      </c>
      <c r="E3812" t="s">
        <v>32</v>
      </c>
      <c r="F3812">
        <v>0.3</v>
      </c>
      <c r="G3812">
        <v>0.3</v>
      </c>
      <c r="I3812" t="s">
        <v>6935</v>
      </c>
    </row>
    <row r="3813" spans="1:9">
      <c r="A3813" t="s">
        <v>19880</v>
      </c>
      <c r="B3813" t="s">
        <v>65</v>
      </c>
      <c r="C3813">
        <v>14511</v>
      </c>
      <c r="D3813" t="s">
        <v>12619</v>
      </c>
      <c r="E3813" t="s">
        <v>32</v>
      </c>
    </row>
    <row r="3814" spans="1:9">
      <c r="A3814" t="s">
        <v>19881</v>
      </c>
      <c r="B3814" t="s">
        <v>65</v>
      </c>
      <c r="C3814">
        <v>10642</v>
      </c>
      <c r="D3814" t="s">
        <v>12620</v>
      </c>
      <c r="E3814" t="s">
        <v>32</v>
      </c>
    </row>
    <row r="3815" spans="1:9">
      <c r="A3815" t="s">
        <v>19882</v>
      </c>
      <c r="B3815" t="s">
        <v>65</v>
      </c>
      <c r="C3815">
        <v>14489</v>
      </c>
      <c r="D3815" t="s">
        <v>12621</v>
      </c>
      <c r="E3815" t="s">
        <v>32</v>
      </c>
    </row>
    <row r="3816" spans="1:9">
      <c r="A3816" t="s">
        <v>19883</v>
      </c>
      <c r="B3816" t="s">
        <v>65</v>
      </c>
      <c r="C3816">
        <v>14513</v>
      </c>
      <c r="D3816" t="s">
        <v>12622</v>
      </c>
      <c r="E3816" t="s">
        <v>32</v>
      </c>
    </row>
    <row r="3817" spans="1:9">
      <c r="A3817" t="s">
        <v>19884</v>
      </c>
      <c r="B3817" t="s">
        <v>65</v>
      </c>
      <c r="C3817">
        <v>13600</v>
      </c>
      <c r="D3817" t="s">
        <v>12623</v>
      </c>
      <c r="E3817" t="s">
        <v>32</v>
      </c>
    </row>
    <row r="3818" spans="1:9">
      <c r="A3818" t="s">
        <v>19885</v>
      </c>
      <c r="B3818" t="s">
        <v>65</v>
      </c>
      <c r="C3818">
        <v>10646</v>
      </c>
      <c r="D3818" t="s">
        <v>12624</v>
      </c>
      <c r="E3818" t="s">
        <v>32</v>
      </c>
    </row>
    <row r="3819" spans="1:9">
      <c r="A3819" t="s">
        <v>19886</v>
      </c>
      <c r="B3819" t="s">
        <v>65</v>
      </c>
      <c r="C3819">
        <v>6070</v>
      </c>
      <c r="D3819" t="s">
        <v>12625</v>
      </c>
      <c r="E3819" t="s">
        <v>32</v>
      </c>
    </row>
    <row r="3820" spans="1:9">
      <c r="A3820" t="s">
        <v>19887</v>
      </c>
      <c r="B3820" t="s">
        <v>65</v>
      </c>
      <c r="C3820">
        <v>6069</v>
      </c>
      <c r="D3820" t="s">
        <v>12626</v>
      </c>
      <c r="E3820" t="s">
        <v>32</v>
      </c>
    </row>
    <row r="3821" spans="1:9">
      <c r="A3821" t="s">
        <v>19888</v>
      </c>
      <c r="B3821" t="s">
        <v>65</v>
      </c>
      <c r="C3821">
        <v>14626</v>
      </c>
      <c r="D3821" t="s">
        <v>12627</v>
      </c>
      <c r="E3821" t="s">
        <v>32</v>
      </c>
    </row>
    <row r="3822" spans="1:9">
      <c r="A3822" t="s">
        <v>19889</v>
      </c>
      <c r="B3822" t="s">
        <v>65</v>
      </c>
      <c r="C3822">
        <v>6067</v>
      </c>
      <c r="D3822" t="s">
        <v>12628</v>
      </c>
      <c r="E3822" t="s">
        <v>32</v>
      </c>
    </row>
    <row r="3823" spans="1:9">
      <c r="A3823" t="s">
        <v>19890</v>
      </c>
      <c r="B3823" t="s">
        <v>65</v>
      </c>
      <c r="C3823">
        <v>38393</v>
      </c>
      <c r="D3823" t="s">
        <v>12629</v>
      </c>
      <c r="E3823" t="s">
        <v>32</v>
      </c>
      <c r="F3823">
        <v>17.899999999999999</v>
      </c>
      <c r="G3823">
        <v>17.899999999999999</v>
      </c>
      <c r="I3823" t="s">
        <v>8951</v>
      </c>
    </row>
    <row r="3824" spans="1:9">
      <c r="A3824" t="s">
        <v>31933</v>
      </c>
      <c r="B3824" t="s">
        <v>65</v>
      </c>
      <c r="C3824">
        <v>45233</v>
      </c>
      <c r="D3824" t="s">
        <v>31934</v>
      </c>
      <c r="E3824" t="s">
        <v>32</v>
      </c>
      <c r="F3824">
        <v>7.68</v>
      </c>
      <c r="G3824">
        <v>7.68</v>
      </c>
      <c r="I3824" t="s">
        <v>6935</v>
      </c>
    </row>
    <row r="3825" spans="1:9">
      <c r="A3825" t="s">
        <v>19891</v>
      </c>
      <c r="B3825" t="s">
        <v>65</v>
      </c>
      <c r="C3825">
        <v>38390</v>
      </c>
      <c r="D3825" t="s">
        <v>12630</v>
      </c>
      <c r="E3825" t="s">
        <v>32</v>
      </c>
      <c r="F3825">
        <v>43.98</v>
      </c>
      <c r="G3825">
        <v>43.98</v>
      </c>
      <c r="I3825" t="s">
        <v>6935</v>
      </c>
    </row>
    <row r="3826" spans="1:9">
      <c r="A3826" t="s">
        <v>19892</v>
      </c>
      <c r="B3826" t="s">
        <v>65</v>
      </c>
      <c r="C3826">
        <v>11578</v>
      </c>
      <c r="D3826" t="s">
        <v>12631</v>
      </c>
      <c r="E3826" t="s">
        <v>32</v>
      </c>
      <c r="F3826">
        <v>13.24</v>
      </c>
      <c r="G3826">
        <v>13.24</v>
      </c>
      <c r="I3826" t="s">
        <v>6935</v>
      </c>
    </row>
    <row r="3827" spans="1:9">
      <c r="A3827" t="s">
        <v>19893</v>
      </c>
      <c r="B3827" t="s">
        <v>65</v>
      </c>
      <c r="C3827">
        <v>11577</v>
      </c>
      <c r="D3827" t="s">
        <v>12632</v>
      </c>
      <c r="E3827" t="s">
        <v>32</v>
      </c>
      <c r="F3827">
        <v>12.64</v>
      </c>
      <c r="G3827">
        <v>12.64</v>
      </c>
      <c r="I3827" t="s">
        <v>6935</v>
      </c>
    </row>
    <row r="3828" spans="1:9">
      <c r="A3828" t="s">
        <v>19894</v>
      </c>
      <c r="B3828" t="s">
        <v>65</v>
      </c>
      <c r="C3828">
        <v>42432</v>
      </c>
      <c r="D3828" t="s">
        <v>12633</v>
      </c>
      <c r="E3828" t="s">
        <v>32</v>
      </c>
    </row>
    <row r="3829" spans="1:9">
      <c r="A3829" t="s">
        <v>19895</v>
      </c>
      <c r="B3829" t="s">
        <v>65</v>
      </c>
      <c r="C3829">
        <v>42437</v>
      </c>
      <c r="D3829" t="s">
        <v>12634</v>
      </c>
      <c r="E3829" t="s">
        <v>32</v>
      </c>
    </row>
    <row r="3830" spans="1:9">
      <c r="A3830" t="s">
        <v>19896</v>
      </c>
      <c r="B3830" t="s">
        <v>65</v>
      </c>
      <c r="C3830">
        <v>1116</v>
      </c>
      <c r="D3830" t="s">
        <v>12635</v>
      </c>
      <c r="E3830" t="s">
        <v>12</v>
      </c>
      <c r="F3830">
        <v>19.66</v>
      </c>
      <c r="G3830">
        <v>19.66</v>
      </c>
      <c r="I3830" t="s">
        <v>6935</v>
      </c>
    </row>
    <row r="3831" spans="1:9">
      <c r="A3831" t="s">
        <v>19897</v>
      </c>
      <c r="B3831" t="s">
        <v>65</v>
      </c>
      <c r="C3831">
        <v>1115</v>
      </c>
      <c r="D3831" t="s">
        <v>12636</v>
      </c>
      <c r="E3831" t="s">
        <v>12</v>
      </c>
      <c r="F3831">
        <v>23.56</v>
      </c>
      <c r="G3831">
        <v>23.56</v>
      </c>
      <c r="I3831" t="s">
        <v>6935</v>
      </c>
    </row>
    <row r="3832" spans="1:9">
      <c r="A3832" t="s">
        <v>19898</v>
      </c>
      <c r="B3832" t="s">
        <v>65</v>
      </c>
      <c r="C3832">
        <v>1113</v>
      </c>
      <c r="D3832" t="s">
        <v>12637</v>
      </c>
      <c r="E3832" t="s">
        <v>12</v>
      </c>
      <c r="F3832">
        <v>27.54</v>
      </c>
      <c r="G3832">
        <v>27.54</v>
      </c>
      <c r="I3832" t="s">
        <v>6935</v>
      </c>
    </row>
    <row r="3833" spans="1:9">
      <c r="A3833" t="s">
        <v>19899</v>
      </c>
      <c r="B3833" t="s">
        <v>65</v>
      </c>
      <c r="C3833">
        <v>1114</v>
      </c>
      <c r="D3833" t="s">
        <v>12638</v>
      </c>
      <c r="E3833" t="s">
        <v>12</v>
      </c>
      <c r="F3833">
        <v>32.81</v>
      </c>
      <c r="G3833">
        <v>32.81</v>
      </c>
      <c r="I3833" t="s">
        <v>6935</v>
      </c>
    </row>
    <row r="3834" spans="1:9">
      <c r="A3834" t="s">
        <v>19900</v>
      </c>
      <c r="B3834" t="s">
        <v>65</v>
      </c>
      <c r="C3834">
        <v>40873</v>
      </c>
      <c r="D3834" t="s">
        <v>12639</v>
      </c>
      <c r="E3834" t="s">
        <v>12</v>
      </c>
      <c r="F3834">
        <v>25.68</v>
      </c>
      <c r="G3834">
        <v>25.68</v>
      </c>
      <c r="I3834" t="s">
        <v>6935</v>
      </c>
    </row>
    <row r="3835" spans="1:9">
      <c r="A3835" t="s">
        <v>19901</v>
      </c>
      <c r="B3835" t="s">
        <v>65</v>
      </c>
      <c r="C3835">
        <v>20214</v>
      </c>
      <c r="D3835" t="s">
        <v>12640</v>
      </c>
      <c r="E3835" t="s">
        <v>32</v>
      </c>
      <c r="F3835">
        <v>59.08</v>
      </c>
      <c r="G3835">
        <v>59.08</v>
      </c>
      <c r="I3835" t="s">
        <v>6935</v>
      </c>
    </row>
    <row r="3836" spans="1:9">
      <c r="A3836" t="s">
        <v>19902</v>
      </c>
      <c r="B3836" t="s">
        <v>65</v>
      </c>
      <c r="C3836">
        <v>7237</v>
      </c>
      <c r="D3836" t="s">
        <v>12641</v>
      </c>
      <c r="E3836" t="s">
        <v>32</v>
      </c>
      <c r="F3836">
        <v>57.84</v>
      </c>
      <c r="G3836">
        <v>57.84</v>
      </c>
      <c r="I3836" t="s">
        <v>6935</v>
      </c>
    </row>
    <row r="3837" spans="1:9">
      <c r="A3837" t="s">
        <v>19903</v>
      </c>
      <c r="B3837" t="s">
        <v>65</v>
      </c>
      <c r="C3837">
        <v>11757</v>
      </c>
      <c r="D3837" t="s">
        <v>12642</v>
      </c>
      <c r="E3837" t="s">
        <v>32</v>
      </c>
      <c r="F3837">
        <v>50</v>
      </c>
      <c r="G3837">
        <v>50</v>
      </c>
      <c r="I3837" t="s">
        <v>8951</v>
      </c>
    </row>
    <row r="3838" spans="1:9">
      <c r="A3838" t="s">
        <v>19904</v>
      </c>
      <c r="B3838" t="s">
        <v>65</v>
      </c>
      <c r="C3838">
        <v>11758</v>
      </c>
      <c r="D3838" t="s">
        <v>12643</v>
      </c>
      <c r="E3838" t="s">
        <v>32</v>
      </c>
      <c r="F3838">
        <v>46.91</v>
      </c>
      <c r="G3838">
        <v>46.91</v>
      </c>
      <c r="I3838" t="s">
        <v>8951</v>
      </c>
    </row>
    <row r="3839" spans="1:9">
      <c r="A3839" t="s">
        <v>19905</v>
      </c>
      <c r="B3839" t="s">
        <v>65</v>
      </c>
      <c r="C3839">
        <v>37526</v>
      </c>
      <c r="D3839" t="s">
        <v>12644</v>
      </c>
      <c r="E3839" t="s">
        <v>32</v>
      </c>
      <c r="F3839">
        <v>3.61</v>
      </c>
      <c r="G3839">
        <v>3.61</v>
      </c>
      <c r="I3839" t="s">
        <v>6935</v>
      </c>
    </row>
    <row r="3840" spans="1:9">
      <c r="A3840" t="s">
        <v>19906</v>
      </c>
      <c r="B3840" t="s">
        <v>65</v>
      </c>
      <c r="C3840">
        <v>6076</v>
      </c>
      <c r="D3840" t="s">
        <v>12645</v>
      </c>
      <c r="E3840" t="s">
        <v>10</v>
      </c>
    </row>
    <row r="3841" spans="1:9">
      <c r="A3841" t="s">
        <v>19907</v>
      </c>
      <c r="B3841" t="s">
        <v>65</v>
      </c>
      <c r="C3841">
        <v>13109</v>
      </c>
      <c r="D3841" t="s">
        <v>12646</v>
      </c>
      <c r="E3841" t="s">
        <v>32</v>
      </c>
    </row>
    <row r="3842" spans="1:9">
      <c r="A3842" t="s">
        <v>19908</v>
      </c>
      <c r="B3842" t="s">
        <v>65</v>
      </c>
      <c r="C3842">
        <v>13110</v>
      </c>
      <c r="D3842" t="s">
        <v>12647</v>
      </c>
      <c r="E3842" t="s">
        <v>32</v>
      </c>
    </row>
    <row r="3843" spans="1:9">
      <c r="A3843" t="s">
        <v>19909</v>
      </c>
      <c r="B3843" t="s">
        <v>65</v>
      </c>
      <c r="C3843">
        <v>7581</v>
      </c>
      <c r="D3843" t="s">
        <v>12648</v>
      </c>
      <c r="E3843" t="s">
        <v>32</v>
      </c>
      <c r="F3843">
        <v>6.34</v>
      </c>
      <c r="G3843">
        <v>6.34</v>
      </c>
      <c r="I3843" t="s">
        <v>6935</v>
      </c>
    </row>
    <row r="3844" spans="1:9">
      <c r="A3844" t="s">
        <v>19910</v>
      </c>
      <c r="B3844" t="s">
        <v>65</v>
      </c>
      <c r="C3844">
        <v>4509</v>
      </c>
      <c r="D3844" t="s">
        <v>12649</v>
      </c>
      <c r="E3844" t="s">
        <v>12</v>
      </c>
      <c r="F3844">
        <v>4.46</v>
      </c>
      <c r="G3844">
        <v>4.46</v>
      </c>
      <c r="I3844" t="s">
        <v>6935</v>
      </c>
    </row>
    <row r="3845" spans="1:9">
      <c r="A3845" t="s">
        <v>19911</v>
      </c>
      <c r="B3845" t="s">
        <v>65</v>
      </c>
      <c r="C3845">
        <v>4512</v>
      </c>
      <c r="D3845" t="s">
        <v>12650</v>
      </c>
      <c r="E3845" t="s">
        <v>12</v>
      </c>
      <c r="F3845">
        <v>2.13</v>
      </c>
      <c r="G3845">
        <v>2.13</v>
      </c>
      <c r="I3845" t="s">
        <v>6935</v>
      </c>
    </row>
    <row r="3846" spans="1:9">
      <c r="A3846" t="s">
        <v>19912</v>
      </c>
      <c r="B3846" t="s">
        <v>65</v>
      </c>
      <c r="C3846">
        <v>4517</v>
      </c>
      <c r="D3846" t="s">
        <v>12651</v>
      </c>
      <c r="E3846" t="s">
        <v>12</v>
      </c>
      <c r="F3846">
        <v>3.07</v>
      </c>
      <c r="G3846">
        <v>3.07</v>
      </c>
      <c r="I3846" t="s">
        <v>6935</v>
      </c>
    </row>
    <row r="3847" spans="1:9">
      <c r="A3847" t="s">
        <v>19913</v>
      </c>
      <c r="B3847" t="s">
        <v>65</v>
      </c>
      <c r="C3847">
        <v>20206</v>
      </c>
      <c r="D3847" t="s">
        <v>12652</v>
      </c>
      <c r="E3847" t="s">
        <v>12</v>
      </c>
      <c r="F3847">
        <v>10.41</v>
      </c>
      <c r="G3847">
        <v>10.41</v>
      </c>
      <c r="I3847" t="s">
        <v>6935</v>
      </c>
    </row>
    <row r="3848" spans="1:9">
      <c r="A3848" t="s">
        <v>19914</v>
      </c>
      <c r="B3848" t="s">
        <v>65</v>
      </c>
      <c r="C3848">
        <v>4460</v>
      </c>
      <c r="D3848" t="s">
        <v>12653</v>
      </c>
      <c r="E3848" t="s">
        <v>12</v>
      </c>
      <c r="F3848">
        <v>10.69</v>
      </c>
      <c r="G3848">
        <v>10.69</v>
      </c>
      <c r="I3848" t="s">
        <v>6935</v>
      </c>
    </row>
    <row r="3849" spans="1:9">
      <c r="A3849" t="s">
        <v>19915</v>
      </c>
      <c r="B3849" t="s">
        <v>65</v>
      </c>
      <c r="C3849">
        <v>4415</v>
      </c>
      <c r="D3849" t="s">
        <v>12654</v>
      </c>
      <c r="E3849" t="s">
        <v>12</v>
      </c>
      <c r="F3849">
        <v>5.72</v>
      </c>
      <c r="G3849">
        <v>5.72</v>
      </c>
      <c r="I3849" t="s">
        <v>6935</v>
      </c>
    </row>
    <row r="3850" spans="1:9">
      <c r="A3850" t="s">
        <v>19916</v>
      </c>
      <c r="B3850" t="s">
        <v>65</v>
      </c>
      <c r="C3850">
        <v>4417</v>
      </c>
      <c r="D3850" t="s">
        <v>12655</v>
      </c>
      <c r="E3850" t="s">
        <v>12</v>
      </c>
      <c r="F3850">
        <v>8.24</v>
      </c>
      <c r="G3850">
        <v>8.24</v>
      </c>
      <c r="I3850" t="s">
        <v>6935</v>
      </c>
    </row>
    <row r="3851" spans="1:9">
      <c r="A3851" t="s">
        <v>19917</v>
      </c>
      <c r="B3851" t="s">
        <v>65</v>
      </c>
      <c r="C3851">
        <v>37373</v>
      </c>
      <c r="D3851" t="s">
        <v>12656</v>
      </c>
      <c r="E3851" t="s">
        <v>62</v>
      </c>
      <c r="F3851">
        <v>0.08</v>
      </c>
      <c r="G3851">
        <v>0.08</v>
      </c>
      <c r="I3851" t="s">
        <v>8951</v>
      </c>
    </row>
    <row r="3852" spans="1:9">
      <c r="A3852" t="s">
        <v>19918</v>
      </c>
      <c r="B3852" t="s">
        <v>65</v>
      </c>
      <c r="C3852">
        <v>40864</v>
      </c>
      <c r="D3852" t="s">
        <v>12657</v>
      </c>
      <c r="E3852" t="s">
        <v>6706</v>
      </c>
      <c r="F3852">
        <v>15.46</v>
      </c>
      <c r="G3852">
        <v>15.46</v>
      </c>
      <c r="I3852" t="s">
        <v>8951</v>
      </c>
    </row>
    <row r="3853" spans="1:9">
      <c r="A3853" t="s">
        <v>19919</v>
      </c>
      <c r="B3853" t="s">
        <v>65</v>
      </c>
      <c r="C3853">
        <v>4734</v>
      </c>
      <c r="D3853" t="s">
        <v>12658</v>
      </c>
      <c r="E3853" t="s">
        <v>10</v>
      </c>
      <c r="F3853">
        <v>355.62</v>
      </c>
      <c r="G3853">
        <v>355.62</v>
      </c>
      <c r="I3853" t="s">
        <v>6935</v>
      </c>
    </row>
    <row r="3854" spans="1:9">
      <c r="A3854" t="s">
        <v>19920</v>
      </c>
      <c r="B3854" t="s">
        <v>65</v>
      </c>
      <c r="C3854">
        <v>6085</v>
      </c>
      <c r="D3854" t="s">
        <v>12659</v>
      </c>
      <c r="E3854" t="s">
        <v>43</v>
      </c>
      <c r="F3854">
        <v>13.76</v>
      </c>
      <c r="G3854">
        <v>13.76</v>
      </c>
      <c r="I3854" t="s">
        <v>8951</v>
      </c>
    </row>
    <row r="3855" spans="1:9">
      <c r="A3855" t="s">
        <v>19921</v>
      </c>
      <c r="B3855" t="s">
        <v>65</v>
      </c>
      <c r="C3855">
        <v>38396</v>
      </c>
      <c r="D3855" t="s">
        <v>12660</v>
      </c>
      <c r="E3855" t="s">
        <v>32</v>
      </c>
    </row>
    <row r="3856" spans="1:9">
      <c r="A3856" t="s">
        <v>19922</v>
      </c>
      <c r="B3856" t="s">
        <v>65</v>
      </c>
      <c r="C3856">
        <v>11622</v>
      </c>
      <c r="D3856" t="s">
        <v>12661</v>
      </c>
      <c r="E3856" t="s">
        <v>11</v>
      </c>
      <c r="F3856">
        <v>84.36</v>
      </c>
      <c r="G3856">
        <v>84.36</v>
      </c>
      <c r="I3856" t="s">
        <v>6935</v>
      </c>
    </row>
    <row r="3857" spans="1:9">
      <c r="A3857" t="s">
        <v>19923</v>
      </c>
      <c r="B3857" t="s">
        <v>65</v>
      </c>
      <c r="C3857">
        <v>43143</v>
      </c>
      <c r="D3857" t="s">
        <v>12662</v>
      </c>
      <c r="E3857" t="s">
        <v>43</v>
      </c>
      <c r="F3857">
        <v>31.86</v>
      </c>
      <c r="G3857">
        <v>31.86</v>
      </c>
      <c r="I3857" t="s">
        <v>6935</v>
      </c>
    </row>
    <row r="3858" spans="1:9">
      <c r="A3858" t="s">
        <v>19924</v>
      </c>
      <c r="B3858" t="s">
        <v>65</v>
      </c>
      <c r="C3858">
        <v>7317</v>
      </c>
      <c r="D3858" t="s">
        <v>12663</v>
      </c>
      <c r="E3858" t="s">
        <v>11</v>
      </c>
      <c r="F3858">
        <v>52.77</v>
      </c>
      <c r="G3858">
        <v>52.77</v>
      </c>
      <c r="I3858" t="s">
        <v>6935</v>
      </c>
    </row>
    <row r="3859" spans="1:9">
      <c r="A3859" t="s">
        <v>19925</v>
      </c>
      <c r="B3859" t="s">
        <v>65</v>
      </c>
      <c r="C3859">
        <v>142</v>
      </c>
      <c r="D3859" t="s">
        <v>12664</v>
      </c>
      <c r="E3859" t="s">
        <v>12665</v>
      </c>
      <c r="F3859">
        <v>39.799999999999997</v>
      </c>
      <c r="G3859">
        <v>39.799999999999997</v>
      </c>
      <c r="I3859" t="s">
        <v>6935</v>
      </c>
    </row>
    <row r="3860" spans="1:9">
      <c r="A3860" t="s">
        <v>19926</v>
      </c>
      <c r="B3860" t="s">
        <v>65</v>
      </c>
      <c r="C3860">
        <v>43142</v>
      </c>
      <c r="D3860" t="s">
        <v>12666</v>
      </c>
      <c r="E3860" t="s">
        <v>43</v>
      </c>
      <c r="F3860">
        <v>180.81</v>
      </c>
      <c r="G3860">
        <v>180.81</v>
      </c>
      <c r="I3860" t="s">
        <v>6935</v>
      </c>
    </row>
    <row r="3861" spans="1:9">
      <c r="A3861" t="s">
        <v>19927</v>
      </c>
      <c r="B3861" t="s">
        <v>65</v>
      </c>
      <c r="C3861">
        <v>38123</v>
      </c>
      <c r="D3861" t="s">
        <v>12667</v>
      </c>
      <c r="E3861" t="s">
        <v>11</v>
      </c>
      <c r="F3861">
        <v>86.99</v>
      </c>
      <c r="G3861">
        <v>86.99</v>
      </c>
      <c r="I3861" t="s">
        <v>6935</v>
      </c>
    </row>
    <row r="3862" spans="1:9">
      <c r="A3862" t="s">
        <v>19928</v>
      </c>
      <c r="B3862" t="s">
        <v>65</v>
      </c>
      <c r="C3862">
        <v>42699</v>
      </c>
      <c r="D3862" t="s">
        <v>12668</v>
      </c>
      <c r="E3862" t="s">
        <v>32</v>
      </c>
      <c r="F3862">
        <v>34.979999999999997</v>
      </c>
      <c r="G3862">
        <v>34.979999999999997</v>
      </c>
      <c r="I3862" t="s">
        <v>6935</v>
      </c>
    </row>
    <row r="3863" spans="1:9">
      <c r="A3863" t="s">
        <v>19929</v>
      </c>
      <c r="B3863" t="s">
        <v>65</v>
      </c>
      <c r="C3863">
        <v>37743</v>
      </c>
      <c r="D3863" t="s">
        <v>12669</v>
      </c>
      <c r="E3863" t="s">
        <v>32</v>
      </c>
      <c r="F3863">
        <v>224811.18</v>
      </c>
      <c r="G3863">
        <v>224811.18</v>
      </c>
      <c r="I3863" t="s">
        <v>6935</v>
      </c>
    </row>
    <row r="3864" spans="1:9">
      <c r="A3864" t="s">
        <v>19930</v>
      </c>
      <c r="B3864" t="s">
        <v>65</v>
      </c>
      <c r="C3864">
        <v>37744</v>
      </c>
      <c r="D3864" t="s">
        <v>12670</v>
      </c>
      <c r="E3864" t="s">
        <v>32</v>
      </c>
      <c r="F3864">
        <v>264335.65999999997</v>
      </c>
      <c r="G3864">
        <v>264335.65999999997</v>
      </c>
      <c r="I3864" t="s">
        <v>6935</v>
      </c>
    </row>
    <row r="3865" spans="1:9">
      <c r="A3865" t="s">
        <v>19931</v>
      </c>
      <c r="B3865" t="s">
        <v>65</v>
      </c>
      <c r="C3865">
        <v>37741</v>
      </c>
      <c r="D3865" t="s">
        <v>12671</v>
      </c>
      <c r="E3865" t="s">
        <v>32</v>
      </c>
      <c r="F3865">
        <v>204419.58</v>
      </c>
      <c r="G3865">
        <v>204419.58</v>
      </c>
      <c r="I3865" t="s">
        <v>6935</v>
      </c>
    </row>
    <row r="3866" spans="1:9">
      <c r="A3866" t="s">
        <v>19932</v>
      </c>
      <c r="B3866" t="s">
        <v>65</v>
      </c>
      <c r="C3866">
        <v>39396</v>
      </c>
      <c r="D3866" t="s">
        <v>12672</v>
      </c>
      <c r="E3866" t="s">
        <v>32</v>
      </c>
      <c r="F3866">
        <v>43.86</v>
      </c>
      <c r="G3866">
        <v>43.86</v>
      </c>
      <c r="I3866" t="s">
        <v>6935</v>
      </c>
    </row>
    <row r="3867" spans="1:9">
      <c r="A3867" t="s">
        <v>19933</v>
      </c>
      <c r="B3867" t="s">
        <v>65</v>
      </c>
      <c r="C3867">
        <v>39392</v>
      </c>
      <c r="D3867" t="s">
        <v>12673</v>
      </c>
      <c r="E3867" t="s">
        <v>32</v>
      </c>
      <c r="F3867">
        <v>49.48</v>
      </c>
      <c r="G3867">
        <v>49.48</v>
      </c>
      <c r="I3867" t="s">
        <v>6935</v>
      </c>
    </row>
    <row r="3868" spans="1:9">
      <c r="A3868" t="s">
        <v>19934</v>
      </c>
      <c r="B3868" t="s">
        <v>65</v>
      </c>
      <c r="C3868">
        <v>39393</v>
      </c>
      <c r="D3868" t="s">
        <v>12674</v>
      </c>
      <c r="E3868" t="s">
        <v>32</v>
      </c>
      <c r="F3868">
        <v>30.6</v>
      </c>
      <c r="G3868">
        <v>30.6</v>
      </c>
      <c r="I3868" t="s">
        <v>6935</v>
      </c>
    </row>
    <row r="3869" spans="1:9">
      <c r="A3869" t="s">
        <v>19935</v>
      </c>
      <c r="B3869" t="s">
        <v>65</v>
      </c>
      <c r="C3869">
        <v>39394</v>
      </c>
      <c r="D3869" t="s">
        <v>12675</v>
      </c>
      <c r="E3869" t="s">
        <v>32</v>
      </c>
      <c r="F3869">
        <v>34.44</v>
      </c>
      <c r="G3869">
        <v>34.44</v>
      </c>
      <c r="I3869" t="s">
        <v>6935</v>
      </c>
    </row>
    <row r="3870" spans="1:9">
      <c r="A3870" t="s">
        <v>19936</v>
      </c>
      <c r="B3870" t="s">
        <v>65</v>
      </c>
      <c r="C3870">
        <v>39395</v>
      </c>
      <c r="D3870" t="s">
        <v>12676</v>
      </c>
      <c r="E3870" t="s">
        <v>32</v>
      </c>
      <c r="F3870">
        <v>32.03</v>
      </c>
      <c r="G3870">
        <v>32.03</v>
      </c>
      <c r="I3870" t="s">
        <v>6935</v>
      </c>
    </row>
    <row r="3871" spans="1:9">
      <c r="A3871" t="s">
        <v>19937</v>
      </c>
      <c r="B3871" t="s">
        <v>65</v>
      </c>
      <c r="C3871">
        <v>14618</v>
      </c>
      <c r="D3871" t="s">
        <v>12677</v>
      </c>
      <c r="E3871" t="s">
        <v>32</v>
      </c>
      <c r="F3871">
        <v>1330.99</v>
      </c>
      <c r="G3871">
        <v>1330.99</v>
      </c>
      <c r="I3871" t="s">
        <v>6935</v>
      </c>
    </row>
    <row r="3872" spans="1:9">
      <c r="A3872" t="s">
        <v>19938</v>
      </c>
      <c r="B3872" t="s">
        <v>65</v>
      </c>
      <c r="C3872">
        <v>6110</v>
      </c>
      <c r="D3872" t="s">
        <v>12678</v>
      </c>
      <c r="E3872" t="s">
        <v>62</v>
      </c>
      <c r="F3872">
        <v>26.39</v>
      </c>
      <c r="G3872">
        <v>29.46</v>
      </c>
      <c r="I3872" t="s">
        <v>6935</v>
      </c>
    </row>
    <row r="3873" spans="1:9">
      <c r="A3873" t="s">
        <v>19939</v>
      </c>
      <c r="B3873" t="s">
        <v>65</v>
      </c>
      <c r="C3873">
        <v>40910</v>
      </c>
      <c r="D3873" t="s">
        <v>12679</v>
      </c>
      <c r="E3873" t="s">
        <v>6706</v>
      </c>
      <c r="F3873">
        <v>4637.83</v>
      </c>
      <c r="G3873">
        <v>5178.8</v>
      </c>
      <c r="I3873" t="s">
        <v>6935</v>
      </c>
    </row>
    <row r="3874" spans="1:9">
      <c r="A3874" t="s">
        <v>19940</v>
      </c>
      <c r="B3874" t="s">
        <v>65</v>
      </c>
      <c r="C3874">
        <v>45255</v>
      </c>
      <c r="D3874" t="s">
        <v>15728</v>
      </c>
      <c r="E3874" t="s">
        <v>32</v>
      </c>
    </row>
    <row r="3875" spans="1:9">
      <c r="A3875" t="s">
        <v>19941</v>
      </c>
      <c r="B3875" t="s">
        <v>65</v>
      </c>
      <c r="C3875">
        <v>6111</v>
      </c>
      <c r="D3875" t="s">
        <v>12680</v>
      </c>
      <c r="E3875" t="s">
        <v>62</v>
      </c>
      <c r="F3875">
        <v>18.829999999999998</v>
      </c>
      <c r="G3875">
        <v>21.02</v>
      </c>
      <c r="I3875" t="s">
        <v>8951</v>
      </c>
    </row>
    <row r="3876" spans="1:9">
      <c r="A3876" t="s">
        <v>19942</v>
      </c>
      <c r="B3876" t="s">
        <v>65</v>
      </c>
      <c r="C3876">
        <v>41084</v>
      </c>
      <c r="D3876" t="s">
        <v>12681</v>
      </c>
      <c r="E3876" t="s">
        <v>6706</v>
      </c>
      <c r="F3876">
        <v>3309.86</v>
      </c>
      <c r="G3876">
        <v>3695.93</v>
      </c>
      <c r="I3876" t="s">
        <v>6935</v>
      </c>
    </row>
    <row r="3877" spans="1:9">
      <c r="A3877" t="s">
        <v>19943</v>
      </c>
      <c r="B3877" t="s">
        <v>65</v>
      </c>
      <c r="C3877">
        <v>44535</v>
      </c>
      <c r="D3877" t="s">
        <v>12682</v>
      </c>
      <c r="E3877" t="s">
        <v>10</v>
      </c>
      <c r="F3877">
        <v>50.38</v>
      </c>
      <c r="G3877">
        <v>50.38</v>
      </c>
      <c r="I3877" t="s">
        <v>6935</v>
      </c>
    </row>
    <row r="3878" spans="1:9">
      <c r="A3878" t="s">
        <v>19944</v>
      </c>
      <c r="B3878" t="s">
        <v>65</v>
      </c>
      <c r="C3878">
        <v>44945</v>
      </c>
      <c r="D3878" t="s">
        <v>12683</v>
      </c>
      <c r="E3878" t="s">
        <v>32</v>
      </c>
      <c r="F3878">
        <v>13.45</v>
      </c>
      <c r="G3878">
        <v>13.45</v>
      </c>
      <c r="I3878" t="s">
        <v>8951</v>
      </c>
    </row>
    <row r="3879" spans="1:9">
      <c r="A3879" t="s">
        <v>19945</v>
      </c>
      <c r="B3879" t="s">
        <v>65</v>
      </c>
      <c r="C3879">
        <v>38637</v>
      </c>
      <c r="D3879" t="s">
        <v>12684</v>
      </c>
      <c r="E3879" t="s">
        <v>32</v>
      </c>
      <c r="F3879">
        <v>251.24</v>
      </c>
      <c r="G3879">
        <v>251.24</v>
      </c>
      <c r="I3879" t="s">
        <v>6935</v>
      </c>
    </row>
    <row r="3880" spans="1:9">
      <c r="A3880" t="s">
        <v>19946</v>
      </c>
      <c r="B3880" t="s">
        <v>65</v>
      </c>
      <c r="C3880">
        <v>6150</v>
      </c>
      <c r="D3880" t="s">
        <v>12685</v>
      </c>
      <c r="E3880" t="s">
        <v>32</v>
      </c>
      <c r="F3880">
        <v>254.31</v>
      </c>
      <c r="G3880">
        <v>254.31</v>
      </c>
      <c r="I3880" t="s">
        <v>6935</v>
      </c>
    </row>
    <row r="3881" spans="1:9">
      <c r="A3881" t="s">
        <v>19947</v>
      </c>
      <c r="B3881" t="s">
        <v>65</v>
      </c>
      <c r="C3881">
        <v>6136</v>
      </c>
      <c r="D3881" t="s">
        <v>12686</v>
      </c>
      <c r="E3881" t="s">
        <v>32</v>
      </c>
      <c r="F3881">
        <v>199.9</v>
      </c>
      <c r="G3881">
        <v>199.9</v>
      </c>
      <c r="I3881" t="s">
        <v>8951</v>
      </c>
    </row>
    <row r="3882" spans="1:9">
      <c r="A3882" t="s">
        <v>19948</v>
      </c>
      <c r="B3882" t="s">
        <v>65</v>
      </c>
      <c r="C3882">
        <v>38638</v>
      </c>
      <c r="D3882" t="s">
        <v>12687</v>
      </c>
      <c r="E3882" t="s">
        <v>32</v>
      </c>
      <c r="F3882">
        <v>211.71</v>
      </c>
      <c r="G3882">
        <v>211.71</v>
      </c>
      <c r="I3882" t="s">
        <v>6935</v>
      </c>
    </row>
    <row r="3883" spans="1:9">
      <c r="A3883" t="s">
        <v>19949</v>
      </c>
      <c r="B3883" t="s">
        <v>65</v>
      </c>
      <c r="C3883">
        <v>20262</v>
      </c>
      <c r="D3883" t="s">
        <v>12688</v>
      </c>
      <c r="E3883" t="s">
        <v>32</v>
      </c>
      <c r="F3883">
        <v>24.63</v>
      </c>
      <c r="G3883">
        <v>24.63</v>
      </c>
      <c r="I3883" t="s">
        <v>6935</v>
      </c>
    </row>
    <row r="3884" spans="1:9">
      <c r="A3884" t="s">
        <v>19950</v>
      </c>
      <c r="B3884" t="s">
        <v>65</v>
      </c>
      <c r="C3884">
        <v>6145</v>
      </c>
      <c r="D3884" t="s">
        <v>12689</v>
      </c>
      <c r="E3884" t="s">
        <v>32</v>
      </c>
      <c r="F3884">
        <v>27.21</v>
      </c>
      <c r="G3884">
        <v>27.21</v>
      </c>
      <c r="I3884" t="s">
        <v>6935</v>
      </c>
    </row>
    <row r="3885" spans="1:9">
      <c r="A3885" t="s">
        <v>19951</v>
      </c>
      <c r="B3885" t="s">
        <v>65</v>
      </c>
      <c r="C3885">
        <v>6149</v>
      </c>
      <c r="D3885" t="s">
        <v>12690</v>
      </c>
      <c r="E3885" t="s">
        <v>32</v>
      </c>
      <c r="F3885">
        <v>17.989999999999998</v>
      </c>
      <c r="G3885">
        <v>17.989999999999998</v>
      </c>
      <c r="I3885" t="s">
        <v>6935</v>
      </c>
    </row>
    <row r="3886" spans="1:9">
      <c r="A3886" t="s">
        <v>19952</v>
      </c>
      <c r="B3886" t="s">
        <v>65</v>
      </c>
      <c r="C3886">
        <v>6146</v>
      </c>
      <c r="D3886" t="s">
        <v>12691</v>
      </c>
      <c r="E3886" t="s">
        <v>32</v>
      </c>
      <c r="F3886">
        <v>25.86</v>
      </c>
      <c r="G3886">
        <v>25.86</v>
      </c>
      <c r="I3886" t="s">
        <v>6935</v>
      </c>
    </row>
    <row r="3887" spans="1:9">
      <c r="A3887" t="s">
        <v>19953</v>
      </c>
      <c r="B3887" t="s">
        <v>65</v>
      </c>
      <c r="C3887">
        <v>44536</v>
      </c>
      <c r="D3887" t="s">
        <v>31935</v>
      </c>
      <c r="E3887" t="s">
        <v>11</v>
      </c>
      <c r="F3887">
        <v>3.34</v>
      </c>
      <c r="G3887">
        <v>3.34</v>
      </c>
      <c r="I3887" t="s">
        <v>6935</v>
      </c>
    </row>
    <row r="3888" spans="1:9">
      <c r="A3888" t="s">
        <v>19954</v>
      </c>
      <c r="B3888" t="s">
        <v>65</v>
      </c>
      <c r="C3888">
        <v>39961</v>
      </c>
      <c r="D3888" t="s">
        <v>12692</v>
      </c>
      <c r="E3888" t="s">
        <v>32</v>
      </c>
      <c r="F3888">
        <v>26.3</v>
      </c>
      <c r="G3888">
        <v>26.3</v>
      </c>
      <c r="I3888" t="s">
        <v>6935</v>
      </c>
    </row>
    <row r="3889" spans="1:9">
      <c r="A3889" t="s">
        <v>19955</v>
      </c>
      <c r="B3889" t="s">
        <v>65</v>
      </c>
      <c r="C3889">
        <v>42433</v>
      </c>
      <c r="D3889" t="s">
        <v>12693</v>
      </c>
      <c r="E3889" t="s">
        <v>32</v>
      </c>
    </row>
    <row r="3890" spans="1:9">
      <c r="A3890" t="s">
        <v>19956</v>
      </c>
      <c r="B3890" t="s">
        <v>65</v>
      </c>
      <c r="C3890">
        <v>42434</v>
      </c>
      <c r="D3890" t="s">
        <v>12694</v>
      </c>
      <c r="E3890" t="s">
        <v>32</v>
      </c>
    </row>
    <row r="3891" spans="1:9">
      <c r="A3891" t="s">
        <v>19957</v>
      </c>
      <c r="B3891" t="s">
        <v>65</v>
      </c>
      <c r="C3891">
        <v>42435</v>
      </c>
      <c r="D3891" t="s">
        <v>12695</v>
      </c>
      <c r="E3891" t="s">
        <v>32</v>
      </c>
    </row>
    <row r="3892" spans="1:9">
      <c r="A3892" t="s">
        <v>19958</v>
      </c>
      <c r="B3892" t="s">
        <v>65</v>
      </c>
      <c r="C3892">
        <v>38061</v>
      </c>
      <c r="D3892" t="s">
        <v>12696</v>
      </c>
      <c r="E3892" t="s">
        <v>32</v>
      </c>
      <c r="F3892">
        <v>43.67</v>
      </c>
      <c r="G3892">
        <v>43.67</v>
      </c>
      <c r="I3892" t="s">
        <v>6935</v>
      </c>
    </row>
    <row r="3893" spans="1:9">
      <c r="A3893" t="s">
        <v>19959</v>
      </c>
      <c r="B3893" t="s">
        <v>65</v>
      </c>
      <c r="C3893">
        <v>20250</v>
      </c>
      <c r="D3893" t="s">
        <v>12697</v>
      </c>
      <c r="E3893" t="s">
        <v>11</v>
      </c>
      <c r="F3893">
        <v>16.28</v>
      </c>
      <c r="G3893">
        <v>16.28</v>
      </c>
      <c r="I3893" t="s">
        <v>8951</v>
      </c>
    </row>
    <row r="3894" spans="1:9">
      <c r="A3894" t="s">
        <v>19960</v>
      </c>
      <c r="B3894" t="s">
        <v>65</v>
      </c>
      <c r="C3894">
        <v>13388</v>
      </c>
      <c r="D3894" t="s">
        <v>12698</v>
      </c>
      <c r="E3894" t="s">
        <v>11</v>
      </c>
      <c r="F3894">
        <v>250.38</v>
      </c>
      <c r="G3894">
        <v>250.38</v>
      </c>
      <c r="I3894" t="s">
        <v>6935</v>
      </c>
    </row>
    <row r="3895" spans="1:9">
      <c r="A3895" t="s">
        <v>19961</v>
      </c>
      <c r="B3895" t="s">
        <v>65</v>
      </c>
      <c r="C3895">
        <v>39914</v>
      </c>
      <c r="D3895" t="s">
        <v>12699</v>
      </c>
      <c r="E3895" t="s">
        <v>11</v>
      </c>
    </row>
    <row r="3896" spans="1:9">
      <c r="A3896" t="s">
        <v>19962</v>
      </c>
      <c r="B3896" t="s">
        <v>65</v>
      </c>
      <c r="C3896">
        <v>12732</v>
      </c>
      <c r="D3896" t="s">
        <v>12700</v>
      </c>
      <c r="E3896" t="s">
        <v>32</v>
      </c>
    </row>
    <row r="3897" spans="1:9">
      <c r="A3897" t="s">
        <v>19963</v>
      </c>
      <c r="B3897" t="s">
        <v>65</v>
      </c>
      <c r="C3897">
        <v>6160</v>
      </c>
      <c r="D3897" t="s">
        <v>12701</v>
      </c>
      <c r="E3897" t="s">
        <v>62</v>
      </c>
      <c r="F3897">
        <v>33.58</v>
      </c>
      <c r="G3897">
        <v>37.49</v>
      </c>
      <c r="I3897" t="s">
        <v>8951</v>
      </c>
    </row>
    <row r="3898" spans="1:9">
      <c r="A3898" t="s">
        <v>19964</v>
      </c>
      <c r="B3898" t="s">
        <v>65</v>
      </c>
      <c r="C3898">
        <v>41087</v>
      </c>
      <c r="D3898" t="s">
        <v>12702</v>
      </c>
      <c r="E3898" t="s">
        <v>6706</v>
      </c>
      <c r="F3898">
        <v>5902.08</v>
      </c>
      <c r="G3898">
        <v>6590.53</v>
      </c>
      <c r="I3898" t="s">
        <v>6935</v>
      </c>
    </row>
    <row r="3899" spans="1:9">
      <c r="A3899" t="s">
        <v>19965</v>
      </c>
      <c r="B3899" t="s">
        <v>65</v>
      </c>
      <c r="C3899">
        <v>6166</v>
      </c>
      <c r="D3899" t="s">
        <v>12703</v>
      </c>
      <c r="E3899" t="s">
        <v>62</v>
      </c>
      <c r="F3899">
        <v>63.83</v>
      </c>
      <c r="G3899">
        <v>71.260000000000005</v>
      </c>
      <c r="I3899" t="s">
        <v>6935</v>
      </c>
    </row>
    <row r="3900" spans="1:9">
      <c r="A3900" t="s">
        <v>19966</v>
      </c>
      <c r="B3900" t="s">
        <v>65</v>
      </c>
      <c r="C3900">
        <v>41088</v>
      </c>
      <c r="D3900" t="s">
        <v>12704</v>
      </c>
      <c r="E3900" t="s">
        <v>6706</v>
      </c>
      <c r="F3900">
        <v>11219.88</v>
      </c>
      <c r="G3900">
        <v>12528.61</v>
      </c>
      <c r="I3900" t="s">
        <v>6935</v>
      </c>
    </row>
    <row r="3901" spans="1:9">
      <c r="A3901" t="s">
        <v>19967</v>
      </c>
      <c r="B3901" t="s">
        <v>65</v>
      </c>
      <c r="C3901">
        <v>20232</v>
      </c>
      <c r="D3901" t="s">
        <v>12705</v>
      </c>
      <c r="E3901" t="s">
        <v>12</v>
      </c>
      <c r="F3901">
        <v>107.45</v>
      </c>
      <c r="G3901">
        <v>107.45</v>
      </c>
      <c r="I3901" t="s">
        <v>6935</v>
      </c>
    </row>
    <row r="3902" spans="1:9">
      <c r="A3902" t="s">
        <v>19968</v>
      </c>
      <c r="B3902" t="s">
        <v>65</v>
      </c>
      <c r="C3902">
        <v>10856</v>
      </c>
      <c r="D3902" t="s">
        <v>12706</v>
      </c>
      <c r="E3902" t="s">
        <v>12</v>
      </c>
    </row>
    <row r="3903" spans="1:9">
      <c r="A3903" t="s">
        <v>19969</v>
      </c>
      <c r="B3903" t="s">
        <v>65</v>
      </c>
      <c r="C3903">
        <v>4828</v>
      </c>
      <c r="D3903" t="s">
        <v>12707</v>
      </c>
      <c r="E3903" t="s">
        <v>12</v>
      </c>
      <c r="F3903">
        <v>88.84</v>
      </c>
      <c r="G3903">
        <v>88.84</v>
      </c>
      <c r="I3903" t="s">
        <v>6935</v>
      </c>
    </row>
    <row r="3904" spans="1:9">
      <c r="A3904" t="s">
        <v>19970</v>
      </c>
      <c r="B3904" t="s">
        <v>65</v>
      </c>
      <c r="C3904">
        <v>20249</v>
      </c>
      <c r="D3904" t="s">
        <v>12708</v>
      </c>
      <c r="E3904" t="s">
        <v>12</v>
      </c>
      <c r="F3904">
        <v>48.65</v>
      </c>
      <c r="G3904">
        <v>48.65</v>
      </c>
      <c r="I3904" t="s">
        <v>6935</v>
      </c>
    </row>
    <row r="3905" spans="1:9">
      <c r="A3905" t="s">
        <v>19971</v>
      </c>
      <c r="B3905" t="s">
        <v>65</v>
      </c>
      <c r="C3905">
        <v>11609</v>
      </c>
      <c r="D3905" t="s">
        <v>12709</v>
      </c>
      <c r="E3905" t="s">
        <v>43</v>
      </c>
      <c r="F3905">
        <v>14.02</v>
      </c>
      <c r="G3905">
        <v>14.02</v>
      </c>
      <c r="I3905" t="s">
        <v>6935</v>
      </c>
    </row>
    <row r="3906" spans="1:9">
      <c r="A3906" t="s">
        <v>19972</v>
      </c>
      <c r="B3906" t="s">
        <v>65</v>
      </c>
      <c r="C3906">
        <v>20083</v>
      </c>
      <c r="D3906" t="s">
        <v>12710</v>
      </c>
      <c r="E3906" t="s">
        <v>32</v>
      </c>
      <c r="F3906">
        <v>82.38</v>
      </c>
      <c r="G3906">
        <v>82.38</v>
      </c>
      <c r="I3906" t="s">
        <v>6935</v>
      </c>
    </row>
    <row r="3907" spans="1:9">
      <c r="A3907" t="s">
        <v>19973</v>
      </c>
      <c r="B3907" t="s">
        <v>65</v>
      </c>
      <c r="C3907">
        <v>10691</v>
      </c>
      <c r="D3907" t="s">
        <v>12711</v>
      </c>
      <c r="E3907" t="s">
        <v>43</v>
      </c>
      <c r="F3907">
        <v>59.99</v>
      </c>
      <c r="G3907">
        <v>59.99</v>
      </c>
      <c r="I3907" t="s">
        <v>6935</v>
      </c>
    </row>
    <row r="3908" spans="1:9">
      <c r="A3908" t="s">
        <v>19974</v>
      </c>
      <c r="B3908" t="s">
        <v>65</v>
      </c>
      <c r="C3908">
        <v>12295</v>
      </c>
      <c r="D3908" t="s">
        <v>12712</v>
      </c>
      <c r="E3908" t="s">
        <v>32</v>
      </c>
      <c r="F3908">
        <v>2.57</v>
      </c>
      <c r="G3908">
        <v>2.57</v>
      </c>
      <c r="I3908" t="s">
        <v>6935</v>
      </c>
    </row>
    <row r="3909" spans="1:9">
      <c r="A3909" t="s">
        <v>19975</v>
      </c>
      <c r="B3909" t="s">
        <v>65</v>
      </c>
      <c r="C3909">
        <v>12296</v>
      </c>
      <c r="D3909" t="s">
        <v>12713</v>
      </c>
      <c r="E3909" t="s">
        <v>32</v>
      </c>
      <c r="F3909">
        <v>3.33</v>
      </c>
      <c r="G3909">
        <v>3.33</v>
      </c>
      <c r="I3909" t="s">
        <v>6935</v>
      </c>
    </row>
    <row r="3910" spans="1:9">
      <c r="A3910" t="s">
        <v>19976</v>
      </c>
      <c r="B3910" t="s">
        <v>65</v>
      </c>
      <c r="C3910">
        <v>12294</v>
      </c>
      <c r="D3910" t="s">
        <v>12714</v>
      </c>
      <c r="E3910" t="s">
        <v>32</v>
      </c>
      <c r="F3910">
        <v>7.99</v>
      </c>
      <c r="G3910">
        <v>7.99</v>
      </c>
      <c r="I3910" t="s">
        <v>6935</v>
      </c>
    </row>
    <row r="3911" spans="1:9">
      <c r="A3911" t="s">
        <v>19977</v>
      </c>
      <c r="B3911" t="s">
        <v>65</v>
      </c>
      <c r="C3911">
        <v>14543</v>
      </c>
      <c r="D3911" t="s">
        <v>12715</v>
      </c>
      <c r="E3911" t="s">
        <v>32</v>
      </c>
      <c r="F3911">
        <v>5.7</v>
      </c>
      <c r="G3911">
        <v>5.7</v>
      </c>
      <c r="I3911" t="s">
        <v>6935</v>
      </c>
    </row>
    <row r="3912" spans="1:9">
      <c r="A3912" t="s">
        <v>19978</v>
      </c>
      <c r="B3912" t="s">
        <v>65</v>
      </c>
      <c r="C3912">
        <v>13329</v>
      </c>
      <c r="D3912" t="s">
        <v>12716</v>
      </c>
      <c r="E3912" t="s">
        <v>32</v>
      </c>
      <c r="F3912">
        <v>3.35</v>
      </c>
      <c r="G3912">
        <v>3.35</v>
      </c>
      <c r="I3912" t="s">
        <v>8951</v>
      </c>
    </row>
    <row r="3913" spans="1:9">
      <c r="A3913" t="s">
        <v>19979</v>
      </c>
      <c r="B3913" t="s">
        <v>65</v>
      </c>
      <c r="C3913">
        <v>21047</v>
      </c>
      <c r="D3913" t="s">
        <v>12717</v>
      </c>
      <c r="E3913" t="s">
        <v>32</v>
      </c>
      <c r="F3913">
        <v>63.28</v>
      </c>
      <c r="G3913">
        <v>63.28</v>
      </c>
      <c r="I3913" t="s">
        <v>6935</v>
      </c>
    </row>
    <row r="3914" spans="1:9">
      <c r="A3914" t="s">
        <v>19980</v>
      </c>
      <c r="B3914" t="s">
        <v>65</v>
      </c>
      <c r="C3914">
        <v>21042</v>
      </c>
      <c r="D3914" t="s">
        <v>12718</v>
      </c>
      <c r="E3914" t="s">
        <v>32</v>
      </c>
      <c r="F3914">
        <v>48.77</v>
      </c>
      <c r="G3914">
        <v>48.77</v>
      </c>
      <c r="I3914" t="s">
        <v>6935</v>
      </c>
    </row>
    <row r="3915" spans="1:9">
      <c r="A3915" t="s">
        <v>19981</v>
      </c>
      <c r="B3915" t="s">
        <v>65</v>
      </c>
      <c r="C3915">
        <v>21043</v>
      </c>
      <c r="D3915" t="s">
        <v>12719</v>
      </c>
      <c r="E3915" t="s">
        <v>32</v>
      </c>
      <c r="F3915">
        <v>61.61</v>
      </c>
      <c r="G3915">
        <v>61.61</v>
      </c>
      <c r="I3915" t="s">
        <v>6935</v>
      </c>
    </row>
    <row r="3916" spans="1:9">
      <c r="A3916" t="s">
        <v>19982</v>
      </c>
      <c r="B3916" t="s">
        <v>65</v>
      </c>
      <c r="C3916">
        <v>21044</v>
      </c>
      <c r="D3916" t="s">
        <v>12720</v>
      </c>
      <c r="E3916" t="s">
        <v>32</v>
      </c>
      <c r="F3916">
        <v>42.92</v>
      </c>
      <c r="G3916">
        <v>42.92</v>
      </c>
      <c r="I3916" t="s">
        <v>6935</v>
      </c>
    </row>
    <row r="3917" spans="1:9">
      <c r="A3917" t="s">
        <v>19983</v>
      </c>
      <c r="B3917" t="s">
        <v>65</v>
      </c>
      <c r="C3917">
        <v>21045</v>
      </c>
      <c r="D3917" t="s">
        <v>12721</v>
      </c>
      <c r="E3917" t="s">
        <v>32</v>
      </c>
      <c r="F3917">
        <v>58.78</v>
      </c>
      <c r="G3917">
        <v>58.78</v>
      </c>
      <c r="I3917" t="s">
        <v>6935</v>
      </c>
    </row>
    <row r="3918" spans="1:9">
      <c r="A3918" t="s">
        <v>19984</v>
      </c>
      <c r="B3918" t="s">
        <v>65</v>
      </c>
      <c r="C3918">
        <v>21041</v>
      </c>
      <c r="D3918" t="s">
        <v>12722</v>
      </c>
      <c r="E3918" t="s">
        <v>32</v>
      </c>
      <c r="F3918">
        <v>50.7</v>
      </c>
      <c r="G3918">
        <v>50.7</v>
      </c>
      <c r="I3918" t="s">
        <v>6935</v>
      </c>
    </row>
    <row r="3919" spans="1:9">
      <c r="A3919" t="s">
        <v>19985</v>
      </c>
      <c r="B3919" t="s">
        <v>65</v>
      </c>
      <c r="C3919">
        <v>21040</v>
      </c>
      <c r="D3919" t="s">
        <v>12723</v>
      </c>
      <c r="E3919" t="s">
        <v>32</v>
      </c>
      <c r="F3919">
        <v>42</v>
      </c>
      <c r="G3919">
        <v>42</v>
      </c>
      <c r="I3919" t="s">
        <v>8951</v>
      </c>
    </row>
    <row r="3920" spans="1:9">
      <c r="A3920" t="s">
        <v>19986</v>
      </c>
      <c r="B3920" t="s">
        <v>65</v>
      </c>
      <c r="C3920">
        <v>14149</v>
      </c>
      <c r="D3920" t="s">
        <v>12724</v>
      </c>
      <c r="E3920" t="s">
        <v>10965</v>
      </c>
      <c r="F3920">
        <v>334.53</v>
      </c>
      <c r="G3920">
        <v>334.53</v>
      </c>
      <c r="I3920" t="s">
        <v>6935</v>
      </c>
    </row>
    <row r="3921" spans="1:9">
      <c r="A3921" t="s">
        <v>19987</v>
      </c>
      <c r="B3921" t="s">
        <v>65</v>
      </c>
      <c r="C3921">
        <v>38099</v>
      </c>
      <c r="D3921" t="s">
        <v>12725</v>
      </c>
      <c r="E3921" t="s">
        <v>32</v>
      </c>
      <c r="F3921">
        <v>1.31</v>
      </c>
      <c r="G3921">
        <v>1.31</v>
      </c>
      <c r="I3921" t="s">
        <v>6935</v>
      </c>
    </row>
    <row r="3922" spans="1:9">
      <c r="A3922" t="s">
        <v>19988</v>
      </c>
      <c r="B3922" t="s">
        <v>65</v>
      </c>
      <c r="C3922">
        <v>38100</v>
      </c>
      <c r="D3922" t="s">
        <v>12726</v>
      </c>
      <c r="E3922" t="s">
        <v>32</v>
      </c>
      <c r="F3922">
        <v>2.14</v>
      </c>
      <c r="G3922">
        <v>2.14</v>
      </c>
      <c r="I3922" t="s">
        <v>6935</v>
      </c>
    </row>
    <row r="3923" spans="1:9">
      <c r="A3923" t="s">
        <v>19989</v>
      </c>
      <c r="B3923" t="s">
        <v>65</v>
      </c>
      <c r="C3923">
        <v>7576</v>
      </c>
      <c r="D3923" t="s">
        <v>12727</v>
      </c>
      <c r="E3923" t="s">
        <v>32</v>
      </c>
      <c r="F3923">
        <v>260.33</v>
      </c>
      <c r="G3923">
        <v>260.33</v>
      </c>
      <c r="I3923" t="s">
        <v>6935</v>
      </c>
    </row>
    <row r="3924" spans="1:9">
      <c r="A3924" t="s">
        <v>19990</v>
      </c>
      <c r="B3924" t="s">
        <v>65</v>
      </c>
      <c r="C3924">
        <v>3384</v>
      </c>
      <c r="D3924" t="s">
        <v>12728</v>
      </c>
      <c r="E3924" t="s">
        <v>32</v>
      </c>
      <c r="F3924">
        <v>7.79</v>
      </c>
      <c r="G3924">
        <v>7.79</v>
      </c>
      <c r="I3924" t="s">
        <v>6935</v>
      </c>
    </row>
    <row r="3925" spans="1:9">
      <c r="A3925" t="s">
        <v>19991</v>
      </c>
      <c r="B3925" t="s">
        <v>65</v>
      </c>
      <c r="C3925">
        <v>7572</v>
      </c>
      <c r="D3925" t="s">
        <v>12729</v>
      </c>
      <c r="E3925" t="s">
        <v>32</v>
      </c>
      <c r="F3925">
        <v>7.14</v>
      </c>
      <c r="G3925">
        <v>7.14</v>
      </c>
      <c r="I3925" t="s">
        <v>6935</v>
      </c>
    </row>
    <row r="3926" spans="1:9">
      <c r="A3926" t="s">
        <v>19992</v>
      </c>
      <c r="B3926" t="s">
        <v>65</v>
      </c>
      <c r="C3926">
        <v>3396</v>
      </c>
      <c r="D3926" t="s">
        <v>12730</v>
      </c>
      <c r="E3926" t="s">
        <v>32</v>
      </c>
      <c r="F3926">
        <v>4.83</v>
      </c>
      <c r="G3926">
        <v>4.83</v>
      </c>
      <c r="I3926" t="s">
        <v>6935</v>
      </c>
    </row>
    <row r="3927" spans="1:9">
      <c r="A3927" t="s">
        <v>31936</v>
      </c>
      <c r="B3927" t="s">
        <v>65</v>
      </c>
      <c r="C3927">
        <v>45230</v>
      </c>
      <c r="D3927" t="s">
        <v>31937</v>
      </c>
      <c r="E3927" t="s">
        <v>32</v>
      </c>
      <c r="F3927">
        <v>36.28</v>
      </c>
      <c r="G3927">
        <v>36.28</v>
      </c>
      <c r="I3927" t="s">
        <v>6935</v>
      </c>
    </row>
    <row r="3928" spans="1:9">
      <c r="A3928" t="s">
        <v>19993</v>
      </c>
      <c r="B3928" t="s">
        <v>65</v>
      </c>
      <c r="C3928">
        <v>37590</v>
      </c>
      <c r="D3928" t="s">
        <v>12731</v>
      </c>
      <c r="E3928" t="s">
        <v>32</v>
      </c>
    </row>
    <row r="3929" spans="1:9">
      <c r="A3929" t="s">
        <v>19994</v>
      </c>
      <c r="B3929" t="s">
        <v>65</v>
      </c>
      <c r="C3929">
        <v>37591</v>
      </c>
      <c r="D3929" t="s">
        <v>12732</v>
      </c>
      <c r="E3929" t="s">
        <v>32</v>
      </c>
    </row>
    <row r="3930" spans="1:9">
      <c r="A3930" t="s">
        <v>19995</v>
      </c>
      <c r="B3930" t="s">
        <v>65</v>
      </c>
      <c r="C3930">
        <v>12626</v>
      </c>
      <c r="D3930" t="s">
        <v>12733</v>
      </c>
      <c r="E3930" t="s">
        <v>32</v>
      </c>
      <c r="F3930">
        <v>44.25</v>
      </c>
      <c r="G3930">
        <v>44.25</v>
      </c>
      <c r="I3930" t="s">
        <v>6935</v>
      </c>
    </row>
    <row r="3931" spans="1:9">
      <c r="A3931" t="s">
        <v>19996</v>
      </c>
      <c r="B3931" t="s">
        <v>65</v>
      </c>
      <c r="C3931">
        <v>11033</v>
      </c>
      <c r="D3931" t="s">
        <v>12734</v>
      </c>
      <c r="E3931" t="s">
        <v>32</v>
      </c>
      <c r="F3931">
        <v>8.9</v>
      </c>
      <c r="G3931">
        <v>8.9</v>
      </c>
      <c r="I3931" t="s">
        <v>6935</v>
      </c>
    </row>
    <row r="3932" spans="1:9">
      <c r="A3932" t="s">
        <v>19997</v>
      </c>
      <c r="B3932" t="s">
        <v>65</v>
      </c>
      <c r="C3932">
        <v>390</v>
      </c>
      <c r="D3932" t="s">
        <v>12735</v>
      </c>
      <c r="E3932" t="s">
        <v>32</v>
      </c>
      <c r="F3932">
        <v>8.73</v>
      </c>
      <c r="G3932">
        <v>8.73</v>
      </c>
      <c r="I3932" t="s">
        <v>6935</v>
      </c>
    </row>
    <row r="3933" spans="1:9">
      <c r="A3933" t="s">
        <v>19998</v>
      </c>
      <c r="B3933" t="s">
        <v>65</v>
      </c>
      <c r="C3933">
        <v>42436</v>
      </c>
      <c r="D3933" t="s">
        <v>12736</v>
      </c>
      <c r="E3933" t="s">
        <v>32</v>
      </c>
    </row>
    <row r="3934" spans="1:9">
      <c r="A3934" t="s">
        <v>19999</v>
      </c>
      <c r="B3934" t="s">
        <v>65</v>
      </c>
      <c r="C3934">
        <v>6194</v>
      </c>
      <c r="D3934" t="s">
        <v>12737</v>
      </c>
      <c r="E3934" t="s">
        <v>12</v>
      </c>
      <c r="F3934">
        <v>6.27</v>
      </c>
      <c r="G3934">
        <v>6.27</v>
      </c>
      <c r="I3934" t="s">
        <v>6935</v>
      </c>
    </row>
    <row r="3935" spans="1:9">
      <c r="A3935" t="s">
        <v>20000</v>
      </c>
      <c r="B3935" t="s">
        <v>65</v>
      </c>
      <c r="C3935">
        <v>10567</v>
      </c>
      <c r="D3935" t="s">
        <v>12738</v>
      </c>
      <c r="E3935" t="s">
        <v>12</v>
      </c>
      <c r="F3935">
        <v>9.93</v>
      </c>
      <c r="G3935">
        <v>9.93</v>
      </c>
      <c r="I3935" t="s">
        <v>6935</v>
      </c>
    </row>
    <row r="3936" spans="1:9">
      <c r="A3936" t="s">
        <v>20001</v>
      </c>
      <c r="B3936" t="s">
        <v>65</v>
      </c>
      <c r="C3936">
        <v>6212</v>
      </c>
      <c r="D3936" t="s">
        <v>12739</v>
      </c>
      <c r="E3936" t="s">
        <v>12</v>
      </c>
      <c r="F3936">
        <v>14.58</v>
      </c>
      <c r="G3936">
        <v>14.58</v>
      </c>
      <c r="I3936" t="s">
        <v>8951</v>
      </c>
    </row>
    <row r="3937" spans="1:9">
      <c r="A3937" t="s">
        <v>20002</v>
      </c>
      <c r="B3937" t="s">
        <v>65</v>
      </c>
      <c r="C3937">
        <v>3993</v>
      </c>
      <c r="D3937" t="s">
        <v>12740</v>
      </c>
      <c r="E3937" t="s">
        <v>9</v>
      </c>
      <c r="F3937">
        <v>138.38</v>
      </c>
      <c r="G3937">
        <v>138.38</v>
      </c>
      <c r="I3937" t="s">
        <v>6935</v>
      </c>
    </row>
    <row r="3938" spans="1:9">
      <c r="A3938" t="s">
        <v>20003</v>
      </c>
      <c r="B3938" t="s">
        <v>65</v>
      </c>
      <c r="C3938">
        <v>3990</v>
      </c>
      <c r="D3938" t="s">
        <v>12741</v>
      </c>
      <c r="E3938" t="s">
        <v>12</v>
      </c>
      <c r="F3938">
        <v>26.04</v>
      </c>
      <c r="G3938">
        <v>26.04</v>
      </c>
      <c r="I3938" t="s">
        <v>6935</v>
      </c>
    </row>
    <row r="3939" spans="1:9">
      <c r="A3939" t="s">
        <v>20004</v>
      </c>
      <c r="B3939" t="s">
        <v>65</v>
      </c>
      <c r="C3939">
        <v>3992</v>
      </c>
      <c r="D3939" t="s">
        <v>12742</v>
      </c>
      <c r="E3939" t="s">
        <v>12</v>
      </c>
      <c r="F3939">
        <v>35.15</v>
      </c>
      <c r="G3939">
        <v>35.15</v>
      </c>
      <c r="I3939" t="s">
        <v>6935</v>
      </c>
    </row>
    <row r="3940" spans="1:9">
      <c r="A3940" t="s">
        <v>20005</v>
      </c>
      <c r="B3940" t="s">
        <v>65</v>
      </c>
      <c r="C3940">
        <v>6178</v>
      </c>
      <c r="D3940" t="s">
        <v>12743</v>
      </c>
      <c r="E3940" t="s">
        <v>9</v>
      </c>
      <c r="F3940">
        <v>291.87</v>
      </c>
      <c r="G3940">
        <v>291.87</v>
      </c>
      <c r="I3940" t="s">
        <v>6935</v>
      </c>
    </row>
    <row r="3941" spans="1:9">
      <c r="A3941" t="s">
        <v>20006</v>
      </c>
      <c r="B3941" t="s">
        <v>65</v>
      </c>
      <c r="C3941">
        <v>6180</v>
      </c>
      <c r="D3941" t="s">
        <v>12744</v>
      </c>
      <c r="E3941" t="s">
        <v>9</v>
      </c>
      <c r="F3941">
        <v>315</v>
      </c>
      <c r="G3941">
        <v>315</v>
      </c>
      <c r="I3941" t="s">
        <v>8951</v>
      </c>
    </row>
    <row r="3942" spans="1:9">
      <c r="A3942" t="s">
        <v>20007</v>
      </c>
      <c r="B3942" t="s">
        <v>65</v>
      </c>
      <c r="C3942">
        <v>6182</v>
      </c>
      <c r="D3942" t="s">
        <v>12745</v>
      </c>
      <c r="E3942" t="s">
        <v>9</v>
      </c>
      <c r="F3942">
        <v>390.99</v>
      </c>
      <c r="G3942">
        <v>390.99</v>
      </c>
      <c r="I3942" t="s">
        <v>6935</v>
      </c>
    </row>
    <row r="3943" spans="1:9">
      <c r="A3943" t="s">
        <v>20008</v>
      </c>
      <c r="B3943" t="s">
        <v>65</v>
      </c>
      <c r="C3943">
        <v>43614</v>
      </c>
      <c r="D3943" t="s">
        <v>12746</v>
      </c>
      <c r="E3943" t="s">
        <v>12</v>
      </c>
      <c r="F3943">
        <v>17.59</v>
      </c>
      <c r="G3943">
        <v>17.59</v>
      </c>
      <c r="I3943" t="s">
        <v>6935</v>
      </c>
    </row>
    <row r="3944" spans="1:9">
      <c r="A3944" t="s">
        <v>20009</v>
      </c>
      <c r="B3944" t="s">
        <v>65</v>
      </c>
      <c r="C3944">
        <v>6193</v>
      </c>
      <c r="D3944" t="s">
        <v>12747</v>
      </c>
      <c r="E3944" t="s">
        <v>12</v>
      </c>
      <c r="F3944">
        <v>21.41</v>
      </c>
      <c r="G3944">
        <v>21.41</v>
      </c>
      <c r="I3944" t="s">
        <v>6935</v>
      </c>
    </row>
    <row r="3945" spans="1:9">
      <c r="A3945" t="s">
        <v>20010</v>
      </c>
      <c r="B3945" t="s">
        <v>65</v>
      </c>
      <c r="C3945">
        <v>6189</v>
      </c>
      <c r="D3945" t="s">
        <v>12748</v>
      </c>
      <c r="E3945" t="s">
        <v>12</v>
      </c>
      <c r="F3945">
        <v>31.24</v>
      </c>
      <c r="G3945">
        <v>31.24</v>
      </c>
      <c r="I3945" t="s">
        <v>6935</v>
      </c>
    </row>
    <row r="3946" spans="1:9">
      <c r="A3946" t="s">
        <v>20011</v>
      </c>
      <c r="B3946" t="s">
        <v>65</v>
      </c>
      <c r="C3946">
        <v>6214</v>
      </c>
      <c r="D3946" t="s">
        <v>12749</v>
      </c>
      <c r="E3946" t="s">
        <v>9</v>
      </c>
      <c r="F3946">
        <v>182.83</v>
      </c>
      <c r="G3946">
        <v>182.83</v>
      </c>
      <c r="I3946" t="s">
        <v>6935</v>
      </c>
    </row>
    <row r="3947" spans="1:9">
      <c r="A3947" t="s">
        <v>20012</v>
      </c>
      <c r="B3947" t="s">
        <v>65</v>
      </c>
      <c r="C3947">
        <v>36153</v>
      </c>
      <c r="D3947" t="s">
        <v>12750</v>
      </c>
      <c r="E3947" t="s">
        <v>32</v>
      </c>
      <c r="F3947">
        <v>254.5</v>
      </c>
      <c r="G3947">
        <v>254.5</v>
      </c>
      <c r="I3947" t="s">
        <v>6935</v>
      </c>
    </row>
    <row r="3948" spans="1:9">
      <c r="A3948" t="s">
        <v>20013</v>
      </c>
      <c r="B3948" t="s">
        <v>65</v>
      </c>
      <c r="C3948">
        <v>10740</v>
      </c>
      <c r="D3948" t="s">
        <v>12751</v>
      </c>
      <c r="E3948" t="s">
        <v>32</v>
      </c>
      <c r="F3948">
        <v>10970.35</v>
      </c>
      <c r="G3948">
        <v>10970.35</v>
      </c>
      <c r="I3948" t="s">
        <v>6935</v>
      </c>
    </row>
    <row r="3949" spans="1:9">
      <c r="A3949" t="s">
        <v>20014</v>
      </c>
      <c r="B3949" t="s">
        <v>65</v>
      </c>
      <c r="C3949">
        <v>13914</v>
      </c>
      <c r="D3949" t="s">
        <v>12752</v>
      </c>
      <c r="E3949" t="s">
        <v>32</v>
      </c>
      <c r="F3949">
        <v>793.75</v>
      </c>
      <c r="G3949">
        <v>793.75</v>
      </c>
      <c r="I3949" t="s">
        <v>6935</v>
      </c>
    </row>
    <row r="3950" spans="1:9">
      <c r="A3950" t="s">
        <v>20015</v>
      </c>
      <c r="B3950" t="s">
        <v>65</v>
      </c>
      <c r="C3950">
        <v>10742</v>
      </c>
      <c r="D3950" t="s">
        <v>12753</v>
      </c>
      <c r="E3950" t="s">
        <v>32</v>
      </c>
      <c r="F3950">
        <v>1157.69</v>
      </c>
      <c r="G3950">
        <v>1157.69</v>
      </c>
      <c r="I3950" t="s">
        <v>8951</v>
      </c>
    </row>
    <row r="3951" spans="1:9">
      <c r="A3951" t="s">
        <v>20016</v>
      </c>
      <c r="B3951" t="s">
        <v>65</v>
      </c>
      <c r="C3951">
        <v>45239</v>
      </c>
      <c r="D3951" t="s">
        <v>15729</v>
      </c>
      <c r="E3951" t="s">
        <v>32</v>
      </c>
    </row>
    <row r="3952" spans="1:9">
      <c r="A3952" t="s">
        <v>20017</v>
      </c>
      <c r="B3952" t="s">
        <v>65</v>
      </c>
      <c r="C3952">
        <v>38465</v>
      </c>
      <c r="D3952" t="s">
        <v>12754</v>
      </c>
      <c r="E3952" t="s">
        <v>32</v>
      </c>
    </row>
    <row r="3953" spans="1:9">
      <c r="A3953" t="s">
        <v>20018</v>
      </c>
      <c r="B3953" t="s">
        <v>65</v>
      </c>
      <c r="C3953">
        <v>7543</v>
      </c>
      <c r="D3953" t="s">
        <v>12755</v>
      </c>
      <c r="E3953" t="s">
        <v>32</v>
      </c>
      <c r="F3953">
        <v>6.81</v>
      </c>
      <c r="G3953">
        <v>6.81</v>
      </c>
      <c r="I3953" t="s">
        <v>6935</v>
      </c>
    </row>
    <row r="3954" spans="1:9">
      <c r="A3954" t="s">
        <v>20019</v>
      </c>
      <c r="B3954" t="s">
        <v>65</v>
      </c>
      <c r="C3954">
        <v>43427</v>
      </c>
      <c r="D3954" t="s">
        <v>12756</v>
      </c>
      <c r="E3954" t="s">
        <v>32</v>
      </c>
      <c r="F3954">
        <v>2334.25</v>
      </c>
      <c r="G3954">
        <v>2334.25</v>
      </c>
      <c r="I3954" t="s">
        <v>6935</v>
      </c>
    </row>
    <row r="3955" spans="1:9">
      <c r="A3955" t="s">
        <v>20020</v>
      </c>
      <c r="B3955" t="s">
        <v>65</v>
      </c>
      <c r="C3955">
        <v>41613</v>
      </c>
      <c r="D3955" t="s">
        <v>12757</v>
      </c>
      <c r="E3955" t="s">
        <v>32</v>
      </c>
      <c r="F3955">
        <v>150.05000000000001</v>
      </c>
      <c r="G3955">
        <v>150.05000000000001</v>
      </c>
      <c r="I3955" t="s">
        <v>6935</v>
      </c>
    </row>
    <row r="3956" spans="1:9">
      <c r="A3956" t="s">
        <v>20021</v>
      </c>
      <c r="B3956" t="s">
        <v>65</v>
      </c>
      <c r="C3956">
        <v>41614</v>
      </c>
      <c r="D3956" t="s">
        <v>12758</v>
      </c>
      <c r="E3956" t="s">
        <v>32</v>
      </c>
      <c r="F3956">
        <v>191.19</v>
      </c>
      <c r="G3956">
        <v>191.19</v>
      </c>
      <c r="I3956" t="s">
        <v>6935</v>
      </c>
    </row>
    <row r="3957" spans="1:9">
      <c r="A3957" t="s">
        <v>20022</v>
      </c>
      <c r="B3957" t="s">
        <v>65</v>
      </c>
      <c r="C3957">
        <v>41615</v>
      </c>
      <c r="D3957" t="s">
        <v>12759</v>
      </c>
      <c r="E3957" t="s">
        <v>32</v>
      </c>
      <c r="F3957">
        <v>295.5</v>
      </c>
      <c r="G3957">
        <v>295.5</v>
      </c>
      <c r="I3957" t="s">
        <v>6935</v>
      </c>
    </row>
    <row r="3958" spans="1:9">
      <c r="A3958" t="s">
        <v>20023</v>
      </c>
      <c r="B3958" t="s">
        <v>65</v>
      </c>
      <c r="C3958">
        <v>41616</v>
      </c>
      <c r="D3958" t="s">
        <v>12760</v>
      </c>
      <c r="E3958" t="s">
        <v>32</v>
      </c>
      <c r="F3958">
        <v>441.52</v>
      </c>
      <c r="G3958">
        <v>441.52</v>
      </c>
      <c r="I3958" t="s">
        <v>6935</v>
      </c>
    </row>
    <row r="3959" spans="1:9">
      <c r="A3959" t="s">
        <v>20024</v>
      </c>
      <c r="B3959" t="s">
        <v>65</v>
      </c>
      <c r="C3959">
        <v>41617</v>
      </c>
      <c r="D3959" t="s">
        <v>12761</v>
      </c>
      <c r="E3959" t="s">
        <v>32</v>
      </c>
      <c r="F3959">
        <v>877.91</v>
      </c>
      <c r="G3959">
        <v>877.91</v>
      </c>
      <c r="I3959" t="s">
        <v>6935</v>
      </c>
    </row>
    <row r="3960" spans="1:9">
      <c r="A3960" t="s">
        <v>20025</v>
      </c>
      <c r="B3960" t="s">
        <v>65</v>
      </c>
      <c r="C3960">
        <v>41618</v>
      </c>
      <c r="D3960" t="s">
        <v>12762</v>
      </c>
      <c r="E3960" t="s">
        <v>32</v>
      </c>
      <c r="F3960">
        <v>1616.18</v>
      </c>
      <c r="G3960">
        <v>1616.18</v>
      </c>
      <c r="I3960" t="s">
        <v>6935</v>
      </c>
    </row>
    <row r="3961" spans="1:9">
      <c r="A3961" t="s">
        <v>20026</v>
      </c>
      <c r="B3961" t="s">
        <v>65</v>
      </c>
      <c r="C3961">
        <v>43428</v>
      </c>
      <c r="D3961" t="s">
        <v>12763</v>
      </c>
      <c r="E3961" t="s">
        <v>32</v>
      </c>
      <c r="F3961">
        <v>2838.85</v>
      </c>
      <c r="G3961">
        <v>2838.85</v>
      </c>
      <c r="I3961" t="s">
        <v>6935</v>
      </c>
    </row>
    <row r="3962" spans="1:9">
      <c r="A3962" t="s">
        <v>20027</v>
      </c>
      <c r="B3962" t="s">
        <v>65</v>
      </c>
      <c r="C3962">
        <v>41619</v>
      </c>
      <c r="D3962" t="s">
        <v>12764</v>
      </c>
      <c r="E3962" t="s">
        <v>32</v>
      </c>
      <c r="F3962">
        <v>183.93</v>
      </c>
      <c r="G3962">
        <v>183.93</v>
      </c>
      <c r="I3962" t="s">
        <v>6935</v>
      </c>
    </row>
    <row r="3963" spans="1:9">
      <c r="A3963" t="s">
        <v>20028</v>
      </c>
      <c r="B3963" t="s">
        <v>65</v>
      </c>
      <c r="C3963">
        <v>41620</v>
      </c>
      <c r="D3963" t="s">
        <v>12765</v>
      </c>
      <c r="E3963" t="s">
        <v>32</v>
      </c>
      <c r="F3963">
        <v>232.33</v>
      </c>
      <c r="G3963">
        <v>232.33</v>
      </c>
      <c r="I3963" t="s">
        <v>6935</v>
      </c>
    </row>
    <row r="3964" spans="1:9">
      <c r="A3964" t="s">
        <v>20029</v>
      </c>
      <c r="B3964" t="s">
        <v>65</v>
      </c>
      <c r="C3964">
        <v>41622</v>
      </c>
      <c r="D3964" t="s">
        <v>12766</v>
      </c>
      <c r="E3964" t="s">
        <v>32</v>
      </c>
      <c r="F3964">
        <v>402.95</v>
      </c>
      <c r="G3964">
        <v>402.95</v>
      </c>
      <c r="I3964" t="s">
        <v>6935</v>
      </c>
    </row>
    <row r="3965" spans="1:9">
      <c r="A3965" t="s">
        <v>20030</v>
      </c>
      <c r="B3965" t="s">
        <v>65</v>
      </c>
      <c r="C3965">
        <v>41623</v>
      </c>
      <c r="D3965" t="s">
        <v>12767</v>
      </c>
      <c r="E3965" t="s">
        <v>32</v>
      </c>
      <c r="F3965">
        <v>619.55999999999995</v>
      </c>
      <c r="G3965">
        <v>619.55999999999995</v>
      </c>
      <c r="I3965" t="s">
        <v>6935</v>
      </c>
    </row>
    <row r="3966" spans="1:9">
      <c r="A3966" t="s">
        <v>20031</v>
      </c>
      <c r="B3966" t="s">
        <v>65</v>
      </c>
      <c r="C3966">
        <v>41624</v>
      </c>
      <c r="D3966" t="s">
        <v>12768</v>
      </c>
      <c r="E3966" t="s">
        <v>32</v>
      </c>
      <c r="F3966">
        <v>1161.68</v>
      </c>
      <c r="G3966">
        <v>1161.68</v>
      </c>
      <c r="I3966" t="s">
        <v>6935</v>
      </c>
    </row>
    <row r="3967" spans="1:9">
      <c r="A3967" t="s">
        <v>20032</v>
      </c>
      <c r="B3967" t="s">
        <v>65</v>
      </c>
      <c r="C3967">
        <v>41625</v>
      </c>
      <c r="D3967" t="s">
        <v>12769</v>
      </c>
      <c r="E3967" t="s">
        <v>32</v>
      </c>
      <c r="F3967">
        <v>1787.29</v>
      </c>
      <c r="G3967">
        <v>1787.29</v>
      </c>
      <c r="I3967" t="s">
        <v>6935</v>
      </c>
    </row>
    <row r="3968" spans="1:9">
      <c r="A3968" t="s">
        <v>20033</v>
      </c>
      <c r="B3968" t="s">
        <v>65</v>
      </c>
      <c r="C3968">
        <v>39346</v>
      </c>
      <c r="D3968" t="s">
        <v>12770</v>
      </c>
      <c r="E3968" t="s">
        <v>32</v>
      </c>
      <c r="F3968">
        <v>4.21</v>
      </c>
      <c r="G3968">
        <v>4.21</v>
      </c>
      <c r="I3968" t="s">
        <v>6935</v>
      </c>
    </row>
    <row r="3969" spans="1:9">
      <c r="A3969" t="s">
        <v>20034</v>
      </c>
      <c r="B3969" t="s">
        <v>65</v>
      </c>
      <c r="C3969">
        <v>39350</v>
      </c>
      <c r="D3969" t="s">
        <v>12771</v>
      </c>
      <c r="E3969" t="s">
        <v>32</v>
      </c>
      <c r="F3969">
        <v>4.53</v>
      </c>
      <c r="G3969">
        <v>4.53</v>
      </c>
      <c r="I3969" t="s">
        <v>6935</v>
      </c>
    </row>
    <row r="3970" spans="1:9">
      <c r="A3970" t="s">
        <v>20035</v>
      </c>
      <c r="B3970" t="s">
        <v>65</v>
      </c>
      <c r="C3970">
        <v>39351</v>
      </c>
      <c r="D3970" t="s">
        <v>12772</v>
      </c>
      <c r="E3970" t="s">
        <v>32</v>
      </c>
      <c r="F3970">
        <v>5.24</v>
      </c>
      <c r="G3970">
        <v>5.24</v>
      </c>
      <c r="I3970" t="s">
        <v>6935</v>
      </c>
    </row>
    <row r="3971" spans="1:9">
      <c r="A3971" t="s">
        <v>20036</v>
      </c>
      <c r="B3971" t="s">
        <v>65</v>
      </c>
      <c r="C3971">
        <v>39352</v>
      </c>
      <c r="D3971" t="s">
        <v>12773</v>
      </c>
      <c r="E3971" t="s">
        <v>32</v>
      </c>
      <c r="F3971">
        <v>4.21</v>
      </c>
      <c r="G3971">
        <v>4.21</v>
      </c>
      <c r="I3971" t="s">
        <v>6935</v>
      </c>
    </row>
    <row r="3972" spans="1:9">
      <c r="A3972" t="s">
        <v>20037</v>
      </c>
      <c r="B3972" t="s">
        <v>65</v>
      </c>
      <c r="C3972">
        <v>38837</v>
      </c>
      <c r="D3972" t="s">
        <v>12774</v>
      </c>
      <c r="E3972" t="s">
        <v>32</v>
      </c>
    </row>
    <row r="3973" spans="1:9">
      <c r="A3973" t="s">
        <v>20038</v>
      </c>
      <c r="B3973" t="s">
        <v>65</v>
      </c>
      <c r="C3973">
        <v>38836</v>
      </c>
      <c r="D3973" t="s">
        <v>12775</v>
      </c>
      <c r="E3973" t="s">
        <v>32</v>
      </c>
    </row>
    <row r="3974" spans="1:9">
      <c r="A3974" t="s">
        <v>20039</v>
      </c>
      <c r="B3974" t="s">
        <v>65</v>
      </c>
      <c r="C3974">
        <v>2666</v>
      </c>
      <c r="D3974" t="s">
        <v>12776</v>
      </c>
      <c r="E3974" t="s">
        <v>32</v>
      </c>
      <c r="F3974">
        <v>7.75</v>
      </c>
      <c r="G3974">
        <v>7.75</v>
      </c>
      <c r="I3974" t="s">
        <v>6935</v>
      </c>
    </row>
    <row r="3975" spans="1:9">
      <c r="A3975" t="s">
        <v>20040</v>
      </c>
      <c r="B3975" t="s">
        <v>65</v>
      </c>
      <c r="C3975">
        <v>2668</v>
      </c>
      <c r="D3975" t="s">
        <v>12777</v>
      </c>
      <c r="E3975" t="s">
        <v>32</v>
      </c>
      <c r="F3975">
        <v>8.85</v>
      </c>
      <c r="G3975">
        <v>8.85</v>
      </c>
      <c r="I3975" t="s">
        <v>6935</v>
      </c>
    </row>
    <row r="3976" spans="1:9">
      <c r="A3976" t="s">
        <v>20041</v>
      </c>
      <c r="B3976" t="s">
        <v>65</v>
      </c>
      <c r="C3976">
        <v>2664</v>
      </c>
      <c r="D3976" t="s">
        <v>12778</v>
      </c>
      <c r="E3976" t="s">
        <v>32</v>
      </c>
      <c r="F3976">
        <v>13.05</v>
      </c>
      <c r="G3976">
        <v>13.05</v>
      </c>
      <c r="I3976" t="s">
        <v>6935</v>
      </c>
    </row>
    <row r="3977" spans="1:9">
      <c r="A3977" t="s">
        <v>20042</v>
      </c>
      <c r="B3977" t="s">
        <v>65</v>
      </c>
      <c r="C3977">
        <v>2662</v>
      </c>
      <c r="D3977" t="s">
        <v>12779</v>
      </c>
      <c r="E3977" t="s">
        <v>32</v>
      </c>
      <c r="F3977">
        <v>16.010000000000002</v>
      </c>
      <c r="G3977">
        <v>16.010000000000002</v>
      </c>
      <c r="I3977" t="s">
        <v>6935</v>
      </c>
    </row>
    <row r="3978" spans="1:9">
      <c r="A3978" t="s">
        <v>20043</v>
      </c>
      <c r="B3978" t="s">
        <v>65</v>
      </c>
      <c r="C3978">
        <v>20964</v>
      </c>
      <c r="D3978" t="s">
        <v>12780</v>
      </c>
      <c r="E3978" t="s">
        <v>32</v>
      </c>
      <c r="F3978">
        <v>85.12</v>
      </c>
      <c r="G3978">
        <v>85.12</v>
      </c>
      <c r="I3978" t="s">
        <v>6935</v>
      </c>
    </row>
    <row r="3979" spans="1:9">
      <c r="A3979" t="s">
        <v>20044</v>
      </c>
      <c r="B3979" t="s">
        <v>65</v>
      </c>
      <c r="C3979">
        <v>10905</v>
      </c>
      <c r="D3979" t="s">
        <v>12781</v>
      </c>
      <c r="E3979" t="s">
        <v>32</v>
      </c>
      <c r="F3979">
        <v>114.19</v>
      </c>
      <c r="G3979">
        <v>114.19</v>
      </c>
      <c r="I3979" t="s">
        <v>6935</v>
      </c>
    </row>
    <row r="3980" spans="1:9">
      <c r="A3980" t="s">
        <v>20045</v>
      </c>
      <c r="B3980" t="s">
        <v>65</v>
      </c>
      <c r="C3980">
        <v>11289</v>
      </c>
      <c r="D3980" t="s">
        <v>12782</v>
      </c>
      <c r="E3980" t="s">
        <v>32</v>
      </c>
    </row>
    <row r="3981" spans="1:9">
      <c r="A3981" t="s">
        <v>20046</v>
      </c>
      <c r="B3981" t="s">
        <v>65</v>
      </c>
      <c r="C3981">
        <v>11241</v>
      </c>
      <c r="D3981" t="s">
        <v>12783</v>
      </c>
      <c r="E3981" t="s">
        <v>32</v>
      </c>
    </row>
    <row r="3982" spans="1:9">
      <c r="A3982" t="s">
        <v>20047</v>
      </c>
      <c r="B3982" t="s">
        <v>65</v>
      </c>
      <c r="C3982">
        <v>11301</v>
      </c>
      <c r="D3982" t="s">
        <v>12784</v>
      </c>
      <c r="E3982" t="s">
        <v>32</v>
      </c>
    </row>
    <row r="3983" spans="1:9">
      <c r="A3983" t="s">
        <v>20048</v>
      </c>
      <c r="B3983" t="s">
        <v>65</v>
      </c>
      <c r="C3983">
        <v>21090</v>
      </c>
      <c r="D3983" t="s">
        <v>12785</v>
      </c>
      <c r="E3983" t="s">
        <v>32</v>
      </c>
    </row>
    <row r="3984" spans="1:9">
      <c r="A3984" t="s">
        <v>20049</v>
      </c>
      <c r="B3984" t="s">
        <v>65</v>
      </c>
      <c r="C3984">
        <v>11315</v>
      </c>
      <c r="D3984" t="s">
        <v>12786</v>
      </c>
      <c r="E3984" t="s">
        <v>32</v>
      </c>
    </row>
    <row r="3985" spans="1:9">
      <c r="A3985" t="s">
        <v>20050</v>
      </c>
      <c r="B3985" t="s">
        <v>65</v>
      </c>
      <c r="C3985">
        <v>21071</v>
      </c>
      <c r="D3985" t="s">
        <v>12787</v>
      </c>
      <c r="E3985" t="s">
        <v>32</v>
      </c>
    </row>
    <row r="3986" spans="1:9">
      <c r="A3986" t="s">
        <v>20051</v>
      </c>
      <c r="B3986" t="s">
        <v>65</v>
      </c>
      <c r="C3986">
        <v>14112</v>
      </c>
      <c r="D3986" t="s">
        <v>12788</v>
      </c>
      <c r="E3986" t="s">
        <v>32</v>
      </c>
    </row>
    <row r="3987" spans="1:9">
      <c r="A3987" t="s">
        <v>20052</v>
      </c>
      <c r="B3987" t="s">
        <v>65</v>
      </c>
      <c r="C3987">
        <v>11316</v>
      </c>
      <c r="D3987" t="s">
        <v>12789</v>
      </c>
      <c r="E3987" t="s">
        <v>32</v>
      </c>
    </row>
    <row r="3988" spans="1:9">
      <c r="A3988" t="s">
        <v>20053</v>
      </c>
      <c r="B3988" t="s">
        <v>65</v>
      </c>
      <c r="C3988">
        <v>6243</v>
      </c>
      <c r="D3988" t="s">
        <v>12790</v>
      </c>
      <c r="E3988" t="s">
        <v>32</v>
      </c>
    </row>
    <row r="3989" spans="1:9">
      <c r="A3989" t="s">
        <v>20054</v>
      </c>
      <c r="B3989" t="s">
        <v>65</v>
      </c>
      <c r="C3989">
        <v>6240</v>
      </c>
      <c r="D3989" t="s">
        <v>12791</v>
      </c>
      <c r="E3989" t="s">
        <v>32</v>
      </c>
    </row>
    <row r="3990" spans="1:9">
      <c r="A3990" t="s">
        <v>20055</v>
      </c>
      <c r="B3990" t="s">
        <v>65</v>
      </c>
      <c r="C3990">
        <v>11296</v>
      </c>
      <c r="D3990" t="s">
        <v>12792</v>
      </c>
      <c r="E3990" t="s">
        <v>32</v>
      </c>
    </row>
    <row r="3991" spans="1:9">
      <c r="A3991" t="s">
        <v>20056</v>
      </c>
      <c r="B3991" t="s">
        <v>65</v>
      </c>
      <c r="C3991">
        <v>11299</v>
      </c>
      <c r="D3991" t="s">
        <v>12793</v>
      </c>
      <c r="E3991" t="s">
        <v>32</v>
      </c>
    </row>
    <row r="3992" spans="1:9">
      <c r="A3992" t="s">
        <v>20057</v>
      </c>
      <c r="B3992" t="s">
        <v>65</v>
      </c>
      <c r="C3992">
        <v>11688</v>
      </c>
      <c r="D3992" t="s">
        <v>12794</v>
      </c>
      <c r="E3992" t="s">
        <v>32</v>
      </c>
      <c r="F3992">
        <v>543.77</v>
      </c>
      <c r="G3992">
        <v>543.77</v>
      </c>
      <c r="I3992" t="s">
        <v>6935</v>
      </c>
    </row>
    <row r="3993" spans="1:9">
      <c r="A3993" t="s">
        <v>20058</v>
      </c>
      <c r="B3993" t="s">
        <v>65</v>
      </c>
      <c r="C3993">
        <v>37736</v>
      </c>
      <c r="D3993" t="s">
        <v>12795</v>
      </c>
      <c r="E3993" t="s">
        <v>32</v>
      </c>
    </row>
    <row r="3994" spans="1:9">
      <c r="A3994" t="s">
        <v>20059</v>
      </c>
      <c r="B3994" t="s">
        <v>65</v>
      </c>
      <c r="C3994">
        <v>37739</v>
      </c>
      <c r="D3994" t="s">
        <v>12796</v>
      </c>
      <c r="E3994" t="s">
        <v>32</v>
      </c>
    </row>
    <row r="3995" spans="1:9">
      <c r="A3995" t="s">
        <v>20060</v>
      </c>
      <c r="B3995" t="s">
        <v>65</v>
      </c>
      <c r="C3995">
        <v>37740</v>
      </c>
      <c r="D3995" t="s">
        <v>12797</v>
      </c>
      <c r="E3995" t="s">
        <v>32</v>
      </c>
    </row>
    <row r="3996" spans="1:9">
      <c r="A3996" t="s">
        <v>20061</v>
      </c>
      <c r="B3996" t="s">
        <v>65</v>
      </c>
      <c r="C3996">
        <v>37738</v>
      </c>
      <c r="D3996" t="s">
        <v>12798</v>
      </c>
      <c r="E3996" t="s">
        <v>32</v>
      </c>
    </row>
    <row r="3997" spans="1:9">
      <c r="A3997" t="s">
        <v>20062</v>
      </c>
      <c r="B3997" t="s">
        <v>65</v>
      </c>
      <c r="C3997">
        <v>37737</v>
      </c>
      <c r="D3997" t="s">
        <v>12799</v>
      </c>
      <c r="E3997" t="s">
        <v>32</v>
      </c>
    </row>
    <row r="3998" spans="1:9">
      <c r="A3998" t="s">
        <v>20063</v>
      </c>
      <c r="B3998" t="s">
        <v>65</v>
      </c>
      <c r="C3998">
        <v>25014</v>
      </c>
      <c r="D3998" t="s">
        <v>12800</v>
      </c>
      <c r="E3998" t="s">
        <v>32</v>
      </c>
    </row>
    <row r="3999" spans="1:9">
      <c r="A3999" t="s">
        <v>20064</v>
      </c>
      <c r="B3999" t="s">
        <v>65</v>
      </c>
      <c r="C3999">
        <v>25013</v>
      </c>
      <c r="D3999" t="s">
        <v>12801</v>
      </c>
      <c r="E3999" t="s">
        <v>32</v>
      </c>
    </row>
    <row r="4000" spans="1:9">
      <c r="A4000" t="s">
        <v>20065</v>
      </c>
      <c r="B4000" t="s">
        <v>65</v>
      </c>
      <c r="C4000">
        <v>14405</v>
      </c>
      <c r="D4000" t="s">
        <v>12802</v>
      </c>
      <c r="E4000" t="s">
        <v>32</v>
      </c>
    </row>
    <row r="4001" spans="1:9">
      <c r="A4001" t="s">
        <v>20066</v>
      </c>
      <c r="B4001" t="s">
        <v>65</v>
      </c>
      <c r="C4001">
        <v>20271</v>
      </c>
      <c r="D4001" t="s">
        <v>12803</v>
      </c>
      <c r="E4001" t="s">
        <v>32</v>
      </c>
      <c r="F4001">
        <v>573.89</v>
      </c>
      <c r="G4001">
        <v>573.89</v>
      </c>
      <c r="I4001" t="s">
        <v>6935</v>
      </c>
    </row>
    <row r="4002" spans="1:9">
      <c r="A4002" t="s">
        <v>20067</v>
      </c>
      <c r="B4002" t="s">
        <v>65</v>
      </c>
      <c r="C4002">
        <v>10423</v>
      </c>
      <c r="D4002" t="s">
        <v>12804</v>
      </c>
      <c r="E4002" t="s">
        <v>32</v>
      </c>
      <c r="F4002">
        <v>421.37</v>
      </c>
      <c r="G4002">
        <v>421.37</v>
      </c>
      <c r="I4002" t="s">
        <v>6935</v>
      </c>
    </row>
    <row r="4003" spans="1:9">
      <c r="A4003" t="s">
        <v>20068</v>
      </c>
      <c r="B4003" t="s">
        <v>65</v>
      </c>
      <c r="C4003">
        <v>36790</v>
      </c>
      <c r="D4003" t="s">
        <v>12805</v>
      </c>
      <c r="E4003" t="s">
        <v>32</v>
      </c>
      <c r="F4003">
        <v>421.56</v>
      </c>
      <c r="G4003">
        <v>421.56</v>
      </c>
      <c r="I4003" t="s">
        <v>6935</v>
      </c>
    </row>
    <row r="4004" spans="1:9">
      <c r="A4004" t="s">
        <v>20069</v>
      </c>
      <c r="B4004" t="s">
        <v>65</v>
      </c>
      <c r="C4004">
        <v>37589</v>
      </c>
      <c r="D4004" t="s">
        <v>12806</v>
      </c>
      <c r="E4004" t="s">
        <v>32</v>
      </c>
      <c r="F4004">
        <v>516.52</v>
      </c>
      <c r="G4004">
        <v>516.52</v>
      </c>
      <c r="I4004" t="s">
        <v>6935</v>
      </c>
    </row>
    <row r="4005" spans="1:9">
      <c r="A4005" t="s">
        <v>20070</v>
      </c>
      <c r="B4005" t="s">
        <v>65</v>
      </c>
      <c r="C4005">
        <v>11690</v>
      </c>
      <c r="D4005" t="s">
        <v>12807</v>
      </c>
      <c r="E4005" t="s">
        <v>32</v>
      </c>
      <c r="F4005">
        <v>274.39</v>
      </c>
      <c r="G4005">
        <v>274.39</v>
      </c>
      <c r="I4005" t="s">
        <v>6935</v>
      </c>
    </row>
    <row r="4006" spans="1:9">
      <c r="A4006" t="s">
        <v>20071</v>
      </c>
      <c r="B4006" t="s">
        <v>65</v>
      </c>
      <c r="C4006">
        <v>20234</v>
      </c>
      <c r="D4006" t="s">
        <v>12808</v>
      </c>
      <c r="E4006" t="s">
        <v>32</v>
      </c>
      <c r="F4006">
        <v>347.24</v>
      </c>
      <c r="G4006">
        <v>347.24</v>
      </c>
      <c r="I4006" t="s">
        <v>6935</v>
      </c>
    </row>
    <row r="4007" spans="1:9">
      <c r="A4007" t="s">
        <v>20072</v>
      </c>
      <c r="B4007" t="s">
        <v>65</v>
      </c>
      <c r="C4007">
        <v>44480</v>
      </c>
      <c r="D4007" t="s">
        <v>12809</v>
      </c>
      <c r="E4007" t="s">
        <v>10</v>
      </c>
      <c r="F4007">
        <v>22.13</v>
      </c>
      <c r="G4007">
        <v>22.13</v>
      </c>
      <c r="I4007" t="s">
        <v>6935</v>
      </c>
    </row>
    <row r="4008" spans="1:9">
      <c r="A4008" t="s">
        <v>20073</v>
      </c>
      <c r="B4008" t="s">
        <v>65</v>
      </c>
      <c r="C4008">
        <v>11457</v>
      </c>
      <c r="D4008" t="s">
        <v>12810</v>
      </c>
      <c r="E4008" t="s">
        <v>32</v>
      </c>
      <c r="F4008">
        <v>50.14</v>
      </c>
      <c r="G4008">
        <v>50.14</v>
      </c>
      <c r="I4008" t="s">
        <v>6935</v>
      </c>
    </row>
    <row r="4009" spans="1:9">
      <c r="A4009" t="s">
        <v>20074</v>
      </c>
      <c r="B4009" t="s">
        <v>65</v>
      </c>
      <c r="C4009">
        <v>44073</v>
      </c>
      <c r="D4009" t="s">
        <v>12811</v>
      </c>
      <c r="E4009" t="s">
        <v>12</v>
      </c>
      <c r="F4009">
        <v>0.81</v>
      </c>
      <c r="G4009">
        <v>0.81</v>
      </c>
      <c r="I4009" t="s">
        <v>6935</v>
      </c>
    </row>
    <row r="4010" spans="1:9">
      <c r="A4010" t="s">
        <v>20075</v>
      </c>
      <c r="B4010" t="s">
        <v>65</v>
      </c>
      <c r="C4010">
        <v>3593</v>
      </c>
      <c r="D4010" t="s">
        <v>12812</v>
      </c>
      <c r="E4010" t="s">
        <v>32</v>
      </c>
    </row>
    <row r="4011" spans="1:9">
      <c r="A4011" t="s">
        <v>20076</v>
      </c>
      <c r="B4011" t="s">
        <v>65</v>
      </c>
      <c r="C4011">
        <v>3588</v>
      </c>
      <c r="D4011" t="s">
        <v>12813</v>
      </c>
      <c r="E4011" t="s">
        <v>32</v>
      </c>
    </row>
    <row r="4012" spans="1:9">
      <c r="A4012" t="s">
        <v>20077</v>
      </c>
      <c r="B4012" t="s">
        <v>65</v>
      </c>
      <c r="C4012">
        <v>3587</v>
      </c>
      <c r="D4012" t="s">
        <v>12814</v>
      </c>
      <c r="E4012" t="s">
        <v>32</v>
      </c>
    </row>
    <row r="4013" spans="1:9">
      <c r="A4013" t="s">
        <v>20078</v>
      </c>
      <c r="B4013" t="s">
        <v>65</v>
      </c>
      <c r="C4013">
        <v>3585</v>
      </c>
      <c r="D4013" t="s">
        <v>12815</v>
      </c>
      <c r="E4013" t="s">
        <v>32</v>
      </c>
    </row>
    <row r="4014" spans="1:9">
      <c r="A4014" t="s">
        <v>20079</v>
      </c>
      <c r="B4014" t="s">
        <v>65</v>
      </c>
      <c r="C4014">
        <v>3590</v>
      </c>
      <c r="D4014" t="s">
        <v>12816</v>
      </c>
      <c r="E4014" t="s">
        <v>32</v>
      </c>
    </row>
    <row r="4015" spans="1:9">
      <c r="A4015" t="s">
        <v>20080</v>
      </c>
      <c r="B4015" t="s">
        <v>65</v>
      </c>
      <c r="C4015">
        <v>3589</v>
      </c>
      <c r="D4015" t="s">
        <v>12817</v>
      </c>
      <c r="E4015" t="s">
        <v>32</v>
      </c>
    </row>
    <row r="4016" spans="1:9">
      <c r="A4016" t="s">
        <v>20081</v>
      </c>
      <c r="B4016" t="s">
        <v>65</v>
      </c>
      <c r="C4016">
        <v>3592</v>
      </c>
      <c r="D4016" t="s">
        <v>12818</v>
      </c>
      <c r="E4016" t="s">
        <v>32</v>
      </c>
    </row>
    <row r="4017" spans="1:9">
      <c r="A4017" t="s">
        <v>20082</v>
      </c>
      <c r="B4017" t="s">
        <v>65</v>
      </c>
      <c r="C4017">
        <v>3586</v>
      </c>
      <c r="D4017" t="s">
        <v>12819</v>
      </c>
      <c r="E4017" t="s">
        <v>32</v>
      </c>
    </row>
    <row r="4018" spans="1:9">
      <c r="A4018" t="s">
        <v>20083</v>
      </c>
      <c r="B4018" t="s">
        <v>65</v>
      </c>
      <c r="C4018">
        <v>3591</v>
      </c>
      <c r="D4018" t="s">
        <v>12820</v>
      </c>
      <c r="E4018" t="s">
        <v>32</v>
      </c>
    </row>
    <row r="4019" spans="1:9">
      <c r="A4019" t="s">
        <v>20084</v>
      </c>
      <c r="B4019" t="s">
        <v>65</v>
      </c>
      <c r="C4019">
        <v>40396</v>
      </c>
      <c r="D4019" t="s">
        <v>12821</v>
      </c>
      <c r="E4019" t="s">
        <v>32</v>
      </c>
      <c r="F4019">
        <v>125.35</v>
      </c>
      <c r="G4019">
        <v>125.35</v>
      </c>
      <c r="I4019" t="s">
        <v>6935</v>
      </c>
    </row>
    <row r="4020" spans="1:9">
      <c r="A4020" t="s">
        <v>20085</v>
      </c>
      <c r="B4020" t="s">
        <v>65</v>
      </c>
      <c r="C4020">
        <v>40395</v>
      </c>
      <c r="D4020" t="s">
        <v>12822</v>
      </c>
      <c r="E4020" t="s">
        <v>32</v>
      </c>
      <c r="F4020">
        <v>96.19</v>
      </c>
      <c r="G4020">
        <v>96.19</v>
      </c>
      <c r="I4020" t="s">
        <v>6935</v>
      </c>
    </row>
    <row r="4021" spans="1:9">
      <c r="A4021" t="s">
        <v>20086</v>
      </c>
      <c r="B4021" t="s">
        <v>65</v>
      </c>
      <c r="C4021">
        <v>40394</v>
      </c>
      <c r="D4021" t="s">
        <v>12823</v>
      </c>
      <c r="E4021" t="s">
        <v>32</v>
      </c>
      <c r="F4021">
        <v>62.63</v>
      </c>
      <c r="G4021">
        <v>62.63</v>
      </c>
      <c r="I4021" t="s">
        <v>6935</v>
      </c>
    </row>
    <row r="4022" spans="1:9">
      <c r="A4022" t="s">
        <v>20087</v>
      </c>
      <c r="B4022" t="s">
        <v>65</v>
      </c>
      <c r="C4022">
        <v>40392</v>
      </c>
      <c r="D4022" t="s">
        <v>12824</v>
      </c>
      <c r="E4022" t="s">
        <v>32</v>
      </c>
      <c r="F4022">
        <v>30.95</v>
      </c>
      <c r="G4022">
        <v>30.95</v>
      </c>
      <c r="I4022" t="s">
        <v>6935</v>
      </c>
    </row>
    <row r="4023" spans="1:9">
      <c r="A4023" t="s">
        <v>20088</v>
      </c>
      <c r="B4023" t="s">
        <v>65</v>
      </c>
      <c r="C4023">
        <v>40398</v>
      </c>
      <c r="D4023" t="s">
        <v>12825</v>
      </c>
      <c r="E4023" t="s">
        <v>32</v>
      </c>
      <c r="F4023">
        <v>402.14</v>
      </c>
      <c r="G4023">
        <v>402.14</v>
      </c>
      <c r="I4023" t="s">
        <v>6935</v>
      </c>
    </row>
    <row r="4024" spans="1:9">
      <c r="A4024" t="s">
        <v>20089</v>
      </c>
      <c r="B4024" t="s">
        <v>65</v>
      </c>
      <c r="C4024">
        <v>40397</v>
      </c>
      <c r="D4024" t="s">
        <v>12826</v>
      </c>
      <c r="E4024" t="s">
        <v>32</v>
      </c>
      <c r="F4024">
        <v>205.94</v>
      </c>
      <c r="G4024">
        <v>205.94</v>
      </c>
      <c r="I4024" t="s">
        <v>6935</v>
      </c>
    </row>
    <row r="4025" spans="1:9">
      <c r="A4025" t="s">
        <v>20090</v>
      </c>
      <c r="B4025" t="s">
        <v>65</v>
      </c>
      <c r="C4025">
        <v>40399</v>
      </c>
      <c r="D4025" t="s">
        <v>12827</v>
      </c>
      <c r="E4025" t="s">
        <v>32</v>
      </c>
      <c r="F4025">
        <v>657.89</v>
      </c>
      <c r="G4025">
        <v>657.89</v>
      </c>
      <c r="I4025" t="s">
        <v>6935</v>
      </c>
    </row>
    <row r="4026" spans="1:9">
      <c r="A4026" t="s">
        <v>20091</v>
      </c>
      <c r="B4026" t="s">
        <v>65</v>
      </c>
      <c r="C4026">
        <v>40393</v>
      </c>
      <c r="D4026" t="s">
        <v>12828</v>
      </c>
      <c r="E4026" t="s">
        <v>32</v>
      </c>
      <c r="F4026">
        <v>39.869999999999997</v>
      </c>
      <c r="G4026">
        <v>39.869999999999997</v>
      </c>
      <c r="I4026" t="s">
        <v>6935</v>
      </c>
    </row>
    <row r="4027" spans="1:9">
      <c r="A4027" t="s">
        <v>20092</v>
      </c>
      <c r="B4027" t="s">
        <v>65</v>
      </c>
      <c r="C4027">
        <v>44253</v>
      </c>
      <c r="D4027" t="s">
        <v>12829</v>
      </c>
      <c r="E4027" t="s">
        <v>32</v>
      </c>
      <c r="F4027">
        <v>268.64</v>
      </c>
      <c r="G4027">
        <v>268.64</v>
      </c>
      <c r="I4027" t="s">
        <v>6935</v>
      </c>
    </row>
    <row r="4028" spans="1:9">
      <c r="A4028" t="s">
        <v>20093</v>
      </c>
      <c r="B4028" t="s">
        <v>65</v>
      </c>
      <c r="C4028">
        <v>21121</v>
      </c>
      <c r="D4028" t="s">
        <v>12830</v>
      </c>
      <c r="E4028" t="s">
        <v>32</v>
      </c>
      <c r="F4028">
        <v>3.85</v>
      </c>
      <c r="G4028">
        <v>3.85</v>
      </c>
      <c r="I4028" t="s">
        <v>6935</v>
      </c>
    </row>
    <row r="4029" spans="1:9">
      <c r="A4029" t="s">
        <v>20094</v>
      </c>
      <c r="B4029" t="s">
        <v>65</v>
      </c>
      <c r="C4029">
        <v>38010</v>
      </c>
      <c r="D4029" t="s">
        <v>12831</v>
      </c>
      <c r="E4029" t="s">
        <v>32</v>
      </c>
      <c r="F4029">
        <v>4.8</v>
      </c>
      <c r="G4029">
        <v>4.8</v>
      </c>
      <c r="I4029" t="s">
        <v>6935</v>
      </c>
    </row>
    <row r="4030" spans="1:9">
      <c r="A4030" t="s">
        <v>20095</v>
      </c>
      <c r="B4030" t="s">
        <v>65</v>
      </c>
      <c r="C4030">
        <v>38011</v>
      </c>
      <c r="D4030" t="s">
        <v>12832</v>
      </c>
      <c r="E4030" t="s">
        <v>32</v>
      </c>
      <c r="F4030">
        <v>9.6199999999999992</v>
      </c>
      <c r="G4030">
        <v>9.6199999999999992</v>
      </c>
      <c r="I4030" t="s">
        <v>6935</v>
      </c>
    </row>
    <row r="4031" spans="1:9">
      <c r="A4031" t="s">
        <v>20096</v>
      </c>
      <c r="B4031" t="s">
        <v>65</v>
      </c>
      <c r="C4031">
        <v>38012</v>
      </c>
      <c r="D4031" t="s">
        <v>12833</v>
      </c>
      <c r="E4031" t="s">
        <v>32</v>
      </c>
      <c r="F4031">
        <v>36.67</v>
      </c>
      <c r="G4031">
        <v>36.67</v>
      </c>
      <c r="I4031" t="s">
        <v>6935</v>
      </c>
    </row>
    <row r="4032" spans="1:9">
      <c r="A4032" t="s">
        <v>20097</v>
      </c>
      <c r="B4032" t="s">
        <v>65</v>
      </c>
      <c r="C4032">
        <v>38013</v>
      </c>
      <c r="D4032" t="s">
        <v>12834</v>
      </c>
      <c r="E4032" t="s">
        <v>32</v>
      </c>
      <c r="F4032">
        <v>47.11</v>
      </c>
      <c r="G4032">
        <v>47.11</v>
      </c>
      <c r="I4032" t="s">
        <v>6935</v>
      </c>
    </row>
    <row r="4033" spans="1:9">
      <c r="A4033" t="s">
        <v>20098</v>
      </c>
      <c r="B4033" t="s">
        <v>65</v>
      </c>
      <c r="C4033">
        <v>38014</v>
      </c>
      <c r="D4033" t="s">
        <v>12835</v>
      </c>
      <c r="E4033" t="s">
        <v>32</v>
      </c>
      <c r="F4033">
        <v>78.67</v>
      </c>
      <c r="G4033">
        <v>78.67</v>
      </c>
      <c r="I4033" t="s">
        <v>6935</v>
      </c>
    </row>
    <row r="4034" spans="1:9">
      <c r="A4034" t="s">
        <v>20099</v>
      </c>
      <c r="B4034" t="s">
        <v>65</v>
      </c>
      <c r="C4034">
        <v>38015</v>
      </c>
      <c r="D4034" t="s">
        <v>12836</v>
      </c>
      <c r="E4034" t="s">
        <v>32</v>
      </c>
      <c r="F4034">
        <v>184.96</v>
      </c>
      <c r="G4034">
        <v>184.96</v>
      </c>
      <c r="I4034" t="s">
        <v>6935</v>
      </c>
    </row>
    <row r="4035" spans="1:9">
      <c r="A4035" t="s">
        <v>20100</v>
      </c>
      <c r="B4035" t="s">
        <v>65</v>
      </c>
      <c r="C4035">
        <v>38016</v>
      </c>
      <c r="D4035" t="s">
        <v>12837</v>
      </c>
      <c r="E4035" t="s">
        <v>32</v>
      </c>
      <c r="F4035">
        <v>215.09</v>
      </c>
      <c r="G4035">
        <v>215.09</v>
      </c>
      <c r="I4035" t="s">
        <v>6935</v>
      </c>
    </row>
    <row r="4036" spans="1:9">
      <c r="A4036" t="s">
        <v>20101</v>
      </c>
      <c r="B4036" t="s">
        <v>65</v>
      </c>
      <c r="C4036">
        <v>12741</v>
      </c>
      <c r="D4036" t="s">
        <v>12838</v>
      </c>
      <c r="E4036" t="s">
        <v>32</v>
      </c>
    </row>
    <row r="4037" spans="1:9">
      <c r="A4037" t="s">
        <v>20102</v>
      </c>
      <c r="B4037" t="s">
        <v>65</v>
      </c>
      <c r="C4037">
        <v>12733</v>
      </c>
      <c r="D4037" t="s">
        <v>12839</v>
      </c>
      <c r="E4037" t="s">
        <v>32</v>
      </c>
    </row>
    <row r="4038" spans="1:9">
      <c r="A4038" t="s">
        <v>20103</v>
      </c>
      <c r="B4038" t="s">
        <v>65</v>
      </c>
      <c r="C4038">
        <v>12734</v>
      </c>
      <c r="D4038" t="s">
        <v>12840</v>
      </c>
      <c r="E4038" t="s">
        <v>32</v>
      </c>
    </row>
    <row r="4039" spans="1:9">
      <c r="A4039" t="s">
        <v>20104</v>
      </c>
      <c r="B4039" t="s">
        <v>65</v>
      </c>
      <c r="C4039">
        <v>12735</v>
      </c>
      <c r="D4039" t="s">
        <v>12841</v>
      </c>
      <c r="E4039" t="s">
        <v>32</v>
      </c>
    </row>
    <row r="4040" spans="1:9">
      <c r="A4040" t="s">
        <v>20105</v>
      </c>
      <c r="B4040" t="s">
        <v>65</v>
      </c>
      <c r="C4040">
        <v>12736</v>
      </c>
      <c r="D4040" t="s">
        <v>12842</v>
      </c>
      <c r="E4040" t="s">
        <v>32</v>
      </c>
    </row>
    <row r="4041" spans="1:9">
      <c r="A4041" t="s">
        <v>20106</v>
      </c>
      <c r="B4041" t="s">
        <v>65</v>
      </c>
      <c r="C4041">
        <v>12737</v>
      </c>
      <c r="D4041" t="s">
        <v>12843</v>
      </c>
      <c r="E4041" t="s">
        <v>32</v>
      </c>
    </row>
    <row r="4042" spans="1:9">
      <c r="A4042" t="s">
        <v>20107</v>
      </c>
      <c r="B4042" t="s">
        <v>65</v>
      </c>
      <c r="C4042">
        <v>12738</v>
      </c>
      <c r="D4042" t="s">
        <v>12844</v>
      </c>
      <c r="E4042" t="s">
        <v>32</v>
      </c>
    </row>
    <row r="4043" spans="1:9">
      <c r="A4043" t="s">
        <v>20108</v>
      </c>
      <c r="B4043" t="s">
        <v>65</v>
      </c>
      <c r="C4043">
        <v>12739</v>
      </c>
      <c r="D4043" t="s">
        <v>12845</v>
      </c>
      <c r="E4043" t="s">
        <v>32</v>
      </c>
    </row>
    <row r="4044" spans="1:9">
      <c r="A4044" t="s">
        <v>20109</v>
      </c>
      <c r="B4044" t="s">
        <v>65</v>
      </c>
      <c r="C4044">
        <v>12740</v>
      </c>
      <c r="D4044" t="s">
        <v>12846</v>
      </c>
      <c r="E4044" t="s">
        <v>32</v>
      </c>
    </row>
    <row r="4045" spans="1:9">
      <c r="A4045" t="s">
        <v>20110</v>
      </c>
      <c r="B4045" t="s">
        <v>65</v>
      </c>
      <c r="C4045">
        <v>6297</v>
      </c>
      <c r="D4045" t="s">
        <v>12847</v>
      </c>
      <c r="E4045" t="s">
        <v>32</v>
      </c>
    </row>
    <row r="4046" spans="1:9">
      <c r="A4046" t="s">
        <v>20111</v>
      </c>
      <c r="B4046" t="s">
        <v>65</v>
      </c>
      <c r="C4046">
        <v>6296</v>
      </c>
      <c r="D4046" t="s">
        <v>12848</v>
      </c>
      <c r="E4046" t="s">
        <v>32</v>
      </c>
    </row>
    <row r="4047" spans="1:9">
      <c r="A4047" t="s">
        <v>20112</v>
      </c>
      <c r="B4047" t="s">
        <v>65</v>
      </c>
      <c r="C4047">
        <v>6323</v>
      </c>
      <c r="D4047" t="s">
        <v>12849</v>
      </c>
      <c r="E4047" t="s">
        <v>32</v>
      </c>
    </row>
    <row r="4048" spans="1:9">
      <c r="A4048" t="s">
        <v>20113</v>
      </c>
      <c r="B4048" t="s">
        <v>65</v>
      </c>
      <c r="C4048">
        <v>6294</v>
      </c>
      <c r="D4048" t="s">
        <v>12850</v>
      </c>
      <c r="E4048" t="s">
        <v>32</v>
      </c>
    </row>
    <row r="4049" spans="1:9">
      <c r="A4049" t="s">
        <v>20114</v>
      </c>
      <c r="B4049" t="s">
        <v>65</v>
      </c>
      <c r="C4049">
        <v>6299</v>
      </c>
      <c r="D4049" t="s">
        <v>12851</v>
      </c>
      <c r="E4049" t="s">
        <v>32</v>
      </c>
    </row>
    <row r="4050" spans="1:9">
      <c r="A4050" t="s">
        <v>20115</v>
      </c>
      <c r="B4050" t="s">
        <v>65</v>
      </c>
      <c r="C4050">
        <v>6298</v>
      </c>
      <c r="D4050" t="s">
        <v>12852</v>
      </c>
      <c r="E4050" t="s">
        <v>32</v>
      </c>
    </row>
    <row r="4051" spans="1:9">
      <c r="A4051" t="s">
        <v>20116</v>
      </c>
      <c r="B4051" t="s">
        <v>65</v>
      </c>
      <c r="C4051">
        <v>6322</v>
      </c>
      <c r="D4051" t="s">
        <v>12853</v>
      </c>
      <c r="E4051" t="s">
        <v>32</v>
      </c>
    </row>
    <row r="4052" spans="1:9">
      <c r="A4052" t="s">
        <v>20117</v>
      </c>
      <c r="B4052" t="s">
        <v>65</v>
      </c>
      <c r="C4052">
        <v>6295</v>
      </c>
      <c r="D4052" t="s">
        <v>12854</v>
      </c>
      <c r="E4052" t="s">
        <v>32</v>
      </c>
    </row>
    <row r="4053" spans="1:9">
      <c r="A4053" t="s">
        <v>20118</v>
      </c>
      <c r="B4053" t="s">
        <v>65</v>
      </c>
      <c r="C4053">
        <v>6300</v>
      </c>
      <c r="D4053" t="s">
        <v>12855</v>
      </c>
      <c r="E4053" t="s">
        <v>32</v>
      </c>
    </row>
    <row r="4054" spans="1:9">
      <c r="A4054" t="s">
        <v>20119</v>
      </c>
      <c r="B4054" t="s">
        <v>65</v>
      </c>
      <c r="C4054">
        <v>6321</v>
      </c>
      <c r="D4054" t="s">
        <v>12856</v>
      </c>
      <c r="E4054" t="s">
        <v>32</v>
      </c>
    </row>
    <row r="4055" spans="1:9">
      <c r="A4055" t="s">
        <v>20120</v>
      </c>
      <c r="B4055" t="s">
        <v>65</v>
      </c>
      <c r="C4055">
        <v>6301</v>
      </c>
      <c r="D4055" t="s">
        <v>12857</v>
      </c>
      <c r="E4055" t="s">
        <v>32</v>
      </c>
    </row>
    <row r="4056" spans="1:9">
      <c r="A4056" t="s">
        <v>20121</v>
      </c>
      <c r="B4056" t="s">
        <v>65</v>
      </c>
      <c r="C4056">
        <v>7105</v>
      </c>
      <c r="D4056" t="s">
        <v>12858</v>
      </c>
      <c r="E4056" t="s">
        <v>32</v>
      </c>
      <c r="F4056">
        <v>44.47</v>
      </c>
      <c r="G4056">
        <v>44.47</v>
      </c>
      <c r="I4056" t="s">
        <v>6935</v>
      </c>
    </row>
    <row r="4057" spans="1:9">
      <c r="A4057" t="s">
        <v>20122</v>
      </c>
      <c r="B4057" t="s">
        <v>65</v>
      </c>
      <c r="C4057">
        <v>20183</v>
      </c>
      <c r="D4057" t="s">
        <v>12859</v>
      </c>
      <c r="E4057" t="s">
        <v>32</v>
      </c>
      <c r="F4057">
        <v>54.79</v>
      </c>
      <c r="G4057">
        <v>54.79</v>
      </c>
      <c r="I4057" t="s">
        <v>6935</v>
      </c>
    </row>
    <row r="4058" spans="1:9">
      <c r="A4058" t="s">
        <v>20123</v>
      </c>
      <c r="B4058" t="s">
        <v>65</v>
      </c>
      <c r="C4058">
        <v>38448</v>
      </c>
      <c r="D4058" t="s">
        <v>12860</v>
      </c>
      <c r="E4058" t="s">
        <v>32</v>
      </c>
      <c r="F4058">
        <v>248.62</v>
      </c>
      <c r="G4058">
        <v>248.62</v>
      </c>
      <c r="I4058" t="s">
        <v>6935</v>
      </c>
    </row>
    <row r="4059" spans="1:9">
      <c r="A4059" t="s">
        <v>20124</v>
      </c>
      <c r="B4059" t="s">
        <v>65</v>
      </c>
      <c r="C4059">
        <v>20182</v>
      </c>
      <c r="D4059" t="s">
        <v>12861</v>
      </c>
      <c r="E4059" t="s">
        <v>32</v>
      </c>
      <c r="F4059">
        <v>31.85</v>
      </c>
      <c r="G4059">
        <v>31.85</v>
      </c>
      <c r="I4059" t="s">
        <v>6935</v>
      </c>
    </row>
    <row r="4060" spans="1:9">
      <c r="A4060" t="s">
        <v>20125</v>
      </c>
      <c r="B4060" t="s">
        <v>65</v>
      </c>
      <c r="C4060">
        <v>7119</v>
      </c>
      <c r="D4060" t="s">
        <v>12862</v>
      </c>
      <c r="E4060" t="s">
        <v>32</v>
      </c>
      <c r="F4060">
        <v>11.76</v>
      </c>
      <c r="G4060">
        <v>11.76</v>
      </c>
      <c r="I4060" t="s">
        <v>6935</v>
      </c>
    </row>
    <row r="4061" spans="1:9">
      <c r="A4061" t="s">
        <v>20126</v>
      </c>
      <c r="B4061" t="s">
        <v>65</v>
      </c>
      <c r="C4061">
        <v>7126</v>
      </c>
      <c r="D4061" t="s">
        <v>12863</v>
      </c>
      <c r="E4061" t="s">
        <v>32</v>
      </c>
      <c r="F4061">
        <v>23.99</v>
      </c>
      <c r="G4061">
        <v>23.99</v>
      </c>
      <c r="I4061" t="s">
        <v>6935</v>
      </c>
    </row>
    <row r="4062" spans="1:9">
      <c r="A4062" t="s">
        <v>20127</v>
      </c>
      <c r="B4062" t="s">
        <v>65</v>
      </c>
      <c r="C4062">
        <v>7120</v>
      </c>
      <c r="D4062" t="s">
        <v>12864</v>
      </c>
      <c r="E4062" t="s">
        <v>32</v>
      </c>
      <c r="F4062">
        <v>9.02</v>
      </c>
      <c r="G4062">
        <v>9.02</v>
      </c>
      <c r="I4062" t="s">
        <v>6935</v>
      </c>
    </row>
    <row r="4063" spans="1:9">
      <c r="A4063" t="s">
        <v>20128</v>
      </c>
      <c r="B4063" t="s">
        <v>65</v>
      </c>
      <c r="C4063">
        <v>6319</v>
      </c>
      <c r="D4063" t="s">
        <v>12865</v>
      </c>
      <c r="E4063" t="s">
        <v>32</v>
      </c>
    </row>
    <row r="4064" spans="1:9">
      <c r="A4064" t="s">
        <v>20129</v>
      </c>
      <c r="B4064" t="s">
        <v>65</v>
      </c>
      <c r="C4064">
        <v>6304</v>
      </c>
      <c r="D4064" t="s">
        <v>12866</v>
      </c>
      <c r="E4064" t="s">
        <v>32</v>
      </c>
    </row>
    <row r="4065" spans="1:5">
      <c r="A4065" t="s">
        <v>20130</v>
      </c>
      <c r="B4065" t="s">
        <v>65</v>
      </c>
      <c r="C4065">
        <v>21116</v>
      </c>
      <c r="D4065" t="s">
        <v>12867</v>
      </c>
      <c r="E4065" t="s">
        <v>32</v>
      </c>
    </row>
    <row r="4066" spans="1:5">
      <c r="A4066" t="s">
        <v>20131</v>
      </c>
      <c r="B4066" t="s">
        <v>65</v>
      </c>
      <c r="C4066">
        <v>6320</v>
      </c>
      <c r="D4066" t="s">
        <v>12868</v>
      </c>
      <c r="E4066" t="s">
        <v>32</v>
      </c>
    </row>
    <row r="4067" spans="1:5">
      <c r="A4067" t="s">
        <v>20132</v>
      </c>
      <c r="B4067" t="s">
        <v>65</v>
      </c>
      <c r="C4067">
        <v>6303</v>
      </c>
      <c r="D4067" t="s">
        <v>12869</v>
      </c>
      <c r="E4067" t="s">
        <v>32</v>
      </c>
    </row>
    <row r="4068" spans="1:5">
      <c r="A4068" t="s">
        <v>20133</v>
      </c>
      <c r="B4068" t="s">
        <v>65</v>
      </c>
      <c r="C4068">
        <v>6308</v>
      </c>
      <c r="D4068" t="s">
        <v>12870</v>
      </c>
      <c r="E4068" t="s">
        <v>32</v>
      </c>
    </row>
    <row r="4069" spans="1:5">
      <c r="A4069" t="s">
        <v>20134</v>
      </c>
      <c r="B4069" t="s">
        <v>65</v>
      </c>
      <c r="C4069">
        <v>6317</v>
      </c>
      <c r="D4069" t="s">
        <v>12871</v>
      </c>
      <c r="E4069" t="s">
        <v>32</v>
      </c>
    </row>
    <row r="4070" spans="1:5">
      <c r="A4070" t="s">
        <v>20135</v>
      </c>
      <c r="B4070" t="s">
        <v>65</v>
      </c>
      <c r="C4070">
        <v>6307</v>
      </c>
      <c r="D4070" t="s">
        <v>12872</v>
      </c>
      <c r="E4070" t="s">
        <v>32</v>
      </c>
    </row>
    <row r="4071" spans="1:5">
      <c r="A4071" t="s">
        <v>20136</v>
      </c>
      <c r="B4071" t="s">
        <v>65</v>
      </c>
      <c r="C4071">
        <v>6309</v>
      </c>
      <c r="D4071" t="s">
        <v>12873</v>
      </c>
      <c r="E4071" t="s">
        <v>32</v>
      </c>
    </row>
    <row r="4072" spans="1:5">
      <c r="A4072" t="s">
        <v>20137</v>
      </c>
      <c r="B4072" t="s">
        <v>65</v>
      </c>
      <c r="C4072">
        <v>6318</v>
      </c>
      <c r="D4072" t="s">
        <v>12874</v>
      </c>
      <c r="E4072" t="s">
        <v>32</v>
      </c>
    </row>
    <row r="4073" spans="1:5">
      <c r="A4073" t="s">
        <v>20138</v>
      </c>
      <c r="B4073" t="s">
        <v>65</v>
      </c>
      <c r="C4073">
        <v>6306</v>
      </c>
      <c r="D4073" t="s">
        <v>12875</v>
      </c>
      <c r="E4073" t="s">
        <v>32</v>
      </c>
    </row>
    <row r="4074" spans="1:5">
      <c r="A4074" t="s">
        <v>20139</v>
      </c>
      <c r="B4074" t="s">
        <v>65</v>
      </c>
      <c r="C4074">
        <v>6305</v>
      </c>
      <c r="D4074" t="s">
        <v>12876</v>
      </c>
      <c r="E4074" t="s">
        <v>32</v>
      </c>
    </row>
    <row r="4075" spans="1:5">
      <c r="A4075" t="s">
        <v>20140</v>
      </c>
      <c r="B4075" t="s">
        <v>65</v>
      </c>
      <c r="C4075">
        <v>6312</v>
      </c>
      <c r="D4075" t="s">
        <v>12877</v>
      </c>
      <c r="E4075" t="s">
        <v>32</v>
      </c>
    </row>
    <row r="4076" spans="1:5">
      <c r="A4076" t="s">
        <v>20141</v>
      </c>
      <c r="B4076" t="s">
        <v>65</v>
      </c>
      <c r="C4076">
        <v>6311</v>
      </c>
      <c r="D4076" t="s">
        <v>12878</v>
      </c>
      <c r="E4076" t="s">
        <v>32</v>
      </c>
    </row>
    <row r="4077" spans="1:5">
      <c r="A4077" t="s">
        <v>20142</v>
      </c>
      <c r="B4077" t="s">
        <v>65</v>
      </c>
      <c r="C4077">
        <v>6310</v>
      </c>
      <c r="D4077" t="s">
        <v>12879</v>
      </c>
      <c r="E4077" t="s">
        <v>32</v>
      </c>
    </row>
    <row r="4078" spans="1:5">
      <c r="A4078" t="s">
        <v>20143</v>
      </c>
      <c r="B4078" t="s">
        <v>65</v>
      </c>
      <c r="C4078">
        <v>6314</v>
      </c>
      <c r="D4078" t="s">
        <v>12880</v>
      </c>
      <c r="E4078" t="s">
        <v>32</v>
      </c>
    </row>
    <row r="4079" spans="1:5">
      <c r="A4079" t="s">
        <v>20144</v>
      </c>
      <c r="B4079" t="s">
        <v>65</v>
      </c>
      <c r="C4079">
        <v>6313</v>
      </c>
      <c r="D4079" t="s">
        <v>12881</v>
      </c>
      <c r="E4079" t="s">
        <v>32</v>
      </c>
    </row>
    <row r="4080" spans="1:5">
      <c r="A4080" t="s">
        <v>20145</v>
      </c>
      <c r="B4080" t="s">
        <v>65</v>
      </c>
      <c r="C4080">
        <v>6302</v>
      </c>
      <c r="D4080" t="s">
        <v>12882</v>
      </c>
      <c r="E4080" t="s">
        <v>32</v>
      </c>
    </row>
    <row r="4081" spans="1:9">
      <c r="A4081" t="s">
        <v>20146</v>
      </c>
      <c r="B4081" t="s">
        <v>65</v>
      </c>
      <c r="C4081">
        <v>6315</v>
      </c>
      <c r="D4081" t="s">
        <v>12883</v>
      </c>
      <c r="E4081" t="s">
        <v>32</v>
      </c>
    </row>
    <row r="4082" spans="1:9">
      <c r="A4082" t="s">
        <v>20147</v>
      </c>
      <c r="B4082" t="s">
        <v>65</v>
      </c>
      <c r="C4082">
        <v>6316</v>
      </c>
      <c r="D4082" t="s">
        <v>12884</v>
      </c>
      <c r="E4082" t="s">
        <v>32</v>
      </c>
    </row>
    <row r="4083" spans="1:9">
      <c r="A4083" t="s">
        <v>20148</v>
      </c>
      <c r="B4083" t="s">
        <v>65</v>
      </c>
      <c r="C4083">
        <v>39324</v>
      </c>
      <c r="D4083" t="s">
        <v>12885</v>
      </c>
      <c r="E4083" t="s">
        <v>32</v>
      </c>
      <c r="F4083">
        <v>5.01</v>
      </c>
      <c r="G4083">
        <v>5.01</v>
      </c>
      <c r="I4083" t="s">
        <v>6935</v>
      </c>
    </row>
    <row r="4084" spans="1:9">
      <c r="A4084" t="s">
        <v>20149</v>
      </c>
      <c r="B4084" t="s">
        <v>65</v>
      </c>
      <c r="C4084">
        <v>39325</v>
      </c>
      <c r="D4084" t="s">
        <v>12886</v>
      </c>
      <c r="E4084" t="s">
        <v>32</v>
      </c>
      <c r="F4084">
        <v>7.56</v>
      </c>
      <c r="G4084">
        <v>7.56</v>
      </c>
      <c r="I4084" t="s">
        <v>6935</v>
      </c>
    </row>
    <row r="4085" spans="1:9">
      <c r="A4085" t="s">
        <v>20150</v>
      </c>
      <c r="B4085" t="s">
        <v>65</v>
      </c>
      <c r="C4085">
        <v>39326</v>
      </c>
      <c r="D4085" t="s">
        <v>12887</v>
      </c>
      <c r="E4085" t="s">
        <v>32</v>
      </c>
      <c r="F4085">
        <v>27.12</v>
      </c>
      <c r="G4085">
        <v>27.12</v>
      </c>
      <c r="I4085" t="s">
        <v>6935</v>
      </c>
    </row>
    <row r="4086" spans="1:9">
      <c r="A4086" t="s">
        <v>20151</v>
      </c>
      <c r="B4086" t="s">
        <v>65</v>
      </c>
      <c r="C4086">
        <v>39327</v>
      </c>
      <c r="D4086" t="s">
        <v>12888</v>
      </c>
      <c r="E4086" t="s">
        <v>32</v>
      </c>
      <c r="F4086">
        <v>40.909999999999997</v>
      </c>
      <c r="G4086">
        <v>40.909999999999997</v>
      </c>
      <c r="I4086" t="s">
        <v>6935</v>
      </c>
    </row>
    <row r="4087" spans="1:9">
      <c r="A4087" t="s">
        <v>20152</v>
      </c>
      <c r="B4087" t="s">
        <v>65</v>
      </c>
      <c r="C4087">
        <v>11378</v>
      </c>
      <c r="D4087" t="s">
        <v>12889</v>
      </c>
      <c r="E4087" t="s">
        <v>32</v>
      </c>
    </row>
    <row r="4088" spans="1:9">
      <c r="A4088" t="s">
        <v>20153</v>
      </c>
      <c r="B4088" t="s">
        <v>65</v>
      </c>
      <c r="C4088">
        <v>11379</v>
      </c>
      <c r="D4088" t="s">
        <v>12890</v>
      </c>
      <c r="E4088" t="s">
        <v>32</v>
      </c>
    </row>
    <row r="4089" spans="1:9">
      <c r="A4089" t="s">
        <v>20154</v>
      </c>
      <c r="B4089" t="s">
        <v>65</v>
      </c>
      <c r="C4089">
        <v>11493</v>
      </c>
      <c r="D4089" t="s">
        <v>12891</v>
      </c>
      <c r="E4089" t="s">
        <v>32</v>
      </c>
    </row>
    <row r="4090" spans="1:9">
      <c r="A4090" t="s">
        <v>20155</v>
      </c>
      <c r="B4090" t="s">
        <v>65</v>
      </c>
      <c r="C4090">
        <v>7106</v>
      </c>
      <c r="D4090" t="s">
        <v>12892</v>
      </c>
      <c r="E4090" t="s">
        <v>32</v>
      </c>
      <c r="F4090">
        <v>148.44999999999999</v>
      </c>
      <c r="G4090">
        <v>148.44999999999999</v>
      </c>
      <c r="I4090" t="s">
        <v>6935</v>
      </c>
    </row>
    <row r="4091" spans="1:9">
      <c r="A4091" t="s">
        <v>20156</v>
      </c>
      <c r="B4091" t="s">
        <v>65</v>
      </c>
      <c r="C4091">
        <v>7104</v>
      </c>
      <c r="D4091" t="s">
        <v>12893</v>
      </c>
      <c r="E4091" t="s">
        <v>32</v>
      </c>
      <c r="F4091">
        <v>4</v>
      </c>
      <c r="G4091">
        <v>4</v>
      </c>
      <c r="I4091" t="s">
        <v>6935</v>
      </c>
    </row>
    <row r="4092" spans="1:9">
      <c r="A4092" t="s">
        <v>20157</v>
      </c>
      <c r="B4092" t="s">
        <v>65</v>
      </c>
      <c r="C4092">
        <v>7136</v>
      </c>
      <c r="D4092" t="s">
        <v>12894</v>
      </c>
      <c r="E4092" t="s">
        <v>32</v>
      </c>
      <c r="F4092">
        <v>6.97</v>
      </c>
      <c r="G4092">
        <v>6.97</v>
      </c>
      <c r="I4092" t="s">
        <v>6935</v>
      </c>
    </row>
    <row r="4093" spans="1:9">
      <c r="A4093" t="s">
        <v>20158</v>
      </c>
      <c r="B4093" t="s">
        <v>65</v>
      </c>
      <c r="C4093">
        <v>7128</v>
      </c>
      <c r="D4093" t="s">
        <v>12895</v>
      </c>
      <c r="E4093" t="s">
        <v>32</v>
      </c>
      <c r="F4093">
        <v>9.0399999999999991</v>
      </c>
      <c r="G4093">
        <v>9.0399999999999991</v>
      </c>
      <c r="I4093" t="s">
        <v>6935</v>
      </c>
    </row>
    <row r="4094" spans="1:9">
      <c r="A4094" t="s">
        <v>20159</v>
      </c>
      <c r="B4094" t="s">
        <v>65</v>
      </c>
      <c r="C4094">
        <v>7108</v>
      </c>
      <c r="D4094" t="s">
        <v>12896</v>
      </c>
      <c r="E4094" t="s">
        <v>32</v>
      </c>
      <c r="F4094">
        <v>9.02</v>
      </c>
      <c r="G4094">
        <v>9.02</v>
      </c>
      <c r="I4094" t="s">
        <v>6935</v>
      </c>
    </row>
    <row r="4095" spans="1:9">
      <c r="A4095" t="s">
        <v>20160</v>
      </c>
      <c r="B4095" t="s">
        <v>65</v>
      </c>
      <c r="C4095">
        <v>7129</v>
      </c>
      <c r="D4095" t="s">
        <v>12897</v>
      </c>
      <c r="E4095" t="s">
        <v>32</v>
      </c>
      <c r="F4095">
        <v>10.61</v>
      </c>
      <c r="G4095">
        <v>10.61</v>
      </c>
      <c r="I4095" t="s">
        <v>6935</v>
      </c>
    </row>
    <row r="4096" spans="1:9">
      <c r="A4096" t="s">
        <v>20161</v>
      </c>
      <c r="B4096" t="s">
        <v>65</v>
      </c>
      <c r="C4096">
        <v>7130</v>
      </c>
      <c r="D4096" t="s">
        <v>12898</v>
      </c>
      <c r="E4096" t="s">
        <v>32</v>
      </c>
      <c r="F4096">
        <v>15.42</v>
      </c>
      <c r="G4096">
        <v>15.42</v>
      </c>
      <c r="I4096" t="s">
        <v>6935</v>
      </c>
    </row>
    <row r="4097" spans="1:9">
      <c r="A4097" t="s">
        <v>20162</v>
      </c>
      <c r="B4097" t="s">
        <v>65</v>
      </c>
      <c r="C4097">
        <v>7131</v>
      </c>
      <c r="D4097" t="s">
        <v>12899</v>
      </c>
      <c r="E4097" t="s">
        <v>32</v>
      </c>
      <c r="F4097">
        <v>18.86</v>
      </c>
      <c r="G4097">
        <v>18.86</v>
      </c>
      <c r="I4097" t="s">
        <v>6935</v>
      </c>
    </row>
    <row r="4098" spans="1:9">
      <c r="A4098" t="s">
        <v>20163</v>
      </c>
      <c r="B4098" t="s">
        <v>65</v>
      </c>
      <c r="C4098">
        <v>7132</v>
      </c>
      <c r="D4098" t="s">
        <v>12900</v>
      </c>
      <c r="E4098" t="s">
        <v>32</v>
      </c>
      <c r="F4098">
        <v>44.41</v>
      </c>
      <c r="G4098">
        <v>44.41</v>
      </c>
      <c r="I4098" t="s">
        <v>6935</v>
      </c>
    </row>
    <row r="4099" spans="1:9">
      <c r="A4099" t="s">
        <v>20164</v>
      </c>
      <c r="B4099" t="s">
        <v>65</v>
      </c>
      <c r="C4099">
        <v>7133</v>
      </c>
      <c r="D4099" t="s">
        <v>12901</v>
      </c>
      <c r="E4099" t="s">
        <v>32</v>
      </c>
      <c r="F4099">
        <v>102.61</v>
      </c>
      <c r="G4099">
        <v>102.61</v>
      </c>
      <c r="I4099" t="s">
        <v>6935</v>
      </c>
    </row>
    <row r="4100" spans="1:9">
      <c r="A4100" t="s">
        <v>20165</v>
      </c>
      <c r="B4100" t="s">
        <v>65</v>
      </c>
      <c r="C4100">
        <v>37422</v>
      </c>
      <c r="D4100" t="s">
        <v>12902</v>
      </c>
      <c r="E4100" t="s">
        <v>32</v>
      </c>
    </row>
    <row r="4101" spans="1:9">
      <c r="A4101" t="s">
        <v>20166</v>
      </c>
      <c r="B4101" t="s">
        <v>65</v>
      </c>
      <c r="C4101">
        <v>37420</v>
      </c>
      <c r="D4101" t="s">
        <v>12903</v>
      </c>
      <c r="E4101" t="s">
        <v>32</v>
      </c>
    </row>
    <row r="4102" spans="1:9">
      <c r="A4102" t="s">
        <v>20167</v>
      </c>
      <c r="B4102" t="s">
        <v>65</v>
      </c>
      <c r="C4102">
        <v>37421</v>
      </c>
      <c r="D4102" t="s">
        <v>12904</v>
      </c>
      <c r="E4102" t="s">
        <v>32</v>
      </c>
    </row>
    <row r="4103" spans="1:9">
      <c r="A4103" t="s">
        <v>20168</v>
      </c>
      <c r="B4103" t="s">
        <v>65</v>
      </c>
      <c r="C4103">
        <v>37443</v>
      </c>
      <c r="D4103" t="s">
        <v>12905</v>
      </c>
      <c r="E4103" t="s">
        <v>32</v>
      </c>
    </row>
    <row r="4104" spans="1:9">
      <c r="A4104" t="s">
        <v>20169</v>
      </c>
      <c r="B4104" t="s">
        <v>65</v>
      </c>
      <c r="C4104">
        <v>37444</v>
      </c>
      <c r="D4104" t="s">
        <v>12906</v>
      </c>
      <c r="E4104" t="s">
        <v>32</v>
      </c>
    </row>
    <row r="4105" spans="1:9">
      <c r="A4105" t="s">
        <v>20170</v>
      </c>
      <c r="B4105" t="s">
        <v>65</v>
      </c>
      <c r="C4105">
        <v>37445</v>
      </c>
      <c r="D4105" t="s">
        <v>12907</v>
      </c>
      <c r="E4105" t="s">
        <v>32</v>
      </c>
    </row>
    <row r="4106" spans="1:9">
      <c r="A4106" t="s">
        <v>20171</v>
      </c>
      <c r="B4106" t="s">
        <v>65</v>
      </c>
      <c r="C4106">
        <v>37446</v>
      </c>
      <c r="D4106" t="s">
        <v>12908</v>
      </c>
      <c r="E4106" t="s">
        <v>32</v>
      </c>
    </row>
    <row r="4107" spans="1:9">
      <c r="A4107" t="s">
        <v>20172</v>
      </c>
      <c r="B4107" t="s">
        <v>65</v>
      </c>
      <c r="C4107">
        <v>37447</v>
      </c>
      <c r="D4107" t="s">
        <v>12909</v>
      </c>
      <c r="E4107" t="s">
        <v>32</v>
      </c>
    </row>
    <row r="4108" spans="1:9">
      <c r="A4108" t="s">
        <v>20173</v>
      </c>
      <c r="B4108" t="s">
        <v>65</v>
      </c>
      <c r="C4108">
        <v>37448</v>
      </c>
      <c r="D4108" t="s">
        <v>12910</v>
      </c>
      <c r="E4108" t="s">
        <v>32</v>
      </c>
    </row>
    <row r="4109" spans="1:9">
      <c r="A4109" t="s">
        <v>20174</v>
      </c>
      <c r="B4109" t="s">
        <v>65</v>
      </c>
      <c r="C4109">
        <v>37440</v>
      </c>
      <c r="D4109" t="s">
        <v>12911</v>
      </c>
      <c r="E4109" t="s">
        <v>32</v>
      </c>
    </row>
    <row r="4110" spans="1:9">
      <c r="A4110" t="s">
        <v>20175</v>
      </c>
      <c r="B4110" t="s">
        <v>65</v>
      </c>
      <c r="C4110">
        <v>37441</v>
      </c>
      <c r="D4110" t="s">
        <v>12912</v>
      </c>
      <c r="E4110" t="s">
        <v>32</v>
      </c>
    </row>
    <row r="4111" spans="1:9">
      <c r="A4111" t="s">
        <v>20176</v>
      </c>
      <c r="B4111" t="s">
        <v>65</v>
      </c>
      <c r="C4111">
        <v>37442</v>
      </c>
      <c r="D4111" t="s">
        <v>12913</v>
      </c>
      <c r="E4111" t="s">
        <v>32</v>
      </c>
    </row>
    <row r="4112" spans="1:9">
      <c r="A4112" t="s">
        <v>20177</v>
      </c>
      <c r="B4112" t="s">
        <v>65</v>
      </c>
      <c r="C4112">
        <v>38017</v>
      </c>
      <c r="D4112" t="s">
        <v>12914</v>
      </c>
      <c r="E4112" t="s">
        <v>32</v>
      </c>
      <c r="F4112">
        <v>10.25</v>
      </c>
      <c r="G4112">
        <v>10.25</v>
      </c>
      <c r="I4112" t="s">
        <v>6935</v>
      </c>
    </row>
    <row r="4113" spans="1:9">
      <c r="A4113" t="s">
        <v>20178</v>
      </c>
      <c r="B4113" t="s">
        <v>65</v>
      </c>
      <c r="C4113">
        <v>38018</v>
      </c>
      <c r="D4113" t="s">
        <v>12915</v>
      </c>
      <c r="E4113" t="s">
        <v>32</v>
      </c>
      <c r="F4113">
        <v>11.53</v>
      </c>
      <c r="G4113">
        <v>11.53</v>
      </c>
      <c r="I4113" t="s">
        <v>6935</v>
      </c>
    </row>
    <row r="4114" spans="1:9">
      <c r="A4114" t="s">
        <v>20179</v>
      </c>
      <c r="B4114" t="s">
        <v>65</v>
      </c>
      <c r="C4114">
        <v>39895</v>
      </c>
      <c r="D4114" t="s">
        <v>12916</v>
      </c>
      <c r="E4114" t="s">
        <v>32</v>
      </c>
    </row>
    <row r="4115" spans="1:9">
      <c r="A4115" t="s">
        <v>20180</v>
      </c>
      <c r="B4115" t="s">
        <v>65</v>
      </c>
      <c r="C4115">
        <v>39896</v>
      </c>
      <c r="D4115" t="s">
        <v>12917</v>
      </c>
      <c r="E4115" t="s">
        <v>32</v>
      </c>
    </row>
    <row r="4116" spans="1:9">
      <c r="A4116" t="s">
        <v>20181</v>
      </c>
      <c r="B4116" t="s">
        <v>65</v>
      </c>
      <c r="C4116">
        <v>38873</v>
      </c>
      <c r="D4116" t="s">
        <v>12918</v>
      </c>
      <c r="E4116" t="s">
        <v>32</v>
      </c>
    </row>
    <row r="4117" spans="1:9">
      <c r="A4117" t="s">
        <v>20182</v>
      </c>
      <c r="B4117" t="s">
        <v>65</v>
      </c>
      <c r="C4117">
        <v>38874</v>
      </c>
      <c r="D4117" t="s">
        <v>12919</v>
      </c>
      <c r="E4117" t="s">
        <v>32</v>
      </c>
    </row>
    <row r="4118" spans="1:9">
      <c r="A4118" t="s">
        <v>20183</v>
      </c>
      <c r="B4118" t="s">
        <v>65</v>
      </c>
      <c r="C4118">
        <v>38875</v>
      </c>
      <c r="D4118" t="s">
        <v>12920</v>
      </c>
      <c r="E4118" t="s">
        <v>32</v>
      </c>
    </row>
    <row r="4119" spans="1:9">
      <c r="A4119" t="s">
        <v>20184</v>
      </c>
      <c r="B4119" t="s">
        <v>65</v>
      </c>
      <c r="C4119">
        <v>38876</v>
      </c>
      <c r="D4119" t="s">
        <v>12921</v>
      </c>
      <c r="E4119" t="s">
        <v>32</v>
      </c>
    </row>
    <row r="4120" spans="1:9">
      <c r="A4120" t="s">
        <v>20185</v>
      </c>
      <c r="B4120" t="s">
        <v>65</v>
      </c>
      <c r="C4120">
        <v>39000</v>
      </c>
      <c r="D4120" t="s">
        <v>12922</v>
      </c>
      <c r="E4120" t="s">
        <v>32</v>
      </c>
    </row>
    <row r="4121" spans="1:9">
      <c r="A4121" t="s">
        <v>20186</v>
      </c>
      <c r="B4121" t="s">
        <v>65</v>
      </c>
      <c r="C4121">
        <v>38674</v>
      </c>
      <c r="D4121" t="s">
        <v>12923</v>
      </c>
      <c r="E4121" t="s">
        <v>32</v>
      </c>
      <c r="F4121">
        <v>34.5</v>
      </c>
      <c r="G4121">
        <v>34.5</v>
      </c>
      <c r="I4121" t="s">
        <v>6935</v>
      </c>
    </row>
    <row r="4122" spans="1:9">
      <c r="A4122" t="s">
        <v>20187</v>
      </c>
      <c r="B4122" t="s">
        <v>65</v>
      </c>
      <c r="C4122">
        <v>38019</v>
      </c>
      <c r="D4122" t="s">
        <v>12924</v>
      </c>
      <c r="E4122" t="s">
        <v>32</v>
      </c>
      <c r="F4122">
        <v>7.3</v>
      </c>
      <c r="G4122">
        <v>7.3</v>
      </c>
      <c r="I4122" t="s">
        <v>6935</v>
      </c>
    </row>
    <row r="4123" spans="1:9">
      <c r="A4123" t="s">
        <v>20188</v>
      </c>
      <c r="B4123" t="s">
        <v>65</v>
      </c>
      <c r="C4123">
        <v>38020</v>
      </c>
      <c r="D4123" t="s">
        <v>12925</v>
      </c>
      <c r="E4123" t="s">
        <v>32</v>
      </c>
      <c r="F4123">
        <v>8.99</v>
      </c>
      <c r="G4123">
        <v>8.99</v>
      </c>
      <c r="I4123" t="s">
        <v>6935</v>
      </c>
    </row>
    <row r="4124" spans="1:9">
      <c r="A4124" t="s">
        <v>20189</v>
      </c>
      <c r="B4124" t="s">
        <v>65</v>
      </c>
      <c r="C4124">
        <v>38454</v>
      </c>
      <c r="D4124" t="s">
        <v>12926</v>
      </c>
      <c r="E4124" t="s">
        <v>32</v>
      </c>
    </row>
    <row r="4125" spans="1:9">
      <c r="A4125" t="s">
        <v>20190</v>
      </c>
      <c r="B4125" t="s">
        <v>65</v>
      </c>
      <c r="C4125">
        <v>38455</v>
      </c>
      <c r="D4125" t="s">
        <v>12927</v>
      </c>
      <c r="E4125" t="s">
        <v>32</v>
      </c>
    </row>
    <row r="4126" spans="1:9">
      <c r="A4126" t="s">
        <v>20191</v>
      </c>
      <c r="B4126" t="s">
        <v>65</v>
      </c>
      <c r="C4126">
        <v>38462</v>
      </c>
      <c r="D4126" t="s">
        <v>12928</v>
      </c>
      <c r="E4126" t="s">
        <v>32</v>
      </c>
    </row>
    <row r="4127" spans="1:9">
      <c r="A4127" t="s">
        <v>20192</v>
      </c>
      <c r="B4127" t="s">
        <v>65</v>
      </c>
      <c r="C4127">
        <v>36362</v>
      </c>
      <c r="D4127" t="s">
        <v>12929</v>
      </c>
      <c r="E4127" t="s">
        <v>32</v>
      </c>
    </row>
    <row r="4128" spans="1:9">
      <c r="A4128" t="s">
        <v>20193</v>
      </c>
      <c r="B4128" t="s">
        <v>65</v>
      </c>
      <c r="C4128">
        <v>36298</v>
      </c>
      <c r="D4128" t="s">
        <v>12930</v>
      </c>
      <c r="E4128" t="s">
        <v>32</v>
      </c>
    </row>
    <row r="4129" spans="1:9">
      <c r="A4129" t="s">
        <v>20194</v>
      </c>
      <c r="B4129" t="s">
        <v>65</v>
      </c>
      <c r="C4129">
        <v>38456</v>
      </c>
      <c r="D4129" t="s">
        <v>12931</v>
      </c>
      <c r="E4129" t="s">
        <v>32</v>
      </c>
    </row>
    <row r="4130" spans="1:9">
      <c r="A4130" t="s">
        <v>20195</v>
      </c>
      <c r="B4130" t="s">
        <v>65</v>
      </c>
      <c r="C4130">
        <v>38457</v>
      </c>
      <c r="D4130" t="s">
        <v>12932</v>
      </c>
      <c r="E4130" t="s">
        <v>32</v>
      </c>
    </row>
    <row r="4131" spans="1:9">
      <c r="A4131" t="s">
        <v>20196</v>
      </c>
      <c r="B4131" t="s">
        <v>65</v>
      </c>
      <c r="C4131">
        <v>38458</v>
      </c>
      <c r="D4131" t="s">
        <v>12933</v>
      </c>
      <c r="E4131" t="s">
        <v>32</v>
      </c>
    </row>
    <row r="4132" spans="1:9">
      <c r="A4132" t="s">
        <v>20197</v>
      </c>
      <c r="B4132" t="s">
        <v>65</v>
      </c>
      <c r="C4132">
        <v>38459</v>
      </c>
      <c r="D4132" t="s">
        <v>12934</v>
      </c>
      <c r="E4132" t="s">
        <v>32</v>
      </c>
    </row>
    <row r="4133" spans="1:9">
      <c r="A4133" t="s">
        <v>20198</v>
      </c>
      <c r="B4133" t="s">
        <v>65</v>
      </c>
      <c r="C4133">
        <v>38460</v>
      </c>
      <c r="D4133" t="s">
        <v>12935</v>
      </c>
      <c r="E4133" t="s">
        <v>32</v>
      </c>
    </row>
    <row r="4134" spans="1:9">
      <c r="A4134" t="s">
        <v>20199</v>
      </c>
      <c r="B4134" t="s">
        <v>65</v>
      </c>
      <c r="C4134">
        <v>38461</v>
      </c>
      <c r="D4134" t="s">
        <v>12936</v>
      </c>
      <c r="E4134" t="s">
        <v>32</v>
      </c>
    </row>
    <row r="4135" spans="1:9">
      <c r="A4135" t="s">
        <v>20200</v>
      </c>
      <c r="B4135" t="s">
        <v>65</v>
      </c>
      <c r="C4135">
        <v>7094</v>
      </c>
      <c r="D4135" t="s">
        <v>12937</v>
      </c>
      <c r="E4135" t="s">
        <v>32</v>
      </c>
      <c r="F4135">
        <v>13.06</v>
      </c>
      <c r="G4135">
        <v>13.06</v>
      </c>
      <c r="I4135" t="s">
        <v>6935</v>
      </c>
    </row>
    <row r="4136" spans="1:9">
      <c r="A4136" t="s">
        <v>20201</v>
      </c>
      <c r="B4136" t="s">
        <v>65</v>
      </c>
      <c r="C4136">
        <v>7116</v>
      </c>
      <c r="D4136" t="s">
        <v>12938</v>
      </c>
      <c r="E4136" t="s">
        <v>32</v>
      </c>
      <c r="F4136">
        <v>3.99</v>
      </c>
      <c r="G4136">
        <v>3.99</v>
      </c>
      <c r="I4136" t="s">
        <v>6935</v>
      </c>
    </row>
    <row r="4137" spans="1:9">
      <c r="A4137" t="s">
        <v>20202</v>
      </c>
      <c r="B4137" t="s">
        <v>65</v>
      </c>
      <c r="C4137">
        <v>7118</v>
      </c>
      <c r="D4137" t="s">
        <v>12939</v>
      </c>
      <c r="E4137" t="s">
        <v>32</v>
      </c>
      <c r="F4137">
        <v>26.86</v>
      </c>
      <c r="G4137">
        <v>26.86</v>
      </c>
      <c r="I4137" t="s">
        <v>6935</v>
      </c>
    </row>
    <row r="4138" spans="1:9">
      <c r="A4138" t="s">
        <v>20203</v>
      </c>
      <c r="B4138" t="s">
        <v>65</v>
      </c>
      <c r="C4138">
        <v>7098</v>
      </c>
      <c r="D4138" t="s">
        <v>12940</v>
      </c>
      <c r="E4138" t="s">
        <v>32</v>
      </c>
      <c r="F4138">
        <v>3.99</v>
      </c>
      <c r="G4138">
        <v>3.99</v>
      </c>
      <c r="I4138" t="s">
        <v>6935</v>
      </c>
    </row>
    <row r="4139" spans="1:9">
      <c r="A4139" t="s">
        <v>20204</v>
      </c>
      <c r="B4139" t="s">
        <v>65</v>
      </c>
      <c r="C4139">
        <v>7110</v>
      </c>
      <c r="D4139" t="s">
        <v>12941</v>
      </c>
      <c r="E4139" t="s">
        <v>32</v>
      </c>
      <c r="F4139">
        <v>51.07</v>
      </c>
      <c r="G4139">
        <v>51.07</v>
      </c>
      <c r="I4139" t="s">
        <v>6935</v>
      </c>
    </row>
    <row r="4140" spans="1:9">
      <c r="A4140" t="s">
        <v>20205</v>
      </c>
      <c r="B4140" t="s">
        <v>65</v>
      </c>
      <c r="C4140">
        <v>7123</v>
      </c>
      <c r="D4140" t="s">
        <v>12942</v>
      </c>
      <c r="E4140" t="s">
        <v>32</v>
      </c>
      <c r="F4140">
        <v>4.83</v>
      </c>
      <c r="G4140">
        <v>4.83</v>
      </c>
      <c r="I4140" t="s">
        <v>6935</v>
      </c>
    </row>
    <row r="4141" spans="1:9">
      <c r="A4141" t="s">
        <v>20206</v>
      </c>
      <c r="B4141" t="s">
        <v>65</v>
      </c>
      <c r="C4141">
        <v>7121</v>
      </c>
      <c r="D4141" t="s">
        <v>12943</v>
      </c>
      <c r="E4141" t="s">
        <v>32</v>
      </c>
      <c r="F4141">
        <v>9.5500000000000007</v>
      </c>
      <c r="G4141">
        <v>9.5500000000000007</v>
      </c>
      <c r="I4141" t="s">
        <v>6935</v>
      </c>
    </row>
    <row r="4142" spans="1:9">
      <c r="A4142" t="s">
        <v>20207</v>
      </c>
      <c r="B4142" t="s">
        <v>65</v>
      </c>
      <c r="C4142">
        <v>7137</v>
      </c>
      <c r="D4142" t="s">
        <v>12944</v>
      </c>
      <c r="E4142" t="s">
        <v>32</v>
      </c>
      <c r="F4142">
        <v>10.43</v>
      </c>
      <c r="G4142">
        <v>10.43</v>
      </c>
      <c r="I4142" t="s">
        <v>6935</v>
      </c>
    </row>
    <row r="4143" spans="1:9">
      <c r="A4143" t="s">
        <v>20208</v>
      </c>
      <c r="B4143" t="s">
        <v>65</v>
      </c>
      <c r="C4143">
        <v>7122</v>
      </c>
      <c r="D4143" t="s">
        <v>12945</v>
      </c>
      <c r="E4143" t="s">
        <v>32</v>
      </c>
      <c r="F4143">
        <v>11.48</v>
      </c>
      <c r="G4143">
        <v>11.48</v>
      </c>
      <c r="I4143" t="s">
        <v>6935</v>
      </c>
    </row>
    <row r="4144" spans="1:9">
      <c r="A4144" t="s">
        <v>20209</v>
      </c>
      <c r="B4144" t="s">
        <v>65</v>
      </c>
      <c r="C4144">
        <v>7114</v>
      </c>
      <c r="D4144" t="s">
        <v>12946</v>
      </c>
      <c r="E4144" t="s">
        <v>32</v>
      </c>
      <c r="F4144">
        <v>13.36</v>
      </c>
      <c r="G4144">
        <v>13.36</v>
      </c>
      <c r="I4144" t="s">
        <v>6935</v>
      </c>
    </row>
    <row r="4145" spans="1:9">
      <c r="A4145" t="s">
        <v>20210</v>
      </c>
      <c r="B4145" t="s">
        <v>65</v>
      </c>
      <c r="C4145">
        <v>7109</v>
      </c>
      <c r="D4145" t="s">
        <v>12947</v>
      </c>
      <c r="E4145" t="s">
        <v>32</v>
      </c>
      <c r="F4145">
        <v>2.64</v>
      </c>
      <c r="G4145">
        <v>2.64</v>
      </c>
      <c r="I4145" t="s">
        <v>6935</v>
      </c>
    </row>
    <row r="4146" spans="1:9">
      <c r="A4146" t="s">
        <v>20211</v>
      </c>
      <c r="B4146" t="s">
        <v>65</v>
      </c>
      <c r="C4146">
        <v>7135</v>
      </c>
      <c r="D4146" t="s">
        <v>12948</v>
      </c>
      <c r="E4146" t="s">
        <v>32</v>
      </c>
      <c r="F4146">
        <v>5.42</v>
      </c>
      <c r="G4146">
        <v>5.42</v>
      </c>
      <c r="I4146" t="s">
        <v>6935</v>
      </c>
    </row>
    <row r="4147" spans="1:9">
      <c r="A4147" t="s">
        <v>20212</v>
      </c>
      <c r="B4147" t="s">
        <v>65</v>
      </c>
      <c r="C4147">
        <v>37947</v>
      </c>
      <c r="D4147" t="s">
        <v>12949</v>
      </c>
      <c r="E4147" t="s">
        <v>32</v>
      </c>
      <c r="F4147">
        <v>4.41</v>
      </c>
      <c r="G4147">
        <v>4.41</v>
      </c>
      <c r="I4147" t="s">
        <v>6935</v>
      </c>
    </row>
    <row r="4148" spans="1:9">
      <c r="A4148" t="s">
        <v>20213</v>
      </c>
      <c r="B4148" t="s">
        <v>65</v>
      </c>
      <c r="C4148">
        <v>7103</v>
      </c>
      <c r="D4148" t="s">
        <v>12950</v>
      </c>
      <c r="E4148" t="s">
        <v>32</v>
      </c>
      <c r="F4148">
        <v>14.36</v>
      </c>
      <c r="G4148">
        <v>14.36</v>
      </c>
      <c r="I4148" t="s">
        <v>6935</v>
      </c>
    </row>
    <row r="4149" spans="1:9">
      <c r="A4149" t="s">
        <v>20214</v>
      </c>
      <c r="B4149" t="s">
        <v>65</v>
      </c>
      <c r="C4149">
        <v>40419</v>
      </c>
      <c r="D4149" t="s">
        <v>12951</v>
      </c>
      <c r="E4149" t="s">
        <v>32</v>
      </c>
    </row>
    <row r="4150" spans="1:9">
      <c r="A4150" t="s">
        <v>20215</v>
      </c>
      <c r="B4150" t="s">
        <v>65</v>
      </c>
      <c r="C4150">
        <v>40420</v>
      </c>
      <c r="D4150" t="s">
        <v>12952</v>
      </c>
      <c r="E4150" t="s">
        <v>32</v>
      </c>
    </row>
    <row r="4151" spans="1:9">
      <c r="A4151" t="s">
        <v>20216</v>
      </c>
      <c r="B4151" t="s">
        <v>65</v>
      </c>
      <c r="C4151">
        <v>40421</v>
      </c>
      <c r="D4151" t="s">
        <v>12953</v>
      </c>
      <c r="E4151" t="s">
        <v>32</v>
      </c>
    </row>
    <row r="4152" spans="1:9">
      <c r="A4152" t="s">
        <v>20217</v>
      </c>
      <c r="B4152" t="s">
        <v>65</v>
      </c>
      <c r="C4152">
        <v>38905</v>
      </c>
      <c r="D4152" t="s">
        <v>12954</v>
      </c>
      <c r="E4152" t="s">
        <v>32</v>
      </c>
    </row>
    <row r="4153" spans="1:9">
      <c r="A4153" t="s">
        <v>20218</v>
      </c>
      <c r="B4153" t="s">
        <v>65</v>
      </c>
      <c r="C4153">
        <v>38907</v>
      </c>
      <c r="D4153" t="s">
        <v>12955</v>
      </c>
      <c r="E4153" t="s">
        <v>32</v>
      </c>
    </row>
    <row r="4154" spans="1:9">
      <c r="A4154" t="s">
        <v>20219</v>
      </c>
      <c r="B4154" t="s">
        <v>65</v>
      </c>
      <c r="C4154">
        <v>38910</v>
      </c>
      <c r="D4154" t="s">
        <v>12956</v>
      </c>
      <c r="E4154" t="s">
        <v>32</v>
      </c>
    </row>
    <row r="4155" spans="1:9">
      <c r="A4155" t="s">
        <v>20220</v>
      </c>
      <c r="B4155" t="s">
        <v>65</v>
      </c>
      <c r="C4155">
        <v>11655</v>
      </c>
      <c r="D4155" t="s">
        <v>12957</v>
      </c>
      <c r="E4155" t="s">
        <v>32</v>
      </c>
      <c r="F4155">
        <v>18.43</v>
      </c>
      <c r="G4155">
        <v>18.43</v>
      </c>
      <c r="I4155" t="s">
        <v>6935</v>
      </c>
    </row>
    <row r="4156" spans="1:9">
      <c r="A4156" t="s">
        <v>20221</v>
      </c>
      <c r="B4156" t="s">
        <v>65</v>
      </c>
      <c r="C4156">
        <v>11656</v>
      </c>
      <c r="D4156" t="s">
        <v>12958</v>
      </c>
      <c r="E4156" t="s">
        <v>32</v>
      </c>
      <c r="F4156">
        <v>21.16</v>
      </c>
      <c r="G4156">
        <v>21.16</v>
      </c>
      <c r="I4156" t="s">
        <v>6935</v>
      </c>
    </row>
    <row r="4157" spans="1:9">
      <c r="A4157" t="s">
        <v>20222</v>
      </c>
      <c r="B4157" t="s">
        <v>65</v>
      </c>
      <c r="C4157">
        <v>7091</v>
      </c>
      <c r="D4157" t="s">
        <v>12959</v>
      </c>
      <c r="E4157" t="s">
        <v>32</v>
      </c>
      <c r="F4157">
        <v>17.329999999999998</v>
      </c>
      <c r="G4157">
        <v>17.329999999999998</v>
      </c>
      <c r="I4157" t="s">
        <v>6935</v>
      </c>
    </row>
    <row r="4158" spans="1:9">
      <c r="A4158" t="s">
        <v>20223</v>
      </c>
      <c r="B4158" t="s">
        <v>65</v>
      </c>
      <c r="C4158">
        <v>37948</v>
      </c>
      <c r="D4158" t="s">
        <v>12960</v>
      </c>
      <c r="E4158" t="s">
        <v>32</v>
      </c>
      <c r="F4158">
        <v>4.01</v>
      </c>
      <c r="G4158">
        <v>4.01</v>
      </c>
      <c r="I4158" t="s">
        <v>6935</v>
      </c>
    </row>
    <row r="4159" spans="1:9">
      <c r="A4159" t="s">
        <v>20224</v>
      </c>
      <c r="B4159" t="s">
        <v>65</v>
      </c>
      <c r="C4159">
        <v>7097</v>
      </c>
      <c r="D4159" t="s">
        <v>12961</v>
      </c>
      <c r="E4159" t="s">
        <v>32</v>
      </c>
      <c r="F4159">
        <v>8.14</v>
      </c>
      <c r="G4159">
        <v>8.14</v>
      </c>
      <c r="I4159" t="s">
        <v>6935</v>
      </c>
    </row>
    <row r="4160" spans="1:9">
      <c r="A4160" t="s">
        <v>20225</v>
      </c>
      <c r="B4160" t="s">
        <v>65</v>
      </c>
      <c r="C4160">
        <v>11658</v>
      </c>
      <c r="D4160" t="s">
        <v>12962</v>
      </c>
      <c r="E4160" t="s">
        <v>32</v>
      </c>
      <c r="F4160">
        <v>17.989999999999998</v>
      </c>
      <c r="G4160">
        <v>17.989999999999998</v>
      </c>
      <c r="I4160" t="s">
        <v>6935</v>
      </c>
    </row>
    <row r="4161" spans="1:9">
      <c r="A4161" t="s">
        <v>20226</v>
      </c>
      <c r="B4161" t="s">
        <v>65</v>
      </c>
      <c r="C4161">
        <v>7146</v>
      </c>
      <c r="D4161" t="s">
        <v>12963</v>
      </c>
      <c r="E4161" t="s">
        <v>32</v>
      </c>
      <c r="F4161">
        <v>174.82</v>
      </c>
      <c r="G4161">
        <v>174.82</v>
      </c>
      <c r="I4161" t="s">
        <v>6935</v>
      </c>
    </row>
    <row r="4162" spans="1:9">
      <c r="A4162" t="s">
        <v>20227</v>
      </c>
      <c r="B4162" t="s">
        <v>65</v>
      </c>
      <c r="C4162">
        <v>7138</v>
      </c>
      <c r="D4162" t="s">
        <v>12964</v>
      </c>
      <c r="E4162" t="s">
        <v>32</v>
      </c>
      <c r="F4162">
        <v>1.1100000000000001</v>
      </c>
      <c r="G4162">
        <v>1.1100000000000001</v>
      </c>
      <c r="I4162" t="s">
        <v>6935</v>
      </c>
    </row>
    <row r="4163" spans="1:9">
      <c r="A4163" t="s">
        <v>20228</v>
      </c>
      <c r="B4163" t="s">
        <v>65</v>
      </c>
      <c r="C4163">
        <v>7139</v>
      </c>
      <c r="D4163" t="s">
        <v>12965</v>
      </c>
      <c r="E4163" t="s">
        <v>32</v>
      </c>
      <c r="F4163">
        <v>1.25</v>
      </c>
      <c r="G4163">
        <v>1.25</v>
      </c>
      <c r="I4163" t="s">
        <v>6935</v>
      </c>
    </row>
    <row r="4164" spans="1:9">
      <c r="A4164" t="s">
        <v>20229</v>
      </c>
      <c r="B4164" t="s">
        <v>65</v>
      </c>
      <c r="C4164">
        <v>7140</v>
      </c>
      <c r="D4164" t="s">
        <v>12966</v>
      </c>
      <c r="E4164" t="s">
        <v>32</v>
      </c>
      <c r="F4164">
        <v>3.93</v>
      </c>
      <c r="G4164">
        <v>3.93</v>
      </c>
      <c r="I4164" t="s">
        <v>6935</v>
      </c>
    </row>
    <row r="4165" spans="1:9">
      <c r="A4165" t="s">
        <v>20230</v>
      </c>
      <c r="B4165" t="s">
        <v>65</v>
      </c>
      <c r="C4165">
        <v>7141</v>
      </c>
      <c r="D4165" t="s">
        <v>12967</v>
      </c>
      <c r="E4165" t="s">
        <v>32</v>
      </c>
      <c r="F4165">
        <v>9.6199999999999992</v>
      </c>
      <c r="G4165">
        <v>9.6199999999999992</v>
      </c>
      <c r="I4165" t="s">
        <v>6935</v>
      </c>
    </row>
    <row r="4166" spans="1:9">
      <c r="A4166" t="s">
        <v>20231</v>
      </c>
      <c r="B4166" t="s">
        <v>65</v>
      </c>
      <c r="C4166">
        <v>7143</v>
      </c>
      <c r="D4166" t="s">
        <v>12968</v>
      </c>
      <c r="E4166" t="s">
        <v>32</v>
      </c>
      <c r="F4166">
        <v>32.270000000000003</v>
      </c>
      <c r="G4166">
        <v>32.270000000000003</v>
      </c>
      <c r="I4166" t="s">
        <v>6935</v>
      </c>
    </row>
    <row r="4167" spans="1:9">
      <c r="A4167" t="s">
        <v>20232</v>
      </c>
      <c r="B4167" t="s">
        <v>65</v>
      </c>
      <c r="C4167">
        <v>7144</v>
      </c>
      <c r="D4167" t="s">
        <v>12969</v>
      </c>
      <c r="E4167" t="s">
        <v>32</v>
      </c>
      <c r="F4167">
        <v>59.87</v>
      </c>
      <c r="G4167">
        <v>59.87</v>
      </c>
      <c r="I4167" t="s">
        <v>6935</v>
      </c>
    </row>
    <row r="4168" spans="1:9">
      <c r="A4168" t="s">
        <v>20233</v>
      </c>
      <c r="B4168" t="s">
        <v>65</v>
      </c>
      <c r="C4168">
        <v>7145</v>
      </c>
      <c r="D4168" t="s">
        <v>12970</v>
      </c>
      <c r="E4168" t="s">
        <v>32</v>
      </c>
      <c r="F4168">
        <v>81.41</v>
      </c>
      <c r="G4168">
        <v>81.41</v>
      </c>
      <c r="I4168" t="s">
        <v>6935</v>
      </c>
    </row>
    <row r="4169" spans="1:9">
      <c r="A4169" t="s">
        <v>20234</v>
      </c>
      <c r="B4169" t="s">
        <v>65</v>
      </c>
      <c r="C4169">
        <v>7142</v>
      </c>
      <c r="D4169" t="s">
        <v>12971</v>
      </c>
      <c r="E4169" t="s">
        <v>32</v>
      </c>
      <c r="F4169">
        <v>10.050000000000001</v>
      </c>
      <c r="G4169">
        <v>10.050000000000001</v>
      </c>
      <c r="I4169" t="s">
        <v>6935</v>
      </c>
    </row>
    <row r="4170" spans="1:9">
      <c r="A4170" t="s">
        <v>20235</v>
      </c>
      <c r="B4170" t="s">
        <v>65</v>
      </c>
      <c r="C4170">
        <v>39322</v>
      </c>
      <c r="D4170" t="s">
        <v>12972</v>
      </c>
      <c r="E4170" t="s">
        <v>32</v>
      </c>
    </row>
    <row r="4171" spans="1:9">
      <c r="A4171" t="s">
        <v>20236</v>
      </c>
      <c r="B4171" t="s">
        <v>65</v>
      </c>
      <c r="C4171">
        <v>39289</v>
      </c>
      <c r="D4171" t="s">
        <v>12973</v>
      </c>
      <c r="E4171" t="s">
        <v>32</v>
      </c>
    </row>
    <row r="4172" spans="1:9">
      <c r="A4172" t="s">
        <v>20237</v>
      </c>
      <c r="B4172" t="s">
        <v>65</v>
      </c>
      <c r="C4172">
        <v>39290</v>
      </c>
      <c r="D4172" t="s">
        <v>12974</v>
      </c>
      <c r="E4172" t="s">
        <v>32</v>
      </c>
    </row>
    <row r="4173" spans="1:9">
      <c r="A4173" t="s">
        <v>20238</v>
      </c>
      <c r="B4173" t="s">
        <v>65</v>
      </c>
      <c r="C4173">
        <v>39291</v>
      </c>
      <c r="D4173" t="s">
        <v>12975</v>
      </c>
      <c r="E4173" t="s">
        <v>32</v>
      </c>
    </row>
    <row r="4174" spans="1:9">
      <c r="A4174" t="s">
        <v>20239</v>
      </c>
      <c r="B4174" t="s">
        <v>65</v>
      </c>
      <c r="C4174">
        <v>41892</v>
      </c>
      <c r="D4174" t="s">
        <v>12976</v>
      </c>
      <c r="E4174" t="s">
        <v>32</v>
      </c>
    </row>
    <row r="4175" spans="1:9">
      <c r="A4175" t="s">
        <v>20240</v>
      </c>
      <c r="B4175" t="s">
        <v>65</v>
      </c>
      <c r="C4175">
        <v>7048</v>
      </c>
      <c r="D4175" t="s">
        <v>12977</v>
      </c>
      <c r="E4175" t="s">
        <v>32</v>
      </c>
    </row>
    <row r="4176" spans="1:9">
      <c r="A4176" t="s">
        <v>20241</v>
      </c>
      <c r="B4176" t="s">
        <v>65</v>
      </c>
      <c r="C4176">
        <v>7088</v>
      </c>
      <c r="D4176" t="s">
        <v>12978</v>
      </c>
      <c r="E4176" t="s">
        <v>32</v>
      </c>
    </row>
    <row r="4177" spans="1:9">
      <c r="A4177" t="s">
        <v>20242</v>
      </c>
      <c r="B4177" t="s">
        <v>65</v>
      </c>
      <c r="C4177">
        <v>7070</v>
      </c>
      <c r="D4177" t="s">
        <v>12979</v>
      </c>
      <c r="E4177" t="s">
        <v>32</v>
      </c>
      <c r="F4177">
        <v>223</v>
      </c>
      <c r="G4177">
        <v>223</v>
      </c>
      <c r="I4177" t="s">
        <v>6935</v>
      </c>
    </row>
    <row r="4178" spans="1:9">
      <c r="A4178" t="s">
        <v>20243</v>
      </c>
      <c r="B4178" t="s">
        <v>65</v>
      </c>
      <c r="C4178">
        <v>20179</v>
      </c>
      <c r="D4178" t="s">
        <v>12980</v>
      </c>
      <c r="E4178" t="s">
        <v>32</v>
      </c>
      <c r="F4178">
        <v>47.43</v>
      </c>
      <c r="G4178">
        <v>47.43</v>
      </c>
      <c r="I4178" t="s">
        <v>6935</v>
      </c>
    </row>
    <row r="4179" spans="1:9">
      <c r="A4179" t="s">
        <v>20244</v>
      </c>
      <c r="B4179" t="s">
        <v>65</v>
      </c>
      <c r="C4179">
        <v>20178</v>
      </c>
      <c r="D4179" t="s">
        <v>12981</v>
      </c>
      <c r="E4179" t="s">
        <v>32</v>
      </c>
      <c r="F4179">
        <v>56.85</v>
      </c>
      <c r="G4179">
        <v>56.85</v>
      </c>
      <c r="I4179" t="s">
        <v>6935</v>
      </c>
    </row>
    <row r="4180" spans="1:9">
      <c r="A4180" t="s">
        <v>20245</v>
      </c>
      <c r="B4180" t="s">
        <v>65</v>
      </c>
      <c r="C4180">
        <v>20180</v>
      </c>
      <c r="D4180" t="s">
        <v>12982</v>
      </c>
      <c r="E4180" t="s">
        <v>32</v>
      </c>
      <c r="F4180">
        <v>93.83</v>
      </c>
      <c r="G4180">
        <v>93.83</v>
      </c>
      <c r="I4180" t="s">
        <v>6935</v>
      </c>
    </row>
    <row r="4181" spans="1:9">
      <c r="A4181" t="s">
        <v>20246</v>
      </c>
      <c r="B4181" t="s">
        <v>65</v>
      </c>
      <c r="C4181">
        <v>20181</v>
      </c>
      <c r="D4181" t="s">
        <v>12983</v>
      </c>
      <c r="E4181" t="s">
        <v>32</v>
      </c>
      <c r="F4181">
        <v>125.64</v>
      </c>
      <c r="G4181">
        <v>125.64</v>
      </c>
      <c r="I4181" t="s">
        <v>6935</v>
      </c>
    </row>
    <row r="4182" spans="1:9">
      <c r="A4182" t="s">
        <v>20247</v>
      </c>
      <c r="B4182" t="s">
        <v>65</v>
      </c>
      <c r="C4182">
        <v>20177</v>
      </c>
      <c r="D4182" t="s">
        <v>12984</v>
      </c>
      <c r="E4182" t="s">
        <v>32</v>
      </c>
      <c r="F4182">
        <v>31.07</v>
      </c>
      <c r="G4182">
        <v>31.07</v>
      </c>
      <c r="I4182" t="s">
        <v>6935</v>
      </c>
    </row>
    <row r="4183" spans="1:9">
      <c r="A4183" t="s">
        <v>20248</v>
      </c>
      <c r="B4183" t="s">
        <v>65</v>
      </c>
      <c r="C4183">
        <v>40945</v>
      </c>
      <c r="D4183" t="s">
        <v>12985</v>
      </c>
      <c r="E4183" t="s">
        <v>62</v>
      </c>
      <c r="F4183">
        <v>19.48</v>
      </c>
      <c r="G4183">
        <v>21.75</v>
      </c>
      <c r="I4183" t="s">
        <v>6935</v>
      </c>
    </row>
    <row r="4184" spans="1:9">
      <c r="A4184" t="s">
        <v>20249</v>
      </c>
      <c r="B4184" t="s">
        <v>65</v>
      </c>
      <c r="C4184">
        <v>40946</v>
      </c>
      <c r="D4184" t="s">
        <v>12986</v>
      </c>
      <c r="E4184" t="s">
        <v>6706</v>
      </c>
      <c r="F4184">
        <v>3426</v>
      </c>
      <c r="G4184">
        <v>3825.62</v>
      </c>
      <c r="I4184" t="s">
        <v>6935</v>
      </c>
    </row>
    <row r="4185" spans="1:9">
      <c r="A4185" t="s">
        <v>20250</v>
      </c>
      <c r="B4185" t="s">
        <v>65</v>
      </c>
      <c r="C4185">
        <v>7153</v>
      </c>
      <c r="D4185" t="s">
        <v>12987</v>
      </c>
      <c r="E4185" t="s">
        <v>62</v>
      </c>
      <c r="F4185">
        <v>41.9</v>
      </c>
      <c r="G4185">
        <v>46.78</v>
      </c>
      <c r="I4185" t="s">
        <v>6935</v>
      </c>
    </row>
    <row r="4186" spans="1:9">
      <c r="A4186" t="s">
        <v>20251</v>
      </c>
      <c r="B4186" t="s">
        <v>65</v>
      </c>
      <c r="C4186">
        <v>41089</v>
      </c>
      <c r="D4186" t="s">
        <v>12988</v>
      </c>
      <c r="E4186" t="s">
        <v>6706</v>
      </c>
      <c r="F4186">
        <v>7366.11</v>
      </c>
      <c r="G4186">
        <v>8225.33</v>
      </c>
      <c r="I4186" t="s">
        <v>6935</v>
      </c>
    </row>
    <row r="4187" spans="1:9">
      <c r="A4187" t="s">
        <v>20252</v>
      </c>
      <c r="B4187" t="s">
        <v>65</v>
      </c>
      <c r="C4187">
        <v>40943</v>
      </c>
      <c r="D4187" t="s">
        <v>12989</v>
      </c>
      <c r="E4187" t="s">
        <v>62</v>
      </c>
      <c r="F4187">
        <v>41.16</v>
      </c>
      <c r="G4187">
        <v>45.95</v>
      </c>
      <c r="I4187" t="s">
        <v>6935</v>
      </c>
    </row>
    <row r="4188" spans="1:9">
      <c r="A4188" t="s">
        <v>20253</v>
      </c>
      <c r="B4188" t="s">
        <v>65</v>
      </c>
      <c r="C4188">
        <v>40944</v>
      </c>
      <c r="D4188" t="s">
        <v>12990</v>
      </c>
      <c r="E4188" t="s">
        <v>6706</v>
      </c>
      <c r="F4188">
        <v>7234.28</v>
      </c>
      <c r="G4188">
        <v>8078.11</v>
      </c>
      <c r="I4188" t="s">
        <v>6935</v>
      </c>
    </row>
    <row r="4189" spans="1:9">
      <c r="A4189" t="s">
        <v>20254</v>
      </c>
      <c r="B4189" t="s">
        <v>65</v>
      </c>
      <c r="C4189">
        <v>6175</v>
      </c>
      <c r="D4189" t="s">
        <v>12991</v>
      </c>
      <c r="E4189" t="s">
        <v>62</v>
      </c>
      <c r="F4189">
        <v>27.13</v>
      </c>
      <c r="G4189">
        <v>30.29</v>
      </c>
      <c r="I4189" t="s">
        <v>6935</v>
      </c>
    </row>
    <row r="4190" spans="1:9">
      <c r="A4190" t="s">
        <v>20255</v>
      </c>
      <c r="B4190" t="s">
        <v>65</v>
      </c>
      <c r="C4190">
        <v>41092</v>
      </c>
      <c r="D4190" t="s">
        <v>12992</v>
      </c>
      <c r="E4190" t="s">
        <v>6706</v>
      </c>
      <c r="F4190">
        <v>4771.72</v>
      </c>
      <c r="G4190">
        <v>5328.32</v>
      </c>
      <c r="I4190" t="s">
        <v>6935</v>
      </c>
    </row>
    <row r="4191" spans="1:9">
      <c r="A4191" t="s">
        <v>20256</v>
      </c>
      <c r="B4191" t="s">
        <v>65</v>
      </c>
      <c r="C4191">
        <v>37712</v>
      </c>
      <c r="D4191" t="s">
        <v>12993</v>
      </c>
      <c r="E4191" t="s">
        <v>9</v>
      </c>
      <c r="F4191">
        <v>67.2</v>
      </c>
      <c r="G4191">
        <v>67.2</v>
      </c>
      <c r="I4191" t="s">
        <v>6935</v>
      </c>
    </row>
    <row r="4192" spans="1:9">
      <c r="A4192" t="s">
        <v>20257</v>
      </c>
      <c r="B4192" t="s">
        <v>65</v>
      </c>
      <c r="C4192">
        <v>34558</v>
      </c>
      <c r="D4192" t="s">
        <v>12994</v>
      </c>
      <c r="E4192" t="s">
        <v>12</v>
      </c>
      <c r="F4192">
        <v>2.68</v>
      </c>
      <c r="G4192">
        <v>2.68</v>
      </c>
      <c r="I4192" t="s">
        <v>6935</v>
      </c>
    </row>
    <row r="4193" spans="1:9">
      <c r="A4193" t="s">
        <v>20258</v>
      </c>
      <c r="B4193" t="s">
        <v>65</v>
      </c>
      <c r="C4193">
        <v>34547</v>
      </c>
      <c r="D4193" t="s">
        <v>12995</v>
      </c>
      <c r="E4193" t="s">
        <v>12</v>
      </c>
      <c r="F4193">
        <v>3.29</v>
      </c>
      <c r="G4193">
        <v>3.29</v>
      </c>
      <c r="I4193" t="s">
        <v>6935</v>
      </c>
    </row>
    <row r="4194" spans="1:9">
      <c r="A4194" t="s">
        <v>20259</v>
      </c>
      <c r="B4194" t="s">
        <v>65</v>
      </c>
      <c r="C4194">
        <v>34548</v>
      </c>
      <c r="D4194" t="s">
        <v>12996</v>
      </c>
      <c r="E4194" t="s">
        <v>12</v>
      </c>
      <c r="F4194">
        <v>5.4</v>
      </c>
      <c r="G4194">
        <v>5.4</v>
      </c>
      <c r="I4194" t="s">
        <v>6935</v>
      </c>
    </row>
    <row r="4195" spans="1:9">
      <c r="A4195" t="s">
        <v>20260</v>
      </c>
      <c r="B4195" t="s">
        <v>65</v>
      </c>
      <c r="C4195">
        <v>34550</v>
      </c>
      <c r="D4195" t="s">
        <v>12997</v>
      </c>
      <c r="E4195" t="s">
        <v>12</v>
      </c>
      <c r="F4195">
        <v>1.42</v>
      </c>
      <c r="G4195">
        <v>1.42</v>
      </c>
      <c r="I4195" t="s">
        <v>6935</v>
      </c>
    </row>
    <row r="4196" spans="1:9">
      <c r="A4196" t="s">
        <v>20261</v>
      </c>
      <c r="B4196" t="s">
        <v>65</v>
      </c>
      <c r="C4196">
        <v>34557</v>
      </c>
      <c r="D4196" t="s">
        <v>12998</v>
      </c>
      <c r="E4196" t="s">
        <v>12</v>
      </c>
      <c r="F4196">
        <v>2.08</v>
      </c>
      <c r="G4196">
        <v>2.08</v>
      </c>
      <c r="I4196" t="s">
        <v>6935</v>
      </c>
    </row>
    <row r="4197" spans="1:9">
      <c r="A4197" t="s">
        <v>20262</v>
      </c>
      <c r="B4197" t="s">
        <v>65</v>
      </c>
      <c r="C4197">
        <v>37411</v>
      </c>
      <c r="D4197" t="s">
        <v>12999</v>
      </c>
      <c r="E4197" t="s">
        <v>9</v>
      </c>
      <c r="F4197">
        <v>15.26</v>
      </c>
      <c r="G4197">
        <v>15.26</v>
      </c>
      <c r="I4197" t="s">
        <v>6935</v>
      </c>
    </row>
    <row r="4198" spans="1:9">
      <c r="A4198" t="s">
        <v>20263</v>
      </c>
      <c r="B4198" t="s">
        <v>65</v>
      </c>
      <c r="C4198">
        <v>39508</v>
      </c>
      <c r="D4198" t="s">
        <v>13000</v>
      </c>
      <c r="E4198" t="s">
        <v>9</v>
      </c>
      <c r="F4198">
        <v>8.57</v>
      </c>
      <c r="G4198">
        <v>8.57</v>
      </c>
      <c r="I4198" t="s">
        <v>6935</v>
      </c>
    </row>
    <row r="4199" spans="1:9">
      <c r="A4199" t="s">
        <v>20264</v>
      </c>
      <c r="B4199" t="s">
        <v>65</v>
      </c>
      <c r="C4199">
        <v>39507</v>
      </c>
      <c r="D4199" t="s">
        <v>13001</v>
      </c>
      <c r="E4199" t="s">
        <v>9</v>
      </c>
      <c r="F4199">
        <v>12.78</v>
      </c>
      <c r="G4199">
        <v>12.78</v>
      </c>
      <c r="I4199" t="s">
        <v>6935</v>
      </c>
    </row>
    <row r="4200" spans="1:9">
      <c r="A4200" t="s">
        <v>20265</v>
      </c>
      <c r="B4200" t="s">
        <v>65</v>
      </c>
      <c r="C4200">
        <v>7155</v>
      </c>
      <c r="D4200" t="s">
        <v>13002</v>
      </c>
      <c r="E4200" t="s">
        <v>9</v>
      </c>
      <c r="F4200">
        <v>16.41</v>
      </c>
      <c r="G4200">
        <v>16.41</v>
      </c>
      <c r="I4200" t="s">
        <v>6935</v>
      </c>
    </row>
    <row r="4201" spans="1:9">
      <c r="A4201" t="s">
        <v>20266</v>
      </c>
      <c r="B4201" t="s">
        <v>65</v>
      </c>
      <c r="C4201">
        <v>42406</v>
      </c>
      <c r="D4201" t="s">
        <v>13003</v>
      </c>
      <c r="E4201" t="s">
        <v>9</v>
      </c>
      <c r="F4201">
        <v>18.82</v>
      </c>
      <c r="G4201">
        <v>18.82</v>
      </c>
      <c r="I4201" t="s">
        <v>6935</v>
      </c>
    </row>
    <row r="4202" spans="1:9">
      <c r="A4202" t="s">
        <v>20267</v>
      </c>
      <c r="B4202" t="s">
        <v>65</v>
      </c>
      <c r="C4202">
        <v>7156</v>
      </c>
      <c r="D4202" t="s">
        <v>13004</v>
      </c>
      <c r="E4202" t="s">
        <v>9</v>
      </c>
      <c r="F4202">
        <v>23.55</v>
      </c>
      <c r="G4202">
        <v>23.55</v>
      </c>
      <c r="I4202" t="s">
        <v>8951</v>
      </c>
    </row>
    <row r="4203" spans="1:9">
      <c r="A4203" t="s">
        <v>20268</v>
      </c>
      <c r="B4203" t="s">
        <v>65</v>
      </c>
      <c r="C4203">
        <v>43127</v>
      </c>
      <c r="D4203" t="s">
        <v>13005</v>
      </c>
      <c r="E4203" t="s">
        <v>9</v>
      </c>
      <c r="F4203">
        <v>33.700000000000003</v>
      </c>
      <c r="G4203">
        <v>33.700000000000003</v>
      </c>
      <c r="I4203" t="s">
        <v>6935</v>
      </c>
    </row>
    <row r="4204" spans="1:9">
      <c r="A4204" t="s">
        <v>20269</v>
      </c>
      <c r="B4204" t="s">
        <v>65</v>
      </c>
      <c r="C4204">
        <v>10917</v>
      </c>
      <c r="D4204" t="s">
        <v>13006</v>
      </c>
      <c r="E4204" t="s">
        <v>9</v>
      </c>
      <c r="F4204">
        <v>7.11</v>
      </c>
      <c r="G4204">
        <v>7.11</v>
      </c>
      <c r="I4204" t="s">
        <v>6935</v>
      </c>
    </row>
    <row r="4205" spans="1:9">
      <c r="A4205" t="s">
        <v>20270</v>
      </c>
      <c r="B4205" t="s">
        <v>65</v>
      </c>
      <c r="C4205">
        <v>21141</v>
      </c>
      <c r="D4205" t="s">
        <v>13007</v>
      </c>
      <c r="E4205" t="s">
        <v>9</v>
      </c>
      <c r="F4205">
        <v>11.01</v>
      </c>
      <c r="G4205">
        <v>11.01</v>
      </c>
      <c r="I4205" t="s">
        <v>6935</v>
      </c>
    </row>
    <row r="4206" spans="1:9">
      <c r="A4206" t="s">
        <v>20271</v>
      </c>
      <c r="B4206" t="s">
        <v>65</v>
      </c>
      <c r="C4206">
        <v>39509</v>
      </c>
      <c r="D4206" t="s">
        <v>13008</v>
      </c>
      <c r="E4206" t="s">
        <v>9</v>
      </c>
      <c r="F4206">
        <v>10.59</v>
      </c>
      <c r="G4206">
        <v>10.59</v>
      </c>
      <c r="I4206" t="s">
        <v>6935</v>
      </c>
    </row>
    <row r="4207" spans="1:9">
      <c r="A4207" t="s">
        <v>20272</v>
      </c>
      <c r="B4207" t="s">
        <v>65</v>
      </c>
      <c r="C4207">
        <v>44529</v>
      </c>
      <c r="D4207" t="s">
        <v>31938</v>
      </c>
      <c r="E4207" t="s">
        <v>9</v>
      </c>
      <c r="F4207">
        <v>14.62</v>
      </c>
      <c r="G4207">
        <v>14.62</v>
      </c>
      <c r="I4207" t="s">
        <v>6935</v>
      </c>
    </row>
    <row r="4208" spans="1:9">
      <c r="A4208" t="s">
        <v>20273</v>
      </c>
      <c r="B4208" t="s">
        <v>65</v>
      </c>
      <c r="C4208">
        <v>7167</v>
      </c>
      <c r="D4208" t="s">
        <v>13009</v>
      </c>
      <c r="E4208" t="s">
        <v>9</v>
      </c>
      <c r="F4208">
        <v>36.450000000000003</v>
      </c>
      <c r="G4208">
        <v>36.450000000000003</v>
      </c>
      <c r="I4208" t="s">
        <v>6935</v>
      </c>
    </row>
    <row r="4209" spans="1:9">
      <c r="A4209" t="s">
        <v>20274</v>
      </c>
      <c r="B4209" t="s">
        <v>65</v>
      </c>
      <c r="C4209">
        <v>10928</v>
      </c>
      <c r="D4209" t="s">
        <v>13010</v>
      </c>
      <c r="E4209" t="s">
        <v>9</v>
      </c>
      <c r="F4209">
        <v>20.94</v>
      </c>
      <c r="G4209">
        <v>20.94</v>
      </c>
      <c r="I4209" t="s">
        <v>6935</v>
      </c>
    </row>
    <row r="4210" spans="1:9">
      <c r="A4210" t="s">
        <v>20275</v>
      </c>
      <c r="B4210" t="s">
        <v>65</v>
      </c>
      <c r="C4210">
        <v>10933</v>
      </c>
      <c r="D4210" t="s">
        <v>13011</v>
      </c>
      <c r="E4210" t="s">
        <v>9</v>
      </c>
      <c r="F4210">
        <v>31.59</v>
      </c>
      <c r="G4210">
        <v>31.59</v>
      </c>
      <c r="I4210" t="s">
        <v>6935</v>
      </c>
    </row>
    <row r="4211" spans="1:9">
      <c r="A4211" t="s">
        <v>20276</v>
      </c>
      <c r="B4211" t="s">
        <v>65</v>
      </c>
      <c r="C4211">
        <v>7158</v>
      </c>
      <c r="D4211" t="s">
        <v>13012</v>
      </c>
      <c r="E4211" t="s">
        <v>9</v>
      </c>
      <c r="F4211">
        <v>53.57</v>
      </c>
      <c r="G4211">
        <v>53.57</v>
      </c>
      <c r="I4211" t="s">
        <v>8951</v>
      </c>
    </row>
    <row r="4212" spans="1:9">
      <c r="A4212" t="s">
        <v>20277</v>
      </c>
      <c r="B4212" t="s">
        <v>65</v>
      </c>
      <c r="C4212">
        <v>10927</v>
      </c>
      <c r="D4212" t="s">
        <v>13013</v>
      </c>
      <c r="E4212" t="s">
        <v>9</v>
      </c>
      <c r="F4212">
        <v>34.26</v>
      </c>
      <c r="G4212">
        <v>34.26</v>
      </c>
      <c r="I4212" t="s">
        <v>6935</v>
      </c>
    </row>
    <row r="4213" spans="1:9">
      <c r="A4213" t="s">
        <v>20278</v>
      </c>
      <c r="B4213" t="s">
        <v>65</v>
      </c>
      <c r="C4213">
        <v>7162</v>
      </c>
      <c r="D4213" t="s">
        <v>13014</v>
      </c>
      <c r="E4213" t="s">
        <v>9</v>
      </c>
      <c r="F4213">
        <v>83.83</v>
      </c>
      <c r="G4213">
        <v>83.83</v>
      </c>
      <c r="I4213" t="s">
        <v>6935</v>
      </c>
    </row>
    <row r="4214" spans="1:9">
      <c r="A4214" t="s">
        <v>20279</v>
      </c>
      <c r="B4214" t="s">
        <v>65</v>
      </c>
      <c r="C4214">
        <v>10932</v>
      </c>
      <c r="D4214" t="s">
        <v>13015</v>
      </c>
      <c r="E4214" t="s">
        <v>9</v>
      </c>
      <c r="F4214">
        <v>145.81</v>
      </c>
      <c r="G4214">
        <v>145.81</v>
      </c>
      <c r="I4214" t="s">
        <v>6935</v>
      </c>
    </row>
    <row r="4215" spans="1:9">
      <c r="A4215" t="s">
        <v>20280</v>
      </c>
      <c r="B4215" t="s">
        <v>65</v>
      </c>
      <c r="C4215">
        <v>10937</v>
      </c>
      <c r="D4215" t="s">
        <v>13016</v>
      </c>
      <c r="E4215" t="s">
        <v>9</v>
      </c>
      <c r="F4215">
        <v>37.479999999999997</v>
      </c>
      <c r="G4215">
        <v>37.479999999999997</v>
      </c>
      <c r="I4215" t="s">
        <v>6935</v>
      </c>
    </row>
    <row r="4216" spans="1:9">
      <c r="A4216" t="s">
        <v>20281</v>
      </c>
      <c r="B4216" t="s">
        <v>65</v>
      </c>
      <c r="C4216">
        <v>10935</v>
      </c>
      <c r="D4216" t="s">
        <v>13017</v>
      </c>
      <c r="E4216" t="s">
        <v>9</v>
      </c>
      <c r="F4216">
        <v>65</v>
      </c>
      <c r="G4216">
        <v>65</v>
      </c>
      <c r="I4216" t="s">
        <v>6935</v>
      </c>
    </row>
    <row r="4217" spans="1:9">
      <c r="A4217" t="s">
        <v>20282</v>
      </c>
      <c r="B4217" t="s">
        <v>65</v>
      </c>
      <c r="C4217">
        <v>10931</v>
      </c>
      <c r="D4217" t="s">
        <v>13018</v>
      </c>
      <c r="E4217" t="s">
        <v>9</v>
      </c>
      <c r="F4217">
        <v>18.28</v>
      </c>
      <c r="G4217">
        <v>18.28</v>
      </c>
      <c r="I4217" t="s">
        <v>6935</v>
      </c>
    </row>
    <row r="4218" spans="1:9">
      <c r="A4218" t="s">
        <v>20283</v>
      </c>
      <c r="B4218" t="s">
        <v>65</v>
      </c>
      <c r="C4218">
        <v>7164</v>
      </c>
      <c r="D4218" t="s">
        <v>13019</v>
      </c>
      <c r="E4218" t="s">
        <v>9</v>
      </c>
      <c r="F4218">
        <v>60.5</v>
      </c>
      <c r="G4218">
        <v>60.5</v>
      </c>
      <c r="I4218" t="s">
        <v>6935</v>
      </c>
    </row>
    <row r="4219" spans="1:9">
      <c r="A4219" t="s">
        <v>20284</v>
      </c>
      <c r="B4219" t="s">
        <v>65</v>
      </c>
      <c r="C4219">
        <v>36887</v>
      </c>
      <c r="D4219" t="s">
        <v>13020</v>
      </c>
      <c r="E4219" t="s">
        <v>9</v>
      </c>
      <c r="F4219">
        <v>11.77</v>
      </c>
      <c r="G4219">
        <v>11.77</v>
      </c>
      <c r="I4219" t="s">
        <v>6935</v>
      </c>
    </row>
    <row r="4220" spans="1:9">
      <c r="A4220" t="s">
        <v>20285</v>
      </c>
      <c r="B4220" t="s">
        <v>65</v>
      </c>
      <c r="C4220">
        <v>34630</v>
      </c>
      <c r="D4220" t="s">
        <v>13021</v>
      </c>
      <c r="E4220" t="s">
        <v>32</v>
      </c>
      <c r="F4220">
        <v>1092.26</v>
      </c>
      <c r="G4220">
        <v>1092.26</v>
      </c>
      <c r="I4220" t="s">
        <v>6935</v>
      </c>
    </row>
    <row r="4221" spans="1:9">
      <c r="A4221" t="s">
        <v>20286</v>
      </c>
      <c r="B4221" t="s">
        <v>65</v>
      </c>
      <c r="C4221">
        <v>7161</v>
      </c>
      <c r="D4221" t="s">
        <v>13022</v>
      </c>
      <c r="E4221" t="s">
        <v>9</v>
      </c>
      <c r="F4221">
        <v>7.53</v>
      </c>
      <c r="G4221">
        <v>7.53</v>
      </c>
      <c r="I4221" t="s">
        <v>6935</v>
      </c>
    </row>
    <row r="4222" spans="1:9">
      <c r="A4222" t="s">
        <v>20287</v>
      </c>
      <c r="B4222" t="s">
        <v>65</v>
      </c>
      <c r="C4222">
        <v>7170</v>
      </c>
      <c r="D4222" t="s">
        <v>13023</v>
      </c>
      <c r="E4222" t="s">
        <v>9</v>
      </c>
      <c r="F4222">
        <v>2.84</v>
      </c>
      <c r="G4222">
        <v>2.84</v>
      </c>
      <c r="I4222" t="s">
        <v>6935</v>
      </c>
    </row>
    <row r="4223" spans="1:9">
      <c r="A4223" t="s">
        <v>20288</v>
      </c>
      <c r="B4223" t="s">
        <v>65</v>
      </c>
      <c r="C4223">
        <v>37524</v>
      </c>
      <c r="D4223" t="s">
        <v>13024</v>
      </c>
      <c r="E4223" t="s">
        <v>12</v>
      </c>
      <c r="F4223">
        <v>2.6</v>
      </c>
      <c r="G4223">
        <v>2.6</v>
      </c>
      <c r="I4223" t="s">
        <v>8951</v>
      </c>
    </row>
    <row r="4224" spans="1:9">
      <c r="A4224" t="s">
        <v>20289</v>
      </c>
      <c r="B4224" t="s">
        <v>65</v>
      </c>
      <c r="C4224">
        <v>37525</v>
      </c>
      <c r="D4224" t="s">
        <v>13025</v>
      </c>
      <c r="E4224" t="s">
        <v>12</v>
      </c>
      <c r="F4224">
        <v>3.55</v>
      </c>
      <c r="G4224">
        <v>3.55</v>
      </c>
      <c r="I4224" t="s">
        <v>6935</v>
      </c>
    </row>
    <row r="4225" spans="1:9">
      <c r="A4225" t="s">
        <v>20290</v>
      </c>
      <c r="B4225" t="s">
        <v>65</v>
      </c>
      <c r="C4225">
        <v>36789</v>
      </c>
      <c r="D4225" t="s">
        <v>13026</v>
      </c>
      <c r="E4225" t="s">
        <v>32</v>
      </c>
      <c r="F4225">
        <v>4.5</v>
      </c>
      <c r="G4225">
        <v>4.5</v>
      </c>
      <c r="I4225" t="s">
        <v>6935</v>
      </c>
    </row>
    <row r="4226" spans="1:9">
      <c r="A4226" t="s">
        <v>20291</v>
      </c>
      <c r="B4226" t="s">
        <v>65</v>
      </c>
      <c r="C4226">
        <v>7173</v>
      </c>
      <c r="D4226" t="s">
        <v>13027</v>
      </c>
      <c r="E4226" t="s">
        <v>12100</v>
      </c>
      <c r="F4226">
        <v>2907</v>
      </c>
      <c r="G4226">
        <v>2907</v>
      </c>
      <c r="I4226" t="s">
        <v>8951</v>
      </c>
    </row>
    <row r="4227" spans="1:9">
      <c r="A4227" t="s">
        <v>20292</v>
      </c>
      <c r="B4227" t="s">
        <v>65</v>
      </c>
      <c r="C4227">
        <v>7175</v>
      </c>
      <c r="D4227" t="s">
        <v>13028</v>
      </c>
      <c r="E4227" t="s">
        <v>32</v>
      </c>
      <c r="F4227">
        <v>3.28</v>
      </c>
      <c r="G4227">
        <v>3.28</v>
      </c>
      <c r="I4227" t="s">
        <v>6935</v>
      </c>
    </row>
    <row r="4228" spans="1:9">
      <c r="A4228" t="s">
        <v>20293</v>
      </c>
      <c r="B4228" t="s">
        <v>65</v>
      </c>
      <c r="C4228">
        <v>40741</v>
      </c>
      <c r="D4228" t="s">
        <v>13029</v>
      </c>
      <c r="E4228" t="s">
        <v>32</v>
      </c>
      <c r="F4228">
        <v>2.69</v>
      </c>
      <c r="G4228">
        <v>2.69</v>
      </c>
      <c r="I4228" t="s">
        <v>6935</v>
      </c>
    </row>
    <row r="4229" spans="1:9">
      <c r="A4229" t="s">
        <v>20294</v>
      </c>
      <c r="B4229" t="s">
        <v>65</v>
      </c>
      <c r="C4229">
        <v>7184</v>
      </c>
      <c r="D4229" t="s">
        <v>13030</v>
      </c>
      <c r="E4229" t="s">
        <v>9</v>
      </c>
    </row>
    <row r="4230" spans="1:9">
      <c r="A4230" t="s">
        <v>20295</v>
      </c>
      <c r="B4230" t="s">
        <v>65</v>
      </c>
      <c r="C4230">
        <v>34458</v>
      </c>
      <c r="D4230" t="s">
        <v>13031</v>
      </c>
      <c r="E4230" t="s">
        <v>32</v>
      </c>
      <c r="F4230">
        <v>161.37</v>
      </c>
      <c r="G4230">
        <v>161.37</v>
      </c>
      <c r="I4230" t="s">
        <v>6935</v>
      </c>
    </row>
    <row r="4231" spans="1:9">
      <c r="A4231" t="s">
        <v>20296</v>
      </c>
      <c r="B4231" t="s">
        <v>65</v>
      </c>
      <c r="C4231">
        <v>34464</v>
      </c>
      <c r="D4231" t="s">
        <v>13032</v>
      </c>
      <c r="E4231" t="s">
        <v>32</v>
      </c>
      <c r="F4231">
        <v>240.2</v>
      </c>
      <c r="G4231">
        <v>240.2</v>
      </c>
      <c r="I4231" t="s">
        <v>6935</v>
      </c>
    </row>
    <row r="4232" spans="1:9">
      <c r="A4232" t="s">
        <v>20297</v>
      </c>
      <c r="B4232" t="s">
        <v>65</v>
      </c>
      <c r="C4232">
        <v>34468</v>
      </c>
      <c r="D4232" t="s">
        <v>13033</v>
      </c>
      <c r="E4232" t="s">
        <v>32</v>
      </c>
      <c r="F4232">
        <v>302.83</v>
      </c>
      <c r="G4232">
        <v>302.83</v>
      </c>
      <c r="I4232" t="s">
        <v>6935</v>
      </c>
    </row>
    <row r="4233" spans="1:9">
      <c r="A4233" t="s">
        <v>20298</v>
      </c>
      <c r="B4233" t="s">
        <v>65</v>
      </c>
      <c r="C4233">
        <v>34473</v>
      </c>
      <c r="D4233" t="s">
        <v>13034</v>
      </c>
      <c r="E4233" t="s">
        <v>32</v>
      </c>
      <c r="F4233">
        <v>183.7</v>
      </c>
      <c r="G4233">
        <v>183.7</v>
      </c>
      <c r="I4233" t="s">
        <v>6935</v>
      </c>
    </row>
    <row r="4234" spans="1:9">
      <c r="A4234" t="s">
        <v>20299</v>
      </c>
      <c r="B4234" t="s">
        <v>65</v>
      </c>
      <c r="C4234">
        <v>34480</v>
      </c>
      <c r="D4234" t="s">
        <v>13035</v>
      </c>
      <c r="E4234" t="s">
        <v>32</v>
      </c>
      <c r="F4234">
        <v>339.49</v>
      </c>
      <c r="G4234">
        <v>339.49</v>
      </c>
      <c r="I4234" t="s">
        <v>6935</v>
      </c>
    </row>
    <row r="4235" spans="1:9">
      <c r="A4235" t="s">
        <v>20300</v>
      </c>
      <c r="B4235" t="s">
        <v>65</v>
      </c>
      <c r="C4235">
        <v>34486</v>
      </c>
      <c r="D4235" t="s">
        <v>13036</v>
      </c>
      <c r="E4235" t="s">
        <v>32</v>
      </c>
      <c r="F4235">
        <v>401.95</v>
      </c>
      <c r="G4235">
        <v>401.95</v>
      </c>
      <c r="I4235" t="s">
        <v>6935</v>
      </c>
    </row>
    <row r="4236" spans="1:9">
      <c r="A4236" t="s">
        <v>20301</v>
      </c>
      <c r="B4236" t="s">
        <v>65</v>
      </c>
      <c r="C4236">
        <v>7190</v>
      </c>
      <c r="D4236" t="s">
        <v>13037</v>
      </c>
      <c r="E4236" t="s">
        <v>32</v>
      </c>
      <c r="F4236">
        <v>13.42</v>
      </c>
      <c r="G4236">
        <v>13.42</v>
      </c>
      <c r="I4236" t="s">
        <v>6935</v>
      </c>
    </row>
    <row r="4237" spans="1:9">
      <c r="A4237" t="s">
        <v>20302</v>
      </c>
      <c r="B4237" t="s">
        <v>65</v>
      </c>
      <c r="C4237">
        <v>34417</v>
      </c>
      <c r="D4237" t="s">
        <v>13038</v>
      </c>
      <c r="E4237" t="s">
        <v>32</v>
      </c>
      <c r="F4237">
        <v>21.47</v>
      </c>
      <c r="G4237">
        <v>21.47</v>
      </c>
      <c r="I4237" t="s">
        <v>6935</v>
      </c>
    </row>
    <row r="4238" spans="1:9">
      <c r="A4238" t="s">
        <v>20303</v>
      </c>
      <c r="B4238" t="s">
        <v>65</v>
      </c>
      <c r="C4238">
        <v>7213</v>
      </c>
      <c r="D4238" t="s">
        <v>13039</v>
      </c>
      <c r="E4238" t="s">
        <v>9</v>
      </c>
      <c r="F4238">
        <v>19.690000000000001</v>
      </c>
      <c r="G4238">
        <v>19.690000000000001</v>
      </c>
      <c r="I4238" t="s">
        <v>6935</v>
      </c>
    </row>
    <row r="4239" spans="1:9">
      <c r="A4239" t="s">
        <v>20304</v>
      </c>
      <c r="B4239" t="s">
        <v>65</v>
      </c>
      <c r="C4239">
        <v>7195</v>
      </c>
      <c r="D4239" t="s">
        <v>13040</v>
      </c>
      <c r="E4239" t="s">
        <v>32</v>
      </c>
      <c r="F4239">
        <v>57.82</v>
      </c>
      <c r="G4239">
        <v>57.82</v>
      </c>
      <c r="I4239" t="s">
        <v>6935</v>
      </c>
    </row>
    <row r="4240" spans="1:9">
      <c r="A4240" t="s">
        <v>20305</v>
      </c>
      <c r="B4240" t="s">
        <v>65</v>
      </c>
      <c r="C4240">
        <v>7186</v>
      </c>
      <c r="D4240" t="s">
        <v>13041</v>
      </c>
      <c r="E4240" t="s">
        <v>32</v>
      </c>
      <c r="F4240">
        <v>62.99</v>
      </c>
      <c r="G4240">
        <v>62.99</v>
      </c>
      <c r="I4240" t="s">
        <v>8951</v>
      </c>
    </row>
    <row r="4241" spans="1:9">
      <c r="A4241" t="s">
        <v>20306</v>
      </c>
      <c r="B4241" t="s">
        <v>65</v>
      </c>
      <c r="C4241">
        <v>7194</v>
      </c>
      <c r="D4241" t="s">
        <v>13042</v>
      </c>
      <c r="E4241" t="s">
        <v>9</v>
      </c>
      <c r="F4241">
        <v>29.04</v>
      </c>
      <c r="G4241">
        <v>29.04</v>
      </c>
      <c r="I4241" t="s">
        <v>6935</v>
      </c>
    </row>
    <row r="4242" spans="1:9">
      <c r="A4242" t="s">
        <v>20307</v>
      </c>
      <c r="B4242" t="s">
        <v>65</v>
      </c>
      <c r="C4242">
        <v>7197</v>
      </c>
      <c r="D4242" t="s">
        <v>13043</v>
      </c>
      <c r="E4242" t="s">
        <v>32</v>
      </c>
      <c r="F4242">
        <v>122.58</v>
      </c>
      <c r="G4242">
        <v>122.58</v>
      </c>
      <c r="I4242" t="s">
        <v>6935</v>
      </c>
    </row>
    <row r="4243" spans="1:9">
      <c r="A4243" t="s">
        <v>20308</v>
      </c>
      <c r="B4243" t="s">
        <v>65</v>
      </c>
      <c r="C4243">
        <v>7192</v>
      </c>
      <c r="D4243" t="s">
        <v>13044</v>
      </c>
      <c r="E4243" t="s">
        <v>32</v>
      </c>
      <c r="F4243">
        <v>109.82</v>
      </c>
      <c r="G4243">
        <v>109.82</v>
      </c>
      <c r="I4243" t="s">
        <v>6935</v>
      </c>
    </row>
    <row r="4244" spans="1:9">
      <c r="A4244" t="s">
        <v>20309</v>
      </c>
      <c r="B4244" t="s">
        <v>65</v>
      </c>
      <c r="C4244">
        <v>7193</v>
      </c>
      <c r="D4244" t="s">
        <v>13045</v>
      </c>
      <c r="E4244" t="s">
        <v>32</v>
      </c>
      <c r="F4244">
        <v>123.64</v>
      </c>
      <c r="G4244">
        <v>123.64</v>
      </c>
      <c r="I4244" t="s">
        <v>6935</v>
      </c>
    </row>
    <row r="4245" spans="1:9">
      <c r="A4245" t="s">
        <v>20310</v>
      </c>
      <c r="B4245" t="s">
        <v>65</v>
      </c>
      <c r="C4245">
        <v>7189</v>
      </c>
      <c r="D4245" t="s">
        <v>13046</v>
      </c>
      <c r="E4245" t="s">
        <v>32</v>
      </c>
      <c r="F4245">
        <v>143.68</v>
      </c>
      <c r="G4245">
        <v>143.68</v>
      </c>
      <c r="I4245" t="s">
        <v>6935</v>
      </c>
    </row>
    <row r="4246" spans="1:9">
      <c r="A4246" t="s">
        <v>20311</v>
      </c>
      <c r="B4246" t="s">
        <v>65</v>
      </c>
      <c r="C4246">
        <v>34402</v>
      </c>
      <c r="D4246" t="s">
        <v>13047</v>
      </c>
      <c r="E4246" t="s">
        <v>32</v>
      </c>
      <c r="F4246">
        <v>202.85</v>
      </c>
      <c r="G4246">
        <v>202.85</v>
      </c>
      <c r="I4246" t="s">
        <v>6935</v>
      </c>
    </row>
    <row r="4247" spans="1:9">
      <c r="A4247" t="s">
        <v>20312</v>
      </c>
      <c r="B4247" t="s">
        <v>65</v>
      </c>
      <c r="C4247">
        <v>7245</v>
      </c>
      <c r="D4247" t="s">
        <v>13048</v>
      </c>
      <c r="E4247" t="s">
        <v>32</v>
      </c>
      <c r="F4247">
        <v>34.78</v>
      </c>
      <c r="G4247">
        <v>34.78</v>
      </c>
      <c r="I4247" t="s">
        <v>6935</v>
      </c>
    </row>
    <row r="4248" spans="1:9">
      <c r="A4248" t="s">
        <v>20313</v>
      </c>
      <c r="B4248" t="s">
        <v>65</v>
      </c>
      <c r="C4248">
        <v>34425</v>
      </c>
      <c r="D4248" t="s">
        <v>13049</v>
      </c>
      <c r="E4248" t="s">
        <v>32</v>
      </c>
      <c r="F4248">
        <v>130.31</v>
      </c>
      <c r="G4248">
        <v>130.31</v>
      </c>
      <c r="I4248" t="s">
        <v>6935</v>
      </c>
    </row>
    <row r="4249" spans="1:9">
      <c r="A4249" t="s">
        <v>20314</v>
      </c>
      <c r="B4249" t="s">
        <v>65</v>
      </c>
      <c r="C4249">
        <v>7223</v>
      </c>
      <c r="D4249" t="s">
        <v>13050</v>
      </c>
      <c r="E4249" t="s">
        <v>32</v>
      </c>
      <c r="F4249">
        <v>145.22</v>
      </c>
      <c r="G4249">
        <v>145.22</v>
      </c>
      <c r="I4249" t="s">
        <v>6935</v>
      </c>
    </row>
    <row r="4250" spans="1:9">
      <c r="A4250" t="s">
        <v>20315</v>
      </c>
      <c r="B4250" t="s">
        <v>65</v>
      </c>
      <c r="C4250">
        <v>7234</v>
      </c>
      <c r="D4250" t="s">
        <v>13051</v>
      </c>
      <c r="E4250" t="s">
        <v>32</v>
      </c>
      <c r="F4250">
        <v>219.13</v>
      </c>
      <c r="G4250">
        <v>219.13</v>
      </c>
      <c r="I4250" t="s">
        <v>6935</v>
      </c>
    </row>
    <row r="4251" spans="1:9">
      <c r="A4251" t="s">
        <v>20316</v>
      </c>
      <c r="B4251" t="s">
        <v>65</v>
      </c>
      <c r="C4251">
        <v>7224</v>
      </c>
      <c r="D4251" t="s">
        <v>13052</v>
      </c>
      <c r="E4251" t="s">
        <v>32</v>
      </c>
      <c r="F4251">
        <v>266.95999999999998</v>
      </c>
      <c r="G4251">
        <v>266.95999999999998</v>
      </c>
      <c r="I4251" t="s">
        <v>6935</v>
      </c>
    </row>
    <row r="4252" spans="1:9">
      <c r="A4252" t="s">
        <v>20317</v>
      </c>
      <c r="B4252" t="s">
        <v>65</v>
      </c>
      <c r="C4252">
        <v>7225</v>
      </c>
      <c r="D4252" t="s">
        <v>13053</v>
      </c>
      <c r="E4252" t="s">
        <v>32</v>
      </c>
      <c r="F4252">
        <v>286.25</v>
      </c>
      <c r="G4252">
        <v>286.25</v>
      </c>
      <c r="I4252" t="s">
        <v>6935</v>
      </c>
    </row>
    <row r="4253" spans="1:9">
      <c r="A4253" t="s">
        <v>20318</v>
      </c>
      <c r="B4253" t="s">
        <v>65</v>
      </c>
      <c r="C4253">
        <v>7226</v>
      </c>
      <c r="D4253" t="s">
        <v>13054</v>
      </c>
      <c r="E4253" t="s">
        <v>32</v>
      </c>
      <c r="F4253">
        <v>305.47000000000003</v>
      </c>
      <c r="G4253">
        <v>305.47000000000003</v>
      </c>
      <c r="I4253" t="s">
        <v>6935</v>
      </c>
    </row>
    <row r="4254" spans="1:9">
      <c r="A4254" t="s">
        <v>20319</v>
      </c>
      <c r="B4254" t="s">
        <v>65</v>
      </c>
      <c r="C4254">
        <v>7227</v>
      </c>
      <c r="D4254" t="s">
        <v>13055</v>
      </c>
      <c r="E4254" t="s">
        <v>32</v>
      </c>
      <c r="F4254">
        <v>347.71</v>
      </c>
      <c r="G4254">
        <v>347.71</v>
      </c>
      <c r="I4254" t="s">
        <v>6935</v>
      </c>
    </row>
    <row r="4255" spans="1:9">
      <c r="A4255" t="s">
        <v>20320</v>
      </c>
      <c r="B4255" t="s">
        <v>65</v>
      </c>
      <c r="C4255">
        <v>7212</v>
      </c>
      <c r="D4255" t="s">
        <v>13056</v>
      </c>
      <c r="E4255" t="s">
        <v>32</v>
      </c>
      <c r="F4255">
        <v>382.05</v>
      </c>
      <c r="G4255">
        <v>382.05</v>
      </c>
      <c r="I4255" t="s">
        <v>6935</v>
      </c>
    </row>
    <row r="4256" spans="1:9">
      <c r="A4256" t="s">
        <v>20321</v>
      </c>
      <c r="B4256" t="s">
        <v>65</v>
      </c>
      <c r="C4256">
        <v>7229</v>
      </c>
      <c r="D4256" t="s">
        <v>13057</v>
      </c>
      <c r="E4256" t="s">
        <v>32</v>
      </c>
      <c r="F4256">
        <v>242.17</v>
      </c>
      <c r="G4256">
        <v>242.17</v>
      </c>
      <c r="I4256" t="s">
        <v>6935</v>
      </c>
    </row>
    <row r="4257" spans="1:9">
      <c r="A4257" t="s">
        <v>20322</v>
      </c>
      <c r="B4257" t="s">
        <v>65</v>
      </c>
      <c r="C4257">
        <v>7230</v>
      </c>
      <c r="D4257" t="s">
        <v>13058</v>
      </c>
      <c r="E4257" t="s">
        <v>32</v>
      </c>
      <c r="F4257">
        <v>403.16</v>
      </c>
      <c r="G4257">
        <v>403.16</v>
      </c>
      <c r="I4257" t="s">
        <v>6935</v>
      </c>
    </row>
    <row r="4258" spans="1:9">
      <c r="A4258" t="s">
        <v>20323</v>
      </c>
      <c r="B4258" t="s">
        <v>65</v>
      </c>
      <c r="C4258">
        <v>7231</v>
      </c>
      <c r="D4258" t="s">
        <v>13059</v>
      </c>
      <c r="E4258" t="s">
        <v>32</v>
      </c>
      <c r="F4258">
        <v>571.91999999999996</v>
      </c>
      <c r="G4258">
        <v>571.91999999999996</v>
      </c>
      <c r="I4258" t="s">
        <v>6935</v>
      </c>
    </row>
    <row r="4259" spans="1:9">
      <c r="A4259" t="s">
        <v>20324</v>
      </c>
      <c r="B4259" t="s">
        <v>65</v>
      </c>
      <c r="C4259">
        <v>7220</v>
      </c>
      <c r="D4259" t="s">
        <v>13060</v>
      </c>
      <c r="E4259" t="s">
        <v>32</v>
      </c>
      <c r="F4259">
        <v>705.97</v>
      </c>
      <c r="G4259">
        <v>705.97</v>
      </c>
      <c r="I4259" t="s">
        <v>6935</v>
      </c>
    </row>
    <row r="4260" spans="1:9">
      <c r="A4260" t="s">
        <v>20325</v>
      </c>
      <c r="B4260" t="s">
        <v>65</v>
      </c>
      <c r="C4260">
        <v>34447</v>
      </c>
      <c r="D4260" t="s">
        <v>13061</v>
      </c>
      <c r="E4260" t="s">
        <v>32</v>
      </c>
      <c r="F4260">
        <v>789.38</v>
      </c>
      <c r="G4260">
        <v>789.38</v>
      </c>
      <c r="I4260" t="s">
        <v>6935</v>
      </c>
    </row>
    <row r="4261" spans="1:9">
      <c r="A4261" t="s">
        <v>20326</v>
      </c>
      <c r="B4261" t="s">
        <v>65</v>
      </c>
      <c r="C4261">
        <v>7233</v>
      </c>
      <c r="D4261" t="s">
        <v>13062</v>
      </c>
      <c r="E4261" t="s">
        <v>32</v>
      </c>
      <c r="F4261">
        <v>905.55</v>
      </c>
      <c r="G4261">
        <v>905.55</v>
      </c>
      <c r="I4261" t="s">
        <v>6935</v>
      </c>
    </row>
    <row r="4262" spans="1:9">
      <c r="A4262" t="s">
        <v>20327</v>
      </c>
      <c r="B4262" t="s">
        <v>65</v>
      </c>
      <c r="C4262">
        <v>40740</v>
      </c>
      <c r="D4262" t="s">
        <v>13063</v>
      </c>
      <c r="E4262" t="s">
        <v>9</v>
      </c>
      <c r="F4262">
        <v>195</v>
      </c>
      <c r="G4262">
        <v>195</v>
      </c>
      <c r="I4262" t="s">
        <v>6935</v>
      </c>
    </row>
    <row r="4263" spans="1:9">
      <c r="A4263" t="s">
        <v>20328</v>
      </c>
      <c r="B4263" t="s">
        <v>65</v>
      </c>
      <c r="C4263">
        <v>25007</v>
      </c>
      <c r="D4263" t="s">
        <v>13064</v>
      </c>
      <c r="E4263" t="s">
        <v>9</v>
      </c>
      <c r="F4263">
        <v>55.8</v>
      </c>
      <c r="G4263">
        <v>55.8</v>
      </c>
      <c r="I4263" t="s">
        <v>8951</v>
      </c>
    </row>
    <row r="4264" spans="1:9">
      <c r="A4264" t="s">
        <v>20329</v>
      </c>
      <c r="B4264" t="s">
        <v>65</v>
      </c>
      <c r="C4264">
        <v>43071</v>
      </c>
      <c r="D4264" t="s">
        <v>13065</v>
      </c>
      <c r="E4264" t="s">
        <v>9</v>
      </c>
      <c r="F4264">
        <v>219.58</v>
      </c>
      <c r="G4264">
        <v>219.58</v>
      </c>
      <c r="I4264" t="s">
        <v>6935</v>
      </c>
    </row>
    <row r="4265" spans="1:9">
      <c r="A4265" t="s">
        <v>20330</v>
      </c>
      <c r="B4265" t="s">
        <v>65</v>
      </c>
      <c r="C4265">
        <v>39520</v>
      </c>
      <c r="D4265" t="s">
        <v>13066</v>
      </c>
      <c r="E4265" t="s">
        <v>9</v>
      </c>
      <c r="F4265">
        <v>179.14</v>
      </c>
      <c r="G4265">
        <v>179.14</v>
      </c>
      <c r="I4265" t="s">
        <v>6935</v>
      </c>
    </row>
    <row r="4266" spans="1:9">
      <c r="A4266" t="s">
        <v>20331</v>
      </c>
      <c r="B4266" t="s">
        <v>65</v>
      </c>
      <c r="C4266">
        <v>39521</v>
      </c>
      <c r="D4266" t="s">
        <v>13067</v>
      </c>
      <c r="E4266" t="s">
        <v>9</v>
      </c>
      <c r="F4266">
        <v>184.99</v>
      </c>
      <c r="G4266">
        <v>184.99</v>
      </c>
      <c r="I4266" t="s">
        <v>6935</v>
      </c>
    </row>
    <row r="4267" spans="1:9">
      <c r="A4267" t="s">
        <v>20332</v>
      </c>
      <c r="B4267" t="s">
        <v>65</v>
      </c>
      <c r="C4267">
        <v>39522</v>
      </c>
      <c r="D4267" t="s">
        <v>13068</v>
      </c>
      <c r="E4267" t="s">
        <v>9</v>
      </c>
      <c r="F4267">
        <v>191.02</v>
      </c>
      <c r="G4267">
        <v>191.02</v>
      </c>
      <c r="I4267" t="s">
        <v>6935</v>
      </c>
    </row>
    <row r="4268" spans="1:9">
      <c r="A4268" t="s">
        <v>20333</v>
      </c>
      <c r="B4268" t="s">
        <v>65</v>
      </c>
      <c r="C4268">
        <v>7243</v>
      </c>
      <c r="D4268" t="s">
        <v>13069</v>
      </c>
      <c r="E4268" t="s">
        <v>9</v>
      </c>
      <c r="F4268">
        <v>58.31</v>
      </c>
      <c r="G4268">
        <v>58.31</v>
      </c>
      <c r="I4268" t="s">
        <v>6935</v>
      </c>
    </row>
    <row r="4269" spans="1:9">
      <c r="A4269" t="s">
        <v>20334</v>
      </c>
      <c r="B4269" t="s">
        <v>65</v>
      </c>
      <c r="C4269">
        <v>11067</v>
      </c>
      <c r="D4269" t="s">
        <v>13070</v>
      </c>
      <c r="E4269" t="s">
        <v>32</v>
      </c>
      <c r="F4269">
        <v>444.69</v>
      </c>
      <c r="G4269">
        <v>444.69</v>
      </c>
      <c r="I4269" t="s">
        <v>6935</v>
      </c>
    </row>
    <row r="4270" spans="1:9">
      <c r="A4270" t="s">
        <v>20335</v>
      </c>
      <c r="B4270" t="s">
        <v>65</v>
      </c>
      <c r="C4270">
        <v>11068</v>
      </c>
      <c r="D4270" t="s">
        <v>13071</v>
      </c>
      <c r="E4270" t="s">
        <v>32</v>
      </c>
      <c r="F4270">
        <v>561.79999999999995</v>
      </c>
      <c r="G4270">
        <v>561.79999999999995</v>
      </c>
      <c r="I4270" t="s">
        <v>6935</v>
      </c>
    </row>
    <row r="4271" spans="1:9">
      <c r="A4271" t="s">
        <v>20336</v>
      </c>
      <c r="B4271" t="s">
        <v>65</v>
      </c>
      <c r="C4271">
        <v>7246</v>
      </c>
      <c r="D4271" t="s">
        <v>13072</v>
      </c>
      <c r="E4271" t="s">
        <v>32</v>
      </c>
      <c r="F4271">
        <v>38.409999999999997</v>
      </c>
      <c r="G4271">
        <v>38.409999999999997</v>
      </c>
      <c r="I4271" t="s">
        <v>6935</v>
      </c>
    </row>
    <row r="4272" spans="1:9">
      <c r="A4272" t="s">
        <v>20337</v>
      </c>
      <c r="B4272" t="s">
        <v>65</v>
      </c>
      <c r="C4272">
        <v>12869</v>
      </c>
      <c r="D4272" t="s">
        <v>13073</v>
      </c>
      <c r="E4272" t="s">
        <v>62</v>
      </c>
      <c r="F4272">
        <v>27.05</v>
      </c>
      <c r="G4272">
        <v>30.2</v>
      </c>
      <c r="I4272" t="s">
        <v>6935</v>
      </c>
    </row>
    <row r="4273" spans="1:9">
      <c r="A4273" t="s">
        <v>20338</v>
      </c>
      <c r="B4273" t="s">
        <v>65</v>
      </c>
      <c r="C4273">
        <v>41097</v>
      </c>
      <c r="D4273" t="s">
        <v>13074</v>
      </c>
      <c r="E4273" t="s">
        <v>6706</v>
      </c>
      <c r="F4273">
        <v>4758.3100000000004</v>
      </c>
      <c r="G4273">
        <v>5313.34</v>
      </c>
      <c r="I4273" t="s">
        <v>6935</v>
      </c>
    </row>
    <row r="4274" spans="1:9">
      <c r="A4274" t="s">
        <v>20339</v>
      </c>
      <c r="B4274" t="s">
        <v>65</v>
      </c>
      <c r="C4274">
        <v>1574</v>
      </c>
      <c r="D4274" t="s">
        <v>13075</v>
      </c>
      <c r="E4274" t="s">
        <v>32</v>
      </c>
      <c r="F4274">
        <v>1.79</v>
      </c>
      <c r="G4274">
        <v>1.79</v>
      </c>
      <c r="I4274" t="s">
        <v>6935</v>
      </c>
    </row>
    <row r="4275" spans="1:9">
      <c r="A4275" t="s">
        <v>20340</v>
      </c>
      <c r="B4275" t="s">
        <v>65</v>
      </c>
      <c r="C4275">
        <v>1581</v>
      </c>
      <c r="D4275" t="s">
        <v>13076</v>
      </c>
      <c r="E4275" t="s">
        <v>32</v>
      </c>
      <c r="F4275">
        <v>12.39</v>
      </c>
      <c r="G4275">
        <v>12.39</v>
      </c>
      <c r="I4275" t="s">
        <v>6935</v>
      </c>
    </row>
    <row r="4276" spans="1:9">
      <c r="A4276" t="s">
        <v>20341</v>
      </c>
      <c r="B4276" t="s">
        <v>65</v>
      </c>
      <c r="C4276">
        <v>1575</v>
      </c>
      <c r="D4276" t="s">
        <v>13077</v>
      </c>
      <c r="E4276" t="s">
        <v>32</v>
      </c>
      <c r="F4276">
        <v>2.12</v>
      </c>
      <c r="G4276">
        <v>2.12</v>
      </c>
      <c r="I4276" t="s">
        <v>6935</v>
      </c>
    </row>
    <row r="4277" spans="1:9">
      <c r="A4277" t="s">
        <v>20342</v>
      </c>
      <c r="B4277" t="s">
        <v>65</v>
      </c>
      <c r="C4277">
        <v>1570</v>
      </c>
      <c r="D4277" t="s">
        <v>13078</v>
      </c>
      <c r="E4277" t="s">
        <v>32</v>
      </c>
      <c r="F4277">
        <v>1.06</v>
      </c>
      <c r="G4277">
        <v>1.06</v>
      </c>
      <c r="I4277" t="s">
        <v>6935</v>
      </c>
    </row>
    <row r="4278" spans="1:9">
      <c r="A4278" t="s">
        <v>20343</v>
      </c>
      <c r="B4278" t="s">
        <v>65</v>
      </c>
      <c r="C4278">
        <v>1576</v>
      </c>
      <c r="D4278" t="s">
        <v>13079</v>
      </c>
      <c r="E4278" t="s">
        <v>32</v>
      </c>
      <c r="F4278">
        <v>2.93</v>
      </c>
      <c r="G4278">
        <v>2.93</v>
      </c>
      <c r="I4278" t="s">
        <v>6935</v>
      </c>
    </row>
    <row r="4279" spans="1:9">
      <c r="A4279" t="s">
        <v>20344</v>
      </c>
      <c r="B4279" t="s">
        <v>65</v>
      </c>
      <c r="C4279">
        <v>1577</v>
      </c>
      <c r="D4279" t="s">
        <v>13080</v>
      </c>
      <c r="E4279" t="s">
        <v>32</v>
      </c>
      <c r="F4279">
        <v>3.31</v>
      </c>
      <c r="G4279">
        <v>3.31</v>
      </c>
      <c r="I4279" t="s">
        <v>6935</v>
      </c>
    </row>
    <row r="4280" spans="1:9">
      <c r="A4280" t="s">
        <v>20345</v>
      </c>
      <c r="B4280" t="s">
        <v>65</v>
      </c>
      <c r="C4280">
        <v>1571</v>
      </c>
      <c r="D4280" t="s">
        <v>13081</v>
      </c>
      <c r="E4280" t="s">
        <v>32</v>
      </c>
      <c r="F4280">
        <v>1.38</v>
      </c>
      <c r="G4280">
        <v>1.38</v>
      </c>
      <c r="I4280" t="s">
        <v>6935</v>
      </c>
    </row>
    <row r="4281" spans="1:9">
      <c r="A4281" t="s">
        <v>20346</v>
      </c>
      <c r="B4281" t="s">
        <v>65</v>
      </c>
      <c r="C4281">
        <v>1578</v>
      </c>
      <c r="D4281" t="s">
        <v>13082</v>
      </c>
      <c r="E4281" t="s">
        <v>32</v>
      </c>
      <c r="F4281">
        <v>5.74</v>
      </c>
      <c r="G4281">
        <v>5.74</v>
      </c>
      <c r="I4281" t="s">
        <v>6935</v>
      </c>
    </row>
    <row r="4282" spans="1:9">
      <c r="A4282" t="s">
        <v>20347</v>
      </c>
      <c r="B4282" t="s">
        <v>65</v>
      </c>
      <c r="C4282">
        <v>1573</v>
      </c>
      <c r="D4282" t="s">
        <v>13083</v>
      </c>
      <c r="E4282" t="s">
        <v>32</v>
      </c>
      <c r="F4282">
        <v>1.65</v>
      </c>
      <c r="G4282">
        <v>1.65</v>
      </c>
      <c r="I4282" t="s">
        <v>6935</v>
      </c>
    </row>
    <row r="4283" spans="1:9">
      <c r="A4283" t="s">
        <v>20348</v>
      </c>
      <c r="B4283" t="s">
        <v>65</v>
      </c>
      <c r="C4283">
        <v>1579</v>
      </c>
      <c r="D4283" t="s">
        <v>13084</v>
      </c>
      <c r="E4283" t="s">
        <v>32</v>
      </c>
      <c r="F4283">
        <v>7.16</v>
      </c>
      <c r="G4283">
        <v>7.16</v>
      </c>
      <c r="I4283" t="s">
        <v>6935</v>
      </c>
    </row>
    <row r="4284" spans="1:9">
      <c r="A4284" t="s">
        <v>20349</v>
      </c>
      <c r="B4284" t="s">
        <v>65</v>
      </c>
      <c r="C4284">
        <v>1580</v>
      </c>
      <c r="D4284" t="s">
        <v>13085</v>
      </c>
      <c r="E4284" t="s">
        <v>32</v>
      </c>
      <c r="F4284">
        <v>8.81</v>
      </c>
      <c r="G4284">
        <v>8.81</v>
      </c>
      <c r="I4284" t="s">
        <v>6935</v>
      </c>
    </row>
    <row r="4285" spans="1:9">
      <c r="A4285" t="s">
        <v>20350</v>
      </c>
      <c r="B4285" t="s">
        <v>65</v>
      </c>
      <c r="C4285">
        <v>39321</v>
      </c>
      <c r="D4285" t="s">
        <v>13086</v>
      </c>
      <c r="E4285" t="s">
        <v>32</v>
      </c>
      <c r="F4285">
        <v>23.76</v>
      </c>
      <c r="G4285">
        <v>23.76</v>
      </c>
      <c r="I4285" t="s">
        <v>6935</v>
      </c>
    </row>
    <row r="4286" spans="1:9">
      <c r="A4286" t="s">
        <v>20351</v>
      </c>
      <c r="B4286" t="s">
        <v>65</v>
      </c>
      <c r="C4286">
        <v>39319</v>
      </c>
      <c r="D4286" t="s">
        <v>13087</v>
      </c>
      <c r="E4286" t="s">
        <v>32</v>
      </c>
      <c r="F4286">
        <v>9.89</v>
      </c>
      <c r="G4286">
        <v>9.89</v>
      </c>
      <c r="I4286" t="s">
        <v>6935</v>
      </c>
    </row>
    <row r="4287" spans="1:9">
      <c r="A4287" t="s">
        <v>20352</v>
      </c>
      <c r="B4287" t="s">
        <v>65</v>
      </c>
      <c r="C4287">
        <v>39320</v>
      </c>
      <c r="D4287" t="s">
        <v>13088</v>
      </c>
      <c r="E4287" t="s">
        <v>32</v>
      </c>
      <c r="F4287">
        <v>19.010000000000002</v>
      </c>
      <c r="G4287">
        <v>19.010000000000002</v>
      </c>
      <c r="I4287" t="s">
        <v>6935</v>
      </c>
    </row>
    <row r="4288" spans="1:9">
      <c r="A4288" t="s">
        <v>20353</v>
      </c>
      <c r="B4288" t="s">
        <v>65</v>
      </c>
      <c r="C4288">
        <v>1542</v>
      </c>
      <c r="D4288" t="s">
        <v>13089</v>
      </c>
      <c r="E4288" t="s">
        <v>32</v>
      </c>
      <c r="F4288">
        <v>24.41</v>
      </c>
      <c r="G4288">
        <v>24.41</v>
      </c>
      <c r="I4288" t="s">
        <v>6935</v>
      </c>
    </row>
    <row r="4289" spans="1:9">
      <c r="A4289" t="s">
        <v>20354</v>
      </c>
      <c r="B4289" t="s">
        <v>65</v>
      </c>
      <c r="C4289">
        <v>1591</v>
      </c>
      <c r="D4289" t="s">
        <v>13090</v>
      </c>
      <c r="E4289" t="s">
        <v>32</v>
      </c>
      <c r="F4289">
        <v>27.33</v>
      </c>
      <c r="G4289">
        <v>27.33</v>
      </c>
      <c r="I4289" t="s">
        <v>6935</v>
      </c>
    </row>
    <row r="4290" spans="1:9">
      <c r="A4290" t="s">
        <v>20355</v>
      </c>
      <c r="B4290" t="s">
        <v>65</v>
      </c>
      <c r="C4290">
        <v>1547</v>
      </c>
      <c r="D4290" t="s">
        <v>13091</v>
      </c>
      <c r="E4290" t="s">
        <v>32</v>
      </c>
      <c r="F4290">
        <v>143.19999999999999</v>
      </c>
      <c r="G4290">
        <v>143.19999999999999</v>
      </c>
      <c r="I4290" t="s">
        <v>6935</v>
      </c>
    </row>
    <row r="4291" spans="1:9">
      <c r="A4291" t="s">
        <v>20356</v>
      </c>
      <c r="B4291" t="s">
        <v>65</v>
      </c>
      <c r="C4291">
        <v>38196</v>
      </c>
      <c r="D4291" t="s">
        <v>13092</v>
      </c>
      <c r="E4291" t="s">
        <v>32</v>
      </c>
      <c r="F4291">
        <v>27.89</v>
      </c>
      <c r="G4291">
        <v>27.89</v>
      </c>
      <c r="I4291" t="s">
        <v>6935</v>
      </c>
    </row>
    <row r="4292" spans="1:9">
      <c r="A4292" t="s">
        <v>20357</v>
      </c>
      <c r="B4292" t="s">
        <v>65</v>
      </c>
      <c r="C4292">
        <v>1543</v>
      </c>
      <c r="D4292" t="s">
        <v>13093</v>
      </c>
      <c r="E4292" t="s">
        <v>32</v>
      </c>
      <c r="F4292">
        <v>29.64</v>
      </c>
      <c r="G4292">
        <v>29.64</v>
      </c>
      <c r="I4292" t="s">
        <v>6935</v>
      </c>
    </row>
    <row r="4293" spans="1:9">
      <c r="A4293" t="s">
        <v>20358</v>
      </c>
      <c r="B4293" t="s">
        <v>65</v>
      </c>
      <c r="C4293">
        <v>1585</v>
      </c>
      <c r="D4293" t="s">
        <v>13094</v>
      </c>
      <c r="E4293" t="s">
        <v>32</v>
      </c>
      <c r="F4293">
        <v>5.74</v>
      </c>
      <c r="G4293">
        <v>5.74</v>
      </c>
      <c r="I4293" t="s">
        <v>6935</v>
      </c>
    </row>
    <row r="4294" spans="1:9">
      <c r="A4294" t="s">
        <v>20359</v>
      </c>
      <c r="B4294" t="s">
        <v>65</v>
      </c>
      <c r="C4294">
        <v>1593</v>
      </c>
      <c r="D4294" t="s">
        <v>13095</v>
      </c>
      <c r="E4294" t="s">
        <v>32</v>
      </c>
      <c r="F4294">
        <v>30.48</v>
      </c>
      <c r="G4294">
        <v>30.48</v>
      </c>
      <c r="I4294" t="s">
        <v>6935</v>
      </c>
    </row>
    <row r="4295" spans="1:9">
      <c r="A4295" t="s">
        <v>20360</v>
      </c>
      <c r="B4295" t="s">
        <v>65</v>
      </c>
      <c r="C4295">
        <v>11838</v>
      </c>
      <c r="D4295" t="s">
        <v>13096</v>
      </c>
      <c r="E4295" t="s">
        <v>32</v>
      </c>
      <c r="F4295">
        <v>40.22</v>
      </c>
      <c r="G4295">
        <v>40.22</v>
      </c>
      <c r="I4295" t="s">
        <v>6935</v>
      </c>
    </row>
    <row r="4296" spans="1:9">
      <c r="A4296" t="s">
        <v>20361</v>
      </c>
      <c r="B4296" t="s">
        <v>65</v>
      </c>
      <c r="C4296">
        <v>1594</v>
      </c>
      <c r="D4296" t="s">
        <v>13097</v>
      </c>
      <c r="E4296" t="s">
        <v>32</v>
      </c>
      <c r="F4296">
        <v>40.659999999999997</v>
      </c>
      <c r="G4296">
        <v>40.659999999999997</v>
      </c>
      <c r="I4296" t="s">
        <v>6935</v>
      </c>
    </row>
    <row r="4297" spans="1:9">
      <c r="A4297" t="s">
        <v>20362</v>
      </c>
      <c r="B4297" t="s">
        <v>65</v>
      </c>
      <c r="C4297">
        <v>1586</v>
      </c>
      <c r="D4297" t="s">
        <v>13098</v>
      </c>
      <c r="E4297" t="s">
        <v>32</v>
      </c>
      <c r="F4297">
        <v>7.26</v>
      </c>
      <c r="G4297">
        <v>7.26</v>
      </c>
      <c r="I4297" t="s">
        <v>6935</v>
      </c>
    </row>
    <row r="4298" spans="1:9">
      <c r="A4298" t="s">
        <v>20363</v>
      </c>
      <c r="B4298" t="s">
        <v>65</v>
      </c>
      <c r="C4298">
        <v>11839</v>
      </c>
      <c r="D4298" t="s">
        <v>13099</v>
      </c>
      <c r="E4298" t="s">
        <v>32</v>
      </c>
      <c r="F4298">
        <v>58.52</v>
      </c>
      <c r="G4298">
        <v>58.52</v>
      </c>
      <c r="I4298" t="s">
        <v>6935</v>
      </c>
    </row>
    <row r="4299" spans="1:9">
      <c r="A4299" t="s">
        <v>20364</v>
      </c>
      <c r="B4299" t="s">
        <v>65</v>
      </c>
      <c r="C4299">
        <v>1587</v>
      </c>
      <c r="D4299" t="s">
        <v>13100</v>
      </c>
      <c r="E4299" t="s">
        <v>32</v>
      </c>
      <c r="F4299">
        <v>7.4</v>
      </c>
      <c r="G4299">
        <v>7.4</v>
      </c>
      <c r="I4299" t="s">
        <v>6935</v>
      </c>
    </row>
    <row r="4300" spans="1:9">
      <c r="A4300" t="s">
        <v>20365</v>
      </c>
      <c r="B4300" t="s">
        <v>65</v>
      </c>
      <c r="C4300">
        <v>1545</v>
      </c>
      <c r="D4300" t="s">
        <v>13101</v>
      </c>
      <c r="E4300" t="s">
        <v>32</v>
      </c>
      <c r="F4300">
        <v>70.22</v>
      </c>
      <c r="G4300">
        <v>70.22</v>
      </c>
      <c r="I4300" t="s">
        <v>6935</v>
      </c>
    </row>
    <row r="4301" spans="1:9">
      <c r="A4301" t="s">
        <v>20366</v>
      </c>
      <c r="B4301" t="s">
        <v>65</v>
      </c>
      <c r="C4301">
        <v>1588</v>
      </c>
      <c r="D4301" t="s">
        <v>13102</v>
      </c>
      <c r="E4301" t="s">
        <v>32</v>
      </c>
      <c r="F4301">
        <v>10.15</v>
      </c>
      <c r="G4301">
        <v>10.15</v>
      </c>
      <c r="I4301" t="s">
        <v>6935</v>
      </c>
    </row>
    <row r="4302" spans="1:9">
      <c r="A4302" t="s">
        <v>20367</v>
      </c>
      <c r="B4302" t="s">
        <v>65</v>
      </c>
      <c r="C4302">
        <v>1535</v>
      </c>
      <c r="D4302" t="s">
        <v>13103</v>
      </c>
      <c r="E4302" t="s">
        <v>32</v>
      </c>
      <c r="F4302">
        <v>5.85</v>
      </c>
      <c r="G4302">
        <v>5.85</v>
      </c>
      <c r="I4302" t="s">
        <v>6935</v>
      </c>
    </row>
    <row r="4303" spans="1:9">
      <c r="A4303" t="s">
        <v>20368</v>
      </c>
      <c r="B4303" t="s">
        <v>65</v>
      </c>
      <c r="C4303">
        <v>1589</v>
      </c>
      <c r="D4303" t="s">
        <v>13104</v>
      </c>
      <c r="E4303" t="s">
        <v>32</v>
      </c>
      <c r="F4303">
        <v>10.47</v>
      </c>
      <c r="G4303">
        <v>10.47</v>
      </c>
      <c r="I4303" t="s">
        <v>6935</v>
      </c>
    </row>
    <row r="4304" spans="1:9">
      <c r="A4304" t="s">
        <v>20369</v>
      </c>
      <c r="B4304" t="s">
        <v>65</v>
      </c>
      <c r="C4304">
        <v>1546</v>
      </c>
      <c r="D4304" t="s">
        <v>13105</v>
      </c>
      <c r="E4304" t="s">
        <v>32</v>
      </c>
      <c r="F4304">
        <v>118.5</v>
      </c>
      <c r="G4304">
        <v>118.5</v>
      </c>
      <c r="I4304" t="s">
        <v>6935</v>
      </c>
    </row>
    <row r="4305" spans="1:9">
      <c r="A4305" t="s">
        <v>20370</v>
      </c>
      <c r="B4305" t="s">
        <v>65</v>
      </c>
      <c r="C4305">
        <v>1590</v>
      </c>
      <c r="D4305" t="s">
        <v>13106</v>
      </c>
      <c r="E4305" t="s">
        <v>32</v>
      </c>
      <c r="F4305">
        <v>18.43</v>
      </c>
      <c r="G4305">
        <v>18.43</v>
      </c>
      <c r="I4305" t="s">
        <v>6935</v>
      </c>
    </row>
    <row r="4306" spans="1:9">
      <c r="A4306" t="s">
        <v>20371</v>
      </c>
      <c r="B4306" t="s">
        <v>65</v>
      </c>
      <c r="C4306">
        <v>38415</v>
      </c>
      <c r="D4306" t="s">
        <v>13107</v>
      </c>
      <c r="E4306" t="s">
        <v>32</v>
      </c>
      <c r="F4306">
        <v>986.99</v>
      </c>
      <c r="G4306">
        <v>986.99</v>
      </c>
      <c r="I4306" t="s">
        <v>6935</v>
      </c>
    </row>
    <row r="4307" spans="1:9">
      <c r="A4307" t="s">
        <v>20372</v>
      </c>
      <c r="B4307" t="s">
        <v>65</v>
      </c>
      <c r="C4307">
        <v>38414</v>
      </c>
      <c r="D4307" t="s">
        <v>13108</v>
      </c>
      <c r="E4307" t="s">
        <v>32</v>
      </c>
      <c r="F4307">
        <v>1385.25</v>
      </c>
      <c r="G4307">
        <v>1385.25</v>
      </c>
      <c r="I4307" t="s">
        <v>6935</v>
      </c>
    </row>
    <row r="4308" spans="1:9">
      <c r="A4308" t="s">
        <v>20373</v>
      </c>
      <c r="B4308" t="s">
        <v>65</v>
      </c>
      <c r="C4308">
        <v>38128</v>
      </c>
      <c r="D4308" t="s">
        <v>13109</v>
      </c>
      <c r="E4308" t="s">
        <v>11</v>
      </c>
      <c r="F4308">
        <v>0.75</v>
      </c>
      <c r="G4308">
        <v>0.75</v>
      </c>
      <c r="I4308" t="s">
        <v>8951</v>
      </c>
    </row>
    <row r="4309" spans="1:9">
      <c r="A4309" t="s">
        <v>20374</v>
      </c>
      <c r="B4309" t="s">
        <v>65</v>
      </c>
      <c r="C4309">
        <v>7253</v>
      </c>
      <c r="D4309" t="s">
        <v>13110</v>
      </c>
      <c r="E4309" t="s">
        <v>10</v>
      </c>
      <c r="F4309">
        <v>160.71</v>
      </c>
      <c r="G4309">
        <v>160.71</v>
      </c>
      <c r="I4309" t="s">
        <v>6935</v>
      </c>
    </row>
    <row r="4310" spans="1:9">
      <c r="A4310" t="s">
        <v>20375</v>
      </c>
      <c r="B4310" t="s">
        <v>65</v>
      </c>
      <c r="C4310">
        <v>4806</v>
      </c>
      <c r="D4310" t="s">
        <v>13111</v>
      </c>
      <c r="E4310" t="s">
        <v>12</v>
      </c>
      <c r="F4310">
        <v>20.8</v>
      </c>
      <c r="G4310">
        <v>20.8</v>
      </c>
      <c r="I4310" t="s">
        <v>6935</v>
      </c>
    </row>
    <row r="4311" spans="1:9">
      <c r="A4311" t="s">
        <v>20376</v>
      </c>
      <c r="B4311" t="s">
        <v>65</v>
      </c>
      <c r="C4311">
        <v>34401</v>
      </c>
      <c r="D4311" t="s">
        <v>13112</v>
      </c>
      <c r="E4311" t="s">
        <v>32</v>
      </c>
      <c r="F4311">
        <v>1.6</v>
      </c>
      <c r="G4311">
        <v>1.6</v>
      </c>
      <c r="I4311" t="s">
        <v>6935</v>
      </c>
    </row>
    <row r="4312" spans="1:9">
      <c r="A4312" t="s">
        <v>20377</v>
      </c>
      <c r="B4312" t="s">
        <v>65</v>
      </c>
      <c r="C4312">
        <v>7256</v>
      </c>
      <c r="D4312" t="s">
        <v>13113</v>
      </c>
      <c r="E4312" t="s">
        <v>32</v>
      </c>
      <c r="F4312">
        <v>1.1399999999999999</v>
      </c>
      <c r="G4312">
        <v>1.1399999999999999</v>
      </c>
      <c r="I4312" t="s">
        <v>6935</v>
      </c>
    </row>
    <row r="4313" spans="1:9">
      <c r="A4313" t="s">
        <v>20378</v>
      </c>
      <c r="B4313" t="s">
        <v>65</v>
      </c>
      <c r="C4313">
        <v>7260</v>
      </c>
      <c r="D4313" t="s">
        <v>13114</v>
      </c>
      <c r="E4313" t="s">
        <v>32</v>
      </c>
      <c r="F4313">
        <v>2.16</v>
      </c>
      <c r="G4313">
        <v>2.16</v>
      </c>
      <c r="I4313" t="s">
        <v>6935</v>
      </c>
    </row>
    <row r="4314" spans="1:9">
      <c r="A4314" t="s">
        <v>20379</v>
      </c>
      <c r="B4314" t="s">
        <v>65</v>
      </c>
      <c r="C4314">
        <v>7258</v>
      </c>
      <c r="D4314" t="s">
        <v>13115</v>
      </c>
      <c r="E4314" t="s">
        <v>32</v>
      </c>
      <c r="F4314">
        <v>0.56000000000000005</v>
      </c>
      <c r="G4314">
        <v>0.56000000000000005</v>
      </c>
      <c r="I4314" t="s">
        <v>6935</v>
      </c>
    </row>
    <row r="4315" spans="1:9">
      <c r="A4315" t="s">
        <v>20380</v>
      </c>
      <c r="B4315" t="s">
        <v>65</v>
      </c>
      <c r="C4315">
        <v>34400</v>
      </c>
      <c r="D4315" t="s">
        <v>13116</v>
      </c>
      <c r="E4315" t="s">
        <v>32</v>
      </c>
      <c r="F4315">
        <v>4.45</v>
      </c>
      <c r="G4315">
        <v>4.45</v>
      </c>
      <c r="I4315" t="s">
        <v>6935</v>
      </c>
    </row>
    <row r="4316" spans="1:9">
      <c r="A4316" t="s">
        <v>20381</v>
      </c>
      <c r="B4316" t="s">
        <v>65</v>
      </c>
      <c r="C4316">
        <v>10617</v>
      </c>
      <c r="D4316" t="s">
        <v>13117</v>
      </c>
      <c r="E4316" t="s">
        <v>32</v>
      </c>
      <c r="F4316">
        <v>5.74</v>
      </c>
      <c r="G4316">
        <v>5.74</v>
      </c>
      <c r="I4316" t="s">
        <v>6935</v>
      </c>
    </row>
    <row r="4317" spans="1:9">
      <c r="A4317" t="s">
        <v>20382</v>
      </c>
      <c r="B4317" t="s">
        <v>65</v>
      </c>
      <c r="C4317">
        <v>44261</v>
      </c>
      <c r="D4317" t="s">
        <v>13118</v>
      </c>
      <c r="E4317" t="s">
        <v>32</v>
      </c>
      <c r="F4317">
        <v>157.88999999999999</v>
      </c>
      <c r="G4317">
        <v>157.88999999999999</v>
      </c>
      <c r="I4317" t="s">
        <v>6935</v>
      </c>
    </row>
    <row r="4318" spans="1:9">
      <c r="A4318" t="s">
        <v>20383</v>
      </c>
      <c r="B4318" t="s">
        <v>65</v>
      </c>
      <c r="C4318">
        <v>7274</v>
      </c>
      <c r="D4318" t="s">
        <v>13119</v>
      </c>
      <c r="E4318" t="s">
        <v>32</v>
      </c>
      <c r="F4318">
        <v>76.44</v>
      </c>
      <c r="G4318">
        <v>76.44</v>
      </c>
      <c r="I4318" t="s">
        <v>6935</v>
      </c>
    </row>
    <row r="4319" spans="1:9">
      <c r="A4319" t="s">
        <v>20384</v>
      </c>
      <c r="B4319" t="s">
        <v>65</v>
      </c>
      <c r="C4319">
        <v>44326</v>
      </c>
      <c r="D4319" t="s">
        <v>13120</v>
      </c>
      <c r="E4319" t="s">
        <v>32</v>
      </c>
      <c r="F4319">
        <v>1650.92</v>
      </c>
      <c r="G4319">
        <v>1650.92</v>
      </c>
      <c r="I4319" t="s">
        <v>6935</v>
      </c>
    </row>
    <row r="4320" spans="1:9">
      <c r="A4320" t="s">
        <v>20385</v>
      </c>
      <c r="B4320" t="s">
        <v>65</v>
      </c>
      <c r="C4320">
        <v>154</v>
      </c>
      <c r="D4320" t="s">
        <v>13121</v>
      </c>
      <c r="E4320" t="s">
        <v>43</v>
      </c>
      <c r="F4320">
        <v>84.15</v>
      </c>
      <c r="G4320">
        <v>84.15</v>
      </c>
      <c r="I4320" t="s">
        <v>6935</v>
      </c>
    </row>
    <row r="4321" spans="1:9">
      <c r="A4321" t="s">
        <v>20386</v>
      </c>
      <c r="B4321" t="s">
        <v>65</v>
      </c>
      <c r="C4321">
        <v>38121</v>
      </c>
      <c r="D4321" t="s">
        <v>13122</v>
      </c>
      <c r="E4321" t="s">
        <v>43</v>
      </c>
      <c r="F4321">
        <v>28.78</v>
      </c>
      <c r="G4321">
        <v>28.78</v>
      </c>
      <c r="I4321" t="s">
        <v>6935</v>
      </c>
    </row>
    <row r="4322" spans="1:9">
      <c r="A4322" t="s">
        <v>20387</v>
      </c>
      <c r="B4322" t="s">
        <v>65</v>
      </c>
      <c r="C4322">
        <v>43776</v>
      </c>
      <c r="D4322" t="s">
        <v>13123</v>
      </c>
      <c r="E4322" t="s">
        <v>43</v>
      </c>
      <c r="F4322">
        <v>35.76</v>
      </c>
      <c r="G4322">
        <v>35.76</v>
      </c>
      <c r="I4322" t="s">
        <v>6935</v>
      </c>
    </row>
    <row r="4323" spans="1:9">
      <c r="A4323" t="s">
        <v>20388</v>
      </c>
      <c r="B4323" t="s">
        <v>65</v>
      </c>
      <c r="C4323">
        <v>7343</v>
      </c>
      <c r="D4323" t="s">
        <v>13124</v>
      </c>
      <c r="E4323" t="s">
        <v>43</v>
      </c>
      <c r="F4323">
        <v>42.34</v>
      </c>
      <c r="G4323">
        <v>42.34</v>
      </c>
      <c r="I4323" t="s">
        <v>6935</v>
      </c>
    </row>
    <row r="4324" spans="1:9">
      <c r="A4324" t="s">
        <v>20389</v>
      </c>
      <c r="B4324" t="s">
        <v>65</v>
      </c>
      <c r="C4324">
        <v>7348</v>
      </c>
      <c r="D4324" t="s">
        <v>13125</v>
      </c>
      <c r="E4324" t="s">
        <v>43</v>
      </c>
      <c r="F4324">
        <v>21.78</v>
      </c>
      <c r="G4324">
        <v>21.78</v>
      </c>
      <c r="I4324" t="s">
        <v>6935</v>
      </c>
    </row>
    <row r="4325" spans="1:9">
      <c r="A4325" t="s">
        <v>20390</v>
      </c>
      <c r="B4325" t="s">
        <v>65</v>
      </c>
      <c r="C4325">
        <v>7313</v>
      </c>
      <c r="D4325" t="s">
        <v>13126</v>
      </c>
      <c r="E4325" t="s">
        <v>43</v>
      </c>
      <c r="F4325">
        <v>27.87</v>
      </c>
      <c r="G4325">
        <v>27.87</v>
      </c>
      <c r="I4325" t="s">
        <v>6935</v>
      </c>
    </row>
    <row r="4326" spans="1:9">
      <c r="A4326" t="s">
        <v>20391</v>
      </c>
      <c r="B4326" t="s">
        <v>65</v>
      </c>
      <c r="C4326">
        <v>7319</v>
      </c>
      <c r="D4326" t="s">
        <v>13127</v>
      </c>
      <c r="E4326" t="s">
        <v>43</v>
      </c>
      <c r="F4326">
        <v>15.95</v>
      </c>
      <c r="G4326">
        <v>15.95</v>
      </c>
      <c r="I4326" t="s">
        <v>6935</v>
      </c>
    </row>
    <row r="4327" spans="1:9">
      <c r="A4327" t="s">
        <v>20392</v>
      </c>
      <c r="B4327" t="s">
        <v>65</v>
      </c>
      <c r="C4327">
        <v>7314</v>
      </c>
      <c r="D4327" t="s">
        <v>13128</v>
      </c>
      <c r="E4327" t="s">
        <v>43</v>
      </c>
      <c r="F4327">
        <v>100.61</v>
      </c>
      <c r="G4327">
        <v>100.61</v>
      </c>
      <c r="I4327" t="s">
        <v>6935</v>
      </c>
    </row>
    <row r="4328" spans="1:9">
      <c r="A4328" t="s">
        <v>20393</v>
      </c>
      <c r="B4328" t="s">
        <v>65</v>
      </c>
      <c r="C4328">
        <v>7304</v>
      </c>
      <c r="D4328" t="s">
        <v>13129</v>
      </c>
      <c r="E4328" t="s">
        <v>43</v>
      </c>
      <c r="F4328">
        <v>105.98</v>
      </c>
      <c r="G4328">
        <v>105.98</v>
      </c>
      <c r="I4328" t="s">
        <v>6935</v>
      </c>
    </row>
    <row r="4329" spans="1:9">
      <c r="A4329" t="s">
        <v>20394</v>
      </c>
      <c r="B4329" t="s">
        <v>65</v>
      </c>
      <c r="C4329">
        <v>43649</v>
      </c>
      <c r="D4329" t="s">
        <v>13130</v>
      </c>
      <c r="E4329" t="s">
        <v>43</v>
      </c>
      <c r="F4329">
        <v>54.81</v>
      </c>
      <c r="G4329">
        <v>54.81</v>
      </c>
      <c r="I4329" t="s">
        <v>6935</v>
      </c>
    </row>
    <row r="4330" spans="1:9">
      <c r="A4330" t="s">
        <v>20395</v>
      </c>
      <c r="B4330" t="s">
        <v>65</v>
      </c>
      <c r="C4330">
        <v>43650</v>
      </c>
      <c r="D4330" t="s">
        <v>13131</v>
      </c>
      <c r="E4330" t="s">
        <v>43</v>
      </c>
      <c r="F4330">
        <v>51.8</v>
      </c>
      <c r="G4330">
        <v>51.8</v>
      </c>
      <c r="I4330" t="s">
        <v>6935</v>
      </c>
    </row>
    <row r="4331" spans="1:9">
      <c r="A4331" t="s">
        <v>20396</v>
      </c>
      <c r="B4331" t="s">
        <v>65</v>
      </c>
      <c r="C4331">
        <v>7311</v>
      </c>
      <c r="D4331" t="s">
        <v>13132</v>
      </c>
      <c r="E4331" t="s">
        <v>43</v>
      </c>
      <c r="F4331">
        <v>53.06</v>
      </c>
      <c r="G4331">
        <v>53.06</v>
      </c>
      <c r="I4331" t="s">
        <v>6935</v>
      </c>
    </row>
    <row r="4332" spans="1:9">
      <c r="A4332" t="s">
        <v>20397</v>
      </c>
      <c r="B4332" t="s">
        <v>65</v>
      </c>
      <c r="C4332">
        <v>7292</v>
      </c>
      <c r="D4332" t="s">
        <v>13133</v>
      </c>
      <c r="E4332" t="s">
        <v>43</v>
      </c>
      <c r="F4332">
        <v>51.37</v>
      </c>
      <c r="G4332">
        <v>51.37</v>
      </c>
      <c r="I4332" t="s">
        <v>8951</v>
      </c>
    </row>
    <row r="4333" spans="1:9">
      <c r="A4333" t="s">
        <v>20398</v>
      </c>
      <c r="B4333" t="s">
        <v>65</v>
      </c>
      <c r="C4333">
        <v>7293</v>
      </c>
      <c r="D4333" t="s">
        <v>13134</v>
      </c>
      <c r="E4333" t="s">
        <v>43</v>
      </c>
      <c r="F4333">
        <v>56.83</v>
      </c>
      <c r="G4333">
        <v>56.83</v>
      </c>
      <c r="I4333" t="s">
        <v>6935</v>
      </c>
    </row>
    <row r="4334" spans="1:9">
      <c r="A4334" t="s">
        <v>20399</v>
      </c>
      <c r="B4334" t="s">
        <v>65</v>
      </c>
      <c r="C4334">
        <v>7306</v>
      </c>
      <c r="D4334" t="s">
        <v>13135</v>
      </c>
      <c r="E4334" t="s">
        <v>43</v>
      </c>
      <c r="F4334">
        <v>62.72</v>
      </c>
      <c r="G4334">
        <v>62.72</v>
      </c>
      <c r="I4334" t="s">
        <v>6935</v>
      </c>
    </row>
    <row r="4335" spans="1:9">
      <c r="A4335" t="s">
        <v>20400</v>
      </c>
      <c r="B4335" t="s">
        <v>65</v>
      </c>
      <c r="C4335">
        <v>7288</v>
      </c>
      <c r="D4335" t="s">
        <v>13136</v>
      </c>
      <c r="E4335" t="s">
        <v>43</v>
      </c>
      <c r="F4335">
        <v>52.08</v>
      </c>
      <c r="G4335">
        <v>52.08</v>
      </c>
      <c r="I4335" t="s">
        <v>6935</v>
      </c>
    </row>
    <row r="4336" spans="1:9">
      <c r="A4336" t="s">
        <v>20401</v>
      </c>
      <c r="B4336" t="s">
        <v>65</v>
      </c>
      <c r="C4336">
        <v>43625</v>
      </c>
      <c r="D4336" t="s">
        <v>13137</v>
      </c>
      <c r="E4336" t="s">
        <v>43</v>
      </c>
      <c r="F4336">
        <v>42.05</v>
      </c>
      <c r="G4336">
        <v>42.05</v>
      </c>
      <c r="I4336" t="s">
        <v>6935</v>
      </c>
    </row>
    <row r="4337" spans="1:9">
      <c r="A4337" t="s">
        <v>20402</v>
      </c>
      <c r="B4337" t="s">
        <v>65</v>
      </c>
      <c r="C4337">
        <v>43647</v>
      </c>
      <c r="D4337" t="s">
        <v>13138</v>
      </c>
      <c r="E4337" t="s">
        <v>43</v>
      </c>
      <c r="F4337">
        <v>38.19</v>
      </c>
      <c r="G4337">
        <v>38.19</v>
      </c>
      <c r="I4337" t="s">
        <v>6935</v>
      </c>
    </row>
    <row r="4338" spans="1:9">
      <c r="A4338" t="s">
        <v>20403</v>
      </c>
      <c r="B4338" t="s">
        <v>65</v>
      </c>
      <c r="C4338">
        <v>43648</v>
      </c>
      <c r="D4338" t="s">
        <v>13139</v>
      </c>
      <c r="E4338" t="s">
        <v>43</v>
      </c>
      <c r="F4338">
        <v>36.86</v>
      </c>
      <c r="G4338">
        <v>36.86</v>
      </c>
      <c r="I4338" t="s">
        <v>6935</v>
      </c>
    </row>
    <row r="4339" spans="1:9">
      <c r="A4339" t="s">
        <v>20404</v>
      </c>
      <c r="B4339" t="s">
        <v>65</v>
      </c>
      <c r="C4339">
        <v>35693</v>
      </c>
      <c r="D4339" t="s">
        <v>13140</v>
      </c>
      <c r="E4339" t="s">
        <v>43</v>
      </c>
      <c r="F4339">
        <v>13.54</v>
      </c>
      <c r="G4339">
        <v>13.54</v>
      </c>
      <c r="I4339" t="s">
        <v>6935</v>
      </c>
    </row>
    <row r="4340" spans="1:9">
      <c r="A4340" t="s">
        <v>20405</v>
      </c>
      <c r="B4340" t="s">
        <v>65</v>
      </c>
      <c r="C4340">
        <v>7356</v>
      </c>
      <c r="D4340" t="s">
        <v>13141</v>
      </c>
      <c r="E4340" t="s">
        <v>43</v>
      </c>
      <c r="F4340">
        <v>32.47</v>
      </c>
      <c r="G4340">
        <v>32.47</v>
      </c>
      <c r="I4340" t="s">
        <v>8951</v>
      </c>
    </row>
    <row r="4341" spans="1:9">
      <c r="A4341" t="s">
        <v>20406</v>
      </c>
      <c r="B4341" t="s">
        <v>65</v>
      </c>
      <c r="C4341">
        <v>35692</v>
      </c>
      <c r="D4341" t="s">
        <v>13142</v>
      </c>
      <c r="E4341" t="s">
        <v>43</v>
      </c>
      <c r="F4341">
        <v>21.25</v>
      </c>
      <c r="G4341">
        <v>21.25</v>
      </c>
      <c r="I4341" t="s">
        <v>6935</v>
      </c>
    </row>
    <row r="4342" spans="1:9">
      <c r="A4342" t="s">
        <v>20407</v>
      </c>
      <c r="B4342" t="s">
        <v>65</v>
      </c>
      <c r="C4342">
        <v>43624</v>
      </c>
      <c r="D4342" t="s">
        <v>13143</v>
      </c>
      <c r="E4342" t="s">
        <v>43</v>
      </c>
      <c r="F4342">
        <v>39.57</v>
      </c>
      <c r="G4342">
        <v>39.57</v>
      </c>
      <c r="I4342" t="s">
        <v>6935</v>
      </c>
    </row>
    <row r="4343" spans="1:9">
      <c r="A4343" t="s">
        <v>20408</v>
      </c>
      <c r="B4343" t="s">
        <v>65</v>
      </c>
      <c r="C4343">
        <v>7342</v>
      </c>
      <c r="D4343" t="s">
        <v>13144</v>
      </c>
      <c r="E4343" t="s">
        <v>11</v>
      </c>
      <c r="F4343">
        <v>3.06</v>
      </c>
      <c r="G4343">
        <v>3.06</v>
      </c>
      <c r="I4343" t="s">
        <v>6935</v>
      </c>
    </row>
    <row r="4344" spans="1:9">
      <c r="A4344" t="s">
        <v>20409</v>
      </c>
      <c r="B4344" t="s">
        <v>65</v>
      </c>
      <c r="C4344">
        <v>7350</v>
      </c>
      <c r="D4344" t="s">
        <v>13145</v>
      </c>
      <c r="E4344" t="s">
        <v>43</v>
      </c>
      <c r="F4344">
        <v>46.87</v>
      </c>
      <c r="G4344">
        <v>46.87</v>
      </c>
      <c r="I4344" t="s">
        <v>6935</v>
      </c>
    </row>
    <row r="4345" spans="1:9">
      <c r="A4345" t="s">
        <v>20410</v>
      </c>
      <c r="B4345" t="s">
        <v>65</v>
      </c>
      <c r="C4345">
        <v>39574</v>
      </c>
      <c r="D4345" t="s">
        <v>13146</v>
      </c>
      <c r="E4345" t="s">
        <v>32</v>
      </c>
      <c r="F4345">
        <v>3.78</v>
      </c>
      <c r="G4345">
        <v>3.78</v>
      </c>
      <c r="I4345" t="s">
        <v>6935</v>
      </c>
    </row>
    <row r="4346" spans="1:9">
      <c r="A4346" t="s">
        <v>20411</v>
      </c>
      <c r="B4346" t="s">
        <v>65</v>
      </c>
      <c r="C4346">
        <v>11060</v>
      </c>
      <c r="D4346" t="s">
        <v>13147</v>
      </c>
      <c r="E4346" t="s">
        <v>32</v>
      </c>
      <c r="F4346">
        <v>52.75</v>
      </c>
      <c r="G4346">
        <v>52.75</v>
      </c>
      <c r="I4346" t="s">
        <v>6935</v>
      </c>
    </row>
    <row r="4347" spans="1:9">
      <c r="A4347" t="s">
        <v>20412</v>
      </c>
      <c r="B4347" t="s">
        <v>65</v>
      </c>
      <c r="C4347">
        <v>37401</v>
      </c>
      <c r="D4347" t="s">
        <v>13148</v>
      </c>
      <c r="E4347" t="s">
        <v>32</v>
      </c>
      <c r="F4347">
        <v>48.84</v>
      </c>
      <c r="G4347">
        <v>48.84</v>
      </c>
      <c r="I4347" t="s">
        <v>6935</v>
      </c>
    </row>
    <row r="4348" spans="1:9">
      <c r="A4348" t="s">
        <v>20413</v>
      </c>
      <c r="B4348" t="s">
        <v>65</v>
      </c>
      <c r="C4348">
        <v>38101</v>
      </c>
      <c r="D4348" t="s">
        <v>13149</v>
      </c>
      <c r="E4348" t="s">
        <v>32</v>
      </c>
      <c r="F4348">
        <v>6.77</v>
      </c>
      <c r="G4348">
        <v>6.77</v>
      </c>
      <c r="I4348" t="s">
        <v>6935</v>
      </c>
    </row>
    <row r="4349" spans="1:9">
      <c r="A4349" t="s">
        <v>20414</v>
      </c>
      <c r="B4349" t="s">
        <v>65</v>
      </c>
      <c r="C4349">
        <v>7528</v>
      </c>
      <c r="D4349" t="s">
        <v>13150</v>
      </c>
      <c r="E4349" t="s">
        <v>32</v>
      </c>
      <c r="F4349">
        <v>7.96</v>
      </c>
      <c r="G4349">
        <v>7.96</v>
      </c>
      <c r="I4349" t="s">
        <v>8951</v>
      </c>
    </row>
    <row r="4350" spans="1:9">
      <c r="A4350" t="s">
        <v>20415</v>
      </c>
      <c r="B4350" t="s">
        <v>65</v>
      </c>
      <c r="C4350">
        <v>12147</v>
      </c>
      <c r="D4350" t="s">
        <v>13151</v>
      </c>
      <c r="E4350" t="s">
        <v>32</v>
      </c>
      <c r="F4350">
        <v>12.13</v>
      </c>
      <c r="G4350">
        <v>12.13</v>
      </c>
      <c r="I4350" t="s">
        <v>6935</v>
      </c>
    </row>
    <row r="4351" spans="1:9">
      <c r="A4351" t="s">
        <v>20416</v>
      </c>
      <c r="B4351" t="s">
        <v>65</v>
      </c>
      <c r="C4351">
        <v>38075</v>
      </c>
      <c r="D4351" t="s">
        <v>13152</v>
      </c>
      <c r="E4351" t="s">
        <v>32</v>
      </c>
      <c r="F4351">
        <v>13.79</v>
      </c>
      <c r="G4351">
        <v>13.79</v>
      </c>
      <c r="I4351" t="s">
        <v>6935</v>
      </c>
    </row>
    <row r="4352" spans="1:9">
      <c r="A4352" t="s">
        <v>20417</v>
      </c>
      <c r="B4352" t="s">
        <v>65</v>
      </c>
      <c r="C4352">
        <v>38102</v>
      </c>
      <c r="D4352" t="s">
        <v>13153</v>
      </c>
      <c r="E4352" t="s">
        <v>32</v>
      </c>
      <c r="F4352">
        <v>8.66</v>
      </c>
      <c r="G4352">
        <v>8.66</v>
      </c>
      <c r="I4352" t="s">
        <v>6935</v>
      </c>
    </row>
    <row r="4353" spans="1:9">
      <c r="A4353" t="s">
        <v>20418</v>
      </c>
      <c r="B4353" t="s">
        <v>65</v>
      </c>
      <c r="C4353">
        <v>7525</v>
      </c>
      <c r="D4353" t="s">
        <v>13154</v>
      </c>
      <c r="E4353" t="s">
        <v>32</v>
      </c>
      <c r="F4353">
        <v>39.19</v>
      </c>
      <c r="G4353">
        <v>39.19</v>
      </c>
      <c r="I4353" t="s">
        <v>6935</v>
      </c>
    </row>
    <row r="4354" spans="1:9">
      <c r="A4354" t="s">
        <v>20419</v>
      </c>
      <c r="B4354" t="s">
        <v>65</v>
      </c>
      <c r="C4354">
        <v>7524</v>
      </c>
      <c r="D4354" t="s">
        <v>13155</v>
      </c>
      <c r="E4354" t="s">
        <v>32</v>
      </c>
      <c r="F4354">
        <v>36.93</v>
      </c>
      <c r="G4354">
        <v>36.93</v>
      </c>
      <c r="I4354" t="s">
        <v>6935</v>
      </c>
    </row>
    <row r="4355" spans="1:9">
      <c r="A4355" t="s">
        <v>20420</v>
      </c>
      <c r="B4355" t="s">
        <v>65</v>
      </c>
      <c r="C4355">
        <v>38105</v>
      </c>
      <c r="D4355" t="s">
        <v>13156</v>
      </c>
      <c r="E4355" t="s">
        <v>32</v>
      </c>
      <c r="F4355">
        <v>9.49</v>
      </c>
      <c r="G4355">
        <v>9.49</v>
      </c>
      <c r="I4355" t="s">
        <v>6935</v>
      </c>
    </row>
    <row r="4356" spans="1:9">
      <c r="A4356" t="s">
        <v>20421</v>
      </c>
      <c r="B4356" t="s">
        <v>65</v>
      </c>
      <c r="C4356">
        <v>38084</v>
      </c>
      <c r="D4356" t="s">
        <v>13157</v>
      </c>
      <c r="E4356" t="s">
        <v>32</v>
      </c>
      <c r="F4356">
        <v>13.47</v>
      </c>
      <c r="G4356">
        <v>13.47</v>
      </c>
      <c r="I4356" t="s">
        <v>6935</v>
      </c>
    </row>
    <row r="4357" spans="1:9">
      <c r="A4357" t="s">
        <v>20422</v>
      </c>
      <c r="B4357" t="s">
        <v>65</v>
      </c>
      <c r="C4357">
        <v>38103</v>
      </c>
      <c r="D4357" t="s">
        <v>13158</v>
      </c>
      <c r="E4357" t="s">
        <v>32</v>
      </c>
      <c r="F4357">
        <v>14.24</v>
      </c>
      <c r="G4357">
        <v>14.24</v>
      </c>
      <c r="I4357" t="s">
        <v>6935</v>
      </c>
    </row>
    <row r="4358" spans="1:9">
      <c r="A4358" t="s">
        <v>20423</v>
      </c>
      <c r="B4358" t="s">
        <v>65</v>
      </c>
      <c r="C4358">
        <v>38082</v>
      </c>
      <c r="D4358" t="s">
        <v>13159</v>
      </c>
      <c r="E4358" t="s">
        <v>32</v>
      </c>
      <c r="F4358">
        <v>17.54</v>
      </c>
      <c r="G4358">
        <v>17.54</v>
      </c>
      <c r="I4358" t="s">
        <v>6935</v>
      </c>
    </row>
    <row r="4359" spans="1:9">
      <c r="A4359" t="s">
        <v>20424</v>
      </c>
      <c r="B4359" t="s">
        <v>65</v>
      </c>
      <c r="C4359">
        <v>38104</v>
      </c>
      <c r="D4359" t="s">
        <v>13160</v>
      </c>
      <c r="E4359" t="s">
        <v>32</v>
      </c>
      <c r="F4359">
        <v>27.89</v>
      </c>
      <c r="G4359">
        <v>27.89</v>
      </c>
      <c r="I4359" t="s">
        <v>6935</v>
      </c>
    </row>
    <row r="4360" spans="1:9">
      <c r="A4360" t="s">
        <v>20425</v>
      </c>
      <c r="B4360" t="s">
        <v>65</v>
      </c>
      <c r="C4360">
        <v>38083</v>
      </c>
      <c r="D4360" t="s">
        <v>13161</v>
      </c>
      <c r="E4360" t="s">
        <v>32</v>
      </c>
      <c r="F4360">
        <v>30.96</v>
      </c>
      <c r="G4360">
        <v>30.96</v>
      </c>
      <c r="I4360" t="s">
        <v>6935</v>
      </c>
    </row>
    <row r="4361" spans="1:9">
      <c r="A4361" t="s">
        <v>20426</v>
      </c>
      <c r="B4361" t="s">
        <v>65</v>
      </c>
      <c r="C4361">
        <v>38076</v>
      </c>
      <c r="D4361" t="s">
        <v>13162</v>
      </c>
      <c r="E4361" t="s">
        <v>32</v>
      </c>
      <c r="F4361">
        <v>15.46</v>
      </c>
      <c r="G4361">
        <v>15.46</v>
      </c>
      <c r="I4361" t="s">
        <v>6935</v>
      </c>
    </row>
    <row r="4362" spans="1:9">
      <c r="A4362" t="s">
        <v>20427</v>
      </c>
      <c r="B4362" t="s">
        <v>65</v>
      </c>
      <c r="C4362">
        <v>7592</v>
      </c>
      <c r="D4362" t="s">
        <v>13163</v>
      </c>
      <c r="E4362" t="s">
        <v>62</v>
      </c>
      <c r="F4362">
        <v>24.67</v>
      </c>
      <c r="G4362">
        <v>27.54</v>
      </c>
      <c r="I4362" t="s">
        <v>8951</v>
      </c>
    </row>
    <row r="4363" spans="1:9">
      <c r="A4363" t="s">
        <v>20428</v>
      </c>
      <c r="B4363" t="s">
        <v>65</v>
      </c>
      <c r="C4363">
        <v>40820</v>
      </c>
      <c r="D4363" t="s">
        <v>13164</v>
      </c>
      <c r="E4363" t="s">
        <v>6706</v>
      </c>
      <c r="F4363">
        <v>4336.0200000000004</v>
      </c>
      <c r="G4363">
        <v>4841.79</v>
      </c>
      <c r="I4363" t="s">
        <v>6935</v>
      </c>
    </row>
    <row r="4364" spans="1:9">
      <c r="A4364" t="s">
        <v>20429</v>
      </c>
      <c r="B4364" t="s">
        <v>65</v>
      </c>
      <c r="C4364">
        <v>11826</v>
      </c>
      <c r="D4364" t="s">
        <v>31939</v>
      </c>
      <c r="E4364" t="s">
        <v>32</v>
      </c>
      <c r="F4364">
        <v>107.26</v>
      </c>
      <c r="G4364">
        <v>107.26</v>
      </c>
      <c r="I4364" t="s">
        <v>6935</v>
      </c>
    </row>
    <row r="4365" spans="1:9">
      <c r="A4365" t="s">
        <v>20430</v>
      </c>
      <c r="B4365" t="s">
        <v>65</v>
      </c>
      <c r="C4365">
        <v>7606</v>
      </c>
      <c r="D4365" t="s">
        <v>31940</v>
      </c>
      <c r="E4365" t="s">
        <v>32</v>
      </c>
      <c r="F4365">
        <v>128.97999999999999</v>
      </c>
      <c r="G4365">
        <v>128.97999999999999</v>
      </c>
      <c r="I4365" t="s">
        <v>6935</v>
      </c>
    </row>
    <row r="4366" spans="1:9">
      <c r="A4366" t="s">
        <v>20431</v>
      </c>
      <c r="B4366" t="s">
        <v>65</v>
      </c>
      <c r="C4366">
        <v>11825</v>
      </c>
      <c r="D4366" t="s">
        <v>13165</v>
      </c>
      <c r="E4366" t="s">
        <v>32</v>
      </c>
      <c r="F4366">
        <v>135.69</v>
      </c>
      <c r="G4366">
        <v>135.69</v>
      </c>
      <c r="I4366" t="s">
        <v>6935</v>
      </c>
    </row>
    <row r="4367" spans="1:9">
      <c r="A4367" t="s">
        <v>20432</v>
      </c>
      <c r="B4367" t="s">
        <v>65</v>
      </c>
      <c r="C4367">
        <v>11767</v>
      </c>
      <c r="D4367" t="s">
        <v>13166</v>
      </c>
      <c r="E4367" t="s">
        <v>32</v>
      </c>
      <c r="F4367">
        <v>361.39</v>
      </c>
      <c r="G4367">
        <v>361.39</v>
      </c>
      <c r="I4367" t="s">
        <v>6935</v>
      </c>
    </row>
    <row r="4368" spans="1:9">
      <c r="A4368" t="s">
        <v>20433</v>
      </c>
      <c r="B4368" t="s">
        <v>65</v>
      </c>
      <c r="C4368">
        <v>11763</v>
      </c>
      <c r="D4368" t="s">
        <v>13167</v>
      </c>
      <c r="E4368" t="s">
        <v>32</v>
      </c>
      <c r="F4368">
        <v>281.67</v>
      </c>
      <c r="G4368">
        <v>281.67</v>
      </c>
      <c r="I4368" t="s">
        <v>6935</v>
      </c>
    </row>
    <row r="4369" spans="1:9">
      <c r="A4369" t="s">
        <v>20434</v>
      </c>
      <c r="B4369" t="s">
        <v>65</v>
      </c>
      <c r="C4369">
        <v>11764</v>
      </c>
      <c r="D4369" t="s">
        <v>13168</v>
      </c>
      <c r="E4369" t="s">
        <v>32</v>
      </c>
      <c r="F4369">
        <v>231.09</v>
      </c>
      <c r="G4369">
        <v>231.09</v>
      </c>
      <c r="I4369" t="s">
        <v>6935</v>
      </c>
    </row>
    <row r="4370" spans="1:9">
      <c r="A4370" t="s">
        <v>20435</v>
      </c>
      <c r="B4370" t="s">
        <v>65</v>
      </c>
      <c r="C4370">
        <v>11829</v>
      </c>
      <c r="D4370" t="s">
        <v>13169</v>
      </c>
      <c r="E4370" t="s">
        <v>32</v>
      </c>
      <c r="F4370">
        <v>55.85</v>
      </c>
      <c r="G4370">
        <v>55.85</v>
      </c>
      <c r="I4370" t="s">
        <v>6935</v>
      </c>
    </row>
    <row r="4371" spans="1:9">
      <c r="A4371" t="s">
        <v>20436</v>
      </c>
      <c r="B4371" t="s">
        <v>65</v>
      </c>
      <c r="C4371">
        <v>11830</v>
      </c>
      <c r="D4371" t="s">
        <v>13170</v>
      </c>
      <c r="E4371" t="s">
        <v>32</v>
      </c>
      <c r="F4371">
        <v>60.31</v>
      </c>
      <c r="G4371">
        <v>60.31</v>
      </c>
      <c r="I4371" t="s">
        <v>6935</v>
      </c>
    </row>
    <row r="4372" spans="1:9">
      <c r="A4372" t="s">
        <v>20437</v>
      </c>
      <c r="B4372" t="s">
        <v>65</v>
      </c>
      <c r="C4372">
        <v>11765</v>
      </c>
      <c r="D4372" t="s">
        <v>13171</v>
      </c>
      <c r="E4372" t="s">
        <v>32</v>
      </c>
      <c r="F4372">
        <v>154.01</v>
      </c>
      <c r="G4372">
        <v>154.01</v>
      </c>
      <c r="I4372" t="s">
        <v>6935</v>
      </c>
    </row>
    <row r="4373" spans="1:9">
      <c r="A4373" t="s">
        <v>20438</v>
      </c>
      <c r="B4373" t="s">
        <v>65</v>
      </c>
      <c r="C4373">
        <v>11766</v>
      </c>
      <c r="D4373" t="s">
        <v>13172</v>
      </c>
      <c r="E4373" t="s">
        <v>32</v>
      </c>
      <c r="F4373">
        <v>84.24</v>
      </c>
      <c r="G4373">
        <v>84.24</v>
      </c>
      <c r="I4373" t="s">
        <v>6935</v>
      </c>
    </row>
    <row r="4374" spans="1:9">
      <c r="A4374" t="s">
        <v>20439</v>
      </c>
      <c r="B4374" t="s">
        <v>65</v>
      </c>
      <c r="C4374">
        <v>11824</v>
      </c>
      <c r="D4374" t="s">
        <v>13173</v>
      </c>
      <c r="E4374" t="s">
        <v>32</v>
      </c>
      <c r="F4374">
        <v>99.09</v>
      </c>
      <c r="G4374">
        <v>99.09</v>
      </c>
      <c r="I4374" t="s">
        <v>6935</v>
      </c>
    </row>
    <row r="4375" spans="1:9">
      <c r="A4375" t="s">
        <v>20440</v>
      </c>
      <c r="B4375" t="s">
        <v>65</v>
      </c>
      <c r="C4375">
        <v>44045</v>
      </c>
      <c r="D4375" t="s">
        <v>13174</v>
      </c>
      <c r="E4375" t="s">
        <v>32</v>
      </c>
      <c r="F4375">
        <v>334.34</v>
      </c>
      <c r="G4375">
        <v>334.34</v>
      </c>
      <c r="I4375" t="s">
        <v>6935</v>
      </c>
    </row>
    <row r="4376" spans="1:9">
      <c r="A4376" t="s">
        <v>20441</v>
      </c>
      <c r="B4376" t="s">
        <v>65</v>
      </c>
      <c r="C4376">
        <v>39702</v>
      </c>
      <c r="D4376" t="s">
        <v>13175</v>
      </c>
      <c r="E4376" t="s">
        <v>32</v>
      </c>
      <c r="F4376">
        <v>2220.4699999999998</v>
      </c>
      <c r="G4376">
        <v>2220.4699999999998</v>
      </c>
      <c r="I4376" t="s">
        <v>6935</v>
      </c>
    </row>
    <row r="4377" spans="1:9">
      <c r="A4377" t="s">
        <v>20442</v>
      </c>
      <c r="B4377" t="s">
        <v>65</v>
      </c>
      <c r="C4377">
        <v>13415</v>
      </c>
      <c r="D4377" t="s">
        <v>13176</v>
      </c>
      <c r="E4377" t="s">
        <v>32</v>
      </c>
      <c r="F4377">
        <v>72.900000000000006</v>
      </c>
      <c r="G4377">
        <v>72.900000000000006</v>
      </c>
      <c r="I4377" t="s">
        <v>8951</v>
      </c>
    </row>
    <row r="4378" spans="1:9">
      <c r="A4378" t="s">
        <v>20443</v>
      </c>
      <c r="B4378" t="s">
        <v>65</v>
      </c>
      <c r="C4378">
        <v>7602</v>
      </c>
      <c r="D4378" t="s">
        <v>13177</v>
      </c>
      <c r="E4378" t="s">
        <v>32</v>
      </c>
      <c r="F4378">
        <v>46.52</v>
      </c>
      <c r="G4378">
        <v>46.52</v>
      </c>
      <c r="I4378" t="s">
        <v>6935</v>
      </c>
    </row>
    <row r="4379" spans="1:9">
      <c r="A4379" t="s">
        <v>20444</v>
      </c>
      <c r="B4379" t="s">
        <v>65</v>
      </c>
      <c r="C4379">
        <v>7603</v>
      </c>
      <c r="D4379" t="s">
        <v>13178</v>
      </c>
      <c r="E4379" t="s">
        <v>32</v>
      </c>
      <c r="F4379">
        <v>39.46</v>
      </c>
      <c r="G4379">
        <v>39.46</v>
      </c>
      <c r="I4379" t="s">
        <v>6935</v>
      </c>
    </row>
    <row r="4380" spans="1:9">
      <c r="A4380" t="s">
        <v>20445</v>
      </c>
      <c r="B4380" t="s">
        <v>65</v>
      </c>
      <c r="C4380">
        <v>11777</v>
      </c>
      <c r="D4380" t="s">
        <v>13179</v>
      </c>
      <c r="E4380" t="s">
        <v>32</v>
      </c>
      <c r="F4380">
        <v>195.5</v>
      </c>
      <c r="G4380">
        <v>195.5</v>
      </c>
      <c r="I4380" t="s">
        <v>6935</v>
      </c>
    </row>
    <row r="4381" spans="1:9">
      <c r="A4381" t="s">
        <v>20446</v>
      </c>
      <c r="B4381" t="s">
        <v>65</v>
      </c>
      <c r="C4381">
        <v>13417</v>
      </c>
      <c r="D4381" t="s">
        <v>13180</v>
      </c>
      <c r="E4381" t="s">
        <v>32</v>
      </c>
      <c r="F4381">
        <v>94.94</v>
      </c>
      <c r="G4381">
        <v>94.94</v>
      </c>
      <c r="I4381" t="s">
        <v>6935</v>
      </c>
    </row>
    <row r="4382" spans="1:9">
      <c r="A4382" t="s">
        <v>20447</v>
      </c>
      <c r="B4382" t="s">
        <v>65</v>
      </c>
      <c r="C4382">
        <v>36791</v>
      </c>
      <c r="D4382" t="s">
        <v>13181</v>
      </c>
      <c r="E4382" t="s">
        <v>32</v>
      </c>
      <c r="F4382">
        <v>142.5</v>
      </c>
      <c r="G4382">
        <v>142.5</v>
      </c>
      <c r="I4382" t="s">
        <v>6935</v>
      </c>
    </row>
    <row r="4383" spans="1:9">
      <c r="A4383" t="s">
        <v>20448</v>
      </c>
      <c r="B4383" t="s">
        <v>65</v>
      </c>
      <c r="C4383">
        <v>36795</v>
      </c>
      <c r="D4383" t="s">
        <v>13182</v>
      </c>
      <c r="E4383" t="s">
        <v>32</v>
      </c>
      <c r="F4383">
        <v>1801.71</v>
      </c>
      <c r="G4383">
        <v>1801.71</v>
      </c>
      <c r="I4383" t="s">
        <v>6935</v>
      </c>
    </row>
    <row r="4384" spans="1:9">
      <c r="A4384" t="s">
        <v>20449</v>
      </c>
      <c r="B4384" t="s">
        <v>65</v>
      </c>
      <c r="C4384">
        <v>36796</v>
      </c>
      <c r="D4384" t="s">
        <v>13183</v>
      </c>
      <c r="E4384" t="s">
        <v>32</v>
      </c>
      <c r="F4384">
        <v>149.72</v>
      </c>
      <c r="G4384">
        <v>149.72</v>
      </c>
      <c r="I4384" t="s">
        <v>6935</v>
      </c>
    </row>
    <row r="4385" spans="1:9">
      <c r="A4385" t="s">
        <v>20450</v>
      </c>
      <c r="B4385" t="s">
        <v>65</v>
      </c>
      <c r="C4385">
        <v>36792</v>
      </c>
      <c r="D4385" t="s">
        <v>13184</v>
      </c>
      <c r="E4385" t="s">
        <v>32</v>
      </c>
      <c r="F4385">
        <v>189.66</v>
      </c>
      <c r="G4385">
        <v>189.66</v>
      </c>
      <c r="I4385" t="s">
        <v>6935</v>
      </c>
    </row>
    <row r="4386" spans="1:9">
      <c r="A4386" t="s">
        <v>20451</v>
      </c>
      <c r="B4386" t="s">
        <v>65</v>
      </c>
      <c r="C4386">
        <v>11773</v>
      </c>
      <c r="D4386" t="s">
        <v>13185</v>
      </c>
      <c r="E4386" t="s">
        <v>32</v>
      </c>
      <c r="F4386">
        <v>126.25</v>
      </c>
      <c r="G4386">
        <v>126.25</v>
      </c>
      <c r="I4386" t="s">
        <v>6935</v>
      </c>
    </row>
    <row r="4387" spans="1:9">
      <c r="A4387" t="s">
        <v>20452</v>
      </c>
      <c r="B4387" t="s">
        <v>65</v>
      </c>
      <c r="C4387">
        <v>11762</v>
      </c>
      <c r="D4387" t="s">
        <v>13186</v>
      </c>
      <c r="E4387" t="s">
        <v>32</v>
      </c>
      <c r="F4387">
        <v>59.88</v>
      </c>
      <c r="G4387">
        <v>59.88</v>
      </c>
      <c r="I4387" t="s">
        <v>6935</v>
      </c>
    </row>
    <row r="4388" spans="1:9">
      <c r="A4388" t="s">
        <v>20453</v>
      </c>
      <c r="B4388" t="s">
        <v>65</v>
      </c>
      <c r="C4388">
        <v>7604</v>
      </c>
      <c r="D4388" t="s">
        <v>13187</v>
      </c>
      <c r="E4388" t="s">
        <v>32</v>
      </c>
      <c r="F4388">
        <v>50.7</v>
      </c>
      <c r="G4388">
        <v>50.7</v>
      </c>
      <c r="I4388" t="s">
        <v>6935</v>
      </c>
    </row>
    <row r="4389" spans="1:9">
      <c r="A4389" t="s">
        <v>20454</v>
      </c>
      <c r="B4389" t="s">
        <v>65</v>
      </c>
      <c r="C4389">
        <v>13984</v>
      </c>
      <c r="D4389" t="s">
        <v>13188</v>
      </c>
      <c r="E4389" t="s">
        <v>32</v>
      </c>
      <c r="F4389">
        <v>73.69</v>
      </c>
      <c r="G4389">
        <v>73.69</v>
      </c>
      <c r="I4389" t="s">
        <v>6935</v>
      </c>
    </row>
    <row r="4390" spans="1:9">
      <c r="A4390" t="s">
        <v>20455</v>
      </c>
      <c r="B4390" t="s">
        <v>65</v>
      </c>
      <c r="C4390">
        <v>11772</v>
      </c>
      <c r="D4390" t="s">
        <v>13189</v>
      </c>
      <c r="E4390" t="s">
        <v>32</v>
      </c>
      <c r="F4390">
        <v>126.65</v>
      </c>
      <c r="G4390">
        <v>126.65</v>
      </c>
      <c r="I4390" t="s">
        <v>6935</v>
      </c>
    </row>
    <row r="4391" spans="1:9">
      <c r="A4391" t="s">
        <v>20456</v>
      </c>
      <c r="B4391" t="s">
        <v>65</v>
      </c>
      <c r="C4391">
        <v>13983</v>
      </c>
      <c r="D4391" t="s">
        <v>13190</v>
      </c>
      <c r="E4391" t="s">
        <v>32</v>
      </c>
      <c r="F4391">
        <v>95.91</v>
      </c>
      <c r="G4391">
        <v>95.91</v>
      </c>
      <c r="I4391" t="s">
        <v>6935</v>
      </c>
    </row>
    <row r="4392" spans="1:9">
      <c r="A4392" t="s">
        <v>20457</v>
      </c>
      <c r="B4392" t="s">
        <v>65</v>
      </c>
      <c r="C4392">
        <v>13416</v>
      </c>
      <c r="D4392" t="s">
        <v>13191</v>
      </c>
      <c r="E4392" t="s">
        <v>32</v>
      </c>
      <c r="F4392">
        <v>85.19</v>
      </c>
      <c r="G4392">
        <v>85.19</v>
      </c>
      <c r="I4392" t="s">
        <v>6935</v>
      </c>
    </row>
    <row r="4393" spans="1:9">
      <c r="A4393" t="s">
        <v>20458</v>
      </c>
      <c r="B4393" t="s">
        <v>65</v>
      </c>
      <c r="C4393">
        <v>40329</v>
      </c>
      <c r="D4393" t="s">
        <v>31941</v>
      </c>
      <c r="E4393" t="s">
        <v>32</v>
      </c>
      <c r="F4393">
        <v>35</v>
      </c>
      <c r="G4393">
        <v>35</v>
      </c>
      <c r="I4393" t="s">
        <v>8951</v>
      </c>
    </row>
    <row r="4394" spans="1:9">
      <c r="A4394" t="s">
        <v>20459</v>
      </c>
      <c r="B4394" t="s">
        <v>65</v>
      </c>
      <c r="C4394">
        <v>11823</v>
      </c>
      <c r="D4394" t="s">
        <v>13192</v>
      </c>
      <c r="E4394" t="s">
        <v>32</v>
      </c>
      <c r="F4394">
        <v>14.74</v>
      </c>
      <c r="G4394">
        <v>14.74</v>
      </c>
      <c r="I4394" t="s">
        <v>6935</v>
      </c>
    </row>
    <row r="4395" spans="1:9">
      <c r="A4395" t="s">
        <v>20460</v>
      </c>
      <c r="B4395" t="s">
        <v>65</v>
      </c>
      <c r="C4395">
        <v>11822</v>
      </c>
      <c r="D4395" t="s">
        <v>13193</v>
      </c>
      <c r="E4395" t="s">
        <v>32</v>
      </c>
      <c r="F4395">
        <v>42.76</v>
      </c>
      <c r="G4395">
        <v>42.76</v>
      </c>
      <c r="I4395" t="s">
        <v>6935</v>
      </c>
    </row>
    <row r="4396" spans="1:9">
      <c r="A4396" t="s">
        <v>20461</v>
      </c>
      <c r="B4396" t="s">
        <v>65</v>
      </c>
      <c r="C4396">
        <v>11831</v>
      </c>
      <c r="D4396" t="s">
        <v>13194</v>
      </c>
      <c r="E4396" t="s">
        <v>32</v>
      </c>
      <c r="F4396">
        <v>25.73</v>
      </c>
      <c r="G4396">
        <v>25.73</v>
      </c>
      <c r="I4396" t="s">
        <v>6935</v>
      </c>
    </row>
    <row r="4397" spans="1:9">
      <c r="A4397" t="s">
        <v>20462</v>
      </c>
      <c r="B4397" t="s">
        <v>65</v>
      </c>
      <c r="C4397">
        <v>45249</v>
      </c>
      <c r="D4397" t="s">
        <v>15730</v>
      </c>
      <c r="E4397" t="s">
        <v>32</v>
      </c>
    </row>
    <row r="4398" spans="1:9">
      <c r="A4398" t="s">
        <v>20463</v>
      </c>
      <c r="B4398" t="s">
        <v>65</v>
      </c>
      <c r="C4398">
        <v>7613</v>
      </c>
      <c r="D4398" t="s">
        <v>13195</v>
      </c>
      <c r="E4398" t="s">
        <v>32</v>
      </c>
    </row>
    <row r="4399" spans="1:9">
      <c r="A4399" t="s">
        <v>20464</v>
      </c>
      <c r="B4399" t="s">
        <v>65</v>
      </c>
      <c r="C4399">
        <v>7619</v>
      </c>
      <c r="D4399" t="s">
        <v>13196</v>
      </c>
      <c r="E4399" t="s">
        <v>32</v>
      </c>
    </row>
    <row r="4400" spans="1:9">
      <c r="A4400" t="s">
        <v>20465</v>
      </c>
      <c r="B4400" t="s">
        <v>65</v>
      </c>
      <c r="C4400">
        <v>12076</v>
      </c>
      <c r="D4400" t="s">
        <v>13197</v>
      </c>
      <c r="E4400" t="s">
        <v>32</v>
      </c>
    </row>
    <row r="4401" spans="1:9">
      <c r="A4401" t="s">
        <v>20466</v>
      </c>
      <c r="B4401" t="s">
        <v>65</v>
      </c>
      <c r="C4401">
        <v>7614</v>
      </c>
      <c r="D4401" t="s">
        <v>13198</v>
      </c>
      <c r="E4401" t="s">
        <v>32</v>
      </c>
    </row>
    <row r="4402" spans="1:9">
      <c r="A4402" t="s">
        <v>20467</v>
      </c>
      <c r="B4402" t="s">
        <v>65</v>
      </c>
      <c r="C4402">
        <v>7618</v>
      </c>
      <c r="D4402" t="s">
        <v>13199</v>
      </c>
      <c r="E4402" t="s">
        <v>32</v>
      </c>
    </row>
    <row r="4403" spans="1:9">
      <c r="A4403" t="s">
        <v>20468</v>
      </c>
      <c r="B4403" t="s">
        <v>65</v>
      </c>
      <c r="C4403">
        <v>7620</v>
      </c>
      <c r="D4403" t="s">
        <v>13200</v>
      </c>
      <c r="E4403" t="s">
        <v>32</v>
      </c>
    </row>
    <row r="4404" spans="1:9">
      <c r="A4404" t="s">
        <v>20469</v>
      </c>
      <c r="B4404" t="s">
        <v>65</v>
      </c>
      <c r="C4404">
        <v>7610</v>
      </c>
      <c r="D4404" t="s">
        <v>13201</v>
      </c>
      <c r="E4404" t="s">
        <v>32</v>
      </c>
    </row>
    <row r="4405" spans="1:9">
      <c r="A4405" t="s">
        <v>20470</v>
      </c>
      <c r="B4405" t="s">
        <v>65</v>
      </c>
      <c r="C4405">
        <v>7615</v>
      </c>
      <c r="D4405" t="s">
        <v>13202</v>
      </c>
      <c r="E4405" t="s">
        <v>32</v>
      </c>
    </row>
    <row r="4406" spans="1:9">
      <c r="A4406" t="s">
        <v>20471</v>
      </c>
      <c r="B4406" t="s">
        <v>65</v>
      </c>
      <c r="C4406">
        <v>7617</v>
      </c>
      <c r="D4406" t="s">
        <v>13203</v>
      </c>
      <c r="E4406" t="s">
        <v>32</v>
      </c>
    </row>
    <row r="4407" spans="1:9">
      <c r="A4407" t="s">
        <v>20472</v>
      </c>
      <c r="B4407" t="s">
        <v>65</v>
      </c>
      <c r="C4407">
        <v>7616</v>
      </c>
      <c r="D4407" t="s">
        <v>13204</v>
      </c>
      <c r="E4407" t="s">
        <v>32</v>
      </c>
    </row>
    <row r="4408" spans="1:9">
      <c r="A4408" t="s">
        <v>20473</v>
      </c>
      <c r="B4408" t="s">
        <v>65</v>
      </c>
      <c r="C4408">
        <v>7611</v>
      </c>
      <c r="D4408" t="s">
        <v>13205</v>
      </c>
      <c r="E4408" t="s">
        <v>32</v>
      </c>
    </row>
    <row r="4409" spans="1:9">
      <c r="A4409" t="s">
        <v>20474</v>
      </c>
      <c r="B4409" t="s">
        <v>65</v>
      </c>
      <c r="C4409">
        <v>7612</v>
      </c>
      <c r="D4409" t="s">
        <v>13206</v>
      </c>
      <c r="E4409" t="s">
        <v>32</v>
      </c>
    </row>
    <row r="4410" spans="1:9">
      <c r="A4410" t="s">
        <v>20475</v>
      </c>
      <c r="B4410" t="s">
        <v>65</v>
      </c>
      <c r="C4410">
        <v>37371</v>
      </c>
      <c r="D4410" t="s">
        <v>13207</v>
      </c>
      <c r="E4410" t="s">
        <v>62</v>
      </c>
      <c r="F4410">
        <v>1.58</v>
      </c>
      <c r="G4410">
        <v>1.58</v>
      </c>
      <c r="I4410" t="s">
        <v>8951</v>
      </c>
    </row>
    <row r="4411" spans="1:9">
      <c r="A4411" t="s">
        <v>20476</v>
      </c>
      <c r="B4411" t="s">
        <v>65</v>
      </c>
      <c r="C4411">
        <v>40861</v>
      </c>
      <c r="D4411" t="s">
        <v>13208</v>
      </c>
      <c r="E4411" t="s">
        <v>6706</v>
      </c>
      <c r="F4411">
        <v>298.70999999999998</v>
      </c>
      <c r="G4411">
        <v>298.70999999999998</v>
      </c>
      <c r="I4411" t="s">
        <v>8951</v>
      </c>
    </row>
    <row r="4412" spans="1:9">
      <c r="A4412" t="s">
        <v>20477</v>
      </c>
      <c r="B4412" t="s">
        <v>65</v>
      </c>
      <c r="C4412">
        <v>36509</v>
      </c>
      <c r="D4412" t="s">
        <v>13209</v>
      </c>
      <c r="E4412" t="s">
        <v>32</v>
      </c>
      <c r="F4412">
        <v>1130275.1599999999</v>
      </c>
      <c r="G4412">
        <v>1130275.1599999999</v>
      </c>
      <c r="I4412" t="s">
        <v>6935</v>
      </c>
    </row>
    <row r="4413" spans="1:9">
      <c r="A4413" t="s">
        <v>20478</v>
      </c>
      <c r="B4413" t="s">
        <v>65</v>
      </c>
      <c r="C4413">
        <v>36510</v>
      </c>
      <c r="D4413" t="s">
        <v>13210</v>
      </c>
      <c r="E4413" t="s">
        <v>32</v>
      </c>
      <c r="F4413">
        <v>1113149.8</v>
      </c>
      <c r="G4413">
        <v>1113149.8</v>
      </c>
      <c r="I4413" t="s">
        <v>6935</v>
      </c>
    </row>
    <row r="4414" spans="1:9">
      <c r="A4414" t="s">
        <v>20479</v>
      </c>
      <c r="B4414" t="s">
        <v>65</v>
      </c>
      <c r="C4414">
        <v>25020</v>
      </c>
      <c r="D4414" t="s">
        <v>13211</v>
      </c>
      <c r="E4414" t="s">
        <v>32</v>
      </c>
      <c r="F4414">
        <v>4585785.54</v>
      </c>
      <c r="G4414">
        <v>4585785.54</v>
      </c>
      <c r="I4414" t="s">
        <v>6935</v>
      </c>
    </row>
    <row r="4415" spans="1:9">
      <c r="A4415" t="s">
        <v>20480</v>
      </c>
      <c r="B4415" t="s">
        <v>65</v>
      </c>
      <c r="C4415">
        <v>7622</v>
      </c>
      <c r="D4415" t="s">
        <v>13212</v>
      </c>
      <c r="E4415" t="s">
        <v>32</v>
      </c>
      <c r="F4415">
        <v>1079918</v>
      </c>
      <c r="G4415">
        <v>1079918</v>
      </c>
      <c r="I4415" t="s">
        <v>6935</v>
      </c>
    </row>
    <row r="4416" spans="1:9">
      <c r="A4416" t="s">
        <v>20481</v>
      </c>
      <c r="B4416" t="s">
        <v>65</v>
      </c>
      <c r="C4416">
        <v>7624</v>
      </c>
      <c r="D4416" t="s">
        <v>13213</v>
      </c>
      <c r="E4416" t="s">
        <v>32</v>
      </c>
      <c r="F4416">
        <v>1400000</v>
      </c>
      <c r="G4416">
        <v>1400000</v>
      </c>
      <c r="I4416" t="s">
        <v>8951</v>
      </c>
    </row>
    <row r="4417" spans="1:9">
      <c r="A4417" t="s">
        <v>20482</v>
      </c>
      <c r="B4417" t="s">
        <v>65</v>
      </c>
      <c r="C4417">
        <v>7625</v>
      </c>
      <c r="D4417" t="s">
        <v>13214</v>
      </c>
      <c r="E4417" t="s">
        <v>32</v>
      </c>
      <c r="F4417">
        <v>1391437.18</v>
      </c>
      <c r="G4417">
        <v>1391437.18</v>
      </c>
      <c r="I4417" t="s">
        <v>6935</v>
      </c>
    </row>
    <row r="4418" spans="1:9">
      <c r="A4418" t="s">
        <v>20483</v>
      </c>
      <c r="B4418" t="s">
        <v>65</v>
      </c>
      <c r="C4418">
        <v>7623</v>
      </c>
      <c r="D4418" t="s">
        <v>13215</v>
      </c>
      <c r="E4418" t="s">
        <v>32</v>
      </c>
      <c r="F4418">
        <v>4585785.54</v>
      </c>
      <c r="G4418">
        <v>4585785.54</v>
      </c>
      <c r="I4418" t="s">
        <v>6935</v>
      </c>
    </row>
    <row r="4419" spans="1:9">
      <c r="A4419" t="s">
        <v>20484</v>
      </c>
      <c r="B4419" t="s">
        <v>65</v>
      </c>
      <c r="C4419">
        <v>36508</v>
      </c>
      <c r="D4419" t="s">
        <v>13216</v>
      </c>
      <c r="E4419" t="s">
        <v>32</v>
      </c>
      <c r="F4419">
        <v>2062409.72</v>
      </c>
      <c r="G4419">
        <v>2062409.72</v>
      </c>
      <c r="I4419" t="s">
        <v>6935</v>
      </c>
    </row>
    <row r="4420" spans="1:9">
      <c r="A4420" t="s">
        <v>20485</v>
      </c>
      <c r="B4420" t="s">
        <v>65</v>
      </c>
      <c r="C4420">
        <v>13238</v>
      </c>
      <c r="D4420" t="s">
        <v>13217</v>
      </c>
      <c r="E4420" t="s">
        <v>32</v>
      </c>
    </row>
    <row r="4421" spans="1:9">
      <c r="A4421" t="s">
        <v>20486</v>
      </c>
      <c r="B4421" t="s">
        <v>65</v>
      </c>
      <c r="C4421">
        <v>36511</v>
      </c>
      <c r="D4421" t="s">
        <v>13218</v>
      </c>
      <c r="E4421" t="s">
        <v>32</v>
      </c>
    </row>
    <row r="4422" spans="1:9">
      <c r="A4422" t="s">
        <v>20487</v>
      </c>
      <c r="B4422" t="s">
        <v>65</v>
      </c>
      <c r="C4422">
        <v>36515</v>
      </c>
      <c r="D4422" t="s">
        <v>13219</v>
      </c>
      <c r="E4422" t="s">
        <v>32</v>
      </c>
    </row>
    <row r="4423" spans="1:9">
      <c r="A4423" t="s">
        <v>20488</v>
      </c>
      <c r="B4423" t="s">
        <v>65</v>
      </c>
      <c r="C4423">
        <v>10598</v>
      </c>
      <c r="D4423" t="s">
        <v>13220</v>
      </c>
      <c r="E4423" t="s">
        <v>32</v>
      </c>
    </row>
    <row r="4424" spans="1:9">
      <c r="A4424" t="s">
        <v>20489</v>
      </c>
      <c r="B4424" t="s">
        <v>65</v>
      </c>
      <c r="C4424">
        <v>7640</v>
      </c>
      <c r="D4424" t="s">
        <v>13221</v>
      </c>
      <c r="E4424" t="s">
        <v>32</v>
      </c>
    </row>
    <row r="4425" spans="1:9">
      <c r="A4425" t="s">
        <v>20490</v>
      </c>
      <c r="B4425" t="s">
        <v>65</v>
      </c>
      <c r="C4425">
        <v>36513</v>
      </c>
      <c r="D4425" t="s">
        <v>13222</v>
      </c>
      <c r="E4425" t="s">
        <v>32</v>
      </c>
    </row>
    <row r="4426" spans="1:9">
      <c r="A4426" t="s">
        <v>20491</v>
      </c>
      <c r="B4426" t="s">
        <v>65</v>
      </c>
      <c r="C4426">
        <v>36514</v>
      </c>
      <c r="D4426" t="s">
        <v>13223</v>
      </c>
      <c r="E4426" t="s">
        <v>32</v>
      </c>
    </row>
    <row r="4427" spans="1:9">
      <c r="A4427" t="s">
        <v>20492</v>
      </c>
      <c r="B4427" t="s">
        <v>65</v>
      </c>
      <c r="C4427">
        <v>11572</v>
      </c>
      <c r="D4427" t="s">
        <v>13224</v>
      </c>
      <c r="E4427" t="s">
        <v>32</v>
      </c>
      <c r="F4427">
        <v>34.08</v>
      </c>
      <c r="G4427">
        <v>34.08</v>
      </c>
      <c r="I4427" t="s">
        <v>6935</v>
      </c>
    </row>
    <row r="4428" spans="1:9">
      <c r="A4428" t="s">
        <v>20493</v>
      </c>
      <c r="B4428" t="s">
        <v>65</v>
      </c>
      <c r="C4428">
        <v>36149</v>
      </c>
      <c r="D4428" t="s">
        <v>13225</v>
      </c>
      <c r="E4428" t="s">
        <v>32</v>
      </c>
      <c r="F4428">
        <v>223.18</v>
      </c>
      <c r="G4428">
        <v>223.18</v>
      </c>
      <c r="I4428" t="s">
        <v>6935</v>
      </c>
    </row>
    <row r="4429" spans="1:9">
      <c r="A4429" t="s">
        <v>20494</v>
      </c>
      <c r="B4429" t="s">
        <v>65</v>
      </c>
      <c r="C4429">
        <v>42407</v>
      </c>
      <c r="D4429" t="s">
        <v>13226</v>
      </c>
      <c r="E4429" t="s">
        <v>12</v>
      </c>
      <c r="F4429">
        <v>5.37</v>
      </c>
      <c r="G4429">
        <v>5.37</v>
      </c>
      <c r="I4429" t="s">
        <v>6935</v>
      </c>
    </row>
    <row r="4430" spans="1:9">
      <c r="A4430" t="s">
        <v>31942</v>
      </c>
      <c r="B4430" t="s">
        <v>65</v>
      </c>
      <c r="C4430">
        <v>45200</v>
      </c>
      <c r="D4430" t="s">
        <v>31943</v>
      </c>
      <c r="E4430" t="s">
        <v>32</v>
      </c>
    </row>
    <row r="4431" spans="1:9">
      <c r="A4431" t="s">
        <v>20495</v>
      </c>
      <c r="B4431" t="s">
        <v>65</v>
      </c>
      <c r="C4431">
        <v>11581</v>
      </c>
      <c r="D4431" t="s">
        <v>13227</v>
      </c>
      <c r="E4431" t="s">
        <v>12</v>
      </c>
      <c r="F4431">
        <v>22.5</v>
      </c>
      <c r="G4431">
        <v>22.5</v>
      </c>
      <c r="I4431" t="s">
        <v>6935</v>
      </c>
    </row>
    <row r="4432" spans="1:9">
      <c r="A4432" t="s">
        <v>20496</v>
      </c>
      <c r="B4432" t="s">
        <v>65</v>
      </c>
      <c r="C4432">
        <v>43605</v>
      </c>
      <c r="D4432" t="s">
        <v>13228</v>
      </c>
      <c r="E4432" t="s">
        <v>12</v>
      </c>
      <c r="F4432">
        <v>46.03</v>
      </c>
      <c r="G4432">
        <v>46.03</v>
      </c>
      <c r="I4432" t="s">
        <v>6935</v>
      </c>
    </row>
    <row r="4433" spans="1:9">
      <c r="A4433" t="s">
        <v>20497</v>
      </c>
      <c r="B4433" t="s">
        <v>65</v>
      </c>
      <c r="C4433">
        <v>11580</v>
      </c>
      <c r="D4433" t="s">
        <v>13229</v>
      </c>
      <c r="E4433" t="s">
        <v>12</v>
      </c>
      <c r="F4433">
        <v>9.02</v>
      </c>
      <c r="G4433">
        <v>9.02</v>
      </c>
      <c r="I4433" t="s">
        <v>6935</v>
      </c>
    </row>
    <row r="4434" spans="1:9">
      <c r="A4434" t="s">
        <v>20498</v>
      </c>
      <c r="B4434" t="s">
        <v>65</v>
      </c>
      <c r="C4434">
        <v>38386</v>
      </c>
      <c r="D4434" t="s">
        <v>13230</v>
      </c>
      <c r="E4434" t="s">
        <v>32</v>
      </c>
      <c r="F4434">
        <v>5.45</v>
      </c>
      <c r="G4434">
        <v>5.45</v>
      </c>
      <c r="I4434" t="s">
        <v>6935</v>
      </c>
    </row>
    <row r="4435" spans="1:9">
      <c r="A4435" t="s">
        <v>31944</v>
      </c>
      <c r="B4435" t="s">
        <v>65</v>
      </c>
      <c r="C4435">
        <v>45231</v>
      </c>
      <c r="D4435" t="s">
        <v>31945</v>
      </c>
      <c r="E4435" t="s">
        <v>32</v>
      </c>
      <c r="F4435">
        <v>4.9800000000000004</v>
      </c>
      <c r="G4435">
        <v>4.9800000000000004</v>
      </c>
      <c r="I4435" t="s">
        <v>6935</v>
      </c>
    </row>
    <row r="4436" spans="1:9">
      <c r="A4436" t="s">
        <v>31946</v>
      </c>
      <c r="B4436" t="s">
        <v>65</v>
      </c>
      <c r="C4436">
        <v>45232</v>
      </c>
      <c r="D4436" t="s">
        <v>31947</v>
      </c>
      <c r="E4436" t="s">
        <v>32</v>
      </c>
      <c r="F4436">
        <v>8.76</v>
      </c>
      <c r="G4436">
        <v>8.76</v>
      </c>
      <c r="I4436" t="s">
        <v>6935</v>
      </c>
    </row>
    <row r="4437" spans="1:9">
      <c r="A4437" t="s">
        <v>20499</v>
      </c>
      <c r="B4437" t="s">
        <v>65</v>
      </c>
      <c r="C4437">
        <v>10743</v>
      </c>
      <c r="D4437" t="s">
        <v>13231</v>
      </c>
      <c r="E4437" t="s">
        <v>32</v>
      </c>
      <c r="F4437">
        <v>640.91</v>
      </c>
      <c r="G4437">
        <v>640.91</v>
      </c>
      <c r="I4437" t="s">
        <v>6935</v>
      </c>
    </row>
    <row r="4438" spans="1:9">
      <c r="A4438" t="s">
        <v>20500</v>
      </c>
      <c r="B4438" t="s">
        <v>65</v>
      </c>
      <c r="C4438">
        <v>39848</v>
      </c>
      <c r="D4438" t="s">
        <v>13232</v>
      </c>
      <c r="E4438" t="s">
        <v>12</v>
      </c>
    </row>
    <row r="4439" spans="1:9">
      <c r="A4439" t="s">
        <v>20501</v>
      </c>
      <c r="B4439" t="s">
        <v>65</v>
      </c>
      <c r="C4439">
        <v>7667</v>
      </c>
      <c r="D4439" t="s">
        <v>13233</v>
      </c>
      <c r="E4439" t="s">
        <v>12</v>
      </c>
    </row>
    <row r="4440" spans="1:9">
      <c r="A4440" t="s">
        <v>20502</v>
      </c>
      <c r="B4440" t="s">
        <v>65</v>
      </c>
      <c r="C4440">
        <v>7660</v>
      </c>
      <c r="D4440" t="s">
        <v>13234</v>
      </c>
      <c r="E4440" t="s">
        <v>12</v>
      </c>
    </row>
    <row r="4441" spans="1:9">
      <c r="A4441" t="s">
        <v>20503</v>
      </c>
      <c r="B4441" t="s">
        <v>65</v>
      </c>
      <c r="C4441">
        <v>7676</v>
      </c>
      <c r="D4441" t="s">
        <v>13235</v>
      </c>
      <c r="E4441" t="s">
        <v>12</v>
      </c>
    </row>
    <row r="4442" spans="1:9">
      <c r="A4442" t="s">
        <v>20504</v>
      </c>
      <c r="B4442" t="s">
        <v>65</v>
      </c>
      <c r="C4442">
        <v>20999</v>
      </c>
      <c r="D4442" t="s">
        <v>13236</v>
      </c>
      <c r="E4442" t="s">
        <v>12</v>
      </c>
    </row>
    <row r="4443" spans="1:9">
      <c r="A4443" t="s">
        <v>20505</v>
      </c>
      <c r="B4443" t="s">
        <v>65</v>
      </c>
      <c r="C4443">
        <v>21001</v>
      </c>
      <c r="D4443" t="s">
        <v>13237</v>
      </c>
      <c r="E4443" t="s">
        <v>12</v>
      </c>
    </row>
    <row r="4444" spans="1:9">
      <c r="A4444" t="s">
        <v>20506</v>
      </c>
      <c r="B4444" t="s">
        <v>65</v>
      </c>
      <c r="C4444">
        <v>21003</v>
      </c>
      <c r="D4444" t="s">
        <v>13238</v>
      </c>
      <c r="E4444" t="s">
        <v>12</v>
      </c>
    </row>
    <row r="4445" spans="1:9">
      <c r="A4445" t="s">
        <v>20507</v>
      </c>
      <c r="B4445" t="s">
        <v>65</v>
      </c>
      <c r="C4445">
        <v>21006</v>
      </c>
      <c r="D4445" t="s">
        <v>13239</v>
      </c>
      <c r="E4445" t="s">
        <v>12</v>
      </c>
    </row>
    <row r="4446" spans="1:9">
      <c r="A4446" t="s">
        <v>20508</v>
      </c>
      <c r="B4446" t="s">
        <v>65</v>
      </c>
      <c r="C4446">
        <v>21019</v>
      </c>
      <c r="D4446" t="s">
        <v>13240</v>
      </c>
      <c r="E4446" t="s">
        <v>12</v>
      </c>
    </row>
    <row r="4447" spans="1:9">
      <c r="A4447" t="s">
        <v>20509</v>
      </c>
      <c r="B4447" t="s">
        <v>65</v>
      </c>
      <c r="C4447">
        <v>21021</v>
      </c>
      <c r="D4447" t="s">
        <v>13241</v>
      </c>
      <c r="E4447" t="s">
        <v>12</v>
      </c>
    </row>
    <row r="4448" spans="1:9">
      <c r="A4448" t="s">
        <v>20510</v>
      </c>
      <c r="B4448" t="s">
        <v>65</v>
      </c>
      <c r="C4448">
        <v>21024</v>
      </c>
      <c r="D4448" t="s">
        <v>13242</v>
      </c>
      <c r="E4448" t="s">
        <v>12</v>
      </c>
    </row>
    <row r="4449" spans="1:5">
      <c r="A4449" t="s">
        <v>20511</v>
      </c>
      <c r="B4449" t="s">
        <v>65</v>
      </c>
      <c r="C4449">
        <v>40624</v>
      </c>
      <c r="D4449" t="s">
        <v>13243</v>
      </c>
      <c r="E4449" t="s">
        <v>12</v>
      </c>
    </row>
    <row r="4450" spans="1:5">
      <c r="A4450" t="s">
        <v>20512</v>
      </c>
      <c r="B4450" t="s">
        <v>65</v>
      </c>
      <c r="C4450">
        <v>42575</v>
      </c>
      <c r="D4450" t="s">
        <v>13244</v>
      </c>
      <c r="E4450" t="s">
        <v>12</v>
      </c>
    </row>
    <row r="4451" spans="1:5">
      <c r="A4451" t="s">
        <v>20513</v>
      </c>
      <c r="B4451" t="s">
        <v>65</v>
      </c>
      <c r="C4451">
        <v>42574</v>
      </c>
      <c r="D4451" t="s">
        <v>13245</v>
      </c>
      <c r="E4451" t="s">
        <v>12</v>
      </c>
    </row>
    <row r="4452" spans="1:5">
      <c r="A4452" t="s">
        <v>20514</v>
      </c>
      <c r="B4452" t="s">
        <v>65</v>
      </c>
      <c r="C4452">
        <v>13127</v>
      </c>
      <c r="D4452" t="s">
        <v>13246</v>
      </c>
      <c r="E4452" t="s">
        <v>12</v>
      </c>
    </row>
    <row r="4453" spans="1:5">
      <c r="A4453" t="s">
        <v>20515</v>
      </c>
      <c r="B4453" t="s">
        <v>65</v>
      </c>
      <c r="C4453">
        <v>13137</v>
      </c>
      <c r="D4453" t="s">
        <v>13247</v>
      </c>
      <c r="E4453" t="s">
        <v>12</v>
      </c>
    </row>
    <row r="4454" spans="1:5">
      <c r="A4454" t="s">
        <v>20516</v>
      </c>
      <c r="B4454" t="s">
        <v>65</v>
      </c>
      <c r="C4454">
        <v>20989</v>
      </c>
      <c r="D4454" t="s">
        <v>13248</v>
      </c>
      <c r="E4454" t="s">
        <v>12</v>
      </c>
    </row>
    <row r="4455" spans="1:5">
      <c r="A4455" t="s">
        <v>20517</v>
      </c>
      <c r="B4455" t="s">
        <v>65</v>
      </c>
      <c r="C4455">
        <v>21147</v>
      </c>
      <c r="D4455" t="s">
        <v>13249</v>
      </c>
      <c r="E4455" t="s">
        <v>12</v>
      </c>
    </row>
    <row r="4456" spans="1:5">
      <c r="A4456" t="s">
        <v>20518</v>
      </c>
      <c r="B4456" t="s">
        <v>65</v>
      </c>
      <c r="C4456">
        <v>21148</v>
      </c>
      <c r="D4456" t="s">
        <v>13250</v>
      </c>
      <c r="E4456" t="s">
        <v>12</v>
      </c>
    </row>
    <row r="4457" spans="1:5">
      <c r="A4457" t="s">
        <v>20519</v>
      </c>
      <c r="B4457" t="s">
        <v>65</v>
      </c>
      <c r="C4457">
        <v>20984</v>
      </c>
      <c r="D4457" t="s">
        <v>13251</v>
      </c>
      <c r="E4457" t="s">
        <v>12</v>
      </c>
    </row>
    <row r="4458" spans="1:5">
      <c r="A4458" t="s">
        <v>20520</v>
      </c>
      <c r="B4458" t="s">
        <v>65</v>
      </c>
      <c r="C4458">
        <v>13042</v>
      </c>
      <c r="D4458" t="s">
        <v>13252</v>
      </c>
      <c r="E4458" t="s">
        <v>12</v>
      </c>
    </row>
    <row r="4459" spans="1:5">
      <c r="A4459" t="s">
        <v>20521</v>
      </c>
      <c r="B4459" t="s">
        <v>65</v>
      </c>
      <c r="C4459">
        <v>42576</v>
      </c>
      <c r="D4459" t="s">
        <v>13253</v>
      </c>
      <c r="E4459" t="s">
        <v>12</v>
      </c>
    </row>
    <row r="4460" spans="1:5">
      <c r="A4460" t="s">
        <v>20522</v>
      </c>
      <c r="B4460" t="s">
        <v>65</v>
      </c>
      <c r="C4460">
        <v>21150</v>
      </c>
      <c r="D4460" t="s">
        <v>13254</v>
      </c>
      <c r="E4460" t="s">
        <v>12</v>
      </c>
    </row>
    <row r="4461" spans="1:5">
      <c r="A4461" t="s">
        <v>20523</v>
      </c>
      <c r="B4461" t="s">
        <v>65</v>
      </c>
      <c r="C4461">
        <v>13141</v>
      </c>
      <c r="D4461" t="s">
        <v>13255</v>
      </c>
      <c r="E4461" t="s">
        <v>12</v>
      </c>
    </row>
    <row r="4462" spans="1:5">
      <c r="A4462" t="s">
        <v>20524</v>
      </c>
      <c r="B4462" t="s">
        <v>65</v>
      </c>
      <c r="C4462">
        <v>21151</v>
      </c>
      <c r="D4462" t="s">
        <v>13256</v>
      </c>
      <c r="E4462" t="s">
        <v>12</v>
      </c>
    </row>
    <row r="4463" spans="1:5">
      <c r="A4463" t="s">
        <v>20525</v>
      </c>
      <c r="B4463" t="s">
        <v>65</v>
      </c>
      <c r="C4463">
        <v>13142</v>
      </c>
      <c r="D4463" t="s">
        <v>13257</v>
      </c>
      <c r="E4463" t="s">
        <v>12</v>
      </c>
    </row>
    <row r="4464" spans="1:5">
      <c r="A4464" t="s">
        <v>20526</v>
      </c>
      <c r="B4464" t="s">
        <v>65</v>
      </c>
      <c r="C4464">
        <v>42577</v>
      </c>
      <c r="D4464" t="s">
        <v>13258</v>
      </c>
      <c r="E4464" t="s">
        <v>12</v>
      </c>
    </row>
    <row r="4465" spans="1:5">
      <c r="A4465" t="s">
        <v>20527</v>
      </c>
      <c r="B4465" t="s">
        <v>65</v>
      </c>
      <c r="C4465">
        <v>20994</v>
      </c>
      <c r="D4465" t="s">
        <v>13259</v>
      </c>
      <c r="E4465" t="s">
        <v>12</v>
      </c>
    </row>
    <row r="4466" spans="1:5">
      <c r="A4466" t="s">
        <v>20528</v>
      </c>
      <c r="B4466" t="s">
        <v>65</v>
      </c>
      <c r="C4466">
        <v>7672</v>
      </c>
      <c r="D4466" t="s">
        <v>13260</v>
      </c>
      <c r="E4466" t="s">
        <v>12</v>
      </c>
    </row>
    <row r="4467" spans="1:5">
      <c r="A4467" t="s">
        <v>20529</v>
      </c>
      <c r="B4467" t="s">
        <v>65</v>
      </c>
      <c r="C4467">
        <v>20995</v>
      </c>
      <c r="D4467" t="s">
        <v>13261</v>
      </c>
      <c r="E4467" t="s">
        <v>12</v>
      </c>
    </row>
    <row r="4468" spans="1:5">
      <c r="A4468" t="s">
        <v>20530</v>
      </c>
      <c r="B4468" t="s">
        <v>65</v>
      </c>
      <c r="C4468">
        <v>7690</v>
      </c>
      <c r="D4468" t="s">
        <v>13262</v>
      </c>
      <c r="E4468" t="s">
        <v>12</v>
      </c>
    </row>
    <row r="4469" spans="1:5">
      <c r="A4469" t="s">
        <v>20531</v>
      </c>
      <c r="B4469" t="s">
        <v>65</v>
      </c>
      <c r="C4469">
        <v>20980</v>
      </c>
      <c r="D4469" t="s">
        <v>13263</v>
      </c>
      <c r="E4469" t="s">
        <v>12</v>
      </c>
    </row>
    <row r="4470" spans="1:5">
      <c r="A4470" t="s">
        <v>20532</v>
      </c>
      <c r="B4470" t="s">
        <v>65</v>
      </c>
      <c r="C4470">
        <v>7661</v>
      </c>
      <c r="D4470" t="s">
        <v>13264</v>
      </c>
      <c r="E4470" t="s">
        <v>12</v>
      </c>
    </row>
    <row r="4471" spans="1:5">
      <c r="A4471" t="s">
        <v>20533</v>
      </c>
      <c r="B4471" t="s">
        <v>65</v>
      </c>
      <c r="C4471">
        <v>21016</v>
      </c>
      <c r="D4471" t="s">
        <v>13265</v>
      </c>
      <c r="E4471" t="s">
        <v>12</v>
      </c>
    </row>
    <row r="4472" spans="1:5">
      <c r="A4472" t="s">
        <v>20534</v>
      </c>
      <c r="B4472" t="s">
        <v>65</v>
      </c>
      <c r="C4472">
        <v>21008</v>
      </c>
      <c r="D4472" t="s">
        <v>13266</v>
      </c>
      <c r="E4472" t="s">
        <v>12</v>
      </c>
    </row>
    <row r="4473" spans="1:5">
      <c r="A4473" t="s">
        <v>20535</v>
      </c>
      <c r="B4473" t="s">
        <v>65</v>
      </c>
      <c r="C4473">
        <v>21009</v>
      </c>
      <c r="D4473" t="s">
        <v>13267</v>
      </c>
      <c r="E4473" t="s">
        <v>12</v>
      </c>
    </row>
    <row r="4474" spans="1:5">
      <c r="A4474" t="s">
        <v>20536</v>
      </c>
      <c r="B4474" t="s">
        <v>65</v>
      </c>
      <c r="C4474">
        <v>21010</v>
      </c>
      <c r="D4474" t="s">
        <v>13268</v>
      </c>
      <c r="E4474" t="s">
        <v>12</v>
      </c>
    </row>
    <row r="4475" spans="1:5">
      <c r="A4475" t="s">
        <v>20537</v>
      </c>
      <c r="B4475" t="s">
        <v>65</v>
      </c>
      <c r="C4475">
        <v>21011</v>
      </c>
      <c r="D4475" t="s">
        <v>13269</v>
      </c>
      <c r="E4475" t="s">
        <v>12</v>
      </c>
    </row>
    <row r="4476" spans="1:5">
      <c r="A4476" t="s">
        <v>20538</v>
      </c>
      <c r="B4476" t="s">
        <v>65</v>
      </c>
      <c r="C4476">
        <v>21012</v>
      </c>
      <c r="D4476" t="s">
        <v>13270</v>
      </c>
      <c r="E4476" t="s">
        <v>12</v>
      </c>
    </row>
    <row r="4477" spans="1:5">
      <c r="A4477" t="s">
        <v>20539</v>
      </c>
      <c r="B4477" t="s">
        <v>65</v>
      </c>
      <c r="C4477">
        <v>21013</v>
      </c>
      <c r="D4477" t="s">
        <v>13271</v>
      </c>
      <c r="E4477" t="s">
        <v>12</v>
      </c>
    </row>
    <row r="4478" spans="1:5">
      <c r="A4478" t="s">
        <v>20540</v>
      </c>
      <c r="B4478" t="s">
        <v>65</v>
      </c>
      <c r="C4478">
        <v>21014</v>
      </c>
      <c r="D4478" t="s">
        <v>13272</v>
      </c>
      <c r="E4478" t="s">
        <v>12</v>
      </c>
    </row>
    <row r="4479" spans="1:5">
      <c r="A4479" t="s">
        <v>20541</v>
      </c>
      <c r="B4479" t="s">
        <v>65</v>
      </c>
      <c r="C4479">
        <v>21015</v>
      </c>
      <c r="D4479" t="s">
        <v>13273</v>
      </c>
      <c r="E4479" t="s">
        <v>12</v>
      </c>
    </row>
    <row r="4480" spans="1:5">
      <c r="A4480" t="s">
        <v>20542</v>
      </c>
      <c r="B4480" t="s">
        <v>65</v>
      </c>
      <c r="C4480">
        <v>40626</v>
      </c>
      <c r="D4480" t="s">
        <v>13274</v>
      </c>
      <c r="E4480" t="s">
        <v>12</v>
      </c>
    </row>
    <row r="4481" spans="1:9">
      <c r="A4481" t="s">
        <v>20543</v>
      </c>
      <c r="B4481" t="s">
        <v>65</v>
      </c>
      <c r="C4481">
        <v>7697</v>
      </c>
      <c r="D4481" t="s">
        <v>13275</v>
      </c>
      <c r="E4481" t="s">
        <v>12</v>
      </c>
    </row>
    <row r="4482" spans="1:9">
      <c r="A4482" t="s">
        <v>20544</v>
      </c>
      <c r="B4482" t="s">
        <v>65</v>
      </c>
      <c r="C4482">
        <v>7698</v>
      </c>
      <c r="D4482" t="s">
        <v>13276</v>
      </c>
      <c r="E4482" t="s">
        <v>12</v>
      </c>
    </row>
    <row r="4483" spans="1:9">
      <c r="A4483" t="s">
        <v>20545</v>
      </c>
      <c r="B4483" t="s">
        <v>65</v>
      </c>
      <c r="C4483">
        <v>7691</v>
      </c>
      <c r="D4483" t="s">
        <v>13277</v>
      </c>
      <c r="E4483" t="s">
        <v>12</v>
      </c>
    </row>
    <row r="4484" spans="1:9">
      <c r="A4484" t="s">
        <v>20546</v>
      </c>
      <c r="B4484" t="s">
        <v>65</v>
      </c>
      <c r="C4484">
        <v>7696</v>
      </c>
      <c r="D4484" t="s">
        <v>13278</v>
      </c>
      <c r="E4484" t="s">
        <v>12</v>
      </c>
    </row>
    <row r="4485" spans="1:9">
      <c r="A4485" t="s">
        <v>20547</v>
      </c>
      <c r="B4485" t="s">
        <v>65</v>
      </c>
      <c r="C4485">
        <v>7701</v>
      </c>
      <c r="D4485" t="s">
        <v>13279</v>
      </c>
      <c r="E4485" t="s">
        <v>12</v>
      </c>
    </row>
    <row r="4486" spans="1:9">
      <c r="A4486" t="s">
        <v>20548</v>
      </c>
      <c r="B4486" t="s">
        <v>65</v>
      </c>
      <c r="C4486">
        <v>7694</v>
      </c>
      <c r="D4486" t="s">
        <v>13280</v>
      </c>
      <c r="E4486" t="s">
        <v>12</v>
      </c>
    </row>
    <row r="4487" spans="1:9">
      <c r="A4487" t="s">
        <v>20549</v>
      </c>
      <c r="B4487" t="s">
        <v>65</v>
      </c>
      <c r="C4487">
        <v>7700</v>
      </c>
      <c r="D4487" t="s">
        <v>13281</v>
      </c>
      <c r="E4487" t="s">
        <v>12</v>
      </c>
    </row>
    <row r="4488" spans="1:9">
      <c r="A4488" t="s">
        <v>20550</v>
      </c>
      <c r="B4488" t="s">
        <v>65</v>
      </c>
      <c r="C4488">
        <v>7693</v>
      </c>
      <c r="D4488" t="s">
        <v>13282</v>
      </c>
      <c r="E4488" t="s">
        <v>12</v>
      </c>
    </row>
    <row r="4489" spans="1:9">
      <c r="A4489" t="s">
        <v>20551</v>
      </c>
      <c r="B4489" t="s">
        <v>65</v>
      </c>
      <c r="C4489">
        <v>7692</v>
      </c>
      <c r="D4489" t="s">
        <v>13283</v>
      </c>
      <c r="E4489" t="s">
        <v>12</v>
      </c>
    </row>
    <row r="4490" spans="1:9">
      <c r="A4490" t="s">
        <v>20552</v>
      </c>
      <c r="B4490" t="s">
        <v>65</v>
      </c>
      <c r="C4490">
        <v>7695</v>
      </c>
      <c r="D4490" t="s">
        <v>13284</v>
      </c>
      <c r="E4490" t="s">
        <v>12</v>
      </c>
    </row>
    <row r="4491" spans="1:9">
      <c r="A4491" t="s">
        <v>20553</v>
      </c>
      <c r="B4491" t="s">
        <v>65</v>
      </c>
      <c r="C4491">
        <v>13356</v>
      </c>
      <c r="D4491" t="s">
        <v>13285</v>
      </c>
      <c r="E4491" t="s">
        <v>12</v>
      </c>
    </row>
    <row r="4492" spans="1:9">
      <c r="A4492" t="s">
        <v>20554</v>
      </c>
      <c r="B4492" t="s">
        <v>65</v>
      </c>
      <c r="C4492">
        <v>36365</v>
      </c>
      <c r="D4492" t="s">
        <v>31948</v>
      </c>
      <c r="E4492" t="s">
        <v>12</v>
      </c>
      <c r="F4492">
        <v>43.49</v>
      </c>
      <c r="G4492">
        <v>43.49</v>
      </c>
      <c r="I4492" t="s">
        <v>6935</v>
      </c>
    </row>
    <row r="4493" spans="1:9">
      <c r="A4493" t="s">
        <v>20555</v>
      </c>
      <c r="B4493" t="s">
        <v>65</v>
      </c>
      <c r="C4493">
        <v>41930</v>
      </c>
      <c r="D4493" t="s">
        <v>13286</v>
      </c>
      <c r="E4493" t="s">
        <v>12</v>
      </c>
      <c r="F4493">
        <v>144.87</v>
      </c>
      <c r="G4493">
        <v>144.87</v>
      </c>
      <c r="I4493" t="s">
        <v>6935</v>
      </c>
    </row>
    <row r="4494" spans="1:9">
      <c r="A4494" t="s">
        <v>20556</v>
      </c>
      <c r="B4494" t="s">
        <v>65</v>
      </c>
      <c r="C4494">
        <v>41931</v>
      </c>
      <c r="D4494" t="s">
        <v>13287</v>
      </c>
      <c r="E4494" t="s">
        <v>12</v>
      </c>
      <c r="F4494">
        <v>226.9</v>
      </c>
      <c r="G4494">
        <v>226.9</v>
      </c>
      <c r="I4494" t="s">
        <v>6935</v>
      </c>
    </row>
    <row r="4495" spans="1:9">
      <c r="A4495" t="s">
        <v>20557</v>
      </c>
      <c r="B4495" t="s">
        <v>65</v>
      </c>
      <c r="C4495">
        <v>41932</v>
      </c>
      <c r="D4495" t="s">
        <v>13288</v>
      </c>
      <c r="E4495" t="s">
        <v>12</v>
      </c>
      <c r="F4495">
        <v>349.24</v>
      </c>
      <c r="G4495">
        <v>349.24</v>
      </c>
      <c r="I4495" t="s">
        <v>6935</v>
      </c>
    </row>
    <row r="4496" spans="1:9">
      <c r="A4496" t="s">
        <v>20558</v>
      </c>
      <c r="B4496" t="s">
        <v>65</v>
      </c>
      <c r="C4496">
        <v>41933</v>
      </c>
      <c r="D4496" t="s">
        <v>13289</v>
      </c>
      <c r="E4496" t="s">
        <v>12</v>
      </c>
      <c r="F4496">
        <v>493.55</v>
      </c>
      <c r="G4496">
        <v>493.55</v>
      </c>
      <c r="I4496" t="s">
        <v>6935</v>
      </c>
    </row>
    <row r="4497" spans="1:9">
      <c r="A4497" t="s">
        <v>20559</v>
      </c>
      <c r="B4497" t="s">
        <v>65</v>
      </c>
      <c r="C4497">
        <v>41934</v>
      </c>
      <c r="D4497" t="s">
        <v>13290</v>
      </c>
      <c r="E4497" t="s">
        <v>12</v>
      </c>
      <c r="F4497">
        <v>574.79999999999995</v>
      </c>
      <c r="G4497">
        <v>574.79999999999995</v>
      </c>
      <c r="I4497" t="s">
        <v>6935</v>
      </c>
    </row>
    <row r="4498" spans="1:9">
      <c r="A4498" t="s">
        <v>20560</v>
      </c>
      <c r="B4498" t="s">
        <v>65</v>
      </c>
      <c r="C4498">
        <v>41936</v>
      </c>
      <c r="D4498" t="s">
        <v>13291</v>
      </c>
      <c r="E4498" t="s">
        <v>12</v>
      </c>
      <c r="F4498">
        <v>85.3</v>
      </c>
      <c r="G4498">
        <v>85.3</v>
      </c>
      <c r="I4498" t="s">
        <v>6935</v>
      </c>
    </row>
    <row r="4499" spans="1:9">
      <c r="A4499" t="s">
        <v>20561</v>
      </c>
      <c r="B4499" t="s">
        <v>65</v>
      </c>
      <c r="C4499">
        <v>44812</v>
      </c>
      <c r="D4499" t="s">
        <v>13292</v>
      </c>
      <c r="E4499" t="s">
        <v>12</v>
      </c>
      <c r="F4499">
        <v>535.47</v>
      </c>
      <c r="G4499">
        <v>535.47</v>
      </c>
      <c r="I4499" t="s">
        <v>6935</v>
      </c>
    </row>
    <row r="4500" spans="1:9">
      <c r="A4500" t="s">
        <v>20562</v>
      </c>
      <c r="B4500" t="s">
        <v>65</v>
      </c>
      <c r="C4500">
        <v>41785</v>
      </c>
      <c r="D4500" t="s">
        <v>13293</v>
      </c>
      <c r="E4500" t="s">
        <v>12</v>
      </c>
      <c r="F4500">
        <v>1984.42</v>
      </c>
      <c r="G4500">
        <v>1984.42</v>
      </c>
      <c r="I4500" t="s">
        <v>6935</v>
      </c>
    </row>
    <row r="4501" spans="1:9">
      <c r="A4501" t="s">
        <v>20563</v>
      </c>
      <c r="B4501" t="s">
        <v>65</v>
      </c>
      <c r="C4501">
        <v>41781</v>
      </c>
      <c r="D4501" t="s">
        <v>13294</v>
      </c>
      <c r="E4501" t="s">
        <v>12</v>
      </c>
      <c r="F4501">
        <v>358.32</v>
      </c>
      <c r="G4501">
        <v>358.32</v>
      </c>
      <c r="I4501" t="s">
        <v>6935</v>
      </c>
    </row>
    <row r="4502" spans="1:9">
      <c r="A4502" t="s">
        <v>20564</v>
      </c>
      <c r="B4502" t="s">
        <v>65</v>
      </c>
      <c r="C4502">
        <v>41783</v>
      </c>
      <c r="D4502" t="s">
        <v>13295</v>
      </c>
      <c r="E4502" t="s">
        <v>12</v>
      </c>
      <c r="F4502">
        <v>1288.18</v>
      </c>
      <c r="G4502">
        <v>1288.18</v>
      </c>
      <c r="I4502" t="s">
        <v>6935</v>
      </c>
    </row>
    <row r="4503" spans="1:9">
      <c r="A4503" t="s">
        <v>20565</v>
      </c>
      <c r="B4503" t="s">
        <v>65</v>
      </c>
      <c r="C4503">
        <v>41786</v>
      </c>
      <c r="D4503" t="s">
        <v>13296</v>
      </c>
      <c r="E4503" t="s">
        <v>12</v>
      </c>
      <c r="F4503">
        <v>2742.59</v>
      </c>
      <c r="G4503">
        <v>2742.59</v>
      </c>
      <c r="I4503" t="s">
        <v>6935</v>
      </c>
    </row>
    <row r="4504" spans="1:9">
      <c r="A4504" t="s">
        <v>20566</v>
      </c>
      <c r="B4504" t="s">
        <v>65</v>
      </c>
      <c r="C4504">
        <v>41779</v>
      </c>
      <c r="D4504" t="s">
        <v>13297</v>
      </c>
      <c r="E4504" t="s">
        <v>12</v>
      </c>
      <c r="F4504">
        <v>141.12</v>
      </c>
      <c r="G4504">
        <v>141.12</v>
      </c>
      <c r="I4504" t="s">
        <v>6935</v>
      </c>
    </row>
    <row r="4505" spans="1:9">
      <c r="A4505" t="s">
        <v>20567</v>
      </c>
      <c r="B4505" t="s">
        <v>65</v>
      </c>
      <c r="C4505">
        <v>41780</v>
      </c>
      <c r="D4505" t="s">
        <v>13298</v>
      </c>
      <c r="E4505" t="s">
        <v>12</v>
      </c>
      <c r="F4505">
        <v>221.09</v>
      </c>
      <c r="G4505">
        <v>221.09</v>
      </c>
      <c r="I4505" t="s">
        <v>6935</v>
      </c>
    </row>
    <row r="4506" spans="1:9">
      <c r="A4506" t="s">
        <v>20568</v>
      </c>
      <c r="B4506" t="s">
        <v>65</v>
      </c>
      <c r="C4506">
        <v>41782</v>
      </c>
      <c r="D4506" t="s">
        <v>13299</v>
      </c>
      <c r="E4506" t="s">
        <v>12</v>
      </c>
      <c r="F4506">
        <v>791.98</v>
      </c>
      <c r="G4506">
        <v>791.98</v>
      </c>
      <c r="I4506" t="s">
        <v>6935</v>
      </c>
    </row>
    <row r="4507" spans="1:9">
      <c r="A4507" t="s">
        <v>20569</v>
      </c>
      <c r="B4507" t="s">
        <v>65</v>
      </c>
      <c r="C4507">
        <v>38130</v>
      </c>
      <c r="D4507" t="s">
        <v>13300</v>
      </c>
      <c r="E4507" t="s">
        <v>12</v>
      </c>
      <c r="F4507">
        <v>41.79</v>
      </c>
      <c r="G4507">
        <v>41.79</v>
      </c>
      <c r="I4507" t="s">
        <v>6935</v>
      </c>
    </row>
    <row r="4508" spans="1:9">
      <c r="A4508" t="s">
        <v>20570</v>
      </c>
      <c r="B4508" t="s">
        <v>65</v>
      </c>
      <c r="C4508">
        <v>44260</v>
      </c>
      <c r="D4508" t="s">
        <v>13301</v>
      </c>
      <c r="E4508" t="s">
        <v>12</v>
      </c>
      <c r="F4508">
        <v>395.54</v>
      </c>
      <c r="G4508">
        <v>395.54</v>
      </c>
      <c r="I4508" t="s">
        <v>6935</v>
      </c>
    </row>
    <row r="4509" spans="1:9">
      <c r="A4509" t="s">
        <v>20571</v>
      </c>
      <c r="B4509" t="s">
        <v>65</v>
      </c>
      <c r="C4509">
        <v>21123</v>
      </c>
      <c r="D4509" t="s">
        <v>13302</v>
      </c>
      <c r="E4509" t="s">
        <v>12</v>
      </c>
      <c r="F4509">
        <v>11.63</v>
      </c>
      <c r="G4509">
        <v>11.63</v>
      </c>
      <c r="I4509" t="s">
        <v>8951</v>
      </c>
    </row>
    <row r="4510" spans="1:9">
      <c r="A4510" t="s">
        <v>20572</v>
      </c>
      <c r="B4510" t="s">
        <v>65</v>
      </c>
      <c r="C4510">
        <v>21124</v>
      </c>
      <c r="D4510" t="s">
        <v>13303</v>
      </c>
      <c r="E4510" t="s">
        <v>12</v>
      </c>
      <c r="F4510">
        <v>18.579999999999998</v>
      </c>
      <c r="G4510">
        <v>18.579999999999998</v>
      </c>
      <c r="I4510" t="s">
        <v>6935</v>
      </c>
    </row>
    <row r="4511" spans="1:9">
      <c r="A4511" t="s">
        <v>20573</v>
      </c>
      <c r="B4511" t="s">
        <v>65</v>
      </c>
      <c r="C4511">
        <v>21125</v>
      </c>
      <c r="D4511" t="s">
        <v>13304</v>
      </c>
      <c r="E4511" t="s">
        <v>12</v>
      </c>
      <c r="F4511">
        <v>32</v>
      </c>
      <c r="G4511">
        <v>32</v>
      </c>
      <c r="I4511" t="s">
        <v>6935</v>
      </c>
    </row>
    <row r="4512" spans="1:9">
      <c r="A4512" t="s">
        <v>20574</v>
      </c>
      <c r="B4512" t="s">
        <v>65</v>
      </c>
      <c r="C4512">
        <v>38028</v>
      </c>
      <c r="D4512" t="s">
        <v>13305</v>
      </c>
      <c r="E4512" t="s">
        <v>12</v>
      </c>
      <c r="F4512">
        <v>55.95</v>
      </c>
      <c r="G4512">
        <v>55.95</v>
      </c>
      <c r="I4512" t="s">
        <v>6935</v>
      </c>
    </row>
    <row r="4513" spans="1:9">
      <c r="A4513" t="s">
        <v>20575</v>
      </c>
      <c r="B4513" t="s">
        <v>65</v>
      </c>
      <c r="C4513">
        <v>38029</v>
      </c>
      <c r="D4513" t="s">
        <v>13306</v>
      </c>
      <c r="E4513" t="s">
        <v>12</v>
      </c>
      <c r="F4513">
        <v>81.89</v>
      </c>
      <c r="G4513">
        <v>81.89</v>
      </c>
      <c r="I4513" t="s">
        <v>6935</v>
      </c>
    </row>
    <row r="4514" spans="1:9">
      <c r="A4514" t="s">
        <v>20576</v>
      </c>
      <c r="B4514" t="s">
        <v>65</v>
      </c>
      <c r="C4514">
        <v>38030</v>
      </c>
      <c r="D4514" t="s">
        <v>13307</v>
      </c>
      <c r="E4514" t="s">
        <v>12</v>
      </c>
      <c r="F4514">
        <v>132.41</v>
      </c>
      <c r="G4514">
        <v>132.41</v>
      </c>
      <c r="I4514" t="s">
        <v>6935</v>
      </c>
    </row>
    <row r="4515" spans="1:9">
      <c r="A4515" t="s">
        <v>20577</v>
      </c>
      <c r="B4515" t="s">
        <v>65</v>
      </c>
      <c r="C4515">
        <v>38031</v>
      </c>
      <c r="D4515" t="s">
        <v>13308</v>
      </c>
      <c r="E4515" t="s">
        <v>12</v>
      </c>
      <c r="F4515">
        <v>207.83</v>
      </c>
      <c r="G4515">
        <v>207.83</v>
      </c>
      <c r="I4515" t="s">
        <v>6935</v>
      </c>
    </row>
    <row r="4516" spans="1:9">
      <c r="A4516" t="s">
        <v>20578</v>
      </c>
      <c r="B4516" t="s">
        <v>65</v>
      </c>
      <c r="C4516">
        <v>39735</v>
      </c>
      <c r="D4516" t="s">
        <v>13309</v>
      </c>
      <c r="E4516" t="s">
        <v>12</v>
      </c>
      <c r="F4516">
        <v>67.2</v>
      </c>
      <c r="G4516">
        <v>67.2</v>
      </c>
      <c r="I4516" t="s">
        <v>6935</v>
      </c>
    </row>
    <row r="4517" spans="1:9">
      <c r="A4517" t="s">
        <v>20579</v>
      </c>
      <c r="B4517" t="s">
        <v>65</v>
      </c>
      <c r="C4517">
        <v>39734</v>
      </c>
      <c r="D4517" t="s">
        <v>13310</v>
      </c>
      <c r="E4517" t="s">
        <v>12</v>
      </c>
      <c r="F4517">
        <v>79.709999999999994</v>
      </c>
      <c r="G4517">
        <v>79.709999999999994</v>
      </c>
      <c r="I4517" t="s">
        <v>6935</v>
      </c>
    </row>
    <row r="4518" spans="1:9">
      <c r="A4518" t="s">
        <v>20580</v>
      </c>
      <c r="B4518" t="s">
        <v>65</v>
      </c>
      <c r="C4518">
        <v>39736</v>
      </c>
      <c r="D4518" t="s">
        <v>13311</v>
      </c>
      <c r="E4518" t="s">
        <v>12</v>
      </c>
      <c r="F4518">
        <v>90.97</v>
      </c>
      <c r="G4518">
        <v>90.97</v>
      </c>
      <c r="I4518" t="s">
        <v>6935</v>
      </c>
    </row>
    <row r="4519" spans="1:9">
      <c r="A4519" t="s">
        <v>20581</v>
      </c>
      <c r="B4519" t="s">
        <v>65</v>
      </c>
      <c r="C4519">
        <v>39739</v>
      </c>
      <c r="D4519" t="s">
        <v>13312</v>
      </c>
      <c r="E4519" t="s">
        <v>12</v>
      </c>
      <c r="F4519">
        <v>62.91</v>
      </c>
      <c r="G4519">
        <v>62.91</v>
      </c>
      <c r="I4519" t="s">
        <v>6935</v>
      </c>
    </row>
    <row r="4520" spans="1:9">
      <c r="A4520" t="s">
        <v>20582</v>
      </c>
      <c r="B4520" t="s">
        <v>65</v>
      </c>
      <c r="C4520">
        <v>39737</v>
      </c>
      <c r="D4520" t="s">
        <v>13313</v>
      </c>
      <c r="E4520" t="s">
        <v>12</v>
      </c>
      <c r="F4520">
        <v>12.23</v>
      </c>
      <c r="G4520">
        <v>12.23</v>
      </c>
      <c r="I4520" t="s">
        <v>6935</v>
      </c>
    </row>
    <row r="4521" spans="1:9">
      <c r="A4521" t="s">
        <v>20583</v>
      </c>
      <c r="B4521" t="s">
        <v>65</v>
      </c>
      <c r="C4521">
        <v>39738</v>
      </c>
      <c r="D4521" t="s">
        <v>13314</v>
      </c>
      <c r="E4521" t="s">
        <v>12</v>
      </c>
      <c r="F4521">
        <v>4.42</v>
      </c>
      <c r="G4521">
        <v>4.42</v>
      </c>
      <c r="I4521" t="s">
        <v>6935</v>
      </c>
    </row>
    <row r="4522" spans="1:9">
      <c r="A4522" t="s">
        <v>20584</v>
      </c>
      <c r="B4522" t="s">
        <v>65</v>
      </c>
      <c r="C4522">
        <v>39733</v>
      </c>
      <c r="D4522" t="s">
        <v>13315</v>
      </c>
      <c r="E4522" t="s">
        <v>12</v>
      </c>
      <c r="F4522">
        <v>108.87</v>
      </c>
      <c r="G4522">
        <v>108.87</v>
      </c>
      <c r="I4522" t="s">
        <v>6935</v>
      </c>
    </row>
    <row r="4523" spans="1:9">
      <c r="A4523" t="s">
        <v>20585</v>
      </c>
      <c r="B4523" t="s">
        <v>65</v>
      </c>
      <c r="C4523">
        <v>39854</v>
      </c>
      <c r="D4523" t="s">
        <v>13316</v>
      </c>
      <c r="E4523" t="s">
        <v>12</v>
      </c>
      <c r="F4523">
        <v>110.41</v>
      </c>
      <c r="G4523">
        <v>110.41</v>
      </c>
      <c r="I4523" t="s">
        <v>6935</v>
      </c>
    </row>
    <row r="4524" spans="1:9">
      <c r="A4524" t="s">
        <v>20586</v>
      </c>
      <c r="B4524" t="s">
        <v>65</v>
      </c>
      <c r="C4524">
        <v>39740</v>
      </c>
      <c r="D4524" t="s">
        <v>13317</v>
      </c>
      <c r="E4524" t="s">
        <v>12</v>
      </c>
      <c r="F4524">
        <v>60.41</v>
      </c>
      <c r="G4524">
        <v>60.41</v>
      </c>
      <c r="I4524" t="s">
        <v>6935</v>
      </c>
    </row>
    <row r="4525" spans="1:9">
      <c r="A4525" t="s">
        <v>20587</v>
      </c>
      <c r="B4525" t="s">
        <v>65</v>
      </c>
      <c r="C4525">
        <v>39741</v>
      </c>
      <c r="D4525" t="s">
        <v>13318</v>
      </c>
      <c r="E4525" t="s">
        <v>12</v>
      </c>
      <c r="F4525">
        <v>11.13</v>
      </c>
      <c r="G4525">
        <v>11.13</v>
      </c>
      <c r="I4525" t="s">
        <v>6935</v>
      </c>
    </row>
    <row r="4526" spans="1:9">
      <c r="A4526" t="s">
        <v>20588</v>
      </c>
      <c r="B4526" t="s">
        <v>65</v>
      </c>
      <c r="C4526">
        <v>39853</v>
      </c>
      <c r="D4526" t="s">
        <v>13319</v>
      </c>
      <c r="E4526" t="s">
        <v>12</v>
      </c>
      <c r="F4526">
        <v>14.62</v>
      </c>
      <c r="G4526">
        <v>14.62</v>
      </c>
      <c r="I4526" t="s">
        <v>6935</v>
      </c>
    </row>
    <row r="4527" spans="1:9">
      <c r="A4527" t="s">
        <v>20589</v>
      </c>
      <c r="B4527" t="s">
        <v>65</v>
      </c>
      <c r="C4527">
        <v>39742</v>
      </c>
      <c r="D4527" t="s">
        <v>13320</v>
      </c>
      <c r="E4527" t="s">
        <v>12</v>
      </c>
      <c r="F4527">
        <v>48.56</v>
      </c>
      <c r="G4527">
        <v>48.56</v>
      </c>
      <c r="I4527" t="s">
        <v>6935</v>
      </c>
    </row>
    <row r="4528" spans="1:9">
      <c r="A4528" t="s">
        <v>20590</v>
      </c>
      <c r="B4528" t="s">
        <v>65</v>
      </c>
      <c r="C4528">
        <v>39751</v>
      </c>
      <c r="D4528" t="s">
        <v>13321</v>
      </c>
      <c r="E4528" t="s">
        <v>12</v>
      </c>
    </row>
    <row r="4529" spans="1:5">
      <c r="A4529" t="s">
        <v>20591</v>
      </c>
      <c r="B4529" t="s">
        <v>65</v>
      </c>
      <c r="C4529">
        <v>39750</v>
      </c>
      <c r="D4529" t="s">
        <v>13322</v>
      </c>
      <c r="E4529" t="s">
        <v>12</v>
      </c>
    </row>
    <row r="4530" spans="1:5">
      <c r="A4530" t="s">
        <v>20592</v>
      </c>
      <c r="B4530" t="s">
        <v>65</v>
      </c>
      <c r="C4530">
        <v>39749</v>
      </c>
      <c r="D4530" t="s">
        <v>13323</v>
      </c>
      <c r="E4530" t="s">
        <v>12</v>
      </c>
    </row>
    <row r="4531" spans="1:5">
      <c r="A4531" t="s">
        <v>20593</v>
      </c>
      <c r="B4531" t="s">
        <v>65</v>
      </c>
      <c r="C4531">
        <v>39747</v>
      </c>
      <c r="D4531" t="s">
        <v>13324</v>
      </c>
      <c r="E4531" t="s">
        <v>12</v>
      </c>
    </row>
    <row r="4532" spans="1:5">
      <c r="A4532" t="s">
        <v>20594</v>
      </c>
      <c r="B4532" t="s">
        <v>65</v>
      </c>
      <c r="C4532">
        <v>39753</v>
      </c>
      <c r="D4532" t="s">
        <v>13325</v>
      </c>
      <c r="E4532" t="s">
        <v>12</v>
      </c>
    </row>
    <row r="4533" spans="1:5">
      <c r="A4533" t="s">
        <v>20595</v>
      </c>
      <c r="B4533" t="s">
        <v>65</v>
      </c>
      <c r="C4533">
        <v>39752</v>
      </c>
      <c r="D4533" t="s">
        <v>13326</v>
      </c>
      <c r="E4533" t="s">
        <v>12</v>
      </c>
    </row>
    <row r="4534" spans="1:5">
      <c r="A4534" t="s">
        <v>20596</v>
      </c>
      <c r="B4534" t="s">
        <v>65</v>
      </c>
      <c r="C4534">
        <v>39754</v>
      </c>
      <c r="D4534" t="s">
        <v>13327</v>
      </c>
      <c r="E4534" t="s">
        <v>12</v>
      </c>
    </row>
    <row r="4535" spans="1:5">
      <c r="A4535" t="s">
        <v>20597</v>
      </c>
      <c r="B4535" t="s">
        <v>65</v>
      </c>
      <c r="C4535">
        <v>39748</v>
      </c>
      <c r="D4535" t="s">
        <v>13328</v>
      </c>
      <c r="E4535" t="s">
        <v>12</v>
      </c>
    </row>
    <row r="4536" spans="1:5">
      <c r="A4536" t="s">
        <v>20598</v>
      </c>
      <c r="B4536" t="s">
        <v>65</v>
      </c>
      <c r="C4536">
        <v>39755</v>
      </c>
      <c r="D4536" t="s">
        <v>13329</v>
      </c>
      <c r="E4536" t="s">
        <v>12</v>
      </c>
    </row>
    <row r="4537" spans="1:5">
      <c r="A4537" t="s">
        <v>20599</v>
      </c>
      <c r="B4537" t="s">
        <v>65</v>
      </c>
      <c r="C4537">
        <v>12742</v>
      </c>
      <c r="D4537" t="s">
        <v>13330</v>
      </c>
      <c r="E4537" t="s">
        <v>12</v>
      </c>
    </row>
    <row r="4538" spans="1:5">
      <c r="A4538" t="s">
        <v>20600</v>
      </c>
      <c r="B4538" t="s">
        <v>65</v>
      </c>
      <c r="C4538">
        <v>12713</v>
      </c>
      <c r="D4538" t="s">
        <v>13331</v>
      </c>
      <c r="E4538" t="s">
        <v>12</v>
      </c>
    </row>
    <row r="4539" spans="1:5">
      <c r="A4539" t="s">
        <v>20601</v>
      </c>
      <c r="B4539" t="s">
        <v>65</v>
      </c>
      <c r="C4539">
        <v>12743</v>
      </c>
      <c r="D4539" t="s">
        <v>13332</v>
      </c>
      <c r="E4539" t="s">
        <v>12</v>
      </c>
    </row>
    <row r="4540" spans="1:5">
      <c r="A4540" t="s">
        <v>20602</v>
      </c>
      <c r="B4540" t="s">
        <v>65</v>
      </c>
      <c r="C4540">
        <v>12744</v>
      </c>
      <c r="D4540" t="s">
        <v>13333</v>
      </c>
      <c r="E4540" t="s">
        <v>12</v>
      </c>
    </row>
    <row r="4541" spans="1:5">
      <c r="A4541" t="s">
        <v>20603</v>
      </c>
      <c r="B4541" t="s">
        <v>65</v>
      </c>
      <c r="C4541">
        <v>12745</v>
      </c>
      <c r="D4541" t="s">
        <v>13334</v>
      </c>
      <c r="E4541" t="s">
        <v>12</v>
      </c>
    </row>
    <row r="4542" spans="1:5">
      <c r="A4542" t="s">
        <v>20604</v>
      </c>
      <c r="B4542" t="s">
        <v>65</v>
      </c>
      <c r="C4542">
        <v>12746</v>
      </c>
      <c r="D4542" t="s">
        <v>13335</v>
      </c>
      <c r="E4542" t="s">
        <v>12</v>
      </c>
    </row>
    <row r="4543" spans="1:5">
      <c r="A4543" t="s">
        <v>20605</v>
      </c>
      <c r="B4543" t="s">
        <v>65</v>
      </c>
      <c r="C4543">
        <v>12747</v>
      </c>
      <c r="D4543" t="s">
        <v>13336</v>
      </c>
      <c r="E4543" t="s">
        <v>12</v>
      </c>
    </row>
    <row r="4544" spans="1:5">
      <c r="A4544" t="s">
        <v>20606</v>
      </c>
      <c r="B4544" t="s">
        <v>65</v>
      </c>
      <c r="C4544">
        <v>12748</v>
      </c>
      <c r="D4544" t="s">
        <v>13337</v>
      </c>
      <c r="E4544" t="s">
        <v>12</v>
      </c>
    </row>
    <row r="4545" spans="1:9">
      <c r="A4545" t="s">
        <v>20607</v>
      </c>
      <c r="B4545" t="s">
        <v>65</v>
      </c>
      <c r="C4545">
        <v>12749</v>
      </c>
      <c r="D4545" t="s">
        <v>13338</v>
      </c>
      <c r="E4545" t="s">
        <v>12</v>
      </c>
    </row>
    <row r="4546" spans="1:9">
      <c r="A4546" t="s">
        <v>20608</v>
      </c>
      <c r="B4546" t="s">
        <v>65</v>
      </c>
      <c r="C4546">
        <v>39660</v>
      </c>
      <c r="D4546" t="s">
        <v>31949</v>
      </c>
      <c r="E4546" t="s">
        <v>12</v>
      </c>
    </row>
    <row r="4547" spans="1:9">
      <c r="A4547" t="s">
        <v>20609</v>
      </c>
      <c r="B4547" t="s">
        <v>65</v>
      </c>
      <c r="C4547">
        <v>39662</v>
      </c>
      <c r="D4547" t="s">
        <v>31950</v>
      </c>
      <c r="E4547" t="s">
        <v>12</v>
      </c>
    </row>
    <row r="4548" spans="1:9">
      <c r="A4548" t="s">
        <v>20610</v>
      </c>
      <c r="B4548" t="s">
        <v>65</v>
      </c>
      <c r="C4548">
        <v>39661</v>
      </c>
      <c r="D4548" t="s">
        <v>31951</v>
      </c>
      <c r="E4548" t="s">
        <v>12</v>
      </c>
    </row>
    <row r="4549" spans="1:9">
      <c r="A4549" t="s">
        <v>20611</v>
      </c>
      <c r="B4549" t="s">
        <v>65</v>
      </c>
      <c r="C4549">
        <v>39666</v>
      </c>
      <c r="D4549" t="s">
        <v>31952</v>
      </c>
      <c r="E4549" t="s">
        <v>12</v>
      </c>
    </row>
    <row r="4550" spans="1:9">
      <c r="A4550" t="s">
        <v>20612</v>
      </c>
      <c r="B4550" t="s">
        <v>65</v>
      </c>
      <c r="C4550">
        <v>39664</v>
      </c>
      <c r="D4550" t="s">
        <v>31953</v>
      </c>
      <c r="E4550" t="s">
        <v>12</v>
      </c>
    </row>
    <row r="4551" spans="1:9">
      <c r="A4551" t="s">
        <v>20613</v>
      </c>
      <c r="B4551" t="s">
        <v>65</v>
      </c>
      <c r="C4551">
        <v>39663</v>
      </c>
      <c r="D4551" t="s">
        <v>31954</v>
      </c>
      <c r="E4551" t="s">
        <v>12</v>
      </c>
    </row>
    <row r="4552" spans="1:9">
      <c r="A4552" t="s">
        <v>20614</v>
      </c>
      <c r="B4552" t="s">
        <v>65</v>
      </c>
      <c r="C4552">
        <v>39665</v>
      </c>
      <c r="D4552" t="s">
        <v>31955</v>
      </c>
      <c r="E4552" t="s">
        <v>12</v>
      </c>
    </row>
    <row r="4553" spans="1:9">
      <c r="A4553" t="s">
        <v>20615</v>
      </c>
      <c r="B4553" t="s">
        <v>65</v>
      </c>
      <c r="C4553">
        <v>7753</v>
      </c>
      <c r="D4553" t="s">
        <v>13339</v>
      </c>
      <c r="E4553" t="s">
        <v>12</v>
      </c>
      <c r="F4553">
        <v>561.47</v>
      </c>
      <c r="G4553">
        <v>561.47</v>
      </c>
      <c r="I4553" t="s">
        <v>6935</v>
      </c>
    </row>
    <row r="4554" spans="1:9">
      <c r="A4554" t="s">
        <v>20616</v>
      </c>
      <c r="B4554" t="s">
        <v>65</v>
      </c>
      <c r="C4554">
        <v>13256</v>
      </c>
      <c r="D4554" t="s">
        <v>13340</v>
      </c>
      <c r="E4554" t="s">
        <v>12</v>
      </c>
      <c r="F4554">
        <v>786.55</v>
      </c>
      <c r="G4554">
        <v>786.55</v>
      </c>
      <c r="I4554" t="s">
        <v>6935</v>
      </c>
    </row>
    <row r="4555" spans="1:9">
      <c r="A4555" t="s">
        <v>20617</v>
      </c>
      <c r="B4555" t="s">
        <v>65</v>
      </c>
      <c r="C4555">
        <v>7757</v>
      </c>
      <c r="D4555" t="s">
        <v>13341</v>
      </c>
      <c r="E4555" t="s">
        <v>12</v>
      </c>
      <c r="F4555">
        <v>838.58</v>
      </c>
      <c r="G4555">
        <v>838.58</v>
      </c>
      <c r="I4555" t="s">
        <v>6935</v>
      </c>
    </row>
    <row r="4556" spans="1:9">
      <c r="A4556" t="s">
        <v>20618</v>
      </c>
      <c r="B4556" t="s">
        <v>65</v>
      </c>
      <c r="C4556">
        <v>7758</v>
      </c>
      <c r="D4556" t="s">
        <v>13342</v>
      </c>
      <c r="E4556" t="s">
        <v>12</v>
      </c>
      <c r="F4556">
        <v>1214.92</v>
      </c>
      <c r="G4556">
        <v>1214.92</v>
      </c>
      <c r="I4556" t="s">
        <v>6935</v>
      </c>
    </row>
    <row r="4557" spans="1:9">
      <c r="A4557" t="s">
        <v>20619</v>
      </c>
      <c r="B4557" t="s">
        <v>65</v>
      </c>
      <c r="C4557">
        <v>7759</v>
      </c>
      <c r="D4557" t="s">
        <v>13343</v>
      </c>
      <c r="E4557" t="s">
        <v>12</v>
      </c>
      <c r="F4557">
        <v>3366.55</v>
      </c>
      <c r="G4557">
        <v>3366.55</v>
      </c>
      <c r="I4557" t="s">
        <v>6935</v>
      </c>
    </row>
    <row r="4558" spans="1:9">
      <c r="A4558" t="s">
        <v>20620</v>
      </c>
      <c r="B4558" t="s">
        <v>65</v>
      </c>
      <c r="C4558">
        <v>40334</v>
      </c>
      <c r="D4558" t="s">
        <v>13344</v>
      </c>
      <c r="E4558" t="s">
        <v>12</v>
      </c>
      <c r="F4558">
        <v>131.88999999999999</v>
      </c>
      <c r="G4558">
        <v>131.88999999999999</v>
      </c>
      <c r="I4558" t="s">
        <v>6935</v>
      </c>
    </row>
    <row r="4559" spans="1:9">
      <c r="A4559" t="s">
        <v>20621</v>
      </c>
      <c r="B4559" t="s">
        <v>65</v>
      </c>
      <c r="C4559">
        <v>7745</v>
      </c>
      <c r="D4559" t="s">
        <v>13345</v>
      </c>
      <c r="E4559" t="s">
        <v>12</v>
      </c>
      <c r="F4559">
        <v>148.84</v>
      </c>
      <c r="G4559">
        <v>148.84</v>
      </c>
      <c r="I4559" t="s">
        <v>6935</v>
      </c>
    </row>
    <row r="4560" spans="1:9">
      <c r="A4560" t="s">
        <v>20622</v>
      </c>
      <c r="B4560" t="s">
        <v>65</v>
      </c>
      <c r="C4560">
        <v>7742</v>
      </c>
      <c r="D4560" t="s">
        <v>13346</v>
      </c>
      <c r="E4560" t="s">
        <v>12</v>
      </c>
      <c r="F4560">
        <v>392.55</v>
      </c>
      <c r="G4560">
        <v>392.55</v>
      </c>
      <c r="I4560" t="s">
        <v>6935</v>
      </c>
    </row>
    <row r="4561" spans="1:9">
      <c r="A4561" t="s">
        <v>20623</v>
      </c>
      <c r="B4561" t="s">
        <v>65</v>
      </c>
      <c r="C4561">
        <v>7750</v>
      </c>
      <c r="D4561" t="s">
        <v>13347</v>
      </c>
      <c r="E4561" t="s">
        <v>12</v>
      </c>
      <c r="F4561">
        <v>479.19</v>
      </c>
      <c r="G4561">
        <v>479.19</v>
      </c>
      <c r="I4561" t="s">
        <v>6935</v>
      </c>
    </row>
    <row r="4562" spans="1:9">
      <c r="A4562" t="s">
        <v>20624</v>
      </c>
      <c r="B4562" t="s">
        <v>65</v>
      </c>
      <c r="C4562">
        <v>7756</v>
      </c>
      <c r="D4562" t="s">
        <v>13348</v>
      </c>
      <c r="E4562" t="s">
        <v>12</v>
      </c>
      <c r="F4562">
        <v>550.58000000000004</v>
      </c>
      <c r="G4562">
        <v>550.58000000000004</v>
      </c>
      <c r="I4562" t="s">
        <v>6935</v>
      </c>
    </row>
    <row r="4563" spans="1:9">
      <c r="A4563" t="s">
        <v>20625</v>
      </c>
      <c r="B4563" t="s">
        <v>65</v>
      </c>
      <c r="C4563">
        <v>7725</v>
      </c>
      <c r="D4563" t="s">
        <v>13349</v>
      </c>
      <c r="E4563" t="s">
        <v>12</v>
      </c>
      <c r="F4563">
        <v>288</v>
      </c>
      <c r="G4563">
        <v>288</v>
      </c>
      <c r="I4563" t="s">
        <v>8951</v>
      </c>
    </row>
    <row r="4564" spans="1:9">
      <c r="A4564" t="s">
        <v>20626</v>
      </c>
      <c r="B4564" t="s">
        <v>65</v>
      </c>
      <c r="C4564">
        <v>7765</v>
      </c>
      <c r="D4564" t="s">
        <v>13350</v>
      </c>
      <c r="E4564" t="s">
        <v>12</v>
      </c>
      <c r="F4564">
        <v>617.14</v>
      </c>
      <c r="G4564">
        <v>617.14</v>
      </c>
      <c r="I4564" t="s">
        <v>6935</v>
      </c>
    </row>
    <row r="4565" spans="1:9">
      <c r="A4565" t="s">
        <v>20627</v>
      </c>
      <c r="B4565" t="s">
        <v>65</v>
      </c>
      <c r="C4565">
        <v>12569</v>
      </c>
      <c r="D4565" t="s">
        <v>13351</v>
      </c>
      <c r="E4565" t="s">
        <v>12</v>
      </c>
      <c r="F4565">
        <v>851.89</v>
      </c>
      <c r="G4565">
        <v>851.89</v>
      </c>
      <c r="I4565" t="s">
        <v>6935</v>
      </c>
    </row>
    <row r="4566" spans="1:9">
      <c r="A4566" t="s">
        <v>20628</v>
      </c>
      <c r="B4566" t="s">
        <v>65</v>
      </c>
      <c r="C4566">
        <v>7766</v>
      </c>
      <c r="D4566" t="s">
        <v>13352</v>
      </c>
      <c r="E4566" t="s">
        <v>12</v>
      </c>
      <c r="F4566">
        <v>905.14</v>
      </c>
      <c r="G4566">
        <v>905.14</v>
      </c>
      <c r="I4566" t="s">
        <v>6935</v>
      </c>
    </row>
    <row r="4567" spans="1:9">
      <c r="A4567" t="s">
        <v>20629</v>
      </c>
      <c r="B4567" t="s">
        <v>65</v>
      </c>
      <c r="C4567">
        <v>7767</v>
      </c>
      <c r="D4567" t="s">
        <v>13353</v>
      </c>
      <c r="E4567" t="s">
        <v>12</v>
      </c>
      <c r="F4567">
        <v>1299.6300000000001</v>
      </c>
      <c r="G4567">
        <v>1299.6300000000001</v>
      </c>
      <c r="I4567" t="s">
        <v>6935</v>
      </c>
    </row>
    <row r="4568" spans="1:9">
      <c r="A4568" t="s">
        <v>20630</v>
      </c>
      <c r="B4568" t="s">
        <v>65</v>
      </c>
      <c r="C4568">
        <v>7727</v>
      </c>
      <c r="D4568" t="s">
        <v>13354</v>
      </c>
      <c r="E4568" t="s">
        <v>12</v>
      </c>
      <c r="F4568">
        <v>3775.46</v>
      </c>
      <c r="G4568">
        <v>3775.46</v>
      </c>
      <c r="I4568" t="s">
        <v>6935</v>
      </c>
    </row>
    <row r="4569" spans="1:9">
      <c r="A4569" t="s">
        <v>20631</v>
      </c>
      <c r="B4569" t="s">
        <v>65</v>
      </c>
      <c r="C4569">
        <v>7760</v>
      </c>
      <c r="D4569" t="s">
        <v>13355</v>
      </c>
      <c r="E4569" t="s">
        <v>12</v>
      </c>
      <c r="F4569">
        <v>150.05000000000001</v>
      </c>
      <c r="G4569">
        <v>150.05000000000001</v>
      </c>
      <c r="I4569" t="s">
        <v>6935</v>
      </c>
    </row>
    <row r="4570" spans="1:9">
      <c r="A4570" t="s">
        <v>20632</v>
      </c>
      <c r="B4570" t="s">
        <v>65</v>
      </c>
      <c r="C4570">
        <v>7761</v>
      </c>
      <c r="D4570" t="s">
        <v>13356</v>
      </c>
      <c r="E4570" t="s">
        <v>12</v>
      </c>
      <c r="F4570">
        <v>157.31</v>
      </c>
      <c r="G4570">
        <v>157.31</v>
      </c>
      <c r="I4570" t="s">
        <v>6935</v>
      </c>
    </row>
    <row r="4571" spans="1:9">
      <c r="A4571" t="s">
        <v>20633</v>
      </c>
      <c r="B4571" t="s">
        <v>65</v>
      </c>
      <c r="C4571">
        <v>7752</v>
      </c>
      <c r="D4571" t="s">
        <v>13357</v>
      </c>
      <c r="E4571" t="s">
        <v>12</v>
      </c>
      <c r="F4571">
        <v>191.19</v>
      </c>
      <c r="G4571">
        <v>191.19</v>
      </c>
      <c r="I4571" t="s">
        <v>6935</v>
      </c>
    </row>
    <row r="4572" spans="1:9">
      <c r="A4572" t="s">
        <v>20634</v>
      </c>
      <c r="B4572" t="s">
        <v>65</v>
      </c>
      <c r="C4572">
        <v>7762</v>
      </c>
      <c r="D4572" t="s">
        <v>13358</v>
      </c>
      <c r="E4572" t="s">
        <v>12</v>
      </c>
      <c r="F4572">
        <v>249.88</v>
      </c>
      <c r="G4572">
        <v>249.88</v>
      </c>
      <c r="I4572" t="s">
        <v>6935</v>
      </c>
    </row>
    <row r="4573" spans="1:9">
      <c r="A4573" t="s">
        <v>20635</v>
      </c>
      <c r="B4573" t="s">
        <v>65</v>
      </c>
      <c r="C4573">
        <v>7722</v>
      </c>
      <c r="D4573" t="s">
        <v>13359</v>
      </c>
      <c r="E4573" t="s">
        <v>12</v>
      </c>
      <c r="F4573">
        <v>382.38</v>
      </c>
      <c r="G4573">
        <v>382.38</v>
      </c>
      <c r="I4573" t="s">
        <v>6935</v>
      </c>
    </row>
    <row r="4574" spans="1:9">
      <c r="A4574" t="s">
        <v>20636</v>
      </c>
      <c r="B4574" t="s">
        <v>65</v>
      </c>
      <c r="C4574">
        <v>7763</v>
      </c>
      <c r="D4574" t="s">
        <v>13360</v>
      </c>
      <c r="E4574" t="s">
        <v>12</v>
      </c>
      <c r="F4574">
        <v>465.88</v>
      </c>
      <c r="G4574">
        <v>465.88</v>
      </c>
      <c r="I4574" t="s">
        <v>6935</v>
      </c>
    </row>
    <row r="4575" spans="1:9">
      <c r="A4575" t="s">
        <v>20637</v>
      </c>
      <c r="B4575" t="s">
        <v>65</v>
      </c>
      <c r="C4575">
        <v>7764</v>
      </c>
      <c r="D4575" t="s">
        <v>13361</v>
      </c>
      <c r="E4575" t="s">
        <v>12</v>
      </c>
      <c r="F4575">
        <v>556.63</v>
      </c>
      <c r="G4575">
        <v>556.63</v>
      </c>
      <c r="I4575" t="s">
        <v>6935</v>
      </c>
    </row>
    <row r="4576" spans="1:9">
      <c r="A4576" t="s">
        <v>20638</v>
      </c>
      <c r="B4576" t="s">
        <v>65</v>
      </c>
      <c r="C4576">
        <v>12572</v>
      </c>
      <c r="D4576" t="s">
        <v>13362</v>
      </c>
      <c r="E4576" t="s">
        <v>12</v>
      </c>
      <c r="F4576">
        <v>786.55</v>
      </c>
      <c r="G4576">
        <v>786.55</v>
      </c>
      <c r="I4576" t="s">
        <v>6935</v>
      </c>
    </row>
    <row r="4577" spans="1:9">
      <c r="A4577" t="s">
        <v>20639</v>
      </c>
      <c r="B4577" t="s">
        <v>65</v>
      </c>
      <c r="C4577">
        <v>12573</v>
      </c>
      <c r="D4577" t="s">
        <v>13363</v>
      </c>
      <c r="E4577" t="s">
        <v>12</v>
      </c>
      <c r="F4577">
        <v>1034.6199999999999</v>
      </c>
      <c r="G4577">
        <v>1034.6199999999999</v>
      </c>
      <c r="I4577" t="s">
        <v>6935</v>
      </c>
    </row>
    <row r="4578" spans="1:9">
      <c r="A4578" t="s">
        <v>20640</v>
      </c>
      <c r="B4578" t="s">
        <v>65</v>
      </c>
      <c r="C4578">
        <v>12574</v>
      </c>
      <c r="D4578" t="s">
        <v>13364</v>
      </c>
      <c r="E4578" t="s">
        <v>12</v>
      </c>
      <c r="F4578">
        <v>1250.98</v>
      </c>
      <c r="G4578">
        <v>1250.98</v>
      </c>
      <c r="I4578" t="s">
        <v>6935</v>
      </c>
    </row>
    <row r="4579" spans="1:9">
      <c r="A4579" t="s">
        <v>20641</v>
      </c>
      <c r="B4579" t="s">
        <v>65</v>
      </c>
      <c r="C4579">
        <v>12575</v>
      </c>
      <c r="D4579" t="s">
        <v>13365</v>
      </c>
      <c r="E4579" t="s">
        <v>12</v>
      </c>
      <c r="F4579">
        <v>1899.83</v>
      </c>
      <c r="G4579">
        <v>1899.83</v>
      </c>
      <c r="I4579" t="s">
        <v>6935</v>
      </c>
    </row>
    <row r="4580" spans="1:9">
      <c r="A4580" t="s">
        <v>20642</v>
      </c>
      <c r="B4580" t="s">
        <v>65</v>
      </c>
      <c r="C4580">
        <v>12576</v>
      </c>
      <c r="D4580" t="s">
        <v>13366</v>
      </c>
      <c r="E4580" t="s">
        <v>12</v>
      </c>
      <c r="F4580">
        <v>229.91</v>
      </c>
      <c r="G4580">
        <v>229.91</v>
      </c>
      <c r="I4580" t="s">
        <v>6935</v>
      </c>
    </row>
    <row r="4581" spans="1:9">
      <c r="A4581" t="s">
        <v>20643</v>
      </c>
      <c r="B4581" t="s">
        <v>65</v>
      </c>
      <c r="C4581">
        <v>12577</v>
      </c>
      <c r="D4581" t="s">
        <v>13367</v>
      </c>
      <c r="E4581" t="s">
        <v>12</v>
      </c>
      <c r="F4581">
        <v>309.77999999999997</v>
      </c>
      <c r="G4581">
        <v>309.77999999999997</v>
      </c>
      <c r="I4581" t="s">
        <v>6935</v>
      </c>
    </row>
    <row r="4582" spans="1:9">
      <c r="A4582" t="s">
        <v>20644</v>
      </c>
      <c r="B4582" t="s">
        <v>65</v>
      </c>
      <c r="C4582">
        <v>12578</v>
      </c>
      <c r="D4582" t="s">
        <v>13368</v>
      </c>
      <c r="E4582" t="s">
        <v>12</v>
      </c>
      <c r="F4582">
        <v>375.12</v>
      </c>
      <c r="G4582">
        <v>375.12</v>
      </c>
      <c r="I4582" t="s">
        <v>6935</v>
      </c>
    </row>
    <row r="4583" spans="1:9">
      <c r="A4583" t="s">
        <v>20645</v>
      </c>
      <c r="B4583" t="s">
        <v>65</v>
      </c>
      <c r="C4583">
        <v>12579</v>
      </c>
      <c r="D4583" t="s">
        <v>13369</v>
      </c>
      <c r="E4583" t="s">
        <v>12</v>
      </c>
      <c r="F4583">
        <v>646.17999999999995</v>
      </c>
      <c r="G4583">
        <v>646.17999999999995</v>
      </c>
      <c r="I4583" t="s">
        <v>6935</v>
      </c>
    </row>
    <row r="4584" spans="1:9">
      <c r="A4584" t="s">
        <v>20646</v>
      </c>
      <c r="B4584" t="s">
        <v>65</v>
      </c>
      <c r="C4584">
        <v>12580</v>
      </c>
      <c r="D4584" t="s">
        <v>13370</v>
      </c>
      <c r="E4584" t="s">
        <v>12</v>
      </c>
      <c r="F4584">
        <v>673.29</v>
      </c>
      <c r="G4584">
        <v>673.29</v>
      </c>
      <c r="I4584" t="s">
        <v>6935</v>
      </c>
    </row>
    <row r="4585" spans="1:9">
      <c r="A4585" t="s">
        <v>20647</v>
      </c>
      <c r="B4585" t="s">
        <v>65</v>
      </c>
      <c r="C4585">
        <v>12581</v>
      </c>
      <c r="D4585" t="s">
        <v>13371</v>
      </c>
      <c r="E4585" t="s">
        <v>12</v>
      </c>
      <c r="F4585">
        <v>721.21</v>
      </c>
      <c r="G4585">
        <v>721.21</v>
      </c>
      <c r="I4585" t="s">
        <v>6935</v>
      </c>
    </row>
    <row r="4586" spans="1:9">
      <c r="A4586" t="s">
        <v>20648</v>
      </c>
      <c r="B4586" t="s">
        <v>65</v>
      </c>
      <c r="C4586">
        <v>7720</v>
      </c>
      <c r="D4586" t="s">
        <v>13372</v>
      </c>
      <c r="E4586" t="s">
        <v>12</v>
      </c>
      <c r="F4586">
        <v>1127.79</v>
      </c>
      <c r="G4586">
        <v>1127.79</v>
      </c>
      <c r="I4586" t="s">
        <v>6935</v>
      </c>
    </row>
    <row r="4587" spans="1:9">
      <c r="A4587" t="s">
        <v>20649</v>
      </c>
      <c r="B4587" t="s">
        <v>65</v>
      </c>
      <c r="C4587">
        <v>40335</v>
      </c>
      <c r="D4587" t="s">
        <v>13373</v>
      </c>
      <c r="E4587" t="s">
        <v>12</v>
      </c>
      <c r="F4587">
        <v>235.96</v>
      </c>
      <c r="G4587">
        <v>235.96</v>
      </c>
      <c r="I4587" t="s">
        <v>6935</v>
      </c>
    </row>
    <row r="4588" spans="1:9">
      <c r="A4588" t="s">
        <v>20650</v>
      </c>
      <c r="B4588" t="s">
        <v>65</v>
      </c>
      <c r="C4588">
        <v>7740</v>
      </c>
      <c r="D4588" t="s">
        <v>13374</v>
      </c>
      <c r="E4588" t="s">
        <v>12</v>
      </c>
      <c r="F4588">
        <v>242.01</v>
      </c>
      <c r="G4588">
        <v>242.01</v>
      </c>
      <c r="I4588" t="s">
        <v>6935</v>
      </c>
    </row>
    <row r="4589" spans="1:9">
      <c r="A4589" t="s">
        <v>20651</v>
      </c>
      <c r="B4589" t="s">
        <v>65</v>
      </c>
      <c r="C4589">
        <v>7741</v>
      </c>
      <c r="D4589" t="s">
        <v>13375</v>
      </c>
      <c r="E4589" t="s">
        <v>12</v>
      </c>
      <c r="F4589">
        <v>447.73</v>
      </c>
      <c r="G4589">
        <v>447.73</v>
      </c>
      <c r="I4589" t="s">
        <v>6935</v>
      </c>
    </row>
    <row r="4590" spans="1:9">
      <c r="A4590" t="s">
        <v>20652</v>
      </c>
      <c r="B4590" t="s">
        <v>65</v>
      </c>
      <c r="C4590">
        <v>7774</v>
      </c>
      <c r="D4590" t="s">
        <v>13376</v>
      </c>
      <c r="E4590" t="s">
        <v>12</v>
      </c>
      <c r="F4590">
        <v>549.37</v>
      </c>
      <c r="G4590">
        <v>549.37</v>
      </c>
      <c r="I4590" t="s">
        <v>6935</v>
      </c>
    </row>
    <row r="4591" spans="1:9">
      <c r="A4591" t="s">
        <v>20653</v>
      </c>
      <c r="B4591" t="s">
        <v>65</v>
      </c>
      <c r="C4591">
        <v>7744</v>
      </c>
      <c r="D4591" t="s">
        <v>13377</v>
      </c>
      <c r="E4591" t="s">
        <v>12</v>
      </c>
      <c r="F4591">
        <v>717.57</v>
      </c>
      <c r="G4591">
        <v>717.57</v>
      </c>
      <c r="I4591" t="s">
        <v>6935</v>
      </c>
    </row>
    <row r="4592" spans="1:9">
      <c r="A4592" t="s">
        <v>20654</v>
      </c>
      <c r="B4592" t="s">
        <v>65</v>
      </c>
      <c r="C4592">
        <v>7773</v>
      </c>
      <c r="D4592" t="s">
        <v>13378</v>
      </c>
      <c r="E4592" t="s">
        <v>12</v>
      </c>
      <c r="F4592">
        <v>733.43</v>
      </c>
      <c r="G4592">
        <v>733.43</v>
      </c>
      <c r="I4592" t="s">
        <v>6935</v>
      </c>
    </row>
    <row r="4593" spans="1:9">
      <c r="A4593" t="s">
        <v>20655</v>
      </c>
      <c r="B4593" t="s">
        <v>65</v>
      </c>
      <c r="C4593">
        <v>7754</v>
      </c>
      <c r="D4593" t="s">
        <v>13379</v>
      </c>
      <c r="E4593" t="s">
        <v>12</v>
      </c>
      <c r="F4593">
        <v>1112.06</v>
      </c>
      <c r="G4593">
        <v>1112.06</v>
      </c>
      <c r="I4593" t="s">
        <v>6935</v>
      </c>
    </row>
    <row r="4594" spans="1:9">
      <c r="A4594" t="s">
        <v>20656</v>
      </c>
      <c r="B4594" t="s">
        <v>65</v>
      </c>
      <c r="C4594">
        <v>7735</v>
      </c>
      <c r="D4594" t="s">
        <v>13380</v>
      </c>
      <c r="E4594" t="s">
        <v>12</v>
      </c>
      <c r="F4594">
        <v>1440</v>
      </c>
      <c r="G4594">
        <v>1440</v>
      </c>
      <c r="I4594" t="s">
        <v>6935</v>
      </c>
    </row>
    <row r="4595" spans="1:9">
      <c r="A4595" t="s">
        <v>20657</v>
      </c>
      <c r="B4595" t="s">
        <v>65</v>
      </c>
      <c r="C4595">
        <v>7755</v>
      </c>
      <c r="D4595" t="s">
        <v>13381</v>
      </c>
      <c r="E4595" t="s">
        <v>12</v>
      </c>
      <c r="F4595">
        <v>285.57</v>
      </c>
      <c r="G4595">
        <v>285.57</v>
      </c>
      <c r="I4595" t="s">
        <v>6935</v>
      </c>
    </row>
    <row r="4596" spans="1:9">
      <c r="A4596" t="s">
        <v>20658</v>
      </c>
      <c r="B4596" t="s">
        <v>65</v>
      </c>
      <c r="C4596">
        <v>7776</v>
      </c>
      <c r="D4596" t="s">
        <v>13382</v>
      </c>
      <c r="E4596" t="s">
        <v>12</v>
      </c>
      <c r="F4596">
        <v>595.36</v>
      </c>
      <c r="G4596">
        <v>595.36</v>
      </c>
      <c r="I4596" t="s">
        <v>6935</v>
      </c>
    </row>
    <row r="4597" spans="1:9">
      <c r="A4597" t="s">
        <v>20659</v>
      </c>
      <c r="B4597" t="s">
        <v>65</v>
      </c>
      <c r="C4597">
        <v>7743</v>
      </c>
      <c r="D4597" t="s">
        <v>13383</v>
      </c>
      <c r="E4597" t="s">
        <v>12</v>
      </c>
      <c r="F4597">
        <v>630.45000000000005</v>
      </c>
      <c r="G4597">
        <v>630.45000000000005</v>
      </c>
      <c r="I4597" t="s">
        <v>6935</v>
      </c>
    </row>
    <row r="4598" spans="1:9">
      <c r="A4598" t="s">
        <v>20660</v>
      </c>
      <c r="B4598" t="s">
        <v>65</v>
      </c>
      <c r="C4598">
        <v>7733</v>
      </c>
      <c r="D4598" t="s">
        <v>13384</v>
      </c>
      <c r="E4598" t="s">
        <v>12</v>
      </c>
      <c r="F4598">
        <v>822.85</v>
      </c>
      <c r="G4598">
        <v>822.85</v>
      </c>
      <c r="I4598" t="s">
        <v>6935</v>
      </c>
    </row>
    <row r="4599" spans="1:9">
      <c r="A4599" t="s">
        <v>20661</v>
      </c>
      <c r="B4599" t="s">
        <v>65</v>
      </c>
      <c r="C4599">
        <v>7775</v>
      </c>
      <c r="D4599" t="s">
        <v>13385</v>
      </c>
      <c r="E4599" t="s">
        <v>12</v>
      </c>
      <c r="F4599">
        <v>901.51</v>
      </c>
      <c r="G4599">
        <v>901.51</v>
      </c>
      <c r="I4599" t="s">
        <v>6935</v>
      </c>
    </row>
    <row r="4600" spans="1:9">
      <c r="A4600" t="s">
        <v>20662</v>
      </c>
      <c r="B4600" t="s">
        <v>65</v>
      </c>
      <c r="C4600">
        <v>7734</v>
      </c>
      <c r="D4600" t="s">
        <v>13386</v>
      </c>
      <c r="E4600" t="s">
        <v>12</v>
      </c>
      <c r="F4600">
        <v>1276.6300000000001</v>
      </c>
      <c r="G4600">
        <v>1276.6300000000001</v>
      </c>
      <c r="I4600" t="s">
        <v>6935</v>
      </c>
    </row>
    <row r="4601" spans="1:9">
      <c r="A4601" t="s">
        <v>20663</v>
      </c>
      <c r="B4601" t="s">
        <v>65</v>
      </c>
      <c r="C4601">
        <v>7714</v>
      </c>
      <c r="D4601" t="s">
        <v>13387</v>
      </c>
      <c r="E4601" t="s">
        <v>12</v>
      </c>
      <c r="F4601">
        <v>177.88</v>
      </c>
      <c r="G4601">
        <v>177.88</v>
      </c>
      <c r="I4601" t="s">
        <v>6935</v>
      </c>
    </row>
    <row r="4602" spans="1:9">
      <c r="A4602" t="s">
        <v>20664</v>
      </c>
      <c r="B4602" t="s">
        <v>65</v>
      </c>
      <c r="C4602">
        <v>37449</v>
      </c>
      <c r="D4602" t="s">
        <v>13388</v>
      </c>
      <c r="E4602" t="s">
        <v>12</v>
      </c>
      <c r="F4602">
        <v>50.54</v>
      </c>
      <c r="G4602">
        <v>50.54</v>
      </c>
      <c r="I4602" t="s">
        <v>6935</v>
      </c>
    </row>
    <row r="4603" spans="1:9">
      <c r="A4603" t="s">
        <v>20665</v>
      </c>
      <c r="B4603" t="s">
        <v>65</v>
      </c>
      <c r="C4603">
        <v>37450</v>
      </c>
      <c r="D4603" t="s">
        <v>13389</v>
      </c>
      <c r="E4603" t="s">
        <v>12</v>
      </c>
      <c r="F4603">
        <v>70.75</v>
      </c>
      <c r="G4603">
        <v>70.75</v>
      </c>
      <c r="I4603" t="s">
        <v>6935</v>
      </c>
    </row>
    <row r="4604" spans="1:9">
      <c r="A4604" t="s">
        <v>20666</v>
      </c>
      <c r="B4604" t="s">
        <v>65</v>
      </c>
      <c r="C4604">
        <v>37451</v>
      </c>
      <c r="D4604" t="s">
        <v>13390</v>
      </c>
      <c r="E4604" t="s">
        <v>12</v>
      </c>
      <c r="F4604">
        <v>98.78</v>
      </c>
      <c r="G4604">
        <v>98.78</v>
      </c>
      <c r="I4604" t="s">
        <v>6935</v>
      </c>
    </row>
    <row r="4605" spans="1:9">
      <c r="A4605" t="s">
        <v>20667</v>
      </c>
      <c r="B4605" t="s">
        <v>65</v>
      </c>
      <c r="C4605">
        <v>37452</v>
      </c>
      <c r="D4605" t="s">
        <v>13391</v>
      </c>
      <c r="E4605" t="s">
        <v>12</v>
      </c>
      <c r="F4605">
        <v>143.58000000000001</v>
      </c>
      <c r="G4605">
        <v>143.58000000000001</v>
      </c>
      <c r="I4605" t="s">
        <v>6935</v>
      </c>
    </row>
    <row r="4606" spans="1:9">
      <c r="A4606" t="s">
        <v>20668</v>
      </c>
      <c r="B4606" t="s">
        <v>65</v>
      </c>
      <c r="C4606">
        <v>37453</v>
      </c>
      <c r="D4606" t="s">
        <v>13392</v>
      </c>
      <c r="E4606" t="s">
        <v>12</v>
      </c>
      <c r="F4606">
        <v>165.34</v>
      </c>
      <c r="G4606">
        <v>165.34</v>
      </c>
      <c r="I4606" t="s">
        <v>6935</v>
      </c>
    </row>
    <row r="4607" spans="1:9">
      <c r="A4607" t="s">
        <v>20669</v>
      </c>
      <c r="B4607" t="s">
        <v>65</v>
      </c>
      <c r="C4607">
        <v>7778</v>
      </c>
      <c r="D4607" t="s">
        <v>13393</v>
      </c>
      <c r="E4607" t="s">
        <v>12</v>
      </c>
      <c r="F4607">
        <v>62.02</v>
      </c>
      <c r="G4607">
        <v>62.02</v>
      </c>
      <c r="I4607" t="s">
        <v>6935</v>
      </c>
    </row>
    <row r="4608" spans="1:9">
      <c r="A4608" t="s">
        <v>20670</v>
      </c>
      <c r="B4608" t="s">
        <v>65</v>
      </c>
      <c r="C4608">
        <v>7796</v>
      </c>
      <c r="D4608" t="s">
        <v>13394</v>
      </c>
      <c r="E4608" t="s">
        <v>12</v>
      </c>
      <c r="F4608">
        <v>85</v>
      </c>
      <c r="G4608">
        <v>85</v>
      </c>
      <c r="I4608" t="s">
        <v>8951</v>
      </c>
    </row>
    <row r="4609" spans="1:9">
      <c r="A4609" t="s">
        <v>20671</v>
      </c>
      <c r="B4609" t="s">
        <v>65</v>
      </c>
      <c r="C4609">
        <v>7781</v>
      </c>
      <c r="D4609" t="s">
        <v>13395</v>
      </c>
      <c r="E4609" t="s">
        <v>12</v>
      </c>
      <c r="F4609">
        <v>100.44</v>
      </c>
      <c r="G4609">
        <v>100.44</v>
      </c>
      <c r="I4609" t="s">
        <v>6935</v>
      </c>
    </row>
    <row r="4610" spans="1:9">
      <c r="A4610" t="s">
        <v>20672</v>
      </c>
      <c r="B4610" t="s">
        <v>65</v>
      </c>
      <c r="C4610">
        <v>7795</v>
      </c>
      <c r="D4610" t="s">
        <v>13396</v>
      </c>
      <c r="E4610" t="s">
        <v>12</v>
      </c>
      <c r="F4610">
        <v>149.49</v>
      </c>
      <c r="G4610">
        <v>149.49</v>
      </c>
      <c r="I4610" t="s">
        <v>6935</v>
      </c>
    </row>
    <row r="4611" spans="1:9">
      <c r="A4611" t="s">
        <v>20673</v>
      </c>
      <c r="B4611" t="s">
        <v>65</v>
      </c>
      <c r="C4611">
        <v>7791</v>
      </c>
      <c r="D4611" t="s">
        <v>13397</v>
      </c>
      <c r="E4611" t="s">
        <v>12</v>
      </c>
      <c r="F4611">
        <v>178.95</v>
      </c>
      <c r="G4611">
        <v>178.95</v>
      </c>
      <c r="I4611" t="s">
        <v>6935</v>
      </c>
    </row>
    <row r="4612" spans="1:9">
      <c r="A4612" t="s">
        <v>20674</v>
      </c>
      <c r="B4612" t="s">
        <v>65</v>
      </c>
      <c r="C4612">
        <v>7783</v>
      </c>
      <c r="D4612" t="s">
        <v>13398</v>
      </c>
      <c r="E4612" t="s">
        <v>12</v>
      </c>
      <c r="F4612">
        <v>63.41</v>
      </c>
      <c r="G4612">
        <v>63.41</v>
      </c>
      <c r="I4612" t="s">
        <v>6935</v>
      </c>
    </row>
    <row r="4613" spans="1:9">
      <c r="A4613" t="s">
        <v>20675</v>
      </c>
      <c r="B4613" t="s">
        <v>65</v>
      </c>
      <c r="C4613">
        <v>7790</v>
      </c>
      <c r="D4613" t="s">
        <v>13399</v>
      </c>
      <c r="E4613" t="s">
        <v>12</v>
      </c>
      <c r="F4613">
        <v>99.93</v>
      </c>
      <c r="G4613">
        <v>99.93</v>
      </c>
      <c r="I4613" t="s">
        <v>6935</v>
      </c>
    </row>
    <row r="4614" spans="1:9">
      <c r="A4614" t="s">
        <v>20676</v>
      </c>
      <c r="B4614" t="s">
        <v>65</v>
      </c>
      <c r="C4614">
        <v>7785</v>
      </c>
      <c r="D4614" t="s">
        <v>13400</v>
      </c>
      <c r="E4614" t="s">
        <v>12</v>
      </c>
      <c r="F4614">
        <v>110.27</v>
      </c>
      <c r="G4614">
        <v>110.27</v>
      </c>
      <c r="I4614" t="s">
        <v>6935</v>
      </c>
    </row>
    <row r="4615" spans="1:9">
      <c r="A4615" t="s">
        <v>20677</v>
      </c>
      <c r="B4615" t="s">
        <v>65</v>
      </c>
      <c r="C4615">
        <v>7792</v>
      </c>
      <c r="D4615" t="s">
        <v>13401</v>
      </c>
      <c r="E4615" t="s">
        <v>12</v>
      </c>
      <c r="F4615">
        <v>156.38</v>
      </c>
      <c r="G4615">
        <v>156.38</v>
      </c>
      <c r="I4615" t="s">
        <v>6935</v>
      </c>
    </row>
    <row r="4616" spans="1:9">
      <c r="A4616" t="s">
        <v>20678</v>
      </c>
      <c r="B4616" t="s">
        <v>65</v>
      </c>
      <c r="C4616">
        <v>7793</v>
      </c>
      <c r="D4616" t="s">
        <v>13402</v>
      </c>
      <c r="E4616" t="s">
        <v>12</v>
      </c>
      <c r="F4616">
        <v>184.7</v>
      </c>
      <c r="G4616">
        <v>184.7</v>
      </c>
      <c r="I4616" t="s">
        <v>6935</v>
      </c>
    </row>
    <row r="4617" spans="1:9">
      <c r="A4617" t="s">
        <v>20679</v>
      </c>
      <c r="B4617" t="s">
        <v>65</v>
      </c>
      <c r="C4617">
        <v>13159</v>
      </c>
      <c r="D4617" t="s">
        <v>13403</v>
      </c>
      <c r="E4617" t="s">
        <v>12</v>
      </c>
      <c r="F4617">
        <v>160.81</v>
      </c>
      <c r="G4617">
        <v>160.81</v>
      </c>
      <c r="I4617" t="s">
        <v>6935</v>
      </c>
    </row>
    <row r="4618" spans="1:9">
      <c r="A4618" t="s">
        <v>20680</v>
      </c>
      <c r="B4618" t="s">
        <v>65</v>
      </c>
      <c r="C4618">
        <v>13168</v>
      </c>
      <c r="D4618" t="s">
        <v>13404</v>
      </c>
      <c r="E4618" t="s">
        <v>12</v>
      </c>
      <c r="F4618">
        <v>195.27</v>
      </c>
      <c r="G4618">
        <v>195.27</v>
      </c>
      <c r="I4618" t="s">
        <v>6935</v>
      </c>
    </row>
    <row r="4619" spans="1:9">
      <c r="A4619" t="s">
        <v>20681</v>
      </c>
      <c r="B4619" t="s">
        <v>65</v>
      </c>
      <c r="C4619">
        <v>13173</v>
      </c>
      <c r="D4619" t="s">
        <v>13405</v>
      </c>
      <c r="E4619" t="s">
        <v>12</v>
      </c>
      <c r="F4619">
        <v>264.18</v>
      </c>
      <c r="G4619">
        <v>264.18</v>
      </c>
      <c r="I4619" t="s">
        <v>6935</v>
      </c>
    </row>
    <row r="4620" spans="1:9">
      <c r="A4620" t="s">
        <v>20682</v>
      </c>
      <c r="B4620" t="s">
        <v>65</v>
      </c>
      <c r="C4620">
        <v>12583</v>
      </c>
      <c r="D4620" t="s">
        <v>13406</v>
      </c>
      <c r="E4620" t="s">
        <v>12</v>
      </c>
      <c r="F4620">
        <v>52.83</v>
      </c>
      <c r="G4620">
        <v>52.83</v>
      </c>
      <c r="I4620" t="s">
        <v>6935</v>
      </c>
    </row>
    <row r="4621" spans="1:9">
      <c r="A4621" t="s">
        <v>20683</v>
      </c>
      <c r="B4621" t="s">
        <v>65</v>
      </c>
      <c r="C4621">
        <v>12584</v>
      </c>
      <c r="D4621" t="s">
        <v>13407</v>
      </c>
      <c r="E4621" t="s">
        <v>12</v>
      </c>
      <c r="F4621">
        <v>68.91</v>
      </c>
      <c r="G4621">
        <v>68.91</v>
      </c>
      <c r="I4621" t="s">
        <v>6935</v>
      </c>
    </row>
    <row r="4622" spans="1:9">
      <c r="A4622" t="s">
        <v>20684</v>
      </c>
      <c r="B4622" t="s">
        <v>65</v>
      </c>
      <c r="C4622">
        <v>12613</v>
      </c>
      <c r="D4622" t="s">
        <v>13408</v>
      </c>
      <c r="E4622" t="s">
        <v>32</v>
      </c>
      <c r="F4622">
        <v>26.92</v>
      </c>
      <c r="G4622">
        <v>26.92</v>
      </c>
      <c r="I4622" t="s">
        <v>6935</v>
      </c>
    </row>
    <row r="4623" spans="1:9">
      <c r="A4623" t="s">
        <v>20685</v>
      </c>
      <c r="B4623" t="s">
        <v>65</v>
      </c>
      <c r="C4623">
        <v>1031</v>
      </c>
      <c r="D4623" t="s">
        <v>13409</v>
      </c>
      <c r="E4623" t="s">
        <v>32</v>
      </c>
      <c r="F4623">
        <v>16.64</v>
      </c>
      <c r="G4623">
        <v>16.64</v>
      </c>
      <c r="I4623" t="s">
        <v>6935</v>
      </c>
    </row>
    <row r="4624" spans="1:9">
      <c r="A4624" t="s">
        <v>20686</v>
      </c>
      <c r="B4624" t="s">
        <v>65</v>
      </c>
      <c r="C4624">
        <v>39707</v>
      </c>
      <c r="D4624" t="s">
        <v>13410</v>
      </c>
      <c r="E4624" t="s">
        <v>12</v>
      </c>
      <c r="F4624">
        <v>5.37</v>
      </c>
      <c r="G4624">
        <v>5.37</v>
      </c>
      <c r="I4624" t="s">
        <v>6935</v>
      </c>
    </row>
    <row r="4625" spans="1:9">
      <c r="A4625" t="s">
        <v>20687</v>
      </c>
      <c r="B4625" t="s">
        <v>65</v>
      </c>
      <c r="C4625">
        <v>39708</v>
      </c>
      <c r="D4625" t="s">
        <v>13411</v>
      </c>
      <c r="E4625" t="s">
        <v>12</v>
      </c>
      <c r="F4625">
        <v>5.2</v>
      </c>
      <c r="G4625">
        <v>5.2</v>
      </c>
      <c r="I4625" t="s">
        <v>6935</v>
      </c>
    </row>
    <row r="4626" spans="1:9">
      <c r="A4626" t="s">
        <v>20688</v>
      </c>
      <c r="B4626" t="s">
        <v>65</v>
      </c>
      <c r="C4626">
        <v>39710</v>
      </c>
      <c r="D4626" t="s">
        <v>13412</v>
      </c>
      <c r="E4626" t="s">
        <v>12</v>
      </c>
      <c r="F4626">
        <v>3.66</v>
      </c>
      <c r="G4626">
        <v>3.66</v>
      </c>
      <c r="I4626" t="s">
        <v>6935</v>
      </c>
    </row>
    <row r="4627" spans="1:9">
      <c r="A4627" t="s">
        <v>20689</v>
      </c>
      <c r="B4627" t="s">
        <v>65</v>
      </c>
      <c r="C4627">
        <v>39709</v>
      </c>
      <c r="D4627" t="s">
        <v>13413</v>
      </c>
      <c r="E4627" t="s">
        <v>12</v>
      </c>
      <c r="F4627">
        <v>5.08</v>
      </c>
      <c r="G4627">
        <v>5.08</v>
      </c>
      <c r="I4627" t="s">
        <v>6935</v>
      </c>
    </row>
    <row r="4628" spans="1:9">
      <c r="A4628" t="s">
        <v>20690</v>
      </c>
      <c r="B4628" t="s">
        <v>65</v>
      </c>
      <c r="C4628">
        <v>39711</v>
      </c>
      <c r="D4628" t="s">
        <v>13414</v>
      </c>
      <c r="E4628" t="s">
        <v>12</v>
      </c>
      <c r="F4628">
        <v>5.7</v>
      </c>
      <c r="G4628">
        <v>5.7</v>
      </c>
      <c r="I4628" t="s">
        <v>6935</v>
      </c>
    </row>
    <row r="4629" spans="1:9">
      <c r="A4629" t="s">
        <v>20691</v>
      </c>
      <c r="B4629" t="s">
        <v>65</v>
      </c>
      <c r="C4629">
        <v>39714</v>
      </c>
      <c r="D4629" t="s">
        <v>13415</v>
      </c>
      <c r="E4629" t="s">
        <v>12</v>
      </c>
      <c r="F4629">
        <v>3.62</v>
      </c>
      <c r="G4629">
        <v>3.62</v>
      </c>
      <c r="I4629" t="s">
        <v>6935</v>
      </c>
    </row>
    <row r="4630" spans="1:9">
      <c r="A4630" t="s">
        <v>20692</v>
      </c>
      <c r="B4630" t="s">
        <v>65</v>
      </c>
      <c r="C4630">
        <v>39712</v>
      </c>
      <c r="D4630" t="s">
        <v>13416</v>
      </c>
      <c r="E4630" t="s">
        <v>12</v>
      </c>
      <c r="F4630">
        <v>2</v>
      </c>
      <c r="G4630">
        <v>2</v>
      </c>
      <c r="I4630" t="s">
        <v>8951</v>
      </c>
    </row>
    <row r="4631" spans="1:9">
      <c r="A4631" t="s">
        <v>20693</v>
      </c>
      <c r="B4631" t="s">
        <v>65</v>
      </c>
      <c r="C4631">
        <v>39713</v>
      </c>
      <c r="D4631" t="s">
        <v>13417</v>
      </c>
      <c r="E4631" t="s">
        <v>12</v>
      </c>
      <c r="F4631">
        <v>1.58</v>
      </c>
      <c r="G4631">
        <v>1.58</v>
      </c>
      <c r="I4631" t="s">
        <v>6935</v>
      </c>
    </row>
    <row r="4632" spans="1:9">
      <c r="A4632" t="s">
        <v>20694</v>
      </c>
      <c r="B4632" t="s">
        <v>65</v>
      </c>
      <c r="C4632">
        <v>39715</v>
      </c>
      <c r="D4632" t="s">
        <v>13418</v>
      </c>
      <c r="E4632" t="s">
        <v>12</v>
      </c>
      <c r="F4632">
        <v>2.58</v>
      </c>
      <c r="G4632">
        <v>2.58</v>
      </c>
      <c r="I4632" t="s">
        <v>6935</v>
      </c>
    </row>
    <row r="4633" spans="1:9">
      <c r="A4633" t="s">
        <v>20695</v>
      </c>
      <c r="B4633" t="s">
        <v>65</v>
      </c>
      <c r="C4633">
        <v>39716</v>
      </c>
      <c r="D4633" t="s">
        <v>13419</v>
      </c>
      <c r="E4633" t="s">
        <v>12</v>
      </c>
      <c r="F4633">
        <v>1.95</v>
      </c>
      <c r="G4633">
        <v>1.95</v>
      </c>
      <c r="I4633" t="s">
        <v>6935</v>
      </c>
    </row>
    <row r="4634" spans="1:9">
      <c r="A4634" t="s">
        <v>20696</v>
      </c>
      <c r="B4634" t="s">
        <v>65</v>
      </c>
      <c r="C4634">
        <v>39718</v>
      </c>
      <c r="D4634" t="s">
        <v>13420</v>
      </c>
      <c r="E4634" t="s">
        <v>12</v>
      </c>
      <c r="F4634">
        <v>3.33</v>
      </c>
      <c r="G4634">
        <v>3.33</v>
      </c>
      <c r="I4634" t="s">
        <v>6935</v>
      </c>
    </row>
    <row r="4635" spans="1:9">
      <c r="A4635" t="s">
        <v>20697</v>
      </c>
      <c r="B4635" t="s">
        <v>65</v>
      </c>
      <c r="C4635">
        <v>9813</v>
      </c>
      <c r="D4635" t="s">
        <v>13421</v>
      </c>
      <c r="E4635" t="s">
        <v>12</v>
      </c>
    </row>
    <row r="4636" spans="1:9">
      <c r="A4636" t="s">
        <v>20698</v>
      </c>
      <c r="B4636" t="s">
        <v>65</v>
      </c>
      <c r="C4636">
        <v>9815</v>
      </c>
      <c r="D4636" t="s">
        <v>13422</v>
      </c>
      <c r="E4636" t="s">
        <v>12</v>
      </c>
    </row>
    <row r="4637" spans="1:9">
      <c r="A4637" t="s">
        <v>20699</v>
      </c>
      <c r="B4637" t="s">
        <v>65</v>
      </c>
      <c r="C4637">
        <v>44543</v>
      </c>
      <c r="D4637" t="s">
        <v>13423</v>
      </c>
      <c r="E4637" t="s">
        <v>12</v>
      </c>
    </row>
    <row r="4638" spans="1:9">
      <c r="A4638" t="s">
        <v>20700</v>
      </c>
      <c r="B4638" t="s">
        <v>65</v>
      </c>
      <c r="C4638">
        <v>44526</v>
      </c>
      <c r="D4638" t="s">
        <v>13424</v>
      </c>
      <c r="E4638" t="s">
        <v>12</v>
      </c>
    </row>
    <row r="4639" spans="1:9">
      <c r="A4639" t="s">
        <v>20701</v>
      </c>
      <c r="B4639" t="s">
        <v>65</v>
      </c>
      <c r="C4639">
        <v>44545</v>
      </c>
      <c r="D4639" t="s">
        <v>13425</v>
      </c>
      <c r="E4639" t="s">
        <v>12</v>
      </c>
    </row>
    <row r="4640" spans="1:9">
      <c r="A4640" t="s">
        <v>20702</v>
      </c>
      <c r="B4640" t="s">
        <v>65</v>
      </c>
      <c r="C4640">
        <v>44525</v>
      </c>
      <c r="D4640" t="s">
        <v>13426</v>
      </c>
      <c r="E4640" t="s">
        <v>12</v>
      </c>
    </row>
    <row r="4641" spans="1:9">
      <c r="A4641" t="s">
        <v>20703</v>
      </c>
      <c r="B4641" t="s">
        <v>65</v>
      </c>
      <c r="C4641">
        <v>44547</v>
      </c>
      <c r="D4641" t="s">
        <v>13427</v>
      </c>
      <c r="E4641" t="s">
        <v>12</v>
      </c>
    </row>
    <row r="4642" spans="1:9">
      <c r="A4642" t="s">
        <v>20704</v>
      </c>
      <c r="B4642" t="s">
        <v>65</v>
      </c>
      <c r="C4642">
        <v>44519</v>
      </c>
      <c r="D4642" t="s">
        <v>13428</v>
      </c>
      <c r="E4642" t="s">
        <v>12</v>
      </c>
    </row>
    <row r="4643" spans="1:9">
      <c r="A4643" t="s">
        <v>20705</v>
      </c>
      <c r="B4643" t="s">
        <v>65</v>
      </c>
      <c r="C4643">
        <v>44520</v>
      </c>
      <c r="D4643" t="s">
        <v>13429</v>
      </c>
      <c r="E4643" t="s">
        <v>12</v>
      </c>
    </row>
    <row r="4644" spans="1:9">
      <c r="A4644" t="s">
        <v>20706</v>
      </c>
      <c r="B4644" t="s">
        <v>65</v>
      </c>
      <c r="C4644">
        <v>44521</v>
      </c>
      <c r="D4644" t="s">
        <v>31956</v>
      </c>
      <c r="E4644" t="s">
        <v>12</v>
      </c>
    </row>
    <row r="4645" spans="1:9">
      <c r="A4645" t="s">
        <v>20707</v>
      </c>
      <c r="B4645" t="s">
        <v>65</v>
      </c>
      <c r="C4645">
        <v>44522</v>
      </c>
      <c r="D4645" t="s">
        <v>13430</v>
      </c>
      <c r="E4645" t="s">
        <v>12</v>
      </c>
    </row>
    <row r="4646" spans="1:9">
      <c r="A4646" t="s">
        <v>20708</v>
      </c>
      <c r="B4646" t="s">
        <v>65</v>
      </c>
      <c r="C4646">
        <v>44523</v>
      </c>
      <c r="D4646" t="s">
        <v>13431</v>
      </c>
      <c r="E4646" t="s">
        <v>12</v>
      </c>
    </row>
    <row r="4647" spans="1:9">
      <c r="A4647" t="s">
        <v>20709</v>
      </c>
      <c r="B4647" t="s">
        <v>65</v>
      </c>
      <c r="C4647">
        <v>44527</v>
      </c>
      <c r="D4647" t="s">
        <v>13432</v>
      </c>
      <c r="E4647" t="s">
        <v>12</v>
      </c>
    </row>
    <row r="4648" spans="1:9">
      <c r="A4648" t="s">
        <v>20710</v>
      </c>
      <c r="B4648" t="s">
        <v>65</v>
      </c>
      <c r="C4648">
        <v>44524</v>
      </c>
      <c r="D4648" t="s">
        <v>13433</v>
      </c>
      <c r="E4648" t="s">
        <v>12</v>
      </c>
    </row>
    <row r="4649" spans="1:9">
      <c r="A4649" t="s">
        <v>20711</v>
      </c>
      <c r="B4649" t="s">
        <v>65</v>
      </c>
      <c r="C4649">
        <v>44542</v>
      </c>
      <c r="D4649" t="s">
        <v>13434</v>
      </c>
      <c r="E4649" t="s">
        <v>12</v>
      </c>
    </row>
    <row r="4650" spans="1:9">
      <c r="A4650" t="s">
        <v>20712</v>
      </c>
      <c r="B4650" t="s">
        <v>65</v>
      </c>
      <c r="C4650">
        <v>9877</v>
      </c>
      <c r="D4650" t="s">
        <v>13435</v>
      </c>
      <c r="E4650" t="s">
        <v>12</v>
      </c>
      <c r="F4650">
        <v>134.01</v>
      </c>
      <c r="G4650">
        <v>134.01</v>
      </c>
      <c r="I4650" t="s">
        <v>6935</v>
      </c>
    </row>
    <row r="4651" spans="1:9">
      <c r="A4651" t="s">
        <v>20713</v>
      </c>
      <c r="B4651" t="s">
        <v>65</v>
      </c>
      <c r="C4651">
        <v>9878</v>
      </c>
      <c r="D4651" t="s">
        <v>13436</v>
      </c>
      <c r="E4651" t="s">
        <v>12</v>
      </c>
      <c r="F4651">
        <v>164.97</v>
      </c>
      <c r="G4651">
        <v>164.97</v>
      </c>
      <c r="I4651" t="s">
        <v>6935</v>
      </c>
    </row>
    <row r="4652" spans="1:9">
      <c r="A4652" t="s">
        <v>20714</v>
      </c>
      <c r="B4652" t="s">
        <v>65</v>
      </c>
      <c r="C4652">
        <v>41986</v>
      </c>
      <c r="D4652" t="s">
        <v>13437</v>
      </c>
      <c r="E4652" t="s">
        <v>12</v>
      </c>
    </row>
    <row r="4653" spans="1:9">
      <c r="A4653" t="s">
        <v>20715</v>
      </c>
      <c r="B4653" t="s">
        <v>65</v>
      </c>
      <c r="C4653">
        <v>43422</v>
      </c>
      <c r="D4653" t="s">
        <v>13438</v>
      </c>
      <c r="E4653" t="s">
        <v>12</v>
      </c>
    </row>
    <row r="4654" spans="1:9">
      <c r="A4654" t="s">
        <v>20716</v>
      </c>
      <c r="B4654" t="s">
        <v>65</v>
      </c>
      <c r="C4654">
        <v>41987</v>
      </c>
      <c r="D4654" t="s">
        <v>13439</v>
      </c>
      <c r="E4654" t="s">
        <v>12</v>
      </c>
    </row>
    <row r="4655" spans="1:9">
      <c r="A4655" t="s">
        <v>20717</v>
      </c>
      <c r="B4655" t="s">
        <v>65</v>
      </c>
      <c r="C4655">
        <v>41988</v>
      </c>
      <c r="D4655" t="s">
        <v>13440</v>
      </c>
      <c r="E4655" t="s">
        <v>12</v>
      </c>
    </row>
    <row r="4656" spans="1:9">
      <c r="A4656" t="s">
        <v>20718</v>
      </c>
      <c r="B4656" t="s">
        <v>65</v>
      </c>
      <c r="C4656">
        <v>41697</v>
      </c>
      <c r="D4656" t="s">
        <v>13441</v>
      </c>
      <c r="E4656" t="s">
        <v>12</v>
      </c>
    </row>
    <row r="4657" spans="1:5">
      <c r="A4657" t="s">
        <v>20719</v>
      </c>
      <c r="B4657" t="s">
        <v>65</v>
      </c>
      <c r="C4657">
        <v>41985</v>
      </c>
      <c r="D4657" t="s">
        <v>13442</v>
      </c>
      <c r="E4657" t="s">
        <v>12</v>
      </c>
    </row>
    <row r="4658" spans="1:5">
      <c r="A4658" t="s">
        <v>20720</v>
      </c>
      <c r="B4658" t="s">
        <v>65</v>
      </c>
      <c r="C4658">
        <v>41699</v>
      </c>
      <c r="D4658" t="s">
        <v>13443</v>
      </c>
      <c r="E4658" t="s">
        <v>12</v>
      </c>
    </row>
    <row r="4659" spans="1:5">
      <c r="A4659" t="s">
        <v>20721</v>
      </c>
      <c r="B4659" t="s">
        <v>65</v>
      </c>
      <c r="C4659">
        <v>38053</v>
      </c>
      <c r="D4659" t="s">
        <v>13444</v>
      </c>
      <c r="E4659" t="s">
        <v>12</v>
      </c>
    </row>
    <row r="4660" spans="1:5">
      <c r="A4660" t="s">
        <v>20722</v>
      </c>
      <c r="B4660" t="s">
        <v>65</v>
      </c>
      <c r="C4660">
        <v>38054</v>
      </c>
      <c r="D4660" t="s">
        <v>13445</v>
      </c>
      <c r="E4660" t="s">
        <v>12</v>
      </c>
    </row>
    <row r="4661" spans="1:5">
      <c r="A4661" t="s">
        <v>20723</v>
      </c>
      <c r="B4661" t="s">
        <v>65</v>
      </c>
      <c r="C4661">
        <v>38052</v>
      </c>
      <c r="D4661" t="s">
        <v>13446</v>
      </c>
      <c r="E4661" t="s">
        <v>12</v>
      </c>
    </row>
    <row r="4662" spans="1:5">
      <c r="A4662" t="s">
        <v>20724</v>
      </c>
      <c r="B4662" t="s">
        <v>65</v>
      </c>
      <c r="C4662">
        <v>38051</v>
      </c>
      <c r="D4662" t="s">
        <v>13447</v>
      </c>
      <c r="E4662" t="s">
        <v>12</v>
      </c>
    </row>
    <row r="4663" spans="1:5">
      <c r="A4663" t="s">
        <v>20725</v>
      </c>
      <c r="B4663" t="s">
        <v>65</v>
      </c>
      <c r="C4663">
        <v>38787</v>
      </c>
      <c r="D4663" t="s">
        <v>13448</v>
      </c>
      <c r="E4663" t="s">
        <v>12</v>
      </c>
    </row>
    <row r="4664" spans="1:5">
      <c r="A4664" t="s">
        <v>20726</v>
      </c>
      <c r="B4664" t="s">
        <v>65</v>
      </c>
      <c r="C4664">
        <v>38825</v>
      </c>
      <c r="D4664" t="s">
        <v>13449</v>
      </c>
      <c r="E4664" t="s">
        <v>12</v>
      </c>
    </row>
    <row r="4665" spans="1:5">
      <c r="A4665" t="s">
        <v>20727</v>
      </c>
      <c r="B4665" t="s">
        <v>65</v>
      </c>
      <c r="C4665">
        <v>38826</v>
      </c>
      <c r="D4665" t="s">
        <v>13450</v>
      </c>
      <c r="E4665" t="s">
        <v>12</v>
      </c>
    </row>
    <row r="4666" spans="1:5">
      <c r="A4666" t="s">
        <v>20728</v>
      </c>
      <c r="B4666" t="s">
        <v>65</v>
      </c>
      <c r="C4666">
        <v>38827</v>
      </c>
      <c r="D4666" t="s">
        <v>13451</v>
      </c>
      <c r="E4666" t="s">
        <v>12</v>
      </c>
    </row>
    <row r="4667" spans="1:5">
      <c r="A4667" t="s">
        <v>20729</v>
      </c>
      <c r="B4667" t="s">
        <v>65</v>
      </c>
      <c r="C4667">
        <v>38828</v>
      </c>
      <c r="D4667" t="s">
        <v>13452</v>
      </c>
      <c r="E4667" t="s">
        <v>12</v>
      </c>
    </row>
    <row r="4668" spans="1:5">
      <c r="A4668" t="s">
        <v>20730</v>
      </c>
      <c r="B4668" t="s">
        <v>65</v>
      </c>
      <c r="C4668">
        <v>38829</v>
      </c>
      <c r="D4668" t="s">
        <v>13453</v>
      </c>
      <c r="E4668" t="s">
        <v>12</v>
      </c>
    </row>
    <row r="4669" spans="1:5">
      <c r="A4669" t="s">
        <v>20731</v>
      </c>
      <c r="B4669" t="s">
        <v>65</v>
      </c>
      <c r="C4669">
        <v>38830</v>
      </c>
      <c r="D4669" t="s">
        <v>13454</v>
      </c>
      <c r="E4669" t="s">
        <v>12</v>
      </c>
    </row>
    <row r="4670" spans="1:5">
      <c r="A4670" t="s">
        <v>20732</v>
      </c>
      <c r="B4670" t="s">
        <v>65</v>
      </c>
      <c r="C4670">
        <v>38831</v>
      </c>
      <c r="D4670" t="s">
        <v>13455</v>
      </c>
      <c r="E4670" t="s">
        <v>12</v>
      </c>
    </row>
    <row r="4671" spans="1:5">
      <c r="A4671" t="s">
        <v>20733</v>
      </c>
      <c r="B4671" t="s">
        <v>65</v>
      </c>
      <c r="C4671">
        <v>36274</v>
      </c>
      <c r="D4671" t="s">
        <v>13456</v>
      </c>
      <c r="E4671" t="s">
        <v>12</v>
      </c>
    </row>
    <row r="4672" spans="1:5">
      <c r="A4672" t="s">
        <v>20734</v>
      </c>
      <c r="B4672" t="s">
        <v>65</v>
      </c>
      <c r="C4672">
        <v>36278</v>
      </c>
      <c r="D4672" t="s">
        <v>13457</v>
      </c>
      <c r="E4672" t="s">
        <v>12</v>
      </c>
    </row>
    <row r="4673" spans="1:5">
      <c r="A4673" t="s">
        <v>20735</v>
      </c>
      <c r="B4673" t="s">
        <v>65</v>
      </c>
      <c r="C4673">
        <v>38977</v>
      </c>
      <c r="D4673" t="s">
        <v>13458</v>
      </c>
      <c r="E4673" t="s">
        <v>12</v>
      </c>
    </row>
    <row r="4674" spans="1:5">
      <c r="A4674" t="s">
        <v>20736</v>
      </c>
      <c r="B4674" t="s">
        <v>65</v>
      </c>
      <c r="C4674">
        <v>38971</v>
      </c>
      <c r="D4674" t="s">
        <v>13459</v>
      </c>
      <c r="E4674" t="s">
        <v>12</v>
      </c>
    </row>
    <row r="4675" spans="1:5">
      <c r="A4675" t="s">
        <v>20737</v>
      </c>
      <c r="B4675" t="s">
        <v>65</v>
      </c>
      <c r="C4675">
        <v>38972</v>
      </c>
      <c r="D4675" t="s">
        <v>13460</v>
      </c>
      <c r="E4675" t="s">
        <v>12</v>
      </c>
    </row>
    <row r="4676" spans="1:5">
      <c r="A4676" t="s">
        <v>20738</v>
      </c>
      <c r="B4676" t="s">
        <v>65</v>
      </c>
      <c r="C4676">
        <v>38973</v>
      </c>
      <c r="D4676" t="s">
        <v>13461</v>
      </c>
      <c r="E4676" t="s">
        <v>12</v>
      </c>
    </row>
    <row r="4677" spans="1:5">
      <c r="A4677" t="s">
        <v>20739</v>
      </c>
      <c r="B4677" t="s">
        <v>65</v>
      </c>
      <c r="C4677">
        <v>38974</v>
      </c>
      <c r="D4677" t="s">
        <v>13462</v>
      </c>
      <c r="E4677" t="s">
        <v>12</v>
      </c>
    </row>
    <row r="4678" spans="1:5">
      <c r="A4678" t="s">
        <v>20740</v>
      </c>
      <c r="B4678" t="s">
        <v>65</v>
      </c>
      <c r="C4678">
        <v>38975</v>
      </c>
      <c r="D4678" t="s">
        <v>13463</v>
      </c>
      <c r="E4678" t="s">
        <v>12</v>
      </c>
    </row>
    <row r="4679" spans="1:5">
      <c r="A4679" t="s">
        <v>20741</v>
      </c>
      <c r="B4679" t="s">
        <v>65</v>
      </c>
      <c r="C4679">
        <v>38976</v>
      </c>
      <c r="D4679" t="s">
        <v>13464</v>
      </c>
      <c r="E4679" t="s">
        <v>12</v>
      </c>
    </row>
    <row r="4680" spans="1:5">
      <c r="A4680" t="s">
        <v>20742</v>
      </c>
      <c r="B4680" t="s">
        <v>65</v>
      </c>
      <c r="C4680">
        <v>44176</v>
      </c>
      <c r="D4680" t="s">
        <v>13465</v>
      </c>
      <c r="E4680" t="s">
        <v>12</v>
      </c>
    </row>
    <row r="4681" spans="1:5">
      <c r="A4681" t="s">
        <v>20743</v>
      </c>
      <c r="B4681" t="s">
        <v>65</v>
      </c>
      <c r="C4681">
        <v>38986</v>
      </c>
      <c r="D4681" t="s">
        <v>13466</v>
      </c>
      <c r="E4681" t="s">
        <v>12</v>
      </c>
    </row>
    <row r="4682" spans="1:5">
      <c r="A4682" t="s">
        <v>20744</v>
      </c>
      <c r="B4682" t="s">
        <v>65</v>
      </c>
      <c r="C4682">
        <v>38978</v>
      </c>
      <c r="D4682" t="s">
        <v>13467</v>
      </c>
      <c r="E4682" t="s">
        <v>12</v>
      </c>
    </row>
    <row r="4683" spans="1:5">
      <c r="A4683" t="s">
        <v>20745</v>
      </c>
      <c r="B4683" t="s">
        <v>65</v>
      </c>
      <c r="C4683">
        <v>38979</v>
      </c>
      <c r="D4683" t="s">
        <v>13468</v>
      </c>
      <c r="E4683" t="s">
        <v>12</v>
      </c>
    </row>
    <row r="4684" spans="1:5">
      <c r="A4684" t="s">
        <v>20746</v>
      </c>
      <c r="B4684" t="s">
        <v>65</v>
      </c>
      <c r="C4684">
        <v>38980</v>
      </c>
      <c r="D4684" t="s">
        <v>13469</v>
      </c>
      <c r="E4684" t="s">
        <v>12</v>
      </c>
    </row>
    <row r="4685" spans="1:5">
      <c r="A4685" t="s">
        <v>20747</v>
      </c>
      <c r="B4685" t="s">
        <v>65</v>
      </c>
      <c r="C4685">
        <v>38981</v>
      </c>
      <c r="D4685" t="s">
        <v>13470</v>
      </c>
      <c r="E4685" t="s">
        <v>12</v>
      </c>
    </row>
    <row r="4686" spans="1:5">
      <c r="A4686" t="s">
        <v>20748</v>
      </c>
      <c r="B4686" t="s">
        <v>65</v>
      </c>
      <c r="C4686">
        <v>38982</v>
      </c>
      <c r="D4686" t="s">
        <v>13471</v>
      </c>
      <c r="E4686" t="s">
        <v>12</v>
      </c>
    </row>
    <row r="4687" spans="1:5">
      <c r="A4687" t="s">
        <v>20749</v>
      </c>
      <c r="B4687" t="s">
        <v>65</v>
      </c>
      <c r="C4687">
        <v>38983</v>
      </c>
      <c r="D4687" t="s">
        <v>13472</v>
      </c>
      <c r="E4687" t="s">
        <v>12</v>
      </c>
    </row>
    <row r="4688" spans="1:5">
      <c r="A4688" t="s">
        <v>20750</v>
      </c>
      <c r="B4688" t="s">
        <v>65</v>
      </c>
      <c r="C4688">
        <v>38984</v>
      </c>
      <c r="D4688" t="s">
        <v>13473</v>
      </c>
      <c r="E4688" t="s">
        <v>12</v>
      </c>
    </row>
    <row r="4689" spans="1:9">
      <c r="A4689" t="s">
        <v>20751</v>
      </c>
      <c r="B4689" t="s">
        <v>65</v>
      </c>
      <c r="C4689">
        <v>38985</v>
      </c>
      <c r="D4689" t="s">
        <v>13474</v>
      </c>
      <c r="E4689" t="s">
        <v>12</v>
      </c>
    </row>
    <row r="4690" spans="1:9">
      <c r="A4690" t="s">
        <v>20752</v>
      </c>
      <c r="B4690" t="s">
        <v>65</v>
      </c>
      <c r="C4690">
        <v>38032</v>
      </c>
      <c r="D4690" t="s">
        <v>13475</v>
      </c>
      <c r="E4690" t="s">
        <v>12</v>
      </c>
      <c r="F4690">
        <v>63.81</v>
      </c>
      <c r="G4690">
        <v>63.81</v>
      </c>
      <c r="I4690" t="s">
        <v>6935</v>
      </c>
    </row>
    <row r="4691" spans="1:9">
      <c r="A4691" t="s">
        <v>20753</v>
      </c>
      <c r="B4691" t="s">
        <v>65</v>
      </c>
      <c r="C4691">
        <v>38033</v>
      </c>
      <c r="D4691" t="s">
        <v>13476</v>
      </c>
      <c r="E4691" t="s">
        <v>12</v>
      </c>
      <c r="F4691">
        <v>108.48</v>
      </c>
      <c r="G4691">
        <v>108.48</v>
      </c>
      <c r="I4691" t="s">
        <v>6935</v>
      </c>
    </row>
    <row r="4692" spans="1:9">
      <c r="A4692" t="s">
        <v>20754</v>
      </c>
      <c r="B4692" t="s">
        <v>65</v>
      </c>
      <c r="C4692">
        <v>38034</v>
      </c>
      <c r="D4692" t="s">
        <v>13477</v>
      </c>
      <c r="E4692" t="s">
        <v>12</v>
      </c>
      <c r="F4692">
        <v>169.93</v>
      </c>
      <c r="G4692">
        <v>169.93</v>
      </c>
      <c r="I4692" t="s">
        <v>6935</v>
      </c>
    </row>
    <row r="4693" spans="1:9">
      <c r="A4693" t="s">
        <v>20755</v>
      </c>
      <c r="B4693" t="s">
        <v>65</v>
      </c>
      <c r="C4693">
        <v>38035</v>
      </c>
      <c r="D4693" t="s">
        <v>13478</v>
      </c>
      <c r="E4693" t="s">
        <v>12</v>
      </c>
      <c r="F4693">
        <v>249.99</v>
      </c>
      <c r="G4693">
        <v>249.99</v>
      </c>
      <c r="I4693" t="s">
        <v>6935</v>
      </c>
    </row>
    <row r="4694" spans="1:9">
      <c r="A4694" t="s">
        <v>20756</v>
      </c>
      <c r="B4694" t="s">
        <v>65</v>
      </c>
      <c r="C4694">
        <v>38036</v>
      </c>
      <c r="D4694" t="s">
        <v>13479</v>
      </c>
      <c r="E4694" t="s">
        <v>12</v>
      </c>
      <c r="F4694">
        <v>336.77</v>
      </c>
      <c r="G4694">
        <v>336.77</v>
      </c>
      <c r="I4694" t="s">
        <v>6935</v>
      </c>
    </row>
    <row r="4695" spans="1:9">
      <c r="A4695" t="s">
        <v>20757</v>
      </c>
      <c r="B4695" t="s">
        <v>65</v>
      </c>
      <c r="C4695">
        <v>38037</v>
      </c>
      <c r="D4695" t="s">
        <v>13480</v>
      </c>
      <c r="E4695" t="s">
        <v>12</v>
      </c>
      <c r="F4695">
        <v>444.83</v>
      </c>
      <c r="G4695">
        <v>444.83</v>
      </c>
      <c r="I4695" t="s">
        <v>6935</v>
      </c>
    </row>
    <row r="4696" spans="1:9">
      <c r="A4696" t="s">
        <v>20758</v>
      </c>
      <c r="B4696" t="s">
        <v>65</v>
      </c>
      <c r="C4696">
        <v>9850</v>
      </c>
      <c r="D4696" t="s">
        <v>13481</v>
      </c>
      <c r="E4696" t="s">
        <v>12</v>
      </c>
    </row>
    <row r="4697" spans="1:9">
      <c r="A4697" t="s">
        <v>20759</v>
      </c>
      <c r="B4697" t="s">
        <v>65</v>
      </c>
      <c r="C4697">
        <v>9853</v>
      </c>
      <c r="D4697" t="s">
        <v>13482</v>
      </c>
      <c r="E4697" t="s">
        <v>12</v>
      </c>
    </row>
    <row r="4698" spans="1:9">
      <c r="A4698" t="s">
        <v>20760</v>
      </c>
      <c r="B4698" t="s">
        <v>65</v>
      </c>
      <c r="C4698">
        <v>9854</v>
      </c>
      <c r="D4698" t="s">
        <v>13483</v>
      </c>
      <c r="E4698" t="s">
        <v>12</v>
      </c>
    </row>
    <row r="4699" spans="1:9">
      <c r="A4699" t="s">
        <v>20761</v>
      </c>
      <c r="B4699" t="s">
        <v>65</v>
      </c>
      <c r="C4699">
        <v>9851</v>
      </c>
      <c r="D4699" t="s">
        <v>13484</v>
      </c>
      <c r="E4699" t="s">
        <v>12</v>
      </c>
    </row>
    <row r="4700" spans="1:9">
      <c r="A4700" t="s">
        <v>20762</v>
      </c>
      <c r="B4700" t="s">
        <v>65</v>
      </c>
      <c r="C4700">
        <v>9825</v>
      </c>
      <c r="D4700" t="s">
        <v>13485</v>
      </c>
      <c r="E4700" t="s">
        <v>12</v>
      </c>
    </row>
    <row r="4701" spans="1:9">
      <c r="A4701" t="s">
        <v>20763</v>
      </c>
      <c r="B4701" t="s">
        <v>65</v>
      </c>
      <c r="C4701">
        <v>9828</v>
      </c>
      <c r="D4701" t="s">
        <v>13486</v>
      </c>
      <c r="E4701" t="s">
        <v>12</v>
      </c>
    </row>
    <row r="4702" spans="1:9">
      <c r="A4702" t="s">
        <v>20764</v>
      </c>
      <c r="B4702" t="s">
        <v>65</v>
      </c>
      <c r="C4702">
        <v>9829</v>
      </c>
      <c r="D4702" t="s">
        <v>13487</v>
      </c>
      <c r="E4702" t="s">
        <v>12</v>
      </c>
    </row>
    <row r="4703" spans="1:9">
      <c r="A4703" t="s">
        <v>20765</v>
      </c>
      <c r="B4703" t="s">
        <v>65</v>
      </c>
      <c r="C4703">
        <v>9826</v>
      </c>
      <c r="D4703" t="s">
        <v>13488</v>
      </c>
      <c r="E4703" t="s">
        <v>12</v>
      </c>
    </row>
    <row r="4704" spans="1:9">
      <c r="A4704" t="s">
        <v>20766</v>
      </c>
      <c r="B4704" t="s">
        <v>65</v>
      </c>
      <c r="C4704">
        <v>9827</v>
      </c>
      <c r="D4704" t="s">
        <v>13489</v>
      </c>
      <c r="E4704" t="s">
        <v>12</v>
      </c>
    </row>
    <row r="4705" spans="1:9">
      <c r="A4705" t="s">
        <v>20767</v>
      </c>
      <c r="B4705" t="s">
        <v>65</v>
      </c>
      <c r="C4705">
        <v>36374</v>
      </c>
      <c r="D4705" t="s">
        <v>13490</v>
      </c>
      <c r="E4705" t="s">
        <v>12</v>
      </c>
    </row>
    <row r="4706" spans="1:9">
      <c r="A4706" t="s">
        <v>20768</v>
      </c>
      <c r="B4706" t="s">
        <v>65</v>
      </c>
      <c r="C4706">
        <v>36084</v>
      </c>
      <c r="D4706" t="s">
        <v>13491</v>
      </c>
      <c r="E4706" t="s">
        <v>12</v>
      </c>
    </row>
    <row r="4707" spans="1:9">
      <c r="A4707" t="s">
        <v>20769</v>
      </c>
      <c r="B4707" t="s">
        <v>65</v>
      </c>
      <c r="C4707">
        <v>36373</v>
      </c>
      <c r="D4707" t="s">
        <v>13492</v>
      </c>
      <c r="E4707" t="s">
        <v>12</v>
      </c>
    </row>
    <row r="4708" spans="1:9">
      <c r="A4708" t="s">
        <v>20770</v>
      </c>
      <c r="B4708" t="s">
        <v>65</v>
      </c>
      <c r="C4708">
        <v>36377</v>
      </c>
      <c r="D4708" t="s">
        <v>13493</v>
      </c>
      <c r="E4708" t="s">
        <v>12</v>
      </c>
    </row>
    <row r="4709" spans="1:9">
      <c r="A4709" t="s">
        <v>20771</v>
      </c>
      <c r="B4709" t="s">
        <v>65</v>
      </c>
      <c r="C4709">
        <v>36375</v>
      </c>
      <c r="D4709" t="s">
        <v>13494</v>
      </c>
      <c r="E4709" t="s">
        <v>12</v>
      </c>
    </row>
    <row r="4710" spans="1:9">
      <c r="A4710" t="s">
        <v>20772</v>
      </c>
      <c r="B4710" t="s">
        <v>65</v>
      </c>
      <c r="C4710">
        <v>36376</v>
      </c>
      <c r="D4710" t="s">
        <v>13495</v>
      </c>
      <c r="E4710" t="s">
        <v>12</v>
      </c>
    </row>
    <row r="4711" spans="1:9">
      <c r="A4711" t="s">
        <v>20773</v>
      </c>
      <c r="B4711" t="s">
        <v>65</v>
      </c>
      <c r="C4711">
        <v>36380</v>
      </c>
      <c r="D4711" t="s">
        <v>13496</v>
      </c>
      <c r="E4711" t="s">
        <v>12</v>
      </c>
    </row>
    <row r="4712" spans="1:9">
      <c r="A4712" t="s">
        <v>20774</v>
      </c>
      <c r="B4712" t="s">
        <v>65</v>
      </c>
      <c r="C4712">
        <v>36378</v>
      </c>
      <c r="D4712" t="s">
        <v>13497</v>
      </c>
      <c r="E4712" t="s">
        <v>12</v>
      </c>
    </row>
    <row r="4713" spans="1:9">
      <c r="A4713" t="s">
        <v>20775</v>
      </c>
      <c r="B4713" t="s">
        <v>65</v>
      </c>
      <c r="C4713">
        <v>36379</v>
      </c>
      <c r="D4713" t="s">
        <v>13498</v>
      </c>
      <c r="E4713" t="s">
        <v>12</v>
      </c>
    </row>
    <row r="4714" spans="1:9">
      <c r="A4714" t="s">
        <v>20776</v>
      </c>
      <c r="B4714" t="s">
        <v>65</v>
      </c>
      <c r="C4714">
        <v>9859</v>
      </c>
      <c r="D4714" t="s">
        <v>13499</v>
      </c>
      <c r="E4714" t="s">
        <v>12</v>
      </c>
      <c r="F4714">
        <v>10.6</v>
      </c>
      <c r="G4714">
        <v>10.6</v>
      </c>
      <c r="I4714" t="s">
        <v>6935</v>
      </c>
    </row>
    <row r="4715" spans="1:9">
      <c r="A4715" t="s">
        <v>20777</v>
      </c>
      <c r="B4715" t="s">
        <v>65</v>
      </c>
      <c r="C4715">
        <v>9836</v>
      </c>
      <c r="D4715" t="s">
        <v>13500</v>
      </c>
      <c r="E4715" t="s">
        <v>12</v>
      </c>
      <c r="F4715">
        <v>16.149999999999999</v>
      </c>
      <c r="G4715">
        <v>16.149999999999999</v>
      </c>
      <c r="I4715" t="s">
        <v>8951</v>
      </c>
    </row>
    <row r="4716" spans="1:9">
      <c r="A4716" t="s">
        <v>20778</v>
      </c>
      <c r="B4716" t="s">
        <v>65</v>
      </c>
      <c r="C4716">
        <v>20065</v>
      </c>
      <c r="D4716" t="s">
        <v>13501</v>
      </c>
      <c r="E4716" t="s">
        <v>12</v>
      </c>
      <c r="F4716">
        <v>42.21</v>
      </c>
      <c r="G4716">
        <v>42.21</v>
      </c>
      <c r="I4716" t="s">
        <v>6935</v>
      </c>
    </row>
    <row r="4717" spans="1:9">
      <c r="A4717" t="s">
        <v>20779</v>
      </c>
      <c r="B4717" t="s">
        <v>65</v>
      </c>
      <c r="C4717">
        <v>9835</v>
      </c>
      <c r="D4717" t="s">
        <v>13502</v>
      </c>
      <c r="E4717" t="s">
        <v>12</v>
      </c>
      <c r="F4717">
        <v>7.05</v>
      </c>
      <c r="G4717">
        <v>7.05</v>
      </c>
      <c r="I4717" t="s">
        <v>6935</v>
      </c>
    </row>
    <row r="4718" spans="1:9">
      <c r="A4718" t="s">
        <v>20780</v>
      </c>
      <c r="B4718" t="s">
        <v>65</v>
      </c>
      <c r="C4718">
        <v>9838</v>
      </c>
      <c r="D4718" t="s">
        <v>13503</v>
      </c>
      <c r="E4718" t="s">
        <v>12</v>
      </c>
      <c r="F4718">
        <v>11.65</v>
      </c>
      <c r="G4718">
        <v>11.65</v>
      </c>
      <c r="I4718" t="s">
        <v>6935</v>
      </c>
    </row>
    <row r="4719" spans="1:9">
      <c r="A4719" t="s">
        <v>20781</v>
      </c>
      <c r="B4719" t="s">
        <v>65</v>
      </c>
      <c r="C4719">
        <v>9837</v>
      </c>
      <c r="D4719" t="s">
        <v>13504</v>
      </c>
      <c r="E4719" t="s">
        <v>12</v>
      </c>
      <c r="F4719">
        <v>15.29</v>
      </c>
      <c r="G4719">
        <v>15.29</v>
      </c>
      <c r="I4719" t="s">
        <v>6935</v>
      </c>
    </row>
    <row r="4720" spans="1:9">
      <c r="A4720" t="s">
        <v>20782</v>
      </c>
      <c r="B4720" t="s">
        <v>65</v>
      </c>
      <c r="C4720">
        <v>44315</v>
      </c>
      <c r="D4720" t="s">
        <v>13505</v>
      </c>
      <c r="E4720" t="s">
        <v>12</v>
      </c>
      <c r="F4720">
        <v>63.23</v>
      </c>
      <c r="G4720">
        <v>63.23</v>
      </c>
      <c r="I4720" t="s">
        <v>6935</v>
      </c>
    </row>
    <row r="4721" spans="1:9">
      <c r="A4721" t="s">
        <v>20783</v>
      </c>
      <c r="B4721" t="s">
        <v>65</v>
      </c>
      <c r="C4721">
        <v>9862</v>
      </c>
      <c r="D4721" t="s">
        <v>13506</v>
      </c>
      <c r="E4721" t="s">
        <v>12</v>
      </c>
      <c r="F4721">
        <v>32.67</v>
      </c>
      <c r="G4721">
        <v>32.67</v>
      </c>
      <c r="I4721" t="s">
        <v>6935</v>
      </c>
    </row>
    <row r="4722" spans="1:9">
      <c r="A4722" t="s">
        <v>20784</v>
      </c>
      <c r="B4722" t="s">
        <v>65</v>
      </c>
      <c r="C4722">
        <v>9861</v>
      </c>
      <c r="D4722" t="s">
        <v>13507</v>
      </c>
      <c r="E4722" t="s">
        <v>12</v>
      </c>
      <c r="F4722">
        <v>25.66</v>
      </c>
      <c r="G4722">
        <v>25.66</v>
      </c>
      <c r="I4722" t="s">
        <v>6935</v>
      </c>
    </row>
    <row r="4723" spans="1:9">
      <c r="A4723" t="s">
        <v>20785</v>
      </c>
      <c r="B4723" t="s">
        <v>65</v>
      </c>
      <c r="C4723">
        <v>9866</v>
      </c>
      <c r="D4723" t="s">
        <v>13508</v>
      </c>
      <c r="E4723" t="s">
        <v>12</v>
      </c>
      <c r="F4723">
        <v>22.14</v>
      </c>
      <c r="G4723">
        <v>22.14</v>
      </c>
      <c r="I4723" t="s">
        <v>6935</v>
      </c>
    </row>
    <row r="4724" spans="1:9">
      <c r="A4724" t="s">
        <v>20786</v>
      </c>
      <c r="B4724" t="s">
        <v>65</v>
      </c>
      <c r="C4724">
        <v>9856</v>
      </c>
      <c r="D4724" t="s">
        <v>13509</v>
      </c>
      <c r="E4724" t="s">
        <v>12</v>
      </c>
      <c r="F4724">
        <v>8.27</v>
      </c>
      <c r="G4724">
        <v>8.27</v>
      </c>
      <c r="I4724" t="s">
        <v>6935</v>
      </c>
    </row>
    <row r="4725" spans="1:9">
      <c r="A4725" t="s">
        <v>20787</v>
      </c>
      <c r="B4725" t="s">
        <v>65</v>
      </c>
      <c r="C4725">
        <v>9863</v>
      </c>
      <c r="D4725" t="s">
        <v>13510</v>
      </c>
      <c r="E4725" t="s">
        <v>12</v>
      </c>
      <c r="F4725">
        <v>64.05</v>
      </c>
      <c r="G4725">
        <v>64.05</v>
      </c>
      <c r="I4725" t="s">
        <v>6935</v>
      </c>
    </row>
    <row r="4726" spans="1:9">
      <c r="A4726" t="s">
        <v>20788</v>
      </c>
      <c r="B4726" t="s">
        <v>65</v>
      </c>
      <c r="C4726">
        <v>9860</v>
      </c>
      <c r="D4726" t="s">
        <v>13511</v>
      </c>
      <c r="E4726" t="s">
        <v>12</v>
      </c>
      <c r="F4726">
        <v>46.75</v>
      </c>
      <c r="G4726">
        <v>46.75</v>
      </c>
      <c r="I4726" t="s">
        <v>6935</v>
      </c>
    </row>
    <row r="4727" spans="1:9">
      <c r="A4727" t="s">
        <v>20789</v>
      </c>
      <c r="B4727" t="s">
        <v>65</v>
      </c>
      <c r="C4727">
        <v>9841</v>
      </c>
      <c r="D4727" t="s">
        <v>13512</v>
      </c>
      <c r="E4727" t="s">
        <v>12</v>
      </c>
      <c r="F4727">
        <v>30.41</v>
      </c>
      <c r="G4727">
        <v>30.41</v>
      </c>
      <c r="I4727" t="s">
        <v>6935</v>
      </c>
    </row>
    <row r="4728" spans="1:9">
      <c r="A4728" t="s">
        <v>20790</v>
      </c>
      <c r="B4728" t="s">
        <v>65</v>
      </c>
      <c r="C4728">
        <v>9840</v>
      </c>
      <c r="D4728" t="s">
        <v>13513</v>
      </c>
      <c r="E4728" t="s">
        <v>12</v>
      </c>
      <c r="F4728">
        <v>64.239999999999995</v>
      </c>
      <c r="G4728">
        <v>64.239999999999995</v>
      </c>
      <c r="I4728" t="s">
        <v>6935</v>
      </c>
    </row>
    <row r="4729" spans="1:9">
      <c r="A4729" t="s">
        <v>20791</v>
      </c>
      <c r="B4729" t="s">
        <v>65</v>
      </c>
      <c r="C4729">
        <v>20067</v>
      </c>
      <c r="D4729" t="s">
        <v>13514</v>
      </c>
      <c r="E4729" t="s">
        <v>12</v>
      </c>
      <c r="F4729">
        <v>9.86</v>
      </c>
      <c r="G4729">
        <v>9.86</v>
      </c>
      <c r="I4729" t="s">
        <v>6935</v>
      </c>
    </row>
    <row r="4730" spans="1:9">
      <c r="A4730" t="s">
        <v>20792</v>
      </c>
      <c r="B4730" t="s">
        <v>65</v>
      </c>
      <c r="C4730">
        <v>20068</v>
      </c>
      <c r="D4730" t="s">
        <v>13515</v>
      </c>
      <c r="E4730" t="s">
        <v>12</v>
      </c>
      <c r="F4730">
        <v>13.89</v>
      </c>
      <c r="G4730">
        <v>13.89</v>
      </c>
      <c r="I4730" t="s">
        <v>6935</v>
      </c>
    </row>
    <row r="4731" spans="1:9">
      <c r="A4731" t="s">
        <v>20793</v>
      </c>
      <c r="B4731" t="s">
        <v>65</v>
      </c>
      <c r="C4731">
        <v>9839</v>
      </c>
      <c r="D4731" t="s">
        <v>13516</v>
      </c>
      <c r="E4731" t="s">
        <v>12</v>
      </c>
      <c r="F4731">
        <v>25.19</v>
      </c>
      <c r="G4731">
        <v>25.19</v>
      </c>
      <c r="I4731" t="s">
        <v>6935</v>
      </c>
    </row>
    <row r="4732" spans="1:9">
      <c r="A4732" t="s">
        <v>20794</v>
      </c>
      <c r="B4732" t="s">
        <v>65</v>
      </c>
      <c r="C4732">
        <v>9870</v>
      </c>
      <c r="D4732" t="s">
        <v>13517</v>
      </c>
      <c r="E4732" t="s">
        <v>12</v>
      </c>
      <c r="F4732">
        <v>95.52</v>
      </c>
      <c r="G4732">
        <v>95.52</v>
      </c>
      <c r="I4732" t="s">
        <v>6935</v>
      </c>
    </row>
    <row r="4733" spans="1:9">
      <c r="A4733" t="s">
        <v>20795</v>
      </c>
      <c r="B4733" t="s">
        <v>65</v>
      </c>
      <c r="C4733">
        <v>9867</v>
      </c>
      <c r="D4733" t="s">
        <v>13518</v>
      </c>
      <c r="E4733" t="s">
        <v>12</v>
      </c>
      <c r="F4733">
        <v>3.84</v>
      </c>
      <c r="G4733">
        <v>3.84</v>
      </c>
      <c r="I4733" t="s">
        <v>6935</v>
      </c>
    </row>
    <row r="4734" spans="1:9">
      <c r="A4734" t="s">
        <v>20796</v>
      </c>
      <c r="B4734" t="s">
        <v>65</v>
      </c>
      <c r="C4734">
        <v>9868</v>
      </c>
      <c r="D4734" t="s">
        <v>13519</v>
      </c>
      <c r="E4734" t="s">
        <v>12</v>
      </c>
      <c r="F4734">
        <v>4.33</v>
      </c>
      <c r="G4734">
        <v>4.33</v>
      </c>
      <c r="I4734" t="s">
        <v>8951</v>
      </c>
    </row>
    <row r="4735" spans="1:9">
      <c r="A4735" t="s">
        <v>20797</v>
      </c>
      <c r="B4735" t="s">
        <v>65</v>
      </c>
      <c r="C4735">
        <v>9869</v>
      </c>
      <c r="D4735" t="s">
        <v>13520</v>
      </c>
      <c r="E4735" t="s">
        <v>12</v>
      </c>
      <c r="F4735">
        <v>9.34</v>
      </c>
      <c r="G4735">
        <v>9.34</v>
      </c>
      <c r="I4735" t="s">
        <v>6935</v>
      </c>
    </row>
    <row r="4736" spans="1:9">
      <c r="A4736" t="s">
        <v>20798</v>
      </c>
      <c r="B4736" t="s">
        <v>65</v>
      </c>
      <c r="C4736">
        <v>9874</v>
      </c>
      <c r="D4736" t="s">
        <v>13521</v>
      </c>
      <c r="E4736" t="s">
        <v>12</v>
      </c>
      <c r="F4736">
        <v>14.67</v>
      </c>
      <c r="G4736">
        <v>14.67</v>
      </c>
      <c r="I4736" t="s">
        <v>6935</v>
      </c>
    </row>
    <row r="4737" spans="1:9">
      <c r="A4737" t="s">
        <v>20799</v>
      </c>
      <c r="B4737" t="s">
        <v>65</v>
      </c>
      <c r="C4737">
        <v>9875</v>
      </c>
      <c r="D4737" t="s">
        <v>13522</v>
      </c>
      <c r="E4737" t="s">
        <v>12</v>
      </c>
      <c r="F4737">
        <v>16.09</v>
      </c>
      <c r="G4737">
        <v>16.09</v>
      </c>
      <c r="I4737" t="s">
        <v>6935</v>
      </c>
    </row>
    <row r="4738" spans="1:9">
      <c r="A4738" t="s">
        <v>20800</v>
      </c>
      <c r="B4738" t="s">
        <v>65</v>
      </c>
      <c r="C4738">
        <v>9873</v>
      </c>
      <c r="D4738" t="s">
        <v>13523</v>
      </c>
      <c r="E4738" t="s">
        <v>12</v>
      </c>
      <c r="F4738">
        <v>26.48</v>
      </c>
      <c r="G4738">
        <v>26.48</v>
      </c>
      <c r="I4738" t="s">
        <v>6935</v>
      </c>
    </row>
    <row r="4739" spans="1:9">
      <c r="A4739" t="s">
        <v>20801</v>
      </c>
      <c r="B4739" t="s">
        <v>65</v>
      </c>
      <c r="C4739">
        <v>9871</v>
      </c>
      <c r="D4739" t="s">
        <v>13524</v>
      </c>
      <c r="E4739" t="s">
        <v>12</v>
      </c>
      <c r="F4739">
        <v>43.88</v>
      </c>
      <c r="G4739">
        <v>43.88</v>
      </c>
      <c r="I4739" t="s">
        <v>6935</v>
      </c>
    </row>
    <row r="4740" spans="1:9">
      <c r="A4740" t="s">
        <v>20802</v>
      </c>
      <c r="B4740" t="s">
        <v>65</v>
      </c>
      <c r="C4740">
        <v>9872</v>
      </c>
      <c r="D4740" t="s">
        <v>13525</v>
      </c>
      <c r="E4740" t="s">
        <v>12</v>
      </c>
      <c r="F4740">
        <v>61.04</v>
      </c>
      <c r="G4740">
        <v>61.04</v>
      </c>
      <c r="I4740" t="s">
        <v>6935</v>
      </c>
    </row>
    <row r="4741" spans="1:9">
      <c r="A4741" t="s">
        <v>20803</v>
      </c>
      <c r="B4741" t="s">
        <v>65</v>
      </c>
      <c r="C4741">
        <v>12425</v>
      </c>
      <c r="D4741" t="s">
        <v>13526</v>
      </c>
      <c r="E4741" t="s">
        <v>32</v>
      </c>
    </row>
    <row r="4742" spans="1:9">
      <c r="A4742" t="s">
        <v>20804</v>
      </c>
      <c r="B4742" t="s">
        <v>65</v>
      </c>
      <c r="C4742">
        <v>12426</v>
      </c>
      <c r="D4742" t="s">
        <v>13527</v>
      </c>
      <c r="E4742" t="s">
        <v>32</v>
      </c>
    </row>
    <row r="4743" spans="1:9">
      <c r="A4743" t="s">
        <v>20805</v>
      </c>
      <c r="B4743" t="s">
        <v>65</v>
      </c>
      <c r="C4743">
        <v>12427</v>
      </c>
      <c r="D4743" t="s">
        <v>13528</v>
      </c>
      <c r="E4743" t="s">
        <v>32</v>
      </c>
    </row>
    <row r="4744" spans="1:9">
      <c r="A4744" t="s">
        <v>20806</v>
      </c>
      <c r="B4744" t="s">
        <v>65</v>
      </c>
      <c r="C4744">
        <v>12428</v>
      </c>
      <c r="D4744" t="s">
        <v>13529</v>
      </c>
      <c r="E4744" t="s">
        <v>32</v>
      </c>
    </row>
    <row r="4745" spans="1:9">
      <c r="A4745" t="s">
        <v>20807</v>
      </c>
      <c r="B4745" t="s">
        <v>65</v>
      </c>
      <c r="C4745">
        <v>12429</v>
      </c>
      <c r="D4745" t="s">
        <v>13530</v>
      </c>
      <c r="E4745" t="s">
        <v>32</v>
      </c>
    </row>
    <row r="4746" spans="1:9">
      <c r="A4746" t="s">
        <v>20808</v>
      </c>
      <c r="B4746" t="s">
        <v>65</v>
      </c>
      <c r="C4746">
        <v>12430</v>
      </c>
      <c r="D4746" t="s">
        <v>13531</v>
      </c>
      <c r="E4746" t="s">
        <v>32</v>
      </c>
    </row>
    <row r="4747" spans="1:9">
      <c r="A4747" t="s">
        <v>20809</v>
      </c>
      <c r="B4747" t="s">
        <v>65</v>
      </c>
      <c r="C4747">
        <v>12431</v>
      </c>
      <c r="D4747" t="s">
        <v>13532</v>
      </c>
      <c r="E4747" t="s">
        <v>32</v>
      </c>
    </row>
    <row r="4748" spans="1:9">
      <c r="A4748" t="s">
        <v>20810</v>
      </c>
      <c r="B4748" t="s">
        <v>65</v>
      </c>
      <c r="C4748">
        <v>12432</v>
      </c>
      <c r="D4748" t="s">
        <v>13533</v>
      </c>
      <c r="E4748" t="s">
        <v>32</v>
      </c>
    </row>
    <row r="4749" spans="1:9">
      <c r="A4749" t="s">
        <v>20811</v>
      </c>
      <c r="B4749" t="s">
        <v>65</v>
      </c>
      <c r="C4749">
        <v>12433</v>
      </c>
      <c r="D4749" t="s">
        <v>13534</v>
      </c>
      <c r="E4749" t="s">
        <v>32</v>
      </c>
    </row>
    <row r="4750" spans="1:9">
      <c r="A4750" t="s">
        <v>20812</v>
      </c>
      <c r="B4750" t="s">
        <v>65</v>
      </c>
      <c r="C4750">
        <v>12434</v>
      </c>
      <c r="D4750" t="s">
        <v>13535</v>
      </c>
      <c r="E4750" t="s">
        <v>32</v>
      </c>
    </row>
    <row r="4751" spans="1:9">
      <c r="A4751" t="s">
        <v>20813</v>
      </c>
      <c r="B4751" t="s">
        <v>65</v>
      </c>
      <c r="C4751">
        <v>12435</v>
      </c>
      <c r="D4751" t="s">
        <v>13536</v>
      </c>
      <c r="E4751" t="s">
        <v>32</v>
      </c>
    </row>
    <row r="4752" spans="1:9">
      <c r="A4752" t="s">
        <v>20814</v>
      </c>
      <c r="B4752" t="s">
        <v>65</v>
      </c>
      <c r="C4752">
        <v>12437</v>
      </c>
      <c r="D4752" t="s">
        <v>13537</v>
      </c>
      <c r="E4752" t="s">
        <v>32</v>
      </c>
    </row>
    <row r="4753" spans="1:5">
      <c r="A4753" t="s">
        <v>20815</v>
      </c>
      <c r="B4753" t="s">
        <v>65</v>
      </c>
      <c r="C4753">
        <v>12438</v>
      </c>
      <c r="D4753" t="s">
        <v>13538</v>
      </c>
      <c r="E4753" t="s">
        <v>32</v>
      </c>
    </row>
    <row r="4754" spans="1:5">
      <c r="A4754" t="s">
        <v>20816</v>
      </c>
      <c r="B4754" t="s">
        <v>65</v>
      </c>
      <c r="C4754">
        <v>12439</v>
      </c>
      <c r="D4754" t="s">
        <v>13539</v>
      </c>
      <c r="E4754" t="s">
        <v>32</v>
      </c>
    </row>
    <row r="4755" spans="1:5">
      <c r="A4755" t="s">
        <v>20817</v>
      </c>
      <c r="B4755" t="s">
        <v>65</v>
      </c>
      <c r="C4755">
        <v>12436</v>
      </c>
      <c r="D4755" t="s">
        <v>13540</v>
      </c>
      <c r="E4755" t="s">
        <v>32</v>
      </c>
    </row>
    <row r="4756" spans="1:5">
      <c r="A4756" t="s">
        <v>20818</v>
      </c>
      <c r="B4756" t="s">
        <v>65</v>
      </c>
      <c r="C4756">
        <v>36357</v>
      </c>
      <c r="D4756" t="s">
        <v>13541</v>
      </c>
      <c r="E4756" t="s">
        <v>32</v>
      </c>
    </row>
    <row r="4757" spans="1:5">
      <c r="A4757" t="s">
        <v>20819</v>
      </c>
      <c r="B4757" t="s">
        <v>65</v>
      </c>
      <c r="C4757">
        <v>12424</v>
      </c>
      <c r="D4757" t="s">
        <v>13542</v>
      </c>
      <c r="E4757" t="s">
        <v>32</v>
      </c>
    </row>
    <row r="4758" spans="1:5">
      <c r="A4758" t="s">
        <v>20820</v>
      </c>
      <c r="B4758" t="s">
        <v>65</v>
      </c>
      <c r="C4758">
        <v>12440</v>
      </c>
      <c r="D4758" t="s">
        <v>13543</v>
      </c>
      <c r="E4758" t="s">
        <v>32</v>
      </c>
    </row>
    <row r="4759" spans="1:5">
      <c r="A4759" t="s">
        <v>20821</v>
      </c>
      <c r="B4759" t="s">
        <v>65</v>
      </c>
      <c r="C4759">
        <v>9884</v>
      </c>
      <c r="D4759" t="s">
        <v>13544</v>
      </c>
      <c r="E4759" t="s">
        <v>32</v>
      </c>
    </row>
    <row r="4760" spans="1:5">
      <c r="A4760" t="s">
        <v>20822</v>
      </c>
      <c r="B4760" t="s">
        <v>65</v>
      </c>
      <c r="C4760">
        <v>9888</v>
      </c>
      <c r="D4760" t="s">
        <v>13545</v>
      </c>
      <c r="E4760" t="s">
        <v>32</v>
      </c>
    </row>
    <row r="4761" spans="1:5">
      <c r="A4761" t="s">
        <v>20823</v>
      </c>
      <c r="B4761" t="s">
        <v>65</v>
      </c>
      <c r="C4761">
        <v>9886</v>
      </c>
      <c r="D4761" t="s">
        <v>13546</v>
      </c>
      <c r="E4761" t="s">
        <v>32</v>
      </c>
    </row>
    <row r="4762" spans="1:5">
      <c r="A4762" t="s">
        <v>20824</v>
      </c>
      <c r="B4762" t="s">
        <v>65</v>
      </c>
      <c r="C4762">
        <v>9883</v>
      </c>
      <c r="D4762" t="s">
        <v>13547</v>
      </c>
      <c r="E4762" t="s">
        <v>32</v>
      </c>
    </row>
    <row r="4763" spans="1:5">
      <c r="A4763" t="s">
        <v>20825</v>
      </c>
      <c r="B4763" t="s">
        <v>65</v>
      </c>
      <c r="C4763">
        <v>9889</v>
      </c>
      <c r="D4763" t="s">
        <v>13548</v>
      </c>
      <c r="E4763" t="s">
        <v>32</v>
      </c>
    </row>
    <row r="4764" spans="1:5">
      <c r="A4764" t="s">
        <v>20826</v>
      </c>
      <c r="B4764" t="s">
        <v>65</v>
      </c>
      <c r="C4764">
        <v>9887</v>
      </c>
      <c r="D4764" t="s">
        <v>13549</v>
      </c>
      <c r="E4764" t="s">
        <v>32</v>
      </c>
    </row>
    <row r="4765" spans="1:5">
      <c r="A4765" t="s">
        <v>20827</v>
      </c>
      <c r="B4765" t="s">
        <v>65</v>
      </c>
      <c r="C4765">
        <v>9890</v>
      </c>
      <c r="D4765" t="s">
        <v>13550</v>
      </c>
      <c r="E4765" t="s">
        <v>32</v>
      </c>
    </row>
    <row r="4766" spans="1:5">
      <c r="A4766" t="s">
        <v>20828</v>
      </c>
      <c r="B4766" t="s">
        <v>65</v>
      </c>
      <c r="C4766">
        <v>9885</v>
      </c>
      <c r="D4766" t="s">
        <v>13551</v>
      </c>
      <c r="E4766" t="s">
        <v>32</v>
      </c>
    </row>
    <row r="4767" spans="1:5">
      <c r="A4767" t="s">
        <v>20829</v>
      </c>
      <c r="B4767" t="s">
        <v>65</v>
      </c>
      <c r="C4767">
        <v>9891</v>
      </c>
      <c r="D4767" t="s">
        <v>13552</v>
      </c>
      <c r="E4767" t="s">
        <v>32</v>
      </c>
    </row>
    <row r="4768" spans="1:5">
      <c r="A4768" t="s">
        <v>20830</v>
      </c>
      <c r="B4768" t="s">
        <v>65</v>
      </c>
      <c r="C4768">
        <v>36316</v>
      </c>
      <c r="D4768" t="s">
        <v>13553</v>
      </c>
      <c r="E4768" t="s">
        <v>32</v>
      </c>
    </row>
    <row r="4769" spans="1:9">
      <c r="A4769" t="s">
        <v>20831</v>
      </c>
      <c r="B4769" t="s">
        <v>65</v>
      </c>
      <c r="C4769">
        <v>36313</v>
      </c>
      <c r="D4769" t="s">
        <v>13554</v>
      </c>
      <c r="E4769" t="s">
        <v>32</v>
      </c>
    </row>
    <row r="4770" spans="1:9">
      <c r="A4770" t="s">
        <v>20832</v>
      </c>
      <c r="B4770" t="s">
        <v>65</v>
      </c>
      <c r="C4770">
        <v>64</v>
      </c>
      <c r="D4770" t="s">
        <v>13555</v>
      </c>
      <c r="E4770" t="s">
        <v>32</v>
      </c>
    </row>
    <row r="4771" spans="1:9">
      <c r="A4771" t="s">
        <v>20833</v>
      </c>
      <c r="B4771" t="s">
        <v>65</v>
      </c>
      <c r="C4771">
        <v>37423</v>
      </c>
      <c r="D4771" t="s">
        <v>13556</v>
      </c>
      <c r="E4771" t="s">
        <v>32</v>
      </c>
    </row>
    <row r="4772" spans="1:9">
      <c r="A4772" t="s">
        <v>20834</v>
      </c>
      <c r="B4772" t="s">
        <v>65</v>
      </c>
      <c r="C4772">
        <v>9892</v>
      </c>
      <c r="D4772" t="s">
        <v>13557</v>
      </c>
      <c r="E4772" t="s">
        <v>32</v>
      </c>
      <c r="F4772">
        <v>7.03</v>
      </c>
      <c r="G4772">
        <v>7.03</v>
      </c>
      <c r="I4772" t="s">
        <v>6935</v>
      </c>
    </row>
    <row r="4773" spans="1:9">
      <c r="A4773" t="s">
        <v>20835</v>
      </c>
      <c r="B4773" t="s">
        <v>65</v>
      </c>
      <c r="C4773">
        <v>9901</v>
      </c>
      <c r="D4773" t="s">
        <v>13558</v>
      </c>
      <c r="E4773" t="s">
        <v>32</v>
      </c>
      <c r="F4773">
        <v>34</v>
      </c>
      <c r="G4773">
        <v>34</v>
      </c>
      <c r="I4773" t="s">
        <v>6935</v>
      </c>
    </row>
    <row r="4774" spans="1:9">
      <c r="A4774" t="s">
        <v>20836</v>
      </c>
      <c r="B4774" t="s">
        <v>65</v>
      </c>
      <c r="C4774">
        <v>9900</v>
      </c>
      <c r="D4774" t="s">
        <v>13559</v>
      </c>
      <c r="E4774" t="s">
        <v>32</v>
      </c>
      <c r="F4774">
        <v>19.7</v>
      </c>
      <c r="G4774">
        <v>19.7</v>
      </c>
      <c r="I4774" t="s">
        <v>6935</v>
      </c>
    </row>
    <row r="4775" spans="1:9">
      <c r="A4775" t="s">
        <v>20837</v>
      </c>
      <c r="B4775" t="s">
        <v>65</v>
      </c>
      <c r="C4775">
        <v>9899</v>
      </c>
      <c r="D4775" t="s">
        <v>13560</v>
      </c>
      <c r="E4775" t="s">
        <v>32</v>
      </c>
      <c r="F4775">
        <v>8.83</v>
      </c>
      <c r="G4775">
        <v>8.83</v>
      </c>
      <c r="I4775" t="s">
        <v>6935</v>
      </c>
    </row>
    <row r="4776" spans="1:9">
      <c r="A4776" t="s">
        <v>20838</v>
      </c>
      <c r="B4776" t="s">
        <v>65</v>
      </c>
      <c r="C4776">
        <v>9908</v>
      </c>
      <c r="D4776" t="s">
        <v>13561</v>
      </c>
      <c r="E4776" t="s">
        <v>32</v>
      </c>
      <c r="F4776">
        <v>397.12</v>
      </c>
      <c r="G4776">
        <v>397.12</v>
      </c>
      <c r="I4776" t="s">
        <v>6935</v>
      </c>
    </row>
    <row r="4777" spans="1:9">
      <c r="A4777" t="s">
        <v>20839</v>
      </c>
      <c r="B4777" t="s">
        <v>65</v>
      </c>
      <c r="C4777">
        <v>9905</v>
      </c>
      <c r="D4777" t="s">
        <v>13562</v>
      </c>
      <c r="E4777" t="s">
        <v>32</v>
      </c>
      <c r="F4777">
        <v>6.91</v>
      </c>
      <c r="G4777">
        <v>6.91</v>
      </c>
      <c r="I4777" t="s">
        <v>6935</v>
      </c>
    </row>
    <row r="4778" spans="1:9">
      <c r="A4778" t="s">
        <v>20840</v>
      </c>
      <c r="B4778" t="s">
        <v>65</v>
      </c>
      <c r="C4778">
        <v>9906</v>
      </c>
      <c r="D4778" t="s">
        <v>13563</v>
      </c>
      <c r="E4778" t="s">
        <v>32</v>
      </c>
      <c r="F4778">
        <v>8.33</v>
      </c>
      <c r="G4778">
        <v>8.33</v>
      </c>
      <c r="I4778" t="s">
        <v>6935</v>
      </c>
    </row>
    <row r="4779" spans="1:9">
      <c r="A4779" t="s">
        <v>20841</v>
      </c>
      <c r="B4779" t="s">
        <v>65</v>
      </c>
      <c r="C4779">
        <v>9895</v>
      </c>
      <c r="D4779" t="s">
        <v>13564</v>
      </c>
      <c r="E4779" t="s">
        <v>32</v>
      </c>
      <c r="F4779">
        <v>14.03</v>
      </c>
      <c r="G4779">
        <v>14.03</v>
      </c>
      <c r="I4779" t="s">
        <v>6935</v>
      </c>
    </row>
    <row r="4780" spans="1:9">
      <c r="A4780" t="s">
        <v>20842</v>
      </c>
      <c r="B4780" t="s">
        <v>65</v>
      </c>
      <c r="C4780">
        <v>9894</v>
      </c>
      <c r="D4780" t="s">
        <v>13565</v>
      </c>
      <c r="E4780" t="s">
        <v>32</v>
      </c>
      <c r="F4780">
        <v>26.98</v>
      </c>
      <c r="G4780">
        <v>26.98</v>
      </c>
      <c r="I4780" t="s">
        <v>6935</v>
      </c>
    </row>
    <row r="4781" spans="1:9">
      <c r="A4781" t="s">
        <v>20843</v>
      </c>
      <c r="B4781" t="s">
        <v>65</v>
      </c>
      <c r="C4781">
        <v>9897</v>
      </c>
      <c r="D4781" t="s">
        <v>13566</v>
      </c>
      <c r="E4781" t="s">
        <v>32</v>
      </c>
      <c r="F4781">
        <v>28.81</v>
      </c>
      <c r="G4781">
        <v>28.81</v>
      </c>
      <c r="I4781" t="s">
        <v>6935</v>
      </c>
    </row>
    <row r="4782" spans="1:9">
      <c r="A4782" t="s">
        <v>20844</v>
      </c>
      <c r="B4782" t="s">
        <v>65</v>
      </c>
      <c r="C4782">
        <v>9910</v>
      </c>
      <c r="D4782" t="s">
        <v>13567</v>
      </c>
      <c r="E4782" t="s">
        <v>32</v>
      </c>
      <c r="F4782">
        <v>74.959999999999994</v>
      </c>
      <c r="G4782">
        <v>74.959999999999994</v>
      </c>
      <c r="I4782" t="s">
        <v>6935</v>
      </c>
    </row>
    <row r="4783" spans="1:9">
      <c r="A4783" t="s">
        <v>20845</v>
      </c>
      <c r="B4783" t="s">
        <v>65</v>
      </c>
      <c r="C4783">
        <v>9909</v>
      </c>
      <c r="D4783" t="s">
        <v>13568</v>
      </c>
      <c r="E4783" t="s">
        <v>32</v>
      </c>
      <c r="F4783">
        <v>152.66</v>
      </c>
      <c r="G4783">
        <v>152.66</v>
      </c>
      <c r="I4783" t="s">
        <v>6935</v>
      </c>
    </row>
    <row r="4784" spans="1:9">
      <c r="A4784" t="s">
        <v>20846</v>
      </c>
      <c r="B4784" t="s">
        <v>65</v>
      </c>
      <c r="C4784">
        <v>9907</v>
      </c>
      <c r="D4784" t="s">
        <v>13569</v>
      </c>
      <c r="E4784" t="s">
        <v>32</v>
      </c>
      <c r="F4784">
        <v>180.25</v>
      </c>
      <c r="G4784">
        <v>180.25</v>
      </c>
      <c r="I4784" t="s">
        <v>6935</v>
      </c>
    </row>
    <row r="4785" spans="1:9">
      <c r="A4785" t="s">
        <v>20847</v>
      </c>
      <c r="B4785" t="s">
        <v>65</v>
      </c>
      <c r="C4785">
        <v>20973</v>
      </c>
      <c r="D4785" t="s">
        <v>13570</v>
      </c>
      <c r="E4785" t="s">
        <v>32</v>
      </c>
      <c r="F4785">
        <v>133.5</v>
      </c>
      <c r="G4785">
        <v>133.5</v>
      </c>
      <c r="I4785" t="s">
        <v>6935</v>
      </c>
    </row>
    <row r="4786" spans="1:9">
      <c r="A4786" t="s">
        <v>20848</v>
      </c>
      <c r="B4786" t="s">
        <v>65</v>
      </c>
      <c r="C4786">
        <v>20974</v>
      </c>
      <c r="D4786" t="s">
        <v>13571</v>
      </c>
      <c r="E4786" t="s">
        <v>32</v>
      </c>
      <c r="F4786">
        <v>191</v>
      </c>
      <c r="G4786">
        <v>191</v>
      </c>
      <c r="I4786" t="s">
        <v>6935</v>
      </c>
    </row>
    <row r="4787" spans="1:9">
      <c r="A4787" t="s">
        <v>20849</v>
      </c>
      <c r="B4787" t="s">
        <v>65</v>
      </c>
      <c r="C4787">
        <v>37989</v>
      </c>
      <c r="D4787" t="s">
        <v>13572</v>
      </c>
      <c r="E4787" t="s">
        <v>32</v>
      </c>
      <c r="F4787">
        <v>14.57</v>
      </c>
      <c r="G4787">
        <v>14.57</v>
      </c>
      <c r="I4787" t="s">
        <v>6935</v>
      </c>
    </row>
    <row r="4788" spans="1:9">
      <c r="A4788" t="s">
        <v>20850</v>
      </c>
      <c r="B4788" t="s">
        <v>65</v>
      </c>
      <c r="C4788">
        <v>37990</v>
      </c>
      <c r="D4788" t="s">
        <v>13573</v>
      </c>
      <c r="E4788" t="s">
        <v>32</v>
      </c>
      <c r="F4788">
        <v>16.059999999999999</v>
      </c>
      <c r="G4788">
        <v>16.059999999999999</v>
      </c>
      <c r="I4788" t="s">
        <v>6935</v>
      </c>
    </row>
    <row r="4789" spans="1:9">
      <c r="A4789" t="s">
        <v>20851</v>
      </c>
      <c r="B4789" t="s">
        <v>65</v>
      </c>
      <c r="C4789">
        <v>37991</v>
      </c>
      <c r="D4789" t="s">
        <v>13574</v>
      </c>
      <c r="E4789" t="s">
        <v>32</v>
      </c>
      <c r="F4789">
        <v>21.38</v>
      </c>
      <c r="G4789">
        <v>21.38</v>
      </c>
      <c r="I4789" t="s">
        <v>6935</v>
      </c>
    </row>
    <row r="4790" spans="1:9">
      <c r="A4790" t="s">
        <v>20852</v>
      </c>
      <c r="B4790" t="s">
        <v>65</v>
      </c>
      <c r="C4790">
        <v>37992</v>
      </c>
      <c r="D4790" t="s">
        <v>13575</v>
      </c>
      <c r="E4790" t="s">
        <v>32</v>
      </c>
      <c r="F4790">
        <v>33.18</v>
      </c>
      <c r="G4790">
        <v>33.18</v>
      </c>
      <c r="I4790" t="s">
        <v>6935</v>
      </c>
    </row>
    <row r="4791" spans="1:9">
      <c r="A4791" t="s">
        <v>20853</v>
      </c>
      <c r="B4791" t="s">
        <v>65</v>
      </c>
      <c r="C4791">
        <v>37993</v>
      </c>
      <c r="D4791" t="s">
        <v>13576</v>
      </c>
      <c r="E4791" t="s">
        <v>32</v>
      </c>
      <c r="F4791">
        <v>50.34</v>
      </c>
      <c r="G4791">
        <v>50.34</v>
      </c>
      <c r="I4791" t="s">
        <v>6935</v>
      </c>
    </row>
    <row r="4792" spans="1:9">
      <c r="A4792" t="s">
        <v>20854</v>
      </c>
      <c r="B4792" t="s">
        <v>65</v>
      </c>
      <c r="C4792">
        <v>37994</v>
      </c>
      <c r="D4792" t="s">
        <v>13577</v>
      </c>
      <c r="E4792" t="s">
        <v>32</v>
      </c>
      <c r="F4792">
        <v>119.87</v>
      </c>
      <c r="G4792">
        <v>119.87</v>
      </c>
      <c r="I4792" t="s">
        <v>6935</v>
      </c>
    </row>
    <row r="4793" spans="1:9">
      <c r="A4793" t="s">
        <v>20855</v>
      </c>
      <c r="B4793" t="s">
        <v>65</v>
      </c>
      <c r="C4793">
        <v>37995</v>
      </c>
      <c r="D4793" t="s">
        <v>13578</v>
      </c>
      <c r="E4793" t="s">
        <v>32</v>
      </c>
      <c r="F4793">
        <v>156.24</v>
      </c>
      <c r="G4793">
        <v>156.24</v>
      </c>
      <c r="I4793" t="s">
        <v>6935</v>
      </c>
    </row>
    <row r="4794" spans="1:9">
      <c r="A4794" t="s">
        <v>20856</v>
      </c>
      <c r="B4794" t="s">
        <v>65</v>
      </c>
      <c r="C4794">
        <v>37996</v>
      </c>
      <c r="D4794" t="s">
        <v>13579</v>
      </c>
      <c r="E4794" t="s">
        <v>32</v>
      </c>
      <c r="F4794">
        <v>237.92</v>
      </c>
      <c r="G4794">
        <v>237.92</v>
      </c>
      <c r="I4794" t="s">
        <v>6935</v>
      </c>
    </row>
    <row r="4795" spans="1:9">
      <c r="A4795" t="s">
        <v>20857</v>
      </c>
      <c r="B4795" t="s">
        <v>65</v>
      </c>
      <c r="C4795">
        <v>45267</v>
      </c>
      <c r="D4795" t="s">
        <v>15731</v>
      </c>
      <c r="E4795" t="s">
        <v>32</v>
      </c>
      <c r="F4795">
        <v>230.43</v>
      </c>
      <c r="G4795">
        <v>230.43</v>
      </c>
      <c r="I4795" t="s">
        <v>6935</v>
      </c>
    </row>
    <row r="4796" spans="1:9">
      <c r="A4796" t="s">
        <v>20858</v>
      </c>
      <c r="B4796" t="s">
        <v>65</v>
      </c>
      <c r="C4796">
        <v>13883</v>
      </c>
      <c r="D4796" t="s">
        <v>13580</v>
      </c>
      <c r="E4796" t="s">
        <v>32</v>
      </c>
    </row>
    <row r="4797" spans="1:9">
      <c r="A4797" t="s">
        <v>20859</v>
      </c>
      <c r="B4797" t="s">
        <v>65</v>
      </c>
      <c r="C4797">
        <v>38604</v>
      </c>
      <c r="D4797" t="s">
        <v>13581</v>
      </c>
      <c r="E4797" t="s">
        <v>32</v>
      </c>
    </row>
    <row r="4798" spans="1:9">
      <c r="A4798" t="s">
        <v>20860</v>
      </c>
      <c r="B4798" t="s">
        <v>65</v>
      </c>
      <c r="C4798">
        <v>10601</v>
      </c>
      <c r="D4798" t="s">
        <v>13582</v>
      </c>
      <c r="E4798" t="s">
        <v>32</v>
      </c>
    </row>
    <row r="4799" spans="1:9">
      <c r="A4799" t="s">
        <v>20861</v>
      </c>
      <c r="B4799" t="s">
        <v>65</v>
      </c>
      <c r="C4799">
        <v>44469</v>
      </c>
      <c r="D4799" t="s">
        <v>31957</v>
      </c>
      <c r="E4799" t="s">
        <v>32</v>
      </c>
    </row>
    <row r="4800" spans="1:9">
      <c r="A4800" t="s">
        <v>20862</v>
      </c>
      <c r="B4800" t="s">
        <v>65</v>
      </c>
      <c r="C4800">
        <v>13894</v>
      </c>
      <c r="D4800" t="s">
        <v>13583</v>
      </c>
      <c r="E4800" t="s">
        <v>32</v>
      </c>
    </row>
    <row r="4801" spans="1:9">
      <c r="A4801" t="s">
        <v>20863</v>
      </c>
      <c r="B4801" t="s">
        <v>65</v>
      </c>
      <c r="C4801">
        <v>13895</v>
      </c>
      <c r="D4801" t="s">
        <v>13584</v>
      </c>
      <c r="E4801" t="s">
        <v>32</v>
      </c>
    </row>
    <row r="4802" spans="1:9">
      <c r="A4802" t="s">
        <v>20864</v>
      </c>
      <c r="B4802" t="s">
        <v>65</v>
      </c>
      <c r="C4802">
        <v>13892</v>
      </c>
      <c r="D4802" t="s">
        <v>13585</v>
      </c>
      <c r="E4802" t="s">
        <v>32</v>
      </c>
    </row>
    <row r="4803" spans="1:9">
      <c r="A4803" t="s">
        <v>20865</v>
      </c>
      <c r="B4803" t="s">
        <v>65</v>
      </c>
      <c r="C4803">
        <v>9914</v>
      </c>
      <c r="D4803" t="s">
        <v>13586</v>
      </c>
      <c r="E4803" t="s">
        <v>32</v>
      </c>
    </row>
    <row r="4804" spans="1:9">
      <c r="A4804" t="s">
        <v>20866</v>
      </c>
      <c r="B4804" t="s">
        <v>65</v>
      </c>
      <c r="C4804">
        <v>36485</v>
      </c>
      <c r="D4804" t="s">
        <v>13587</v>
      </c>
      <c r="E4804" t="s">
        <v>32</v>
      </c>
    </row>
    <row r="4805" spans="1:9">
      <c r="A4805" t="s">
        <v>20867</v>
      </c>
      <c r="B4805" t="s">
        <v>65</v>
      </c>
      <c r="C4805">
        <v>9912</v>
      </c>
      <c r="D4805" t="s">
        <v>13588</v>
      </c>
      <c r="E4805" t="s">
        <v>32</v>
      </c>
    </row>
    <row r="4806" spans="1:9">
      <c r="A4806" t="s">
        <v>20868</v>
      </c>
      <c r="B4806" t="s">
        <v>65</v>
      </c>
      <c r="C4806">
        <v>9921</v>
      </c>
      <c r="D4806" t="s">
        <v>13589</v>
      </c>
      <c r="E4806" t="s">
        <v>32</v>
      </c>
    </row>
    <row r="4807" spans="1:9">
      <c r="A4807" t="s">
        <v>20869</v>
      </c>
      <c r="B4807" t="s">
        <v>65</v>
      </c>
      <c r="C4807">
        <v>21112</v>
      </c>
      <c r="D4807" t="s">
        <v>13590</v>
      </c>
      <c r="E4807" t="s">
        <v>32</v>
      </c>
      <c r="F4807">
        <v>226.3</v>
      </c>
      <c r="G4807">
        <v>226.3</v>
      </c>
      <c r="I4807" t="s">
        <v>6935</v>
      </c>
    </row>
    <row r="4808" spans="1:9">
      <c r="A4808" t="s">
        <v>20870</v>
      </c>
      <c r="B4808" t="s">
        <v>65</v>
      </c>
      <c r="C4808">
        <v>10228</v>
      </c>
      <c r="D4808" t="s">
        <v>13591</v>
      </c>
      <c r="E4808" t="s">
        <v>32</v>
      </c>
      <c r="F4808">
        <v>262.89999999999998</v>
      </c>
      <c r="G4808">
        <v>262.89999999999998</v>
      </c>
      <c r="I4808" t="s">
        <v>8951</v>
      </c>
    </row>
    <row r="4809" spans="1:9">
      <c r="A4809" t="s">
        <v>20871</v>
      </c>
      <c r="B4809" t="s">
        <v>65</v>
      </c>
      <c r="C4809">
        <v>11781</v>
      </c>
      <c r="D4809" t="s">
        <v>13592</v>
      </c>
      <c r="E4809" t="s">
        <v>32</v>
      </c>
      <c r="F4809">
        <v>212.98</v>
      </c>
      <c r="G4809">
        <v>212.98</v>
      </c>
      <c r="I4809" t="s">
        <v>6935</v>
      </c>
    </row>
    <row r="4810" spans="1:9">
      <c r="A4810" t="s">
        <v>20872</v>
      </c>
      <c r="B4810" t="s">
        <v>65</v>
      </c>
      <c r="C4810">
        <v>37588</v>
      </c>
      <c r="D4810" t="s">
        <v>31958</v>
      </c>
      <c r="E4810" t="s">
        <v>32</v>
      </c>
      <c r="F4810">
        <v>62.88</v>
      </c>
      <c r="G4810">
        <v>62.88</v>
      </c>
      <c r="I4810" t="s">
        <v>6935</v>
      </c>
    </row>
    <row r="4811" spans="1:9">
      <c r="A4811" t="s">
        <v>20873</v>
      </c>
      <c r="B4811" t="s">
        <v>65</v>
      </c>
      <c r="C4811">
        <v>11751</v>
      </c>
      <c r="D4811" t="s">
        <v>13593</v>
      </c>
      <c r="E4811" t="s">
        <v>32</v>
      </c>
      <c r="F4811">
        <v>104.26</v>
      </c>
      <c r="G4811">
        <v>104.26</v>
      </c>
      <c r="I4811" t="s">
        <v>6935</v>
      </c>
    </row>
    <row r="4812" spans="1:9">
      <c r="A4812" t="s">
        <v>20874</v>
      </c>
      <c r="B4812" t="s">
        <v>65</v>
      </c>
      <c r="C4812">
        <v>11750</v>
      </c>
      <c r="D4812" t="s">
        <v>13594</v>
      </c>
      <c r="E4812" t="s">
        <v>32</v>
      </c>
      <c r="F4812">
        <v>86.52</v>
      </c>
      <c r="G4812">
        <v>86.52</v>
      </c>
      <c r="I4812" t="s">
        <v>6935</v>
      </c>
    </row>
    <row r="4813" spans="1:9">
      <c r="A4813" t="s">
        <v>20875</v>
      </c>
      <c r="B4813" t="s">
        <v>65</v>
      </c>
      <c r="C4813">
        <v>11746</v>
      </c>
      <c r="D4813" t="s">
        <v>13595</v>
      </c>
      <c r="E4813" t="s">
        <v>32</v>
      </c>
      <c r="F4813">
        <v>58.05</v>
      </c>
      <c r="G4813">
        <v>58.05</v>
      </c>
      <c r="I4813" t="s">
        <v>6935</v>
      </c>
    </row>
    <row r="4814" spans="1:9">
      <c r="A4814" t="s">
        <v>20876</v>
      </c>
      <c r="B4814" t="s">
        <v>65</v>
      </c>
      <c r="C4814">
        <v>11748</v>
      </c>
      <c r="D4814" t="s">
        <v>13596</v>
      </c>
      <c r="E4814" t="s">
        <v>32</v>
      </c>
      <c r="F4814">
        <v>37.25</v>
      </c>
      <c r="G4814">
        <v>37.25</v>
      </c>
      <c r="I4814" t="s">
        <v>6935</v>
      </c>
    </row>
    <row r="4815" spans="1:9">
      <c r="A4815" t="s">
        <v>20877</v>
      </c>
      <c r="B4815" t="s">
        <v>65</v>
      </c>
      <c r="C4815">
        <v>11747</v>
      </c>
      <c r="D4815" t="s">
        <v>13597</v>
      </c>
      <c r="E4815" t="s">
        <v>32</v>
      </c>
      <c r="F4815">
        <v>160.77000000000001</v>
      </c>
      <c r="G4815">
        <v>160.77000000000001</v>
      </c>
      <c r="I4815" t="s">
        <v>6935</v>
      </c>
    </row>
    <row r="4816" spans="1:9">
      <c r="A4816" t="s">
        <v>20878</v>
      </c>
      <c r="B4816" t="s">
        <v>65</v>
      </c>
      <c r="C4816">
        <v>11749</v>
      </c>
      <c r="D4816" t="s">
        <v>13598</v>
      </c>
      <c r="E4816" t="s">
        <v>32</v>
      </c>
      <c r="F4816">
        <v>43</v>
      </c>
      <c r="G4816">
        <v>43</v>
      </c>
      <c r="I4816" t="s">
        <v>6935</v>
      </c>
    </row>
    <row r="4817" spans="1:5">
      <c r="A4817" t="s">
        <v>20879</v>
      </c>
      <c r="B4817" t="s">
        <v>65</v>
      </c>
      <c r="C4817">
        <v>10236</v>
      </c>
      <c r="D4817" t="s">
        <v>13599</v>
      </c>
      <c r="E4817" t="s">
        <v>32</v>
      </c>
    </row>
    <row r="4818" spans="1:5">
      <c r="A4818" t="s">
        <v>20880</v>
      </c>
      <c r="B4818" t="s">
        <v>65</v>
      </c>
      <c r="C4818">
        <v>10233</v>
      </c>
      <c r="D4818" t="s">
        <v>13600</v>
      </c>
      <c r="E4818" t="s">
        <v>32</v>
      </c>
    </row>
    <row r="4819" spans="1:5">
      <c r="A4819" t="s">
        <v>20881</v>
      </c>
      <c r="B4819" t="s">
        <v>65</v>
      </c>
      <c r="C4819">
        <v>10234</v>
      </c>
      <c r="D4819" t="s">
        <v>13601</v>
      </c>
      <c r="E4819" t="s">
        <v>32</v>
      </c>
    </row>
    <row r="4820" spans="1:5">
      <c r="A4820" t="s">
        <v>20882</v>
      </c>
      <c r="B4820" t="s">
        <v>65</v>
      </c>
      <c r="C4820">
        <v>10231</v>
      </c>
      <c r="D4820" t="s">
        <v>13602</v>
      </c>
      <c r="E4820" t="s">
        <v>32</v>
      </c>
    </row>
    <row r="4821" spans="1:5">
      <c r="A4821" t="s">
        <v>20883</v>
      </c>
      <c r="B4821" t="s">
        <v>65</v>
      </c>
      <c r="C4821">
        <v>10232</v>
      </c>
      <c r="D4821" t="s">
        <v>13603</v>
      </c>
      <c r="E4821" t="s">
        <v>32</v>
      </c>
    </row>
    <row r="4822" spans="1:5">
      <c r="A4822" t="s">
        <v>20884</v>
      </c>
      <c r="B4822" t="s">
        <v>65</v>
      </c>
      <c r="C4822">
        <v>10235</v>
      </c>
      <c r="D4822" t="s">
        <v>13604</v>
      </c>
      <c r="E4822" t="s">
        <v>32</v>
      </c>
    </row>
    <row r="4823" spans="1:5">
      <c r="A4823" t="s">
        <v>20885</v>
      </c>
      <c r="B4823" t="s">
        <v>65</v>
      </c>
      <c r="C4823">
        <v>10229</v>
      </c>
      <c r="D4823" t="s">
        <v>13605</v>
      </c>
      <c r="E4823" t="s">
        <v>32</v>
      </c>
    </row>
    <row r="4824" spans="1:5">
      <c r="A4824" t="s">
        <v>20886</v>
      </c>
      <c r="B4824" t="s">
        <v>65</v>
      </c>
      <c r="C4824">
        <v>10230</v>
      </c>
      <c r="D4824" t="s">
        <v>13606</v>
      </c>
      <c r="E4824" t="s">
        <v>32</v>
      </c>
    </row>
    <row r="4825" spans="1:5">
      <c r="A4825" t="s">
        <v>20887</v>
      </c>
      <c r="B4825" t="s">
        <v>65</v>
      </c>
      <c r="C4825">
        <v>10409</v>
      </c>
      <c r="D4825" t="s">
        <v>13607</v>
      </c>
      <c r="E4825" t="s">
        <v>32</v>
      </c>
    </row>
    <row r="4826" spans="1:5">
      <c r="A4826" t="s">
        <v>20888</v>
      </c>
      <c r="B4826" t="s">
        <v>65</v>
      </c>
      <c r="C4826">
        <v>10411</v>
      </c>
      <c r="D4826" t="s">
        <v>13608</v>
      </c>
      <c r="E4826" t="s">
        <v>32</v>
      </c>
    </row>
    <row r="4827" spans="1:5">
      <c r="A4827" t="s">
        <v>20889</v>
      </c>
      <c r="B4827" t="s">
        <v>65</v>
      </c>
      <c r="C4827">
        <v>10410</v>
      </c>
      <c r="D4827" t="s">
        <v>13609</v>
      </c>
      <c r="E4827" t="s">
        <v>32</v>
      </c>
    </row>
    <row r="4828" spans="1:5">
      <c r="A4828" t="s">
        <v>20890</v>
      </c>
      <c r="B4828" t="s">
        <v>65</v>
      </c>
      <c r="C4828">
        <v>10404</v>
      </c>
      <c r="D4828" t="s">
        <v>13610</v>
      </c>
      <c r="E4828" t="s">
        <v>32</v>
      </c>
    </row>
    <row r="4829" spans="1:5">
      <c r="A4829" t="s">
        <v>20891</v>
      </c>
      <c r="B4829" t="s">
        <v>65</v>
      </c>
      <c r="C4829">
        <v>10405</v>
      </c>
      <c r="D4829" t="s">
        <v>13611</v>
      </c>
      <c r="E4829" t="s">
        <v>32</v>
      </c>
    </row>
    <row r="4830" spans="1:5">
      <c r="A4830" t="s">
        <v>20892</v>
      </c>
      <c r="B4830" t="s">
        <v>65</v>
      </c>
      <c r="C4830">
        <v>10408</v>
      </c>
      <c r="D4830" t="s">
        <v>13612</v>
      </c>
      <c r="E4830" t="s">
        <v>32</v>
      </c>
    </row>
    <row r="4831" spans="1:5">
      <c r="A4831" t="s">
        <v>20893</v>
      </c>
      <c r="B4831" t="s">
        <v>65</v>
      </c>
      <c r="C4831">
        <v>10406</v>
      </c>
      <c r="D4831" t="s">
        <v>13613</v>
      </c>
      <c r="E4831" t="s">
        <v>32</v>
      </c>
    </row>
    <row r="4832" spans="1:5">
      <c r="A4832" t="s">
        <v>20894</v>
      </c>
      <c r="B4832" t="s">
        <v>65</v>
      </c>
      <c r="C4832">
        <v>10412</v>
      </c>
      <c r="D4832" t="s">
        <v>13614</v>
      </c>
      <c r="E4832" t="s">
        <v>32</v>
      </c>
    </row>
    <row r="4833" spans="1:9">
      <c r="A4833" t="s">
        <v>20895</v>
      </c>
      <c r="B4833" t="s">
        <v>65</v>
      </c>
      <c r="C4833">
        <v>10407</v>
      </c>
      <c r="D4833" t="s">
        <v>13615</v>
      </c>
      <c r="E4833" t="s">
        <v>32</v>
      </c>
    </row>
    <row r="4834" spans="1:9">
      <c r="A4834" t="s">
        <v>20896</v>
      </c>
      <c r="B4834" t="s">
        <v>65</v>
      </c>
      <c r="C4834">
        <v>10416</v>
      </c>
      <c r="D4834" t="s">
        <v>13616</v>
      </c>
      <c r="E4834" t="s">
        <v>32</v>
      </c>
    </row>
    <row r="4835" spans="1:9">
      <c r="A4835" t="s">
        <v>20897</v>
      </c>
      <c r="B4835" t="s">
        <v>65</v>
      </c>
      <c r="C4835">
        <v>10419</v>
      </c>
      <c r="D4835" t="s">
        <v>13617</v>
      </c>
      <c r="E4835" t="s">
        <v>32</v>
      </c>
    </row>
    <row r="4836" spans="1:9">
      <c r="A4836" t="s">
        <v>20898</v>
      </c>
      <c r="B4836" t="s">
        <v>65</v>
      </c>
      <c r="C4836">
        <v>10418</v>
      </c>
      <c r="D4836" t="s">
        <v>13618</v>
      </c>
      <c r="E4836" t="s">
        <v>32</v>
      </c>
    </row>
    <row r="4837" spans="1:9">
      <c r="A4837" t="s">
        <v>20899</v>
      </c>
      <c r="B4837" t="s">
        <v>65</v>
      </c>
      <c r="C4837">
        <v>21092</v>
      </c>
      <c r="D4837" t="s">
        <v>13619</v>
      </c>
      <c r="E4837" t="s">
        <v>32</v>
      </c>
    </row>
    <row r="4838" spans="1:9">
      <c r="A4838" t="s">
        <v>20900</v>
      </c>
      <c r="B4838" t="s">
        <v>65</v>
      </c>
      <c r="C4838">
        <v>12657</v>
      </c>
      <c r="D4838" t="s">
        <v>13620</v>
      </c>
      <c r="E4838" t="s">
        <v>32</v>
      </c>
    </row>
    <row r="4839" spans="1:9">
      <c r="A4839" t="s">
        <v>20901</v>
      </c>
      <c r="B4839" t="s">
        <v>65</v>
      </c>
      <c r="C4839">
        <v>10417</v>
      </c>
      <c r="D4839" t="s">
        <v>13621</v>
      </c>
      <c r="E4839" t="s">
        <v>32</v>
      </c>
    </row>
    <row r="4840" spans="1:9">
      <c r="A4840" t="s">
        <v>20902</v>
      </c>
      <c r="B4840" t="s">
        <v>65</v>
      </c>
      <c r="C4840">
        <v>10414</v>
      </c>
      <c r="D4840" t="s">
        <v>13622</v>
      </c>
      <c r="E4840" t="s">
        <v>32</v>
      </c>
    </row>
    <row r="4841" spans="1:9">
      <c r="A4841" t="s">
        <v>20903</v>
      </c>
      <c r="B4841" t="s">
        <v>65</v>
      </c>
      <c r="C4841">
        <v>10413</v>
      </c>
      <c r="D4841" t="s">
        <v>13623</v>
      </c>
      <c r="E4841" t="s">
        <v>32</v>
      </c>
    </row>
    <row r="4842" spans="1:9">
      <c r="A4842" t="s">
        <v>20904</v>
      </c>
      <c r="B4842" t="s">
        <v>65</v>
      </c>
      <c r="C4842">
        <v>10415</v>
      </c>
      <c r="D4842" t="s">
        <v>13624</v>
      </c>
      <c r="E4842" t="s">
        <v>32</v>
      </c>
    </row>
    <row r="4843" spans="1:9">
      <c r="A4843" t="s">
        <v>20905</v>
      </c>
      <c r="B4843" t="s">
        <v>65</v>
      </c>
      <c r="C4843">
        <v>38643</v>
      </c>
      <c r="D4843" t="s">
        <v>13625</v>
      </c>
      <c r="E4843" t="s">
        <v>32</v>
      </c>
      <c r="F4843">
        <v>49.97</v>
      </c>
      <c r="G4843">
        <v>49.97</v>
      </c>
      <c r="I4843" t="s">
        <v>6935</v>
      </c>
    </row>
    <row r="4844" spans="1:9">
      <c r="A4844" t="s">
        <v>20906</v>
      </c>
      <c r="B4844" t="s">
        <v>65</v>
      </c>
      <c r="C4844">
        <v>6157</v>
      </c>
      <c r="D4844" t="s">
        <v>13626</v>
      </c>
      <c r="E4844" t="s">
        <v>32</v>
      </c>
      <c r="F4844">
        <v>68.27</v>
      </c>
      <c r="G4844">
        <v>68.27</v>
      </c>
      <c r="I4844" t="s">
        <v>6935</v>
      </c>
    </row>
    <row r="4845" spans="1:9">
      <c r="A4845" t="s">
        <v>20907</v>
      </c>
      <c r="B4845" t="s">
        <v>65</v>
      </c>
      <c r="C4845">
        <v>6158</v>
      </c>
      <c r="D4845" t="s">
        <v>31959</v>
      </c>
      <c r="E4845" t="s">
        <v>32</v>
      </c>
      <c r="F4845">
        <v>11.49</v>
      </c>
      <c r="G4845">
        <v>11.49</v>
      </c>
      <c r="I4845" t="s">
        <v>6935</v>
      </c>
    </row>
    <row r="4846" spans="1:9">
      <c r="A4846" t="s">
        <v>20908</v>
      </c>
      <c r="B4846" t="s">
        <v>65</v>
      </c>
      <c r="C4846">
        <v>6156</v>
      </c>
      <c r="D4846" t="s">
        <v>31960</v>
      </c>
      <c r="E4846" t="s">
        <v>32</v>
      </c>
      <c r="F4846">
        <v>9.86</v>
      </c>
      <c r="G4846">
        <v>9.86</v>
      </c>
      <c r="I4846" t="s">
        <v>6935</v>
      </c>
    </row>
    <row r="4847" spans="1:9">
      <c r="A4847" t="s">
        <v>20909</v>
      </c>
      <c r="B4847" t="s">
        <v>65</v>
      </c>
      <c r="C4847">
        <v>6153</v>
      </c>
      <c r="D4847" t="s">
        <v>31961</v>
      </c>
      <c r="E4847" t="s">
        <v>32</v>
      </c>
      <c r="F4847">
        <v>7.91</v>
      </c>
      <c r="G4847">
        <v>7.91</v>
      </c>
      <c r="I4847" t="s">
        <v>6935</v>
      </c>
    </row>
    <row r="4848" spans="1:9">
      <c r="A4848" t="s">
        <v>20910</v>
      </c>
      <c r="B4848" t="s">
        <v>65</v>
      </c>
      <c r="C4848">
        <v>6154</v>
      </c>
      <c r="D4848" t="s">
        <v>31962</v>
      </c>
      <c r="E4848" t="s">
        <v>32</v>
      </c>
      <c r="F4848">
        <v>14.06</v>
      </c>
      <c r="G4848">
        <v>14.06</v>
      </c>
      <c r="I4848" t="s">
        <v>6935</v>
      </c>
    </row>
    <row r="4849" spans="1:9">
      <c r="A4849" t="s">
        <v>20911</v>
      </c>
      <c r="B4849" t="s">
        <v>65</v>
      </c>
      <c r="C4849">
        <v>6155</v>
      </c>
      <c r="D4849" t="s">
        <v>31963</v>
      </c>
      <c r="E4849" t="s">
        <v>32</v>
      </c>
      <c r="F4849">
        <v>32.35</v>
      </c>
      <c r="G4849">
        <v>32.35</v>
      </c>
      <c r="I4849" t="s">
        <v>6935</v>
      </c>
    </row>
    <row r="4850" spans="1:9">
      <c r="A4850" t="s">
        <v>20912</v>
      </c>
      <c r="B4850" t="s">
        <v>65</v>
      </c>
      <c r="C4850">
        <v>43595</v>
      </c>
      <c r="D4850" t="s">
        <v>13627</v>
      </c>
      <c r="E4850" t="s">
        <v>32</v>
      </c>
      <c r="F4850">
        <v>20.38</v>
      </c>
      <c r="G4850">
        <v>20.38</v>
      </c>
      <c r="I4850" t="s">
        <v>6935</v>
      </c>
    </row>
    <row r="4851" spans="1:9">
      <c r="A4851" t="s">
        <v>20913</v>
      </c>
      <c r="B4851" t="s">
        <v>65</v>
      </c>
      <c r="C4851">
        <v>43596</v>
      </c>
      <c r="D4851" t="s">
        <v>13628</v>
      </c>
      <c r="E4851" t="s">
        <v>32</v>
      </c>
      <c r="F4851">
        <v>23.56</v>
      </c>
      <c r="G4851">
        <v>23.56</v>
      </c>
      <c r="I4851" t="s">
        <v>6935</v>
      </c>
    </row>
    <row r="4852" spans="1:9">
      <c r="A4852" t="s">
        <v>20914</v>
      </c>
      <c r="B4852" t="s">
        <v>65</v>
      </c>
      <c r="C4852">
        <v>38108</v>
      </c>
      <c r="D4852" t="s">
        <v>13629</v>
      </c>
      <c r="E4852" t="s">
        <v>32</v>
      </c>
      <c r="F4852">
        <v>41.45</v>
      </c>
      <c r="G4852">
        <v>41.45</v>
      </c>
      <c r="I4852" t="s">
        <v>6935</v>
      </c>
    </row>
    <row r="4853" spans="1:9">
      <c r="A4853" t="s">
        <v>20915</v>
      </c>
      <c r="B4853" t="s">
        <v>65</v>
      </c>
      <c r="C4853">
        <v>38087</v>
      </c>
      <c r="D4853" t="s">
        <v>13630</v>
      </c>
      <c r="E4853" t="s">
        <v>32</v>
      </c>
      <c r="F4853">
        <v>53.32</v>
      </c>
      <c r="G4853">
        <v>53.32</v>
      </c>
      <c r="I4853" t="s">
        <v>6935</v>
      </c>
    </row>
    <row r="4854" spans="1:9">
      <c r="A4854" t="s">
        <v>20916</v>
      </c>
      <c r="B4854" t="s">
        <v>65</v>
      </c>
      <c r="C4854">
        <v>38109</v>
      </c>
      <c r="D4854" t="s">
        <v>13631</v>
      </c>
      <c r="E4854" t="s">
        <v>32</v>
      </c>
      <c r="F4854">
        <v>66.25</v>
      </c>
      <c r="G4854">
        <v>66.25</v>
      </c>
      <c r="I4854" t="s">
        <v>6935</v>
      </c>
    </row>
    <row r="4855" spans="1:9">
      <c r="A4855" t="s">
        <v>20917</v>
      </c>
      <c r="B4855" t="s">
        <v>65</v>
      </c>
      <c r="C4855">
        <v>38088</v>
      </c>
      <c r="D4855" t="s">
        <v>13632</v>
      </c>
      <c r="E4855" t="s">
        <v>32</v>
      </c>
      <c r="F4855">
        <v>69.66</v>
      </c>
      <c r="G4855">
        <v>69.66</v>
      </c>
      <c r="I4855" t="s">
        <v>6935</v>
      </c>
    </row>
    <row r="4856" spans="1:9">
      <c r="A4856" t="s">
        <v>20918</v>
      </c>
      <c r="B4856" t="s">
        <v>65</v>
      </c>
      <c r="C4856">
        <v>38110</v>
      </c>
      <c r="D4856" t="s">
        <v>13633</v>
      </c>
      <c r="E4856" t="s">
        <v>32</v>
      </c>
      <c r="F4856">
        <v>25.48</v>
      </c>
      <c r="G4856">
        <v>25.48</v>
      </c>
      <c r="I4856" t="s">
        <v>6935</v>
      </c>
    </row>
    <row r="4857" spans="1:9">
      <c r="A4857" t="s">
        <v>20919</v>
      </c>
      <c r="B4857" t="s">
        <v>65</v>
      </c>
      <c r="C4857">
        <v>38089</v>
      </c>
      <c r="D4857" t="s">
        <v>13634</v>
      </c>
      <c r="E4857" t="s">
        <v>32</v>
      </c>
      <c r="F4857">
        <v>44.41</v>
      </c>
      <c r="G4857">
        <v>44.41</v>
      </c>
      <c r="I4857" t="s">
        <v>6935</v>
      </c>
    </row>
    <row r="4858" spans="1:9">
      <c r="A4858" t="s">
        <v>20920</v>
      </c>
      <c r="B4858" t="s">
        <v>65</v>
      </c>
      <c r="C4858">
        <v>38111</v>
      </c>
      <c r="D4858" t="s">
        <v>13635</v>
      </c>
      <c r="E4858" t="s">
        <v>32</v>
      </c>
      <c r="F4858">
        <v>28.5</v>
      </c>
      <c r="G4858">
        <v>28.5</v>
      </c>
      <c r="I4858" t="s">
        <v>6935</v>
      </c>
    </row>
    <row r="4859" spans="1:9">
      <c r="A4859" t="s">
        <v>20921</v>
      </c>
      <c r="B4859" t="s">
        <v>65</v>
      </c>
      <c r="C4859">
        <v>38090</v>
      </c>
      <c r="D4859" t="s">
        <v>13636</v>
      </c>
      <c r="E4859" t="s">
        <v>32</v>
      </c>
      <c r="F4859">
        <v>45.9</v>
      </c>
      <c r="G4859">
        <v>45.9</v>
      </c>
      <c r="I4859" t="s">
        <v>6935</v>
      </c>
    </row>
    <row r="4860" spans="1:9">
      <c r="A4860" t="s">
        <v>20922</v>
      </c>
      <c r="B4860" t="s">
        <v>65</v>
      </c>
      <c r="C4860">
        <v>38400</v>
      </c>
      <c r="D4860" t="s">
        <v>13637</v>
      </c>
      <c r="E4860" t="s">
        <v>32</v>
      </c>
      <c r="F4860">
        <v>42.21</v>
      </c>
      <c r="G4860">
        <v>42.21</v>
      </c>
      <c r="I4860" t="s">
        <v>6935</v>
      </c>
    </row>
    <row r="4861" spans="1:9">
      <c r="A4861" t="s">
        <v>20923</v>
      </c>
      <c r="B4861" t="s">
        <v>65</v>
      </c>
      <c r="C4861">
        <v>13726</v>
      </c>
      <c r="D4861" t="s">
        <v>13638</v>
      </c>
      <c r="E4861" t="s">
        <v>32</v>
      </c>
    </row>
    <row r="4862" spans="1:9">
      <c r="A4862" t="s">
        <v>20924</v>
      </c>
      <c r="B4862" t="s">
        <v>65</v>
      </c>
      <c r="C4862">
        <v>12627</v>
      </c>
      <c r="D4862" t="s">
        <v>13639</v>
      </c>
      <c r="E4862" t="s">
        <v>32</v>
      </c>
      <c r="F4862">
        <v>1.39</v>
      </c>
      <c r="G4862">
        <v>1.39</v>
      </c>
      <c r="I4862" t="s">
        <v>6935</v>
      </c>
    </row>
    <row r="4863" spans="1:9">
      <c r="A4863" t="s">
        <v>20925</v>
      </c>
      <c r="B4863" t="s">
        <v>65</v>
      </c>
      <c r="C4863">
        <v>39996</v>
      </c>
      <c r="D4863" t="s">
        <v>13640</v>
      </c>
      <c r="E4863" t="s">
        <v>12</v>
      </c>
      <c r="F4863">
        <v>3.52</v>
      </c>
      <c r="G4863">
        <v>3.52</v>
      </c>
      <c r="I4863" t="s">
        <v>6935</v>
      </c>
    </row>
    <row r="4864" spans="1:9">
      <c r="A4864" t="s">
        <v>20926</v>
      </c>
      <c r="B4864" t="s">
        <v>65</v>
      </c>
      <c r="C4864">
        <v>10478</v>
      </c>
      <c r="D4864" t="s">
        <v>13641</v>
      </c>
      <c r="E4864" t="s">
        <v>43</v>
      </c>
      <c r="F4864">
        <v>45.7</v>
      </c>
      <c r="G4864">
        <v>45.7</v>
      </c>
      <c r="I4864" t="s">
        <v>8951</v>
      </c>
    </row>
    <row r="4865" spans="1:9">
      <c r="A4865" t="s">
        <v>20927</v>
      </c>
      <c r="B4865" t="s">
        <v>65</v>
      </c>
      <c r="C4865">
        <v>10481</v>
      </c>
      <c r="D4865" t="s">
        <v>13642</v>
      </c>
      <c r="E4865" t="s">
        <v>43</v>
      </c>
      <c r="F4865">
        <v>40.64</v>
      </c>
      <c r="G4865">
        <v>40.64</v>
      </c>
      <c r="I4865" t="s">
        <v>6935</v>
      </c>
    </row>
    <row r="4866" spans="1:9">
      <c r="A4866" t="s">
        <v>20928</v>
      </c>
      <c r="B4866" t="s">
        <v>65</v>
      </c>
      <c r="C4866">
        <v>10475</v>
      </c>
      <c r="D4866" t="s">
        <v>13643</v>
      </c>
      <c r="E4866" t="s">
        <v>43</v>
      </c>
      <c r="F4866">
        <v>39.33</v>
      </c>
      <c r="G4866">
        <v>39.33</v>
      </c>
      <c r="I4866" t="s">
        <v>6935</v>
      </c>
    </row>
    <row r="4867" spans="1:9">
      <c r="A4867" t="s">
        <v>20929</v>
      </c>
      <c r="B4867" t="s">
        <v>65</v>
      </c>
      <c r="C4867">
        <v>4030</v>
      </c>
      <c r="D4867" t="s">
        <v>13644</v>
      </c>
      <c r="E4867" t="s">
        <v>9</v>
      </c>
      <c r="F4867">
        <v>8.5399999999999991</v>
      </c>
      <c r="G4867">
        <v>8.5399999999999991</v>
      </c>
      <c r="I4867" t="s">
        <v>6935</v>
      </c>
    </row>
    <row r="4868" spans="1:9">
      <c r="A4868" t="s">
        <v>20930</v>
      </c>
      <c r="B4868" t="s">
        <v>65</v>
      </c>
      <c r="C4868">
        <v>4031</v>
      </c>
      <c r="D4868" t="s">
        <v>13645</v>
      </c>
      <c r="E4868" t="s">
        <v>9</v>
      </c>
      <c r="F4868">
        <v>40.14</v>
      </c>
      <c r="G4868">
        <v>40.14</v>
      </c>
      <c r="I4868" t="s">
        <v>6935</v>
      </c>
    </row>
    <row r="4869" spans="1:9">
      <c r="A4869" t="s">
        <v>20931</v>
      </c>
      <c r="B4869" t="s">
        <v>65</v>
      </c>
      <c r="C4869">
        <v>39399</v>
      </c>
      <c r="D4869" t="s">
        <v>13646</v>
      </c>
      <c r="E4869" t="s">
        <v>32</v>
      </c>
      <c r="F4869">
        <v>1440.99</v>
      </c>
      <c r="G4869">
        <v>1440.99</v>
      </c>
      <c r="I4869" t="s">
        <v>6935</v>
      </c>
    </row>
    <row r="4870" spans="1:9">
      <c r="A4870" t="s">
        <v>20932</v>
      </c>
      <c r="B4870" t="s">
        <v>65</v>
      </c>
      <c r="C4870">
        <v>39400</v>
      </c>
      <c r="D4870" t="s">
        <v>13647</v>
      </c>
      <c r="E4870" t="s">
        <v>32</v>
      </c>
      <c r="F4870">
        <v>1566.29</v>
      </c>
      <c r="G4870">
        <v>1566.29</v>
      </c>
      <c r="I4870" t="s">
        <v>6935</v>
      </c>
    </row>
    <row r="4871" spans="1:9">
      <c r="A4871" t="s">
        <v>20933</v>
      </c>
      <c r="B4871" t="s">
        <v>65</v>
      </c>
      <c r="C4871">
        <v>39401</v>
      </c>
      <c r="D4871" t="s">
        <v>13648</v>
      </c>
      <c r="E4871" t="s">
        <v>32</v>
      </c>
      <c r="F4871">
        <v>1757.01</v>
      </c>
      <c r="G4871">
        <v>1757.01</v>
      </c>
      <c r="I4871" t="s">
        <v>6935</v>
      </c>
    </row>
    <row r="4872" spans="1:9">
      <c r="A4872" t="s">
        <v>20934</v>
      </c>
      <c r="B4872" t="s">
        <v>65</v>
      </c>
      <c r="C4872">
        <v>11652</v>
      </c>
      <c r="D4872" t="s">
        <v>13649</v>
      </c>
      <c r="E4872" t="s">
        <v>32</v>
      </c>
      <c r="F4872">
        <v>3780</v>
      </c>
      <c r="G4872">
        <v>3780</v>
      </c>
      <c r="I4872" t="s">
        <v>8951</v>
      </c>
    </row>
    <row r="4873" spans="1:9">
      <c r="A4873" t="s">
        <v>20935</v>
      </c>
      <c r="B4873" t="s">
        <v>65</v>
      </c>
      <c r="C4873">
        <v>13475</v>
      </c>
      <c r="D4873" t="s">
        <v>13650</v>
      </c>
      <c r="E4873" t="s">
        <v>32</v>
      </c>
      <c r="F4873">
        <v>4130.63</v>
      </c>
      <c r="G4873">
        <v>4130.63</v>
      </c>
      <c r="I4873" t="s">
        <v>6935</v>
      </c>
    </row>
    <row r="4874" spans="1:9">
      <c r="A4874" t="s">
        <v>20936</v>
      </c>
      <c r="B4874" t="s">
        <v>65</v>
      </c>
      <c r="C4874">
        <v>13896</v>
      </c>
      <c r="D4874" t="s">
        <v>13651</v>
      </c>
      <c r="E4874" t="s">
        <v>32</v>
      </c>
      <c r="F4874">
        <v>3390.99</v>
      </c>
      <c r="G4874">
        <v>3390.99</v>
      </c>
      <c r="I4874" t="s">
        <v>6935</v>
      </c>
    </row>
    <row r="4875" spans="1:9">
      <c r="A4875" t="s">
        <v>20937</v>
      </c>
      <c r="B4875" t="s">
        <v>65</v>
      </c>
      <c r="C4875">
        <v>44470</v>
      </c>
      <c r="D4875" t="s">
        <v>31964</v>
      </c>
      <c r="E4875" t="s">
        <v>32</v>
      </c>
    </row>
    <row r="4876" spans="1:9">
      <c r="A4876" t="s">
        <v>20938</v>
      </c>
      <c r="B4876" t="s">
        <v>65</v>
      </c>
      <c r="C4876">
        <v>13476</v>
      </c>
      <c r="D4876" t="s">
        <v>13652</v>
      </c>
      <c r="E4876" t="s">
        <v>32</v>
      </c>
    </row>
    <row r="4877" spans="1:9">
      <c r="A4877" t="s">
        <v>20939</v>
      </c>
      <c r="B4877" t="s">
        <v>65</v>
      </c>
      <c r="C4877">
        <v>44491</v>
      </c>
      <c r="D4877" t="s">
        <v>31965</v>
      </c>
      <c r="E4877" t="s">
        <v>32</v>
      </c>
    </row>
    <row r="4878" spans="1:9">
      <c r="A4878" t="s">
        <v>20940</v>
      </c>
      <c r="B4878" t="s">
        <v>65</v>
      </c>
      <c r="C4878">
        <v>10488</v>
      </c>
      <c r="D4878" t="s">
        <v>13653</v>
      </c>
      <c r="E4878" t="s">
        <v>32</v>
      </c>
    </row>
    <row r="4879" spans="1:9">
      <c r="A4879" t="s">
        <v>20941</v>
      </c>
      <c r="B4879" t="s">
        <v>65</v>
      </c>
      <c r="C4879">
        <v>13606</v>
      </c>
      <c r="D4879" t="s">
        <v>13654</v>
      </c>
      <c r="E4879" t="s">
        <v>32</v>
      </c>
    </row>
    <row r="4880" spans="1:9">
      <c r="A4880" t="s">
        <v>20942</v>
      </c>
      <c r="B4880" t="s">
        <v>65</v>
      </c>
      <c r="C4880">
        <v>10489</v>
      </c>
      <c r="D4880" t="s">
        <v>13655</v>
      </c>
      <c r="E4880" t="s">
        <v>62</v>
      </c>
      <c r="F4880">
        <v>22.82</v>
      </c>
      <c r="G4880">
        <v>25.47</v>
      </c>
      <c r="I4880" t="s">
        <v>6935</v>
      </c>
    </row>
    <row r="4881" spans="1:9">
      <c r="A4881" t="s">
        <v>20943</v>
      </c>
      <c r="B4881" t="s">
        <v>65</v>
      </c>
      <c r="C4881">
        <v>41073</v>
      </c>
      <c r="D4881" t="s">
        <v>13656</v>
      </c>
      <c r="E4881" t="s">
        <v>6706</v>
      </c>
      <c r="F4881">
        <v>4011.46</v>
      </c>
      <c r="G4881">
        <v>4479.38</v>
      </c>
      <c r="I4881" t="s">
        <v>6935</v>
      </c>
    </row>
    <row r="4882" spans="1:9">
      <c r="A4882" t="s">
        <v>20944</v>
      </c>
      <c r="B4882" t="s">
        <v>65</v>
      </c>
      <c r="C4882">
        <v>34391</v>
      </c>
      <c r="D4882" t="s">
        <v>13657</v>
      </c>
      <c r="E4882" t="s">
        <v>9</v>
      </c>
      <c r="F4882">
        <v>706.15</v>
      </c>
      <c r="G4882">
        <v>706.15</v>
      </c>
      <c r="I4882" t="s">
        <v>6935</v>
      </c>
    </row>
    <row r="4883" spans="1:9">
      <c r="A4883" t="s">
        <v>20945</v>
      </c>
      <c r="B4883" t="s">
        <v>65</v>
      </c>
      <c r="C4883">
        <v>10496</v>
      </c>
      <c r="D4883" t="s">
        <v>13658</v>
      </c>
      <c r="E4883" t="s">
        <v>9</v>
      </c>
      <c r="F4883">
        <v>614.58000000000004</v>
      </c>
      <c r="G4883">
        <v>614.58000000000004</v>
      </c>
      <c r="I4883" t="s">
        <v>6935</v>
      </c>
    </row>
    <row r="4884" spans="1:9">
      <c r="A4884" t="s">
        <v>20946</v>
      </c>
      <c r="B4884" t="s">
        <v>65</v>
      </c>
      <c r="C4884">
        <v>10497</v>
      </c>
      <c r="D4884" t="s">
        <v>13659</v>
      </c>
      <c r="E4884" t="s">
        <v>9</v>
      </c>
      <c r="F4884">
        <v>1597.91</v>
      </c>
      <c r="G4884">
        <v>1597.91</v>
      </c>
      <c r="I4884" t="s">
        <v>6935</v>
      </c>
    </row>
    <row r="4885" spans="1:9">
      <c r="A4885" t="s">
        <v>20947</v>
      </c>
      <c r="B4885" t="s">
        <v>65</v>
      </c>
      <c r="C4885">
        <v>10504</v>
      </c>
      <c r="D4885" t="s">
        <v>13660</v>
      </c>
      <c r="E4885" t="s">
        <v>9</v>
      </c>
      <c r="F4885">
        <v>1868.33</v>
      </c>
      <c r="G4885">
        <v>1868.33</v>
      </c>
      <c r="I4885" t="s">
        <v>6935</v>
      </c>
    </row>
    <row r="4886" spans="1:9">
      <c r="A4886" t="s">
        <v>20948</v>
      </c>
      <c r="B4886" t="s">
        <v>65</v>
      </c>
      <c r="C4886">
        <v>34390</v>
      </c>
      <c r="D4886" t="s">
        <v>13661</v>
      </c>
      <c r="E4886" t="s">
        <v>9</v>
      </c>
      <c r="F4886">
        <v>550.66</v>
      </c>
      <c r="G4886">
        <v>550.66</v>
      </c>
      <c r="I4886" t="s">
        <v>6935</v>
      </c>
    </row>
    <row r="4887" spans="1:9">
      <c r="A4887" t="s">
        <v>20949</v>
      </c>
      <c r="B4887" t="s">
        <v>65</v>
      </c>
      <c r="C4887">
        <v>34389</v>
      </c>
      <c r="D4887" t="s">
        <v>13662</v>
      </c>
      <c r="E4887" t="s">
        <v>9</v>
      </c>
      <c r="F4887">
        <v>172.08</v>
      </c>
      <c r="G4887">
        <v>172.08</v>
      </c>
      <c r="I4887" t="s">
        <v>6935</v>
      </c>
    </row>
    <row r="4888" spans="1:9">
      <c r="A4888" t="s">
        <v>20950</v>
      </c>
      <c r="B4888" t="s">
        <v>65</v>
      </c>
      <c r="C4888">
        <v>34388</v>
      </c>
      <c r="D4888" t="s">
        <v>13663</v>
      </c>
      <c r="E4888" t="s">
        <v>9</v>
      </c>
      <c r="F4888">
        <v>244.57</v>
      </c>
      <c r="G4888">
        <v>244.57</v>
      </c>
      <c r="I4888" t="s">
        <v>6935</v>
      </c>
    </row>
    <row r="4889" spans="1:9">
      <c r="A4889" t="s">
        <v>20951</v>
      </c>
      <c r="B4889" t="s">
        <v>65</v>
      </c>
      <c r="C4889">
        <v>34387</v>
      </c>
      <c r="D4889" t="s">
        <v>13664</v>
      </c>
      <c r="E4889" t="s">
        <v>9</v>
      </c>
      <c r="F4889">
        <v>397.02</v>
      </c>
      <c r="G4889">
        <v>397.02</v>
      </c>
      <c r="I4889" t="s">
        <v>6935</v>
      </c>
    </row>
    <row r="4890" spans="1:9">
      <c r="A4890" t="s">
        <v>20952</v>
      </c>
      <c r="B4890" t="s">
        <v>65</v>
      </c>
      <c r="C4890">
        <v>11188</v>
      </c>
      <c r="D4890" t="s">
        <v>13665</v>
      </c>
      <c r="E4890" t="s">
        <v>9</v>
      </c>
      <c r="F4890">
        <v>196.66</v>
      </c>
      <c r="G4890">
        <v>196.66</v>
      </c>
      <c r="I4890" t="s">
        <v>6935</v>
      </c>
    </row>
    <row r="4891" spans="1:9">
      <c r="A4891" t="s">
        <v>20953</v>
      </c>
      <c r="B4891" t="s">
        <v>65</v>
      </c>
      <c r="C4891">
        <v>11189</v>
      </c>
      <c r="D4891" t="s">
        <v>13666</v>
      </c>
      <c r="E4891" t="s">
        <v>9</v>
      </c>
      <c r="F4891">
        <v>295</v>
      </c>
      <c r="G4891">
        <v>295</v>
      </c>
      <c r="I4891" t="s">
        <v>6935</v>
      </c>
    </row>
    <row r="4892" spans="1:9">
      <c r="A4892" t="s">
        <v>20954</v>
      </c>
      <c r="B4892" t="s">
        <v>65</v>
      </c>
      <c r="C4892">
        <v>21107</v>
      </c>
      <c r="D4892" t="s">
        <v>13667</v>
      </c>
      <c r="E4892" t="s">
        <v>9</v>
      </c>
      <c r="F4892">
        <v>212.3</v>
      </c>
      <c r="G4892">
        <v>212.3</v>
      </c>
      <c r="I4892" t="s">
        <v>6935</v>
      </c>
    </row>
    <row r="4893" spans="1:9">
      <c r="A4893" t="s">
        <v>20955</v>
      </c>
      <c r="B4893" t="s">
        <v>65</v>
      </c>
      <c r="C4893">
        <v>34386</v>
      </c>
      <c r="D4893" t="s">
        <v>13668</v>
      </c>
      <c r="E4893" t="s">
        <v>9</v>
      </c>
      <c r="F4893">
        <v>368.75</v>
      </c>
      <c r="G4893">
        <v>368.75</v>
      </c>
      <c r="I4893" t="s">
        <v>6935</v>
      </c>
    </row>
    <row r="4894" spans="1:9">
      <c r="A4894" t="s">
        <v>20956</v>
      </c>
      <c r="B4894" t="s">
        <v>65</v>
      </c>
      <c r="C4894">
        <v>10490</v>
      </c>
      <c r="D4894" t="s">
        <v>13669</v>
      </c>
      <c r="E4894" t="s">
        <v>9</v>
      </c>
      <c r="F4894">
        <v>129.06</v>
      </c>
      <c r="G4894">
        <v>129.06</v>
      </c>
      <c r="I4894" t="s">
        <v>6935</v>
      </c>
    </row>
    <row r="4895" spans="1:9">
      <c r="A4895" t="s">
        <v>20957</v>
      </c>
      <c r="B4895" t="s">
        <v>65</v>
      </c>
      <c r="C4895">
        <v>10492</v>
      </c>
      <c r="D4895" t="s">
        <v>13670</v>
      </c>
      <c r="E4895" t="s">
        <v>9</v>
      </c>
      <c r="F4895">
        <v>147.5</v>
      </c>
      <c r="G4895">
        <v>147.5</v>
      </c>
      <c r="I4895" t="s">
        <v>8951</v>
      </c>
    </row>
    <row r="4896" spans="1:9">
      <c r="A4896" t="s">
        <v>20958</v>
      </c>
      <c r="B4896" t="s">
        <v>65</v>
      </c>
      <c r="C4896">
        <v>10493</v>
      </c>
      <c r="D4896" t="s">
        <v>13671</v>
      </c>
      <c r="E4896" t="s">
        <v>9</v>
      </c>
      <c r="F4896">
        <v>172.08</v>
      </c>
      <c r="G4896">
        <v>172.08</v>
      </c>
      <c r="I4896" t="s">
        <v>6935</v>
      </c>
    </row>
    <row r="4897" spans="1:9">
      <c r="A4897" t="s">
        <v>20959</v>
      </c>
      <c r="B4897" t="s">
        <v>65</v>
      </c>
      <c r="C4897">
        <v>10491</v>
      </c>
      <c r="D4897" t="s">
        <v>13672</v>
      </c>
      <c r="E4897" t="s">
        <v>9</v>
      </c>
      <c r="F4897">
        <v>208.95</v>
      </c>
      <c r="G4897">
        <v>208.95</v>
      </c>
      <c r="I4897" t="s">
        <v>6935</v>
      </c>
    </row>
    <row r="4898" spans="1:9">
      <c r="A4898" t="s">
        <v>20960</v>
      </c>
      <c r="B4898" t="s">
        <v>65</v>
      </c>
      <c r="C4898">
        <v>34385</v>
      </c>
      <c r="D4898" t="s">
        <v>31966</v>
      </c>
      <c r="E4898" t="s">
        <v>9</v>
      </c>
      <c r="F4898">
        <v>304.83</v>
      </c>
      <c r="G4898">
        <v>304.83</v>
      </c>
      <c r="I4898" t="s">
        <v>6935</v>
      </c>
    </row>
    <row r="4899" spans="1:9">
      <c r="A4899" t="s">
        <v>20961</v>
      </c>
      <c r="B4899" t="s">
        <v>65</v>
      </c>
      <c r="C4899">
        <v>10499</v>
      </c>
      <c r="D4899" t="s">
        <v>13673</v>
      </c>
      <c r="E4899" t="s">
        <v>9</v>
      </c>
      <c r="F4899">
        <v>122.91</v>
      </c>
      <c r="G4899">
        <v>122.91</v>
      </c>
      <c r="I4899" t="s">
        <v>6935</v>
      </c>
    </row>
    <row r="4900" spans="1:9">
      <c r="A4900" t="s">
        <v>20962</v>
      </c>
      <c r="B4900" t="s">
        <v>65</v>
      </c>
      <c r="C4900">
        <v>34384</v>
      </c>
      <c r="D4900" t="s">
        <v>13674</v>
      </c>
      <c r="E4900" t="s">
        <v>9</v>
      </c>
      <c r="F4900">
        <v>368.75</v>
      </c>
      <c r="G4900">
        <v>368.75</v>
      </c>
      <c r="I4900" t="s">
        <v>6935</v>
      </c>
    </row>
    <row r="4901" spans="1:9">
      <c r="A4901" t="s">
        <v>20963</v>
      </c>
      <c r="B4901" t="s">
        <v>65</v>
      </c>
      <c r="C4901">
        <v>11185</v>
      </c>
      <c r="D4901" t="s">
        <v>13675</v>
      </c>
      <c r="E4901" t="s">
        <v>9</v>
      </c>
      <c r="F4901">
        <v>381.04</v>
      </c>
      <c r="G4901">
        <v>381.04</v>
      </c>
      <c r="I4901" t="s">
        <v>6935</v>
      </c>
    </row>
    <row r="4902" spans="1:9">
      <c r="A4902" t="s">
        <v>20964</v>
      </c>
      <c r="B4902" t="s">
        <v>65</v>
      </c>
      <c r="C4902">
        <v>10507</v>
      </c>
      <c r="D4902" t="s">
        <v>13676</v>
      </c>
      <c r="E4902" t="s">
        <v>9</v>
      </c>
      <c r="F4902">
        <v>542.71</v>
      </c>
      <c r="G4902">
        <v>542.71</v>
      </c>
      <c r="I4902" t="s">
        <v>6935</v>
      </c>
    </row>
    <row r="4903" spans="1:9">
      <c r="A4903" t="s">
        <v>20965</v>
      </c>
      <c r="B4903" t="s">
        <v>65</v>
      </c>
      <c r="C4903">
        <v>10505</v>
      </c>
      <c r="D4903" t="s">
        <v>13677</v>
      </c>
      <c r="E4903" t="s">
        <v>9</v>
      </c>
      <c r="F4903">
        <v>320.24</v>
      </c>
      <c r="G4903">
        <v>320.24</v>
      </c>
      <c r="I4903" t="s">
        <v>6935</v>
      </c>
    </row>
    <row r="4904" spans="1:9">
      <c r="A4904" t="s">
        <v>20966</v>
      </c>
      <c r="B4904" t="s">
        <v>65</v>
      </c>
      <c r="C4904">
        <v>10506</v>
      </c>
      <c r="D4904" t="s">
        <v>13678</v>
      </c>
      <c r="E4904" t="s">
        <v>9</v>
      </c>
      <c r="F4904">
        <v>418.04</v>
      </c>
      <c r="G4904">
        <v>418.04</v>
      </c>
      <c r="I4904" t="s">
        <v>6935</v>
      </c>
    </row>
    <row r="4905" spans="1:9">
      <c r="A4905" t="s">
        <v>20967</v>
      </c>
      <c r="B4905" t="s">
        <v>65</v>
      </c>
      <c r="C4905">
        <v>5031</v>
      </c>
      <c r="D4905" t="s">
        <v>13679</v>
      </c>
      <c r="E4905" t="s">
        <v>9</v>
      </c>
      <c r="F4905">
        <v>587</v>
      </c>
      <c r="G4905">
        <v>587</v>
      </c>
      <c r="I4905" t="s">
        <v>8951</v>
      </c>
    </row>
    <row r="4906" spans="1:9">
      <c r="A4906" t="s">
        <v>20968</v>
      </c>
      <c r="B4906" t="s">
        <v>65</v>
      </c>
      <c r="C4906">
        <v>10502</v>
      </c>
      <c r="D4906" t="s">
        <v>13680</v>
      </c>
      <c r="E4906" t="s">
        <v>9</v>
      </c>
      <c r="F4906">
        <v>683.99</v>
      </c>
      <c r="G4906">
        <v>683.99</v>
      </c>
      <c r="I4906" t="s">
        <v>6935</v>
      </c>
    </row>
    <row r="4907" spans="1:9">
      <c r="A4907" t="s">
        <v>20969</v>
      </c>
      <c r="B4907" t="s">
        <v>65</v>
      </c>
      <c r="C4907">
        <v>10501</v>
      </c>
      <c r="D4907" t="s">
        <v>13681</v>
      </c>
      <c r="E4907" t="s">
        <v>9</v>
      </c>
      <c r="F4907">
        <v>386.43</v>
      </c>
      <c r="G4907">
        <v>386.43</v>
      </c>
      <c r="I4907" t="s">
        <v>6935</v>
      </c>
    </row>
    <row r="4908" spans="1:9">
      <c r="A4908" t="s">
        <v>20970</v>
      </c>
      <c r="B4908" t="s">
        <v>65</v>
      </c>
      <c r="C4908">
        <v>10503</v>
      </c>
      <c r="D4908" t="s">
        <v>13682</v>
      </c>
      <c r="E4908" t="s">
        <v>9</v>
      </c>
      <c r="F4908">
        <v>522.07000000000005</v>
      </c>
      <c r="G4908">
        <v>522.07000000000005</v>
      </c>
      <c r="I4908" t="s">
        <v>6935</v>
      </c>
    </row>
    <row r="4909" spans="1:9">
      <c r="A4909" t="s">
        <v>20971</v>
      </c>
      <c r="B4909" t="s">
        <v>65</v>
      </c>
      <c r="C4909">
        <v>4500</v>
      </c>
      <c r="D4909" t="s">
        <v>13683</v>
      </c>
      <c r="E4909" t="s">
        <v>12</v>
      </c>
      <c r="F4909">
        <v>16.95</v>
      </c>
      <c r="G4909">
        <v>16.95</v>
      </c>
      <c r="I4909" t="s">
        <v>6935</v>
      </c>
    </row>
    <row r="4910" spans="1:9">
      <c r="A4910" t="s">
        <v>20972</v>
      </c>
      <c r="B4910" t="s">
        <v>65</v>
      </c>
      <c r="C4910">
        <v>4448</v>
      </c>
      <c r="D4910" t="s">
        <v>13684</v>
      </c>
      <c r="E4910" t="s">
        <v>12</v>
      </c>
      <c r="F4910">
        <v>23.28</v>
      </c>
      <c r="G4910">
        <v>23.28</v>
      </c>
      <c r="I4910" t="s">
        <v>6935</v>
      </c>
    </row>
    <row r="4911" spans="1:9">
      <c r="A4911" t="s">
        <v>20973</v>
      </c>
      <c r="B4911" t="s">
        <v>65</v>
      </c>
      <c r="C4911">
        <v>20213</v>
      </c>
      <c r="D4911" t="s">
        <v>13685</v>
      </c>
      <c r="E4911" t="s">
        <v>12</v>
      </c>
      <c r="F4911">
        <v>29.28</v>
      </c>
      <c r="G4911">
        <v>29.28</v>
      </c>
      <c r="I4911" t="s">
        <v>6935</v>
      </c>
    </row>
    <row r="4912" spans="1:9">
      <c r="A4912" t="s">
        <v>20974</v>
      </c>
      <c r="B4912" t="s">
        <v>65</v>
      </c>
      <c r="C4912">
        <v>20211</v>
      </c>
      <c r="D4912" t="s">
        <v>13686</v>
      </c>
      <c r="E4912" t="s">
        <v>12</v>
      </c>
      <c r="F4912">
        <v>38.770000000000003</v>
      </c>
      <c r="G4912">
        <v>38.770000000000003</v>
      </c>
      <c r="I4912" t="s">
        <v>6935</v>
      </c>
    </row>
    <row r="4913" spans="1:9">
      <c r="A4913" t="s">
        <v>20975</v>
      </c>
      <c r="B4913" t="s">
        <v>65</v>
      </c>
      <c r="C4913">
        <v>40270</v>
      </c>
      <c r="D4913" t="s">
        <v>13687</v>
      </c>
      <c r="E4913" t="s">
        <v>12</v>
      </c>
    </row>
    <row r="4914" spans="1:9">
      <c r="A4914" t="s">
        <v>20976</v>
      </c>
      <c r="B4914" t="s">
        <v>65</v>
      </c>
      <c r="C4914">
        <v>4425</v>
      </c>
      <c r="D4914" t="s">
        <v>13688</v>
      </c>
      <c r="E4914" t="s">
        <v>12</v>
      </c>
      <c r="F4914">
        <v>32.04</v>
      </c>
      <c r="G4914">
        <v>32.04</v>
      </c>
      <c r="I4914" t="s">
        <v>6935</v>
      </c>
    </row>
    <row r="4915" spans="1:9">
      <c r="A4915" t="s">
        <v>20977</v>
      </c>
      <c r="B4915" t="s">
        <v>65</v>
      </c>
      <c r="C4915">
        <v>4472</v>
      </c>
      <c r="D4915" t="s">
        <v>13689</v>
      </c>
      <c r="E4915" t="s">
        <v>12</v>
      </c>
      <c r="F4915">
        <v>40.03</v>
      </c>
      <c r="G4915">
        <v>40.03</v>
      </c>
      <c r="I4915" t="s">
        <v>6935</v>
      </c>
    </row>
    <row r="4916" spans="1:9">
      <c r="A4916" t="s">
        <v>20978</v>
      </c>
      <c r="B4916" t="s">
        <v>65</v>
      </c>
      <c r="C4916">
        <v>35272</v>
      </c>
      <c r="D4916" t="s">
        <v>13690</v>
      </c>
      <c r="E4916" t="s">
        <v>12</v>
      </c>
      <c r="F4916">
        <v>57.86</v>
      </c>
      <c r="G4916">
        <v>57.86</v>
      </c>
      <c r="I4916" t="s">
        <v>6935</v>
      </c>
    </row>
    <row r="4917" spans="1:9">
      <c r="A4917" t="s">
        <v>20979</v>
      </c>
      <c r="B4917" t="s">
        <v>65</v>
      </c>
      <c r="C4917">
        <v>4481</v>
      </c>
      <c r="D4917" t="s">
        <v>13691</v>
      </c>
      <c r="E4917" t="s">
        <v>12</v>
      </c>
      <c r="F4917">
        <v>61.94</v>
      </c>
      <c r="G4917">
        <v>61.94</v>
      </c>
      <c r="I4917" t="s">
        <v>6935</v>
      </c>
    </row>
    <row r="4918" spans="1:9">
      <c r="A4918" t="s">
        <v>20980</v>
      </c>
      <c r="B4918" t="s">
        <v>65</v>
      </c>
      <c r="C4918">
        <v>34345</v>
      </c>
      <c r="D4918" t="s">
        <v>13692</v>
      </c>
      <c r="E4918" t="s">
        <v>62</v>
      </c>
      <c r="F4918">
        <v>21.06</v>
      </c>
      <c r="G4918">
        <v>23.51</v>
      </c>
      <c r="I4918" t="s">
        <v>6935</v>
      </c>
    </row>
    <row r="4919" spans="1:9">
      <c r="A4919" t="s">
        <v>20981</v>
      </c>
      <c r="B4919" t="s">
        <v>65</v>
      </c>
      <c r="C4919">
        <v>41096</v>
      </c>
      <c r="D4919" t="s">
        <v>13693</v>
      </c>
      <c r="E4919" t="s">
        <v>6706</v>
      </c>
      <c r="F4919">
        <v>3704.87</v>
      </c>
      <c r="G4919">
        <v>4137.0200000000004</v>
      </c>
      <c r="I4919" t="s">
        <v>6935</v>
      </c>
    </row>
    <row r="4920" spans="1:9">
      <c r="A4920" t="s">
        <v>20982</v>
      </c>
      <c r="B4920" t="s">
        <v>65</v>
      </c>
      <c r="C4920">
        <v>45087</v>
      </c>
      <c r="D4920" t="s">
        <v>13694</v>
      </c>
      <c r="E4920" t="s">
        <v>32</v>
      </c>
    </row>
    <row r="4921" spans="1:9">
      <c r="A4921" t="s">
        <v>20983</v>
      </c>
      <c r="B4921" t="s">
        <v>65</v>
      </c>
      <c r="C4921">
        <v>44905</v>
      </c>
      <c r="D4921" t="s">
        <v>13695</v>
      </c>
      <c r="E4921" t="s">
        <v>32</v>
      </c>
    </row>
    <row r="4922" spans="1:9">
      <c r="A4922" t="s">
        <v>20984</v>
      </c>
      <c r="B4922" t="s">
        <v>65</v>
      </c>
      <c r="C4922">
        <v>44904</v>
      </c>
      <c r="D4922" t="s">
        <v>13696</v>
      </c>
      <c r="E4922" t="s">
        <v>32</v>
      </c>
    </row>
    <row r="4923" spans="1:9">
      <c r="A4923" t="s">
        <v>20985</v>
      </c>
      <c r="B4923" t="s">
        <v>65</v>
      </c>
      <c r="C4923">
        <v>44902</v>
      </c>
      <c r="D4923" t="s">
        <v>13697</v>
      </c>
      <c r="E4923" t="s">
        <v>32</v>
      </c>
    </row>
    <row r="4924" spans="1:9">
      <c r="A4924" t="s">
        <v>20986</v>
      </c>
      <c r="B4924" t="s">
        <v>65</v>
      </c>
      <c r="C4924">
        <v>44901</v>
      </c>
      <c r="D4924" t="s">
        <v>13698</v>
      </c>
      <c r="E4924" t="s">
        <v>32</v>
      </c>
    </row>
    <row r="4925" spans="1:9">
      <c r="A4925" t="s">
        <v>20987</v>
      </c>
      <c r="B4925" t="s">
        <v>65</v>
      </c>
      <c r="C4925">
        <v>44900</v>
      </c>
      <c r="D4925" t="s">
        <v>13699</v>
      </c>
      <c r="E4925" t="s">
        <v>32</v>
      </c>
    </row>
    <row r="4926" spans="1:9">
      <c r="A4926" t="s">
        <v>20988</v>
      </c>
      <c r="B4926" t="s">
        <v>65</v>
      </c>
      <c r="C4926">
        <v>44364</v>
      </c>
      <c r="D4926" t="s">
        <v>13700</v>
      </c>
      <c r="E4926" t="s">
        <v>32</v>
      </c>
    </row>
    <row r="4927" spans="1:9">
      <c r="A4927" t="s">
        <v>20989</v>
      </c>
      <c r="B4927" t="s">
        <v>65</v>
      </c>
      <c r="C4927">
        <v>44363</v>
      </c>
      <c r="D4927" t="s">
        <v>13701</v>
      </c>
      <c r="E4927" t="s">
        <v>32</v>
      </c>
    </row>
    <row r="4928" spans="1:9">
      <c r="A4928" t="s">
        <v>20990</v>
      </c>
      <c r="B4928" t="s">
        <v>65</v>
      </c>
      <c r="C4928">
        <v>44212</v>
      </c>
      <c r="D4928" t="s">
        <v>13702</v>
      </c>
      <c r="E4928" t="s">
        <v>32</v>
      </c>
    </row>
    <row r="4929" spans="1:5">
      <c r="A4929" t="s">
        <v>20991</v>
      </c>
      <c r="B4929" t="s">
        <v>65</v>
      </c>
      <c r="C4929">
        <v>44983</v>
      </c>
      <c r="D4929" t="s">
        <v>13703</v>
      </c>
      <c r="E4929" t="s">
        <v>32</v>
      </c>
    </row>
    <row r="4930" spans="1:5">
      <c r="A4930" t="s">
        <v>20992</v>
      </c>
      <c r="B4930" t="s">
        <v>65</v>
      </c>
      <c r="C4930">
        <v>44984</v>
      </c>
      <c r="D4930" t="s">
        <v>13704</v>
      </c>
      <c r="E4930" t="s">
        <v>32</v>
      </c>
    </row>
    <row r="4931" spans="1:5">
      <c r="A4931" t="s">
        <v>20993</v>
      </c>
      <c r="B4931" t="s">
        <v>65</v>
      </c>
      <c r="C4931">
        <v>44981</v>
      </c>
      <c r="D4931" t="s">
        <v>13705</v>
      </c>
      <c r="E4931" t="s">
        <v>12</v>
      </c>
    </row>
    <row r="4932" spans="1:5">
      <c r="A4932" t="s">
        <v>20994</v>
      </c>
      <c r="B4932" t="s">
        <v>65</v>
      </c>
      <c r="C4932">
        <v>44982</v>
      </c>
      <c r="D4932" t="s">
        <v>13706</v>
      </c>
      <c r="E4932" t="s">
        <v>12</v>
      </c>
    </row>
    <row r="4933" spans="1:5">
      <c r="A4933" t="s">
        <v>20995</v>
      </c>
      <c r="B4933" t="s">
        <v>65</v>
      </c>
      <c r="C4933">
        <v>43830</v>
      </c>
      <c r="D4933" t="s">
        <v>13707</v>
      </c>
      <c r="E4933" t="s">
        <v>11</v>
      </c>
    </row>
    <row r="4934" spans="1:5">
      <c r="A4934" t="s">
        <v>20996</v>
      </c>
      <c r="B4934" t="s">
        <v>65</v>
      </c>
      <c r="C4934">
        <v>44952</v>
      </c>
      <c r="D4934" t="s">
        <v>13708</v>
      </c>
      <c r="E4934" t="s">
        <v>11</v>
      </c>
    </row>
    <row r="4935" spans="1:5">
      <c r="A4935" t="s">
        <v>20998</v>
      </c>
      <c r="B4935" t="s">
        <v>65</v>
      </c>
      <c r="C4935">
        <v>44013</v>
      </c>
      <c r="D4935" t="s">
        <v>13710</v>
      </c>
      <c r="E4935" t="s">
        <v>32</v>
      </c>
    </row>
    <row r="4936" spans="1:5">
      <c r="A4936" t="s">
        <v>20999</v>
      </c>
      <c r="B4936" t="s">
        <v>65</v>
      </c>
      <c r="C4936">
        <v>44014</v>
      </c>
      <c r="D4936" t="s">
        <v>13711</v>
      </c>
      <c r="E4936" t="s">
        <v>32</v>
      </c>
    </row>
    <row r="4937" spans="1:5">
      <c r="A4937" t="s">
        <v>21001</v>
      </c>
      <c r="B4937" t="s">
        <v>65</v>
      </c>
      <c r="C4937">
        <v>44381</v>
      </c>
      <c r="D4937" t="s">
        <v>13713</v>
      </c>
      <c r="E4937" t="s">
        <v>32</v>
      </c>
    </row>
    <row r="4938" spans="1:5">
      <c r="A4938" t="s">
        <v>21002</v>
      </c>
      <c r="B4938" t="s">
        <v>65</v>
      </c>
      <c r="C4938">
        <v>44382</v>
      </c>
      <c r="D4938" t="s">
        <v>13714</v>
      </c>
      <c r="E4938" t="s">
        <v>32</v>
      </c>
    </row>
    <row r="4939" spans="1:5">
      <c r="A4939" t="s">
        <v>21003</v>
      </c>
      <c r="B4939" t="s">
        <v>65</v>
      </c>
      <c r="C4939">
        <v>45096</v>
      </c>
      <c r="D4939" t="s">
        <v>13715</v>
      </c>
      <c r="E4939" t="s">
        <v>9</v>
      </c>
    </row>
    <row r="4940" spans="1:5">
      <c r="A4940" t="s">
        <v>21004</v>
      </c>
      <c r="B4940" t="s">
        <v>65</v>
      </c>
      <c r="C4940">
        <v>45097</v>
      </c>
      <c r="D4940" t="s">
        <v>13716</v>
      </c>
      <c r="E4940" t="s">
        <v>9</v>
      </c>
    </row>
    <row r="4941" spans="1:5">
      <c r="A4941" t="s">
        <v>21005</v>
      </c>
      <c r="B4941" t="s">
        <v>65</v>
      </c>
      <c r="C4941">
        <v>45095</v>
      </c>
      <c r="D4941" t="s">
        <v>13717</v>
      </c>
      <c r="E4941" t="s">
        <v>32</v>
      </c>
    </row>
    <row r="4942" spans="1:5">
      <c r="A4942" t="s">
        <v>21006</v>
      </c>
      <c r="B4942" t="s">
        <v>65</v>
      </c>
      <c r="C4942">
        <v>45098</v>
      </c>
      <c r="D4942" t="s">
        <v>13718</v>
      </c>
      <c r="E4942" t="s">
        <v>9</v>
      </c>
    </row>
    <row r="4943" spans="1:5">
      <c r="A4943" t="s">
        <v>21007</v>
      </c>
      <c r="B4943" t="s">
        <v>65</v>
      </c>
      <c r="C4943">
        <v>44230</v>
      </c>
      <c r="D4943" t="s">
        <v>13719</v>
      </c>
      <c r="E4943" t="s">
        <v>32</v>
      </c>
    </row>
    <row r="4944" spans="1:5">
      <c r="A4944" t="s">
        <v>21008</v>
      </c>
      <c r="B4944" t="s">
        <v>65</v>
      </c>
      <c r="C4944">
        <v>44308</v>
      </c>
      <c r="D4944" t="s">
        <v>13720</v>
      </c>
      <c r="E4944" t="s">
        <v>32</v>
      </c>
    </row>
    <row r="4945" spans="1:5">
      <c r="A4945" t="s">
        <v>21009</v>
      </c>
      <c r="B4945" t="s">
        <v>65</v>
      </c>
      <c r="C4945">
        <v>44310</v>
      </c>
      <c r="D4945" t="s">
        <v>13721</v>
      </c>
      <c r="E4945" t="s">
        <v>32</v>
      </c>
    </row>
    <row r="4946" spans="1:5">
      <c r="A4946" t="s">
        <v>21010</v>
      </c>
      <c r="B4946" t="s">
        <v>65</v>
      </c>
      <c r="C4946">
        <v>44279</v>
      </c>
      <c r="D4946" t="s">
        <v>13722</v>
      </c>
      <c r="E4946" t="s">
        <v>32</v>
      </c>
    </row>
    <row r="4947" spans="1:5">
      <c r="A4947" t="s">
        <v>21011</v>
      </c>
      <c r="B4947" t="s">
        <v>65</v>
      </c>
      <c r="C4947">
        <v>44063</v>
      </c>
      <c r="D4947" t="s">
        <v>13723</v>
      </c>
      <c r="E4947" t="s">
        <v>12</v>
      </c>
    </row>
    <row r="4948" spans="1:5">
      <c r="A4948" t="s">
        <v>21012</v>
      </c>
      <c r="B4948" t="s">
        <v>65</v>
      </c>
      <c r="C4948">
        <v>45374</v>
      </c>
      <c r="D4948" t="s">
        <v>15788</v>
      </c>
      <c r="E4948" t="s">
        <v>32</v>
      </c>
    </row>
    <row r="4949" spans="1:5">
      <c r="A4949" t="s">
        <v>21013</v>
      </c>
      <c r="B4949" t="s">
        <v>65</v>
      </c>
      <c r="C4949">
        <v>45373</v>
      </c>
      <c r="D4949" t="s">
        <v>15789</v>
      </c>
      <c r="E4949" t="s">
        <v>32</v>
      </c>
    </row>
    <row r="4950" spans="1:5">
      <c r="A4950" t="s">
        <v>21014</v>
      </c>
      <c r="B4950" t="s">
        <v>65</v>
      </c>
      <c r="C4950">
        <v>45371</v>
      </c>
      <c r="D4950" t="s">
        <v>15790</v>
      </c>
      <c r="E4950" t="s">
        <v>32</v>
      </c>
    </row>
    <row r="4951" spans="1:5">
      <c r="A4951" t="s">
        <v>21015</v>
      </c>
      <c r="B4951" t="s">
        <v>65</v>
      </c>
      <c r="C4951">
        <v>45370</v>
      </c>
      <c r="D4951" t="s">
        <v>15791</v>
      </c>
      <c r="E4951" t="s">
        <v>32</v>
      </c>
    </row>
    <row r="4952" spans="1:5">
      <c r="A4952" t="s">
        <v>21016</v>
      </c>
      <c r="B4952" t="s">
        <v>65</v>
      </c>
      <c r="C4952">
        <v>44234</v>
      </c>
      <c r="D4952" t="s">
        <v>13724</v>
      </c>
      <c r="E4952" t="s">
        <v>32</v>
      </c>
    </row>
    <row r="4953" spans="1:5">
      <c r="A4953" t="s">
        <v>21017</v>
      </c>
      <c r="B4953" t="s">
        <v>65</v>
      </c>
      <c r="C4953">
        <v>44229</v>
      </c>
      <c r="D4953" t="s">
        <v>13725</v>
      </c>
      <c r="E4953" t="s">
        <v>32</v>
      </c>
    </row>
    <row r="4954" spans="1:5">
      <c r="A4954" t="s">
        <v>21018</v>
      </c>
      <c r="B4954" t="s">
        <v>65</v>
      </c>
      <c r="C4954">
        <v>44164</v>
      </c>
      <c r="D4954" t="s">
        <v>13726</v>
      </c>
      <c r="E4954" t="s">
        <v>32</v>
      </c>
    </row>
    <row r="4955" spans="1:5">
      <c r="A4955" t="s">
        <v>21019</v>
      </c>
      <c r="B4955" t="s">
        <v>65</v>
      </c>
      <c r="C4955">
        <v>43658</v>
      </c>
      <c r="D4955" t="s">
        <v>13727</v>
      </c>
      <c r="E4955" t="s">
        <v>9</v>
      </c>
    </row>
    <row r="4956" spans="1:5">
      <c r="A4956" t="s">
        <v>21020</v>
      </c>
      <c r="B4956" t="s">
        <v>65</v>
      </c>
      <c r="C4956">
        <v>44482</v>
      </c>
      <c r="D4956" t="s">
        <v>13728</v>
      </c>
      <c r="E4956" t="s">
        <v>32</v>
      </c>
    </row>
    <row r="4957" spans="1:5">
      <c r="A4957" t="s">
        <v>21021</v>
      </c>
      <c r="B4957" t="s">
        <v>65</v>
      </c>
      <c r="C4957">
        <v>45111</v>
      </c>
      <c r="D4957" t="s">
        <v>13729</v>
      </c>
      <c r="E4957" t="s">
        <v>11</v>
      </c>
    </row>
    <row r="4958" spans="1:5">
      <c r="A4958" t="s">
        <v>21022</v>
      </c>
      <c r="B4958" t="s">
        <v>65</v>
      </c>
      <c r="C4958">
        <v>45109</v>
      </c>
      <c r="D4958" t="s">
        <v>13730</v>
      </c>
      <c r="E4958" t="s">
        <v>11</v>
      </c>
    </row>
    <row r="4959" spans="1:5">
      <c r="A4959" t="s">
        <v>21023</v>
      </c>
      <c r="B4959" t="s">
        <v>65</v>
      </c>
      <c r="C4959">
        <v>45108</v>
      </c>
      <c r="D4959" t="s">
        <v>13731</v>
      </c>
      <c r="E4959" t="s">
        <v>11</v>
      </c>
    </row>
    <row r="4960" spans="1:5">
      <c r="A4960" t="s">
        <v>21024</v>
      </c>
      <c r="B4960" t="s">
        <v>65</v>
      </c>
      <c r="C4960">
        <v>44873</v>
      </c>
      <c r="D4960" t="s">
        <v>13732</v>
      </c>
      <c r="E4960" t="s">
        <v>32</v>
      </c>
    </row>
    <row r="4961" spans="1:5">
      <c r="A4961" t="s">
        <v>21025</v>
      </c>
      <c r="B4961" t="s">
        <v>65</v>
      </c>
      <c r="C4961">
        <v>44863</v>
      </c>
      <c r="D4961" t="s">
        <v>13733</v>
      </c>
      <c r="E4961" t="s">
        <v>32</v>
      </c>
    </row>
    <row r="4962" spans="1:5">
      <c r="A4962" t="s">
        <v>21026</v>
      </c>
      <c r="B4962" t="s">
        <v>65</v>
      </c>
      <c r="C4962">
        <v>44853</v>
      </c>
      <c r="D4962" t="s">
        <v>13734</v>
      </c>
      <c r="E4962" t="s">
        <v>32</v>
      </c>
    </row>
    <row r="4963" spans="1:5">
      <c r="A4963" t="s">
        <v>21027</v>
      </c>
      <c r="B4963" t="s">
        <v>65</v>
      </c>
      <c r="C4963">
        <v>44842</v>
      </c>
      <c r="D4963" t="s">
        <v>13735</v>
      </c>
      <c r="E4963" t="s">
        <v>32</v>
      </c>
    </row>
    <row r="4964" spans="1:5">
      <c r="A4964" t="s">
        <v>21028</v>
      </c>
      <c r="B4964" t="s">
        <v>65</v>
      </c>
      <c r="C4964">
        <v>44878</v>
      </c>
      <c r="D4964" t="s">
        <v>13736</v>
      </c>
      <c r="E4964" t="s">
        <v>32</v>
      </c>
    </row>
    <row r="4965" spans="1:5">
      <c r="A4965" t="s">
        <v>21029</v>
      </c>
      <c r="B4965" t="s">
        <v>65</v>
      </c>
      <c r="C4965">
        <v>44868</v>
      </c>
      <c r="D4965" t="s">
        <v>13737</v>
      </c>
      <c r="E4965" t="s">
        <v>32</v>
      </c>
    </row>
    <row r="4966" spans="1:5">
      <c r="A4966" t="s">
        <v>21030</v>
      </c>
      <c r="B4966" t="s">
        <v>65</v>
      </c>
      <c r="C4966">
        <v>44858</v>
      </c>
      <c r="D4966" t="s">
        <v>13738</v>
      </c>
      <c r="E4966" t="s">
        <v>32</v>
      </c>
    </row>
    <row r="4967" spans="1:5">
      <c r="A4967" t="s">
        <v>21031</v>
      </c>
      <c r="B4967" t="s">
        <v>65</v>
      </c>
      <c r="C4967">
        <v>44843</v>
      </c>
      <c r="D4967" t="s">
        <v>13739</v>
      </c>
      <c r="E4967" t="s">
        <v>32</v>
      </c>
    </row>
    <row r="4968" spans="1:5">
      <c r="A4968" t="s">
        <v>21032</v>
      </c>
      <c r="B4968" t="s">
        <v>65</v>
      </c>
      <c r="C4968">
        <v>44877</v>
      </c>
      <c r="D4968" t="s">
        <v>13740</v>
      </c>
      <c r="E4968" t="s">
        <v>32</v>
      </c>
    </row>
    <row r="4969" spans="1:5">
      <c r="A4969" t="s">
        <v>21033</v>
      </c>
      <c r="B4969" t="s">
        <v>65</v>
      </c>
      <c r="C4969">
        <v>44867</v>
      </c>
      <c r="D4969" t="s">
        <v>13741</v>
      </c>
      <c r="E4969" t="s">
        <v>32</v>
      </c>
    </row>
    <row r="4970" spans="1:5">
      <c r="A4970" t="s">
        <v>21034</v>
      </c>
      <c r="B4970" t="s">
        <v>65</v>
      </c>
      <c r="C4970">
        <v>44857</v>
      </c>
      <c r="D4970" t="s">
        <v>13742</v>
      </c>
      <c r="E4970" t="s">
        <v>32</v>
      </c>
    </row>
    <row r="4971" spans="1:5">
      <c r="A4971" t="s">
        <v>21035</v>
      </c>
      <c r="B4971" t="s">
        <v>65</v>
      </c>
      <c r="C4971">
        <v>44882</v>
      </c>
      <c r="D4971" t="s">
        <v>13743</v>
      </c>
      <c r="E4971" t="s">
        <v>32</v>
      </c>
    </row>
    <row r="4972" spans="1:5">
      <c r="A4972" t="s">
        <v>21036</v>
      </c>
      <c r="B4972" t="s">
        <v>65</v>
      </c>
      <c r="C4972">
        <v>44872</v>
      </c>
      <c r="D4972" t="s">
        <v>13744</v>
      </c>
      <c r="E4972" t="s">
        <v>32</v>
      </c>
    </row>
    <row r="4973" spans="1:5">
      <c r="A4973" t="s">
        <v>21037</v>
      </c>
      <c r="B4973" t="s">
        <v>65</v>
      </c>
      <c r="C4973">
        <v>44862</v>
      </c>
      <c r="D4973" t="s">
        <v>13745</v>
      </c>
      <c r="E4973" t="s">
        <v>32</v>
      </c>
    </row>
    <row r="4974" spans="1:5">
      <c r="A4974" t="s">
        <v>21038</v>
      </c>
      <c r="B4974" t="s">
        <v>65</v>
      </c>
      <c r="C4974">
        <v>44874</v>
      </c>
      <c r="D4974" t="s">
        <v>13746</v>
      </c>
      <c r="E4974" t="s">
        <v>32</v>
      </c>
    </row>
    <row r="4975" spans="1:5">
      <c r="A4975" t="s">
        <v>21039</v>
      </c>
      <c r="B4975" t="s">
        <v>65</v>
      </c>
      <c r="C4975">
        <v>44864</v>
      </c>
      <c r="D4975" t="s">
        <v>13747</v>
      </c>
      <c r="E4975" t="s">
        <v>32</v>
      </c>
    </row>
    <row r="4976" spans="1:5">
      <c r="A4976" t="s">
        <v>21040</v>
      </c>
      <c r="B4976" t="s">
        <v>65</v>
      </c>
      <c r="C4976">
        <v>44854</v>
      </c>
      <c r="D4976" t="s">
        <v>13748</v>
      </c>
      <c r="E4976" t="s">
        <v>32</v>
      </c>
    </row>
    <row r="4977" spans="1:5">
      <c r="A4977" t="s">
        <v>21041</v>
      </c>
      <c r="B4977" t="s">
        <v>65</v>
      </c>
      <c r="C4977">
        <v>44879</v>
      </c>
      <c r="D4977" t="s">
        <v>13749</v>
      </c>
      <c r="E4977" t="s">
        <v>32</v>
      </c>
    </row>
    <row r="4978" spans="1:5">
      <c r="A4978" t="s">
        <v>21042</v>
      </c>
      <c r="B4978" t="s">
        <v>65</v>
      </c>
      <c r="C4978">
        <v>44869</v>
      </c>
      <c r="D4978" t="s">
        <v>13750</v>
      </c>
      <c r="E4978" t="s">
        <v>32</v>
      </c>
    </row>
    <row r="4979" spans="1:5">
      <c r="A4979" t="s">
        <v>21043</v>
      </c>
      <c r="B4979" t="s">
        <v>65</v>
      </c>
      <c r="C4979">
        <v>44859</v>
      </c>
      <c r="D4979" t="s">
        <v>13751</v>
      </c>
      <c r="E4979" t="s">
        <v>32</v>
      </c>
    </row>
    <row r="4980" spans="1:5">
      <c r="A4980" t="s">
        <v>21044</v>
      </c>
      <c r="B4980" t="s">
        <v>65</v>
      </c>
      <c r="C4980">
        <v>44875</v>
      </c>
      <c r="D4980" t="s">
        <v>13752</v>
      </c>
      <c r="E4980" t="s">
        <v>32</v>
      </c>
    </row>
    <row r="4981" spans="1:5">
      <c r="A4981" t="s">
        <v>21045</v>
      </c>
      <c r="B4981" t="s">
        <v>65</v>
      </c>
      <c r="C4981">
        <v>44865</v>
      </c>
      <c r="D4981" t="s">
        <v>13753</v>
      </c>
      <c r="E4981" t="s">
        <v>32</v>
      </c>
    </row>
    <row r="4982" spans="1:5">
      <c r="A4982" t="s">
        <v>21046</v>
      </c>
      <c r="B4982" t="s">
        <v>65</v>
      </c>
      <c r="C4982">
        <v>44855</v>
      </c>
      <c r="D4982" t="s">
        <v>13754</v>
      </c>
      <c r="E4982" t="s">
        <v>32</v>
      </c>
    </row>
    <row r="4983" spans="1:5">
      <c r="A4983" t="s">
        <v>21047</v>
      </c>
      <c r="B4983" t="s">
        <v>65</v>
      </c>
      <c r="C4983">
        <v>44880</v>
      </c>
      <c r="D4983" t="s">
        <v>13755</v>
      </c>
      <c r="E4983" t="s">
        <v>32</v>
      </c>
    </row>
    <row r="4984" spans="1:5">
      <c r="A4984" t="s">
        <v>21048</v>
      </c>
      <c r="B4984" t="s">
        <v>65</v>
      </c>
      <c r="C4984">
        <v>44870</v>
      </c>
      <c r="D4984" t="s">
        <v>13756</v>
      </c>
      <c r="E4984" t="s">
        <v>32</v>
      </c>
    </row>
    <row r="4985" spans="1:5">
      <c r="A4985" t="s">
        <v>21049</v>
      </c>
      <c r="B4985" t="s">
        <v>65</v>
      </c>
      <c r="C4985">
        <v>44860</v>
      </c>
      <c r="D4985" t="s">
        <v>13757</v>
      </c>
      <c r="E4985" t="s">
        <v>32</v>
      </c>
    </row>
    <row r="4986" spans="1:5">
      <c r="A4986" t="s">
        <v>21050</v>
      </c>
      <c r="B4986" t="s">
        <v>65</v>
      </c>
      <c r="C4986">
        <v>44876</v>
      </c>
      <c r="D4986" t="s">
        <v>13758</v>
      </c>
      <c r="E4986" t="s">
        <v>32</v>
      </c>
    </row>
    <row r="4987" spans="1:5">
      <c r="A4987" t="s">
        <v>21051</v>
      </c>
      <c r="B4987" t="s">
        <v>65</v>
      </c>
      <c r="C4987">
        <v>44866</v>
      </c>
      <c r="D4987" t="s">
        <v>13759</v>
      </c>
      <c r="E4987" t="s">
        <v>32</v>
      </c>
    </row>
    <row r="4988" spans="1:5">
      <c r="A4988" t="s">
        <v>21052</v>
      </c>
      <c r="B4988" t="s">
        <v>65</v>
      </c>
      <c r="C4988">
        <v>44856</v>
      </c>
      <c r="D4988" t="s">
        <v>13760</v>
      </c>
      <c r="E4988" t="s">
        <v>32</v>
      </c>
    </row>
    <row r="4989" spans="1:5">
      <c r="A4989" t="s">
        <v>21053</v>
      </c>
      <c r="B4989" t="s">
        <v>65</v>
      </c>
      <c r="C4989">
        <v>44881</v>
      </c>
      <c r="D4989" t="s">
        <v>13761</v>
      </c>
      <c r="E4989" t="s">
        <v>32</v>
      </c>
    </row>
    <row r="4990" spans="1:5">
      <c r="A4990" t="s">
        <v>21054</v>
      </c>
      <c r="B4990" t="s">
        <v>65</v>
      </c>
      <c r="C4990">
        <v>44871</v>
      </c>
      <c r="D4990" t="s">
        <v>13762</v>
      </c>
      <c r="E4990" t="s">
        <v>32</v>
      </c>
    </row>
    <row r="4991" spans="1:5">
      <c r="A4991" t="s">
        <v>21055</v>
      </c>
      <c r="B4991" t="s">
        <v>65</v>
      </c>
      <c r="C4991">
        <v>44861</v>
      </c>
      <c r="D4991" t="s">
        <v>13763</v>
      </c>
      <c r="E4991" t="s">
        <v>32</v>
      </c>
    </row>
    <row r="4992" spans="1:5">
      <c r="A4992" t="s">
        <v>21056</v>
      </c>
      <c r="B4992" t="s">
        <v>65</v>
      </c>
      <c r="C4992">
        <v>44849</v>
      </c>
      <c r="D4992" t="s">
        <v>13764</v>
      </c>
      <c r="E4992" t="s">
        <v>32</v>
      </c>
    </row>
    <row r="4993" spans="1:5">
      <c r="A4993" t="s">
        <v>21057</v>
      </c>
      <c r="B4993" t="s">
        <v>65</v>
      </c>
      <c r="C4993">
        <v>44848</v>
      </c>
      <c r="D4993" t="s">
        <v>13765</v>
      </c>
      <c r="E4993" t="s">
        <v>12</v>
      </c>
    </row>
    <row r="4994" spans="1:5">
      <c r="A4994" t="s">
        <v>21058</v>
      </c>
      <c r="B4994" t="s">
        <v>65</v>
      </c>
      <c r="C4994">
        <v>44846</v>
      </c>
      <c r="D4994" t="s">
        <v>13766</v>
      </c>
      <c r="E4994" t="s">
        <v>32</v>
      </c>
    </row>
    <row r="4995" spans="1:5">
      <c r="A4995" t="s">
        <v>21059</v>
      </c>
      <c r="B4995" t="s">
        <v>65</v>
      </c>
      <c r="C4995">
        <v>44844</v>
      </c>
      <c r="D4995" t="s">
        <v>13767</v>
      </c>
      <c r="E4995" t="s">
        <v>32</v>
      </c>
    </row>
    <row r="4996" spans="1:5">
      <c r="A4996" t="s">
        <v>21060</v>
      </c>
      <c r="B4996" t="s">
        <v>65</v>
      </c>
      <c r="C4996">
        <v>44840</v>
      </c>
      <c r="D4996" t="s">
        <v>13768</v>
      </c>
      <c r="E4996" t="s">
        <v>32</v>
      </c>
    </row>
    <row r="4997" spans="1:5">
      <c r="A4997" t="s">
        <v>21061</v>
      </c>
      <c r="B4997" t="s">
        <v>65</v>
      </c>
      <c r="C4997">
        <v>44847</v>
      </c>
      <c r="D4997" t="s">
        <v>13769</v>
      </c>
      <c r="E4997" t="s">
        <v>32</v>
      </c>
    </row>
    <row r="4998" spans="1:5">
      <c r="A4998" t="s">
        <v>21062</v>
      </c>
      <c r="B4998" t="s">
        <v>65</v>
      </c>
      <c r="C4998">
        <v>44845</v>
      </c>
      <c r="D4998" t="s">
        <v>13770</v>
      </c>
      <c r="E4998" t="s">
        <v>32</v>
      </c>
    </row>
    <row r="4999" spans="1:5">
      <c r="A4999" t="s">
        <v>21063</v>
      </c>
      <c r="B4999" t="s">
        <v>65</v>
      </c>
      <c r="C4999">
        <v>44841</v>
      </c>
      <c r="D4999" t="s">
        <v>13771</v>
      </c>
      <c r="E4999" t="s">
        <v>32</v>
      </c>
    </row>
    <row r="5000" spans="1:5">
      <c r="A5000" t="s">
        <v>21064</v>
      </c>
      <c r="B5000" t="s">
        <v>65</v>
      </c>
      <c r="C5000">
        <v>44883</v>
      </c>
      <c r="D5000" t="s">
        <v>13772</v>
      </c>
      <c r="E5000" t="s">
        <v>32</v>
      </c>
    </row>
    <row r="5001" spans="1:5">
      <c r="A5001" t="s">
        <v>21065</v>
      </c>
      <c r="B5001" t="s">
        <v>65</v>
      </c>
      <c r="C5001">
        <v>44887</v>
      </c>
      <c r="D5001" t="s">
        <v>13773</v>
      </c>
      <c r="E5001" t="s">
        <v>32</v>
      </c>
    </row>
    <row r="5002" spans="1:5">
      <c r="A5002" t="s">
        <v>21066</v>
      </c>
      <c r="B5002" t="s">
        <v>65</v>
      </c>
      <c r="C5002">
        <v>44884</v>
      </c>
      <c r="D5002" t="s">
        <v>13774</v>
      </c>
      <c r="E5002" t="s">
        <v>32</v>
      </c>
    </row>
    <row r="5003" spans="1:5">
      <c r="A5003" t="s">
        <v>21067</v>
      </c>
      <c r="B5003" t="s">
        <v>65</v>
      </c>
      <c r="C5003">
        <v>44885</v>
      </c>
      <c r="D5003" t="s">
        <v>13775</v>
      </c>
      <c r="E5003" t="s">
        <v>32</v>
      </c>
    </row>
    <row r="5004" spans="1:5">
      <c r="A5004" t="s">
        <v>21068</v>
      </c>
      <c r="B5004" t="s">
        <v>65</v>
      </c>
      <c r="C5004">
        <v>44886</v>
      </c>
      <c r="D5004" t="s">
        <v>13776</v>
      </c>
      <c r="E5004" t="s">
        <v>32</v>
      </c>
    </row>
    <row r="5005" spans="1:5">
      <c r="A5005" t="s">
        <v>21069</v>
      </c>
      <c r="B5005" t="s">
        <v>65</v>
      </c>
      <c r="C5005">
        <v>44889</v>
      </c>
      <c r="D5005" t="s">
        <v>13777</v>
      </c>
      <c r="E5005" t="s">
        <v>12</v>
      </c>
    </row>
    <row r="5006" spans="1:5">
      <c r="A5006" t="s">
        <v>21070</v>
      </c>
      <c r="B5006" t="s">
        <v>65</v>
      </c>
      <c r="C5006">
        <v>44890</v>
      </c>
      <c r="D5006" t="s">
        <v>13778</v>
      </c>
      <c r="E5006" t="s">
        <v>12</v>
      </c>
    </row>
    <row r="5007" spans="1:5">
      <c r="A5007" t="s">
        <v>21071</v>
      </c>
      <c r="B5007" t="s">
        <v>65</v>
      </c>
      <c r="C5007">
        <v>44891</v>
      </c>
      <c r="D5007" t="s">
        <v>13779</v>
      </c>
      <c r="E5007" t="s">
        <v>12</v>
      </c>
    </row>
    <row r="5008" spans="1:5">
      <c r="A5008" t="s">
        <v>21072</v>
      </c>
      <c r="B5008" t="s">
        <v>65</v>
      </c>
      <c r="C5008">
        <v>44892</v>
      </c>
      <c r="D5008" t="s">
        <v>13780</v>
      </c>
      <c r="E5008" t="s">
        <v>12</v>
      </c>
    </row>
    <row r="5009" spans="1:5">
      <c r="A5009" t="s">
        <v>21073</v>
      </c>
      <c r="B5009" t="s">
        <v>65</v>
      </c>
      <c r="C5009">
        <v>44893</v>
      </c>
      <c r="D5009" t="s">
        <v>13781</v>
      </c>
      <c r="E5009" t="s">
        <v>12</v>
      </c>
    </row>
    <row r="5010" spans="1:5">
      <c r="A5010" t="s">
        <v>21074</v>
      </c>
      <c r="B5010" t="s">
        <v>65</v>
      </c>
      <c r="C5010">
        <v>44894</v>
      </c>
      <c r="D5010" t="s">
        <v>13782</v>
      </c>
      <c r="E5010" t="s">
        <v>12</v>
      </c>
    </row>
    <row r="5011" spans="1:5">
      <c r="A5011" t="s">
        <v>21075</v>
      </c>
      <c r="B5011" t="s">
        <v>65</v>
      </c>
      <c r="C5011">
        <v>44895</v>
      </c>
      <c r="D5011" t="s">
        <v>13783</v>
      </c>
      <c r="E5011" t="s">
        <v>12</v>
      </c>
    </row>
    <row r="5012" spans="1:5">
      <c r="A5012" t="s">
        <v>21076</v>
      </c>
      <c r="B5012" t="s">
        <v>65</v>
      </c>
      <c r="C5012">
        <v>44836</v>
      </c>
      <c r="D5012" t="s">
        <v>13784</v>
      </c>
      <c r="E5012" t="s">
        <v>11</v>
      </c>
    </row>
    <row r="5013" spans="1:5">
      <c r="A5013" t="s">
        <v>21077</v>
      </c>
      <c r="B5013" t="s">
        <v>65</v>
      </c>
      <c r="C5013">
        <v>44837</v>
      </c>
      <c r="D5013" t="s">
        <v>13785</v>
      </c>
      <c r="E5013" t="s">
        <v>11</v>
      </c>
    </row>
    <row r="5014" spans="1:5">
      <c r="A5014" t="s">
        <v>21078</v>
      </c>
      <c r="B5014" t="s">
        <v>65</v>
      </c>
      <c r="C5014">
        <v>44838</v>
      </c>
      <c r="D5014" t="s">
        <v>13786</v>
      </c>
      <c r="E5014" t="s">
        <v>11</v>
      </c>
    </row>
    <row r="5015" spans="1:5">
      <c r="A5015" t="s">
        <v>21079</v>
      </c>
      <c r="B5015" t="s">
        <v>65</v>
      </c>
      <c r="C5015">
        <v>44839</v>
      </c>
      <c r="D5015" t="s">
        <v>13787</v>
      </c>
      <c r="E5015" t="s">
        <v>11</v>
      </c>
    </row>
    <row r="5016" spans="1:5">
      <c r="A5016" t="s">
        <v>21080</v>
      </c>
      <c r="B5016" t="s">
        <v>65</v>
      </c>
      <c r="C5016">
        <v>44832</v>
      </c>
      <c r="D5016" t="s">
        <v>13788</v>
      </c>
      <c r="E5016" t="s">
        <v>11</v>
      </c>
    </row>
    <row r="5017" spans="1:5">
      <c r="A5017" t="s">
        <v>21081</v>
      </c>
      <c r="B5017" t="s">
        <v>65</v>
      </c>
      <c r="C5017">
        <v>44833</v>
      </c>
      <c r="D5017" t="s">
        <v>13789</v>
      </c>
      <c r="E5017" t="s">
        <v>11</v>
      </c>
    </row>
    <row r="5018" spans="1:5">
      <c r="A5018" t="s">
        <v>21082</v>
      </c>
      <c r="B5018" t="s">
        <v>65</v>
      </c>
      <c r="C5018">
        <v>44834</v>
      </c>
      <c r="D5018" t="s">
        <v>13790</v>
      </c>
      <c r="E5018" t="s">
        <v>11</v>
      </c>
    </row>
    <row r="5019" spans="1:5">
      <c r="A5019" t="s">
        <v>21083</v>
      </c>
      <c r="B5019" t="s">
        <v>65</v>
      </c>
      <c r="C5019">
        <v>44835</v>
      </c>
      <c r="D5019" t="s">
        <v>13791</v>
      </c>
      <c r="E5019" t="s">
        <v>11</v>
      </c>
    </row>
    <row r="5020" spans="1:5">
      <c r="A5020" t="s">
        <v>21084</v>
      </c>
      <c r="B5020" t="s">
        <v>65</v>
      </c>
      <c r="C5020">
        <v>44758</v>
      </c>
      <c r="D5020" t="s">
        <v>13792</v>
      </c>
      <c r="E5020" t="s">
        <v>32</v>
      </c>
    </row>
    <row r="5021" spans="1:5">
      <c r="A5021" t="s">
        <v>21085</v>
      </c>
      <c r="B5021" t="s">
        <v>65</v>
      </c>
      <c r="C5021">
        <v>44008</v>
      </c>
      <c r="D5021" t="s">
        <v>13793</v>
      </c>
      <c r="E5021" t="s">
        <v>32</v>
      </c>
    </row>
    <row r="5022" spans="1:5">
      <c r="A5022" t="s">
        <v>21086</v>
      </c>
      <c r="B5022" t="s">
        <v>65</v>
      </c>
      <c r="C5022">
        <v>43998</v>
      </c>
      <c r="D5022" t="s">
        <v>13794</v>
      </c>
      <c r="E5022" t="s">
        <v>32</v>
      </c>
    </row>
    <row r="5023" spans="1:5">
      <c r="A5023" t="s">
        <v>21087</v>
      </c>
      <c r="B5023" t="s">
        <v>65</v>
      </c>
      <c r="C5023">
        <v>45110</v>
      </c>
      <c r="D5023" t="s">
        <v>13795</v>
      </c>
      <c r="E5023" t="s">
        <v>32</v>
      </c>
    </row>
    <row r="5024" spans="1:5">
      <c r="A5024" t="s">
        <v>21088</v>
      </c>
      <c r="B5024" t="s">
        <v>65</v>
      </c>
      <c r="C5024">
        <v>43999</v>
      </c>
      <c r="D5024" t="s">
        <v>13796</v>
      </c>
      <c r="E5024" t="s">
        <v>32</v>
      </c>
    </row>
    <row r="5025" spans="1:5">
      <c r="A5025" t="s">
        <v>21089</v>
      </c>
      <c r="B5025" t="s">
        <v>65</v>
      </c>
      <c r="C5025">
        <v>41981</v>
      </c>
      <c r="D5025" t="s">
        <v>13797</v>
      </c>
      <c r="E5025" t="s">
        <v>32</v>
      </c>
    </row>
    <row r="5026" spans="1:5">
      <c r="A5026" t="s">
        <v>21090</v>
      </c>
      <c r="B5026" t="s">
        <v>65</v>
      </c>
      <c r="C5026">
        <v>41702</v>
      </c>
      <c r="D5026" t="s">
        <v>13798</v>
      </c>
      <c r="E5026" t="s">
        <v>32</v>
      </c>
    </row>
    <row r="5027" spans="1:5">
      <c r="A5027" t="s">
        <v>21091</v>
      </c>
      <c r="B5027" t="s">
        <v>65</v>
      </c>
      <c r="C5027">
        <v>41701</v>
      </c>
      <c r="D5027" t="s">
        <v>13799</v>
      </c>
      <c r="E5027" t="s">
        <v>32</v>
      </c>
    </row>
    <row r="5028" spans="1:5">
      <c r="A5028" t="s">
        <v>21092</v>
      </c>
      <c r="B5028" t="s">
        <v>65</v>
      </c>
      <c r="C5028">
        <v>44332</v>
      </c>
      <c r="D5028" t="s">
        <v>13800</v>
      </c>
      <c r="E5028" t="s">
        <v>32</v>
      </c>
    </row>
    <row r="5029" spans="1:5">
      <c r="A5029" t="s">
        <v>21093</v>
      </c>
      <c r="B5029" t="s">
        <v>65</v>
      </c>
      <c r="C5029">
        <v>44852</v>
      </c>
      <c r="D5029" t="s">
        <v>13801</v>
      </c>
      <c r="E5029" t="s">
        <v>32</v>
      </c>
    </row>
    <row r="5030" spans="1:5">
      <c r="A5030" t="s">
        <v>21094</v>
      </c>
      <c r="B5030" t="s">
        <v>65</v>
      </c>
      <c r="C5030">
        <v>44850</v>
      </c>
      <c r="D5030" t="s">
        <v>13802</v>
      </c>
      <c r="E5030" t="s">
        <v>32</v>
      </c>
    </row>
    <row r="5031" spans="1:5">
      <c r="A5031" t="s">
        <v>21095</v>
      </c>
      <c r="B5031" t="s">
        <v>65</v>
      </c>
      <c r="C5031">
        <v>44851</v>
      </c>
      <c r="D5031" t="s">
        <v>13803</v>
      </c>
      <c r="E5031" t="s">
        <v>32</v>
      </c>
    </row>
    <row r="5032" spans="1:5">
      <c r="A5032" t="s">
        <v>21096</v>
      </c>
      <c r="B5032" t="s">
        <v>65</v>
      </c>
      <c r="C5032">
        <v>44237</v>
      </c>
      <c r="D5032" t="s">
        <v>13804</v>
      </c>
      <c r="E5032" t="s">
        <v>32</v>
      </c>
    </row>
    <row r="5033" spans="1:5">
      <c r="A5033" t="s">
        <v>21097</v>
      </c>
      <c r="B5033" t="s">
        <v>65</v>
      </c>
      <c r="C5033">
        <v>44007</v>
      </c>
      <c r="D5033" t="s">
        <v>13805</v>
      </c>
      <c r="E5033" t="s">
        <v>32</v>
      </c>
    </row>
    <row r="5034" spans="1:5">
      <c r="A5034" t="s">
        <v>21098</v>
      </c>
      <c r="B5034" t="s">
        <v>65</v>
      </c>
      <c r="C5034">
        <v>44386</v>
      </c>
      <c r="D5034" t="s">
        <v>13806</v>
      </c>
      <c r="E5034" t="s">
        <v>32</v>
      </c>
    </row>
    <row r="5035" spans="1:5">
      <c r="A5035" t="s">
        <v>21099</v>
      </c>
      <c r="B5035" t="s">
        <v>65</v>
      </c>
      <c r="C5035">
        <v>41700</v>
      </c>
      <c r="D5035" t="s">
        <v>13807</v>
      </c>
      <c r="E5035" t="s">
        <v>32</v>
      </c>
    </row>
    <row r="5036" spans="1:5">
      <c r="A5036" t="s">
        <v>21100</v>
      </c>
      <c r="B5036" t="s">
        <v>65</v>
      </c>
      <c r="C5036">
        <v>44015</v>
      </c>
      <c r="D5036" t="s">
        <v>13808</v>
      </c>
      <c r="E5036" t="s">
        <v>32</v>
      </c>
    </row>
    <row r="5037" spans="1:5">
      <c r="A5037" t="s">
        <v>21101</v>
      </c>
      <c r="B5037" t="s">
        <v>65</v>
      </c>
      <c r="C5037">
        <v>45094</v>
      </c>
      <c r="D5037" t="s">
        <v>13809</v>
      </c>
      <c r="E5037" t="s">
        <v>32</v>
      </c>
    </row>
    <row r="5038" spans="1:5">
      <c r="A5038" t="s">
        <v>21102</v>
      </c>
      <c r="B5038" t="s">
        <v>65</v>
      </c>
      <c r="C5038">
        <v>45155</v>
      </c>
      <c r="D5038" t="s">
        <v>13810</v>
      </c>
      <c r="E5038" t="s">
        <v>32</v>
      </c>
    </row>
    <row r="5039" spans="1:5">
      <c r="A5039" t="s">
        <v>21103</v>
      </c>
      <c r="B5039" t="s">
        <v>65</v>
      </c>
      <c r="C5039">
        <v>43984</v>
      </c>
      <c r="D5039" t="s">
        <v>13811</v>
      </c>
      <c r="E5039" t="s">
        <v>32</v>
      </c>
    </row>
    <row r="5040" spans="1:5">
      <c r="A5040" t="s">
        <v>21104</v>
      </c>
      <c r="B5040" t="s">
        <v>65</v>
      </c>
      <c r="C5040">
        <v>45113</v>
      </c>
      <c r="D5040" t="s">
        <v>13812</v>
      </c>
      <c r="E5040" t="s">
        <v>32</v>
      </c>
    </row>
    <row r="5041" spans="1:5">
      <c r="A5041" t="s">
        <v>21105</v>
      </c>
      <c r="B5041" t="s">
        <v>65</v>
      </c>
      <c r="C5041">
        <v>45154</v>
      </c>
      <c r="D5041" t="s">
        <v>13813</v>
      </c>
      <c r="E5041" t="s">
        <v>32</v>
      </c>
    </row>
    <row r="5042" spans="1:5">
      <c r="A5042" t="s">
        <v>21106</v>
      </c>
      <c r="B5042" t="s">
        <v>65</v>
      </c>
      <c r="C5042">
        <v>44000</v>
      </c>
      <c r="D5042" t="s">
        <v>13814</v>
      </c>
      <c r="E5042" t="s">
        <v>32</v>
      </c>
    </row>
    <row r="5043" spans="1:5">
      <c r="A5043" t="s">
        <v>21107</v>
      </c>
      <c r="B5043" t="s">
        <v>65</v>
      </c>
      <c r="C5043">
        <v>44001</v>
      </c>
      <c r="D5043" t="s">
        <v>13815</v>
      </c>
      <c r="E5043" t="s">
        <v>32</v>
      </c>
    </row>
    <row r="5044" spans="1:5">
      <c r="A5044" t="s">
        <v>21108</v>
      </c>
      <c r="B5044" t="s">
        <v>65</v>
      </c>
      <c r="C5044">
        <v>45281</v>
      </c>
      <c r="D5044" t="s">
        <v>31967</v>
      </c>
      <c r="E5044" t="s">
        <v>32</v>
      </c>
    </row>
    <row r="5045" spans="1:5">
      <c r="A5045" t="s">
        <v>21109</v>
      </c>
      <c r="B5045" t="s">
        <v>65</v>
      </c>
      <c r="C5045">
        <v>44985</v>
      </c>
      <c r="D5045" t="s">
        <v>13816</v>
      </c>
      <c r="E5045" t="s">
        <v>32</v>
      </c>
    </row>
    <row r="5046" spans="1:5">
      <c r="A5046" t="s">
        <v>21110</v>
      </c>
      <c r="B5046" t="s">
        <v>65</v>
      </c>
      <c r="C5046">
        <v>45092</v>
      </c>
      <c r="D5046" t="s">
        <v>13817</v>
      </c>
      <c r="E5046" t="s">
        <v>32</v>
      </c>
    </row>
    <row r="5047" spans="1:5">
      <c r="A5047" t="s">
        <v>21111</v>
      </c>
      <c r="B5047" t="s">
        <v>65</v>
      </c>
      <c r="C5047">
        <v>45304</v>
      </c>
      <c r="D5047" t="s">
        <v>13818</v>
      </c>
      <c r="E5047" t="s">
        <v>32</v>
      </c>
    </row>
    <row r="5048" spans="1:5">
      <c r="A5048" t="s">
        <v>21112</v>
      </c>
      <c r="B5048" t="s">
        <v>65</v>
      </c>
      <c r="C5048">
        <v>44811</v>
      </c>
      <c r="D5048" t="s">
        <v>13819</v>
      </c>
      <c r="E5048" t="s">
        <v>32</v>
      </c>
    </row>
    <row r="5049" spans="1:5">
      <c r="A5049" t="s">
        <v>21113</v>
      </c>
      <c r="B5049" t="s">
        <v>65</v>
      </c>
      <c r="C5049">
        <v>44551</v>
      </c>
      <c r="D5049" t="s">
        <v>13820</v>
      </c>
      <c r="E5049" t="s">
        <v>32</v>
      </c>
    </row>
    <row r="5050" spans="1:5">
      <c r="A5050" t="s">
        <v>21114</v>
      </c>
      <c r="B5050" t="s">
        <v>65</v>
      </c>
      <c r="C5050">
        <v>44009</v>
      </c>
      <c r="D5050" t="s">
        <v>13821</v>
      </c>
      <c r="E5050" t="s">
        <v>32</v>
      </c>
    </row>
    <row r="5051" spans="1:5">
      <c r="A5051" t="s">
        <v>21115</v>
      </c>
      <c r="B5051" t="s">
        <v>65</v>
      </c>
      <c r="C5051">
        <v>44236</v>
      </c>
      <c r="D5051" t="s">
        <v>13822</v>
      </c>
      <c r="E5051" t="s">
        <v>32</v>
      </c>
    </row>
    <row r="5052" spans="1:5">
      <c r="A5052" t="s">
        <v>21116</v>
      </c>
      <c r="B5052" t="s">
        <v>65</v>
      </c>
      <c r="C5052">
        <v>44010</v>
      </c>
      <c r="D5052" t="s">
        <v>13823</v>
      </c>
      <c r="E5052" t="s">
        <v>32</v>
      </c>
    </row>
    <row r="5053" spans="1:5">
      <c r="A5053" t="s">
        <v>21117</v>
      </c>
      <c r="B5053" t="s">
        <v>65</v>
      </c>
      <c r="C5053">
        <v>44444</v>
      </c>
      <c r="D5053" t="s">
        <v>13824</v>
      </c>
      <c r="E5053" t="s">
        <v>32</v>
      </c>
    </row>
    <row r="5054" spans="1:5">
      <c r="A5054" t="s">
        <v>21118</v>
      </c>
      <c r="B5054" t="s">
        <v>65</v>
      </c>
      <c r="C5054">
        <v>44443</v>
      </c>
      <c r="D5054" t="s">
        <v>13825</v>
      </c>
      <c r="E5054" t="s">
        <v>32</v>
      </c>
    </row>
    <row r="5055" spans="1:5">
      <c r="A5055" t="s">
        <v>21119</v>
      </c>
      <c r="B5055" t="s">
        <v>65</v>
      </c>
      <c r="C5055">
        <v>44441</v>
      </c>
      <c r="D5055" t="s">
        <v>13826</v>
      </c>
      <c r="E5055" t="s">
        <v>32</v>
      </c>
    </row>
    <row r="5056" spans="1:5">
      <c r="A5056" t="s">
        <v>21120</v>
      </c>
      <c r="B5056" t="s">
        <v>65</v>
      </c>
      <c r="C5056">
        <v>44442</v>
      </c>
      <c r="D5056" t="s">
        <v>13827</v>
      </c>
      <c r="E5056" t="s">
        <v>32</v>
      </c>
    </row>
    <row r="5057" spans="1:5">
      <c r="A5057" t="s">
        <v>21121</v>
      </c>
      <c r="B5057" t="s">
        <v>65</v>
      </c>
      <c r="C5057">
        <v>44440</v>
      </c>
      <c r="D5057" t="s">
        <v>13828</v>
      </c>
      <c r="E5057" t="s">
        <v>32</v>
      </c>
    </row>
    <row r="5058" spans="1:5">
      <c r="A5058" t="s">
        <v>21122</v>
      </c>
      <c r="B5058" t="s">
        <v>65</v>
      </c>
      <c r="C5058">
        <v>43983</v>
      </c>
      <c r="D5058" t="s">
        <v>13829</v>
      </c>
      <c r="E5058" t="s">
        <v>32</v>
      </c>
    </row>
    <row r="5059" spans="1:5">
      <c r="A5059" t="s">
        <v>21123</v>
      </c>
      <c r="B5059" t="s">
        <v>65</v>
      </c>
      <c r="C5059">
        <v>44323</v>
      </c>
      <c r="D5059" t="s">
        <v>13830</v>
      </c>
      <c r="E5059" t="s">
        <v>32</v>
      </c>
    </row>
    <row r="5060" spans="1:5">
      <c r="A5060" t="s">
        <v>21124</v>
      </c>
      <c r="B5060" t="s">
        <v>65</v>
      </c>
      <c r="C5060">
        <v>41316</v>
      </c>
      <c r="D5060" t="s">
        <v>13831</v>
      </c>
      <c r="E5060" t="s">
        <v>32</v>
      </c>
    </row>
    <row r="5061" spans="1:5">
      <c r="A5061" t="s">
        <v>21125</v>
      </c>
      <c r="B5061" t="s">
        <v>65</v>
      </c>
      <c r="C5061">
        <v>44287</v>
      </c>
      <c r="D5061" t="s">
        <v>13832</v>
      </c>
      <c r="E5061" t="s">
        <v>32</v>
      </c>
    </row>
    <row r="5062" spans="1:5">
      <c r="A5062" t="s">
        <v>21126</v>
      </c>
      <c r="B5062" t="s">
        <v>65</v>
      </c>
      <c r="C5062">
        <v>44387</v>
      </c>
      <c r="D5062" t="s">
        <v>13833</v>
      </c>
      <c r="E5062" t="s">
        <v>32</v>
      </c>
    </row>
    <row r="5063" spans="1:5">
      <c r="A5063" t="s">
        <v>21127</v>
      </c>
      <c r="B5063" t="s">
        <v>65</v>
      </c>
      <c r="C5063">
        <v>44011</v>
      </c>
      <c r="D5063" t="s">
        <v>13834</v>
      </c>
      <c r="E5063" t="s">
        <v>32</v>
      </c>
    </row>
    <row r="5064" spans="1:5">
      <c r="A5064" t="s">
        <v>21128</v>
      </c>
      <c r="B5064" t="s">
        <v>65</v>
      </c>
      <c r="C5064">
        <v>44012</v>
      </c>
      <c r="D5064" t="s">
        <v>13835</v>
      </c>
      <c r="E5064" t="s">
        <v>32</v>
      </c>
    </row>
    <row r="5065" spans="1:5">
      <c r="A5065" t="s">
        <v>21129</v>
      </c>
      <c r="B5065" t="s">
        <v>65</v>
      </c>
      <c r="C5065">
        <v>44005</v>
      </c>
      <c r="D5065" t="s">
        <v>13836</v>
      </c>
      <c r="E5065" t="s">
        <v>32</v>
      </c>
    </row>
    <row r="5066" spans="1:5">
      <c r="A5066" t="s">
        <v>21130</v>
      </c>
      <c r="B5066" t="s">
        <v>65</v>
      </c>
      <c r="C5066">
        <v>44006</v>
      </c>
      <c r="D5066" t="s">
        <v>13837</v>
      </c>
      <c r="E5066" t="s">
        <v>32</v>
      </c>
    </row>
    <row r="5067" spans="1:5">
      <c r="A5067" t="s">
        <v>21131</v>
      </c>
      <c r="B5067" t="s">
        <v>65</v>
      </c>
      <c r="C5067">
        <v>44772</v>
      </c>
      <c r="D5067" t="s">
        <v>13838</v>
      </c>
      <c r="E5067" t="s">
        <v>32</v>
      </c>
    </row>
    <row r="5068" spans="1:5">
      <c r="A5068" t="s">
        <v>21132</v>
      </c>
      <c r="B5068" t="s">
        <v>65</v>
      </c>
      <c r="C5068">
        <v>44830</v>
      </c>
      <c r="D5068" t="s">
        <v>13839</v>
      </c>
      <c r="E5068" t="s">
        <v>32</v>
      </c>
    </row>
    <row r="5069" spans="1:5">
      <c r="A5069" t="s">
        <v>21133</v>
      </c>
      <c r="B5069" t="s">
        <v>65</v>
      </c>
      <c r="C5069">
        <v>44317</v>
      </c>
      <c r="D5069" t="s">
        <v>13840</v>
      </c>
      <c r="E5069" t="s">
        <v>9</v>
      </c>
    </row>
    <row r="5070" spans="1:5">
      <c r="A5070" t="s">
        <v>21134</v>
      </c>
      <c r="B5070" t="s">
        <v>65</v>
      </c>
      <c r="C5070">
        <v>44316</v>
      </c>
      <c r="D5070" t="s">
        <v>13841</v>
      </c>
      <c r="E5070" t="s">
        <v>32</v>
      </c>
    </row>
    <row r="5071" spans="1:5">
      <c r="A5071" t="s">
        <v>21135</v>
      </c>
      <c r="B5071" t="s">
        <v>65</v>
      </c>
      <c r="C5071">
        <v>43850</v>
      </c>
      <c r="D5071" t="s">
        <v>13842</v>
      </c>
      <c r="E5071" t="s">
        <v>32</v>
      </c>
    </row>
    <row r="5072" spans="1:5">
      <c r="A5072" t="s">
        <v>21136</v>
      </c>
      <c r="B5072" t="s">
        <v>65</v>
      </c>
      <c r="C5072">
        <v>43856</v>
      </c>
      <c r="D5072" t="s">
        <v>13843</v>
      </c>
      <c r="E5072" t="s">
        <v>9</v>
      </c>
    </row>
    <row r="5073" spans="1:5">
      <c r="A5073" t="s">
        <v>21137</v>
      </c>
      <c r="B5073" t="s">
        <v>65</v>
      </c>
      <c r="C5073">
        <v>43728</v>
      </c>
      <c r="D5073" t="s">
        <v>13844</v>
      </c>
      <c r="E5073" t="s">
        <v>12</v>
      </c>
    </row>
    <row r="5074" spans="1:5">
      <c r="A5074" t="s">
        <v>21138</v>
      </c>
      <c r="B5074" t="s">
        <v>65</v>
      </c>
      <c r="C5074">
        <v>43899</v>
      </c>
      <c r="D5074" t="s">
        <v>13845</v>
      </c>
      <c r="E5074" t="s">
        <v>32</v>
      </c>
    </row>
    <row r="5075" spans="1:5">
      <c r="A5075" t="s">
        <v>21139</v>
      </c>
      <c r="B5075" t="s">
        <v>65</v>
      </c>
      <c r="C5075">
        <v>43900</v>
      </c>
      <c r="D5075" t="s">
        <v>13846</v>
      </c>
      <c r="E5075" t="s">
        <v>32</v>
      </c>
    </row>
    <row r="5076" spans="1:5">
      <c r="A5076" t="s">
        <v>21140</v>
      </c>
      <c r="B5076" t="s">
        <v>65</v>
      </c>
      <c r="C5076">
        <v>43901</v>
      </c>
      <c r="D5076" t="s">
        <v>13847</v>
      </c>
      <c r="E5076" t="s">
        <v>32</v>
      </c>
    </row>
    <row r="5077" spans="1:5">
      <c r="A5077" t="s">
        <v>21141</v>
      </c>
      <c r="B5077" t="s">
        <v>65</v>
      </c>
      <c r="C5077">
        <v>43902</v>
      </c>
      <c r="D5077" t="s">
        <v>13848</v>
      </c>
      <c r="E5077" t="s">
        <v>32</v>
      </c>
    </row>
    <row r="5078" spans="1:5">
      <c r="A5078" t="s">
        <v>21142</v>
      </c>
      <c r="B5078" t="s">
        <v>65</v>
      </c>
      <c r="C5078">
        <v>43903</v>
      </c>
      <c r="D5078" t="s">
        <v>13849</v>
      </c>
      <c r="E5078" t="s">
        <v>32</v>
      </c>
    </row>
    <row r="5079" spans="1:5">
      <c r="A5079" t="s">
        <v>21143</v>
      </c>
      <c r="B5079" t="s">
        <v>65</v>
      </c>
      <c r="C5079">
        <v>43904</v>
      </c>
      <c r="D5079" t="s">
        <v>13850</v>
      </c>
      <c r="E5079" t="s">
        <v>32</v>
      </c>
    </row>
    <row r="5080" spans="1:5">
      <c r="A5080" t="s">
        <v>21144</v>
      </c>
      <c r="B5080" t="s">
        <v>65</v>
      </c>
      <c r="C5080">
        <v>43905</v>
      </c>
      <c r="D5080" t="s">
        <v>13851</v>
      </c>
      <c r="E5080" t="s">
        <v>32</v>
      </c>
    </row>
    <row r="5081" spans="1:5">
      <c r="A5081" t="s">
        <v>21145</v>
      </c>
      <c r="B5081" t="s">
        <v>65</v>
      </c>
      <c r="C5081">
        <v>43906</v>
      </c>
      <c r="D5081" t="s">
        <v>13852</v>
      </c>
      <c r="E5081" t="s">
        <v>32</v>
      </c>
    </row>
    <row r="5082" spans="1:5">
      <c r="A5082" t="s">
        <v>21146</v>
      </c>
      <c r="B5082" t="s">
        <v>65</v>
      </c>
      <c r="C5082">
        <v>43855</v>
      </c>
      <c r="D5082" t="s">
        <v>13853</v>
      </c>
      <c r="E5082" t="s">
        <v>32</v>
      </c>
    </row>
    <row r="5083" spans="1:5">
      <c r="A5083" t="s">
        <v>21147</v>
      </c>
      <c r="B5083" t="s">
        <v>65</v>
      </c>
      <c r="C5083">
        <v>43854</v>
      </c>
      <c r="D5083" t="s">
        <v>13854</v>
      </c>
      <c r="E5083" t="s">
        <v>9</v>
      </c>
    </row>
    <row r="5084" spans="1:5">
      <c r="A5084" t="s">
        <v>21148</v>
      </c>
      <c r="B5084" t="s">
        <v>65</v>
      </c>
      <c r="C5084">
        <v>43852</v>
      </c>
      <c r="D5084" t="s">
        <v>13855</v>
      </c>
      <c r="E5084" t="s">
        <v>32</v>
      </c>
    </row>
    <row r="5085" spans="1:5">
      <c r="A5085" t="s">
        <v>21149</v>
      </c>
      <c r="B5085" t="s">
        <v>65</v>
      </c>
      <c r="C5085">
        <v>43851</v>
      </c>
      <c r="D5085" t="s">
        <v>13856</v>
      </c>
      <c r="E5085" t="s">
        <v>32</v>
      </c>
    </row>
    <row r="5086" spans="1:5">
      <c r="A5086" t="s">
        <v>21150</v>
      </c>
      <c r="B5086" t="s">
        <v>65</v>
      </c>
      <c r="C5086">
        <v>43727</v>
      </c>
      <c r="D5086" t="s">
        <v>13857</v>
      </c>
      <c r="E5086" t="s">
        <v>12</v>
      </c>
    </row>
    <row r="5087" spans="1:5">
      <c r="A5087" t="s">
        <v>21151</v>
      </c>
      <c r="B5087" t="s">
        <v>65</v>
      </c>
      <c r="C5087">
        <v>43853</v>
      </c>
      <c r="D5087" t="s">
        <v>13858</v>
      </c>
      <c r="E5087" t="s">
        <v>9</v>
      </c>
    </row>
    <row r="5088" spans="1:5">
      <c r="A5088" t="s">
        <v>21152</v>
      </c>
      <c r="B5088" t="s">
        <v>65</v>
      </c>
      <c r="C5088">
        <v>43729</v>
      </c>
      <c r="D5088" t="s">
        <v>13859</v>
      </c>
      <c r="E5088" t="s">
        <v>12</v>
      </c>
    </row>
    <row r="5089" spans="1:5">
      <c r="A5089" t="s">
        <v>21153</v>
      </c>
      <c r="B5089" t="s">
        <v>65</v>
      </c>
      <c r="C5089">
        <v>43857</v>
      </c>
      <c r="D5089" t="s">
        <v>13860</v>
      </c>
      <c r="E5089" t="s">
        <v>12</v>
      </c>
    </row>
    <row r="5090" spans="1:5">
      <c r="A5090" t="s">
        <v>21154</v>
      </c>
      <c r="B5090" t="s">
        <v>65</v>
      </c>
      <c r="C5090">
        <v>43858</v>
      </c>
      <c r="D5090" t="s">
        <v>13861</v>
      </c>
      <c r="E5090" t="s">
        <v>12</v>
      </c>
    </row>
    <row r="5091" spans="1:5">
      <c r="A5091" t="s">
        <v>21155</v>
      </c>
      <c r="B5091" t="s">
        <v>65</v>
      </c>
      <c r="C5091">
        <v>43859</v>
      </c>
      <c r="D5091" t="s">
        <v>13862</v>
      </c>
      <c r="E5091" t="s">
        <v>12</v>
      </c>
    </row>
    <row r="5092" spans="1:5">
      <c r="A5092" t="s">
        <v>21156</v>
      </c>
      <c r="B5092" t="s">
        <v>65</v>
      </c>
      <c r="C5092">
        <v>43860</v>
      </c>
      <c r="D5092" t="s">
        <v>13863</v>
      </c>
      <c r="E5092" t="s">
        <v>12</v>
      </c>
    </row>
    <row r="5093" spans="1:5">
      <c r="A5093" t="s">
        <v>21157</v>
      </c>
      <c r="B5093" t="s">
        <v>65</v>
      </c>
      <c r="C5093">
        <v>43861</v>
      </c>
      <c r="D5093" t="s">
        <v>13864</v>
      </c>
      <c r="E5093" t="s">
        <v>12</v>
      </c>
    </row>
    <row r="5094" spans="1:5">
      <c r="A5094" t="s">
        <v>21158</v>
      </c>
      <c r="B5094" t="s">
        <v>65</v>
      </c>
      <c r="C5094">
        <v>43862</v>
      </c>
      <c r="D5094" t="s">
        <v>13865</v>
      </c>
      <c r="E5094" t="s">
        <v>12</v>
      </c>
    </row>
    <row r="5095" spans="1:5">
      <c r="A5095" t="s">
        <v>21159</v>
      </c>
      <c r="B5095" t="s">
        <v>65</v>
      </c>
      <c r="C5095">
        <v>43863</v>
      </c>
      <c r="D5095" t="s">
        <v>13866</v>
      </c>
      <c r="E5095" t="s">
        <v>12</v>
      </c>
    </row>
    <row r="5096" spans="1:5">
      <c r="A5096" t="s">
        <v>21160</v>
      </c>
      <c r="B5096" t="s">
        <v>65</v>
      </c>
      <c r="C5096">
        <v>43864</v>
      </c>
      <c r="D5096" t="s">
        <v>13867</v>
      </c>
      <c r="E5096" t="s">
        <v>12</v>
      </c>
    </row>
    <row r="5097" spans="1:5">
      <c r="A5097" t="s">
        <v>21161</v>
      </c>
      <c r="B5097" t="s">
        <v>65</v>
      </c>
      <c r="C5097">
        <v>44027</v>
      </c>
      <c r="D5097" t="s">
        <v>13868</v>
      </c>
      <c r="E5097" t="s">
        <v>32</v>
      </c>
    </row>
    <row r="5098" spans="1:5">
      <c r="A5098" t="s">
        <v>21162</v>
      </c>
      <c r="B5098" t="s">
        <v>65</v>
      </c>
      <c r="C5098">
        <v>43965</v>
      </c>
      <c r="D5098" t="s">
        <v>13869</v>
      </c>
      <c r="E5098" t="s">
        <v>32</v>
      </c>
    </row>
    <row r="5099" spans="1:5">
      <c r="A5099" t="s">
        <v>21163</v>
      </c>
      <c r="B5099" t="s">
        <v>65</v>
      </c>
      <c r="C5099">
        <v>43907</v>
      </c>
      <c r="D5099" t="s">
        <v>13870</v>
      </c>
      <c r="E5099" t="s">
        <v>32</v>
      </c>
    </row>
    <row r="5100" spans="1:5">
      <c r="A5100" t="s">
        <v>21164</v>
      </c>
      <c r="B5100" t="s">
        <v>65</v>
      </c>
      <c r="C5100">
        <v>43915</v>
      </c>
      <c r="D5100" t="s">
        <v>13871</v>
      </c>
      <c r="E5100" t="s">
        <v>32</v>
      </c>
    </row>
    <row r="5101" spans="1:5">
      <c r="A5101" t="s">
        <v>21165</v>
      </c>
      <c r="B5101" t="s">
        <v>65</v>
      </c>
      <c r="C5101">
        <v>43918</v>
      </c>
      <c r="D5101" t="s">
        <v>13872</v>
      </c>
      <c r="E5101" t="s">
        <v>32</v>
      </c>
    </row>
    <row r="5102" spans="1:5">
      <c r="A5102" t="s">
        <v>21166</v>
      </c>
      <c r="B5102" t="s">
        <v>65</v>
      </c>
      <c r="C5102">
        <v>43908</v>
      </c>
      <c r="D5102" t="s">
        <v>13873</v>
      </c>
      <c r="E5102" t="s">
        <v>32</v>
      </c>
    </row>
    <row r="5103" spans="1:5">
      <c r="A5103" t="s">
        <v>21167</v>
      </c>
      <c r="B5103" t="s">
        <v>65</v>
      </c>
      <c r="C5103">
        <v>43909</v>
      </c>
      <c r="D5103" t="s">
        <v>13874</v>
      </c>
      <c r="E5103" t="s">
        <v>32</v>
      </c>
    </row>
    <row r="5104" spans="1:5">
      <c r="A5104" t="s">
        <v>21168</v>
      </c>
      <c r="B5104" t="s">
        <v>65</v>
      </c>
      <c r="C5104">
        <v>43910</v>
      </c>
      <c r="D5104" t="s">
        <v>13875</v>
      </c>
      <c r="E5104" t="s">
        <v>32</v>
      </c>
    </row>
    <row r="5105" spans="1:5">
      <c r="A5105" t="s">
        <v>21169</v>
      </c>
      <c r="B5105" t="s">
        <v>65</v>
      </c>
      <c r="C5105">
        <v>43911</v>
      </c>
      <c r="D5105" t="s">
        <v>13876</v>
      </c>
      <c r="E5105" t="s">
        <v>32</v>
      </c>
    </row>
    <row r="5106" spans="1:5">
      <c r="A5106" t="s">
        <v>21170</v>
      </c>
      <c r="B5106" t="s">
        <v>65</v>
      </c>
      <c r="C5106">
        <v>43912</v>
      </c>
      <c r="D5106" t="s">
        <v>13877</v>
      </c>
      <c r="E5106" t="s">
        <v>32</v>
      </c>
    </row>
    <row r="5107" spans="1:5">
      <c r="A5107" t="s">
        <v>21171</v>
      </c>
      <c r="B5107" t="s">
        <v>65</v>
      </c>
      <c r="C5107">
        <v>43913</v>
      </c>
      <c r="D5107" t="s">
        <v>13878</v>
      </c>
      <c r="E5107" t="s">
        <v>32</v>
      </c>
    </row>
    <row r="5108" spans="1:5">
      <c r="A5108" t="s">
        <v>21172</v>
      </c>
      <c r="B5108" t="s">
        <v>65</v>
      </c>
      <c r="C5108">
        <v>43914</v>
      </c>
      <c r="D5108" t="s">
        <v>13879</v>
      </c>
      <c r="E5108" t="s">
        <v>32</v>
      </c>
    </row>
    <row r="5109" spans="1:5">
      <c r="A5109" t="s">
        <v>21173</v>
      </c>
      <c r="B5109" t="s">
        <v>65</v>
      </c>
      <c r="C5109">
        <v>43916</v>
      </c>
      <c r="D5109" t="s">
        <v>13880</v>
      </c>
      <c r="E5109" t="s">
        <v>32</v>
      </c>
    </row>
    <row r="5110" spans="1:5">
      <c r="A5110" t="s">
        <v>21174</v>
      </c>
      <c r="B5110" t="s">
        <v>65</v>
      </c>
      <c r="C5110">
        <v>43917</v>
      </c>
      <c r="D5110" t="s">
        <v>13881</v>
      </c>
      <c r="E5110" t="s">
        <v>32</v>
      </c>
    </row>
    <row r="5111" spans="1:5">
      <c r="A5111" t="s">
        <v>21175</v>
      </c>
      <c r="B5111" t="s">
        <v>65</v>
      </c>
      <c r="C5111">
        <v>43919</v>
      </c>
      <c r="D5111" t="s">
        <v>13882</v>
      </c>
      <c r="E5111" t="s">
        <v>32</v>
      </c>
    </row>
    <row r="5112" spans="1:5">
      <c r="A5112" t="s">
        <v>21176</v>
      </c>
      <c r="B5112" t="s">
        <v>65</v>
      </c>
      <c r="C5112">
        <v>41806</v>
      </c>
      <c r="D5112" t="s">
        <v>13883</v>
      </c>
      <c r="E5112" t="s">
        <v>32</v>
      </c>
    </row>
    <row r="5113" spans="1:5">
      <c r="A5113" t="s">
        <v>21177</v>
      </c>
      <c r="B5113" t="s">
        <v>65</v>
      </c>
      <c r="C5113">
        <v>41814</v>
      </c>
      <c r="D5113" t="s">
        <v>13884</v>
      </c>
      <c r="E5113" t="s">
        <v>32</v>
      </c>
    </row>
    <row r="5114" spans="1:5">
      <c r="A5114" t="s">
        <v>21178</v>
      </c>
      <c r="B5114" t="s">
        <v>65</v>
      </c>
      <c r="C5114">
        <v>41818</v>
      </c>
      <c r="D5114" t="s">
        <v>13885</v>
      </c>
      <c r="E5114" t="s">
        <v>32</v>
      </c>
    </row>
    <row r="5115" spans="1:5">
      <c r="A5115" t="s">
        <v>21179</v>
      </c>
      <c r="B5115" t="s">
        <v>65</v>
      </c>
      <c r="C5115">
        <v>41807</v>
      </c>
      <c r="D5115" t="s">
        <v>13886</v>
      </c>
      <c r="E5115" t="s">
        <v>32</v>
      </c>
    </row>
    <row r="5116" spans="1:5">
      <c r="A5116" t="s">
        <v>21180</v>
      </c>
      <c r="B5116" t="s">
        <v>65</v>
      </c>
      <c r="C5116">
        <v>41808</v>
      </c>
      <c r="D5116" t="s">
        <v>13887</v>
      </c>
      <c r="E5116" t="s">
        <v>32</v>
      </c>
    </row>
    <row r="5117" spans="1:5">
      <c r="A5117" t="s">
        <v>21181</v>
      </c>
      <c r="B5117" t="s">
        <v>65</v>
      </c>
      <c r="C5117">
        <v>41809</v>
      </c>
      <c r="D5117" t="s">
        <v>13888</v>
      </c>
      <c r="E5117" t="s">
        <v>32</v>
      </c>
    </row>
    <row r="5118" spans="1:5">
      <c r="A5118" t="s">
        <v>21182</v>
      </c>
      <c r="B5118" t="s">
        <v>65</v>
      </c>
      <c r="C5118">
        <v>41811</v>
      </c>
      <c r="D5118" t="s">
        <v>13889</v>
      </c>
      <c r="E5118" t="s">
        <v>32</v>
      </c>
    </row>
    <row r="5119" spans="1:5">
      <c r="A5119" t="s">
        <v>21183</v>
      </c>
      <c r="B5119" t="s">
        <v>65</v>
      </c>
      <c r="C5119">
        <v>41812</v>
      </c>
      <c r="D5119" t="s">
        <v>13890</v>
      </c>
      <c r="E5119" t="s">
        <v>32</v>
      </c>
    </row>
    <row r="5120" spans="1:5">
      <c r="A5120" t="s">
        <v>21184</v>
      </c>
      <c r="B5120" t="s">
        <v>65</v>
      </c>
      <c r="C5120">
        <v>41813</v>
      </c>
      <c r="D5120" t="s">
        <v>13891</v>
      </c>
      <c r="E5120" t="s">
        <v>32</v>
      </c>
    </row>
    <row r="5121" spans="1:5">
      <c r="A5121" t="s">
        <v>21185</v>
      </c>
      <c r="B5121" t="s">
        <v>65</v>
      </c>
      <c r="C5121">
        <v>41815</v>
      </c>
      <c r="D5121" t="s">
        <v>13892</v>
      </c>
      <c r="E5121" t="s">
        <v>32</v>
      </c>
    </row>
    <row r="5122" spans="1:5">
      <c r="A5122" t="s">
        <v>21186</v>
      </c>
      <c r="B5122" t="s">
        <v>65</v>
      </c>
      <c r="C5122">
        <v>41816</v>
      </c>
      <c r="D5122" t="s">
        <v>13893</v>
      </c>
      <c r="E5122" t="s">
        <v>32</v>
      </c>
    </row>
    <row r="5123" spans="1:5">
      <c r="A5123" t="s">
        <v>21187</v>
      </c>
      <c r="B5123" t="s">
        <v>65</v>
      </c>
      <c r="C5123">
        <v>41817</v>
      </c>
      <c r="D5123" t="s">
        <v>13894</v>
      </c>
      <c r="E5123" t="s">
        <v>32</v>
      </c>
    </row>
    <row r="5124" spans="1:5">
      <c r="A5124" t="s">
        <v>21188</v>
      </c>
      <c r="B5124" t="s">
        <v>65</v>
      </c>
      <c r="C5124">
        <v>41819</v>
      </c>
      <c r="D5124" t="s">
        <v>13895</v>
      </c>
      <c r="E5124" t="s">
        <v>32</v>
      </c>
    </row>
    <row r="5125" spans="1:5">
      <c r="A5125" t="s">
        <v>21189</v>
      </c>
      <c r="B5125" t="s">
        <v>65</v>
      </c>
      <c r="C5125">
        <v>43920</v>
      </c>
      <c r="D5125" t="s">
        <v>13896</v>
      </c>
      <c r="E5125" t="s">
        <v>32</v>
      </c>
    </row>
    <row r="5126" spans="1:5">
      <c r="A5126" t="s">
        <v>21190</v>
      </c>
      <c r="B5126" t="s">
        <v>65</v>
      </c>
      <c r="C5126">
        <v>43952</v>
      </c>
      <c r="D5126" t="s">
        <v>13897</v>
      </c>
      <c r="E5126" t="s">
        <v>32</v>
      </c>
    </row>
    <row r="5127" spans="1:5">
      <c r="A5127" t="s">
        <v>21191</v>
      </c>
      <c r="B5127" t="s">
        <v>65</v>
      </c>
      <c r="C5127">
        <v>43921</v>
      </c>
      <c r="D5127" t="s">
        <v>13898</v>
      </c>
      <c r="E5127" t="s">
        <v>32</v>
      </c>
    </row>
    <row r="5128" spans="1:5">
      <c r="A5128" t="s">
        <v>21192</v>
      </c>
      <c r="B5128" t="s">
        <v>65</v>
      </c>
      <c r="C5128">
        <v>43922</v>
      </c>
      <c r="D5128" t="s">
        <v>13899</v>
      </c>
      <c r="E5128" t="s">
        <v>32</v>
      </c>
    </row>
    <row r="5129" spans="1:5">
      <c r="A5129" t="s">
        <v>21193</v>
      </c>
      <c r="B5129" t="s">
        <v>65</v>
      </c>
      <c r="C5129">
        <v>43923</v>
      </c>
      <c r="D5129" t="s">
        <v>13900</v>
      </c>
      <c r="E5129" t="s">
        <v>32</v>
      </c>
    </row>
    <row r="5130" spans="1:5">
      <c r="A5130" t="s">
        <v>21194</v>
      </c>
      <c r="B5130" t="s">
        <v>65</v>
      </c>
      <c r="C5130">
        <v>43924</v>
      </c>
      <c r="D5130" t="s">
        <v>13901</v>
      </c>
      <c r="E5130" t="s">
        <v>32</v>
      </c>
    </row>
    <row r="5131" spans="1:5">
      <c r="A5131" t="s">
        <v>21195</v>
      </c>
      <c r="B5131" t="s">
        <v>65</v>
      </c>
      <c r="C5131">
        <v>43945</v>
      </c>
      <c r="D5131" t="s">
        <v>13902</v>
      </c>
      <c r="E5131" t="s">
        <v>32</v>
      </c>
    </row>
    <row r="5132" spans="1:5">
      <c r="A5132" t="s">
        <v>21196</v>
      </c>
      <c r="B5132" t="s">
        <v>65</v>
      </c>
      <c r="C5132">
        <v>43947</v>
      </c>
      <c r="D5132" t="s">
        <v>13903</v>
      </c>
      <c r="E5132" t="s">
        <v>32</v>
      </c>
    </row>
    <row r="5133" spans="1:5">
      <c r="A5133" t="s">
        <v>21197</v>
      </c>
      <c r="B5133" t="s">
        <v>65</v>
      </c>
      <c r="C5133">
        <v>43950</v>
      </c>
      <c r="D5133" t="s">
        <v>13904</v>
      </c>
      <c r="E5133" t="s">
        <v>32</v>
      </c>
    </row>
    <row r="5134" spans="1:5">
      <c r="A5134" t="s">
        <v>21198</v>
      </c>
      <c r="B5134" t="s">
        <v>65</v>
      </c>
      <c r="C5134">
        <v>43954</v>
      </c>
      <c r="D5134" t="s">
        <v>13905</v>
      </c>
      <c r="E5134" t="s">
        <v>32</v>
      </c>
    </row>
    <row r="5135" spans="1:5">
      <c r="A5135" t="s">
        <v>21199</v>
      </c>
      <c r="B5135" t="s">
        <v>65</v>
      </c>
      <c r="C5135">
        <v>43955</v>
      </c>
      <c r="D5135" t="s">
        <v>13906</v>
      </c>
      <c r="E5135" t="s">
        <v>32</v>
      </c>
    </row>
    <row r="5136" spans="1:5">
      <c r="A5136" t="s">
        <v>21200</v>
      </c>
      <c r="B5136" t="s">
        <v>65</v>
      </c>
      <c r="C5136">
        <v>43956</v>
      </c>
      <c r="D5136" t="s">
        <v>13907</v>
      </c>
      <c r="E5136" t="s">
        <v>32</v>
      </c>
    </row>
    <row r="5137" spans="1:5">
      <c r="A5137" t="s">
        <v>21201</v>
      </c>
      <c r="B5137" t="s">
        <v>65</v>
      </c>
      <c r="C5137">
        <v>43957</v>
      </c>
      <c r="D5137" t="s">
        <v>13908</v>
      </c>
      <c r="E5137" t="s">
        <v>32</v>
      </c>
    </row>
    <row r="5138" spans="1:5">
      <c r="A5138" t="s">
        <v>21202</v>
      </c>
      <c r="B5138" t="s">
        <v>65</v>
      </c>
      <c r="C5138">
        <v>43961</v>
      </c>
      <c r="D5138" t="s">
        <v>13909</v>
      </c>
      <c r="E5138" t="s">
        <v>12</v>
      </c>
    </row>
    <row r="5139" spans="1:5">
      <c r="A5139" t="s">
        <v>21203</v>
      </c>
      <c r="B5139" t="s">
        <v>65</v>
      </c>
      <c r="C5139">
        <v>43959</v>
      </c>
      <c r="D5139" t="s">
        <v>13910</v>
      </c>
      <c r="E5139" t="s">
        <v>12</v>
      </c>
    </row>
    <row r="5140" spans="1:5">
      <c r="A5140" t="s">
        <v>21204</v>
      </c>
      <c r="B5140" t="s">
        <v>65</v>
      </c>
      <c r="C5140">
        <v>43962</v>
      </c>
      <c r="D5140" t="s">
        <v>13911</v>
      </c>
      <c r="E5140" t="s">
        <v>12</v>
      </c>
    </row>
    <row r="5141" spans="1:5">
      <c r="A5141" t="s">
        <v>21205</v>
      </c>
      <c r="B5141" t="s">
        <v>65</v>
      </c>
      <c r="C5141">
        <v>43958</v>
      </c>
      <c r="D5141" t="s">
        <v>13912</v>
      </c>
      <c r="E5141" t="s">
        <v>12</v>
      </c>
    </row>
    <row r="5142" spans="1:5">
      <c r="A5142" t="s">
        <v>21206</v>
      </c>
      <c r="B5142" t="s">
        <v>65</v>
      </c>
      <c r="C5142">
        <v>43960</v>
      </c>
      <c r="D5142" t="s">
        <v>13913</v>
      </c>
      <c r="E5142" t="s">
        <v>12</v>
      </c>
    </row>
    <row r="5143" spans="1:5">
      <c r="A5143" t="s">
        <v>21207</v>
      </c>
      <c r="B5143" t="s">
        <v>65</v>
      </c>
      <c r="C5143">
        <v>44041</v>
      </c>
      <c r="D5143" t="s">
        <v>13914</v>
      </c>
      <c r="E5143" t="s">
        <v>12</v>
      </c>
    </row>
    <row r="5144" spans="1:5">
      <c r="A5144" t="s">
        <v>21208</v>
      </c>
      <c r="B5144" t="s">
        <v>65</v>
      </c>
      <c r="C5144">
        <v>44042</v>
      </c>
      <c r="D5144" t="s">
        <v>13915</v>
      </c>
      <c r="E5144" t="s">
        <v>12</v>
      </c>
    </row>
    <row r="5145" spans="1:5">
      <c r="A5145" t="s">
        <v>21209</v>
      </c>
      <c r="B5145" t="s">
        <v>65</v>
      </c>
      <c r="C5145">
        <v>44043</v>
      </c>
      <c r="D5145" t="s">
        <v>13916</v>
      </c>
      <c r="E5145" t="s">
        <v>12</v>
      </c>
    </row>
    <row r="5146" spans="1:5">
      <c r="A5146" t="s">
        <v>21210</v>
      </c>
      <c r="B5146" t="s">
        <v>65</v>
      </c>
      <c r="C5146">
        <v>41549</v>
      </c>
      <c r="D5146" t="s">
        <v>13917</v>
      </c>
      <c r="E5146" t="s">
        <v>12</v>
      </c>
    </row>
    <row r="5147" spans="1:5">
      <c r="A5147" t="s">
        <v>21211</v>
      </c>
      <c r="B5147" t="s">
        <v>65</v>
      </c>
      <c r="C5147">
        <v>44044</v>
      </c>
      <c r="D5147" t="s">
        <v>13918</v>
      </c>
      <c r="E5147" t="s">
        <v>12</v>
      </c>
    </row>
    <row r="5148" spans="1:5">
      <c r="A5148" t="s">
        <v>21212</v>
      </c>
      <c r="B5148" t="s">
        <v>65</v>
      </c>
      <c r="C5148">
        <v>44046</v>
      </c>
      <c r="D5148" t="s">
        <v>13919</v>
      </c>
      <c r="E5148" t="s">
        <v>12</v>
      </c>
    </row>
    <row r="5149" spans="1:5">
      <c r="A5149" t="s">
        <v>21213</v>
      </c>
      <c r="B5149" t="s">
        <v>65</v>
      </c>
      <c r="C5149">
        <v>43963</v>
      </c>
      <c r="D5149" t="s">
        <v>13920</v>
      </c>
      <c r="E5149" t="s">
        <v>12</v>
      </c>
    </row>
    <row r="5150" spans="1:5">
      <c r="A5150" t="s">
        <v>21214</v>
      </c>
      <c r="B5150" t="s">
        <v>65</v>
      </c>
      <c r="C5150">
        <v>44047</v>
      </c>
      <c r="D5150" t="s">
        <v>13921</v>
      </c>
      <c r="E5150" t="s">
        <v>12</v>
      </c>
    </row>
    <row r="5151" spans="1:5">
      <c r="A5151" t="s">
        <v>21215</v>
      </c>
      <c r="B5151" t="s">
        <v>65</v>
      </c>
      <c r="C5151">
        <v>44336</v>
      </c>
      <c r="D5151" t="s">
        <v>13922</v>
      </c>
      <c r="E5151" t="s">
        <v>32</v>
      </c>
    </row>
    <row r="5152" spans="1:5">
      <c r="A5152" t="s">
        <v>21216</v>
      </c>
      <c r="B5152" t="s">
        <v>65</v>
      </c>
      <c r="C5152">
        <v>41834</v>
      </c>
      <c r="D5152" t="s">
        <v>13923</v>
      </c>
      <c r="E5152" t="s">
        <v>32</v>
      </c>
    </row>
    <row r="5153" spans="1:5">
      <c r="A5153" t="s">
        <v>21217</v>
      </c>
      <c r="B5153" t="s">
        <v>65</v>
      </c>
      <c r="C5153">
        <v>44337</v>
      </c>
      <c r="D5153" t="s">
        <v>13924</v>
      </c>
      <c r="E5153" t="s">
        <v>32</v>
      </c>
    </row>
    <row r="5154" spans="1:5">
      <c r="A5154" t="s">
        <v>21218</v>
      </c>
      <c r="B5154" t="s">
        <v>65</v>
      </c>
      <c r="C5154">
        <v>44344</v>
      </c>
      <c r="D5154" t="s">
        <v>13925</v>
      </c>
      <c r="E5154" t="s">
        <v>32</v>
      </c>
    </row>
    <row r="5155" spans="1:5">
      <c r="A5155" t="s">
        <v>21219</v>
      </c>
      <c r="B5155" t="s">
        <v>65</v>
      </c>
      <c r="C5155">
        <v>44335</v>
      </c>
      <c r="D5155" t="s">
        <v>13926</v>
      </c>
      <c r="E5155" t="s">
        <v>32</v>
      </c>
    </row>
    <row r="5156" spans="1:5">
      <c r="A5156" t="s">
        <v>21220</v>
      </c>
      <c r="B5156" t="s">
        <v>65</v>
      </c>
      <c r="C5156">
        <v>43964</v>
      </c>
      <c r="D5156" t="s">
        <v>13927</v>
      </c>
      <c r="E5156" t="s">
        <v>32</v>
      </c>
    </row>
    <row r="5157" spans="1:5">
      <c r="A5157" t="s">
        <v>21221</v>
      </c>
      <c r="B5157" t="s">
        <v>65</v>
      </c>
      <c r="C5157">
        <v>44334</v>
      </c>
      <c r="D5157" t="s">
        <v>13928</v>
      </c>
      <c r="E5157" t="s">
        <v>32</v>
      </c>
    </row>
    <row r="5158" spans="1:5">
      <c r="A5158" t="s">
        <v>21222</v>
      </c>
      <c r="B5158" t="s">
        <v>65</v>
      </c>
      <c r="C5158">
        <v>44338</v>
      </c>
      <c r="D5158" t="s">
        <v>13929</v>
      </c>
      <c r="E5158" t="s">
        <v>32</v>
      </c>
    </row>
    <row r="5159" spans="1:5">
      <c r="A5159" t="s">
        <v>21223</v>
      </c>
      <c r="B5159" t="s">
        <v>65</v>
      </c>
      <c r="C5159">
        <v>44339</v>
      </c>
      <c r="D5159" t="s">
        <v>13930</v>
      </c>
      <c r="E5159" t="s">
        <v>32</v>
      </c>
    </row>
    <row r="5160" spans="1:5">
      <c r="A5160" t="s">
        <v>21224</v>
      </c>
      <c r="B5160" t="s">
        <v>65</v>
      </c>
      <c r="C5160">
        <v>44340</v>
      </c>
      <c r="D5160" t="s">
        <v>13931</v>
      </c>
      <c r="E5160" t="s">
        <v>32</v>
      </c>
    </row>
    <row r="5161" spans="1:5">
      <c r="A5161" t="s">
        <v>21225</v>
      </c>
      <c r="B5161" t="s">
        <v>65</v>
      </c>
      <c r="C5161">
        <v>44341</v>
      </c>
      <c r="D5161" t="s">
        <v>13932</v>
      </c>
      <c r="E5161" t="s">
        <v>32</v>
      </c>
    </row>
    <row r="5162" spans="1:5">
      <c r="A5162" t="s">
        <v>21226</v>
      </c>
      <c r="B5162" t="s">
        <v>65</v>
      </c>
      <c r="C5162">
        <v>44342</v>
      </c>
      <c r="D5162" t="s">
        <v>13933</v>
      </c>
      <c r="E5162" t="s">
        <v>32</v>
      </c>
    </row>
    <row r="5163" spans="1:5">
      <c r="A5163" t="s">
        <v>21227</v>
      </c>
      <c r="B5163" t="s">
        <v>65</v>
      </c>
      <c r="C5163">
        <v>44343</v>
      </c>
      <c r="D5163" t="s">
        <v>13934</v>
      </c>
      <c r="E5163" t="s">
        <v>32</v>
      </c>
    </row>
    <row r="5164" spans="1:5">
      <c r="A5164" t="s">
        <v>21228</v>
      </c>
      <c r="B5164" t="s">
        <v>65</v>
      </c>
      <c r="C5164">
        <v>43966</v>
      </c>
      <c r="D5164" t="s">
        <v>13935</v>
      </c>
      <c r="E5164" t="s">
        <v>32</v>
      </c>
    </row>
    <row r="5165" spans="1:5">
      <c r="A5165" t="s">
        <v>21229</v>
      </c>
      <c r="B5165" t="s">
        <v>65</v>
      </c>
      <c r="C5165">
        <v>43967</v>
      </c>
      <c r="D5165" t="s">
        <v>13936</v>
      </c>
      <c r="E5165" t="s">
        <v>32</v>
      </c>
    </row>
    <row r="5166" spans="1:5">
      <c r="A5166" t="s">
        <v>21230</v>
      </c>
      <c r="B5166" t="s">
        <v>65</v>
      </c>
      <c r="C5166">
        <v>43968</v>
      </c>
      <c r="D5166" t="s">
        <v>13937</v>
      </c>
      <c r="E5166" t="s">
        <v>32</v>
      </c>
    </row>
    <row r="5167" spans="1:5">
      <c r="A5167" t="s">
        <v>21231</v>
      </c>
      <c r="B5167" t="s">
        <v>65</v>
      </c>
      <c r="C5167">
        <v>43970</v>
      </c>
      <c r="D5167" t="s">
        <v>13938</v>
      </c>
      <c r="E5167" t="s">
        <v>32</v>
      </c>
    </row>
    <row r="5168" spans="1:5">
      <c r="A5168" t="s">
        <v>21232</v>
      </c>
      <c r="B5168" t="s">
        <v>65</v>
      </c>
      <c r="C5168">
        <v>43969</v>
      </c>
      <c r="D5168" t="s">
        <v>13939</v>
      </c>
      <c r="E5168" t="s">
        <v>32</v>
      </c>
    </row>
    <row r="5169" spans="1:5">
      <c r="A5169" t="s">
        <v>21233</v>
      </c>
      <c r="B5169" t="s">
        <v>65</v>
      </c>
      <c r="C5169">
        <v>44021</v>
      </c>
      <c r="D5169" t="s">
        <v>13940</v>
      </c>
      <c r="E5169" t="s">
        <v>32</v>
      </c>
    </row>
    <row r="5170" spans="1:5">
      <c r="A5170" t="s">
        <v>21234</v>
      </c>
      <c r="B5170" t="s">
        <v>65</v>
      </c>
      <c r="C5170">
        <v>44022</v>
      </c>
      <c r="D5170" t="s">
        <v>13941</v>
      </c>
      <c r="E5170" t="s">
        <v>32</v>
      </c>
    </row>
    <row r="5171" spans="1:5">
      <c r="A5171" t="s">
        <v>21235</v>
      </c>
      <c r="B5171" t="s">
        <v>65</v>
      </c>
      <c r="C5171">
        <v>44023</v>
      </c>
      <c r="D5171" t="s">
        <v>13942</v>
      </c>
      <c r="E5171" t="s">
        <v>32</v>
      </c>
    </row>
    <row r="5172" spans="1:5">
      <c r="A5172" t="s">
        <v>21236</v>
      </c>
      <c r="B5172" t="s">
        <v>65</v>
      </c>
      <c r="C5172">
        <v>44024</v>
      </c>
      <c r="D5172" t="s">
        <v>13943</v>
      </c>
      <c r="E5172" t="s">
        <v>32</v>
      </c>
    </row>
    <row r="5173" spans="1:5">
      <c r="A5173" t="s">
        <v>21237</v>
      </c>
      <c r="B5173" t="s">
        <v>65</v>
      </c>
      <c r="C5173">
        <v>44025</v>
      </c>
      <c r="D5173" t="s">
        <v>13944</v>
      </c>
      <c r="E5173" t="s">
        <v>32</v>
      </c>
    </row>
    <row r="5174" spans="1:5">
      <c r="A5174" t="s">
        <v>21238</v>
      </c>
      <c r="B5174" t="s">
        <v>65</v>
      </c>
      <c r="C5174">
        <v>44048</v>
      </c>
      <c r="D5174" t="s">
        <v>13945</v>
      </c>
      <c r="E5174" t="s">
        <v>32</v>
      </c>
    </row>
    <row r="5175" spans="1:5">
      <c r="A5175" t="s">
        <v>21239</v>
      </c>
      <c r="B5175" t="s">
        <v>65</v>
      </c>
      <c r="C5175">
        <v>44026</v>
      </c>
      <c r="D5175" t="s">
        <v>13946</v>
      </c>
      <c r="E5175" t="s">
        <v>32</v>
      </c>
    </row>
    <row r="5176" spans="1:5">
      <c r="A5176" t="s">
        <v>21240</v>
      </c>
      <c r="B5176" t="s">
        <v>65</v>
      </c>
      <c r="C5176">
        <v>44028</v>
      </c>
      <c r="D5176" t="s">
        <v>13947</v>
      </c>
      <c r="E5176" t="s">
        <v>32</v>
      </c>
    </row>
    <row r="5177" spans="1:5">
      <c r="A5177" t="s">
        <v>21241</v>
      </c>
      <c r="B5177" t="s">
        <v>65</v>
      </c>
      <c r="C5177">
        <v>44029</v>
      </c>
      <c r="D5177" t="s">
        <v>13948</v>
      </c>
      <c r="E5177" t="s">
        <v>32</v>
      </c>
    </row>
    <row r="5178" spans="1:5">
      <c r="A5178" t="s">
        <v>21242</v>
      </c>
      <c r="B5178" t="s">
        <v>65</v>
      </c>
      <c r="C5178">
        <v>44030</v>
      </c>
      <c r="D5178" t="s">
        <v>13949</v>
      </c>
      <c r="E5178" t="s">
        <v>32</v>
      </c>
    </row>
    <row r="5179" spans="1:5">
      <c r="A5179" t="s">
        <v>21243</v>
      </c>
      <c r="B5179" t="s">
        <v>65</v>
      </c>
      <c r="C5179">
        <v>44031</v>
      </c>
      <c r="D5179" t="s">
        <v>13950</v>
      </c>
      <c r="E5179" t="s">
        <v>32</v>
      </c>
    </row>
    <row r="5180" spans="1:5">
      <c r="A5180" t="s">
        <v>21244</v>
      </c>
      <c r="B5180" t="s">
        <v>65</v>
      </c>
      <c r="C5180">
        <v>44032</v>
      </c>
      <c r="D5180" t="s">
        <v>13951</v>
      </c>
      <c r="E5180" t="s">
        <v>32</v>
      </c>
    </row>
    <row r="5181" spans="1:5">
      <c r="A5181" t="s">
        <v>21245</v>
      </c>
      <c r="B5181" t="s">
        <v>65</v>
      </c>
      <c r="C5181">
        <v>44033</v>
      </c>
      <c r="D5181" t="s">
        <v>13952</v>
      </c>
      <c r="E5181" t="s">
        <v>32</v>
      </c>
    </row>
    <row r="5182" spans="1:5">
      <c r="A5182" t="s">
        <v>21246</v>
      </c>
      <c r="B5182" t="s">
        <v>65</v>
      </c>
      <c r="C5182">
        <v>44034</v>
      </c>
      <c r="D5182" t="s">
        <v>13953</v>
      </c>
      <c r="E5182" t="s">
        <v>32</v>
      </c>
    </row>
    <row r="5183" spans="1:5">
      <c r="A5183" t="s">
        <v>21247</v>
      </c>
      <c r="B5183" t="s">
        <v>65</v>
      </c>
      <c r="C5183">
        <v>44035</v>
      </c>
      <c r="D5183" t="s">
        <v>13954</v>
      </c>
      <c r="E5183" t="s">
        <v>32</v>
      </c>
    </row>
    <row r="5184" spans="1:5">
      <c r="A5184" t="s">
        <v>21248</v>
      </c>
      <c r="B5184" t="s">
        <v>65</v>
      </c>
      <c r="C5184">
        <v>44036</v>
      </c>
      <c r="D5184" t="s">
        <v>13955</v>
      </c>
      <c r="E5184" t="s">
        <v>32</v>
      </c>
    </row>
    <row r="5185" spans="1:5">
      <c r="A5185" t="s">
        <v>21249</v>
      </c>
      <c r="B5185" t="s">
        <v>65</v>
      </c>
      <c r="C5185">
        <v>44037</v>
      </c>
      <c r="D5185" t="s">
        <v>13956</v>
      </c>
      <c r="E5185" t="s">
        <v>32</v>
      </c>
    </row>
    <row r="5186" spans="1:5">
      <c r="A5186" t="s">
        <v>21250</v>
      </c>
      <c r="B5186" t="s">
        <v>65</v>
      </c>
      <c r="C5186">
        <v>44038</v>
      </c>
      <c r="D5186" t="s">
        <v>13957</v>
      </c>
      <c r="E5186" t="s">
        <v>32</v>
      </c>
    </row>
    <row r="5187" spans="1:5">
      <c r="A5187" t="s">
        <v>21251</v>
      </c>
      <c r="B5187" t="s">
        <v>65</v>
      </c>
      <c r="C5187">
        <v>44039</v>
      </c>
      <c r="D5187" t="s">
        <v>13958</v>
      </c>
      <c r="E5187" t="s">
        <v>32</v>
      </c>
    </row>
    <row r="5188" spans="1:5">
      <c r="A5188" t="s">
        <v>21252</v>
      </c>
      <c r="B5188" t="s">
        <v>65</v>
      </c>
      <c r="C5188">
        <v>44040</v>
      </c>
      <c r="D5188" t="s">
        <v>13959</v>
      </c>
      <c r="E5188" t="s">
        <v>32</v>
      </c>
    </row>
    <row r="5189" spans="1:5">
      <c r="A5189" t="s">
        <v>21253</v>
      </c>
      <c r="B5189" t="s">
        <v>65</v>
      </c>
      <c r="C5189">
        <v>44725</v>
      </c>
      <c r="D5189" t="s">
        <v>13960</v>
      </c>
      <c r="E5189" t="s">
        <v>32</v>
      </c>
    </row>
    <row r="5190" spans="1:5">
      <c r="A5190" t="s">
        <v>21254</v>
      </c>
      <c r="B5190" t="s">
        <v>65</v>
      </c>
      <c r="C5190">
        <v>44726</v>
      </c>
      <c r="D5190" t="s">
        <v>13961</v>
      </c>
      <c r="E5190" t="s">
        <v>32</v>
      </c>
    </row>
    <row r="5191" spans="1:5">
      <c r="A5191" t="s">
        <v>21255</v>
      </c>
      <c r="B5191" t="s">
        <v>65</v>
      </c>
      <c r="C5191">
        <v>44719</v>
      </c>
      <c r="D5191" t="s">
        <v>13962</v>
      </c>
      <c r="E5191" t="s">
        <v>12</v>
      </c>
    </row>
    <row r="5192" spans="1:5">
      <c r="A5192" t="s">
        <v>21256</v>
      </c>
      <c r="B5192" t="s">
        <v>65</v>
      </c>
      <c r="C5192">
        <v>44720</v>
      </c>
      <c r="D5192" t="s">
        <v>13963</v>
      </c>
      <c r="E5192" t="s">
        <v>12</v>
      </c>
    </row>
    <row r="5193" spans="1:5">
      <c r="A5193" t="s">
        <v>21257</v>
      </c>
      <c r="B5193" t="s">
        <v>65</v>
      </c>
      <c r="C5193">
        <v>44724</v>
      </c>
      <c r="D5193" t="s">
        <v>13964</v>
      </c>
      <c r="E5193" t="s">
        <v>32</v>
      </c>
    </row>
    <row r="5194" spans="1:5">
      <c r="A5194" t="s">
        <v>21258</v>
      </c>
      <c r="B5194" t="s">
        <v>65</v>
      </c>
      <c r="C5194">
        <v>44723</v>
      </c>
      <c r="D5194" t="s">
        <v>13965</v>
      </c>
      <c r="E5194" t="s">
        <v>32</v>
      </c>
    </row>
    <row r="5195" spans="1:5">
      <c r="A5195" t="s">
        <v>21259</v>
      </c>
      <c r="B5195" t="s">
        <v>65</v>
      </c>
      <c r="C5195">
        <v>44727</v>
      </c>
      <c r="D5195" t="s">
        <v>13966</v>
      </c>
      <c r="E5195" t="s">
        <v>32</v>
      </c>
    </row>
    <row r="5196" spans="1:5">
      <c r="A5196" t="s">
        <v>21260</v>
      </c>
      <c r="B5196" t="s">
        <v>65</v>
      </c>
      <c r="C5196">
        <v>44721</v>
      </c>
      <c r="D5196" t="s">
        <v>13967</v>
      </c>
      <c r="E5196" t="s">
        <v>32</v>
      </c>
    </row>
    <row r="5197" spans="1:5">
      <c r="A5197" t="s">
        <v>21261</v>
      </c>
      <c r="B5197" t="s">
        <v>65</v>
      </c>
      <c r="C5197">
        <v>44728</v>
      </c>
      <c r="D5197" t="s">
        <v>13968</v>
      </c>
      <c r="E5197" t="s">
        <v>32</v>
      </c>
    </row>
    <row r="5198" spans="1:5">
      <c r="A5198" t="s">
        <v>21262</v>
      </c>
      <c r="B5198" t="s">
        <v>65</v>
      </c>
      <c r="C5198">
        <v>44715</v>
      </c>
      <c r="D5198" t="s">
        <v>13969</v>
      </c>
      <c r="E5198" t="s">
        <v>32</v>
      </c>
    </row>
    <row r="5199" spans="1:5">
      <c r="A5199" t="s">
        <v>21263</v>
      </c>
      <c r="B5199" t="s">
        <v>65</v>
      </c>
      <c r="C5199">
        <v>44713</v>
      </c>
      <c r="D5199" t="s">
        <v>13970</v>
      </c>
      <c r="E5199" t="s">
        <v>32</v>
      </c>
    </row>
    <row r="5200" spans="1:5">
      <c r="A5200" t="s">
        <v>21264</v>
      </c>
      <c r="B5200" t="s">
        <v>65</v>
      </c>
      <c r="C5200">
        <v>44709</v>
      </c>
      <c r="D5200" t="s">
        <v>13971</v>
      </c>
      <c r="E5200" t="s">
        <v>32</v>
      </c>
    </row>
    <row r="5201" spans="1:5">
      <c r="A5201" t="s">
        <v>21265</v>
      </c>
      <c r="B5201" t="s">
        <v>65</v>
      </c>
      <c r="C5201">
        <v>44714</v>
      </c>
      <c r="D5201" t="s">
        <v>13972</v>
      </c>
      <c r="E5201" t="s">
        <v>32</v>
      </c>
    </row>
    <row r="5202" spans="1:5">
      <c r="A5202" t="s">
        <v>21266</v>
      </c>
      <c r="B5202" t="s">
        <v>65</v>
      </c>
      <c r="C5202">
        <v>44710</v>
      </c>
      <c r="D5202" t="s">
        <v>13973</v>
      </c>
      <c r="E5202" t="s">
        <v>32</v>
      </c>
    </row>
    <row r="5203" spans="1:5">
      <c r="A5203" t="s">
        <v>21267</v>
      </c>
      <c r="B5203" t="s">
        <v>65</v>
      </c>
      <c r="C5203">
        <v>44711</v>
      </c>
      <c r="D5203" t="s">
        <v>13974</v>
      </c>
      <c r="E5203" t="s">
        <v>32</v>
      </c>
    </row>
    <row r="5204" spans="1:5">
      <c r="A5204" t="s">
        <v>21268</v>
      </c>
      <c r="B5204" t="s">
        <v>65</v>
      </c>
      <c r="C5204">
        <v>44712</v>
      </c>
      <c r="D5204" t="s">
        <v>13975</v>
      </c>
      <c r="E5204" t="s">
        <v>32</v>
      </c>
    </row>
    <row r="5205" spans="1:5">
      <c r="A5205" t="s">
        <v>21269</v>
      </c>
      <c r="B5205" t="s">
        <v>65</v>
      </c>
      <c r="C5205">
        <v>44722</v>
      </c>
      <c r="D5205" t="s">
        <v>13976</v>
      </c>
      <c r="E5205" t="s">
        <v>32</v>
      </c>
    </row>
    <row r="5206" spans="1:5">
      <c r="A5206" t="s">
        <v>21270</v>
      </c>
      <c r="B5206" t="s">
        <v>65</v>
      </c>
      <c r="C5206">
        <v>44969</v>
      </c>
      <c r="D5206" t="s">
        <v>13977</v>
      </c>
      <c r="E5206" t="s">
        <v>32</v>
      </c>
    </row>
    <row r="5207" spans="1:5">
      <c r="A5207" t="s">
        <v>21271</v>
      </c>
      <c r="B5207" t="s">
        <v>65</v>
      </c>
      <c r="C5207">
        <v>44718</v>
      </c>
      <c r="D5207" t="s">
        <v>13978</v>
      </c>
      <c r="E5207" t="s">
        <v>32</v>
      </c>
    </row>
    <row r="5208" spans="1:5">
      <c r="A5208" t="s">
        <v>21272</v>
      </c>
      <c r="B5208" t="s">
        <v>65</v>
      </c>
      <c r="C5208">
        <v>44717</v>
      </c>
      <c r="D5208" t="s">
        <v>13979</v>
      </c>
      <c r="E5208" t="s">
        <v>32</v>
      </c>
    </row>
    <row r="5209" spans="1:5">
      <c r="A5209" t="s">
        <v>21273</v>
      </c>
      <c r="B5209" t="s">
        <v>65</v>
      </c>
      <c r="C5209">
        <v>41963</v>
      </c>
      <c r="D5209" t="s">
        <v>13980</v>
      </c>
      <c r="E5209" t="s">
        <v>12</v>
      </c>
    </row>
    <row r="5210" spans="1:5">
      <c r="A5210" t="s">
        <v>21274</v>
      </c>
      <c r="B5210" t="s">
        <v>65</v>
      </c>
      <c r="C5210">
        <v>41961</v>
      </c>
      <c r="D5210" t="s">
        <v>13981</v>
      </c>
      <c r="E5210" t="s">
        <v>32</v>
      </c>
    </row>
    <row r="5211" spans="1:5">
      <c r="A5211" t="s">
        <v>21275</v>
      </c>
      <c r="B5211" t="s">
        <v>65</v>
      </c>
      <c r="C5211">
        <v>45140</v>
      </c>
      <c r="D5211" t="s">
        <v>13982</v>
      </c>
      <c r="E5211" t="s">
        <v>32</v>
      </c>
    </row>
    <row r="5212" spans="1:5">
      <c r="A5212" t="s">
        <v>21276</v>
      </c>
      <c r="B5212" t="s">
        <v>65</v>
      </c>
      <c r="C5212">
        <v>45139</v>
      </c>
      <c r="D5212" t="s">
        <v>13983</v>
      </c>
      <c r="E5212" t="s">
        <v>32</v>
      </c>
    </row>
    <row r="5213" spans="1:5">
      <c r="A5213" t="s">
        <v>21277</v>
      </c>
      <c r="B5213" t="s">
        <v>65</v>
      </c>
      <c r="C5213">
        <v>41956</v>
      </c>
      <c r="D5213" t="s">
        <v>13984</v>
      </c>
      <c r="E5213" t="s">
        <v>12</v>
      </c>
    </row>
    <row r="5214" spans="1:5">
      <c r="A5214" t="s">
        <v>21278</v>
      </c>
      <c r="B5214" t="s">
        <v>65</v>
      </c>
      <c r="C5214">
        <v>45135</v>
      </c>
      <c r="D5214" t="s">
        <v>13985</v>
      </c>
      <c r="E5214" t="s">
        <v>11456</v>
      </c>
    </row>
    <row r="5215" spans="1:5">
      <c r="A5215" t="s">
        <v>21279</v>
      </c>
      <c r="B5215" t="s">
        <v>65</v>
      </c>
      <c r="C5215">
        <v>45136</v>
      </c>
      <c r="D5215" t="s">
        <v>13986</v>
      </c>
      <c r="E5215" t="s">
        <v>11456</v>
      </c>
    </row>
    <row r="5216" spans="1:5">
      <c r="A5216" t="s">
        <v>21280</v>
      </c>
      <c r="B5216" t="s">
        <v>65</v>
      </c>
      <c r="C5216">
        <v>45137</v>
      </c>
      <c r="D5216" t="s">
        <v>13987</v>
      </c>
      <c r="E5216" t="s">
        <v>11456</v>
      </c>
    </row>
    <row r="5217" spans="1:5">
      <c r="A5217" t="s">
        <v>21281</v>
      </c>
      <c r="B5217" t="s">
        <v>65</v>
      </c>
      <c r="C5217">
        <v>45138</v>
      </c>
      <c r="D5217" t="s">
        <v>13988</v>
      </c>
      <c r="E5217" t="s">
        <v>13989</v>
      </c>
    </row>
    <row r="5218" spans="1:5">
      <c r="A5218" t="s">
        <v>21282</v>
      </c>
      <c r="B5218" t="s">
        <v>65</v>
      </c>
      <c r="C5218">
        <v>41949</v>
      </c>
      <c r="D5218" t="s">
        <v>13990</v>
      </c>
      <c r="E5218" t="s">
        <v>32</v>
      </c>
    </row>
    <row r="5219" spans="1:5">
      <c r="A5219" t="s">
        <v>21283</v>
      </c>
      <c r="B5219" t="s">
        <v>65</v>
      </c>
      <c r="C5219">
        <v>41948</v>
      </c>
      <c r="D5219" t="s">
        <v>13991</v>
      </c>
      <c r="E5219" t="s">
        <v>32</v>
      </c>
    </row>
    <row r="5220" spans="1:5">
      <c r="A5220" t="s">
        <v>21284</v>
      </c>
      <c r="B5220" t="s">
        <v>65</v>
      </c>
      <c r="C5220">
        <v>44345</v>
      </c>
      <c r="D5220" t="s">
        <v>13992</v>
      </c>
      <c r="E5220" t="s">
        <v>12</v>
      </c>
    </row>
    <row r="5221" spans="1:5">
      <c r="A5221" t="s">
        <v>21285</v>
      </c>
      <c r="B5221" t="s">
        <v>65</v>
      </c>
      <c r="C5221">
        <v>44309</v>
      </c>
      <c r="D5221" t="s">
        <v>13993</v>
      </c>
      <c r="E5221" t="s">
        <v>32</v>
      </c>
    </row>
    <row r="5222" spans="1:5">
      <c r="A5222" t="s">
        <v>21286</v>
      </c>
      <c r="B5222" t="s">
        <v>65</v>
      </c>
      <c r="C5222">
        <v>44284</v>
      </c>
      <c r="D5222" t="s">
        <v>13994</v>
      </c>
      <c r="E5222" t="s">
        <v>32</v>
      </c>
    </row>
    <row r="5223" spans="1:5">
      <c r="A5223" t="s">
        <v>21287</v>
      </c>
      <c r="B5223" t="s">
        <v>65</v>
      </c>
      <c r="C5223">
        <v>44301</v>
      </c>
      <c r="D5223" t="s">
        <v>13995</v>
      </c>
      <c r="E5223" t="s">
        <v>32</v>
      </c>
    </row>
    <row r="5224" spans="1:5">
      <c r="A5224" t="s">
        <v>21288</v>
      </c>
      <c r="B5224" t="s">
        <v>65</v>
      </c>
      <c r="C5224">
        <v>44273</v>
      </c>
      <c r="D5224" t="s">
        <v>13996</v>
      </c>
      <c r="E5224" t="s">
        <v>32</v>
      </c>
    </row>
    <row r="5225" spans="1:5">
      <c r="A5225" t="s">
        <v>21289</v>
      </c>
      <c r="B5225" t="s">
        <v>65</v>
      </c>
      <c r="C5225">
        <v>39379</v>
      </c>
      <c r="D5225" t="s">
        <v>13997</v>
      </c>
      <c r="E5225" t="s">
        <v>32</v>
      </c>
    </row>
    <row r="5226" spans="1:5">
      <c r="A5226" t="s">
        <v>21290</v>
      </c>
      <c r="B5226" t="s">
        <v>65</v>
      </c>
      <c r="C5226">
        <v>41952</v>
      </c>
      <c r="D5226" t="s">
        <v>13998</v>
      </c>
      <c r="E5226" t="s">
        <v>32</v>
      </c>
    </row>
    <row r="5227" spans="1:5">
      <c r="A5227" t="s">
        <v>21291</v>
      </c>
      <c r="B5227" t="s">
        <v>65</v>
      </c>
      <c r="C5227">
        <v>41950</v>
      </c>
      <c r="D5227" t="s">
        <v>13999</v>
      </c>
      <c r="E5227" t="s">
        <v>32</v>
      </c>
    </row>
    <row r="5228" spans="1:5">
      <c r="A5228" t="s">
        <v>21292</v>
      </c>
      <c r="B5228" t="s">
        <v>65</v>
      </c>
      <c r="C5228">
        <v>41947</v>
      </c>
      <c r="D5228" t="s">
        <v>14000</v>
      </c>
      <c r="E5228" t="s">
        <v>32</v>
      </c>
    </row>
    <row r="5229" spans="1:5">
      <c r="A5229" t="s">
        <v>21293</v>
      </c>
      <c r="B5229" t="s">
        <v>65</v>
      </c>
      <c r="C5229">
        <v>41957</v>
      </c>
      <c r="D5229" t="s">
        <v>14001</v>
      </c>
      <c r="E5229" t="s">
        <v>32</v>
      </c>
    </row>
    <row r="5230" spans="1:5">
      <c r="A5230" t="s">
        <v>21294</v>
      </c>
      <c r="B5230" t="s">
        <v>65</v>
      </c>
      <c r="C5230">
        <v>41946</v>
      </c>
      <c r="D5230" t="s">
        <v>14002</v>
      </c>
      <c r="E5230" t="s">
        <v>32</v>
      </c>
    </row>
    <row r="5231" spans="1:5">
      <c r="A5231" t="s">
        <v>21295</v>
      </c>
      <c r="B5231" t="s">
        <v>65</v>
      </c>
      <c r="C5231">
        <v>41962</v>
      </c>
      <c r="D5231" t="s">
        <v>14003</v>
      </c>
      <c r="E5231" t="s">
        <v>9</v>
      </c>
    </row>
    <row r="5232" spans="1:5">
      <c r="A5232" t="s">
        <v>21296</v>
      </c>
      <c r="B5232" t="s">
        <v>65</v>
      </c>
      <c r="C5232">
        <v>41958</v>
      </c>
      <c r="D5232" t="s">
        <v>14004</v>
      </c>
      <c r="E5232" t="s">
        <v>32</v>
      </c>
    </row>
    <row r="5233" spans="1:5">
      <c r="A5233" t="s">
        <v>21297</v>
      </c>
      <c r="B5233" t="s">
        <v>65</v>
      </c>
      <c r="C5233">
        <v>41959</v>
      </c>
      <c r="D5233" t="s">
        <v>14005</v>
      </c>
      <c r="E5233" t="s">
        <v>32</v>
      </c>
    </row>
    <row r="5234" spans="1:5">
      <c r="A5234" t="s">
        <v>21298</v>
      </c>
      <c r="B5234" t="s">
        <v>65</v>
      </c>
      <c r="C5234">
        <v>41960</v>
      </c>
      <c r="D5234" t="s">
        <v>14006</v>
      </c>
      <c r="E5234" t="s">
        <v>32</v>
      </c>
    </row>
    <row r="5235" spans="1:5">
      <c r="A5235" t="s">
        <v>21299</v>
      </c>
      <c r="B5235" t="s">
        <v>65</v>
      </c>
      <c r="C5235">
        <v>45143</v>
      </c>
      <c r="D5235" t="s">
        <v>14007</v>
      </c>
      <c r="E5235" t="s">
        <v>9</v>
      </c>
    </row>
    <row r="5236" spans="1:5">
      <c r="A5236" t="s">
        <v>21300</v>
      </c>
      <c r="B5236" t="s">
        <v>65</v>
      </c>
      <c r="C5236">
        <v>45142</v>
      </c>
      <c r="D5236" t="s">
        <v>14008</v>
      </c>
      <c r="E5236" t="s">
        <v>12</v>
      </c>
    </row>
    <row r="5237" spans="1:5">
      <c r="A5237" t="s">
        <v>21301</v>
      </c>
      <c r="B5237" t="s">
        <v>65</v>
      </c>
      <c r="C5237">
        <v>44346</v>
      </c>
      <c r="D5237" t="s">
        <v>14009</v>
      </c>
      <c r="E5237" t="s">
        <v>9</v>
      </c>
    </row>
    <row r="5238" spans="1:5">
      <c r="A5238" t="s">
        <v>21302</v>
      </c>
      <c r="B5238" t="s">
        <v>65</v>
      </c>
      <c r="C5238">
        <v>44049</v>
      </c>
      <c r="D5238" t="s">
        <v>14010</v>
      </c>
      <c r="E5238" t="s">
        <v>32</v>
      </c>
    </row>
    <row r="5239" spans="1:5">
      <c r="A5239" t="s">
        <v>21303</v>
      </c>
      <c r="B5239" t="s">
        <v>65</v>
      </c>
      <c r="C5239">
        <v>43865</v>
      </c>
      <c r="D5239" t="s">
        <v>14011</v>
      </c>
      <c r="E5239" t="s">
        <v>32</v>
      </c>
    </row>
    <row r="5240" spans="1:5">
      <c r="A5240" t="s">
        <v>21304</v>
      </c>
      <c r="B5240" t="s">
        <v>65</v>
      </c>
      <c r="C5240">
        <v>44050</v>
      </c>
      <c r="D5240" t="s">
        <v>14012</v>
      </c>
      <c r="E5240" t="s">
        <v>32</v>
      </c>
    </row>
    <row r="5241" spans="1:5">
      <c r="A5241" t="s">
        <v>21305</v>
      </c>
      <c r="B5241" t="s">
        <v>65</v>
      </c>
      <c r="C5241">
        <v>45141</v>
      </c>
      <c r="D5241" t="s">
        <v>14013</v>
      </c>
      <c r="E5241" t="s">
        <v>32</v>
      </c>
    </row>
    <row r="5242" spans="1:5">
      <c r="A5242" t="s">
        <v>21306</v>
      </c>
      <c r="B5242" t="s">
        <v>65</v>
      </c>
      <c r="C5242">
        <v>44051</v>
      </c>
      <c r="D5242" t="s">
        <v>14014</v>
      </c>
      <c r="E5242" t="s">
        <v>32</v>
      </c>
    </row>
    <row r="5243" spans="1:5">
      <c r="A5243" t="s">
        <v>21307</v>
      </c>
      <c r="B5243" t="s">
        <v>65</v>
      </c>
      <c r="C5243">
        <v>44380</v>
      </c>
      <c r="D5243" t="s">
        <v>14015</v>
      </c>
      <c r="E5243" t="s">
        <v>12</v>
      </c>
    </row>
    <row r="5244" spans="1:5">
      <c r="A5244" t="s">
        <v>21308</v>
      </c>
      <c r="B5244" t="s">
        <v>65</v>
      </c>
      <c r="C5244">
        <v>43873</v>
      </c>
      <c r="D5244" t="s">
        <v>14016</v>
      </c>
      <c r="E5244" t="s">
        <v>12</v>
      </c>
    </row>
    <row r="5245" spans="1:5">
      <c r="A5245" t="s">
        <v>21309</v>
      </c>
      <c r="B5245" t="s">
        <v>65</v>
      </c>
      <c r="C5245">
        <v>43872</v>
      </c>
      <c r="D5245" t="s">
        <v>14017</v>
      </c>
      <c r="E5245" t="s">
        <v>12</v>
      </c>
    </row>
    <row r="5246" spans="1:5">
      <c r="A5246" t="s">
        <v>21310</v>
      </c>
      <c r="B5246" t="s">
        <v>65</v>
      </c>
      <c r="C5246">
        <v>44312</v>
      </c>
      <c r="D5246" t="s">
        <v>14018</v>
      </c>
      <c r="E5246" t="s">
        <v>11</v>
      </c>
    </row>
    <row r="5247" spans="1:5">
      <c r="A5247" t="s">
        <v>21311</v>
      </c>
      <c r="B5247" t="s">
        <v>65</v>
      </c>
      <c r="C5247">
        <v>44271</v>
      </c>
      <c r="D5247" t="s">
        <v>14019</v>
      </c>
      <c r="E5247" t="s">
        <v>32</v>
      </c>
    </row>
    <row r="5248" spans="1:5">
      <c r="A5248" t="s">
        <v>21312</v>
      </c>
      <c r="B5248" t="s">
        <v>65</v>
      </c>
      <c r="C5248">
        <v>44283</v>
      </c>
      <c r="D5248" t="s">
        <v>14020</v>
      </c>
      <c r="E5248" t="s">
        <v>12</v>
      </c>
    </row>
    <row r="5249" spans="1:5">
      <c r="A5249" t="s">
        <v>21313</v>
      </c>
      <c r="B5249" t="s">
        <v>65</v>
      </c>
      <c r="C5249">
        <v>44294</v>
      </c>
      <c r="D5249" t="s">
        <v>14021</v>
      </c>
      <c r="E5249" t="s">
        <v>32</v>
      </c>
    </row>
    <row r="5250" spans="1:5">
      <c r="A5250" t="s">
        <v>21314</v>
      </c>
      <c r="B5250" t="s">
        <v>65</v>
      </c>
      <c r="C5250">
        <v>44282</v>
      </c>
      <c r="D5250" t="s">
        <v>14022</v>
      </c>
      <c r="E5250" t="s">
        <v>32</v>
      </c>
    </row>
    <row r="5251" spans="1:5">
      <c r="A5251" t="s">
        <v>21315</v>
      </c>
      <c r="B5251" t="s">
        <v>65</v>
      </c>
      <c r="C5251">
        <v>44910</v>
      </c>
      <c r="D5251" t="s">
        <v>14023</v>
      </c>
      <c r="E5251" t="s">
        <v>12</v>
      </c>
    </row>
    <row r="5252" spans="1:5">
      <c r="A5252" t="s">
        <v>21317</v>
      </c>
      <c r="B5252" t="s">
        <v>65</v>
      </c>
      <c r="C5252">
        <v>44908</v>
      </c>
      <c r="D5252" t="s">
        <v>14025</v>
      </c>
      <c r="E5252" t="s">
        <v>32</v>
      </c>
    </row>
    <row r="5253" spans="1:5">
      <c r="A5253" t="s">
        <v>21319</v>
      </c>
      <c r="B5253" t="s">
        <v>65</v>
      </c>
      <c r="C5253">
        <v>44200</v>
      </c>
      <c r="D5253" t="s">
        <v>14027</v>
      </c>
      <c r="E5253" t="s">
        <v>9</v>
      </c>
    </row>
    <row r="5254" spans="1:5">
      <c r="A5254" t="s">
        <v>21320</v>
      </c>
      <c r="B5254" t="s">
        <v>65</v>
      </c>
      <c r="C5254">
        <v>44328</v>
      </c>
      <c r="D5254" t="s">
        <v>14028</v>
      </c>
      <c r="E5254" t="s">
        <v>32</v>
      </c>
    </row>
    <row r="5255" spans="1:5">
      <c r="A5255" t="s">
        <v>21321</v>
      </c>
      <c r="B5255" t="s">
        <v>65</v>
      </c>
      <c r="C5255">
        <v>45193</v>
      </c>
      <c r="D5255" t="s">
        <v>14029</v>
      </c>
      <c r="E5255" t="s">
        <v>9</v>
      </c>
    </row>
    <row r="5256" spans="1:5">
      <c r="A5256" t="s">
        <v>21322</v>
      </c>
      <c r="B5256" t="s">
        <v>65</v>
      </c>
      <c r="C5256">
        <v>45187</v>
      </c>
      <c r="D5256" t="s">
        <v>14030</v>
      </c>
      <c r="E5256" t="s">
        <v>9</v>
      </c>
    </row>
    <row r="5257" spans="1:5">
      <c r="A5257" t="s">
        <v>21323</v>
      </c>
      <c r="B5257" t="s">
        <v>65</v>
      </c>
      <c r="C5257">
        <v>45184</v>
      </c>
      <c r="D5257" t="s">
        <v>14031</v>
      </c>
      <c r="E5257" t="s">
        <v>9</v>
      </c>
    </row>
    <row r="5258" spans="1:5">
      <c r="A5258" t="s">
        <v>21324</v>
      </c>
      <c r="B5258" t="s">
        <v>65</v>
      </c>
      <c r="C5258">
        <v>43684</v>
      </c>
      <c r="D5258" t="s">
        <v>14032</v>
      </c>
      <c r="E5258" t="s">
        <v>32</v>
      </c>
    </row>
    <row r="5259" spans="1:5">
      <c r="A5259" t="s">
        <v>21325</v>
      </c>
      <c r="B5259" t="s">
        <v>65</v>
      </c>
      <c r="C5259">
        <v>44962</v>
      </c>
      <c r="D5259" t="s">
        <v>14033</v>
      </c>
      <c r="E5259" t="s">
        <v>32</v>
      </c>
    </row>
    <row r="5260" spans="1:5">
      <c r="A5260" t="s">
        <v>21326</v>
      </c>
      <c r="B5260" t="s">
        <v>65</v>
      </c>
      <c r="C5260">
        <v>44209</v>
      </c>
      <c r="D5260" t="s">
        <v>14034</v>
      </c>
      <c r="E5260" t="s">
        <v>32</v>
      </c>
    </row>
    <row r="5261" spans="1:5">
      <c r="A5261" t="s">
        <v>21327</v>
      </c>
      <c r="B5261" t="s">
        <v>65</v>
      </c>
      <c r="C5261">
        <v>44199</v>
      </c>
      <c r="D5261" t="s">
        <v>14035</v>
      </c>
      <c r="E5261" t="s">
        <v>32</v>
      </c>
    </row>
    <row r="5262" spans="1:5">
      <c r="A5262" t="s">
        <v>21328</v>
      </c>
      <c r="B5262" t="s">
        <v>65</v>
      </c>
      <c r="C5262">
        <v>44198</v>
      </c>
      <c r="D5262" t="s">
        <v>14036</v>
      </c>
      <c r="E5262" t="s">
        <v>32</v>
      </c>
    </row>
    <row r="5263" spans="1:5">
      <c r="A5263" t="s">
        <v>21329</v>
      </c>
      <c r="B5263" t="s">
        <v>65</v>
      </c>
      <c r="C5263">
        <v>44235</v>
      </c>
      <c r="D5263" t="s">
        <v>14037</v>
      </c>
      <c r="E5263" t="s">
        <v>12</v>
      </c>
    </row>
    <row r="5264" spans="1:5">
      <c r="A5264" t="s">
        <v>21330</v>
      </c>
      <c r="B5264" t="s">
        <v>65</v>
      </c>
      <c r="C5264">
        <v>44066</v>
      </c>
      <c r="D5264" t="s">
        <v>14038</v>
      </c>
      <c r="E5264" t="s">
        <v>12</v>
      </c>
    </row>
    <row r="5265" spans="1:5">
      <c r="A5265" t="s">
        <v>21331</v>
      </c>
      <c r="B5265" t="s">
        <v>65</v>
      </c>
      <c r="C5265">
        <v>44065</v>
      </c>
      <c r="D5265" t="s">
        <v>14039</v>
      </c>
      <c r="E5265" t="s">
        <v>12</v>
      </c>
    </row>
    <row r="5266" spans="1:5">
      <c r="A5266" t="s">
        <v>21332</v>
      </c>
      <c r="B5266" t="s">
        <v>65</v>
      </c>
      <c r="C5266">
        <v>44197</v>
      </c>
      <c r="D5266" t="s">
        <v>14040</v>
      </c>
      <c r="E5266" t="s">
        <v>11</v>
      </c>
    </row>
    <row r="5267" spans="1:5">
      <c r="A5267" t="s">
        <v>21333</v>
      </c>
      <c r="B5267" t="s">
        <v>65</v>
      </c>
      <c r="C5267">
        <v>44170</v>
      </c>
      <c r="D5267" t="s">
        <v>14041</v>
      </c>
      <c r="E5267" t="s">
        <v>10</v>
      </c>
    </row>
    <row r="5268" spans="1:5">
      <c r="A5268" t="s">
        <v>21334</v>
      </c>
      <c r="B5268" t="s">
        <v>65</v>
      </c>
      <c r="C5268">
        <v>44376</v>
      </c>
      <c r="D5268" t="s">
        <v>14042</v>
      </c>
      <c r="E5268" t="s">
        <v>10</v>
      </c>
    </row>
    <row r="5269" spans="1:5">
      <c r="A5269" t="s">
        <v>21335</v>
      </c>
      <c r="B5269" t="s">
        <v>65</v>
      </c>
      <c r="C5269">
        <v>44385</v>
      </c>
      <c r="D5269" t="s">
        <v>14043</v>
      </c>
      <c r="E5269" t="s">
        <v>10</v>
      </c>
    </row>
    <row r="5270" spans="1:5">
      <c r="A5270" t="s">
        <v>21336</v>
      </c>
      <c r="B5270" t="s">
        <v>65</v>
      </c>
      <c r="C5270">
        <v>44113</v>
      </c>
      <c r="D5270" t="s">
        <v>14044</v>
      </c>
      <c r="E5270" t="s">
        <v>10</v>
      </c>
    </row>
    <row r="5271" spans="1:5">
      <c r="A5271" t="s">
        <v>21337</v>
      </c>
      <c r="B5271" t="s">
        <v>65</v>
      </c>
      <c r="C5271">
        <v>44116</v>
      </c>
      <c r="D5271" t="s">
        <v>14045</v>
      </c>
      <c r="E5271" t="s">
        <v>10</v>
      </c>
    </row>
    <row r="5272" spans="1:5">
      <c r="A5272" t="s">
        <v>21338</v>
      </c>
      <c r="B5272" t="s">
        <v>65</v>
      </c>
      <c r="C5272">
        <v>45123</v>
      </c>
      <c r="D5272" t="s">
        <v>14046</v>
      </c>
      <c r="E5272" t="s">
        <v>10</v>
      </c>
    </row>
    <row r="5273" spans="1:5">
      <c r="A5273" t="s">
        <v>21339</v>
      </c>
      <c r="B5273" t="s">
        <v>65</v>
      </c>
      <c r="C5273">
        <v>45121</v>
      </c>
      <c r="D5273" t="s">
        <v>14047</v>
      </c>
      <c r="E5273" t="s">
        <v>10</v>
      </c>
    </row>
    <row r="5274" spans="1:5">
      <c r="A5274" t="s">
        <v>21340</v>
      </c>
      <c r="B5274" t="s">
        <v>65</v>
      </c>
      <c r="C5274">
        <v>45122</v>
      </c>
      <c r="D5274" t="s">
        <v>14048</v>
      </c>
      <c r="E5274" t="s">
        <v>10</v>
      </c>
    </row>
    <row r="5275" spans="1:5">
      <c r="A5275" t="s">
        <v>21341</v>
      </c>
      <c r="B5275" t="s">
        <v>65</v>
      </c>
      <c r="C5275">
        <v>44117</v>
      </c>
      <c r="D5275" t="s">
        <v>14049</v>
      </c>
      <c r="E5275" t="s">
        <v>10</v>
      </c>
    </row>
    <row r="5276" spans="1:5">
      <c r="A5276" t="s">
        <v>21342</v>
      </c>
      <c r="B5276" t="s">
        <v>65</v>
      </c>
      <c r="C5276">
        <v>45277</v>
      </c>
      <c r="D5276" t="s">
        <v>14050</v>
      </c>
      <c r="E5276" t="s">
        <v>10</v>
      </c>
    </row>
    <row r="5277" spans="1:5">
      <c r="A5277" t="s">
        <v>21343</v>
      </c>
      <c r="B5277" t="s">
        <v>65</v>
      </c>
      <c r="C5277">
        <v>44195</v>
      </c>
      <c r="D5277" t="s">
        <v>14051</v>
      </c>
      <c r="E5277" t="s">
        <v>9</v>
      </c>
    </row>
    <row r="5278" spans="1:5">
      <c r="A5278" t="s">
        <v>21344</v>
      </c>
      <c r="B5278" t="s">
        <v>65</v>
      </c>
      <c r="C5278">
        <v>44196</v>
      </c>
      <c r="D5278" t="s">
        <v>14052</v>
      </c>
      <c r="E5278" t="s">
        <v>32</v>
      </c>
    </row>
    <row r="5279" spans="1:5">
      <c r="A5279" t="s">
        <v>21345</v>
      </c>
      <c r="B5279" t="s">
        <v>65</v>
      </c>
      <c r="C5279">
        <v>45158</v>
      </c>
      <c r="D5279" t="s">
        <v>14053</v>
      </c>
      <c r="E5279" t="s">
        <v>32</v>
      </c>
    </row>
    <row r="5280" spans="1:5">
      <c r="A5280" t="s">
        <v>21346</v>
      </c>
      <c r="B5280" t="s">
        <v>65</v>
      </c>
      <c r="C5280">
        <v>45156</v>
      </c>
      <c r="D5280" t="s">
        <v>14054</v>
      </c>
      <c r="E5280" t="s">
        <v>32</v>
      </c>
    </row>
    <row r="5281" spans="1:5">
      <c r="A5281" t="s">
        <v>21347</v>
      </c>
      <c r="B5281" t="s">
        <v>65</v>
      </c>
      <c r="C5281">
        <v>45157</v>
      </c>
      <c r="D5281" t="s">
        <v>14055</v>
      </c>
      <c r="E5281" t="s">
        <v>32</v>
      </c>
    </row>
    <row r="5282" spans="1:5">
      <c r="A5282" t="s">
        <v>21348</v>
      </c>
      <c r="B5282" t="s">
        <v>65</v>
      </c>
      <c r="C5282">
        <v>44383</v>
      </c>
      <c r="D5282" t="s">
        <v>14056</v>
      </c>
      <c r="E5282" t="s">
        <v>11</v>
      </c>
    </row>
    <row r="5283" spans="1:5">
      <c r="A5283" t="s">
        <v>21349</v>
      </c>
      <c r="B5283" t="s">
        <v>65</v>
      </c>
      <c r="C5283">
        <v>44067</v>
      </c>
      <c r="D5283" t="s">
        <v>14057</v>
      </c>
      <c r="E5283" t="s">
        <v>32</v>
      </c>
    </row>
    <row r="5284" spans="1:5">
      <c r="A5284" t="s">
        <v>21350</v>
      </c>
      <c r="B5284" t="s">
        <v>65</v>
      </c>
      <c r="C5284">
        <v>40545</v>
      </c>
      <c r="D5284" t="s">
        <v>14058</v>
      </c>
      <c r="E5284" t="s">
        <v>32</v>
      </c>
    </row>
    <row r="5285" spans="1:5">
      <c r="A5285" t="s">
        <v>21351</v>
      </c>
      <c r="B5285" t="s">
        <v>65</v>
      </c>
      <c r="C5285">
        <v>40543</v>
      </c>
      <c r="D5285" t="s">
        <v>14059</v>
      </c>
      <c r="E5285" t="s">
        <v>32</v>
      </c>
    </row>
    <row r="5286" spans="1:5">
      <c r="A5286" t="s">
        <v>21352</v>
      </c>
      <c r="B5286" t="s">
        <v>65</v>
      </c>
      <c r="C5286">
        <v>44384</v>
      </c>
      <c r="D5286" t="s">
        <v>14060</v>
      </c>
      <c r="E5286" t="s">
        <v>11</v>
      </c>
    </row>
    <row r="5287" spans="1:5">
      <c r="A5287" t="s">
        <v>21353</v>
      </c>
      <c r="B5287" t="s">
        <v>65</v>
      </c>
      <c r="C5287">
        <v>40541</v>
      </c>
      <c r="D5287" t="s">
        <v>14061</v>
      </c>
      <c r="E5287" t="s">
        <v>32</v>
      </c>
    </row>
    <row r="5288" spans="1:5">
      <c r="A5288" t="s">
        <v>21354</v>
      </c>
      <c r="B5288" t="s">
        <v>65</v>
      </c>
      <c r="C5288">
        <v>45085</v>
      </c>
      <c r="D5288" t="s">
        <v>14062</v>
      </c>
      <c r="E5288" t="s">
        <v>11</v>
      </c>
    </row>
    <row r="5289" spans="1:5">
      <c r="A5289" t="s">
        <v>21355</v>
      </c>
      <c r="B5289" t="s">
        <v>65</v>
      </c>
      <c r="C5289">
        <v>45083</v>
      </c>
      <c r="D5289" t="s">
        <v>14063</v>
      </c>
      <c r="E5289" t="s">
        <v>32</v>
      </c>
    </row>
    <row r="5290" spans="1:5">
      <c r="A5290" t="s">
        <v>21356</v>
      </c>
      <c r="B5290" t="s">
        <v>65</v>
      </c>
      <c r="C5290">
        <v>45081</v>
      </c>
      <c r="D5290" t="s">
        <v>14064</v>
      </c>
      <c r="E5290" t="s">
        <v>32</v>
      </c>
    </row>
    <row r="5291" spans="1:5">
      <c r="A5291" t="s">
        <v>21357</v>
      </c>
      <c r="B5291" t="s">
        <v>65</v>
      </c>
      <c r="C5291">
        <v>45086</v>
      </c>
      <c r="D5291" t="s">
        <v>14065</v>
      </c>
      <c r="E5291" t="s">
        <v>11</v>
      </c>
    </row>
    <row r="5292" spans="1:5">
      <c r="A5292" t="s">
        <v>21358</v>
      </c>
      <c r="B5292" t="s">
        <v>65</v>
      </c>
      <c r="C5292">
        <v>45084</v>
      </c>
      <c r="D5292" t="s">
        <v>14066</v>
      </c>
      <c r="E5292" t="s">
        <v>32</v>
      </c>
    </row>
    <row r="5293" spans="1:5">
      <c r="A5293" t="s">
        <v>21359</v>
      </c>
      <c r="B5293" t="s">
        <v>65</v>
      </c>
      <c r="C5293">
        <v>45082</v>
      </c>
      <c r="D5293" t="s">
        <v>14067</v>
      </c>
      <c r="E5293" t="s">
        <v>32</v>
      </c>
    </row>
    <row r="5294" spans="1:5">
      <c r="A5294" t="s">
        <v>21360</v>
      </c>
      <c r="B5294" t="s">
        <v>65</v>
      </c>
      <c r="C5294">
        <v>45295</v>
      </c>
      <c r="D5294" t="s">
        <v>14068</v>
      </c>
      <c r="E5294" t="s">
        <v>9</v>
      </c>
    </row>
    <row r="5295" spans="1:5">
      <c r="A5295" t="s">
        <v>21361</v>
      </c>
      <c r="B5295" t="s">
        <v>65</v>
      </c>
      <c r="C5295">
        <v>45296</v>
      </c>
      <c r="D5295" t="s">
        <v>14069</v>
      </c>
      <c r="E5295" t="s">
        <v>10297</v>
      </c>
    </row>
    <row r="5296" spans="1:5">
      <c r="A5296" t="s">
        <v>21362</v>
      </c>
      <c r="B5296" t="s">
        <v>65</v>
      </c>
      <c r="C5296">
        <v>45293</v>
      </c>
      <c r="D5296" t="s">
        <v>14070</v>
      </c>
      <c r="E5296" t="s">
        <v>9</v>
      </c>
    </row>
    <row r="5297" spans="1:5">
      <c r="A5297" t="s">
        <v>21363</v>
      </c>
      <c r="B5297" t="s">
        <v>65</v>
      </c>
      <c r="C5297">
        <v>45294</v>
      </c>
      <c r="D5297" t="s">
        <v>14071</v>
      </c>
      <c r="E5297" t="s">
        <v>9</v>
      </c>
    </row>
    <row r="5298" spans="1:5">
      <c r="A5298" t="s">
        <v>21364</v>
      </c>
      <c r="B5298" t="s">
        <v>65</v>
      </c>
      <c r="C5298">
        <v>45297</v>
      </c>
      <c r="D5298" t="s">
        <v>14072</v>
      </c>
      <c r="E5298" t="s">
        <v>10297</v>
      </c>
    </row>
    <row r="5299" spans="1:5">
      <c r="A5299" t="s">
        <v>21365</v>
      </c>
      <c r="B5299" t="s">
        <v>65</v>
      </c>
      <c r="C5299">
        <v>44233</v>
      </c>
      <c r="D5299" t="s">
        <v>14073</v>
      </c>
      <c r="E5299" t="s">
        <v>32</v>
      </c>
    </row>
    <row r="5300" spans="1:5">
      <c r="A5300" t="s">
        <v>21366</v>
      </c>
      <c r="B5300" t="s">
        <v>65</v>
      </c>
      <c r="C5300">
        <v>44071</v>
      </c>
      <c r="D5300" t="s">
        <v>14074</v>
      </c>
      <c r="E5300" t="s">
        <v>32</v>
      </c>
    </row>
    <row r="5301" spans="1:5">
      <c r="A5301" t="s">
        <v>21367</v>
      </c>
      <c r="B5301" t="s">
        <v>65</v>
      </c>
      <c r="C5301">
        <v>44232</v>
      </c>
      <c r="D5301" t="s">
        <v>14075</v>
      </c>
      <c r="E5301" t="s">
        <v>9</v>
      </c>
    </row>
    <row r="5302" spans="1:5">
      <c r="A5302" t="s">
        <v>21368</v>
      </c>
      <c r="B5302" t="s">
        <v>65</v>
      </c>
      <c r="C5302">
        <v>45160</v>
      </c>
      <c r="D5302" t="s">
        <v>14076</v>
      </c>
      <c r="E5302" t="s">
        <v>6937</v>
      </c>
    </row>
    <row r="5303" spans="1:5">
      <c r="A5303" t="s">
        <v>21369</v>
      </c>
      <c r="B5303" t="s">
        <v>65</v>
      </c>
      <c r="C5303">
        <v>45159</v>
      </c>
      <c r="D5303" t="s">
        <v>14077</v>
      </c>
      <c r="E5303" t="s">
        <v>6937</v>
      </c>
    </row>
    <row r="5304" spans="1:5">
      <c r="A5304" t="s">
        <v>21370</v>
      </c>
      <c r="B5304" t="s">
        <v>65</v>
      </c>
      <c r="C5304">
        <v>44069</v>
      </c>
      <c r="D5304" t="s">
        <v>14078</v>
      </c>
      <c r="E5304" t="s">
        <v>12</v>
      </c>
    </row>
    <row r="5305" spans="1:5">
      <c r="A5305" t="s">
        <v>21371</v>
      </c>
      <c r="B5305" t="s">
        <v>65</v>
      </c>
      <c r="C5305">
        <v>44068</v>
      </c>
      <c r="D5305" t="s">
        <v>14079</v>
      </c>
      <c r="E5305" t="s">
        <v>12</v>
      </c>
    </row>
    <row r="5306" spans="1:5">
      <c r="A5306" t="s">
        <v>21372</v>
      </c>
      <c r="B5306" t="s">
        <v>65</v>
      </c>
      <c r="C5306">
        <v>44070</v>
      </c>
      <c r="D5306" t="s">
        <v>14080</v>
      </c>
      <c r="E5306" t="s">
        <v>14081</v>
      </c>
    </row>
    <row r="5307" spans="1:5">
      <c r="A5307" t="s">
        <v>21373</v>
      </c>
      <c r="B5307" t="s">
        <v>65</v>
      </c>
      <c r="C5307">
        <v>45130</v>
      </c>
      <c r="D5307" t="s">
        <v>14082</v>
      </c>
      <c r="E5307" t="s">
        <v>12</v>
      </c>
    </row>
    <row r="5308" spans="1:5">
      <c r="A5308" t="s">
        <v>21374</v>
      </c>
      <c r="B5308" t="s">
        <v>65</v>
      </c>
      <c r="C5308">
        <v>44925</v>
      </c>
      <c r="D5308" t="s">
        <v>14083</v>
      </c>
      <c r="E5308" t="s">
        <v>32</v>
      </c>
    </row>
    <row r="5309" spans="1:5">
      <c r="A5309" t="s">
        <v>21375</v>
      </c>
      <c r="B5309" t="s">
        <v>65</v>
      </c>
      <c r="C5309">
        <v>44928</v>
      </c>
      <c r="D5309" t="s">
        <v>14084</v>
      </c>
      <c r="E5309" t="s">
        <v>32</v>
      </c>
    </row>
    <row r="5310" spans="1:5">
      <c r="A5310" t="s">
        <v>21376</v>
      </c>
      <c r="B5310" t="s">
        <v>65</v>
      </c>
      <c r="C5310">
        <v>44929</v>
      </c>
      <c r="D5310" t="s">
        <v>14085</v>
      </c>
      <c r="E5310" t="s">
        <v>32</v>
      </c>
    </row>
    <row r="5311" spans="1:5">
      <c r="A5311" t="s">
        <v>21377</v>
      </c>
      <c r="B5311" t="s">
        <v>65</v>
      </c>
      <c r="C5311">
        <v>44932</v>
      </c>
      <c r="D5311" t="s">
        <v>14086</v>
      </c>
      <c r="E5311" t="s">
        <v>32</v>
      </c>
    </row>
    <row r="5312" spans="1:5">
      <c r="A5312" t="s">
        <v>21378</v>
      </c>
      <c r="B5312" t="s">
        <v>65</v>
      </c>
      <c r="C5312">
        <v>44933</v>
      </c>
      <c r="D5312" t="s">
        <v>14087</v>
      </c>
      <c r="E5312" t="s">
        <v>32</v>
      </c>
    </row>
    <row r="5313" spans="1:5">
      <c r="A5313" t="s">
        <v>21379</v>
      </c>
      <c r="B5313" t="s">
        <v>65</v>
      </c>
      <c r="C5313">
        <v>44934</v>
      </c>
      <c r="D5313" t="s">
        <v>14088</v>
      </c>
      <c r="E5313" t="s">
        <v>32</v>
      </c>
    </row>
    <row r="5314" spans="1:5">
      <c r="A5314" t="s">
        <v>21380</v>
      </c>
      <c r="B5314" t="s">
        <v>65</v>
      </c>
      <c r="C5314">
        <v>44937</v>
      </c>
      <c r="D5314" t="s">
        <v>14089</v>
      </c>
      <c r="E5314" t="s">
        <v>32</v>
      </c>
    </row>
    <row r="5315" spans="1:5">
      <c r="A5315" t="s">
        <v>21381</v>
      </c>
      <c r="B5315" t="s">
        <v>65</v>
      </c>
      <c r="C5315">
        <v>44938</v>
      </c>
      <c r="D5315" t="s">
        <v>14090</v>
      </c>
      <c r="E5315" t="s">
        <v>32</v>
      </c>
    </row>
    <row r="5316" spans="1:5">
      <c r="A5316" t="s">
        <v>21382</v>
      </c>
      <c r="B5316" t="s">
        <v>65</v>
      </c>
      <c r="C5316">
        <v>44939</v>
      </c>
      <c r="D5316" t="s">
        <v>14091</v>
      </c>
      <c r="E5316" t="s">
        <v>32</v>
      </c>
    </row>
    <row r="5317" spans="1:5">
      <c r="A5317" t="s">
        <v>21383</v>
      </c>
      <c r="B5317" t="s">
        <v>65</v>
      </c>
      <c r="C5317">
        <v>44926</v>
      </c>
      <c r="D5317" t="s">
        <v>14092</v>
      </c>
      <c r="E5317" t="s">
        <v>32</v>
      </c>
    </row>
    <row r="5318" spans="1:5">
      <c r="A5318" t="s">
        <v>21384</v>
      </c>
      <c r="B5318" t="s">
        <v>65</v>
      </c>
      <c r="C5318">
        <v>44927</v>
      </c>
      <c r="D5318" t="s">
        <v>14093</v>
      </c>
      <c r="E5318" t="s">
        <v>32</v>
      </c>
    </row>
    <row r="5319" spans="1:5">
      <c r="A5319" t="s">
        <v>21385</v>
      </c>
      <c r="B5319" t="s">
        <v>65</v>
      </c>
      <c r="C5319">
        <v>44930</v>
      </c>
      <c r="D5319" t="s">
        <v>14094</v>
      </c>
      <c r="E5319" t="s">
        <v>32</v>
      </c>
    </row>
    <row r="5320" spans="1:5">
      <c r="A5320" t="s">
        <v>21386</v>
      </c>
      <c r="B5320" t="s">
        <v>65</v>
      </c>
      <c r="C5320">
        <v>44931</v>
      </c>
      <c r="D5320" t="s">
        <v>14095</v>
      </c>
      <c r="E5320" t="s">
        <v>32</v>
      </c>
    </row>
    <row r="5321" spans="1:5">
      <c r="A5321" t="s">
        <v>21387</v>
      </c>
      <c r="B5321" t="s">
        <v>65</v>
      </c>
      <c r="C5321">
        <v>44935</v>
      </c>
      <c r="D5321" t="s">
        <v>14096</v>
      </c>
      <c r="E5321" t="s">
        <v>32</v>
      </c>
    </row>
    <row r="5322" spans="1:5">
      <c r="A5322" t="s">
        <v>21388</v>
      </c>
      <c r="B5322" t="s">
        <v>65</v>
      </c>
      <c r="C5322">
        <v>44936</v>
      </c>
      <c r="D5322" t="s">
        <v>14097</v>
      </c>
      <c r="E5322" t="s">
        <v>32</v>
      </c>
    </row>
    <row r="5323" spans="1:5">
      <c r="A5323" t="s">
        <v>21389</v>
      </c>
      <c r="B5323" t="s">
        <v>65</v>
      </c>
      <c r="C5323">
        <v>44920</v>
      </c>
      <c r="D5323" t="s">
        <v>14098</v>
      </c>
      <c r="E5323" t="s">
        <v>32</v>
      </c>
    </row>
    <row r="5324" spans="1:5">
      <c r="A5324" t="s">
        <v>21390</v>
      </c>
      <c r="B5324" t="s">
        <v>65</v>
      </c>
      <c r="C5324">
        <v>44921</v>
      </c>
      <c r="D5324" t="s">
        <v>14099</v>
      </c>
      <c r="E5324" t="s">
        <v>32</v>
      </c>
    </row>
    <row r="5325" spans="1:5">
      <c r="A5325" t="s">
        <v>21391</v>
      </c>
      <c r="B5325" t="s">
        <v>65</v>
      </c>
      <c r="C5325">
        <v>44922</v>
      </c>
      <c r="D5325" t="s">
        <v>14100</v>
      </c>
      <c r="E5325" t="s">
        <v>32</v>
      </c>
    </row>
    <row r="5326" spans="1:5">
      <c r="A5326" t="s">
        <v>21392</v>
      </c>
      <c r="B5326" t="s">
        <v>65</v>
      </c>
      <c r="C5326">
        <v>44923</v>
      </c>
      <c r="D5326" t="s">
        <v>14101</v>
      </c>
      <c r="E5326" t="s">
        <v>32</v>
      </c>
    </row>
    <row r="5327" spans="1:5">
      <c r="A5327" t="s">
        <v>21393</v>
      </c>
      <c r="B5327" t="s">
        <v>65</v>
      </c>
      <c r="C5327">
        <v>44924</v>
      </c>
      <c r="D5327" t="s">
        <v>14102</v>
      </c>
      <c r="E5327" t="s">
        <v>32</v>
      </c>
    </row>
    <row r="5328" spans="1:5">
      <c r="A5328" t="s">
        <v>21394</v>
      </c>
      <c r="B5328" t="s">
        <v>65</v>
      </c>
      <c r="C5328">
        <v>44190</v>
      </c>
      <c r="D5328" t="s">
        <v>14103</v>
      </c>
      <c r="E5328" t="s">
        <v>32</v>
      </c>
    </row>
    <row r="5329" spans="1:5">
      <c r="A5329" t="s">
        <v>21395</v>
      </c>
      <c r="B5329" t="s">
        <v>65</v>
      </c>
      <c r="C5329">
        <v>44187</v>
      </c>
      <c r="D5329" t="s">
        <v>14104</v>
      </c>
      <c r="E5329" t="s">
        <v>32</v>
      </c>
    </row>
    <row r="5330" spans="1:5">
      <c r="A5330" t="s">
        <v>21396</v>
      </c>
      <c r="B5330" t="s">
        <v>65</v>
      </c>
      <c r="C5330">
        <v>44362</v>
      </c>
      <c r="D5330" t="s">
        <v>14105</v>
      </c>
      <c r="E5330" t="s">
        <v>12</v>
      </c>
    </row>
    <row r="5331" spans="1:5">
      <c r="A5331" t="s">
        <v>21397</v>
      </c>
      <c r="B5331" t="s">
        <v>65</v>
      </c>
      <c r="C5331">
        <v>44188</v>
      </c>
      <c r="D5331" t="s">
        <v>14106</v>
      </c>
      <c r="E5331" t="s">
        <v>32</v>
      </c>
    </row>
    <row r="5332" spans="1:5">
      <c r="A5332" t="s">
        <v>21398</v>
      </c>
      <c r="B5332" t="s">
        <v>65</v>
      </c>
      <c r="C5332">
        <v>44186</v>
      </c>
      <c r="D5332" t="s">
        <v>14107</v>
      </c>
      <c r="E5332" t="s">
        <v>12</v>
      </c>
    </row>
    <row r="5333" spans="1:5">
      <c r="A5333" t="s">
        <v>21399</v>
      </c>
      <c r="B5333" t="s">
        <v>65</v>
      </c>
      <c r="C5333">
        <v>44179</v>
      </c>
      <c r="D5333" t="s">
        <v>14108</v>
      </c>
      <c r="E5333" t="s">
        <v>32</v>
      </c>
    </row>
    <row r="5334" spans="1:5">
      <c r="A5334" t="s">
        <v>21400</v>
      </c>
      <c r="B5334" t="s">
        <v>65</v>
      </c>
      <c r="C5334">
        <v>44184</v>
      </c>
      <c r="D5334" t="s">
        <v>14109</v>
      </c>
      <c r="E5334" t="s">
        <v>32</v>
      </c>
    </row>
    <row r="5335" spans="1:5">
      <c r="A5335" t="s">
        <v>21401</v>
      </c>
      <c r="B5335" t="s">
        <v>65</v>
      </c>
      <c r="C5335">
        <v>44183</v>
      </c>
      <c r="D5335" t="s">
        <v>14110</v>
      </c>
      <c r="E5335" t="s">
        <v>12</v>
      </c>
    </row>
    <row r="5336" spans="1:5">
      <c r="A5336" t="s">
        <v>21402</v>
      </c>
      <c r="B5336" t="s">
        <v>65</v>
      </c>
      <c r="C5336">
        <v>44185</v>
      </c>
      <c r="D5336" t="s">
        <v>14111</v>
      </c>
      <c r="E5336" t="s">
        <v>32</v>
      </c>
    </row>
    <row r="5337" spans="1:5">
      <c r="A5337" t="s">
        <v>21403</v>
      </c>
      <c r="B5337" t="s">
        <v>65</v>
      </c>
      <c r="C5337">
        <v>44182</v>
      </c>
      <c r="D5337" t="s">
        <v>14112</v>
      </c>
      <c r="E5337" t="s">
        <v>12</v>
      </c>
    </row>
    <row r="5338" spans="1:5">
      <c r="A5338" t="s">
        <v>21404</v>
      </c>
      <c r="B5338" t="s">
        <v>65</v>
      </c>
      <c r="C5338">
        <v>44181</v>
      </c>
      <c r="D5338" t="s">
        <v>14113</v>
      </c>
      <c r="E5338" t="s">
        <v>12</v>
      </c>
    </row>
    <row r="5339" spans="1:5">
      <c r="A5339" t="s">
        <v>21405</v>
      </c>
      <c r="B5339" t="s">
        <v>65</v>
      </c>
      <c r="C5339">
        <v>44180</v>
      </c>
      <c r="D5339" t="s">
        <v>14114</v>
      </c>
      <c r="E5339" t="s">
        <v>12</v>
      </c>
    </row>
    <row r="5340" spans="1:5">
      <c r="A5340" t="s">
        <v>21406</v>
      </c>
      <c r="B5340" t="s">
        <v>65</v>
      </c>
      <c r="C5340">
        <v>45006</v>
      </c>
      <c r="D5340" t="s">
        <v>14115</v>
      </c>
      <c r="E5340" t="s">
        <v>32</v>
      </c>
    </row>
    <row r="5341" spans="1:5">
      <c r="A5341" t="s">
        <v>21407</v>
      </c>
      <c r="B5341" t="s">
        <v>65</v>
      </c>
      <c r="C5341">
        <v>45224</v>
      </c>
      <c r="D5341" t="s">
        <v>14116</v>
      </c>
      <c r="E5341" t="s">
        <v>32</v>
      </c>
    </row>
    <row r="5342" spans="1:5">
      <c r="A5342" t="s">
        <v>21408</v>
      </c>
      <c r="B5342" t="s">
        <v>65</v>
      </c>
      <c r="C5342">
        <v>43988</v>
      </c>
      <c r="D5342" t="s">
        <v>14117</v>
      </c>
      <c r="E5342" t="s">
        <v>32</v>
      </c>
    </row>
    <row r="5343" spans="1:5">
      <c r="A5343" t="s">
        <v>21409</v>
      </c>
      <c r="B5343" t="s">
        <v>65</v>
      </c>
      <c r="C5343">
        <v>43987</v>
      </c>
      <c r="D5343" t="s">
        <v>14118</v>
      </c>
      <c r="E5343" t="s">
        <v>32</v>
      </c>
    </row>
    <row r="5344" spans="1:5">
      <c r="A5344" t="s">
        <v>21410</v>
      </c>
      <c r="B5344" t="s">
        <v>65</v>
      </c>
      <c r="C5344">
        <v>45009</v>
      </c>
      <c r="D5344" t="s">
        <v>14119</v>
      </c>
      <c r="E5344" t="s">
        <v>32</v>
      </c>
    </row>
    <row r="5345" spans="1:5">
      <c r="A5345" t="s">
        <v>21411</v>
      </c>
      <c r="B5345" t="s">
        <v>65</v>
      </c>
      <c r="C5345">
        <v>45223</v>
      </c>
      <c r="D5345" t="s">
        <v>14120</v>
      </c>
      <c r="E5345" t="s">
        <v>32</v>
      </c>
    </row>
    <row r="5346" spans="1:5">
      <c r="A5346" t="s">
        <v>21412</v>
      </c>
      <c r="B5346" t="s">
        <v>65</v>
      </c>
      <c r="C5346">
        <v>45222</v>
      </c>
      <c r="D5346" t="s">
        <v>14121</v>
      </c>
      <c r="E5346" t="s">
        <v>32</v>
      </c>
    </row>
    <row r="5347" spans="1:5">
      <c r="A5347" t="s">
        <v>21413</v>
      </c>
      <c r="B5347" t="s">
        <v>65</v>
      </c>
      <c r="C5347">
        <v>45221</v>
      </c>
      <c r="D5347" t="s">
        <v>14122</v>
      </c>
      <c r="E5347" t="s">
        <v>32</v>
      </c>
    </row>
    <row r="5348" spans="1:5">
      <c r="A5348" t="s">
        <v>21414</v>
      </c>
      <c r="B5348" t="s">
        <v>65</v>
      </c>
      <c r="C5348">
        <v>45220</v>
      </c>
      <c r="D5348" t="s">
        <v>14123</v>
      </c>
      <c r="E5348" t="s">
        <v>32</v>
      </c>
    </row>
    <row r="5349" spans="1:5">
      <c r="A5349" t="s">
        <v>21415</v>
      </c>
      <c r="B5349" t="s">
        <v>65</v>
      </c>
      <c r="C5349">
        <v>45219</v>
      </c>
      <c r="D5349" t="s">
        <v>14124</v>
      </c>
      <c r="E5349" t="s">
        <v>32</v>
      </c>
    </row>
    <row r="5350" spans="1:5">
      <c r="A5350" t="s">
        <v>21416</v>
      </c>
      <c r="B5350" t="s">
        <v>65</v>
      </c>
      <c r="C5350">
        <v>45192</v>
      </c>
      <c r="D5350" t="s">
        <v>14125</v>
      </c>
      <c r="E5350" t="s">
        <v>12</v>
      </c>
    </row>
    <row r="5351" spans="1:5">
      <c r="A5351" t="s">
        <v>21417</v>
      </c>
      <c r="B5351" t="s">
        <v>65</v>
      </c>
      <c r="C5351">
        <v>45214</v>
      </c>
      <c r="D5351" t="s">
        <v>14126</v>
      </c>
      <c r="E5351" t="s">
        <v>32</v>
      </c>
    </row>
    <row r="5352" spans="1:5">
      <c r="A5352" t="s">
        <v>21418</v>
      </c>
      <c r="B5352" t="s">
        <v>65</v>
      </c>
      <c r="C5352">
        <v>45215</v>
      </c>
      <c r="D5352" t="s">
        <v>14127</v>
      </c>
      <c r="E5352" t="s">
        <v>32</v>
      </c>
    </row>
    <row r="5353" spans="1:5">
      <c r="A5353" t="s">
        <v>21419</v>
      </c>
      <c r="B5353" t="s">
        <v>65</v>
      </c>
      <c r="C5353">
        <v>45216</v>
      </c>
      <c r="D5353" t="s">
        <v>14128</v>
      </c>
      <c r="E5353" t="s">
        <v>32</v>
      </c>
    </row>
    <row r="5354" spans="1:5">
      <c r="A5354" t="s">
        <v>21420</v>
      </c>
      <c r="B5354" t="s">
        <v>65</v>
      </c>
      <c r="C5354">
        <v>43994</v>
      </c>
      <c r="D5354" t="s">
        <v>14129</v>
      </c>
      <c r="E5354" t="s">
        <v>32</v>
      </c>
    </row>
    <row r="5355" spans="1:5">
      <c r="A5355" t="s">
        <v>21421</v>
      </c>
      <c r="B5355" t="s">
        <v>65</v>
      </c>
      <c r="C5355">
        <v>43996</v>
      </c>
      <c r="D5355" t="s">
        <v>14130</v>
      </c>
      <c r="E5355" t="s">
        <v>32</v>
      </c>
    </row>
    <row r="5356" spans="1:5">
      <c r="A5356" t="s">
        <v>21422</v>
      </c>
      <c r="B5356" t="s">
        <v>65</v>
      </c>
      <c r="C5356">
        <v>44208</v>
      </c>
      <c r="D5356" t="s">
        <v>14131</v>
      </c>
      <c r="E5356" t="s">
        <v>32</v>
      </c>
    </row>
    <row r="5357" spans="1:5">
      <c r="A5357" t="s">
        <v>21423</v>
      </c>
      <c r="B5357" t="s">
        <v>65</v>
      </c>
      <c r="C5357">
        <v>43995</v>
      </c>
      <c r="D5357" t="s">
        <v>14132</v>
      </c>
      <c r="E5357" t="s">
        <v>32</v>
      </c>
    </row>
    <row r="5358" spans="1:5">
      <c r="A5358" t="s">
        <v>21424</v>
      </c>
      <c r="B5358" t="s">
        <v>65</v>
      </c>
      <c r="C5358">
        <v>43997</v>
      </c>
      <c r="D5358" t="s">
        <v>14133</v>
      </c>
      <c r="E5358" t="s">
        <v>32</v>
      </c>
    </row>
    <row r="5359" spans="1:5">
      <c r="A5359" t="s">
        <v>21425</v>
      </c>
      <c r="B5359" t="s">
        <v>65</v>
      </c>
      <c r="C5359">
        <v>43990</v>
      </c>
      <c r="D5359" t="s">
        <v>14134</v>
      </c>
      <c r="E5359" t="s">
        <v>32</v>
      </c>
    </row>
    <row r="5360" spans="1:5">
      <c r="A5360" t="s">
        <v>21426</v>
      </c>
      <c r="B5360" t="s">
        <v>65</v>
      </c>
      <c r="C5360">
        <v>43975</v>
      </c>
      <c r="D5360" t="s">
        <v>14135</v>
      </c>
      <c r="E5360" t="s">
        <v>32</v>
      </c>
    </row>
    <row r="5361" spans="1:5">
      <c r="A5361" t="s">
        <v>21427</v>
      </c>
      <c r="B5361" t="s">
        <v>65</v>
      </c>
      <c r="C5361">
        <v>43992</v>
      </c>
      <c r="D5361" t="s">
        <v>14136</v>
      </c>
      <c r="E5361" t="s">
        <v>32</v>
      </c>
    </row>
    <row r="5362" spans="1:5">
      <c r="A5362" t="s">
        <v>21428</v>
      </c>
      <c r="B5362" t="s">
        <v>65</v>
      </c>
      <c r="C5362">
        <v>43974</v>
      </c>
      <c r="D5362" t="s">
        <v>14137</v>
      </c>
      <c r="E5362" t="s">
        <v>32</v>
      </c>
    </row>
    <row r="5363" spans="1:5">
      <c r="A5363" t="s">
        <v>21429</v>
      </c>
      <c r="B5363" t="s">
        <v>65</v>
      </c>
      <c r="C5363">
        <v>43991</v>
      </c>
      <c r="D5363" t="s">
        <v>14138</v>
      </c>
      <c r="E5363" t="s">
        <v>32</v>
      </c>
    </row>
    <row r="5364" spans="1:5">
      <c r="A5364" t="s">
        <v>21430</v>
      </c>
      <c r="B5364" t="s">
        <v>65</v>
      </c>
      <c r="C5364">
        <v>43993</v>
      </c>
      <c r="D5364" t="s">
        <v>14139</v>
      </c>
      <c r="E5364" t="s">
        <v>32</v>
      </c>
    </row>
    <row r="5365" spans="1:5">
      <c r="A5365" t="s">
        <v>21431</v>
      </c>
      <c r="B5365" t="s">
        <v>65</v>
      </c>
      <c r="C5365">
        <v>44790</v>
      </c>
      <c r="D5365" t="s">
        <v>14140</v>
      </c>
      <c r="E5365" t="s">
        <v>32</v>
      </c>
    </row>
    <row r="5366" spans="1:5">
      <c r="A5366" t="s">
        <v>21432</v>
      </c>
      <c r="B5366" t="s">
        <v>65</v>
      </c>
      <c r="C5366">
        <v>44791</v>
      </c>
      <c r="D5366" t="s">
        <v>14141</v>
      </c>
      <c r="E5366" t="s">
        <v>32</v>
      </c>
    </row>
    <row r="5367" spans="1:5">
      <c r="A5367" t="s">
        <v>21433</v>
      </c>
      <c r="B5367" t="s">
        <v>65</v>
      </c>
      <c r="C5367">
        <v>44792</v>
      </c>
      <c r="D5367" t="s">
        <v>14142</v>
      </c>
      <c r="E5367" t="s">
        <v>32</v>
      </c>
    </row>
    <row r="5368" spans="1:5">
      <c r="A5368" t="s">
        <v>21434</v>
      </c>
      <c r="B5368" t="s">
        <v>65</v>
      </c>
      <c r="C5368">
        <v>44793</v>
      </c>
      <c r="D5368" t="s">
        <v>14143</v>
      </c>
      <c r="E5368" t="s">
        <v>32</v>
      </c>
    </row>
    <row r="5369" spans="1:5">
      <c r="A5369" t="s">
        <v>21435</v>
      </c>
      <c r="B5369" t="s">
        <v>65</v>
      </c>
      <c r="C5369">
        <v>44794</v>
      </c>
      <c r="D5369" t="s">
        <v>14144</v>
      </c>
      <c r="E5369" t="s">
        <v>32</v>
      </c>
    </row>
    <row r="5370" spans="1:5">
      <c r="A5370" t="s">
        <v>21436</v>
      </c>
      <c r="B5370" t="s">
        <v>65</v>
      </c>
      <c r="C5370">
        <v>44795</v>
      </c>
      <c r="D5370" t="s">
        <v>14145</v>
      </c>
      <c r="E5370" t="s">
        <v>32</v>
      </c>
    </row>
    <row r="5371" spans="1:5">
      <c r="A5371" t="s">
        <v>21437</v>
      </c>
      <c r="B5371" t="s">
        <v>65</v>
      </c>
      <c r="C5371">
        <v>45218</v>
      </c>
      <c r="D5371" t="s">
        <v>14146</v>
      </c>
      <c r="E5371" t="s">
        <v>32</v>
      </c>
    </row>
    <row r="5372" spans="1:5">
      <c r="A5372" t="s">
        <v>21438</v>
      </c>
      <c r="B5372" t="s">
        <v>65</v>
      </c>
      <c r="C5372">
        <v>45183</v>
      </c>
      <c r="D5372" t="s">
        <v>14147</v>
      </c>
      <c r="E5372" t="s">
        <v>32</v>
      </c>
    </row>
    <row r="5373" spans="1:5">
      <c r="A5373" t="s">
        <v>21439</v>
      </c>
      <c r="B5373" t="s">
        <v>65</v>
      </c>
      <c r="C5373">
        <v>45217</v>
      </c>
      <c r="D5373" t="s">
        <v>14148</v>
      </c>
      <c r="E5373" t="s">
        <v>32</v>
      </c>
    </row>
    <row r="5374" spans="1:5">
      <c r="A5374" t="s">
        <v>21440</v>
      </c>
      <c r="B5374" t="s">
        <v>65</v>
      </c>
      <c r="C5374">
        <v>45225</v>
      </c>
      <c r="D5374" t="s">
        <v>14149</v>
      </c>
      <c r="E5374" t="s">
        <v>12</v>
      </c>
    </row>
    <row r="5375" spans="1:5">
      <c r="A5375" t="s">
        <v>21441</v>
      </c>
      <c r="B5375" t="s">
        <v>65</v>
      </c>
      <c r="C5375">
        <v>44946</v>
      </c>
      <c r="D5375" t="s">
        <v>14150</v>
      </c>
      <c r="E5375" t="s">
        <v>32</v>
      </c>
    </row>
    <row r="5376" spans="1:5">
      <c r="A5376" t="s">
        <v>21442</v>
      </c>
      <c r="B5376" t="s">
        <v>65</v>
      </c>
      <c r="C5376">
        <v>44947</v>
      </c>
      <c r="D5376" t="s">
        <v>14151</v>
      </c>
      <c r="E5376" t="s">
        <v>32</v>
      </c>
    </row>
    <row r="5377" spans="1:5">
      <c r="A5377" t="s">
        <v>21443</v>
      </c>
      <c r="B5377" t="s">
        <v>65</v>
      </c>
      <c r="C5377">
        <v>44090</v>
      </c>
      <c r="D5377" t="s">
        <v>14152</v>
      </c>
      <c r="E5377" t="s">
        <v>12</v>
      </c>
    </row>
    <row r="5378" spans="1:5">
      <c r="A5378" t="s">
        <v>21444</v>
      </c>
      <c r="B5378" t="s">
        <v>65</v>
      </c>
      <c r="C5378">
        <v>44076</v>
      </c>
      <c r="D5378" t="s">
        <v>14153</v>
      </c>
      <c r="E5378" t="s">
        <v>32</v>
      </c>
    </row>
    <row r="5379" spans="1:5">
      <c r="A5379" t="s">
        <v>21445</v>
      </c>
      <c r="B5379" t="s">
        <v>65</v>
      </c>
      <c r="C5379">
        <v>44077</v>
      </c>
      <c r="D5379" t="s">
        <v>14154</v>
      </c>
      <c r="E5379" t="s">
        <v>32</v>
      </c>
    </row>
    <row r="5380" spans="1:5">
      <c r="A5380" t="s">
        <v>21446</v>
      </c>
      <c r="B5380" t="s">
        <v>65</v>
      </c>
      <c r="C5380">
        <v>44080</v>
      </c>
      <c r="D5380" t="s">
        <v>14155</v>
      </c>
      <c r="E5380" t="s">
        <v>32</v>
      </c>
    </row>
    <row r="5381" spans="1:5">
      <c r="A5381" t="s">
        <v>21447</v>
      </c>
      <c r="B5381" t="s">
        <v>65</v>
      </c>
      <c r="C5381">
        <v>44079</v>
      </c>
      <c r="D5381" t="s">
        <v>14156</v>
      </c>
      <c r="E5381" t="s">
        <v>32</v>
      </c>
    </row>
    <row r="5382" spans="1:5">
      <c r="A5382" t="s">
        <v>21448</v>
      </c>
      <c r="B5382" t="s">
        <v>65</v>
      </c>
      <c r="C5382">
        <v>44078</v>
      </c>
      <c r="D5382" t="s">
        <v>14157</v>
      </c>
      <c r="E5382" t="s">
        <v>32</v>
      </c>
    </row>
    <row r="5383" spans="1:5">
      <c r="A5383" t="s">
        <v>21449</v>
      </c>
      <c r="B5383" t="s">
        <v>65</v>
      </c>
      <c r="C5383">
        <v>44083</v>
      </c>
      <c r="D5383" t="s">
        <v>14158</v>
      </c>
      <c r="E5383" t="s">
        <v>32</v>
      </c>
    </row>
    <row r="5384" spans="1:5">
      <c r="A5384" t="s">
        <v>21450</v>
      </c>
      <c r="B5384" t="s">
        <v>65</v>
      </c>
      <c r="C5384">
        <v>44082</v>
      </c>
      <c r="D5384" t="s">
        <v>14159</v>
      </c>
      <c r="E5384" t="s">
        <v>32</v>
      </c>
    </row>
    <row r="5385" spans="1:5">
      <c r="A5385" t="s">
        <v>21451</v>
      </c>
      <c r="B5385" t="s">
        <v>65</v>
      </c>
      <c r="C5385">
        <v>44081</v>
      </c>
      <c r="D5385" t="s">
        <v>14160</v>
      </c>
      <c r="E5385" t="s">
        <v>32</v>
      </c>
    </row>
    <row r="5386" spans="1:5">
      <c r="A5386" t="s">
        <v>21452</v>
      </c>
      <c r="B5386" t="s">
        <v>65</v>
      </c>
      <c r="C5386">
        <v>44086</v>
      </c>
      <c r="D5386" t="s">
        <v>14161</v>
      </c>
      <c r="E5386" t="s">
        <v>32</v>
      </c>
    </row>
    <row r="5387" spans="1:5">
      <c r="A5387" t="s">
        <v>21453</v>
      </c>
      <c r="B5387" t="s">
        <v>65</v>
      </c>
      <c r="C5387">
        <v>44085</v>
      </c>
      <c r="D5387" t="s">
        <v>31968</v>
      </c>
      <c r="E5387" t="s">
        <v>32</v>
      </c>
    </row>
    <row r="5388" spans="1:5">
      <c r="A5388" t="s">
        <v>21454</v>
      </c>
      <c r="B5388" t="s">
        <v>65</v>
      </c>
      <c r="C5388">
        <v>44084</v>
      </c>
      <c r="D5388" t="s">
        <v>14162</v>
      </c>
      <c r="E5388" t="s">
        <v>32</v>
      </c>
    </row>
    <row r="5389" spans="1:5">
      <c r="A5389" t="s">
        <v>21455</v>
      </c>
      <c r="B5389" t="s">
        <v>65</v>
      </c>
      <c r="C5389">
        <v>44087</v>
      </c>
      <c r="D5389" t="s">
        <v>14163</v>
      </c>
      <c r="E5389" t="s">
        <v>32</v>
      </c>
    </row>
    <row r="5390" spans="1:5">
      <c r="A5390" t="s">
        <v>21456</v>
      </c>
      <c r="B5390" t="s">
        <v>65</v>
      </c>
      <c r="C5390">
        <v>44395</v>
      </c>
      <c r="D5390" t="s">
        <v>14164</v>
      </c>
      <c r="E5390" t="s">
        <v>32</v>
      </c>
    </row>
    <row r="5391" spans="1:5">
      <c r="A5391" t="s">
        <v>21457</v>
      </c>
      <c r="B5391" t="s">
        <v>65</v>
      </c>
      <c r="C5391">
        <v>44088</v>
      </c>
      <c r="D5391" t="s">
        <v>14165</v>
      </c>
      <c r="E5391" t="s">
        <v>32</v>
      </c>
    </row>
    <row r="5392" spans="1:5">
      <c r="A5392" t="s">
        <v>21458</v>
      </c>
      <c r="B5392" t="s">
        <v>65</v>
      </c>
      <c r="C5392">
        <v>44089</v>
      </c>
      <c r="D5392" t="s">
        <v>14166</v>
      </c>
      <c r="E5392" t="s">
        <v>32</v>
      </c>
    </row>
    <row r="5393" spans="1:5">
      <c r="A5393" t="s">
        <v>21459</v>
      </c>
      <c r="B5393" t="s">
        <v>65</v>
      </c>
      <c r="C5393">
        <v>43107</v>
      </c>
      <c r="D5393" t="s">
        <v>14167</v>
      </c>
      <c r="E5393" t="s">
        <v>32</v>
      </c>
    </row>
    <row r="5394" spans="1:5">
      <c r="A5394" t="s">
        <v>21460</v>
      </c>
      <c r="B5394" t="s">
        <v>65</v>
      </c>
      <c r="C5394">
        <v>41229</v>
      </c>
      <c r="D5394" t="s">
        <v>14168</v>
      </c>
      <c r="E5394" t="s">
        <v>32</v>
      </c>
    </row>
    <row r="5395" spans="1:5">
      <c r="A5395" t="s">
        <v>21461</v>
      </c>
      <c r="B5395" t="s">
        <v>65</v>
      </c>
      <c r="C5395">
        <v>41231</v>
      </c>
      <c r="D5395" t="s">
        <v>14169</v>
      </c>
      <c r="E5395" t="s">
        <v>32</v>
      </c>
    </row>
    <row r="5396" spans="1:5">
      <c r="A5396" t="s">
        <v>21462</v>
      </c>
      <c r="B5396" t="s">
        <v>65</v>
      </c>
      <c r="C5396">
        <v>41232</v>
      </c>
      <c r="D5396" t="s">
        <v>14170</v>
      </c>
      <c r="E5396" t="s">
        <v>32</v>
      </c>
    </row>
    <row r="5397" spans="1:5">
      <c r="A5397" t="s">
        <v>21463</v>
      </c>
      <c r="B5397" t="s">
        <v>65</v>
      </c>
      <c r="C5397">
        <v>41496</v>
      </c>
      <c r="D5397" t="s">
        <v>14171</v>
      </c>
      <c r="E5397" t="s">
        <v>12</v>
      </c>
    </row>
    <row r="5398" spans="1:5">
      <c r="A5398" t="s">
        <v>21464</v>
      </c>
      <c r="B5398" t="s">
        <v>65</v>
      </c>
      <c r="C5398">
        <v>41495</v>
      </c>
      <c r="D5398" t="s">
        <v>14172</v>
      </c>
      <c r="E5398" t="s">
        <v>12</v>
      </c>
    </row>
    <row r="5399" spans="1:5">
      <c r="A5399" t="s">
        <v>21465</v>
      </c>
      <c r="B5399" t="s">
        <v>65</v>
      </c>
      <c r="C5399">
        <v>41494</v>
      </c>
      <c r="D5399" t="s">
        <v>14173</v>
      </c>
      <c r="E5399" t="s">
        <v>12</v>
      </c>
    </row>
    <row r="5400" spans="1:5">
      <c r="A5400" t="s">
        <v>21466</v>
      </c>
      <c r="B5400" t="s">
        <v>65</v>
      </c>
      <c r="C5400">
        <v>41493</v>
      </c>
      <c r="D5400" t="s">
        <v>14174</v>
      </c>
      <c r="E5400" t="s">
        <v>12</v>
      </c>
    </row>
    <row r="5401" spans="1:5">
      <c r="A5401" t="s">
        <v>21467</v>
      </c>
      <c r="B5401" t="s">
        <v>65</v>
      </c>
      <c r="C5401">
        <v>44896</v>
      </c>
      <c r="D5401" t="s">
        <v>14175</v>
      </c>
      <c r="E5401" t="s">
        <v>32</v>
      </c>
    </row>
    <row r="5402" spans="1:5">
      <c r="A5402" t="s">
        <v>21468</v>
      </c>
      <c r="B5402" t="s">
        <v>65</v>
      </c>
      <c r="C5402">
        <v>44897</v>
      </c>
      <c r="D5402" t="s">
        <v>14176</v>
      </c>
      <c r="E5402" t="s">
        <v>32</v>
      </c>
    </row>
    <row r="5403" spans="1:5">
      <c r="A5403" t="s">
        <v>21469</v>
      </c>
      <c r="B5403" t="s">
        <v>65</v>
      </c>
      <c r="C5403">
        <v>44898</v>
      </c>
      <c r="D5403" t="s">
        <v>14177</v>
      </c>
      <c r="E5403" t="s">
        <v>32</v>
      </c>
    </row>
    <row r="5404" spans="1:5">
      <c r="A5404" t="s">
        <v>21470</v>
      </c>
      <c r="B5404" t="s">
        <v>65</v>
      </c>
      <c r="C5404">
        <v>44103</v>
      </c>
      <c r="D5404" t="s">
        <v>14178</v>
      </c>
      <c r="E5404" t="s">
        <v>32</v>
      </c>
    </row>
    <row r="5405" spans="1:5">
      <c r="A5405" t="s">
        <v>21471</v>
      </c>
      <c r="B5405" t="s">
        <v>65</v>
      </c>
      <c r="C5405">
        <v>44104</v>
      </c>
      <c r="D5405" t="s">
        <v>14179</v>
      </c>
      <c r="E5405" t="s">
        <v>32</v>
      </c>
    </row>
    <row r="5406" spans="1:5">
      <c r="A5406" t="s">
        <v>21472</v>
      </c>
      <c r="B5406" t="s">
        <v>65</v>
      </c>
      <c r="C5406">
        <v>44105</v>
      </c>
      <c r="D5406" t="s">
        <v>14180</v>
      </c>
      <c r="E5406" t="s">
        <v>32</v>
      </c>
    </row>
    <row r="5407" spans="1:5">
      <c r="A5407" t="s">
        <v>21473</v>
      </c>
      <c r="B5407" t="s">
        <v>65</v>
      </c>
      <c r="C5407">
        <v>44698</v>
      </c>
      <c r="D5407" t="s">
        <v>14181</v>
      </c>
      <c r="E5407" t="s">
        <v>32</v>
      </c>
    </row>
    <row r="5408" spans="1:5">
      <c r="A5408" t="s">
        <v>21474</v>
      </c>
      <c r="B5408" t="s">
        <v>65</v>
      </c>
      <c r="C5408">
        <v>44692</v>
      </c>
      <c r="D5408" t="s">
        <v>14182</v>
      </c>
      <c r="E5408" t="s">
        <v>32</v>
      </c>
    </row>
    <row r="5409" spans="1:5">
      <c r="A5409" t="s">
        <v>21475</v>
      </c>
      <c r="B5409" t="s">
        <v>65</v>
      </c>
      <c r="C5409">
        <v>44106</v>
      </c>
      <c r="D5409" t="s">
        <v>14183</v>
      </c>
      <c r="E5409" t="s">
        <v>32</v>
      </c>
    </row>
    <row r="5410" spans="1:5">
      <c r="A5410" t="s">
        <v>21476</v>
      </c>
      <c r="B5410" t="s">
        <v>65</v>
      </c>
      <c r="C5410">
        <v>44107</v>
      </c>
      <c r="D5410" t="s">
        <v>14184</v>
      </c>
      <c r="E5410" t="s">
        <v>32</v>
      </c>
    </row>
    <row r="5411" spans="1:5">
      <c r="A5411" t="s">
        <v>21477</v>
      </c>
      <c r="B5411" t="s">
        <v>65</v>
      </c>
      <c r="C5411">
        <v>44108</v>
      </c>
      <c r="D5411" t="s">
        <v>14185</v>
      </c>
      <c r="E5411" t="s">
        <v>32</v>
      </c>
    </row>
    <row r="5412" spans="1:5">
      <c r="A5412" t="s">
        <v>21478</v>
      </c>
      <c r="B5412" t="s">
        <v>65</v>
      </c>
      <c r="C5412">
        <v>44109</v>
      </c>
      <c r="D5412" t="s">
        <v>14186</v>
      </c>
      <c r="E5412" t="s">
        <v>32</v>
      </c>
    </row>
    <row r="5413" spans="1:5">
      <c r="A5413" t="s">
        <v>21479</v>
      </c>
      <c r="B5413" t="s">
        <v>65</v>
      </c>
      <c r="C5413">
        <v>44110</v>
      </c>
      <c r="D5413" t="s">
        <v>14187</v>
      </c>
      <c r="E5413" t="s">
        <v>32</v>
      </c>
    </row>
    <row r="5414" spans="1:5">
      <c r="A5414" t="s">
        <v>31969</v>
      </c>
      <c r="B5414" t="s">
        <v>65</v>
      </c>
      <c r="C5414">
        <v>45391</v>
      </c>
      <c r="D5414" t="s">
        <v>31970</v>
      </c>
      <c r="E5414" t="s">
        <v>32</v>
      </c>
    </row>
    <row r="5415" spans="1:5">
      <c r="A5415" t="s">
        <v>31971</v>
      </c>
      <c r="B5415" t="s">
        <v>65</v>
      </c>
      <c r="C5415">
        <v>45392</v>
      </c>
      <c r="D5415" t="s">
        <v>31972</v>
      </c>
      <c r="E5415" t="s">
        <v>32</v>
      </c>
    </row>
    <row r="5416" spans="1:5">
      <c r="A5416" t="s">
        <v>31973</v>
      </c>
      <c r="B5416" t="s">
        <v>65</v>
      </c>
      <c r="C5416">
        <v>45393</v>
      </c>
      <c r="D5416" t="s">
        <v>31974</v>
      </c>
      <c r="E5416" t="s">
        <v>32</v>
      </c>
    </row>
    <row r="5417" spans="1:5">
      <c r="A5417" t="s">
        <v>21480</v>
      </c>
      <c r="B5417" t="s">
        <v>65</v>
      </c>
      <c r="C5417">
        <v>44231</v>
      </c>
      <c r="D5417" t="s">
        <v>14188</v>
      </c>
      <c r="E5417" t="s">
        <v>32</v>
      </c>
    </row>
    <row r="5418" spans="1:5">
      <c r="A5418" t="s">
        <v>21481</v>
      </c>
      <c r="B5418" t="s">
        <v>65</v>
      </c>
      <c r="C5418">
        <v>44347</v>
      </c>
      <c r="D5418" t="s">
        <v>14189</v>
      </c>
      <c r="E5418" t="s">
        <v>12</v>
      </c>
    </row>
    <row r="5419" spans="1:5">
      <c r="A5419" t="s">
        <v>21482</v>
      </c>
      <c r="B5419" t="s">
        <v>65</v>
      </c>
      <c r="C5419">
        <v>44348</v>
      </c>
      <c r="D5419" t="s">
        <v>14190</v>
      </c>
      <c r="E5419" t="s">
        <v>12</v>
      </c>
    </row>
    <row r="5420" spans="1:5">
      <c r="A5420" t="s">
        <v>21483</v>
      </c>
      <c r="B5420" t="s">
        <v>65</v>
      </c>
      <c r="C5420">
        <v>44349</v>
      </c>
      <c r="D5420" t="s">
        <v>14191</v>
      </c>
      <c r="E5420" t="s">
        <v>12</v>
      </c>
    </row>
    <row r="5421" spans="1:5">
      <c r="A5421" t="s">
        <v>21484</v>
      </c>
      <c r="B5421" t="s">
        <v>65</v>
      </c>
      <c r="C5421">
        <v>44350</v>
      </c>
      <c r="D5421" t="s">
        <v>14192</v>
      </c>
      <c r="E5421" t="s">
        <v>12</v>
      </c>
    </row>
    <row r="5422" spans="1:5">
      <c r="A5422" t="s">
        <v>21485</v>
      </c>
      <c r="B5422" t="s">
        <v>65</v>
      </c>
      <c r="C5422">
        <v>44351</v>
      </c>
      <c r="D5422" t="s">
        <v>14193</v>
      </c>
      <c r="E5422" t="s">
        <v>12</v>
      </c>
    </row>
    <row r="5423" spans="1:5">
      <c r="A5423" t="s">
        <v>21486</v>
      </c>
      <c r="B5423" t="s">
        <v>65</v>
      </c>
      <c r="C5423">
        <v>44352</v>
      </c>
      <c r="D5423" t="s">
        <v>14194</v>
      </c>
      <c r="E5423" t="s">
        <v>12</v>
      </c>
    </row>
    <row r="5424" spans="1:5">
      <c r="A5424" t="s">
        <v>21487</v>
      </c>
      <c r="B5424" t="s">
        <v>65</v>
      </c>
      <c r="C5424">
        <v>44353</v>
      </c>
      <c r="D5424" t="s">
        <v>14195</v>
      </c>
      <c r="E5424" t="s">
        <v>12</v>
      </c>
    </row>
    <row r="5425" spans="1:5">
      <c r="A5425" t="s">
        <v>21488</v>
      </c>
      <c r="B5425" t="s">
        <v>65</v>
      </c>
      <c r="C5425">
        <v>44354</v>
      </c>
      <c r="D5425" t="s">
        <v>14196</v>
      </c>
      <c r="E5425" t="s">
        <v>12</v>
      </c>
    </row>
    <row r="5426" spans="1:5">
      <c r="A5426" t="s">
        <v>21489</v>
      </c>
      <c r="B5426" t="s">
        <v>65</v>
      </c>
      <c r="C5426">
        <v>44355</v>
      </c>
      <c r="D5426" t="s">
        <v>14197</v>
      </c>
      <c r="E5426" t="s">
        <v>12</v>
      </c>
    </row>
    <row r="5427" spans="1:5">
      <c r="A5427" t="s">
        <v>21490</v>
      </c>
      <c r="B5427" t="s">
        <v>65</v>
      </c>
      <c r="C5427">
        <v>44356</v>
      </c>
      <c r="D5427" t="s">
        <v>14198</v>
      </c>
      <c r="E5427" t="s">
        <v>12</v>
      </c>
    </row>
    <row r="5428" spans="1:5">
      <c r="A5428" t="s">
        <v>21493</v>
      </c>
      <c r="B5428" t="s">
        <v>65</v>
      </c>
      <c r="C5428">
        <v>43935</v>
      </c>
      <c r="D5428" t="s">
        <v>14201</v>
      </c>
      <c r="E5428" t="s">
        <v>32</v>
      </c>
    </row>
    <row r="5429" spans="1:5">
      <c r="A5429" t="s">
        <v>21494</v>
      </c>
      <c r="B5429" t="s">
        <v>65</v>
      </c>
      <c r="C5429">
        <v>43878</v>
      </c>
      <c r="D5429" t="s">
        <v>14202</v>
      </c>
      <c r="E5429" t="s">
        <v>32</v>
      </c>
    </row>
    <row r="5430" spans="1:5">
      <c r="A5430" t="s">
        <v>21491</v>
      </c>
      <c r="B5430" t="s">
        <v>65</v>
      </c>
      <c r="C5430">
        <v>43893</v>
      </c>
      <c r="D5430" t="s">
        <v>14199</v>
      </c>
      <c r="E5430" t="s">
        <v>32</v>
      </c>
    </row>
    <row r="5431" spans="1:5">
      <c r="A5431" t="s">
        <v>21492</v>
      </c>
      <c r="B5431" t="s">
        <v>65</v>
      </c>
      <c r="C5431">
        <v>43877</v>
      </c>
      <c r="D5431" t="s">
        <v>14200</v>
      </c>
      <c r="E5431" t="s">
        <v>32</v>
      </c>
    </row>
    <row r="5432" spans="1:5">
      <c r="A5432" t="s">
        <v>21495</v>
      </c>
      <c r="B5432" t="s">
        <v>65</v>
      </c>
      <c r="C5432">
        <v>43894</v>
      </c>
      <c r="D5432" t="s">
        <v>14203</v>
      </c>
      <c r="E5432" t="s">
        <v>32</v>
      </c>
    </row>
    <row r="5433" spans="1:5">
      <c r="A5433" t="s">
        <v>21496</v>
      </c>
      <c r="B5433" t="s">
        <v>65</v>
      </c>
      <c r="C5433">
        <v>43876</v>
      </c>
      <c r="D5433" t="s">
        <v>14204</v>
      </c>
      <c r="E5433" t="s">
        <v>32</v>
      </c>
    </row>
    <row r="5434" spans="1:5">
      <c r="A5434" t="s">
        <v>21497</v>
      </c>
      <c r="B5434" t="s">
        <v>65</v>
      </c>
      <c r="C5434">
        <v>44214</v>
      </c>
      <c r="D5434" t="s">
        <v>14205</v>
      </c>
      <c r="E5434" t="s">
        <v>32</v>
      </c>
    </row>
    <row r="5435" spans="1:5">
      <c r="A5435" t="s">
        <v>21498</v>
      </c>
      <c r="B5435" t="s">
        <v>65</v>
      </c>
      <c r="C5435">
        <v>44213</v>
      </c>
      <c r="D5435" t="s">
        <v>14206</v>
      </c>
      <c r="E5435" t="s">
        <v>32</v>
      </c>
    </row>
    <row r="5436" spans="1:5">
      <c r="A5436" t="s">
        <v>21499</v>
      </c>
      <c r="B5436" t="s">
        <v>65</v>
      </c>
      <c r="C5436">
        <v>44215</v>
      </c>
      <c r="D5436" t="s">
        <v>14207</v>
      </c>
      <c r="E5436" t="s">
        <v>32</v>
      </c>
    </row>
    <row r="5437" spans="1:5">
      <c r="A5437" t="s">
        <v>21500</v>
      </c>
      <c r="B5437" t="s">
        <v>65</v>
      </c>
      <c r="C5437">
        <v>44134</v>
      </c>
      <c r="D5437" t="s">
        <v>14208</v>
      </c>
      <c r="E5437" t="s">
        <v>32</v>
      </c>
    </row>
    <row r="5438" spans="1:5">
      <c r="A5438" t="s">
        <v>21501</v>
      </c>
      <c r="B5438" t="s">
        <v>65</v>
      </c>
      <c r="C5438">
        <v>44135</v>
      </c>
      <c r="D5438" t="s">
        <v>14209</v>
      </c>
      <c r="E5438" t="s">
        <v>32</v>
      </c>
    </row>
    <row r="5439" spans="1:5">
      <c r="A5439" t="s">
        <v>21502</v>
      </c>
      <c r="B5439" t="s">
        <v>65</v>
      </c>
      <c r="C5439">
        <v>44136</v>
      </c>
      <c r="D5439" t="s">
        <v>14210</v>
      </c>
      <c r="E5439" t="s">
        <v>32</v>
      </c>
    </row>
    <row r="5440" spans="1:5">
      <c r="A5440" t="s">
        <v>21503</v>
      </c>
      <c r="B5440" t="s">
        <v>65</v>
      </c>
      <c r="C5440">
        <v>44137</v>
      </c>
      <c r="D5440" t="s">
        <v>14211</v>
      </c>
      <c r="E5440" t="s">
        <v>32</v>
      </c>
    </row>
    <row r="5441" spans="1:5">
      <c r="A5441" t="s">
        <v>21504</v>
      </c>
      <c r="B5441" t="s">
        <v>65</v>
      </c>
      <c r="C5441">
        <v>43843</v>
      </c>
      <c r="D5441" t="s">
        <v>14212</v>
      </c>
      <c r="E5441" t="s">
        <v>32</v>
      </c>
    </row>
    <row r="5442" spans="1:5">
      <c r="A5442" t="s">
        <v>21505</v>
      </c>
      <c r="B5442" t="s">
        <v>65</v>
      </c>
      <c r="C5442">
        <v>43844</v>
      </c>
      <c r="D5442" t="s">
        <v>14213</v>
      </c>
      <c r="E5442" t="s">
        <v>32</v>
      </c>
    </row>
    <row r="5443" spans="1:5">
      <c r="A5443" t="s">
        <v>21506</v>
      </c>
      <c r="B5443" t="s">
        <v>65</v>
      </c>
      <c r="C5443">
        <v>43845</v>
      </c>
      <c r="D5443" t="s">
        <v>14214</v>
      </c>
      <c r="E5443" t="s">
        <v>32</v>
      </c>
    </row>
    <row r="5444" spans="1:5">
      <c r="A5444" t="s">
        <v>21507</v>
      </c>
      <c r="B5444" t="s">
        <v>65</v>
      </c>
      <c r="C5444">
        <v>43846</v>
      </c>
      <c r="D5444" t="s">
        <v>14215</v>
      </c>
      <c r="E5444" t="s">
        <v>32</v>
      </c>
    </row>
    <row r="5445" spans="1:5">
      <c r="A5445" t="s">
        <v>21508</v>
      </c>
      <c r="B5445" t="s">
        <v>65</v>
      </c>
      <c r="C5445">
        <v>43847</v>
      </c>
      <c r="D5445" t="s">
        <v>14216</v>
      </c>
      <c r="E5445" t="s">
        <v>32</v>
      </c>
    </row>
    <row r="5446" spans="1:5">
      <c r="A5446" t="s">
        <v>21509</v>
      </c>
      <c r="B5446" t="s">
        <v>65</v>
      </c>
      <c r="C5446">
        <v>43848</v>
      </c>
      <c r="D5446" t="s">
        <v>14217</v>
      </c>
      <c r="E5446" t="s">
        <v>32</v>
      </c>
    </row>
    <row r="5447" spans="1:5">
      <c r="A5447" t="s">
        <v>21510</v>
      </c>
      <c r="B5447" t="s">
        <v>65</v>
      </c>
      <c r="C5447">
        <v>44155</v>
      </c>
      <c r="D5447" t="s">
        <v>14218</v>
      </c>
      <c r="E5447" t="s">
        <v>32</v>
      </c>
    </row>
    <row r="5448" spans="1:5">
      <c r="A5448" t="s">
        <v>21511</v>
      </c>
      <c r="B5448" t="s">
        <v>65</v>
      </c>
      <c r="C5448">
        <v>44156</v>
      </c>
      <c r="D5448" t="s">
        <v>14219</v>
      </c>
      <c r="E5448" t="s">
        <v>32</v>
      </c>
    </row>
    <row r="5449" spans="1:5">
      <c r="A5449" t="s">
        <v>21512</v>
      </c>
      <c r="B5449" t="s">
        <v>65</v>
      </c>
      <c r="C5449">
        <v>44138</v>
      </c>
      <c r="D5449" t="s">
        <v>14220</v>
      </c>
      <c r="E5449" t="s">
        <v>32</v>
      </c>
    </row>
    <row r="5450" spans="1:5">
      <c r="A5450" t="s">
        <v>21513</v>
      </c>
      <c r="B5450" t="s">
        <v>65</v>
      </c>
      <c r="C5450">
        <v>44144</v>
      </c>
      <c r="D5450" t="s">
        <v>14221</v>
      </c>
      <c r="E5450" t="s">
        <v>32</v>
      </c>
    </row>
    <row r="5451" spans="1:5">
      <c r="A5451" t="s">
        <v>21514</v>
      </c>
      <c r="B5451" t="s">
        <v>65</v>
      </c>
      <c r="C5451">
        <v>44145</v>
      </c>
      <c r="D5451" t="s">
        <v>14222</v>
      </c>
      <c r="E5451" t="s">
        <v>32</v>
      </c>
    </row>
    <row r="5452" spans="1:5">
      <c r="A5452" t="s">
        <v>21515</v>
      </c>
      <c r="B5452" t="s">
        <v>65</v>
      </c>
      <c r="C5452">
        <v>44146</v>
      </c>
      <c r="D5452" t="s">
        <v>14223</v>
      </c>
      <c r="E5452" t="s">
        <v>32</v>
      </c>
    </row>
    <row r="5453" spans="1:5">
      <c r="A5453" t="s">
        <v>21516</v>
      </c>
      <c r="B5453" t="s">
        <v>65</v>
      </c>
      <c r="C5453">
        <v>45103</v>
      </c>
      <c r="D5453" t="s">
        <v>14224</v>
      </c>
      <c r="E5453" t="s">
        <v>32</v>
      </c>
    </row>
    <row r="5454" spans="1:5">
      <c r="A5454" t="s">
        <v>21517</v>
      </c>
      <c r="B5454" t="s">
        <v>65</v>
      </c>
      <c r="C5454">
        <v>45104</v>
      </c>
      <c r="D5454" t="s">
        <v>14225</v>
      </c>
      <c r="E5454" t="s">
        <v>32</v>
      </c>
    </row>
    <row r="5455" spans="1:5">
      <c r="A5455" t="s">
        <v>21518</v>
      </c>
      <c r="B5455" t="s">
        <v>65</v>
      </c>
      <c r="C5455">
        <v>45105</v>
      </c>
      <c r="D5455" t="s">
        <v>14226</v>
      </c>
      <c r="E5455" t="s">
        <v>32</v>
      </c>
    </row>
    <row r="5456" spans="1:5">
      <c r="A5456" t="s">
        <v>21519</v>
      </c>
      <c r="B5456" t="s">
        <v>65</v>
      </c>
      <c r="C5456">
        <v>45106</v>
      </c>
      <c r="D5456" t="s">
        <v>14227</v>
      </c>
      <c r="E5456" t="s">
        <v>32</v>
      </c>
    </row>
    <row r="5457" spans="1:5">
      <c r="A5457" t="s">
        <v>21520</v>
      </c>
      <c r="B5457" t="s">
        <v>65</v>
      </c>
      <c r="C5457">
        <v>45071</v>
      </c>
      <c r="D5457" t="s">
        <v>31975</v>
      </c>
      <c r="E5457" t="s">
        <v>32</v>
      </c>
    </row>
    <row r="5458" spans="1:5">
      <c r="A5458" t="s">
        <v>21521</v>
      </c>
      <c r="B5458" t="s">
        <v>65</v>
      </c>
      <c r="C5458">
        <v>45014</v>
      </c>
      <c r="D5458" t="s">
        <v>31976</v>
      </c>
      <c r="E5458" t="s">
        <v>32</v>
      </c>
    </row>
    <row r="5459" spans="1:5">
      <c r="A5459" t="s">
        <v>21522</v>
      </c>
      <c r="B5459" t="s">
        <v>65</v>
      </c>
      <c r="C5459">
        <v>45072</v>
      </c>
      <c r="D5459" t="s">
        <v>31977</v>
      </c>
      <c r="E5459" t="s">
        <v>32</v>
      </c>
    </row>
    <row r="5460" spans="1:5">
      <c r="A5460" t="s">
        <v>21523</v>
      </c>
      <c r="B5460" t="s">
        <v>65</v>
      </c>
      <c r="C5460">
        <v>45073</v>
      </c>
      <c r="D5460" t="s">
        <v>31978</v>
      </c>
      <c r="E5460" t="s">
        <v>32</v>
      </c>
    </row>
    <row r="5461" spans="1:5">
      <c r="A5461" t="s">
        <v>21524</v>
      </c>
      <c r="B5461" t="s">
        <v>65</v>
      </c>
      <c r="C5461">
        <v>45074</v>
      </c>
      <c r="D5461" t="s">
        <v>31979</v>
      </c>
      <c r="E5461" t="s">
        <v>32</v>
      </c>
    </row>
    <row r="5462" spans="1:5">
      <c r="A5462" t="s">
        <v>21525</v>
      </c>
      <c r="B5462" t="s">
        <v>65</v>
      </c>
      <c r="C5462">
        <v>45015</v>
      </c>
      <c r="D5462" t="s">
        <v>31980</v>
      </c>
      <c r="E5462" t="s">
        <v>32</v>
      </c>
    </row>
    <row r="5463" spans="1:5">
      <c r="A5463" t="s">
        <v>21526</v>
      </c>
      <c r="B5463" t="s">
        <v>65</v>
      </c>
      <c r="C5463">
        <v>45075</v>
      </c>
      <c r="D5463" t="s">
        <v>31981</v>
      </c>
      <c r="E5463" t="s">
        <v>32</v>
      </c>
    </row>
    <row r="5464" spans="1:5">
      <c r="A5464" t="s">
        <v>21527</v>
      </c>
      <c r="B5464" t="s">
        <v>65</v>
      </c>
      <c r="C5464">
        <v>45076</v>
      </c>
      <c r="D5464" t="s">
        <v>31982</v>
      </c>
      <c r="E5464" t="s">
        <v>32</v>
      </c>
    </row>
    <row r="5465" spans="1:5">
      <c r="A5465" t="s">
        <v>21528</v>
      </c>
      <c r="B5465" t="s">
        <v>65</v>
      </c>
      <c r="C5465">
        <v>45065</v>
      </c>
      <c r="D5465" t="s">
        <v>31983</v>
      </c>
      <c r="E5465" t="s">
        <v>32</v>
      </c>
    </row>
    <row r="5466" spans="1:5">
      <c r="A5466" t="s">
        <v>21529</v>
      </c>
      <c r="B5466" t="s">
        <v>65</v>
      </c>
      <c r="C5466">
        <v>45066</v>
      </c>
      <c r="D5466" t="s">
        <v>31984</v>
      </c>
      <c r="E5466" t="s">
        <v>32</v>
      </c>
    </row>
    <row r="5467" spans="1:5">
      <c r="A5467" t="s">
        <v>21530</v>
      </c>
      <c r="B5467" t="s">
        <v>65</v>
      </c>
      <c r="C5467">
        <v>45067</v>
      </c>
      <c r="D5467" t="s">
        <v>31985</v>
      </c>
      <c r="E5467" t="s">
        <v>32</v>
      </c>
    </row>
    <row r="5468" spans="1:5">
      <c r="A5468" t="s">
        <v>21531</v>
      </c>
      <c r="B5468" t="s">
        <v>65</v>
      </c>
      <c r="C5468">
        <v>45068</v>
      </c>
      <c r="D5468" t="s">
        <v>31986</v>
      </c>
      <c r="E5468" t="s">
        <v>32</v>
      </c>
    </row>
    <row r="5469" spans="1:5">
      <c r="A5469" t="s">
        <v>21532</v>
      </c>
      <c r="B5469" t="s">
        <v>65</v>
      </c>
      <c r="C5469">
        <v>45069</v>
      </c>
      <c r="D5469" t="s">
        <v>31987</v>
      </c>
      <c r="E5469" t="s">
        <v>32</v>
      </c>
    </row>
    <row r="5470" spans="1:5">
      <c r="A5470" t="s">
        <v>21533</v>
      </c>
      <c r="B5470" t="s">
        <v>65</v>
      </c>
      <c r="C5470">
        <v>45070</v>
      </c>
      <c r="D5470" t="s">
        <v>31988</v>
      </c>
      <c r="E5470" t="s">
        <v>32</v>
      </c>
    </row>
    <row r="5471" spans="1:5">
      <c r="A5471" t="s">
        <v>21534</v>
      </c>
      <c r="B5471" t="s">
        <v>65</v>
      </c>
      <c r="C5471">
        <v>45064</v>
      </c>
      <c r="D5471" t="s">
        <v>31989</v>
      </c>
      <c r="E5471" t="s">
        <v>32</v>
      </c>
    </row>
    <row r="5472" spans="1:5">
      <c r="A5472" t="s">
        <v>21535</v>
      </c>
      <c r="B5472" t="s">
        <v>65</v>
      </c>
      <c r="C5472">
        <v>45043</v>
      </c>
      <c r="D5472" t="s">
        <v>31990</v>
      </c>
      <c r="E5472" t="s">
        <v>32</v>
      </c>
    </row>
    <row r="5473" spans="1:5">
      <c r="A5473" t="s">
        <v>21536</v>
      </c>
      <c r="B5473" t="s">
        <v>65</v>
      </c>
      <c r="C5473">
        <v>45044</v>
      </c>
      <c r="D5473" t="s">
        <v>31991</v>
      </c>
      <c r="E5473" t="s">
        <v>32</v>
      </c>
    </row>
    <row r="5474" spans="1:5">
      <c r="A5474" t="s">
        <v>21537</v>
      </c>
      <c r="B5474" t="s">
        <v>65</v>
      </c>
      <c r="C5474">
        <v>45045</v>
      </c>
      <c r="D5474" t="s">
        <v>31992</v>
      </c>
      <c r="E5474" t="s">
        <v>32</v>
      </c>
    </row>
    <row r="5475" spans="1:5">
      <c r="A5475" t="s">
        <v>21538</v>
      </c>
      <c r="B5475" t="s">
        <v>65</v>
      </c>
      <c r="C5475">
        <v>45048</v>
      </c>
      <c r="D5475" t="s">
        <v>31993</v>
      </c>
      <c r="E5475" t="s">
        <v>32</v>
      </c>
    </row>
    <row r="5476" spans="1:5">
      <c r="A5476" t="s">
        <v>21539</v>
      </c>
      <c r="B5476" t="s">
        <v>65</v>
      </c>
      <c r="C5476">
        <v>45047</v>
      </c>
      <c r="D5476" t="s">
        <v>31994</v>
      </c>
      <c r="E5476" t="s">
        <v>32</v>
      </c>
    </row>
    <row r="5477" spans="1:5">
      <c r="A5477" t="s">
        <v>21540</v>
      </c>
      <c r="B5477" t="s">
        <v>65</v>
      </c>
      <c r="C5477">
        <v>45046</v>
      </c>
      <c r="D5477" t="s">
        <v>31995</v>
      </c>
      <c r="E5477" t="s">
        <v>32</v>
      </c>
    </row>
    <row r="5478" spans="1:5">
      <c r="A5478" t="s">
        <v>21541</v>
      </c>
      <c r="B5478" t="s">
        <v>65</v>
      </c>
      <c r="C5478">
        <v>45049</v>
      </c>
      <c r="D5478" t="s">
        <v>31996</v>
      </c>
      <c r="E5478" t="s">
        <v>32</v>
      </c>
    </row>
    <row r="5479" spans="1:5">
      <c r="A5479" t="s">
        <v>21542</v>
      </c>
      <c r="B5479" t="s">
        <v>65</v>
      </c>
      <c r="C5479">
        <v>45050</v>
      </c>
      <c r="D5479" t="s">
        <v>31997</v>
      </c>
      <c r="E5479" t="s">
        <v>32</v>
      </c>
    </row>
    <row r="5480" spans="1:5">
      <c r="A5480" t="s">
        <v>21543</v>
      </c>
      <c r="B5480" t="s">
        <v>65</v>
      </c>
      <c r="C5480">
        <v>45051</v>
      </c>
      <c r="D5480" t="s">
        <v>31998</v>
      </c>
      <c r="E5480" t="s">
        <v>32</v>
      </c>
    </row>
    <row r="5481" spans="1:5">
      <c r="A5481" t="s">
        <v>21544</v>
      </c>
      <c r="B5481" t="s">
        <v>65</v>
      </c>
      <c r="C5481">
        <v>45052</v>
      </c>
      <c r="D5481" t="s">
        <v>31999</v>
      </c>
      <c r="E5481" t="s">
        <v>32</v>
      </c>
    </row>
    <row r="5482" spans="1:5">
      <c r="A5482" t="s">
        <v>21545</v>
      </c>
      <c r="B5482" t="s">
        <v>65</v>
      </c>
      <c r="C5482">
        <v>45040</v>
      </c>
      <c r="D5482" t="s">
        <v>32000</v>
      </c>
      <c r="E5482" t="s">
        <v>32</v>
      </c>
    </row>
    <row r="5483" spans="1:5">
      <c r="A5483" t="s">
        <v>21546</v>
      </c>
      <c r="B5483" t="s">
        <v>65</v>
      </c>
      <c r="C5483">
        <v>45041</v>
      </c>
      <c r="D5483" t="s">
        <v>32001</v>
      </c>
      <c r="E5483" t="s">
        <v>32</v>
      </c>
    </row>
    <row r="5484" spans="1:5">
      <c r="A5484" t="s">
        <v>21547</v>
      </c>
      <c r="B5484" t="s">
        <v>65</v>
      </c>
      <c r="C5484">
        <v>45042</v>
      </c>
      <c r="D5484" t="s">
        <v>32002</v>
      </c>
      <c r="E5484" t="s">
        <v>32</v>
      </c>
    </row>
    <row r="5485" spans="1:5">
      <c r="A5485" t="s">
        <v>21548</v>
      </c>
      <c r="B5485" t="s">
        <v>65</v>
      </c>
      <c r="C5485">
        <v>45062</v>
      </c>
      <c r="D5485" t="s">
        <v>14228</v>
      </c>
      <c r="E5485" t="s">
        <v>32</v>
      </c>
    </row>
    <row r="5486" spans="1:5">
      <c r="A5486" t="s">
        <v>21549</v>
      </c>
      <c r="B5486" t="s">
        <v>65</v>
      </c>
      <c r="C5486">
        <v>45063</v>
      </c>
      <c r="D5486" t="s">
        <v>14229</v>
      </c>
      <c r="E5486" t="s">
        <v>32</v>
      </c>
    </row>
    <row r="5487" spans="1:5">
      <c r="A5487" t="s">
        <v>21550</v>
      </c>
      <c r="B5487" t="s">
        <v>65</v>
      </c>
      <c r="C5487">
        <v>45013</v>
      </c>
      <c r="D5487" t="s">
        <v>32003</v>
      </c>
      <c r="E5487" t="s">
        <v>32</v>
      </c>
    </row>
    <row r="5488" spans="1:5">
      <c r="A5488" t="s">
        <v>21551</v>
      </c>
      <c r="B5488" t="s">
        <v>65</v>
      </c>
      <c r="C5488">
        <v>45016</v>
      </c>
      <c r="D5488" t="s">
        <v>14230</v>
      </c>
      <c r="E5488" t="s">
        <v>32</v>
      </c>
    </row>
    <row r="5489" spans="1:5">
      <c r="A5489" t="s">
        <v>21552</v>
      </c>
      <c r="B5489" t="s">
        <v>65</v>
      </c>
      <c r="C5489">
        <v>45017</v>
      </c>
      <c r="D5489" t="s">
        <v>14231</v>
      </c>
      <c r="E5489" t="s">
        <v>32</v>
      </c>
    </row>
    <row r="5490" spans="1:5">
      <c r="A5490" t="s">
        <v>21553</v>
      </c>
      <c r="B5490" t="s">
        <v>65</v>
      </c>
      <c r="C5490">
        <v>45021</v>
      </c>
      <c r="D5490" t="s">
        <v>14232</v>
      </c>
      <c r="E5490" t="s">
        <v>32</v>
      </c>
    </row>
    <row r="5491" spans="1:5">
      <c r="A5491" t="s">
        <v>21554</v>
      </c>
      <c r="B5491" t="s">
        <v>65</v>
      </c>
      <c r="C5491">
        <v>45018</v>
      </c>
      <c r="D5491" t="s">
        <v>14233</v>
      </c>
      <c r="E5491" t="s">
        <v>32</v>
      </c>
    </row>
    <row r="5492" spans="1:5">
      <c r="A5492" t="s">
        <v>21555</v>
      </c>
      <c r="B5492" t="s">
        <v>65</v>
      </c>
      <c r="C5492">
        <v>45019</v>
      </c>
      <c r="D5492" t="s">
        <v>14234</v>
      </c>
      <c r="E5492" t="s">
        <v>32</v>
      </c>
    </row>
    <row r="5493" spans="1:5">
      <c r="A5493" t="s">
        <v>21556</v>
      </c>
      <c r="B5493" t="s">
        <v>65</v>
      </c>
      <c r="C5493">
        <v>45020</v>
      </c>
      <c r="D5493" t="s">
        <v>14235</v>
      </c>
      <c r="E5493" t="s">
        <v>32</v>
      </c>
    </row>
    <row r="5494" spans="1:5">
      <c r="A5494" t="s">
        <v>21557</v>
      </c>
      <c r="B5494" t="s">
        <v>65</v>
      </c>
      <c r="C5494">
        <v>45022</v>
      </c>
      <c r="D5494" t="s">
        <v>14236</v>
      </c>
      <c r="E5494" t="s">
        <v>32</v>
      </c>
    </row>
    <row r="5495" spans="1:5">
      <c r="A5495" t="s">
        <v>21558</v>
      </c>
      <c r="B5495" t="s">
        <v>65</v>
      </c>
      <c r="C5495">
        <v>45023</v>
      </c>
      <c r="D5495" t="s">
        <v>14237</v>
      </c>
      <c r="E5495" t="s">
        <v>32</v>
      </c>
    </row>
    <row r="5496" spans="1:5">
      <c r="A5496" t="s">
        <v>21559</v>
      </c>
      <c r="B5496" t="s">
        <v>65</v>
      </c>
      <c r="C5496">
        <v>45024</v>
      </c>
      <c r="D5496" t="s">
        <v>14238</v>
      </c>
      <c r="E5496" t="s">
        <v>32</v>
      </c>
    </row>
    <row r="5497" spans="1:5">
      <c r="A5497" t="s">
        <v>21560</v>
      </c>
      <c r="B5497" t="s">
        <v>65</v>
      </c>
      <c r="C5497">
        <v>45025</v>
      </c>
      <c r="D5497" t="s">
        <v>14239</v>
      </c>
      <c r="E5497" t="s">
        <v>32</v>
      </c>
    </row>
    <row r="5498" spans="1:5">
      <c r="A5498" t="s">
        <v>21561</v>
      </c>
      <c r="B5498" t="s">
        <v>65</v>
      </c>
      <c r="C5498">
        <v>45026</v>
      </c>
      <c r="D5498" t="s">
        <v>14240</v>
      </c>
      <c r="E5498" t="s">
        <v>32</v>
      </c>
    </row>
    <row r="5499" spans="1:5">
      <c r="A5499" t="s">
        <v>21562</v>
      </c>
      <c r="B5499" t="s">
        <v>65</v>
      </c>
      <c r="C5499">
        <v>45027</v>
      </c>
      <c r="D5499" t="s">
        <v>14241</v>
      </c>
      <c r="E5499" t="s">
        <v>32</v>
      </c>
    </row>
    <row r="5500" spans="1:5">
      <c r="A5500" t="s">
        <v>21563</v>
      </c>
      <c r="B5500" t="s">
        <v>65</v>
      </c>
      <c r="C5500">
        <v>45028</v>
      </c>
      <c r="D5500" t="s">
        <v>14242</v>
      </c>
      <c r="E5500" t="s">
        <v>32</v>
      </c>
    </row>
    <row r="5501" spans="1:5">
      <c r="A5501" t="s">
        <v>21564</v>
      </c>
      <c r="B5501" t="s">
        <v>65</v>
      </c>
      <c r="C5501">
        <v>45029</v>
      </c>
      <c r="D5501" t="s">
        <v>14243</v>
      </c>
      <c r="E5501" t="s">
        <v>32</v>
      </c>
    </row>
    <row r="5502" spans="1:5">
      <c r="A5502" t="s">
        <v>21565</v>
      </c>
      <c r="B5502" t="s">
        <v>65</v>
      </c>
      <c r="C5502">
        <v>45030</v>
      </c>
      <c r="D5502" t="s">
        <v>14244</v>
      </c>
      <c r="E5502" t="s">
        <v>32</v>
      </c>
    </row>
    <row r="5503" spans="1:5">
      <c r="A5503" t="s">
        <v>21566</v>
      </c>
      <c r="B5503" t="s">
        <v>65</v>
      </c>
      <c r="C5503">
        <v>45038</v>
      </c>
      <c r="D5503" t="s">
        <v>32004</v>
      </c>
      <c r="E5503" t="s">
        <v>32</v>
      </c>
    </row>
    <row r="5504" spans="1:5">
      <c r="A5504" t="s">
        <v>21567</v>
      </c>
      <c r="B5504" t="s">
        <v>65</v>
      </c>
      <c r="C5504">
        <v>45039</v>
      </c>
      <c r="D5504" t="s">
        <v>32005</v>
      </c>
      <c r="E5504" t="s">
        <v>32</v>
      </c>
    </row>
    <row r="5505" spans="1:5">
      <c r="A5505" t="s">
        <v>21568</v>
      </c>
      <c r="B5505" t="s">
        <v>65</v>
      </c>
      <c r="C5505">
        <v>45036</v>
      </c>
      <c r="D5505" t="s">
        <v>32006</v>
      </c>
      <c r="E5505" t="s">
        <v>32</v>
      </c>
    </row>
    <row r="5506" spans="1:5">
      <c r="A5506" t="s">
        <v>21569</v>
      </c>
      <c r="B5506" t="s">
        <v>65</v>
      </c>
      <c r="C5506">
        <v>45037</v>
      </c>
      <c r="D5506" t="s">
        <v>32007</v>
      </c>
      <c r="E5506" t="s">
        <v>32</v>
      </c>
    </row>
    <row r="5507" spans="1:5">
      <c r="A5507" t="s">
        <v>21570</v>
      </c>
      <c r="B5507" t="s">
        <v>65</v>
      </c>
      <c r="C5507">
        <v>45031</v>
      </c>
      <c r="D5507" t="s">
        <v>32008</v>
      </c>
      <c r="E5507" t="s">
        <v>32</v>
      </c>
    </row>
    <row r="5508" spans="1:5">
      <c r="A5508" t="s">
        <v>21571</v>
      </c>
      <c r="B5508" t="s">
        <v>65</v>
      </c>
      <c r="C5508">
        <v>45032</v>
      </c>
      <c r="D5508" t="s">
        <v>32009</v>
      </c>
      <c r="E5508" t="s">
        <v>32</v>
      </c>
    </row>
    <row r="5509" spans="1:5">
      <c r="A5509" t="s">
        <v>21572</v>
      </c>
      <c r="B5509" t="s">
        <v>65</v>
      </c>
      <c r="C5509">
        <v>45033</v>
      </c>
      <c r="D5509" t="s">
        <v>32010</v>
      </c>
      <c r="E5509" t="s">
        <v>32</v>
      </c>
    </row>
    <row r="5510" spans="1:5">
      <c r="A5510" t="s">
        <v>21573</v>
      </c>
      <c r="B5510" t="s">
        <v>65</v>
      </c>
      <c r="C5510">
        <v>45034</v>
      </c>
      <c r="D5510" t="s">
        <v>32011</v>
      </c>
      <c r="E5510" t="s">
        <v>32</v>
      </c>
    </row>
    <row r="5511" spans="1:5">
      <c r="A5511" t="s">
        <v>21574</v>
      </c>
      <c r="B5511" t="s">
        <v>65</v>
      </c>
      <c r="C5511">
        <v>45035</v>
      </c>
      <c r="D5511" t="s">
        <v>32012</v>
      </c>
      <c r="E5511" t="s">
        <v>32</v>
      </c>
    </row>
    <row r="5512" spans="1:5">
      <c r="A5512" t="s">
        <v>21575</v>
      </c>
      <c r="B5512" t="s">
        <v>65</v>
      </c>
      <c r="C5512">
        <v>44831</v>
      </c>
      <c r="D5512" t="s">
        <v>14245</v>
      </c>
      <c r="E5512" t="s">
        <v>32</v>
      </c>
    </row>
    <row r="5513" spans="1:5">
      <c r="A5513" t="s">
        <v>21577</v>
      </c>
      <c r="B5513" t="s">
        <v>65</v>
      </c>
      <c r="C5513">
        <v>44372</v>
      </c>
      <c r="D5513" t="s">
        <v>14247</v>
      </c>
      <c r="E5513" t="s">
        <v>9</v>
      </c>
    </row>
    <row r="5514" spans="1:5">
      <c r="A5514" t="s">
        <v>21578</v>
      </c>
      <c r="B5514" t="s">
        <v>65</v>
      </c>
      <c r="C5514">
        <v>44371</v>
      </c>
      <c r="D5514" t="s">
        <v>14248</v>
      </c>
      <c r="E5514" t="s">
        <v>9</v>
      </c>
    </row>
    <row r="5515" spans="1:5">
      <c r="A5515" t="s">
        <v>21579</v>
      </c>
      <c r="B5515" t="s">
        <v>65</v>
      </c>
      <c r="C5515">
        <v>44369</v>
      </c>
      <c r="D5515" t="s">
        <v>14249</v>
      </c>
      <c r="E5515" t="s">
        <v>12</v>
      </c>
    </row>
    <row r="5516" spans="1:5">
      <c r="A5516" t="s">
        <v>21580</v>
      </c>
      <c r="B5516" t="s">
        <v>65</v>
      </c>
      <c r="C5516">
        <v>44368</v>
      </c>
      <c r="D5516" t="s">
        <v>14250</v>
      </c>
      <c r="E5516" t="s">
        <v>12</v>
      </c>
    </row>
    <row r="5517" spans="1:5">
      <c r="A5517" t="s">
        <v>21581</v>
      </c>
      <c r="B5517" t="s">
        <v>65</v>
      </c>
      <c r="C5517">
        <v>44367</v>
      </c>
      <c r="D5517" t="s">
        <v>14251</v>
      </c>
      <c r="E5517" t="s">
        <v>12</v>
      </c>
    </row>
    <row r="5518" spans="1:5">
      <c r="A5518" t="s">
        <v>21582</v>
      </c>
      <c r="B5518" t="s">
        <v>65</v>
      </c>
      <c r="C5518">
        <v>43883</v>
      </c>
      <c r="D5518" t="s">
        <v>14252</v>
      </c>
      <c r="E5518" t="s">
        <v>32</v>
      </c>
    </row>
    <row r="5519" spans="1:5">
      <c r="A5519" t="s">
        <v>21583</v>
      </c>
      <c r="B5519" t="s">
        <v>65</v>
      </c>
      <c r="C5519">
        <v>44366</v>
      </c>
      <c r="D5519" t="s">
        <v>14253</v>
      </c>
      <c r="E5519" t="s">
        <v>12</v>
      </c>
    </row>
    <row r="5520" spans="1:5">
      <c r="A5520" t="s">
        <v>21584</v>
      </c>
      <c r="B5520" t="s">
        <v>65</v>
      </c>
      <c r="C5520">
        <v>44278</v>
      </c>
      <c r="D5520" t="s">
        <v>14254</v>
      </c>
      <c r="E5520" t="s">
        <v>9</v>
      </c>
    </row>
    <row r="5521" spans="1:5">
      <c r="A5521" t="s">
        <v>21585</v>
      </c>
      <c r="B5521" t="s">
        <v>65</v>
      </c>
      <c r="C5521">
        <v>44370</v>
      </c>
      <c r="D5521" t="s">
        <v>14255</v>
      </c>
      <c r="E5521" t="s">
        <v>9</v>
      </c>
    </row>
    <row r="5522" spans="1:5">
      <c r="A5522" t="s">
        <v>21586</v>
      </c>
      <c r="B5522" t="s">
        <v>65</v>
      </c>
      <c r="C5522">
        <v>44302</v>
      </c>
      <c r="D5522" t="s">
        <v>14256</v>
      </c>
      <c r="E5522" t="s">
        <v>9</v>
      </c>
    </row>
    <row r="5523" spans="1:5">
      <c r="A5523" t="s">
        <v>21587</v>
      </c>
      <c r="B5523" t="s">
        <v>65</v>
      </c>
      <c r="C5523">
        <v>44311</v>
      </c>
      <c r="D5523" t="s">
        <v>14257</v>
      </c>
      <c r="E5523" t="s">
        <v>9</v>
      </c>
    </row>
    <row r="5524" spans="1:5">
      <c r="A5524" t="s">
        <v>21588</v>
      </c>
      <c r="B5524" t="s">
        <v>65</v>
      </c>
      <c r="C5524">
        <v>44119</v>
      </c>
      <c r="D5524" t="s">
        <v>14258</v>
      </c>
      <c r="E5524" t="s">
        <v>10297</v>
      </c>
    </row>
    <row r="5525" spans="1:5">
      <c r="A5525" t="s">
        <v>21589</v>
      </c>
      <c r="B5525" t="s">
        <v>65</v>
      </c>
      <c r="C5525">
        <v>44304</v>
      </c>
      <c r="D5525" t="s">
        <v>14259</v>
      </c>
      <c r="E5525" t="s">
        <v>9</v>
      </c>
    </row>
    <row r="5526" spans="1:5">
      <c r="A5526" t="s">
        <v>21590</v>
      </c>
      <c r="B5526" t="s">
        <v>65</v>
      </c>
      <c r="C5526">
        <v>44303</v>
      </c>
      <c r="D5526" t="s">
        <v>14260</v>
      </c>
      <c r="E5526" t="s">
        <v>9</v>
      </c>
    </row>
    <row r="5527" spans="1:5">
      <c r="A5527" t="s">
        <v>21591</v>
      </c>
      <c r="B5527" t="s">
        <v>65</v>
      </c>
      <c r="C5527">
        <v>43885</v>
      </c>
      <c r="D5527" t="s">
        <v>14261</v>
      </c>
      <c r="E5527" t="s">
        <v>32</v>
      </c>
    </row>
    <row r="5528" spans="1:5">
      <c r="A5528" t="s">
        <v>21592</v>
      </c>
      <c r="B5528" t="s">
        <v>65</v>
      </c>
      <c r="C5528">
        <v>43884</v>
      </c>
      <c r="D5528" t="s">
        <v>14262</v>
      </c>
      <c r="E5528" t="s">
        <v>10297</v>
      </c>
    </row>
    <row r="5529" spans="1:5">
      <c r="A5529" t="s">
        <v>21593</v>
      </c>
      <c r="B5529" t="s">
        <v>65</v>
      </c>
      <c r="C5529">
        <v>44276</v>
      </c>
      <c r="D5529" t="s">
        <v>14263</v>
      </c>
      <c r="E5529" t="s">
        <v>10297</v>
      </c>
    </row>
    <row r="5530" spans="1:5">
      <c r="A5530" t="s">
        <v>21594</v>
      </c>
      <c r="B5530" t="s">
        <v>65</v>
      </c>
      <c r="C5530">
        <v>44296</v>
      </c>
      <c r="D5530" t="s">
        <v>14264</v>
      </c>
      <c r="E5530" t="s">
        <v>10297</v>
      </c>
    </row>
    <row r="5531" spans="1:5">
      <c r="A5531" t="s">
        <v>21595</v>
      </c>
      <c r="B5531" t="s">
        <v>65</v>
      </c>
      <c r="C5531">
        <v>44373</v>
      </c>
      <c r="D5531" t="s">
        <v>14265</v>
      </c>
      <c r="E5531" t="s">
        <v>10297</v>
      </c>
    </row>
    <row r="5532" spans="1:5">
      <c r="A5532" t="s">
        <v>21596</v>
      </c>
      <c r="B5532" t="s">
        <v>65</v>
      </c>
      <c r="C5532">
        <v>41032</v>
      </c>
      <c r="D5532" t="s">
        <v>14266</v>
      </c>
      <c r="E5532" t="s">
        <v>32</v>
      </c>
    </row>
    <row r="5533" spans="1:5">
      <c r="A5533" t="s">
        <v>21597</v>
      </c>
      <c r="B5533" t="s">
        <v>65</v>
      </c>
      <c r="C5533">
        <v>41039</v>
      </c>
      <c r="D5533" t="s">
        <v>14267</v>
      </c>
      <c r="E5533" t="s">
        <v>32</v>
      </c>
    </row>
    <row r="5534" spans="1:5">
      <c r="A5534" t="s">
        <v>21598</v>
      </c>
      <c r="B5534" t="s">
        <v>65</v>
      </c>
      <c r="C5534">
        <v>41045</v>
      </c>
      <c r="D5534" t="s">
        <v>14268</v>
      </c>
      <c r="E5534" t="s">
        <v>32</v>
      </c>
    </row>
    <row r="5535" spans="1:5">
      <c r="A5535" t="s">
        <v>21599</v>
      </c>
      <c r="B5535" t="s">
        <v>65</v>
      </c>
      <c r="C5535">
        <v>41049</v>
      </c>
      <c r="D5535" t="s">
        <v>14269</v>
      </c>
      <c r="E5535" t="s">
        <v>32</v>
      </c>
    </row>
    <row r="5536" spans="1:5">
      <c r="A5536" t="s">
        <v>21600</v>
      </c>
      <c r="B5536" t="s">
        <v>65</v>
      </c>
      <c r="C5536">
        <v>41050</v>
      </c>
      <c r="D5536" t="s">
        <v>14273</v>
      </c>
      <c r="E5536" t="s">
        <v>32</v>
      </c>
    </row>
    <row r="5537" spans="1:5">
      <c r="A5537" t="s">
        <v>21601</v>
      </c>
      <c r="B5537" t="s">
        <v>65</v>
      </c>
      <c r="C5537">
        <v>41054</v>
      </c>
      <c r="D5537" t="s">
        <v>14270</v>
      </c>
      <c r="E5537" t="s">
        <v>32</v>
      </c>
    </row>
    <row r="5538" spans="1:5">
      <c r="A5538" t="s">
        <v>21602</v>
      </c>
      <c r="B5538" t="s">
        <v>65</v>
      </c>
      <c r="C5538">
        <v>41058</v>
      </c>
      <c r="D5538" t="s">
        <v>14271</v>
      </c>
      <c r="E5538" t="s">
        <v>32</v>
      </c>
    </row>
    <row r="5539" spans="1:5">
      <c r="A5539" t="s">
        <v>21603</v>
      </c>
      <c r="B5539" t="s">
        <v>65</v>
      </c>
      <c r="C5539">
        <v>44207</v>
      </c>
      <c r="D5539" t="s">
        <v>14272</v>
      </c>
      <c r="E5539" t="s">
        <v>32</v>
      </c>
    </row>
    <row r="5540" spans="1:5">
      <c r="A5540" t="s">
        <v>21604</v>
      </c>
      <c r="B5540" t="s">
        <v>65</v>
      </c>
      <c r="C5540">
        <v>44277</v>
      </c>
      <c r="D5540" t="s">
        <v>14274</v>
      </c>
      <c r="E5540" t="s">
        <v>32</v>
      </c>
    </row>
    <row r="5541" spans="1:5">
      <c r="A5541" t="s">
        <v>21605</v>
      </c>
      <c r="B5541" t="s">
        <v>65</v>
      </c>
      <c r="C5541">
        <v>41004</v>
      </c>
      <c r="D5541" t="s">
        <v>14275</v>
      </c>
      <c r="E5541" t="s">
        <v>32</v>
      </c>
    </row>
    <row r="5542" spans="1:5">
      <c r="A5542" t="s">
        <v>21606</v>
      </c>
      <c r="B5542" t="s">
        <v>65</v>
      </c>
      <c r="C5542">
        <v>41003</v>
      </c>
      <c r="D5542" t="s">
        <v>14276</v>
      </c>
      <c r="E5542" t="s">
        <v>32</v>
      </c>
    </row>
    <row r="5543" spans="1:5">
      <c r="A5543" t="s">
        <v>21607</v>
      </c>
      <c r="B5543" t="s">
        <v>65</v>
      </c>
      <c r="C5543">
        <v>41005</v>
      </c>
      <c r="D5543" t="s">
        <v>14277</v>
      </c>
      <c r="E5543" t="s">
        <v>32</v>
      </c>
    </row>
    <row r="5544" spans="1:5">
      <c r="A5544" t="s">
        <v>21608</v>
      </c>
      <c r="B5544" t="s">
        <v>65</v>
      </c>
      <c r="C5544">
        <v>41006</v>
      </c>
      <c r="D5544" t="s">
        <v>14278</v>
      </c>
      <c r="E5544" t="s">
        <v>32</v>
      </c>
    </row>
    <row r="5545" spans="1:5">
      <c r="A5545" t="s">
        <v>21609</v>
      </c>
      <c r="B5545" t="s">
        <v>65</v>
      </c>
      <c r="C5545">
        <v>41064</v>
      </c>
      <c r="D5545" t="s">
        <v>14279</v>
      </c>
      <c r="E5545" t="s">
        <v>32</v>
      </c>
    </row>
    <row r="5546" spans="1:5">
      <c r="A5546" t="s">
        <v>21610</v>
      </c>
      <c r="B5546" t="s">
        <v>65</v>
      </c>
      <c r="C5546">
        <v>41100</v>
      </c>
      <c r="D5546" t="s">
        <v>14280</v>
      </c>
      <c r="E5546" t="s">
        <v>32</v>
      </c>
    </row>
    <row r="5547" spans="1:5">
      <c r="A5547" t="s">
        <v>21611</v>
      </c>
      <c r="B5547" t="s">
        <v>65</v>
      </c>
      <c r="C5547">
        <v>41104</v>
      </c>
      <c r="D5547" t="s">
        <v>14281</v>
      </c>
      <c r="E5547" t="s">
        <v>32</v>
      </c>
    </row>
    <row r="5548" spans="1:5">
      <c r="A5548" t="s">
        <v>21612</v>
      </c>
      <c r="B5548" t="s">
        <v>65</v>
      </c>
      <c r="C5548">
        <v>44270</v>
      </c>
      <c r="D5548" t="s">
        <v>14282</v>
      </c>
      <c r="E5548" t="s">
        <v>32</v>
      </c>
    </row>
    <row r="5549" spans="1:5">
      <c r="A5549" t="s">
        <v>21613</v>
      </c>
      <c r="B5549" t="s">
        <v>65</v>
      </c>
      <c r="C5549">
        <v>41108</v>
      </c>
      <c r="D5549" t="s">
        <v>14283</v>
      </c>
      <c r="E5549" t="s">
        <v>32</v>
      </c>
    </row>
    <row r="5550" spans="1:5">
      <c r="A5550" t="s">
        <v>21614</v>
      </c>
      <c r="B5550" t="s">
        <v>65</v>
      </c>
      <c r="C5550">
        <v>41111</v>
      </c>
      <c r="D5550" t="s">
        <v>14284</v>
      </c>
      <c r="E5550" t="s">
        <v>32</v>
      </c>
    </row>
    <row r="5551" spans="1:5">
      <c r="A5551" t="s">
        <v>21615</v>
      </c>
      <c r="B5551" t="s">
        <v>65</v>
      </c>
      <c r="C5551">
        <v>41115</v>
      </c>
      <c r="D5551" t="s">
        <v>14285</v>
      </c>
      <c r="E5551" t="s">
        <v>32</v>
      </c>
    </row>
    <row r="5552" spans="1:5">
      <c r="A5552" t="s">
        <v>21616</v>
      </c>
      <c r="B5552" t="s">
        <v>65</v>
      </c>
      <c r="C5552">
        <v>44293</v>
      </c>
      <c r="D5552" t="s">
        <v>14286</v>
      </c>
      <c r="E5552" t="s">
        <v>32</v>
      </c>
    </row>
    <row r="5553" spans="1:5">
      <c r="A5553" t="s">
        <v>21617</v>
      </c>
      <c r="B5553" t="s">
        <v>65</v>
      </c>
      <c r="C5553">
        <v>44202</v>
      </c>
      <c r="D5553" t="s">
        <v>14287</v>
      </c>
      <c r="E5553" t="s">
        <v>32</v>
      </c>
    </row>
    <row r="5554" spans="1:5">
      <c r="A5554" t="s">
        <v>21618</v>
      </c>
      <c r="B5554" t="s">
        <v>65</v>
      </c>
      <c r="C5554">
        <v>40997</v>
      </c>
      <c r="D5554" t="s">
        <v>14288</v>
      </c>
      <c r="E5554" t="s">
        <v>32</v>
      </c>
    </row>
    <row r="5555" spans="1:5">
      <c r="A5555" t="s">
        <v>21619</v>
      </c>
      <c r="B5555" t="s">
        <v>65</v>
      </c>
      <c r="C5555">
        <v>40999</v>
      </c>
      <c r="D5555" t="s">
        <v>14289</v>
      </c>
      <c r="E5555" t="s">
        <v>32</v>
      </c>
    </row>
    <row r="5556" spans="1:5">
      <c r="A5556" t="s">
        <v>21620</v>
      </c>
      <c r="B5556" t="s">
        <v>65</v>
      </c>
      <c r="C5556">
        <v>41000</v>
      </c>
      <c r="D5556" t="s">
        <v>14290</v>
      </c>
      <c r="E5556" t="s">
        <v>32</v>
      </c>
    </row>
    <row r="5557" spans="1:5">
      <c r="A5557" t="s">
        <v>21621</v>
      </c>
      <c r="B5557" t="s">
        <v>65</v>
      </c>
      <c r="C5557">
        <v>40989</v>
      </c>
      <c r="D5557" t="s">
        <v>14291</v>
      </c>
      <c r="E5557" t="s">
        <v>32</v>
      </c>
    </row>
    <row r="5558" spans="1:5">
      <c r="A5558" t="s">
        <v>21622</v>
      </c>
      <c r="B5558" t="s">
        <v>65</v>
      </c>
      <c r="C5558">
        <v>40991</v>
      </c>
      <c r="D5558" t="s">
        <v>14292</v>
      </c>
      <c r="E5558" t="s">
        <v>32</v>
      </c>
    </row>
    <row r="5559" spans="1:5">
      <c r="A5559" t="s">
        <v>21623</v>
      </c>
      <c r="B5559" t="s">
        <v>65</v>
      </c>
      <c r="C5559">
        <v>40993</v>
      </c>
      <c r="D5559" t="s">
        <v>14293</v>
      </c>
      <c r="E5559" t="s">
        <v>32</v>
      </c>
    </row>
    <row r="5560" spans="1:5">
      <c r="A5560" t="s">
        <v>21624</v>
      </c>
      <c r="B5560" t="s">
        <v>65</v>
      </c>
      <c r="C5560">
        <v>40995</v>
      </c>
      <c r="D5560" t="s">
        <v>14294</v>
      </c>
      <c r="E5560" t="s">
        <v>32</v>
      </c>
    </row>
    <row r="5561" spans="1:5">
      <c r="A5561" t="s">
        <v>21625</v>
      </c>
      <c r="B5561" t="s">
        <v>65</v>
      </c>
      <c r="C5561">
        <v>44203</v>
      </c>
      <c r="D5561" t="s">
        <v>14295</v>
      </c>
      <c r="E5561" t="s">
        <v>12</v>
      </c>
    </row>
    <row r="5562" spans="1:5">
      <c r="A5562" t="s">
        <v>21626</v>
      </c>
      <c r="B5562" t="s">
        <v>65</v>
      </c>
      <c r="C5562">
        <v>44204</v>
      </c>
      <c r="D5562" t="s">
        <v>14296</v>
      </c>
      <c r="E5562" t="s">
        <v>12</v>
      </c>
    </row>
    <row r="5563" spans="1:5">
      <c r="A5563" t="s">
        <v>21627</v>
      </c>
      <c r="B5563" t="s">
        <v>65</v>
      </c>
      <c r="C5563">
        <v>44205</v>
      </c>
      <c r="D5563" t="s">
        <v>14297</v>
      </c>
      <c r="E5563" t="s">
        <v>12</v>
      </c>
    </row>
    <row r="5564" spans="1:5">
      <c r="A5564" t="s">
        <v>21628</v>
      </c>
      <c r="B5564" t="s">
        <v>65</v>
      </c>
      <c r="C5564">
        <v>44206</v>
      </c>
      <c r="D5564" t="s">
        <v>14298</v>
      </c>
      <c r="E5564" t="s">
        <v>12</v>
      </c>
    </row>
    <row r="5565" spans="1:5">
      <c r="A5565" t="s">
        <v>21629</v>
      </c>
      <c r="B5565" t="s">
        <v>65</v>
      </c>
      <c r="C5565">
        <v>41007</v>
      </c>
      <c r="D5565" t="s">
        <v>14299</v>
      </c>
      <c r="E5565" t="s">
        <v>32</v>
      </c>
    </row>
    <row r="5566" spans="1:5">
      <c r="A5566" t="s">
        <v>21630</v>
      </c>
      <c r="B5566" t="s">
        <v>65</v>
      </c>
      <c r="C5566">
        <v>41008</v>
      </c>
      <c r="D5566" t="s">
        <v>14300</v>
      </c>
      <c r="E5566" t="s">
        <v>32</v>
      </c>
    </row>
    <row r="5567" spans="1:5">
      <c r="A5567" t="s">
        <v>21631</v>
      </c>
      <c r="B5567" t="s">
        <v>65</v>
      </c>
      <c r="C5567">
        <v>41009</v>
      </c>
      <c r="D5567" t="s">
        <v>14301</v>
      </c>
      <c r="E5567" t="s">
        <v>32</v>
      </c>
    </row>
    <row r="5568" spans="1:5">
      <c r="A5568" t="s">
        <v>21632</v>
      </c>
      <c r="B5568" t="s">
        <v>65</v>
      </c>
      <c r="C5568">
        <v>41010</v>
      </c>
      <c r="D5568" t="s">
        <v>14302</v>
      </c>
      <c r="E5568" t="s">
        <v>32</v>
      </c>
    </row>
    <row r="5569" spans="1:5">
      <c r="A5569" t="s">
        <v>21633</v>
      </c>
      <c r="B5569" t="s">
        <v>65</v>
      </c>
      <c r="C5569">
        <v>44416</v>
      </c>
      <c r="D5569" t="s">
        <v>14303</v>
      </c>
      <c r="E5569" t="s">
        <v>32</v>
      </c>
    </row>
    <row r="5570" spans="1:5">
      <c r="A5570" t="s">
        <v>21634</v>
      </c>
      <c r="B5570" t="s">
        <v>65</v>
      </c>
      <c r="C5570">
        <v>44417</v>
      </c>
      <c r="D5570" t="s">
        <v>14304</v>
      </c>
      <c r="E5570" t="s">
        <v>32</v>
      </c>
    </row>
    <row r="5571" spans="1:5">
      <c r="A5571" t="s">
        <v>21635</v>
      </c>
      <c r="B5571" t="s">
        <v>65</v>
      </c>
      <c r="C5571">
        <v>44415</v>
      </c>
      <c r="D5571" t="s">
        <v>14305</v>
      </c>
      <c r="E5571" t="s">
        <v>32</v>
      </c>
    </row>
    <row r="5572" spans="1:5">
      <c r="A5572" t="s">
        <v>21636</v>
      </c>
      <c r="B5572" t="s">
        <v>65</v>
      </c>
      <c r="C5572">
        <v>44411</v>
      </c>
      <c r="D5572" t="s">
        <v>14306</v>
      </c>
      <c r="E5572" t="s">
        <v>32</v>
      </c>
    </row>
    <row r="5573" spans="1:5">
      <c r="A5573" t="s">
        <v>21637</v>
      </c>
      <c r="B5573" t="s">
        <v>65</v>
      </c>
      <c r="C5573">
        <v>44409</v>
      </c>
      <c r="D5573" t="s">
        <v>14307</v>
      </c>
      <c r="E5573" t="s">
        <v>32</v>
      </c>
    </row>
    <row r="5574" spans="1:5">
      <c r="A5574" t="s">
        <v>21638</v>
      </c>
      <c r="B5574" t="s">
        <v>65</v>
      </c>
      <c r="C5574">
        <v>44403</v>
      </c>
      <c r="D5574" t="s">
        <v>14308</v>
      </c>
      <c r="E5574" t="s">
        <v>32</v>
      </c>
    </row>
    <row r="5575" spans="1:5">
      <c r="A5575" t="s">
        <v>21639</v>
      </c>
      <c r="B5575" t="s">
        <v>65</v>
      </c>
      <c r="C5575">
        <v>44412</v>
      </c>
      <c r="D5575" t="s">
        <v>14309</v>
      </c>
      <c r="E5575" t="s">
        <v>32</v>
      </c>
    </row>
    <row r="5576" spans="1:5">
      <c r="A5576" t="s">
        <v>21640</v>
      </c>
      <c r="B5576" t="s">
        <v>65</v>
      </c>
      <c r="C5576">
        <v>44410</v>
      </c>
      <c r="D5576" t="s">
        <v>14310</v>
      </c>
      <c r="E5576" t="s">
        <v>32</v>
      </c>
    </row>
    <row r="5577" spans="1:5">
      <c r="A5577" t="s">
        <v>21641</v>
      </c>
      <c r="B5577" t="s">
        <v>65</v>
      </c>
      <c r="C5577">
        <v>44404</v>
      </c>
      <c r="D5577" t="s">
        <v>14311</v>
      </c>
      <c r="E5577" t="s">
        <v>32</v>
      </c>
    </row>
    <row r="5578" spans="1:5">
      <c r="A5578" t="s">
        <v>21642</v>
      </c>
      <c r="B5578" t="s">
        <v>65</v>
      </c>
      <c r="C5578">
        <v>44405</v>
      </c>
      <c r="D5578" t="s">
        <v>14312</v>
      </c>
      <c r="E5578" t="s">
        <v>32</v>
      </c>
    </row>
    <row r="5579" spans="1:5">
      <c r="A5579" t="s">
        <v>21643</v>
      </c>
      <c r="B5579" t="s">
        <v>65</v>
      </c>
      <c r="C5579">
        <v>44406</v>
      </c>
      <c r="D5579" t="s">
        <v>14313</v>
      </c>
      <c r="E5579" t="s">
        <v>32</v>
      </c>
    </row>
    <row r="5580" spans="1:5">
      <c r="A5580" t="s">
        <v>21644</v>
      </c>
      <c r="B5580" t="s">
        <v>65</v>
      </c>
      <c r="C5580">
        <v>44407</v>
      </c>
      <c r="D5580" t="s">
        <v>14314</v>
      </c>
      <c r="E5580" t="s">
        <v>32</v>
      </c>
    </row>
    <row r="5581" spans="1:5">
      <c r="A5581" t="s">
        <v>21645</v>
      </c>
      <c r="B5581" t="s">
        <v>65</v>
      </c>
      <c r="C5581">
        <v>44408</v>
      </c>
      <c r="D5581" t="s">
        <v>14315</v>
      </c>
      <c r="E5581" t="s">
        <v>32</v>
      </c>
    </row>
    <row r="5582" spans="1:5">
      <c r="A5582" t="s">
        <v>32013</v>
      </c>
      <c r="B5582" t="s">
        <v>65</v>
      </c>
      <c r="C5582">
        <v>45397</v>
      </c>
      <c r="D5582" t="s">
        <v>32014</v>
      </c>
      <c r="E5582" t="s">
        <v>12</v>
      </c>
    </row>
    <row r="5583" spans="1:5">
      <c r="A5583" t="s">
        <v>32015</v>
      </c>
      <c r="B5583" t="s">
        <v>65</v>
      </c>
      <c r="C5583">
        <v>45398</v>
      </c>
      <c r="D5583" t="s">
        <v>32016</v>
      </c>
      <c r="E5583" t="s">
        <v>12</v>
      </c>
    </row>
    <row r="5584" spans="1:5">
      <c r="A5584" t="s">
        <v>32017</v>
      </c>
      <c r="B5584" t="s">
        <v>65</v>
      </c>
      <c r="C5584">
        <v>45399</v>
      </c>
      <c r="D5584" t="s">
        <v>32018</v>
      </c>
      <c r="E5584" t="s">
        <v>12</v>
      </c>
    </row>
    <row r="5585" spans="1:5">
      <c r="A5585" t="s">
        <v>21646</v>
      </c>
      <c r="B5585" t="s">
        <v>65</v>
      </c>
      <c r="C5585">
        <v>45124</v>
      </c>
      <c r="D5585" t="s">
        <v>14316</v>
      </c>
      <c r="E5585" t="s">
        <v>32</v>
      </c>
    </row>
    <row r="5586" spans="1:5">
      <c r="A5586" t="s">
        <v>21647</v>
      </c>
      <c r="B5586" t="s">
        <v>65</v>
      </c>
      <c r="C5586">
        <v>44673</v>
      </c>
      <c r="D5586" t="s">
        <v>14317</v>
      </c>
      <c r="E5586" t="s">
        <v>9</v>
      </c>
    </row>
    <row r="5587" spans="1:5">
      <c r="A5587" t="s">
        <v>21648</v>
      </c>
      <c r="B5587" t="s">
        <v>65</v>
      </c>
      <c r="C5587">
        <v>43342</v>
      </c>
      <c r="D5587" t="s">
        <v>14318</v>
      </c>
      <c r="E5587" t="s">
        <v>9</v>
      </c>
    </row>
    <row r="5588" spans="1:5">
      <c r="A5588" t="s">
        <v>21649</v>
      </c>
      <c r="B5588" t="s">
        <v>65</v>
      </c>
      <c r="C5588">
        <v>43343</v>
      </c>
      <c r="D5588" t="s">
        <v>14319</v>
      </c>
      <c r="E5588" t="s">
        <v>9</v>
      </c>
    </row>
    <row r="5589" spans="1:5">
      <c r="A5589" t="s">
        <v>21650</v>
      </c>
      <c r="B5589" t="s">
        <v>65</v>
      </c>
      <c r="C5589">
        <v>43344</v>
      </c>
      <c r="D5589" t="s">
        <v>14320</v>
      </c>
      <c r="E5589" t="s">
        <v>9</v>
      </c>
    </row>
    <row r="5590" spans="1:5">
      <c r="A5590" t="s">
        <v>21651</v>
      </c>
      <c r="B5590" t="s">
        <v>65</v>
      </c>
      <c r="C5590">
        <v>43345</v>
      </c>
      <c r="D5590" t="s">
        <v>14321</v>
      </c>
      <c r="E5590" t="s">
        <v>9</v>
      </c>
    </row>
    <row r="5591" spans="1:5">
      <c r="A5591" t="s">
        <v>21652</v>
      </c>
      <c r="B5591" t="s">
        <v>65</v>
      </c>
      <c r="C5591">
        <v>43350</v>
      </c>
      <c r="D5591" t="s">
        <v>14322</v>
      </c>
      <c r="E5591" t="s">
        <v>9</v>
      </c>
    </row>
    <row r="5592" spans="1:5">
      <c r="A5592" t="s">
        <v>21653</v>
      </c>
      <c r="B5592" t="s">
        <v>65</v>
      </c>
      <c r="C5592">
        <v>43351</v>
      </c>
      <c r="D5592" t="s">
        <v>14323</v>
      </c>
      <c r="E5592" t="s">
        <v>9</v>
      </c>
    </row>
    <row r="5593" spans="1:5">
      <c r="A5593" t="s">
        <v>21654</v>
      </c>
      <c r="B5593" t="s">
        <v>65</v>
      </c>
      <c r="C5593">
        <v>43352</v>
      </c>
      <c r="D5593" t="s">
        <v>14324</v>
      </c>
      <c r="E5593" t="s">
        <v>9</v>
      </c>
    </row>
    <row r="5594" spans="1:5">
      <c r="A5594" t="s">
        <v>21655</v>
      </c>
      <c r="B5594" t="s">
        <v>65</v>
      </c>
      <c r="C5594">
        <v>43353</v>
      </c>
      <c r="D5594" t="s">
        <v>14325</v>
      </c>
      <c r="E5594" t="s">
        <v>9</v>
      </c>
    </row>
    <row r="5595" spans="1:5">
      <c r="A5595" t="s">
        <v>21656</v>
      </c>
      <c r="B5595" t="s">
        <v>65</v>
      </c>
      <c r="C5595">
        <v>43346</v>
      </c>
      <c r="D5595" t="s">
        <v>14326</v>
      </c>
      <c r="E5595" t="s">
        <v>9</v>
      </c>
    </row>
    <row r="5596" spans="1:5">
      <c r="A5596" t="s">
        <v>21657</v>
      </c>
      <c r="B5596" t="s">
        <v>65</v>
      </c>
      <c r="C5596">
        <v>43347</v>
      </c>
      <c r="D5596" t="s">
        <v>14327</v>
      </c>
      <c r="E5596" t="s">
        <v>9</v>
      </c>
    </row>
    <row r="5597" spans="1:5">
      <c r="A5597" t="s">
        <v>21658</v>
      </c>
      <c r="B5597" t="s">
        <v>65</v>
      </c>
      <c r="C5597">
        <v>43348</v>
      </c>
      <c r="D5597" t="s">
        <v>14328</v>
      </c>
      <c r="E5597" t="s">
        <v>9</v>
      </c>
    </row>
    <row r="5598" spans="1:5">
      <c r="A5598" t="s">
        <v>21659</v>
      </c>
      <c r="B5598" t="s">
        <v>65</v>
      </c>
      <c r="C5598">
        <v>43349</v>
      </c>
      <c r="D5598" t="s">
        <v>14329</v>
      </c>
      <c r="E5598" t="s">
        <v>9</v>
      </c>
    </row>
    <row r="5599" spans="1:5">
      <c r="A5599" t="s">
        <v>21660</v>
      </c>
      <c r="B5599" t="s">
        <v>65</v>
      </c>
      <c r="C5599">
        <v>44379</v>
      </c>
      <c r="D5599" t="s">
        <v>14330</v>
      </c>
      <c r="E5599" t="s">
        <v>9</v>
      </c>
    </row>
    <row r="5600" spans="1:5">
      <c r="A5600" t="s">
        <v>21661</v>
      </c>
      <c r="B5600" t="s">
        <v>65</v>
      </c>
      <c r="C5600">
        <v>43355</v>
      </c>
      <c r="D5600" t="s">
        <v>14331</v>
      </c>
      <c r="E5600" t="s">
        <v>9</v>
      </c>
    </row>
    <row r="5601" spans="1:5">
      <c r="A5601" t="s">
        <v>21662</v>
      </c>
      <c r="B5601" t="s">
        <v>65</v>
      </c>
      <c r="C5601">
        <v>43356</v>
      </c>
      <c r="D5601" t="s">
        <v>14332</v>
      </c>
      <c r="E5601" t="s">
        <v>9</v>
      </c>
    </row>
    <row r="5602" spans="1:5">
      <c r="A5602" t="s">
        <v>21663</v>
      </c>
      <c r="B5602" t="s">
        <v>65</v>
      </c>
      <c r="C5602">
        <v>43357</v>
      </c>
      <c r="D5602" t="s">
        <v>14333</v>
      </c>
      <c r="E5602" t="s">
        <v>9</v>
      </c>
    </row>
    <row r="5603" spans="1:5">
      <c r="A5603" t="s">
        <v>21664</v>
      </c>
      <c r="B5603" t="s">
        <v>65</v>
      </c>
      <c r="C5603">
        <v>44700</v>
      </c>
      <c r="D5603" t="s">
        <v>14334</v>
      </c>
      <c r="E5603" t="s">
        <v>32</v>
      </c>
    </row>
    <row r="5604" spans="1:5">
      <c r="A5604" t="s">
        <v>21665</v>
      </c>
      <c r="B5604" t="s">
        <v>65</v>
      </c>
      <c r="C5604">
        <v>44701</v>
      </c>
      <c r="D5604" t="s">
        <v>14335</v>
      </c>
      <c r="E5604" t="s">
        <v>32</v>
      </c>
    </row>
    <row r="5605" spans="1:5">
      <c r="A5605" t="s">
        <v>21666</v>
      </c>
      <c r="B5605" t="s">
        <v>65</v>
      </c>
      <c r="C5605">
        <v>44705</v>
      </c>
      <c r="D5605" t="s">
        <v>14336</v>
      </c>
      <c r="E5605" t="s">
        <v>32</v>
      </c>
    </row>
    <row r="5606" spans="1:5">
      <c r="A5606" t="s">
        <v>21667</v>
      </c>
      <c r="B5606" t="s">
        <v>65</v>
      </c>
      <c r="C5606">
        <v>44706</v>
      </c>
      <c r="D5606" t="s">
        <v>14337</v>
      </c>
      <c r="E5606" t="s">
        <v>32</v>
      </c>
    </row>
    <row r="5607" spans="1:5">
      <c r="A5607" t="s">
        <v>21668</v>
      </c>
      <c r="B5607" t="s">
        <v>65</v>
      </c>
      <c r="C5607">
        <v>44707</v>
      </c>
      <c r="D5607" t="s">
        <v>14338</v>
      </c>
      <c r="E5607" t="s">
        <v>32</v>
      </c>
    </row>
    <row r="5608" spans="1:5">
      <c r="A5608" t="s">
        <v>21669</v>
      </c>
      <c r="B5608" t="s">
        <v>65</v>
      </c>
      <c r="C5608">
        <v>44708</v>
      </c>
      <c r="D5608" t="s">
        <v>14339</v>
      </c>
      <c r="E5608" t="s">
        <v>32</v>
      </c>
    </row>
    <row r="5609" spans="1:5">
      <c r="A5609" t="s">
        <v>21670</v>
      </c>
      <c r="B5609" t="s">
        <v>65</v>
      </c>
      <c r="C5609">
        <v>44702</v>
      </c>
      <c r="D5609" t="s">
        <v>14340</v>
      </c>
      <c r="E5609" t="s">
        <v>32</v>
      </c>
    </row>
    <row r="5610" spans="1:5">
      <c r="A5610" t="s">
        <v>21671</v>
      </c>
      <c r="B5610" t="s">
        <v>65</v>
      </c>
      <c r="C5610">
        <v>44703</v>
      </c>
      <c r="D5610" t="s">
        <v>14341</v>
      </c>
      <c r="E5610" t="s">
        <v>32</v>
      </c>
    </row>
    <row r="5611" spans="1:5">
      <c r="A5611" t="s">
        <v>21672</v>
      </c>
      <c r="B5611" t="s">
        <v>65</v>
      </c>
      <c r="C5611">
        <v>44704</v>
      </c>
      <c r="D5611" t="s">
        <v>14342</v>
      </c>
      <c r="E5611" t="s">
        <v>32</v>
      </c>
    </row>
    <row r="5612" spans="1:5">
      <c r="A5612" t="s">
        <v>21673</v>
      </c>
      <c r="B5612" t="s">
        <v>65</v>
      </c>
      <c r="C5612">
        <v>44016</v>
      </c>
      <c r="D5612" t="s">
        <v>14343</v>
      </c>
      <c r="E5612" t="s">
        <v>62</v>
      </c>
    </row>
    <row r="5613" spans="1:5">
      <c r="A5613" t="s">
        <v>21674</v>
      </c>
      <c r="B5613" t="s">
        <v>65</v>
      </c>
      <c r="C5613">
        <v>45188</v>
      </c>
      <c r="D5613" t="s">
        <v>14344</v>
      </c>
      <c r="E5613" t="s">
        <v>62</v>
      </c>
    </row>
    <row r="5614" spans="1:5">
      <c r="A5614" t="s">
        <v>21675</v>
      </c>
      <c r="B5614" t="s">
        <v>65</v>
      </c>
      <c r="C5614">
        <v>45152</v>
      </c>
      <c r="D5614" t="s">
        <v>14345</v>
      </c>
      <c r="E5614" t="s">
        <v>62</v>
      </c>
    </row>
    <row r="5615" spans="1:5">
      <c r="A5615" t="s">
        <v>21676</v>
      </c>
      <c r="B5615" t="s">
        <v>65</v>
      </c>
      <c r="C5615">
        <v>45153</v>
      </c>
      <c r="D5615" t="s">
        <v>14346</v>
      </c>
      <c r="E5615" t="s">
        <v>62</v>
      </c>
    </row>
    <row r="5616" spans="1:5">
      <c r="A5616" t="s">
        <v>21677</v>
      </c>
      <c r="B5616" t="s">
        <v>65</v>
      </c>
      <c r="C5616">
        <v>44201</v>
      </c>
      <c r="D5616" t="s">
        <v>14347</v>
      </c>
      <c r="E5616" t="s">
        <v>32</v>
      </c>
    </row>
    <row r="5617" spans="1:5">
      <c r="A5617" t="s">
        <v>21678</v>
      </c>
      <c r="B5617" t="s">
        <v>65</v>
      </c>
      <c r="C5617">
        <v>44216</v>
      </c>
      <c r="D5617" t="s">
        <v>14348</v>
      </c>
      <c r="E5617" t="s">
        <v>32</v>
      </c>
    </row>
    <row r="5618" spans="1:5">
      <c r="A5618" t="s">
        <v>21679</v>
      </c>
      <c r="B5618" t="s">
        <v>65</v>
      </c>
      <c r="C5618">
        <v>44217</v>
      </c>
      <c r="D5618" t="s">
        <v>14349</v>
      </c>
      <c r="E5618" t="s">
        <v>32</v>
      </c>
    </row>
    <row r="5619" spans="1:5">
      <c r="A5619" t="s">
        <v>21680</v>
      </c>
      <c r="B5619" t="s">
        <v>65</v>
      </c>
      <c r="C5619">
        <v>45276</v>
      </c>
      <c r="D5619" t="s">
        <v>32019</v>
      </c>
      <c r="E5619" t="s">
        <v>32</v>
      </c>
    </row>
    <row r="5620" spans="1:5">
      <c r="A5620" t="s">
        <v>21681</v>
      </c>
      <c r="B5620" t="s">
        <v>65</v>
      </c>
      <c r="C5620">
        <v>45274</v>
      </c>
      <c r="D5620" t="s">
        <v>14350</v>
      </c>
      <c r="E5620" t="s">
        <v>32</v>
      </c>
    </row>
    <row r="5621" spans="1:5">
      <c r="A5621" t="s">
        <v>21682</v>
      </c>
      <c r="B5621" t="s">
        <v>65</v>
      </c>
      <c r="C5621">
        <v>45271</v>
      </c>
      <c r="D5621" t="s">
        <v>14351</v>
      </c>
      <c r="E5621" t="s">
        <v>32</v>
      </c>
    </row>
    <row r="5622" spans="1:5">
      <c r="A5622" t="s">
        <v>21683</v>
      </c>
      <c r="B5622" t="s">
        <v>65</v>
      </c>
      <c r="C5622">
        <v>45268</v>
      </c>
      <c r="D5622" t="s">
        <v>14352</v>
      </c>
      <c r="E5622" t="s">
        <v>32</v>
      </c>
    </row>
    <row r="5623" spans="1:5">
      <c r="A5623" t="s">
        <v>21684</v>
      </c>
      <c r="B5623" t="s">
        <v>65</v>
      </c>
      <c r="C5623">
        <v>45273</v>
      </c>
      <c r="D5623" t="s">
        <v>14353</v>
      </c>
      <c r="E5623" t="s">
        <v>32</v>
      </c>
    </row>
    <row r="5624" spans="1:5">
      <c r="A5624" t="s">
        <v>21685</v>
      </c>
      <c r="B5624" t="s">
        <v>65</v>
      </c>
      <c r="C5624">
        <v>44454</v>
      </c>
      <c r="D5624" t="s">
        <v>14354</v>
      </c>
      <c r="E5624" t="s">
        <v>32</v>
      </c>
    </row>
    <row r="5625" spans="1:5">
      <c r="A5625" t="s">
        <v>21686</v>
      </c>
      <c r="B5625" t="s">
        <v>65</v>
      </c>
      <c r="C5625">
        <v>44453</v>
      </c>
      <c r="D5625" t="s">
        <v>14355</v>
      </c>
      <c r="E5625" t="s">
        <v>32</v>
      </c>
    </row>
    <row r="5626" spans="1:5">
      <c r="A5626" t="s">
        <v>21687</v>
      </c>
      <c r="B5626" t="s">
        <v>65</v>
      </c>
      <c r="C5626">
        <v>44452</v>
      </c>
      <c r="D5626" t="s">
        <v>14356</v>
      </c>
      <c r="E5626" t="s">
        <v>32</v>
      </c>
    </row>
    <row r="5627" spans="1:5">
      <c r="A5627" t="s">
        <v>21688</v>
      </c>
      <c r="B5627" t="s">
        <v>65</v>
      </c>
      <c r="C5627">
        <v>44447</v>
      </c>
      <c r="D5627" t="s">
        <v>14357</v>
      </c>
      <c r="E5627" t="s">
        <v>32</v>
      </c>
    </row>
    <row r="5628" spans="1:5">
      <c r="A5628" t="s">
        <v>21689</v>
      </c>
      <c r="B5628" t="s">
        <v>65</v>
      </c>
      <c r="C5628">
        <v>44448</v>
      </c>
      <c r="D5628" t="s">
        <v>14358</v>
      </c>
      <c r="E5628" t="s">
        <v>32</v>
      </c>
    </row>
    <row r="5629" spans="1:5">
      <c r="A5629" t="s">
        <v>21690</v>
      </c>
      <c r="B5629" t="s">
        <v>65</v>
      </c>
      <c r="C5629">
        <v>44445</v>
      </c>
      <c r="D5629" t="s">
        <v>14359</v>
      </c>
      <c r="E5629" t="s">
        <v>32</v>
      </c>
    </row>
    <row r="5630" spans="1:5">
      <c r="A5630" t="s">
        <v>21691</v>
      </c>
      <c r="B5630" t="s">
        <v>65</v>
      </c>
      <c r="C5630">
        <v>44446</v>
      </c>
      <c r="D5630" t="s">
        <v>14360</v>
      </c>
      <c r="E5630" t="s">
        <v>32</v>
      </c>
    </row>
    <row r="5631" spans="1:5">
      <c r="A5631" t="s">
        <v>21692</v>
      </c>
      <c r="B5631" t="s">
        <v>65</v>
      </c>
      <c r="C5631">
        <v>44456</v>
      </c>
      <c r="D5631" t="s">
        <v>14361</v>
      </c>
      <c r="E5631" t="s">
        <v>32</v>
      </c>
    </row>
    <row r="5632" spans="1:5">
      <c r="A5632" t="s">
        <v>21693</v>
      </c>
      <c r="B5632" t="s">
        <v>65</v>
      </c>
      <c r="C5632">
        <v>44455</v>
      </c>
      <c r="D5632" t="s">
        <v>14362</v>
      </c>
      <c r="E5632" t="s">
        <v>32</v>
      </c>
    </row>
    <row r="5633" spans="1:5">
      <c r="A5633" t="s">
        <v>21694</v>
      </c>
      <c r="B5633" t="s">
        <v>65</v>
      </c>
      <c r="C5633">
        <v>44450</v>
      </c>
      <c r="D5633" t="s">
        <v>14363</v>
      </c>
      <c r="E5633" t="s">
        <v>32</v>
      </c>
    </row>
    <row r="5634" spans="1:5">
      <c r="A5634" t="s">
        <v>21695</v>
      </c>
      <c r="B5634" t="s">
        <v>65</v>
      </c>
      <c r="C5634">
        <v>44451</v>
      </c>
      <c r="D5634" t="s">
        <v>14364</v>
      </c>
      <c r="E5634" t="s">
        <v>32</v>
      </c>
    </row>
    <row r="5635" spans="1:5">
      <c r="A5635" t="s">
        <v>21696</v>
      </c>
      <c r="B5635" t="s">
        <v>65</v>
      </c>
      <c r="C5635">
        <v>44449</v>
      </c>
      <c r="D5635" t="s">
        <v>14365</v>
      </c>
      <c r="E5635" t="s">
        <v>32</v>
      </c>
    </row>
    <row r="5636" spans="1:5">
      <c r="A5636" t="s">
        <v>21697</v>
      </c>
      <c r="B5636" t="s">
        <v>65</v>
      </c>
      <c r="C5636">
        <v>44762</v>
      </c>
      <c r="D5636" t="s">
        <v>14366</v>
      </c>
      <c r="E5636" t="s">
        <v>32</v>
      </c>
    </row>
    <row r="5637" spans="1:5">
      <c r="A5637" t="s">
        <v>21698</v>
      </c>
      <c r="B5637" t="s">
        <v>65</v>
      </c>
      <c r="C5637">
        <v>44764</v>
      </c>
      <c r="D5637" t="s">
        <v>14367</v>
      </c>
      <c r="E5637" t="s">
        <v>32</v>
      </c>
    </row>
    <row r="5638" spans="1:5">
      <c r="A5638" t="s">
        <v>21699</v>
      </c>
      <c r="B5638" t="s">
        <v>65</v>
      </c>
      <c r="C5638">
        <v>44321</v>
      </c>
      <c r="D5638" t="s">
        <v>14368</v>
      </c>
      <c r="E5638" t="s">
        <v>32</v>
      </c>
    </row>
    <row r="5639" spans="1:5">
      <c r="A5639" t="s">
        <v>21700</v>
      </c>
      <c r="B5639" t="s">
        <v>65</v>
      </c>
      <c r="C5639">
        <v>44162</v>
      </c>
      <c r="D5639" t="s">
        <v>14369</v>
      </c>
      <c r="E5639" t="s">
        <v>32</v>
      </c>
    </row>
    <row r="5640" spans="1:5">
      <c r="A5640" t="s">
        <v>21701</v>
      </c>
      <c r="B5640" t="s">
        <v>65</v>
      </c>
      <c r="C5640">
        <v>44163</v>
      </c>
      <c r="D5640" t="s">
        <v>14370</v>
      </c>
      <c r="E5640" t="s">
        <v>32</v>
      </c>
    </row>
    <row r="5641" spans="1:5">
      <c r="A5641" t="s">
        <v>21702</v>
      </c>
      <c r="B5641" t="s">
        <v>65</v>
      </c>
      <c r="C5641">
        <v>44160</v>
      </c>
      <c r="D5641" t="s">
        <v>14371</v>
      </c>
      <c r="E5641" t="s">
        <v>32</v>
      </c>
    </row>
    <row r="5642" spans="1:5">
      <c r="A5642" t="s">
        <v>21703</v>
      </c>
      <c r="B5642" t="s">
        <v>65</v>
      </c>
      <c r="C5642">
        <v>44161</v>
      </c>
      <c r="D5642" t="s">
        <v>14372</v>
      </c>
      <c r="E5642" t="s">
        <v>32</v>
      </c>
    </row>
    <row r="5643" spans="1:5">
      <c r="A5643" t="s">
        <v>21704</v>
      </c>
      <c r="B5643" t="s">
        <v>65</v>
      </c>
      <c r="C5643">
        <v>44159</v>
      </c>
      <c r="D5643" t="s">
        <v>14373</v>
      </c>
      <c r="E5643" t="s">
        <v>32</v>
      </c>
    </row>
    <row r="5644" spans="1:5">
      <c r="A5644" t="s">
        <v>21705</v>
      </c>
      <c r="B5644" t="s">
        <v>65</v>
      </c>
      <c r="C5644">
        <v>44158</v>
      </c>
      <c r="D5644" t="s">
        <v>14374</v>
      </c>
      <c r="E5644" t="s">
        <v>32</v>
      </c>
    </row>
    <row r="5645" spans="1:5">
      <c r="A5645" t="s">
        <v>21706</v>
      </c>
      <c r="B5645" t="s">
        <v>65</v>
      </c>
      <c r="C5645">
        <v>44192</v>
      </c>
      <c r="D5645" t="s">
        <v>14375</v>
      </c>
      <c r="E5645" t="s">
        <v>9</v>
      </c>
    </row>
    <row r="5646" spans="1:5">
      <c r="A5646" t="s">
        <v>21707</v>
      </c>
      <c r="B5646" t="s">
        <v>65</v>
      </c>
      <c r="C5646">
        <v>44193</v>
      </c>
      <c r="D5646" t="s">
        <v>14376</v>
      </c>
      <c r="E5646" t="s">
        <v>9</v>
      </c>
    </row>
    <row r="5647" spans="1:5">
      <c r="A5647" t="s">
        <v>21708</v>
      </c>
      <c r="B5647" t="s">
        <v>65</v>
      </c>
      <c r="C5647">
        <v>44191</v>
      </c>
      <c r="D5647" t="s">
        <v>14377</v>
      </c>
      <c r="E5647" t="s">
        <v>9</v>
      </c>
    </row>
    <row r="5648" spans="1:5">
      <c r="A5648" t="s">
        <v>21709</v>
      </c>
      <c r="B5648" t="s">
        <v>65</v>
      </c>
      <c r="C5648">
        <v>45260</v>
      </c>
      <c r="D5648" t="s">
        <v>14378</v>
      </c>
      <c r="E5648" t="s">
        <v>9</v>
      </c>
    </row>
    <row r="5649" spans="1:5">
      <c r="A5649" t="s">
        <v>21710</v>
      </c>
      <c r="B5649" t="s">
        <v>65</v>
      </c>
      <c r="C5649">
        <v>44949</v>
      </c>
      <c r="D5649" t="s">
        <v>14379</v>
      </c>
      <c r="E5649" t="s">
        <v>32</v>
      </c>
    </row>
    <row r="5650" spans="1:5">
      <c r="A5650" t="s">
        <v>21711</v>
      </c>
      <c r="B5650" t="s">
        <v>65</v>
      </c>
      <c r="C5650">
        <v>44787</v>
      </c>
      <c r="D5650" t="s">
        <v>14380</v>
      </c>
      <c r="E5650" t="s">
        <v>11</v>
      </c>
    </row>
    <row r="5651" spans="1:5">
      <c r="A5651" t="s">
        <v>21712</v>
      </c>
      <c r="B5651" t="s">
        <v>65</v>
      </c>
      <c r="C5651">
        <v>45259</v>
      </c>
      <c r="D5651" t="s">
        <v>14381</v>
      </c>
      <c r="E5651" t="s">
        <v>9</v>
      </c>
    </row>
    <row r="5652" spans="1:5">
      <c r="A5652" t="s">
        <v>21713</v>
      </c>
      <c r="B5652" t="s">
        <v>65</v>
      </c>
      <c r="C5652">
        <v>43925</v>
      </c>
      <c r="D5652" t="s">
        <v>14382</v>
      </c>
      <c r="E5652" t="s">
        <v>9</v>
      </c>
    </row>
    <row r="5653" spans="1:5">
      <c r="A5653" t="s">
        <v>21714</v>
      </c>
      <c r="B5653" t="s">
        <v>65</v>
      </c>
      <c r="C5653">
        <v>45257</v>
      </c>
      <c r="D5653" t="s">
        <v>14383</v>
      </c>
      <c r="E5653" t="s">
        <v>9</v>
      </c>
    </row>
    <row r="5654" spans="1:5">
      <c r="A5654" t="s">
        <v>21715</v>
      </c>
      <c r="B5654" t="s">
        <v>65</v>
      </c>
      <c r="C5654">
        <v>44402</v>
      </c>
      <c r="D5654" t="s">
        <v>15792</v>
      </c>
      <c r="E5654" t="s">
        <v>9</v>
      </c>
    </row>
    <row r="5655" spans="1:5">
      <c r="A5655" t="s">
        <v>21716</v>
      </c>
      <c r="B5655" t="s">
        <v>65</v>
      </c>
      <c r="C5655">
        <v>44948</v>
      </c>
      <c r="D5655" t="s">
        <v>14384</v>
      </c>
      <c r="E5655" t="s">
        <v>9</v>
      </c>
    </row>
    <row r="5656" spans="1:5">
      <c r="A5656" t="s">
        <v>21717</v>
      </c>
      <c r="B5656" t="s">
        <v>65</v>
      </c>
      <c r="C5656">
        <v>42490</v>
      </c>
      <c r="D5656" t="s">
        <v>14385</v>
      </c>
      <c r="E5656" t="s">
        <v>9</v>
      </c>
    </row>
    <row r="5657" spans="1:5">
      <c r="A5657" t="s">
        <v>21718</v>
      </c>
      <c r="B5657" t="s">
        <v>65</v>
      </c>
      <c r="C5657">
        <v>44420</v>
      </c>
      <c r="D5657" t="s">
        <v>14386</v>
      </c>
      <c r="E5657" t="s">
        <v>32</v>
      </c>
    </row>
    <row r="5658" spans="1:5">
      <c r="A5658" t="s">
        <v>21719</v>
      </c>
      <c r="B5658" t="s">
        <v>65</v>
      </c>
      <c r="C5658">
        <v>44421</v>
      </c>
      <c r="D5658" t="s">
        <v>14387</v>
      </c>
      <c r="E5658" t="s">
        <v>32</v>
      </c>
    </row>
    <row r="5659" spans="1:5">
      <c r="A5659" t="s">
        <v>21720</v>
      </c>
      <c r="B5659" t="s">
        <v>65</v>
      </c>
      <c r="C5659">
        <v>44426</v>
      </c>
      <c r="D5659" t="s">
        <v>14388</v>
      </c>
      <c r="E5659" t="s">
        <v>32</v>
      </c>
    </row>
    <row r="5660" spans="1:5">
      <c r="A5660" t="s">
        <v>21721</v>
      </c>
      <c r="B5660" t="s">
        <v>65</v>
      </c>
      <c r="C5660">
        <v>44424</v>
      </c>
      <c r="D5660" t="s">
        <v>14389</v>
      </c>
      <c r="E5660" t="s">
        <v>32</v>
      </c>
    </row>
    <row r="5661" spans="1:5">
      <c r="A5661" t="s">
        <v>21722</v>
      </c>
      <c r="B5661" t="s">
        <v>65</v>
      </c>
      <c r="C5661">
        <v>44425</v>
      </c>
      <c r="D5661" t="s">
        <v>14390</v>
      </c>
      <c r="E5661" t="s">
        <v>32</v>
      </c>
    </row>
    <row r="5662" spans="1:5">
      <c r="A5662" t="s">
        <v>21723</v>
      </c>
      <c r="B5662" t="s">
        <v>65</v>
      </c>
      <c r="C5662">
        <v>44427</v>
      </c>
      <c r="D5662" t="s">
        <v>14391</v>
      </c>
      <c r="E5662" t="s">
        <v>32</v>
      </c>
    </row>
    <row r="5663" spans="1:5">
      <c r="A5663" t="s">
        <v>21724</v>
      </c>
      <c r="B5663" t="s">
        <v>65</v>
      </c>
      <c r="C5663">
        <v>44422</v>
      </c>
      <c r="D5663" t="s">
        <v>14392</v>
      </c>
      <c r="E5663" t="s">
        <v>32</v>
      </c>
    </row>
    <row r="5664" spans="1:5">
      <c r="A5664" t="s">
        <v>21725</v>
      </c>
      <c r="B5664" t="s">
        <v>65</v>
      </c>
      <c r="C5664">
        <v>44423</v>
      </c>
      <c r="D5664" t="s">
        <v>14393</v>
      </c>
      <c r="E5664" t="s">
        <v>32</v>
      </c>
    </row>
    <row r="5665" spans="1:5">
      <c r="A5665" t="s">
        <v>21726</v>
      </c>
      <c r="B5665" t="s">
        <v>65</v>
      </c>
      <c r="C5665">
        <v>44428</v>
      </c>
      <c r="D5665" t="s">
        <v>14394</v>
      </c>
      <c r="E5665" t="s">
        <v>32</v>
      </c>
    </row>
    <row r="5666" spans="1:5">
      <c r="A5666" t="s">
        <v>21727</v>
      </c>
      <c r="B5666" t="s">
        <v>65</v>
      </c>
      <c r="C5666">
        <v>44228</v>
      </c>
      <c r="D5666" t="s">
        <v>14395</v>
      </c>
      <c r="E5666" t="s">
        <v>9</v>
      </c>
    </row>
    <row r="5667" spans="1:5">
      <c r="A5667" t="s">
        <v>21728</v>
      </c>
      <c r="B5667" t="s">
        <v>65</v>
      </c>
      <c r="C5667">
        <v>44220</v>
      </c>
      <c r="D5667" t="s">
        <v>14396</v>
      </c>
      <c r="E5667" t="s">
        <v>11</v>
      </c>
    </row>
    <row r="5668" spans="1:5">
      <c r="A5668" t="s">
        <v>21729</v>
      </c>
      <c r="B5668" t="s">
        <v>65</v>
      </c>
      <c r="C5668">
        <v>44788</v>
      </c>
      <c r="D5668" t="s">
        <v>14397</v>
      </c>
      <c r="E5668" t="s">
        <v>10</v>
      </c>
    </row>
    <row r="5669" spans="1:5">
      <c r="A5669" t="s">
        <v>21730</v>
      </c>
      <c r="B5669" t="s">
        <v>65</v>
      </c>
      <c r="C5669">
        <v>44911</v>
      </c>
      <c r="D5669" t="s">
        <v>14398</v>
      </c>
      <c r="E5669" t="s">
        <v>9</v>
      </c>
    </row>
    <row r="5670" spans="1:5">
      <c r="A5670" t="s">
        <v>21731</v>
      </c>
      <c r="B5670" t="s">
        <v>65</v>
      </c>
      <c r="C5670">
        <v>44917</v>
      </c>
      <c r="D5670" t="s">
        <v>14399</v>
      </c>
      <c r="E5670" t="s">
        <v>9</v>
      </c>
    </row>
    <row r="5671" spans="1:5">
      <c r="A5671" t="s">
        <v>21732</v>
      </c>
      <c r="B5671" t="s">
        <v>65</v>
      </c>
      <c r="C5671">
        <v>44915</v>
      </c>
      <c r="D5671" t="s">
        <v>14400</v>
      </c>
      <c r="E5671" t="s">
        <v>9</v>
      </c>
    </row>
    <row r="5672" spans="1:5">
      <c r="A5672" t="s">
        <v>21733</v>
      </c>
      <c r="B5672" t="s">
        <v>65</v>
      </c>
      <c r="C5672">
        <v>44914</v>
      </c>
      <c r="D5672" t="s">
        <v>14401</v>
      </c>
      <c r="E5672" t="s">
        <v>9</v>
      </c>
    </row>
    <row r="5673" spans="1:5">
      <c r="A5673" t="s">
        <v>21734</v>
      </c>
      <c r="B5673" t="s">
        <v>65</v>
      </c>
      <c r="C5673">
        <v>44913</v>
      </c>
      <c r="D5673" t="s">
        <v>14402</v>
      </c>
      <c r="E5673" t="s">
        <v>9</v>
      </c>
    </row>
    <row r="5674" spans="1:5">
      <c r="A5674" t="s">
        <v>21735</v>
      </c>
      <c r="B5674" t="s">
        <v>65</v>
      </c>
      <c r="C5674">
        <v>44912</v>
      </c>
      <c r="D5674" t="s">
        <v>14403</v>
      </c>
      <c r="E5674" t="s">
        <v>9</v>
      </c>
    </row>
    <row r="5675" spans="1:5">
      <c r="A5675" t="s">
        <v>21736</v>
      </c>
      <c r="B5675" t="s">
        <v>65</v>
      </c>
      <c r="C5675">
        <v>44918</v>
      </c>
      <c r="D5675" t="s">
        <v>14404</v>
      </c>
      <c r="E5675" t="s">
        <v>9</v>
      </c>
    </row>
    <row r="5676" spans="1:5">
      <c r="A5676" t="s">
        <v>21737</v>
      </c>
      <c r="B5676" t="s">
        <v>65</v>
      </c>
      <c r="C5676">
        <v>44916</v>
      </c>
      <c r="D5676" t="s">
        <v>14405</v>
      </c>
      <c r="E5676" t="s">
        <v>9</v>
      </c>
    </row>
    <row r="5677" spans="1:5">
      <c r="A5677" t="s">
        <v>21738</v>
      </c>
      <c r="B5677" t="s">
        <v>65</v>
      </c>
      <c r="C5677">
        <v>43875</v>
      </c>
      <c r="D5677" t="s">
        <v>14406</v>
      </c>
      <c r="E5677" t="s">
        <v>12</v>
      </c>
    </row>
    <row r="5678" spans="1:5">
      <c r="A5678" t="s">
        <v>21739</v>
      </c>
      <c r="B5678" t="s">
        <v>65</v>
      </c>
      <c r="C5678">
        <v>43874</v>
      </c>
      <c r="D5678" t="s">
        <v>14407</v>
      </c>
      <c r="E5678" t="s">
        <v>12</v>
      </c>
    </row>
    <row r="5679" spans="1:5">
      <c r="A5679" t="s">
        <v>21740</v>
      </c>
      <c r="B5679" t="s">
        <v>65</v>
      </c>
      <c r="C5679">
        <v>44971</v>
      </c>
      <c r="D5679" t="s">
        <v>14408</v>
      </c>
      <c r="E5679" t="s">
        <v>9</v>
      </c>
    </row>
    <row r="5680" spans="1:5">
      <c r="A5680" t="s">
        <v>21741</v>
      </c>
      <c r="B5680" t="s">
        <v>65</v>
      </c>
      <c r="C5680">
        <v>44970</v>
      </c>
      <c r="D5680" t="s">
        <v>14409</v>
      </c>
      <c r="E5680" t="s">
        <v>9</v>
      </c>
    </row>
    <row r="5681" spans="1:5">
      <c r="A5681" t="s">
        <v>21742</v>
      </c>
      <c r="B5681" t="s">
        <v>65</v>
      </c>
      <c r="C5681">
        <v>44973</v>
      </c>
      <c r="D5681" t="s">
        <v>14410</v>
      </c>
      <c r="E5681" t="s">
        <v>9</v>
      </c>
    </row>
    <row r="5682" spans="1:5">
      <c r="A5682" t="s">
        <v>21743</v>
      </c>
      <c r="B5682" t="s">
        <v>65</v>
      </c>
      <c r="C5682">
        <v>44972</v>
      </c>
      <c r="D5682" t="s">
        <v>14411</v>
      </c>
      <c r="E5682" t="s">
        <v>9</v>
      </c>
    </row>
    <row r="5683" spans="1:5">
      <c r="A5683" t="s">
        <v>21744</v>
      </c>
      <c r="B5683" t="s">
        <v>65</v>
      </c>
      <c r="C5683">
        <v>44974</v>
      </c>
      <c r="D5683" t="s">
        <v>14412</v>
      </c>
      <c r="E5683" t="s">
        <v>9</v>
      </c>
    </row>
    <row r="5684" spans="1:5">
      <c r="A5684" t="s">
        <v>21745</v>
      </c>
      <c r="B5684" t="s">
        <v>65</v>
      </c>
      <c r="C5684">
        <v>44690</v>
      </c>
      <c r="D5684" t="s">
        <v>14413</v>
      </c>
      <c r="E5684" t="s">
        <v>11</v>
      </c>
    </row>
    <row r="5685" spans="1:5">
      <c r="A5685" t="s">
        <v>21746</v>
      </c>
      <c r="B5685" t="s">
        <v>65</v>
      </c>
      <c r="C5685">
        <v>44689</v>
      </c>
      <c r="D5685" t="s">
        <v>14414</v>
      </c>
      <c r="E5685" t="s">
        <v>11</v>
      </c>
    </row>
    <row r="5686" spans="1:5">
      <c r="A5686" t="s">
        <v>21747</v>
      </c>
      <c r="B5686" t="s">
        <v>65</v>
      </c>
      <c r="C5686">
        <v>44688</v>
      </c>
      <c r="D5686" t="s">
        <v>14415</v>
      </c>
      <c r="E5686" t="s">
        <v>11</v>
      </c>
    </row>
    <row r="5687" spans="1:5">
      <c r="A5687" t="s">
        <v>21748</v>
      </c>
      <c r="B5687" t="s">
        <v>65</v>
      </c>
      <c r="C5687">
        <v>44432</v>
      </c>
      <c r="D5687" t="s">
        <v>14416</v>
      </c>
      <c r="E5687" t="s">
        <v>12</v>
      </c>
    </row>
    <row r="5688" spans="1:5">
      <c r="A5688" t="s">
        <v>21749</v>
      </c>
      <c r="B5688" t="s">
        <v>65</v>
      </c>
      <c r="C5688">
        <v>44433</v>
      </c>
      <c r="D5688" t="s">
        <v>14417</v>
      </c>
      <c r="E5688" t="s">
        <v>12</v>
      </c>
    </row>
    <row r="5689" spans="1:5">
      <c r="A5689" t="s">
        <v>21750</v>
      </c>
      <c r="B5689" t="s">
        <v>65</v>
      </c>
      <c r="C5689">
        <v>44434</v>
      </c>
      <c r="D5689" t="s">
        <v>14418</v>
      </c>
      <c r="E5689" t="s">
        <v>12</v>
      </c>
    </row>
    <row r="5690" spans="1:5">
      <c r="A5690" t="s">
        <v>21751</v>
      </c>
      <c r="B5690" t="s">
        <v>65</v>
      </c>
      <c r="C5690">
        <v>44435</v>
      </c>
      <c r="D5690" t="s">
        <v>14419</v>
      </c>
      <c r="E5690" t="s">
        <v>12</v>
      </c>
    </row>
    <row r="5691" spans="1:5">
      <c r="A5691" t="s">
        <v>21752</v>
      </c>
      <c r="B5691" t="s">
        <v>65</v>
      </c>
      <c r="C5691">
        <v>44436</v>
      </c>
      <c r="D5691" t="s">
        <v>14420</v>
      </c>
      <c r="E5691" t="s">
        <v>12</v>
      </c>
    </row>
    <row r="5692" spans="1:5">
      <c r="A5692" t="s">
        <v>21753</v>
      </c>
      <c r="B5692" t="s">
        <v>65</v>
      </c>
      <c r="C5692">
        <v>44437</v>
      </c>
      <c r="D5692" t="s">
        <v>14421</v>
      </c>
      <c r="E5692" t="s">
        <v>12</v>
      </c>
    </row>
    <row r="5693" spans="1:5">
      <c r="A5693" t="s">
        <v>21754</v>
      </c>
      <c r="B5693" t="s">
        <v>65</v>
      </c>
      <c r="C5693">
        <v>44429</v>
      </c>
      <c r="D5693" t="s">
        <v>14422</v>
      </c>
      <c r="E5693" t="s">
        <v>12</v>
      </c>
    </row>
    <row r="5694" spans="1:5">
      <c r="A5694" t="s">
        <v>21755</v>
      </c>
      <c r="B5694" t="s">
        <v>65</v>
      </c>
      <c r="C5694">
        <v>44430</v>
      </c>
      <c r="D5694" t="s">
        <v>14423</v>
      </c>
      <c r="E5694" t="s">
        <v>12</v>
      </c>
    </row>
    <row r="5695" spans="1:5">
      <c r="A5695" t="s">
        <v>21756</v>
      </c>
      <c r="B5695" t="s">
        <v>65</v>
      </c>
      <c r="C5695">
        <v>44438</v>
      </c>
      <c r="D5695" t="s">
        <v>14424</v>
      </c>
      <c r="E5695" t="s">
        <v>12</v>
      </c>
    </row>
    <row r="5696" spans="1:5">
      <c r="A5696" t="s">
        <v>21757</v>
      </c>
      <c r="B5696" t="s">
        <v>65</v>
      </c>
      <c r="C5696">
        <v>44431</v>
      </c>
      <c r="D5696" t="s">
        <v>14425</v>
      </c>
      <c r="E5696" t="s">
        <v>12</v>
      </c>
    </row>
    <row r="5697" spans="1:5">
      <c r="A5697" t="s">
        <v>21758</v>
      </c>
      <c r="B5697" t="s">
        <v>65</v>
      </c>
      <c r="C5697">
        <v>43940</v>
      </c>
      <c r="D5697" t="s">
        <v>14426</v>
      </c>
      <c r="E5697" t="s">
        <v>43</v>
      </c>
    </row>
    <row r="5698" spans="1:5">
      <c r="A5698" t="s">
        <v>21759</v>
      </c>
      <c r="B5698" t="s">
        <v>65</v>
      </c>
      <c r="C5698">
        <v>43938</v>
      </c>
      <c r="D5698" t="s">
        <v>14427</v>
      </c>
      <c r="E5698" t="s">
        <v>43</v>
      </c>
    </row>
    <row r="5699" spans="1:5">
      <c r="A5699" t="s">
        <v>21760</v>
      </c>
      <c r="B5699" t="s">
        <v>65</v>
      </c>
      <c r="C5699">
        <v>43939</v>
      </c>
      <c r="D5699" t="s">
        <v>14428</v>
      </c>
      <c r="E5699" t="s">
        <v>43</v>
      </c>
    </row>
    <row r="5700" spans="1:5">
      <c r="A5700" t="s">
        <v>21761</v>
      </c>
      <c r="B5700" t="s">
        <v>65</v>
      </c>
      <c r="C5700">
        <v>43934</v>
      </c>
      <c r="D5700" t="s">
        <v>14429</v>
      </c>
      <c r="E5700" t="s">
        <v>43</v>
      </c>
    </row>
    <row r="5701" spans="1:5">
      <c r="A5701" t="s">
        <v>21762</v>
      </c>
      <c r="B5701" t="s">
        <v>65</v>
      </c>
      <c r="C5701">
        <v>43942</v>
      </c>
      <c r="D5701" t="s">
        <v>14430</v>
      </c>
      <c r="E5701" t="s">
        <v>43</v>
      </c>
    </row>
    <row r="5702" spans="1:5">
      <c r="A5702" t="s">
        <v>21763</v>
      </c>
      <c r="B5702" t="s">
        <v>65</v>
      </c>
      <c r="C5702">
        <v>44374</v>
      </c>
      <c r="D5702" t="s">
        <v>14431</v>
      </c>
      <c r="E5702" t="s">
        <v>43</v>
      </c>
    </row>
    <row r="5703" spans="1:5">
      <c r="A5703" t="s">
        <v>21764</v>
      </c>
      <c r="B5703" t="s">
        <v>65</v>
      </c>
      <c r="C5703">
        <v>43941</v>
      </c>
      <c r="D5703" t="s">
        <v>14432</v>
      </c>
      <c r="E5703" t="s">
        <v>43</v>
      </c>
    </row>
    <row r="5704" spans="1:5">
      <c r="A5704" t="s">
        <v>21765</v>
      </c>
      <c r="B5704" t="s">
        <v>65</v>
      </c>
      <c r="C5704">
        <v>44306</v>
      </c>
      <c r="D5704" t="s">
        <v>14433</v>
      </c>
      <c r="E5704" t="s">
        <v>43</v>
      </c>
    </row>
    <row r="5705" spans="1:5">
      <c r="A5705" t="s">
        <v>21766</v>
      </c>
      <c r="B5705" t="s">
        <v>65</v>
      </c>
      <c r="C5705">
        <v>43985</v>
      </c>
      <c r="D5705" t="s">
        <v>14434</v>
      </c>
      <c r="E5705" t="s">
        <v>32</v>
      </c>
    </row>
    <row r="5706" spans="1:5">
      <c r="A5706" t="s">
        <v>21767</v>
      </c>
      <c r="B5706" t="s">
        <v>65</v>
      </c>
      <c r="C5706">
        <v>43953</v>
      </c>
      <c r="D5706" t="s">
        <v>14435</v>
      </c>
      <c r="E5706" t="s">
        <v>32</v>
      </c>
    </row>
    <row r="5707" spans="1:5">
      <c r="A5707" t="s">
        <v>21768</v>
      </c>
      <c r="B5707" t="s">
        <v>65</v>
      </c>
      <c r="C5707">
        <v>43946</v>
      </c>
      <c r="D5707" t="s">
        <v>14436</v>
      </c>
      <c r="E5707" t="s">
        <v>32</v>
      </c>
    </row>
    <row r="5708" spans="1:5">
      <c r="A5708" t="s">
        <v>21769</v>
      </c>
      <c r="B5708" t="s">
        <v>65</v>
      </c>
      <c r="C5708">
        <v>43948</v>
      </c>
      <c r="D5708" t="s">
        <v>14437</v>
      </c>
      <c r="E5708" t="s">
        <v>32</v>
      </c>
    </row>
    <row r="5709" spans="1:5">
      <c r="A5709" t="s">
        <v>21770</v>
      </c>
      <c r="B5709" t="s">
        <v>65</v>
      </c>
      <c r="C5709">
        <v>43986</v>
      </c>
      <c r="D5709" t="s">
        <v>14438</v>
      </c>
      <c r="E5709" t="s">
        <v>32</v>
      </c>
    </row>
    <row r="5710" spans="1:5">
      <c r="A5710" t="s">
        <v>21771</v>
      </c>
      <c r="B5710" t="s">
        <v>65</v>
      </c>
      <c r="C5710">
        <v>43949</v>
      </c>
      <c r="D5710" t="s">
        <v>14439</v>
      </c>
      <c r="E5710" t="s">
        <v>32</v>
      </c>
    </row>
    <row r="5711" spans="1:5">
      <c r="A5711" t="s">
        <v>21772</v>
      </c>
      <c r="B5711" t="s">
        <v>65</v>
      </c>
      <c r="C5711">
        <v>43951</v>
      </c>
      <c r="D5711" t="s">
        <v>14440</v>
      </c>
      <c r="E5711" t="s">
        <v>32</v>
      </c>
    </row>
    <row r="5712" spans="1:5">
      <c r="A5712" t="s">
        <v>21773</v>
      </c>
      <c r="B5712" t="s">
        <v>65</v>
      </c>
      <c r="C5712">
        <v>43871</v>
      </c>
      <c r="D5712" t="s">
        <v>14441</v>
      </c>
      <c r="E5712" t="s">
        <v>32</v>
      </c>
    </row>
    <row r="5713" spans="1:5">
      <c r="A5713" t="s">
        <v>21774</v>
      </c>
      <c r="B5713" t="s">
        <v>65</v>
      </c>
      <c r="C5713">
        <v>43870</v>
      </c>
      <c r="D5713" t="s">
        <v>14442</v>
      </c>
      <c r="E5713" t="s">
        <v>32</v>
      </c>
    </row>
    <row r="5714" spans="1:5">
      <c r="A5714" t="s">
        <v>21775</v>
      </c>
      <c r="B5714" t="s">
        <v>65</v>
      </c>
      <c r="C5714">
        <v>43869</v>
      </c>
      <c r="D5714" t="s">
        <v>14443</v>
      </c>
      <c r="E5714" t="s">
        <v>32</v>
      </c>
    </row>
    <row r="5715" spans="1:5">
      <c r="A5715" t="s">
        <v>21776</v>
      </c>
      <c r="B5715" t="s">
        <v>65</v>
      </c>
      <c r="C5715">
        <v>43868</v>
      </c>
      <c r="D5715" t="s">
        <v>14444</v>
      </c>
      <c r="E5715" t="s">
        <v>32</v>
      </c>
    </row>
    <row r="5716" spans="1:5">
      <c r="A5716" t="s">
        <v>21777</v>
      </c>
      <c r="B5716" t="s">
        <v>65</v>
      </c>
      <c r="C5716">
        <v>43867</v>
      </c>
      <c r="D5716" t="s">
        <v>14445</v>
      </c>
      <c r="E5716" t="s">
        <v>32</v>
      </c>
    </row>
    <row r="5717" spans="1:5">
      <c r="A5717" t="s">
        <v>21778</v>
      </c>
      <c r="B5717" t="s">
        <v>65</v>
      </c>
      <c r="C5717">
        <v>43866</v>
      </c>
      <c r="D5717" t="s">
        <v>14446</v>
      </c>
      <c r="E5717" t="s">
        <v>11</v>
      </c>
    </row>
    <row r="5718" spans="1:5">
      <c r="A5718" t="s">
        <v>21779</v>
      </c>
      <c r="B5718" t="s">
        <v>65</v>
      </c>
      <c r="C5718">
        <v>43932</v>
      </c>
      <c r="D5718" t="s">
        <v>14447</v>
      </c>
      <c r="E5718" t="s">
        <v>9</v>
      </c>
    </row>
    <row r="5719" spans="1:5">
      <c r="A5719" t="s">
        <v>21780</v>
      </c>
      <c r="B5719" t="s">
        <v>65</v>
      </c>
      <c r="C5719">
        <v>44167</v>
      </c>
      <c r="D5719" t="s">
        <v>14448</v>
      </c>
      <c r="E5719" t="s">
        <v>9</v>
      </c>
    </row>
    <row r="5720" spans="1:5">
      <c r="A5720" t="s">
        <v>21781</v>
      </c>
      <c r="B5720" t="s">
        <v>65</v>
      </c>
      <c r="C5720">
        <v>44227</v>
      </c>
      <c r="D5720" t="s">
        <v>14449</v>
      </c>
      <c r="E5720" t="s">
        <v>9</v>
      </c>
    </row>
    <row r="5721" spans="1:5">
      <c r="A5721" t="s">
        <v>21782</v>
      </c>
      <c r="B5721" t="s">
        <v>65</v>
      </c>
      <c r="C5721">
        <v>44225</v>
      </c>
      <c r="D5721" t="s">
        <v>14450</v>
      </c>
      <c r="E5721" t="s">
        <v>9</v>
      </c>
    </row>
    <row r="5722" spans="1:5">
      <c r="A5722" t="s">
        <v>21783</v>
      </c>
      <c r="B5722" t="s">
        <v>65</v>
      </c>
      <c r="C5722">
        <v>44357</v>
      </c>
      <c r="D5722" t="s">
        <v>14451</v>
      </c>
      <c r="E5722" t="s">
        <v>9</v>
      </c>
    </row>
    <row r="5723" spans="1:5">
      <c r="A5723" t="s">
        <v>21784</v>
      </c>
      <c r="B5723" t="s">
        <v>65</v>
      </c>
      <c r="C5723">
        <v>44166</v>
      </c>
      <c r="D5723" t="s">
        <v>14452</v>
      </c>
      <c r="E5723" t="s">
        <v>12</v>
      </c>
    </row>
    <row r="5724" spans="1:5">
      <c r="A5724" t="s">
        <v>21785</v>
      </c>
      <c r="B5724" t="s">
        <v>65</v>
      </c>
      <c r="C5724">
        <v>44169</v>
      </c>
      <c r="D5724" t="s">
        <v>14453</v>
      </c>
      <c r="E5724" t="s">
        <v>12</v>
      </c>
    </row>
    <row r="5725" spans="1:5">
      <c r="A5725" t="s">
        <v>21786</v>
      </c>
      <c r="B5725" t="s">
        <v>65</v>
      </c>
      <c r="C5725">
        <v>44168</v>
      </c>
      <c r="D5725" t="s">
        <v>14454</v>
      </c>
      <c r="E5725" t="s">
        <v>12</v>
      </c>
    </row>
    <row r="5726" spans="1:5">
      <c r="A5726" t="s">
        <v>21787</v>
      </c>
      <c r="B5726" t="s">
        <v>65</v>
      </c>
      <c r="C5726">
        <v>45358</v>
      </c>
      <c r="D5726" t="s">
        <v>15432</v>
      </c>
      <c r="E5726" t="s">
        <v>12</v>
      </c>
    </row>
    <row r="5727" spans="1:5">
      <c r="A5727" t="s">
        <v>21788</v>
      </c>
      <c r="B5727" t="s">
        <v>65</v>
      </c>
      <c r="C5727">
        <v>45357</v>
      </c>
      <c r="D5727" t="s">
        <v>15433</v>
      </c>
      <c r="E5727" t="s">
        <v>12</v>
      </c>
    </row>
    <row r="5728" spans="1:5">
      <c r="A5728" t="s">
        <v>21789</v>
      </c>
      <c r="B5728" t="s">
        <v>65</v>
      </c>
      <c r="C5728">
        <v>45355</v>
      </c>
      <c r="D5728" t="s">
        <v>15434</v>
      </c>
      <c r="E5728" t="s">
        <v>12</v>
      </c>
    </row>
    <row r="5729" spans="1:5">
      <c r="A5729" t="s">
        <v>21790</v>
      </c>
      <c r="B5729" t="s">
        <v>65</v>
      </c>
      <c r="C5729">
        <v>45356</v>
      </c>
      <c r="D5729" t="s">
        <v>15435</v>
      </c>
      <c r="E5729" t="s">
        <v>12</v>
      </c>
    </row>
    <row r="5730" spans="1:5">
      <c r="A5730" t="s">
        <v>21791</v>
      </c>
      <c r="B5730" t="s">
        <v>65</v>
      </c>
      <c r="C5730">
        <v>45366</v>
      </c>
      <c r="D5730" t="s">
        <v>15436</v>
      </c>
      <c r="E5730" t="s">
        <v>32</v>
      </c>
    </row>
    <row r="5731" spans="1:5">
      <c r="A5731" t="s">
        <v>21792</v>
      </c>
      <c r="B5731" t="s">
        <v>65</v>
      </c>
      <c r="C5731">
        <v>45365</v>
      </c>
      <c r="D5731" t="s">
        <v>15437</v>
      </c>
      <c r="E5731" t="s">
        <v>32</v>
      </c>
    </row>
    <row r="5732" spans="1:5">
      <c r="A5732" t="s">
        <v>21793</v>
      </c>
      <c r="B5732" t="s">
        <v>65</v>
      </c>
      <c r="C5732">
        <v>45359</v>
      </c>
      <c r="D5732" t="s">
        <v>15438</v>
      </c>
      <c r="E5732" t="s">
        <v>32</v>
      </c>
    </row>
    <row r="5733" spans="1:5">
      <c r="A5733" t="s">
        <v>21794</v>
      </c>
      <c r="B5733" t="s">
        <v>65</v>
      </c>
      <c r="C5733">
        <v>45361</v>
      </c>
      <c r="D5733" t="s">
        <v>15439</v>
      </c>
      <c r="E5733" t="s">
        <v>32</v>
      </c>
    </row>
    <row r="5734" spans="1:5">
      <c r="A5734" t="s">
        <v>21795</v>
      </c>
      <c r="B5734" t="s">
        <v>65</v>
      </c>
      <c r="C5734">
        <v>45345</v>
      </c>
      <c r="D5734" t="s">
        <v>15440</v>
      </c>
      <c r="E5734" t="s">
        <v>32</v>
      </c>
    </row>
    <row r="5735" spans="1:5">
      <c r="A5735" t="s">
        <v>21796</v>
      </c>
      <c r="B5735" t="s">
        <v>65</v>
      </c>
      <c r="C5735">
        <v>45342</v>
      </c>
      <c r="D5735" t="s">
        <v>15441</v>
      </c>
      <c r="E5735" t="s">
        <v>32</v>
      </c>
    </row>
    <row r="5736" spans="1:5">
      <c r="A5736" t="s">
        <v>21797</v>
      </c>
      <c r="B5736" t="s">
        <v>65</v>
      </c>
      <c r="C5736">
        <v>45336</v>
      </c>
      <c r="D5736" t="s">
        <v>15442</v>
      </c>
      <c r="E5736" t="s">
        <v>32</v>
      </c>
    </row>
    <row r="5737" spans="1:5">
      <c r="A5737" t="s">
        <v>21798</v>
      </c>
      <c r="B5737" t="s">
        <v>65</v>
      </c>
      <c r="C5737">
        <v>45346</v>
      </c>
      <c r="D5737" t="s">
        <v>15443</v>
      </c>
      <c r="E5737" t="s">
        <v>32</v>
      </c>
    </row>
    <row r="5738" spans="1:5">
      <c r="A5738" t="s">
        <v>21799</v>
      </c>
      <c r="B5738" t="s">
        <v>65</v>
      </c>
      <c r="C5738">
        <v>45343</v>
      </c>
      <c r="D5738" t="s">
        <v>15444</v>
      </c>
      <c r="E5738" t="s">
        <v>32</v>
      </c>
    </row>
    <row r="5739" spans="1:5">
      <c r="A5739" t="s">
        <v>21800</v>
      </c>
      <c r="B5739" t="s">
        <v>65</v>
      </c>
      <c r="C5739">
        <v>45337</v>
      </c>
      <c r="D5739" t="s">
        <v>15445</v>
      </c>
      <c r="E5739" t="s">
        <v>32</v>
      </c>
    </row>
    <row r="5740" spans="1:5">
      <c r="A5740" t="s">
        <v>21801</v>
      </c>
      <c r="B5740" t="s">
        <v>65</v>
      </c>
      <c r="C5740">
        <v>45351</v>
      </c>
      <c r="D5740" t="s">
        <v>15446</v>
      </c>
      <c r="E5740" t="s">
        <v>32</v>
      </c>
    </row>
    <row r="5741" spans="1:5">
      <c r="A5741" t="s">
        <v>21802</v>
      </c>
      <c r="B5741" t="s">
        <v>65</v>
      </c>
      <c r="C5741">
        <v>45347</v>
      </c>
      <c r="D5741" t="s">
        <v>15447</v>
      </c>
      <c r="E5741" t="s">
        <v>32</v>
      </c>
    </row>
    <row r="5742" spans="1:5">
      <c r="A5742" t="s">
        <v>21803</v>
      </c>
      <c r="B5742" t="s">
        <v>65</v>
      </c>
      <c r="C5742">
        <v>45344</v>
      </c>
      <c r="D5742" t="s">
        <v>15448</v>
      </c>
      <c r="E5742" t="s">
        <v>32</v>
      </c>
    </row>
    <row r="5743" spans="1:5">
      <c r="A5743" t="s">
        <v>21804</v>
      </c>
      <c r="B5743" t="s">
        <v>65</v>
      </c>
      <c r="C5743">
        <v>45338</v>
      </c>
      <c r="D5743" t="s">
        <v>15449</v>
      </c>
      <c r="E5743" t="s">
        <v>32</v>
      </c>
    </row>
    <row r="5744" spans="1:5">
      <c r="A5744" t="s">
        <v>21805</v>
      </c>
      <c r="B5744" t="s">
        <v>65</v>
      </c>
      <c r="C5744">
        <v>45352</v>
      </c>
      <c r="D5744" t="s">
        <v>15450</v>
      </c>
      <c r="E5744" t="s">
        <v>32</v>
      </c>
    </row>
    <row r="5745" spans="1:5">
      <c r="A5745" t="s">
        <v>21806</v>
      </c>
      <c r="B5745" t="s">
        <v>65</v>
      </c>
      <c r="C5745">
        <v>45348</v>
      </c>
      <c r="D5745" t="s">
        <v>15451</v>
      </c>
      <c r="E5745" t="s">
        <v>32</v>
      </c>
    </row>
    <row r="5746" spans="1:5">
      <c r="A5746" t="s">
        <v>21807</v>
      </c>
      <c r="B5746" t="s">
        <v>65</v>
      </c>
      <c r="C5746">
        <v>45339</v>
      </c>
      <c r="D5746" t="s">
        <v>15452</v>
      </c>
      <c r="E5746" t="s">
        <v>32</v>
      </c>
    </row>
    <row r="5747" spans="1:5">
      <c r="A5747" t="s">
        <v>21808</v>
      </c>
      <c r="B5747" t="s">
        <v>65</v>
      </c>
      <c r="C5747">
        <v>45353</v>
      </c>
      <c r="D5747" t="s">
        <v>15453</v>
      </c>
      <c r="E5747" t="s">
        <v>32</v>
      </c>
    </row>
    <row r="5748" spans="1:5">
      <c r="A5748" t="s">
        <v>21809</v>
      </c>
      <c r="B5748" t="s">
        <v>65</v>
      </c>
      <c r="C5748">
        <v>45349</v>
      </c>
      <c r="D5748" t="s">
        <v>15454</v>
      </c>
      <c r="E5748" t="s">
        <v>32</v>
      </c>
    </row>
    <row r="5749" spans="1:5">
      <c r="A5749" t="s">
        <v>21810</v>
      </c>
      <c r="B5749" t="s">
        <v>65</v>
      </c>
      <c r="C5749">
        <v>45340</v>
      </c>
      <c r="D5749" t="s">
        <v>15455</v>
      </c>
      <c r="E5749" t="s">
        <v>32</v>
      </c>
    </row>
    <row r="5750" spans="1:5">
      <c r="A5750" t="s">
        <v>21811</v>
      </c>
      <c r="B5750" t="s">
        <v>65</v>
      </c>
      <c r="C5750">
        <v>45354</v>
      </c>
      <c r="D5750" t="s">
        <v>15456</v>
      </c>
      <c r="E5750" t="s">
        <v>32</v>
      </c>
    </row>
    <row r="5751" spans="1:5">
      <c r="A5751" t="s">
        <v>21812</v>
      </c>
      <c r="B5751" t="s">
        <v>65</v>
      </c>
      <c r="C5751">
        <v>45350</v>
      </c>
      <c r="D5751" t="s">
        <v>15457</v>
      </c>
      <c r="E5751" t="s">
        <v>32</v>
      </c>
    </row>
    <row r="5752" spans="1:5">
      <c r="A5752" t="s">
        <v>21813</v>
      </c>
      <c r="B5752" t="s">
        <v>65</v>
      </c>
      <c r="C5752">
        <v>45369</v>
      </c>
      <c r="D5752" t="s">
        <v>15458</v>
      </c>
      <c r="E5752" t="s">
        <v>32</v>
      </c>
    </row>
    <row r="5753" spans="1:5">
      <c r="A5753" t="s">
        <v>21814</v>
      </c>
      <c r="B5753" t="s">
        <v>65</v>
      </c>
      <c r="C5753">
        <v>45341</v>
      </c>
      <c r="D5753" t="s">
        <v>15459</v>
      </c>
      <c r="E5753" t="s">
        <v>32</v>
      </c>
    </row>
    <row r="5754" spans="1:5">
      <c r="A5754" t="s">
        <v>21815</v>
      </c>
      <c r="B5754" t="s">
        <v>65</v>
      </c>
      <c r="C5754">
        <v>45335</v>
      </c>
      <c r="D5754" t="s">
        <v>15460</v>
      </c>
      <c r="E5754" t="s">
        <v>32</v>
      </c>
    </row>
    <row r="5755" spans="1:5">
      <c r="A5755" t="s">
        <v>21816</v>
      </c>
      <c r="B5755" t="s">
        <v>65</v>
      </c>
      <c r="C5755">
        <v>44956</v>
      </c>
      <c r="D5755" t="s">
        <v>14455</v>
      </c>
      <c r="E5755" t="s">
        <v>10</v>
      </c>
    </row>
    <row r="5756" spans="1:5">
      <c r="A5756" t="s">
        <v>21817</v>
      </c>
      <c r="B5756" t="s">
        <v>65</v>
      </c>
      <c r="C5756">
        <v>44959</v>
      </c>
      <c r="D5756" t="s">
        <v>14456</v>
      </c>
      <c r="E5756" t="s">
        <v>10</v>
      </c>
    </row>
    <row r="5757" spans="1:5">
      <c r="A5757" t="s">
        <v>21818</v>
      </c>
      <c r="B5757" t="s">
        <v>65</v>
      </c>
      <c r="C5757">
        <v>44961</v>
      </c>
      <c r="D5757" t="s">
        <v>14457</v>
      </c>
      <c r="E5757" t="s">
        <v>10</v>
      </c>
    </row>
    <row r="5758" spans="1:5">
      <c r="A5758" t="s">
        <v>21819</v>
      </c>
      <c r="B5758" t="s">
        <v>65</v>
      </c>
      <c r="C5758">
        <v>44960</v>
      </c>
      <c r="D5758" t="s">
        <v>14458</v>
      </c>
      <c r="E5758" t="s">
        <v>10</v>
      </c>
    </row>
    <row r="5759" spans="1:5">
      <c r="A5759" t="s">
        <v>21820</v>
      </c>
      <c r="B5759" t="s">
        <v>65</v>
      </c>
      <c r="C5759">
        <v>44663</v>
      </c>
      <c r="D5759" t="s">
        <v>14459</v>
      </c>
      <c r="E5759" t="s">
        <v>32</v>
      </c>
    </row>
    <row r="5760" spans="1:5">
      <c r="A5760" t="s">
        <v>21821</v>
      </c>
      <c r="B5760" t="s">
        <v>65</v>
      </c>
      <c r="C5760">
        <v>44664</v>
      </c>
      <c r="D5760" t="s">
        <v>14460</v>
      </c>
      <c r="E5760" t="s">
        <v>32</v>
      </c>
    </row>
    <row r="5761" spans="1:5">
      <c r="A5761" t="s">
        <v>21822</v>
      </c>
      <c r="B5761" t="s">
        <v>65</v>
      </c>
      <c r="C5761">
        <v>44660</v>
      </c>
      <c r="D5761" t="s">
        <v>14461</v>
      </c>
      <c r="E5761" t="s">
        <v>32</v>
      </c>
    </row>
    <row r="5762" spans="1:5">
      <c r="A5762" t="s">
        <v>21823</v>
      </c>
      <c r="B5762" t="s">
        <v>65</v>
      </c>
      <c r="C5762">
        <v>44659</v>
      </c>
      <c r="D5762" t="s">
        <v>14462</v>
      </c>
      <c r="E5762" t="s">
        <v>32</v>
      </c>
    </row>
    <row r="5763" spans="1:5">
      <c r="A5763" t="s">
        <v>21824</v>
      </c>
      <c r="B5763" t="s">
        <v>65</v>
      </c>
      <c r="C5763">
        <v>44658</v>
      </c>
      <c r="D5763" t="s">
        <v>14463</v>
      </c>
      <c r="E5763" t="s">
        <v>32</v>
      </c>
    </row>
    <row r="5764" spans="1:5">
      <c r="A5764" t="s">
        <v>21825</v>
      </c>
      <c r="B5764" t="s">
        <v>65</v>
      </c>
      <c r="C5764">
        <v>44657</v>
      </c>
      <c r="D5764" t="s">
        <v>14464</v>
      </c>
      <c r="E5764" t="s">
        <v>32</v>
      </c>
    </row>
    <row r="5765" spans="1:5">
      <c r="A5765" t="s">
        <v>21826</v>
      </c>
      <c r="B5765" t="s">
        <v>65</v>
      </c>
      <c r="C5765">
        <v>44656</v>
      </c>
      <c r="D5765" t="s">
        <v>14465</v>
      </c>
      <c r="E5765" t="s">
        <v>32</v>
      </c>
    </row>
    <row r="5766" spans="1:5">
      <c r="A5766" t="s">
        <v>21827</v>
      </c>
      <c r="B5766" t="s">
        <v>65</v>
      </c>
      <c r="C5766">
        <v>44662</v>
      </c>
      <c r="D5766" t="s">
        <v>14466</v>
      </c>
      <c r="E5766" t="s">
        <v>32</v>
      </c>
    </row>
    <row r="5767" spans="1:5">
      <c r="A5767" t="s">
        <v>21828</v>
      </c>
      <c r="B5767" t="s">
        <v>65</v>
      </c>
      <c r="C5767">
        <v>44661</v>
      </c>
      <c r="D5767" t="s">
        <v>14467</v>
      </c>
      <c r="E5767" t="s">
        <v>32</v>
      </c>
    </row>
    <row r="5768" spans="1:5">
      <c r="A5768" t="s">
        <v>21829</v>
      </c>
      <c r="B5768" t="s">
        <v>65</v>
      </c>
      <c r="C5768">
        <v>44953</v>
      </c>
      <c r="D5768" t="s">
        <v>14468</v>
      </c>
      <c r="E5768" t="s">
        <v>6502</v>
      </c>
    </row>
    <row r="5769" spans="1:5">
      <c r="A5769" t="s">
        <v>21830</v>
      </c>
      <c r="B5769" t="s">
        <v>65</v>
      </c>
      <c r="C5769">
        <v>44678</v>
      </c>
      <c r="D5769" t="s">
        <v>14469</v>
      </c>
      <c r="E5769" t="s">
        <v>11</v>
      </c>
    </row>
    <row r="5770" spans="1:5">
      <c r="A5770" t="s">
        <v>21831</v>
      </c>
      <c r="B5770" t="s">
        <v>65</v>
      </c>
      <c r="C5770">
        <v>44677</v>
      </c>
      <c r="D5770" t="s">
        <v>14470</v>
      </c>
      <c r="E5770" t="s">
        <v>11</v>
      </c>
    </row>
    <row r="5771" spans="1:5">
      <c r="A5771" t="s">
        <v>21832</v>
      </c>
      <c r="B5771" t="s">
        <v>65</v>
      </c>
      <c r="C5771">
        <v>44676</v>
      </c>
      <c r="D5771" t="s">
        <v>14471</v>
      </c>
      <c r="E5771" t="s">
        <v>11</v>
      </c>
    </row>
    <row r="5772" spans="1:5">
      <c r="A5772" t="s">
        <v>21833</v>
      </c>
      <c r="B5772" t="s">
        <v>65</v>
      </c>
      <c r="C5772">
        <v>44683</v>
      </c>
      <c r="D5772" t="s">
        <v>14472</v>
      </c>
      <c r="E5772" t="s">
        <v>11</v>
      </c>
    </row>
    <row r="5773" spans="1:5">
      <c r="A5773" t="s">
        <v>21834</v>
      </c>
      <c r="B5773" t="s">
        <v>65</v>
      </c>
      <c r="C5773">
        <v>44682</v>
      </c>
      <c r="D5773" t="s">
        <v>14473</v>
      </c>
      <c r="E5773" t="s">
        <v>12</v>
      </c>
    </row>
    <row r="5774" spans="1:5">
      <c r="A5774" t="s">
        <v>21835</v>
      </c>
      <c r="B5774" t="s">
        <v>65</v>
      </c>
      <c r="C5774">
        <v>44681</v>
      </c>
      <c r="D5774" t="s">
        <v>14474</v>
      </c>
      <c r="E5774" t="s">
        <v>11</v>
      </c>
    </row>
    <row r="5775" spans="1:5">
      <c r="A5775" t="s">
        <v>21836</v>
      </c>
      <c r="B5775" t="s">
        <v>65</v>
      </c>
      <c r="C5775">
        <v>44680</v>
      </c>
      <c r="D5775" t="s">
        <v>14475</v>
      </c>
      <c r="E5775" t="s">
        <v>9</v>
      </c>
    </row>
    <row r="5776" spans="1:5">
      <c r="A5776" t="s">
        <v>21837</v>
      </c>
      <c r="B5776" t="s">
        <v>65</v>
      </c>
      <c r="C5776">
        <v>44679</v>
      </c>
      <c r="D5776" t="s">
        <v>14476</v>
      </c>
      <c r="E5776" t="s">
        <v>9</v>
      </c>
    </row>
    <row r="5777" spans="1:5">
      <c r="A5777" t="s">
        <v>21838</v>
      </c>
      <c r="B5777" t="s">
        <v>65</v>
      </c>
      <c r="C5777">
        <v>44789</v>
      </c>
      <c r="D5777" t="s">
        <v>14477</v>
      </c>
      <c r="E5777" t="s">
        <v>32</v>
      </c>
    </row>
    <row r="5778" spans="1:5">
      <c r="A5778" t="s">
        <v>21839</v>
      </c>
      <c r="B5778" t="s">
        <v>65</v>
      </c>
      <c r="C5778">
        <v>44675</v>
      </c>
      <c r="D5778" t="s">
        <v>14478</v>
      </c>
      <c r="E5778" t="s">
        <v>32</v>
      </c>
    </row>
    <row r="5779" spans="1:5">
      <c r="A5779" t="s">
        <v>21840</v>
      </c>
      <c r="B5779" t="s">
        <v>65</v>
      </c>
      <c r="C5779">
        <v>44674</v>
      </c>
      <c r="D5779" t="s">
        <v>14479</v>
      </c>
      <c r="E5779" t="s">
        <v>32</v>
      </c>
    </row>
    <row r="5780" spans="1:5">
      <c r="A5780" t="s">
        <v>21841</v>
      </c>
      <c r="B5780" t="s">
        <v>65</v>
      </c>
      <c r="C5780">
        <v>44672</v>
      </c>
      <c r="D5780" t="s">
        <v>14480</v>
      </c>
      <c r="E5780" t="s">
        <v>11</v>
      </c>
    </row>
    <row r="5781" spans="1:5">
      <c r="A5781" t="s">
        <v>21842</v>
      </c>
      <c r="B5781" t="s">
        <v>65</v>
      </c>
      <c r="C5781">
        <v>44671</v>
      </c>
      <c r="D5781" t="s">
        <v>14481</v>
      </c>
      <c r="E5781" t="s">
        <v>11</v>
      </c>
    </row>
    <row r="5782" spans="1:5">
      <c r="A5782" t="s">
        <v>21843</v>
      </c>
      <c r="B5782" t="s">
        <v>65</v>
      </c>
      <c r="C5782">
        <v>44670</v>
      </c>
      <c r="D5782" t="s">
        <v>14482</v>
      </c>
      <c r="E5782" t="s">
        <v>9</v>
      </c>
    </row>
    <row r="5783" spans="1:5">
      <c r="A5783" t="s">
        <v>21844</v>
      </c>
      <c r="B5783" t="s">
        <v>65</v>
      </c>
      <c r="C5783">
        <v>44669</v>
      </c>
      <c r="D5783" t="s">
        <v>14483</v>
      </c>
      <c r="E5783" t="s">
        <v>9</v>
      </c>
    </row>
    <row r="5784" spans="1:5">
      <c r="A5784" t="s">
        <v>21845</v>
      </c>
      <c r="B5784" t="s">
        <v>65</v>
      </c>
      <c r="C5784">
        <v>44668</v>
      </c>
      <c r="D5784" t="s">
        <v>14484</v>
      </c>
      <c r="E5784" t="s">
        <v>9</v>
      </c>
    </row>
    <row r="5785" spans="1:5">
      <c r="A5785" t="s">
        <v>21846</v>
      </c>
      <c r="B5785" t="s">
        <v>65</v>
      </c>
      <c r="C5785">
        <v>44685</v>
      </c>
      <c r="D5785" t="s">
        <v>14485</v>
      </c>
      <c r="E5785" t="s">
        <v>9</v>
      </c>
    </row>
    <row r="5786" spans="1:5">
      <c r="A5786" t="s">
        <v>21847</v>
      </c>
      <c r="B5786" t="s">
        <v>65</v>
      </c>
      <c r="C5786">
        <v>44667</v>
      </c>
      <c r="D5786" t="s">
        <v>14486</v>
      </c>
      <c r="E5786" t="s">
        <v>12</v>
      </c>
    </row>
    <row r="5787" spans="1:5">
      <c r="A5787" t="s">
        <v>21848</v>
      </c>
      <c r="B5787" t="s">
        <v>65</v>
      </c>
      <c r="C5787">
        <v>44684</v>
      </c>
      <c r="D5787" t="s">
        <v>14487</v>
      </c>
      <c r="E5787" t="s">
        <v>9</v>
      </c>
    </row>
    <row r="5788" spans="1:5">
      <c r="A5788" t="s">
        <v>21849</v>
      </c>
      <c r="B5788" t="s">
        <v>65</v>
      </c>
      <c r="C5788">
        <v>43813</v>
      </c>
      <c r="D5788" t="s">
        <v>14488</v>
      </c>
      <c r="E5788" t="s">
        <v>9</v>
      </c>
    </row>
    <row r="5789" spans="1:5">
      <c r="A5789" t="s">
        <v>21850</v>
      </c>
      <c r="B5789" t="s">
        <v>65</v>
      </c>
      <c r="C5789">
        <v>43814</v>
      </c>
      <c r="D5789" t="s">
        <v>14489</v>
      </c>
      <c r="E5789" t="s">
        <v>9</v>
      </c>
    </row>
    <row r="5790" spans="1:5">
      <c r="A5790" t="s">
        <v>21851</v>
      </c>
      <c r="B5790" t="s">
        <v>65</v>
      </c>
      <c r="C5790">
        <v>43928</v>
      </c>
      <c r="D5790" t="s">
        <v>14490</v>
      </c>
      <c r="E5790" t="s">
        <v>14081</v>
      </c>
    </row>
    <row r="5791" spans="1:5">
      <c r="A5791" t="s">
        <v>21852</v>
      </c>
      <c r="B5791" t="s">
        <v>65</v>
      </c>
      <c r="C5791">
        <v>44687</v>
      </c>
      <c r="D5791" t="s">
        <v>14491</v>
      </c>
      <c r="E5791" t="s">
        <v>12</v>
      </c>
    </row>
    <row r="5792" spans="1:5">
      <c r="A5792" t="s">
        <v>21853</v>
      </c>
      <c r="B5792" t="s">
        <v>65</v>
      </c>
      <c r="C5792">
        <v>44365</v>
      </c>
      <c r="D5792" t="s">
        <v>14492</v>
      </c>
      <c r="E5792" t="s">
        <v>6502</v>
      </c>
    </row>
    <row r="5793" spans="1:5">
      <c r="A5793" t="s">
        <v>21854</v>
      </c>
      <c r="B5793" t="s">
        <v>65</v>
      </c>
      <c r="C5793">
        <v>44484</v>
      </c>
      <c r="D5793" t="s">
        <v>14493</v>
      </c>
      <c r="E5793" t="s">
        <v>12</v>
      </c>
    </row>
    <row r="5794" spans="1:5">
      <c r="A5794" t="s">
        <v>21855</v>
      </c>
      <c r="B5794" t="s">
        <v>65</v>
      </c>
      <c r="C5794">
        <v>44485</v>
      </c>
      <c r="D5794" t="s">
        <v>14494</v>
      </c>
      <c r="E5794" t="s">
        <v>12</v>
      </c>
    </row>
    <row r="5795" spans="1:5">
      <c r="A5795" t="s">
        <v>21856</v>
      </c>
      <c r="B5795" t="s">
        <v>65</v>
      </c>
      <c r="C5795">
        <v>44486</v>
      </c>
      <c r="D5795" t="s">
        <v>14495</v>
      </c>
      <c r="E5795" t="s">
        <v>12</v>
      </c>
    </row>
    <row r="5796" spans="1:5">
      <c r="A5796" t="s">
        <v>21857</v>
      </c>
      <c r="B5796" t="s">
        <v>65</v>
      </c>
      <c r="C5796">
        <v>44487</v>
      </c>
      <c r="D5796" t="s">
        <v>14496</v>
      </c>
      <c r="E5796" t="s">
        <v>12</v>
      </c>
    </row>
    <row r="5797" spans="1:5">
      <c r="A5797" t="s">
        <v>21858</v>
      </c>
      <c r="B5797" t="s">
        <v>65</v>
      </c>
      <c r="C5797">
        <v>44488</v>
      </c>
      <c r="D5797" t="s">
        <v>14497</v>
      </c>
      <c r="E5797" t="s">
        <v>12</v>
      </c>
    </row>
    <row r="5798" spans="1:5">
      <c r="A5798" t="s">
        <v>21859</v>
      </c>
      <c r="B5798" t="s">
        <v>65</v>
      </c>
      <c r="C5798">
        <v>45133</v>
      </c>
      <c r="D5798" t="s">
        <v>14498</v>
      </c>
      <c r="E5798" t="s">
        <v>12</v>
      </c>
    </row>
    <row r="5799" spans="1:5">
      <c r="A5799" t="s">
        <v>21860</v>
      </c>
      <c r="B5799" t="s">
        <v>65</v>
      </c>
      <c r="C5799">
        <v>45132</v>
      </c>
      <c r="D5799" t="s">
        <v>14499</v>
      </c>
      <c r="E5799" t="s">
        <v>12</v>
      </c>
    </row>
    <row r="5800" spans="1:5">
      <c r="A5800" t="s">
        <v>21861</v>
      </c>
      <c r="B5800" t="s">
        <v>65</v>
      </c>
      <c r="C5800">
        <v>45131</v>
      </c>
      <c r="D5800" t="s">
        <v>14500</v>
      </c>
      <c r="E5800" t="s">
        <v>12</v>
      </c>
    </row>
    <row r="5801" spans="1:5">
      <c r="A5801" t="s">
        <v>21862</v>
      </c>
      <c r="B5801" t="s">
        <v>65</v>
      </c>
      <c r="C5801">
        <v>44737</v>
      </c>
      <c r="D5801" t="s">
        <v>14501</v>
      </c>
      <c r="E5801" t="s">
        <v>32</v>
      </c>
    </row>
    <row r="5802" spans="1:5">
      <c r="A5802" t="s">
        <v>21863</v>
      </c>
      <c r="B5802" t="s">
        <v>65</v>
      </c>
      <c r="C5802">
        <v>44736</v>
      </c>
      <c r="D5802" t="s">
        <v>14502</v>
      </c>
      <c r="E5802" t="s">
        <v>32</v>
      </c>
    </row>
    <row r="5803" spans="1:5">
      <c r="A5803" t="s">
        <v>21864</v>
      </c>
      <c r="B5803" t="s">
        <v>65</v>
      </c>
      <c r="C5803">
        <v>44755</v>
      </c>
      <c r="D5803" t="s">
        <v>14503</v>
      </c>
      <c r="E5803" t="s">
        <v>32</v>
      </c>
    </row>
    <row r="5804" spans="1:5">
      <c r="A5804" t="s">
        <v>21865</v>
      </c>
      <c r="B5804" t="s">
        <v>65</v>
      </c>
      <c r="C5804">
        <v>44756</v>
      </c>
      <c r="D5804" t="s">
        <v>14504</v>
      </c>
      <c r="E5804" t="s">
        <v>32</v>
      </c>
    </row>
    <row r="5805" spans="1:5">
      <c r="A5805" t="s">
        <v>21866</v>
      </c>
      <c r="B5805" t="s">
        <v>65</v>
      </c>
      <c r="C5805">
        <v>44729</v>
      </c>
      <c r="D5805" t="s">
        <v>14505</v>
      </c>
      <c r="E5805" t="s">
        <v>32</v>
      </c>
    </row>
    <row r="5806" spans="1:5">
      <c r="A5806" t="s">
        <v>21867</v>
      </c>
      <c r="B5806" t="s">
        <v>65</v>
      </c>
      <c r="C5806">
        <v>44735</v>
      </c>
      <c r="D5806" t="s">
        <v>14506</v>
      </c>
      <c r="E5806" t="s">
        <v>32</v>
      </c>
    </row>
    <row r="5807" spans="1:5">
      <c r="A5807" t="s">
        <v>21868</v>
      </c>
      <c r="B5807" t="s">
        <v>65</v>
      </c>
      <c r="C5807">
        <v>44776</v>
      </c>
      <c r="D5807" t="s">
        <v>14507</v>
      </c>
      <c r="E5807" t="s">
        <v>32</v>
      </c>
    </row>
    <row r="5808" spans="1:5">
      <c r="A5808" t="s">
        <v>21869</v>
      </c>
      <c r="B5808" t="s">
        <v>65</v>
      </c>
      <c r="C5808">
        <v>44775</v>
      </c>
      <c r="D5808" t="s">
        <v>14508</v>
      </c>
      <c r="E5808" t="s">
        <v>32</v>
      </c>
    </row>
    <row r="5809" spans="1:5">
      <c r="A5809" t="s">
        <v>21870</v>
      </c>
      <c r="B5809" t="s">
        <v>65</v>
      </c>
      <c r="C5809">
        <v>44774</v>
      </c>
      <c r="D5809" t="s">
        <v>14509</v>
      </c>
      <c r="E5809" t="s">
        <v>32</v>
      </c>
    </row>
    <row r="5810" spans="1:5">
      <c r="A5810" t="s">
        <v>21871</v>
      </c>
      <c r="B5810" t="s">
        <v>65</v>
      </c>
      <c r="C5810">
        <v>44753</v>
      </c>
      <c r="D5810" t="s">
        <v>14510</v>
      </c>
      <c r="E5810" t="s">
        <v>32</v>
      </c>
    </row>
    <row r="5811" spans="1:5">
      <c r="A5811" t="s">
        <v>21872</v>
      </c>
      <c r="B5811" t="s">
        <v>65</v>
      </c>
      <c r="C5811">
        <v>44752</v>
      </c>
      <c r="D5811" t="s">
        <v>14511</v>
      </c>
      <c r="E5811" t="s">
        <v>32</v>
      </c>
    </row>
    <row r="5812" spans="1:5">
      <c r="A5812" t="s">
        <v>21873</v>
      </c>
      <c r="B5812" t="s">
        <v>65</v>
      </c>
      <c r="C5812">
        <v>44748</v>
      </c>
      <c r="D5812" t="s">
        <v>14512</v>
      </c>
      <c r="E5812" t="s">
        <v>32</v>
      </c>
    </row>
    <row r="5813" spans="1:5">
      <c r="A5813" t="s">
        <v>21874</v>
      </c>
      <c r="B5813" t="s">
        <v>65</v>
      </c>
      <c r="C5813">
        <v>44743</v>
      </c>
      <c r="D5813" t="s">
        <v>14513</v>
      </c>
      <c r="E5813" t="s">
        <v>32</v>
      </c>
    </row>
    <row r="5814" spans="1:5">
      <c r="A5814" t="s">
        <v>21875</v>
      </c>
      <c r="B5814" t="s">
        <v>65</v>
      </c>
      <c r="C5814">
        <v>44742</v>
      </c>
      <c r="D5814" t="s">
        <v>14514</v>
      </c>
      <c r="E5814" t="s">
        <v>32</v>
      </c>
    </row>
    <row r="5815" spans="1:5">
      <c r="A5815" t="s">
        <v>21876</v>
      </c>
      <c r="B5815" t="s">
        <v>65</v>
      </c>
      <c r="C5815">
        <v>44741</v>
      </c>
      <c r="D5815" t="s">
        <v>14515</v>
      </c>
      <c r="E5815" t="s">
        <v>32</v>
      </c>
    </row>
    <row r="5816" spans="1:5">
      <c r="A5816" t="s">
        <v>21877</v>
      </c>
      <c r="B5816" t="s">
        <v>65</v>
      </c>
      <c r="C5816">
        <v>44740</v>
      </c>
      <c r="D5816" t="s">
        <v>14516</v>
      </c>
      <c r="E5816" t="s">
        <v>32</v>
      </c>
    </row>
    <row r="5817" spans="1:5">
      <c r="A5817" t="s">
        <v>21878</v>
      </c>
      <c r="B5817" t="s">
        <v>65</v>
      </c>
      <c r="C5817">
        <v>44739</v>
      </c>
      <c r="D5817" t="s">
        <v>14517</v>
      </c>
      <c r="E5817" t="s">
        <v>32</v>
      </c>
    </row>
    <row r="5818" spans="1:5">
      <c r="A5818" t="s">
        <v>21879</v>
      </c>
      <c r="B5818" t="s">
        <v>65</v>
      </c>
      <c r="C5818">
        <v>44738</v>
      </c>
      <c r="D5818" t="s">
        <v>14518</v>
      </c>
      <c r="E5818" t="s">
        <v>32</v>
      </c>
    </row>
    <row r="5819" spans="1:5">
      <c r="A5819" t="s">
        <v>21880</v>
      </c>
      <c r="B5819" t="s">
        <v>65</v>
      </c>
      <c r="C5819">
        <v>44773</v>
      </c>
      <c r="D5819" t="s">
        <v>14519</v>
      </c>
      <c r="E5819" t="s">
        <v>32</v>
      </c>
    </row>
    <row r="5820" spans="1:5">
      <c r="A5820" t="s">
        <v>21881</v>
      </c>
      <c r="B5820" t="s">
        <v>65</v>
      </c>
      <c r="C5820">
        <v>44751</v>
      </c>
      <c r="D5820" t="s">
        <v>14520</v>
      </c>
      <c r="E5820" t="s">
        <v>32</v>
      </c>
    </row>
    <row r="5821" spans="1:5">
      <c r="A5821" t="s">
        <v>21882</v>
      </c>
      <c r="B5821" t="s">
        <v>65</v>
      </c>
      <c r="C5821">
        <v>44747</v>
      </c>
      <c r="D5821" t="s">
        <v>14521</v>
      </c>
      <c r="E5821" t="s">
        <v>32</v>
      </c>
    </row>
    <row r="5822" spans="1:5">
      <c r="A5822" t="s">
        <v>21883</v>
      </c>
      <c r="B5822" t="s">
        <v>65</v>
      </c>
      <c r="C5822">
        <v>44754</v>
      </c>
      <c r="D5822" t="s">
        <v>14522</v>
      </c>
      <c r="E5822" t="s">
        <v>32</v>
      </c>
    </row>
    <row r="5823" spans="1:5">
      <c r="A5823" t="s">
        <v>21884</v>
      </c>
      <c r="B5823" t="s">
        <v>65</v>
      </c>
      <c r="C5823">
        <v>44746</v>
      </c>
      <c r="D5823" t="s">
        <v>14523</v>
      </c>
      <c r="E5823" t="s">
        <v>32</v>
      </c>
    </row>
    <row r="5824" spans="1:5">
      <c r="A5824" t="s">
        <v>21885</v>
      </c>
      <c r="B5824" t="s">
        <v>65</v>
      </c>
      <c r="C5824">
        <v>44744</v>
      </c>
      <c r="D5824" t="s">
        <v>14524</v>
      </c>
      <c r="E5824" t="s">
        <v>32</v>
      </c>
    </row>
    <row r="5825" spans="1:5">
      <c r="A5825" t="s">
        <v>21886</v>
      </c>
      <c r="B5825" t="s">
        <v>65</v>
      </c>
      <c r="C5825">
        <v>44761</v>
      </c>
      <c r="D5825" t="s">
        <v>14525</v>
      </c>
      <c r="E5825" t="s">
        <v>32</v>
      </c>
    </row>
    <row r="5826" spans="1:5">
      <c r="A5826" t="s">
        <v>21887</v>
      </c>
      <c r="B5826" t="s">
        <v>65</v>
      </c>
      <c r="C5826">
        <v>44760</v>
      </c>
      <c r="D5826" t="s">
        <v>14526</v>
      </c>
      <c r="E5826" t="s">
        <v>32</v>
      </c>
    </row>
    <row r="5827" spans="1:5">
      <c r="A5827" t="s">
        <v>21888</v>
      </c>
      <c r="B5827" t="s">
        <v>65</v>
      </c>
      <c r="C5827">
        <v>44749</v>
      </c>
      <c r="D5827" t="s">
        <v>14527</v>
      </c>
      <c r="E5827" t="s">
        <v>32</v>
      </c>
    </row>
    <row r="5828" spans="1:5">
      <c r="A5828" t="s">
        <v>21889</v>
      </c>
      <c r="B5828" t="s">
        <v>65</v>
      </c>
      <c r="C5828">
        <v>44745</v>
      </c>
      <c r="D5828" t="s">
        <v>14528</v>
      </c>
      <c r="E5828" t="s">
        <v>32</v>
      </c>
    </row>
    <row r="5829" spans="1:5">
      <c r="A5829" t="s">
        <v>21890</v>
      </c>
      <c r="B5829" t="s">
        <v>65</v>
      </c>
      <c r="C5829">
        <v>44732</v>
      </c>
      <c r="D5829" t="s">
        <v>14529</v>
      </c>
      <c r="E5829" t="s">
        <v>32</v>
      </c>
    </row>
    <row r="5830" spans="1:5">
      <c r="A5830" t="s">
        <v>21891</v>
      </c>
      <c r="B5830" t="s">
        <v>65</v>
      </c>
      <c r="C5830">
        <v>44734</v>
      </c>
      <c r="D5830" t="s">
        <v>14530</v>
      </c>
      <c r="E5830" t="s">
        <v>32</v>
      </c>
    </row>
    <row r="5831" spans="1:5">
      <c r="A5831" t="s">
        <v>21892</v>
      </c>
      <c r="B5831" t="s">
        <v>65</v>
      </c>
      <c r="C5831">
        <v>44733</v>
      </c>
      <c r="D5831" t="s">
        <v>14531</v>
      </c>
      <c r="E5831" t="s">
        <v>32</v>
      </c>
    </row>
    <row r="5832" spans="1:5">
      <c r="A5832" t="s">
        <v>21893</v>
      </c>
      <c r="B5832" t="s">
        <v>65</v>
      </c>
      <c r="C5832">
        <v>44730</v>
      </c>
      <c r="D5832" t="s">
        <v>14532</v>
      </c>
      <c r="E5832" t="s">
        <v>32</v>
      </c>
    </row>
    <row r="5833" spans="1:5">
      <c r="A5833" t="s">
        <v>21894</v>
      </c>
      <c r="B5833" t="s">
        <v>65</v>
      </c>
      <c r="C5833">
        <v>44731</v>
      </c>
      <c r="D5833" t="s">
        <v>14533</v>
      </c>
      <c r="E5833" t="s">
        <v>32</v>
      </c>
    </row>
    <row r="5834" spans="1:5">
      <c r="A5834" t="s">
        <v>21895</v>
      </c>
      <c r="B5834" t="s">
        <v>65</v>
      </c>
      <c r="C5834">
        <v>44759</v>
      </c>
      <c r="D5834" t="s">
        <v>14534</v>
      </c>
      <c r="E5834" t="s">
        <v>32</v>
      </c>
    </row>
    <row r="5835" spans="1:5">
      <c r="A5835" t="s">
        <v>21896</v>
      </c>
      <c r="B5835" t="s">
        <v>65</v>
      </c>
      <c r="C5835">
        <v>44757</v>
      </c>
      <c r="D5835" t="s">
        <v>14535</v>
      </c>
      <c r="E5835" t="s">
        <v>32</v>
      </c>
    </row>
    <row r="5836" spans="1:5">
      <c r="A5836" t="s">
        <v>21897</v>
      </c>
      <c r="B5836" t="s">
        <v>65</v>
      </c>
      <c r="C5836">
        <v>44782</v>
      </c>
      <c r="D5836" t="s">
        <v>14536</v>
      </c>
      <c r="E5836" t="s">
        <v>9</v>
      </c>
    </row>
    <row r="5837" spans="1:5">
      <c r="A5837" t="s">
        <v>21898</v>
      </c>
      <c r="B5837" t="s">
        <v>65</v>
      </c>
      <c r="C5837">
        <v>44625</v>
      </c>
      <c r="D5837" t="s">
        <v>14537</v>
      </c>
      <c r="E5837" t="s">
        <v>32</v>
      </c>
    </row>
    <row r="5838" spans="1:5">
      <c r="A5838" t="s">
        <v>21899</v>
      </c>
      <c r="B5838" t="s">
        <v>65</v>
      </c>
      <c r="C5838">
        <v>44624</v>
      </c>
      <c r="D5838" t="s">
        <v>14538</v>
      </c>
      <c r="E5838" t="s">
        <v>32</v>
      </c>
    </row>
    <row r="5839" spans="1:5">
      <c r="A5839" t="s">
        <v>21900</v>
      </c>
      <c r="B5839" t="s">
        <v>65</v>
      </c>
      <c r="C5839">
        <v>44621</v>
      </c>
      <c r="D5839" t="s">
        <v>14539</v>
      </c>
      <c r="E5839" t="s">
        <v>32</v>
      </c>
    </row>
    <row r="5840" spans="1:5">
      <c r="A5840" t="s">
        <v>21901</v>
      </c>
      <c r="B5840" t="s">
        <v>65</v>
      </c>
      <c r="C5840">
        <v>44781</v>
      </c>
      <c r="D5840" t="s">
        <v>14540</v>
      </c>
      <c r="E5840" t="s">
        <v>9</v>
      </c>
    </row>
    <row r="5841" spans="1:5">
      <c r="A5841" t="s">
        <v>21902</v>
      </c>
      <c r="B5841" t="s">
        <v>65</v>
      </c>
      <c r="C5841">
        <v>44968</v>
      </c>
      <c r="D5841" t="s">
        <v>14541</v>
      </c>
      <c r="E5841" t="s">
        <v>9</v>
      </c>
    </row>
    <row r="5842" spans="1:5">
      <c r="A5842" t="s">
        <v>21903</v>
      </c>
      <c r="B5842" t="s">
        <v>65</v>
      </c>
      <c r="C5842">
        <v>44628</v>
      </c>
      <c r="D5842" t="s">
        <v>14542</v>
      </c>
      <c r="E5842" t="s">
        <v>32</v>
      </c>
    </row>
    <row r="5843" spans="1:5">
      <c r="A5843" t="s">
        <v>21904</v>
      </c>
      <c r="B5843" t="s">
        <v>65</v>
      </c>
      <c r="C5843">
        <v>44629</v>
      </c>
      <c r="D5843" t="s">
        <v>14543</v>
      </c>
      <c r="E5843" t="s">
        <v>32</v>
      </c>
    </row>
    <row r="5844" spans="1:5">
      <c r="A5844" t="s">
        <v>21905</v>
      </c>
      <c r="B5844" t="s">
        <v>65</v>
      </c>
      <c r="C5844">
        <v>44630</v>
      </c>
      <c r="D5844" t="s">
        <v>14544</v>
      </c>
      <c r="E5844" t="s">
        <v>32</v>
      </c>
    </row>
    <row r="5845" spans="1:5">
      <c r="A5845" t="s">
        <v>21906</v>
      </c>
      <c r="B5845" t="s">
        <v>65</v>
      </c>
      <c r="C5845">
        <v>44631</v>
      </c>
      <c r="D5845" t="s">
        <v>14545</v>
      </c>
      <c r="E5845" t="s">
        <v>32</v>
      </c>
    </row>
    <row r="5846" spans="1:5">
      <c r="A5846" t="s">
        <v>21907</v>
      </c>
      <c r="B5846" t="s">
        <v>65</v>
      </c>
      <c r="C5846">
        <v>44632</v>
      </c>
      <c r="D5846" t="s">
        <v>14546</v>
      </c>
      <c r="E5846" t="s">
        <v>32</v>
      </c>
    </row>
    <row r="5847" spans="1:5">
      <c r="A5847" t="s">
        <v>21908</v>
      </c>
      <c r="B5847" t="s">
        <v>65</v>
      </c>
      <c r="C5847">
        <v>44633</v>
      </c>
      <c r="D5847" t="s">
        <v>14547</v>
      </c>
      <c r="E5847" t="s">
        <v>32</v>
      </c>
    </row>
    <row r="5848" spans="1:5">
      <c r="A5848" t="s">
        <v>21909</v>
      </c>
      <c r="B5848" t="s">
        <v>65</v>
      </c>
      <c r="C5848">
        <v>44634</v>
      </c>
      <c r="D5848" t="s">
        <v>14548</v>
      </c>
      <c r="E5848" t="s">
        <v>32</v>
      </c>
    </row>
    <row r="5849" spans="1:5">
      <c r="A5849" t="s">
        <v>21910</v>
      </c>
      <c r="B5849" t="s">
        <v>65</v>
      </c>
      <c r="C5849">
        <v>44635</v>
      </c>
      <c r="D5849" t="s">
        <v>14549</v>
      </c>
      <c r="E5849" t="s">
        <v>32</v>
      </c>
    </row>
    <row r="5850" spans="1:5">
      <c r="A5850" t="s">
        <v>21911</v>
      </c>
      <c r="B5850" t="s">
        <v>65</v>
      </c>
      <c r="C5850">
        <v>44636</v>
      </c>
      <c r="D5850" t="s">
        <v>14550</v>
      </c>
      <c r="E5850" t="s">
        <v>32</v>
      </c>
    </row>
    <row r="5851" spans="1:5">
      <c r="A5851" t="s">
        <v>21912</v>
      </c>
      <c r="B5851" t="s">
        <v>65</v>
      </c>
      <c r="C5851">
        <v>44637</v>
      </c>
      <c r="D5851" t="s">
        <v>14551</v>
      </c>
      <c r="E5851" t="s">
        <v>32</v>
      </c>
    </row>
    <row r="5852" spans="1:5">
      <c r="A5852" t="s">
        <v>21913</v>
      </c>
      <c r="B5852" t="s">
        <v>65</v>
      </c>
      <c r="C5852">
        <v>44638</v>
      </c>
      <c r="D5852" t="s">
        <v>14552</v>
      </c>
      <c r="E5852" t="s">
        <v>32</v>
      </c>
    </row>
    <row r="5853" spans="1:5">
      <c r="A5853" t="s">
        <v>21914</v>
      </c>
      <c r="B5853" t="s">
        <v>65</v>
      </c>
      <c r="C5853">
        <v>44639</v>
      </c>
      <c r="D5853" t="s">
        <v>14553</v>
      </c>
      <c r="E5853" t="s">
        <v>32</v>
      </c>
    </row>
    <row r="5854" spans="1:5">
      <c r="A5854" t="s">
        <v>21915</v>
      </c>
      <c r="B5854" t="s">
        <v>65</v>
      </c>
      <c r="C5854">
        <v>44640</v>
      </c>
      <c r="D5854" t="s">
        <v>14554</v>
      </c>
      <c r="E5854" t="s">
        <v>32</v>
      </c>
    </row>
    <row r="5855" spans="1:5">
      <c r="A5855" t="s">
        <v>21916</v>
      </c>
      <c r="B5855" t="s">
        <v>65</v>
      </c>
      <c r="C5855">
        <v>44641</v>
      </c>
      <c r="D5855" t="s">
        <v>14555</v>
      </c>
      <c r="E5855" t="s">
        <v>32</v>
      </c>
    </row>
    <row r="5856" spans="1:5">
      <c r="A5856" t="s">
        <v>21917</v>
      </c>
      <c r="B5856" t="s">
        <v>65</v>
      </c>
      <c r="C5856">
        <v>44642</v>
      </c>
      <c r="D5856" t="s">
        <v>14556</v>
      </c>
      <c r="E5856" t="s">
        <v>32</v>
      </c>
    </row>
    <row r="5857" spans="1:5">
      <c r="A5857" t="s">
        <v>21918</v>
      </c>
      <c r="B5857" t="s">
        <v>65</v>
      </c>
      <c r="C5857">
        <v>44643</v>
      </c>
      <c r="D5857" t="s">
        <v>14557</v>
      </c>
      <c r="E5857" t="s">
        <v>32</v>
      </c>
    </row>
    <row r="5858" spans="1:5">
      <c r="A5858" t="s">
        <v>21919</v>
      </c>
      <c r="B5858" t="s">
        <v>65</v>
      </c>
      <c r="C5858">
        <v>44627</v>
      </c>
      <c r="D5858" t="s">
        <v>14558</v>
      </c>
      <c r="E5858" t="s">
        <v>32</v>
      </c>
    </row>
    <row r="5859" spans="1:5">
      <c r="A5859" t="s">
        <v>21920</v>
      </c>
      <c r="B5859" t="s">
        <v>65</v>
      </c>
      <c r="C5859">
        <v>44644</v>
      </c>
      <c r="D5859" t="s">
        <v>14559</v>
      </c>
      <c r="E5859" t="s">
        <v>32</v>
      </c>
    </row>
    <row r="5860" spans="1:5">
      <c r="A5860" t="s">
        <v>21921</v>
      </c>
      <c r="B5860" t="s">
        <v>65</v>
      </c>
      <c r="C5860">
        <v>44645</v>
      </c>
      <c r="D5860" t="s">
        <v>14560</v>
      </c>
      <c r="E5860" t="s">
        <v>32</v>
      </c>
    </row>
    <row r="5861" spans="1:5">
      <c r="A5861" t="s">
        <v>21922</v>
      </c>
      <c r="B5861" t="s">
        <v>65</v>
      </c>
      <c r="C5861">
        <v>44646</v>
      </c>
      <c r="D5861" t="s">
        <v>14561</v>
      </c>
      <c r="E5861" t="s">
        <v>32</v>
      </c>
    </row>
    <row r="5862" spans="1:5">
      <c r="A5862" t="s">
        <v>21923</v>
      </c>
      <c r="B5862" t="s">
        <v>65</v>
      </c>
      <c r="C5862">
        <v>44647</v>
      </c>
      <c r="D5862" t="s">
        <v>14562</v>
      </c>
      <c r="E5862" t="s">
        <v>32</v>
      </c>
    </row>
    <row r="5863" spans="1:5">
      <c r="A5863" t="s">
        <v>21924</v>
      </c>
      <c r="B5863" t="s">
        <v>65</v>
      </c>
      <c r="C5863">
        <v>44648</v>
      </c>
      <c r="D5863" t="s">
        <v>14563</v>
      </c>
      <c r="E5863" t="s">
        <v>32</v>
      </c>
    </row>
    <row r="5864" spans="1:5">
      <c r="A5864" t="s">
        <v>21925</v>
      </c>
      <c r="B5864" t="s">
        <v>65</v>
      </c>
      <c r="C5864">
        <v>44649</v>
      </c>
      <c r="D5864" t="s">
        <v>14564</v>
      </c>
      <c r="E5864" t="s">
        <v>32</v>
      </c>
    </row>
    <row r="5865" spans="1:5">
      <c r="A5865" t="s">
        <v>21926</v>
      </c>
      <c r="B5865" t="s">
        <v>65</v>
      </c>
      <c r="C5865">
        <v>44650</v>
      </c>
      <c r="D5865" t="s">
        <v>14565</v>
      </c>
      <c r="E5865" t="s">
        <v>32</v>
      </c>
    </row>
    <row r="5866" spans="1:5">
      <c r="A5866" t="s">
        <v>21927</v>
      </c>
      <c r="B5866" t="s">
        <v>65</v>
      </c>
      <c r="C5866">
        <v>44651</v>
      </c>
      <c r="D5866" t="s">
        <v>14566</v>
      </c>
      <c r="E5866" t="s">
        <v>32</v>
      </c>
    </row>
    <row r="5867" spans="1:5">
      <c r="A5867" t="s">
        <v>21928</v>
      </c>
      <c r="B5867" t="s">
        <v>65</v>
      </c>
      <c r="C5867">
        <v>44652</v>
      </c>
      <c r="D5867" t="s">
        <v>14567</v>
      </c>
      <c r="E5867" t="s">
        <v>32</v>
      </c>
    </row>
    <row r="5868" spans="1:5">
      <c r="A5868" t="s">
        <v>21929</v>
      </c>
      <c r="B5868" t="s">
        <v>65</v>
      </c>
      <c r="C5868">
        <v>44653</v>
      </c>
      <c r="D5868" t="s">
        <v>14568</v>
      </c>
      <c r="E5868" t="s">
        <v>32</v>
      </c>
    </row>
    <row r="5869" spans="1:5">
      <c r="A5869" t="s">
        <v>21930</v>
      </c>
      <c r="B5869" t="s">
        <v>65</v>
      </c>
      <c r="C5869">
        <v>44654</v>
      </c>
      <c r="D5869" t="s">
        <v>14569</v>
      </c>
      <c r="E5869" t="s">
        <v>32</v>
      </c>
    </row>
    <row r="5870" spans="1:5">
      <c r="A5870" t="s">
        <v>21931</v>
      </c>
      <c r="B5870" t="s">
        <v>65</v>
      </c>
      <c r="C5870">
        <v>44655</v>
      </c>
      <c r="D5870" t="s">
        <v>14570</v>
      </c>
      <c r="E5870" t="s">
        <v>32</v>
      </c>
    </row>
    <row r="5871" spans="1:5">
      <c r="A5871" t="s">
        <v>21932</v>
      </c>
      <c r="B5871" t="s">
        <v>65</v>
      </c>
      <c r="C5871">
        <v>44622</v>
      </c>
      <c r="D5871" t="s">
        <v>14571</v>
      </c>
      <c r="E5871" t="s">
        <v>12</v>
      </c>
    </row>
    <row r="5872" spans="1:5">
      <c r="A5872" t="s">
        <v>21933</v>
      </c>
      <c r="B5872" t="s">
        <v>65</v>
      </c>
      <c r="C5872">
        <v>41439</v>
      </c>
      <c r="D5872" t="s">
        <v>14572</v>
      </c>
      <c r="E5872" t="s">
        <v>32</v>
      </c>
    </row>
    <row r="5873" spans="1:5">
      <c r="A5873" t="s">
        <v>21934</v>
      </c>
      <c r="B5873" t="s">
        <v>65</v>
      </c>
      <c r="C5873">
        <v>44358</v>
      </c>
      <c r="D5873" t="s">
        <v>14573</v>
      </c>
      <c r="E5873" t="s">
        <v>32</v>
      </c>
    </row>
    <row r="5874" spans="1:5">
      <c r="A5874" t="s">
        <v>21935</v>
      </c>
      <c r="B5874" t="s">
        <v>65</v>
      </c>
      <c r="C5874">
        <v>44359</v>
      </c>
      <c r="D5874" t="s">
        <v>14574</v>
      </c>
      <c r="E5874" t="s">
        <v>32</v>
      </c>
    </row>
    <row r="5875" spans="1:5">
      <c r="A5875" t="s">
        <v>21936</v>
      </c>
      <c r="B5875" t="s">
        <v>65</v>
      </c>
      <c r="C5875">
        <v>44360</v>
      </c>
      <c r="D5875" t="s">
        <v>14575</v>
      </c>
      <c r="E5875" t="s">
        <v>32</v>
      </c>
    </row>
    <row r="5876" spans="1:5">
      <c r="A5876" t="s">
        <v>21937</v>
      </c>
      <c r="B5876" t="s">
        <v>65</v>
      </c>
      <c r="C5876">
        <v>44361</v>
      </c>
      <c r="D5876" t="s">
        <v>14576</v>
      </c>
      <c r="E5876" t="s">
        <v>32</v>
      </c>
    </row>
    <row r="5877" spans="1:5">
      <c r="A5877" t="s">
        <v>21938</v>
      </c>
      <c r="B5877" t="s">
        <v>65</v>
      </c>
      <c r="C5877">
        <v>45077</v>
      </c>
      <c r="D5877" t="s">
        <v>14577</v>
      </c>
      <c r="E5877" t="s">
        <v>32</v>
      </c>
    </row>
    <row r="5878" spans="1:5">
      <c r="A5878" t="s">
        <v>21939</v>
      </c>
      <c r="B5878" t="s">
        <v>65</v>
      </c>
      <c r="C5878">
        <v>44118</v>
      </c>
      <c r="D5878" t="s">
        <v>14578</v>
      </c>
      <c r="E5878" t="s">
        <v>12</v>
      </c>
    </row>
    <row r="5879" spans="1:5">
      <c r="A5879" t="s">
        <v>21940</v>
      </c>
      <c r="B5879" t="s">
        <v>65</v>
      </c>
      <c r="C5879">
        <v>44122</v>
      </c>
      <c r="D5879" t="s">
        <v>14579</v>
      </c>
      <c r="E5879" t="s">
        <v>32</v>
      </c>
    </row>
    <row r="5880" spans="1:5">
      <c r="A5880" t="s">
        <v>21941</v>
      </c>
      <c r="B5880" t="s">
        <v>65</v>
      </c>
      <c r="C5880">
        <v>45078</v>
      </c>
      <c r="D5880" t="s">
        <v>14580</v>
      </c>
      <c r="E5880" t="s">
        <v>32</v>
      </c>
    </row>
    <row r="5881" spans="1:5">
      <c r="A5881" t="s">
        <v>21942</v>
      </c>
      <c r="B5881" t="s">
        <v>65</v>
      </c>
      <c r="C5881">
        <v>44978</v>
      </c>
      <c r="D5881" t="s">
        <v>14581</v>
      </c>
      <c r="E5881" t="s">
        <v>32</v>
      </c>
    </row>
    <row r="5882" spans="1:5">
      <c r="A5882" t="s">
        <v>21943</v>
      </c>
      <c r="B5882" t="s">
        <v>65</v>
      </c>
      <c r="C5882">
        <v>44979</v>
      </c>
      <c r="D5882" t="s">
        <v>14582</v>
      </c>
      <c r="E5882" t="s">
        <v>32</v>
      </c>
    </row>
    <row r="5883" spans="1:5">
      <c r="A5883" t="s">
        <v>21944</v>
      </c>
      <c r="B5883" t="s">
        <v>65</v>
      </c>
      <c r="C5883">
        <v>44975</v>
      </c>
      <c r="D5883" t="s">
        <v>14583</v>
      </c>
      <c r="E5883" t="s">
        <v>32</v>
      </c>
    </row>
    <row r="5884" spans="1:5">
      <c r="A5884" t="s">
        <v>21945</v>
      </c>
      <c r="B5884" t="s">
        <v>65</v>
      </c>
      <c r="C5884">
        <v>44977</v>
      </c>
      <c r="D5884" t="s">
        <v>14584</v>
      </c>
      <c r="E5884" t="s">
        <v>32</v>
      </c>
    </row>
    <row r="5885" spans="1:5">
      <c r="A5885" t="s">
        <v>21946</v>
      </c>
      <c r="B5885" t="s">
        <v>65</v>
      </c>
      <c r="C5885">
        <v>44976</v>
      </c>
      <c r="D5885" t="s">
        <v>14585</v>
      </c>
      <c r="E5885" t="s">
        <v>32</v>
      </c>
    </row>
    <row r="5886" spans="1:5">
      <c r="A5886" t="s">
        <v>21947</v>
      </c>
      <c r="B5886" t="s">
        <v>65</v>
      </c>
      <c r="C5886">
        <v>45114</v>
      </c>
      <c r="D5886" t="s">
        <v>14586</v>
      </c>
      <c r="E5886" t="s">
        <v>32</v>
      </c>
    </row>
    <row r="5887" spans="1:5">
      <c r="A5887" t="s">
        <v>21948</v>
      </c>
      <c r="B5887" t="s">
        <v>65</v>
      </c>
      <c r="C5887">
        <v>45115</v>
      </c>
      <c r="D5887" t="s">
        <v>14587</v>
      </c>
      <c r="E5887" t="s">
        <v>32</v>
      </c>
    </row>
    <row r="5888" spans="1:5">
      <c r="A5888" t="s">
        <v>21949</v>
      </c>
      <c r="B5888" t="s">
        <v>65</v>
      </c>
      <c r="C5888">
        <v>45116</v>
      </c>
      <c r="D5888" t="s">
        <v>14588</v>
      </c>
      <c r="E5888" t="s">
        <v>32</v>
      </c>
    </row>
    <row r="5889" spans="1:5">
      <c r="A5889" t="s">
        <v>21950</v>
      </c>
      <c r="B5889" t="s">
        <v>65</v>
      </c>
      <c r="C5889">
        <v>45117</v>
      </c>
      <c r="D5889" t="s">
        <v>14589</v>
      </c>
      <c r="E5889" t="s">
        <v>32</v>
      </c>
    </row>
    <row r="5890" spans="1:5">
      <c r="A5890" t="s">
        <v>21951</v>
      </c>
      <c r="B5890" t="s">
        <v>65</v>
      </c>
      <c r="C5890">
        <v>44398</v>
      </c>
      <c r="D5890" t="s">
        <v>14590</v>
      </c>
      <c r="E5890" t="s">
        <v>32</v>
      </c>
    </row>
    <row r="5891" spans="1:5">
      <c r="A5891" t="s">
        <v>21952</v>
      </c>
      <c r="B5891" t="s">
        <v>65</v>
      </c>
      <c r="C5891">
        <v>44194</v>
      </c>
      <c r="D5891" t="s">
        <v>14591</v>
      </c>
      <c r="E5891" t="s">
        <v>12</v>
      </c>
    </row>
    <row r="5892" spans="1:5">
      <c r="A5892" t="s">
        <v>21953</v>
      </c>
      <c r="B5892" t="s">
        <v>65</v>
      </c>
      <c r="C5892">
        <v>45148</v>
      </c>
      <c r="D5892" t="s">
        <v>14592</v>
      </c>
      <c r="E5892" t="s">
        <v>14593</v>
      </c>
    </row>
    <row r="5893" spans="1:5">
      <c r="A5893" t="s">
        <v>21954</v>
      </c>
      <c r="B5893" t="s">
        <v>65</v>
      </c>
      <c r="C5893">
        <v>45149</v>
      </c>
      <c r="D5893" t="s">
        <v>14594</v>
      </c>
      <c r="E5893" t="s">
        <v>14593</v>
      </c>
    </row>
    <row r="5894" spans="1:5">
      <c r="A5894" t="s">
        <v>21955</v>
      </c>
      <c r="B5894" t="s">
        <v>65</v>
      </c>
      <c r="C5894">
        <v>45150</v>
      </c>
      <c r="D5894" t="s">
        <v>14595</v>
      </c>
      <c r="E5894" t="s">
        <v>14593</v>
      </c>
    </row>
    <row r="5895" spans="1:5">
      <c r="A5895" t="s">
        <v>21956</v>
      </c>
      <c r="B5895" t="s">
        <v>65</v>
      </c>
      <c r="C5895">
        <v>45147</v>
      </c>
      <c r="D5895" t="s">
        <v>14596</v>
      </c>
      <c r="E5895" t="s">
        <v>14593</v>
      </c>
    </row>
    <row r="5896" spans="1:5">
      <c r="A5896" t="s">
        <v>21957</v>
      </c>
      <c r="B5896" t="s">
        <v>65</v>
      </c>
      <c r="C5896">
        <v>43362</v>
      </c>
      <c r="D5896" t="s">
        <v>14597</v>
      </c>
      <c r="E5896" t="s">
        <v>11</v>
      </c>
    </row>
    <row r="5897" spans="1:5">
      <c r="A5897" t="s">
        <v>21958</v>
      </c>
      <c r="B5897" t="s">
        <v>65</v>
      </c>
      <c r="C5897">
        <v>44951</v>
      </c>
      <c r="D5897" t="s">
        <v>14598</v>
      </c>
      <c r="E5897" t="s">
        <v>6502</v>
      </c>
    </row>
    <row r="5898" spans="1:5">
      <c r="A5898" t="s">
        <v>21576</v>
      </c>
      <c r="B5898" t="s">
        <v>65</v>
      </c>
      <c r="C5898">
        <v>43879</v>
      </c>
      <c r="D5898" t="s">
        <v>14246</v>
      </c>
      <c r="E5898" t="s">
        <v>32</v>
      </c>
    </row>
    <row r="5899" spans="1:5">
      <c r="A5899" t="s">
        <v>21959</v>
      </c>
      <c r="B5899" t="s">
        <v>65</v>
      </c>
      <c r="C5899">
        <v>43937</v>
      </c>
      <c r="D5899" t="s">
        <v>14599</v>
      </c>
      <c r="E5899" t="s">
        <v>32</v>
      </c>
    </row>
    <row r="5900" spans="1:5">
      <c r="A5900" t="s">
        <v>21960</v>
      </c>
      <c r="B5900" t="s">
        <v>65</v>
      </c>
      <c r="C5900">
        <v>43936</v>
      </c>
      <c r="D5900" t="s">
        <v>14600</v>
      </c>
      <c r="E5900" t="s">
        <v>32</v>
      </c>
    </row>
    <row r="5901" spans="1:5">
      <c r="A5901" t="s">
        <v>21961</v>
      </c>
      <c r="B5901" t="s">
        <v>65</v>
      </c>
      <c r="C5901">
        <v>44121</v>
      </c>
      <c r="D5901" t="s">
        <v>14601</v>
      </c>
      <c r="E5901" t="s">
        <v>32</v>
      </c>
    </row>
    <row r="5902" spans="1:5">
      <c r="A5902" t="s">
        <v>21962</v>
      </c>
      <c r="B5902" t="s">
        <v>65</v>
      </c>
      <c r="C5902">
        <v>44375</v>
      </c>
      <c r="D5902" t="s">
        <v>14602</v>
      </c>
      <c r="E5902" t="s">
        <v>12</v>
      </c>
    </row>
    <row r="5903" spans="1:5">
      <c r="A5903" t="s">
        <v>21963</v>
      </c>
      <c r="B5903" t="s">
        <v>65</v>
      </c>
      <c r="C5903">
        <v>44120</v>
      </c>
      <c r="D5903" t="s">
        <v>14603</v>
      </c>
      <c r="E5903" t="s">
        <v>32</v>
      </c>
    </row>
    <row r="5904" spans="1:5">
      <c r="A5904" t="s">
        <v>21964</v>
      </c>
      <c r="B5904" t="s">
        <v>65</v>
      </c>
      <c r="C5904">
        <v>43817</v>
      </c>
      <c r="D5904" t="s">
        <v>14604</v>
      </c>
      <c r="E5904" t="s">
        <v>32</v>
      </c>
    </row>
    <row r="5905" spans="1:5">
      <c r="A5905" t="s">
        <v>21965</v>
      </c>
      <c r="B5905" t="s">
        <v>65</v>
      </c>
      <c r="C5905">
        <v>43820</v>
      </c>
      <c r="D5905" t="s">
        <v>14605</v>
      </c>
      <c r="E5905" t="s">
        <v>32</v>
      </c>
    </row>
    <row r="5906" spans="1:5">
      <c r="A5906" t="s">
        <v>21966</v>
      </c>
      <c r="B5906" t="s">
        <v>65</v>
      </c>
      <c r="C5906">
        <v>43818</v>
      </c>
      <c r="D5906" t="s">
        <v>14606</v>
      </c>
      <c r="E5906" t="s">
        <v>32</v>
      </c>
    </row>
    <row r="5907" spans="1:5">
      <c r="A5907" t="s">
        <v>21967</v>
      </c>
      <c r="B5907" t="s">
        <v>65</v>
      </c>
      <c r="C5907">
        <v>43819</v>
      </c>
      <c r="D5907" t="s">
        <v>14607</v>
      </c>
      <c r="E5907" t="s">
        <v>32</v>
      </c>
    </row>
    <row r="5908" spans="1:5">
      <c r="A5908" t="s">
        <v>21968</v>
      </c>
      <c r="B5908" t="s">
        <v>65</v>
      </c>
      <c r="C5908">
        <v>43816</v>
      </c>
      <c r="D5908" t="s">
        <v>14608</v>
      </c>
      <c r="E5908" t="s">
        <v>32</v>
      </c>
    </row>
    <row r="5909" spans="1:5">
      <c r="A5909" t="s">
        <v>21969</v>
      </c>
      <c r="B5909" t="s">
        <v>65</v>
      </c>
      <c r="C5909">
        <v>43815</v>
      </c>
      <c r="D5909" t="s">
        <v>14609</v>
      </c>
      <c r="E5909" t="s">
        <v>32</v>
      </c>
    </row>
    <row r="5910" spans="1:5">
      <c r="A5910" t="s">
        <v>21970</v>
      </c>
      <c r="B5910" t="s">
        <v>65</v>
      </c>
      <c r="C5910">
        <v>43825</v>
      </c>
      <c r="D5910" t="s">
        <v>14610</v>
      </c>
      <c r="E5910" t="s">
        <v>32</v>
      </c>
    </row>
    <row r="5911" spans="1:5">
      <c r="A5911" t="s">
        <v>21971</v>
      </c>
      <c r="B5911" t="s">
        <v>65</v>
      </c>
      <c r="C5911">
        <v>43824</v>
      </c>
      <c r="D5911" t="s">
        <v>14611</v>
      </c>
      <c r="E5911" t="s">
        <v>32</v>
      </c>
    </row>
    <row r="5912" spans="1:5">
      <c r="A5912" t="s">
        <v>21972</v>
      </c>
      <c r="B5912" t="s">
        <v>65</v>
      </c>
      <c r="C5912">
        <v>43823</v>
      </c>
      <c r="D5912" t="s">
        <v>14612</v>
      </c>
      <c r="E5912" t="s">
        <v>32</v>
      </c>
    </row>
    <row r="5913" spans="1:5">
      <c r="A5913" t="s">
        <v>21973</v>
      </c>
      <c r="B5913" t="s">
        <v>65</v>
      </c>
      <c r="C5913">
        <v>43821</v>
      </c>
      <c r="D5913" t="s">
        <v>14613</v>
      </c>
      <c r="E5913" t="s">
        <v>32</v>
      </c>
    </row>
    <row r="5914" spans="1:5">
      <c r="A5914" t="s">
        <v>21974</v>
      </c>
      <c r="B5914" t="s">
        <v>65</v>
      </c>
      <c r="C5914">
        <v>43827</v>
      </c>
      <c r="D5914" t="s">
        <v>14614</v>
      </c>
      <c r="E5914" t="s">
        <v>32</v>
      </c>
    </row>
    <row r="5915" spans="1:5">
      <c r="A5915" t="s">
        <v>21975</v>
      </c>
      <c r="B5915" t="s">
        <v>65</v>
      </c>
      <c r="C5915">
        <v>43826</v>
      </c>
      <c r="D5915" t="s">
        <v>14615</v>
      </c>
      <c r="E5915" t="s">
        <v>32</v>
      </c>
    </row>
    <row r="5916" spans="1:5">
      <c r="A5916" t="s">
        <v>21976</v>
      </c>
      <c r="B5916" t="s">
        <v>65</v>
      </c>
      <c r="C5916">
        <v>43822</v>
      </c>
      <c r="D5916" t="s">
        <v>14616</v>
      </c>
      <c r="E5916" t="s">
        <v>32</v>
      </c>
    </row>
    <row r="5917" spans="1:5">
      <c r="A5917" t="s">
        <v>21977</v>
      </c>
      <c r="B5917" t="s">
        <v>65</v>
      </c>
      <c r="C5917">
        <v>43828</v>
      </c>
      <c r="D5917" t="s">
        <v>14617</v>
      </c>
      <c r="E5917" t="s">
        <v>32</v>
      </c>
    </row>
    <row r="5918" spans="1:5">
      <c r="A5918" t="s">
        <v>21978</v>
      </c>
      <c r="B5918" t="s">
        <v>65</v>
      </c>
      <c r="C5918">
        <v>43829</v>
      </c>
      <c r="D5918" t="s">
        <v>14618</v>
      </c>
      <c r="E5918" t="s">
        <v>32</v>
      </c>
    </row>
    <row r="5919" spans="1:5">
      <c r="A5919" t="s">
        <v>21979</v>
      </c>
      <c r="B5919" t="s">
        <v>65</v>
      </c>
      <c r="C5919">
        <v>44587</v>
      </c>
      <c r="D5919" t="s">
        <v>14619</v>
      </c>
      <c r="E5919" t="s">
        <v>32</v>
      </c>
    </row>
    <row r="5920" spans="1:5">
      <c r="A5920" t="s">
        <v>21980</v>
      </c>
      <c r="B5920" t="s">
        <v>65</v>
      </c>
      <c r="C5920">
        <v>44588</v>
      </c>
      <c r="D5920" t="s">
        <v>14620</v>
      </c>
      <c r="E5920" t="s">
        <v>32</v>
      </c>
    </row>
    <row r="5921" spans="1:5">
      <c r="A5921" t="s">
        <v>21981</v>
      </c>
      <c r="B5921" t="s">
        <v>65</v>
      </c>
      <c r="C5921">
        <v>44589</v>
      </c>
      <c r="D5921" t="s">
        <v>14621</v>
      </c>
      <c r="E5921" t="s">
        <v>32</v>
      </c>
    </row>
    <row r="5922" spans="1:5">
      <c r="A5922" t="s">
        <v>21982</v>
      </c>
      <c r="B5922" t="s">
        <v>65</v>
      </c>
      <c r="C5922">
        <v>44590</v>
      </c>
      <c r="D5922" t="s">
        <v>14622</v>
      </c>
      <c r="E5922" t="s">
        <v>32</v>
      </c>
    </row>
    <row r="5923" spans="1:5">
      <c r="A5923" t="s">
        <v>21983</v>
      </c>
      <c r="B5923" t="s">
        <v>65</v>
      </c>
      <c r="C5923">
        <v>44591</v>
      </c>
      <c r="D5923" t="s">
        <v>14623</v>
      </c>
      <c r="E5923" t="s">
        <v>32</v>
      </c>
    </row>
    <row r="5924" spans="1:5">
      <c r="A5924" t="s">
        <v>21984</v>
      </c>
      <c r="B5924" t="s">
        <v>65</v>
      </c>
      <c r="C5924">
        <v>44592</v>
      </c>
      <c r="D5924" t="s">
        <v>14624</v>
      </c>
      <c r="E5924" t="s">
        <v>32</v>
      </c>
    </row>
    <row r="5925" spans="1:5">
      <c r="A5925" t="s">
        <v>21985</v>
      </c>
      <c r="B5925" t="s">
        <v>65</v>
      </c>
      <c r="C5925">
        <v>44593</v>
      </c>
      <c r="D5925" t="s">
        <v>14625</v>
      </c>
      <c r="E5925" t="s">
        <v>32</v>
      </c>
    </row>
    <row r="5926" spans="1:5">
      <c r="A5926" t="s">
        <v>21986</v>
      </c>
      <c r="B5926" t="s">
        <v>65</v>
      </c>
      <c r="C5926">
        <v>44594</v>
      </c>
      <c r="D5926" t="s">
        <v>14626</v>
      </c>
      <c r="E5926" t="s">
        <v>32</v>
      </c>
    </row>
    <row r="5927" spans="1:5">
      <c r="A5927" t="s">
        <v>21987</v>
      </c>
      <c r="B5927" t="s">
        <v>65</v>
      </c>
      <c r="C5927">
        <v>44595</v>
      </c>
      <c r="D5927" t="s">
        <v>14627</v>
      </c>
      <c r="E5927" t="s">
        <v>32</v>
      </c>
    </row>
    <row r="5928" spans="1:5">
      <c r="A5928" t="s">
        <v>21988</v>
      </c>
      <c r="B5928" t="s">
        <v>65</v>
      </c>
      <c r="C5928">
        <v>44586</v>
      </c>
      <c r="D5928" t="s">
        <v>14628</v>
      </c>
      <c r="E5928" t="s">
        <v>32</v>
      </c>
    </row>
    <row r="5929" spans="1:5">
      <c r="A5929" t="s">
        <v>21989</v>
      </c>
      <c r="B5929" t="s">
        <v>65</v>
      </c>
      <c r="C5929">
        <v>44597</v>
      </c>
      <c r="D5929" t="s">
        <v>14629</v>
      </c>
      <c r="E5929" t="s">
        <v>32</v>
      </c>
    </row>
    <row r="5930" spans="1:5">
      <c r="A5930" t="s">
        <v>21990</v>
      </c>
      <c r="B5930" t="s">
        <v>65</v>
      </c>
      <c r="C5930">
        <v>44609</v>
      </c>
      <c r="D5930" t="s">
        <v>14630</v>
      </c>
      <c r="E5930" t="s">
        <v>32</v>
      </c>
    </row>
    <row r="5931" spans="1:5">
      <c r="A5931" t="s">
        <v>21991</v>
      </c>
      <c r="B5931" t="s">
        <v>65</v>
      </c>
      <c r="C5931">
        <v>44610</v>
      </c>
      <c r="D5931" t="s">
        <v>14631</v>
      </c>
      <c r="E5931" t="s">
        <v>32</v>
      </c>
    </row>
    <row r="5932" spans="1:5">
      <c r="A5932" t="s">
        <v>21992</v>
      </c>
      <c r="B5932" t="s">
        <v>65</v>
      </c>
      <c r="C5932">
        <v>44598</v>
      </c>
      <c r="D5932" t="s">
        <v>14632</v>
      </c>
      <c r="E5932" t="s">
        <v>32</v>
      </c>
    </row>
    <row r="5933" spans="1:5">
      <c r="A5933" t="s">
        <v>21993</v>
      </c>
      <c r="B5933" t="s">
        <v>65</v>
      </c>
      <c r="C5933">
        <v>44599</v>
      </c>
      <c r="D5933" t="s">
        <v>14633</v>
      </c>
      <c r="E5933" t="s">
        <v>32</v>
      </c>
    </row>
    <row r="5934" spans="1:5">
      <c r="A5934" t="s">
        <v>21994</v>
      </c>
      <c r="B5934" t="s">
        <v>65</v>
      </c>
      <c r="C5934">
        <v>44600</v>
      </c>
      <c r="D5934" t="s">
        <v>14634</v>
      </c>
      <c r="E5934" t="s">
        <v>32</v>
      </c>
    </row>
    <row r="5935" spans="1:5">
      <c r="A5935" t="s">
        <v>21995</v>
      </c>
      <c r="B5935" t="s">
        <v>65</v>
      </c>
      <c r="C5935">
        <v>44601</v>
      </c>
      <c r="D5935" t="s">
        <v>14635</v>
      </c>
      <c r="E5935" t="s">
        <v>32</v>
      </c>
    </row>
    <row r="5936" spans="1:5">
      <c r="A5936" t="s">
        <v>21996</v>
      </c>
      <c r="B5936" t="s">
        <v>65</v>
      </c>
      <c r="C5936">
        <v>44602</v>
      </c>
      <c r="D5936" t="s">
        <v>14636</v>
      </c>
      <c r="E5936" t="s">
        <v>32</v>
      </c>
    </row>
    <row r="5937" spans="1:5">
      <c r="A5937" t="s">
        <v>21997</v>
      </c>
      <c r="B5937" t="s">
        <v>65</v>
      </c>
      <c r="C5937">
        <v>44603</v>
      </c>
      <c r="D5937" t="s">
        <v>14637</v>
      </c>
      <c r="E5937" t="s">
        <v>32</v>
      </c>
    </row>
    <row r="5938" spans="1:5">
      <c r="A5938" t="s">
        <v>21998</v>
      </c>
      <c r="B5938" t="s">
        <v>65</v>
      </c>
      <c r="C5938">
        <v>44604</v>
      </c>
      <c r="D5938" t="s">
        <v>14638</v>
      </c>
      <c r="E5938" t="s">
        <v>32</v>
      </c>
    </row>
    <row r="5939" spans="1:5">
      <c r="A5939" t="s">
        <v>21999</v>
      </c>
      <c r="B5939" t="s">
        <v>65</v>
      </c>
      <c r="C5939">
        <v>44605</v>
      </c>
      <c r="D5939" t="s">
        <v>14639</v>
      </c>
      <c r="E5939" t="s">
        <v>32</v>
      </c>
    </row>
    <row r="5940" spans="1:5">
      <c r="A5940" t="s">
        <v>22000</v>
      </c>
      <c r="B5940" t="s">
        <v>65</v>
      </c>
      <c r="C5940">
        <v>44606</v>
      </c>
      <c r="D5940" t="s">
        <v>14640</v>
      </c>
      <c r="E5940" t="s">
        <v>32</v>
      </c>
    </row>
    <row r="5941" spans="1:5">
      <c r="A5941" t="s">
        <v>22001</v>
      </c>
      <c r="B5941" t="s">
        <v>65</v>
      </c>
      <c r="C5941">
        <v>44596</v>
      </c>
      <c r="D5941" t="s">
        <v>14641</v>
      </c>
      <c r="E5941" t="s">
        <v>32</v>
      </c>
    </row>
    <row r="5942" spans="1:5">
      <c r="A5942" t="s">
        <v>22002</v>
      </c>
      <c r="B5942" t="s">
        <v>65</v>
      </c>
      <c r="C5942">
        <v>44607</v>
      </c>
      <c r="D5942" t="s">
        <v>14642</v>
      </c>
      <c r="E5942" t="s">
        <v>32</v>
      </c>
    </row>
    <row r="5943" spans="1:5">
      <c r="A5943" t="s">
        <v>22003</v>
      </c>
      <c r="B5943" t="s">
        <v>65</v>
      </c>
      <c r="C5943">
        <v>44608</v>
      </c>
      <c r="D5943" t="s">
        <v>14643</v>
      </c>
      <c r="E5943" t="s">
        <v>32</v>
      </c>
    </row>
    <row r="5944" spans="1:5">
      <c r="A5944" t="s">
        <v>22004</v>
      </c>
      <c r="B5944" t="s">
        <v>65</v>
      </c>
      <c r="C5944">
        <v>44963</v>
      </c>
      <c r="D5944" t="s">
        <v>14644</v>
      </c>
      <c r="E5944" t="s">
        <v>32</v>
      </c>
    </row>
    <row r="5945" spans="1:5">
      <c r="A5945" t="s">
        <v>22005</v>
      </c>
      <c r="B5945" t="s">
        <v>65</v>
      </c>
      <c r="C5945">
        <v>44613</v>
      </c>
      <c r="D5945" t="s">
        <v>14645</v>
      </c>
      <c r="E5945" t="s">
        <v>32</v>
      </c>
    </row>
    <row r="5946" spans="1:5">
      <c r="A5946" t="s">
        <v>22006</v>
      </c>
      <c r="B5946" t="s">
        <v>65</v>
      </c>
      <c r="C5946">
        <v>44964</v>
      </c>
      <c r="D5946" t="s">
        <v>14646</v>
      </c>
      <c r="E5946" t="s">
        <v>32</v>
      </c>
    </row>
    <row r="5947" spans="1:5">
      <c r="A5947" t="s">
        <v>22007</v>
      </c>
      <c r="B5947" t="s">
        <v>65</v>
      </c>
      <c r="C5947">
        <v>44615</v>
      </c>
      <c r="D5947" t="s">
        <v>14647</v>
      </c>
      <c r="E5947" t="s">
        <v>32</v>
      </c>
    </row>
    <row r="5948" spans="1:5">
      <c r="A5948" t="s">
        <v>22008</v>
      </c>
      <c r="B5948" t="s">
        <v>65</v>
      </c>
      <c r="C5948">
        <v>44965</v>
      </c>
      <c r="D5948" t="s">
        <v>14648</v>
      </c>
      <c r="E5948" t="s">
        <v>32</v>
      </c>
    </row>
    <row r="5949" spans="1:5">
      <c r="A5949" t="s">
        <v>22009</v>
      </c>
      <c r="B5949" t="s">
        <v>65</v>
      </c>
      <c r="C5949">
        <v>44617</v>
      </c>
      <c r="D5949" t="s">
        <v>14649</v>
      </c>
      <c r="E5949" t="s">
        <v>32</v>
      </c>
    </row>
    <row r="5950" spans="1:5">
      <c r="A5950" t="s">
        <v>22010</v>
      </c>
      <c r="B5950" t="s">
        <v>65</v>
      </c>
      <c r="C5950">
        <v>44966</v>
      </c>
      <c r="D5950" t="s">
        <v>14650</v>
      </c>
      <c r="E5950" t="s">
        <v>32</v>
      </c>
    </row>
    <row r="5951" spans="1:5">
      <c r="A5951" t="s">
        <v>22011</v>
      </c>
      <c r="B5951" t="s">
        <v>65</v>
      </c>
      <c r="C5951">
        <v>44619</v>
      </c>
      <c r="D5951" t="s">
        <v>14651</v>
      </c>
      <c r="E5951" t="s">
        <v>32</v>
      </c>
    </row>
    <row r="5952" spans="1:5">
      <c r="A5952" t="s">
        <v>22012</v>
      </c>
      <c r="B5952" t="s">
        <v>65</v>
      </c>
      <c r="C5952">
        <v>44967</v>
      </c>
      <c r="D5952" t="s">
        <v>14652</v>
      </c>
      <c r="E5952" t="s">
        <v>32</v>
      </c>
    </row>
    <row r="5953" spans="1:5">
      <c r="A5953" t="s">
        <v>22013</v>
      </c>
      <c r="B5953" t="s">
        <v>65</v>
      </c>
      <c r="C5953">
        <v>44620</v>
      </c>
      <c r="D5953" t="s">
        <v>14653</v>
      </c>
      <c r="E5953" t="s">
        <v>32</v>
      </c>
    </row>
    <row r="5954" spans="1:5">
      <c r="A5954" t="s">
        <v>22014</v>
      </c>
      <c r="B5954" t="s">
        <v>65</v>
      </c>
      <c r="C5954">
        <v>44554</v>
      </c>
      <c r="D5954" t="s">
        <v>14654</v>
      </c>
      <c r="E5954" t="s">
        <v>32</v>
      </c>
    </row>
    <row r="5955" spans="1:5">
      <c r="A5955" t="s">
        <v>22015</v>
      </c>
      <c r="B5955" t="s">
        <v>65</v>
      </c>
      <c r="C5955">
        <v>44614</v>
      </c>
      <c r="D5955" t="s">
        <v>14655</v>
      </c>
      <c r="E5955" t="s">
        <v>32</v>
      </c>
    </row>
    <row r="5956" spans="1:5">
      <c r="A5956" t="s">
        <v>22016</v>
      </c>
      <c r="B5956" t="s">
        <v>65</v>
      </c>
      <c r="C5956">
        <v>44555</v>
      </c>
      <c r="D5956" t="s">
        <v>14656</v>
      </c>
      <c r="E5956" t="s">
        <v>32</v>
      </c>
    </row>
    <row r="5957" spans="1:5">
      <c r="A5957" t="s">
        <v>22017</v>
      </c>
      <c r="B5957" t="s">
        <v>65</v>
      </c>
      <c r="C5957">
        <v>44556</v>
      </c>
      <c r="D5957" t="s">
        <v>14657</v>
      </c>
      <c r="E5957" t="s">
        <v>32</v>
      </c>
    </row>
    <row r="5958" spans="1:5">
      <c r="A5958" t="s">
        <v>22018</v>
      </c>
      <c r="B5958" t="s">
        <v>65</v>
      </c>
      <c r="C5958">
        <v>44616</v>
      </c>
      <c r="D5958" t="s">
        <v>14658</v>
      </c>
      <c r="E5958" t="s">
        <v>32</v>
      </c>
    </row>
    <row r="5959" spans="1:5">
      <c r="A5959" t="s">
        <v>22019</v>
      </c>
      <c r="B5959" t="s">
        <v>65</v>
      </c>
      <c r="C5959">
        <v>44557</v>
      </c>
      <c r="D5959" t="s">
        <v>14659</v>
      </c>
      <c r="E5959" t="s">
        <v>32</v>
      </c>
    </row>
    <row r="5960" spans="1:5">
      <c r="A5960" t="s">
        <v>22020</v>
      </c>
      <c r="B5960" t="s">
        <v>65</v>
      </c>
      <c r="C5960">
        <v>44558</v>
      </c>
      <c r="D5960" t="s">
        <v>14660</v>
      </c>
      <c r="E5960" t="s">
        <v>32</v>
      </c>
    </row>
    <row r="5961" spans="1:5">
      <c r="A5961" t="s">
        <v>22021</v>
      </c>
      <c r="B5961" t="s">
        <v>65</v>
      </c>
      <c r="C5961">
        <v>44618</v>
      </c>
      <c r="D5961" t="s">
        <v>14661</v>
      </c>
      <c r="E5961" t="s">
        <v>32</v>
      </c>
    </row>
    <row r="5962" spans="1:5">
      <c r="A5962" t="s">
        <v>22022</v>
      </c>
      <c r="B5962" t="s">
        <v>65</v>
      </c>
      <c r="C5962">
        <v>44559</v>
      </c>
      <c r="D5962" t="s">
        <v>14662</v>
      </c>
      <c r="E5962" t="s">
        <v>32</v>
      </c>
    </row>
    <row r="5963" spans="1:5">
      <c r="A5963" t="s">
        <v>22023</v>
      </c>
      <c r="B5963" t="s">
        <v>65</v>
      </c>
      <c r="C5963">
        <v>44560</v>
      </c>
      <c r="D5963" t="s">
        <v>14663</v>
      </c>
      <c r="E5963" t="s">
        <v>32</v>
      </c>
    </row>
    <row r="5964" spans="1:5">
      <c r="A5964" t="s">
        <v>22024</v>
      </c>
      <c r="B5964" t="s">
        <v>65</v>
      </c>
      <c r="C5964">
        <v>44611</v>
      </c>
      <c r="D5964" t="s">
        <v>14664</v>
      </c>
      <c r="E5964" t="s">
        <v>32</v>
      </c>
    </row>
    <row r="5965" spans="1:5">
      <c r="A5965" t="s">
        <v>22025</v>
      </c>
      <c r="B5965" t="s">
        <v>65</v>
      </c>
      <c r="C5965">
        <v>44552</v>
      </c>
      <c r="D5965" t="s">
        <v>14665</v>
      </c>
      <c r="E5965" t="s">
        <v>32</v>
      </c>
    </row>
    <row r="5966" spans="1:5">
      <c r="A5966" t="s">
        <v>22026</v>
      </c>
      <c r="B5966" t="s">
        <v>65</v>
      </c>
      <c r="C5966">
        <v>44561</v>
      </c>
      <c r="D5966" t="s">
        <v>14666</v>
      </c>
      <c r="E5966" t="s">
        <v>32</v>
      </c>
    </row>
    <row r="5967" spans="1:5">
      <c r="A5967" t="s">
        <v>22027</v>
      </c>
      <c r="B5967" t="s">
        <v>65</v>
      </c>
      <c r="C5967">
        <v>44612</v>
      </c>
      <c r="D5967" t="s">
        <v>14667</v>
      </c>
      <c r="E5967" t="s">
        <v>32</v>
      </c>
    </row>
    <row r="5968" spans="1:5">
      <c r="A5968" t="s">
        <v>22028</v>
      </c>
      <c r="B5968" t="s">
        <v>65</v>
      </c>
      <c r="C5968">
        <v>44553</v>
      </c>
      <c r="D5968" t="s">
        <v>14668</v>
      </c>
      <c r="E5968" t="s">
        <v>32</v>
      </c>
    </row>
    <row r="5969" spans="1:5">
      <c r="A5969" t="s">
        <v>22029</v>
      </c>
      <c r="B5969" t="s">
        <v>65</v>
      </c>
      <c r="C5969">
        <v>44564</v>
      </c>
      <c r="D5969" t="s">
        <v>14669</v>
      </c>
      <c r="E5969" t="s">
        <v>32</v>
      </c>
    </row>
    <row r="5970" spans="1:5">
      <c r="A5970" t="s">
        <v>22030</v>
      </c>
      <c r="B5970" t="s">
        <v>65</v>
      </c>
      <c r="C5970">
        <v>44562</v>
      </c>
      <c r="D5970" t="s">
        <v>14670</v>
      </c>
      <c r="E5970" t="s">
        <v>32</v>
      </c>
    </row>
    <row r="5971" spans="1:5">
      <c r="A5971" t="s">
        <v>22031</v>
      </c>
      <c r="B5971" t="s">
        <v>65</v>
      </c>
      <c r="C5971">
        <v>44563</v>
      </c>
      <c r="D5971" t="s">
        <v>14671</v>
      </c>
      <c r="E5971" t="s">
        <v>32</v>
      </c>
    </row>
    <row r="5972" spans="1:5">
      <c r="A5972" t="s">
        <v>22032</v>
      </c>
      <c r="B5972" t="s">
        <v>65</v>
      </c>
      <c r="C5972">
        <v>44565</v>
      </c>
      <c r="D5972" t="s">
        <v>14672</v>
      </c>
      <c r="E5972" t="s">
        <v>32</v>
      </c>
    </row>
    <row r="5973" spans="1:5">
      <c r="A5973" t="s">
        <v>22033</v>
      </c>
      <c r="B5973" t="s">
        <v>65</v>
      </c>
      <c r="C5973">
        <v>44566</v>
      </c>
      <c r="D5973" t="s">
        <v>14673</v>
      </c>
      <c r="E5973" t="s">
        <v>32</v>
      </c>
    </row>
    <row r="5974" spans="1:5">
      <c r="A5974" t="s">
        <v>22034</v>
      </c>
      <c r="B5974" t="s">
        <v>65</v>
      </c>
      <c r="C5974">
        <v>44567</v>
      </c>
      <c r="D5974" t="s">
        <v>14674</v>
      </c>
      <c r="E5974" t="s">
        <v>32</v>
      </c>
    </row>
    <row r="5975" spans="1:5">
      <c r="A5975" t="s">
        <v>22035</v>
      </c>
      <c r="B5975" t="s">
        <v>65</v>
      </c>
      <c r="C5975">
        <v>44568</v>
      </c>
      <c r="D5975" t="s">
        <v>14675</v>
      </c>
      <c r="E5975" t="s">
        <v>32</v>
      </c>
    </row>
    <row r="5976" spans="1:5">
      <c r="A5976" t="s">
        <v>22036</v>
      </c>
      <c r="B5976" t="s">
        <v>65</v>
      </c>
      <c r="C5976">
        <v>44585</v>
      </c>
      <c r="D5976" t="s">
        <v>14676</v>
      </c>
      <c r="E5976" t="s">
        <v>32</v>
      </c>
    </row>
    <row r="5977" spans="1:5">
      <c r="A5977" t="s">
        <v>22037</v>
      </c>
      <c r="B5977" t="s">
        <v>65</v>
      </c>
      <c r="C5977">
        <v>44569</v>
      </c>
      <c r="D5977" t="s">
        <v>14677</v>
      </c>
      <c r="E5977" t="s">
        <v>32</v>
      </c>
    </row>
    <row r="5978" spans="1:5">
      <c r="A5978" t="s">
        <v>22038</v>
      </c>
      <c r="B5978" t="s">
        <v>65</v>
      </c>
      <c r="C5978">
        <v>44686</v>
      </c>
      <c r="D5978" t="s">
        <v>14678</v>
      </c>
      <c r="E5978" t="s">
        <v>32</v>
      </c>
    </row>
    <row r="5979" spans="1:5">
      <c r="A5979" t="s">
        <v>22039</v>
      </c>
      <c r="B5979" t="s">
        <v>65</v>
      </c>
      <c r="C5979">
        <v>44572</v>
      </c>
      <c r="D5979" t="s">
        <v>14679</v>
      </c>
      <c r="E5979" t="s">
        <v>32</v>
      </c>
    </row>
    <row r="5980" spans="1:5">
      <c r="A5980" t="s">
        <v>22040</v>
      </c>
      <c r="B5980" t="s">
        <v>65</v>
      </c>
      <c r="C5980">
        <v>44573</v>
      </c>
      <c r="D5980" t="s">
        <v>14680</v>
      </c>
      <c r="E5980" t="s">
        <v>32</v>
      </c>
    </row>
    <row r="5981" spans="1:5">
      <c r="A5981" t="s">
        <v>22041</v>
      </c>
      <c r="B5981" t="s">
        <v>65</v>
      </c>
      <c r="C5981">
        <v>44574</v>
      </c>
      <c r="D5981" t="s">
        <v>14681</v>
      </c>
      <c r="E5981" t="s">
        <v>32</v>
      </c>
    </row>
    <row r="5982" spans="1:5">
      <c r="A5982" t="s">
        <v>22042</v>
      </c>
      <c r="B5982" t="s">
        <v>65</v>
      </c>
      <c r="C5982">
        <v>44575</v>
      </c>
      <c r="D5982" t="s">
        <v>14682</v>
      </c>
      <c r="E5982" t="s">
        <v>32</v>
      </c>
    </row>
    <row r="5983" spans="1:5">
      <c r="A5983" t="s">
        <v>22043</v>
      </c>
      <c r="B5983" t="s">
        <v>65</v>
      </c>
      <c r="C5983">
        <v>44576</v>
      </c>
      <c r="D5983" t="s">
        <v>14683</v>
      </c>
      <c r="E5983" t="s">
        <v>32</v>
      </c>
    </row>
    <row r="5984" spans="1:5">
      <c r="A5984" t="s">
        <v>22044</v>
      </c>
      <c r="B5984" t="s">
        <v>65</v>
      </c>
      <c r="C5984">
        <v>44577</v>
      </c>
      <c r="D5984" t="s">
        <v>14684</v>
      </c>
      <c r="E5984" t="s">
        <v>32</v>
      </c>
    </row>
    <row r="5985" spans="1:11">
      <c r="A5985" t="s">
        <v>22045</v>
      </c>
      <c r="B5985" t="s">
        <v>65</v>
      </c>
      <c r="C5985">
        <v>44578</v>
      </c>
      <c r="D5985" t="s">
        <v>14685</v>
      </c>
      <c r="E5985" t="s">
        <v>32</v>
      </c>
    </row>
    <row r="5986" spans="1:11">
      <c r="A5986" t="s">
        <v>22046</v>
      </c>
      <c r="B5986" t="s">
        <v>65</v>
      </c>
      <c r="C5986">
        <v>44570</v>
      </c>
      <c r="D5986" t="s">
        <v>14686</v>
      </c>
      <c r="E5986" t="s">
        <v>32</v>
      </c>
    </row>
    <row r="5987" spans="1:11">
      <c r="A5987" t="s">
        <v>22047</v>
      </c>
      <c r="B5987" t="s">
        <v>65</v>
      </c>
      <c r="C5987">
        <v>44579</v>
      </c>
      <c r="D5987" t="s">
        <v>14687</v>
      </c>
      <c r="E5987" t="s">
        <v>32</v>
      </c>
    </row>
    <row r="5988" spans="1:11">
      <c r="A5988" t="s">
        <v>22048</v>
      </c>
      <c r="B5988" t="s">
        <v>65</v>
      </c>
      <c r="C5988">
        <v>44571</v>
      </c>
      <c r="D5988" t="s">
        <v>14688</v>
      </c>
      <c r="E5988" t="s">
        <v>32</v>
      </c>
    </row>
    <row r="5989" spans="1:11">
      <c r="A5989" t="s">
        <v>22049</v>
      </c>
      <c r="B5989" t="s">
        <v>58</v>
      </c>
      <c r="C5989">
        <v>104658</v>
      </c>
      <c r="D5989" t="s">
        <v>117</v>
      </c>
      <c r="E5989" t="s">
        <v>9</v>
      </c>
      <c r="F5989">
        <v>176.14</v>
      </c>
      <c r="G5989">
        <v>181.01</v>
      </c>
      <c r="J5989">
        <v>0</v>
      </c>
      <c r="K5989">
        <v>0</v>
      </c>
    </row>
    <row r="5990" spans="1:11">
      <c r="A5990" t="s">
        <v>22050</v>
      </c>
      <c r="B5990" t="s">
        <v>58</v>
      </c>
      <c r="C5990">
        <v>105002</v>
      </c>
      <c r="D5990" t="s">
        <v>6595</v>
      </c>
      <c r="E5990" t="s">
        <v>32</v>
      </c>
      <c r="F5990">
        <v>782.58</v>
      </c>
      <c r="G5990">
        <v>818.47</v>
      </c>
      <c r="J5990">
        <v>0</v>
      </c>
      <c r="K5990">
        <v>0</v>
      </c>
    </row>
    <row r="5991" spans="1:11">
      <c r="A5991" t="s">
        <v>22051</v>
      </c>
      <c r="B5991" t="s">
        <v>58</v>
      </c>
      <c r="C5991">
        <v>105004</v>
      </c>
      <c r="D5991" t="s">
        <v>6597</v>
      </c>
      <c r="E5991" t="s">
        <v>9</v>
      </c>
      <c r="F5991">
        <v>132.94</v>
      </c>
      <c r="G5991">
        <v>139.16</v>
      </c>
      <c r="J5991">
        <v>0</v>
      </c>
      <c r="K5991">
        <v>0</v>
      </c>
    </row>
    <row r="5992" spans="1:11">
      <c r="A5992" t="s">
        <v>22052</v>
      </c>
      <c r="B5992" t="s">
        <v>58</v>
      </c>
      <c r="C5992">
        <v>105003</v>
      </c>
      <c r="D5992" t="s">
        <v>6596</v>
      </c>
      <c r="E5992" t="s">
        <v>32</v>
      </c>
      <c r="F5992">
        <v>1361.21</v>
      </c>
      <c r="G5992">
        <v>1435.31</v>
      </c>
      <c r="J5992">
        <v>4.6600000000000003E-2</v>
      </c>
      <c r="K5992">
        <v>4.4200000000000003E-2</v>
      </c>
    </row>
    <row r="5993" spans="1:11">
      <c r="A5993" t="s">
        <v>22053</v>
      </c>
      <c r="B5993" t="s">
        <v>58</v>
      </c>
      <c r="C5993">
        <v>105005</v>
      </c>
      <c r="D5993" t="s">
        <v>6598</v>
      </c>
      <c r="E5993" t="s">
        <v>9</v>
      </c>
      <c r="F5993">
        <v>240.08</v>
      </c>
      <c r="G5993">
        <v>253.38</v>
      </c>
      <c r="J5993">
        <v>4.8899999999999999E-2</v>
      </c>
      <c r="K5993">
        <v>4.6300000000000001E-2</v>
      </c>
    </row>
    <row r="5994" spans="1:11">
      <c r="A5994" t="s">
        <v>22054</v>
      </c>
      <c r="B5994" t="s">
        <v>58</v>
      </c>
      <c r="C5994">
        <v>105006</v>
      </c>
      <c r="D5994" t="s">
        <v>7036</v>
      </c>
      <c r="E5994" t="s">
        <v>32</v>
      </c>
      <c r="F5994">
        <v>0</v>
      </c>
      <c r="G5994">
        <v>0</v>
      </c>
    </row>
    <row r="5995" spans="1:11">
      <c r="A5995" t="s">
        <v>22055</v>
      </c>
      <c r="B5995" t="s">
        <v>58</v>
      </c>
      <c r="C5995">
        <v>104999</v>
      </c>
      <c r="D5995" t="s">
        <v>7037</v>
      </c>
      <c r="E5995" t="s">
        <v>32</v>
      </c>
      <c r="F5995">
        <v>0</v>
      </c>
      <c r="G5995">
        <v>0</v>
      </c>
    </row>
    <row r="5996" spans="1:11">
      <c r="A5996" t="s">
        <v>22056</v>
      </c>
      <c r="B5996" t="s">
        <v>58</v>
      </c>
      <c r="C5996">
        <v>105000</v>
      </c>
      <c r="D5996" t="s">
        <v>7038</v>
      </c>
      <c r="E5996" t="s">
        <v>12</v>
      </c>
      <c r="F5996">
        <v>1544.74</v>
      </c>
      <c r="G5996">
        <v>1604.45</v>
      </c>
      <c r="J5996">
        <v>0.40079999999999999</v>
      </c>
      <c r="K5996">
        <v>0.38590000000000002</v>
      </c>
    </row>
    <row r="5997" spans="1:11">
      <c r="A5997" t="s">
        <v>22057</v>
      </c>
      <c r="B5997" t="s">
        <v>58</v>
      </c>
      <c r="C5997">
        <v>105001</v>
      </c>
      <c r="D5997" t="s">
        <v>7039</v>
      </c>
      <c r="E5997" t="s">
        <v>12</v>
      </c>
      <c r="F5997">
        <v>1578.33</v>
      </c>
      <c r="G5997">
        <v>1638.65</v>
      </c>
      <c r="J5997">
        <v>0.39229999999999998</v>
      </c>
      <c r="K5997">
        <v>0.37790000000000001</v>
      </c>
    </row>
    <row r="5998" spans="1:11">
      <c r="A5998" t="s">
        <v>22058</v>
      </c>
      <c r="B5998" t="s">
        <v>58</v>
      </c>
      <c r="C5998">
        <v>89306</v>
      </c>
      <c r="D5998" t="s">
        <v>5273</v>
      </c>
      <c r="E5998" t="s">
        <v>9</v>
      </c>
      <c r="F5998">
        <v>109.93</v>
      </c>
      <c r="G5998">
        <v>115.31</v>
      </c>
      <c r="J5998">
        <v>0</v>
      </c>
      <c r="K5998">
        <v>0</v>
      </c>
    </row>
    <row r="5999" spans="1:11">
      <c r="A5999" t="s">
        <v>22059</v>
      </c>
      <c r="B5999" t="s">
        <v>58</v>
      </c>
      <c r="C5999">
        <v>89307</v>
      </c>
      <c r="D5999" t="s">
        <v>5274</v>
      </c>
      <c r="E5999" t="s">
        <v>9</v>
      </c>
      <c r="F5999">
        <v>112.87</v>
      </c>
      <c r="G5999">
        <v>118.47</v>
      </c>
      <c r="J5999">
        <v>0</v>
      </c>
      <c r="K5999">
        <v>0</v>
      </c>
    </row>
    <row r="6000" spans="1:11">
      <c r="A6000" t="s">
        <v>22060</v>
      </c>
      <c r="B6000" t="s">
        <v>58</v>
      </c>
      <c r="C6000">
        <v>89290</v>
      </c>
      <c r="D6000" t="s">
        <v>5269</v>
      </c>
      <c r="E6000" t="s">
        <v>9</v>
      </c>
      <c r="F6000">
        <v>89.36</v>
      </c>
      <c r="G6000">
        <v>93.22</v>
      </c>
      <c r="J6000">
        <v>0</v>
      </c>
      <c r="K6000">
        <v>0</v>
      </c>
    </row>
    <row r="6001" spans="1:11">
      <c r="A6001" t="s">
        <v>22061</v>
      </c>
      <c r="B6001" t="s">
        <v>58</v>
      </c>
      <c r="C6001">
        <v>89291</v>
      </c>
      <c r="D6001" t="s">
        <v>5270</v>
      </c>
      <c r="E6001" t="s">
        <v>9</v>
      </c>
      <c r="F6001">
        <v>91.55</v>
      </c>
      <c r="G6001">
        <v>95.57</v>
      </c>
      <c r="J6001">
        <v>0</v>
      </c>
      <c r="K6001">
        <v>0</v>
      </c>
    </row>
    <row r="6002" spans="1:11">
      <c r="A6002" t="s">
        <v>22062</v>
      </c>
      <c r="B6002" t="s">
        <v>58</v>
      </c>
      <c r="C6002">
        <v>89298</v>
      </c>
      <c r="D6002" t="s">
        <v>5271</v>
      </c>
      <c r="E6002" t="s">
        <v>9</v>
      </c>
      <c r="F6002">
        <v>93.18</v>
      </c>
      <c r="G6002">
        <v>97.17</v>
      </c>
      <c r="J6002">
        <v>0</v>
      </c>
      <c r="K6002">
        <v>0</v>
      </c>
    </row>
    <row r="6003" spans="1:11">
      <c r="A6003" t="s">
        <v>22063</v>
      </c>
      <c r="B6003" t="s">
        <v>58</v>
      </c>
      <c r="C6003">
        <v>89299</v>
      </c>
      <c r="D6003" t="s">
        <v>5272</v>
      </c>
      <c r="E6003" t="s">
        <v>9</v>
      </c>
      <c r="F6003">
        <v>95.82</v>
      </c>
      <c r="G6003">
        <v>100</v>
      </c>
      <c r="J6003">
        <v>0</v>
      </c>
      <c r="K6003">
        <v>0</v>
      </c>
    </row>
    <row r="6004" spans="1:11">
      <c r="A6004" t="s">
        <v>22064</v>
      </c>
      <c r="B6004" t="s">
        <v>58</v>
      </c>
      <c r="C6004">
        <v>89282</v>
      </c>
      <c r="D6004" t="s">
        <v>5267</v>
      </c>
      <c r="E6004" t="s">
        <v>9</v>
      </c>
      <c r="F6004">
        <v>78.8</v>
      </c>
      <c r="G6004">
        <v>81.760000000000005</v>
      </c>
      <c r="J6004">
        <v>0</v>
      </c>
      <c r="K6004">
        <v>0</v>
      </c>
    </row>
    <row r="6005" spans="1:11">
      <c r="A6005" t="s">
        <v>22065</v>
      </c>
      <c r="B6005" t="s">
        <v>58</v>
      </c>
      <c r="C6005">
        <v>89283</v>
      </c>
      <c r="D6005" t="s">
        <v>5268</v>
      </c>
      <c r="E6005" t="s">
        <v>9</v>
      </c>
      <c r="F6005">
        <v>80.78</v>
      </c>
      <c r="G6005">
        <v>83.88</v>
      </c>
      <c r="J6005">
        <v>0</v>
      </c>
      <c r="K6005">
        <v>0</v>
      </c>
    </row>
    <row r="6006" spans="1:11">
      <c r="A6006" t="s">
        <v>22066</v>
      </c>
      <c r="B6006" t="s">
        <v>58</v>
      </c>
      <c r="C6006">
        <v>89480</v>
      </c>
      <c r="D6006" t="s">
        <v>97</v>
      </c>
      <c r="E6006" t="s">
        <v>9</v>
      </c>
      <c r="F6006">
        <v>160.51</v>
      </c>
      <c r="G6006">
        <v>166.79</v>
      </c>
      <c r="J6006">
        <v>0</v>
      </c>
      <c r="K6006">
        <v>0</v>
      </c>
    </row>
    <row r="6007" spans="1:11">
      <c r="A6007" t="s">
        <v>22067</v>
      </c>
      <c r="B6007" t="s">
        <v>58</v>
      </c>
      <c r="C6007">
        <v>89464</v>
      </c>
      <c r="D6007" t="s">
        <v>5286</v>
      </c>
      <c r="E6007" t="s">
        <v>9</v>
      </c>
      <c r="F6007">
        <v>135.22</v>
      </c>
      <c r="G6007">
        <v>139.66</v>
      </c>
      <c r="J6007">
        <v>0</v>
      </c>
      <c r="K6007">
        <v>0</v>
      </c>
    </row>
    <row r="6008" spans="1:11">
      <c r="A6008" t="s">
        <v>22068</v>
      </c>
      <c r="B6008" t="s">
        <v>58</v>
      </c>
      <c r="C6008">
        <v>89478</v>
      </c>
      <c r="D6008" t="s">
        <v>5289</v>
      </c>
      <c r="E6008" t="s">
        <v>9</v>
      </c>
      <c r="F6008">
        <v>141.22</v>
      </c>
      <c r="G6008">
        <v>147.09</v>
      </c>
      <c r="J6008">
        <v>0</v>
      </c>
      <c r="K6008">
        <v>0</v>
      </c>
    </row>
    <row r="6009" spans="1:11">
      <c r="A6009" t="s">
        <v>22069</v>
      </c>
      <c r="B6009" t="s">
        <v>58</v>
      </c>
      <c r="C6009">
        <v>89462</v>
      </c>
      <c r="D6009" t="s">
        <v>5285</v>
      </c>
      <c r="E6009" t="s">
        <v>9</v>
      </c>
      <c r="F6009">
        <v>117.01</v>
      </c>
      <c r="G6009">
        <v>121.13</v>
      </c>
      <c r="J6009">
        <v>0</v>
      </c>
      <c r="K6009">
        <v>0</v>
      </c>
    </row>
    <row r="6010" spans="1:11">
      <c r="A6010" t="s">
        <v>22070</v>
      </c>
      <c r="B6010" t="s">
        <v>58</v>
      </c>
      <c r="C6010">
        <v>104444</v>
      </c>
      <c r="D6010" t="s">
        <v>7040</v>
      </c>
      <c r="E6010" t="s">
        <v>9</v>
      </c>
      <c r="F6010">
        <v>0</v>
      </c>
      <c r="G6010">
        <v>0</v>
      </c>
    </row>
    <row r="6011" spans="1:11">
      <c r="A6011" t="s">
        <v>22071</v>
      </c>
      <c r="B6011" t="s">
        <v>58</v>
      </c>
      <c r="C6011">
        <v>104442</v>
      </c>
      <c r="D6011" t="s">
        <v>7041</v>
      </c>
      <c r="E6011" t="s">
        <v>9</v>
      </c>
      <c r="F6011">
        <v>0</v>
      </c>
      <c r="G6011">
        <v>0</v>
      </c>
    </row>
    <row r="6012" spans="1:11">
      <c r="A6012" t="s">
        <v>22072</v>
      </c>
      <c r="B6012" t="s">
        <v>58</v>
      </c>
      <c r="C6012">
        <v>89472</v>
      </c>
      <c r="D6012" t="s">
        <v>5288</v>
      </c>
      <c r="E6012" t="s">
        <v>9</v>
      </c>
      <c r="F6012">
        <v>118.25</v>
      </c>
      <c r="G6012">
        <v>122.03</v>
      </c>
      <c r="J6012">
        <v>0</v>
      </c>
      <c r="K6012">
        <v>0</v>
      </c>
    </row>
    <row r="6013" spans="1:11">
      <c r="A6013" t="s">
        <v>22073</v>
      </c>
      <c r="B6013" t="s">
        <v>58</v>
      </c>
      <c r="C6013">
        <v>89455</v>
      </c>
      <c r="D6013" t="s">
        <v>5284</v>
      </c>
      <c r="E6013" t="s">
        <v>9</v>
      </c>
      <c r="F6013">
        <v>102.61</v>
      </c>
      <c r="G6013">
        <v>105.3</v>
      </c>
      <c r="J6013">
        <v>0</v>
      </c>
      <c r="K6013">
        <v>0</v>
      </c>
    </row>
    <row r="6014" spans="1:11">
      <c r="A6014" t="s">
        <v>22074</v>
      </c>
      <c r="B6014" t="s">
        <v>58</v>
      </c>
      <c r="C6014">
        <v>89470</v>
      </c>
      <c r="D6014" t="s">
        <v>5287</v>
      </c>
      <c r="E6014" t="s">
        <v>9</v>
      </c>
      <c r="F6014">
        <v>101</v>
      </c>
      <c r="G6014">
        <v>104.53</v>
      </c>
      <c r="J6014">
        <v>0</v>
      </c>
      <c r="K6014">
        <v>0</v>
      </c>
    </row>
    <row r="6015" spans="1:11">
      <c r="A6015" t="s">
        <v>22075</v>
      </c>
      <c r="B6015" t="s">
        <v>58</v>
      </c>
      <c r="C6015">
        <v>89453</v>
      </c>
      <c r="D6015" t="s">
        <v>5283</v>
      </c>
      <c r="E6015" t="s">
        <v>9</v>
      </c>
      <c r="F6015">
        <v>86.45</v>
      </c>
      <c r="G6015">
        <v>89</v>
      </c>
      <c r="J6015">
        <v>0</v>
      </c>
      <c r="K6015">
        <v>0</v>
      </c>
    </row>
    <row r="6016" spans="1:11">
      <c r="A6016" t="s">
        <v>22076</v>
      </c>
      <c r="B6016" t="s">
        <v>58</v>
      </c>
      <c r="C6016">
        <v>104443</v>
      </c>
      <c r="D6016" t="s">
        <v>7042</v>
      </c>
      <c r="E6016" t="s">
        <v>9</v>
      </c>
      <c r="F6016">
        <v>0</v>
      </c>
      <c r="G6016">
        <v>0</v>
      </c>
    </row>
    <row r="6017" spans="1:11">
      <c r="A6017" t="s">
        <v>22077</v>
      </c>
      <c r="B6017" t="s">
        <v>58</v>
      </c>
      <c r="C6017">
        <v>104441</v>
      </c>
      <c r="D6017" t="s">
        <v>7043</v>
      </c>
      <c r="E6017" t="s">
        <v>9</v>
      </c>
      <c r="F6017">
        <v>0</v>
      </c>
      <c r="G6017">
        <v>0</v>
      </c>
    </row>
    <row r="6018" spans="1:11">
      <c r="A6018" t="s">
        <v>22078</v>
      </c>
      <c r="B6018" t="s">
        <v>58</v>
      </c>
      <c r="C6018">
        <v>103354</v>
      </c>
      <c r="D6018" t="s">
        <v>5249</v>
      </c>
      <c r="E6018" t="s">
        <v>9</v>
      </c>
      <c r="F6018">
        <v>105.04</v>
      </c>
      <c r="G6018">
        <v>111.03</v>
      </c>
      <c r="J6018">
        <v>0</v>
      </c>
      <c r="K6018">
        <v>0</v>
      </c>
    </row>
    <row r="6019" spans="1:11">
      <c r="A6019" t="s">
        <v>22079</v>
      </c>
      <c r="B6019" t="s">
        <v>58</v>
      </c>
      <c r="C6019">
        <v>103355</v>
      </c>
      <c r="D6019" t="s">
        <v>5250</v>
      </c>
      <c r="E6019" t="s">
        <v>9</v>
      </c>
      <c r="F6019">
        <v>106.77</v>
      </c>
      <c r="G6019">
        <v>112.9</v>
      </c>
      <c r="J6019">
        <v>0</v>
      </c>
      <c r="K6019">
        <v>0</v>
      </c>
    </row>
    <row r="6020" spans="1:11">
      <c r="A6020" t="s">
        <v>22080</v>
      </c>
      <c r="B6020" t="s">
        <v>58</v>
      </c>
      <c r="C6020">
        <v>103330</v>
      </c>
      <c r="D6020" t="s">
        <v>5233</v>
      </c>
      <c r="E6020" t="s">
        <v>9</v>
      </c>
      <c r="F6020">
        <v>96.24</v>
      </c>
      <c r="G6020">
        <v>101.47</v>
      </c>
      <c r="J6020">
        <v>0</v>
      </c>
      <c r="K6020">
        <v>0</v>
      </c>
    </row>
    <row r="6021" spans="1:11">
      <c r="A6021" t="s">
        <v>22081</v>
      </c>
      <c r="B6021" t="s">
        <v>58</v>
      </c>
      <c r="C6021">
        <v>103331</v>
      </c>
      <c r="D6021" t="s">
        <v>5234</v>
      </c>
      <c r="E6021" t="s">
        <v>9</v>
      </c>
      <c r="F6021">
        <v>97.87</v>
      </c>
      <c r="G6021">
        <v>103.23</v>
      </c>
      <c r="J6021">
        <v>0</v>
      </c>
      <c r="K6021">
        <v>0</v>
      </c>
    </row>
    <row r="6022" spans="1:11">
      <c r="A6022" t="s">
        <v>22082</v>
      </c>
      <c r="B6022" t="s">
        <v>58</v>
      </c>
      <c r="C6022">
        <v>103358</v>
      </c>
      <c r="D6022" t="s">
        <v>5253</v>
      </c>
      <c r="E6022" t="s">
        <v>9</v>
      </c>
      <c r="F6022">
        <v>80.739999999999995</v>
      </c>
      <c r="G6022">
        <v>84.93</v>
      </c>
      <c r="J6022">
        <v>0</v>
      </c>
      <c r="K6022">
        <v>0</v>
      </c>
    </row>
    <row r="6023" spans="1:11">
      <c r="A6023" t="s">
        <v>22083</v>
      </c>
      <c r="B6023" t="s">
        <v>58</v>
      </c>
      <c r="C6023">
        <v>103359</v>
      </c>
      <c r="D6023" t="s">
        <v>5254</v>
      </c>
      <c r="E6023" t="s">
        <v>9</v>
      </c>
      <c r="F6023">
        <v>82.13</v>
      </c>
      <c r="G6023">
        <v>86.41</v>
      </c>
      <c r="J6023">
        <v>0</v>
      </c>
      <c r="K6023">
        <v>0</v>
      </c>
    </row>
    <row r="6024" spans="1:11">
      <c r="A6024" t="s">
        <v>22084</v>
      </c>
      <c r="B6024" t="s">
        <v>58</v>
      </c>
      <c r="C6024">
        <v>103366</v>
      </c>
      <c r="D6024" t="s">
        <v>5261</v>
      </c>
      <c r="E6024" t="s">
        <v>9</v>
      </c>
      <c r="F6024">
        <v>69.5</v>
      </c>
      <c r="G6024">
        <v>72.739999999999995</v>
      </c>
      <c r="J6024">
        <v>0</v>
      </c>
      <c r="K6024">
        <v>0</v>
      </c>
    </row>
    <row r="6025" spans="1:11">
      <c r="A6025" t="s">
        <v>22085</v>
      </c>
      <c r="B6025" t="s">
        <v>58</v>
      </c>
      <c r="C6025">
        <v>103367</v>
      </c>
      <c r="D6025" t="s">
        <v>5262</v>
      </c>
      <c r="E6025" t="s">
        <v>9</v>
      </c>
      <c r="F6025">
        <v>70.75</v>
      </c>
      <c r="G6025">
        <v>74.09</v>
      </c>
      <c r="J6025">
        <v>0</v>
      </c>
      <c r="K6025">
        <v>0</v>
      </c>
    </row>
    <row r="6026" spans="1:11">
      <c r="A6026" t="s">
        <v>22086</v>
      </c>
      <c r="B6026" t="s">
        <v>58</v>
      </c>
      <c r="C6026">
        <v>103360</v>
      </c>
      <c r="D6026" t="s">
        <v>5255</v>
      </c>
      <c r="E6026" t="s">
        <v>9</v>
      </c>
      <c r="F6026">
        <v>94.56</v>
      </c>
      <c r="G6026">
        <v>99.51</v>
      </c>
      <c r="J6026">
        <v>0</v>
      </c>
      <c r="K6026">
        <v>0</v>
      </c>
    </row>
    <row r="6027" spans="1:11">
      <c r="A6027" t="s">
        <v>22087</v>
      </c>
      <c r="B6027" t="s">
        <v>58</v>
      </c>
      <c r="C6027">
        <v>103361</v>
      </c>
      <c r="D6027" t="s">
        <v>5256</v>
      </c>
      <c r="E6027" t="s">
        <v>9</v>
      </c>
      <c r="F6027">
        <v>96.31</v>
      </c>
      <c r="G6027">
        <v>101.39</v>
      </c>
      <c r="J6027">
        <v>0</v>
      </c>
      <c r="K6027">
        <v>0</v>
      </c>
    </row>
    <row r="6028" spans="1:11">
      <c r="A6028" t="s">
        <v>22088</v>
      </c>
      <c r="B6028" t="s">
        <v>58</v>
      </c>
      <c r="C6028">
        <v>103368</v>
      </c>
      <c r="D6028" t="s">
        <v>5263</v>
      </c>
      <c r="E6028" t="s">
        <v>9</v>
      </c>
      <c r="F6028">
        <v>79.06</v>
      </c>
      <c r="G6028">
        <v>82.84</v>
      </c>
      <c r="J6028">
        <v>0</v>
      </c>
      <c r="K6028">
        <v>0</v>
      </c>
    </row>
    <row r="6029" spans="1:11">
      <c r="A6029" t="s">
        <v>22089</v>
      </c>
      <c r="B6029" t="s">
        <v>58</v>
      </c>
      <c r="C6029">
        <v>103369</v>
      </c>
      <c r="D6029" t="s">
        <v>5264</v>
      </c>
      <c r="E6029" t="s">
        <v>9</v>
      </c>
      <c r="F6029">
        <v>80.64</v>
      </c>
      <c r="G6029">
        <v>84.54</v>
      </c>
      <c r="J6029">
        <v>0</v>
      </c>
      <c r="K6029">
        <v>0</v>
      </c>
    </row>
    <row r="6030" spans="1:11">
      <c r="A6030" t="s">
        <v>22090</v>
      </c>
      <c r="B6030" t="s">
        <v>58</v>
      </c>
      <c r="C6030">
        <v>103334</v>
      </c>
      <c r="D6030" t="s">
        <v>5237</v>
      </c>
      <c r="E6030" t="s">
        <v>9</v>
      </c>
      <c r="F6030">
        <v>171.48</v>
      </c>
      <c r="G6030">
        <v>181.59</v>
      </c>
      <c r="J6030">
        <v>0</v>
      </c>
      <c r="K6030">
        <v>0</v>
      </c>
    </row>
    <row r="6031" spans="1:11">
      <c r="A6031" t="s">
        <v>22091</v>
      </c>
      <c r="B6031" t="s">
        <v>58</v>
      </c>
      <c r="C6031">
        <v>103335</v>
      </c>
      <c r="D6031" t="s">
        <v>5238</v>
      </c>
      <c r="E6031" t="s">
        <v>9</v>
      </c>
      <c r="F6031">
        <v>174.53</v>
      </c>
      <c r="G6031">
        <v>184.87</v>
      </c>
      <c r="J6031">
        <v>0</v>
      </c>
      <c r="K6031">
        <v>0</v>
      </c>
    </row>
    <row r="6032" spans="1:11">
      <c r="A6032" t="s">
        <v>22092</v>
      </c>
      <c r="B6032" t="s">
        <v>58</v>
      </c>
      <c r="C6032">
        <v>103362</v>
      </c>
      <c r="D6032" t="s">
        <v>5257</v>
      </c>
      <c r="E6032" t="s">
        <v>9</v>
      </c>
      <c r="F6032">
        <v>113.76</v>
      </c>
      <c r="G6032">
        <v>119.4</v>
      </c>
      <c r="J6032">
        <v>0</v>
      </c>
      <c r="K6032">
        <v>0</v>
      </c>
    </row>
    <row r="6033" spans="1:11">
      <c r="A6033" t="s">
        <v>22093</v>
      </c>
      <c r="B6033" t="s">
        <v>58</v>
      </c>
      <c r="C6033">
        <v>103363</v>
      </c>
      <c r="D6033" t="s">
        <v>5258</v>
      </c>
      <c r="E6033" t="s">
        <v>9</v>
      </c>
      <c r="F6033">
        <v>115.73</v>
      </c>
      <c r="G6033">
        <v>121.51</v>
      </c>
      <c r="J6033">
        <v>0</v>
      </c>
      <c r="K6033">
        <v>0</v>
      </c>
    </row>
    <row r="6034" spans="1:11">
      <c r="A6034" t="s">
        <v>22094</v>
      </c>
      <c r="B6034" t="s">
        <v>58</v>
      </c>
      <c r="C6034">
        <v>103370</v>
      </c>
      <c r="D6034" t="s">
        <v>5265</v>
      </c>
      <c r="E6034" t="s">
        <v>9</v>
      </c>
      <c r="F6034">
        <v>98.73</v>
      </c>
      <c r="G6034">
        <v>103.07</v>
      </c>
      <c r="J6034">
        <v>0</v>
      </c>
      <c r="K6034">
        <v>0</v>
      </c>
    </row>
    <row r="6035" spans="1:11">
      <c r="A6035" t="s">
        <v>22095</v>
      </c>
      <c r="B6035" t="s">
        <v>58</v>
      </c>
      <c r="C6035">
        <v>103371</v>
      </c>
      <c r="D6035" t="s">
        <v>5266</v>
      </c>
      <c r="E6035" t="s">
        <v>9</v>
      </c>
      <c r="F6035">
        <v>100.51</v>
      </c>
      <c r="G6035">
        <v>104.99</v>
      </c>
      <c r="J6035">
        <v>0</v>
      </c>
      <c r="K6035">
        <v>0</v>
      </c>
    </row>
    <row r="6036" spans="1:11">
      <c r="A6036" t="s">
        <v>22096</v>
      </c>
      <c r="B6036" t="s">
        <v>58</v>
      </c>
      <c r="C6036">
        <v>103332</v>
      </c>
      <c r="D6036" t="s">
        <v>5235</v>
      </c>
      <c r="E6036" t="s">
        <v>9</v>
      </c>
      <c r="F6036">
        <v>145.91</v>
      </c>
      <c r="G6036">
        <v>155.41</v>
      </c>
      <c r="J6036">
        <v>0</v>
      </c>
      <c r="K6036">
        <v>0</v>
      </c>
    </row>
    <row r="6037" spans="1:11">
      <c r="A6037" t="s">
        <v>22097</v>
      </c>
      <c r="B6037" t="s">
        <v>58</v>
      </c>
      <c r="C6037">
        <v>103333</v>
      </c>
      <c r="D6037" t="s">
        <v>5236</v>
      </c>
      <c r="E6037" t="s">
        <v>9</v>
      </c>
      <c r="F6037">
        <v>147.66</v>
      </c>
      <c r="G6037">
        <v>157.29</v>
      </c>
      <c r="J6037">
        <v>0</v>
      </c>
      <c r="K6037">
        <v>0</v>
      </c>
    </row>
    <row r="6038" spans="1:11">
      <c r="A6038" t="s">
        <v>22098</v>
      </c>
      <c r="B6038" t="s">
        <v>58</v>
      </c>
      <c r="C6038">
        <v>103352</v>
      </c>
      <c r="D6038" t="s">
        <v>5247</v>
      </c>
      <c r="E6038" t="s">
        <v>9</v>
      </c>
      <c r="F6038">
        <v>124.17</v>
      </c>
      <c r="G6038">
        <v>131.97</v>
      </c>
      <c r="J6038">
        <v>0</v>
      </c>
      <c r="K6038">
        <v>0</v>
      </c>
    </row>
    <row r="6039" spans="1:11">
      <c r="A6039" t="s">
        <v>22099</v>
      </c>
      <c r="B6039" t="s">
        <v>58</v>
      </c>
      <c r="C6039">
        <v>103353</v>
      </c>
      <c r="D6039" t="s">
        <v>5248</v>
      </c>
      <c r="E6039" t="s">
        <v>9</v>
      </c>
      <c r="F6039">
        <v>125.78</v>
      </c>
      <c r="G6039">
        <v>133.69999999999999</v>
      </c>
      <c r="J6039">
        <v>0</v>
      </c>
      <c r="K6039">
        <v>0</v>
      </c>
    </row>
    <row r="6040" spans="1:11">
      <c r="A6040" t="s">
        <v>22100</v>
      </c>
      <c r="B6040" t="s">
        <v>58</v>
      </c>
      <c r="C6040">
        <v>103328</v>
      </c>
      <c r="D6040" t="s">
        <v>5231</v>
      </c>
      <c r="E6040" t="s">
        <v>9</v>
      </c>
      <c r="F6040">
        <v>113.21</v>
      </c>
      <c r="G6040">
        <v>120.18</v>
      </c>
      <c r="J6040">
        <v>0</v>
      </c>
      <c r="K6040">
        <v>0</v>
      </c>
    </row>
    <row r="6041" spans="1:11">
      <c r="A6041" t="s">
        <v>22101</v>
      </c>
      <c r="B6041" t="s">
        <v>58</v>
      </c>
      <c r="C6041">
        <v>103329</v>
      </c>
      <c r="D6041" t="s">
        <v>5232</v>
      </c>
      <c r="E6041" t="s">
        <v>9</v>
      </c>
      <c r="F6041">
        <v>114.72</v>
      </c>
      <c r="G6041">
        <v>121.81</v>
      </c>
      <c r="J6041">
        <v>0</v>
      </c>
      <c r="K6041">
        <v>0</v>
      </c>
    </row>
    <row r="6042" spans="1:11">
      <c r="A6042" t="s">
        <v>22102</v>
      </c>
      <c r="B6042" t="s">
        <v>58</v>
      </c>
      <c r="C6042">
        <v>103356</v>
      </c>
      <c r="D6042" t="s">
        <v>5251</v>
      </c>
      <c r="E6042" t="s">
        <v>9</v>
      </c>
      <c r="F6042">
        <v>69.959999999999994</v>
      </c>
      <c r="G6042">
        <v>73.33</v>
      </c>
      <c r="J6042">
        <v>0</v>
      </c>
      <c r="K6042">
        <v>0</v>
      </c>
    </row>
    <row r="6043" spans="1:11">
      <c r="A6043" t="s">
        <v>22103</v>
      </c>
      <c r="B6043" t="s">
        <v>58</v>
      </c>
      <c r="C6043">
        <v>103357</v>
      </c>
      <c r="D6043" t="s">
        <v>5252</v>
      </c>
      <c r="E6043" t="s">
        <v>9</v>
      </c>
      <c r="F6043">
        <v>71.239999999999995</v>
      </c>
      <c r="G6043">
        <v>74.709999999999994</v>
      </c>
      <c r="J6043">
        <v>0</v>
      </c>
      <c r="K6043">
        <v>0</v>
      </c>
    </row>
    <row r="6044" spans="1:11">
      <c r="A6044" t="s">
        <v>22104</v>
      </c>
      <c r="B6044" t="s">
        <v>58</v>
      </c>
      <c r="C6044">
        <v>103364</v>
      </c>
      <c r="D6044" t="s">
        <v>5259</v>
      </c>
      <c r="E6044" t="s">
        <v>9</v>
      </c>
      <c r="F6044">
        <v>57.87</v>
      </c>
      <c r="G6044">
        <v>60.47</v>
      </c>
      <c r="J6044">
        <v>0</v>
      </c>
      <c r="K6044">
        <v>0</v>
      </c>
    </row>
    <row r="6045" spans="1:11">
      <c r="A6045" t="s">
        <v>22105</v>
      </c>
      <c r="B6045" t="s">
        <v>58</v>
      </c>
      <c r="C6045">
        <v>103365</v>
      </c>
      <c r="D6045" t="s">
        <v>5260</v>
      </c>
      <c r="E6045" t="s">
        <v>9</v>
      </c>
      <c r="F6045">
        <v>58.67</v>
      </c>
      <c r="G6045">
        <v>61.36</v>
      </c>
      <c r="J6045">
        <v>0</v>
      </c>
      <c r="K6045">
        <v>0</v>
      </c>
    </row>
    <row r="6046" spans="1:11">
      <c r="A6046" t="s">
        <v>22106</v>
      </c>
      <c r="B6046" t="s">
        <v>58</v>
      </c>
      <c r="C6046">
        <v>103350</v>
      </c>
      <c r="D6046" t="s">
        <v>5245</v>
      </c>
      <c r="E6046" t="s">
        <v>9</v>
      </c>
      <c r="F6046">
        <v>210.09</v>
      </c>
      <c r="G6046">
        <v>223.16</v>
      </c>
      <c r="J6046">
        <v>0</v>
      </c>
      <c r="K6046">
        <v>0</v>
      </c>
    </row>
    <row r="6047" spans="1:11">
      <c r="A6047" t="s">
        <v>22107</v>
      </c>
      <c r="B6047" t="s">
        <v>58</v>
      </c>
      <c r="C6047">
        <v>103351</v>
      </c>
      <c r="D6047" t="s">
        <v>5246</v>
      </c>
      <c r="E6047" t="s">
        <v>9</v>
      </c>
      <c r="F6047">
        <v>212.32</v>
      </c>
      <c r="G6047">
        <v>225.56</v>
      </c>
      <c r="J6047">
        <v>0</v>
      </c>
      <c r="K6047">
        <v>0</v>
      </c>
    </row>
    <row r="6048" spans="1:11">
      <c r="A6048" t="s">
        <v>22108</v>
      </c>
      <c r="B6048" t="s">
        <v>58</v>
      </c>
      <c r="C6048">
        <v>103344</v>
      </c>
      <c r="D6048" t="s">
        <v>5239</v>
      </c>
      <c r="E6048" t="s">
        <v>9</v>
      </c>
      <c r="F6048">
        <v>93.55</v>
      </c>
      <c r="G6048">
        <v>97.78</v>
      </c>
      <c r="J6048">
        <v>0</v>
      </c>
      <c r="K6048">
        <v>0</v>
      </c>
    </row>
    <row r="6049" spans="1:11">
      <c r="A6049" t="s">
        <v>22109</v>
      </c>
      <c r="B6049" t="s">
        <v>58</v>
      </c>
      <c r="C6049">
        <v>103345</v>
      </c>
      <c r="D6049" t="s">
        <v>5240</v>
      </c>
      <c r="E6049" t="s">
        <v>9</v>
      </c>
      <c r="F6049">
        <v>95.58</v>
      </c>
      <c r="G6049">
        <v>99.96</v>
      </c>
      <c r="J6049">
        <v>0</v>
      </c>
      <c r="K6049">
        <v>0</v>
      </c>
    </row>
    <row r="6050" spans="1:11">
      <c r="A6050" t="s">
        <v>22110</v>
      </c>
      <c r="B6050" t="s">
        <v>58</v>
      </c>
      <c r="C6050">
        <v>103348</v>
      </c>
      <c r="D6050" t="s">
        <v>5243</v>
      </c>
      <c r="E6050" t="s">
        <v>9</v>
      </c>
      <c r="F6050">
        <v>78.180000000000007</v>
      </c>
      <c r="G6050">
        <v>81.47</v>
      </c>
      <c r="J6050">
        <v>0</v>
      </c>
      <c r="K6050">
        <v>0</v>
      </c>
    </row>
    <row r="6051" spans="1:11">
      <c r="A6051" t="s">
        <v>22111</v>
      </c>
      <c r="B6051" t="s">
        <v>58</v>
      </c>
      <c r="C6051">
        <v>103349</v>
      </c>
      <c r="D6051" t="s">
        <v>5244</v>
      </c>
      <c r="E6051" t="s">
        <v>9</v>
      </c>
      <c r="F6051">
        <v>80.03</v>
      </c>
      <c r="G6051">
        <v>83.46</v>
      </c>
      <c r="J6051">
        <v>0</v>
      </c>
      <c r="K6051">
        <v>0</v>
      </c>
    </row>
    <row r="6052" spans="1:11">
      <c r="A6052" t="s">
        <v>22112</v>
      </c>
      <c r="B6052" t="s">
        <v>58</v>
      </c>
      <c r="C6052">
        <v>103346</v>
      </c>
      <c r="D6052" t="s">
        <v>5241</v>
      </c>
      <c r="E6052" t="s">
        <v>9</v>
      </c>
      <c r="F6052">
        <v>104.7</v>
      </c>
      <c r="G6052">
        <v>109.68</v>
      </c>
      <c r="J6052">
        <v>0</v>
      </c>
      <c r="K6052">
        <v>0</v>
      </c>
    </row>
    <row r="6053" spans="1:11">
      <c r="A6053" t="s">
        <v>22113</v>
      </c>
      <c r="B6053" t="s">
        <v>58</v>
      </c>
      <c r="C6053">
        <v>103347</v>
      </c>
      <c r="D6053" t="s">
        <v>5242</v>
      </c>
      <c r="E6053" t="s">
        <v>9</v>
      </c>
      <c r="F6053">
        <v>106.86</v>
      </c>
      <c r="G6053">
        <v>112.01</v>
      </c>
      <c r="J6053">
        <v>0</v>
      </c>
      <c r="K6053">
        <v>0</v>
      </c>
    </row>
    <row r="6054" spans="1:11">
      <c r="A6054" t="s">
        <v>22114</v>
      </c>
      <c r="B6054" t="s">
        <v>58</v>
      </c>
      <c r="C6054">
        <v>103324</v>
      </c>
      <c r="D6054" t="s">
        <v>5227</v>
      </c>
      <c r="E6054" t="s">
        <v>9</v>
      </c>
      <c r="F6054">
        <v>88.74</v>
      </c>
      <c r="G6054">
        <v>92.55</v>
      </c>
      <c r="J6054">
        <v>0</v>
      </c>
      <c r="K6054">
        <v>0</v>
      </c>
    </row>
    <row r="6055" spans="1:11">
      <c r="A6055" t="s">
        <v>22115</v>
      </c>
      <c r="B6055" t="s">
        <v>58</v>
      </c>
      <c r="C6055">
        <v>103325</v>
      </c>
      <c r="D6055" t="s">
        <v>5228</v>
      </c>
      <c r="E6055" t="s">
        <v>9</v>
      </c>
      <c r="F6055">
        <v>90.71</v>
      </c>
      <c r="G6055">
        <v>94.66</v>
      </c>
      <c r="J6055">
        <v>0</v>
      </c>
      <c r="K6055">
        <v>0</v>
      </c>
    </row>
    <row r="6056" spans="1:11">
      <c r="A6056" t="s">
        <v>22116</v>
      </c>
      <c r="B6056" t="s">
        <v>58</v>
      </c>
      <c r="C6056">
        <v>103326</v>
      </c>
      <c r="D6056" t="s">
        <v>5229</v>
      </c>
      <c r="E6056" t="s">
        <v>9</v>
      </c>
      <c r="F6056">
        <v>104.13</v>
      </c>
      <c r="G6056">
        <v>108.51</v>
      </c>
      <c r="J6056">
        <v>0</v>
      </c>
      <c r="K6056">
        <v>0</v>
      </c>
    </row>
    <row r="6057" spans="1:11">
      <c r="A6057" t="s">
        <v>22117</v>
      </c>
      <c r="B6057" t="s">
        <v>58</v>
      </c>
      <c r="C6057">
        <v>103327</v>
      </c>
      <c r="D6057" t="s">
        <v>5230</v>
      </c>
      <c r="E6057" t="s">
        <v>9</v>
      </c>
      <c r="F6057">
        <v>106.43</v>
      </c>
      <c r="G6057">
        <v>110.98</v>
      </c>
      <c r="J6057">
        <v>0</v>
      </c>
      <c r="K6057">
        <v>0</v>
      </c>
    </row>
    <row r="6058" spans="1:11">
      <c r="A6058" t="s">
        <v>22118</v>
      </c>
      <c r="B6058" t="s">
        <v>58</v>
      </c>
      <c r="C6058">
        <v>103322</v>
      </c>
      <c r="D6058" t="s">
        <v>98</v>
      </c>
      <c r="E6058" t="s">
        <v>9</v>
      </c>
      <c r="F6058">
        <v>65.73</v>
      </c>
      <c r="G6058">
        <v>68.37</v>
      </c>
      <c r="J6058">
        <v>0</v>
      </c>
      <c r="K6058">
        <v>0</v>
      </c>
    </row>
    <row r="6059" spans="1:11">
      <c r="A6059" t="s">
        <v>22119</v>
      </c>
      <c r="B6059" t="s">
        <v>58</v>
      </c>
      <c r="C6059">
        <v>103323</v>
      </c>
      <c r="D6059" t="s">
        <v>5226</v>
      </c>
      <c r="E6059" t="s">
        <v>9</v>
      </c>
      <c r="F6059">
        <v>67.459999999999994</v>
      </c>
      <c r="G6059">
        <v>70.239999999999995</v>
      </c>
      <c r="J6059">
        <v>0</v>
      </c>
      <c r="K6059">
        <v>0</v>
      </c>
    </row>
    <row r="6060" spans="1:11">
      <c r="A6060" t="s">
        <v>22120</v>
      </c>
      <c r="B6060" t="s">
        <v>58</v>
      </c>
      <c r="C6060">
        <v>103338</v>
      </c>
      <c r="D6060" t="s">
        <v>14700</v>
      </c>
      <c r="E6060" t="s">
        <v>9</v>
      </c>
      <c r="F6060">
        <v>121.41</v>
      </c>
      <c r="G6060">
        <v>127.08</v>
      </c>
      <c r="J6060">
        <v>0</v>
      </c>
      <c r="K6060">
        <v>0</v>
      </c>
    </row>
    <row r="6061" spans="1:11">
      <c r="A6061" t="s">
        <v>22121</v>
      </c>
      <c r="B6061" t="s">
        <v>58</v>
      </c>
      <c r="C6061">
        <v>103339</v>
      </c>
      <c r="D6061" t="s">
        <v>14701</v>
      </c>
      <c r="E6061" t="s">
        <v>9</v>
      </c>
      <c r="F6061">
        <v>123.11</v>
      </c>
      <c r="G6061">
        <v>128.91</v>
      </c>
      <c r="J6061">
        <v>0</v>
      </c>
      <c r="K6061">
        <v>0</v>
      </c>
    </row>
    <row r="6062" spans="1:11">
      <c r="A6062" t="s">
        <v>22122</v>
      </c>
      <c r="B6062" t="s">
        <v>58</v>
      </c>
      <c r="C6062">
        <v>103340</v>
      </c>
      <c r="D6062" t="s">
        <v>14702</v>
      </c>
      <c r="E6062" t="s">
        <v>9</v>
      </c>
      <c r="F6062">
        <v>145.09</v>
      </c>
      <c r="G6062">
        <v>151.51</v>
      </c>
      <c r="J6062">
        <v>0</v>
      </c>
      <c r="K6062">
        <v>0</v>
      </c>
    </row>
    <row r="6063" spans="1:11">
      <c r="A6063" t="s">
        <v>22123</v>
      </c>
      <c r="B6063" t="s">
        <v>58</v>
      </c>
      <c r="C6063">
        <v>103341</v>
      </c>
      <c r="D6063" t="s">
        <v>14703</v>
      </c>
      <c r="E6063" t="s">
        <v>9</v>
      </c>
      <c r="F6063">
        <v>147.22</v>
      </c>
      <c r="G6063">
        <v>153.80000000000001</v>
      </c>
      <c r="J6063">
        <v>0</v>
      </c>
      <c r="K6063">
        <v>0</v>
      </c>
    </row>
    <row r="6064" spans="1:11">
      <c r="A6064" t="s">
        <v>22124</v>
      </c>
      <c r="B6064" t="s">
        <v>58</v>
      </c>
      <c r="C6064">
        <v>103336</v>
      </c>
      <c r="D6064" t="s">
        <v>14704</v>
      </c>
      <c r="E6064" t="s">
        <v>9</v>
      </c>
      <c r="F6064">
        <v>91.77</v>
      </c>
      <c r="G6064">
        <v>95.93</v>
      </c>
      <c r="J6064">
        <v>0</v>
      </c>
      <c r="K6064">
        <v>0</v>
      </c>
    </row>
    <row r="6065" spans="1:11">
      <c r="A6065" t="s">
        <v>22125</v>
      </c>
      <c r="B6065" t="s">
        <v>58</v>
      </c>
      <c r="C6065">
        <v>103337</v>
      </c>
      <c r="D6065" t="s">
        <v>14705</v>
      </c>
      <c r="E6065" t="s">
        <v>9</v>
      </c>
      <c r="F6065">
        <v>93.22</v>
      </c>
      <c r="G6065">
        <v>97.48</v>
      </c>
      <c r="J6065">
        <v>0</v>
      </c>
      <c r="K6065">
        <v>0</v>
      </c>
    </row>
    <row r="6066" spans="1:11">
      <c r="A6066" t="s">
        <v>22126</v>
      </c>
      <c r="B6066" t="s">
        <v>58</v>
      </c>
      <c r="C6066">
        <v>103342</v>
      </c>
      <c r="D6066" t="s">
        <v>14706</v>
      </c>
      <c r="E6066" t="s">
        <v>9</v>
      </c>
      <c r="F6066">
        <v>121.03</v>
      </c>
      <c r="G6066">
        <v>125.99</v>
      </c>
      <c r="J6066">
        <v>0</v>
      </c>
      <c r="K6066">
        <v>0</v>
      </c>
    </row>
    <row r="6067" spans="1:11">
      <c r="A6067" t="s">
        <v>22127</v>
      </c>
      <c r="B6067" t="s">
        <v>58</v>
      </c>
      <c r="C6067">
        <v>103343</v>
      </c>
      <c r="D6067" t="s">
        <v>14707</v>
      </c>
      <c r="E6067" t="s">
        <v>9</v>
      </c>
      <c r="F6067">
        <v>122.91</v>
      </c>
      <c r="G6067">
        <v>128.01</v>
      </c>
      <c r="J6067">
        <v>0</v>
      </c>
      <c r="K6067">
        <v>0</v>
      </c>
    </row>
    <row r="6068" spans="1:11">
      <c r="A6068" t="s">
        <v>22128</v>
      </c>
      <c r="B6068" t="s">
        <v>58</v>
      </c>
      <c r="C6068">
        <v>103318</v>
      </c>
      <c r="D6068" t="s">
        <v>14708</v>
      </c>
      <c r="E6068" t="s">
        <v>9</v>
      </c>
      <c r="F6068">
        <v>104.33</v>
      </c>
      <c r="G6068">
        <v>108.71</v>
      </c>
      <c r="J6068">
        <v>0</v>
      </c>
      <c r="K6068">
        <v>0</v>
      </c>
    </row>
    <row r="6069" spans="1:11">
      <c r="A6069" t="s">
        <v>22129</v>
      </c>
      <c r="B6069" t="s">
        <v>58</v>
      </c>
      <c r="C6069">
        <v>103319</v>
      </c>
      <c r="D6069" t="s">
        <v>5280</v>
      </c>
      <c r="E6069" t="s">
        <v>9</v>
      </c>
      <c r="F6069">
        <v>106.03</v>
      </c>
      <c r="G6069">
        <v>110.54</v>
      </c>
      <c r="J6069">
        <v>0</v>
      </c>
      <c r="K6069">
        <v>0</v>
      </c>
    </row>
    <row r="6070" spans="1:11">
      <c r="A6070" t="s">
        <v>22130</v>
      </c>
      <c r="B6070" t="s">
        <v>58</v>
      </c>
      <c r="C6070">
        <v>103320</v>
      </c>
      <c r="D6070" t="s">
        <v>5281</v>
      </c>
      <c r="E6070" t="s">
        <v>9</v>
      </c>
      <c r="F6070">
        <v>124.16</v>
      </c>
      <c r="G6070">
        <v>129.13999999999999</v>
      </c>
      <c r="J6070">
        <v>0</v>
      </c>
      <c r="K6070">
        <v>0</v>
      </c>
    </row>
    <row r="6071" spans="1:11">
      <c r="A6071" t="s">
        <v>22131</v>
      </c>
      <c r="B6071" t="s">
        <v>58</v>
      </c>
      <c r="C6071">
        <v>103321</v>
      </c>
      <c r="D6071" t="s">
        <v>5282</v>
      </c>
      <c r="E6071" t="s">
        <v>9</v>
      </c>
      <c r="F6071">
        <v>126.29</v>
      </c>
      <c r="G6071">
        <v>131.43</v>
      </c>
      <c r="J6071">
        <v>0</v>
      </c>
      <c r="K6071">
        <v>0</v>
      </c>
    </row>
    <row r="6072" spans="1:11">
      <c r="A6072" t="s">
        <v>22132</v>
      </c>
      <c r="B6072" t="s">
        <v>58</v>
      </c>
      <c r="C6072">
        <v>103316</v>
      </c>
      <c r="D6072" t="s">
        <v>5278</v>
      </c>
      <c r="E6072" t="s">
        <v>9</v>
      </c>
      <c r="F6072">
        <v>79.75</v>
      </c>
      <c r="G6072">
        <v>82.97</v>
      </c>
      <c r="J6072">
        <v>0</v>
      </c>
      <c r="K6072">
        <v>0</v>
      </c>
    </row>
    <row r="6073" spans="1:11">
      <c r="A6073" t="s">
        <v>22133</v>
      </c>
      <c r="B6073" t="s">
        <v>58</v>
      </c>
      <c r="C6073">
        <v>103317</v>
      </c>
      <c r="D6073" t="s">
        <v>5279</v>
      </c>
      <c r="E6073" t="s">
        <v>9</v>
      </c>
      <c r="F6073">
        <v>81.2</v>
      </c>
      <c r="G6073">
        <v>84.52</v>
      </c>
      <c r="J6073">
        <v>0</v>
      </c>
      <c r="K6073">
        <v>0</v>
      </c>
    </row>
    <row r="6074" spans="1:11">
      <c r="A6074" t="s">
        <v>22134</v>
      </c>
      <c r="B6074" t="s">
        <v>58</v>
      </c>
      <c r="C6074">
        <v>101166</v>
      </c>
      <c r="D6074" t="s">
        <v>2611</v>
      </c>
      <c r="E6074" t="s">
        <v>10</v>
      </c>
      <c r="F6074">
        <v>760.13</v>
      </c>
      <c r="G6074">
        <v>797.26</v>
      </c>
      <c r="J6074">
        <v>0</v>
      </c>
      <c r="K6074">
        <v>0</v>
      </c>
    </row>
    <row r="6075" spans="1:11">
      <c r="A6075" t="s">
        <v>22135</v>
      </c>
      <c r="B6075" t="s">
        <v>58</v>
      </c>
      <c r="C6075">
        <v>101165</v>
      </c>
      <c r="D6075" t="s">
        <v>2610</v>
      </c>
      <c r="E6075" t="s">
        <v>10</v>
      </c>
      <c r="F6075">
        <v>1042.45</v>
      </c>
      <c r="G6075">
        <v>1087.76</v>
      </c>
      <c r="J6075">
        <v>0</v>
      </c>
      <c r="K6075">
        <v>0</v>
      </c>
    </row>
    <row r="6076" spans="1:11">
      <c r="A6076" t="s">
        <v>22136</v>
      </c>
      <c r="B6076" t="s">
        <v>58</v>
      </c>
      <c r="C6076">
        <v>101163</v>
      </c>
      <c r="D6076" t="s">
        <v>5291</v>
      </c>
      <c r="E6076" t="s">
        <v>9</v>
      </c>
      <c r="F6076">
        <v>708.92</v>
      </c>
      <c r="G6076">
        <v>726.92</v>
      </c>
      <c r="J6076">
        <v>0</v>
      </c>
      <c r="K6076">
        <v>0</v>
      </c>
    </row>
    <row r="6077" spans="1:11">
      <c r="A6077" t="s">
        <v>22137</v>
      </c>
      <c r="B6077" t="s">
        <v>58</v>
      </c>
      <c r="C6077">
        <v>101164</v>
      </c>
      <c r="D6077" t="s">
        <v>5292</v>
      </c>
      <c r="E6077" t="s">
        <v>9</v>
      </c>
      <c r="F6077">
        <v>719.31</v>
      </c>
      <c r="G6077">
        <v>737.4</v>
      </c>
      <c r="J6077">
        <v>0</v>
      </c>
      <c r="K6077">
        <v>0</v>
      </c>
    </row>
    <row r="6078" spans="1:11">
      <c r="A6078" t="s">
        <v>22138</v>
      </c>
      <c r="B6078" t="s">
        <v>58</v>
      </c>
      <c r="C6078">
        <v>101162</v>
      </c>
      <c r="D6078" t="s">
        <v>5277</v>
      </c>
      <c r="E6078" t="s">
        <v>9</v>
      </c>
      <c r="F6078">
        <v>179.3</v>
      </c>
      <c r="G6078">
        <v>188.95</v>
      </c>
      <c r="J6078">
        <v>0</v>
      </c>
      <c r="K6078">
        <v>0</v>
      </c>
    </row>
    <row r="6079" spans="1:11">
      <c r="A6079" t="s">
        <v>22139</v>
      </c>
      <c r="B6079" t="s">
        <v>58</v>
      </c>
      <c r="C6079">
        <v>101161</v>
      </c>
      <c r="D6079" t="s">
        <v>5290</v>
      </c>
      <c r="E6079" t="s">
        <v>9</v>
      </c>
      <c r="F6079">
        <v>231.55</v>
      </c>
      <c r="G6079">
        <v>240.38</v>
      </c>
      <c r="J6079">
        <v>0</v>
      </c>
      <c r="K6079">
        <v>0</v>
      </c>
    </row>
    <row r="6080" spans="1:11">
      <c r="A6080" t="s">
        <v>22140</v>
      </c>
      <c r="B6080" t="s">
        <v>58</v>
      </c>
      <c r="C6080">
        <v>101160</v>
      </c>
      <c r="D6080" t="s">
        <v>14709</v>
      </c>
      <c r="E6080" t="s">
        <v>9</v>
      </c>
      <c r="F6080">
        <v>0</v>
      </c>
      <c r="G6080">
        <v>0</v>
      </c>
    </row>
    <row r="6081" spans="1:11">
      <c r="A6081" t="s">
        <v>22141</v>
      </c>
      <c r="B6081" t="s">
        <v>58</v>
      </c>
      <c r="C6081">
        <v>101159</v>
      </c>
      <c r="D6081" t="s">
        <v>5225</v>
      </c>
      <c r="E6081" t="s">
        <v>9</v>
      </c>
      <c r="F6081">
        <v>158.97999999999999</v>
      </c>
      <c r="G6081">
        <v>167.59</v>
      </c>
      <c r="J6081">
        <v>0</v>
      </c>
      <c r="K6081">
        <v>0</v>
      </c>
    </row>
    <row r="6082" spans="1:11">
      <c r="A6082" t="s">
        <v>22142</v>
      </c>
      <c r="B6082" t="s">
        <v>58</v>
      </c>
      <c r="C6082">
        <v>101154</v>
      </c>
      <c r="D6082" t="s">
        <v>5322</v>
      </c>
      <c r="E6082" t="s">
        <v>9</v>
      </c>
      <c r="F6082">
        <v>140.62</v>
      </c>
      <c r="G6082">
        <v>144.24</v>
      </c>
      <c r="J6082">
        <v>0.62619999999999998</v>
      </c>
      <c r="K6082">
        <v>0.61050000000000004</v>
      </c>
    </row>
    <row r="6083" spans="1:11">
      <c r="A6083" t="s">
        <v>22143</v>
      </c>
      <c r="B6083" t="s">
        <v>58</v>
      </c>
      <c r="C6083">
        <v>101155</v>
      </c>
      <c r="D6083" t="s">
        <v>5323</v>
      </c>
      <c r="E6083" t="s">
        <v>9</v>
      </c>
      <c r="F6083">
        <v>196.5</v>
      </c>
      <c r="G6083">
        <v>201.26</v>
      </c>
      <c r="J6083">
        <v>0.6583</v>
      </c>
      <c r="K6083">
        <v>0.64270000000000005</v>
      </c>
    </row>
    <row r="6084" spans="1:11">
      <c r="A6084" t="s">
        <v>22144</v>
      </c>
      <c r="B6084" t="s">
        <v>58</v>
      </c>
      <c r="C6084">
        <v>101156</v>
      </c>
      <c r="D6084" t="s">
        <v>5324</v>
      </c>
      <c r="E6084" t="s">
        <v>9</v>
      </c>
      <c r="F6084">
        <v>286.66000000000003</v>
      </c>
      <c r="G6084">
        <v>293.16000000000003</v>
      </c>
      <c r="J6084">
        <v>0.69120000000000004</v>
      </c>
      <c r="K6084">
        <v>0.67589999999999995</v>
      </c>
    </row>
    <row r="6085" spans="1:11">
      <c r="A6085" t="s">
        <v>22145</v>
      </c>
      <c r="B6085" t="s">
        <v>58</v>
      </c>
      <c r="C6085">
        <v>101158</v>
      </c>
      <c r="D6085" t="s">
        <v>5276</v>
      </c>
      <c r="E6085" t="s">
        <v>9</v>
      </c>
      <c r="F6085">
        <v>89.42</v>
      </c>
      <c r="G6085">
        <v>91.84</v>
      </c>
      <c r="J6085">
        <v>0</v>
      </c>
      <c r="K6085">
        <v>0</v>
      </c>
    </row>
    <row r="6086" spans="1:11">
      <c r="A6086" t="s">
        <v>22146</v>
      </c>
      <c r="B6086" t="s">
        <v>58</v>
      </c>
      <c r="C6086">
        <v>101157</v>
      </c>
      <c r="D6086" t="s">
        <v>5275</v>
      </c>
      <c r="E6086" t="s">
        <v>9</v>
      </c>
      <c r="F6086">
        <v>69.08</v>
      </c>
      <c r="G6086">
        <v>71.14</v>
      </c>
      <c r="J6086">
        <v>0</v>
      </c>
      <c r="K6086">
        <v>0</v>
      </c>
    </row>
    <row r="6087" spans="1:11">
      <c r="A6087" t="s">
        <v>22147</v>
      </c>
      <c r="B6087" t="s">
        <v>58</v>
      </c>
      <c r="C6087">
        <v>87382</v>
      </c>
      <c r="D6087" t="s">
        <v>6169</v>
      </c>
      <c r="E6087" t="s">
        <v>10</v>
      </c>
      <c r="F6087">
        <v>1641.81</v>
      </c>
      <c r="G6087">
        <v>1653.94</v>
      </c>
      <c r="J6087">
        <v>0</v>
      </c>
      <c r="K6087">
        <v>0</v>
      </c>
    </row>
    <row r="6088" spans="1:11">
      <c r="A6088" t="s">
        <v>22148</v>
      </c>
      <c r="B6088" t="s">
        <v>58</v>
      </c>
      <c r="C6088">
        <v>87383</v>
      </c>
      <c r="D6088" t="s">
        <v>6170</v>
      </c>
      <c r="E6088" t="s">
        <v>10</v>
      </c>
      <c r="F6088">
        <v>1625.72</v>
      </c>
      <c r="G6088">
        <v>1635.24</v>
      </c>
      <c r="J6088">
        <v>0</v>
      </c>
      <c r="K6088">
        <v>0</v>
      </c>
    </row>
    <row r="6089" spans="1:11">
      <c r="A6089" t="s">
        <v>22149</v>
      </c>
      <c r="B6089" t="s">
        <v>58</v>
      </c>
      <c r="C6089">
        <v>87384</v>
      </c>
      <c r="D6089" t="s">
        <v>6171</v>
      </c>
      <c r="E6089" t="s">
        <v>10</v>
      </c>
      <c r="F6089">
        <v>1606.02</v>
      </c>
      <c r="G6089">
        <v>1613.01</v>
      </c>
      <c r="J6089">
        <v>0</v>
      </c>
      <c r="K6089">
        <v>0</v>
      </c>
    </row>
    <row r="6090" spans="1:11">
      <c r="A6090" t="s">
        <v>22150</v>
      </c>
      <c r="B6090" t="s">
        <v>58</v>
      </c>
      <c r="C6090">
        <v>87398</v>
      </c>
      <c r="D6090" t="s">
        <v>6184</v>
      </c>
      <c r="E6090" t="s">
        <v>10</v>
      </c>
      <c r="F6090">
        <v>1897.89</v>
      </c>
      <c r="G6090">
        <v>1926.1</v>
      </c>
      <c r="J6090">
        <v>0</v>
      </c>
      <c r="K6090">
        <v>0</v>
      </c>
    </row>
    <row r="6091" spans="1:11">
      <c r="A6091" t="s">
        <v>22151</v>
      </c>
      <c r="B6091" t="s">
        <v>58</v>
      </c>
      <c r="C6091">
        <v>87395</v>
      </c>
      <c r="D6091" t="s">
        <v>6181</v>
      </c>
      <c r="E6091" t="s">
        <v>10</v>
      </c>
      <c r="F6091">
        <v>3189.09</v>
      </c>
      <c r="G6091">
        <v>3204.92</v>
      </c>
      <c r="J6091">
        <v>0</v>
      </c>
      <c r="K6091">
        <v>0</v>
      </c>
    </row>
    <row r="6092" spans="1:11">
      <c r="A6092" t="s">
        <v>22152</v>
      </c>
      <c r="B6092" t="s">
        <v>58</v>
      </c>
      <c r="C6092">
        <v>87396</v>
      </c>
      <c r="D6092" t="s">
        <v>6182</v>
      </c>
      <c r="E6092" t="s">
        <v>10</v>
      </c>
      <c r="F6092">
        <v>3193.75</v>
      </c>
      <c r="G6092">
        <v>3206.59</v>
      </c>
      <c r="J6092">
        <v>0</v>
      </c>
      <c r="K6092">
        <v>0</v>
      </c>
    </row>
    <row r="6093" spans="1:11">
      <c r="A6093" t="s">
        <v>22153</v>
      </c>
      <c r="B6093" t="s">
        <v>58</v>
      </c>
      <c r="C6093">
        <v>87397</v>
      </c>
      <c r="D6093" t="s">
        <v>6183</v>
      </c>
      <c r="E6093" t="s">
        <v>10</v>
      </c>
      <c r="F6093">
        <v>3199.69</v>
      </c>
      <c r="G6093">
        <v>3209.76</v>
      </c>
      <c r="J6093">
        <v>0</v>
      </c>
      <c r="K6093">
        <v>0</v>
      </c>
    </row>
    <row r="6094" spans="1:11">
      <c r="A6094" t="s">
        <v>22154</v>
      </c>
      <c r="B6094" t="s">
        <v>58</v>
      </c>
      <c r="C6094">
        <v>87402</v>
      </c>
      <c r="D6094" t="s">
        <v>6187</v>
      </c>
      <c r="E6094" t="s">
        <v>10</v>
      </c>
      <c r="F6094">
        <v>3512.33</v>
      </c>
      <c r="G6094">
        <v>3547.68</v>
      </c>
      <c r="J6094">
        <v>0</v>
      </c>
      <c r="K6094">
        <v>0</v>
      </c>
    </row>
    <row r="6095" spans="1:11">
      <c r="A6095" t="s">
        <v>22155</v>
      </c>
      <c r="B6095" t="s">
        <v>58</v>
      </c>
      <c r="C6095">
        <v>87391</v>
      </c>
      <c r="D6095" t="s">
        <v>6178</v>
      </c>
      <c r="E6095" t="s">
        <v>10</v>
      </c>
      <c r="F6095">
        <v>5007.21</v>
      </c>
      <c r="G6095">
        <v>5023.04</v>
      </c>
      <c r="J6095">
        <v>0</v>
      </c>
      <c r="K6095">
        <v>0</v>
      </c>
    </row>
    <row r="6096" spans="1:11">
      <c r="A6096" t="s">
        <v>22156</v>
      </c>
      <c r="B6096" t="s">
        <v>58</v>
      </c>
      <c r="C6096">
        <v>87393</v>
      </c>
      <c r="D6096" t="s">
        <v>6179</v>
      </c>
      <c r="E6096" t="s">
        <v>10</v>
      </c>
      <c r="F6096">
        <v>5036.29</v>
      </c>
      <c r="G6096">
        <v>5049.13</v>
      </c>
      <c r="J6096">
        <v>0</v>
      </c>
      <c r="K6096">
        <v>0</v>
      </c>
    </row>
    <row r="6097" spans="1:11">
      <c r="A6097" t="s">
        <v>22157</v>
      </c>
      <c r="B6097" t="s">
        <v>58</v>
      </c>
      <c r="C6097">
        <v>87394</v>
      </c>
      <c r="D6097" t="s">
        <v>6180</v>
      </c>
      <c r="E6097" t="s">
        <v>10</v>
      </c>
      <c r="F6097">
        <v>5065.5600000000004</v>
      </c>
      <c r="G6097">
        <v>5075.63</v>
      </c>
      <c r="J6097">
        <v>0</v>
      </c>
      <c r="K6097">
        <v>0</v>
      </c>
    </row>
    <row r="6098" spans="1:11">
      <c r="A6098" t="s">
        <v>22158</v>
      </c>
      <c r="B6098" t="s">
        <v>58</v>
      </c>
      <c r="C6098">
        <v>87401</v>
      </c>
      <c r="D6098" t="s">
        <v>6186</v>
      </c>
      <c r="E6098" t="s">
        <v>10</v>
      </c>
      <c r="F6098">
        <v>5367.68</v>
      </c>
      <c r="G6098">
        <v>5403.03</v>
      </c>
      <c r="J6098">
        <v>0</v>
      </c>
      <c r="K6098">
        <v>0</v>
      </c>
    </row>
    <row r="6099" spans="1:11">
      <c r="A6099" t="s">
        <v>22159</v>
      </c>
      <c r="B6099" t="s">
        <v>58</v>
      </c>
      <c r="C6099">
        <v>87407</v>
      </c>
      <c r="D6099" t="s">
        <v>6190</v>
      </c>
      <c r="E6099" t="s">
        <v>10</v>
      </c>
      <c r="F6099">
        <v>1676.56</v>
      </c>
      <c r="G6099">
        <v>1688.1</v>
      </c>
      <c r="J6099">
        <v>0</v>
      </c>
      <c r="K6099">
        <v>0</v>
      </c>
    </row>
    <row r="6100" spans="1:11">
      <c r="A6100" t="s">
        <v>22160</v>
      </c>
      <c r="B6100" t="s">
        <v>58</v>
      </c>
      <c r="C6100">
        <v>87408</v>
      </c>
      <c r="D6100" t="s">
        <v>6191</v>
      </c>
      <c r="E6100" t="s">
        <v>10</v>
      </c>
      <c r="F6100">
        <v>1651.46</v>
      </c>
      <c r="G6100">
        <v>1660.11</v>
      </c>
      <c r="J6100">
        <v>0</v>
      </c>
      <c r="K6100">
        <v>0</v>
      </c>
    </row>
    <row r="6101" spans="1:11">
      <c r="A6101" t="s">
        <v>22161</v>
      </c>
      <c r="B6101" t="s">
        <v>58</v>
      </c>
      <c r="C6101">
        <v>87404</v>
      </c>
      <c r="D6101" t="s">
        <v>6188</v>
      </c>
      <c r="E6101" t="s">
        <v>10</v>
      </c>
      <c r="F6101">
        <v>4702.47</v>
      </c>
      <c r="G6101">
        <v>4719.55</v>
      </c>
      <c r="J6101">
        <v>0</v>
      </c>
      <c r="K6101">
        <v>0</v>
      </c>
    </row>
    <row r="6102" spans="1:11">
      <c r="A6102" t="s">
        <v>22162</v>
      </c>
      <c r="B6102" t="s">
        <v>58</v>
      </c>
      <c r="C6102">
        <v>87405</v>
      </c>
      <c r="D6102" t="s">
        <v>6189</v>
      </c>
      <c r="E6102" t="s">
        <v>10</v>
      </c>
      <c r="F6102">
        <v>4692.22</v>
      </c>
      <c r="G6102">
        <v>4705.03</v>
      </c>
      <c r="J6102">
        <v>0</v>
      </c>
      <c r="K6102">
        <v>0</v>
      </c>
    </row>
    <row r="6103" spans="1:11">
      <c r="A6103" t="s">
        <v>22163</v>
      </c>
      <c r="B6103" t="s">
        <v>58</v>
      </c>
      <c r="C6103">
        <v>87388</v>
      </c>
      <c r="D6103" t="s">
        <v>6175</v>
      </c>
      <c r="E6103" t="s">
        <v>10</v>
      </c>
      <c r="F6103">
        <v>4496.34</v>
      </c>
      <c r="G6103">
        <v>4508.5600000000004</v>
      </c>
      <c r="J6103">
        <v>0</v>
      </c>
      <c r="K6103">
        <v>0</v>
      </c>
    </row>
    <row r="6104" spans="1:11">
      <c r="A6104" t="s">
        <v>22164</v>
      </c>
      <c r="B6104" t="s">
        <v>58</v>
      </c>
      <c r="C6104">
        <v>87389</v>
      </c>
      <c r="D6104" t="s">
        <v>6176</v>
      </c>
      <c r="E6104" t="s">
        <v>10</v>
      </c>
      <c r="F6104">
        <v>4499.74</v>
      </c>
      <c r="G6104">
        <v>4509.18</v>
      </c>
      <c r="J6104">
        <v>0</v>
      </c>
      <c r="K6104">
        <v>0</v>
      </c>
    </row>
    <row r="6105" spans="1:11">
      <c r="A6105" t="s">
        <v>22165</v>
      </c>
      <c r="B6105" t="s">
        <v>58</v>
      </c>
      <c r="C6105">
        <v>87390</v>
      </c>
      <c r="D6105" t="s">
        <v>6177</v>
      </c>
      <c r="E6105" t="s">
        <v>10</v>
      </c>
      <c r="F6105">
        <v>4509.8999999999996</v>
      </c>
      <c r="G6105">
        <v>4516.8900000000003</v>
      </c>
      <c r="J6105">
        <v>0</v>
      </c>
      <c r="K6105">
        <v>0</v>
      </c>
    </row>
    <row r="6106" spans="1:11">
      <c r="A6106" t="s">
        <v>22166</v>
      </c>
      <c r="B6106" t="s">
        <v>58</v>
      </c>
      <c r="C6106">
        <v>87385</v>
      </c>
      <c r="D6106" t="s">
        <v>6172</v>
      </c>
      <c r="E6106" t="s">
        <v>10</v>
      </c>
      <c r="F6106">
        <v>1915.93</v>
      </c>
      <c r="G6106">
        <v>1930.4</v>
      </c>
      <c r="J6106">
        <v>0</v>
      </c>
      <c r="K6106">
        <v>0</v>
      </c>
    </row>
    <row r="6107" spans="1:11">
      <c r="A6107" t="s">
        <v>22167</v>
      </c>
      <c r="B6107" t="s">
        <v>58</v>
      </c>
      <c r="C6107">
        <v>87386</v>
      </c>
      <c r="D6107" t="s">
        <v>6173</v>
      </c>
      <c r="E6107" t="s">
        <v>10</v>
      </c>
      <c r="F6107">
        <v>1890.91</v>
      </c>
      <c r="G6107">
        <v>1901.84</v>
      </c>
      <c r="J6107">
        <v>0</v>
      </c>
      <c r="K6107">
        <v>0</v>
      </c>
    </row>
    <row r="6108" spans="1:11">
      <c r="A6108" t="s">
        <v>22168</v>
      </c>
      <c r="B6108" t="s">
        <v>58</v>
      </c>
      <c r="C6108">
        <v>87387</v>
      </c>
      <c r="D6108" t="s">
        <v>6174</v>
      </c>
      <c r="E6108" t="s">
        <v>10</v>
      </c>
      <c r="F6108">
        <v>1872.07</v>
      </c>
      <c r="G6108">
        <v>1880.26</v>
      </c>
      <c r="J6108">
        <v>0</v>
      </c>
      <c r="K6108">
        <v>0</v>
      </c>
    </row>
    <row r="6109" spans="1:11">
      <c r="A6109" t="s">
        <v>22169</v>
      </c>
      <c r="B6109" t="s">
        <v>58</v>
      </c>
      <c r="C6109">
        <v>87399</v>
      </c>
      <c r="D6109" t="s">
        <v>6185</v>
      </c>
      <c r="E6109" t="s">
        <v>10</v>
      </c>
      <c r="F6109">
        <v>2173.09</v>
      </c>
      <c r="G6109">
        <v>2203.4</v>
      </c>
      <c r="J6109">
        <v>0</v>
      </c>
      <c r="K6109">
        <v>0</v>
      </c>
    </row>
    <row r="6110" spans="1:11">
      <c r="A6110" t="s">
        <v>22170</v>
      </c>
      <c r="B6110" t="s">
        <v>58</v>
      </c>
      <c r="C6110">
        <v>88627</v>
      </c>
      <c r="D6110" t="s">
        <v>6194</v>
      </c>
      <c r="E6110" t="s">
        <v>10</v>
      </c>
      <c r="F6110">
        <v>688.18</v>
      </c>
      <c r="G6110">
        <v>707.85</v>
      </c>
      <c r="J6110">
        <v>0</v>
      </c>
      <c r="K6110">
        <v>0</v>
      </c>
    </row>
    <row r="6111" spans="1:11">
      <c r="A6111" t="s">
        <v>22171</v>
      </c>
      <c r="B6111" t="s">
        <v>58</v>
      </c>
      <c r="C6111">
        <v>100463</v>
      </c>
      <c r="D6111" t="s">
        <v>14710</v>
      </c>
      <c r="E6111" t="s">
        <v>10</v>
      </c>
      <c r="F6111">
        <v>0</v>
      </c>
      <c r="G6111">
        <v>0</v>
      </c>
    </row>
    <row r="6112" spans="1:11">
      <c r="A6112" t="s">
        <v>22172</v>
      </c>
      <c r="B6112" t="s">
        <v>58</v>
      </c>
      <c r="C6112">
        <v>88626</v>
      </c>
      <c r="D6112" t="s">
        <v>6193</v>
      </c>
      <c r="E6112" t="s">
        <v>10</v>
      </c>
      <c r="F6112">
        <v>560.46</v>
      </c>
      <c r="G6112">
        <v>571.01</v>
      </c>
      <c r="J6112">
        <v>0</v>
      </c>
      <c r="K6112">
        <v>0</v>
      </c>
    </row>
    <row r="6113" spans="1:11">
      <c r="A6113" t="s">
        <v>22173</v>
      </c>
      <c r="B6113" t="s">
        <v>58</v>
      </c>
      <c r="C6113">
        <v>100488</v>
      </c>
      <c r="D6113" t="s">
        <v>6217</v>
      </c>
      <c r="E6113" t="s">
        <v>10</v>
      </c>
      <c r="F6113">
        <v>543.74</v>
      </c>
      <c r="G6113">
        <v>552.24</v>
      </c>
      <c r="J6113">
        <v>0</v>
      </c>
      <c r="K6113">
        <v>0</v>
      </c>
    </row>
    <row r="6114" spans="1:11">
      <c r="A6114" t="s">
        <v>22174</v>
      </c>
      <c r="B6114" t="s">
        <v>58</v>
      </c>
      <c r="C6114">
        <v>100464</v>
      </c>
      <c r="D6114" t="s">
        <v>14711</v>
      </c>
      <c r="E6114" t="s">
        <v>10</v>
      </c>
      <c r="F6114">
        <v>601.98</v>
      </c>
      <c r="G6114">
        <v>616.45000000000005</v>
      </c>
      <c r="J6114">
        <v>0</v>
      </c>
      <c r="K6114">
        <v>0</v>
      </c>
    </row>
    <row r="6115" spans="1:11">
      <c r="A6115" t="s">
        <v>22175</v>
      </c>
      <c r="B6115" t="s">
        <v>58</v>
      </c>
      <c r="C6115">
        <v>100465</v>
      </c>
      <c r="D6115" t="s">
        <v>14712</v>
      </c>
      <c r="E6115" t="s">
        <v>10</v>
      </c>
      <c r="F6115">
        <v>545.02</v>
      </c>
      <c r="G6115">
        <v>554.55999999999995</v>
      </c>
      <c r="J6115">
        <v>0</v>
      </c>
      <c r="K6115">
        <v>0</v>
      </c>
    </row>
    <row r="6116" spans="1:11">
      <c r="A6116" t="s">
        <v>22176</v>
      </c>
      <c r="B6116" t="s">
        <v>58</v>
      </c>
      <c r="C6116">
        <v>100466</v>
      </c>
      <c r="D6116" t="s">
        <v>14713</v>
      </c>
      <c r="E6116" t="s">
        <v>10</v>
      </c>
      <c r="F6116">
        <v>515.16999999999996</v>
      </c>
      <c r="G6116">
        <v>522.02</v>
      </c>
      <c r="J6116">
        <v>0</v>
      </c>
      <c r="K6116">
        <v>0</v>
      </c>
    </row>
    <row r="6117" spans="1:11">
      <c r="A6117" t="s">
        <v>22177</v>
      </c>
      <c r="B6117" t="s">
        <v>58</v>
      </c>
      <c r="C6117">
        <v>87368</v>
      </c>
      <c r="D6117" t="s">
        <v>6155</v>
      </c>
      <c r="E6117" t="s">
        <v>10</v>
      </c>
      <c r="F6117">
        <v>775.49</v>
      </c>
      <c r="G6117">
        <v>800.85</v>
      </c>
      <c r="J6117">
        <v>0</v>
      </c>
      <c r="K6117">
        <v>0</v>
      </c>
    </row>
    <row r="6118" spans="1:11">
      <c r="A6118" t="s">
        <v>22178</v>
      </c>
      <c r="B6118" t="s">
        <v>58</v>
      </c>
      <c r="C6118">
        <v>100450</v>
      </c>
      <c r="D6118" t="s">
        <v>7044</v>
      </c>
      <c r="E6118" t="s">
        <v>10</v>
      </c>
      <c r="F6118">
        <v>0</v>
      </c>
      <c r="G6118">
        <v>0</v>
      </c>
    </row>
    <row r="6119" spans="1:11">
      <c r="A6119" t="s">
        <v>22179</v>
      </c>
      <c r="B6119" t="s">
        <v>58</v>
      </c>
      <c r="C6119">
        <v>87289</v>
      </c>
      <c r="D6119" t="s">
        <v>6088</v>
      </c>
      <c r="E6119" t="s">
        <v>10</v>
      </c>
      <c r="F6119">
        <v>614.16999999999996</v>
      </c>
      <c r="G6119">
        <v>627.41999999999996</v>
      </c>
      <c r="J6119">
        <v>0</v>
      </c>
      <c r="K6119">
        <v>0</v>
      </c>
    </row>
    <row r="6120" spans="1:11">
      <c r="A6120" t="s">
        <v>22180</v>
      </c>
      <c r="B6120" t="s">
        <v>58</v>
      </c>
      <c r="C6120">
        <v>87290</v>
      </c>
      <c r="D6120" t="s">
        <v>6089</v>
      </c>
      <c r="E6120" t="s">
        <v>10</v>
      </c>
      <c r="F6120">
        <v>596.11</v>
      </c>
      <c r="G6120">
        <v>607.09</v>
      </c>
      <c r="J6120">
        <v>0</v>
      </c>
      <c r="K6120">
        <v>0</v>
      </c>
    </row>
    <row r="6121" spans="1:11">
      <c r="A6121" t="s">
        <v>22181</v>
      </c>
      <c r="B6121" t="s">
        <v>58</v>
      </c>
      <c r="C6121">
        <v>87333</v>
      </c>
      <c r="D6121" t="s">
        <v>6120</v>
      </c>
      <c r="E6121" t="s">
        <v>10</v>
      </c>
      <c r="F6121">
        <v>624.19000000000005</v>
      </c>
      <c r="G6121">
        <v>638.77</v>
      </c>
      <c r="J6121">
        <v>0</v>
      </c>
      <c r="K6121">
        <v>0</v>
      </c>
    </row>
    <row r="6122" spans="1:11">
      <c r="A6122" t="s">
        <v>22182</v>
      </c>
      <c r="B6122" t="s">
        <v>58</v>
      </c>
      <c r="C6122">
        <v>87334</v>
      </c>
      <c r="D6122" t="s">
        <v>6121</v>
      </c>
      <c r="E6122" t="s">
        <v>10</v>
      </c>
      <c r="F6122">
        <v>568.07000000000005</v>
      </c>
      <c r="G6122">
        <v>577.79999999999995</v>
      </c>
      <c r="J6122">
        <v>0</v>
      </c>
      <c r="K6122">
        <v>0</v>
      </c>
    </row>
    <row r="6123" spans="1:11">
      <c r="A6123" t="s">
        <v>22183</v>
      </c>
      <c r="B6123" t="s">
        <v>58</v>
      </c>
      <c r="C6123">
        <v>105515</v>
      </c>
      <c r="D6123" t="s">
        <v>6222</v>
      </c>
      <c r="E6123" t="s">
        <v>10</v>
      </c>
      <c r="F6123">
        <v>796.06</v>
      </c>
      <c r="G6123">
        <v>815.73</v>
      </c>
      <c r="J6123">
        <v>0</v>
      </c>
      <c r="K6123">
        <v>0</v>
      </c>
    </row>
    <row r="6124" spans="1:11">
      <c r="A6124" t="s">
        <v>22184</v>
      </c>
      <c r="B6124" t="s">
        <v>58</v>
      </c>
      <c r="C6124">
        <v>87367</v>
      </c>
      <c r="D6124" t="s">
        <v>6154</v>
      </c>
      <c r="E6124" t="s">
        <v>10</v>
      </c>
      <c r="F6124">
        <v>773.95</v>
      </c>
      <c r="G6124">
        <v>799.1</v>
      </c>
      <c r="J6124">
        <v>0</v>
      </c>
      <c r="K6124">
        <v>0</v>
      </c>
    </row>
    <row r="6125" spans="1:11">
      <c r="A6125" t="s">
        <v>22185</v>
      </c>
      <c r="B6125" t="s">
        <v>58</v>
      </c>
      <c r="C6125">
        <v>100449</v>
      </c>
      <c r="D6125" t="s">
        <v>7045</v>
      </c>
      <c r="E6125" t="s">
        <v>10</v>
      </c>
      <c r="F6125">
        <v>0</v>
      </c>
      <c r="G6125">
        <v>0</v>
      </c>
    </row>
    <row r="6126" spans="1:11">
      <c r="A6126" t="s">
        <v>22186</v>
      </c>
      <c r="B6126" t="s">
        <v>58</v>
      </c>
      <c r="C6126">
        <v>87286</v>
      </c>
      <c r="D6126" t="s">
        <v>6086</v>
      </c>
      <c r="E6126" t="s">
        <v>10</v>
      </c>
      <c r="F6126">
        <v>620.45000000000005</v>
      </c>
      <c r="G6126">
        <v>634.48</v>
      </c>
      <c r="J6126">
        <v>0</v>
      </c>
      <c r="K6126">
        <v>0</v>
      </c>
    </row>
    <row r="6127" spans="1:11">
      <c r="A6127" t="s">
        <v>22187</v>
      </c>
      <c r="B6127" t="s">
        <v>58</v>
      </c>
      <c r="C6127">
        <v>87287</v>
      </c>
      <c r="D6127" t="s">
        <v>6087</v>
      </c>
      <c r="E6127" t="s">
        <v>10</v>
      </c>
      <c r="F6127">
        <v>587.83000000000004</v>
      </c>
      <c r="G6127">
        <v>598.07000000000005</v>
      </c>
      <c r="J6127">
        <v>0</v>
      </c>
      <c r="K6127">
        <v>0</v>
      </c>
    </row>
    <row r="6128" spans="1:11">
      <c r="A6128" t="s">
        <v>22188</v>
      </c>
      <c r="B6128" t="s">
        <v>58</v>
      </c>
      <c r="C6128">
        <v>87331</v>
      </c>
      <c r="D6128" t="s">
        <v>6118</v>
      </c>
      <c r="E6128" t="s">
        <v>10</v>
      </c>
      <c r="F6128">
        <v>654.11</v>
      </c>
      <c r="G6128">
        <v>670.97</v>
      </c>
      <c r="J6128">
        <v>0</v>
      </c>
      <c r="K6128">
        <v>0</v>
      </c>
    </row>
    <row r="6129" spans="1:11">
      <c r="A6129" t="s">
        <v>22189</v>
      </c>
      <c r="B6129" t="s">
        <v>58</v>
      </c>
      <c r="C6129">
        <v>87332</v>
      </c>
      <c r="D6129" t="s">
        <v>6119</v>
      </c>
      <c r="E6129" t="s">
        <v>10</v>
      </c>
      <c r="F6129">
        <v>562.65</v>
      </c>
      <c r="G6129">
        <v>571.70000000000005</v>
      </c>
      <c r="J6129">
        <v>0</v>
      </c>
      <c r="K6129">
        <v>0</v>
      </c>
    </row>
    <row r="6130" spans="1:11">
      <c r="A6130" t="s">
        <v>22190</v>
      </c>
      <c r="B6130" t="s">
        <v>58</v>
      </c>
      <c r="C6130">
        <v>87369</v>
      </c>
      <c r="D6130" t="s">
        <v>6156</v>
      </c>
      <c r="E6130" t="s">
        <v>10</v>
      </c>
      <c r="F6130">
        <v>806.06</v>
      </c>
      <c r="G6130">
        <v>830.92</v>
      </c>
      <c r="J6130">
        <v>0</v>
      </c>
      <c r="K6130">
        <v>0</v>
      </c>
    </row>
    <row r="6131" spans="1:11">
      <c r="A6131" t="s">
        <v>22191</v>
      </c>
      <c r="B6131" t="s">
        <v>58</v>
      </c>
      <c r="C6131">
        <v>100451</v>
      </c>
      <c r="D6131" t="s">
        <v>7046</v>
      </c>
      <c r="E6131" t="s">
        <v>10</v>
      </c>
      <c r="F6131">
        <v>0</v>
      </c>
      <c r="G6131">
        <v>0</v>
      </c>
    </row>
    <row r="6132" spans="1:11">
      <c r="A6132" t="s">
        <v>22192</v>
      </c>
      <c r="B6132" t="s">
        <v>58</v>
      </c>
      <c r="C6132">
        <v>87292</v>
      </c>
      <c r="D6132" t="s">
        <v>6090</v>
      </c>
      <c r="E6132" t="s">
        <v>10</v>
      </c>
      <c r="F6132">
        <v>639.63</v>
      </c>
      <c r="G6132">
        <v>651.87</v>
      </c>
      <c r="J6132">
        <v>0</v>
      </c>
      <c r="K6132">
        <v>0</v>
      </c>
    </row>
    <row r="6133" spans="1:11">
      <c r="A6133" t="s">
        <v>22193</v>
      </c>
      <c r="B6133" t="s">
        <v>58</v>
      </c>
      <c r="C6133">
        <v>87335</v>
      </c>
      <c r="D6133" t="s">
        <v>6122</v>
      </c>
      <c r="E6133" t="s">
        <v>10</v>
      </c>
      <c r="F6133">
        <v>612.77</v>
      </c>
      <c r="G6133">
        <v>626.26</v>
      </c>
      <c r="J6133">
        <v>0</v>
      </c>
      <c r="K6133">
        <v>0</v>
      </c>
    </row>
    <row r="6134" spans="1:11">
      <c r="A6134" t="s">
        <v>22194</v>
      </c>
      <c r="B6134" t="s">
        <v>58</v>
      </c>
      <c r="C6134">
        <v>87336</v>
      </c>
      <c r="D6134" t="s">
        <v>6123</v>
      </c>
      <c r="E6134" t="s">
        <v>10</v>
      </c>
      <c r="F6134">
        <v>600.05999999999995</v>
      </c>
      <c r="G6134">
        <v>609.39</v>
      </c>
      <c r="J6134">
        <v>0</v>
      </c>
      <c r="K6134">
        <v>0</v>
      </c>
    </row>
    <row r="6135" spans="1:11">
      <c r="A6135" t="s">
        <v>22195</v>
      </c>
      <c r="B6135" t="s">
        <v>58</v>
      </c>
      <c r="C6135">
        <v>87370</v>
      </c>
      <c r="D6135" t="s">
        <v>6157</v>
      </c>
      <c r="E6135" t="s">
        <v>10</v>
      </c>
      <c r="F6135">
        <v>776.9</v>
      </c>
      <c r="G6135">
        <v>801.92</v>
      </c>
      <c r="J6135">
        <v>0</v>
      </c>
      <c r="K6135">
        <v>0</v>
      </c>
    </row>
    <row r="6136" spans="1:11">
      <c r="A6136" t="s">
        <v>22196</v>
      </c>
      <c r="B6136" t="s">
        <v>58</v>
      </c>
      <c r="C6136">
        <v>100452</v>
      </c>
      <c r="D6136" t="s">
        <v>7047</v>
      </c>
      <c r="E6136" t="s">
        <v>10</v>
      </c>
      <c r="F6136">
        <v>0</v>
      </c>
      <c r="G6136">
        <v>0</v>
      </c>
    </row>
    <row r="6137" spans="1:11">
      <c r="A6137" t="s">
        <v>22197</v>
      </c>
      <c r="B6137" t="s">
        <v>58</v>
      </c>
      <c r="C6137">
        <v>88715</v>
      </c>
      <c r="D6137" t="s">
        <v>6199</v>
      </c>
      <c r="E6137" t="s">
        <v>10</v>
      </c>
      <c r="F6137">
        <v>600.74</v>
      </c>
      <c r="G6137">
        <v>612.32000000000005</v>
      </c>
      <c r="J6137">
        <v>0</v>
      </c>
      <c r="K6137">
        <v>0</v>
      </c>
    </row>
    <row r="6138" spans="1:11">
      <c r="A6138" t="s">
        <v>22198</v>
      </c>
      <c r="B6138" t="s">
        <v>58</v>
      </c>
      <c r="C6138">
        <v>87294</v>
      </c>
      <c r="D6138" t="s">
        <v>6091</v>
      </c>
      <c r="E6138" t="s">
        <v>10</v>
      </c>
      <c r="F6138">
        <v>606.49</v>
      </c>
      <c r="G6138">
        <v>618.17999999999995</v>
      </c>
      <c r="J6138">
        <v>0</v>
      </c>
      <c r="K6138">
        <v>0</v>
      </c>
    </row>
    <row r="6139" spans="1:11">
      <c r="A6139" t="s">
        <v>22199</v>
      </c>
      <c r="B6139" t="s">
        <v>58</v>
      </c>
      <c r="C6139">
        <v>87337</v>
      </c>
      <c r="D6139" t="s">
        <v>6124</v>
      </c>
      <c r="E6139" t="s">
        <v>10</v>
      </c>
      <c r="F6139">
        <v>615.29</v>
      </c>
      <c r="G6139">
        <v>628.55999999999995</v>
      </c>
      <c r="J6139">
        <v>0</v>
      </c>
      <c r="K6139">
        <v>0</v>
      </c>
    </row>
    <row r="6140" spans="1:11">
      <c r="A6140" t="s">
        <v>22200</v>
      </c>
      <c r="B6140" t="s">
        <v>58</v>
      </c>
      <c r="C6140">
        <v>100487</v>
      </c>
      <c r="D6140" t="s">
        <v>6216</v>
      </c>
      <c r="E6140" t="s">
        <v>10</v>
      </c>
      <c r="F6140">
        <v>565.21</v>
      </c>
      <c r="G6140">
        <v>574.19000000000005</v>
      </c>
      <c r="J6140">
        <v>0</v>
      </c>
      <c r="K6140">
        <v>0</v>
      </c>
    </row>
    <row r="6141" spans="1:11">
      <c r="A6141" t="s">
        <v>22201</v>
      </c>
      <c r="B6141" t="s">
        <v>58</v>
      </c>
      <c r="C6141">
        <v>87380</v>
      </c>
      <c r="D6141" t="s">
        <v>6167</v>
      </c>
      <c r="E6141" t="s">
        <v>10</v>
      </c>
      <c r="F6141">
        <v>4440.46</v>
      </c>
      <c r="G6141">
        <v>4464.8</v>
      </c>
      <c r="J6141">
        <v>0</v>
      </c>
      <c r="K6141">
        <v>0</v>
      </c>
    </row>
    <row r="6142" spans="1:11">
      <c r="A6142" t="s">
        <v>22202</v>
      </c>
      <c r="B6142" t="s">
        <v>58</v>
      </c>
      <c r="C6142">
        <v>100461</v>
      </c>
      <c r="D6142" t="s">
        <v>7048</v>
      </c>
      <c r="E6142" t="s">
        <v>10</v>
      </c>
      <c r="F6142">
        <v>0</v>
      </c>
      <c r="G6142">
        <v>0</v>
      </c>
    </row>
    <row r="6143" spans="1:11">
      <c r="A6143" t="s">
        <v>22203</v>
      </c>
      <c r="B6143" t="s">
        <v>58</v>
      </c>
      <c r="C6143">
        <v>87322</v>
      </c>
      <c r="D6143" t="s">
        <v>6110</v>
      </c>
      <c r="E6143" t="s">
        <v>10</v>
      </c>
      <c r="F6143">
        <v>4317.34</v>
      </c>
      <c r="G6143">
        <v>4329.74</v>
      </c>
      <c r="J6143">
        <v>0</v>
      </c>
      <c r="K6143">
        <v>0</v>
      </c>
    </row>
    <row r="6144" spans="1:11">
      <c r="A6144" t="s">
        <v>22204</v>
      </c>
      <c r="B6144" t="s">
        <v>58</v>
      </c>
      <c r="C6144">
        <v>87323</v>
      </c>
      <c r="D6144" t="s">
        <v>6111</v>
      </c>
      <c r="E6144" t="s">
        <v>10</v>
      </c>
      <c r="F6144">
        <v>4307.91</v>
      </c>
      <c r="G6144">
        <v>4317.45</v>
      </c>
      <c r="J6144">
        <v>0</v>
      </c>
      <c r="K6144">
        <v>0</v>
      </c>
    </row>
    <row r="6145" spans="1:11">
      <c r="A6145" t="s">
        <v>22205</v>
      </c>
      <c r="B6145" t="s">
        <v>58</v>
      </c>
      <c r="C6145">
        <v>87360</v>
      </c>
      <c r="D6145" t="s">
        <v>6147</v>
      </c>
      <c r="E6145" t="s">
        <v>10</v>
      </c>
      <c r="F6145">
        <v>4281.54</v>
      </c>
      <c r="G6145">
        <v>4300.28</v>
      </c>
      <c r="J6145">
        <v>0</v>
      </c>
      <c r="K6145">
        <v>0</v>
      </c>
    </row>
    <row r="6146" spans="1:11">
      <c r="A6146" t="s">
        <v>22206</v>
      </c>
      <c r="B6146" t="s">
        <v>58</v>
      </c>
      <c r="C6146">
        <v>87361</v>
      </c>
      <c r="D6146" t="s">
        <v>6148</v>
      </c>
      <c r="E6146" t="s">
        <v>10</v>
      </c>
      <c r="F6146">
        <v>4213.17</v>
      </c>
      <c r="G6146">
        <v>4224.38</v>
      </c>
      <c r="J6146">
        <v>0</v>
      </c>
      <c r="K6146">
        <v>0</v>
      </c>
    </row>
    <row r="6147" spans="1:11">
      <c r="A6147" t="s">
        <v>22207</v>
      </c>
      <c r="B6147" t="s">
        <v>58</v>
      </c>
      <c r="C6147">
        <v>87362</v>
      </c>
      <c r="D6147" t="s">
        <v>6149</v>
      </c>
      <c r="E6147" t="s">
        <v>10</v>
      </c>
      <c r="F6147">
        <v>4204.5</v>
      </c>
      <c r="G6147">
        <v>4212.49</v>
      </c>
      <c r="J6147">
        <v>0</v>
      </c>
      <c r="K6147">
        <v>0</v>
      </c>
    </row>
    <row r="6148" spans="1:11">
      <c r="A6148" t="s">
        <v>22208</v>
      </c>
      <c r="B6148" t="s">
        <v>58</v>
      </c>
      <c r="C6148">
        <v>87377</v>
      </c>
      <c r="D6148" t="s">
        <v>6164</v>
      </c>
      <c r="E6148" t="s">
        <v>10</v>
      </c>
      <c r="F6148">
        <v>677.4</v>
      </c>
      <c r="G6148">
        <v>702.08</v>
      </c>
      <c r="J6148">
        <v>0</v>
      </c>
      <c r="K6148">
        <v>0</v>
      </c>
    </row>
    <row r="6149" spans="1:11">
      <c r="A6149" t="s">
        <v>22209</v>
      </c>
      <c r="B6149" t="s">
        <v>58</v>
      </c>
      <c r="C6149">
        <v>100458</v>
      </c>
      <c r="D6149" t="s">
        <v>7049</v>
      </c>
      <c r="E6149" t="s">
        <v>10</v>
      </c>
      <c r="F6149">
        <v>0</v>
      </c>
      <c r="G6149">
        <v>0</v>
      </c>
    </row>
    <row r="6150" spans="1:11">
      <c r="A6150" t="s">
        <v>22210</v>
      </c>
      <c r="B6150" t="s">
        <v>58</v>
      </c>
      <c r="C6150">
        <v>87313</v>
      </c>
      <c r="D6150" t="s">
        <v>6104</v>
      </c>
      <c r="E6150" t="s">
        <v>10</v>
      </c>
      <c r="F6150">
        <v>502.34</v>
      </c>
      <c r="G6150">
        <v>514.09</v>
      </c>
      <c r="J6150">
        <v>0</v>
      </c>
      <c r="K6150">
        <v>0</v>
      </c>
    </row>
    <row r="6151" spans="1:11">
      <c r="A6151" t="s">
        <v>22211</v>
      </c>
      <c r="B6151" t="s">
        <v>58</v>
      </c>
      <c r="C6151">
        <v>87314</v>
      </c>
      <c r="D6151" t="s">
        <v>6105</v>
      </c>
      <c r="E6151" t="s">
        <v>10</v>
      </c>
      <c r="F6151">
        <v>486.27</v>
      </c>
      <c r="G6151">
        <v>496.03</v>
      </c>
      <c r="J6151">
        <v>0</v>
      </c>
      <c r="K6151">
        <v>0</v>
      </c>
    </row>
    <row r="6152" spans="1:11">
      <c r="A6152" t="s">
        <v>22212</v>
      </c>
      <c r="B6152" t="s">
        <v>58</v>
      </c>
      <c r="C6152">
        <v>87352</v>
      </c>
      <c r="D6152" t="s">
        <v>6139</v>
      </c>
      <c r="E6152" t="s">
        <v>10</v>
      </c>
      <c r="F6152">
        <v>625.28</v>
      </c>
      <c r="G6152">
        <v>647.39</v>
      </c>
      <c r="J6152">
        <v>0</v>
      </c>
      <c r="K6152">
        <v>0</v>
      </c>
    </row>
    <row r="6153" spans="1:11">
      <c r="A6153" t="s">
        <v>22213</v>
      </c>
      <c r="B6153" t="s">
        <v>58</v>
      </c>
      <c r="C6153">
        <v>87353</v>
      </c>
      <c r="D6153" t="s">
        <v>6140</v>
      </c>
      <c r="E6153" t="s">
        <v>10</v>
      </c>
      <c r="F6153">
        <v>513.77</v>
      </c>
      <c r="G6153">
        <v>526.71</v>
      </c>
      <c r="J6153">
        <v>0</v>
      </c>
      <c r="K6153">
        <v>0</v>
      </c>
    </row>
    <row r="6154" spans="1:11">
      <c r="A6154" t="s">
        <v>22214</v>
      </c>
      <c r="B6154" t="s">
        <v>58</v>
      </c>
      <c r="C6154">
        <v>87354</v>
      </c>
      <c r="D6154" t="s">
        <v>6141</v>
      </c>
      <c r="E6154" t="s">
        <v>10</v>
      </c>
      <c r="F6154">
        <v>460.43</v>
      </c>
      <c r="G6154">
        <v>468.68</v>
      </c>
      <c r="J6154">
        <v>0</v>
      </c>
      <c r="K6154">
        <v>0</v>
      </c>
    </row>
    <row r="6155" spans="1:11">
      <c r="A6155" t="s">
        <v>22215</v>
      </c>
      <c r="B6155" t="s">
        <v>58</v>
      </c>
      <c r="C6155">
        <v>100480</v>
      </c>
      <c r="D6155" t="s">
        <v>6210</v>
      </c>
      <c r="E6155" t="s">
        <v>10</v>
      </c>
      <c r="F6155">
        <v>827.74</v>
      </c>
      <c r="G6155">
        <v>847.68</v>
      </c>
      <c r="J6155">
        <v>0</v>
      </c>
      <c r="K6155">
        <v>0</v>
      </c>
    </row>
    <row r="6156" spans="1:11">
      <c r="A6156" t="s">
        <v>22216</v>
      </c>
      <c r="B6156" t="s">
        <v>58</v>
      </c>
      <c r="C6156">
        <v>100476</v>
      </c>
      <c r="D6156" t="s">
        <v>7050</v>
      </c>
      <c r="E6156" t="s">
        <v>10</v>
      </c>
      <c r="F6156">
        <v>0</v>
      </c>
      <c r="G6156">
        <v>0</v>
      </c>
    </row>
    <row r="6157" spans="1:11">
      <c r="A6157" t="s">
        <v>22217</v>
      </c>
      <c r="B6157" t="s">
        <v>58</v>
      </c>
      <c r="C6157">
        <v>100475</v>
      </c>
      <c r="D6157" t="s">
        <v>6206</v>
      </c>
      <c r="E6157" t="s">
        <v>10</v>
      </c>
      <c r="F6157">
        <v>693.51</v>
      </c>
      <c r="G6157">
        <v>703.71</v>
      </c>
      <c r="J6157">
        <v>0</v>
      </c>
      <c r="K6157">
        <v>0</v>
      </c>
    </row>
    <row r="6158" spans="1:11">
      <c r="A6158" t="s">
        <v>22218</v>
      </c>
      <c r="B6158" t="s">
        <v>58</v>
      </c>
      <c r="C6158">
        <v>100491</v>
      </c>
      <c r="D6158" t="s">
        <v>6220</v>
      </c>
      <c r="E6158" t="s">
        <v>10</v>
      </c>
      <c r="F6158">
        <v>689.02</v>
      </c>
      <c r="G6158">
        <v>698.28</v>
      </c>
      <c r="J6158">
        <v>0</v>
      </c>
      <c r="K6158">
        <v>0</v>
      </c>
    </row>
    <row r="6159" spans="1:11">
      <c r="A6159" t="s">
        <v>22219</v>
      </c>
      <c r="B6159" t="s">
        <v>58</v>
      </c>
      <c r="C6159">
        <v>100477</v>
      </c>
      <c r="D6159" t="s">
        <v>6207</v>
      </c>
      <c r="E6159" t="s">
        <v>10</v>
      </c>
      <c r="F6159">
        <v>792.46</v>
      </c>
      <c r="G6159">
        <v>811.83</v>
      </c>
      <c r="J6159">
        <v>0</v>
      </c>
      <c r="K6159">
        <v>0</v>
      </c>
    </row>
    <row r="6160" spans="1:11">
      <c r="A6160" t="s">
        <v>22220</v>
      </c>
      <c r="B6160" t="s">
        <v>58</v>
      </c>
      <c r="C6160">
        <v>100478</v>
      </c>
      <c r="D6160" t="s">
        <v>6208</v>
      </c>
      <c r="E6160" t="s">
        <v>10</v>
      </c>
      <c r="F6160">
        <v>680.13</v>
      </c>
      <c r="G6160">
        <v>689.87</v>
      </c>
      <c r="J6160">
        <v>0</v>
      </c>
      <c r="K6160">
        <v>0</v>
      </c>
    </row>
    <row r="6161" spans="1:11">
      <c r="A6161" t="s">
        <v>22221</v>
      </c>
      <c r="B6161" t="s">
        <v>58</v>
      </c>
      <c r="C6161">
        <v>100479</v>
      </c>
      <c r="D6161" t="s">
        <v>6209</v>
      </c>
      <c r="E6161" t="s">
        <v>10</v>
      </c>
      <c r="F6161">
        <v>654.16</v>
      </c>
      <c r="G6161">
        <v>661.46</v>
      </c>
      <c r="J6161">
        <v>0</v>
      </c>
      <c r="K6161">
        <v>0</v>
      </c>
    </row>
    <row r="6162" spans="1:11">
      <c r="A6162" t="s">
        <v>22222</v>
      </c>
      <c r="B6162" t="s">
        <v>58</v>
      </c>
      <c r="C6162">
        <v>87372</v>
      </c>
      <c r="D6162" t="s">
        <v>6159</v>
      </c>
      <c r="E6162" t="s">
        <v>10</v>
      </c>
      <c r="F6162">
        <v>812.78</v>
      </c>
      <c r="G6162">
        <v>838.88</v>
      </c>
      <c r="J6162">
        <v>0</v>
      </c>
      <c r="K6162">
        <v>0</v>
      </c>
    </row>
    <row r="6163" spans="1:11">
      <c r="A6163" t="s">
        <v>22223</v>
      </c>
      <c r="B6163" t="s">
        <v>58</v>
      </c>
      <c r="C6163">
        <v>100453</v>
      </c>
      <c r="D6163" t="s">
        <v>7051</v>
      </c>
      <c r="E6163" t="s">
        <v>10</v>
      </c>
      <c r="F6163">
        <v>0</v>
      </c>
      <c r="G6163">
        <v>0</v>
      </c>
    </row>
    <row r="6164" spans="1:11">
      <c r="A6164" t="s">
        <v>22224</v>
      </c>
      <c r="B6164" t="s">
        <v>58</v>
      </c>
      <c r="C6164">
        <v>87298</v>
      </c>
      <c r="D6164" t="s">
        <v>6094</v>
      </c>
      <c r="E6164" t="s">
        <v>10</v>
      </c>
      <c r="F6164">
        <v>627.48</v>
      </c>
      <c r="G6164">
        <v>639.5</v>
      </c>
      <c r="J6164">
        <v>0</v>
      </c>
      <c r="K6164">
        <v>0</v>
      </c>
    </row>
    <row r="6165" spans="1:11">
      <c r="A6165" t="s">
        <v>22225</v>
      </c>
      <c r="B6165" t="s">
        <v>58</v>
      </c>
      <c r="C6165">
        <v>87299</v>
      </c>
      <c r="D6165" t="s">
        <v>6095</v>
      </c>
      <c r="E6165" t="s">
        <v>10</v>
      </c>
      <c r="F6165">
        <v>427.83</v>
      </c>
      <c r="G6165">
        <v>438.57</v>
      </c>
      <c r="J6165">
        <v>0</v>
      </c>
      <c r="K6165">
        <v>0</v>
      </c>
    </row>
    <row r="6166" spans="1:11">
      <c r="A6166" t="s">
        <v>22226</v>
      </c>
      <c r="B6166" t="s">
        <v>58</v>
      </c>
      <c r="C6166">
        <v>87339</v>
      </c>
      <c r="D6166" t="s">
        <v>6126</v>
      </c>
      <c r="E6166" t="s">
        <v>10</v>
      </c>
      <c r="F6166">
        <v>814.6</v>
      </c>
      <c r="G6166">
        <v>842.75</v>
      </c>
      <c r="J6166">
        <v>0</v>
      </c>
      <c r="K6166">
        <v>0</v>
      </c>
    </row>
    <row r="6167" spans="1:11">
      <c r="A6167" t="s">
        <v>22227</v>
      </c>
      <c r="B6167" t="s">
        <v>58</v>
      </c>
      <c r="C6167">
        <v>87340</v>
      </c>
      <c r="D6167" t="s">
        <v>6127</v>
      </c>
      <c r="E6167" t="s">
        <v>10</v>
      </c>
      <c r="F6167">
        <v>632.44000000000005</v>
      </c>
      <c r="G6167">
        <v>645.44000000000005</v>
      </c>
      <c r="J6167">
        <v>0</v>
      </c>
      <c r="K6167">
        <v>0</v>
      </c>
    </row>
    <row r="6168" spans="1:11">
      <c r="A6168" t="s">
        <v>22228</v>
      </c>
      <c r="B6168" t="s">
        <v>58</v>
      </c>
      <c r="C6168">
        <v>87341</v>
      </c>
      <c r="D6168" t="s">
        <v>6128</v>
      </c>
      <c r="E6168" t="s">
        <v>10</v>
      </c>
      <c r="F6168">
        <v>584.82000000000005</v>
      </c>
      <c r="G6168">
        <v>593.71</v>
      </c>
      <c r="J6168">
        <v>0</v>
      </c>
      <c r="K6168">
        <v>0</v>
      </c>
    </row>
    <row r="6169" spans="1:11">
      <c r="A6169" t="s">
        <v>22229</v>
      </c>
      <c r="B6169" t="s">
        <v>58</v>
      </c>
      <c r="C6169">
        <v>88629</v>
      </c>
      <c r="D6169" t="s">
        <v>6196</v>
      </c>
      <c r="E6169" t="s">
        <v>10</v>
      </c>
      <c r="F6169">
        <v>655.20000000000005</v>
      </c>
      <c r="G6169">
        <v>674.4</v>
      </c>
      <c r="J6169">
        <v>0</v>
      </c>
      <c r="K6169">
        <v>0</v>
      </c>
    </row>
    <row r="6170" spans="1:11">
      <c r="A6170" t="s">
        <v>22230</v>
      </c>
      <c r="B6170" t="s">
        <v>58</v>
      </c>
      <c r="C6170">
        <v>100467</v>
      </c>
      <c r="D6170" t="s">
        <v>14714</v>
      </c>
      <c r="E6170" t="s">
        <v>10</v>
      </c>
      <c r="F6170">
        <v>0</v>
      </c>
      <c r="G6170">
        <v>0</v>
      </c>
    </row>
    <row r="6171" spans="1:11">
      <c r="A6171" t="s">
        <v>22231</v>
      </c>
      <c r="B6171" t="s">
        <v>58</v>
      </c>
      <c r="C6171">
        <v>88628</v>
      </c>
      <c r="D6171" t="s">
        <v>6195</v>
      </c>
      <c r="E6171" t="s">
        <v>10</v>
      </c>
      <c r="F6171">
        <v>518.89</v>
      </c>
      <c r="G6171">
        <v>528.19000000000005</v>
      </c>
      <c r="J6171">
        <v>0</v>
      </c>
      <c r="K6171">
        <v>0</v>
      </c>
    </row>
    <row r="6172" spans="1:11">
      <c r="A6172" t="s">
        <v>22232</v>
      </c>
      <c r="B6172" t="s">
        <v>58</v>
      </c>
      <c r="C6172">
        <v>100489</v>
      </c>
      <c r="D6172" t="s">
        <v>6218</v>
      </c>
      <c r="E6172" t="s">
        <v>10</v>
      </c>
      <c r="F6172">
        <v>513.14</v>
      </c>
      <c r="G6172">
        <v>521.46</v>
      </c>
      <c r="J6172">
        <v>0</v>
      </c>
      <c r="K6172">
        <v>0</v>
      </c>
    </row>
    <row r="6173" spans="1:11">
      <c r="A6173" t="s">
        <v>22233</v>
      </c>
      <c r="B6173" t="s">
        <v>58</v>
      </c>
      <c r="C6173">
        <v>100468</v>
      </c>
      <c r="D6173" t="s">
        <v>6200</v>
      </c>
      <c r="E6173" t="s">
        <v>10</v>
      </c>
      <c r="F6173">
        <v>676.07</v>
      </c>
      <c r="G6173">
        <v>694.54</v>
      </c>
      <c r="J6173">
        <v>0</v>
      </c>
      <c r="K6173">
        <v>0</v>
      </c>
    </row>
    <row r="6174" spans="1:11">
      <c r="A6174" t="s">
        <v>22234</v>
      </c>
      <c r="B6174" t="s">
        <v>58</v>
      </c>
      <c r="C6174">
        <v>100469</v>
      </c>
      <c r="D6174" t="s">
        <v>6201</v>
      </c>
      <c r="E6174" t="s">
        <v>10</v>
      </c>
      <c r="F6174">
        <v>509.42</v>
      </c>
      <c r="G6174">
        <v>518.26</v>
      </c>
      <c r="J6174">
        <v>0</v>
      </c>
      <c r="K6174">
        <v>0</v>
      </c>
    </row>
    <row r="6175" spans="1:11">
      <c r="A6175" t="s">
        <v>22235</v>
      </c>
      <c r="B6175" t="s">
        <v>58</v>
      </c>
      <c r="C6175">
        <v>100470</v>
      </c>
      <c r="D6175" t="s">
        <v>6202</v>
      </c>
      <c r="E6175" t="s">
        <v>10</v>
      </c>
      <c r="F6175">
        <v>466.59</v>
      </c>
      <c r="G6175">
        <v>475.43</v>
      </c>
      <c r="J6175">
        <v>0</v>
      </c>
      <c r="K6175">
        <v>0</v>
      </c>
    </row>
    <row r="6176" spans="1:11">
      <c r="A6176" t="s">
        <v>22236</v>
      </c>
      <c r="B6176" t="s">
        <v>58</v>
      </c>
      <c r="C6176">
        <v>87371</v>
      </c>
      <c r="D6176" t="s">
        <v>6158</v>
      </c>
      <c r="E6176" t="s">
        <v>10</v>
      </c>
      <c r="F6176">
        <v>776.53</v>
      </c>
      <c r="G6176">
        <v>800.9</v>
      </c>
      <c r="J6176">
        <v>0</v>
      </c>
      <c r="K6176">
        <v>0</v>
      </c>
    </row>
    <row r="6177" spans="1:11">
      <c r="A6177" t="s">
        <v>22237</v>
      </c>
      <c r="B6177" t="s">
        <v>58</v>
      </c>
      <c r="C6177">
        <v>87295</v>
      </c>
      <c r="D6177" t="s">
        <v>6092</v>
      </c>
      <c r="E6177" t="s">
        <v>10</v>
      </c>
      <c r="F6177">
        <v>646.54</v>
      </c>
      <c r="G6177">
        <v>661.58</v>
      </c>
      <c r="J6177">
        <v>0</v>
      </c>
      <c r="K6177">
        <v>0</v>
      </c>
    </row>
    <row r="6178" spans="1:11">
      <c r="A6178" t="s">
        <v>22238</v>
      </c>
      <c r="B6178" t="s">
        <v>58</v>
      </c>
      <c r="C6178">
        <v>87296</v>
      </c>
      <c r="D6178" t="s">
        <v>6093</v>
      </c>
      <c r="E6178" t="s">
        <v>10</v>
      </c>
      <c r="F6178">
        <v>600.76</v>
      </c>
      <c r="G6178">
        <v>611.08000000000004</v>
      </c>
      <c r="J6178">
        <v>0</v>
      </c>
      <c r="K6178">
        <v>0</v>
      </c>
    </row>
    <row r="6179" spans="1:11">
      <c r="A6179" t="s">
        <v>22239</v>
      </c>
      <c r="B6179" t="s">
        <v>58</v>
      </c>
      <c r="C6179">
        <v>87338</v>
      </c>
      <c r="D6179" t="s">
        <v>6125</v>
      </c>
      <c r="E6179" t="s">
        <v>10</v>
      </c>
      <c r="F6179">
        <v>602.71</v>
      </c>
      <c r="G6179">
        <v>614.20000000000005</v>
      </c>
      <c r="J6179">
        <v>0</v>
      </c>
      <c r="K6179">
        <v>0</v>
      </c>
    </row>
    <row r="6180" spans="1:11">
      <c r="A6180" t="s">
        <v>22240</v>
      </c>
      <c r="B6180" t="s">
        <v>58</v>
      </c>
      <c r="C6180">
        <v>88630</v>
      </c>
      <c r="D6180" t="s">
        <v>6197</v>
      </c>
      <c r="E6180" t="s">
        <v>10</v>
      </c>
      <c r="F6180">
        <v>448.95</v>
      </c>
      <c r="G6180">
        <v>458.09</v>
      </c>
      <c r="J6180">
        <v>0</v>
      </c>
      <c r="K6180">
        <v>0</v>
      </c>
    </row>
    <row r="6181" spans="1:11">
      <c r="A6181" t="s">
        <v>22241</v>
      </c>
      <c r="B6181" t="s">
        <v>58</v>
      </c>
      <c r="C6181">
        <v>87381</v>
      </c>
      <c r="D6181" t="s">
        <v>6168</v>
      </c>
      <c r="E6181" t="s">
        <v>10</v>
      </c>
      <c r="F6181">
        <v>4380.74</v>
      </c>
      <c r="G6181">
        <v>4404.28</v>
      </c>
      <c r="J6181">
        <v>0</v>
      </c>
      <c r="K6181">
        <v>0</v>
      </c>
    </row>
    <row r="6182" spans="1:11">
      <c r="A6182" t="s">
        <v>22242</v>
      </c>
      <c r="B6182" t="s">
        <v>58</v>
      </c>
      <c r="C6182">
        <v>100462</v>
      </c>
      <c r="D6182" t="s">
        <v>7052</v>
      </c>
      <c r="E6182" t="s">
        <v>10</v>
      </c>
      <c r="F6182">
        <v>0</v>
      </c>
      <c r="G6182">
        <v>0</v>
      </c>
    </row>
    <row r="6183" spans="1:11">
      <c r="A6183" t="s">
        <v>22243</v>
      </c>
      <c r="B6183" t="s">
        <v>58</v>
      </c>
      <c r="C6183">
        <v>87325</v>
      </c>
      <c r="D6183" t="s">
        <v>6112</v>
      </c>
      <c r="E6183" t="s">
        <v>10</v>
      </c>
      <c r="F6183">
        <v>4236.3500000000004</v>
      </c>
      <c r="G6183">
        <v>4249.1099999999997</v>
      </c>
      <c r="J6183">
        <v>0</v>
      </c>
      <c r="K6183">
        <v>0</v>
      </c>
    </row>
    <row r="6184" spans="1:11">
      <c r="A6184" t="s">
        <v>22244</v>
      </c>
      <c r="B6184" t="s">
        <v>58</v>
      </c>
      <c r="C6184">
        <v>87326</v>
      </c>
      <c r="D6184" t="s">
        <v>6113</v>
      </c>
      <c r="E6184" t="s">
        <v>10</v>
      </c>
      <c r="F6184">
        <v>4236.66</v>
      </c>
      <c r="G6184">
        <v>4245.66</v>
      </c>
      <c r="J6184">
        <v>0</v>
      </c>
      <c r="K6184">
        <v>0</v>
      </c>
    </row>
    <row r="6185" spans="1:11">
      <c r="A6185" t="s">
        <v>22245</v>
      </c>
      <c r="B6185" t="s">
        <v>58</v>
      </c>
      <c r="C6185">
        <v>87363</v>
      </c>
      <c r="D6185" t="s">
        <v>6150</v>
      </c>
      <c r="E6185" t="s">
        <v>10</v>
      </c>
      <c r="F6185">
        <v>4208.09</v>
      </c>
      <c r="G6185">
        <v>4224.03</v>
      </c>
      <c r="J6185">
        <v>0</v>
      </c>
      <c r="K6185">
        <v>0</v>
      </c>
    </row>
    <row r="6186" spans="1:11">
      <c r="A6186" t="s">
        <v>22246</v>
      </c>
      <c r="B6186" t="s">
        <v>58</v>
      </c>
      <c r="C6186">
        <v>87364</v>
      </c>
      <c r="D6186" t="s">
        <v>6151</v>
      </c>
      <c r="E6186" t="s">
        <v>10</v>
      </c>
      <c r="F6186">
        <v>4158.1499999999996</v>
      </c>
      <c r="G6186">
        <v>4166.53</v>
      </c>
      <c r="J6186">
        <v>0</v>
      </c>
      <c r="K6186">
        <v>0</v>
      </c>
    </row>
    <row r="6187" spans="1:11">
      <c r="A6187" t="s">
        <v>22247</v>
      </c>
      <c r="B6187" t="s">
        <v>58</v>
      </c>
      <c r="C6187">
        <v>87378</v>
      </c>
      <c r="D6187" t="s">
        <v>6165</v>
      </c>
      <c r="E6187" t="s">
        <v>10</v>
      </c>
      <c r="F6187">
        <v>620.66999999999996</v>
      </c>
      <c r="G6187">
        <v>644.54999999999995</v>
      </c>
      <c r="J6187">
        <v>0</v>
      </c>
      <c r="K6187">
        <v>0</v>
      </c>
    </row>
    <row r="6188" spans="1:11">
      <c r="A6188" t="s">
        <v>22248</v>
      </c>
      <c r="B6188" t="s">
        <v>58</v>
      </c>
      <c r="C6188">
        <v>100459</v>
      </c>
      <c r="D6188" t="s">
        <v>7053</v>
      </c>
      <c r="E6188" t="s">
        <v>10</v>
      </c>
      <c r="F6188">
        <v>0</v>
      </c>
      <c r="G6188">
        <v>0</v>
      </c>
    </row>
    <row r="6189" spans="1:11">
      <c r="A6189" t="s">
        <v>22249</v>
      </c>
      <c r="B6189" t="s">
        <v>58</v>
      </c>
      <c r="C6189">
        <v>87316</v>
      </c>
      <c r="D6189" t="s">
        <v>6106</v>
      </c>
      <c r="E6189" t="s">
        <v>10</v>
      </c>
      <c r="F6189">
        <v>466.18</v>
      </c>
      <c r="G6189">
        <v>478.8</v>
      </c>
      <c r="J6189">
        <v>0</v>
      </c>
      <c r="K6189">
        <v>0</v>
      </c>
    </row>
    <row r="6190" spans="1:11">
      <c r="A6190" t="s">
        <v>22250</v>
      </c>
      <c r="B6190" t="s">
        <v>58</v>
      </c>
      <c r="C6190">
        <v>87317</v>
      </c>
      <c r="D6190" t="s">
        <v>6107</v>
      </c>
      <c r="E6190" t="s">
        <v>10</v>
      </c>
      <c r="F6190">
        <v>439.69</v>
      </c>
      <c r="G6190">
        <v>449.44</v>
      </c>
      <c r="J6190">
        <v>0</v>
      </c>
      <c r="K6190">
        <v>0</v>
      </c>
    </row>
    <row r="6191" spans="1:11">
      <c r="A6191" t="s">
        <v>22251</v>
      </c>
      <c r="B6191" t="s">
        <v>58</v>
      </c>
      <c r="C6191">
        <v>87355</v>
      </c>
      <c r="D6191" t="s">
        <v>6142</v>
      </c>
      <c r="E6191" t="s">
        <v>10</v>
      </c>
      <c r="F6191">
        <v>526.39</v>
      </c>
      <c r="G6191">
        <v>544.20000000000005</v>
      </c>
      <c r="J6191">
        <v>0</v>
      </c>
      <c r="K6191">
        <v>0</v>
      </c>
    </row>
    <row r="6192" spans="1:11">
      <c r="A6192" t="s">
        <v>22252</v>
      </c>
      <c r="B6192" t="s">
        <v>58</v>
      </c>
      <c r="C6192">
        <v>87356</v>
      </c>
      <c r="D6192" t="s">
        <v>6143</v>
      </c>
      <c r="E6192" t="s">
        <v>10</v>
      </c>
      <c r="F6192">
        <v>450</v>
      </c>
      <c r="G6192">
        <v>461.37</v>
      </c>
      <c r="J6192">
        <v>0</v>
      </c>
      <c r="K6192">
        <v>0</v>
      </c>
    </row>
    <row r="6193" spans="1:11">
      <c r="A6193" t="s">
        <v>22253</v>
      </c>
      <c r="B6193" t="s">
        <v>58</v>
      </c>
      <c r="C6193">
        <v>87357</v>
      </c>
      <c r="D6193" t="s">
        <v>6144</v>
      </c>
      <c r="E6193" t="s">
        <v>10</v>
      </c>
      <c r="F6193">
        <v>411.55</v>
      </c>
      <c r="G6193">
        <v>419.59</v>
      </c>
      <c r="J6193">
        <v>0</v>
      </c>
      <c r="K6193">
        <v>0</v>
      </c>
    </row>
    <row r="6194" spans="1:11">
      <c r="A6194" t="s">
        <v>22254</v>
      </c>
      <c r="B6194" t="s">
        <v>58</v>
      </c>
      <c r="C6194">
        <v>100486</v>
      </c>
      <c r="D6194" t="s">
        <v>6215</v>
      </c>
      <c r="E6194" t="s">
        <v>10</v>
      </c>
      <c r="F6194">
        <v>738.22</v>
      </c>
      <c r="G6194">
        <v>757.37</v>
      </c>
      <c r="J6194">
        <v>0</v>
      </c>
      <c r="K6194">
        <v>0</v>
      </c>
    </row>
    <row r="6195" spans="1:11">
      <c r="A6195" t="s">
        <v>22255</v>
      </c>
      <c r="B6195" t="s">
        <v>58</v>
      </c>
      <c r="C6195">
        <v>100482</v>
      </c>
      <c r="D6195" t="s">
        <v>7054</v>
      </c>
      <c r="E6195" t="s">
        <v>10</v>
      </c>
      <c r="F6195">
        <v>0</v>
      </c>
      <c r="G6195">
        <v>0</v>
      </c>
    </row>
    <row r="6196" spans="1:11">
      <c r="A6196" t="s">
        <v>22256</v>
      </c>
      <c r="B6196" t="s">
        <v>58</v>
      </c>
      <c r="C6196">
        <v>100481</v>
      </c>
      <c r="D6196" t="s">
        <v>6211</v>
      </c>
      <c r="E6196" t="s">
        <v>10</v>
      </c>
      <c r="F6196">
        <v>599.96</v>
      </c>
      <c r="G6196">
        <v>609.5</v>
      </c>
      <c r="J6196">
        <v>0</v>
      </c>
      <c r="K6196">
        <v>0</v>
      </c>
    </row>
    <row r="6197" spans="1:11">
      <c r="A6197" t="s">
        <v>22257</v>
      </c>
      <c r="B6197" t="s">
        <v>58</v>
      </c>
      <c r="C6197">
        <v>100492</v>
      </c>
      <c r="D6197" t="s">
        <v>6221</v>
      </c>
      <c r="E6197" t="s">
        <v>10</v>
      </c>
      <c r="F6197">
        <v>595.83000000000004</v>
      </c>
      <c r="G6197">
        <v>604.41999999999996</v>
      </c>
      <c r="J6197">
        <v>0</v>
      </c>
      <c r="K6197">
        <v>0</v>
      </c>
    </row>
    <row r="6198" spans="1:11">
      <c r="A6198" t="s">
        <v>22258</v>
      </c>
      <c r="B6198" t="s">
        <v>58</v>
      </c>
      <c r="C6198">
        <v>100483</v>
      </c>
      <c r="D6198" t="s">
        <v>6212</v>
      </c>
      <c r="E6198" t="s">
        <v>10</v>
      </c>
      <c r="F6198">
        <v>673.92</v>
      </c>
      <c r="G6198">
        <v>690.26</v>
      </c>
      <c r="J6198">
        <v>0</v>
      </c>
      <c r="K6198">
        <v>0</v>
      </c>
    </row>
    <row r="6199" spans="1:11">
      <c r="A6199" t="s">
        <v>22259</v>
      </c>
      <c r="B6199" t="s">
        <v>58</v>
      </c>
      <c r="C6199">
        <v>100484</v>
      </c>
      <c r="D6199" t="s">
        <v>6213</v>
      </c>
      <c r="E6199" t="s">
        <v>10</v>
      </c>
      <c r="F6199">
        <v>603.36</v>
      </c>
      <c r="G6199">
        <v>613.69000000000005</v>
      </c>
      <c r="J6199">
        <v>0</v>
      </c>
      <c r="K6199">
        <v>0</v>
      </c>
    </row>
    <row r="6200" spans="1:11">
      <c r="A6200" t="s">
        <v>22260</v>
      </c>
      <c r="B6200" t="s">
        <v>58</v>
      </c>
      <c r="C6200">
        <v>100485</v>
      </c>
      <c r="D6200" t="s">
        <v>6214</v>
      </c>
      <c r="E6200" t="s">
        <v>10</v>
      </c>
      <c r="F6200">
        <v>571.52</v>
      </c>
      <c r="G6200">
        <v>578.79</v>
      </c>
      <c r="J6200">
        <v>0</v>
      </c>
      <c r="K6200">
        <v>0</v>
      </c>
    </row>
    <row r="6201" spans="1:11">
      <c r="A6201" t="s">
        <v>22261</v>
      </c>
      <c r="B6201" t="s">
        <v>58</v>
      </c>
      <c r="C6201">
        <v>87373</v>
      </c>
      <c r="D6201" t="s">
        <v>6160</v>
      </c>
      <c r="E6201" t="s">
        <v>10</v>
      </c>
      <c r="F6201">
        <v>733.66</v>
      </c>
      <c r="G6201">
        <v>758.34</v>
      </c>
      <c r="J6201">
        <v>0</v>
      </c>
      <c r="K6201">
        <v>0</v>
      </c>
    </row>
    <row r="6202" spans="1:11">
      <c r="A6202" t="s">
        <v>22262</v>
      </c>
      <c r="B6202" t="s">
        <v>58</v>
      </c>
      <c r="C6202">
        <v>100454</v>
      </c>
      <c r="D6202" t="s">
        <v>7055</v>
      </c>
      <c r="E6202" t="s">
        <v>10</v>
      </c>
      <c r="F6202">
        <v>0</v>
      </c>
      <c r="G6202">
        <v>0</v>
      </c>
    </row>
    <row r="6203" spans="1:11">
      <c r="A6203" t="s">
        <v>22263</v>
      </c>
      <c r="B6203" t="s">
        <v>58</v>
      </c>
      <c r="C6203">
        <v>87301</v>
      </c>
      <c r="D6203" t="s">
        <v>6096</v>
      </c>
      <c r="E6203" t="s">
        <v>10</v>
      </c>
      <c r="F6203">
        <v>576.99</v>
      </c>
      <c r="G6203">
        <v>590.17999999999995</v>
      </c>
      <c r="J6203">
        <v>0</v>
      </c>
      <c r="K6203">
        <v>0</v>
      </c>
    </row>
    <row r="6204" spans="1:11">
      <c r="A6204" t="s">
        <v>22264</v>
      </c>
      <c r="B6204" t="s">
        <v>58</v>
      </c>
      <c r="C6204">
        <v>87302</v>
      </c>
      <c r="D6204" t="s">
        <v>6097</v>
      </c>
      <c r="E6204" t="s">
        <v>10</v>
      </c>
      <c r="F6204">
        <v>558.32000000000005</v>
      </c>
      <c r="G6204">
        <v>569.19000000000005</v>
      </c>
      <c r="J6204">
        <v>0</v>
      </c>
      <c r="K6204">
        <v>0</v>
      </c>
    </row>
    <row r="6205" spans="1:11">
      <c r="A6205" t="s">
        <v>22265</v>
      </c>
      <c r="B6205" t="s">
        <v>58</v>
      </c>
      <c r="C6205">
        <v>87342</v>
      </c>
      <c r="D6205" t="s">
        <v>6129</v>
      </c>
      <c r="E6205" t="s">
        <v>10</v>
      </c>
      <c r="F6205">
        <v>687.35</v>
      </c>
      <c r="G6205">
        <v>710.06</v>
      </c>
      <c r="J6205">
        <v>0</v>
      </c>
      <c r="K6205">
        <v>0</v>
      </c>
    </row>
    <row r="6206" spans="1:11">
      <c r="A6206" t="s">
        <v>22266</v>
      </c>
      <c r="B6206" t="s">
        <v>58</v>
      </c>
      <c r="C6206">
        <v>87343</v>
      </c>
      <c r="D6206" t="s">
        <v>6130</v>
      </c>
      <c r="E6206" t="s">
        <v>10</v>
      </c>
      <c r="F6206">
        <v>584.29999999999995</v>
      </c>
      <c r="G6206">
        <v>598.39</v>
      </c>
      <c r="J6206">
        <v>0</v>
      </c>
      <c r="K6206">
        <v>0</v>
      </c>
    </row>
    <row r="6207" spans="1:11">
      <c r="A6207" t="s">
        <v>22267</v>
      </c>
      <c r="B6207" t="s">
        <v>58</v>
      </c>
      <c r="C6207">
        <v>87344</v>
      </c>
      <c r="D6207" t="s">
        <v>6131</v>
      </c>
      <c r="E6207" t="s">
        <v>10</v>
      </c>
      <c r="F6207">
        <v>524.46</v>
      </c>
      <c r="G6207">
        <v>533.32000000000005</v>
      </c>
      <c r="J6207">
        <v>0</v>
      </c>
      <c r="K6207">
        <v>0</v>
      </c>
    </row>
    <row r="6208" spans="1:11">
      <c r="A6208" t="s">
        <v>22268</v>
      </c>
      <c r="B6208" t="s">
        <v>58</v>
      </c>
      <c r="C6208">
        <v>88631</v>
      </c>
      <c r="D6208" t="s">
        <v>6198</v>
      </c>
      <c r="E6208" t="s">
        <v>10</v>
      </c>
      <c r="F6208">
        <v>594.45000000000005</v>
      </c>
      <c r="G6208">
        <v>613.02</v>
      </c>
      <c r="J6208">
        <v>0</v>
      </c>
      <c r="K6208">
        <v>0</v>
      </c>
    </row>
    <row r="6209" spans="1:11">
      <c r="A6209" t="s">
        <v>22269</v>
      </c>
      <c r="B6209" t="s">
        <v>58</v>
      </c>
      <c r="C6209">
        <v>100471</v>
      </c>
      <c r="D6209" t="s">
        <v>7056</v>
      </c>
      <c r="E6209" t="s">
        <v>10</v>
      </c>
      <c r="F6209">
        <v>0</v>
      </c>
      <c r="G6209">
        <v>0</v>
      </c>
    </row>
    <row r="6210" spans="1:11">
      <c r="A6210" t="s">
        <v>22270</v>
      </c>
      <c r="B6210" t="s">
        <v>58</v>
      </c>
      <c r="C6210">
        <v>100490</v>
      </c>
      <c r="D6210" t="s">
        <v>6219</v>
      </c>
      <c r="E6210" t="s">
        <v>10</v>
      </c>
      <c r="F6210">
        <v>455.31</v>
      </c>
      <c r="G6210">
        <v>463.15</v>
      </c>
      <c r="J6210">
        <v>0</v>
      </c>
      <c r="K6210">
        <v>0</v>
      </c>
    </row>
    <row r="6211" spans="1:11">
      <c r="A6211" t="s">
        <v>22271</v>
      </c>
      <c r="B6211" t="s">
        <v>58</v>
      </c>
      <c r="C6211">
        <v>100472</v>
      </c>
      <c r="D6211" t="s">
        <v>6203</v>
      </c>
      <c r="E6211" t="s">
        <v>10</v>
      </c>
      <c r="F6211">
        <v>538.6</v>
      </c>
      <c r="G6211">
        <v>554.22</v>
      </c>
      <c r="J6211">
        <v>0</v>
      </c>
      <c r="K6211">
        <v>0</v>
      </c>
    </row>
    <row r="6212" spans="1:11">
      <c r="A6212" t="s">
        <v>22272</v>
      </c>
      <c r="B6212" t="s">
        <v>58</v>
      </c>
      <c r="C6212">
        <v>100473</v>
      </c>
      <c r="D6212" t="s">
        <v>6204</v>
      </c>
      <c r="E6212" t="s">
        <v>10</v>
      </c>
      <c r="F6212">
        <v>466.9</v>
      </c>
      <c r="G6212">
        <v>476.5</v>
      </c>
      <c r="J6212">
        <v>0</v>
      </c>
      <c r="K6212">
        <v>0</v>
      </c>
    </row>
    <row r="6213" spans="1:11">
      <c r="A6213" t="s">
        <v>22273</v>
      </c>
      <c r="B6213" t="s">
        <v>58</v>
      </c>
      <c r="C6213">
        <v>100474</v>
      </c>
      <c r="D6213" t="s">
        <v>6205</v>
      </c>
      <c r="E6213" t="s">
        <v>10</v>
      </c>
      <c r="F6213">
        <v>432.98</v>
      </c>
      <c r="G6213">
        <v>439.51</v>
      </c>
      <c r="J6213">
        <v>0</v>
      </c>
      <c r="K6213">
        <v>0</v>
      </c>
    </row>
    <row r="6214" spans="1:11">
      <c r="A6214" t="s">
        <v>22274</v>
      </c>
      <c r="B6214" t="s">
        <v>58</v>
      </c>
      <c r="C6214">
        <v>87379</v>
      </c>
      <c r="D6214" t="s">
        <v>6166</v>
      </c>
      <c r="E6214" t="s">
        <v>10</v>
      </c>
      <c r="F6214">
        <v>4352.22</v>
      </c>
      <c r="G6214">
        <v>4376.08</v>
      </c>
      <c r="J6214">
        <v>0</v>
      </c>
      <c r="K6214">
        <v>0</v>
      </c>
    </row>
    <row r="6215" spans="1:11">
      <c r="A6215" t="s">
        <v>22275</v>
      </c>
      <c r="B6215" t="s">
        <v>58</v>
      </c>
      <c r="C6215">
        <v>100460</v>
      </c>
      <c r="D6215" t="s">
        <v>7057</v>
      </c>
      <c r="E6215" t="s">
        <v>10</v>
      </c>
      <c r="F6215">
        <v>0</v>
      </c>
      <c r="G6215">
        <v>0</v>
      </c>
    </row>
    <row r="6216" spans="1:11">
      <c r="A6216" t="s">
        <v>22276</v>
      </c>
      <c r="B6216" t="s">
        <v>58</v>
      </c>
      <c r="C6216">
        <v>87319</v>
      </c>
      <c r="D6216" t="s">
        <v>6108</v>
      </c>
      <c r="E6216" t="s">
        <v>10</v>
      </c>
      <c r="F6216">
        <v>4211.0600000000004</v>
      </c>
      <c r="G6216">
        <v>4222.8100000000004</v>
      </c>
      <c r="J6216">
        <v>0</v>
      </c>
      <c r="K6216">
        <v>0</v>
      </c>
    </row>
    <row r="6217" spans="1:11">
      <c r="A6217" t="s">
        <v>22277</v>
      </c>
      <c r="B6217" t="s">
        <v>58</v>
      </c>
      <c r="C6217">
        <v>87320</v>
      </c>
      <c r="D6217" t="s">
        <v>6109</v>
      </c>
      <c r="E6217" t="s">
        <v>10</v>
      </c>
      <c r="F6217">
        <v>4211.51</v>
      </c>
      <c r="G6217">
        <v>4221.3900000000003</v>
      </c>
      <c r="J6217">
        <v>0</v>
      </c>
      <c r="K6217">
        <v>0</v>
      </c>
    </row>
    <row r="6218" spans="1:11">
      <c r="A6218" t="s">
        <v>22278</v>
      </c>
      <c r="B6218" t="s">
        <v>58</v>
      </c>
      <c r="C6218">
        <v>87358</v>
      </c>
      <c r="D6218" t="s">
        <v>6145</v>
      </c>
      <c r="E6218" t="s">
        <v>10</v>
      </c>
      <c r="F6218">
        <v>4170.62</v>
      </c>
      <c r="G6218">
        <v>4185.2299999999996</v>
      </c>
      <c r="J6218">
        <v>0</v>
      </c>
      <c r="K6218">
        <v>0</v>
      </c>
    </row>
    <row r="6219" spans="1:11">
      <c r="A6219" t="s">
        <v>22279</v>
      </c>
      <c r="B6219" t="s">
        <v>58</v>
      </c>
      <c r="C6219">
        <v>87359</v>
      </c>
      <c r="D6219" t="s">
        <v>6146</v>
      </c>
      <c r="E6219" t="s">
        <v>10</v>
      </c>
      <c r="F6219">
        <v>4125.4799999999996</v>
      </c>
      <c r="G6219">
        <v>4134.99</v>
      </c>
      <c r="J6219">
        <v>0</v>
      </c>
      <c r="K6219">
        <v>0</v>
      </c>
    </row>
    <row r="6220" spans="1:11">
      <c r="A6220" t="s">
        <v>22280</v>
      </c>
      <c r="B6220" t="s">
        <v>58</v>
      </c>
      <c r="C6220">
        <v>87376</v>
      </c>
      <c r="D6220" t="s">
        <v>6163</v>
      </c>
      <c r="E6220" t="s">
        <v>10</v>
      </c>
      <c r="F6220">
        <v>593.84</v>
      </c>
      <c r="G6220">
        <v>618.03</v>
      </c>
      <c r="J6220">
        <v>0</v>
      </c>
      <c r="K6220">
        <v>0</v>
      </c>
    </row>
    <row r="6221" spans="1:11">
      <c r="A6221" t="s">
        <v>22281</v>
      </c>
      <c r="B6221" t="s">
        <v>58</v>
      </c>
      <c r="C6221">
        <v>100457</v>
      </c>
      <c r="D6221" t="s">
        <v>7058</v>
      </c>
      <c r="E6221" t="s">
        <v>10</v>
      </c>
      <c r="F6221">
        <v>0</v>
      </c>
      <c r="G6221">
        <v>0</v>
      </c>
    </row>
    <row r="6222" spans="1:11">
      <c r="A6222" t="s">
        <v>22282</v>
      </c>
      <c r="B6222" t="s">
        <v>58</v>
      </c>
      <c r="C6222">
        <v>87310</v>
      </c>
      <c r="D6222" t="s">
        <v>6102</v>
      </c>
      <c r="E6222" t="s">
        <v>10</v>
      </c>
      <c r="F6222">
        <v>424.83</v>
      </c>
      <c r="G6222">
        <v>436.52</v>
      </c>
      <c r="J6222">
        <v>0</v>
      </c>
      <c r="K6222">
        <v>0</v>
      </c>
    </row>
    <row r="6223" spans="1:11">
      <c r="A6223" t="s">
        <v>22283</v>
      </c>
      <c r="B6223" t="s">
        <v>58</v>
      </c>
      <c r="C6223">
        <v>87311</v>
      </c>
      <c r="D6223" t="s">
        <v>6103</v>
      </c>
      <c r="E6223" t="s">
        <v>10</v>
      </c>
      <c r="F6223">
        <v>407.25</v>
      </c>
      <c r="G6223">
        <v>416.96</v>
      </c>
      <c r="J6223">
        <v>0</v>
      </c>
      <c r="K6223">
        <v>0</v>
      </c>
    </row>
    <row r="6224" spans="1:11">
      <c r="A6224" t="s">
        <v>22284</v>
      </c>
      <c r="B6224" t="s">
        <v>58</v>
      </c>
      <c r="C6224">
        <v>87350</v>
      </c>
      <c r="D6224" t="s">
        <v>6137</v>
      </c>
      <c r="E6224" t="s">
        <v>10</v>
      </c>
      <c r="F6224">
        <v>494.88</v>
      </c>
      <c r="G6224">
        <v>512.30999999999995</v>
      </c>
      <c r="J6224">
        <v>0</v>
      </c>
      <c r="K6224">
        <v>0</v>
      </c>
    </row>
    <row r="6225" spans="1:11">
      <c r="A6225" t="s">
        <v>22285</v>
      </c>
      <c r="B6225" t="s">
        <v>58</v>
      </c>
      <c r="C6225">
        <v>87351</v>
      </c>
      <c r="D6225" t="s">
        <v>6138</v>
      </c>
      <c r="E6225" t="s">
        <v>10</v>
      </c>
      <c r="F6225">
        <v>388.69</v>
      </c>
      <c r="G6225">
        <v>397.38</v>
      </c>
      <c r="J6225">
        <v>0</v>
      </c>
      <c r="K6225">
        <v>0</v>
      </c>
    </row>
    <row r="6226" spans="1:11">
      <c r="A6226" t="s">
        <v>22286</v>
      </c>
      <c r="B6226" t="s">
        <v>58</v>
      </c>
      <c r="C6226">
        <v>87374</v>
      </c>
      <c r="D6226" t="s">
        <v>6161</v>
      </c>
      <c r="E6226" t="s">
        <v>10</v>
      </c>
      <c r="F6226">
        <v>694.23</v>
      </c>
      <c r="G6226">
        <v>719.09</v>
      </c>
      <c r="J6226">
        <v>0</v>
      </c>
      <c r="K6226">
        <v>0</v>
      </c>
    </row>
    <row r="6227" spans="1:11">
      <c r="A6227" t="s">
        <v>22287</v>
      </c>
      <c r="B6227" t="s">
        <v>58</v>
      </c>
      <c r="C6227">
        <v>100455</v>
      </c>
      <c r="D6227" t="s">
        <v>7059</v>
      </c>
      <c r="E6227" t="s">
        <v>10</v>
      </c>
      <c r="F6227">
        <v>0</v>
      </c>
      <c r="G6227">
        <v>0</v>
      </c>
    </row>
    <row r="6228" spans="1:11">
      <c r="A6228" t="s">
        <v>22288</v>
      </c>
      <c r="B6228" t="s">
        <v>58</v>
      </c>
      <c r="C6228">
        <v>87304</v>
      </c>
      <c r="D6228" t="s">
        <v>6098</v>
      </c>
      <c r="E6228" t="s">
        <v>10</v>
      </c>
      <c r="F6228">
        <v>521.91999999999996</v>
      </c>
      <c r="G6228">
        <v>533.88</v>
      </c>
      <c r="J6228">
        <v>0</v>
      </c>
      <c r="K6228">
        <v>0</v>
      </c>
    </row>
    <row r="6229" spans="1:11">
      <c r="A6229" t="s">
        <v>22289</v>
      </c>
      <c r="B6229" t="s">
        <v>58</v>
      </c>
      <c r="C6229">
        <v>87305</v>
      </c>
      <c r="D6229" t="s">
        <v>6099</v>
      </c>
      <c r="E6229" t="s">
        <v>10</v>
      </c>
      <c r="F6229">
        <v>521.37</v>
      </c>
      <c r="G6229">
        <v>532.62</v>
      </c>
      <c r="J6229">
        <v>0</v>
      </c>
      <c r="K6229">
        <v>0</v>
      </c>
    </row>
    <row r="6230" spans="1:11">
      <c r="A6230" t="s">
        <v>22290</v>
      </c>
      <c r="B6230" t="s">
        <v>58</v>
      </c>
      <c r="C6230">
        <v>87345</v>
      </c>
      <c r="D6230" t="s">
        <v>6132</v>
      </c>
      <c r="E6230" t="s">
        <v>10</v>
      </c>
      <c r="F6230">
        <v>616.09</v>
      </c>
      <c r="G6230">
        <v>636.33000000000004</v>
      </c>
      <c r="J6230">
        <v>0</v>
      </c>
      <c r="K6230">
        <v>0</v>
      </c>
    </row>
    <row r="6231" spans="1:11">
      <c r="A6231" t="s">
        <v>22291</v>
      </c>
      <c r="B6231" t="s">
        <v>58</v>
      </c>
      <c r="C6231">
        <v>87346</v>
      </c>
      <c r="D6231" t="s">
        <v>6133</v>
      </c>
      <c r="E6231" t="s">
        <v>10</v>
      </c>
      <c r="F6231">
        <v>530.69000000000005</v>
      </c>
      <c r="G6231">
        <v>543.72</v>
      </c>
      <c r="J6231">
        <v>0</v>
      </c>
      <c r="K6231">
        <v>0</v>
      </c>
    </row>
    <row r="6232" spans="1:11">
      <c r="A6232" t="s">
        <v>22292</v>
      </c>
      <c r="B6232" t="s">
        <v>58</v>
      </c>
      <c r="C6232">
        <v>87347</v>
      </c>
      <c r="D6232" t="s">
        <v>6134</v>
      </c>
      <c r="E6232" t="s">
        <v>10</v>
      </c>
      <c r="F6232">
        <v>483.31</v>
      </c>
      <c r="G6232">
        <v>492.22</v>
      </c>
      <c r="J6232">
        <v>0</v>
      </c>
      <c r="K6232">
        <v>0</v>
      </c>
    </row>
    <row r="6233" spans="1:11">
      <c r="A6233" t="s">
        <v>22293</v>
      </c>
      <c r="B6233" t="s">
        <v>58</v>
      </c>
      <c r="C6233">
        <v>87366</v>
      </c>
      <c r="D6233" t="s">
        <v>6153</v>
      </c>
      <c r="E6233" t="s">
        <v>10</v>
      </c>
      <c r="F6233">
        <v>617.54999999999995</v>
      </c>
      <c r="G6233">
        <v>642.5</v>
      </c>
      <c r="J6233">
        <v>0</v>
      </c>
      <c r="K6233">
        <v>0</v>
      </c>
    </row>
    <row r="6234" spans="1:11">
      <c r="A6234" t="s">
        <v>22294</v>
      </c>
      <c r="B6234" t="s">
        <v>58</v>
      </c>
      <c r="C6234">
        <v>100448</v>
      </c>
      <c r="D6234" t="s">
        <v>7060</v>
      </c>
      <c r="E6234" t="s">
        <v>10</v>
      </c>
      <c r="F6234">
        <v>0</v>
      </c>
      <c r="G6234">
        <v>0</v>
      </c>
    </row>
    <row r="6235" spans="1:11">
      <c r="A6235" t="s">
        <v>22295</v>
      </c>
      <c r="B6235" t="s">
        <v>58</v>
      </c>
      <c r="C6235">
        <v>87283</v>
      </c>
      <c r="D6235" t="s">
        <v>6084</v>
      </c>
      <c r="E6235" t="s">
        <v>10</v>
      </c>
      <c r="F6235">
        <v>442.35</v>
      </c>
      <c r="G6235">
        <v>454.13</v>
      </c>
      <c r="J6235">
        <v>0</v>
      </c>
      <c r="K6235">
        <v>0</v>
      </c>
    </row>
    <row r="6236" spans="1:11">
      <c r="A6236" t="s">
        <v>22296</v>
      </c>
      <c r="B6236" t="s">
        <v>58</v>
      </c>
      <c r="C6236">
        <v>87284</v>
      </c>
      <c r="D6236" t="s">
        <v>6085</v>
      </c>
      <c r="E6236" t="s">
        <v>10</v>
      </c>
      <c r="F6236">
        <v>426.72</v>
      </c>
      <c r="G6236">
        <v>436.77</v>
      </c>
      <c r="J6236">
        <v>0</v>
      </c>
      <c r="K6236">
        <v>0</v>
      </c>
    </row>
    <row r="6237" spans="1:11">
      <c r="A6237" t="s">
        <v>22297</v>
      </c>
      <c r="B6237" t="s">
        <v>58</v>
      </c>
      <c r="C6237">
        <v>87329</v>
      </c>
      <c r="D6237" t="s">
        <v>6116</v>
      </c>
      <c r="E6237" t="s">
        <v>10</v>
      </c>
      <c r="F6237">
        <v>505.61</v>
      </c>
      <c r="G6237">
        <v>522.79999999999995</v>
      </c>
      <c r="J6237">
        <v>0</v>
      </c>
      <c r="K6237">
        <v>0</v>
      </c>
    </row>
    <row r="6238" spans="1:11">
      <c r="A6238" t="s">
        <v>22298</v>
      </c>
      <c r="B6238" t="s">
        <v>58</v>
      </c>
      <c r="C6238">
        <v>87330</v>
      </c>
      <c r="D6238" t="s">
        <v>6117</v>
      </c>
      <c r="E6238" t="s">
        <v>10</v>
      </c>
      <c r="F6238">
        <v>406.29</v>
      </c>
      <c r="G6238">
        <v>415.23</v>
      </c>
      <c r="J6238">
        <v>0</v>
      </c>
      <c r="K6238">
        <v>0</v>
      </c>
    </row>
    <row r="6239" spans="1:11">
      <c r="A6239" t="s">
        <v>22299</v>
      </c>
      <c r="B6239" t="s">
        <v>58</v>
      </c>
      <c r="C6239">
        <v>87375</v>
      </c>
      <c r="D6239" t="s">
        <v>6162</v>
      </c>
      <c r="E6239" t="s">
        <v>10</v>
      </c>
      <c r="F6239">
        <v>670.85</v>
      </c>
      <c r="G6239">
        <v>696.19</v>
      </c>
      <c r="J6239">
        <v>0</v>
      </c>
      <c r="K6239">
        <v>0</v>
      </c>
    </row>
    <row r="6240" spans="1:11">
      <c r="A6240" t="s">
        <v>22300</v>
      </c>
      <c r="B6240" t="s">
        <v>58</v>
      </c>
      <c r="C6240">
        <v>100456</v>
      </c>
      <c r="D6240" t="s">
        <v>7061</v>
      </c>
      <c r="E6240" t="s">
        <v>10</v>
      </c>
      <c r="F6240">
        <v>0</v>
      </c>
      <c r="G6240">
        <v>0</v>
      </c>
    </row>
    <row r="6241" spans="1:11">
      <c r="A6241" t="s">
        <v>22301</v>
      </c>
      <c r="B6241" t="s">
        <v>58</v>
      </c>
      <c r="C6241">
        <v>87307</v>
      </c>
      <c r="D6241" t="s">
        <v>6100</v>
      </c>
      <c r="E6241" t="s">
        <v>10</v>
      </c>
      <c r="F6241">
        <v>506.21</v>
      </c>
      <c r="G6241">
        <v>519.4</v>
      </c>
      <c r="J6241">
        <v>0</v>
      </c>
      <c r="K6241">
        <v>0</v>
      </c>
    </row>
    <row r="6242" spans="1:11">
      <c r="A6242" t="s">
        <v>22302</v>
      </c>
      <c r="B6242" t="s">
        <v>58</v>
      </c>
      <c r="C6242">
        <v>87308</v>
      </c>
      <c r="D6242" t="s">
        <v>6101</v>
      </c>
      <c r="E6242" t="s">
        <v>10</v>
      </c>
      <c r="F6242">
        <v>488.69</v>
      </c>
      <c r="G6242">
        <v>499.89</v>
      </c>
      <c r="J6242">
        <v>0</v>
      </c>
      <c r="K6242">
        <v>0</v>
      </c>
    </row>
    <row r="6243" spans="1:11">
      <c r="A6243" t="s">
        <v>22303</v>
      </c>
      <c r="B6243" t="s">
        <v>58</v>
      </c>
      <c r="C6243">
        <v>87348</v>
      </c>
      <c r="D6243" t="s">
        <v>6135</v>
      </c>
      <c r="E6243" t="s">
        <v>10</v>
      </c>
      <c r="F6243">
        <v>562.1</v>
      </c>
      <c r="G6243">
        <v>580.32000000000005</v>
      </c>
      <c r="J6243">
        <v>0</v>
      </c>
      <c r="K6243">
        <v>0</v>
      </c>
    </row>
    <row r="6244" spans="1:11">
      <c r="A6244" t="s">
        <v>22304</v>
      </c>
      <c r="B6244" t="s">
        <v>58</v>
      </c>
      <c r="C6244">
        <v>87349</v>
      </c>
      <c r="D6244" t="s">
        <v>6136</v>
      </c>
      <c r="E6244" t="s">
        <v>10</v>
      </c>
      <c r="F6244">
        <v>447.74</v>
      </c>
      <c r="G6244">
        <v>456.11</v>
      </c>
      <c r="J6244">
        <v>0</v>
      </c>
      <c r="K6244">
        <v>0</v>
      </c>
    </row>
    <row r="6245" spans="1:11">
      <c r="A6245" t="s">
        <v>22305</v>
      </c>
      <c r="B6245" t="s">
        <v>58</v>
      </c>
      <c r="C6245">
        <v>87365</v>
      </c>
      <c r="D6245" t="s">
        <v>6152</v>
      </c>
      <c r="E6245" t="s">
        <v>10</v>
      </c>
      <c r="F6245">
        <v>588.28</v>
      </c>
      <c r="G6245">
        <v>612.47</v>
      </c>
      <c r="J6245">
        <v>0</v>
      </c>
      <c r="K6245">
        <v>0</v>
      </c>
    </row>
    <row r="6246" spans="1:11">
      <c r="A6246" t="s">
        <v>22306</v>
      </c>
      <c r="B6246" t="s">
        <v>58</v>
      </c>
      <c r="C6246">
        <v>100447</v>
      </c>
      <c r="D6246" t="s">
        <v>7062</v>
      </c>
      <c r="E6246" t="s">
        <v>10</v>
      </c>
      <c r="F6246">
        <v>0</v>
      </c>
      <c r="G6246">
        <v>0</v>
      </c>
    </row>
    <row r="6247" spans="1:11">
      <c r="A6247" t="s">
        <v>22307</v>
      </c>
      <c r="B6247" t="s">
        <v>58</v>
      </c>
      <c r="C6247">
        <v>87280</v>
      </c>
      <c r="D6247" t="s">
        <v>6082</v>
      </c>
      <c r="E6247" t="s">
        <v>10</v>
      </c>
      <c r="F6247">
        <v>434.7</v>
      </c>
      <c r="G6247">
        <v>447.81</v>
      </c>
      <c r="J6247">
        <v>0</v>
      </c>
      <c r="K6247">
        <v>0</v>
      </c>
    </row>
    <row r="6248" spans="1:11">
      <c r="A6248" t="s">
        <v>22308</v>
      </c>
      <c r="B6248" t="s">
        <v>58</v>
      </c>
      <c r="C6248">
        <v>87281</v>
      </c>
      <c r="D6248" t="s">
        <v>6083</v>
      </c>
      <c r="E6248" t="s">
        <v>10</v>
      </c>
      <c r="F6248">
        <v>420.72</v>
      </c>
      <c r="G6248">
        <v>431.95</v>
      </c>
      <c r="J6248">
        <v>0</v>
      </c>
      <c r="K6248">
        <v>0</v>
      </c>
    </row>
    <row r="6249" spans="1:11">
      <c r="A6249" t="s">
        <v>22309</v>
      </c>
      <c r="B6249" t="s">
        <v>58</v>
      </c>
      <c r="C6249">
        <v>87327</v>
      </c>
      <c r="D6249" t="s">
        <v>6114</v>
      </c>
      <c r="E6249" t="s">
        <v>10</v>
      </c>
      <c r="F6249">
        <v>470.35</v>
      </c>
      <c r="G6249">
        <v>486.24</v>
      </c>
      <c r="J6249">
        <v>0</v>
      </c>
      <c r="K6249">
        <v>0</v>
      </c>
    </row>
    <row r="6250" spans="1:11">
      <c r="A6250" t="s">
        <v>22310</v>
      </c>
      <c r="B6250" t="s">
        <v>58</v>
      </c>
      <c r="C6250">
        <v>87328</v>
      </c>
      <c r="D6250" t="s">
        <v>6115</v>
      </c>
      <c r="E6250" t="s">
        <v>10</v>
      </c>
      <c r="F6250">
        <v>382.34</v>
      </c>
      <c r="G6250">
        <v>390.87</v>
      </c>
      <c r="J6250">
        <v>0</v>
      </c>
      <c r="K6250">
        <v>0</v>
      </c>
    </row>
    <row r="6251" spans="1:11">
      <c r="A6251" t="s">
        <v>22311</v>
      </c>
      <c r="B6251" t="s">
        <v>58</v>
      </c>
      <c r="C6251">
        <v>87410</v>
      </c>
      <c r="D6251" t="s">
        <v>6192</v>
      </c>
      <c r="E6251" t="s">
        <v>10</v>
      </c>
      <c r="F6251">
        <v>927.58</v>
      </c>
      <c r="G6251">
        <v>943.65</v>
      </c>
      <c r="J6251">
        <v>0</v>
      </c>
      <c r="K6251">
        <v>0</v>
      </c>
    </row>
    <row r="6252" spans="1:11">
      <c r="A6252" t="s">
        <v>22312</v>
      </c>
      <c r="B6252" t="s">
        <v>58</v>
      </c>
      <c r="C6252">
        <v>95577</v>
      </c>
      <c r="D6252" t="s">
        <v>2497</v>
      </c>
      <c r="E6252" t="s">
        <v>11</v>
      </c>
      <c r="F6252">
        <v>11.61</v>
      </c>
      <c r="G6252">
        <v>11.74</v>
      </c>
      <c r="J6252">
        <v>9.4999999999999998E-3</v>
      </c>
      <c r="K6252">
        <v>9.4000000000000004E-3</v>
      </c>
    </row>
    <row r="6253" spans="1:11">
      <c r="A6253" t="s">
        <v>22313</v>
      </c>
      <c r="B6253" t="s">
        <v>58</v>
      </c>
      <c r="C6253">
        <v>95578</v>
      </c>
      <c r="D6253" t="s">
        <v>2498</v>
      </c>
      <c r="E6253" t="s">
        <v>11</v>
      </c>
      <c r="F6253">
        <v>9.56</v>
      </c>
      <c r="G6253">
        <v>9.6300000000000008</v>
      </c>
      <c r="J6253">
        <v>8.3999999999999995E-3</v>
      </c>
      <c r="K6253">
        <v>8.3000000000000001E-3</v>
      </c>
    </row>
    <row r="6254" spans="1:11">
      <c r="A6254" t="s">
        <v>22314</v>
      </c>
      <c r="B6254" t="s">
        <v>58</v>
      </c>
      <c r="C6254">
        <v>95579</v>
      </c>
      <c r="D6254" t="s">
        <v>2499</v>
      </c>
      <c r="E6254" t="s">
        <v>11</v>
      </c>
      <c r="F6254">
        <v>9.16</v>
      </c>
      <c r="G6254">
        <v>9.1999999999999993</v>
      </c>
      <c r="J6254">
        <v>4.4000000000000003E-3</v>
      </c>
      <c r="K6254">
        <v>4.3E-3</v>
      </c>
    </row>
    <row r="6255" spans="1:11">
      <c r="A6255" t="s">
        <v>22315</v>
      </c>
      <c r="B6255" t="s">
        <v>58</v>
      </c>
      <c r="C6255">
        <v>95580</v>
      </c>
      <c r="D6255" t="s">
        <v>2500</v>
      </c>
      <c r="E6255" t="s">
        <v>11</v>
      </c>
      <c r="F6255">
        <v>10.51</v>
      </c>
      <c r="G6255">
        <v>10.55</v>
      </c>
      <c r="J6255">
        <v>1.9E-3</v>
      </c>
      <c r="K6255">
        <v>1.9E-3</v>
      </c>
    </row>
    <row r="6256" spans="1:11">
      <c r="A6256" t="s">
        <v>22316</v>
      </c>
      <c r="B6256" t="s">
        <v>58</v>
      </c>
      <c r="C6256">
        <v>95581</v>
      </c>
      <c r="D6256" t="s">
        <v>2501</v>
      </c>
      <c r="E6256" t="s">
        <v>11</v>
      </c>
      <c r="F6256">
        <v>10.45</v>
      </c>
      <c r="G6256">
        <v>10.49</v>
      </c>
      <c r="J6256">
        <v>1E-3</v>
      </c>
      <c r="K6256">
        <v>1E-3</v>
      </c>
    </row>
    <row r="6257" spans="1:11">
      <c r="A6257" t="s">
        <v>22317</v>
      </c>
      <c r="B6257" t="s">
        <v>58</v>
      </c>
      <c r="C6257">
        <v>95582</v>
      </c>
      <c r="D6257" t="s">
        <v>2502</v>
      </c>
      <c r="E6257" t="s">
        <v>11</v>
      </c>
      <c r="F6257">
        <v>11.38</v>
      </c>
      <c r="G6257">
        <v>11.4</v>
      </c>
      <c r="J6257">
        <v>0</v>
      </c>
      <c r="K6257">
        <v>0</v>
      </c>
    </row>
    <row r="6258" spans="1:11">
      <c r="A6258" t="s">
        <v>22318</v>
      </c>
      <c r="B6258" t="s">
        <v>58</v>
      </c>
      <c r="C6258">
        <v>95576</v>
      </c>
      <c r="D6258" t="s">
        <v>2496</v>
      </c>
      <c r="E6258" t="s">
        <v>11</v>
      </c>
      <c r="F6258">
        <v>13.94</v>
      </c>
      <c r="G6258">
        <v>14.23</v>
      </c>
      <c r="J6258">
        <v>1.15E-2</v>
      </c>
      <c r="K6258">
        <v>1.12E-2</v>
      </c>
    </row>
    <row r="6259" spans="1:11">
      <c r="A6259" t="s">
        <v>22319</v>
      </c>
      <c r="B6259" t="s">
        <v>58</v>
      </c>
      <c r="C6259">
        <v>95583</v>
      </c>
      <c r="D6259" t="s">
        <v>2503</v>
      </c>
      <c r="E6259" t="s">
        <v>11</v>
      </c>
      <c r="F6259">
        <v>18.579999999999998</v>
      </c>
      <c r="G6259">
        <v>19.350000000000001</v>
      </c>
      <c r="J6259">
        <v>1.4E-2</v>
      </c>
      <c r="K6259">
        <v>1.34E-2</v>
      </c>
    </row>
    <row r="6260" spans="1:11">
      <c r="A6260" t="s">
        <v>22320</v>
      </c>
      <c r="B6260" t="s">
        <v>58</v>
      </c>
      <c r="C6260">
        <v>95584</v>
      </c>
      <c r="D6260" t="s">
        <v>2504</v>
      </c>
      <c r="E6260" t="s">
        <v>11</v>
      </c>
      <c r="F6260">
        <v>15.84</v>
      </c>
      <c r="G6260">
        <v>16.309999999999999</v>
      </c>
      <c r="J6260">
        <v>1.3299999999999999E-2</v>
      </c>
      <c r="K6260">
        <v>1.29E-2</v>
      </c>
    </row>
    <row r="6261" spans="1:11">
      <c r="A6261" t="s">
        <v>22321</v>
      </c>
      <c r="B6261" t="s">
        <v>58</v>
      </c>
      <c r="C6261">
        <v>95593</v>
      </c>
      <c r="D6261" t="s">
        <v>2506</v>
      </c>
      <c r="E6261" t="s">
        <v>11</v>
      </c>
      <c r="F6261">
        <v>15.84</v>
      </c>
      <c r="G6261">
        <v>16.309999999999999</v>
      </c>
      <c r="J6261">
        <v>1.3299999999999999E-2</v>
      </c>
      <c r="K6261">
        <v>1.29E-2</v>
      </c>
    </row>
    <row r="6262" spans="1:11">
      <c r="A6262" t="s">
        <v>22322</v>
      </c>
      <c r="B6262" t="s">
        <v>58</v>
      </c>
      <c r="C6262">
        <v>95592</v>
      </c>
      <c r="D6262" t="s">
        <v>2505</v>
      </c>
      <c r="E6262" t="s">
        <v>11</v>
      </c>
      <c r="F6262">
        <v>18.579999999999998</v>
      </c>
      <c r="G6262">
        <v>19.350000000000001</v>
      </c>
      <c r="J6262">
        <v>1.4E-2</v>
      </c>
      <c r="K6262">
        <v>1.34E-2</v>
      </c>
    </row>
    <row r="6263" spans="1:11">
      <c r="A6263" t="s">
        <v>22323</v>
      </c>
      <c r="B6263" t="s">
        <v>58</v>
      </c>
      <c r="C6263">
        <v>92919</v>
      </c>
      <c r="D6263" t="s">
        <v>2491</v>
      </c>
      <c r="E6263" t="s">
        <v>11</v>
      </c>
      <c r="F6263">
        <v>13.32</v>
      </c>
      <c r="G6263">
        <v>13.6</v>
      </c>
      <c r="J6263">
        <v>8.3000000000000001E-3</v>
      </c>
      <c r="K6263">
        <v>8.0999999999999996E-3</v>
      </c>
    </row>
    <row r="6264" spans="1:11">
      <c r="A6264" t="s">
        <v>22324</v>
      </c>
      <c r="B6264" t="s">
        <v>58</v>
      </c>
      <c r="C6264">
        <v>92921</v>
      </c>
      <c r="D6264" t="s">
        <v>119</v>
      </c>
      <c r="E6264" t="s">
        <v>11</v>
      </c>
      <c r="F6264">
        <v>10.86</v>
      </c>
      <c r="G6264">
        <v>11.03</v>
      </c>
      <c r="J6264">
        <v>7.4000000000000003E-3</v>
      </c>
      <c r="K6264">
        <v>7.3000000000000001E-3</v>
      </c>
    </row>
    <row r="6265" spans="1:11">
      <c r="A6265" t="s">
        <v>22325</v>
      </c>
      <c r="B6265" t="s">
        <v>58</v>
      </c>
      <c r="C6265">
        <v>92922</v>
      </c>
      <c r="D6265" t="s">
        <v>2492</v>
      </c>
      <c r="E6265" t="s">
        <v>11</v>
      </c>
      <c r="F6265">
        <v>10.26</v>
      </c>
      <c r="G6265">
        <v>10.38</v>
      </c>
      <c r="J6265">
        <v>3.8999999999999998E-3</v>
      </c>
      <c r="K6265">
        <v>3.8999999999999998E-3</v>
      </c>
    </row>
    <row r="6266" spans="1:11">
      <c r="A6266" t="s">
        <v>22326</v>
      </c>
      <c r="B6266" t="s">
        <v>58</v>
      </c>
      <c r="C6266">
        <v>92923</v>
      </c>
      <c r="D6266" t="s">
        <v>2493</v>
      </c>
      <c r="E6266" t="s">
        <v>11</v>
      </c>
      <c r="F6266">
        <v>11.38</v>
      </c>
      <c r="G6266">
        <v>11.49</v>
      </c>
      <c r="J6266">
        <v>1.8E-3</v>
      </c>
      <c r="K6266">
        <v>1.6999999999999999E-3</v>
      </c>
    </row>
    <row r="6267" spans="1:11">
      <c r="A6267" t="s">
        <v>22327</v>
      </c>
      <c r="B6267" t="s">
        <v>58</v>
      </c>
      <c r="C6267">
        <v>92924</v>
      </c>
      <c r="D6267" t="s">
        <v>2494</v>
      </c>
      <c r="E6267" t="s">
        <v>11</v>
      </c>
      <c r="F6267">
        <v>11.12</v>
      </c>
      <c r="G6267">
        <v>11.21</v>
      </c>
      <c r="J6267">
        <v>8.9999999999999998E-4</v>
      </c>
      <c r="K6267">
        <v>8.9999999999999998E-4</v>
      </c>
    </row>
    <row r="6268" spans="1:11">
      <c r="A6268" t="s">
        <v>22328</v>
      </c>
      <c r="B6268" t="s">
        <v>58</v>
      </c>
      <c r="C6268">
        <v>104104</v>
      </c>
      <c r="D6268" t="s">
        <v>2524</v>
      </c>
      <c r="E6268" t="s">
        <v>11</v>
      </c>
      <c r="F6268">
        <v>11.55</v>
      </c>
      <c r="G6268">
        <v>11.58</v>
      </c>
      <c r="J6268">
        <v>0</v>
      </c>
      <c r="K6268">
        <v>0</v>
      </c>
    </row>
    <row r="6269" spans="1:11">
      <c r="A6269" t="s">
        <v>22329</v>
      </c>
      <c r="B6269" t="s">
        <v>58</v>
      </c>
      <c r="C6269">
        <v>92916</v>
      </c>
      <c r="D6269" t="s">
        <v>2489</v>
      </c>
      <c r="E6269" t="s">
        <v>11</v>
      </c>
      <c r="F6269">
        <v>17.43</v>
      </c>
      <c r="G6269">
        <v>18.010000000000002</v>
      </c>
      <c r="J6269">
        <v>1.2E-2</v>
      </c>
      <c r="K6269">
        <v>1.17E-2</v>
      </c>
    </row>
    <row r="6270" spans="1:11">
      <c r="A6270" t="s">
        <v>22330</v>
      </c>
      <c r="B6270" t="s">
        <v>58</v>
      </c>
      <c r="C6270">
        <v>92917</v>
      </c>
      <c r="D6270" t="s">
        <v>2490</v>
      </c>
      <c r="E6270" t="s">
        <v>11</v>
      </c>
      <c r="F6270">
        <v>15.49</v>
      </c>
      <c r="G6270">
        <v>15.9</v>
      </c>
      <c r="J6270">
        <v>1.03E-2</v>
      </c>
      <c r="K6270">
        <v>1.01E-2</v>
      </c>
    </row>
    <row r="6271" spans="1:11">
      <c r="A6271" t="s">
        <v>22331</v>
      </c>
      <c r="B6271" t="s">
        <v>58</v>
      </c>
      <c r="C6271">
        <v>92915</v>
      </c>
      <c r="D6271" t="s">
        <v>2488</v>
      </c>
      <c r="E6271" t="s">
        <v>11</v>
      </c>
      <c r="F6271">
        <v>19.649999999999999</v>
      </c>
      <c r="G6271">
        <v>20.52</v>
      </c>
      <c r="J6271">
        <v>1.32E-2</v>
      </c>
      <c r="K6271">
        <v>1.2699999999999999E-2</v>
      </c>
    </row>
    <row r="6272" spans="1:11">
      <c r="A6272" t="s">
        <v>22332</v>
      </c>
      <c r="B6272" t="s">
        <v>58</v>
      </c>
      <c r="C6272">
        <v>92771</v>
      </c>
      <c r="D6272" t="s">
        <v>2462</v>
      </c>
      <c r="E6272" t="s">
        <v>11</v>
      </c>
      <c r="F6272">
        <v>11.45</v>
      </c>
      <c r="G6272">
        <v>11.56</v>
      </c>
      <c r="J6272">
        <v>6.1000000000000004E-3</v>
      </c>
      <c r="K6272">
        <v>6.1000000000000004E-3</v>
      </c>
    </row>
    <row r="6273" spans="1:11">
      <c r="A6273" t="s">
        <v>22333</v>
      </c>
      <c r="B6273" t="s">
        <v>58</v>
      </c>
      <c r="C6273">
        <v>92772</v>
      </c>
      <c r="D6273" t="s">
        <v>2463</v>
      </c>
      <c r="E6273" t="s">
        <v>11</v>
      </c>
      <c r="F6273">
        <v>9.5</v>
      </c>
      <c r="G6273">
        <v>9.56</v>
      </c>
      <c r="J6273">
        <v>3.2000000000000002E-3</v>
      </c>
      <c r="K6273">
        <v>3.0999999999999999E-3</v>
      </c>
    </row>
    <row r="6274" spans="1:11">
      <c r="A6274" t="s">
        <v>22334</v>
      </c>
      <c r="B6274" t="s">
        <v>58</v>
      </c>
      <c r="C6274">
        <v>92773</v>
      </c>
      <c r="D6274" t="s">
        <v>2464</v>
      </c>
      <c r="E6274" t="s">
        <v>11</v>
      </c>
      <c r="F6274">
        <v>9.2799999999999994</v>
      </c>
      <c r="G6274">
        <v>9.33</v>
      </c>
      <c r="J6274">
        <v>0</v>
      </c>
      <c r="K6274">
        <v>0</v>
      </c>
    </row>
    <row r="6275" spans="1:11">
      <c r="A6275" t="s">
        <v>22335</v>
      </c>
      <c r="B6275" t="s">
        <v>58</v>
      </c>
      <c r="C6275">
        <v>92774</v>
      </c>
      <c r="D6275" t="s">
        <v>2465</v>
      </c>
      <c r="E6275" t="s">
        <v>11</v>
      </c>
      <c r="F6275">
        <v>10.68</v>
      </c>
      <c r="G6275">
        <v>10.73</v>
      </c>
      <c r="J6275">
        <v>0</v>
      </c>
      <c r="K6275">
        <v>0</v>
      </c>
    </row>
    <row r="6276" spans="1:11">
      <c r="A6276" t="s">
        <v>22336</v>
      </c>
      <c r="B6276" t="s">
        <v>58</v>
      </c>
      <c r="C6276">
        <v>92769</v>
      </c>
      <c r="D6276" t="s">
        <v>2460</v>
      </c>
      <c r="E6276" t="s">
        <v>11</v>
      </c>
      <c r="F6276">
        <v>14.11</v>
      </c>
      <c r="G6276">
        <v>14.41</v>
      </c>
      <c r="J6276">
        <v>2.06E-2</v>
      </c>
      <c r="K6276">
        <v>2.01E-2</v>
      </c>
    </row>
    <row r="6277" spans="1:11">
      <c r="A6277" t="s">
        <v>22337</v>
      </c>
      <c r="B6277" t="s">
        <v>58</v>
      </c>
      <c r="C6277">
        <v>92770</v>
      </c>
      <c r="D6277" t="s">
        <v>2461</v>
      </c>
      <c r="E6277" t="s">
        <v>11</v>
      </c>
      <c r="F6277">
        <v>12.99</v>
      </c>
      <c r="G6277">
        <v>13.2</v>
      </c>
      <c r="J6277">
        <v>1.23E-2</v>
      </c>
      <c r="K6277">
        <v>1.21E-2</v>
      </c>
    </row>
    <row r="6278" spans="1:11">
      <c r="A6278" t="s">
        <v>22338</v>
      </c>
      <c r="B6278" t="s">
        <v>58</v>
      </c>
      <c r="C6278">
        <v>92767</v>
      </c>
      <c r="D6278" t="s">
        <v>2458</v>
      </c>
      <c r="E6278" t="s">
        <v>11</v>
      </c>
      <c r="F6278">
        <v>17.86</v>
      </c>
      <c r="G6278">
        <v>18.54</v>
      </c>
      <c r="J6278">
        <v>3.4200000000000001E-2</v>
      </c>
      <c r="K6278">
        <v>3.2899999999999999E-2</v>
      </c>
    </row>
    <row r="6279" spans="1:11">
      <c r="A6279" t="s">
        <v>22339</v>
      </c>
      <c r="B6279" t="s">
        <v>58</v>
      </c>
      <c r="C6279">
        <v>92768</v>
      </c>
      <c r="D6279" t="s">
        <v>2459</v>
      </c>
      <c r="E6279" t="s">
        <v>11</v>
      </c>
      <c r="F6279">
        <v>15.37</v>
      </c>
      <c r="G6279">
        <v>15.86</v>
      </c>
      <c r="J6279">
        <v>2.9899999999999999E-2</v>
      </c>
      <c r="K6279">
        <v>2.9000000000000001E-2</v>
      </c>
    </row>
    <row r="6280" spans="1:11">
      <c r="A6280" t="s">
        <v>22340</v>
      </c>
      <c r="B6280" t="s">
        <v>58</v>
      </c>
      <c r="C6280">
        <v>92762</v>
      </c>
      <c r="D6280" t="s">
        <v>89</v>
      </c>
      <c r="E6280" t="s">
        <v>11</v>
      </c>
      <c r="F6280">
        <v>12.03</v>
      </c>
      <c r="G6280">
        <v>12.19</v>
      </c>
      <c r="J6280">
        <v>9.1000000000000004E-3</v>
      </c>
      <c r="K6280">
        <v>8.9999999999999993E-3</v>
      </c>
    </row>
    <row r="6281" spans="1:11">
      <c r="A6281" t="s">
        <v>22341</v>
      </c>
      <c r="B6281" t="s">
        <v>58</v>
      </c>
      <c r="C6281">
        <v>92763</v>
      </c>
      <c r="D6281" t="s">
        <v>2454</v>
      </c>
      <c r="E6281" t="s">
        <v>11</v>
      </c>
      <c r="F6281">
        <v>10.02</v>
      </c>
      <c r="G6281">
        <v>10.119999999999999</v>
      </c>
      <c r="J6281">
        <v>8.0000000000000002E-3</v>
      </c>
      <c r="K6281">
        <v>7.9000000000000008E-3</v>
      </c>
    </row>
    <row r="6282" spans="1:11">
      <c r="A6282" t="s">
        <v>22342</v>
      </c>
      <c r="B6282" t="s">
        <v>58</v>
      </c>
      <c r="C6282">
        <v>92764</v>
      </c>
      <c r="D6282" t="s">
        <v>2455</v>
      </c>
      <c r="E6282" t="s">
        <v>11</v>
      </c>
      <c r="F6282">
        <v>9.61</v>
      </c>
      <c r="G6282">
        <v>9.69</v>
      </c>
      <c r="J6282">
        <v>4.1999999999999997E-3</v>
      </c>
      <c r="K6282">
        <v>4.1000000000000003E-3</v>
      </c>
    </row>
    <row r="6283" spans="1:11">
      <c r="A6283" t="s">
        <v>22343</v>
      </c>
      <c r="B6283" t="s">
        <v>58</v>
      </c>
      <c r="C6283">
        <v>92765</v>
      </c>
      <c r="D6283" t="s">
        <v>2456</v>
      </c>
      <c r="E6283" t="s">
        <v>11</v>
      </c>
      <c r="F6283">
        <v>10.88</v>
      </c>
      <c r="G6283">
        <v>10.95</v>
      </c>
      <c r="J6283">
        <v>1.8E-3</v>
      </c>
      <c r="K6283">
        <v>1.8E-3</v>
      </c>
    </row>
    <row r="6284" spans="1:11">
      <c r="A6284" t="s">
        <v>22344</v>
      </c>
      <c r="B6284" t="s">
        <v>58</v>
      </c>
      <c r="C6284">
        <v>92766</v>
      </c>
      <c r="D6284" t="s">
        <v>2457</v>
      </c>
      <c r="E6284" t="s">
        <v>11</v>
      </c>
      <c r="F6284">
        <v>10.74</v>
      </c>
      <c r="G6284">
        <v>10.78</v>
      </c>
      <c r="J6284">
        <v>8.9999999999999998E-4</v>
      </c>
      <c r="K6284">
        <v>8.9999999999999998E-4</v>
      </c>
    </row>
    <row r="6285" spans="1:11">
      <c r="A6285" t="s">
        <v>22345</v>
      </c>
      <c r="B6285" t="s">
        <v>58</v>
      </c>
      <c r="C6285">
        <v>104105</v>
      </c>
      <c r="D6285" t="s">
        <v>2525</v>
      </c>
      <c r="E6285" t="s">
        <v>11</v>
      </c>
      <c r="F6285">
        <v>11.56</v>
      </c>
      <c r="G6285">
        <v>11.58</v>
      </c>
      <c r="J6285">
        <v>0</v>
      </c>
      <c r="K6285">
        <v>0</v>
      </c>
    </row>
    <row r="6286" spans="1:11">
      <c r="A6286" t="s">
        <v>22346</v>
      </c>
      <c r="B6286" t="s">
        <v>58</v>
      </c>
      <c r="C6286">
        <v>92760</v>
      </c>
      <c r="D6286" t="s">
        <v>120</v>
      </c>
      <c r="E6286" t="s">
        <v>11</v>
      </c>
      <c r="F6286">
        <v>14.82</v>
      </c>
      <c r="G6286">
        <v>15.18</v>
      </c>
      <c r="J6286">
        <v>1.4200000000000001E-2</v>
      </c>
      <c r="K6286">
        <v>1.38E-2</v>
      </c>
    </row>
    <row r="6287" spans="1:11">
      <c r="A6287" t="s">
        <v>22347</v>
      </c>
      <c r="B6287" t="s">
        <v>58</v>
      </c>
      <c r="C6287">
        <v>92761</v>
      </c>
      <c r="D6287" t="s">
        <v>2453</v>
      </c>
      <c r="E6287" t="s">
        <v>11</v>
      </c>
      <c r="F6287">
        <v>13.64</v>
      </c>
      <c r="G6287">
        <v>13.89</v>
      </c>
      <c r="J6287">
        <v>1.17E-2</v>
      </c>
      <c r="K6287">
        <v>1.15E-2</v>
      </c>
    </row>
    <row r="6288" spans="1:11">
      <c r="A6288" t="s">
        <v>22348</v>
      </c>
      <c r="B6288" t="s">
        <v>58</v>
      </c>
      <c r="C6288">
        <v>92759</v>
      </c>
      <c r="D6288" t="s">
        <v>90</v>
      </c>
      <c r="E6288" t="s">
        <v>11</v>
      </c>
      <c r="F6288">
        <v>16.13</v>
      </c>
      <c r="G6288">
        <v>16.690000000000001</v>
      </c>
      <c r="J6288">
        <v>1.61E-2</v>
      </c>
      <c r="K6288">
        <v>1.5599999999999999E-2</v>
      </c>
    </row>
    <row r="6289" spans="1:11">
      <c r="A6289" t="s">
        <v>22349</v>
      </c>
      <c r="B6289" t="s">
        <v>58</v>
      </c>
      <c r="C6289">
        <v>104108</v>
      </c>
      <c r="D6289" t="s">
        <v>2528</v>
      </c>
      <c r="E6289" t="s">
        <v>11</v>
      </c>
      <c r="F6289">
        <v>14.33</v>
      </c>
      <c r="G6289">
        <v>14.69</v>
      </c>
      <c r="J6289">
        <v>7.7000000000000002E-3</v>
      </c>
      <c r="K6289">
        <v>7.4999999999999997E-3</v>
      </c>
    </row>
    <row r="6290" spans="1:11">
      <c r="A6290" t="s">
        <v>22350</v>
      </c>
      <c r="B6290" t="s">
        <v>58</v>
      </c>
      <c r="C6290">
        <v>104107</v>
      </c>
      <c r="D6290" t="s">
        <v>2527</v>
      </c>
      <c r="E6290" t="s">
        <v>11</v>
      </c>
      <c r="F6290">
        <v>12.01</v>
      </c>
      <c r="G6290">
        <v>12.27</v>
      </c>
      <c r="J6290">
        <v>6.7000000000000002E-3</v>
      </c>
      <c r="K6290">
        <v>6.4999999999999997E-3</v>
      </c>
    </row>
    <row r="6291" spans="1:11">
      <c r="A6291" t="s">
        <v>22351</v>
      </c>
      <c r="B6291" t="s">
        <v>58</v>
      </c>
      <c r="C6291">
        <v>104106</v>
      </c>
      <c r="D6291" t="s">
        <v>2526</v>
      </c>
      <c r="E6291" t="s">
        <v>11</v>
      </c>
      <c r="F6291">
        <v>11.12</v>
      </c>
      <c r="G6291">
        <v>11.32</v>
      </c>
      <c r="J6291">
        <v>3.5999999999999999E-3</v>
      </c>
      <c r="K6291">
        <v>3.5000000000000001E-3</v>
      </c>
    </row>
    <row r="6292" spans="1:11">
      <c r="A6292" t="s">
        <v>22352</v>
      </c>
      <c r="B6292" t="s">
        <v>58</v>
      </c>
      <c r="C6292">
        <v>104110</v>
      </c>
      <c r="D6292" t="s">
        <v>2530</v>
      </c>
      <c r="E6292" t="s">
        <v>11</v>
      </c>
      <c r="F6292">
        <v>20.93</v>
      </c>
      <c r="G6292">
        <v>21.81</v>
      </c>
      <c r="J6292">
        <v>0.01</v>
      </c>
      <c r="K6292">
        <v>9.5999999999999992E-3</v>
      </c>
    </row>
    <row r="6293" spans="1:11">
      <c r="A6293" t="s">
        <v>22353</v>
      </c>
      <c r="B6293" t="s">
        <v>58</v>
      </c>
      <c r="C6293">
        <v>104109</v>
      </c>
      <c r="D6293" t="s">
        <v>2529</v>
      </c>
      <c r="E6293" t="s">
        <v>11</v>
      </c>
      <c r="F6293">
        <v>17.989999999999998</v>
      </c>
      <c r="G6293">
        <v>18.600000000000001</v>
      </c>
      <c r="J6293">
        <v>8.8999999999999999E-3</v>
      </c>
      <c r="K6293">
        <v>8.6E-3</v>
      </c>
    </row>
    <row r="6294" spans="1:11">
      <c r="A6294" t="s">
        <v>22354</v>
      </c>
      <c r="B6294" t="s">
        <v>58</v>
      </c>
      <c r="C6294">
        <v>104111</v>
      </c>
      <c r="D6294" t="s">
        <v>2531</v>
      </c>
      <c r="E6294" t="s">
        <v>11</v>
      </c>
      <c r="F6294">
        <v>24.4</v>
      </c>
      <c r="G6294">
        <v>25.66</v>
      </c>
      <c r="J6294">
        <v>1.0699999999999999E-2</v>
      </c>
      <c r="K6294">
        <v>1.01E-2</v>
      </c>
    </row>
    <row r="6295" spans="1:11">
      <c r="A6295" t="s">
        <v>22355</v>
      </c>
      <c r="B6295" t="s">
        <v>58</v>
      </c>
      <c r="C6295">
        <v>92884</v>
      </c>
      <c r="D6295" t="s">
        <v>2483</v>
      </c>
      <c r="E6295" t="s">
        <v>11</v>
      </c>
      <c r="F6295">
        <v>13.43</v>
      </c>
      <c r="G6295">
        <v>13.65</v>
      </c>
      <c r="J6295">
        <v>8.2000000000000007E-3</v>
      </c>
      <c r="K6295">
        <v>8.0999999999999996E-3</v>
      </c>
    </row>
    <row r="6296" spans="1:11">
      <c r="A6296" t="s">
        <v>22356</v>
      </c>
      <c r="B6296" t="s">
        <v>58</v>
      </c>
      <c r="C6296">
        <v>92885</v>
      </c>
      <c r="D6296" t="s">
        <v>2484</v>
      </c>
      <c r="E6296" t="s">
        <v>11</v>
      </c>
      <c r="F6296">
        <v>12.6</v>
      </c>
      <c r="G6296">
        <v>12.76</v>
      </c>
      <c r="J6296">
        <v>6.3E-3</v>
      </c>
      <c r="K6296">
        <v>6.3E-3</v>
      </c>
    </row>
    <row r="6297" spans="1:11">
      <c r="A6297" t="s">
        <v>22357</v>
      </c>
      <c r="B6297" t="s">
        <v>58</v>
      </c>
      <c r="C6297">
        <v>92886</v>
      </c>
      <c r="D6297" t="s">
        <v>2485</v>
      </c>
      <c r="E6297" t="s">
        <v>11</v>
      </c>
      <c r="F6297">
        <v>11.9</v>
      </c>
      <c r="G6297">
        <v>12</v>
      </c>
      <c r="J6297">
        <v>3.3999999999999998E-3</v>
      </c>
      <c r="K6297">
        <v>3.3E-3</v>
      </c>
    </row>
    <row r="6298" spans="1:11">
      <c r="A6298" t="s">
        <v>22358</v>
      </c>
      <c r="B6298" t="s">
        <v>58</v>
      </c>
      <c r="C6298">
        <v>92887</v>
      </c>
      <c r="D6298" t="s">
        <v>2486</v>
      </c>
      <c r="E6298" t="s">
        <v>11</v>
      </c>
      <c r="F6298">
        <v>11.73</v>
      </c>
      <c r="G6298">
        <v>11.8</v>
      </c>
      <c r="J6298">
        <v>1.6999999999999999E-3</v>
      </c>
      <c r="K6298">
        <v>1.6999999999999999E-3</v>
      </c>
    </row>
    <row r="6299" spans="1:11">
      <c r="A6299" t="s">
        <v>22359</v>
      </c>
      <c r="B6299" t="s">
        <v>58</v>
      </c>
      <c r="C6299">
        <v>92888</v>
      </c>
      <c r="D6299" t="s">
        <v>2487</v>
      </c>
      <c r="E6299" t="s">
        <v>11</v>
      </c>
      <c r="F6299">
        <v>11.38</v>
      </c>
      <c r="G6299">
        <v>11.43</v>
      </c>
      <c r="J6299">
        <v>0</v>
      </c>
      <c r="K6299">
        <v>0</v>
      </c>
    </row>
    <row r="6300" spans="1:11">
      <c r="A6300" t="s">
        <v>22360</v>
      </c>
      <c r="B6300" t="s">
        <v>58</v>
      </c>
      <c r="C6300">
        <v>92882</v>
      </c>
      <c r="D6300" t="s">
        <v>121</v>
      </c>
      <c r="E6300" t="s">
        <v>11</v>
      </c>
      <c r="F6300">
        <v>15.01</v>
      </c>
      <c r="G6300">
        <v>15.49</v>
      </c>
      <c r="J6300">
        <v>1.4E-2</v>
      </c>
      <c r="K6300">
        <v>1.3599999999999999E-2</v>
      </c>
    </row>
    <row r="6301" spans="1:11">
      <c r="A6301" t="s">
        <v>22361</v>
      </c>
      <c r="B6301" t="s">
        <v>58</v>
      </c>
      <c r="C6301">
        <v>92883</v>
      </c>
      <c r="D6301" t="s">
        <v>2482</v>
      </c>
      <c r="E6301" t="s">
        <v>11</v>
      </c>
      <c r="F6301">
        <v>13.52</v>
      </c>
      <c r="G6301">
        <v>13.84</v>
      </c>
      <c r="J6301">
        <v>1.18E-2</v>
      </c>
      <c r="K6301">
        <v>1.1599999999999999E-2</v>
      </c>
    </row>
    <row r="6302" spans="1:11">
      <c r="A6302" t="s">
        <v>22362</v>
      </c>
      <c r="B6302" t="s">
        <v>58</v>
      </c>
      <c r="C6302">
        <v>92877</v>
      </c>
      <c r="D6302" t="s">
        <v>2477</v>
      </c>
      <c r="E6302" t="s">
        <v>11</v>
      </c>
      <c r="F6302">
        <v>10.62</v>
      </c>
      <c r="G6302">
        <v>10.66</v>
      </c>
      <c r="J6302">
        <v>0</v>
      </c>
      <c r="K6302">
        <v>0</v>
      </c>
    </row>
    <row r="6303" spans="1:11">
      <c r="A6303" t="s">
        <v>22363</v>
      </c>
      <c r="B6303" t="s">
        <v>58</v>
      </c>
      <c r="C6303">
        <v>92878</v>
      </c>
      <c r="D6303" t="s">
        <v>2478</v>
      </c>
      <c r="E6303" t="s">
        <v>11</v>
      </c>
      <c r="F6303">
        <v>10.41</v>
      </c>
      <c r="G6303">
        <v>10.43</v>
      </c>
      <c r="J6303">
        <v>0</v>
      </c>
      <c r="K6303">
        <v>0</v>
      </c>
    </row>
    <row r="6304" spans="1:11">
      <c r="A6304" t="s">
        <v>22364</v>
      </c>
      <c r="B6304" t="s">
        <v>58</v>
      </c>
      <c r="C6304">
        <v>92879</v>
      </c>
      <c r="D6304" t="s">
        <v>2479</v>
      </c>
      <c r="E6304" t="s">
        <v>11</v>
      </c>
      <c r="F6304">
        <v>10.26</v>
      </c>
      <c r="G6304">
        <v>10.27</v>
      </c>
      <c r="J6304">
        <v>0</v>
      </c>
      <c r="K6304">
        <v>0</v>
      </c>
    </row>
    <row r="6305" spans="1:11">
      <c r="A6305" t="s">
        <v>22365</v>
      </c>
      <c r="B6305" t="s">
        <v>58</v>
      </c>
      <c r="C6305">
        <v>92880</v>
      </c>
      <c r="D6305" t="s">
        <v>2480</v>
      </c>
      <c r="E6305" t="s">
        <v>11</v>
      </c>
      <c r="F6305">
        <v>10.47</v>
      </c>
      <c r="G6305">
        <v>10.47</v>
      </c>
      <c r="J6305">
        <v>0</v>
      </c>
      <c r="K6305">
        <v>0</v>
      </c>
    </row>
    <row r="6306" spans="1:11">
      <c r="A6306" t="s">
        <v>22366</v>
      </c>
      <c r="B6306" t="s">
        <v>58</v>
      </c>
      <c r="C6306">
        <v>92881</v>
      </c>
      <c r="D6306" t="s">
        <v>2481</v>
      </c>
      <c r="E6306" t="s">
        <v>11</v>
      </c>
      <c r="F6306">
        <v>10.43</v>
      </c>
      <c r="G6306">
        <v>10.44</v>
      </c>
      <c r="J6306">
        <v>0</v>
      </c>
      <c r="K6306">
        <v>0</v>
      </c>
    </row>
    <row r="6307" spans="1:11">
      <c r="A6307" t="s">
        <v>22367</v>
      </c>
      <c r="B6307" t="s">
        <v>58</v>
      </c>
      <c r="C6307">
        <v>92875</v>
      </c>
      <c r="D6307" t="s">
        <v>2475</v>
      </c>
      <c r="E6307" t="s">
        <v>11</v>
      </c>
      <c r="F6307">
        <v>10.39</v>
      </c>
      <c r="G6307">
        <v>10.54</v>
      </c>
      <c r="J6307">
        <v>0</v>
      </c>
      <c r="K6307">
        <v>0</v>
      </c>
    </row>
    <row r="6308" spans="1:11">
      <c r="A6308" t="s">
        <v>22368</v>
      </c>
      <c r="B6308" t="s">
        <v>58</v>
      </c>
      <c r="C6308">
        <v>92876</v>
      </c>
      <c r="D6308" t="s">
        <v>2476</v>
      </c>
      <c r="E6308" t="s">
        <v>11</v>
      </c>
      <c r="F6308">
        <v>9.93</v>
      </c>
      <c r="G6308">
        <v>10.01</v>
      </c>
      <c r="J6308">
        <v>0</v>
      </c>
      <c r="K6308">
        <v>0</v>
      </c>
    </row>
    <row r="6309" spans="1:11">
      <c r="A6309" t="s">
        <v>22369</v>
      </c>
      <c r="B6309" t="s">
        <v>58</v>
      </c>
      <c r="C6309">
        <v>92803</v>
      </c>
      <c r="D6309" t="s">
        <v>2471</v>
      </c>
      <c r="E6309" t="s">
        <v>11</v>
      </c>
      <c r="F6309">
        <v>9.7799999999999994</v>
      </c>
      <c r="G6309">
        <v>9.81</v>
      </c>
      <c r="J6309">
        <v>0</v>
      </c>
      <c r="K6309">
        <v>0</v>
      </c>
    </row>
    <row r="6310" spans="1:11">
      <c r="A6310" t="s">
        <v>22370</v>
      </c>
      <c r="B6310" t="s">
        <v>58</v>
      </c>
      <c r="C6310">
        <v>92804</v>
      </c>
      <c r="D6310" t="s">
        <v>2472</v>
      </c>
      <c r="E6310" t="s">
        <v>11</v>
      </c>
      <c r="F6310">
        <v>8.35</v>
      </c>
      <c r="G6310">
        <v>8.36</v>
      </c>
      <c r="J6310">
        <v>0</v>
      </c>
      <c r="K6310">
        <v>0</v>
      </c>
    </row>
    <row r="6311" spans="1:11">
      <c r="A6311" t="s">
        <v>22371</v>
      </c>
      <c r="B6311" t="s">
        <v>58</v>
      </c>
      <c r="C6311">
        <v>92805</v>
      </c>
      <c r="D6311" t="s">
        <v>2473</v>
      </c>
      <c r="E6311" t="s">
        <v>11</v>
      </c>
      <c r="F6311">
        <v>8.24</v>
      </c>
      <c r="G6311">
        <v>8.25</v>
      </c>
      <c r="J6311">
        <v>0</v>
      </c>
      <c r="K6311">
        <v>0</v>
      </c>
    </row>
    <row r="6312" spans="1:11">
      <c r="A6312" t="s">
        <v>22372</v>
      </c>
      <c r="B6312" t="s">
        <v>58</v>
      </c>
      <c r="C6312">
        <v>92806</v>
      </c>
      <c r="D6312" t="s">
        <v>2474</v>
      </c>
      <c r="E6312" t="s">
        <v>11</v>
      </c>
      <c r="F6312">
        <v>9.6999999999999993</v>
      </c>
      <c r="G6312">
        <v>9.7100000000000009</v>
      </c>
      <c r="J6312">
        <v>0</v>
      </c>
      <c r="K6312">
        <v>0</v>
      </c>
    </row>
    <row r="6313" spans="1:11">
      <c r="A6313" t="s">
        <v>22373</v>
      </c>
      <c r="B6313" t="s">
        <v>58</v>
      </c>
      <c r="C6313">
        <v>92798</v>
      </c>
      <c r="D6313" t="s">
        <v>2466</v>
      </c>
      <c r="E6313" t="s">
        <v>11</v>
      </c>
      <c r="F6313">
        <v>9.69</v>
      </c>
      <c r="G6313">
        <v>9.6999999999999993</v>
      </c>
      <c r="J6313">
        <v>0</v>
      </c>
      <c r="K6313">
        <v>0</v>
      </c>
    </row>
    <row r="6314" spans="1:11">
      <c r="A6314" t="s">
        <v>22374</v>
      </c>
      <c r="B6314" t="s">
        <v>58</v>
      </c>
      <c r="C6314">
        <v>95448</v>
      </c>
      <c r="D6314" t="s">
        <v>2495</v>
      </c>
      <c r="E6314" t="s">
        <v>11</v>
      </c>
      <c r="F6314">
        <v>10.64</v>
      </c>
      <c r="G6314">
        <v>10.64</v>
      </c>
      <c r="J6314">
        <v>0</v>
      </c>
      <c r="K6314">
        <v>0</v>
      </c>
    </row>
    <row r="6315" spans="1:11">
      <c r="A6315" t="s">
        <v>22375</v>
      </c>
      <c r="B6315" t="s">
        <v>58</v>
      </c>
      <c r="C6315">
        <v>92801</v>
      </c>
      <c r="D6315" t="s">
        <v>2469</v>
      </c>
      <c r="E6315" t="s">
        <v>11</v>
      </c>
      <c r="F6315">
        <v>10.84</v>
      </c>
      <c r="G6315">
        <v>10.94</v>
      </c>
      <c r="J6315">
        <v>0</v>
      </c>
      <c r="K6315">
        <v>0</v>
      </c>
    </row>
    <row r="6316" spans="1:11">
      <c r="A6316" t="s">
        <v>22376</v>
      </c>
      <c r="B6316" t="s">
        <v>58</v>
      </c>
      <c r="C6316">
        <v>92802</v>
      </c>
      <c r="D6316" t="s">
        <v>2470</v>
      </c>
      <c r="E6316" t="s">
        <v>11</v>
      </c>
      <c r="F6316">
        <v>10.65</v>
      </c>
      <c r="G6316">
        <v>10.71</v>
      </c>
      <c r="J6316">
        <v>0</v>
      </c>
      <c r="K6316">
        <v>0</v>
      </c>
    </row>
    <row r="6317" spans="1:11">
      <c r="A6317" t="s">
        <v>22377</v>
      </c>
      <c r="B6317" t="s">
        <v>58</v>
      </c>
      <c r="C6317">
        <v>92799</v>
      </c>
      <c r="D6317" t="s">
        <v>2467</v>
      </c>
      <c r="E6317" t="s">
        <v>11</v>
      </c>
      <c r="F6317">
        <v>12.4</v>
      </c>
      <c r="G6317">
        <v>12.72</v>
      </c>
      <c r="J6317">
        <v>0</v>
      </c>
      <c r="K6317">
        <v>0</v>
      </c>
    </row>
    <row r="6318" spans="1:11">
      <c r="A6318" t="s">
        <v>22378</v>
      </c>
      <c r="B6318" t="s">
        <v>58</v>
      </c>
      <c r="C6318">
        <v>92800</v>
      </c>
      <c r="D6318" t="s">
        <v>2468</v>
      </c>
      <c r="E6318" t="s">
        <v>11</v>
      </c>
      <c r="F6318">
        <v>10.96</v>
      </c>
      <c r="G6318">
        <v>11.16</v>
      </c>
      <c r="J6318">
        <v>0</v>
      </c>
      <c r="K6318">
        <v>0</v>
      </c>
    </row>
    <row r="6319" spans="1:11">
      <c r="A6319" t="s">
        <v>22379</v>
      </c>
      <c r="B6319" t="s">
        <v>58</v>
      </c>
      <c r="C6319">
        <v>95605</v>
      </c>
      <c r="D6319" t="s">
        <v>2188</v>
      </c>
      <c r="E6319" t="s">
        <v>32</v>
      </c>
      <c r="F6319">
        <v>192.96</v>
      </c>
      <c r="G6319">
        <v>208.55</v>
      </c>
      <c r="J6319">
        <v>0</v>
      </c>
      <c r="K6319">
        <v>0</v>
      </c>
    </row>
    <row r="6320" spans="1:11">
      <c r="A6320" t="s">
        <v>22380</v>
      </c>
      <c r="B6320" t="s">
        <v>58</v>
      </c>
      <c r="C6320">
        <v>95602</v>
      </c>
      <c r="D6320" t="s">
        <v>2185</v>
      </c>
      <c r="E6320" t="s">
        <v>32</v>
      </c>
      <c r="F6320">
        <v>39.700000000000003</v>
      </c>
      <c r="G6320">
        <v>42.9</v>
      </c>
      <c r="J6320">
        <v>0</v>
      </c>
      <c r="K6320">
        <v>0</v>
      </c>
    </row>
    <row r="6321" spans="1:11">
      <c r="A6321" t="s">
        <v>22381</v>
      </c>
      <c r="B6321" t="s">
        <v>58</v>
      </c>
      <c r="C6321">
        <v>95603</v>
      </c>
      <c r="D6321" t="s">
        <v>2186</v>
      </c>
      <c r="E6321" t="s">
        <v>32</v>
      </c>
      <c r="F6321">
        <v>67.72</v>
      </c>
      <c r="G6321">
        <v>73.19</v>
      </c>
      <c r="J6321">
        <v>0</v>
      </c>
      <c r="K6321">
        <v>0</v>
      </c>
    </row>
    <row r="6322" spans="1:11">
      <c r="A6322" t="s">
        <v>22382</v>
      </c>
      <c r="B6322" t="s">
        <v>58</v>
      </c>
      <c r="C6322">
        <v>95604</v>
      </c>
      <c r="D6322" t="s">
        <v>2187</v>
      </c>
      <c r="E6322" t="s">
        <v>32</v>
      </c>
      <c r="F6322">
        <v>105.09</v>
      </c>
      <c r="G6322">
        <v>113.57</v>
      </c>
      <c r="J6322">
        <v>0</v>
      </c>
      <c r="K6322">
        <v>0</v>
      </c>
    </row>
    <row r="6323" spans="1:11">
      <c r="A6323" t="s">
        <v>22383</v>
      </c>
      <c r="B6323" t="s">
        <v>58</v>
      </c>
      <c r="C6323">
        <v>95601</v>
      </c>
      <c r="D6323" t="s">
        <v>2184</v>
      </c>
      <c r="E6323" t="s">
        <v>32</v>
      </c>
      <c r="F6323">
        <v>24.8</v>
      </c>
      <c r="G6323">
        <v>26.81</v>
      </c>
      <c r="J6323">
        <v>0</v>
      </c>
      <c r="K6323">
        <v>0</v>
      </c>
    </row>
    <row r="6324" spans="1:11">
      <c r="A6324" t="s">
        <v>22384</v>
      </c>
      <c r="B6324" t="s">
        <v>58</v>
      </c>
      <c r="C6324">
        <v>102521</v>
      </c>
      <c r="D6324" t="s">
        <v>2199</v>
      </c>
      <c r="E6324" t="s">
        <v>32</v>
      </c>
      <c r="F6324">
        <v>159.18</v>
      </c>
      <c r="G6324">
        <v>172.03</v>
      </c>
      <c r="J6324">
        <v>0</v>
      </c>
      <c r="K6324">
        <v>0</v>
      </c>
    </row>
    <row r="6325" spans="1:11">
      <c r="A6325" t="s">
        <v>22385</v>
      </c>
      <c r="B6325" t="s">
        <v>58</v>
      </c>
      <c r="C6325">
        <v>102522</v>
      </c>
      <c r="D6325" t="s">
        <v>2200</v>
      </c>
      <c r="E6325" t="s">
        <v>32</v>
      </c>
      <c r="F6325">
        <v>233.53</v>
      </c>
      <c r="G6325">
        <v>252.38</v>
      </c>
      <c r="J6325">
        <v>0</v>
      </c>
      <c r="K6325">
        <v>0</v>
      </c>
    </row>
    <row r="6326" spans="1:11">
      <c r="A6326" t="s">
        <v>22386</v>
      </c>
      <c r="B6326" t="s">
        <v>58</v>
      </c>
      <c r="C6326">
        <v>102523</v>
      </c>
      <c r="D6326" t="s">
        <v>2201</v>
      </c>
      <c r="E6326" t="s">
        <v>32</v>
      </c>
      <c r="F6326">
        <v>307.86</v>
      </c>
      <c r="G6326">
        <v>332.72</v>
      </c>
      <c r="J6326">
        <v>0</v>
      </c>
      <c r="K6326">
        <v>0</v>
      </c>
    </row>
    <row r="6327" spans="1:11">
      <c r="A6327" t="s">
        <v>22387</v>
      </c>
      <c r="B6327" t="s">
        <v>58</v>
      </c>
      <c r="C6327">
        <v>95608</v>
      </c>
      <c r="D6327" t="s">
        <v>14715</v>
      </c>
      <c r="E6327" t="s">
        <v>32</v>
      </c>
      <c r="F6327">
        <v>43.48</v>
      </c>
      <c r="G6327">
        <v>45.67</v>
      </c>
      <c r="J6327">
        <v>0.39560000000000001</v>
      </c>
      <c r="K6327">
        <v>0.37659999999999999</v>
      </c>
    </row>
    <row r="6328" spans="1:11">
      <c r="A6328" t="s">
        <v>22388</v>
      </c>
      <c r="B6328" t="s">
        <v>58</v>
      </c>
      <c r="C6328">
        <v>95609</v>
      </c>
      <c r="D6328" t="s">
        <v>14716</v>
      </c>
      <c r="E6328" t="s">
        <v>32</v>
      </c>
      <c r="F6328">
        <v>55.14</v>
      </c>
      <c r="G6328">
        <v>57.91</v>
      </c>
      <c r="J6328">
        <v>0.39550000000000002</v>
      </c>
      <c r="K6328">
        <v>0.37659999999999999</v>
      </c>
    </row>
    <row r="6329" spans="1:11">
      <c r="A6329" t="s">
        <v>22389</v>
      </c>
      <c r="B6329" t="s">
        <v>58</v>
      </c>
      <c r="C6329">
        <v>95607</v>
      </c>
      <c r="D6329" t="s">
        <v>14717</v>
      </c>
      <c r="E6329" t="s">
        <v>32</v>
      </c>
      <c r="F6329">
        <v>29.97</v>
      </c>
      <c r="G6329">
        <v>31.48</v>
      </c>
      <c r="J6329">
        <v>0.39539999999999997</v>
      </c>
      <c r="K6329">
        <v>0.37640000000000001</v>
      </c>
    </row>
    <row r="6330" spans="1:11">
      <c r="A6330" t="s">
        <v>22390</v>
      </c>
      <c r="B6330" t="s">
        <v>58</v>
      </c>
      <c r="C6330">
        <v>95996</v>
      </c>
      <c r="D6330" t="s">
        <v>5559</v>
      </c>
      <c r="E6330" t="s">
        <v>10</v>
      </c>
      <c r="F6330">
        <v>1557.06</v>
      </c>
      <c r="G6330">
        <v>1561</v>
      </c>
      <c r="J6330">
        <v>2.5000000000000001E-2</v>
      </c>
      <c r="K6330">
        <v>2.4899999999999999E-2</v>
      </c>
    </row>
    <row r="6331" spans="1:11">
      <c r="A6331" t="s">
        <v>22391</v>
      </c>
      <c r="B6331" t="s">
        <v>58</v>
      </c>
      <c r="C6331">
        <v>95995</v>
      </c>
      <c r="D6331" t="s">
        <v>5558</v>
      </c>
      <c r="E6331" t="s">
        <v>10</v>
      </c>
      <c r="F6331">
        <v>1800.84</v>
      </c>
      <c r="G6331">
        <v>1806.35</v>
      </c>
      <c r="J6331">
        <v>3.0099999999999998E-2</v>
      </c>
      <c r="K6331">
        <v>0.03</v>
      </c>
    </row>
    <row r="6332" spans="1:11">
      <c r="A6332" t="s">
        <v>22392</v>
      </c>
      <c r="B6332" t="s">
        <v>58</v>
      </c>
      <c r="C6332">
        <v>104372</v>
      </c>
      <c r="D6332" t="s">
        <v>7063</v>
      </c>
      <c r="E6332" t="s">
        <v>10</v>
      </c>
      <c r="F6332">
        <v>0</v>
      </c>
      <c r="G6332">
        <v>0</v>
      </c>
    </row>
    <row r="6333" spans="1:11">
      <c r="A6333" t="s">
        <v>22393</v>
      </c>
      <c r="B6333" t="s">
        <v>58</v>
      </c>
      <c r="C6333">
        <v>104371</v>
      </c>
      <c r="D6333" t="s">
        <v>7064</v>
      </c>
      <c r="E6333" t="s">
        <v>10</v>
      </c>
      <c r="F6333">
        <v>0</v>
      </c>
      <c r="G6333">
        <v>0</v>
      </c>
    </row>
    <row r="6334" spans="1:11">
      <c r="A6334" t="s">
        <v>22394</v>
      </c>
      <c r="B6334" t="s">
        <v>58</v>
      </c>
      <c r="C6334">
        <v>96001</v>
      </c>
      <c r="D6334" t="s">
        <v>5560</v>
      </c>
      <c r="E6334" t="s">
        <v>9</v>
      </c>
      <c r="F6334">
        <v>7.47</v>
      </c>
      <c r="G6334">
        <v>7.59</v>
      </c>
      <c r="J6334">
        <v>0.58099999999999996</v>
      </c>
      <c r="K6334">
        <v>0.57179999999999997</v>
      </c>
    </row>
    <row r="6335" spans="1:11">
      <c r="A6335" t="s">
        <v>22395</v>
      </c>
      <c r="B6335" t="s">
        <v>58</v>
      </c>
      <c r="C6335">
        <v>94880</v>
      </c>
      <c r="D6335" t="s">
        <v>319</v>
      </c>
      <c r="E6335" t="s">
        <v>12</v>
      </c>
      <c r="F6335">
        <v>52.08</v>
      </c>
      <c r="G6335">
        <v>54.12</v>
      </c>
      <c r="J6335">
        <v>0</v>
      </c>
      <c r="K6335">
        <v>0</v>
      </c>
    </row>
    <row r="6336" spans="1:11">
      <c r="A6336" t="s">
        <v>22396</v>
      </c>
      <c r="B6336" t="s">
        <v>58</v>
      </c>
      <c r="C6336">
        <v>94882</v>
      </c>
      <c r="D6336" t="s">
        <v>321</v>
      </c>
      <c r="E6336" t="s">
        <v>12</v>
      </c>
      <c r="F6336">
        <v>60.62</v>
      </c>
      <c r="G6336">
        <v>63.04</v>
      </c>
      <c r="J6336">
        <v>0</v>
      </c>
      <c r="K6336">
        <v>0</v>
      </c>
    </row>
    <row r="6337" spans="1:11">
      <c r="A6337" t="s">
        <v>22397</v>
      </c>
      <c r="B6337" t="s">
        <v>58</v>
      </c>
      <c r="C6337">
        <v>94884</v>
      </c>
      <c r="D6337" t="s">
        <v>322</v>
      </c>
      <c r="E6337" t="s">
        <v>12</v>
      </c>
      <c r="F6337">
        <v>77.92</v>
      </c>
      <c r="G6337">
        <v>81.11</v>
      </c>
      <c r="J6337">
        <v>0</v>
      </c>
      <c r="K6337">
        <v>0</v>
      </c>
    </row>
    <row r="6338" spans="1:11">
      <c r="A6338" t="s">
        <v>22398</v>
      </c>
      <c r="B6338" t="s">
        <v>58</v>
      </c>
      <c r="C6338">
        <v>94870</v>
      </c>
      <c r="D6338" t="s">
        <v>314</v>
      </c>
      <c r="E6338" t="s">
        <v>12</v>
      </c>
      <c r="F6338">
        <v>2.4</v>
      </c>
      <c r="G6338">
        <v>2.5</v>
      </c>
      <c r="J6338">
        <v>0</v>
      </c>
      <c r="K6338">
        <v>0</v>
      </c>
    </row>
    <row r="6339" spans="1:11">
      <c r="A6339" t="s">
        <v>22399</v>
      </c>
      <c r="B6339" t="s">
        <v>58</v>
      </c>
      <c r="C6339">
        <v>94872</v>
      </c>
      <c r="D6339" t="s">
        <v>14718</v>
      </c>
      <c r="E6339" t="s">
        <v>12</v>
      </c>
      <c r="F6339">
        <v>3.47</v>
      </c>
      <c r="G6339">
        <v>3.66</v>
      </c>
      <c r="J6339">
        <v>0</v>
      </c>
      <c r="K6339">
        <v>0</v>
      </c>
    </row>
    <row r="6340" spans="1:11">
      <c r="A6340" t="s">
        <v>22400</v>
      </c>
      <c r="B6340" t="s">
        <v>58</v>
      </c>
      <c r="C6340">
        <v>90746</v>
      </c>
      <c r="D6340" t="s">
        <v>311</v>
      </c>
      <c r="E6340" t="s">
        <v>12</v>
      </c>
      <c r="F6340">
        <v>5.21</v>
      </c>
      <c r="G6340">
        <v>5.64</v>
      </c>
      <c r="J6340">
        <v>0</v>
      </c>
      <c r="K6340">
        <v>0</v>
      </c>
    </row>
    <row r="6341" spans="1:11">
      <c r="A6341" t="s">
        <v>22401</v>
      </c>
      <c r="B6341" t="s">
        <v>58</v>
      </c>
      <c r="C6341">
        <v>90747</v>
      </c>
      <c r="D6341" t="s">
        <v>312</v>
      </c>
      <c r="E6341" t="s">
        <v>12</v>
      </c>
      <c r="F6341">
        <v>21.08</v>
      </c>
      <c r="G6341">
        <v>22.01</v>
      </c>
      <c r="J6341">
        <v>0</v>
      </c>
      <c r="K6341">
        <v>0</v>
      </c>
    </row>
    <row r="6342" spans="1:11">
      <c r="A6342" t="s">
        <v>22402</v>
      </c>
      <c r="B6342" t="s">
        <v>58</v>
      </c>
      <c r="C6342">
        <v>94876</v>
      </c>
      <c r="D6342" t="s">
        <v>14719</v>
      </c>
      <c r="E6342" t="s">
        <v>12</v>
      </c>
      <c r="F6342">
        <v>35.020000000000003</v>
      </c>
      <c r="G6342">
        <v>36.44</v>
      </c>
      <c r="J6342">
        <v>0</v>
      </c>
      <c r="K6342">
        <v>0</v>
      </c>
    </row>
    <row r="6343" spans="1:11">
      <c r="A6343" t="s">
        <v>22403</v>
      </c>
      <c r="B6343" t="s">
        <v>58</v>
      </c>
      <c r="C6343">
        <v>94878</v>
      </c>
      <c r="D6343" t="s">
        <v>317</v>
      </c>
      <c r="E6343" t="s">
        <v>12</v>
      </c>
      <c r="F6343">
        <v>40.56</v>
      </c>
      <c r="G6343">
        <v>42.21</v>
      </c>
      <c r="J6343">
        <v>0</v>
      </c>
      <c r="K6343">
        <v>0</v>
      </c>
    </row>
    <row r="6344" spans="1:11">
      <c r="A6344" t="s">
        <v>22404</v>
      </c>
      <c r="B6344" t="s">
        <v>58</v>
      </c>
      <c r="C6344">
        <v>90740</v>
      </c>
      <c r="D6344" t="s">
        <v>306</v>
      </c>
      <c r="E6344" t="s">
        <v>12</v>
      </c>
      <c r="F6344">
        <v>6.35</v>
      </c>
      <c r="G6344">
        <v>6.88</v>
      </c>
      <c r="J6344">
        <v>0</v>
      </c>
      <c r="K6344">
        <v>0</v>
      </c>
    </row>
    <row r="6345" spans="1:11">
      <c r="A6345" t="s">
        <v>22405</v>
      </c>
      <c r="B6345" t="s">
        <v>58</v>
      </c>
      <c r="C6345">
        <v>90741</v>
      </c>
      <c r="D6345" t="s">
        <v>307</v>
      </c>
      <c r="E6345" t="s">
        <v>12</v>
      </c>
      <c r="F6345">
        <v>7.24</v>
      </c>
      <c r="G6345">
        <v>7.84</v>
      </c>
      <c r="J6345">
        <v>0</v>
      </c>
      <c r="K6345">
        <v>0</v>
      </c>
    </row>
    <row r="6346" spans="1:11">
      <c r="A6346" t="s">
        <v>22406</v>
      </c>
      <c r="B6346" t="s">
        <v>58</v>
      </c>
      <c r="C6346">
        <v>90742</v>
      </c>
      <c r="D6346" t="s">
        <v>308</v>
      </c>
      <c r="E6346" t="s">
        <v>12</v>
      </c>
      <c r="F6346">
        <v>8.14</v>
      </c>
      <c r="G6346">
        <v>8.8000000000000007</v>
      </c>
      <c r="J6346">
        <v>0</v>
      </c>
      <c r="K6346">
        <v>0</v>
      </c>
    </row>
    <row r="6347" spans="1:11">
      <c r="A6347" t="s">
        <v>22407</v>
      </c>
      <c r="B6347" t="s">
        <v>58</v>
      </c>
      <c r="C6347">
        <v>90743</v>
      </c>
      <c r="D6347" t="s">
        <v>309</v>
      </c>
      <c r="E6347" t="s">
        <v>12</v>
      </c>
      <c r="F6347">
        <v>9.0299999999999994</v>
      </c>
      <c r="G6347">
        <v>9.77</v>
      </c>
      <c r="J6347">
        <v>0</v>
      </c>
      <c r="K6347">
        <v>0</v>
      </c>
    </row>
    <row r="6348" spans="1:11">
      <c r="A6348" t="s">
        <v>22408</v>
      </c>
      <c r="B6348" t="s">
        <v>58</v>
      </c>
      <c r="C6348">
        <v>90744</v>
      </c>
      <c r="D6348" t="s">
        <v>310</v>
      </c>
      <c r="E6348" t="s">
        <v>12</v>
      </c>
      <c r="F6348">
        <v>9.92</v>
      </c>
      <c r="G6348">
        <v>10.74</v>
      </c>
      <c r="J6348">
        <v>0</v>
      </c>
      <c r="K6348">
        <v>0</v>
      </c>
    </row>
    <row r="6349" spans="1:11">
      <c r="A6349" t="s">
        <v>22409</v>
      </c>
      <c r="B6349" t="s">
        <v>58</v>
      </c>
      <c r="C6349">
        <v>90745</v>
      </c>
      <c r="D6349" t="s">
        <v>14720</v>
      </c>
      <c r="E6349" t="s">
        <v>12</v>
      </c>
      <c r="F6349">
        <v>12.75</v>
      </c>
      <c r="G6349">
        <v>13.45</v>
      </c>
      <c r="J6349">
        <v>0</v>
      </c>
      <c r="K6349">
        <v>0</v>
      </c>
    </row>
    <row r="6350" spans="1:11">
      <c r="A6350" t="s">
        <v>22410</v>
      </c>
      <c r="B6350" t="s">
        <v>58</v>
      </c>
      <c r="C6350">
        <v>90733</v>
      </c>
      <c r="D6350" t="s">
        <v>301</v>
      </c>
      <c r="E6350" t="s">
        <v>12</v>
      </c>
      <c r="F6350">
        <v>4.82</v>
      </c>
      <c r="G6350">
        <v>5.21</v>
      </c>
      <c r="J6350">
        <v>0</v>
      </c>
      <c r="K6350">
        <v>0</v>
      </c>
    </row>
    <row r="6351" spans="1:11">
      <c r="A6351" t="s">
        <v>22411</v>
      </c>
      <c r="B6351" t="s">
        <v>58</v>
      </c>
      <c r="C6351">
        <v>90734</v>
      </c>
      <c r="D6351" t="s">
        <v>14721</v>
      </c>
      <c r="E6351" t="s">
        <v>12</v>
      </c>
      <c r="F6351">
        <v>5.71</v>
      </c>
      <c r="G6351">
        <v>6.17</v>
      </c>
      <c r="J6351">
        <v>0</v>
      </c>
      <c r="K6351">
        <v>0</v>
      </c>
    </row>
    <row r="6352" spans="1:11">
      <c r="A6352" t="s">
        <v>22412</v>
      </c>
      <c r="B6352" t="s">
        <v>58</v>
      </c>
      <c r="C6352">
        <v>90735</v>
      </c>
      <c r="D6352" t="s">
        <v>302</v>
      </c>
      <c r="E6352" t="s">
        <v>12</v>
      </c>
      <c r="F6352">
        <v>6.59</v>
      </c>
      <c r="G6352">
        <v>7.14</v>
      </c>
      <c r="J6352">
        <v>0</v>
      </c>
      <c r="K6352">
        <v>0</v>
      </c>
    </row>
    <row r="6353" spans="1:11">
      <c r="A6353" t="s">
        <v>22413</v>
      </c>
      <c r="B6353" t="s">
        <v>58</v>
      </c>
      <c r="C6353">
        <v>90736</v>
      </c>
      <c r="D6353" t="s">
        <v>303</v>
      </c>
      <c r="E6353" t="s">
        <v>12</v>
      </c>
      <c r="F6353">
        <v>7.48</v>
      </c>
      <c r="G6353">
        <v>8.09</v>
      </c>
      <c r="J6353">
        <v>0</v>
      </c>
      <c r="K6353">
        <v>0</v>
      </c>
    </row>
    <row r="6354" spans="1:11">
      <c r="A6354" t="s">
        <v>22414</v>
      </c>
      <c r="B6354" t="s">
        <v>58</v>
      </c>
      <c r="C6354">
        <v>90737</v>
      </c>
      <c r="D6354" t="s">
        <v>14722</v>
      </c>
      <c r="E6354" t="s">
        <v>12</v>
      </c>
      <c r="F6354">
        <v>8.3800000000000008</v>
      </c>
      <c r="G6354">
        <v>9.06</v>
      </c>
      <c r="J6354">
        <v>0</v>
      </c>
      <c r="K6354">
        <v>0</v>
      </c>
    </row>
    <row r="6355" spans="1:11">
      <c r="A6355" t="s">
        <v>22415</v>
      </c>
      <c r="B6355" t="s">
        <v>58</v>
      </c>
      <c r="C6355">
        <v>90738</v>
      </c>
      <c r="D6355" t="s">
        <v>304</v>
      </c>
      <c r="E6355" t="s">
        <v>12</v>
      </c>
      <c r="F6355">
        <v>9.26</v>
      </c>
      <c r="G6355">
        <v>10.029999999999999</v>
      </c>
      <c r="J6355">
        <v>0</v>
      </c>
      <c r="K6355">
        <v>0</v>
      </c>
    </row>
    <row r="6356" spans="1:11">
      <c r="A6356" t="s">
        <v>22416</v>
      </c>
      <c r="B6356" t="s">
        <v>58</v>
      </c>
      <c r="C6356">
        <v>90739</v>
      </c>
      <c r="D6356" t="s">
        <v>305</v>
      </c>
      <c r="E6356" t="s">
        <v>12</v>
      </c>
      <c r="F6356">
        <v>11.42</v>
      </c>
      <c r="G6356">
        <v>12.04</v>
      </c>
      <c r="J6356">
        <v>0</v>
      </c>
      <c r="K6356">
        <v>0</v>
      </c>
    </row>
    <row r="6357" spans="1:11">
      <c r="A6357" t="s">
        <v>22417</v>
      </c>
      <c r="B6357" t="s">
        <v>58</v>
      </c>
      <c r="C6357">
        <v>90724</v>
      </c>
      <c r="D6357" t="s">
        <v>292</v>
      </c>
      <c r="E6357" t="s">
        <v>32</v>
      </c>
      <c r="F6357">
        <v>33.76</v>
      </c>
      <c r="G6357">
        <v>36.479999999999997</v>
      </c>
      <c r="J6357">
        <v>0</v>
      </c>
      <c r="K6357">
        <v>0</v>
      </c>
    </row>
    <row r="6358" spans="1:11">
      <c r="A6358" t="s">
        <v>22418</v>
      </c>
      <c r="B6358" t="s">
        <v>58</v>
      </c>
      <c r="C6358">
        <v>102267</v>
      </c>
      <c r="D6358" t="s">
        <v>332</v>
      </c>
      <c r="E6358" t="s">
        <v>32</v>
      </c>
      <c r="F6358">
        <v>180.33</v>
      </c>
      <c r="G6358">
        <v>194.65</v>
      </c>
      <c r="J6358">
        <v>0</v>
      </c>
      <c r="K6358">
        <v>0</v>
      </c>
    </row>
    <row r="6359" spans="1:11">
      <c r="A6359" t="s">
        <v>22419</v>
      </c>
      <c r="B6359" t="s">
        <v>58</v>
      </c>
      <c r="C6359">
        <v>102268</v>
      </c>
      <c r="D6359" t="s">
        <v>333</v>
      </c>
      <c r="E6359" t="s">
        <v>32</v>
      </c>
      <c r="F6359">
        <v>203.45</v>
      </c>
      <c r="G6359">
        <v>219.6</v>
      </c>
      <c r="J6359">
        <v>0</v>
      </c>
      <c r="K6359">
        <v>0</v>
      </c>
    </row>
    <row r="6360" spans="1:11">
      <c r="A6360" t="s">
        <v>22420</v>
      </c>
      <c r="B6360" t="s">
        <v>58</v>
      </c>
      <c r="C6360">
        <v>90725</v>
      </c>
      <c r="D6360" t="s">
        <v>293</v>
      </c>
      <c r="E6360" t="s">
        <v>32</v>
      </c>
      <c r="F6360">
        <v>41.47</v>
      </c>
      <c r="G6360">
        <v>44.8</v>
      </c>
      <c r="J6360">
        <v>0</v>
      </c>
      <c r="K6360">
        <v>0</v>
      </c>
    </row>
    <row r="6361" spans="1:11">
      <c r="A6361" t="s">
        <v>22421</v>
      </c>
      <c r="B6361" t="s">
        <v>58</v>
      </c>
      <c r="C6361">
        <v>102269</v>
      </c>
      <c r="D6361" t="s">
        <v>334</v>
      </c>
      <c r="E6361" t="s">
        <v>32</v>
      </c>
      <c r="F6361">
        <v>249.69</v>
      </c>
      <c r="G6361">
        <v>269.52</v>
      </c>
      <c r="J6361">
        <v>0</v>
      </c>
      <c r="K6361">
        <v>0</v>
      </c>
    </row>
    <row r="6362" spans="1:11">
      <c r="A6362" t="s">
        <v>22422</v>
      </c>
      <c r="B6362" t="s">
        <v>58</v>
      </c>
      <c r="C6362">
        <v>90726</v>
      </c>
      <c r="D6362" t="s">
        <v>294</v>
      </c>
      <c r="E6362" t="s">
        <v>32</v>
      </c>
      <c r="F6362">
        <v>49.24</v>
      </c>
      <c r="G6362">
        <v>53.18</v>
      </c>
      <c r="J6362">
        <v>0</v>
      </c>
      <c r="K6362">
        <v>0</v>
      </c>
    </row>
    <row r="6363" spans="1:11">
      <c r="A6363" t="s">
        <v>22423</v>
      </c>
      <c r="B6363" t="s">
        <v>58</v>
      </c>
      <c r="C6363">
        <v>90727</v>
      </c>
      <c r="D6363" t="s">
        <v>295</v>
      </c>
      <c r="E6363" t="s">
        <v>32</v>
      </c>
      <c r="F6363">
        <v>56.95</v>
      </c>
      <c r="G6363">
        <v>61.5</v>
      </c>
      <c r="J6363">
        <v>0</v>
      </c>
      <c r="K6363">
        <v>0</v>
      </c>
    </row>
    <row r="6364" spans="1:11">
      <c r="A6364" t="s">
        <v>22424</v>
      </c>
      <c r="B6364" t="s">
        <v>58</v>
      </c>
      <c r="C6364">
        <v>90728</v>
      </c>
      <c r="D6364" t="s">
        <v>296</v>
      </c>
      <c r="E6364" t="s">
        <v>32</v>
      </c>
      <c r="F6364">
        <v>64.650000000000006</v>
      </c>
      <c r="G6364">
        <v>69.81</v>
      </c>
      <c r="J6364">
        <v>0</v>
      </c>
      <c r="K6364">
        <v>0</v>
      </c>
    </row>
    <row r="6365" spans="1:11">
      <c r="A6365" t="s">
        <v>22425</v>
      </c>
      <c r="B6365" t="s">
        <v>58</v>
      </c>
      <c r="C6365">
        <v>90729</v>
      </c>
      <c r="D6365" t="s">
        <v>297</v>
      </c>
      <c r="E6365" t="s">
        <v>32</v>
      </c>
      <c r="F6365">
        <v>72.36</v>
      </c>
      <c r="G6365">
        <v>78.14</v>
      </c>
      <c r="J6365">
        <v>0</v>
      </c>
      <c r="K6365">
        <v>0</v>
      </c>
    </row>
    <row r="6366" spans="1:11">
      <c r="A6366" t="s">
        <v>22426</v>
      </c>
      <c r="B6366" t="s">
        <v>58</v>
      </c>
      <c r="C6366">
        <v>90730</v>
      </c>
      <c r="D6366" t="s">
        <v>298</v>
      </c>
      <c r="E6366" t="s">
        <v>32</v>
      </c>
      <c r="F6366">
        <v>80.069999999999993</v>
      </c>
      <c r="G6366">
        <v>86.45</v>
      </c>
      <c r="J6366">
        <v>0</v>
      </c>
      <c r="K6366">
        <v>0</v>
      </c>
    </row>
    <row r="6367" spans="1:11">
      <c r="A6367" t="s">
        <v>22427</v>
      </c>
      <c r="B6367" t="s">
        <v>58</v>
      </c>
      <c r="C6367">
        <v>90731</v>
      </c>
      <c r="D6367" t="s">
        <v>299</v>
      </c>
      <c r="E6367" t="s">
        <v>32</v>
      </c>
      <c r="F6367">
        <v>87.78</v>
      </c>
      <c r="G6367">
        <v>94.77</v>
      </c>
      <c r="J6367">
        <v>0</v>
      </c>
      <c r="K6367">
        <v>0</v>
      </c>
    </row>
    <row r="6368" spans="1:11">
      <c r="A6368" t="s">
        <v>22428</v>
      </c>
      <c r="B6368" t="s">
        <v>58</v>
      </c>
      <c r="C6368">
        <v>90732</v>
      </c>
      <c r="D6368" t="s">
        <v>300</v>
      </c>
      <c r="E6368" t="s">
        <v>32</v>
      </c>
      <c r="F6368">
        <v>110.9</v>
      </c>
      <c r="G6368">
        <v>119.73</v>
      </c>
      <c r="J6368">
        <v>0</v>
      </c>
      <c r="K6368">
        <v>0</v>
      </c>
    </row>
    <row r="6369" spans="1:11">
      <c r="A6369" t="s">
        <v>22429</v>
      </c>
      <c r="B6369" t="s">
        <v>58</v>
      </c>
      <c r="C6369">
        <v>102265</v>
      </c>
      <c r="D6369" t="s">
        <v>330</v>
      </c>
      <c r="E6369" t="s">
        <v>32</v>
      </c>
      <c r="F6369">
        <v>141.72999999999999</v>
      </c>
      <c r="G6369">
        <v>153</v>
      </c>
      <c r="J6369">
        <v>0</v>
      </c>
      <c r="K6369">
        <v>0</v>
      </c>
    </row>
    <row r="6370" spans="1:11">
      <c r="A6370" t="s">
        <v>22430</v>
      </c>
      <c r="B6370" t="s">
        <v>58</v>
      </c>
      <c r="C6370">
        <v>102266</v>
      </c>
      <c r="D6370" t="s">
        <v>331</v>
      </c>
      <c r="E6370" t="s">
        <v>32</v>
      </c>
      <c r="F6370">
        <v>157.13999999999999</v>
      </c>
      <c r="G6370">
        <v>169.63</v>
      </c>
      <c r="J6370">
        <v>0</v>
      </c>
      <c r="K6370">
        <v>0</v>
      </c>
    </row>
    <row r="6371" spans="1:11">
      <c r="A6371" t="s">
        <v>22431</v>
      </c>
      <c r="B6371" t="s">
        <v>58</v>
      </c>
      <c r="C6371">
        <v>94879</v>
      </c>
      <c r="D6371" t="s">
        <v>318</v>
      </c>
      <c r="E6371" t="s">
        <v>12</v>
      </c>
      <c r="F6371">
        <v>2135.7199999999998</v>
      </c>
      <c r="G6371">
        <v>2137.7600000000002</v>
      </c>
      <c r="J6371">
        <v>0</v>
      </c>
      <c r="K6371">
        <v>0</v>
      </c>
    </row>
    <row r="6372" spans="1:11">
      <c r="A6372" t="s">
        <v>22432</v>
      </c>
      <c r="B6372" t="s">
        <v>58</v>
      </c>
      <c r="C6372">
        <v>94881</v>
      </c>
      <c r="D6372" t="s">
        <v>320</v>
      </c>
      <c r="E6372" t="s">
        <v>12</v>
      </c>
      <c r="F6372">
        <v>2940.33</v>
      </c>
      <c r="G6372">
        <v>2942.75</v>
      </c>
      <c r="J6372">
        <v>0</v>
      </c>
      <c r="K6372">
        <v>0</v>
      </c>
    </row>
    <row r="6373" spans="1:11">
      <c r="A6373" t="s">
        <v>22433</v>
      </c>
      <c r="B6373" t="s">
        <v>58</v>
      </c>
      <c r="C6373">
        <v>94869</v>
      </c>
      <c r="D6373" t="s">
        <v>313</v>
      </c>
      <c r="E6373" t="s">
        <v>12</v>
      </c>
      <c r="F6373">
        <v>150.57</v>
      </c>
      <c r="G6373">
        <v>150.66999999999999</v>
      </c>
      <c r="J6373">
        <v>0</v>
      </c>
      <c r="K6373">
        <v>0</v>
      </c>
    </row>
    <row r="6374" spans="1:11">
      <c r="A6374" t="s">
        <v>22434</v>
      </c>
      <c r="B6374" t="s">
        <v>58</v>
      </c>
      <c r="C6374">
        <v>94871</v>
      </c>
      <c r="D6374" t="s">
        <v>315</v>
      </c>
      <c r="E6374" t="s">
        <v>12</v>
      </c>
      <c r="F6374">
        <v>235.61</v>
      </c>
      <c r="G6374">
        <v>235.8</v>
      </c>
      <c r="J6374">
        <v>0</v>
      </c>
      <c r="K6374">
        <v>0</v>
      </c>
    </row>
    <row r="6375" spans="1:11">
      <c r="A6375" t="s">
        <v>22435</v>
      </c>
      <c r="B6375" t="s">
        <v>58</v>
      </c>
      <c r="C6375">
        <v>90708</v>
      </c>
      <c r="D6375" t="s">
        <v>291</v>
      </c>
      <c r="E6375" t="s">
        <v>12</v>
      </c>
      <c r="F6375">
        <v>854.73</v>
      </c>
      <c r="G6375">
        <v>855.66</v>
      </c>
      <c r="J6375">
        <v>0</v>
      </c>
      <c r="K6375">
        <v>0</v>
      </c>
    </row>
    <row r="6376" spans="1:11">
      <c r="A6376" t="s">
        <v>22436</v>
      </c>
      <c r="B6376" t="s">
        <v>58</v>
      </c>
      <c r="C6376">
        <v>94875</v>
      </c>
      <c r="D6376" t="s">
        <v>316</v>
      </c>
      <c r="E6376" t="s">
        <v>12</v>
      </c>
      <c r="F6376">
        <v>1387.6</v>
      </c>
      <c r="G6376">
        <v>1389.02</v>
      </c>
      <c r="J6376">
        <v>0</v>
      </c>
      <c r="K6376">
        <v>0</v>
      </c>
    </row>
    <row r="6377" spans="1:11">
      <c r="A6377" t="s">
        <v>22437</v>
      </c>
      <c r="B6377" t="s">
        <v>58</v>
      </c>
      <c r="C6377">
        <v>102264</v>
      </c>
      <c r="D6377" t="s">
        <v>329</v>
      </c>
      <c r="E6377" t="s">
        <v>12</v>
      </c>
      <c r="F6377">
        <v>22.63</v>
      </c>
      <c r="G6377">
        <v>23.02</v>
      </c>
      <c r="J6377">
        <v>0</v>
      </c>
      <c r="K6377">
        <v>0</v>
      </c>
    </row>
    <row r="6378" spans="1:11">
      <c r="A6378" t="s">
        <v>22438</v>
      </c>
      <c r="B6378" t="s">
        <v>58</v>
      </c>
      <c r="C6378">
        <v>90701</v>
      </c>
      <c r="D6378" t="s">
        <v>285</v>
      </c>
      <c r="E6378" t="s">
        <v>12</v>
      </c>
      <c r="F6378">
        <v>75.52</v>
      </c>
      <c r="G6378">
        <v>76.05</v>
      </c>
      <c r="J6378">
        <v>0</v>
      </c>
      <c r="K6378">
        <v>0</v>
      </c>
    </row>
    <row r="6379" spans="1:11">
      <c r="A6379" t="s">
        <v>22439</v>
      </c>
      <c r="B6379" t="s">
        <v>58</v>
      </c>
      <c r="C6379">
        <v>90702</v>
      </c>
      <c r="D6379" t="s">
        <v>286</v>
      </c>
      <c r="E6379" t="s">
        <v>12</v>
      </c>
      <c r="F6379">
        <v>124.28</v>
      </c>
      <c r="G6379">
        <v>124.88</v>
      </c>
      <c r="J6379">
        <v>0</v>
      </c>
      <c r="K6379">
        <v>0</v>
      </c>
    </row>
    <row r="6380" spans="1:11">
      <c r="A6380" t="s">
        <v>22440</v>
      </c>
      <c r="B6380" t="s">
        <v>58</v>
      </c>
      <c r="C6380">
        <v>90703</v>
      </c>
      <c r="D6380" t="s">
        <v>287</v>
      </c>
      <c r="E6380" t="s">
        <v>12</v>
      </c>
      <c r="F6380">
        <v>193.79</v>
      </c>
      <c r="G6380">
        <v>194.45</v>
      </c>
      <c r="J6380">
        <v>0</v>
      </c>
      <c r="K6380">
        <v>0</v>
      </c>
    </row>
    <row r="6381" spans="1:11">
      <c r="A6381" t="s">
        <v>22441</v>
      </c>
      <c r="B6381" t="s">
        <v>58</v>
      </c>
      <c r="C6381">
        <v>90704</v>
      </c>
      <c r="D6381" t="s">
        <v>288</v>
      </c>
      <c r="E6381" t="s">
        <v>12</v>
      </c>
      <c r="F6381">
        <v>287.02999999999997</v>
      </c>
      <c r="G6381">
        <v>287.77</v>
      </c>
      <c r="J6381">
        <v>0</v>
      </c>
      <c r="K6381">
        <v>0</v>
      </c>
    </row>
    <row r="6382" spans="1:11">
      <c r="A6382" t="s">
        <v>22442</v>
      </c>
      <c r="B6382" t="s">
        <v>58</v>
      </c>
      <c r="C6382">
        <v>90705</v>
      </c>
      <c r="D6382" t="s">
        <v>289</v>
      </c>
      <c r="E6382" t="s">
        <v>12</v>
      </c>
      <c r="F6382">
        <v>375.13</v>
      </c>
      <c r="G6382">
        <v>375.95</v>
      </c>
      <c r="J6382">
        <v>0</v>
      </c>
      <c r="K6382">
        <v>0</v>
      </c>
    </row>
    <row r="6383" spans="1:11">
      <c r="A6383" t="s">
        <v>22443</v>
      </c>
      <c r="B6383" t="s">
        <v>58</v>
      </c>
      <c r="C6383">
        <v>90706</v>
      </c>
      <c r="D6383" t="s">
        <v>290</v>
      </c>
      <c r="E6383" t="s">
        <v>12</v>
      </c>
      <c r="F6383">
        <v>495.73</v>
      </c>
      <c r="G6383">
        <v>496.43</v>
      </c>
      <c r="J6383">
        <v>0</v>
      </c>
      <c r="K6383">
        <v>0</v>
      </c>
    </row>
    <row r="6384" spans="1:11">
      <c r="A6384" t="s">
        <v>22444</v>
      </c>
      <c r="B6384" t="s">
        <v>58</v>
      </c>
      <c r="C6384">
        <v>90694</v>
      </c>
      <c r="D6384" t="s">
        <v>283</v>
      </c>
      <c r="E6384" t="s">
        <v>12</v>
      </c>
      <c r="F6384">
        <v>50.79</v>
      </c>
      <c r="G6384">
        <v>51.18</v>
      </c>
      <c r="J6384">
        <v>0</v>
      </c>
      <c r="K6384">
        <v>0</v>
      </c>
    </row>
    <row r="6385" spans="1:11">
      <c r="A6385" t="s">
        <v>22445</v>
      </c>
      <c r="B6385" t="s">
        <v>58</v>
      </c>
      <c r="C6385">
        <v>90695</v>
      </c>
      <c r="D6385" t="s">
        <v>14723</v>
      </c>
      <c r="E6385" t="s">
        <v>12</v>
      </c>
      <c r="F6385">
        <v>95.7</v>
      </c>
      <c r="G6385">
        <v>96.16</v>
      </c>
      <c r="J6385">
        <v>0</v>
      </c>
      <c r="K6385">
        <v>0</v>
      </c>
    </row>
    <row r="6386" spans="1:11">
      <c r="A6386" t="s">
        <v>22446</v>
      </c>
      <c r="B6386" t="s">
        <v>58</v>
      </c>
      <c r="C6386">
        <v>90696</v>
      </c>
      <c r="D6386" t="s">
        <v>284</v>
      </c>
      <c r="E6386" t="s">
        <v>12</v>
      </c>
      <c r="F6386">
        <v>159.19999999999999</v>
      </c>
      <c r="G6386">
        <v>159.75</v>
      </c>
      <c r="J6386">
        <v>0</v>
      </c>
      <c r="K6386">
        <v>0</v>
      </c>
    </row>
    <row r="6387" spans="1:11">
      <c r="A6387" t="s">
        <v>22447</v>
      </c>
      <c r="B6387" t="s">
        <v>58</v>
      </c>
      <c r="C6387">
        <v>90697</v>
      </c>
      <c r="D6387" t="s">
        <v>14724</v>
      </c>
      <c r="E6387" t="s">
        <v>12</v>
      </c>
      <c r="F6387">
        <v>246.34</v>
      </c>
      <c r="G6387">
        <v>246.95</v>
      </c>
      <c r="J6387">
        <v>0</v>
      </c>
      <c r="K6387">
        <v>0</v>
      </c>
    </row>
    <row r="6388" spans="1:11">
      <c r="A6388" t="s">
        <v>22448</v>
      </c>
      <c r="B6388" t="s">
        <v>58</v>
      </c>
      <c r="C6388">
        <v>90698</v>
      </c>
      <c r="D6388" t="s">
        <v>14725</v>
      </c>
      <c r="E6388" t="s">
        <v>12</v>
      </c>
      <c r="F6388">
        <v>375.83</v>
      </c>
      <c r="G6388">
        <v>376.51</v>
      </c>
      <c r="J6388">
        <v>0</v>
      </c>
      <c r="K6388">
        <v>0</v>
      </c>
    </row>
    <row r="6389" spans="1:11">
      <c r="A6389" t="s">
        <v>22449</v>
      </c>
      <c r="B6389" t="s">
        <v>58</v>
      </c>
      <c r="C6389">
        <v>90699</v>
      </c>
      <c r="D6389" t="s">
        <v>14726</v>
      </c>
      <c r="E6389" t="s">
        <v>12</v>
      </c>
      <c r="F6389">
        <v>528.35</v>
      </c>
      <c r="G6389">
        <v>529.12</v>
      </c>
      <c r="J6389">
        <v>0</v>
      </c>
      <c r="K6389">
        <v>0</v>
      </c>
    </row>
    <row r="6390" spans="1:11">
      <c r="A6390" t="s">
        <v>22450</v>
      </c>
      <c r="B6390" t="s">
        <v>58</v>
      </c>
      <c r="C6390">
        <v>90700</v>
      </c>
      <c r="D6390" t="s">
        <v>14727</v>
      </c>
      <c r="E6390" t="s">
        <v>12</v>
      </c>
      <c r="F6390">
        <v>615.95000000000005</v>
      </c>
      <c r="G6390">
        <v>616.57000000000005</v>
      </c>
      <c r="J6390">
        <v>0</v>
      </c>
      <c r="K6390">
        <v>0</v>
      </c>
    </row>
    <row r="6391" spans="1:11">
      <c r="A6391" t="s">
        <v>22451</v>
      </c>
      <c r="B6391" t="s">
        <v>58</v>
      </c>
      <c r="C6391">
        <v>105378</v>
      </c>
      <c r="D6391" t="s">
        <v>245</v>
      </c>
      <c r="E6391" t="s">
        <v>32</v>
      </c>
      <c r="F6391">
        <v>15</v>
      </c>
      <c r="G6391">
        <v>15.86</v>
      </c>
      <c r="J6391">
        <v>0</v>
      </c>
      <c r="K6391">
        <v>0</v>
      </c>
    </row>
    <row r="6392" spans="1:11">
      <c r="A6392" t="s">
        <v>22452</v>
      </c>
      <c r="B6392" t="s">
        <v>58</v>
      </c>
      <c r="C6392">
        <v>105373</v>
      </c>
      <c r="D6392" t="s">
        <v>383</v>
      </c>
      <c r="E6392" t="s">
        <v>32</v>
      </c>
      <c r="F6392">
        <v>11.85</v>
      </c>
      <c r="G6392">
        <v>12.53</v>
      </c>
      <c r="J6392">
        <v>0</v>
      </c>
      <c r="K6392">
        <v>0</v>
      </c>
    </row>
    <row r="6393" spans="1:11">
      <c r="A6393" t="s">
        <v>22453</v>
      </c>
      <c r="B6393" t="s">
        <v>58</v>
      </c>
      <c r="C6393">
        <v>105380</v>
      </c>
      <c r="D6393" t="s">
        <v>247</v>
      </c>
      <c r="E6393" t="s">
        <v>32</v>
      </c>
      <c r="F6393">
        <v>124.68</v>
      </c>
      <c r="G6393">
        <v>131.81</v>
      </c>
      <c r="J6393">
        <v>0</v>
      </c>
      <c r="K6393">
        <v>0</v>
      </c>
    </row>
    <row r="6394" spans="1:11">
      <c r="A6394" t="s">
        <v>22454</v>
      </c>
      <c r="B6394" t="s">
        <v>58</v>
      </c>
      <c r="C6394">
        <v>105267</v>
      </c>
      <c r="D6394" t="s">
        <v>185</v>
      </c>
      <c r="E6394" t="s">
        <v>32</v>
      </c>
      <c r="F6394">
        <v>102.25</v>
      </c>
      <c r="G6394">
        <v>108.28</v>
      </c>
      <c r="J6394">
        <v>0</v>
      </c>
      <c r="K6394">
        <v>0</v>
      </c>
    </row>
    <row r="6395" spans="1:11">
      <c r="A6395" t="s">
        <v>22455</v>
      </c>
      <c r="B6395" t="s">
        <v>58</v>
      </c>
      <c r="C6395">
        <v>105249</v>
      </c>
      <c r="D6395" t="s">
        <v>168</v>
      </c>
      <c r="E6395" t="s">
        <v>32</v>
      </c>
      <c r="F6395">
        <v>151.80000000000001</v>
      </c>
      <c r="G6395">
        <v>160.35</v>
      </c>
      <c r="J6395">
        <v>0</v>
      </c>
      <c r="K6395">
        <v>0</v>
      </c>
    </row>
    <row r="6396" spans="1:11">
      <c r="A6396" t="s">
        <v>22456</v>
      </c>
      <c r="B6396" t="s">
        <v>58</v>
      </c>
      <c r="C6396">
        <v>105268</v>
      </c>
      <c r="D6396" t="s">
        <v>186</v>
      </c>
      <c r="E6396" t="s">
        <v>32</v>
      </c>
      <c r="F6396">
        <v>125.31</v>
      </c>
      <c r="G6396">
        <v>132.55000000000001</v>
      </c>
      <c r="J6396">
        <v>0</v>
      </c>
      <c r="K6396">
        <v>0</v>
      </c>
    </row>
    <row r="6397" spans="1:11">
      <c r="A6397" t="s">
        <v>22457</v>
      </c>
      <c r="B6397" t="s">
        <v>58</v>
      </c>
      <c r="C6397">
        <v>105379</v>
      </c>
      <c r="D6397" t="s">
        <v>246</v>
      </c>
      <c r="E6397" t="s">
        <v>32</v>
      </c>
      <c r="F6397">
        <v>20.170000000000002</v>
      </c>
      <c r="G6397">
        <v>21.39</v>
      </c>
      <c r="J6397">
        <v>0</v>
      </c>
      <c r="K6397">
        <v>0</v>
      </c>
    </row>
    <row r="6398" spans="1:11">
      <c r="A6398" t="s">
        <v>22458</v>
      </c>
      <c r="B6398" t="s">
        <v>58</v>
      </c>
      <c r="C6398">
        <v>105388</v>
      </c>
      <c r="D6398" t="s">
        <v>248</v>
      </c>
      <c r="E6398" t="s">
        <v>32</v>
      </c>
      <c r="F6398">
        <v>16.21</v>
      </c>
      <c r="G6398">
        <v>17.190000000000001</v>
      </c>
      <c r="J6398">
        <v>0</v>
      </c>
      <c r="K6398">
        <v>0</v>
      </c>
    </row>
    <row r="6399" spans="1:11">
      <c r="A6399" t="s">
        <v>22459</v>
      </c>
      <c r="B6399" t="s">
        <v>58</v>
      </c>
      <c r="C6399">
        <v>105392</v>
      </c>
      <c r="D6399" t="s">
        <v>252</v>
      </c>
      <c r="E6399" t="s">
        <v>32</v>
      </c>
      <c r="F6399">
        <v>25.38</v>
      </c>
      <c r="G6399">
        <v>26.94</v>
      </c>
      <c r="J6399">
        <v>0</v>
      </c>
      <c r="K6399">
        <v>0</v>
      </c>
    </row>
    <row r="6400" spans="1:11">
      <c r="A6400" t="s">
        <v>22460</v>
      </c>
      <c r="B6400" t="s">
        <v>58</v>
      </c>
      <c r="C6400">
        <v>105389</v>
      </c>
      <c r="D6400" t="s">
        <v>249</v>
      </c>
      <c r="E6400" t="s">
        <v>32</v>
      </c>
      <c r="F6400">
        <v>20.59</v>
      </c>
      <c r="G6400">
        <v>21.88</v>
      </c>
      <c r="J6400">
        <v>0</v>
      </c>
      <c r="K6400">
        <v>0</v>
      </c>
    </row>
    <row r="6401" spans="1:11">
      <c r="A6401" t="s">
        <v>22461</v>
      </c>
      <c r="B6401" t="s">
        <v>58</v>
      </c>
      <c r="C6401">
        <v>105393</v>
      </c>
      <c r="D6401" t="s">
        <v>253</v>
      </c>
      <c r="E6401" t="s">
        <v>32</v>
      </c>
      <c r="F6401">
        <v>30.73</v>
      </c>
      <c r="G6401">
        <v>32.64</v>
      </c>
      <c r="J6401">
        <v>0</v>
      </c>
      <c r="K6401">
        <v>0</v>
      </c>
    </row>
    <row r="6402" spans="1:11">
      <c r="A6402" t="s">
        <v>22462</v>
      </c>
      <c r="B6402" t="s">
        <v>58</v>
      </c>
      <c r="C6402">
        <v>105316</v>
      </c>
      <c r="D6402" t="s">
        <v>356</v>
      </c>
      <c r="E6402" t="s">
        <v>32</v>
      </c>
      <c r="F6402">
        <v>25.15</v>
      </c>
      <c r="G6402">
        <v>26.73</v>
      </c>
      <c r="J6402">
        <v>0</v>
      </c>
      <c r="K6402">
        <v>0</v>
      </c>
    </row>
    <row r="6403" spans="1:11">
      <c r="A6403" t="s">
        <v>22463</v>
      </c>
      <c r="B6403" t="s">
        <v>58</v>
      </c>
      <c r="C6403">
        <v>105394</v>
      </c>
      <c r="D6403" t="s">
        <v>254</v>
      </c>
      <c r="E6403" t="s">
        <v>32</v>
      </c>
      <c r="F6403">
        <v>36.06</v>
      </c>
      <c r="G6403">
        <v>38.31</v>
      </c>
      <c r="J6403">
        <v>0</v>
      </c>
      <c r="K6403">
        <v>0</v>
      </c>
    </row>
    <row r="6404" spans="1:11">
      <c r="A6404" t="s">
        <v>22464</v>
      </c>
      <c r="B6404" t="s">
        <v>58</v>
      </c>
      <c r="C6404">
        <v>105317</v>
      </c>
      <c r="D6404" t="s">
        <v>214</v>
      </c>
      <c r="E6404" t="s">
        <v>32</v>
      </c>
      <c r="F6404">
        <v>29.66</v>
      </c>
      <c r="G6404">
        <v>31.54</v>
      </c>
      <c r="J6404">
        <v>0</v>
      </c>
      <c r="K6404">
        <v>0</v>
      </c>
    </row>
    <row r="6405" spans="1:11">
      <c r="A6405" t="s">
        <v>22465</v>
      </c>
      <c r="B6405" t="s">
        <v>58</v>
      </c>
      <c r="C6405">
        <v>105395</v>
      </c>
      <c r="D6405" t="s">
        <v>255</v>
      </c>
      <c r="E6405" t="s">
        <v>32</v>
      </c>
      <c r="F6405">
        <v>41.4</v>
      </c>
      <c r="G6405">
        <v>44.01</v>
      </c>
      <c r="J6405">
        <v>0</v>
      </c>
      <c r="K6405">
        <v>0</v>
      </c>
    </row>
    <row r="6406" spans="1:11">
      <c r="A6406" t="s">
        <v>22466</v>
      </c>
      <c r="B6406" t="s">
        <v>58</v>
      </c>
      <c r="C6406">
        <v>105318</v>
      </c>
      <c r="D6406" t="s">
        <v>215</v>
      </c>
      <c r="E6406" t="s">
        <v>32</v>
      </c>
      <c r="F6406">
        <v>34.200000000000003</v>
      </c>
      <c r="G6406">
        <v>36.369999999999997</v>
      </c>
      <c r="J6406">
        <v>0</v>
      </c>
      <c r="K6406">
        <v>0</v>
      </c>
    </row>
    <row r="6407" spans="1:11">
      <c r="A6407" t="s">
        <v>22467</v>
      </c>
      <c r="B6407" t="s">
        <v>58</v>
      </c>
      <c r="C6407">
        <v>105396</v>
      </c>
      <c r="D6407" t="s">
        <v>256</v>
      </c>
      <c r="E6407" t="s">
        <v>32</v>
      </c>
      <c r="F6407">
        <v>46.74</v>
      </c>
      <c r="G6407">
        <v>49.7</v>
      </c>
      <c r="J6407">
        <v>0</v>
      </c>
      <c r="K6407">
        <v>0</v>
      </c>
    </row>
    <row r="6408" spans="1:11">
      <c r="A6408" t="s">
        <v>22468</v>
      </c>
      <c r="B6408" t="s">
        <v>58</v>
      </c>
      <c r="C6408">
        <v>105258</v>
      </c>
      <c r="D6408" t="s">
        <v>177</v>
      </c>
      <c r="E6408" t="s">
        <v>32</v>
      </c>
      <c r="F6408">
        <v>38.72</v>
      </c>
      <c r="G6408">
        <v>41.2</v>
      </c>
      <c r="J6408">
        <v>0</v>
      </c>
      <c r="K6408">
        <v>0</v>
      </c>
    </row>
    <row r="6409" spans="1:11">
      <c r="A6409" t="s">
        <v>22469</v>
      </c>
      <c r="B6409" t="s">
        <v>58</v>
      </c>
      <c r="C6409">
        <v>105397</v>
      </c>
      <c r="D6409" t="s">
        <v>257</v>
      </c>
      <c r="E6409" t="s">
        <v>32</v>
      </c>
      <c r="F6409">
        <v>52.22</v>
      </c>
      <c r="G6409">
        <v>55.52</v>
      </c>
      <c r="J6409">
        <v>0</v>
      </c>
      <c r="K6409">
        <v>0</v>
      </c>
    </row>
    <row r="6410" spans="1:11">
      <c r="A6410" t="s">
        <v>22470</v>
      </c>
      <c r="B6410" t="s">
        <v>58</v>
      </c>
      <c r="C6410">
        <v>105261</v>
      </c>
      <c r="D6410" t="s">
        <v>179</v>
      </c>
      <c r="E6410" t="s">
        <v>32</v>
      </c>
      <c r="F6410">
        <v>43.38</v>
      </c>
      <c r="G6410">
        <v>46.16</v>
      </c>
      <c r="J6410">
        <v>0</v>
      </c>
      <c r="K6410">
        <v>0</v>
      </c>
    </row>
    <row r="6411" spans="1:11">
      <c r="A6411" t="s">
        <v>22471</v>
      </c>
      <c r="B6411" t="s">
        <v>58</v>
      </c>
      <c r="C6411">
        <v>105398</v>
      </c>
      <c r="D6411" t="s">
        <v>258</v>
      </c>
      <c r="E6411" t="s">
        <v>32</v>
      </c>
      <c r="F6411">
        <v>65.69</v>
      </c>
      <c r="G6411">
        <v>69.34</v>
      </c>
      <c r="J6411">
        <v>0</v>
      </c>
      <c r="K6411">
        <v>0</v>
      </c>
    </row>
    <row r="6412" spans="1:11">
      <c r="A6412" t="s">
        <v>22472</v>
      </c>
      <c r="B6412" t="s">
        <v>58</v>
      </c>
      <c r="C6412">
        <v>105262</v>
      </c>
      <c r="D6412" t="s">
        <v>180</v>
      </c>
      <c r="E6412" t="s">
        <v>32</v>
      </c>
      <c r="F6412">
        <v>53.38</v>
      </c>
      <c r="G6412">
        <v>56.45</v>
      </c>
      <c r="J6412">
        <v>0</v>
      </c>
      <c r="K6412">
        <v>0</v>
      </c>
    </row>
    <row r="6413" spans="1:11">
      <c r="A6413" t="s">
        <v>22473</v>
      </c>
      <c r="B6413" t="s">
        <v>58</v>
      </c>
      <c r="C6413">
        <v>105399</v>
      </c>
      <c r="D6413" t="s">
        <v>259</v>
      </c>
      <c r="E6413" t="s">
        <v>32</v>
      </c>
      <c r="F6413">
        <v>77.84</v>
      </c>
      <c r="G6413">
        <v>82.19</v>
      </c>
      <c r="J6413">
        <v>0</v>
      </c>
      <c r="K6413">
        <v>0</v>
      </c>
    </row>
    <row r="6414" spans="1:11">
      <c r="A6414" t="s">
        <v>22474</v>
      </c>
      <c r="B6414" t="s">
        <v>58</v>
      </c>
      <c r="C6414">
        <v>105263</v>
      </c>
      <c r="D6414" t="s">
        <v>181</v>
      </c>
      <c r="E6414" t="s">
        <v>32</v>
      </c>
      <c r="F6414">
        <v>63.51</v>
      </c>
      <c r="G6414">
        <v>67.17</v>
      </c>
      <c r="J6414">
        <v>0</v>
      </c>
      <c r="K6414">
        <v>0</v>
      </c>
    </row>
    <row r="6415" spans="1:11">
      <c r="A6415" t="s">
        <v>22475</v>
      </c>
      <c r="B6415" t="s">
        <v>58</v>
      </c>
      <c r="C6415">
        <v>105400</v>
      </c>
      <c r="D6415" t="s">
        <v>260</v>
      </c>
      <c r="E6415" t="s">
        <v>32</v>
      </c>
      <c r="F6415">
        <v>89.19</v>
      </c>
      <c r="G6415">
        <v>94.24</v>
      </c>
      <c r="J6415">
        <v>0</v>
      </c>
      <c r="K6415">
        <v>0</v>
      </c>
    </row>
    <row r="6416" spans="1:11">
      <c r="A6416" t="s">
        <v>22476</v>
      </c>
      <c r="B6416" t="s">
        <v>58</v>
      </c>
      <c r="C6416">
        <v>105264</v>
      </c>
      <c r="D6416" t="s">
        <v>182</v>
      </c>
      <c r="E6416" t="s">
        <v>32</v>
      </c>
      <c r="F6416">
        <v>72.83</v>
      </c>
      <c r="G6416">
        <v>77.08</v>
      </c>
      <c r="J6416">
        <v>0</v>
      </c>
      <c r="K6416">
        <v>0</v>
      </c>
    </row>
    <row r="6417" spans="1:11">
      <c r="A6417" t="s">
        <v>22477</v>
      </c>
      <c r="B6417" t="s">
        <v>58</v>
      </c>
      <c r="C6417">
        <v>105297</v>
      </c>
      <c r="D6417" t="s">
        <v>203</v>
      </c>
      <c r="E6417" t="s">
        <v>32</v>
      </c>
      <c r="F6417">
        <v>12.89</v>
      </c>
      <c r="G6417">
        <v>13.61</v>
      </c>
      <c r="J6417">
        <v>0</v>
      </c>
      <c r="K6417">
        <v>0</v>
      </c>
    </row>
    <row r="6418" spans="1:11">
      <c r="A6418" t="s">
        <v>22478</v>
      </c>
      <c r="B6418" t="s">
        <v>58</v>
      </c>
      <c r="C6418">
        <v>105372</v>
      </c>
      <c r="D6418" t="s">
        <v>382</v>
      </c>
      <c r="E6418" t="s">
        <v>32</v>
      </c>
      <c r="F6418">
        <v>10.050000000000001</v>
      </c>
      <c r="G6418">
        <v>10.64</v>
      </c>
      <c r="J6418">
        <v>0</v>
      </c>
      <c r="K6418">
        <v>0</v>
      </c>
    </row>
    <row r="6419" spans="1:11">
      <c r="A6419" t="s">
        <v>22479</v>
      </c>
      <c r="B6419" t="s">
        <v>58</v>
      </c>
      <c r="C6419">
        <v>105401</v>
      </c>
      <c r="D6419" t="s">
        <v>261</v>
      </c>
      <c r="E6419" t="s">
        <v>32</v>
      </c>
      <c r="F6419">
        <v>100.83</v>
      </c>
      <c r="G6419">
        <v>106.58</v>
      </c>
      <c r="J6419">
        <v>0</v>
      </c>
      <c r="K6419">
        <v>0</v>
      </c>
    </row>
    <row r="6420" spans="1:11">
      <c r="A6420" t="s">
        <v>22480</v>
      </c>
      <c r="B6420" t="s">
        <v>58</v>
      </c>
      <c r="C6420">
        <v>105265</v>
      </c>
      <c r="D6420" t="s">
        <v>183</v>
      </c>
      <c r="E6420" t="s">
        <v>32</v>
      </c>
      <c r="F6420">
        <v>82.44</v>
      </c>
      <c r="G6420">
        <v>87.29</v>
      </c>
      <c r="J6420">
        <v>0</v>
      </c>
      <c r="K6420">
        <v>0</v>
      </c>
    </row>
    <row r="6421" spans="1:11">
      <c r="A6421" t="s">
        <v>22481</v>
      </c>
      <c r="B6421" t="s">
        <v>58</v>
      </c>
      <c r="C6421">
        <v>105402</v>
      </c>
      <c r="D6421" t="s">
        <v>262</v>
      </c>
      <c r="E6421" t="s">
        <v>32</v>
      </c>
      <c r="F6421">
        <v>112.7</v>
      </c>
      <c r="G6421">
        <v>119.15</v>
      </c>
      <c r="J6421">
        <v>0</v>
      </c>
      <c r="K6421">
        <v>0</v>
      </c>
    </row>
    <row r="6422" spans="1:11">
      <c r="A6422" t="s">
        <v>22482</v>
      </c>
      <c r="B6422" t="s">
        <v>58</v>
      </c>
      <c r="C6422">
        <v>105266</v>
      </c>
      <c r="D6422" t="s">
        <v>184</v>
      </c>
      <c r="E6422" t="s">
        <v>32</v>
      </c>
      <c r="F6422">
        <v>92.28</v>
      </c>
      <c r="G6422">
        <v>97.73</v>
      </c>
      <c r="J6422">
        <v>0</v>
      </c>
      <c r="K6422">
        <v>0</v>
      </c>
    </row>
    <row r="6423" spans="1:11">
      <c r="A6423" t="s">
        <v>22483</v>
      </c>
      <c r="B6423" t="s">
        <v>58</v>
      </c>
      <c r="C6423">
        <v>105361</v>
      </c>
      <c r="D6423" t="s">
        <v>372</v>
      </c>
      <c r="E6423" t="s">
        <v>32</v>
      </c>
      <c r="F6423">
        <v>24.24</v>
      </c>
      <c r="G6423">
        <v>26.11</v>
      </c>
      <c r="J6423">
        <v>0</v>
      </c>
      <c r="K6423">
        <v>0</v>
      </c>
    </row>
    <row r="6424" spans="1:11">
      <c r="A6424" t="s">
        <v>22484</v>
      </c>
      <c r="B6424" t="s">
        <v>58</v>
      </c>
      <c r="C6424">
        <v>105382</v>
      </c>
      <c r="D6424" t="s">
        <v>388</v>
      </c>
      <c r="E6424" t="s">
        <v>32</v>
      </c>
      <c r="F6424">
        <v>19.989999999999998</v>
      </c>
      <c r="G6424">
        <v>21.5</v>
      </c>
      <c r="J6424">
        <v>0</v>
      </c>
      <c r="K6424">
        <v>0</v>
      </c>
    </row>
    <row r="6425" spans="1:11">
      <c r="A6425" t="s">
        <v>22485</v>
      </c>
      <c r="B6425" t="s">
        <v>58</v>
      </c>
      <c r="C6425">
        <v>105359</v>
      </c>
      <c r="D6425" t="s">
        <v>370</v>
      </c>
      <c r="E6425" t="s">
        <v>32</v>
      </c>
      <c r="F6425">
        <v>17.309999999999999</v>
      </c>
      <c r="G6425">
        <v>18.670000000000002</v>
      </c>
      <c r="J6425">
        <v>0</v>
      </c>
      <c r="K6425">
        <v>0</v>
      </c>
    </row>
    <row r="6426" spans="1:11">
      <c r="A6426" t="s">
        <v>22486</v>
      </c>
      <c r="B6426" t="s">
        <v>58</v>
      </c>
      <c r="C6426">
        <v>105315</v>
      </c>
      <c r="D6426" t="s">
        <v>355</v>
      </c>
      <c r="E6426" t="s">
        <v>32</v>
      </c>
      <c r="F6426">
        <v>14.18</v>
      </c>
      <c r="G6426">
        <v>15.29</v>
      </c>
      <c r="J6426">
        <v>0</v>
      </c>
      <c r="K6426">
        <v>0</v>
      </c>
    </row>
    <row r="6427" spans="1:11">
      <c r="A6427" t="s">
        <v>22487</v>
      </c>
      <c r="B6427" t="s">
        <v>58</v>
      </c>
      <c r="C6427">
        <v>105360</v>
      </c>
      <c r="D6427" t="s">
        <v>371</v>
      </c>
      <c r="E6427" t="s">
        <v>32</v>
      </c>
      <c r="F6427">
        <v>20.88</v>
      </c>
      <c r="G6427">
        <v>22.48</v>
      </c>
      <c r="J6427">
        <v>0</v>
      </c>
      <c r="K6427">
        <v>0</v>
      </c>
    </row>
    <row r="6428" spans="1:11">
      <c r="A6428" t="s">
        <v>22488</v>
      </c>
      <c r="B6428" t="s">
        <v>58</v>
      </c>
      <c r="C6428">
        <v>105381</v>
      </c>
      <c r="D6428" t="s">
        <v>387</v>
      </c>
      <c r="E6428" t="s">
        <v>32</v>
      </c>
      <c r="F6428">
        <v>17.18</v>
      </c>
      <c r="G6428">
        <v>18.489999999999998</v>
      </c>
      <c r="J6428">
        <v>0</v>
      </c>
      <c r="K6428">
        <v>0</v>
      </c>
    </row>
    <row r="6429" spans="1:11">
      <c r="A6429" t="s">
        <v>22489</v>
      </c>
      <c r="B6429" t="s">
        <v>58</v>
      </c>
      <c r="C6429">
        <v>105251</v>
      </c>
      <c r="D6429" t="s">
        <v>170</v>
      </c>
      <c r="E6429" t="s">
        <v>32</v>
      </c>
      <c r="F6429">
        <v>22.02</v>
      </c>
      <c r="G6429">
        <v>23.31</v>
      </c>
      <c r="J6429">
        <v>0</v>
      </c>
      <c r="K6429">
        <v>0</v>
      </c>
    </row>
    <row r="6430" spans="1:11">
      <c r="A6430" t="s">
        <v>22490</v>
      </c>
      <c r="B6430" t="s">
        <v>58</v>
      </c>
      <c r="C6430">
        <v>105282</v>
      </c>
      <c r="D6430" t="s">
        <v>200</v>
      </c>
      <c r="E6430" t="s">
        <v>32</v>
      </c>
      <c r="F6430">
        <v>17.3</v>
      </c>
      <c r="G6430">
        <v>18.309999999999999</v>
      </c>
      <c r="J6430">
        <v>0</v>
      </c>
      <c r="K6430">
        <v>0</v>
      </c>
    </row>
    <row r="6431" spans="1:11">
      <c r="A6431" t="s">
        <v>22491</v>
      </c>
      <c r="B6431" t="s">
        <v>58</v>
      </c>
      <c r="C6431">
        <v>105276</v>
      </c>
      <c r="D6431" t="s">
        <v>194</v>
      </c>
      <c r="E6431" t="s">
        <v>32</v>
      </c>
      <c r="F6431">
        <v>182.8</v>
      </c>
      <c r="G6431">
        <v>193.5</v>
      </c>
      <c r="J6431">
        <v>0</v>
      </c>
      <c r="K6431">
        <v>0</v>
      </c>
    </row>
    <row r="6432" spans="1:11">
      <c r="A6432" t="s">
        <v>22492</v>
      </c>
      <c r="B6432" t="s">
        <v>58</v>
      </c>
      <c r="C6432">
        <v>105341</v>
      </c>
      <c r="D6432" t="s">
        <v>225</v>
      </c>
      <c r="E6432" t="s">
        <v>32</v>
      </c>
      <c r="F6432">
        <v>149.13999999999999</v>
      </c>
      <c r="G6432">
        <v>158.19999999999999</v>
      </c>
      <c r="J6432">
        <v>0</v>
      </c>
      <c r="K6432">
        <v>0</v>
      </c>
    </row>
    <row r="6433" spans="1:11">
      <c r="A6433" t="s">
        <v>22493</v>
      </c>
      <c r="B6433" t="s">
        <v>58</v>
      </c>
      <c r="C6433">
        <v>105277</v>
      </c>
      <c r="D6433" t="s">
        <v>195</v>
      </c>
      <c r="E6433" t="s">
        <v>32</v>
      </c>
      <c r="F6433">
        <v>220.91</v>
      </c>
      <c r="G6433">
        <v>233.72</v>
      </c>
      <c r="J6433">
        <v>0</v>
      </c>
      <c r="K6433">
        <v>0</v>
      </c>
    </row>
    <row r="6434" spans="1:11">
      <c r="A6434" t="s">
        <v>22494</v>
      </c>
      <c r="B6434" t="s">
        <v>58</v>
      </c>
      <c r="C6434">
        <v>105342</v>
      </c>
      <c r="D6434" t="s">
        <v>226</v>
      </c>
      <c r="E6434" t="s">
        <v>32</v>
      </c>
      <c r="F6434">
        <v>181.18</v>
      </c>
      <c r="G6434">
        <v>192.03</v>
      </c>
      <c r="J6434">
        <v>0</v>
      </c>
      <c r="K6434">
        <v>0</v>
      </c>
    </row>
    <row r="6435" spans="1:11">
      <c r="A6435" t="s">
        <v>22495</v>
      </c>
      <c r="B6435" t="s">
        <v>58</v>
      </c>
      <c r="C6435">
        <v>105252</v>
      </c>
      <c r="D6435" t="s">
        <v>171</v>
      </c>
      <c r="E6435" t="s">
        <v>32</v>
      </c>
      <c r="F6435">
        <v>29.65</v>
      </c>
      <c r="G6435">
        <v>31.46</v>
      </c>
      <c r="J6435">
        <v>0</v>
      </c>
      <c r="K6435">
        <v>0</v>
      </c>
    </row>
    <row r="6436" spans="1:11">
      <c r="A6436" t="s">
        <v>22496</v>
      </c>
      <c r="B6436" t="s">
        <v>58</v>
      </c>
      <c r="C6436">
        <v>105298</v>
      </c>
      <c r="D6436" t="s">
        <v>204</v>
      </c>
      <c r="E6436" t="s">
        <v>32</v>
      </c>
      <c r="F6436">
        <v>23.71</v>
      </c>
      <c r="G6436">
        <v>25.17</v>
      </c>
      <c r="J6436">
        <v>0</v>
      </c>
      <c r="K6436">
        <v>0</v>
      </c>
    </row>
    <row r="6437" spans="1:11">
      <c r="A6437" t="s">
        <v>22497</v>
      </c>
      <c r="B6437" t="s">
        <v>58</v>
      </c>
      <c r="C6437">
        <v>105253</v>
      </c>
      <c r="D6437" t="s">
        <v>172</v>
      </c>
      <c r="E6437" t="s">
        <v>32</v>
      </c>
      <c r="F6437">
        <v>37.29</v>
      </c>
      <c r="G6437">
        <v>39.619999999999997</v>
      </c>
      <c r="J6437">
        <v>0</v>
      </c>
      <c r="K6437">
        <v>0</v>
      </c>
    </row>
    <row r="6438" spans="1:11">
      <c r="A6438" t="s">
        <v>22498</v>
      </c>
      <c r="B6438" t="s">
        <v>58</v>
      </c>
      <c r="C6438">
        <v>105299</v>
      </c>
      <c r="D6438" t="s">
        <v>205</v>
      </c>
      <c r="E6438" t="s">
        <v>32</v>
      </c>
      <c r="F6438">
        <v>30.12</v>
      </c>
      <c r="G6438">
        <v>32.04</v>
      </c>
      <c r="J6438">
        <v>0</v>
      </c>
      <c r="K6438">
        <v>0</v>
      </c>
    </row>
    <row r="6439" spans="1:11">
      <c r="A6439" t="s">
        <v>22499</v>
      </c>
      <c r="B6439" t="s">
        <v>58</v>
      </c>
      <c r="C6439">
        <v>105254</v>
      </c>
      <c r="D6439" t="s">
        <v>173</v>
      </c>
      <c r="E6439" t="s">
        <v>32</v>
      </c>
      <c r="F6439">
        <v>45.08</v>
      </c>
      <c r="G6439">
        <v>47.95</v>
      </c>
      <c r="J6439">
        <v>0</v>
      </c>
      <c r="K6439">
        <v>0</v>
      </c>
    </row>
    <row r="6440" spans="1:11">
      <c r="A6440" t="s">
        <v>22500</v>
      </c>
      <c r="B6440" t="s">
        <v>58</v>
      </c>
      <c r="C6440">
        <v>105300</v>
      </c>
      <c r="D6440" t="s">
        <v>206</v>
      </c>
      <c r="E6440" t="s">
        <v>32</v>
      </c>
      <c r="F6440">
        <v>36.71</v>
      </c>
      <c r="G6440">
        <v>39.07</v>
      </c>
      <c r="J6440">
        <v>0</v>
      </c>
      <c r="K6440">
        <v>0</v>
      </c>
    </row>
    <row r="6441" spans="1:11">
      <c r="A6441" t="s">
        <v>22501</v>
      </c>
      <c r="B6441" t="s">
        <v>58</v>
      </c>
      <c r="C6441">
        <v>105255</v>
      </c>
      <c r="D6441" t="s">
        <v>174</v>
      </c>
      <c r="E6441" t="s">
        <v>32</v>
      </c>
      <c r="F6441">
        <v>52.86</v>
      </c>
      <c r="G6441">
        <v>56.25</v>
      </c>
      <c r="J6441">
        <v>0</v>
      </c>
      <c r="K6441">
        <v>0</v>
      </c>
    </row>
    <row r="6442" spans="1:11">
      <c r="A6442" t="s">
        <v>22502</v>
      </c>
      <c r="B6442" t="s">
        <v>58</v>
      </c>
      <c r="C6442">
        <v>105301</v>
      </c>
      <c r="D6442" t="s">
        <v>207</v>
      </c>
      <c r="E6442" t="s">
        <v>32</v>
      </c>
      <c r="F6442">
        <v>43.28</v>
      </c>
      <c r="G6442">
        <v>46.08</v>
      </c>
      <c r="J6442">
        <v>0</v>
      </c>
      <c r="K6442">
        <v>0</v>
      </c>
    </row>
    <row r="6443" spans="1:11">
      <c r="A6443" t="s">
        <v>22503</v>
      </c>
      <c r="B6443" t="s">
        <v>58</v>
      </c>
      <c r="C6443">
        <v>105256</v>
      </c>
      <c r="D6443" t="s">
        <v>175</v>
      </c>
      <c r="E6443" t="s">
        <v>32</v>
      </c>
      <c r="F6443">
        <v>60.66</v>
      </c>
      <c r="G6443">
        <v>64.55</v>
      </c>
      <c r="J6443">
        <v>0</v>
      </c>
      <c r="K6443">
        <v>0</v>
      </c>
    </row>
    <row r="6444" spans="1:11">
      <c r="A6444" t="s">
        <v>22504</v>
      </c>
      <c r="B6444" t="s">
        <v>58</v>
      </c>
      <c r="C6444">
        <v>105302</v>
      </c>
      <c r="D6444" t="s">
        <v>208</v>
      </c>
      <c r="E6444" t="s">
        <v>32</v>
      </c>
      <c r="F6444">
        <v>49.84</v>
      </c>
      <c r="G6444">
        <v>53.1</v>
      </c>
      <c r="J6444">
        <v>0</v>
      </c>
      <c r="K6444">
        <v>0</v>
      </c>
    </row>
    <row r="6445" spans="1:11">
      <c r="A6445" t="s">
        <v>22505</v>
      </c>
      <c r="B6445" t="s">
        <v>58</v>
      </c>
      <c r="C6445">
        <v>105257</v>
      </c>
      <c r="D6445" t="s">
        <v>176</v>
      </c>
      <c r="E6445" t="s">
        <v>32</v>
      </c>
      <c r="F6445">
        <v>68.42</v>
      </c>
      <c r="G6445">
        <v>72.849999999999994</v>
      </c>
      <c r="J6445">
        <v>0</v>
      </c>
      <c r="K6445">
        <v>0</v>
      </c>
    </row>
    <row r="6446" spans="1:11">
      <c r="A6446" t="s">
        <v>22506</v>
      </c>
      <c r="B6446" t="s">
        <v>58</v>
      </c>
      <c r="C6446">
        <v>105303</v>
      </c>
      <c r="D6446" t="s">
        <v>209</v>
      </c>
      <c r="E6446" t="s">
        <v>32</v>
      </c>
      <c r="F6446">
        <v>56.39</v>
      </c>
      <c r="G6446">
        <v>60.1</v>
      </c>
      <c r="J6446">
        <v>0</v>
      </c>
      <c r="K6446">
        <v>0</v>
      </c>
    </row>
    <row r="6447" spans="1:11">
      <c r="A6447" t="s">
        <v>22507</v>
      </c>
      <c r="B6447" t="s">
        <v>58</v>
      </c>
      <c r="C6447">
        <v>105270</v>
      </c>
      <c r="D6447" t="s">
        <v>188</v>
      </c>
      <c r="E6447" t="s">
        <v>32</v>
      </c>
      <c r="F6447">
        <v>76.349999999999994</v>
      </c>
      <c r="G6447">
        <v>81.31</v>
      </c>
      <c r="J6447">
        <v>0</v>
      </c>
      <c r="K6447">
        <v>0</v>
      </c>
    </row>
    <row r="6448" spans="1:11">
      <c r="A6448" t="s">
        <v>22508</v>
      </c>
      <c r="B6448" t="s">
        <v>58</v>
      </c>
      <c r="C6448">
        <v>105304</v>
      </c>
      <c r="D6448" t="s">
        <v>210</v>
      </c>
      <c r="E6448" t="s">
        <v>32</v>
      </c>
      <c r="F6448">
        <v>63.11</v>
      </c>
      <c r="G6448">
        <v>67.27</v>
      </c>
      <c r="J6448">
        <v>0</v>
      </c>
      <c r="K6448">
        <v>0</v>
      </c>
    </row>
    <row r="6449" spans="1:11">
      <c r="A6449" t="s">
        <v>22509</v>
      </c>
      <c r="B6449" t="s">
        <v>58</v>
      </c>
      <c r="C6449">
        <v>105271</v>
      </c>
      <c r="D6449" t="s">
        <v>189</v>
      </c>
      <c r="E6449" t="s">
        <v>32</v>
      </c>
      <c r="F6449">
        <v>96.31</v>
      </c>
      <c r="G6449">
        <v>101.79</v>
      </c>
      <c r="J6449">
        <v>0</v>
      </c>
      <c r="K6449">
        <v>0</v>
      </c>
    </row>
    <row r="6450" spans="1:11">
      <c r="A6450" t="s">
        <v>22510</v>
      </c>
      <c r="B6450" t="s">
        <v>58</v>
      </c>
      <c r="C6450">
        <v>105305</v>
      </c>
      <c r="D6450" t="s">
        <v>211</v>
      </c>
      <c r="E6450" t="s">
        <v>32</v>
      </c>
      <c r="F6450">
        <v>77.849999999999994</v>
      </c>
      <c r="G6450">
        <v>82.44</v>
      </c>
      <c r="J6450">
        <v>0</v>
      </c>
      <c r="K6450">
        <v>0</v>
      </c>
    </row>
    <row r="6451" spans="1:11">
      <c r="A6451" t="s">
        <v>22511</v>
      </c>
      <c r="B6451" t="s">
        <v>58</v>
      </c>
      <c r="C6451">
        <v>105272</v>
      </c>
      <c r="D6451" t="s">
        <v>190</v>
      </c>
      <c r="E6451" t="s">
        <v>32</v>
      </c>
      <c r="F6451">
        <v>113.97</v>
      </c>
      <c r="G6451">
        <v>120.49</v>
      </c>
      <c r="J6451">
        <v>0</v>
      </c>
      <c r="K6451">
        <v>0</v>
      </c>
    </row>
    <row r="6452" spans="1:11">
      <c r="A6452" t="s">
        <v>22512</v>
      </c>
      <c r="B6452" t="s">
        <v>58</v>
      </c>
      <c r="C6452">
        <v>105306</v>
      </c>
      <c r="D6452" t="s">
        <v>212</v>
      </c>
      <c r="E6452" t="s">
        <v>32</v>
      </c>
      <c r="F6452">
        <v>92.47</v>
      </c>
      <c r="G6452">
        <v>97.95</v>
      </c>
      <c r="J6452">
        <v>0</v>
      </c>
      <c r="K6452">
        <v>0</v>
      </c>
    </row>
    <row r="6453" spans="1:11">
      <c r="A6453" t="s">
        <v>22513</v>
      </c>
      <c r="B6453" t="s">
        <v>58</v>
      </c>
      <c r="C6453">
        <v>105273</v>
      </c>
      <c r="D6453" t="s">
        <v>191</v>
      </c>
      <c r="E6453" t="s">
        <v>32</v>
      </c>
      <c r="F6453">
        <v>130.80000000000001</v>
      </c>
      <c r="G6453">
        <v>138.37</v>
      </c>
      <c r="J6453">
        <v>0</v>
      </c>
      <c r="K6453">
        <v>0</v>
      </c>
    </row>
    <row r="6454" spans="1:11">
      <c r="A6454" t="s">
        <v>22514</v>
      </c>
      <c r="B6454" t="s">
        <v>58</v>
      </c>
      <c r="C6454">
        <v>105307</v>
      </c>
      <c r="D6454" t="s">
        <v>213</v>
      </c>
      <c r="E6454" t="s">
        <v>32</v>
      </c>
      <c r="F6454">
        <v>106.26</v>
      </c>
      <c r="G6454">
        <v>112.65</v>
      </c>
      <c r="J6454">
        <v>0</v>
      </c>
      <c r="K6454">
        <v>0</v>
      </c>
    </row>
    <row r="6455" spans="1:11">
      <c r="A6455" t="s">
        <v>22515</v>
      </c>
      <c r="B6455" t="s">
        <v>58</v>
      </c>
      <c r="C6455">
        <v>105250</v>
      </c>
      <c r="D6455" t="s">
        <v>169</v>
      </c>
      <c r="E6455" t="s">
        <v>32</v>
      </c>
      <c r="F6455">
        <v>18.93</v>
      </c>
      <c r="G6455">
        <v>20</v>
      </c>
      <c r="J6455">
        <v>0</v>
      </c>
      <c r="K6455">
        <v>0</v>
      </c>
    </row>
    <row r="6456" spans="1:11">
      <c r="A6456" t="s">
        <v>22516</v>
      </c>
      <c r="B6456" t="s">
        <v>58</v>
      </c>
      <c r="C6456">
        <v>105269</v>
      </c>
      <c r="D6456" t="s">
        <v>187</v>
      </c>
      <c r="E6456" t="s">
        <v>32</v>
      </c>
      <c r="F6456">
        <v>14.69</v>
      </c>
      <c r="G6456">
        <v>15.55</v>
      </c>
      <c r="J6456">
        <v>0</v>
      </c>
      <c r="K6456">
        <v>0</v>
      </c>
    </row>
    <row r="6457" spans="1:11">
      <c r="A6457" t="s">
        <v>22517</v>
      </c>
      <c r="B6457" t="s">
        <v>58</v>
      </c>
      <c r="C6457">
        <v>105274</v>
      </c>
      <c r="D6457" t="s">
        <v>192</v>
      </c>
      <c r="E6457" t="s">
        <v>32</v>
      </c>
      <c r="F6457">
        <v>147.94999999999999</v>
      </c>
      <c r="G6457">
        <v>156.57</v>
      </c>
      <c r="J6457">
        <v>0</v>
      </c>
      <c r="K6457">
        <v>0</v>
      </c>
    </row>
    <row r="6458" spans="1:11">
      <c r="A6458" t="s">
        <v>22518</v>
      </c>
      <c r="B6458" t="s">
        <v>58</v>
      </c>
      <c r="C6458">
        <v>105340</v>
      </c>
      <c r="D6458" t="s">
        <v>224</v>
      </c>
      <c r="E6458" t="s">
        <v>32</v>
      </c>
      <c r="F6458">
        <v>120.37</v>
      </c>
      <c r="G6458">
        <v>127.65</v>
      </c>
      <c r="J6458">
        <v>0</v>
      </c>
      <c r="K6458">
        <v>0</v>
      </c>
    </row>
    <row r="6459" spans="1:11">
      <c r="A6459" t="s">
        <v>22519</v>
      </c>
      <c r="B6459" t="s">
        <v>58</v>
      </c>
      <c r="C6459">
        <v>105275</v>
      </c>
      <c r="D6459" t="s">
        <v>193</v>
      </c>
      <c r="E6459" t="s">
        <v>32</v>
      </c>
      <c r="F6459">
        <v>165.31</v>
      </c>
      <c r="G6459">
        <v>174.98</v>
      </c>
      <c r="J6459">
        <v>0</v>
      </c>
      <c r="K6459">
        <v>0</v>
      </c>
    </row>
    <row r="6460" spans="1:11">
      <c r="A6460" t="s">
        <v>22520</v>
      </c>
      <c r="B6460" t="s">
        <v>58</v>
      </c>
      <c r="C6460">
        <v>105390</v>
      </c>
      <c r="D6460" t="s">
        <v>250</v>
      </c>
      <c r="E6460" t="s">
        <v>32</v>
      </c>
      <c r="F6460">
        <v>134.69</v>
      </c>
      <c r="G6460">
        <v>142.86000000000001</v>
      </c>
      <c r="J6460">
        <v>0</v>
      </c>
      <c r="K6460">
        <v>0</v>
      </c>
    </row>
    <row r="6461" spans="1:11">
      <c r="A6461" t="s">
        <v>22521</v>
      </c>
      <c r="B6461" t="s">
        <v>58</v>
      </c>
      <c r="C6461">
        <v>105364</v>
      </c>
      <c r="D6461" t="s">
        <v>375</v>
      </c>
      <c r="E6461" t="s">
        <v>32</v>
      </c>
      <c r="F6461">
        <v>35.54</v>
      </c>
      <c r="G6461">
        <v>38.32</v>
      </c>
      <c r="J6461">
        <v>0</v>
      </c>
      <c r="K6461">
        <v>0</v>
      </c>
    </row>
    <row r="6462" spans="1:11">
      <c r="A6462" t="s">
        <v>22522</v>
      </c>
      <c r="B6462" t="s">
        <v>58</v>
      </c>
      <c r="C6462">
        <v>105385</v>
      </c>
      <c r="D6462" t="s">
        <v>391</v>
      </c>
      <c r="E6462" t="s">
        <v>32</v>
      </c>
      <c r="F6462">
        <v>29.14</v>
      </c>
      <c r="G6462">
        <v>31.41</v>
      </c>
      <c r="J6462">
        <v>0</v>
      </c>
      <c r="K6462">
        <v>0</v>
      </c>
    </row>
    <row r="6463" spans="1:11">
      <c r="A6463" t="s">
        <v>22523</v>
      </c>
      <c r="B6463" t="s">
        <v>58</v>
      </c>
      <c r="C6463">
        <v>105362</v>
      </c>
      <c r="D6463" t="s">
        <v>373</v>
      </c>
      <c r="E6463" t="s">
        <v>32</v>
      </c>
      <c r="F6463">
        <v>25.59</v>
      </c>
      <c r="G6463">
        <v>27.63</v>
      </c>
      <c r="J6463">
        <v>0</v>
      </c>
      <c r="K6463">
        <v>0</v>
      </c>
    </row>
    <row r="6464" spans="1:11">
      <c r="A6464" t="s">
        <v>22524</v>
      </c>
      <c r="B6464" t="s">
        <v>58</v>
      </c>
      <c r="C6464">
        <v>105383</v>
      </c>
      <c r="D6464" t="s">
        <v>389</v>
      </c>
      <c r="E6464" t="s">
        <v>32</v>
      </c>
      <c r="F6464">
        <v>20.91</v>
      </c>
      <c r="G6464">
        <v>22.56</v>
      </c>
      <c r="J6464">
        <v>0</v>
      </c>
      <c r="K6464">
        <v>0</v>
      </c>
    </row>
    <row r="6465" spans="1:11">
      <c r="A6465" t="s">
        <v>22525</v>
      </c>
      <c r="B6465" t="s">
        <v>58</v>
      </c>
      <c r="C6465">
        <v>105363</v>
      </c>
      <c r="D6465" t="s">
        <v>374</v>
      </c>
      <c r="E6465" t="s">
        <v>32</v>
      </c>
      <c r="F6465">
        <v>30.66</v>
      </c>
      <c r="G6465">
        <v>33.07</v>
      </c>
      <c r="J6465">
        <v>0</v>
      </c>
      <c r="K6465">
        <v>0</v>
      </c>
    </row>
    <row r="6466" spans="1:11">
      <c r="A6466" t="s">
        <v>22526</v>
      </c>
      <c r="B6466" t="s">
        <v>58</v>
      </c>
      <c r="C6466">
        <v>105384</v>
      </c>
      <c r="D6466" t="s">
        <v>390</v>
      </c>
      <c r="E6466" t="s">
        <v>32</v>
      </c>
      <c r="F6466">
        <v>25.12</v>
      </c>
      <c r="G6466">
        <v>27.08</v>
      </c>
      <c r="J6466">
        <v>0</v>
      </c>
      <c r="K6466">
        <v>0</v>
      </c>
    </row>
    <row r="6467" spans="1:11">
      <c r="A6467" t="s">
        <v>22527</v>
      </c>
      <c r="B6467" t="s">
        <v>58</v>
      </c>
      <c r="C6467">
        <v>105279</v>
      </c>
      <c r="D6467" t="s">
        <v>197</v>
      </c>
      <c r="E6467" t="s">
        <v>32</v>
      </c>
      <c r="F6467">
        <v>30.02</v>
      </c>
      <c r="G6467">
        <v>31.75</v>
      </c>
      <c r="J6467">
        <v>0</v>
      </c>
      <c r="K6467">
        <v>0</v>
      </c>
    </row>
    <row r="6468" spans="1:11">
      <c r="A6468" t="s">
        <v>22528</v>
      </c>
      <c r="B6468" t="s">
        <v>58</v>
      </c>
      <c r="C6468">
        <v>105259</v>
      </c>
      <c r="D6468" t="s">
        <v>178</v>
      </c>
      <c r="E6468" t="s">
        <v>32</v>
      </c>
      <c r="F6468">
        <v>23.72</v>
      </c>
      <c r="G6468">
        <v>25.1</v>
      </c>
      <c r="J6468">
        <v>0</v>
      </c>
      <c r="K6468">
        <v>0</v>
      </c>
    </row>
    <row r="6469" spans="1:11">
      <c r="A6469" t="s">
        <v>22529</v>
      </c>
      <c r="B6469" t="s">
        <v>58</v>
      </c>
      <c r="C6469">
        <v>105357</v>
      </c>
      <c r="D6469" t="s">
        <v>241</v>
      </c>
      <c r="E6469" t="s">
        <v>32</v>
      </c>
      <c r="F6469">
        <v>249.4</v>
      </c>
      <c r="G6469">
        <v>263.67</v>
      </c>
      <c r="J6469">
        <v>0</v>
      </c>
      <c r="K6469">
        <v>0</v>
      </c>
    </row>
    <row r="6470" spans="1:11">
      <c r="A6470" t="s">
        <v>22530</v>
      </c>
      <c r="B6470" t="s">
        <v>58</v>
      </c>
      <c r="C6470">
        <v>105346</v>
      </c>
      <c r="D6470" t="s">
        <v>230</v>
      </c>
      <c r="E6470" t="s">
        <v>32</v>
      </c>
      <c r="F6470">
        <v>204.52</v>
      </c>
      <c r="G6470">
        <v>216.6</v>
      </c>
      <c r="J6470">
        <v>0</v>
      </c>
      <c r="K6470">
        <v>0</v>
      </c>
    </row>
    <row r="6471" spans="1:11">
      <c r="A6471" t="s">
        <v>22531</v>
      </c>
      <c r="B6471" t="s">
        <v>58</v>
      </c>
      <c r="C6471">
        <v>105358</v>
      </c>
      <c r="D6471" t="s">
        <v>242</v>
      </c>
      <c r="E6471" t="s">
        <v>32</v>
      </c>
      <c r="F6471">
        <v>303.61</v>
      </c>
      <c r="G6471">
        <v>320.70999999999998</v>
      </c>
      <c r="J6471">
        <v>0</v>
      </c>
      <c r="K6471">
        <v>0</v>
      </c>
    </row>
    <row r="6472" spans="1:11">
      <c r="A6472" t="s">
        <v>22532</v>
      </c>
      <c r="B6472" t="s">
        <v>58</v>
      </c>
      <c r="C6472">
        <v>105347</v>
      </c>
      <c r="D6472" t="s">
        <v>231</v>
      </c>
      <c r="E6472" t="s">
        <v>32</v>
      </c>
      <c r="F6472">
        <v>250.65</v>
      </c>
      <c r="G6472">
        <v>265.11</v>
      </c>
      <c r="J6472">
        <v>0</v>
      </c>
      <c r="K6472">
        <v>0</v>
      </c>
    </row>
    <row r="6473" spans="1:11">
      <c r="A6473" t="s">
        <v>22533</v>
      </c>
      <c r="B6473" t="s">
        <v>58</v>
      </c>
      <c r="C6473">
        <v>105280</v>
      </c>
      <c r="D6473" t="s">
        <v>198</v>
      </c>
      <c r="E6473" t="s">
        <v>32</v>
      </c>
      <c r="F6473">
        <v>40.39</v>
      </c>
      <c r="G6473">
        <v>42.81</v>
      </c>
      <c r="J6473">
        <v>0</v>
      </c>
      <c r="K6473">
        <v>0</v>
      </c>
    </row>
    <row r="6474" spans="1:11">
      <c r="A6474" t="s">
        <v>22534</v>
      </c>
      <c r="B6474" t="s">
        <v>58</v>
      </c>
      <c r="C6474">
        <v>105283</v>
      </c>
      <c r="D6474" t="s">
        <v>201</v>
      </c>
      <c r="E6474" t="s">
        <v>32</v>
      </c>
      <c r="F6474">
        <v>32.479999999999997</v>
      </c>
      <c r="G6474">
        <v>34.44</v>
      </c>
      <c r="J6474">
        <v>0</v>
      </c>
      <c r="K6474">
        <v>0</v>
      </c>
    </row>
    <row r="6475" spans="1:11">
      <c r="A6475" t="s">
        <v>22535</v>
      </c>
      <c r="B6475" t="s">
        <v>58</v>
      </c>
      <c r="C6475">
        <v>105281</v>
      </c>
      <c r="D6475" t="s">
        <v>199</v>
      </c>
      <c r="E6475" t="s">
        <v>32</v>
      </c>
      <c r="F6475">
        <v>50.76</v>
      </c>
      <c r="G6475">
        <v>53.88</v>
      </c>
      <c r="J6475">
        <v>0</v>
      </c>
      <c r="K6475">
        <v>0</v>
      </c>
    </row>
    <row r="6476" spans="1:11">
      <c r="A6476" t="s">
        <v>22536</v>
      </c>
      <c r="B6476" t="s">
        <v>58</v>
      </c>
      <c r="C6476">
        <v>105319</v>
      </c>
      <c r="D6476" t="s">
        <v>216</v>
      </c>
      <c r="E6476" t="s">
        <v>32</v>
      </c>
      <c r="F6476">
        <v>41.22</v>
      </c>
      <c r="G6476">
        <v>43.79</v>
      </c>
      <c r="J6476">
        <v>0</v>
      </c>
      <c r="K6476">
        <v>0</v>
      </c>
    </row>
    <row r="6477" spans="1:11">
      <c r="A6477" t="s">
        <v>22537</v>
      </c>
      <c r="B6477" t="s">
        <v>58</v>
      </c>
      <c r="C6477">
        <v>105284</v>
      </c>
      <c r="D6477" t="s">
        <v>202</v>
      </c>
      <c r="E6477" t="s">
        <v>32</v>
      </c>
      <c r="F6477">
        <v>61.48</v>
      </c>
      <c r="G6477">
        <v>65.3</v>
      </c>
      <c r="J6477">
        <v>0</v>
      </c>
      <c r="K6477">
        <v>0</v>
      </c>
    </row>
    <row r="6478" spans="1:11">
      <c r="A6478" t="s">
        <v>22538</v>
      </c>
      <c r="B6478" t="s">
        <v>58</v>
      </c>
      <c r="C6478">
        <v>105320</v>
      </c>
      <c r="D6478" t="s">
        <v>217</v>
      </c>
      <c r="E6478" t="s">
        <v>32</v>
      </c>
      <c r="F6478">
        <v>50.32</v>
      </c>
      <c r="G6478">
        <v>53.47</v>
      </c>
      <c r="J6478">
        <v>0</v>
      </c>
      <c r="K6478">
        <v>0</v>
      </c>
    </row>
    <row r="6479" spans="1:11">
      <c r="A6479" t="s">
        <v>22539</v>
      </c>
      <c r="B6479" t="s">
        <v>58</v>
      </c>
      <c r="C6479">
        <v>105348</v>
      </c>
      <c r="D6479" t="s">
        <v>232</v>
      </c>
      <c r="E6479" t="s">
        <v>32</v>
      </c>
      <c r="F6479">
        <v>72.16</v>
      </c>
      <c r="G6479">
        <v>76.67</v>
      </c>
      <c r="J6479">
        <v>0</v>
      </c>
      <c r="K6479">
        <v>0</v>
      </c>
    </row>
    <row r="6480" spans="1:11">
      <c r="A6480" t="s">
        <v>22540</v>
      </c>
      <c r="B6480" t="s">
        <v>58</v>
      </c>
      <c r="C6480">
        <v>105321</v>
      </c>
      <c r="D6480" t="s">
        <v>218</v>
      </c>
      <c r="E6480" t="s">
        <v>32</v>
      </c>
      <c r="F6480">
        <v>59.38</v>
      </c>
      <c r="G6480">
        <v>63.13</v>
      </c>
      <c r="J6480">
        <v>0</v>
      </c>
      <c r="K6480">
        <v>0</v>
      </c>
    </row>
    <row r="6481" spans="1:11">
      <c r="A6481" t="s">
        <v>22541</v>
      </c>
      <c r="B6481" t="s">
        <v>58</v>
      </c>
      <c r="C6481">
        <v>105349</v>
      </c>
      <c r="D6481" t="s">
        <v>233</v>
      </c>
      <c r="E6481" t="s">
        <v>32</v>
      </c>
      <c r="F6481">
        <v>82.83</v>
      </c>
      <c r="G6481">
        <v>88.05</v>
      </c>
      <c r="J6481">
        <v>0</v>
      </c>
      <c r="K6481">
        <v>0</v>
      </c>
    </row>
    <row r="6482" spans="1:11">
      <c r="A6482" t="s">
        <v>22542</v>
      </c>
      <c r="B6482" t="s">
        <v>58</v>
      </c>
      <c r="C6482">
        <v>105322</v>
      </c>
      <c r="D6482" t="s">
        <v>219</v>
      </c>
      <c r="E6482" t="s">
        <v>32</v>
      </c>
      <c r="F6482">
        <v>68.41</v>
      </c>
      <c r="G6482">
        <v>72.760000000000005</v>
      </c>
      <c r="J6482">
        <v>0</v>
      </c>
      <c r="K6482">
        <v>0</v>
      </c>
    </row>
    <row r="6483" spans="1:11">
      <c r="A6483" t="s">
        <v>22543</v>
      </c>
      <c r="B6483" t="s">
        <v>58</v>
      </c>
      <c r="C6483">
        <v>105350</v>
      </c>
      <c r="D6483" t="s">
        <v>234</v>
      </c>
      <c r="E6483" t="s">
        <v>32</v>
      </c>
      <c r="F6483">
        <v>93.51</v>
      </c>
      <c r="G6483">
        <v>99.42</v>
      </c>
      <c r="J6483">
        <v>0</v>
      </c>
      <c r="K6483">
        <v>0</v>
      </c>
    </row>
    <row r="6484" spans="1:11">
      <c r="A6484" t="s">
        <v>22544</v>
      </c>
      <c r="B6484" t="s">
        <v>58</v>
      </c>
      <c r="C6484">
        <v>105323</v>
      </c>
      <c r="D6484" t="s">
        <v>220</v>
      </c>
      <c r="E6484" t="s">
        <v>32</v>
      </c>
      <c r="F6484">
        <v>77.47</v>
      </c>
      <c r="G6484">
        <v>82.41</v>
      </c>
      <c r="J6484">
        <v>0</v>
      </c>
      <c r="K6484">
        <v>0</v>
      </c>
    </row>
    <row r="6485" spans="1:11">
      <c r="A6485" t="s">
        <v>22545</v>
      </c>
      <c r="B6485" t="s">
        <v>58</v>
      </c>
      <c r="C6485">
        <v>105351</v>
      </c>
      <c r="D6485" t="s">
        <v>235</v>
      </c>
      <c r="E6485" t="s">
        <v>32</v>
      </c>
      <c r="F6485">
        <v>104.47</v>
      </c>
      <c r="G6485">
        <v>111.08</v>
      </c>
      <c r="J6485">
        <v>0</v>
      </c>
      <c r="K6485">
        <v>0</v>
      </c>
    </row>
    <row r="6486" spans="1:11">
      <c r="A6486" t="s">
        <v>22546</v>
      </c>
      <c r="B6486" t="s">
        <v>58</v>
      </c>
      <c r="C6486">
        <v>105324</v>
      </c>
      <c r="D6486" t="s">
        <v>221</v>
      </c>
      <c r="E6486" t="s">
        <v>32</v>
      </c>
      <c r="F6486">
        <v>86.81</v>
      </c>
      <c r="G6486">
        <v>92.34</v>
      </c>
      <c r="J6486">
        <v>0</v>
      </c>
      <c r="K6486">
        <v>0</v>
      </c>
    </row>
    <row r="6487" spans="1:11">
      <c r="A6487" t="s">
        <v>22547</v>
      </c>
      <c r="B6487" t="s">
        <v>58</v>
      </c>
      <c r="C6487">
        <v>105352</v>
      </c>
      <c r="D6487" t="s">
        <v>236</v>
      </c>
      <c r="E6487" t="s">
        <v>32</v>
      </c>
      <c r="F6487">
        <v>131.4</v>
      </c>
      <c r="G6487">
        <v>138.71</v>
      </c>
      <c r="J6487">
        <v>0</v>
      </c>
      <c r="K6487">
        <v>0</v>
      </c>
    </row>
    <row r="6488" spans="1:11">
      <c r="A6488" t="s">
        <v>22548</v>
      </c>
      <c r="B6488" t="s">
        <v>58</v>
      </c>
      <c r="C6488">
        <v>105325</v>
      </c>
      <c r="D6488" t="s">
        <v>222</v>
      </c>
      <c r="E6488" t="s">
        <v>32</v>
      </c>
      <c r="F6488">
        <v>106.77</v>
      </c>
      <c r="G6488">
        <v>112.91</v>
      </c>
      <c r="J6488">
        <v>0</v>
      </c>
      <c r="K6488">
        <v>0</v>
      </c>
    </row>
    <row r="6489" spans="1:11">
      <c r="A6489" t="s">
        <v>22549</v>
      </c>
      <c r="B6489" t="s">
        <v>58</v>
      </c>
      <c r="C6489">
        <v>105353</v>
      </c>
      <c r="D6489" t="s">
        <v>237</v>
      </c>
      <c r="E6489" t="s">
        <v>32</v>
      </c>
      <c r="F6489">
        <v>155.74</v>
      </c>
      <c r="G6489">
        <v>164.44</v>
      </c>
      <c r="J6489">
        <v>0</v>
      </c>
      <c r="K6489">
        <v>0</v>
      </c>
    </row>
    <row r="6490" spans="1:11">
      <c r="A6490" t="s">
        <v>22550</v>
      </c>
      <c r="B6490" t="s">
        <v>58</v>
      </c>
      <c r="C6490">
        <v>105326</v>
      </c>
      <c r="D6490" t="s">
        <v>223</v>
      </c>
      <c r="E6490" t="s">
        <v>32</v>
      </c>
      <c r="F6490">
        <v>127.06</v>
      </c>
      <c r="G6490">
        <v>134.38999999999999</v>
      </c>
      <c r="J6490">
        <v>0</v>
      </c>
      <c r="K6490">
        <v>0</v>
      </c>
    </row>
    <row r="6491" spans="1:11">
      <c r="A6491" t="s">
        <v>22551</v>
      </c>
      <c r="B6491" t="s">
        <v>58</v>
      </c>
      <c r="C6491">
        <v>105354</v>
      </c>
      <c r="D6491" t="s">
        <v>238</v>
      </c>
      <c r="E6491" t="s">
        <v>32</v>
      </c>
      <c r="F6491">
        <v>178.39</v>
      </c>
      <c r="G6491">
        <v>188.49</v>
      </c>
      <c r="J6491">
        <v>0</v>
      </c>
      <c r="K6491">
        <v>0</v>
      </c>
    </row>
    <row r="6492" spans="1:11">
      <c r="A6492" t="s">
        <v>22552</v>
      </c>
      <c r="B6492" t="s">
        <v>58</v>
      </c>
      <c r="C6492">
        <v>105344</v>
      </c>
      <c r="D6492" t="s">
        <v>228</v>
      </c>
      <c r="E6492" t="s">
        <v>32</v>
      </c>
      <c r="F6492">
        <v>145.66999999999999</v>
      </c>
      <c r="G6492">
        <v>154.19</v>
      </c>
      <c r="J6492">
        <v>0</v>
      </c>
      <c r="K6492">
        <v>0</v>
      </c>
    </row>
    <row r="6493" spans="1:11">
      <c r="A6493" t="s">
        <v>22553</v>
      </c>
      <c r="B6493" t="s">
        <v>58</v>
      </c>
      <c r="C6493">
        <v>105278</v>
      </c>
      <c r="D6493" t="s">
        <v>196</v>
      </c>
      <c r="E6493" t="s">
        <v>32</v>
      </c>
      <c r="F6493">
        <v>25.79</v>
      </c>
      <c r="G6493">
        <v>27.24</v>
      </c>
      <c r="J6493">
        <v>0</v>
      </c>
      <c r="K6493">
        <v>0</v>
      </c>
    </row>
    <row r="6494" spans="1:11">
      <c r="A6494" t="s">
        <v>22554</v>
      </c>
      <c r="B6494" t="s">
        <v>58</v>
      </c>
      <c r="C6494">
        <v>105343</v>
      </c>
      <c r="D6494" t="s">
        <v>227</v>
      </c>
      <c r="E6494" t="s">
        <v>32</v>
      </c>
      <c r="F6494">
        <v>20.13</v>
      </c>
      <c r="G6494">
        <v>21.27</v>
      </c>
      <c r="J6494">
        <v>0</v>
      </c>
      <c r="K6494">
        <v>0</v>
      </c>
    </row>
    <row r="6495" spans="1:11">
      <c r="A6495" t="s">
        <v>22555</v>
      </c>
      <c r="B6495" t="s">
        <v>58</v>
      </c>
      <c r="C6495">
        <v>105355</v>
      </c>
      <c r="D6495" t="s">
        <v>239</v>
      </c>
      <c r="E6495" t="s">
        <v>32</v>
      </c>
      <c r="F6495">
        <v>201.67</v>
      </c>
      <c r="G6495">
        <v>213.16</v>
      </c>
      <c r="J6495">
        <v>0</v>
      </c>
      <c r="K6495">
        <v>0</v>
      </c>
    </row>
    <row r="6496" spans="1:11">
      <c r="A6496" t="s">
        <v>22556</v>
      </c>
      <c r="B6496" t="s">
        <v>58</v>
      </c>
      <c r="C6496">
        <v>105391</v>
      </c>
      <c r="D6496" t="s">
        <v>251</v>
      </c>
      <c r="E6496" t="s">
        <v>32</v>
      </c>
      <c r="F6496">
        <v>164.88</v>
      </c>
      <c r="G6496">
        <v>174.6</v>
      </c>
      <c r="J6496">
        <v>0</v>
      </c>
      <c r="K6496">
        <v>0</v>
      </c>
    </row>
    <row r="6497" spans="1:11">
      <c r="A6497" t="s">
        <v>22557</v>
      </c>
      <c r="B6497" t="s">
        <v>58</v>
      </c>
      <c r="C6497">
        <v>105356</v>
      </c>
      <c r="D6497" t="s">
        <v>240</v>
      </c>
      <c r="E6497" t="s">
        <v>32</v>
      </c>
      <c r="F6497">
        <v>225.4</v>
      </c>
      <c r="G6497">
        <v>238.29</v>
      </c>
      <c r="J6497">
        <v>0</v>
      </c>
      <c r="K6497">
        <v>0</v>
      </c>
    </row>
    <row r="6498" spans="1:11">
      <c r="A6498" t="s">
        <v>22558</v>
      </c>
      <c r="B6498" t="s">
        <v>58</v>
      </c>
      <c r="C6498">
        <v>105345</v>
      </c>
      <c r="D6498" t="s">
        <v>229</v>
      </c>
      <c r="E6498" t="s">
        <v>32</v>
      </c>
      <c r="F6498">
        <v>184.58</v>
      </c>
      <c r="G6498">
        <v>195.47</v>
      </c>
      <c r="J6498">
        <v>0</v>
      </c>
      <c r="K6498">
        <v>0</v>
      </c>
    </row>
    <row r="6499" spans="1:11">
      <c r="A6499" t="s">
        <v>22559</v>
      </c>
      <c r="B6499" t="s">
        <v>58</v>
      </c>
      <c r="C6499">
        <v>105367</v>
      </c>
      <c r="D6499" t="s">
        <v>378</v>
      </c>
      <c r="E6499" t="s">
        <v>32</v>
      </c>
      <c r="F6499">
        <v>48.51</v>
      </c>
      <c r="G6499">
        <v>52.23</v>
      </c>
      <c r="J6499">
        <v>0</v>
      </c>
      <c r="K6499">
        <v>0</v>
      </c>
    </row>
    <row r="6500" spans="1:11">
      <c r="A6500" t="s">
        <v>22560</v>
      </c>
      <c r="B6500" t="s">
        <v>58</v>
      </c>
      <c r="C6500">
        <v>105371</v>
      </c>
      <c r="D6500" t="s">
        <v>381</v>
      </c>
      <c r="E6500" t="s">
        <v>32</v>
      </c>
      <c r="F6500">
        <v>40</v>
      </c>
      <c r="G6500">
        <v>43.01</v>
      </c>
      <c r="J6500">
        <v>0</v>
      </c>
      <c r="K6500">
        <v>0</v>
      </c>
    </row>
    <row r="6501" spans="1:11">
      <c r="A6501" t="s">
        <v>22561</v>
      </c>
      <c r="B6501" t="s">
        <v>58</v>
      </c>
      <c r="C6501">
        <v>105365</v>
      </c>
      <c r="D6501" t="s">
        <v>376</v>
      </c>
      <c r="E6501" t="s">
        <v>32</v>
      </c>
      <c r="F6501">
        <v>34.619999999999997</v>
      </c>
      <c r="G6501">
        <v>37.35</v>
      </c>
      <c r="J6501">
        <v>0</v>
      </c>
      <c r="K6501">
        <v>0</v>
      </c>
    </row>
    <row r="6502" spans="1:11">
      <c r="A6502" t="s">
        <v>22562</v>
      </c>
      <c r="B6502" t="s">
        <v>58</v>
      </c>
      <c r="C6502">
        <v>105386</v>
      </c>
      <c r="D6502" t="s">
        <v>392</v>
      </c>
      <c r="E6502" t="s">
        <v>32</v>
      </c>
      <c r="F6502">
        <v>28.37</v>
      </c>
      <c r="G6502">
        <v>30.58</v>
      </c>
      <c r="J6502">
        <v>0</v>
      </c>
      <c r="K6502">
        <v>0</v>
      </c>
    </row>
    <row r="6503" spans="1:11">
      <c r="A6503" t="s">
        <v>22563</v>
      </c>
      <c r="B6503" t="s">
        <v>58</v>
      </c>
      <c r="C6503">
        <v>105366</v>
      </c>
      <c r="D6503" t="s">
        <v>377</v>
      </c>
      <c r="E6503" t="s">
        <v>32</v>
      </c>
      <c r="F6503">
        <v>41.75</v>
      </c>
      <c r="G6503">
        <v>44.97</v>
      </c>
      <c r="J6503">
        <v>0</v>
      </c>
      <c r="K6503">
        <v>0</v>
      </c>
    </row>
    <row r="6504" spans="1:11">
      <c r="A6504" t="s">
        <v>22564</v>
      </c>
      <c r="B6504" t="s">
        <v>58</v>
      </c>
      <c r="C6504">
        <v>105387</v>
      </c>
      <c r="D6504" t="s">
        <v>393</v>
      </c>
      <c r="E6504" t="s">
        <v>32</v>
      </c>
      <c r="F6504">
        <v>34.369999999999997</v>
      </c>
      <c r="G6504">
        <v>36.979999999999997</v>
      </c>
      <c r="J6504">
        <v>0</v>
      </c>
      <c r="K6504">
        <v>0</v>
      </c>
    </row>
    <row r="6505" spans="1:11">
      <c r="A6505" t="s">
        <v>22565</v>
      </c>
      <c r="B6505" t="s">
        <v>58</v>
      </c>
      <c r="C6505">
        <v>97177</v>
      </c>
      <c r="D6505" t="s">
        <v>267</v>
      </c>
      <c r="E6505" t="s">
        <v>12</v>
      </c>
      <c r="F6505">
        <v>102.15</v>
      </c>
      <c r="G6505">
        <v>108.35</v>
      </c>
      <c r="J6505">
        <v>0</v>
      </c>
      <c r="K6505">
        <v>0</v>
      </c>
    </row>
    <row r="6506" spans="1:11">
      <c r="A6506" t="s">
        <v>22566</v>
      </c>
      <c r="B6506" t="s">
        <v>58</v>
      </c>
      <c r="C6506">
        <v>97187</v>
      </c>
      <c r="D6506" t="s">
        <v>277</v>
      </c>
      <c r="E6506" t="s">
        <v>12</v>
      </c>
      <c r="F6506">
        <v>92.71</v>
      </c>
      <c r="G6506">
        <v>98.47</v>
      </c>
      <c r="J6506">
        <v>0</v>
      </c>
      <c r="K6506">
        <v>0</v>
      </c>
    </row>
    <row r="6507" spans="1:11">
      <c r="A6507" t="s">
        <v>22567</v>
      </c>
      <c r="B6507" t="s">
        <v>58</v>
      </c>
      <c r="C6507">
        <v>97178</v>
      </c>
      <c r="D6507" t="s">
        <v>268</v>
      </c>
      <c r="E6507" t="s">
        <v>12</v>
      </c>
      <c r="F6507">
        <v>124.52</v>
      </c>
      <c r="G6507">
        <v>132.13</v>
      </c>
      <c r="J6507">
        <v>0</v>
      </c>
      <c r="K6507">
        <v>0</v>
      </c>
    </row>
    <row r="6508" spans="1:11">
      <c r="A6508" t="s">
        <v>22568</v>
      </c>
      <c r="B6508" t="s">
        <v>58</v>
      </c>
      <c r="C6508">
        <v>97188</v>
      </c>
      <c r="D6508" t="s">
        <v>278</v>
      </c>
      <c r="E6508" t="s">
        <v>12</v>
      </c>
      <c r="F6508">
        <v>113.12</v>
      </c>
      <c r="G6508">
        <v>120.21</v>
      </c>
      <c r="J6508">
        <v>0</v>
      </c>
      <c r="K6508">
        <v>0</v>
      </c>
    </row>
    <row r="6509" spans="1:11">
      <c r="A6509" t="s">
        <v>22569</v>
      </c>
      <c r="B6509" t="s">
        <v>58</v>
      </c>
      <c r="C6509">
        <v>97179</v>
      </c>
      <c r="D6509" t="s">
        <v>269</v>
      </c>
      <c r="E6509" t="s">
        <v>12</v>
      </c>
      <c r="F6509">
        <v>146.91999999999999</v>
      </c>
      <c r="G6509">
        <v>155.97</v>
      </c>
      <c r="J6509">
        <v>0</v>
      </c>
      <c r="K6509">
        <v>0</v>
      </c>
    </row>
    <row r="6510" spans="1:11">
      <c r="A6510" t="s">
        <v>22570</v>
      </c>
      <c r="B6510" t="s">
        <v>58</v>
      </c>
      <c r="C6510">
        <v>97189</v>
      </c>
      <c r="D6510" t="s">
        <v>279</v>
      </c>
      <c r="E6510" t="s">
        <v>12</v>
      </c>
      <c r="F6510">
        <v>133.54</v>
      </c>
      <c r="G6510">
        <v>141.94</v>
      </c>
      <c r="J6510">
        <v>0</v>
      </c>
      <c r="K6510">
        <v>0</v>
      </c>
    </row>
    <row r="6511" spans="1:11">
      <c r="A6511" t="s">
        <v>22571</v>
      </c>
      <c r="B6511" t="s">
        <v>58</v>
      </c>
      <c r="C6511">
        <v>97180</v>
      </c>
      <c r="D6511" t="s">
        <v>270</v>
      </c>
      <c r="E6511" t="s">
        <v>12</v>
      </c>
      <c r="F6511">
        <v>169.27</v>
      </c>
      <c r="G6511">
        <v>179.76</v>
      </c>
      <c r="J6511">
        <v>0</v>
      </c>
      <c r="K6511">
        <v>0</v>
      </c>
    </row>
    <row r="6512" spans="1:11">
      <c r="A6512" t="s">
        <v>22572</v>
      </c>
      <c r="B6512" t="s">
        <v>58</v>
      </c>
      <c r="C6512">
        <v>97190</v>
      </c>
      <c r="D6512" t="s">
        <v>280</v>
      </c>
      <c r="E6512" t="s">
        <v>12</v>
      </c>
      <c r="F6512">
        <v>153.91</v>
      </c>
      <c r="G6512">
        <v>163.66</v>
      </c>
      <c r="J6512">
        <v>0</v>
      </c>
      <c r="K6512">
        <v>0</v>
      </c>
    </row>
    <row r="6513" spans="1:11">
      <c r="A6513" t="s">
        <v>22573</v>
      </c>
      <c r="B6513" t="s">
        <v>58</v>
      </c>
      <c r="C6513">
        <v>97181</v>
      </c>
      <c r="D6513" t="s">
        <v>271</v>
      </c>
      <c r="E6513" t="s">
        <v>12</v>
      </c>
      <c r="F6513">
        <v>191.67</v>
      </c>
      <c r="G6513">
        <v>203.56</v>
      </c>
      <c r="J6513">
        <v>0</v>
      </c>
      <c r="K6513">
        <v>0</v>
      </c>
    </row>
    <row r="6514" spans="1:11">
      <c r="A6514" t="s">
        <v>22574</v>
      </c>
      <c r="B6514" t="s">
        <v>58</v>
      </c>
      <c r="C6514">
        <v>97191</v>
      </c>
      <c r="D6514" t="s">
        <v>281</v>
      </c>
      <c r="E6514" t="s">
        <v>12</v>
      </c>
      <c r="F6514">
        <v>174.33</v>
      </c>
      <c r="G6514">
        <v>185.4</v>
      </c>
      <c r="J6514">
        <v>0</v>
      </c>
      <c r="K6514">
        <v>0</v>
      </c>
    </row>
    <row r="6515" spans="1:11">
      <c r="A6515" t="s">
        <v>22575</v>
      </c>
      <c r="B6515" t="s">
        <v>58</v>
      </c>
      <c r="C6515">
        <v>97182</v>
      </c>
      <c r="D6515" t="s">
        <v>272</v>
      </c>
      <c r="E6515" t="s">
        <v>12</v>
      </c>
      <c r="F6515">
        <v>218.69</v>
      </c>
      <c r="G6515">
        <v>232</v>
      </c>
      <c r="J6515">
        <v>0</v>
      </c>
      <c r="K6515">
        <v>0</v>
      </c>
    </row>
    <row r="6516" spans="1:11">
      <c r="A6516" t="s">
        <v>22576</v>
      </c>
      <c r="B6516" t="s">
        <v>58</v>
      </c>
      <c r="C6516">
        <v>97192</v>
      </c>
      <c r="D6516" t="s">
        <v>282</v>
      </c>
      <c r="E6516" t="s">
        <v>12</v>
      </c>
      <c r="F6516">
        <v>198.25</v>
      </c>
      <c r="G6516">
        <v>210.63</v>
      </c>
      <c r="J6516">
        <v>0</v>
      </c>
      <c r="K6516">
        <v>0</v>
      </c>
    </row>
    <row r="6517" spans="1:11">
      <c r="A6517" t="s">
        <v>22577</v>
      </c>
      <c r="B6517" t="s">
        <v>58</v>
      </c>
      <c r="C6517">
        <v>97173</v>
      </c>
      <c r="D6517" t="s">
        <v>263</v>
      </c>
      <c r="E6517" t="s">
        <v>12</v>
      </c>
      <c r="F6517">
        <v>57.38</v>
      </c>
      <c r="G6517">
        <v>60.74</v>
      </c>
      <c r="J6517">
        <v>0</v>
      </c>
      <c r="K6517">
        <v>0</v>
      </c>
    </row>
    <row r="6518" spans="1:11">
      <c r="A6518" t="s">
        <v>22578</v>
      </c>
      <c r="B6518" t="s">
        <v>58</v>
      </c>
      <c r="C6518">
        <v>97183</v>
      </c>
      <c r="D6518" t="s">
        <v>273</v>
      </c>
      <c r="E6518" t="s">
        <v>12</v>
      </c>
      <c r="F6518">
        <v>51.9</v>
      </c>
      <c r="G6518">
        <v>55.02</v>
      </c>
      <c r="J6518">
        <v>0</v>
      </c>
      <c r="K6518">
        <v>0</v>
      </c>
    </row>
    <row r="6519" spans="1:11">
      <c r="A6519" t="s">
        <v>22579</v>
      </c>
      <c r="B6519" t="s">
        <v>58</v>
      </c>
      <c r="C6519">
        <v>97174</v>
      </c>
      <c r="D6519" t="s">
        <v>264</v>
      </c>
      <c r="E6519" t="s">
        <v>12</v>
      </c>
      <c r="F6519">
        <v>68.58</v>
      </c>
      <c r="G6519">
        <v>72.64</v>
      </c>
      <c r="J6519">
        <v>0</v>
      </c>
      <c r="K6519">
        <v>0</v>
      </c>
    </row>
    <row r="6520" spans="1:11">
      <c r="A6520" t="s">
        <v>22580</v>
      </c>
      <c r="B6520" t="s">
        <v>58</v>
      </c>
      <c r="C6520">
        <v>97184</v>
      </c>
      <c r="D6520" t="s">
        <v>274</v>
      </c>
      <c r="E6520" t="s">
        <v>12</v>
      </c>
      <c r="F6520">
        <v>62.11</v>
      </c>
      <c r="G6520">
        <v>65.89</v>
      </c>
      <c r="J6520">
        <v>0</v>
      </c>
      <c r="K6520">
        <v>0</v>
      </c>
    </row>
    <row r="6521" spans="1:11">
      <c r="A6521" t="s">
        <v>22581</v>
      </c>
      <c r="B6521" t="s">
        <v>58</v>
      </c>
      <c r="C6521">
        <v>97175</v>
      </c>
      <c r="D6521" t="s">
        <v>265</v>
      </c>
      <c r="E6521" t="s">
        <v>12</v>
      </c>
      <c r="F6521">
        <v>79.75</v>
      </c>
      <c r="G6521">
        <v>84.52</v>
      </c>
      <c r="J6521">
        <v>0</v>
      </c>
      <c r="K6521">
        <v>0</v>
      </c>
    </row>
    <row r="6522" spans="1:11">
      <c r="A6522" t="s">
        <v>22582</v>
      </c>
      <c r="B6522" t="s">
        <v>58</v>
      </c>
      <c r="C6522">
        <v>97185</v>
      </c>
      <c r="D6522" t="s">
        <v>275</v>
      </c>
      <c r="E6522" t="s">
        <v>12</v>
      </c>
      <c r="F6522">
        <v>72.290000000000006</v>
      </c>
      <c r="G6522">
        <v>76.75</v>
      </c>
      <c r="J6522">
        <v>0</v>
      </c>
      <c r="K6522">
        <v>0</v>
      </c>
    </row>
    <row r="6523" spans="1:11">
      <c r="A6523" t="s">
        <v>22583</v>
      </c>
      <c r="B6523" t="s">
        <v>58</v>
      </c>
      <c r="C6523">
        <v>97176</v>
      </c>
      <c r="D6523" t="s">
        <v>266</v>
      </c>
      <c r="E6523" t="s">
        <v>12</v>
      </c>
      <c r="F6523">
        <v>90.97</v>
      </c>
      <c r="G6523">
        <v>96.44</v>
      </c>
      <c r="J6523">
        <v>0</v>
      </c>
      <c r="K6523">
        <v>0</v>
      </c>
    </row>
    <row r="6524" spans="1:11">
      <c r="A6524" t="s">
        <v>22584</v>
      </c>
      <c r="B6524" t="s">
        <v>58</v>
      </c>
      <c r="C6524">
        <v>97186</v>
      </c>
      <c r="D6524" t="s">
        <v>276</v>
      </c>
      <c r="E6524" t="s">
        <v>12</v>
      </c>
      <c r="F6524">
        <v>82.52</v>
      </c>
      <c r="G6524">
        <v>87.62</v>
      </c>
      <c r="J6524">
        <v>0</v>
      </c>
      <c r="K6524">
        <v>0</v>
      </c>
    </row>
    <row r="6525" spans="1:11">
      <c r="A6525" t="s">
        <v>22585</v>
      </c>
      <c r="B6525" t="s">
        <v>58</v>
      </c>
      <c r="C6525">
        <v>97142</v>
      </c>
      <c r="D6525" t="s">
        <v>137</v>
      </c>
      <c r="E6525" t="s">
        <v>12</v>
      </c>
      <c r="F6525">
        <v>6.99</v>
      </c>
      <c r="G6525">
        <v>7.41</v>
      </c>
      <c r="J6525">
        <v>0</v>
      </c>
      <c r="K6525">
        <v>0</v>
      </c>
    </row>
    <row r="6526" spans="1:11">
      <c r="A6526" t="s">
        <v>22586</v>
      </c>
      <c r="B6526" t="s">
        <v>58</v>
      </c>
      <c r="C6526">
        <v>97158</v>
      </c>
      <c r="D6526" t="s">
        <v>153</v>
      </c>
      <c r="E6526" t="s">
        <v>12</v>
      </c>
      <c r="F6526">
        <v>5.46</v>
      </c>
      <c r="G6526">
        <v>5.78</v>
      </c>
      <c r="J6526">
        <v>0</v>
      </c>
      <c r="K6526">
        <v>0</v>
      </c>
    </row>
    <row r="6527" spans="1:11">
      <c r="A6527" t="s">
        <v>22587</v>
      </c>
      <c r="B6527" t="s">
        <v>58</v>
      </c>
      <c r="C6527">
        <v>97155</v>
      </c>
      <c r="D6527" t="s">
        <v>150</v>
      </c>
      <c r="E6527" t="s">
        <v>12</v>
      </c>
      <c r="F6527">
        <v>57.85</v>
      </c>
      <c r="G6527">
        <v>61.32</v>
      </c>
      <c r="J6527">
        <v>0</v>
      </c>
      <c r="K6527">
        <v>0</v>
      </c>
    </row>
    <row r="6528" spans="1:11">
      <c r="A6528" t="s">
        <v>22588</v>
      </c>
      <c r="B6528" t="s">
        <v>58</v>
      </c>
      <c r="C6528">
        <v>97171</v>
      </c>
      <c r="D6528" t="s">
        <v>166</v>
      </c>
      <c r="E6528" t="s">
        <v>12</v>
      </c>
      <c r="F6528">
        <v>46.91</v>
      </c>
      <c r="G6528">
        <v>49.86</v>
      </c>
      <c r="J6528">
        <v>0</v>
      </c>
      <c r="K6528">
        <v>0</v>
      </c>
    </row>
    <row r="6529" spans="1:11">
      <c r="A6529" t="s">
        <v>22589</v>
      </c>
      <c r="B6529" t="s">
        <v>58</v>
      </c>
      <c r="C6529">
        <v>97156</v>
      </c>
      <c r="D6529" t="s">
        <v>151</v>
      </c>
      <c r="E6529" t="s">
        <v>12</v>
      </c>
      <c r="F6529">
        <v>69.28</v>
      </c>
      <c r="G6529">
        <v>73.45</v>
      </c>
      <c r="J6529">
        <v>0</v>
      </c>
      <c r="K6529">
        <v>0</v>
      </c>
    </row>
    <row r="6530" spans="1:11">
      <c r="A6530" t="s">
        <v>22590</v>
      </c>
      <c r="B6530" t="s">
        <v>58</v>
      </c>
      <c r="C6530">
        <v>97172</v>
      </c>
      <c r="D6530" t="s">
        <v>167</v>
      </c>
      <c r="E6530" t="s">
        <v>12</v>
      </c>
      <c r="F6530">
        <v>56.39</v>
      </c>
      <c r="G6530">
        <v>59.92</v>
      </c>
      <c r="J6530">
        <v>0</v>
      </c>
      <c r="K6530">
        <v>0</v>
      </c>
    </row>
    <row r="6531" spans="1:11">
      <c r="A6531" t="s">
        <v>22591</v>
      </c>
      <c r="B6531" t="s">
        <v>58</v>
      </c>
      <c r="C6531">
        <v>97143</v>
      </c>
      <c r="D6531" t="s">
        <v>138</v>
      </c>
      <c r="E6531" t="s">
        <v>12</v>
      </c>
      <c r="F6531">
        <v>9.42</v>
      </c>
      <c r="G6531">
        <v>10.01</v>
      </c>
      <c r="J6531">
        <v>0</v>
      </c>
      <c r="K6531">
        <v>0</v>
      </c>
    </row>
    <row r="6532" spans="1:11">
      <c r="A6532" t="s">
        <v>22592</v>
      </c>
      <c r="B6532" t="s">
        <v>58</v>
      </c>
      <c r="C6532">
        <v>97159</v>
      </c>
      <c r="D6532" t="s">
        <v>154</v>
      </c>
      <c r="E6532" t="s">
        <v>12</v>
      </c>
      <c r="F6532">
        <v>7.49</v>
      </c>
      <c r="G6532">
        <v>7.97</v>
      </c>
      <c r="J6532">
        <v>0</v>
      </c>
      <c r="K6532">
        <v>0</v>
      </c>
    </row>
    <row r="6533" spans="1:11">
      <c r="A6533" t="s">
        <v>22593</v>
      </c>
      <c r="B6533" t="s">
        <v>58</v>
      </c>
      <c r="C6533">
        <v>97144</v>
      </c>
      <c r="D6533" t="s">
        <v>139</v>
      </c>
      <c r="E6533" t="s">
        <v>12</v>
      </c>
      <c r="F6533">
        <v>11.85</v>
      </c>
      <c r="G6533">
        <v>12.63</v>
      </c>
      <c r="J6533">
        <v>0</v>
      </c>
      <c r="K6533">
        <v>0</v>
      </c>
    </row>
    <row r="6534" spans="1:11">
      <c r="A6534" t="s">
        <v>22594</v>
      </c>
      <c r="B6534" t="s">
        <v>58</v>
      </c>
      <c r="C6534">
        <v>97160</v>
      </c>
      <c r="D6534" t="s">
        <v>155</v>
      </c>
      <c r="E6534" t="s">
        <v>12</v>
      </c>
      <c r="F6534">
        <v>9.52</v>
      </c>
      <c r="G6534">
        <v>10.16</v>
      </c>
      <c r="J6534">
        <v>0</v>
      </c>
      <c r="K6534">
        <v>0</v>
      </c>
    </row>
    <row r="6535" spans="1:11">
      <c r="A6535" t="s">
        <v>22595</v>
      </c>
      <c r="B6535" t="s">
        <v>58</v>
      </c>
      <c r="C6535">
        <v>97145</v>
      </c>
      <c r="D6535" t="s">
        <v>140</v>
      </c>
      <c r="E6535" t="s">
        <v>12</v>
      </c>
      <c r="F6535">
        <v>14.31</v>
      </c>
      <c r="G6535">
        <v>15.24</v>
      </c>
      <c r="J6535">
        <v>0</v>
      </c>
      <c r="K6535">
        <v>0</v>
      </c>
    </row>
    <row r="6536" spans="1:11">
      <c r="A6536" t="s">
        <v>22596</v>
      </c>
      <c r="B6536" t="s">
        <v>58</v>
      </c>
      <c r="C6536">
        <v>97161</v>
      </c>
      <c r="D6536" t="s">
        <v>156</v>
      </c>
      <c r="E6536" t="s">
        <v>12</v>
      </c>
      <c r="F6536">
        <v>11.58</v>
      </c>
      <c r="G6536">
        <v>12.35</v>
      </c>
      <c r="J6536">
        <v>0</v>
      </c>
      <c r="K6536">
        <v>0</v>
      </c>
    </row>
    <row r="6537" spans="1:11">
      <c r="A6537" t="s">
        <v>22597</v>
      </c>
      <c r="B6537" t="s">
        <v>58</v>
      </c>
      <c r="C6537">
        <v>97146</v>
      </c>
      <c r="D6537" t="s">
        <v>141</v>
      </c>
      <c r="E6537" t="s">
        <v>12</v>
      </c>
      <c r="F6537">
        <v>16.78</v>
      </c>
      <c r="G6537">
        <v>17.87</v>
      </c>
      <c r="J6537">
        <v>0</v>
      </c>
      <c r="K6537">
        <v>0</v>
      </c>
    </row>
    <row r="6538" spans="1:11">
      <c r="A6538" t="s">
        <v>22598</v>
      </c>
      <c r="B6538" t="s">
        <v>58</v>
      </c>
      <c r="C6538">
        <v>97162</v>
      </c>
      <c r="D6538" t="s">
        <v>157</v>
      </c>
      <c r="E6538" t="s">
        <v>12</v>
      </c>
      <c r="F6538">
        <v>13.66</v>
      </c>
      <c r="G6538">
        <v>14.57</v>
      </c>
      <c r="J6538">
        <v>0</v>
      </c>
      <c r="K6538">
        <v>0</v>
      </c>
    </row>
    <row r="6539" spans="1:11">
      <c r="A6539" t="s">
        <v>22599</v>
      </c>
      <c r="B6539" t="s">
        <v>58</v>
      </c>
      <c r="C6539">
        <v>97147</v>
      </c>
      <c r="D6539" t="s">
        <v>142</v>
      </c>
      <c r="E6539" t="s">
        <v>12</v>
      </c>
      <c r="F6539">
        <v>19.23</v>
      </c>
      <c r="G6539">
        <v>20.51</v>
      </c>
      <c r="J6539">
        <v>0</v>
      </c>
      <c r="K6539">
        <v>0</v>
      </c>
    </row>
    <row r="6540" spans="1:11">
      <c r="A6540" t="s">
        <v>22600</v>
      </c>
      <c r="B6540" t="s">
        <v>58</v>
      </c>
      <c r="C6540">
        <v>97163</v>
      </c>
      <c r="D6540" t="s">
        <v>158</v>
      </c>
      <c r="E6540" t="s">
        <v>12</v>
      </c>
      <c r="F6540">
        <v>15.71</v>
      </c>
      <c r="G6540">
        <v>16.77</v>
      </c>
      <c r="J6540">
        <v>0</v>
      </c>
      <c r="K6540">
        <v>0</v>
      </c>
    </row>
    <row r="6541" spans="1:11">
      <c r="A6541" t="s">
        <v>22601</v>
      </c>
      <c r="B6541" t="s">
        <v>58</v>
      </c>
      <c r="C6541">
        <v>97148</v>
      </c>
      <c r="D6541" t="s">
        <v>143</v>
      </c>
      <c r="E6541" t="s">
        <v>12</v>
      </c>
      <c r="F6541">
        <v>21.69</v>
      </c>
      <c r="G6541">
        <v>23.13</v>
      </c>
      <c r="J6541">
        <v>0</v>
      </c>
      <c r="K6541">
        <v>0</v>
      </c>
    </row>
    <row r="6542" spans="1:11">
      <c r="A6542" t="s">
        <v>22602</v>
      </c>
      <c r="B6542" t="s">
        <v>58</v>
      </c>
      <c r="C6542">
        <v>97164</v>
      </c>
      <c r="D6542" t="s">
        <v>159</v>
      </c>
      <c r="E6542" t="s">
        <v>12</v>
      </c>
      <c r="F6542">
        <v>17.78</v>
      </c>
      <c r="G6542">
        <v>18.989999999999998</v>
      </c>
      <c r="J6542">
        <v>0</v>
      </c>
      <c r="K6542">
        <v>0</v>
      </c>
    </row>
    <row r="6543" spans="1:11">
      <c r="A6543" t="s">
        <v>22603</v>
      </c>
      <c r="B6543" t="s">
        <v>58</v>
      </c>
      <c r="C6543">
        <v>97149</v>
      </c>
      <c r="D6543" t="s">
        <v>144</v>
      </c>
      <c r="E6543" t="s">
        <v>12</v>
      </c>
      <c r="F6543">
        <v>24.18</v>
      </c>
      <c r="G6543">
        <v>25.79</v>
      </c>
      <c r="J6543">
        <v>0</v>
      </c>
      <c r="K6543">
        <v>0</v>
      </c>
    </row>
    <row r="6544" spans="1:11">
      <c r="A6544" t="s">
        <v>22604</v>
      </c>
      <c r="B6544" t="s">
        <v>58</v>
      </c>
      <c r="C6544">
        <v>97165</v>
      </c>
      <c r="D6544" t="s">
        <v>160</v>
      </c>
      <c r="E6544" t="s">
        <v>12</v>
      </c>
      <c r="F6544">
        <v>19.86</v>
      </c>
      <c r="G6544">
        <v>21.21</v>
      </c>
      <c r="J6544">
        <v>0</v>
      </c>
      <c r="K6544">
        <v>0</v>
      </c>
    </row>
    <row r="6545" spans="1:11">
      <c r="A6545" t="s">
        <v>22605</v>
      </c>
      <c r="B6545" t="s">
        <v>58</v>
      </c>
      <c r="C6545">
        <v>97150</v>
      </c>
      <c r="D6545" t="s">
        <v>145</v>
      </c>
      <c r="E6545" t="s">
        <v>12</v>
      </c>
      <c r="F6545">
        <v>30.58</v>
      </c>
      <c r="G6545">
        <v>32.369999999999997</v>
      </c>
      <c r="J6545">
        <v>0</v>
      </c>
      <c r="K6545">
        <v>0</v>
      </c>
    </row>
    <row r="6546" spans="1:11">
      <c r="A6546" t="s">
        <v>22606</v>
      </c>
      <c r="B6546" t="s">
        <v>58</v>
      </c>
      <c r="C6546">
        <v>97166</v>
      </c>
      <c r="D6546" t="s">
        <v>161</v>
      </c>
      <c r="E6546" t="s">
        <v>12</v>
      </c>
      <c r="F6546">
        <v>24.57</v>
      </c>
      <c r="G6546">
        <v>26.08</v>
      </c>
      <c r="J6546">
        <v>0</v>
      </c>
      <c r="K6546">
        <v>0</v>
      </c>
    </row>
    <row r="6547" spans="1:11">
      <c r="A6547" t="s">
        <v>22607</v>
      </c>
      <c r="B6547" t="s">
        <v>58</v>
      </c>
      <c r="C6547">
        <v>97151</v>
      </c>
      <c r="D6547" t="s">
        <v>146</v>
      </c>
      <c r="E6547" t="s">
        <v>12</v>
      </c>
      <c r="F6547">
        <v>36.14</v>
      </c>
      <c r="G6547">
        <v>38.270000000000003</v>
      </c>
      <c r="J6547">
        <v>0</v>
      </c>
      <c r="K6547">
        <v>0</v>
      </c>
    </row>
    <row r="6548" spans="1:11">
      <c r="A6548" t="s">
        <v>22608</v>
      </c>
      <c r="B6548" t="s">
        <v>58</v>
      </c>
      <c r="C6548">
        <v>97167</v>
      </c>
      <c r="D6548" t="s">
        <v>162</v>
      </c>
      <c r="E6548" t="s">
        <v>12</v>
      </c>
      <c r="F6548">
        <v>29.14</v>
      </c>
      <c r="G6548">
        <v>30.93</v>
      </c>
      <c r="J6548">
        <v>0</v>
      </c>
      <c r="K6548">
        <v>0</v>
      </c>
    </row>
    <row r="6549" spans="1:11">
      <c r="A6549" t="s">
        <v>22609</v>
      </c>
      <c r="B6549" t="s">
        <v>58</v>
      </c>
      <c r="C6549">
        <v>97152</v>
      </c>
      <c r="D6549" t="s">
        <v>147</v>
      </c>
      <c r="E6549" t="s">
        <v>12</v>
      </c>
      <c r="F6549">
        <v>41.41</v>
      </c>
      <c r="G6549">
        <v>43.86</v>
      </c>
      <c r="J6549">
        <v>0</v>
      </c>
      <c r="K6549">
        <v>0</v>
      </c>
    </row>
    <row r="6550" spans="1:11">
      <c r="A6550" t="s">
        <v>22610</v>
      </c>
      <c r="B6550" t="s">
        <v>58</v>
      </c>
      <c r="C6550">
        <v>97168</v>
      </c>
      <c r="D6550" t="s">
        <v>163</v>
      </c>
      <c r="E6550" t="s">
        <v>12</v>
      </c>
      <c r="F6550">
        <v>33.43</v>
      </c>
      <c r="G6550">
        <v>35.51</v>
      </c>
      <c r="J6550">
        <v>0</v>
      </c>
      <c r="K6550">
        <v>0</v>
      </c>
    </row>
    <row r="6551" spans="1:11">
      <c r="A6551" t="s">
        <v>22611</v>
      </c>
      <c r="B6551" t="s">
        <v>58</v>
      </c>
      <c r="C6551">
        <v>97141</v>
      </c>
      <c r="D6551" t="s">
        <v>136</v>
      </c>
      <c r="E6551" t="s">
        <v>12</v>
      </c>
      <c r="F6551">
        <v>5.99</v>
      </c>
      <c r="G6551">
        <v>6.34</v>
      </c>
      <c r="J6551">
        <v>0</v>
      </c>
      <c r="K6551">
        <v>0</v>
      </c>
    </row>
    <row r="6552" spans="1:11">
      <c r="A6552" t="s">
        <v>22612</v>
      </c>
      <c r="B6552" t="s">
        <v>58</v>
      </c>
      <c r="C6552">
        <v>97157</v>
      </c>
      <c r="D6552" t="s">
        <v>152</v>
      </c>
      <c r="E6552" t="s">
        <v>12</v>
      </c>
      <c r="F6552">
        <v>4.62</v>
      </c>
      <c r="G6552">
        <v>4.88</v>
      </c>
      <c r="J6552">
        <v>0</v>
      </c>
      <c r="K6552">
        <v>0</v>
      </c>
    </row>
    <row r="6553" spans="1:11">
      <c r="A6553" t="s">
        <v>22613</v>
      </c>
      <c r="B6553" t="s">
        <v>58</v>
      </c>
      <c r="C6553">
        <v>97153</v>
      </c>
      <c r="D6553" t="s">
        <v>148</v>
      </c>
      <c r="E6553" t="s">
        <v>12</v>
      </c>
      <c r="F6553">
        <v>46.86</v>
      </c>
      <c r="G6553">
        <v>49.67</v>
      </c>
      <c r="J6553">
        <v>0</v>
      </c>
      <c r="K6553">
        <v>0</v>
      </c>
    </row>
    <row r="6554" spans="1:11">
      <c r="A6554" t="s">
        <v>22614</v>
      </c>
      <c r="B6554" t="s">
        <v>58</v>
      </c>
      <c r="C6554">
        <v>97169</v>
      </c>
      <c r="D6554" t="s">
        <v>164</v>
      </c>
      <c r="E6554" t="s">
        <v>12</v>
      </c>
      <c r="F6554">
        <v>37.9</v>
      </c>
      <c r="G6554">
        <v>40.270000000000003</v>
      </c>
      <c r="J6554">
        <v>0</v>
      </c>
      <c r="K6554">
        <v>0</v>
      </c>
    </row>
    <row r="6555" spans="1:11">
      <c r="A6555" t="s">
        <v>22615</v>
      </c>
      <c r="B6555" t="s">
        <v>58</v>
      </c>
      <c r="C6555">
        <v>97154</v>
      </c>
      <c r="D6555" t="s">
        <v>149</v>
      </c>
      <c r="E6555" t="s">
        <v>12</v>
      </c>
      <c r="F6555">
        <v>52.35</v>
      </c>
      <c r="G6555">
        <v>55.49</v>
      </c>
      <c r="J6555">
        <v>0</v>
      </c>
      <c r="K6555">
        <v>0</v>
      </c>
    </row>
    <row r="6556" spans="1:11">
      <c r="A6556" t="s">
        <v>22616</v>
      </c>
      <c r="B6556" t="s">
        <v>58</v>
      </c>
      <c r="C6556">
        <v>97170</v>
      </c>
      <c r="D6556" t="s">
        <v>165</v>
      </c>
      <c r="E6556" t="s">
        <v>12</v>
      </c>
      <c r="F6556">
        <v>42.4</v>
      </c>
      <c r="G6556">
        <v>45.06</v>
      </c>
      <c r="J6556">
        <v>0</v>
      </c>
      <c r="K6556">
        <v>0</v>
      </c>
    </row>
    <row r="6557" spans="1:11">
      <c r="A6557" t="s">
        <v>22617</v>
      </c>
      <c r="B6557" t="s">
        <v>58</v>
      </c>
      <c r="C6557">
        <v>105311</v>
      </c>
      <c r="D6557" t="s">
        <v>351</v>
      </c>
      <c r="E6557" t="s">
        <v>12</v>
      </c>
      <c r="F6557">
        <v>5.43</v>
      </c>
      <c r="G6557">
        <v>5.87</v>
      </c>
      <c r="J6557">
        <v>0</v>
      </c>
      <c r="K6557">
        <v>0</v>
      </c>
    </row>
    <row r="6558" spans="1:11">
      <c r="A6558" t="s">
        <v>22618</v>
      </c>
      <c r="B6558" t="s">
        <v>58</v>
      </c>
      <c r="C6558">
        <v>105339</v>
      </c>
      <c r="D6558" t="s">
        <v>369</v>
      </c>
      <c r="E6558" t="s">
        <v>12</v>
      </c>
      <c r="F6558">
        <v>4.46</v>
      </c>
      <c r="G6558">
        <v>4.8099999999999996</v>
      </c>
      <c r="J6558">
        <v>0</v>
      </c>
      <c r="K6558">
        <v>0</v>
      </c>
    </row>
    <row r="6559" spans="1:11">
      <c r="A6559" t="s">
        <v>22619</v>
      </c>
      <c r="B6559" t="s">
        <v>58</v>
      </c>
      <c r="C6559">
        <v>97127</v>
      </c>
      <c r="D6559" t="s">
        <v>472</v>
      </c>
      <c r="E6559" t="s">
        <v>12</v>
      </c>
      <c r="F6559">
        <v>7.07</v>
      </c>
      <c r="G6559">
        <v>7.62</v>
      </c>
      <c r="J6559">
        <v>0</v>
      </c>
      <c r="K6559">
        <v>0</v>
      </c>
    </row>
    <row r="6560" spans="1:11">
      <c r="A6560" t="s">
        <v>22620</v>
      </c>
      <c r="B6560" t="s">
        <v>58</v>
      </c>
      <c r="C6560">
        <v>97134</v>
      </c>
      <c r="D6560" t="s">
        <v>479</v>
      </c>
      <c r="E6560" t="s">
        <v>12</v>
      </c>
      <c r="F6560">
        <v>5.82</v>
      </c>
      <c r="G6560">
        <v>6.26</v>
      </c>
      <c r="J6560">
        <v>0</v>
      </c>
      <c r="K6560">
        <v>0</v>
      </c>
    </row>
    <row r="6561" spans="1:11">
      <c r="A6561" t="s">
        <v>22621</v>
      </c>
      <c r="B6561" t="s">
        <v>58</v>
      </c>
      <c r="C6561">
        <v>97128</v>
      </c>
      <c r="D6561" t="s">
        <v>473</v>
      </c>
      <c r="E6561" t="s">
        <v>12</v>
      </c>
      <c r="F6561">
        <v>12.86</v>
      </c>
      <c r="G6561">
        <v>13.7</v>
      </c>
      <c r="J6561">
        <v>0</v>
      </c>
      <c r="K6561">
        <v>0</v>
      </c>
    </row>
    <row r="6562" spans="1:11">
      <c r="A6562" t="s">
        <v>22622</v>
      </c>
      <c r="B6562" t="s">
        <v>58</v>
      </c>
      <c r="C6562">
        <v>97135</v>
      </c>
      <c r="D6562" t="s">
        <v>480</v>
      </c>
      <c r="E6562" t="s">
        <v>12</v>
      </c>
      <c r="F6562">
        <v>9.89</v>
      </c>
      <c r="G6562">
        <v>10.54</v>
      </c>
      <c r="J6562">
        <v>0</v>
      </c>
      <c r="K6562">
        <v>0</v>
      </c>
    </row>
    <row r="6563" spans="1:11">
      <c r="A6563" t="s">
        <v>22623</v>
      </c>
      <c r="B6563" t="s">
        <v>58</v>
      </c>
      <c r="C6563">
        <v>97129</v>
      </c>
      <c r="D6563" t="s">
        <v>474</v>
      </c>
      <c r="E6563" t="s">
        <v>12</v>
      </c>
      <c r="F6563">
        <v>15.21</v>
      </c>
      <c r="G6563">
        <v>16.22</v>
      </c>
      <c r="J6563">
        <v>0</v>
      </c>
      <c r="K6563">
        <v>0</v>
      </c>
    </row>
    <row r="6564" spans="1:11">
      <c r="A6564" t="s">
        <v>22624</v>
      </c>
      <c r="B6564" t="s">
        <v>58</v>
      </c>
      <c r="C6564">
        <v>97136</v>
      </c>
      <c r="D6564" t="s">
        <v>481</v>
      </c>
      <c r="E6564" t="s">
        <v>12</v>
      </c>
      <c r="F6564">
        <v>11.71</v>
      </c>
      <c r="G6564">
        <v>12.47</v>
      </c>
      <c r="J6564">
        <v>0</v>
      </c>
      <c r="K6564">
        <v>0</v>
      </c>
    </row>
    <row r="6565" spans="1:11">
      <c r="A6565" t="s">
        <v>22625</v>
      </c>
      <c r="B6565" t="s">
        <v>58</v>
      </c>
      <c r="C6565">
        <v>97130</v>
      </c>
      <c r="D6565" t="s">
        <v>475</v>
      </c>
      <c r="E6565" t="s">
        <v>12</v>
      </c>
      <c r="F6565">
        <v>17.600000000000001</v>
      </c>
      <c r="G6565">
        <v>18.75</v>
      </c>
      <c r="J6565">
        <v>0</v>
      </c>
      <c r="K6565">
        <v>0</v>
      </c>
    </row>
    <row r="6566" spans="1:11">
      <c r="A6566" t="s">
        <v>22626</v>
      </c>
      <c r="B6566" t="s">
        <v>58</v>
      </c>
      <c r="C6566">
        <v>97137</v>
      </c>
      <c r="D6566" t="s">
        <v>482</v>
      </c>
      <c r="E6566" t="s">
        <v>12</v>
      </c>
      <c r="F6566">
        <v>13.56</v>
      </c>
      <c r="G6566">
        <v>14.43</v>
      </c>
      <c r="J6566">
        <v>0</v>
      </c>
      <c r="K6566">
        <v>0</v>
      </c>
    </row>
    <row r="6567" spans="1:11">
      <c r="A6567" t="s">
        <v>22627</v>
      </c>
      <c r="B6567" t="s">
        <v>58</v>
      </c>
      <c r="C6567">
        <v>97131</v>
      </c>
      <c r="D6567" t="s">
        <v>476</v>
      </c>
      <c r="E6567" t="s">
        <v>12</v>
      </c>
      <c r="F6567">
        <v>19.97</v>
      </c>
      <c r="G6567">
        <v>21.28</v>
      </c>
      <c r="J6567">
        <v>0</v>
      </c>
      <c r="K6567">
        <v>0</v>
      </c>
    </row>
    <row r="6568" spans="1:11">
      <c r="A6568" t="s">
        <v>22628</v>
      </c>
      <c r="B6568" t="s">
        <v>58</v>
      </c>
      <c r="C6568">
        <v>97138</v>
      </c>
      <c r="D6568" t="s">
        <v>483</v>
      </c>
      <c r="E6568" t="s">
        <v>12</v>
      </c>
      <c r="F6568">
        <v>15.38</v>
      </c>
      <c r="G6568">
        <v>16.38</v>
      </c>
      <c r="J6568">
        <v>0</v>
      </c>
      <c r="K6568">
        <v>0</v>
      </c>
    </row>
    <row r="6569" spans="1:11">
      <c r="A6569" t="s">
        <v>22629</v>
      </c>
      <c r="B6569" t="s">
        <v>58</v>
      </c>
      <c r="C6569">
        <v>97132</v>
      </c>
      <c r="D6569" t="s">
        <v>477</v>
      </c>
      <c r="E6569" t="s">
        <v>12</v>
      </c>
      <c r="F6569">
        <v>22.37</v>
      </c>
      <c r="G6569">
        <v>23.82</v>
      </c>
      <c r="J6569">
        <v>0</v>
      </c>
      <c r="K6569">
        <v>0</v>
      </c>
    </row>
    <row r="6570" spans="1:11">
      <c r="A6570" t="s">
        <v>22630</v>
      </c>
      <c r="B6570" t="s">
        <v>58</v>
      </c>
      <c r="C6570">
        <v>97139</v>
      </c>
      <c r="D6570" t="s">
        <v>484</v>
      </c>
      <c r="E6570" t="s">
        <v>12</v>
      </c>
      <c r="F6570">
        <v>17.239999999999998</v>
      </c>
      <c r="G6570">
        <v>18.34</v>
      </c>
      <c r="J6570">
        <v>0</v>
      </c>
      <c r="K6570">
        <v>0</v>
      </c>
    </row>
    <row r="6571" spans="1:11">
      <c r="A6571" t="s">
        <v>22631</v>
      </c>
      <c r="B6571" t="s">
        <v>58</v>
      </c>
      <c r="C6571">
        <v>97133</v>
      </c>
      <c r="D6571" t="s">
        <v>478</v>
      </c>
      <c r="E6571" t="s">
        <v>12</v>
      </c>
      <c r="F6571">
        <v>27.12</v>
      </c>
      <c r="G6571">
        <v>28.87</v>
      </c>
      <c r="J6571">
        <v>0</v>
      </c>
      <c r="K6571">
        <v>0</v>
      </c>
    </row>
    <row r="6572" spans="1:11">
      <c r="A6572" t="s">
        <v>22632</v>
      </c>
      <c r="B6572" t="s">
        <v>58</v>
      </c>
      <c r="C6572">
        <v>97140</v>
      </c>
      <c r="D6572" t="s">
        <v>485</v>
      </c>
      <c r="E6572" t="s">
        <v>12</v>
      </c>
      <c r="F6572">
        <v>20.88</v>
      </c>
      <c r="G6572">
        <v>22.24</v>
      </c>
      <c r="J6572">
        <v>0</v>
      </c>
      <c r="K6572">
        <v>0</v>
      </c>
    </row>
    <row r="6573" spans="1:11">
      <c r="A6573" t="s">
        <v>22633</v>
      </c>
      <c r="B6573" t="s">
        <v>58</v>
      </c>
      <c r="C6573">
        <v>97123</v>
      </c>
      <c r="D6573" t="s">
        <v>325</v>
      </c>
      <c r="E6573" t="s">
        <v>12</v>
      </c>
      <c r="F6573">
        <v>5.86</v>
      </c>
      <c r="G6573">
        <v>6.32</v>
      </c>
      <c r="J6573">
        <v>0</v>
      </c>
      <c r="K6573">
        <v>0</v>
      </c>
    </row>
    <row r="6574" spans="1:11">
      <c r="A6574" t="s">
        <v>22634</v>
      </c>
      <c r="B6574" t="s">
        <v>58</v>
      </c>
      <c r="C6574">
        <v>97126</v>
      </c>
      <c r="D6574" t="s">
        <v>328</v>
      </c>
      <c r="E6574" t="s">
        <v>12</v>
      </c>
      <c r="F6574">
        <v>4.8099999999999996</v>
      </c>
      <c r="G6574">
        <v>5.17</v>
      </c>
      <c r="J6574">
        <v>0</v>
      </c>
      <c r="K6574">
        <v>0</v>
      </c>
    </row>
    <row r="6575" spans="1:11">
      <c r="A6575" t="s">
        <v>22635</v>
      </c>
      <c r="B6575" t="s">
        <v>58</v>
      </c>
      <c r="C6575">
        <v>105308</v>
      </c>
      <c r="D6575" t="s">
        <v>348</v>
      </c>
      <c r="E6575" t="s">
        <v>12</v>
      </c>
      <c r="F6575">
        <v>6.73</v>
      </c>
      <c r="G6575">
        <v>7.25</v>
      </c>
      <c r="J6575">
        <v>0</v>
      </c>
      <c r="K6575">
        <v>0</v>
      </c>
    </row>
    <row r="6576" spans="1:11">
      <c r="A6576" t="s">
        <v>22636</v>
      </c>
      <c r="B6576" t="s">
        <v>58</v>
      </c>
      <c r="C6576">
        <v>105312</v>
      </c>
      <c r="D6576" t="s">
        <v>352</v>
      </c>
      <c r="E6576" t="s">
        <v>12</v>
      </c>
      <c r="F6576">
        <v>5.53</v>
      </c>
      <c r="G6576">
        <v>5.95</v>
      </c>
      <c r="J6576">
        <v>0</v>
      </c>
      <c r="K6576">
        <v>0</v>
      </c>
    </row>
    <row r="6577" spans="1:11">
      <c r="A6577" t="s">
        <v>22637</v>
      </c>
      <c r="B6577" t="s">
        <v>58</v>
      </c>
      <c r="C6577">
        <v>105309</v>
      </c>
      <c r="D6577" t="s">
        <v>349</v>
      </c>
      <c r="E6577" t="s">
        <v>12</v>
      </c>
      <c r="F6577">
        <v>7.23</v>
      </c>
      <c r="G6577">
        <v>7.79</v>
      </c>
      <c r="J6577">
        <v>0</v>
      </c>
      <c r="K6577">
        <v>0</v>
      </c>
    </row>
    <row r="6578" spans="1:11">
      <c r="A6578" t="s">
        <v>22638</v>
      </c>
      <c r="B6578" t="s">
        <v>58</v>
      </c>
      <c r="C6578">
        <v>105313</v>
      </c>
      <c r="D6578" t="s">
        <v>353</v>
      </c>
      <c r="E6578" t="s">
        <v>12</v>
      </c>
      <c r="F6578">
        <v>5.95</v>
      </c>
      <c r="G6578">
        <v>6.4</v>
      </c>
      <c r="J6578">
        <v>0</v>
      </c>
      <c r="K6578">
        <v>0</v>
      </c>
    </row>
    <row r="6579" spans="1:11">
      <c r="A6579" t="s">
        <v>22639</v>
      </c>
      <c r="B6579" t="s">
        <v>58</v>
      </c>
      <c r="C6579">
        <v>105310</v>
      </c>
      <c r="D6579" t="s">
        <v>350</v>
      </c>
      <c r="E6579" t="s">
        <v>12</v>
      </c>
      <c r="F6579">
        <v>8.52</v>
      </c>
      <c r="G6579">
        <v>9.18</v>
      </c>
      <c r="J6579">
        <v>0</v>
      </c>
      <c r="K6579">
        <v>0</v>
      </c>
    </row>
    <row r="6580" spans="1:11">
      <c r="A6580" t="s">
        <v>22640</v>
      </c>
      <c r="B6580" t="s">
        <v>58</v>
      </c>
      <c r="C6580">
        <v>105314</v>
      </c>
      <c r="D6580" t="s">
        <v>354</v>
      </c>
      <c r="E6580" t="s">
        <v>12</v>
      </c>
      <c r="F6580">
        <v>7.02</v>
      </c>
      <c r="G6580">
        <v>7.55</v>
      </c>
      <c r="J6580">
        <v>0</v>
      </c>
      <c r="K6580">
        <v>0</v>
      </c>
    </row>
    <row r="6581" spans="1:11">
      <c r="A6581" t="s">
        <v>22641</v>
      </c>
      <c r="B6581" t="s">
        <v>58</v>
      </c>
      <c r="C6581">
        <v>97121</v>
      </c>
      <c r="D6581" t="s">
        <v>323</v>
      </c>
      <c r="E6581" t="s">
        <v>12</v>
      </c>
      <c r="F6581">
        <v>4.21</v>
      </c>
      <c r="G6581">
        <v>4.55</v>
      </c>
      <c r="J6581">
        <v>0</v>
      </c>
      <c r="K6581">
        <v>0</v>
      </c>
    </row>
    <row r="6582" spans="1:11">
      <c r="A6582" t="s">
        <v>22642</v>
      </c>
      <c r="B6582" t="s">
        <v>58</v>
      </c>
      <c r="C6582">
        <v>97124</v>
      </c>
      <c r="D6582" t="s">
        <v>326</v>
      </c>
      <c r="E6582" t="s">
        <v>12</v>
      </c>
      <c r="F6582">
        <v>3.44</v>
      </c>
      <c r="G6582">
        <v>3.71</v>
      </c>
      <c r="J6582">
        <v>0</v>
      </c>
      <c r="K6582">
        <v>0</v>
      </c>
    </row>
    <row r="6583" spans="1:11">
      <c r="A6583" t="s">
        <v>22643</v>
      </c>
      <c r="B6583" t="s">
        <v>58</v>
      </c>
      <c r="C6583">
        <v>97122</v>
      </c>
      <c r="D6583" t="s">
        <v>324</v>
      </c>
      <c r="E6583" t="s">
        <v>12</v>
      </c>
      <c r="F6583">
        <v>5.05</v>
      </c>
      <c r="G6583">
        <v>5.45</v>
      </c>
      <c r="J6583">
        <v>0</v>
      </c>
      <c r="K6583">
        <v>0</v>
      </c>
    </row>
    <row r="6584" spans="1:11">
      <c r="A6584" t="s">
        <v>22644</v>
      </c>
      <c r="B6584" t="s">
        <v>58</v>
      </c>
      <c r="C6584">
        <v>97125</v>
      </c>
      <c r="D6584" t="s">
        <v>327</v>
      </c>
      <c r="E6584" t="s">
        <v>12</v>
      </c>
      <c r="F6584">
        <v>4.13</v>
      </c>
      <c r="G6584">
        <v>4.45</v>
      </c>
      <c r="J6584">
        <v>0</v>
      </c>
      <c r="K6584">
        <v>0</v>
      </c>
    </row>
    <row r="6585" spans="1:11">
      <c r="A6585" t="s">
        <v>22645</v>
      </c>
      <c r="B6585" t="s">
        <v>58</v>
      </c>
      <c r="C6585">
        <v>105296</v>
      </c>
      <c r="D6585" t="s">
        <v>347</v>
      </c>
      <c r="E6585" t="s">
        <v>32</v>
      </c>
      <c r="F6585">
        <v>190.26</v>
      </c>
      <c r="G6585">
        <v>193.04</v>
      </c>
      <c r="J6585">
        <v>0.81320000000000003</v>
      </c>
      <c r="K6585">
        <v>0.80149999999999999</v>
      </c>
    </row>
    <row r="6586" spans="1:11">
      <c r="A6586" t="s">
        <v>22646</v>
      </c>
      <c r="B6586" t="s">
        <v>58</v>
      </c>
      <c r="C6586">
        <v>105374</v>
      </c>
      <c r="D6586" t="s">
        <v>384</v>
      </c>
      <c r="E6586" t="s">
        <v>32</v>
      </c>
      <c r="F6586">
        <v>183.86</v>
      </c>
      <c r="G6586">
        <v>186.13</v>
      </c>
      <c r="J6586">
        <v>0.84150000000000003</v>
      </c>
      <c r="K6586">
        <v>0.83120000000000005</v>
      </c>
    </row>
    <row r="6587" spans="1:11">
      <c r="A6587" t="s">
        <v>22647</v>
      </c>
      <c r="B6587" t="s">
        <v>58</v>
      </c>
      <c r="C6587">
        <v>105292</v>
      </c>
      <c r="D6587" t="s">
        <v>343</v>
      </c>
      <c r="E6587" t="s">
        <v>32</v>
      </c>
      <c r="F6587">
        <v>59.37</v>
      </c>
      <c r="G6587">
        <v>61.41</v>
      </c>
      <c r="J6587">
        <v>0.56899999999999995</v>
      </c>
      <c r="K6587">
        <v>0.55010000000000003</v>
      </c>
    </row>
    <row r="6588" spans="1:11">
      <c r="A6588" t="s">
        <v>22648</v>
      </c>
      <c r="B6588" t="s">
        <v>58</v>
      </c>
      <c r="C6588">
        <v>105293</v>
      </c>
      <c r="D6588" t="s">
        <v>344</v>
      </c>
      <c r="E6588" t="s">
        <v>32</v>
      </c>
      <c r="F6588">
        <v>54.69</v>
      </c>
      <c r="G6588">
        <v>56.34</v>
      </c>
      <c r="J6588">
        <v>0.61770000000000003</v>
      </c>
      <c r="K6588">
        <v>0.59960000000000002</v>
      </c>
    </row>
    <row r="6589" spans="1:11">
      <c r="A6589" t="s">
        <v>22649</v>
      </c>
      <c r="B6589" t="s">
        <v>58</v>
      </c>
      <c r="C6589">
        <v>105294</v>
      </c>
      <c r="D6589" t="s">
        <v>345</v>
      </c>
      <c r="E6589" t="s">
        <v>32</v>
      </c>
      <c r="F6589">
        <v>114.02</v>
      </c>
      <c r="G6589">
        <v>116.43</v>
      </c>
      <c r="J6589">
        <v>0.73109999999999997</v>
      </c>
      <c r="K6589">
        <v>0.71599999999999997</v>
      </c>
    </row>
    <row r="6590" spans="1:11">
      <c r="A6590" t="s">
        <v>22650</v>
      </c>
      <c r="B6590" t="s">
        <v>58</v>
      </c>
      <c r="C6590">
        <v>105295</v>
      </c>
      <c r="D6590" t="s">
        <v>346</v>
      </c>
      <c r="E6590" t="s">
        <v>32</v>
      </c>
      <c r="F6590">
        <v>108.48</v>
      </c>
      <c r="G6590">
        <v>110.44</v>
      </c>
      <c r="J6590">
        <v>0.76839999999999997</v>
      </c>
      <c r="K6590">
        <v>0.75480000000000003</v>
      </c>
    </row>
    <row r="6591" spans="1:11">
      <c r="A6591" t="s">
        <v>22651</v>
      </c>
      <c r="B6591" t="s">
        <v>58</v>
      </c>
      <c r="C6591">
        <v>105290</v>
      </c>
      <c r="D6591" t="s">
        <v>341</v>
      </c>
      <c r="E6591" t="s">
        <v>32</v>
      </c>
      <c r="F6591">
        <v>75.77</v>
      </c>
      <c r="G6591">
        <v>77.64</v>
      </c>
      <c r="J6591">
        <v>0.68010000000000004</v>
      </c>
      <c r="K6591">
        <v>0.66369999999999996</v>
      </c>
    </row>
    <row r="6592" spans="1:11">
      <c r="A6592" t="s">
        <v>22652</v>
      </c>
      <c r="B6592" t="s">
        <v>58</v>
      </c>
      <c r="C6592">
        <v>105291</v>
      </c>
      <c r="D6592" t="s">
        <v>342</v>
      </c>
      <c r="E6592" t="s">
        <v>32</v>
      </c>
      <c r="F6592">
        <v>71.52</v>
      </c>
      <c r="G6592">
        <v>73.03</v>
      </c>
      <c r="J6592">
        <v>0.72050000000000003</v>
      </c>
      <c r="K6592">
        <v>0.7056</v>
      </c>
    </row>
    <row r="6593" spans="1:11">
      <c r="A6593" t="s">
        <v>22653</v>
      </c>
      <c r="B6593" t="s">
        <v>58</v>
      </c>
      <c r="C6593">
        <v>105286</v>
      </c>
      <c r="D6593" t="s">
        <v>337</v>
      </c>
      <c r="E6593" t="s">
        <v>32</v>
      </c>
      <c r="F6593">
        <v>36.130000000000003</v>
      </c>
      <c r="G6593">
        <v>37.49</v>
      </c>
      <c r="J6593">
        <v>0.52090000000000003</v>
      </c>
      <c r="K6593">
        <v>0.502</v>
      </c>
    </row>
    <row r="6594" spans="1:11">
      <c r="A6594" t="s">
        <v>22654</v>
      </c>
      <c r="B6594" t="s">
        <v>58</v>
      </c>
      <c r="C6594">
        <v>105287</v>
      </c>
      <c r="D6594" t="s">
        <v>338</v>
      </c>
      <c r="E6594" t="s">
        <v>32</v>
      </c>
      <c r="F6594">
        <v>33</v>
      </c>
      <c r="G6594">
        <v>34.11</v>
      </c>
      <c r="J6594">
        <v>0.57030000000000003</v>
      </c>
      <c r="K6594">
        <v>0.55169999999999997</v>
      </c>
    </row>
    <row r="6595" spans="1:11">
      <c r="A6595" t="s">
        <v>22655</v>
      </c>
      <c r="B6595" t="s">
        <v>58</v>
      </c>
      <c r="C6595">
        <v>105288</v>
      </c>
      <c r="D6595" t="s">
        <v>339</v>
      </c>
      <c r="E6595" t="s">
        <v>32</v>
      </c>
      <c r="F6595">
        <v>57.19</v>
      </c>
      <c r="G6595">
        <v>58.79</v>
      </c>
      <c r="J6595">
        <v>0.63490000000000002</v>
      </c>
      <c r="K6595">
        <v>0.61760000000000004</v>
      </c>
    </row>
    <row r="6596" spans="1:11">
      <c r="A6596" t="s">
        <v>22656</v>
      </c>
      <c r="B6596" t="s">
        <v>58</v>
      </c>
      <c r="C6596">
        <v>105289</v>
      </c>
      <c r="D6596" t="s">
        <v>340</v>
      </c>
      <c r="E6596" t="s">
        <v>32</v>
      </c>
      <c r="F6596">
        <v>53.49</v>
      </c>
      <c r="G6596">
        <v>54.8</v>
      </c>
      <c r="J6596">
        <v>0.67879999999999996</v>
      </c>
      <c r="K6596">
        <v>0.66259999999999997</v>
      </c>
    </row>
    <row r="6597" spans="1:11">
      <c r="A6597" t="s">
        <v>22657</v>
      </c>
      <c r="B6597" t="s">
        <v>58</v>
      </c>
      <c r="C6597">
        <v>105375</v>
      </c>
      <c r="D6597" t="s">
        <v>385</v>
      </c>
      <c r="E6597" t="s">
        <v>32</v>
      </c>
      <c r="F6597">
        <v>153.27000000000001</v>
      </c>
      <c r="G6597">
        <v>156.99</v>
      </c>
      <c r="J6597">
        <v>0.6835</v>
      </c>
      <c r="K6597">
        <v>0.6673</v>
      </c>
    </row>
    <row r="6598" spans="1:11">
      <c r="A6598" t="s">
        <v>22658</v>
      </c>
      <c r="B6598" t="s">
        <v>58</v>
      </c>
      <c r="C6598">
        <v>105376</v>
      </c>
      <c r="D6598" t="s">
        <v>386</v>
      </c>
      <c r="E6598" t="s">
        <v>32</v>
      </c>
      <c r="F6598">
        <v>144.76</v>
      </c>
      <c r="G6598">
        <v>147.77000000000001</v>
      </c>
      <c r="J6598">
        <v>0.72370000000000001</v>
      </c>
      <c r="K6598">
        <v>0.70889999999999997</v>
      </c>
    </row>
    <row r="6599" spans="1:11">
      <c r="A6599" t="s">
        <v>22659</v>
      </c>
      <c r="B6599" t="s">
        <v>58</v>
      </c>
      <c r="C6599">
        <v>105331</v>
      </c>
      <c r="D6599" t="s">
        <v>361</v>
      </c>
      <c r="E6599" t="s">
        <v>12</v>
      </c>
      <c r="F6599">
        <v>60.19</v>
      </c>
      <c r="G6599">
        <v>60.63</v>
      </c>
      <c r="J6599">
        <v>0.90980000000000005</v>
      </c>
      <c r="K6599">
        <v>0.9032</v>
      </c>
    </row>
    <row r="6600" spans="1:11">
      <c r="A6600" t="s">
        <v>22660</v>
      </c>
      <c r="B6600" t="s">
        <v>58</v>
      </c>
      <c r="C6600">
        <v>105332</v>
      </c>
      <c r="D6600" t="s">
        <v>362</v>
      </c>
      <c r="E6600" t="s">
        <v>12</v>
      </c>
      <c r="F6600">
        <v>59.22</v>
      </c>
      <c r="G6600">
        <v>59.57</v>
      </c>
      <c r="J6600">
        <v>0.92469999999999997</v>
      </c>
      <c r="K6600">
        <v>0.91930000000000001</v>
      </c>
    </row>
    <row r="6601" spans="1:11">
      <c r="A6601" t="s">
        <v>22661</v>
      </c>
      <c r="B6601" t="s">
        <v>58</v>
      </c>
      <c r="C6601">
        <v>105333</v>
      </c>
      <c r="D6601" t="s">
        <v>363</v>
      </c>
      <c r="E6601" t="s">
        <v>12</v>
      </c>
      <c r="F6601">
        <v>262.62</v>
      </c>
      <c r="G6601">
        <v>263.45999999999998</v>
      </c>
      <c r="J6601">
        <v>0.95099999999999996</v>
      </c>
      <c r="K6601">
        <v>0.94799999999999995</v>
      </c>
    </row>
    <row r="6602" spans="1:11">
      <c r="A6602" t="s">
        <v>22662</v>
      </c>
      <c r="B6602" t="s">
        <v>58</v>
      </c>
      <c r="C6602">
        <v>105334</v>
      </c>
      <c r="D6602" t="s">
        <v>364</v>
      </c>
      <c r="E6602" t="s">
        <v>12</v>
      </c>
      <c r="F6602">
        <v>259.64999999999998</v>
      </c>
      <c r="G6602">
        <v>260.3</v>
      </c>
      <c r="J6602">
        <v>0.96189999999999998</v>
      </c>
      <c r="K6602">
        <v>0.95950000000000002</v>
      </c>
    </row>
    <row r="6603" spans="1:11">
      <c r="A6603" t="s">
        <v>22663</v>
      </c>
      <c r="B6603" t="s">
        <v>58</v>
      </c>
      <c r="C6603">
        <v>105335</v>
      </c>
      <c r="D6603" t="s">
        <v>365</v>
      </c>
      <c r="E6603" t="s">
        <v>12</v>
      </c>
      <c r="F6603">
        <v>395.43</v>
      </c>
      <c r="G6603">
        <v>396.44</v>
      </c>
      <c r="J6603">
        <v>0.96150000000000002</v>
      </c>
      <c r="K6603">
        <v>0.95909999999999995</v>
      </c>
    </row>
    <row r="6604" spans="1:11">
      <c r="A6604" t="s">
        <v>22664</v>
      </c>
      <c r="B6604" t="s">
        <v>58</v>
      </c>
      <c r="C6604">
        <v>105336</v>
      </c>
      <c r="D6604" t="s">
        <v>366</v>
      </c>
      <c r="E6604" t="s">
        <v>12</v>
      </c>
      <c r="F6604">
        <v>391.93</v>
      </c>
      <c r="G6604">
        <v>392.69</v>
      </c>
      <c r="J6604">
        <v>0.97009999999999996</v>
      </c>
      <c r="K6604">
        <v>0.96819999999999995</v>
      </c>
    </row>
    <row r="6605" spans="1:11">
      <c r="A6605" t="s">
        <v>22665</v>
      </c>
      <c r="B6605" t="s">
        <v>58</v>
      </c>
      <c r="C6605">
        <v>105337</v>
      </c>
      <c r="D6605" t="s">
        <v>367</v>
      </c>
      <c r="E6605" t="s">
        <v>12</v>
      </c>
      <c r="F6605">
        <v>557.51</v>
      </c>
      <c r="G6605">
        <v>558.66</v>
      </c>
      <c r="J6605">
        <v>0.96840000000000004</v>
      </c>
      <c r="K6605">
        <v>0.96640000000000004</v>
      </c>
    </row>
    <row r="6606" spans="1:11">
      <c r="A6606" t="s">
        <v>22666</v>
      </c>
      <c r="B6606" t="s">
        <v>58</v>
      </c>
      <c r="C6606">
        <v>105338</v>
      </c>
      <c r="D6606" t="s">
        <v>368</v>
      </c>
      <c r="E6606" t="s">
        <v>12</v>
      </c>
      <c r="F6606">
        <v>553.47</v>
      </c>
      <c r="G6606">
        <v>554.34</v>
      </c>
      <c r="J6606">
        <v>0.97550000000000003</v>
      </c>
      <c r="K6606">
        <v>0.97399999999999998</v>
      </c>
    </row>
    <row r="6607" spans="1:11">
      <c r="A6607" t="s">
        <v>22667</v>
      </c>
      <c r="B6607" t="s">
        <v>58</v>
      </c>
      <c r="C6607">
        <v>105329</v>
      </c>
      <c r="D6607" t="s">
        <v>359</v>
      </c>
      <c r="E6607" t="s">
        <v>32</v>
      </c>
      <c r="F6607">
        <v>84.59</v>
      </c>
      <c r="G6607">
        <v>85.05</v>
      </c>
      <c r="J6607">
        <v>0.93069999999999997</v>
      </c>
      <c r="K6607">
        <v>0.92569999999999997</v>
      </c>
    </row>
    <row r="6608" spans="1:11">
      <c r="A6608" t="s">
        <v>22668</v>
      </c>
      <c r="B6608" t="s">
        <v>58</v>
      </c>
      <c r="C6608">
        <v>105330</v>
      </c>
      <c r="D6608" t="s">
        <v>360</v>
      </c>
      <c r="E6608" t="s">
        <v>32</v>
      </c>
      <c r="F6608">
        <v>83.54</v>
      </c>
      <c r="G6608">
        <v>83.9</v>
      </c>
      <c r="J6608">
        <v>0.94240000000000002</v>
      </c>
      <c r="K6608">
        <v>0.93840000000000001</v>
      </c>
    </row>
    <row r="6609" spans="1:11">
      <c r="A6609" t="s">
        <v>22669</v>
      </c>
      <c r="B6609" t="s">
        <v>58</v>
      </c>
      <c r="C6609">
        <v>105260</v>
      </c>
      <c r="D6609" t="s">
        <v>335</v>
      </c>
      <c r="E6609" t="s">
        <v>32</v>
      </c>
      <c r="F6609">
        <v>28.2</v>
      </c>
      <c r="G6609">
        <v>28.54</v>
      </c>
      <c r="J6609">
        <v>0.85070000000000001</v>
      </c>
      <c r="K6609">
        <v>0.84060000000000001</v>
      </c>
    </row>
    <row r="6610" spans="1:11">
      <c r="A6610" t="s">
        <v>22670</v>
      </c>
      <c r="B6610" t="s">
        <v>58</v>
      </c>
      <c r="C6610">
        <v>105285</v>
      </c>
      <c r="D6610" t="s">
        <v>336</v>
      </c>
      <c r="E6610" t="s">
        <v>32</v>
      </c>
      <c r="F6610">
        <v>27.43</v>
      </c>
      <c r="G6610">
        <v>27.7</v>
      </c>
      <c r="J6610">
        <v>0.87460000000000004</v>
      </c>
      <c r="K6610">
        <v>0.86609999999999998</v>
      </c>
    </row>
    <row r="6611" spans="1:11">
      <c r="A6611" t="s">
        <v>22671</v>
      </c>
      <c r="B6611" t="s">
        <v>58</v>
      </c>
      <c r="C6611">
        <v>105327</v>
      </c>
      <c r="D6611" t="s">
        <v>357</v>
      </c>
      <c r="E6611" t="s">
        <v>32</v>
      </c>
      <c r="F6611">
        <v>52.16</v>
      </c>
      <c r="G6611">
        <v>52.56</v>
      </c>
      <c r="J6611">
        <v>0.9032</v>
      </c>
      <c r="K6611">
        <v>0.89629999999999999</v>
      </c>
    </row>
    <row r="6612" spans="1:11">
      <c r="A6612" t="s">
        <v>22672</v>
      </c>
      <c r="B6612" t="s">
        <v>58</v>
      </c>
      <c r="C6612">
        <v>105328</v>
      </c>
      <c r="D6612" t="s">
        <v>358</v>
      </c>
      <c r="E6612" t="s">
        <v>32</v>
      </c>
      <c r="F6612">
        <v>51.24</v>
      </c>
      <c r="G6612">
        <v>51.56</v>
      </c>
      <c r="J6612">
        <v>0.9194</v>
      </c>
      <c r="K6612">
        <v>0.91369999999999996</v>
      </c>
    </row>
    <row r="6613" spans="1:11">
      <c r="A6613" t="s">
        <v>22673</v>
      </c>
      <c r="B6613" t="s">
        <v>58</v>
      </c>
      <c r="C6613">
        <v>105377</v>
      </c>
      <c r="D6613" t="s">
        <v>244</v>
      </c>
      <c r="E6613" t="s">
        <v>32</v>
      </c>
      <c r="F6613">
        <v>48.5</v>
      </c>
      <c r="G6613">
        <v>49.57</v>
      </c>
      <c r="J6613">
        <v>0.60970000000000002</v>
      </c>
      <c r="K6613">
        <v>0.59650000000000003</v>
      </c>
    </row>
    <row r="6614" spans="1:11">
      <c r="A6614" t="s">
        <v>22674</v>
      </c>
      <c r="B6614" t="s">
        <v>58</v>
      </c>
      <c r="C6614">
        <v>105368</v>
      </c>
      <c r="D6614" t="s">
        <v>379</v>
      </c>
      <c r="E6614" t="s">
        <v>32</v>
      </c>
      <c r="F6614">
        <v>44.26</v>
      </c>
      <c r="G6614">
        <v>45.12</v>
      </c>
      <c r="J6614">
        <v>0.66810000000000003</v>
      </c>
      <c r="K6614">
        <v>0.65539999999999998</v>
      </c>
    </row>
    <row r="6615" spans="1:11">
      <c r="A6615" t="s">
        <v>22675</v>
      </c>
      <c r="B6615" t="s">
        <v>58</v>
      </c>
      <c r="C6615">
        <v>105369</v>
      </c>
      <c r="D6615" t="s">
        <v>243</v>
      </c>
      <c r="E6615" t="s">
        <v>32</v>
      </c>
      <c r="F6615">
        <v>75.36</v>
      </c>
      <c r="G6615">
        <v>76.81</v>
      </c>
      <c r="J6615">
        <v>0.65780000000000005</v>
      </c>
      <c r="K6615">
        <v>0.64539999999999997</v>
      </c>
    </row>
    <row r="6616" spans="1:11">
      <c r="A6616" t="s">
        <v>22676</v>
      </c>
      <c r="B6616" t="s">
        <v>58</v>
      </c>
      <c r="C6616">
        <v>105370</v>
      </c>
      <c r="D6616" t="s">
        <v>380</v>
      </c>
      <c r="E6616" t="s">
        <v>32</v>
      </c>
      <c r="F6616">
        <v>69.7</v>
      </c>
      <c r="G6616">
        <v>70.84</v>
      </c>
      <c r="J6616">
        <v>0.71120000000000005</v>
      </c>
      <c r="K6616">
        <v>0.69969999999999999</v>
      </c>
    </row>
    <row r="6617" spans="1:11">
      <c r="A6617" t="s">
        <v>22677</v>
      </c>
      <c r="B6617" t="s">
        <v>58</v>
      </c>
      <c r="C6617">
        <v>92864</v>
      </c>
      <c r="D6617" t="s">
        <v>425</v>
      </c>
      <c r="E6617" t="s">
        <v>12</v>
      </c>
      <c r="F6617">
        <v>103.5</v>
      </c>
      <c r="G6617">
        <v>106.96</v>
      </c>
      <c r="J6617">
        <v>0</v>
      </c>
      <c r="K6617">
        <v>0</v>
      </c>
    </row>
    <row r="6618" spans="1:11">
      <c r="A6618" t="s">
        <v>22678</v>
      </c>
      <c r="B6618" t="s">
        <v>58</v>
      </c>
      <c r="C6618">
        <v>92848</v>
      </c>
      <c r="D6618" t="s">
        <v>409</v>
      </c>
      <c r="E6618" t="s">
        <v>12</v>
      </c>
      <c r="F6618">
        <v>91.28</v>
      </c>
      <c r="G6618">
        <v>94.1</v>
      </c>
      <c r="J6618">
        <v>0</v>
      </c>
      <c r="K6618">
        <v>0</v>
      </c>
    </row>
    <row r="6619" spans="1:11">
      <c r="A6619" t="s">
        <v>22679</v>
      </c>
      <c r="B6619" t="s">
        <v>58</v>
      </c>
      <c r="C6619">
        <v>104937</v>
      </c>
      <c r="D6619" t="s">
        <v>7065</v>
      </c>
      <c r="E6619" t="s">
        <v>12</v>
      </c>
      <c r="F6619">
        <v>0</v>
      </c>
      <c r="G6619">
        <v>0</v>
      </c>
    </row>
    <row r="6620" spans="1:11">
      <c r="A6620" t="s">
        <v>22680</v>
      </c>
      <c r="B6620" t="s">
        <v>58</v>
      </c>
      <c r="C6620">
        <v>104933</v>
      </c>
      <c r="D6620" t="s">
        <v>7066</v>
      </c>
      <c r="E6620" t="s">
        <v>12</v>
      </c>
      <c r="F6620">
        <v>0</v>
      </c>
      <c r="G6620">
        <v>0</v>
      </c>
    </row>
    <row r="6621" spans="1:11">
      <c r="A6621" t="s">
        <v>22681</v>
      </c>
      <c r="B6621" t="s">
        <v>58</v>
      </c>
      <c r="C6621">
        <v>104939</v>
      </c>
      <c r="D6621" t="s">
        <v>7067</v>
      </c>
      <c r="E6621" t="s">
        <v>12</v>
      </c>
      <c r="F6621">
        <v>0</v>
      </c>
      <c r="G6621">
        <v>0</v>
      </c>
    </row>
    <row r="6622" spans="1:11">
      <c r="A6622" t="s">
        <v>22682</v>
      </c>
      <c r="B6622" t="s">
        <v>58</v>
      </c>
      <c r="C6622">
        <v>104935</v>
      </c>
      <c r="D6622" t="s">
        <v>7068</v>
      </c>
      <c r="E6622" t="s">
        <v>12</v>
      </c>
      <c r="F6622">
        <v>0</v>
      </c>
      <c r="G6622">
        <v>0</v>
      </c>
    </row>
    <row r="6623" spans="1:11">
      <c r="A6623" t="s">
        <v>22683</v>
      </c>
      <c r="B6623" t="s">
        <v>58</v>
      </c>
      <c r="C6623">
        <v>92850</v>
      </c>
      <c r="D6623" t="s">
        <v>411</v>
      </c>
      <c r="E6623" t="s">
        <v>12</v>
      </c>
      <c r="F6623">
        <v>25.63</v>
      </c>
      <c r="G6623">
        <v>26.5</v>
      </c>
      <c r="J6623">
        <v>0</v>
      </c>
      <c r="K6623">
        <v>0</v>
      </c>
    </row>
    <row r="6624" spans="1:11">
      <c r="A6624" t="s">
        <v>22684</v>
      </c>
      <c r="B6624" t="s">
        <v>58</v>
      </c>
      <c r="C6624">
        <v>92834</v>
      </c>
      <c r="D6624" t="s">
        <v>395</v>
      </c>
      <c r="E6624" t="s">
        <v>12</v>
      </c>
      <c r="F6624">
        <v>22.56</v>
      </c>
      <c r="G6624">
        <v>23.26</v>
      </c>
      <c r="J6624">
        <v>0</v>
      </c>
      <c r="K6624">
        <v>0</v>
      </c>
    </row>
    <row r="6625" spans="1:11">
      <c r="A6625" t="s">
        <v>22685</v>
      </c>
      <c r="B6625" t="s">
        <v>58</v>
      </c>
      <c r="C6625">
        <v>92852</v>
      </c>
      <c r="D6625" t="s">
        <v>413</v>
      </c>
      <c r="E6625" t="s">
        <v>12</v>
      </c>
      <c r="F6625">
        <v>34.5</v>
      </c>
      <c r="G6625">
        <v>35.729999999999997</v>
      </c>
      <c r="J6625">
        <v>0</v>
      </c>
      <c r="K6625">
        <v>0</v>
      </c>
    </row>
    <row r="6626" spans="1:11">
      <c r="A6626" t="s">
        <v>22686</v>
      </c>
      <c r="B6626" t="s">
        <v>58</v>
      </c>
      <c r="C6626">
        <v>92836</v>
      </c>
      <c r="D6626" t="s">
        <v>397</v>
      </c>
      <c r="E6626" t="s">
        <v>12</v>
      </c>
      <c r="F6626">
        <v>30.11</v>
      </c>
      <c r="G6626">
        <v>31.12</v>
      </c>
      <c r="J6626">
        <v>0</v>
      </c>
      <c r="K6626">
        <v>0</v>
      </c>
    </row>
    <row r="6627" spans="1:11">
      <c r="A6627" t="s">
        <v>22687</v>
      </c>
      <c r="B6627" t="s">
        <v>58</v>
      </c>
      <c r="C6627">
        <v>92854</v>
      </c>
      <c r="D6627" t="s">
        <v>415</v>
      </c>
      <c r="E6627" t="s">
        <v>12</v>
      </c>
      <c r="F6627">
        <v>43.71</v>
      </c>
      <c r="G6627">
        <v>45.32</v>
      </c>
      <c r="J6627">
        <v>0</v>
      </c>
      <c r="K6627">
        <v>0</v>
      </c>
    </row>
    <row r="6628" spans="1:11">
      <c r="A6628" t="s">
        <v>22688</v>
      </c>
      <c r="B6628" t="s">
        <v>58</v>
      </c>
      <c r="C6628">
        <v>92838</v>
      </c>
      <c r="D6628" t="s">
        <v>399</v>
      </c>
      <c r="E6628" t="s">
        <v>12</v>
      </c>
      <c r="F6628">
        <v>38.03</v>
      </c>
      <c r="G6628">
        <v>39.35</v>
      </c>
      <c r="J6628">
        <v>0</v>
      </c>
      <c r="K6628">
        <v>0</v>
      </c>
    </row>
    <row r="6629" spans="1:11">
      <c r="A6629" t="s">
        <v>22689</v>
      </c>
      <c r="B6629" t="s">
        <v>58</v>
      </c>
      <c r="C6629">
        <v>92856</v>
      </c>
      <c r="D6629" t="s">
        <v>417</v>
      </c>
      <c r="E6629" t="s">
        <v>12</v>
      </c>
      <c r="F6629">
        <v>53.22</v>
      </c>
      <c r="G6629">
        <v>55.19</v>
      </c>
      <c r="J6629">
        <v>0</v>
      </c>
      <c r="K6629">
        <v>0</v>
      </c>
    </row>
    <row r="6630" spans="1:11">
      <c r="A6630" t="s">
        <v>22690</v>
      </c>
      <c r="B6630" t="s">
        <v>58</v>
      </c>
      <c r="C6630">
        <v>92840</v>
      </c>
      <c r="D6630" t="s">
        <v>401</v>
      </c>
      <c r="E6630" t="s">
        <v>12</v>
      </c>
      <c r="F6630">
        <v>46.23</v>
      </c>
      <c r="G6630">
        <v>47.84</v>
      </c>
      <c r="J6630">
        <v>0</v>
      </c>
      <c r="K6630">
        <v>0</v>
      </c>
    </row>
    <row r="6631" spans="1:11">
      <c r="A6631" t="s">
        <v>22691</v>
      </c>
      <c r="B6631" t="s">
        <v>58</v>
      </c>
      <c r="C6631">
        <v>92858</v>
      </c>
      <c r="D6631" t="s">
        <v>419</v>
      </c>
      <c r="E6631" t="s">
        <v>12</v>
      </c>
      <c r="F6631">
        <v>65.83</v>
      </c>
      <c r="G6631">
        <v>68.17</v>
      </c>
      <c r="J6631">
        <v>0</v>
      </c>
      <c r="K6631">
        <v>0</v>
      </c>
    </row>
    <row r="6632" spans="1:11">
      <c r="A6632" t="s">
        <v>22692</v>
      </c>
      <c r="B6632" t="s">
        <v>58</v>
      </c>
      <c r="C6632">
        <v>92842</v>
      </c>
      <c r="D6632" t="s">
        <v>403</v>
      </c>
      <c r="E6632" t="s">
        <v>12</v>
      </c>
      <c r="F6632">
        <v>57.51</v>
      </c>
      <c r="G6632">
        <v>59.43</v>
      </c>
      <c r="J6632">
        <v>0</v>
      </c>
      <c r="K6632">
        <v>0</v>
      </c>
    </row>
    <row r="6633" spans="1:11">
      <c r="A6633" t="s">
        <v>22693</v>
      </c>
      <c r="B6633" t="s">
        <v>58</v>
      </c>
      <c r="C6633">
        <v>92860</v>
      </c>
      <c r="D6633" t="s">
        <v>421</v>
      </c>
      <c r="E6633" t="s">
        <v>12</v>
      </c>
      <c r="F6633">
        <v>77.709999999999994</v>
      </c>
      <c r="G6633">
        <v>80.430000000000007</v>
      </c>
      <c r="J6633">
        <v>0</v>
      </c>
      <c r="K6633">
        <v>0</v>
      </c>
    </row>
    <row r="6634" spans="1:11">
      <c r="A6634" t="s">
        <v>22694</v>
      </c>
      <c r="B6634" t="s">
        <v>58</v>
      </c>
      <c r="C6634">
        <v>92844</v>
      </c>
      <c r="D6634" t="s">
        <v>405</v>
      </c>
      <c r="E6634" t="s">
        <v>12</v>
      </c>
      <c r="F6634">
        <v>68.08</v>
      </c>
      <c r="G6634">
        <v>70.3</v>
      </c>
      <c r="J6634">
        <v>0</v>
      </c>
      <c r="K6634">
        <v>0</v>
      </c>
    </row>
    <row r="6635" spans="1:11">
      <c r="A6635" t="s">
        <v>22695</v>
      </c>
      <c r="B6635" t="s">
        <v>58</v>
      </c>
      <c r="C6635">
        <v>92862</v>
      </c>
      <c r="D6635" t="s">
        <v>423</v>
      </c>
      <c r="E6635" t="s">
        <v>12</v>
      </c>
      <c r="F6635">
        <v>88.9</v>
      </c>
      <c r="G6635">
        <v>92</v>
      </c>
      <c r="J6635">
        <v>0</v>
      </c>
      <c r="K6635">
        <v>0</v>
      </c>
    </row>
    <row r="6636" spans="1:11">
      <c r="A6636" t="s">
        <v>22696</v>
      </c>
      <c r="B6636" t="s">
        <v>58</v>
      </c>
      <c r="C6636">
        <v>92846</v>
      </c>
      <c r="D6636" t="s">
        <v>407</v>
      </c>
      <c r="E6636" t="s">
        <v>12</v>
      </c>
      <c r="F6636">
        <v>77.97</v>
      </c>
      <c r="G6636">
        <v>80.5</v>
      </c>
      <c r="J6636">
        <v>0</v>
      </c>
      <c r="K6636">
        <v>0</v>
      </c>
    </row>
    <row r="6637" spans="1:11">
      <c r="A6637" t="s">
        <v>22697</v>
      </c>
      <c r="B6637" t="s">
        <v>58</v>
      </c>
      <c r="C6637">
        <v>92828</v>
      </c>
      <c r="D6637" t="s">
        <v>459</v>
      </c>
      <c r="E6637" t="s">
        <v>12</v>
      </c>
      <c r="F6637">
        <v>131.1</v>
      </c>
      <c r="G6637">
        <v>137.63</v>
      </c>
      <c r="J6637">
        <v>0</v>
      </c>
      <c r="K6637">
        <v>0</v>
      </c>
    </row>
    <row r="6638" spans="1:11">
      <c r="A6638" t="s">
        <v>22698</v>
      </c>
      <c r="B6638" t="s">
        <v>58</v>
      </c>
      <c r="C6638">
        <v>92815</v>
      </c>
      <c r="D6638" t="s">
        <v>447</v>
      </c>
      <c r="E6638" t="s">
        <v>12</v>
      </c>
      <c r="F6638">
        <v>118.86</v>
      </c>
      <c r="G6638">
        <v>124.76</v>
      </c>
      <c r="J6638">
        <v>0</v>
      </c>
      <c r="K6638">
        <v>0</v>
      </c>
    </row>
    <row r="6639" spans="1:11">
      <c r="A6639" t="s">
        <v>22699</v>
      </c>
      <c r="B6639" t="s">
        <v>58</v>
      </c>
      <c r="C6639">
        <v>92830</v>
      </c>
      <c r="D6639" t="s">
        <v>461</v>
      </c>
      <c r="E6639" t="s">
        <v>12</v>
      </c>
      <c r="F6639">
        <v>161.16</v>
      </c>
      <c r="G6639">
        <v>169.14</v>
      </c>
      <c r="J6639">
        <v>0</v>
      </c>
      <c r="K6639">
        <v>0</v>
      </c>
    </row>
    <row r="6640" spans="1:11">
      <c r="A6640" t="s">
        <v>22700</v>
      </c>
      <c r="B6640" t="s">
        <v>58</v>
      </c>
      <c r="C6640">
        <v>92817</v>
      </c>
      <c r="D6640" t="s">
        <v>449</v>
      </c>
      <c r="E6640" t="s">
        <v>12</v>
      </c>
      <c r="F6640">
        <v>146.31</v>
      </c>
      <c r="G6640">
        <v>153.53</v>
      </c>
      <c r="J6640">
        <v>0</v>
      </c>
      <c r="K6640">
        <v>0</v>
      </c>
    </row>
    <row r="6641" spans="1:11">
      <c r="A6641" t="s">
        <v>22701</v>
      </c>
      <c r="B6641" t="s">
        <v>58</v>
      </c>
      <c r="C6641">
        <v>92832</v>
      </c>
      <c r="D6641" t="s">
        <v>463</v>
      </c>
      <c r="E6641" t="s">
        <v>12</v>
      </c>
      <c r="F6641">
        <v>208.11</v>
      </c>
      <c r="G6641">
        <v>218.31</v>
      </c>
      <c r="J6641">
        <v>0</v>
      </c>
      <c r="K6641">
        <v>0</v>
      </c>
    </row>
    <row r="6642" spans="1:11">
      <c r="A6642" t="s">
        <v>22702</v>
      </c>
      <c r="B6642" t="s">
        <v>58</v>
      </c>
      <c r="C6642">
        <v>92819</v>
      </c>
      <c r="D6642" t="s">
        <v>451</v>
      </c>
      <c r="E6642" t="s">
        <v>12</v>
      </c>
      <c r="F6642">
        <v>189.34</v>
      </c>
      <c r="G6642">
        <v>198.55</v>
      </c>
      <c r="J6642">
        <v>0</v>
      </c>
      <c r="K6642">
        <v>0</v>
      </c>
    </row>
    <row r="6643" spans="1:11">
      <c r="A6643" t="s">
        <v>22703</v>
      </c>
      <c r="B6643" t="s">
        <v>58</v>
      </c>
      <c r="C6643">
        <v>92820</v>
      </c>
      <c r="D6643" t="s">
        <v>452</v>
      </c>
      <c r="E6643" t="s">
        <v>12</v>
      </c>
      <c r="F6643">
        <v>33.61</v>
      </c>
      <c r="G6643">
        <v>35.35</v>
      </c>
      <c r="J6643">
        <v>0</v>
      </c>
      <c r="K6643">
        <v>0</v>
      </c>
    </row>
    <row r="6644" spans="1:11">
      <c r="A6644" t="s">
        <v>22704</v>
      </c>
      <c r="B6644" t="s">
        <v>58</v>
      </c>
      <c r="C6644">
        <v>92808</v>
      </c>
      <c r="D6644" t="s">
        <v>440</v>
      </c>
      <c r="E6644" t="s">
        <v>12</v>
      </c>
      <c r="F6644">
        <v>30.52</v>
      </c>
      <c r="G6644">
        <v>32.1</v>
      </c>
      <c r="J6644">
        <v>0</v>
      </c>
      <c r="K6644">
        <v>0</v>
      </c>
    </row>
    <row r="6645" spans="1:11">
      <c r="A6645" t="s">
        <v>22705</v>
      </c>
      <c r="B6645" t="s">
        <v>58</v>
      </c>
      <c r="C6645">
        <v>92821</v>
      </c>
      <c r="D6645" t="s">
        <v>453</v>
      </c>
      <c r="E6645" t="s">
        <v>12</v>
      </c>
      <c r="F6645">
        <v>46.74</v>
      </c>
      <c r="G6645">
        <v>49.13</v>
      </c>
      <c r="J6645">
        <v>0</v>
      </c>
      <c r="K6645">
        <v>0</v>
      </c>
    </row>
    <row r="6646" spans="1:11">
      <c r="A6646" t="s">
        <v>22706</v>
      </c>
      <c r="B6646" t="s">
        <v>58</v>
      </c>
      <c r="C6646">
        <v>92809</v>
      </c>
      <c r="D6646" t="s">
        <v>441</v>
      </c>
      <c r="E6646" t="s">
        <v>12</v>
      </c>
      <c r="F6646">
        <v>42.37</v>
      </c>
      <c r="G6646">
        <v>44.52</v>
      </c>
      <c r="J6646">
        <v>0</v>
      </c>
      <c r="K6646">
        <v>0</v>
      </c>
    </row>
    <row r="6647" spans="1:11">
      <c r="A6647" t="s">
        <v>22707</v>
      </c>
      <c r="B6647" t="s">
        <v>58</v>
      </c>
      <c r="C6647">
        <v>92822</v>
      </c>
      <c r="D6647" t="s">
        <v>454</v>
      </c>
      <c r="E6647" t="s">
        <v>12</v>
      </c>
      <c r="F6647">
        <v>60.22</v>
      </c>
      <c r="G6647">
        <v>63.28</v>
      </c>
      <c r="J6647">
        <v>0</v>
      </c>
      <c r="K6647">
        <v>0</v>
      </c>
    </row>
    <row r="6648" spans="1:11">
      <c r="A6648" t="s">
        <v>22708</v>
      </c>
      <c r="B6648" t="s">
        <v>58</v>
      </c>
      <c r="C6648">
        <v>92810</v>
      </c>
      <c r="D6648" t="s">
        <v>442</v>
      </c>
      <c r="E6648" t="s">
        <v>12</v>
      </c>
      <c r="F6648">
        <v>54.52</v>
      </c>
      <c r="G6648">
        <v>57.3</v>
      </c>
      <c r="J6648">
        <v>0</v>
      </c>
      <c r="K6648">
        <v>0</v>
      </c>
    </row>
    <row r="6649" spans="1:11">
      <c r="A6649" t="s">
        <v>22709</v>
      </c>
      <c r="B6649" t="s">
        <v>58</v>
      </c>
      <c r="C6649">
        <v>92824</v>
      </c>
      <c r="D6649" t="s">
        <v>455</v>
      </c>
      <c r="E6649" t="s">
        <v>12</v>
      </c>
      <c r="F6649">
        <v>73.86</v>
      </c>
      <c r="G6649">
        <v>77.599999999999994</v>
      </c>
      <c r="J6649">
        <v>0</v>
      </c>
      <c r="K6649">
        <v>0</v>
      </c>
    </row>
    <row r="6650" spans="1:11">
      <c r="A6650" t="s">
        <v>22710</v>
      </c>
      <c r="B6650" t="s">
        <v>58</v>
      </c>
      <c r="C6650">
        <v>92811</v>
      </c>
      <c r="D6650" t="s">
        <v>443</v>
      </c>
      <c r="E6650" t="s">
        <v>12</v>
      </c>
      <c r="F6650">
        <v>66.88</v>
      </c>
      <c r="G6650">
        <v>70.260000000000005</v>
      </c>
      <c r="J6650">
        <v>0</v>
      </c>
      <c r="K6650">
        <v>0</v>
      </c>
    </row>
    <row r="6651" spans="1:11">
      <c r="A6651" t="s">
        <v>22711</v>
      </c>
      <c r="B6651" t="s">
        <v>58</v>
      </c>
      <c r="C6651">
        <v>92825</v>
      </c>
      <c r="D6651" t="s">
        <v>456</v>
      </c>
      <c r="E6651" t="s">
        <v>12</v>
      </c>
      <c r="F6651">
        <v>87.8</v>
      </c>
      <c r="G6651">
        <v>92.23</v>
      </c>
      <c r="J6651">
        <v>0</v>
      </c>
      <c r="K6651">
        <v>0</v>
      </c>
    </row>
    <row r="6652" spans="1:11">
      <c r="A6652" t="s">
        <v>22712</v>
      </c>
      <c r="B6652" t="s">
        <v>58</v>
      </c>
      <c r="C6652">
        <v>92812</v>
      </c>
      <c r="D6652" t="s">
        <v>444</v>
      </c>
      <c r="E6652" t="s">
        <v>12</v>
      </c>
      <c r="F6652">
        <v>79.5</v>
      </c>
      <c r="G6652">
        <v>83.51</v>
      </c>
      <c r="J6652">
        <v>0</v>
      </c>
      <c r="K6652">
        <v>0</v>
      </c>
    </row>
    <row r="6653" spans="1:11">
      <c r="A6653" t="s">
        <v>22713</v>
      </c>
      <c r="B6653" t="s">
        <v>58</v>
      </c>
      <c r="C6653">
        <v>92826</v>
      </c>
      <c r="D6653" t="s">
        <v>457</v>
      </c>
      <c r="E6653" t="s">
        <v>12</v>
      </c>
      <c r="F6653">
        <v>101.99</v>
      </c>
      <c r="G6653">
        <v>107.11</v>
      </c>
      <c r="J6653">
        <v>0</v>
      </c>
      <c r="K6653">
        <v>0</v>
      </c>
    </row>
    <row r="6654" spans="1:11">
      <c r="A6654" t="s">
        <v>22714</v>
      </c>
      <c r="B6654" t="s">
        <v>58</v>
      </c>
      <c r="C6654">
        <v>92813</v>
      </c>
      <c r="D6654" t="s">
        <v>445</v>
      </c>
      <c r="E6654" t="s">
        <v>12</v>
      </c>
      <c r="F6654">
        <v>92.39</v>
      </c>
      <c r="G6654">
        <v>97.01</v>
      </c>
      <c r="J6654">
        <v>0</v>
      </c>
      <c r="K6654">
        <v>0</v>
      </c>
    </row>
    <row r="6655" spans="1:11">
      <c r="A6655" t="s">
        <v>22715</v>
      </c>
      <c r="B6655" t="s">
        <v>58</v>
      </c>
      <c r="C6655">
        <v>92827</v>
      </c>
      <c r="D6655" t="s">
        <v>458</v>
      </c>
      <c r="E6655" t="s">
        <v>12</v>
      </c>
      <c r="F6655">
        <v>116.45</v>
      </c>
      <c r="G6655">
        <v>122.28</v>
      </c>
      <c r="J6655">
        <v>0</v>
      </c>
      <c r="K6655">
        <v>0</v>
      </c>
    </row>
    <row r="6656" spans="1:11">
      <c r="A6656" t="s">
        <v>22716</v>
      </c>
      <c r="B6656" t="s">
        <v>58</v>
      </c>
      <c r="C6656">
        <v>92814</v>
      </c>
      <c r="D6656" t="s">
        <v>446</v>
      </c>
      <c r="E6656" t="s">
        <v>12</v>
      </c>
      <c r="F6656">
        <v>105.51</v>
      </c>
      <c r="G6656">
        <v>110.77</v>
      </c>
      <c r="J6656">
        <v>0</v>
      </c>
      <c r="K6656">
        <v>0</v>
      </c>
    </row>
    <row r="6657" spans="1:11">
      <c r="A6657" t="s">
        <v>22717</v>
      </c>
      <c r="B6657" t="s">
        <v>58</v>
      </c>
      <c r="C6657">
        <v>95570</v>
      </c>
      <c r="D6657" t="s">
        <v>469</v>
      </c>
      <c r="E6657" t="s">
        <v>12</v>
      </c>
      <c r="F6657">
        <v>121.16</v>
      </c>
      <c r="G6657">
        <v>122.9</v>
      </c>
      <c r="J6657">
        <v>0</v>
      </c>
      <c r="K6657">
        <v>0</v>
      </c>
    </row>
    <row r="6658" spans="1:11">
      <c r="A6658" t="s">
        <v>22718</v>
      </c>
      <c r="B6658" t="s">
        <v>58</v>
      </c>
      <c r="C6658">
        <v>95567</v>
      </c>
      <c r="D6658" t="s">
        <v>466</v>
      </c>
      <c r="E6658" t="s">
        <v>12</v>
      </c>
      <c r="F6658">
        <v>118.07</v>
      </c>
      <c r="G6658">
        <v>119.65</v>
      </c>
      <c r="J6658">
        <v>0</v>
      </c>
      <c r="K6658">
        <v>0</v>
      </c>
    </row>
    <row r="6659" spans="1:11">
      <c r="A6659" t="s">
        <v>22719</v>
      </c>
      <c r="B6659" t="s">
        <v>58</v>
      </c>
      <c r="C6659">
        <v>95571</v>
      </c>
      <c r="D6659" t="s">
        <v>470</v>
      </c>
      <c r="E6659" t="s">
        <v>12</v>
      </c>
      <c r="F6659">
        <v>150.19</v>
      </c>
      <c r="G6659">
        <v>152.58000000000001</v>
      </c>
      <c r="J6659">
        <v>0</v>
      </c>
      <c r="K6659">
        <v>0</v>
      </c>
    </row>
    <row r="6660" spans="1:11">
      <c r="A6660" t="s">
        <v>22720</v>
      </c>
      <c r="B6660" t="s">
        <v>58</v>
      </c>
      <c r="C6660">
        <v>95568</v>
      </c>
      <c r="D6660" t="s">
        <v>467</v>
      </c>
      <c r="E6660" t="s">
        <v>12</v>
      </c>
      <c r="F6660">
        <v>145.82</v>
      </c>
      <c r="G6660">
        <v>147.97</v>
      </c>
      <c r="J6660">
        <v>0</v>
      </c>
      <c r="K6660">
        <v>0</v>
      </c>
    </row>
    <row r="6661" spans="1:11">
      <c r="A6661" t="s">
        <v>22721</v>
      </c>
      <c r="B6661" t="s">
        <v>58</v>
      </c>
      <c r="C6661">
        <v>95572</v>
      </c>
      <c r="D6661" t="s">
        <v>471</v>
      </c>
      <c r="E6661" t="s">
        <v>12</v>
      </c>
      <c r="F6661">
        <v>214.19</v>
      </c>
      <c r="G6661">
        <v>217.25</v>
      </c>
      <c r="J6661">
        <v>0</v>
      </c>
      <c r="K6661">
        <v>0</v>
      </c>
    </row>
    <row r="6662" spans="1:11">
      <c r="A6662" t="s">
        <v>22722</v>
      </c>
      <c r="B6662" t="s">
        <v>58</v>
      </c>
      <c r="C6662">
        <v>95569</v>
      </c>
      <c r="D6662" t="s">
        <v>468</v>
      </c>
      <c r="E6662" t="s">
        <v>12</v>
      </c>
      <c r="F6662">
        <v>208.49</v>
      </c>
      <c r="G6662">
        <v>211.27</v>
      </c>
      <c r="J6662">
        <v>0</v>
      </c>
      <c r="K6662">
        <v>0</v>
      </c>
    </row>
    <row r="6663" spans="1:11">
      <c r="A6663" t="s">
        <v>22723</v>
      </c>
      <c r="B6663" t="s">
        <v>58</v>
      </c>
      <c r="C6663">
        <v>92863</v>
      </c>
      <c r="D6663" t="s">
        <v>424</v>
      </c>
      <c r="E6663" t="s">
        <v>12</v>
      </c>
      <c r="F6663">
        <v>1265.1199999999999</v>
      </c>
      <c r="G6663">
        <v>1268.58</v>
      </c>
      <c r="J6663">
        <v>0</v>
      </c>
      <c r="K6663">
        <v>0</v>
      </c>
    </row>
    <row r="6664" spans="1:11">
      <c r="A6664" t="s">
        <v>22724</v>
      </c>
      <c r="B6664" t="s">
        <v>58</v>
      </c>
      <c r="C6664">
        <v>92847</v>
      </c>
      <c r="D6664" t="s">
        <v>408</v>
      </c>
      <c r="E6664" t="s">
        <v>12</v>
      </c>
      <c r="F6664">
        <v>1252.9000000000001</v>
      </c>
      <c r="G6664">
        <v>1255.72</v>
      </c>
      <c r="J6664">
        <v>0</v>
      </c>
      <c r="K6664">
        <v>0</v>
      </c>
    </row>
    <row r="6665" spans="1:11">
      <c r="A6665" t="s">
        <v>22725</v>
      </c>
      <c r="B6665" t="s">
        <v>58</v>
      </c>
      <c r="C6665">
        <v>104936</v>
      </c>
      <c r="D6665" t="s">
        <v>7069</v>
      </c>
      <c r="E6665" t="s">
        <v>12</v>
      </c>
      <c r="F6665">
        <v>0</v>
      </c>
      <c r="G6665">
        <v>0</v>
      </c>
    </row>
    <row r="6666" spans="1:11">
      <c r="A6666" t="s">
        <v>22726</v>
      </c>
      <c r="B6666" t="s">
        <v>58</v>
      </c>
      <c r="C6666">
        <v>104932</v>
      </c>
      <c r="D6666" t="s">
        <v>7070</v>
      </c>
      <c r="E6666" t="s">
        <v>12</v>
      </c>
      <c r="F6666">
        <v>0</v>
      </c>
      <c r="G6666">
        <v>0</v>
      </c>
    </row>
    <row r="6667" spans="1:11">
      <c r="A6667" t="s">
        <v>22727</v>
      </c>
      <c r="B6667" t="s">
        <v>58</v>
      </c>
      <c r="C6667">
        <v>104938</v>
      </c>
      <c r="D6667" t="s">
        <v>7071</v>
      </c>
      <c r="E6667" t="s">
        <v>12</v>
      </c>
      <c r="F6667">
        <v>0</v>
      </c>
      <c r="G6667">
        <v>0</v>
      </c>
    </row>
    <row r="6668" spans="1:11">
      <c r="A6668" t="s">
        <v>22728</v>
      </c>
      <c r="B6668" t="s">
        <v>58</v>
      </c>
      <c r="C6668">
        <v>104934</v>
      </c>
      <c r="D6668" t="s">
        <v>7072</v>
      </c>
      <c r="E6668" t="s">
        <v>12</v>
      </c>
      <c r="F6668">
        <v>0</v>
      </c>
      <c r="G6668">
        <v>0</v>
      </c>
    </row>
    <row r="6669" spans="1:11">
      <c r="A6669" t="s">
        <v>22729</v>
      </c>
      <c r="B6669" t="s">
        <v>58</v>
      </c>
      <c r="C6669">
        <v>92849</v>
      </c>
      <c r="D6669" t="s">
        <v>410</v>
      </c>
      <c r="E6669" t="s">
        <v>12</v>
      </c>
      <c r="F6669">
        <v>268.66000000000003</v>
      </c>
      <c r="G6669">
        <v>269.52999999999997</v>
      </c>
      <c r="J6669">
        <v>0</v>
      </c>
      <c r="K6669">
        <v>0</v>
      </c>
    </row>
    <row r="6670" spans="1:11">
      <c r="A6670" t="s">
        <v>22730</v>
      </c>
      <c r="B6670" t="s">
        <v>58</v>
      </c>
      <c r="C6670">
        <v>92833</v>
      </c>
      <c r="D6670" t="s">
        <v>394</v>
      </c>
      <c r="E6670" t="s">
        <v>12</v>
      </c>
      <c r="F6670">
        <v>265.58999999999997</v>
      </c>
      <c r="G6670">
        <v>266.29000000000002</v>
      </c>
      <c r="J6670">
        <v>0</v>
      </c>
      <c r="K6670">
        <v>0</v>
      </c>
    </row>
    <row r="6671" spans="1:11">
      <c r="A6671" t="s">
        <v>22731</v>
      </c>
      <c r="B6671" t="s">
        <v>58</v>
      </c>
      <c r="C6671">
        <v>92851</v>
      </c>
      <c r="D6671" t="s">
        <v>412</v>
      </c>
      <c r="E6671" t="s">
        <v>12</v>
      </c>
      <c r="F6671">
        <v>283.77</v>
      </c>
      <c r="G6671">
        <v>285</v>
      </c>
      <c r="J6671">
        <v>0</v>
      </c>
      <c r="K6671">
        <v>0</v>
      </c>
    </row>
    <row r="6672" spans="1:11">
      <c r="A6672" t="s">
        <v>22732</v>
      </c>
      <c r="B6672" t="s">
        <v>58</v>
      </c>
      <c r="C6672">
        <v>92835</v>
      </c>
      <c r="D6672" t="s">
        <v>396</v>
      </c>
      <c r="E6672" t="s">
        <v>12</v>
      </c>
      <c r="F6672">
        <v>279.38</v>
      </c>
      <c r="G6672">
        <v>280.39</v>
      </c>
      <c r="J6672">
        <v>0</v>
      </c>
      <c r="K6672">
        <v>0</v>
      </c>
    </row>
    <row r="6673" spans="1:11">
      <c r="A6673" t="s">
        <v>22733</v>
      </c>
      <c r="B6673" t="s">
        <v>58</v>
      </c>
      <c r="C6673">
        <v>92853</v>
      </c>
      <c r="D6673" t="s">
        <v>414</v>
      </c>
      <c r="E6673" t="s">
        <v>12</v>
      </c>
      <c r="F6673">
        <v>504.87</v>
      </c>
      <c r="G6673">
        <v>506.48</v>
      </c>
      <c r="J6673">
        <v>0</v>
      </c>
      <c r="K6673">
        <v>0</v>
      </c>
    </row>
    <row r="6674" spans="1:11">
      <c r="A6674" t="s">
        <v>22734</v>
      </c>
      <c r="B6674" t="s">
        <v>58</v>
      </c>
      <c r="C6674">
        <v>92837</v>
      </c>
      <c r="D6674" t="s">
        <v>398</v>
      </c>
      <c r="E6674" t="s">
        <v>12</v>
      </c>
      <c r="F6674">
        <v>499.19</v>
      </c>
      <c r="G6674">
        <v>500.51</v>
      </c>
      <c r="J6674">
        <v>0</v>
      </c>
      <c r="K6674">
        <v>0</v>
      </c>
    </row>
    <row r="6675" spans="1:11">
      <c r="A6675" t="s">
        <v>22735</v>
      </c>
      <c r="B6675" t="s">
        <v>58</v>
      </c>
      <c r="C6675">
        <v>92855</v>
      </c>
      <c r="D6675" t="s">
        <v>416</v>
      </c>
      <c r="E6675" t="s">
        <v>12</v>
      </c>
      <c r="F6675">
        <v>619.07000000000005</v>
      </c>
      <c r="G6675">
        <v>621.04</v>
      </c>
      <c r="J6675">
        <v>0</v>
      </c>
      <c r="K6675">
        <v>0</v>
      </c>
    </row>
    <row r="6676" spans="1:11">
      <c r="A6676" t="s">
        <v>22736</v>
      </c>
      <c r="B6676" t="s">
        <v>58</v>
      </c>
      <c r="C6676">
        <v>92839</v>
      </c>
      <c r="D6676" t="s">
        <v>400</v>
      </c>
      <c r="E6676" t="s">
        <v>12</v>
      </c>
      <c r="F6676">
        <v>612.08000000000004</v>
      </c>
      <c r="G6676">
        <v>613.69000000000005</v>
      </c>
      <c r="J6676">
        <v>0</v>
      </c>
      <c r="K6676">
        <v>0</v>
      </c>
    </row>
    <row r="6677" spans="1:11">
      <c r="A6677" t="s">
        <v>22737</v>
      </c>
      <c r="B6677" t="s">
        <v>58</v>
      </c>
      <c r="C6677">
        <v>92857</v>
      </c>
      <c r="D6677" t="s">
        <v>418</v>
      </c>
      <c r="E6677" t="s">
        <v>12</v>
      </c>
      <c r="F6677">
        <v>804.92</v>
      </c>
      <c r="G6677">
        <v>807.26</v>
      </c>
      <c r="J6677">
        <v>0</v>
      </c>
      <c r="K6677">
        <v>0</v>
      </c>
    </row>
    <row r="6678" spans="1:11">
      <c r="A6678" t="s">
        <v>22738</v>
      </c>
      <c r="B6678" t="s">
        <v>58</v>
      </c>
      <c r="C6678">
        <v>92841</v>
      </c>
      <c r="D6678" t="s">
        <v>402</v>
      </c>
      <c r="E6678" t="s">
        <v>12</v>
      </c>
      <c r="F6678">
        <v>796.6</v>
      </c>
      <c r="G6678">
        <v>798.52</v>
      </c>
      <c r="J6678">
        <v>0</v>
      </c>
      <c r="K6678">
        <v>0</v>
      </c>
    </row>
    <row r="6679" spans="1:11">
      <c r="A6679" t="s">
        <v>22739</v>
      </c>
      <c r="B6679" t="s">
        <v>58</v>
      </c>
      <c r="C6679">
        <v>92859</v>
      </c>
      <c r="D6679" t="s">
        <v>420</v>
      </c>
      <c r="E6679" t="s">
        <v>12</v>
      </c>
      <c r="F6679">
        <v>833.14</v>
      </c>
      <c r="G6679">
        <v>835.86</v>
      </c>
      <c r="J6679">
        <v>0</v>
      </c>
      <c r="K6679">
        <v>0</v>
      </c>
    </row>
    <row r="6680" spans="1:11">
      <c r="A6680" t="s">
        <v>22740</v>
      </c>
      <c r="B6680" t="s">
        <v>58</v>
      </c>
      <c r="C6680">
        <v>92843</v>
      </c>
      <c r="D6680" t="s">
        <v>404</v>
      </c>
      <c r="E6680" t="s">
        <v>12</v>
      </c>
      <c r="F6680">
        <v>823.51</v>
      </c>
      <c r="G6680">
        <v>825.73</v>
      </c>
      <c r="J6680">
        <v>0</v>
      </c>
      <c r="K6680">
        <v>0</v>
      </c>
    </row>
    <row r="6681" spans="1:11">
      <c r="A6681" t="s">
        <v>22741</v>
      </c>
      <c r="B6681" t="s">
        <v>58</v>
      </c>
      <c r="C6681">
        <v>92861</v>
      </c>
      <c r="D6681" t="s">
        <v>422</v>
      </c>
      <c r="E6681" t="s">
        <v>12</v>
      </c>
      <c r="F6681">
        <v>1234.32</v>
      </c>
      <c r="G6681">
        <v>1237.42</v>
      </c>
      <c r="J6681">
        <v>0</v>
      </c>
      <c r="K6681">
        <v>0</v>
      </c>
    </row>
    <row r="6682" spans="1:11">
      <c r="A6682" t="s">
        <v>22742</v>
      </c>
      <c r="B6682" t="s">
        <v>58</v>
      </c>
      <c r="C6682">
        <v>92845</v>
      </c>
      <c r="D6682" t="s">
        <v>406</v>
      </c>
      <c r="E6682" t="s">
        <v>12</v>
      </c>
      <c r="F6682">
        <v>1223.3900000000001</v>
      </c>
      <c r="G6682">
        <v>1225.92</v>
      </c>
      <c r="J6682">
        <v>0</v>
      </c>
      <c r="K6682">
        <v>0</v>
      </c>
    </row>
    <row r="6683" spans="1:11">
      <c r="A6683" t="s">
        <v>22743</v>
      </c>
      <c r="B6683" t="s">
        <v>58</v>
      </c>
      <c r="C6683">
        <v>92226</v>
      </c>
      <c r="D6683" t="s">
        <v>439</v>
      </c>
      <c r="E6683" t="s">
        <v>12</v>
      </c>
      <c r="F6683">
        <v>709.41</v>
      </c>
      <c r="G6683">
        <v>715.94</v>
      </c>
      <c r="J6683">
        <v>0</v>
      </c>
      <c r="K6683">
        <v>0</v>
      </c>
    </row>
    <row r="6684" spans="1:11">
      <c r="A6684" t="s">
        <v>22744</v>
      </c>
      <c r="B6684" t="s">
        <v>58</v>
      </c>
      <c r="C6684">
        <v>92216</v>
      </c>
      <c r="D6684" t="s">
        <v>432</v>
      </c>
      <c r="E6684" t="s">
        <v>12</v>
      </c>
      <c r="F6684">
        <v>697.17</v>
      </c>
      <c r="G6684">
        <v>703.07</v>
      </c>
      <c r="J6684">
        <v>0</v>
      </c>
      <c r="K6684">
        <v>0</v>
      </c>
    </row>
    <row r="6685" spans="1:11">
      <c r="A6685" t="s">
        <v>22745</v>
      </c>
      <c r="B6685" t="s">
        <v>58</v>
      </c>
      <c r="C6685">
        <v>92829</v>
      </c>
      <c r="D6685" t="s">
        <v>460</v>
      </c>
      <c r="E6685" t="s">
        <v>12</v>
      </c>
      <c r="F6685">
        <v>1024.8900000000001</v>
      </c>
      <c r="G6685">
        <v>1032.8699999999999</v>
      </c>
      <c r="J6685">
        <v>0</v>
      </c>
      <c r="K6685">
        <v>0</v>
      </c>
    </row>
    <row r="6686" spans="1:11">
      <c r="A6686" t="s">
        <v>22746</v>
      </c>
      <c r="B6686" t="s">
        <v>58</v>
      </c>
      <c r="C6686">
        <v>92816</v>
      </c>
      <c r="D6686" t="s">
        <v>448</v>
      </c>
      <c r="E6686" t="s">
        <v>12</v>
      </c>
      <c r="F6686">
        <v>1010.04</v>
      </c>
      <c r="G6686">
        <v>1017.26</v>
      </c>
      <c r="J6686">
        <v>0</v>
      </c>
      <c r="K6686">
        <v>0</v>
      </c>
    </row>
    <row r="6687" spans="1:11">
      <c r="A6687" t="s">
        <v>22747</v>
      </c>
      <c r="B6687" t="s">
        <v>58</v>
      </c>
      <c r="C6687">
        <v>92831</v>
      </c>
      <c r="D6687" t="s">
        <v>462</v>
      </c>
      <c r="E6687" t="s">
        <v>12</v>
      </c>
      <c r="F6687">
        <v>1459.47</v>
      </c>
      <c r="G6687">
        <v>1469.67</v>
      </c>
      <c r="J6687">
        <v>0</v>
      </c>
      <c r="K6687">
        <v>0</v>
      </c>
    </row>
    <row r="6688" spans="1:11">
      <c r="A6688" t="s">
        <v>22748</v>
      </c>
      <c r="B6688" t="s">
        <v>58</v>
      </c>
      <c r="C6688">
        <v>92818</v>
      </c>
      <c r="D6688" t="s">
        <v>450</v>
      </c>
      <c r="E6688" t="s">
        <v>12</v>
      </c>
      <c r="F6688">
        <v>1440.7</v>
      </c>
      <c r="G6688">
        <v>1449.91</v>
      </c>
      <c r="J6688">
        <v>0</v>
      </c>
      <c r="K6688">
        <v>0</v>
      </c>
    </row>
    <row r="6689" spans="1:11">
      <c r="A6689" t="s">
        <v>22749</v>
      </c>
      <c r="B6689" t="s">
        <v>58</v>
      </c>
      <c r="C6689">
        <v>95566</v>
      </c>
      <c r="D6689" t="s">
        <v>465</v>
      </c>
      <c r="E6689" t="s">
        <v>12</v>
      </c>
      <c r="F6689">
        <v>169.45</v>
      </c>
      <c r="G6689">
        <v>171.19</v>
      </c>
      <c r="J6689">
        <v>0</v>
      </c>
      <c r="K6689">
        <v>0</v>
      </c>
    </row>
    <row r="6690" spans="1:11">
      <c r="A6690" t="s">
        <v>22750</v>
      </c>
      <c r="B6690" t="s">
        <v>58</v>
      </c>
      <c r="C6690">
        <v>95565</v>
      </c>
      <c r="D6690" t="s">
        <v>464</v>
      </c>
      <c r="E6690" t="s">
        <v>12</v>
      </c>
      <c r="F6690">
        <v>166.36</v>
      </c>
      <c r="G6690">
        <v>167.94</v>
      </c>
      <c r="J6690">
        <v>0</v>
      </c>
      <c r="K6690">
        <v>0</v>
      </c>
    </row>
    <row r="6691" spans="1:11">
      <c r="A6691" t="s">
        <v>22751</v>
      </c>
      <c r="B6691" t="s">
        <v>58</v>
      </c>
      <c r="C6691">
        <v>92219</v>
      </c>
      <c r="D6691" t="s">
        <v>433</v>
      </c>
      <c r="E6691" t="s">
        <v>12</v>
      </c>
      <c r="F6691">
        <v>200.04</v>
      </c>
      <c r="G6691">
        <v>202.43</v>
      </c>
      <c r="J6691">
        <v>0</v>
      </c>
      <c r="K6691">
        <v>0</v>
      </c>
    </row>
    <row r="6692" spans="1:11">
      <c r="A6692" t="s">
        <v>22752</v>
      </c>
      <c r="B6692" t="s">
        <v>58</v>
      </c>
      <c r="C6692">
        <v>92210</v>
      </c>
      <c r="D6692" t="s">
        <v>426</v>
      </c>
      <c r="E6692" t="s">
        <v>12</v>
      </c>
      <c r="F6692">
        <v>195.67</v>
      </c>
      <c r="G6692">
        <v>197.82</v>
      </c>
      <c r="J6692">
        <v>0</v>
      </c>
      <c r="K6692">
        <v>0</v>
      </c>
    </row>
    <row r="6693" spans="1:11">
      <c r="A6693" t="s">
        <v>22753</v>
      </c>
      <c r="B6693" t="s">
        <v>58</v>
      </c>
      <c r="C6693">
        <v>92220</v>
      </c>
      <c r="D6693" t="s">
        <v>434</v>
      </c>
      <c r="E6693" t="s">
        <v>12</v>
      </c>
      <c r="F6693">
        <v>243.43</v>
      </c>
      <c r="G6693">
        <v>246.49</v>
      </c>
      <c r="J6693">
        <v>0</v>
      </c>
      <c r="K6693">
        <v>0</v>
      </c>
    </row>
    <row r="6694" spans="1:11">
      <c r="A6694" t="s">
        <v>22754</v>
      </c>
      <c r="B6694" t="s">
        <v>58</v>
      </c>
      <c r="C6694">
        <v>92211</v>
      </c>
      <c r="D6694" t="s">
        <v>427</v>
      </c>
      <c r="E6694" t="s">
        <v>12</v>
      </c>
      <c r="F6694">
        <v>237.73</v>
      </c>
      <c r="G6694">
        <v>240.51</v>
      </c>
      <c r="J6694">
        <v>0</v>
      </c>
      <c r="K6694">
        <v>0</v>
      </c>
    </row>
    <row r="6695" spans="1:11">
      <c r="A6695" t="s">
        <v>22755</v>
      </c>
      <c r="B6695" t="s">
        <v>58</v>
      </c>
      <c r="C6695">
        <v>92221</v>
      </c>
      <c r="D6695" t="s">
        <v>435</v>
      </c>
      <c r="E6695" t="s">
        <v>12</v>
      </c>
      <c r="F6695">
        <v>370.5</v>
      </c>
      <c r="G6695">
        <v>374.24</v>
      </c>
      <c r="J6695">
        <v>0</v>
      </c>
      <c r="K6695">
        <v>0</v>
      </c>
    </row>
    <row r="6696" spans="1:11">
      <c r="A6696" t="s">
        <v>22756</v>
      </c>
      <c r="B6696" t="s">
        <v>58</v>
      </c>
      <c r="C6696">
        <v>92212</v>
      </c>
      <c r="D6696" t="s">
        <v>428</v>
      </c>
      <c r="E6696" t="s">
        <v>12</v>
      </c>
      <c r="F6696">
        <v>363.52</v>
      </c>
      <c r="G6696">
        <v>366.9</v>
      </c>
      <c r="J6696">
        <v>0</v>
      </c>
      <c r="K6696">
        <v>0</v>
      </c>
    </row>
    <row r="6697" spans="1:11">
      <c r="A6697" t="s">
        <v>22757</v>
      </c>
      <c r="B6697" t="s">
        <v>58</v>
      </c>
      <c r="C6697">
        <v>92222</v>
      </c>
      <c r="D6697" t="s">
        <v>436</v>
      </c>
      <c r="E6697" t="s">
        <v>12</v>
      </c>
      <c r="F6697">
        <v>492.12</v>
      </c>
      <c r="G6697">
        <v>496.55</v>
      </c>
      <c r="J6697">
        <v>0</v>
      </c>
      <c r="K6697">
        <v>0</v>
      </c>
    </row>
    <row r="6698" spans="1:11">
      <c r="A6698" t="s">
        <v>22758</v>
      </c>
      <c r="B6698" t="s">
        <v>58</v>
      </c>
      <c r="C6698">
        <v>92213</v>
      </c>
      <c r="D6698" t="s">
        <v>429</v>
      </c>
      <c r="E6698" t="s">
        <v>12</v>
      </c>
      <c r="F6698">
        <v>483.82</v>
      </c>
      <c r="G6698">
        <v>487.83</v>
      </c>
      <c r="J6698">
        <v>0</v>
      </c>
      <c r="K6698">
        <v>0</v>
      </c>
    </row>
    <row r="6699" spans="1:11">
      <c r="A6699" t="s">
        <v>22759</v>
      </c>
      <c r="B6699" t="s">
        <v>58</v>
      </c>
      <c r="C6699">
        <v>92223</v>
      </c>
      <c r="D6699" t="s">
        <v>437</v>
      </c>
      <c r="E6699" t="s">
        <v>12</v>
      </c>
      <c r="F6699">
        <v>595.54999999999995</v>
      </c>
      <c r="G6699">
        <v>600.66999999999996</v>
      </c>
      <c r="J6699">
        <v>0</v>
      </c>
      <c r="K6699">
        <v>0</v>
      </c>
    </row>
    <row r="6700" spans="1:11">
      <c r="A6700" t="s">
        <v>22760</v>
      </c>
      <c r="B6700" t="s">
        <v>58</v>
      </c>
      <c r="C6700">
        <v>92214</v>
      </c>
      <c r="D6700" t="s">
        <v>430</v>
      </c>
      <c r="E6700" t="s">
        <v>12</v>
      </c>
      <c r="F6700">
        <v>585.95000000000005</v>
      </c>
      <c r="G6700">
        <v>590.57000000000005</v>
      </c>
      <c r="J6700">
        <v>0</v>
      </c>
      <c r="K6700">
        <v>0</v>
      </c>
    </row>
    <row r="6701" spans="1:11">
      <c r="A6701" t="s">
        <v>22761</v>
      </c>
      <c r="B6701" t="s">
        <v>58</v>
      </c>
      <c r="C6701">
        <v>92224</v>
      </c>
      <c r="D6701" t="s">
        <v>438</v>
      </c>
      <c r="E6701" t="s">
        <v>12</v>
      </c>
      <c r="F6701">
        <v>683.54</v>
      </c>
      <c r="G6701">
        <v>689.37</v>
      </c>
      <c r="J6701">
        <v>0</v>
      </c>
      <c r="K6701">
        <v>0</v>
      </c>
    </row>
    <row r="6702" spans="1:11">
      <c r="A6702" t="s">
        <v>22762</v>
      </c>
      <c r="B6702" t="s">
        <v>58</v>
      </c>
      <c r="C6702">
        <v>92215</v>
      </c>
      <c r="D6702" t="s">
        <v>431</v>
      </c>
      <c r="E6702" t="s">
        <v>12</v>
      </c>
      <c r="F6702">
        <v>672.6</v>
      </c>
      <c r="G6702">
        <v>677.86</v>
      </c>
      <c r="J6702">
        <v>0</v>
      </c>
      <c r="K6702">
        <v>0</v>
      </c>
    </row>
    <row r="6703" spans="1:11">
      <c r="A6703" t="s">
        <v>22763</v>
      </c>
      <c r="B6703" t="s">
        <v>58</v>
      </c>
      <c r="C6703">
        <v>94342</v>
      </c>
      <c r="D6703" t="s">
        <v>5182</v>
      </c>
      <c r="E6703" t="s">
        <v>10</v>
      </c>
      <c r="F6703">
        <v>96.77</v>
      </c>
      <c r="G6703">
        <v>99.27</v>
      </c>
      <c r="J6703">
        <v>9.9000000000000008E-3</v>
      </c>
      <c r="K6703">
        <v>9.7000000000000003E-3</v>
      </c>
    </row>
    <row r="6704" spans="1:11">
      <c r="A6704" t="s">
        <v>22764</v>
      </c>
      <c r="B6704" t="s">
        <v>58</v>
      </c>
      <c r="C6704">
        <v>94319</v>
      </c>
      <c r="D6704" t="s">
        <v>5176</v>
      </c>
      <c r="E6704" t="s">
        <v>10</v>
      </c>
      <c r="F6704">
        <v>88.1</v>
      </c>
      <c r="G6704">
        <v>90.6</v>
      </c>
      <c r="J6704">
        <v>0.62190000000000001</v>
      </c>
      <c r="K6704">
        <v>0.60470000000000002</v>
      </c>
    </row>
    <row r="6705" spans="1:11">
      <c r="A6705" t="s">
        <v>22765</v>
      </c>
      <c r="B6705" t="s">
        <v>58</v>
      </c>
      <c r="C6705">
        <v>94304</v>
      </c>
      <c r="D6705" t="s">
        <v>5171</v>
      </c>
      <c r="E6705" t="s">
        <v>10</v>
      </c>
      <c r="F6705">
        <v>81.209999999999994</v>
      </c>
      <c r="G6705">
        <v>82.25</v>
      </c>
      <c r="J6705">
        <v>0.67290000000000005</v>
      </c>
      <c r="K6705">
        <v>0.66439999999999999</v>
      </c>
    </row>
    <row r="6706" spans="1:11">
      <c r="A6706" t="s">
        <v>22766</v>
      </c>
      <c r="B6706" t="s">
        <v>58</v>
      </c>
      <c r="C6706">
        <v>94306</v>
      </c>
      <c r="D6706" t="s">
        <v>5172</v>
      </c>
      <c r="E6706" t="s">
        <v>10</v>
      </c>
      <c r="F6706">
        <v>73.680000000000007</v>
      </c>
      <c r="G6706">
        <v>74.47</v>
      </c>
      <c r="J6706">
        <v>0.74160000000000004</v>
      </c>
      <c r="K6706">
        <v>0.73370000000000002</v>
      </c>
    </row>
    <row r="6707" spans="1:11">
      <c r="A6707" t="s">
        <v>22767</v>
      </c>
      <c r="B6707" t="s">
        <v>58</v>
      </c>
      <c r="C6707">
        <v>94327</v>
      </c>
      <c r="D6707" t="s">
        <v>5177</v>
      </c>
      <c r="E6707" t="s">
        <v>10</v>
      </c>
      <c r="F6707">
        <v>89.88</v>
      </c>
      <c r="G6707">
        <v>90.92</v>
      </c>
      <c r="J6707">
        <v>9.1000000000000004E-3</v>
      </c>
      <c r="K6707">
        <v>8.9999999999999993E-3</v>
      </c>
    </row>
    <row r="6708" spans="1:11">
      <c r="A6708" t="s">
        <v>22768</v>
      </c>
      <c r="B6708" t="s">
        <v>58</v>
      </c>
      <c r="C6708">
        <v>94329</v>
      </c>
      <c r="D6708" t="s">
        <v>5178</v>
      </c>
      <c r="E6708" t="s">
        <v>10</v>
      </c>
      <c r="F6708">
        <v>82.35</v>
      </c>
      <c r="G6708">
        <v>83.14</v>
      </c>
      <c r="J6708">
        <v>9.7999999999999997E-3</v>
      </c>
      <c r="K6708">
        <v>9.7000000000000003E-3</v>
      </c>
    </row>
    <row r="6709" spans="1:11">
      <c r="A6709" t="s">
        <v>22769</v>
      </c>
      <c r="B6709" t="s">
        <v>58</v>
      </c>
      <c r="C6709">
        <v>94333</v>
      </c>
      <c r="D6709" t="s">
        <v>5179</v>
      </c>
      <c r="E6709" t="s">
        <v>10</v>
      </c>
      <c r="F6709">
        <v>78.959999999999994</v>
      </c>
      <c r="G6709">
        <v>79.66</v>
      </c>
      <c r="J6709">
        <v>1.01E-2</v>
      </c>
      <c r="K6709">
        <v>0.01</v>
      </c>
    </row>
    <row r="6710" spans="1:11">
      <c r="A6710" t="s">
        <v>22770</v>
      </c>
      <c r="B6710" t="s">
        <v>58</v>
      </c>
      <c r="C6710">
        <v>94310</v>
      </c>
      <c r="D6710" t="s">
        <v>5173</v>
      </c>
      <c r="E6710" t="s">
        <v>10</v>
      </c>
      <c r="F6710">
        <v>70.290000000000006</v>
      </c>
      <c r="G6710">
        <v>70.989999999999995</v>
      </c>
      <c r="J6710">
        <v>0.7772</v>
      </c>
      <c r="K6710">
        <v>0.76949999999999996</v>
      </c>
    </row>
    <row r="6711" spans="1:11">
      <c r="A6711" t="s">
        <v>22771</v>
      </c>
      <c r="B6711" t="s">
        <v>58</v>
      </c>
      <c r="C6711">
        <v>104739</v>
      </c>
      <c r="D6711" t="s">
        <v>5208</v>
      </c>
      <c r="E6711" t="s">
        <v>10</v>
      </c>
      <c r="F6711">
        <v>95.53</v>
      </c>
      <c r="G6711">
        <v>97.07</v>
      </c>
      <c r="J6711">
        <v>0.01</v>
      </c>
      <c r="K6711">
        <v>9.9000000000000008E-3</v>
      </c>
    </row>
    <row r="6712" spans="1:11">
      <c r="A6712" t="s">
        <v>22772</v>
      </c>
      <c r="B6712" t="s">
        <v>58</v>
      </c>
      <c r="C6712">
        <v>104738</v>
      </c>
      <c r="D6712" t="s">
        <v>5207</v>
      </c>
      <c r="E6712" t="s">
        <v>10</v>
      </c>
      <c r="F6712">
        <v>86.86</v>
      </c>
      <c r="G6712">
        <v>88.4</v>
      </c>
      <c r="J6712">
        <v>0.63080000000000003</v>
      </c>
      <c r="K6712">
        <v>0.61980000000000002</v>
      </c>
    </row>
    <row r="6713" spans="1:11">
      <c r="A6713" t="s">
        <v>22773</v>
      </c>
      <c r="B6713" t="s">
        <v>58</v>
      </c>
      <c r="C6713">
        <v>94316</v>
      </c>
      <c r="D6713" t="s">
        <v>5174</v>
      </c>
      <c r="E6713" t="s">
        <v>10</v>
      </c>
      <c r="F6713">
        <v>75.31</v>
      </c>
      <c r="G6713">
        <v>76.38</v>
      </c>
      <c r="J6713">
        <v>0.72660000000000002</v>
      </c>
      <c r="K6713">
        <v>0.71640000000000004</v>
      </c>
    </row>
    <row r="6714" spans="1:11">
      <c r="A6714" t="s">
        <v>22774</v>
      </c>
      <c r="B6714" t="s">
        <v>58</v>
      </c>
      <c r="C6714">
        <v>94318</v>
      </c>
      <c r="D6714" t="s">
        <v>5175</v>
      </c>
      <c r="E6714" t="s">
        <v>10</v>
      </c>
      <c r="F6714">
        <v>68.72</v>
      </c>
      <c r="G6714">
        <v>69.47</v>
      </c>
      <c r="J6714">
        <v>0.79510000000000003</v>
      </c>
      <c r="K6714">
        <v>0.78649999999999998</v>
      </c>
    </row>
    <row r="6715" spans="1:11">
      <c r="A6715" t="s">
        <v>22775</v>
      </c>
      <c r="B6715" t="s">
        <v>58</v>
      </c>
      <c r="C6715">
        <v>94339</v>
      </c>
      <c r="D6715" t="s">
        <v>5180</v>
      </c>
      <c r="E6715" t="s">
        <v>10</v>
      </c>
      <c r="F6715">
        <v>83.98</v>
      </c>
      <c r="G6715">
        <v>85.05</v>
      </c>
      <c r="J6715">
        <v>1.06E-2</v>
      </c>
      <c r="K6715">
        <v>1.0500000000000001E-2</v>
      </c>
    </row>
    <row r="6716" spans="1:11">
      <c r="A6716" t="s">
        <v>22776</v>
      </c>
      <c r="B6716" t="s">
        <v>58</v>
      </c>
      <c r="C6716">
        <v>94341</v>
      </c>
      <c r="D6716" t="s">
        <v>5181</v>
      </c>
      <c r="E6716" t="s">
        <v>10</v>
      </c>
      <c r="F6716">
        <v>77.39</v>
      </c>
      <c r="G6716">
        <v>78.14</v>
      </c>
      <c r="J6716">
        <v>1.0500000000000001E-2</v>
      </c>
      <c r="K6716">
        <v>1.04E-2</v>
      </c>
    </row>
    <row r="6717" spans="1:11">
      <c r="A6717" t="s">
        <v>22777</v>
      </c>
      <c r="B6717" t="s">
        <v>58</v>
      </c>
      <c r="C6717">
        <v>104742</v>
      </c>
      <c r="D6717" t="s">
        <v>5211</v>
      </c>
      <c r="E6717" t="s">
        <v>9</v>
      </c>
      <c r="F6717">
        <v>9.1</v>
      </c>
      <c r="G6717">
        <v>9.3000000000000007</v>
      </c>
      <c r="J6717">
        <v>0.48020000000000002</v>
      </c>
      <c r="K6717">
        <v>0.46989999999999998</v>
      </c>
    </row>
    <row r="6718" spans="1:11">
      <c r="A6718" t="s">
        <v>22778</v>
      </c>
      <c r="B6718" t="s">
        <v>58</v>
      </c>
      <c r="C6718">
        <v>93382</v>
      </c>
      <c r="D6718" t="s">
        <v>5200</v>
      </c>
      <c r="E6718" t="s">
        <v>10</v>
      </c>
      <c r="F6718">
        <v>34.270000000000003</v>
      </c>
      <c r="G6718">
        <v>36.770000000000003</v>
      </c>
      <c r="J6718">
        <v>2.8000000000000001E-2</v>
      </c>
      <c r="K6718">
        <v>2.6100000000000002E-2</v>
      </c>
    </row>
    <row r="6719" spans="1:11">
      <c r="A6719" t="s">
        <v>22779</v>
      </c>
      <c r="B6719" t="s">
        <v>58</v>
      </c>
      <c r="C6719">
        <v>104737</v>
      </c>
      <c r="D6719" t="s">
        <v>5206</v>
      </c>
      <c r="E6719" t="s">
        <v>10</v>
      </c>
      <c r="F6719">
        <v>28.5</v>
      </c>
      <c r="G6719">
        <v>30.5</v>
      </c>
      <c r="J6719">
        <v>2.35E-2</v>
      </c>
      <c r="K6719">
        <v>2.1999999999999999E-2</v>
      </c>
    </row>
    <row r="6720" spans="1:11">
      <c r="A6720" t="s">
        <v>22780</v>
      </c>
      <c r="B6720" t="s">
        <v>58</v>
      </c>
      <c r="C6720">
        <v>93369</v>
      </c>
      <c r="D6720" t="s">
        <v>5197</v>
      </c>
      <c r="E6720" t="s">
        <v>10</v>
      </c>
      <c r="F6720">
        <v>19.850000000000001</v>
      </c>
      <c r="G6720">
        <v>20.64</v>
      </c>
      <c r="J6720">
        <v>4.0800000000000003E-2</v>
      </c>
      <c r="K6720">
        <v>3.9199999999999999E-2</v>
      </c>
    </row>
    <row r="6721" spans="1:11">
      <c r="A6721" t="s">
        <v>22781</v>
      </c>
      <c r="B6721" t="s">
        <v>58</v>
      </c>
      <c r="C6721">
        <v>93373</v>
      </c>
      <c r="D6721" t="s">
        <v>5199</v>
      </c>
      <c r="E6721" t="s">
        <v>10</v>
      </c>
      <c r="F6721">
        <v>16.46</v>
      </c>
      <c r="G6721">
        <v>17.16</v>
      </c>
      <c r="J6721">
        <v>4.8599999999999997E-2</v>
      </c>
      <c r="K6721">
        <v>4.6600000000000003E-2</v>
      </c>
    </row>
    <row r="6722" spans="1:11">
      <c r="A6722" t="s">
        <v>22782</v>
      </c>
      <c r="B6722" t="s">
        <v>58</v>
      </c>
      <c r="C6722">
        <v>93368</v>
      </c>
      <c r="D6722" t="s">
        <v>5196</v>
      </c>
      <c r="E6722" t="s">
        <v>10</v>
      </c>
      <c r="F6722">
        <v>24.03</v>
      </c>
      <c r="G6722">
        <v>24.97</v>
      </c>
      <c r="J6722">
        <v>3.3700000000000001E-2</v>
      </c>
      <c r="K6722">
        <v>3.2399999999999998E-2</v>
      </c>
    </row>
    <row r="6723" spans="1:11">
      <c r="A6723" t="s">
        <v>22783</v>
      </c>
      <c r="B6723" t="s">
        <v>58</v>
      </c>
      <c r="C6723">
        <v>104729</v>
      </c>
      <c r="D6723" t="s">
        <v>5202</v>
      </c>
      <c r="E6723" t="s">
        <v>10</v>
      </c>
      <c r="F6723">
        <v>18.88</v>
      </c>
      <c r="G6723">
        <v>19.41</v>
      </c>
      <c r="J6723">
        <v>3.0200000000000001E-2</v>
      </c>
      <c r="K6723">
        <v>2.9399999999999999E-2</v>
      </c>
    </row>
    <row r="6724" spans="1:11">
      <c r="A6724" t="s">
        <v>22784</v>
      </c>
      <c r="B6724" t="s">
        <v>58</v>
      </c>
      <c r="C6724">
        <v>93372</v>
      </c>
      <c r="D6724" t="s">
        <v>5198</v>
      </c>
      <c r="E6724" t="s">
        <v>10</v>
      </c>
      <c r="F6724">
        <v>19.100000000000001</v>
      </c>
      <c r="G6724">
        <v>19.89</v>
      </c>
      <c r="J6724">
        <v>4.19E-2</v>
      </c>
      <c r="K6724">
        <v>4.02E-2</v>
      </c>
    </row>
    <row r="6725" spans="1:11">
      <c r="A6725" t="s">
        <v>22785</v>
      </c>
      <c r="B6725" t="s">
        <v>58</v>
      </c>
      <c r="C6725">
        <v>104731</v>
      </c>
      <c r="D6725" t="s">
        <v>5204</v>
      </c>
      <c r="E6725" t="s">
        <v>10</v>
      </c>
      <c r="F6725">
        <v>13.97</v>
      </c>
      <c r="G6725">
        <v>14.36</v>
      </c>
      <c r="J6725">
        <v>4.0800000000000003E-2</v>
      </c>
      <c r="K6725">
        <v>3.9699999999999999E-2</v>
      </c>
    </row>
    <row r="6726" spans="1:11">
      <c r="A6726" t="s">
        <v>22786</v>
      </c>
      <c r="B6726" t="s">
        <v>58</v>
      </c>
      <c r="C6726">
        <v>93367</v>
      </c>
      <c r="D6726" t="s">
        <v>5195</v>
      </c>
      <c r="E6726" t="s">
        <v>10</v>
      </c>
      <c r="F6726">
        <v>27.38</v>
      </c>
      <c r="G6726">
        <v>28.42</v>
      </c>
      <c r="J6726">
        <v>2.9899999999999999E-2</v>
      </c>
      <c r="K6726">
        <v>2.8899999999999999E-2</v>
      </c>
    </row>
    <row r="6727" spans="1:11">
      <c r="A6727" t="s">
        <v>22787</v>
      </c>
      <c r="B6727" t="s">
        <v>58</v>
      </c>
      <c r="C6727">
        <v>104728</v>
      </c>
      <c r="D6727" t="s">
        <v>5201</v>
      </c>
      <c r="E6727" t="s">
        <v>10</v>
      </c>
      <c r="F6727">
        <v>22.17</v>
      </c>
      <c r="G6727">
        <v>22.81</v>
      </c>
      <c r="J6727">
        <v>2.6200000000000001E-2</v>
      </c>
      <c r="K6727">
        <v>2.5399999999999999E-2</v>
      </c>
    </row>
    <row r="6728" spans="1:11">
      <c r="A6728" t="s">
        <v>22788</v>
      </c>
      <c r="B6728" t="s">
        <v>58</v>
      </c>
      <c r="C6728">
        <v>104730</v>
      </c>
      <c r="D6728" t="s">
        <v>5203</v>
      </c>
      <c r="E6728" t="s">
        <v>10</v>
      </c>
      <c r="F6728">
        <v>14.72</v>
      </c>
      <c r="G6728">
        <v>15.11</v>
      </c>
      <c r="J6728">
        <v>3.8699999999999998E-2</v>
      </c>
      <c r="K6728">
        <v>3.7699999999999997E-2</v>
      </c>
    </row>
    <row r="6729" spans="1:11">
      <c r="A6729" t="s">
        <v>22789</v>
      </c>
      <c r="B6729" t="s">
        <v>58</v>
      </c>
      <c r="C6729">
        <v>104732</v>
      </c>
      <c r="D6729" t="s">
        <v>5205</v>
      </c>
      <c r="E6729" t="s">
        <v>10</v>
      </c>
      <c r="F6729">
        <v>11.33</v>
      </c>
      <c r="G6729">
        <v>11.63</v>
      </c>
      <c r="J6729">
        <v>5.0299999999999997E-2</v>
      </c>
      <c r="K6729">
        <v>4.9000000000000002E-2</v>
      </c>
    </row>
    <row r="6730" spans="1:11">
      <c r="A6730" t="s">
        <v>22790</v>
      </c>
      <c r="B6730" t="s">
        <v>58</v>
      </c>
      <c r="C6730">
        <v>104740</v>
      </c>
      <c r="D6730" t="s">
        <v>5209</v>
      </c>
      <c r="E6730" t="s">
        <v>10</v>
      </c>
      <c r="F6730">
        <v>33.03</v>
      </c>
      <c r="G6730">
        <v>34.57</v>
      </c>
      <c r="J6730">
        <v>2.9100000000000001E-2</v>
      </c>
      <c r="K6730">
        <v>2.7799999999999998E-2</v>
      </c>
    </row>
    <row r="6731" spans="1:11">
      <c r="A6731" t="s">
        <v>22791</v>
      </c>
      <c r="B6731" t="s">
        <v>58</v>
      </c>
      <c r="C6731">
        <v>104741</v>
      </c>
      <c r="D6731" t="s">
        <v>5210</v>
      </c>
      <c r="E6731" t="s">
        <v>10</v>
      </c>
      <c r="F6731">
        <v>27.26</v>
      </c>
      <c r="G6731">
        <v>28.3</v>
      </c>
      <c r="J6731">
        <v>2.46E-2</v>
      </c>
      <c r="K6731">
        <v>2.3699999999999999E-2</v>
      </c>
    </row>
    <row r="6732" spans="1:11">
      <c r="A6732" t="s">
        <v>22792</v>
      </c>
      <c r="B6732" t="s">
        <v>58</v>
      </c>
      <c r="C6732">
        <v>93381</v>
      </c>
      <c r="D6732" t="s">
        <v>14728</v>
      </c>
      <c r="E6732" t="s">
        <v>10</v>
      </c>
      <c r="F6732">
        <v>14.89</v>
      </c>
      <c r="G6732">
        <v>15.64</v>
      </c>
      <c r="J6732">
        <v>5.4399999999999997E-2</v>
      </c>
      <c r="K6732">
        <v>5.1799999999999999E-2</v>
      </c>
    </row>
    <row r="6733" spans="1:11">
      <c r="A6733" t="s">
        <v>22793</v>
      </c>
      <c r="B6733" t="s">
        <v>58</v>
      </c>
      <c r="C6733">
        <v>93379</v>
      </c>
      <c r="D6733" t="s">
        <v>14729</v>
      </c>
      <c r="E6733" t="s">
        <v>10</v>
      </c>
      <c r="F6733">
        <v>21.48</v>
      </c>
      <c r="G6733">
        <v>22.55</v>
      </c>
      <c r="J6733">
        <v>4.1399999999999999E-2</v>
      </c>
      <c r="K6733">
        <v>3.95E-2</v>
      </c>
    </row>
    <row r="6734" spans="1:11">
      <c r="A6734" t="s">
        <v>22794</v>
      </c>
      <c r="B6734" t="s">
        <v>58</v>
      </c>
      <c r="C6734">
        <v>93380</v>
      </c>
      <c r="D6734" t="s">
        <v>14730</v>
      </c>
      <c r="E6734" t="s">
        <v>10</v>
      </c>
      <c r="F6734">
        <v>18.29</v>
      </c>
      <c r="G6734">
        <v>19.190000000000001</v>
      </c>
      <c r="J6734">
        <v>4.5900000000000003E-2</v>
      </c>
      <c r="K6734">
        <v>4.3799999999999999E-2</v>
      </c>
    </row>
    <row r="6735" spans="1:11">
      <c r="A6735" t="s">
        <v>22795</v>
      </c>
      <c r="B6735" t="s">
        <v>58</v>
      </c>
      <c r="C6735">
        <v>93378</v>
      </c>
      <c r="D6735" t="s">
        <v>14731</v>
      </c>
      <c r="E6735" t="s">
        <v>10</v>
      </c>
      <c r="F6735">
        <v>27.86</v>
      </c>
      <c r="G6735">
        <v>29.24</v>
      </c>
      <c r="J6735">
        <v>3.4500000000000003E-2</v>
      </c>
      <c r="K6735">
        <v>3.2800000000000003E-2</v>
      </c>
    </row>
    <row r="6736" spans="1:11">
      <c r="A6736" t="s">
        <v>22796</v>
      </c>
      <c r="B6736" t="s">
        <v>58</v>
      </c>
      <c r="C6736">
        <v>104733</v>
      </c>
      <c r="D6736" t="s">
        <v>14732</v>
      </c>
      <c r="E6736" t="s">
        <v>10</v>
      </c>
      <c r="F6736">
        <v>22.09</v>
      </c>
      <c r="G6736">
        <v>22.97</v>
      </c>
      <c r="J6736">
        <v>3.0300000000000001E-2</v>
      </c>
      <c r="K6736">
        <v>2.92E-2</v>
      </c>
    </row>
    <row r="6737" spans="1:11">
      <c r="A6737" t="s">
        <v>22797</v>
      </c>
      <c r="B6737" t="s">
        <v>58</v>
      </c>
      <c r="C6737">
        <v>104735</v>
      </c>
      <c r="D6737" t="s">
        <v>14733</v>
      </c>
      <c r="E6737" t="s">
        <v>10</v>
      </c>
      <c r="F6737">
        <v>13.01</v>
      </c>
      <c r="G6737">
        <v>13.5</v>
      </c>
      <c r="J6737">
        <v>4.53E-2</v>
      </c>
      <c r="K6737">
        <v>4.3700000000000003E-2</v>
      </c>
    </row>
    <row r="6738" spans="1:11">
      <c r="A6738" t="s">
        <v>22798</v>
      </c>
      <c r="B6738" t="s">
        <v>58</v>
      </c>
      <c r="C6738">
        <v>104734</v>
      </c>
      <c r="D6738" t="s">
        <v>14734</v>
      </c>
      <c r="E6738" t="s">
        <v>10</v>
      </c>
      <c r="F6738">
        <v>16</v>
      </c>
      <c r="G6738">
        <v>16.62</v>
      </c>
      <c r="J6738">
        <v>3.8800000000000001E-2</v>
      </c>
      <c r="K6738">
        <v>3.73E-2</v>
      </c>
    </row>
    <row r="6739" spans="1:11">
      <c r="A6739" t="s">
        <v>22799</v>
      </c>
      <c r="B6739" t="s">
        <v>58</v>
      </c>
      <c r="C6739">
        <v>104736</v>
      </c>
      <c r="D6739" t="s">
        <v>14735</v>
      </c>
      <c r="E6739" t="s">
        <v>10</v>
      </c>
      <c r="F6739">
        <v>9.73</v>
      </c>
      <c r="G6739">
        <v>10.08</v>
      </c>
      <c r="J6739">
        <v>5.8599999999999999E-2</v>
      </c>
      <c r="K6739">
        <v>5.6500000000000002E-2</v>
      </c>
    </row>
    <row r="6740" spans="1:11">
      <c r="A6740" t="s">
        <v>22800</v>
      </c>
      <c r="B6740" t="s">
        <v>58</v>
      </c>
      <c r="C6740">
        <v>105732</v>
      </c>
      <c r="D6740" t="s">
        <v>5484</v>
      </c>
      <c r="E6740" t="s">
        <v>10</v>
      </c>
      <c r="F6740">
        <v>248.5</v>
      </c>
      <c r="G6740">
        <v>249.55</v>
      </c>
      <c r="J6740">
        <v>3.8199999999999998E-2</v>
      </c>
      <c r="K6740">
        <v>3.8100000000000002E-2</v>
      </c>
    </row>
    <row r="6741" spans="1:11">
      <c r="A6741" t="s">
        <v>22801</v>
      </c>
      <c r="B6741" t="s">
        <v>58</v>
      </c>
      <c r="C6741">
        <v>96397</v>
      </c>
      <c r="D6741" t="s">
        <v>5386</v>
      </c>
      <c r="E6741" t="s">
        <v>10</v>
      </c>
      <c r="F6741">
        <v>243.39</v>
      </c>
      <c r="G6741">
        <v>244.25</v>
      </c>
      <c r="J6741">
        <v>3.1600000000000003E-2</v>
      </c>
      <c r="K6741">
        <v>3.15E-2</v>
      </c>
    </row>
    <row r="6742" spans="1:11">
      <c r="A6742" t="s">
        <v>22802</v>
      </c>
      <c r="B6742" t="s">
        <v>58</v>
      </c>
      <c r="C6742">
        <v>105735</v>
      </c>
      <c r="D6742" t="s">
        <v>5487</v>
      </c>
      <c r="E6742" t="s">
        <v>10</v>
      </c>
      <c r="F6742">
        <v>240.81</v>
      </c>
      <c r="G6742">
        <v>241.58</v>
      </c>
      <c r="J6742">
        <v>2.8400000000000002E-2</v>
      </c>
      <c r="K6742">
        <v>2.8299999999999999E-2</v>
      </c>
    </row>
    <row r="6743" spans="1:11">
      <c r="A6743" t="s">
        <v>22803</v>
      </c>
      <c r="B6743" t="s">
        <v>58</v>
      </c>
      <c r="C6743">
        <v>105727</v>
      </c>
      <c r="D6743" t="s">
        <v>5479</v>
      </c>
      <c r="E6743" t="s">
        <v>10</v>
      </c>
      <c r="F6743">
        <v>192.18</v>
      </c>
      <c r="G6743">
        <v>193.08</v>
      </c>
      <c r="J6743">
        <v>4.2700000000000002E-2</v>
      </c>
      <c r="K6743">
        <v>4.2500000000000003E-2</v>
      </c>
    </row>
    <row r="6744" spans="1:11">
      <c r="A6744" t="s">
        <v>22804</v>
      </c>
      <c r="B6744" t="s">
        <v>58</v>
      </c>
      <c r="C6744">
        <v>96396</v>
      </c>
      <c r="D6744" t="s">
        <v>5385</v>
      </c>
      <c r="E6744" t="s">
        <v>10</v>
      </c>
      <c r="F6744">
        <v>188.25</v>
      </c>
      <c r="G6744">
        <v>189.01</v>
      </c>
      <c r="J6744">
        <v>3.6299999999999999E-2</v>
      </c>
      <c r="K6744">
        <v>3.61E-2</v>
      </c>
    </row>
    <row r="6745" spans="1:11">
      <c r="A6745" t="s">
        <v>22805</v>
      </c>
      <c r="B6745" t="s">
        <v>58</v>
      </c>
      <c r="C6745">
        <v>105730</v>
      </c>
      <c r="D6745" t="s">
        <v>5482</v>
      </c>
      <c r="E6745" t="s">
        <v>10</v>
      </c>
      <c r="F6745">
        <v>186.25</v>
      </c>
      <c r="G6745">
        <v>186.95</v>
      </c>
      <c r="J6745">
        <v>3.3300000000000003E-2</v>
      </c>
      <c r="K6745">
        <v>3.32E-2</v>
      </c>
    </row>
    <row r="6746" spans="1:11">
      <c r="A6746" t="s">
        <v>22806</v>
      </c>
      <c r="B6746" t="s">
        <v>58</v>
      </c>
      <c r="C6746">
        <v>105737</v>
      </c>
      <c r="D6746" t="s">
        <v>5489</v>
      </c>
      <c r="E6746" t="s">
        <v>10</v>
      </c>
      <c r="F6746">
        <v>319.8</v>
      </c>
      <c r="G6746">
        <v>320.87</v>
      </c>
      <c r="J6746">
        <v>2.47E-2</v>
      </c>
      <c r="K6746">
        <v>2.46E-2</v>
      </c>
    </row>
    <row r="6747" spans="1:11">
      <c r="A6747" t="s">
        <v>22807</v>
      </c>
      <c r="B6747" t="s">
        <v>58</v>
      </c>
      <c r="C6747">
        <v>96398</v>
      </c>
      <c r="D6747" t="s">
        <v>5387</v>
      </c>
      <c r="E6747" t="s">
        <v>10</v>
      </c>
      <c r="F6747">
        <v>315.95999999999998</v>
      </c>
      <c r="G6747">
        <v>316.89999999999998</v>
      </c>
      <c r="J6747">
        <v>2.0799999999999999E-2</v>
      </c>
      <c r="K6747">
        <v>2.0799999999999999E-2</v>
      </c>
    </row>
    <row r="6748" spans="1:11">
      <c r="A6748" t="s">
        <v>22808</v>
      </c>
      <c r="B6748" t="s">
        <v>58</v>
      </c>
      <c r="C6748">
        <v>105740</v>
      </c>
      <c r="D6748" t="s">
        <v>5492</v>
      </c>
      <c r="E6748" t="s">
        <v>10</v>
      </c>
      <c r="F6748">
        <v>313.91000000000003</v>
      </c>
      <c r="G6748">
        <v>314.79000000000002</v>
      </c>
      <c r="J6748">
        <v>1.89E-2</v>
      </c>
      <c r="K6748">
        <v>1.8800000000000001E-2</v>
      </c>
    </row>
    <row r="6749" spans="1:11">
      <c r="A6749" t="s">
        <v>22809</v>
      </c>
      <c r="B6749" t="s">
        <v>58</v>
      </c>
      <c r="C6749">
        <v>105749</v>
      </c>
      <c r="D6749" t="s">
        <v>5501</v>
      </c>
      <c r="E6749" t="s">
        <v>10</v>
      </c>
      <c r="F6749">
        <v>174.29</v>
      </c>
      <c r="G6749">
        <v>175.33</v>
      </c>
      <c r="J6749">
        <v>2.1700000000000001E-2</v>
      </c>
      <c r="K6749">
        <v>2.1600000000000001E-2</v>
      </c>
    </row>
    <row r="6750" spans="1:11">
      <c r="A6750" t="s">
        <v>22810</v>
      </c>
      <c r="B6750" t="s">
        <v>58</v>
      </c>
      <c r="C6750">
        <v>96400</v>
      </c>
      <c r="D6750" t="s">
        <v>5389</v>
      </c>
      <c r="E6750" t="s">
        <v>10</v>
      </c>
      <c r="F6750">
        <v>172.25</v>
      </c>
      <c r="G6750">
        <v>173.23</v>
      </c>
      <c r="J6750">
        <v>1.9900000000000001E-2</v>
      </c>
      <c r="K6750">
        <v>1.9699999999999999E-2</v>
      </c>
    </row>
    <row r="6751" spans="1:11">
      <c r="A6751" t="s">
        <v>22811</v>
      </c>
      <c r="B6751" t="s">
        <v>58</v>
      </c>
      <c r="C6751">
        <v>105752</v>
      </c>
      <c r="D6751" t="s">
        <v>5504</v>
      </c>
      <c r="E6751" t="s">
        <v>10</v>
      </c>
      <c r="F6751">
        <v>170.44</v>
      </c>
      <c r="G6751">
        <v>171.37</v>
      </c>
      <c r="J6751">
        <v>1.8499999999999999E-2</v>
      </c>
      <c r="K6751">
        <v>1.84E-2</v>
      </c>
    </row>
    <row r="6752" spans="1:11">
      <c r="A6752" t="s">
        <v>22812</v>
      </c>
      <c r="B6752" t="s">
        <v>58</v>
      </c>
      <c r="C6752">
        <v>105754</v>
      </c>
      <c r="D6752" t="s">
        <v>5506</v>
      </c>
      <c r="E6752" t="s">
        <v>10</v>
      </c>
      <c r="F6752">
        <v>168.73</v>
      </c>
      <c r="G6752">
        <v>169.59</v>
      </c>
      <c r="J6752">
        <v>1.7299999999999999E-2</v>
      </c>
      <c r="K6752">
        <v>1.72E-2</v>
      </c>
    </row>
    <row r="6753" spans="1:11">
      <c r="A6753" t="s">
        <v>22813</v>
      </c>
      <c r="B6753" t="s">
        <v>58</v>
      </c>
      <c r="C6753">
        <v>105742</v>
      </c>
      <c r="D6753" t="s">
        <v>5494</v>
      </c>
      <c r="E6753" t="s">
        <v>10</v>
      </c>
      <c r="F6753">
        <v>133.22</v>
      </c>
      <c r="G6753">
        <v>134.02000000000001</v>
      </c>
      <c r="J6753">
        <v>4.1099999999999998E-2</v>
      </c>
      <c r="K6753">
        <v>4.0800000000000003E-2</v>
      </c>
    </row>
    <row r="6754" spans="1:11">
      <c r="A6754" t="s">
        <v>22814</v>
      </c>
      <c r="B6754" t="s">
        <v>58</v>
      </c>
      <c r="C6754">
        <v>96399</v>
      </c>
      <c r="D6754" t="s">
        <v>5388</v>
      </c>
      <c r="E6754" t="s">
        <v>10</v>
      </c>
      <c r="F6754">
        <v>131.35</v>
      </c>
      <c r="G6754">
        <v>132.06</v>
      </c>
      <c r="J6754">
        <v>3.8100000000000002E-2</v>
      </c>
      <c r="K6754">
        <v>3.7900000000000003E-2</v>
      </c>
    </row>
    <row r="6755" spans="1:11">
      <c r="A6755" t="s">
        <v>22815</v>
      </c>
      <c r="B6755" t="s">
        <v>58</v>
      </c>
      <c r="C6755">
        <v>105745</v>
      </c>
      <c r="D6755" t="s">
        <v>5497</v>
      </c>
      <c r="E6755" t="s">
        <v>10</v>
      </c>
      <c r="F6755">
        <v>129.46</v>
      </c>
      <c r="G6755">
        <v>130.1</v>
      </c>
      <c r="J6755">
        <v>3.5000000000000003E-2</v>
      </c>
      <c r="K6755">
        <v>3.4799999999999998E-2</v>
      </c>
    </row>
    <row r="6756" spans="1:11">
      <c r="A6756" t="s">
        <v>22816</v>
      </c>
      <c r="B6756" t="s">
        <v>58</v>
      </c>
      <c r="C6756">
        <v>105747</v>
      </c>
      <c r="D6756" t="s">
        <v>5499</v>
      </c>
      <c r="E6756" t="s">
        <v>10</v>
      </c>
      <c r="F6756">
        <v>127.57</v>
      </c>
      <c r="G6756">
        <v>128.13</v>
      </c>
      <c r="J6756">
        <v>3.1800000000000002E-2</v>
      </c>
      <c r="K6756">
        <v>3.1699999999999999E-2</v>
      </c>
    </row>
    <row r="6757" spans="1:11">
      <c r="A6757" t="s">
        <v>22817</v>
      </c>
      <c r="B6757" t="s">
        <v>58</v>
      </c>
      <c r="C6757">
        <v>105657</v>
      </c>
      <c r="D6757" t="s">
        <v>5445</v>
      </c>
      <c r="E6757" t="s">
        <v>10</v>
      </c>
      <c r="F6757">
        <v>181.39</v>
      </c>
      <c r="G6757">
        <v>182.91</v>
      </c>
      <c r="J6757">
        <v>0.06</v>
      </c>
      <c r="K6757">
        <v>5.9499999999999997E-2</v>
      </c>
    </row>
    <row r="6758" spans="1:11">
      <c r="A6758" t="s">
        <v>22818</v>
      </c>
      <c r="B6758" t="s">
        <v>58</v>
      </c>
      <c r="C6758">
        <v>100566</v>
      </c>
      <c r="D6758" t="s">
        <v>5392</v>
      </c>
      <c r="E6758" t="s">
        <v>10</v>
      </c>
      <c r="F6758">
        <v>173.1</v>
      </c>
      <c r="G6758">
        <v>174.25</v>
      </c>
      <c r="J6758">
        <v>4.82E-2</v>
      </c>
      <c r="K6758">
        <v>4.7899999999999998E-2</v>
      </c>
    </row>
    <row r="6759" spans="1:11">
      <c r="A6759" t="s">
        <v>22819</v>
      </c>
      <c r="B6759" t="s">
        <v>58</v>
      </c>
      <c r="C6759">
        <v>105666</v>
      </c>
      <c r="D6759" t="s">
        <v>5454</v>
      </c>
      <c r="E6759" t="s">
        <v>10</v>
      </c>
      <c r="F6759">
        <v>168.93</v>
      </c>
      <c r="G6759">
        <v>169.91</v>
      </c>
      <c r="J6759">
        <v>4.2099999999999999E-2</v>
      </c>
      <c r="K6759">
        <v>4.19E-2</v>
      </c>
    </row>
    <row r="6760" spans="1:11">
      <c r="A6760" t="s">
        <v>22820</v>
      </c>
      <c r="B6760" t="s">
        <v>58</v>
      </c>
      <c r="C6760">
        <v>105639</v>
      </c>
      <c r="D6760" t="s">
        <v>7073</v>
      </c>
      <c r="E6760" t="s">
        <v>10</v>
      </c>
      <c r="F6760">
        <v>0</v>
      </c>
      <c r="G6760">
        <v>0</v>
      </c>
    </row>
    <row r="6761" spans="1:11">
      <c r="A6761" t="s">
        <v>22821</v>
      </c>
      <c r="B6761" t="s">
        <v>58</v>
      </c>
      <c r="C6761">
        <v>105645</v>
      </c>
      <c r="D6761" t="s">
        <v>7074</v>
      </c>
      <c r="E6761" t="s">
        <v>10</v>
      </c>
      <c r="F6761">
        <v>0</v>
      </c>
      <c r="G6761">
        <v>0</v>
      </c>
    </row>
    <row r="6762" spans="1:11">
      <c r="A6762" t="s">
        <v>22822</v>
      </c>
      <c r="B6762" t="s">
        <v>58</v>
      </c>
      <c r="C6762">
        <v>105651</v>
      </c>
      <c r="D6762" t="s">
        <v>7075</v>
      </c>
      <c r="E6762" t="s">
        <v>10</v>
      </c>
      <c r="F6762">
        <v>0</v>
      </c>
      <c r="G6762">
        <v>0</v>
      </c>
    </row>
    <row r="6763" spans="1:11">
      <c r="A6763" t="s">
        <v>22823</v>
      </c>
      <c r="B6763" t="s">
        <v>58</v>
      </c>
      <c r="C6763">
        <v>105658</v>
      </c>
      <c r="D6763" t="s">
        <v>5446</v>
      </c>
      <c r="E6763" t="s">
        <v>10</v>
      </c>
      <c r="F6763">
        <v>207.54</v>
      </c>
      <c r="G6763">
        <v>209.06</v>
      </c>
      <c r="J6763">
        <v>5.2499999999999998E-2</v>
      </c>
      <c r="K6763">
        <v>5.21E-2</v>
      </c>
    </row>
    <row r="6764" spans="1:11">
      <c r="A6764" t="s">
        <v>22824</v>
      </c>
      <c r="B6764" t="s">
        <v>58</v>
      </c>
      <c r="C6764">
        <v>100567</v>
      </c>
      <c r="D6764" t="s">
        <v>5393</v>
      </c>
      <c r="E6764" t="s">
        <v>10</v>
      </c>
      <c r="F6764">
        <v>199.25</v>
      </c>
      <c r="G6764">
        <v>200.4</v>
      </c>
      <c r="J6764">
        <v>4.19E-2</v>
      </c>
      <c r="K6764">
        <v>4.1599999999999998E-2</v>
      </c>
    </row>
    <row r="6765" spans="1:11">
      <c r="A6765" t="s">
        <v>22825</v>
      </c>
      <c r="B6765" t="s">
        <v>58</v>
      </c>
      <c r="C6765">
        <v>105667</v>
      </c>
      <c r="D6765" t="s">
        <v>5455</v>
      </c>
      <c r="E6765" t="s">
        <v>10</v>
      </c>
      <c r="F6765">
        <v>195.08</v>
      </c>
      <c r="G6765">
        <v>196.06</v>
      </c>
      <c r="J6765">
        <v>3.6499999999999998E-2</v>
      </c>
      <c r="K6765">
        <v>3.6299999999999999E-2</v>
      </c>
    </row>
    <row r="6766" spans="1:11">
      <c r="A6766" t="s">
        <v>22826</v>
      </c>
      <c r="B6766" t="s">
        <v>58</v>
      </c>
      <c r="C6766">
        <v>105640</v>
      </c>
      <c r="D6766" t="s">
        <v>7076</v>
      </c>
      <c r="E6766" t="s">
        <v>10</v>
      </c>
      <c r="F6766">
        <v>0</v>
      </c>
      <c r="G6766">
        <v>0</v>
      </c>
    </row>
    <row r="6767" spans="1:11">
      <c r="A6767" t="s">
        <v>22827</v>
      </c>
      <c r="B6767" t="s">
        <v>58</v>
      </c>
      <c r="C6767">
        <v>105646</v>
      </c>
      <c r="D6767" t="s">
        <v>7077</v>
      </c>
      <c r="E6767" t="s">
        <v>10</v>
      </c>
      <c r="F6767">
        <v>0</v>
      </c>
      <c r="G6767">
        <v>0</v>
      </c>
    </row>
    <row r="6768" spans="1:11">
      <c r="A6768" t="s">
        <v>22828</v>
      </c>
      <c r="B6768" t="s">
        <v>58</v>
      </c>
      <c r="C6768">
        <v>105652</v>
      </c>
      <c r="D6768" t="s">
        <v>7078</v>
      </c>
      <c r="E6768" t="s">
        <v>10</v>
      </c>
      <c r="F6768">
        <v>0</v>
      </c>
      <c r="G6768">
        <v>0</v>
      </c>
    </row>
    <row r="6769" spans="1:11">
      <c r="A6769" t="s">
        <v>22829</v>
      </c>
      <c r="B6769" t="s">
        <v>58</v>
      </c>
      <c r="C6769">
        <v>105659</v>
      </c>
      <c r="D6769" t="s">
        <v>5447</v>
      </c>
      <c r="E6769" t="s">
        <v>10</v>
      </c>
      <c r="F6769">
        <v>233.31</v>
      </c>
      <c r="G6769">
        <v>234.83</v>
      </c>
      <c r="J6769">
        <v>4.6699999999999998E-2</v>
      </c>
      <c r="K6769">
        <v>4.6399999999999997E-2</v>
      </c>
    </row>
    <row r="6770" spans="1:11">
      <c r="A6770" t="s">
        <v>22830</v>
      </c>
      <c r="B6770" t="s">
        <v>58</v>
      </c>
      <c r="C6770">
        <v>100568</v>
      </c>
      <c r="D6770" t="s">
        <v>5394</v>
      </c>
      <c r="E6770" t="s">
        <v>10</v>
      </c>
      <c r="F6770">
        <v>225.02</v>
      </c>
      <c r="G6770">
        <v>226.17</v>
      </c>
      <c r="J6770">
        <v>3.7100000000000001E-2</v>
      </c>
      <c r="K6770">
        <v>3.6900000000000002E-2</v>
      </c>
    </row>
    <row r="6771" spans="1:11">
      <c r="A6771" t="s">
        <v>22831</v>
      </c>
      <c r="B6771" t="s">
        <v>58</v>
      </c>
      <c r="C6771">
        <v>105668</v>
      </c>
      <c r="D6771" t="s">
        <v>5456</v>
      </c>
      <c r="E6771" t="s">
        <v>10</v>
      </c>
      <c r="F6771">
        <v>220.85</v>
      </c>
      <c r="G6771">
        <v>221.83</v>
      </c>
      <c r="J6771">
        <v>3.2199999999999999E-2</v>
      </c>
      <c r="K6771">
        <v>3.2099999999999997E-2</v>
      </c>
    </row>
    <row r="6772" spans="1:11">
      <c r="A6772" t="s">
        <v>22832</v>
      </c>
      <c r="B6772" t="s">
        <v>58</v>
      </c>
      <c r="C6772">
        <v>105641</v>
      </c>
      <c r="D6772" t="s">
        <v>7079</v>
      </c>
      <c r="E6772" t="s">
        <v>10</v>
      </c>
      <c r="F6772">
        <v>0</v>
      </c>
      <c r="G6772">
        <v>0</v>
      </c>
    </row>
    <row r="6773" spans="1:11">
      <c r="A6773" t="s">
        <v>22833</v>
      </c>
      <c r="B6773" t="s">
        <v>58</v>
      </c>
      <c r="C6773">
        <v>105647</v>
      </c>
      <c r="D6773" t="s">
        <v>7080</v>
      </c>
      <c r="E6773" t="s">
        <v>10</v>
      </c>
      <c r="F6773">
        <v>0</v>
      </c>
      <c r="G6773">
        <v>0</v>
      </c>
    </row>
    <row r="6774" spans="1:11">
      <c r="A6774" t="s">
        <v>22834</v>
      </c>
      <c r="B6774" t="s">
        <v>58</v>
      </c>
      <c r="C6774">
        <v>105653</v>
      </c>
      <c r="D6774" t="s">
        <v>7081</v>
      </c>
      <c r="E6774" t="s">
        <v>10</v>
      </c>
      <c r="F6774">
        <v>0</v>
      </c>
      <c r="G6774">
        <v>0</v>
      </c>
    </row>
    <row r="6775" spans="1:11">
      <c r="A6775" t="s">
        <v>22835</v>
      </c>
      <c r="B6775" t="s">
        <v>58</v>
      </c>
      <c r="C6775">
        <v>105710</v>
      </c>
      <c r="D6775" t="s">
        <v>5475</v>
      </c>
      <c r="E6775" t="s">
        <v>10</v>
      </c>
      <c r="F6775">
        <v>125.53</v>
      </c>
      <c r="G6775">
        <v>127.05</v>
      </c>
      <c r="J6775">
        <v>8.6900000000000005E-2</v>
      </c>
      <c r="K6775">
        <v>8.5900000000000004E-2</v>
      </c>
    </row>
    <row r="6776" spans="1:11">
      <c r="A6776" t="s">
        <v>22836</v>
      </c>
      <c r="B6776" t="s">
        <v>58</v>
      </c>
      <c r="C6776">
        <v>100564</v>
      </c>
      <c r="D6776" t="s">
        <v>5390</v>
      </c>
      <c r="E6776" t="s">
        <v>10</v>
      </c>
      <c r="F6776">
        <v>117.24</v>
      </c>
      <c r="G6776">
        <v>118.39</v>
      </c>
      <c r="J6776">
        <v>7.1400000000000005E-2</v>
      </c>
      <c r="K6776">
        <v>7.0699999999999999E-2</v>
      </c>
    </row>
    <row r="6777" spans="1:11">
      <c r="A6777" t="s">
        <v>22837</v>
      </c>
      <c r="B6777" t="s">
        <v>58</v>
      </c>
      <c r="C6777">
        <v>105711</v>
      </c>
      <c r="D6777" t="s">
        <v>5476</v>
      </c>
      <c r="E6777" t="s">
        <v>10</v>
      </c>
      <c r="F6777">
        <v>113.07</v>
      </c>
      <c r="G6777">
        <v>114.05</v>
      </c>
      <c r="J6777">
        <v>6.3100000000000003E-2</v>
      </c>
      <c r="K6777">
        <v>6.2600000000000003E-2</v>
      </c>
    </row>
    <row r="6778" spans="1:11">
      <c r="A6778" t="s">
        <v>22838</v>
      </c>
      <c r="B6778" t="s">
        <v>58</v>
      </c>
      <c r="C6778">
        <v>105705</v>
      </c>
      <c r="D6778" t="s">
        <v>7082</v>
      </c>
      <c r="E6778" t="s">
        <v>10</v>
      </c>
      <c r="F6778">
        <v>0</v>
      </c>
      <c r="G6778">
        <v>0</v>
      </c>
    </row>
    <row r="6779" spans="1:11">
      <c r="A6779" t="s">
        <v>22839</v>
      </c>
      <c r="B6779" t="s">
        <v>58</v>
      </c>
      <c r="C6779">
        <v>105706</v>
      </c>
      <c r="D6779" t="s">
        <v>7083</v>
      </c>
      <c r="E6779" t="s">
        <v>10</v>
      </c>
      <c r="F6779">
        <v>0</v>
      </c>
      <c r="G6779">
        <v>0</v>
      </c>
    </row>
    <row r="6780" spans="1:11">
      <c r="A6780" t="s">
        <v>22840</v>
      </c>
      <c r="B6780" t="s">
        <v>58</v>
      </c>
      <c r="C6780">
        <v>105708</v>
      </c>
      <c r="D6780" t="s">
        <v>7084</v>
      </c>
      <c r="E6780" t="s">
        <v>10</v>
      </c>
      <c r="F6780">
        <v>0</v>
      </c>
      <c r="G6780">
        <v>0</v>
      </c>
    </row>
    <row r="6781" spans="1:11">
      <c r="A6781" t="s">
        <v>22841</v>
      </c>
      <c r="B6781" t="s">
        <v>58</v>
      </c>
      <c r="C6781">
        <v>105690</v>
      </c>
      <c r="D6781" t="s">
        <v>5460</v>
      </c>
      <c r="E6781" t="s">
        <v>10</v>
      </c>
      <c r="F6781">
        <v>167.11</v>
      </c>
      <c r="G6781">
        <v>168.63</v>
      </c>
      <c r="J6781">
        <v>6.5199999999999994E-2</v>
      </c>
      <c r="K6781">
        <v>6.4600000000000005E-2</v>
      </c>
    </row>
    <row r="6782" spans="1:11">
      <c r="A6782" t="s">
        <v>22842</v>
      </c>
      <c r="B6782" t="s">
        <v>58</v>
      </c>
      <c r="C6782">
        <v>100569</v>
      </c>
      <c r="D6782" t="s">
        <v>5395</v>
      </c>
      <c r="E6782" t="s">
        <v>10</v>
      </c>
      <c r="F6782">
        <v>158.82</v>
      </c>
      <c r="G6782">
        <v>159.97</v>
      </c>
      <c r="J6782">
        <v>5.2499999999999998E-2</v>
      </c>
      <c r="K6782">
        <v>5.21E-2</v>
      </c>
    </row>
    <row r="6783" spans="1:11">
      <c r="A6783" t="s">
        <v>22843</v>
      </c>
      <c r="B6783" t="s">
        <v>58</v>
      </c>
      <c r="C6783">
        <v>105699</v>
      </c>
      <c r="D6783" t="s">
        <v>5469</v>
      </c>
      <c r="E6783" t="s">
        <v>10</v>
      </c>
      <c r="F6783">
        <v>154.65</v>
      </c>
      <c r="G6783">
        <v>155.63</v>
      </c>
      <c r="J6783">
        <v>4.5999999999999999E-2</v>
      </c>
      <c r="K6783">
        <v>4.5699999999999998E-2</v>
      </c>
    </row>
    <row r="6784" spans="1:11">
      <c r="A6784" t="s">
        <v>22844</v>
      </c>
      <c r="B6784" t="s">
        <v>58</v>
      </c>
      <c r="C6784">
        <v>105672</v>
      </c>
      <c r="D6784" t="s">
        <v>7085</v>
      </c>
      <c r="E6784" t="s">
        <v>10</v>
      </c>
      <c r="F6784">
        <v>0</v>
      </c>
      <c r="G6784">
        <v>0</v>
      </c>
    </row>
    <row r="6785" spans="1:11">
      <c r="A6785" t="s">
        <v>22845</v>
      </c>
      <c r="B6785" t="s">
        <v>58</v>
      </c>
      <c r="C6785">
        <v>105678</v>
      </c>
      <c r="D6785" t="s">
        <v>7086</v>
      </c>
      <c r="E6785" t="s">
        <v>10</v>
      </c>
      <c r="F6785">
        <v>0</v>
      </c>
      <c r="G6785">
        <v>0</v>
      </c>
    </row>
    <row r="6786" spans="1:11">
      <c r="A6786" t="s">
        <v>22846</v>
      </c>
      <c r="B6786" t="s">
        <v>58</v>
      </c>
      <c r="C6786">
        <v>105684</v>
      </c>
      <c r="D6786" t="s">
        <v>7087</v>
      </c>
      <c r="E6786" t="s">
        <v>10</v>
      </c>
      <c r="F6786">
        <v>0</v>
      </c>
      <c r="G6786">
        <v>0</v>
      </c>
    </row>
    <row r="6787" spans="1:11">
      <c r="A6787" t="s">
        <v>22847</v>
      </c>
      <c r="B6787" t="s">
        <v>58</v>
      </c>
      <c r="C6787">
        <v>105691</v>
      </c>
      <c r="D6787" t="s">
        <v>5461</v>
      </c>
      <c r="E6787" t="s">
        <v>10</v>
      </c>
      <c r="F6787">
        <v>193.55</v>
      </c>
      <c r="G6787">
        <v>195.07</v>
      </c>
      <c r="J6787">
        <v>5.6300000000000003E-2</v>
      </c>
      <c r="K6787">
        <v>5.5800000000000002E-2</v>
      </c>
    </row>
    <row r="6788" spans="1:11">
      <c r="A6788" t="s">
        <v>22848</v>
      </c>
      <c r="B6788" t="s">
        <v>58</v>
      </c>
      <c r="C6788">
        <v>100570</v>
      </c>
      <c r="D6788" t="s">
        <v>5396</v>
      </c>
      <c r="E6788" t="s">
        <v>10</v>
      </c>
      <c r="F6788">
        <v>185.26</v>
      </c>
      <c r="G6788">
        <v>186.41</v>
      </c>
      <c r="J6788">
        <v>4.4999999999999998E-2</v>
      </c>
      <c r="K6788">
        <v>4.4699999999999997E-2</v>
      </c>
    </row>
    <row r="6789" spans="1:11">
      <c r="A6789" t="s">
        <v>22849</v>
      </c>
      <c r="B6789" t="s">
        <v>58</v>
      </c>
      <c r="C6789">
        <v>105700</v>
      </c>
      <c r="D6789" t="s">
        <v>5470</v>
      </c>
      <c r="E6789" t="s">
        <v>10</v>
      </c>
      <c r="F6789">
        <v>181.09</v>
      </c>
      <c r="G6789">
        <v>182.07</v>
      </c>
      <c r="J6789">
        <v>3.9300000000000002E-2</v>
      </c>
      <c r="K6789">
        <v>3.9100000000000003E-2</v>
      </c>
    </row>
    <row r="6790" spans="1:11">
      <c r="A6790" t="s">
        <v>22850</v>
      </c>
      <c r="B6790" t="s">
        <v>58</v>
      </c>
      <c r="C6790">
        <v>105673</v>
      </c>
      <c r="D6790" t="s">
        <v>7088</v>
      </c>
      <c r="E6790" t="s">
        <v>10</v>
      </c>
      <c r="F6790">
        <v>0</v>
      </c>
      <c r="G6790">
        <v>0</v>
      </c>
    </row>
    <row r="6791" spans="1:11">
      <c r="A6791" t="s">
        <v>22851</v>
      </c>
      <c r="B6791" t="s">
        <v>58</v>
      </c>
      <c r="C6791">
        <v>105679</v>
      </c>
      <c r="D6791" t="s">
        <v>7089</v>
      </c>
      <c r="E6791" t="s">
        <v>10</v>
      </c>
      <c r="F6791">
        <v>0</v>
      </c>
      <c r="G6791">
        <v>0</v>
      </c>
    </row>
    <row r="6792" spans="1:11">
      <c r="A6792" t="s">
        <v>22852</v>
      </c>
      <c r="B6792" t="s">
        <v>58</v>
      </c>
      <c r="C6792">
        <v>105685</v>
      </c>
      <c r="D6792" t="s">
        <v>7090</v>
      </c>
      <c r="E6792" t="s">
        <v>10</v>
      </c>
      <c r="F6792">
        <v>0</v>
      </c>
      <c r="G6792">
        <v>0</v>
      </c>
    </row>
    <row r="6793" spans="1:11">
      <c r="A6793" t="s">
        <v>22853</v>
      </c>
      <c r="B6793" t="s">
        <v>58</v>
      </c>
      <c r="C6793">
        <v>105692</v>
      </c>
      <c r="D6793" t="s">
        <v>5462</v>
      </c>
      <c r="E6793" t="s">
        <v>10</v>
      </c>
      <c r="F6793">
        <v>219.63</v>
      </c>
      <c r="G6793">
        <v>221.15</v>
      </c>
      <c r="J6793">
        <v>4.9599999999999998E-2</v>
      </c>
      <c r="K6793">
        <v>4.9200000000000001E-2</v>
      </c>
    </row>
    <row r="6794" spans="1:11">
      <c r="A6794" t="s">
        <v>22854</v>
      </c>
      <c r="B6794" t="s">
        <v>58</v>
      </c>
      <c r="C6794">
        <v>100571</v>
      </c>
      <c r="D6794" t="s">
        <v>5397</v>
      </c>
      <c r="E6794" t="s">
        <v>10</v>
      </c>
      <c r="F6794">
        <v>211.34</v>
      </c>
      <c r="G6794">
        <v>212.49</v>
      </c>
      <c r="J6794">
        <v>3.95E-2</v>
      </c>
      <c r="K6794">
        <v>3.9199999999999999E-2</v>
      </c>
    </row>
    <row r="6795" spans="1:11">
      <c r="A6795" t="s">
        <v>22855</v>
      </c>
      <c r="B6795" t="s">
        <v>58</v>
      </c>
      <c r="C6795">
        <v>105701</v>
      </c>
      <c r="D6795" t="s">
        <v>5471</v>
      </c>
      <c r="E6795" t="s">
        <v>10</v>
      </c>
      <c r="F6795">
        <v>207.17</v>
      </c>
      <c r="G6795">
        <v>208.15</v>
      </c>
      <c r="J6795">
        <v>3.44E-2</v>
      </c>
      <c r="K6795">
        <v>3.4200000000000001E-2</v>
      </c>
    </row>
    <row r="6796" spans="1:11">
      <c r="A6796" t="s">
        <v>22856</v>
      </c>
      <c r="B6796" t="s">
        <v>58</v>
      </c>
      <c r="C6796">
        <v>105674</v>
      </c>
      <c r="D6796" t="s">
        <v>7091</v>
      </c>
      <c r="E6796" t="s">
        <v>10</v>
      </c>
      <c r="F6796">
        <v>0</v>
      </c>
      <c r="G6796">
        <v>0</v>
      </c>
    </row>
    <row r="6797" spans="1:11">
      <c r="A6797" t="s">
        <v>22857</v>
      </c>
      <c r="B6797" t="s">
        <v>58</v>
      </c>
      <c r="C6797">
        <v>105680</v>
      </c>
      <c r="D6797" t="s">
        <v>7092</v>
      </c>
      <c r="E6797" t="s">
        <v>10</v>
      </c>
      <c r="F6797">
        <v>0</v>
      </c>
      <c r="G6797">
        <v>0</v>
      </c>
    </row>
    <row r="6798" spans="1:11">
      <c r="A6798" t="s">
        <v>22858</v>
      </c>
      <c r="B6798" t="s">
        <v>58</v>
      </c>
      <c r="C6798">
        <v>105686</v>
      </c>
      <c r="D6798" t="s">
        <v>7093</v>
      </c>
      <c r="E6798" t="s">
        <v>10</v>
      </c>
      <c r="F6798">
        <v>0</v>
      </c>
      <c r="G6798">
        <v>0</v>
      </c>
    </row>
    <row r="6799" spans="1:11">
      <c r="A6799" t="s">
        <v>22859</v>
      </c>
      <c r="B6799" t="s">
        <v>58</v>
      </c>
      <c r="C6799">
        <v>105718</v>
      </c>
      <c r="D6799" t="s">
        <v>5478</v>
      </c>
      <c r="E6799" t="s">
        <v>10</v>
      </c>
      <c r="F6799">
        <v>110.65</v>
      </c>
      <c r="G6799">
        <v>112.17</v>
      </c>
      <c r="J6799">
        <v>9.8599999999999993E-2</v>
      </c>
      <c r="K6799">
        <v>9.7299999999999998E-2</v>
      </c>
    </row>
    <row r="6800" spans="1:11">
      <c r="A6800" t="s">
        <v>22860</v>
      </c>
      <c r="B6800" t="s">
        <v>58</v>
      </c>
      <c r="C6800">
        <v>100565</v>
      </c>
      <c r="D6800" t="s">
        <v>5391</v>
      </c>
      <c r="E6800" t="s">
        <v>10</v>
      </c>
      <c r="F6800">
        <v>102.36</v>
      </c>
      <c r="G6800">
        <v>103.51</v>
      </c>
      <c r="J6800">
        <v>8.1799999999999998E-2</v>
      </c>
      <c r="K6800">
        <v>8.09E-2</v>
      </c>
    </row>
    <row r="6801" spans="1:11">
      <c r="A6801" t="s">
        <v>22861</v>
      </c>
      <c r="B6801" t="s">
        <v>58</v>
      </c>
      <c r="C6801">
        <v>105581</v>
      </c>
      <c r="D6801" t="s">
        <v>5419</v>
      </c>
      <c r="E6801" t="s">
        <v>10</v>
      </c>
      <c r="F6801">
        <v>98.19</v>
      </c>
      <c r="G6801">
        <v>99.17</v>
      </c>
      <c r="J6801">
        <v>7.2700000000000001E-2</v>
      </c>
      <c r="K6801">
        <v>7.1999999999999995E-2</v>
      </c>
    </row>
    <row r="6802" spans="1:11">
      <c r="A6802" t="s">
        <v>22862</v>
      </c>
      <c r="B6802" t="s">
        <v>58</v>
      </c>
      <c r="C6802">
        <v>105713</v>
      </c>
      <c r="D6802" t="s">
        <v>7094</v>
      </c>
      <c r="E6802" t="s">
        <v>10</v>
      </c>
      <c r="F6802">
        <v>0</v>
      </c>
      <c r="G6802">
        <v>0</v>
      </c>
    </row>
    <row r="6803" spans="1:11">
      <c r="A6803" t="s">
        <v>22863</v>
      </c>
      <c r="B6803" t="s">
        <v>58</v>
      </c>
      <c r="C6803">
        <v>105714</v>
      </c>
      <c r="D6803" t="s">
        <v>7095</v>
      </c>
      <c r="E6803" t="s">
        <v>10</v>
      </c>
      <c r="F6803">
        <v>0</v>
      </c>
      <c r="G6803">
        <v>0</v>
      </c>
    </row>
    <row r="6804" spans="1:11">
      <c r="A6804" t="s">
        <v>22864</v>
      </c>
      <c r="B6804" t="s">
        <v>58</v>
      </c>
      <c r="C6804">
        <v>105716</v>
      </c>
      <c r="D6804" t="s">
        <v>7096</v>
      </c>
      <c r="E6804" t="s">
        <v>10</v>
      </c>
      <c r="F6804">
        <v>0</v>
      </c>
      <c r="G6804">
        <v>0</v>
      </c>
    </row>
    <row r="6805" spans="1:11">
      <c r="A6805" t="s">
        <v>22865</v>
      </c>
      <c r="B6805" t="s">
        <v>58</v>
      </c>
      <c r="C6805">
        <v>105624</v>
      </c>
      <c r="D6805" t="s">
        <v>5432</v>
      </c>
      <c r="E6805" t="s">
        <v>10</v>
      </c>
      <c r="F6805">
        <v>109.58</v>
      </c>
      <c r="G6805">
        <v>110.45</v>
      </c>
      <c r="J6805">
        <v>5.9400000000000001E-2</v>
      </c>
      <c r="K6805">
        <v>5.8900000000000001E-2</v>
      </c>
    </row>
    <row r="6806" spans="1:11">
      <c r="A6806" t="s">
        <v>22866</v>
      </c>
      <c r="B6806" t="s">
        <v>58</v>
      </c>
      <c r="C6806">
        <v>96391</v>
      </c>
      <c r="D6806" t="s">
        <v>5383</v>
      </c>
      <c r="E6806" t="s">
        <v>10</v>
      </c>
      <c r="F6806">
        <v>102.91</v>
      </c>
      <c r="G6806">
        <v>103.49</v>
      </c>
      <c r="J6806">
        <v>4.3499999999999997E-2</v>
      </c>
      <c r="K6806">
        <v>4.3299999999999998E-2</v>
      </c>
    </row>
    <row r="6807" spans="1:11">
      <c r="A6807" t="s">
        <v>22867</v>
      </c>
      <c r="B6807" t="s">
        <v>58</v>
      </c>
      <c r="C6807">
        <v>105632</v>
      </c>
      <c r="D6807" t="s">
        <v>5440</v>
      </c>
      <c r="E6807" t="s">
        <v>10</v>
      </c>
      <c r="F6807">
        <v>101.9</v>
      </c>
      <c r="G6807">
        <v>102.46</v>
      </c>
      <c r="J6807">
        <v>4.1399999999999999E-2</v>
      </c>
      <c r="K6807">
        <v>4.1200000000000001E-2</v>
      </c>
    </row>
    <row r="6808" spans="1:11">
      <c r="A6808" t="s">
        <v>22868</v>
      </c>
      <c r="B6808" t="s">
        <v>58</v>
      </c>
      <c r="C6808">
        <v>105601</v>
      </c>
      <c r="D6808" t="s">
        <v>7097</v>
      </c>
      <c r="E6808" t="s">
        <v>10</v>
      </c>
      <c r="F6808">
        <v>0</v>
      </c>
      <c r="G6808">
        <v>0</v>
      </c>
    </row>
    <row r="6809" spans="1:11">
      <c r="A6809" t="s">
        <v>22869</v>
      </c>
      <c r="B6809" t="s">
        <v>58</v>
      </c>
      <c r="C6809">
        <v>105609</v>
      </c>
      <c r="D6809" t="s">
        <v>7098</v>
      </c>
      <c r="E6809" t="s">
        <v>10</v>
      </c>
      <c r="F6809">
        <v>0</v>
      </c>
      <c r="G6809">
        <v>0</v>
      </c>
    </row>
    <row r="6810" spans="1:11">
      <c r="A6810" t="s">
        <v>22870</v>
      </c>
      <c r="B6810" t="s">
        <v>58</v>
      </c>
      <c r="C6810">
        <v>105617</v>
      </c>
      <c r="D6810" t="s">
        <v>7099</v>
      </c>
      <c r="E6810" t="s">
        <v>10</v>
      </c>
      <c r="F6810">
        <v>0</v>
      </c>
      <c r="G6810">
        <v>0</v>
      </c>
    </row>
    <row r="6811" spans="1:11">
      <c r="A6811" t="s">
        <v>22871</v>
      </c>
      <c r="B6811" t="s">
        <v>58</v>
      </c>
      <c r="C6811">
        <v>105625</v>
      </c>
      <c r="D6811" t="s">
        <v>5433</v>
      </c>
      <c r="E6811" t="s">
        <v>10</v>
      </c>
      <c r="F6811">
        <v>137.13999999999999</v>
      </c>
      <c r="G6811">
        <v>138.01</v>
      </c>
      <c r="J6811">
        <v>4.7500000000000001E-2</v>
      </c>
      <c r="K6811">
        <v>4.7199999999999999E-2</v>
      </c>
    </row>
    <row r="6812" spans="1:11">
      <c r="A6812" t="s">
        <v>22872</v>
      </c>
      <c r="B6812" t="s">
        <v>58</v>
      </c>
      <c r="C6812">
        <v>96392</v>
      </c>
      <c r="D6812" t="s">
        <v>5384</v>
      </c>
      <c r="E6812" t="s">
        <v>10</v>
      </c>
      <c r="F6812">
        <v>130.47</v>
      </c>
      <c r="G6812">
        <v>131.05000000000001</v>
      </c>
      <c r="J6812">
        <v>3.4299999999999997E-2</v>
      </c>
      <c r="K6812">
        <v>3.4200000000000001E-2</v>
      </c>
    </row>
    <row r="6813" spans="1:11">
      <c r="A6813" t="s">
        <v>22873</v>
      </c>
      <c r="B6813" t="s">
        <v>58</v>
      </c>
      <c r="C6813">
        <v>105633</v>
      </c>
      <c r="D6813" t="s">
        <v>5441</v>
      </c>
      <c r="E6813" t="s">
        <v>10</v>
      </c>
      <c r="F6813">
        <v>129.46</v>
      </c>
      <c r="G6813">
        <v>130.02000000000001</v>
      </c>
      <c r="J6813">
        <v>3.2599999999999997E-2</v>
      </c>
      <c r="K6813">
        <v>3.2500000000000001E-2</v>
      </c>
    </row>
    <row r="6814" spans="1:11">
      <c r="A6814" t="s">
        <v>22874</v>
      </c>
      <c r="B6814" t="s">
        <v>58</v>
      </c>
      <c r="C6814">
        <v>105602</v>
      </c>
      <c r="D6814" t="s">
        <v>7100</v>
      </c>
      <c r="E6814" t="s">
        <v>10</v>
      </c>
      <c r="F6814">
        <v>0</v>
      </c>
      <c r="G6814">
        <v>0</v>
      </c>
    </row>
    <row r="6815" spans="1:11">
      <c r="A6815" t="s">
        <v>22875</v>
      </c>
      <c r="B6815" t="s">
        <v>58</v>
      </c>
      <c r="C6815">
        <v>105610</v>
      </c>
      <c r="D6815" t="s">
        <v>7101</v>
      </c>
      <c r="E6815" t="s">
        <v>10</v>
      </c>
      <c r="F6815">
        <v>0</v>
      </c>
      <c r="G6815">
        <v>0</v>
      </c>
    </row>
    <row r="6816" spans="1:11">
      <c r="A6816" t="s">
        <v>22876</v>
      </c>
      <c r="B6816" t="s">
        <v>58</v>
      </c>
      <c r="C6816">
        <v>105618</v>
      </c>
      <c r="D6816" t="s">
        <v>7102</v>
      </c>
      <c r="E6816" t="s">
        <v>10</v>
      </c>
      <c r="F6816">
        <v>0</v>
      </c>
      <c r="G6816">
        <v>0</v>
      </c>
    </row>
    <row r="6817" spans="1:11">
      <c r="A6817" t="s">
        <v>22877</v>
      </c>
      <c r="B6817" t="s">
        <v>58</v>
      </c>
      <c r="C6817">
        <v>105571</v>
      </c>
      <c r="D6817" t="s">
        <v>5409</v>
      </c>
      <c r="E6817" t="s">
        <v>10</v>
      </c>
      <c r="F6817">
        <v>52.95</v>
      </c>
      <c r="G6817">
        <v>53.82</v>
      </c>
      <c r="J6817">
        <v>0.1229</v>
      </c>
      <c r="K6817">
        <v>0.121</v>
      </c>
    </row>
    <row r="6818" spans="1:11">
      <c r="A6818" t="s">
        <v>22878</v>
      </c>
      <c r="B6818" t="s">
        <v>58</v>
      </c>
      <c r="C6818">
        <v>96389</v>
      </c>
      <c r="D6818" t="s">
        <v>5381</v>
      </c>
      <c r="E6818" t="s">
        <v>10</v>
      </c>
      <c r="F6818">
        <v>46.28</v>
      </c>
      <c r="G6818">
        <v>46.86</v>
      </c>
      <c r="J6818">
        <v>9.6799999999999997E-2</v>
      </c>
      <c r="K6818">
        <v>9.5600000000000004E-2</v>
      </c>
    </row>
    <row r="6819" spans="1:11">
      <c r="A6819" t="s">
        <v>22879</v>
      </c>
      <c r="B6819" t="s">
        <v>58</v>
      </c>
      <c r="C6819">
        <v>105575</v>
      </c>
      <c r="D6819" t="s">
        <v>5413</v>
      </c>
      <c r="E6819" t="s">
        <v>10</v>
      </c>
      <c r="F6819">
        <v>45.27</v>
      </c>
      <c r="G6819">
        <v>45.83</v>
      </c>
      <c r="J6819">
        <v>9.3200000000000005E-2</v>
      </c>
      <c r="K6819">
        <v>9.2100000000000001E-2</v>
      </c>
    </row>
    <row r="6820" spans="1:11">
      <c r="A6820" t="s">
        <v>22880</v>
      </c>
      <c r="B6820" t="s">
        <v>58</v>
      </c>
      <c r="C6820">
        <v>105599</v>
      </c>
      <c r="D6820" t="s">
        <v>7103</v>
      </c>
      <c r="E6820" t="s">
        <v>10</v>
      </c>
      <c r="F6820">
        <v>0</v>
      </c>
      <c r="G6820">
        <v>0</v>
      </c>
    </row>
    <row r="6821" spans="1:11">
      <c r="A6821" t="s">
        <v>22881</v>
      </c>
      <c r="B6821" t="s">
        <v>58</v>
      </c>
      <c r="C6821">
        <v>105607</v>
      </c>
      <c r="D6821" t="s">
        <v>7104</v>
      </c>
      <c r="E6821" t="s">
        <v>10</v>
      </c>
      <c r="F6821">
        <v>0</v>
      </c>
      <c r="G6821">
        <v>0</v>
      </c>
    </row>
    <row r="6822" spans="1:11">
      <c r="A6822" t="s">
        <v>22882</v>
      </c>
      <c r="B6822" t="s">
        <v>58</v>
      </c>
      <c r="C6822">
        <v>105615</v>
      </c>
      <c r="D6822" t="s">
        <v>7105</v>
      </c>
      <c r="E6822" t="s">
        <v>10</v>
      </c>
      <c r="F6822">
        <v>0</v>
      </c>
      <c r="G6822">
        <v>0</v>
      </c>
    </row>
    <row r="6823" spans="1:11">
      <c r="A6823" t="s">
        <v>22883</v>
      </c>
      <c r="B6823" t="s">
        <v>58</v>
      </c>
      <c r="C6823">
        <v>105623</v>
      </c>
      <c r="D6823" t="s">
        <v>5431</v>
      </c>
      <c r="E6823" t="s">
        <v>10</v>
      </c>
      <c r="F6823">
        <v>81.650000000000006</v>
      </c>
      <c r="G6823">
        <v>82.52</v>
      </c>
      <c r="J6823">
        <v>7.9699999999999993E-2</v>
      </c>
      <c r="K6823">
        <v>7.8899999999999998E-2</v>
      </c>
    </row>
    <row r="6824" spans="1:11">
      <c r="A6824" t="s">
        <v>22884</v>
      </c>
      <c r="B6824" t="s">
        <v>58</v>
      </c>
      <c r="C6824">
        <v>96390</v>
      </c>
      <c r="D6824" t="s">
        <v>5382</v>
      </c>
      <c r="E6824" t="s">
        <v>10</v>
      </c>
      <c r="F6824">
        <v>74.98</v>
      </c>
      <c r="G6824">
        <v>75.56</v>
      </c>
      <c r="J6824">
        <v>5.9700000000000003E-2</v>
      </c>
      <c r="K6824">
        <v>5.9299999999999999E-2</v>
      </c>
    </row>
    <row r="6825" spans="1:11">
      <c r="A6825" t="s">
        <v>22885</v>
      </c>
      <c r="B6825" t="s">
        <v>58</v>
      </c>
      <c r="C6825">
        <v>105631</v>
      </c>
      <c r="D6825" t="s">
        <v>5439</v>
      </c>
      <c r="E6825" t="s">
        <v>10</v>
      </c>
      <c r="F6825">
        <v>73.97</v>
      </c>
      <c r="G6825">
        <v>74.53</v>
      </c>
      <c r="J6825">
        <v>5.7099999999999998E-2</v>
      </c>
      <c r="K6825">
        <v>5.6599999999999998E-2</v>
      </c>
    </row>
    <row r="6826" spans="1:11">
      <c r="A6826" t="s">
        <v>22886</v>
      </c>
      <c r="B6826" t="s">
        <v>58</v>
      </c>
      <c r="C6826">
        <v>105600</v>
      </c>
      <c r="D6826" t="s">
        <v>7106</v>
      </c>
      <c r="E6826" t="s">
        <v>10</v>
      </c>
      <c r="F6826">
        <v>0</v>
      </c>
      <c r="G6826">
        <v>0</v>
      </c>
    </row>
    <row r="6827" spans="1:11">
      <c r="A6827" t="s">
        <v>22887</v>
      </c>
      <c r="B6827" t="s">
        <v>58</v>
      </c>
      <c r="C6827">
        <v>105608</v>
      </c>
      <c r="D6827" t="s">
        <v>7107</v>
      </c>
      <c r="E6827" t="s">
        <v>10</v>
      </c>
      <c r="F6827">
        <v>0</v>
      </c>
      <c r="G6827">
        <v>0</v>
      </c>
    </row>
    <row r="6828" spans="1:11">
      <c r="A6828" t="s">
        <v>22888</v>
      </c>
      <c r="B6828" t="s">
        <v>58</v>
      </c>
      <c r="C6828">
        <v>105616</v>
      </c>
      <c r="D6828" t="s">
        <v>7108</v>
      </c>
      <c r="E6828" t="s">
        <v>10</v>
      </c>
      <c r="F6828">
        <v>0</v>
      </c>
      <c r="G6828">
        <v>0</v>
      </c>
    </row>
    <row r="6829" spans="1:11">
      <c r="A6829" t="s">
        <v>22889</v>
      </c>
      <c r="B6829" t="s">
        <v>58</v>
      </c>
      <c r="C6829">
        <v>105585</v>
      </c>
      <c r="D6829" t="s">
        <v>5421</v>
      </c>
      <c r="E6829" t="s">
        <v>10</v>
      </c>
      <c r="F6829">
        <v>134.84</v>
      </c>
      <c r="G6829">
        <v>136.80000000000001</v>
      </c>
      <c r="J6829">
        <v>0.10290000000000001</v>
      </c>
      <c r="K6829">
        <v>0.10150000000000001</v>
      </c>
    </row>
    <row r="6830" spans="1:11">
      <c r="A6830" t="s">
        <v>22890</v>
      </c>
      <c r="B6830" t="s">
        <v>58</v>
      </c>
      <c r="C6830">
        <v>100572</v>
      </c>
      <c r="D6830" t="s">
        <v>5398</v>
      </c>
      <c r="E6830" t="s">
        <v>10</v>
      </c>
      <c r="F6830">
        <v>123.47</v>
      </c>
      <c r="G6830">
        <v>124.91</v>
      </c>
      <c r="J6830">
        <v>8.4000000000000005E-2</v>
      </c>
      <c r="K6830">
        <v>8.3000000000000004E-2</v>
      </c>
    </row>
    <row r="6831" spans="1:11">
      <c r="A6831" t="s">
        <v>22891</v>
      </c>
      <c r="B6831" t="s">
        <v>58</v>
      </c>
      <c r="C6831">
        <v>105588</v>
      </c>
      <c r="D6831" t="s">
        <v>5424</v>
      </c>
      <c r="E6831" t="s">
        <v>10</v>
      </c>
      <c r="F6831">
        <v>122.35</v>
      </c>
      <c r="G6831">
        <v>123.77</v>
      </c>
      <c r="J6831">
        <v>8.2299999999999998E-2</v>
      </c>
      <c r="K6831">
        <v>8.14E-2</v>
      </c>
    </row>
    <row r="6832" spans="1:11">
      <c r="A6832" t="s">
        <v>22892</v>
      </c>
      <c r="B6832" t="s">
        <v>58</v>
      </c>
      <c r="C6832">
        <v>105583</v>
      </c>
      <c r="D6832" t="s">
        <v>7109</v>
      </c>
      <c r="E6832" t="s">
        <v>10</v>
      </c>
      <c r="F6832">
        <v>0</v>
      </c>
      <c r="G6832">
        <v>0</v>
      </c>
    </row>
    <row r="6833" spans="1:11">
      <c r="A6833" t="s">
        <v>22893</v>
      </c>
      <c r="B6833" t="s">
        <v>58</v>
      </c>
      <c r="C6833">
        <v>105719</v>
      </c>
      <c r="D6833" t="s">
        <v>7110</v>
      </c>
      <c r="E6833" t="s">
        <v>10</v>
      </c>
      <c r="F6833">
        <v>0</v>
      </c>
      <c r="G6833">
        <v>0</v>
      </c>
    </row>
    <row r="6834" spans="1:11">
      <c r="A6834" t="s">
        <v>22894</v>
      </c>
      <c r="B6834" t="s">
        <v>58</v>
      </c>
      <c r="C6834">
        <v>105721</v>
      </c>
      <c r="D6834" t="s">
        <v>7111</v>
      </c>
      <c r="E6834" t="s">
        <v>10</v>
      </c>
      <c r="F6834">
        <v>0</v>
      </c>
      <c r="G6834">
        <v>0</v>
      </c>
    </row>
    <row r="6835" spans="1:11">
      <c r="A6835" t="s">
        <v>22895</v>
      </c>
      <c r="B6835" t="s">
        <v>58</v>
      </c>
      <c r="C6835">
        <v>105592</v>
      </c>
      <c r="D6835" t="s">
        <v>5426</v>
      </c>
      <c r="E6835" t="s">
        <v>10</v>
      </c>
      <c r="F6835">
        <v>119.96</v>
      </c>
      <c r="G6835">
        <v>121.92</v>
      </c>
      <c r="J6835">
        <v>0.1157</v>
      </c>
      <c r="K6835">
        <v>0.1138</v>
      </c>
    </row>
    <row r="6836" spans="1:11">
      <c r="A6836" t="s">
        <v>22896</v>
      </c>
      <c r="B6836" t="s">
        <v>58</v>
      </c>
      <c r="C6836">
        <v>100573</v>
      </c>
      <c r="D6836" t="s">
        <v>5399</v>
      </c>
      <c r="E6836" t="s">
        <v>10</v>
      </c>
      <c r="F6836">
        <v>108.59</v>
      </c>
      <c r="G6836">
        <v>110.03</v>
      </c>
      <c r="J6836">
        <v>9.5500000000000002E-2</v>
      </c>
      <c r="K6836">
        <v>9.4200000000000006E-2</v>
      </c>
    </row>
    <row r="6837" spans="1:11">
      <c r="A6837" t="s">
        <v>22897</v>
      </c>
      <c r="B6837" t="s">
        <v>58</v>
      </c>
      <c r="C6837">
        <v>105595</v>
      </c>
      <c r="D6837" t="s">
        <v>5429</v>
      </c>
      <c r="E6837" t="s">
        <v>10</v>
      </c>
      <c r="F6837">
        <v>107.47</v>
      </c>
      <c r="G6837">
        <v>108.89</v>
      </c>
      <c r="J6837">
        <v>9.3700000000000006E-2</v>
      </c>
      <c r="K6837">
        <v>9.2499999999999999E-2</v>
      </c>
    </row>
    <row r="6838" spans="1:11">
      <c r="A6838" t="s">
        <v>22898</v>
      </c>
      <c r="B6838" t="s">
        <v>58</v>
      </c>
      <c r="C6838">
        <v>105590</v>
      </c>
      <c r="D6838" t="s">
        <v>7112</v>
      </c>
      <c r="E6838" t="s">
        <v>10</v>
      </c>
      <c r="F6838">
        <v>0</v>
      </c>
      <c r="G6838">
        <v>0</v>
      </c>
    </row>
    <row r="6839" spans="1:11">
      <c r="A6839" t="s">
        <v>22899</v>
      </c>
      <c r="B6839" t="s">
        <v>58</v>
      </c>
      <c r="C6839">
        <v>105723</v>
      </c>
      <c r="D6839" t="s">
        <v>7113</v>
      </c>
      <c r="E6839" t="s">
        <v>10</v>
      </c>
      <c r="F6839">
        <v>0</v>
      </c>
      <c r="G6839">
        <v>0</v>
      </c>
    </row>
    <row r="6840" spans="1:11">
      <c r="A6840" t="s">
        <v>22900</v>
      </c>
      <c r="B6840" t="s">
        <v>58</v>
      </c>
      <c r="C6840">
        <v>105725</v>
      </c>
      <c r="D6840" t="s">
        <v>7114</v>
      </c>
      <c r="E6840" t="s">
        <v>10</v>
      </c>
      <c r="F6840">
        <v>0</v>
      </c>
      <c r="G6840">
        <v>0</v>
      </c>
    </row>
    <row r="6841" spans="1:11">
      <c r="A6841" t="s">
        <v>22901</v>
      </c>
      <c r="B6841" t="s">
        <v>58</v>
      </c>
      <c r="C6841">
        <v>105566</v>
      </c>
      <c r="D6841" t="s">
        <v>5404</v>
      </c>
      <c r="E6841" t="s">
        <v>10</v>
      </c>
      <c r="F6841">
        <v>12.73</v>
      </c>
      <c r="G6841">
        <v>13.14</v>
      </c>
      <c r="J6841">
        <v>0.3276</v>
      </c>
      <c r="K6841">
        <v>0.31740000000000002</v>
      </c>
    </row>
    <row r="6842" spans="1:11">
      <c r="A6842" t="s">
        <v>22902</v>
      </c>
      <c r="B6842" t="s">
        <v>58</v>
      </c>
      <c r="C6842">
        <v>96388</v>
      </c>
      <c r="D6842" t="s">
        <v>5380</v>
      </c>
      <c r="E6842" t="s">
        <v>10</v>
      </c>
      <c r="F6842">
        <v>10.18</v>
      </c>
      <c r="G6842">
        <v>10.49</v>
      </c>
      <c r="J6842">
        <v>0.3251</v>
      </c>
      <c r="K6842">
        <v>0.3155</v>
      </c>
    </row>
    <row r="6843" spans="1:11">
      <c r="A6843" t="s">
        <v>22903</v>
      </c>
      <c r="B6843" t="s">
        <v>58</v>
      </c>
      <c r="C6843">
        <v>105569</v>
      </c>
      <c r="D6843" t="s">
        <v>5407</v>
      </c>
      <c r="E6843" t="s">
        <v>10</v>
      </c>
      <c r="F6843">
        <v>8.42</v>
      </c>
      <c r="G6843">
        <v>8.68</v>
      </c>
      <c r="J6843">
        <v>0.3266</v>
      </c>
      <c r="K6843">
        <v>0.31680000000000003</v>
      </c>
    </row>
    <row r="6844" spans="1:11">
      <c r="A6844" t="s">
        <v>22904</v>
      </c>
      <c r="B6844" t="s">
        <v>58</v>
      </c>
      <c r="C6844">
        <v>101767</v>
      </c>
      <c r="D6844" t="s">
        <v>5402</v>
      </c>
      <c r="E6844" t="s">
        <v>10</v>
      </c>
      <c r="F6844">
        <v>34.520000000000003</v>
      </c>
      <c r="G6844">
        <v>35.96</v>
      </c>
      <c r="J6844">
        <v>0.3024</v>
      </c>
      <c r="K6844">
        <v>0.2903</v>
      </c>
    </row>
    <row r="6845" spans="1:11">
      <c r="A6845" t="s">
        <v>22905</v>
      </c>
      <c r="B6845" t="s">
        <v>58</v>
      </c>
      <c r="C6845">
        <v>101768</v>
      </c>
      <c r="D6845" t="s">
        <v>5403</v>
      </c>
      <c r="E6845" t="s">
        <v>10</v>
      </c>
      <c r="F6845">
        <v>29.45</v>
      </c>
      <c r="G6845">
        <v>30.54</v>
      </c>
      <c r="J6845">
        <v>0.3518</v>
      </c>
      <c r="K6845">
        <v>0.3392</v>
      </c>
    </row>
    <row r="6846" spans="1:11">
      <c r="A6846" t="s">
        <v>22906</v>
      </c>
      <c r="B6846" t="s">
        <v>58</v>
      </c>
      <c r="C6846">
        <v>100574</v>
      </c>
      <c r="D6846" t="s">
        <v>5400</v>
      </c>
      <c r="E6846" t="s">
        <v>10</v>
      </c>
      <c r="F6846">
        <v>1.56</v>
      </c>
      <c r="G6846">
        <v>1.61</v>
      </c>
      <c r="J6846">
        <v>0</v>
      </c>
      <c r="K6846">
        <v>0</v>
      </c>
    </row>
    <row r="6847" spans="1:11">
      <c r="A6847" t="s">
        <v>22907</v>
      </c>
      <c r="B6847" t="s">
        <v>58</v>
      </c>
      <c r="C6847">
        <v>102470</v>
      </c>
      <c r="D6847" t="s">
        <v>7115</v>
      </c>
      <c r="E6847" t="s">
        <v>9</v>
      </c>
      <c r="F6847">
        <v>0</v>
      </c>
      <c r="G6847">
        <v>0</v>
      </c>
    </row>
    <row r="6848" spans="1:11">
      <c r="A6848" t="s">
        <v>22908</v>
      </c>
      <c r="B6848" t="s">
        <v>58</v>
      </c>
      <c r="C6848">
        <v>105756</v>
      </c>
      <c r="D6848" t="s">
        <v>7116</v>
      </c>
      <c r="E6848" t="s">
        <v>9</v>
      </c>
      <c r="F6848">
        <v>0</v>
      </c>
      <c r="G6848">
        <v>0</v>
      </c>
    </row>
    <row r="6849" spans="1:11">
      <c r="A6849" t="s">
        <v>22909</v>
      </c>
      <c r="B6849" t="s">
        <v>58</v>
      </c>
      <c r="C6849">
        <v>104375</v>
      </c>
      <c r="D6849" t="s">
        <v>7117</v>
      </c>
      <c r="E6849" t="s">
        <v>9</v>
      </c>
      <c r="F6849">
        <v>0</v>
      </c>
      <c r="G6849">
        <v>0</v>
      </c>
    </row>
    <row r="6850" spans="1:11">
      <c r="A6850" t="s">
        <v>22910</v>
      </c>
      <c r="B6850" t="s">
        <v>58</v>
      </c>
      <c r="C6850">
        <v>105757</v>
      </c>
      <c r="D6850" t="s">
        <v>7118</v>
      </c>
      <c r="E6850" t="s">
        <v>9</v>
      </c>
      <c r="F6850">
        <v>0</v>
      </c>
      <c r="G6850">
        <v>0</v>
      </c>
    </row>
    <row r="6851" spans="1:11">
      <c r="A6851" t="s">
        <v>22911</v>
      </c>
      <c r="B6851" t="s">
        <v>58</v>
      </c>
      <c r="C6851">
        <v>105562</v>
      </c>
      <c r="D6851" t="s">
        <v>5191</v>
      </c>
      <c r="E6851" t="s">
        <v>10</v>
      </c>
      <c r="F6851">
        <v>9.36</v>
      </c>
      <c r="G6851">
        <v>9.64</v>
      </c>
      <c r="J6851">
        <v>0.29270000000000002</v>
      </c>
      <c r="K6851">
        <v>0.28420000000000001</v>
      </c>
    </row>
    <row r="6852" spans="1:11">
      <c r="A6852" t="s">
        <v>22912</v>
      </c>
      <c r="B6852" t="s">
        <v>58</v>
      </c>
      <c r="C6852">
        <v>105563</v>
      </c>
      <c r="D6852" t="s">
        <v>5192</v>
      </c>
      <c r="E6852" t="s">
        <v>10</v>
      </c>
      <c r="F6852">
        <v>7.54</v>
      </c>
      <c r="G6852">
        <v>7.75</v>
      </c>
      <c r="J6852">
        <v>0.28910000000000002</v>
      </c>
      <c r="K6852">
        <v>0.28129999999999999</v>
      </c>
    </row>
    <row r="6853" spans="1:11">
      <c r="A6853" t="s">
        <v>22913</v>
      </c>
      <c r="B6853" t="s">
        <v>58</v>
      </c>
      <c r="C6853">
        <v>105565</v>
      </c>
      <c r="D6853" t="s">
        <v>5194</v>
      </c>
      <c r="E6853" t="s">
        <v>10</v>
      </c>
      <c r="F6853">
        <v>6.99</v>
      </c>
      <c r="G6853">
        <v>7.19</v>
      </c>
      <c r="J6853">
        <v>0.29609999999999997</v>
      </c>
      <c r="K6853">
        <v>0.28789999999999999</v>
      </c>
    </row>
    <row r="6854" spans="1:11">
      <c r="A6854" t="s">
        <v>22914</v>
      </c>
      <c r="B6854" t="s">
        <v>58</v>
      </c>
      <c r="C6854">
        <v>105557</v>
      </c>
      <c r="D6854" t="s">
        <v>5186</v>
      </c>
      <c r="E6854" t="s">
        <v>10</v>
      </c>
      <c r="F6854">
        <v>18.21</v>
      </c>
      <c r="G6854">
        <v>18.87</v>
      </c>
      <c r="J6854">
        <v>0.26740000000000003</v>
      </c>
      <c r="K6854">
        <v>0.2581</v>
      </c>
    </row>
    <row r="6855" spans="1:11">
      <c r="A6855" t="s">
        <v>22915</v>
      </c>
      <c r="B6855" t="s">
        <v>58</v>
      </c>
      <c r="C6855">
        <v>105558</v>
      </c>
      <c r="D6855" t="s">
        <v>5187</v>
      </c>
      <c r="E6855" t="s">
        <v>10</v>
      </c>
      <c r="F6855">
        <v>15.68</v>
      </c>
      <c r="G6855">
        <v>16.23</v>
      </c>
      <c r="J6855">
        <v>0.26790000000000003</v>
      </c>
      <c r="K6855">
        <v>0.25879999999999997</v>
      </c>
    </row>
    <row r="6856" spans="1:11">
      <c r="A6856" t="s">
        <v>22916</v>
      </c>
      <c r="B6856" t="s">
        <v>58</v>
      </c>
      <c r="C6856">
        <v>105560</v>
      </c>
      <c r="D6856" t="s">
        <v>5189</v>
      </c>
      <c r="E6856" t="s">
        <v>10</v>
      </c>
      <c r="F6856">
        <v>14.31</v>
      </c>
      <c r="G6856">
        <v>14.83</v>
      </c>
      <c r="J6856">
        <v>0.27039999999999997</v>
      </c>
      <c r="K6856">
        <v>0.26100000000000001</v>
      </c>
    </row>
    <row r="6857" spans="1:11">
      <c r="A6857" t="s">
        <v>22917</v>
      </c>
      <c r="B6857" t="s">
        <v>58</v>
      </c>
      <c r="C6857">
        <v>96386</v>
      </c>
      <c r="D6857" t="s">
        <v>5184</v>
      </c>
      <c r="E6857" t="s">
        <v>10</v>
      </c>
      <c r="F6857">
        <v>7.48</v>
      </c>
      <c r="G6857">
        <v>7.7</v>
      </c>
      <c r="J6857">
        <v>0.28739999999999999</v>
      </c>
      <c r="K6857">
        <v>0.2792</v>
      </c>
    </row>
    <row r="6858" spans="1:11">
      <c r="A6858" t="s">
        <v>22918</v>
      </c>
      <c r="B6858" t="s">
        <v>58</v>
      </c>
      <c r="C6858">
        <v>105564</v>
      </c>
      <c r="D6858" t="s">
        <v>5193</v>
      </c>
      <c r="E6858" t="s">
        <v>10</v>
      </c>
      <c r="F6858">
        <v>6.95</v>
      </c>
      <c r="G6858">
        <v>7.14</v>
      </c>
      <c r="J6858">
        <v>0.29349999999999998</v>
      </c>
      <c r="K6858">
        <v>0.28570000000000001</v>
      </c>
    </row>
    <row r="6859" spans="1:11">
      <c r="A6859" t="s">
        <v>22919</v>
      </c>
      <c r="B6859" t="s">
        <v>58</v>
      </c>
      <c r="C6859">
        <v>105561</v>
      </c>
      <c r="D6859" t="s">
        <v>5190</v>
      </c>
      <c r="E6859" t="s">
        <v>10</v>
      </c>
      <c r="F6859">
        <v>9.18</v>
      </c>
      <c r="G6859">
        <v>9.4700000000000006</v>
      </c>
      <c r="J6859">
        <v>0.28870000000000001</v>
      </c>
      <c r="K6859">
        <v>0.27979999999999999</v>
      </c>
    </row>
    <row r="6860" spans="1:11">
      <c r="A6860" t="s">
        <v>22920</v>
      </c>
      <c r="B6860" t="s">
        <v>58</v>
      </c>
      <c r="C6860">
        <v>96385</v>
      </c>
      <c r="D6860" t="s">
        <v>5183</v>
      </c>
      <c r="E6860" t="s">
        <v>10</v>
      </c>
      <c r="F6860">
        <v>14.14</v>
      </c>
      <c r="G6860">
        <v>14.64</v>
      </c>
      <c r="J6860">
        <v>0.26519999999999999</v>
      </c>
      <c r="K6860">
        <v>0.25609999999999999</v>
      </c>
    </row>
    <row r="6861" spans="1:11">
      <c r="A6861" t="s">
        <v>22921</v>
      </c>
      <c r="B6861" t="s">
        <v>58</v>
      </c>
      <c r="C6861">
        <v>105556</v>
      </c>
      <c r="D6861" t="s">
        <v>5185</v>
      </c>
      <c r="E6861" t="s">
        <v>10</v>
      </c>
      <c r="F6861">
        <v>15.89</v>
      </c>
      <c r="G6861">
        <v>16.46</v>
      </c>
      <c r="J6861">
        <v>0.26429999999999998</v>
      </c>
      <c r="K6861">
        <v>0.25519999999999998</v>
      </c>
    </row>
    <row r="6862" spans="1:11">
      <c r="A6862" t="s">
        <v>22922</v>
      </c>
      <c r="B6862" t="s">
        <v>58</v>
      </c>
      <c r="C6862">
        <v>105559</v>
      </c>
      <c r="D6862" t="s">
        <v>5188</v>
      </c>
      <c r="E6862" t="s">
        <v>10</v>
      </c>
      <c r="F6862">
        <v>11.99</v>
      </c>
      <c r="G6862">
        <v>12.41</v>
      </c>
      <c r="J6862">
        <v>0.26690000000000003</v>
      </c>
      <c r="K6862">
        <v>0.25790000000000002</v>
      </c>
    </row>
    <row r="6863" spans="1:11">
      <c r="A6863" t="s">
        <v>22923</v>
      </c>
      <c r="B6863" t="s">
        <v>58</v>
      </c>
      <c r="C6863">
        <v>105733</v>
      </c>
      <c r="D6863" t="s">
        <v>5485</v>
      </c>
      <c r="E6863" t="s">
        <v>10</v>
      </c>
      <c r="F6863">
        <v>257.39999999999998</v>
      </c>
      <c r="G6863">
        <v>258.82</v>
      </c>
      <c r="J6863">
        <v>4.9500000000000002E-2</v>
      </c>
      <c r="K6863">
        <v>4.9200000000000001E-2</v>
      </c>
    </row>
    <row r="6864" spans="1:11">
      <c r="A6864" t="s">
        <v>22924</v>
      </c>
      <c r="B6864" t="s">
        <v>58</v>
      </c>
      <c r="C6864">
        <v>105734</v>
      </c>
      <c r="D6864" t="s">
        <v>5486</v>
      </c>
      <c r="E6864" t="s">
        <v>10</v>
      </c>
      <c r="F6864">
        <v>250.32</v>
      </c>
      <c r="G6864">
        <v>251.47</v>
      </c>
      <c r="J6864">
        <v>4.0800000000000003E-2</v>
      </c>
      <c r="K6864">
        <v>4.0599999999999997E-2</v>
      </c>
    </row>
    <row r="6865" spans="1:11">
      <c r="A6865" t="s">
        <v>22925</v>
      </c>
      <c r="B6865" t="s">
        <v>58</v>
      </c>
      <c r="C6865">
        <v>105736</v>
      </c>
      <c r="D6865" t="s">
        <v>5488</v>
      </c>
      <c r="E6865" t="s">
        <v>10</v>
      </c>
      <c r="F6865">
        <v>246.74</v>
      </c>
      <c r="G6865">
        <v>247.78</v>
      </c>
      <c r="J6865">
        <v>3.6499999999999998E-2</v>
      </c>
      <c r="K6865">
        <v>3.6299999999999999E-2</v>
      </c>
    </row>
    <row r="6866" spans="1:11">
      <c r="A6866" t="s">
        <v>22926</v>
      </c>
      <c r="B6866" t="s">
        <v>58</v>
      </c>
      <c r="C6866">
        <v>105728</v>
      </c>
      <c r="D6866" t="s">
        <v>5480</v>
      </c>
      <c r="E6866" t="s">
        <v>10</v>
      </c>
      <c r="F6866">
        <v>199.6</v>
      </c>
      <c r="G6866">
        <v>200.81</v>
      </c>
      <c r="J6866">
        <v>5.4699999999999999E-2</v>
      </c>
      <c r="K6866">
        <v>5.4300000000000001E-2</v>
      </c>
    </row>
    <row r="6867" spans="1:11">
      <c r="A6867" t="s">
        <v>22927</v>
      </c>
      <c r="B6867" t="s">
        <v>58</v>
      </c>
      <c r="C6867">
        <v>105729</v>
      </c>
      <c r="D6867" t="s">
        <v>5481</v>
      </c>
      <c r="E6867" t="s">
        <v>10</v>
      </c>
      <c r="F6867">
        <v>194.18</v>
      </c>
      <c r="G6867">
        <v>195.2</v>
      </c>
      <c r="J6867">
        <v>4.6300000000000001E-2</v>
      </c>
      <c r="K6867">
        <v>4.6100000000000002E-2</v>
      </c>
    </row>
    <row r="6868" spans="1:11">
      <c r="A6868" t="s">
        <v>22928</v>
      </c>
      <c r="B6868" t="s">
        <v>58</v>
      </c>
      <c r="C6868">
        <v>105731</v>
      </c>
      <c r="D6868" t="s">
        <v>5483</v>
      </c>
      <c r="E6868" t="s">
        <v>10</v>
      </c>
      <c r="F6868">
        <v>191.45</v>
      </c>
      <c r="G6868">
        <v>192.36</v>
      </c>
      <c r="J6868">
        <v>4.2299999999999997E-2</v>
      </c>
      <c r="K6868">
        <v>4.2099999999999999E-2</v>
      </c>
    </row>
    <row r="6869" spans="1:11">
      <c r="A6869" t="s">
        <v>22929</v>
      </c>
      <c r="B6869" t="s">
        <v>58</v>
      </c>
      <c r="C6869">
        <v>105738</v>
      </c>
      <c r="D6869" t="s">
        <v>5490</v>
      </c>
      <c r="E6869" t="s">
        <v>10</v>
      </c>
      <c r="F6869">
        <v>327.22000000000003</v>
      </c>
      <c r="G6869">
        <v>328.6</v>
      </c>
      <c r="J6869">
        <v>3.2399999999999998E-2</v>
      </c>
      <c r="K6869">
        <v>3.2300000000000002E-2</v>
      </c>
    </row>
    <row r="6870" spans="1:11">
      <c r="A6870" t="s">
        <v>22930</v>
      </c>
      <c r="B6870" t="s">
        <v>58</v>
      </c>
      <c r="C6870">
        <v>105739</v>
      </c>
      <c r="D6870" t="s">
        <v>5491</v>
      </c>
      <c r="E6870" t="s">
        <v>10</v>
      </c>
      <c r="F6870">
        <v>321.89</v>
      </c>
      <c r="G6870">
        <v>323.08999999999997</v>
      </c>
      <c r="J6870">
        <v>2.7199999999999998E-2</v>
      </c>
      <c r="K6870">
        <v>2.7099999999999999E-2</v>
      </c>
    </row>
    <row r="6871" spans="1:11">
      <c r="A6871" t="s">
        <v>22931</v>
      </c>
      <c r="B6871" t="s">
        <v>58</v>
      </c>
      <c r="C6871">
        <v>105741</v>
      </c>
      <c r="D6871" t="s">
        <v>5493</v>
      </c>
      <c r="E6871" t="s">
        <v>10</v>
      </c>
      <c r="F6871">
        <v>319.11</v>
      </c>
      <c r="G6871">
        <v>320.2</v>
      </c>
      <c r="J6871">
        <v>2.4500000000000001E-2</v>
      </c>
      <c r="K6871">
        <v>2.4400000000000002E-2</v>
      </c>
    </row>
    <row r="6872" spans="1:11">
      <c r="A6872" t="s">
        <v>22932</v>
      </c>
      <c r="B6872" t="s">
        <v>58</v>
      </c>
      <c r="C6872">
        <v>105750</v>
      </c>
      <c r="D6872" t="s">
        <v>5502</v>
      </c>
      <c r="E6872" t="s">
        <v>10</v>
      </c>
      <c r="F6872">
        <v>186.03</v>
      </c>
      <c r="G6872">
        <v>187.53</v>
      </c>
      <c r="J6872">
        <v>2.81E-2</v>
      </c>
      <c r="K6872">
        <v>2.7900000000000001E-2</v>
      </c>
    </row>
    <row r="6873" spans="1:11">
      <c r="A6873" t="s">
        <v>22933</v>
      </c>
      <c r="B6873" t="s">
        <v>58</v>
      </c>
      <c r="C6873">
        <v>105751</v>
      </c>
      <c r="D6873" t="s">
        <v>5503</v>
      </c>
      <c r="E6873" t="s">
        <v>10</v>
      </c>
      <c r="F6873">
        <v>183.34</v>
      </c>
      <c r="G6873">
        <v>184.78</v>
      </c>
      <c r="J6873">
        <v>2.6200000000000001E-2</v>
      </c>
      <c r="K6873">
        <v>2.5999999999999999E-2</v>
      </c>
    </row>
    <row r="6874" spans="1:11">
      <c r="A6874" t="s">
        <v>22934</v>
      </c>
      <c r="B6874" t="s">
        <v>58</v>
      </c>
      <c r="C6874">
        <v>105753</v>
      </c>
      <c r="D6874" t="s">
        <v>5505</v>
      </c>
      <c r="E6874" t="s">
        <v>10</v>
      </c>
      <c r="F6874">
        <v>180.91</v>
      </c>
      <c r="G6874">
        <v>182.25</v>
      </c>
      <c r="J6874">
        <v>2.46E-2</v>
      </c>
      <c r="K6874">
        <v>2.4400000000000002E-2</v>
      </c>
    </row>
    <row r="6875" spans="1:11">
      <c r="A6875" t="s">
        <v>22935</v>
      </c>
      <c r="B6875" t="s">
        <v>58</v>
      </c>
      <c r="C6875">
        <v>105755</v>
      </c>
      <c r="D6875" t="s">
        <v>5507</v>
      </c>
      <c r="E6875" t="s">
        <v>10</v>
      </c>
      <c r="F6875">
        <v>178.55</v>
      </c>
      <c r="G6875">
        <v>179.8</v>
      </c>
      <c r="J6875">
        <v>2.3199999999999998E-2</v>
      </c>
      <c r="K6875">
        <v>2.3E-2</v>
      </c>
    </row>
    <row r="6876" spans="1:11">
      <c r="A6876" t="s">
        <v>22936</v>
      </c>
      <c r="B6876" t="s">
        <v>58</v>
      </c>
      <c r="C6876">
        <v>105743</v>
      </c>
      <c r="D6876" t="s">
        <v>5495</v>
      </c>
      <c r="E6876" t="s">
        <v>10</v>
      </c>
      <c r="F6876">
        <v>141.46</v>
      </c>
      <c r="G6876">
        <v>142.62</v>
      </c>
      <c r="J6876">
        <v>5.5100000000000003E-2</v>
      </c>
      <c r="K6876">
        <v>5.4699999999999999E-2</v>
      </c>
    </row>
    <row r="6877" spans="1:11">
      <c r="A6877" t="s">
        <v>22937</v>
      </c>
      <c r="B6877" t="s">
        <v>58</v>
      </c>
      <c r="C6877">
        <v>105744</v>
      </c>
      <c r="D6877" t="s">
        <v>5496</v>
      </c>
      <c r="E6877" t="s">
        <v>10</v>
      </c>
      <c r="F6877">
        <v>138.83000000000001</v>
      </c>
      <c r="G6877">
        <v>139.86000000000001</v>
      </c>
      <c r="J6877">
        <v>5.1200000000000002E-2</v>
      </c>
      <c r="K6877">
        <v>5.0799999999999998E-2</v>
      </c>
    </row>
    <row r="6878" spans="1:11">
      <c r="A6878" t="s">
        <v>22938</v>
      </c>
      <c r="B6878" t="s">
        <v>58</v>
      </c>
      <c r="C6878">
        <v>105746</v>
      </c>
      <c r="D6878" t="s">
        <v>5498</v>
      </c>
      <c r="E6878" t="s">
        <v>10</v>
      </c>
      <c r="F6878">
        <v>136.16999999999999</v>
      </c>
      <c r="G6878">
        <v>137.11000000000001</v>
      </c>
      <c r="J6878">
        <v>4.7199999999999999E-2</v>
      </c>
      <c r="K6878">
        <v>4.6899999999999997E-2</v>
      </c>
    </row>
    <row r="6879" spans="1:11">
      <c r="A6879" t="s">
        <v>22939</v>
      </c>
      <c r="B6879" t="s">
        <v>58</v>
      </c>
      <c r="C6879">
        <v>105748</v>
      </c>
      <c r="D6879" t="s">
        <v>5500</v>
      </c>
      <c r="E6879" t="s">
        <v>10</v>
      </c>
      <c r="F6879">
        <v>133.52000000000001</v>
      </c>
      <c r="G6879">
        <v>134.32</v>
      </c>
      <c r="J6879">
        <v>4.2900000000000001E-2</v>
      </c>
      <c r="K6879">
        <v>4.2700000000000002E-2</v>
      </c>
    </row>
    <row r="6880" spans="1:11">
      <c r="A6880" t="s">
        <v>22940</v>
      </c>
      <c r="B6880" t="s">
        <v>58</v>
      </c>
      <c r="C6880">
        <v>105660</v>
      </c>
      <c r="D6880" t="s">
        <v>5448</v>
      </c>
      <c r="E6880" t="s">
        <v>10</v>
      </c>
      <c r="F6880">
        <v>195.43</v>
      </c>
      <c r="G6880">
        <v>197.66</v>
      </c>
      <c r="J6880">
        <v>7.7700000000000005E-2</v>
      </c>
      <c r="K6880">
        <v>7.6799999999999993E-2</v>
      </c>
    </row>
    <row r="6881" spans="1:11">
      <c r="A6881" t="s">
        <v>22941</v>
      </c>
      <c r="B6881" t="s">
        <v>58</v>
      </c>
      <c r="C6881">
        <v>105663</v>
      </c>
      <c r="D6881" t="s">
        <v>5451</v>
      </c>
      <c r="E6881" t="s">
        <v>10</v>
      </c>
      <c r="F6881">
        <v>183.8</v>
      </c>
      <c r="G6881">
        <v>185.49</v>
      </c>
      <c r="J6881">
        <v>6.3200000000000006E-2</v>
      </c>
      <c r="K6881">
        <v>6.2600000000000003E-2</v>
      </c>
    </row>
    <row r="6882" spans="1:11">
      <c r="A6882" t="s">
        <v>22942</v>
      </c>
      <c r="B6882" t="s">
        <v>58</v>
      </c>
      <c r="C6882">
        <v>105669</v>
      </c>
      <c r="D6882" t="s">
        <v>5457</v>
      </c>
      <c r="E6882" t="s">
        <v>10</v>
      </c>
      <c r="F6882">
        <v>177.97</v>
      </c>
      <c r="G6882">
        <v>179.39</v>
      </c>
      <c r="J6882">
        <v>5.5599999999999997E-2</v>
      </c>
      <c r="K6882">
        <v>5.5100000000000003E-2</v>
      </c>
    </row>
    <row r="6883" spans="1:11">
      <c r="A6883" t="s">
        <v>22943</v>
      </c>
      <c r="B6883" t="s">
        <v>58</v>
      </c>
      <c r="C6883">
        <v>105642</v>
      </c>
      <c r="D6883" t="s">
        <v>7119</v>
      </c>
      <c r="E6883" t="s">
        <v>10</v>
      </c>
      <c r="F6883">
        <v>0</v>
      </c>
      <c r="G6883">
        <v>0</v>
      </c>
    </row>
    <row r="6884" spans="1:11">
      <c r="A6884" t="s">
        <v>22944</v>
      </c>
      <c r="B6884" t="s">
        <v>58</v>
      </c>
      <c r="C6884">
        <v>105648</v>
      </c>
      <c r="D6884" t="s">
        <v>7120</v>
      </c>
      <c r="E6884" t="s">
        <v>10</v>
      </c>
      <c r="F6884">
        <v>0</v>
      </c>
      <c r="G6884">
        <v>0</v>
      </c>
    </row>
    <row r="6885" spans="1:11">
      <c r="A6885" t="s">
        <v>22945</v>
      </c>
      <c r="B6885" t="s">
        <v>58</v>
      </c>
      <c r="C6885">
        <v>105654</v>
      </c>
      <c r="D6885" t="s">
        <v>7121</v>
      </c>
      <c r="E6885" t="s">
        <v>10</v>
      </c>
      <c r="F6885">
        <v>0</v>
      </c>
      <c r="G6885">
        <v>0</v>
      </c>
    </row>
    <row r="6886" spans="1:11">
      <c r="A6886" t="s">
        <v>22946</v>
      </c>
      <c r="B6886" t="s">
        <v>58</v>
      </c>
      <c r="C6886">
        <v>105661</v>
      </c>
      <c r="D6886" t="s">
        <v>5449</v>
      </c>
      <c r="E6886" t="s">
        <v>10</v>
      </c>
      <c r="F6886">
        <v>221.58</v>
      </c>
      <c r="G6886">
        <v>223.81</v>
      </c>
      <c r="J6886">
        <v>6.8599999999999994E-2</v>
      </c>
      <c r="K6886">
        <v>6.7900000000000002E-2</v>
      </c>
    </row>
    <row r="6887" spans="1:11">
      <c r="A6887" t="s">
        <v>22947</v>
      </c>
      <c r="B6887" t="s">
        <v>58</v>
      </c>
      <c r="C6887">
        <v>105664</v>
      </c>
      <c r="D6887" t="s">
        <v>5452</v>
      </c>
      <c r="E6887" t="s">
        <v>10</v>
      </c>
      <c r="F6887">
        <v>209.95</v>
      </c>
      <c r="G6887">
        <v>211.64</v>
      </c>
      <c r="J6887">
        <v>5.5300000000000002E-2</v>
      </c>
      <c r="K6887">
        <v>5.4899999999999997E-2</v>
      </c>
    </row>
    <row r="6888" spans="1:11">
      <c r="A6888" t="s">
        <v>22948</v>
      </c>
      <c r="B6888" t="s">
        <v>58</v>
      </c>
      <c r="C6888">
        <v>105670</v>
      </c>
      <c r="D6888" t="s">
        <v>5458</v>
      </c>
      <c r="E6888" t="s">
        <v>10</v>
      </c>
      <c r="F6888">
        <v>204.12</v>
      </c>
      <c r="G6888">
        <v>205.54</v>
      </c>
      <c r="J6888">
        <v>4.8500000000000001E-2</v>
      </c>
      <c r="K6888">
        <v>4.8099999999999997E-2</v>
      </c>
    </row>
    <row r="6889" spans="1:11">
      <c r="A6889" t="s">
        <v>22949</v>
      </c>
      <c r="B6889" t="s">
        <v>58</v>
      </c>
      <c r="C6889">
        <v>105643</v>
      </c>
      <c r="D6889" t="s">
        <v>7122</v>
      </c>
      <c r="E6889" t="s">
        <v>10</v>
      </c>
      <c r="F6889">
        <v>0</v>
      </c>
      <c r="G6889">
        <v>0</v>
      </c>
    </row>
    <row r="6890" spans="1:11">
      <c r="A6890" t="s">
        <v>22950</v>
      </c>
      <c r="B6890" t="s">
        <v>58</v>
      </c>
      <c r="C6890">
        <v>105649</v>
      </c>
      <c r="D6890" t="s">
        <v>7123</v>
      </c>
      <c r="E6890" t="s">
        <v>10</v>
      </c>
      <c r="F6890">
        <v>0</v>
      </c>
      <c r="G6890">
        <v>0</v>
      </c>
    </row>
    <row r="6891" spans="1:11">
      <c r="A6891" t="s">
        <v>22951</v>
      </c>
      <c r="B6891" t="s">
        <v>58</v>
      </c>
      <c r="C6891">
        <v>105655</v>
      </c>
      <c r="D6891" t="s">
        <v>7124</v>
      </c>
      <c r="E6891" t="s">
        <v>10</v>
      </c>
      <c r="F6891">
        <v>0</v>
      </c>
      <c r="G6891">
        <v>0</v>
      </c>
    </row>
    <row r="6892" spans="1:11">
      <c r="A6892" t="s">
        <v>22952</v>
      </c>
      <c r="B6892" t="s">
        <v>58</v>
      </c>
      <c r="C6892">
        <v>105662</v>
      </c>
      <c r="D6892" t="s">
        <v>5450</v>
      </c>
      <c r="E6892" t="s">
        <v>10</v>
      </c>
      <c r="F6892">
        <v>247.35</v>
      </c>
      <c r="G6892">
        <v>249.58</v>
      </c>
      <c r="J6892">
        <v>6.1400000000000003E-2</v>
      </c>
      <c r="K6892">
        <v>6.0900000000000003E-2</v>
      </c>
    </row>
    <row r="6893" spans="1:11">
      <c r="A6893" t="s">
        <v>22953</v>
      </c>
      <c r="B6893" t="s">
        <v>58</v>
      </c>
      <c r="C6893">
        <v>105665</v>
      </c>
      <c r="D6893" t="s">
        <v>5453</v>
      </c>
      <c r="E6893" t="s">
        <v>10</v>
      </c>
      <c r="F6893">
        <v>235.72</v>
      </c>
      <c r="G6893">
        <v>237.41</v>
      </c>
      <c r="J6893">
        <v>4.9299999999999997E-2</v>
      </c>
      <c r="K6893">
        <v>4.8899999999999999E-2</v>
      </c>
    </row>
    <row r="6894" spans="1:11">
      <c r="A6894" t="s">
        <v>22954</v>
      </c>
      <c r="B6894" t="s">
        <v>58</v>
      </c>
      <c r="C6894">
        <v>105671</v>
      </c>
      <c r="D6894" t="s">
        <v>5459</v>
      </c>
      <c r="E6894" t="s">
        <v>10</v>
      </c>
      <c r="F6894">
        <v>229.89</v>
      </c>
      <c r="G6894">
        <v>231.31</v>
      </c>
      <c r="J6894">
        <v>4.2999999999999997E-2</v>
      </c>
      <c r="K6894">
        <v>4.2799999999999998E-2</v>
      </c>
    </row>
    <row r="6895" spans="1:11">
      <c r="A6895" t="s">
        <v>22955</v>
      </c>
      <c r="B6895" t="s">
        <v>58</v>
      </c>
      <c r="C6895">
        <v>105644</v>
      </c>
      <c r="D6895" t="s">
        <v>7125</v>
      </c>
      <c r="E6895" t="s">
        <v>10</v>
      </c>
      <c r="F6895">
        <v>0</v>
      </c>
      <c r="G6895">
        <v>0</v>
      </c>
    </row>
    <row r="6896" spans="1:11">
      <c r="A6896" t="s">
        <v>22956</v>
      </c>
      <c r="B6896" t="s">
        <v>58</v>
      </c>
      <c r="C6896">
        <v>105650</v>
      </c>
      <c r="D6896" t="s">
        <v>7126</v>
      </c>
      <c r="E6896" t="s">
        <v>10</v>
      </c>
      <c r="F6896">
        <v>0</v>
      </c>
      <c r="G6896">
        <v>0</v>
      </c>
    </row>
    <row r="6897" spans="1:11">
      <c r="A6897" t="s">
        <v>22957</v>
      </c>
      <c r="B6897" t="s">
        <v>58</v>
      </c>
      <c r="C6897">
        <v>105656</v>
      </c>
      <c r="D6897" t="s">
        <v>7127</v>
      </c>
      <c r="E6897" t="s">
        <v>10</v>
      </c>
      <c r="F6897">
        <v>0</v>
      </c>
      <c r="G6897">
        <v>0</v>
      </c>
    </row>
    <row r="6898" spans="1:11">
      <c r="A6898" t="s">
        <v>22958</v>
      </c>
      <c r="B6898" t="s">
        <v>58</v>
      </c>
      <c r="C6898">
        <v>105577</v>
      </c>
      <c r="D6898" t="s">
        <v>5415</v>
      </c>
      <c r="E6898" t="s">
        <v>10</v>
      </c>
      <c r="F6898">
        <v>139.57</v>
      </c>
      <c r="G6898">
        <v>141.80000000000001</v>
      </c>
      <c r="J6898">
        <v>0.109</v>
      </c>
      <c r="K6898">
        <v>0.10730000000000001</v>
      </c>
    </row>
    <row r="6899" spans="1:11">
      <c r="A6899" t="s">
        <v>22959</v>
      </c>
      <c r="B6899" t="s">
        <v>58</v>
      </c>
      <c r="C6899">
        <v>105578</v>
      </c>
      <c r="D6899" t="s">
        <v>5416</v>
      </c>
      <c r="E6899" t="s">
        <v>10</v>
      </c>
      <c r="F6899">
        <v>127.95</v>
      </c>
      <c r="G6899">
        <v>129.63999999999999</v>
      </c>
      <c r="J6899">
        <v>9.0999999999999998E-2</v>
      </c>
      <c r="K6899">
        <v>8.9800000000000005E-2</v>
      </c>
    </row>
    <row r="6900" spans="1:11">
      <c r="A6900" t="s">
        <v>22960</v>
      </c>
      <c r="B6900" t="s">
        <v>58</v>
      </c>
      <c r="C6900">
        <v>105712</v>
      </c>
      <c r="D6900" t="s">
        <v>5477</v>
      </c>
      <c r="E6900" t="s">
        <v>10</v>
      </c>
      <c r="F6900">
        <v>122.12</v>
      </c>
      <c r="G6900">
        <v>123.53</v>
      </c>
      <c r="J6900">
        <v>8.1199999999999994E-2</v>
      </c>
      <c r="K6900">
        <v>8.0299999999999996E-2</v>
      </c>
    </row>
    <row r="6901" spans="1:11">
      <c r="A6901" t="s">
        <v>22961</v>
      </c>
      <c r="B6901" t="s">
        <v>58</v>
      </c>
      <c r="C6901">
        <v>105637</v>
      </c>
      <c r="D6901" t="s">
        <v>7128</v>
      </c>
      <c r="E6901" t="s">
        <v>10</v>
      </c>
      <c r="F6901">
        <v>0</v>
      </c>
      <c r="G6901">
        <v>0</v>
      </c>
    </row>
    <row r="6902" spans="1:11">
      <c r="A6902" t="s">
        <v>22962</v>
      </c>
      <c r="B6902" t="s">
        <v>58</v>
      </c>
      <c r="C6902">
        <v>105707</v>
      </c>
      <c r="D6902" t="s">
        <v>7129</v>
      </c>
      <c r="E6902" t="s">
        <v>10</v>
      </c>
      <c r="F6902">
        <v>0</v>
      </c>
      <c r="G6902">
        <v>0</v>
      </c>
    </row>
    <row r="6903" spans="1:11">
      <c r="A6903" t="s">
        <v>22963</v>
      </c>
      <c r="B6903" t="s">
        <v>58</v>
      </c>
      <c r="C6903">
        <v>105709</v>
      </c>
      <c r="D6903" t="s">
        <v>7130</v>
      </c>
      <c r="E6903" t="s">
        <v>10</v>
      </c>
      <c r="F6903">
        <v>0</v>
      </c>
      <c r="G6903">
        <v>0</v>
      </c>
    </row>
    <row r="6904" spans="1:11">
      <c r="A6904" t="s">
        <v>22964</v>
      </c>
      <c r="B6904" t="s">
        <v>58</v>
      </c>
      <c r="C6904">
        <v>105693</v>
      </c>
      <c r="D6904" t="s">
        <v>5463</v>
      </c>
      <c r="E6904" t="s">
        <v>10</v>
      </c>
      <c r="F6904">
        <v>181.15</v>
      </c>
      <c r="G6904">
        <v>183.38</v>
      </c>
      <c r="J6904">
        <v>8.3900000000000002E-2</v>
      </c>
      <c r="K6904">
        <v>8.2799999999999999E-2</v>
      </c>
    </row>
    <row r="6905" spans="1:11">
      <c r="A6905" t="s">
        <v>22965</v>
      </c>
      <c r="B6905" t="s">
        <v>58</v>
      </c>
      <c r="C6905">
        <v>105696</v>
      </c>
      <c r="D6905" t="s">
        <v>5466</v>
      </c>
      <c r="E6905" t="s">
        <v>10</v>
      </c>
      <c r="F6905">
        <v>169.52</v>
      </c>
      <c r="G6905">
        <v>171.21</v>
      </c>
      <c r="J6905">
        <v>6.8500000000000005E-2</v>
      </c>
      <c r="K6905">
        <v>6.7900000000000002E-2</v>
      </c>
    </row>
    <row r="6906" spans="1:11">
      <c r="A6906" t="s">
        <v>22966</v>
      </c>
      <c r="B6906" t="s">
        <v>58</v>
      </c>
      <c r="C6906">
        <v>105702</v>
      </c>
      <c r="D6906" t="s">
        <v>5472</v>
      </c>
      <c r="E6906" t="s">
        <v>10</v>
      </c>
      <c r="F6906">
        <v>163.69</v>
      </c>
      <c r="G6906">
        <v>165.11</v>
      </c>
      <c r="J6906">
        <v>6.0400000000000002E-2</v>
      </c>
      <c r="K6906">
        <v>5.9900000000000002E-2</v>
      </c>
    </row>
    <row r="6907" spans="1:11">
      <c r="A6907" t="s">
        <v>22967</v>
      </c>
      <c r="B6907" t="s">
        <v>58</v>
      </c>
      <c r="C6907">
        <v>105675</v>
      </c>
      <c r="D6907" t="s">
        <v>7131</v>
      </c>
      <c r="E6907" t="s">
        <v>10</v>
      </c>
      <c r="F6907">
        <v>0</v>
      </c>
      <c r="G6907">
        <v>0</v>
      </c>
    </row>
    <row r="6908" spans="1:11">
      <c r="A6908" t="s">
        <v>22968</v>
      </c>
      <c r="B6908" t="s">
        <v>58</v>
      </c>
      <c r="C6908">
        <v>105681</v>
      </c>
      <c r="D6908" t="s">
        <v>7132</v>
      </c>
      <c r="E6908" t="s">
        <v>10</v>
      </c>
      <c r="F6908">
        <v>0</v>
      </c>
      <c r="G6908">
        <v>0</v>
      </c>
    </row>
    <row r="6909" spans="1:11">
      <c r="A6909" t="s">
        <v>22969</v>
      </c>
      <c r="B6909" t="s">
        <v>58</v>
      </c>
      <c r="C6909">
        <v>105687</v>
      </c>
      <c r="D6909" t="s">
        <v>7133</v>
      </c>
      <c r="E6909" t="s">
        <v>10</v>
      </c>
      <c r="F6909">
        <v>0</v>
      </c>
      <c r="G6909">
        <v>0</v>
      </c>
    </row>
    <row r="6910" spans="1:11">
      <c r="A6910" t="s">
        <v>22970</v>
      </c>
      <c r="B6910" t="s">
        <v>58</v>
      </c>
      <c r="C6910">
        <v>105694</v>
      </c>
      <c r="D6910" t="s">
        <v>5464</v>
      </c>
      <c r="E6910" t="s">
        <v>10</v>
      </c>
      <c r="F6910">
        <v>207.59</v>
      </c>
      <c r="G6910">
        <v>209.82</v>
      </c>
      <c r="J6910">
        <v>7.3200000000000001E-2</v>
      </c>
      <c r="K6910">
        <v>7.2400000000000006E-2</v>
      </c>
    </row>
    <row r="6911" spans="1:11">
      <c r="A6911" t="s">
        <v>22971</v>
      </c>
      <c r="B6911" t="s">
        <v>58</v>
      </c>
      <c r="C6911">
        <v>105697</v>
      </c>
      <c r="D6911" t="s">
        <v>5467</v>
      </c>
      <c r="E6911" t="s">
        <v>10</v>
      </c>
      <c r="F6911">
        <v>195.96</v>
      </c>
      <c r="G6911">
        <v>197.65</v>
      </c>
      <c r="J6911">
        <v>5.9299999999999999E-2</v>
      </c>
      <c r="K6911">
        <v>5.8799999999999998E-2</v>
      </c>
    </row>
    <row r="6912" spans="1:11">
      <c r="A6912" t="s">
        <v>22972</v>
      </c>
      <c r="B6912" t="s">
        <v>58</v>
      </c>
      <c r="C6912">
        <v>105703</v>
      </c>
      <c r="D6912" t="s">
        <v>5473</v>
      </c>
      <c r="E6912" t="s">
        <v>10</v>
      </c>
      <c r="F6912">
        <v>190.13</v>
      </c>
      <c r="G6912">
        <v>191.55</v>
      </c>
      <c r="J6912">
        <v>5.1999999999999998E-2</v>
      </c>
      <c r="K6912">
        <v>5.16E-2</v>
      </c>
    </row>
    <row r="6913" spans="1:11">
      <c r="A6913" t="s">
        <v>22973</v>
      </c>
      <c r="B6913" t="s">
        <v>58</v>
      </c>
      <c r="C6913">
        <v>105676</v>
      </c>
      <c r="D6913" t="s">
        <v>7134</v>
      </c>
      <c r="E6913" t="s">
        <v>10</v>
      </c>
      <c r="F6913">
        <v>0</v>
      </c>
      <c r="G6913">
        <v>0</v>
      </c>
    </row>
    <row r="6914" spans="1:11">
      <c r="A6914" t="s">
        <v>22974</v>
      </c>
      <c r="B6914" t="s">
        <v>58</v>
      </c>
      <c r="C6914">
        <v>105682</v>
      </c>
      <c r="D6914" t="s">
        <v>7135</v>
      </c>
      <c r="E6914" t="s">
        <v>10</v>
      </c>
      <c r="F6914">
        <v>0</v>
      </c>
      <c r="G6914">
        <v>0</v>
      </c>
    </row>
    <row r="6915" spans="1:11">
      <c r="A6915" t="s">
        <v>22975</v>
      </c>
      <c r="B6915" t="s">
        <v>58</v>
      </c>
      <c r="C6915">
        <v>105688</v>
      </c>
      <c r="D6915" t="s">
        <v>7136</v>
      </c>
      <c r="E6915" t="s">
        <v>10</v>
      </c>
      <c r="F6915">
        <v>0</v>
      </c>
      <c r="G6915">
        <v>0</v>
      </c>
    </row>
    <row r="6916" spans="1:11">
      <c r="A6916" t="s">
        <v>22976</v>
      </c>
      <c r="B6916" t="s">
        <v>58</v>
      </c>
      <c r="C6916">
        <v>105695</v>
      </c>
      <c r="D6916" t="s">
        <v>5465</v>
      </c>
      <c r="E6916" t="s">
        <v>10</v>
      </c>
      <c r="F6916">
        <v>233.67</v>
      </c>
      <c r="G6916">
        <v>235.9</v>
      </c>
      <c r="J6916">
        <v>6.5000000000000002E-2</v>
      </c>
      <c r="K6916">
        <v>6.4399999999999999E-2</v>
      </c>
    </row>
    <row r="6917" spans="1:11">
      <c r="A6917" t="s">
        <v>22977</v>
      </c>
      <c r="B6917" t="s">
        <v>58</v>
      </c>
      <c r="C6917">
        <v>105698</v>
      </c>
      <c r="D6917" t="s">
        <v>5468</v>
      </c>
      <c r="E6917" t="s">
        <v>10</v>
      </c>
      <c r="F6917">
        <v>222.04</v>
      </c>
      <c r="G6917">
        <v>223.73</v>
      </c>
      <c r="J6917">
        <v>5.2299999999999999E-2</v>
      </c>
      <c r="K6917">
        <v>5.1900000000000002E-2</v>
      </c>
    </row>
    <row r="6918" spans="1:11">
      <c r="A6918" t="s">
        <v>22978</v>
      </c>
      <c r="B6918" t="s">
        <v>58</v>
      </c>
      <c r="C6918">
        <v>105704</v>
      </c>
      <c r="D6918" t="s">
        <v>5474</v>
      </c>
      <c r="E6918" t="s">
        <v>10</v>
      </c>
      <c r="F6918">
        <v>216.21</v>
      </c>
      <c r="G6918">
        <v>217.63</v>
      </c>
      <c r="J6918">
        <v>4.5699999999999998E-2</v>
      </c>
      <c r="K6918">
        <v>4.5400000000000003E-2</v>
      </c>
    </row>
    <row r="6919" spans="1:11">
      <c r="A6919" t="s">
        <v>22979</v>
      </c>
      <c r="B6919" t="s">
        <v>58</v>
      </c>
      <c r="C6919">
        <v>105677</v>
      </c>
      <c r="D6919" t="s">
        <v>7137</v>
      </c>
      <c r="E6919" t="s">
        <v>10</v>
      </c>
      <c r="F6919">
        <v>0</v>
      </c>
      <c r="G6919">
        <v>0</v>
      </c>
    </row>
    <row r="6920" spans="1:11">
      <c r="A6920" t="s">
        <v>22980</v>
      </c>
      <c r="B6920" t="s">
        <v>58</v>
      </c>
      <c r="C6920">
        <v>105683</v>
      </c>
      <c r="D6920" t="s">
        <v>7138</v>
      </c>
      <c r="E6920" t="s">
        <v>10</v>
      </c>
      <c r="F6920">
        <v>0</v>
      </c>
      <c r="G6920">
        <v>0</v>
      </c>
    </row>
    <row r="6921" spans="1:11">
      <c r="A6921" t="s">
        <v>22981</v>
      </c>
      <c r="B6921" t="s">
        <v>58</v>
      </c>
      <c r="C6921">
        <v>105689</v>
      </c>
      <c r="D6921" t="s">
        <v>7139</v>
      </c>
      <c r="E6921" t="s">
        <v>10</v>
      </c>
      <c r="F6921">
        <v>0</v>
      </c>
      <c r="G6921">
        <v>0</v>
      </c>
    </row>
    <row r="6922" spans="1:11">
      <c r="A6922" t="s">
        <v>22982</v>
      </c>
      <c r="B6922" t="s">
        <v>58</v>
      </c>
      <c r="C6922">
        <v>105579</v>
      </c>
      <c r="D6922" t="s">
        <v>5417</v>
      </c>
      <c r="E6922" t="s">
        <v>10</v>
      </c>
      <c r="F6922">
        <v>124.69</v>
      </c>
      <c r="G6922">
        <v>126.92</v>
      </c>
      <c r="J6922">
        <v>0.122</v>
      </c>
      <c r="K6922">
        <v>0.1198</v>
      </c>
    </row>
    <row r="6923" spans="1:11">
      <c r="A6923" t="s">
        <v>22983</v>
      </c>
      <c r="B6923" t="s">
        <v>58</v>
      </c>
      <c r="C6923">
        <v>105580</v>
      </c>
      <c r="D6923" t="s">
        <v>5418</v>
      </c>
      <c r="E6923" t="s">
        <v>10</v>
      </c>
      <c r="F6923">
        <v>113.07</v>
      </c>
      <c r="G6923">
        <v>114.76</v>
      </c>
      <c r="J6923">
        <v>0.10290000000000001</v>
      </c>
      <c r="K6923">
        <v>0.1014</v>
      </c>
    </row>
    <row r="6924" spans="1:11">
      <c r="A6924" t="s">
        <v>22984</v>
      </c>
      <c r="B6924" t="s">
        <v>58</v>
      </c>
      <c r="C6924">
        <v>105582</v>
      </c>
      <c r="D6924" t="s">
        <v>5420</v>
      </c>
      <c r="E6924" t="s">
        <v>10</v>
      </c>
      <c r="F6924">
        <v>107.24</v>
      </c>
      <c r="G6924">
        <v>108.65</v>
      </c>
      <c r="J6924">
        <v>9.2499999999999999E-2</v>
      </c>
      <c r="K6924">
        <v>9.1300000000000006E-2</v>
      </c>
    </row>
    <row r="6925" spans="1:11">
      <c r="A6925" t="s">
        <v>22985</v>
      </c>
      <c r="B6925" t="s">
        <v>58</v>
      </c>
      <c r="C6925">
        <v>105638</v>
      </c>
      <c r="D6925" t="s">
        <v>7140</v>
      </c>
      <c r="E6925" t="s">
        <v>10</v>
      </c>
      <c r="F6925">
        <v>0</v>
      </c>
      <c r="G6925">
        <v>0</v>
      </c>
    </row>
    <row r="6926" spans="1:11">
      <c r="A6926" t="s">
        <v>22986</v>
      </c>
      <c r="B6926" t="s">
        <v>58</v>
      </c>
      <c r="C6926">
        <v>105715</v>
      </c>
      <c r="D6926" t="s">
        <v>7141</v>
      </c>
      <c r="E6926" t="s">
        <v>10</v>
      </c>
      <c r="F6926">
        <v>0</v>
      </c>
      <c r="G6926">
        <v>0</v>
      </c>
    </row>
    <row r="6927" spans="1:11">
      <c r="A6927" t="s">
        <v>22987</v>
      </c>
      <c r="B6927" t="s">
        <v>58</v>
      </c>
      <c r="C6927">
        <v>105717</v>
      </c>
      <c r="D6927" t="s">
        <v>7142</v>
      </c>
      <c r="E6927" t="s">
        <v>10</v>
      </c>
      <c r="F6927">
        <v>0</v>
      </c>
      <c r="G6927">
        <v>0</v>
      </c>
    </row>
    <row r="6928" spans="1:11">
      <c r="A6928" t="s">
        <v>22988</v>
      </c>
      <c r="B6928" t="s">
        <v>58</v>
      </c>
      <c r="C6928">
        <v>105626</v>
      </c>
      <c r="D6928" t="s">
        <v>5434</v>
      </c>
      <c r="E6928" t="s">
        <v>10</v>
      </c>
      <c r="F6928">
        <v>117.59</v>
      </c>
      <c r="G6928">
        <v>118.88</v>
      </c>
      <c r="J6928">
        <v>7.6300000000000007E-2</v>
      </c>
      <c r="K6928">
        <v>7.5499999999999998E-2</v>
      </c>
    </row>
    <row r="6929" spans="1:11">
      <c r="A6929" t="s">
        <v>22989</v>
      </c>
      <c r="B6929" t="s">
        <v>58</v>
      </c>
      <c r="C6929">
        <v>105629</v>
      </c>
      <c r="D6929" t="s">
        <v>5437</v>
      </c>
      <c r="E6929" t="s">
        <v>10</v>
      </c>
      <c r="F6929">
        <v>108.28</v>
      </c>
      <c r="G6929">
        <v>109.11</v>
      </c>
      <c r="J6929">
        <v>5.67E-2</v>
      </c>
      <c r="K6929">
        <v>5.6300000000000003E-2</v>
      </c>
    </row>
    <row r="6930" spans="1:11">
      <c r="A6930" t="s">
        <v>22990</v>
      </c>
      <c r="B6930" t="s">
        <v>58</v>
      </c>
      <c r="C6930">
        <v>105635</v>
      </c>
      <c r="D6930" t="s">
        <v>5443</v>
      </c>
      <c r="E6930" t="s">
        <v>10</v>
      </c>
      <c r="F6930">
        <v>107.01</v>
      </c>
      <c r="G6930">
        <v>107.81</v>
      </c>
      <c r="J6930">
        <v>5.3900000000000003E-2</v>
      </c>
      <c r="K6930">
        <v>5.3499999999999999E-2</v>
      </c>
    </row>
    <row r="6931" spans="1:11">
      <c r="A6931" t="s">
        <v>22991</v>
      </c>
      <c r="B6931" t="s">
        <v>58</v>
      </c>
      <c r="C6931">
        <v>105605</v>
      </c>
      <c r="D6931" t="s">
        <v>7143</v>
      </c>
      <c r="E6931" t="s">
        <v>10</v>
      </c>
      <c r="F6931">
        <v>0</v>
      </c>
      <c r="G6931">
        <v>0</v>
      </c>
    </row>
    <row r="6932" spans="1:11">
      <c r="A6932" t="s">
        <v>22992</v>
      </c>
      <c r="B6932" t="s">
        <v>58</v>
      </c>
      <c r="C6932">
        <v>105613</v>
      </c>
      <c r="D6932" t="s">
        <v>7144</v>
      </c>
      <c r="E6932" t="s">
        <v>10</v>
      </c>
      <c r="F6932">
        <v>0</v>
      </c>
      <c r="G6932">
        <v>0</v>
      </c>
    </row>
    <row r="6933" spans="1:11">
      <c r="A6933" t="s">
        <v>22993</v>
      </c>
      <c r="B6933" t="s">
        <v>58</v>
      </c>
      <c r="C6933">
        <v>105621</v>
      </c>
      <c r="D6933" t="s">
        <v>7145</v>
      </c>
      <c r="E6933" t="s">
        <v>10</v>
      </c>
      <c r="F6933">
        <v>0</v>
      </c>
      <c r="G6933">
        <v>0</v>
      </c>
    </row>
    <row r="6934" spans="1:11">
      <c r="A6934" t="s">
        <v>22994</v>
      </c>
      <c r="B6934" t="s">
        <v>58</v>
      </c>
      <c r="C6934">
        <v>105627</v>
      </c>
      <c r="D6934" t="s">
        <v>5435</v>
      </c>
      <c r="E6934" t="s">
        <v>10</v>
      </c>
      <c r="F6934">
        <v>145.15</v>
      </c>
      <c r="G6934">
        <v>146.44</v>
      </c>
      <c r="J6934">
        <v>6.1800000000000001E-2</v>
      </c>
      <c r="K6934">
        <v>6.13E-2</v>
      </c>
    </row>
    <row r="6935" spans="1:11">
      <c r="A6935" t="s">
        <v>22995</v>
      </c>
      <c r="B6935" t="s">
        <v>58</v>
      </c>
      <c r="C6935">
        <v>105630</v>
      </c>
      <c r="D6935" t="s">
        <v>5438</v>
      </c>
      <c r="E6935" t="s">
        <v>10</v>
      </c>
      <c r="F6935">
        <v>135.84</v>
      </c>
      <c r="G6935">
        <v>136.66999999999999</v>
      </c>
      <c r="J6935">
        <v>4.5199999999999997E-2</v>
      </c>
      <c r="K6935">
        <v>4.4900000000000002E-2</v>
      </c>
    </row>
    <row r="6936" spans="1:11">
      <c r="A6936" t="s">
        <v>22996</v>
      </c>
      <c r="B6936" t="s">
        <v>58</v>
      </c>
      <c r="C6936">
        <v>105636</v>
      </c>
      <c r="D6936" t="s">
        <v>5444</v>
      </c>
      <c r="E6936" t="s">
        <v>10</v>
      </c>
      <c r="F6936">
        <v>134.57</v>
      </c>
      <c r="G6936">
        <v>135.37</v>
      </c>
      <c r="J6936">
        <v>4.2900000000000001E-2</v>
      </c>
      <c r="K6936">
        <v>4.2599999999999999E-2</v>
      </c>
    </row>
    <row r="6937" spans="1:11">
      <c r="A6937" t="s">
        <v>22997</v>
      </c>
      <c r="B6937" t="s">
        <v>58</v>
      </c>
      <c r="C6937">
        <v>105606</v>
      </c>
      <c r="D6937" t="s">
        <v>7146</v>
      </c>
      <c r="E6937" t="s">
        <v>10</v>
      </c>
      <c r="F6937">
        <v>0</v>
      </c>
      <c r="G6937">
        <v>0</v>
      </c>
    </row>
    <row r="6938" spans="1:11">
      <c r="A6938" t="s">
        <v>22998</v>
      </c>
      <c r="B6938" t="s">
        <v>58</v>
      </c>
      <c r="C6938">
        <v>105614</v>
      </c>
      <c r="D6938" t="s">
        <v>7147</v>
      </c>
      <c r="E6938" t="s">
        <v>10</v>
      </c>
      <c r="F6938">
        <v>0</v>
      </c>
      <c r="G6938">
        <v>0</v>
      </c>
    </row>
    <row r="6939" spans="1:11">
      <c r="A6939" t="s">
        <v>22999</v>
      </c>
      <c r="B6939" t="s">
        <v>58</v>
      </c>
      <c r="C6939">
        <v>105622</v>
      </c>
      <c r="D6939" t="s">
        <v>7148</v>
      </c>
      <c r="E6939" t="s">
        <v>10</v>
      </c>
      <c r="F6939">
        <v>0</v>
      </c>
      <c r="G6939">
        <v>0</v>
      </c>
    </row>
    <row r="6940" spans="1:11">
      <c r="A6940" t="s">
        <v>23000</v>
      </c>
      <c r="B6940" t="s">
        <v>58</v>
      </c>
      <c r="C6940">
        <v>105572</v>
      </c>
      <c r="D6940" t="s">
        <v>5410</v>
      </c>
      <c r="E6940" t="s">
        <v>10</v>
      </c>
      <c r="F6940">
        <v>60.96</v>
      </c>
      <c r="G6940">
        <v>62.25</v>
      </c>
      <c r="J6940">
        <v>0.14710000000000001</v>
      </c>
      <c r="K6940">
        <v>0.14410000000000001</v>
      </c>
    </row>
    <row r="6941" spans="1:11">
      <c r="A6941" t="s">
        <v>23001</v>
      </c>
      <c r="B6941" t="s">
        <v>58</v>
      </c>
      <c r="C6941">
        <v>105574</v>
      </c>
      <c r="D6941" t="s">
        <v>5412</v>
      </c>
      <c r="E6941" t="s">
        <v>10</v>
      </c>
      <c r="F6941">
        <v>51.65</v>
      </c>
      <c r="G6941">
        <v>52.48</v>
      </c>
      <c r="J6941">
        <v>0.11890000000000001</v>
      </c>
      <c r="K6941">
        <v>0.11700000000000001</v>
      </c>
    </row>
    <row r="6942" spans="1:11">
      <c r="A6942" t="s">
        <v>23002</v>
      </c>
      <c r="B6942" t="s">
        <v>58</v>
      </c>
      <c r="C6942">
        <v>105576</v>
      </c>
      <c r="D6942" t="s">
        <v>5414</v>
      </c>
      <c r="E6942" t="s">
        <v>10</v>
      </c>
      <c r="F6942">
        <v>50.38</v>
      </c>
      <c r="G6942">
        <v>51.18</v>
      </c>
      <c r="J6942">
        <v>0.1145</v>
      </c>
      <c r="K6942">
        <v>0.11269999999999999</v>
      </c>
    </row>
    <row r="6943" spans="1:11">
      <c r="A6943" t="s">
        <v>23003</v>
      </c>
      <c r="B6943" t="s">
        <v>58</v>
      </c>
      <c r="C6943">
        <v>105603</v>
      </c>
      <c r="D6943" t="s">
        <v>7149</v>
      </c>
      <c r="E6943" t="s">
        <v>10</v>
      </c>
      <c r="F6943">
        <v>0</v>
      </c>
      <c r="G6943">
        <v>0</v>
      </c>
    </row>
    <row r="6944" spans="1:11">
      <c r="A6944" t="s">
        <v>23004</v>
      </c>
      <c r="B6944" t="s">
        <v>58</v>
      </c>
      <c r="C6944">
        <v>105611</v>
      </c>
      <c r="D6944" t="s">
        <v>7150</v>
      </c>
      <c r="E6944" t="s">
        <v>10</v>
      </c>
      <c r="F6944">
        <v>0</v>
      </c>
      <c r="G6944">
        <v>0</v>
      </c>
    </row>
    <row r="6945" spans="1:11">
      <c r="A6945" t="s">
        <v>23005</v>
      </c>
      <c r="B6945" t="s">
        <v>58</v>
      </c>
      <c r="C6945">
        <v>105619</v>
      </c>
      <c r="D6945" t="s">
        <v>7151</v>
      </c>
      <c r="E6945" t="s">
        <v>10</v>
      </c>
      <c r="F6945">
        <v>0</v>
      </c>
      <c r="G6945">
        <v>0</v>
      </c>
    </row>
    <row r="6946" spans="1:11">
      <c r="A6946" t="s">
        <v>23006</v>
      </c>
      <c r="B6946" t="s">
        <v>58</v>
      </c>
      <c r="C6946">
        <v>105573</v>
      </c>
      <c r="D6946" t="s">
        <v>5411</v>
      </c>
      <c r="E6946" t="s">
        <v>10</v>
      </c>
      <c r="F6946">
        <v>89.66</v>
      </c>
      <c r="G6946">
        <v>90.95</v>
      </c>
      <c r="J6946">
        <v>0.1</v>
      </c>
      <c r="K6946">
        <v>9.8599999999999993E-2</v>
      </c>
    </row>
    <row r="6947" spans="1:11">
      <c r="A6947" t="s">
        <v>23007</v>
      </c>
      <c r="B6947" t="s">
        <v>58</v>
      </c>
      <c r="C6947">
        <v>105628</v>
      </c>
      <c r="D6947" t="s">
        <v>5436</v>
      </c>
      <c r="E6947" t="s">
        <v>10</v>
      </c>
      <c r="F6947">
        <v>80.349999999999994</v>
      </c>
      <c r="G6947">
        <v>81.180000000000007</v>
      </c>
      <c r="J6947">
        <v>7.6399999999999996E-2</v>
      </c>
      <c r="K6947">
        <v>7.5600000000000001E-2</v>
      </c>
    </row>
    <row r="6948" spans="1:11">
      <c r="A6948" t="s">
        <v>23008</v>
      </c>
      <c r="B6948" t="s">
        <v>58</v>
      </c>
      <c r="C6948">
        <v>105634</v>
      </c>
      <c r="D6948" t="s">
        <v>5442</v>
      </c>
      <c r="E6948" t="s">
        <v>10</v>
      </c>
      <c r="F6948">
        <v>79.08</v>
      </c>
      <c r="G6948">
        <v>79.88</v>
      </c>
      <c r="J6948">
        <v>7.2999999999999995E-2</v>
      </c>
      <c r="K6948">
        <v>7.22E-2</v>
      </c>
    </row>
    <row r="6949" spans="1:11">
      <c r="A6949" t="s">
        <v>23009</v>
      </c>
      <c r="B6949" t="s">
        <v>58</v>
      </c>
      <c r="C6949">
        <v>105604</v>
      </c>
      <c r="D6949" t="s">
        <v>7152</v>
      </c>
      <c r="E6949" t="s">
        <v>10</v>
      </c>
      <c r="F6949">
        <v>0</v>
      </c>
      <c r="G6949">
        <v>0</v>
      </c>
    </row>
    <row r="6950" spans="1:11">
      <c r="A6950" t="s">
        <v>23010</v>
      </c>
      <c r="B6950" t="s">
        <v>58</v>
      </c>
      <c r="C6950">
        <v>105612</v>
      </c>
      <c r="D6950" t="s">
        <v>7153</v>
      </c>
      <c r="E6950" t="s">
        <v>10</v>
      </c>
      <c r="F6950">
        <v>0</v>
      </c>
      <c r="G6950">
        <v>0</v>
      </c>
    </row>
    <row r="6951" spans="1:11">
      <c r="A6951" t="s">
        <v>23011</v>
      </c>
      <c r="B6951" t="s">
        <v>58</v>
      </c>
      <c r="C6951">
        <v>105620</v>
      </c>
      <c r="D6951" t="s">
        <v>7154</v>
      </c>
      <c r="E6951" t="s">
        <v>10</v>
      </c>
      <c r="F6951">
        <v>0</v>
      </c>
      <c r="G6951">
        <v>0</v>
      </c>
    </row>
    <row r="6952" spans="1:11">
      <c r="A6952" t="s">
        <v>23012</v>
      </c>
      <c r="B6952" t="s">
        <v>58</v>
      </c>
      <c r="C6952">
        <v>105586</v>
      </c>
      <c r="D6952" t="s">
        <v>5422</v>
      </c>
      <c r="E6952" t="s">
        <v>10</v>
      </c>
      <c r="F6952">
        <v>152.96</v>
      </c>
      <c r="G6952">
        <v>155.82</v>
      </c>
      <c r="J6952">
        <v>0.1273</v>
      </c>
      <c r="K6952">
        <v>0.125</v>
      </c>
    </row>
    <row r="6953" spans="1:11">
      <c r="A6953" t="s">
        <v>23013</v>
      </c>
      <c r="B6953" t="s">
        <v>58</v>
      </c>
      <c r="C6953">
        <v>105587</v>
      </c>
      <c r="D6953" t="s">
        <v>5423</v>
      </c>
      <c r="E6953" t="s">
        <v>10</v>
      </c>
      <c r="F6953">
        <v>136.88999999999999</v>
      </c>
      <c r="G6953">
        <v>139</v>
      </c>
      <c r="J6953">
        <v>0.10589999999999999</v>
      </c>
      <c r="K6953">
        <v>0.1042</v>
      </c>
    </row>
    <row r="6954" spans="1:11">
      <c r="A6954" t="s">
        <v>23014</v>
      </c>
      <c r="B6954" t="s">
        <v>58</v>
      </c>
      <c r="C6954">
        <v>105589</v>
      </c>
      <c r="D6954" t="s">
        <v>5425</v>
      </c>
      <c r="E6954" t="s">
        <v>10</v>
      </c>
      <c r="F6954">
        <v>135.44</v>
      </c>
      <c r="G6954">
        <v>137.49</v>
      </c>
      <c r="J6954">
        <v>0.1042</v>
      </c>
      <c r="K6954">
        <v>0.1026</v>
      </c>
    </row>
    <row r="6955" spans="1:11">
      <c r="A6955" t="s">
        <v>23015</v>
      </c>
      <c r="B6955" t="s">
        <v>58</v>
      </c>
      <c r="C6955">
        <v>105584</v>
      </c>
      <c r="D6955" t="s">
        <v>7155</v>
      </c>
      <c r="E6955" t="s">
        <v>10</v>
      </c>
      <c r="F6955">
        <v>0</v>
      </c>
      <c r="G6955">
        <v>0</v>
      </c>
    </row>
    <row r="6956" spans="1:11">
      <c r="A6956" t="s">
        <v>23016</v>
      </c>
      <c r="B6956" t="s">
        <v>58</v>
      </c>
      <c r="C6956">
        <v>105720</v>
      </c>
      <c r="D6956" t="s">
        <v>7156</v>
      </c>
      <c r="E6956" t="s">
        <v>10</v>
      </c>
      <c r="F6956">
        <v>0</v>
      </c>
      <c r="G6956">
        <v>0</v>
      </c>
    </row>
    <row r="6957" spans="1:11">
      <c r="A6957" t="s">
        <v>23017</v>
      </c>
      <c r="B6957" t="s">
        <v>58</v>
      </c>
      <c r="C6957">
        <v>105722</v>
      </c>
      <c r="D6957" t="s">
        <v>7157</v>
      </c>
      <c r="E6957" t="s">
        <v>10</v>
      </c>
      <c r="F6957">
        <v>0</v>
      </c>
      <c r="G6957">
        <v>0</v>
      </c>
    </row>
    <row r="6958" spans="1:11">
      <c r="A6958" t="s">
        <v>23018</v>
      </c>
      <c r="B6958" t="s">
        <v>58</v>
      </c>
      <c r="C6958">
        <v>105593</v>
      </c>
      <c r="D6958" t="s">
        <v>5427</v>
      </c>
      <c r="E6958" t="s">
        <v>10</v>
      </c>
      <c r="F6958">
        <v>138.08000000000001</v>
      </c>
      <c r="G6958">
        <v>140.94</v>
      </c>
      <c r="J6958">
        <v>0.14099999999999999</v>
      </c>
      <c r="K6958">
        <v>0.1381</v>
      </c>
    </row>
    <row r="6959" spans="1:11">
      <c r="A6959" t="s">
        <v>23019</v>
      </c>
      <c r="B6959" t="s">
        <v>58</v>
      </c>
      <c r="C6959">
        <v>105594</v>
      </c>
      <c r="D6959" t="s">
        <v>5428</v>
      </c>
      <c r="E6959" t="s">
        <v>10</v>
      </c>
      <c r="F6959">
        <v>122.01</v>
      </c>
      <c r="G6959">
        <v>124.12</v>
      </c>
      <c r="J6959">
        <v>0.1188</v>
      </c>
      <c r="K6959">
        <v>0.1167</v>
      </c>
    </row>
    <row r="6960" spans="1:11">
      <c r="A6960" t="s">
        <v>23020</v>
      </c>
      <c r="B6960" t="s">
        <v>58</v>
      </c>
      <c r="C6960">
        <v>105596</v>
      </c>
      <c r="D6960" t="s">
        <v>5430</v>
      </c>
      <c r="E6960" t="s">
        <v>10</v>
      </c>
      <c r="F6960">
        <v>120.56</v>
      </c>
      <c r="G6960">
        <v>122.61</v>
      </c>
      <c r="J6960">
        <v>0.11700000000000001</v>
      </c>
      <c r="K6960">
        <v>0.11509999999999999</v>
      </c>
    </row>
    <row r="6961" spans="1:11">
      <c r="A6961" t="s">
        <v>23021</v>
      </c>
      <c r="B6961" t="s">
        <v>58</v>
      </c>
      <c r="C6961">
        <v>105591</v>
      </c>
      <c r="D6961" t="s">
        <v>7158</v>
      </c>
      <c r="E6961" t="s">
        <v>10</v>
      </c>
      <c r="F6961">
        <v>0</v>
      </c>
      <c r="G6961">
        <v>0</v>
      </c>
    </row>
    <row r="6962" spans="1:11">
      <c r="A6962" t="s">
        <v>23022</v>
      </c>
      <c r="B6962" t="s">
        <v>58</v>
      </c>
      <c r="C6962">
        <v>105724</v>
      </c>
      <c r="D6962" t="s">
        <v>7159</v>
      </c>
      <c r="E6962" t="s">
        <v>10</v>
      </c>
      <c r="F6962">
        <v>0</v>
      </c>
      <c r="G6962">
        <v>0</v>
      </c>
    </row>
    <row r="6963" spans="1:11">
      <c r="A6963" t="s">
        <v>23023</v>
      </c>
      <c r="B6963" t="s">
        <v>58</v>
      </c>
      <c r="C6963">
        <v>105726</v>
      </c>
      <c r="D6963" t="s">
        <v>7160</v>
      </c>
      <c r="E6963" t="s">
        <v>10</v>
      </c>
      <c r="F6963">
        <v>0</v>
      </c>
      <c r="G6963">
        <v>0</v>
      </c>
    </row>
    <row r="6964" spans="1:11">
      <c r="A6964" t="s">
        <v>23024</v>
      </c>
      <c r="B6964" t="s">
        <v>58</v>
      </c>
      <c r="C6964">
        <v>105567</v>
      </c>
      <c r="D6964" t="s">
        <v>5405</v>
      </c>
      <c r="E6964" t="s">
        <v>10</v>
      </c>
      <c r="F6964">
        <v>17.010000000000002</v>
      </c>
      <c r="G6964">
        <v>17.59</v>
      </c>
      <c r="J6964">
        <v>0.33689999999999998</v>
      </c>
      <c r="K6964">
        <v>0.32579999999999998</v>
      </c>
    </row>
    <row r="6965" spans="1:11">
      <c r="A6965" t="s">
        <v>23025</v>
      </c>
      <c r="B6965" t="s">
        <v>58</v>
      </c>
      <c r="C6965">
        <v>105568</v>
      </c>
      <c r="D6965" t="s">
        <v>5406</v>
      </c>
      <c r="E6965" t="s">
        <v>10</v>
      </c>
      <c r="F6965">
        <v>13.53</v>
      </c>
      <c r="G6965">
        <v>13.96</v>
      </c>
      <c r="J6965">
        <v>0.33479999999999999</v>
      </c>
      <c r="K6965">
        <v>0.32450000000000001</v>
      </c>
    </row>
    <row r="6966" spans="1:11">
      <c r="A6966" t="s">
        <v>23026</v>
      </c>
      <c r="B6966" t="s">
        <v>58</v>
      </c>
      <c r="C6966">
        <v>105570</v>
      </c>
      <c r="D6966" t="s">
        <v>5408</v>
      </c>
      <c r="E6966" t="s">
        <v>10</v>
      </c>
      <c r="F6966">
        <v>11.14</v>
      </c>
      <c r="G6966">
        <v>11.51</v>
      </c>
      <c r="J6966">
        <v>0.3357</v>
      </c>
      <c r="K6966">
        <v>0.32490000000000002</v>
      </c>
    </row>
    <row r="6967" spans="1:11">
      <c r="A6967" t="s">
        <v>23027</v>
      </c>
      <c r="B6967" t="s">
        <v>58</v>
      </c>
      <c r="C6967">
        <v>100575</v>
      </c>
      <c r="D6967" t="s">
        <v>5401</v>
      </c>
      <c r="E6967" t="s">
        <v>9</v>
      </c>
      <c r="F6967">
        <v>0.67</v>
      </c>
      <c r="G6967">
        <v>0.69</v>
      </c>
      <c r="J6967">
        <v>0.37309999999999999</v>
      </c>
      <c r="K6967">
        <v>0.36230000000000001</v>
      </c>
    </row>
    <row r="6968" spans="1:11">
      <c r="A6968" t="s">
        <v>23028</v>
      </c>
      <c r="B6968" t="s">
        <v>58</v>
      </c>
      <c r="C6968">
        <v>100577</v>
      </c>
      <c r="D6968" t="s">
        <v>5377</v>
      </c>
      <c r="E6968" t="s">
        <v>9</v>
      </c>
      <c r="F6968">
        <v>1.63</v>
      </c>
      <c r="G6968">
        <v>1.67</v>
      </c>
      <c r="J6968">
        <v>0.30669999999999997</v>
      </c>
      <c r="K6968">
        <v>0.2994</v>
      </c>
    </row>
    <row r="6969" spans="1:11">
      <c r="A6969" t="s">
        <v>23029</v>
      </c>
      <c r="B6969" t="s">
        <v>58</v>
      </c>
      <c r="C6969">
        <v>105598</v>
      </c>
      <c r="D6969" t="s">
        <v>5379</v>
      </c>
      <c r="E6969" t="s">
        <v>9</v>
      </c>
      <c r="F6969">
        <v>2.19</v>
      </c>
      <c r="G6969">
        <v>2.2599999999999998</v>
      </c>
      <c r="J6969">
        <v>0.31509999999999999</v>
      </c>
      <c r="K6969">
        <v>0.30530000000000002</v>
      </c>
    </row>
    <row r="6970" spans="1:11">
      <c r="A6970" t="s">
        <v>23030</v>
      </c>
      <c r="B6970" t="s">
        <v>58</v>
      </c>
      <c r="C6970">
        <v>100576</v>
      </c>
      <c r="D6970" t="s">
        <v>5376</v>
      </c>
      <c r="E6970" t="s">
        <v>9</v>
      </c>
      <c r="F6970">
        <v>3.27</v>
      </c>
      <c r="G6970">
        <v>3.38</v>
      </c>
      <c r="J6970">
        <v>0.2722</v>
      </c>
      <c r="K6970">
        <v>0.26329999999999998</v>
      </c>
    </row>
    <row r="6971" spans="1:11">
      <c r="A6971" t="s">
        <v>23031</v>
      </c>
      <c r="B6971" t="s">
        <v>58</v>
      </c>
      <c r="C6971">
        <v>105597</v>
      </c>
      <c r="D6971" t="s">
        <v>5378</v>
      </c>
      <c r="E6971" t="s">
        <v>9</v>
      </c>
      <c r="F6971">
        <v>4.5</v>
      </c>
      <c r="G6971">
        <v>4.67</v>
      </c>
      <c r="J6971">
        <v>0.27560000000000001</v>
      </c>
      <c r="K6971">
        <v>0.26550000000000001</v>
      </c>
    </row>
    <row r="6972" spans="1:11">
      <c r="A6972" t="s">
        <v>23032</v>
      </c>
      <c r="B6972" t="s">
        <v>58</v>
      </c>
      <c r="C6972">
        <v>102730</v>
      </c>
      <c r="D6972" t="s">
        <v>1910</v>
      </c>
      <c r="E6972" t="s">
        <v>11</v>
      </c>
      <c r="F6972">
        <v>13.18</v>
      </c>
      <c r="G6972">
        <v>13.44</v>
      </c>
      <c r="J6972">
        <v>8.3000000000000001E-3</v>
      </c>
      <c r="K6972">
        <v>8.2000000000000007E-3</v>
      </c>
    </row>
    <row r="6973" spans="1:11">
      <c r="A6973" t="s">
        <v>23033</v>
      </c>
      <c r="B6973" t="s">
        <v>58</v>
      </c>
      <c r="C6973">
        <v>102731</v>
      </c>
      <c r="D6973" t="s">
        <v>1911</v>
      </c>
      <c r="E6973" t="s">
        <v>11</v>
      </c>
      <c r="F6973">
        <v>10.98</v>
      </c>
      <c r="G6973">
        <v>11.15</v>
      </c>
      <c r="J6973">
        <v>7.3000000000000001E-3</v>
      </c>
      <c r="K6973">
        <v>7.1999999999999998E-3</v>
      </c>
    </row>
    <row r="6974" spans="1:11">
      <c r="A6974" t="s">
        <v>23034</v>
      </c>
      <c r="B6974" t="s">
        <v>58</v>
      </c>
      <c r="C6974">
        <v>102732</v>
      </c>
      <c r="D6974" t="s">
        <v>1912</v>
      </c>
      <c r="E6974" t="s">
        <v>11</v>
      </c>
      <c r="F6974">
        <v>10.18</v>
      </c>
      <c r="G6974">
        <v>10.3</v>
      </c>
      <c r="J6974">
        <v>3.8999999999999998E-3</v>
      </c>
      <c r="K6974">
        <v>3.8999999999999998E-3</v>
      </c>
    </row>
    <row r="6975" spans="1:11">
      <c r="A6975" t="s">
        <v>23035</v>
      </c>
      <c r="B6975" t="s">
        <v>58</v>
      </c>
      <c r="C6975">
        <v>102733</v>
      </c>
      <c r="D6975" t="s">
        <v>1913</v>
      </c>
      <c r="E6975" t="s">
        <v>11</v>
      </c>
      <c r="F6975">
        <v>11.15</v>
      </c>
      <c r="G6975">
        <v>11.24</v>
      </c>
      <c r="J6975">
        <v>1.8E-3</v>
      </c>
      <c r="K6975">
        <v>1.8E-3</v>
      </c>
    </row>
    <row r="6976" spans="1:11">
      <c r="A6976" t="s">
        <v>23036</v>
      </c>
      <c r="B6976" t="s">
        <v>58</v>
      </c>
      <c r="C6976">
        <v>102728</v>
      </c>
      <c r="D6976" t="s">
        <v>1908</v>
      </c>
      <c r="E6976" t="s">
        <v>11</v>
      </c>
      <c r="F6976">
        <v>16.52</v>
      </c>
      <c r="G6976">
        <v>17.03</v>
      </c>
      <c r="J6976">
        <v>1.2699999999999999E-2</v>
      </c>
      <c r="K6976">
        <v>1.23E-2</v>
      </c>
    </row>
    <row r="6977" spans="1:11">
      <c r="A6977" t="s">
        <v>23037</v>
      </c>
      <c r="B6977" t="s">
        <v>58</v>
      </c>
      <c r="C6977">
        <v>102729</v>
      </c>
      <c r="D6977" t="s">
        <v>1909</v>
      </c>
      <c r="E6977" t="s">
        <v>11</v>
      </c>
      <c r="F6977">
        <v>15.03</v>
      </c>
      <c r="G6977">
        <v>15.39</v>
      </c>
      <c r="J6977">
        <v>1.06E-2</v>
      </c>
      <c r="K6977">
        <v>1.04E-2</v>
      </c>
    </row>
    <row r="6978" spans="1:11">
      <c r="A6978" t="s">
        <v>23038</v>
      </c>
      <c r="B6978" t="s">
        <v>58</v>
      </c>
      <c r="C6978">
        <v>102734</v>
      </c>
      <c r="D6978" t="s">
        <v>1914</v>
      </c>
      <c r="E6978" t="s">
        <v>11</v>
      </c>
      <c r="F6978">
        <v>15.23</v>
      </c>
      <c r="G6978">
        <v>15.61</v>
      </c>
      <c r="J6978">
        <v>3.2199999999999999E-2</v>
      </c>
      <c r="K6978">
        <v>3.1399999999999997E-2</v>
      </c>
    </row>
    <row r="6979" spans="1:11">
      <c r="A6979" t="s">
        <v>23039</v>
      </c>
      <c r="B6979" t="s">
        <v>58</v>
      </c>
      <c r="C6979">
        <v>102735</v>
      </c>
      <c r="D6979" t="s">
        <v>1915</v>
      </c>
      <c r="E6979" t="s">
        <v>11</v>
      </c>
      <c r="F6979">
        <v>13.92</v>
      </c>
      <c r="G6979">
        <v>14.19</v>
      </c>
      <c r="J6979">
        <v>1.8700000000000001E-2</v>
      </c>
      <c r="K6979">
        <v>1.83E-2</v>
      </c>
    </row>
    <row r="6980" spans="1:11">
      <c r="A6980" t="s">
        <v>23040</v>
      </c>
      <c r="B6980" t="s">
        <v>58</v>
      </c>
      <c r="C6980">
        <v>102765</v>
      </c>
      <c r="D6980" t="s">
        <v>1945</v>
      </c>
      <c r="E6980" t="s">
        <v>32</v>
      </c>
      <c r="F6980">
        <v>17606.509999999998</v>
      </c>
      <c r="G6980">
        <v>18122.91</v>
      </c>
      <c r="J6980">
        <v>5.1999999999999998E-3</v>
      </c>
      <c r="K6980">
        <v>5.1000000000000004E-3</v>
      </c>
    </row>
    <row r="6981" spans="1:11">
      <c r="A6981" t="s">
        <v>23041</v>
      </c>
      <c r="B6981" t="s">
        <v>58</v>
      </c>
      <c r="C6981">
        <v>102795</v>
      </c>
      <c r="D6981" t="s">
        <v>1975</v>
      </c>
      <c r="E6981" t="s">
        <v>32</v>
      </c>
      <c r="F6981">
        <v>34492.5</v>
      </c>
      <c r="G6981">
        <v>35320.69</v>
      </c>
      <c r="J6981">
        <v>0</v>
      </c>
      <c r="K6981">
        <v>0</v>
      </c>
    </row>
    <row r="6982" spans="1:11">
      <c r="A6982" t="s">
        <v>23042</v>
      </c>
      <c r="B6982" t="s">
        <v>58</v>
      </c>
      <c r="C6982">
        <v>102766</v>
      </c>
      <c r="D6982" t="s">
        <v>1946</v>
      </c>
      <c r="E6982" t="s">
        <v>32</v>
      </c>
      <c r="F6982">
        <v>26367.45</v>
      </c>
      <c r="G6982">
        <v>27087.32</v>
      </c>
      <c r="J6982">
        <v>5.7999999999999996E-3</v>
      </c>
      <c r="K6982">
        <v>5.7000000000000002E-3</v>
      </c>
    </row>
    <row r="6983" spans="1:11">
      <c r="A6983" t="s">
        <v>23043</v>
      </c>
      <c r="B6983" t="s">
        <v>58</v>
      </c>
      <c r="C6983">
        <v>102796</v>
      </c>
      <c r="D6983" t="s">
        <v>1976</v>
      </c>
      <c r="E6983" t="s">
        <v>32</v>
      </c>
      <c r="F6983">
        <v>55352.28</v>
      </c>
      <c r="G6983">
        <v>56611.06</v>
      </c>
      <c r="J6983">
        <v>0</v>
      </c>
      <c r="K6983">
        <v>0</v>
      </c>
    </row>
    <row r="6984" spans="1:11">
      <c r="A6984" t="s">
        <v>23044</v>
      </c>
      <c r="B6984" t="s">
        <v>58</v>
      </c>
      <c r="C6984">
        <v>102767</v>
      </c>
      <c r="D6984" t="s">
        <v>1947</v>
      </c>
      <c r="E6984" t="s">
        <v>32</v>
      </c>
      <c r="F6984">
        <v>36791.25</v>
      </c>
      <c r="G6984">
        <v>37765.550000000003</v>
      </c>
      <c r="J6984">
        <v>6.0000000000000001E-3</v>
      </c>
      <c r="K6984">
        <v>5.7999999999999996E-3</v>
      </c>
    </row>
    <row r="6985" spans="1:11">
      <c r="A6985" t="s">
        <v>23045</v>
      </c>
      <c r="B6985" t="s">
        <v>58</v>
      </c>
      <c r="C6985">
        <v>102797</v>
      </c>
      <c r="D6985" t="s">
        <v>1977</v>
      </c>
      <c r="E6985" t="s">
        <v>32</v>
      </c>
      <c r="F6985">
        <v>78335.28</v>
      </c>
      <c r="G6985">
        <v>80077.39</v>
      </c>
      <c r="J6985">
        <v>0</v>
      </c>
      <c r="K6985">
        <v>0</v>
      </c>
    </row>
    <row r="6986" spans="1:11">
      <c r="A6986" t="s">
        <v>23046</v>
      </c>
      <c r="B6986" t="s">
        <v>58</v>
      </c>
      <c r="C6986">
        <v>102768</v>
      </c>
      <c r="D6986" t="s">
        <v>1948</v>
      </c>
      <c r="E6986" t="s">
        <v>32</v>
      </c>
      <c r="F6986">
        <v>51146.6</v>
      </c>
      <c r="G6986">
        <v>52411.19</v>
      </c>
      <c r="J6986">
        <v>4.8999999999999998E-3</v>
      </c>
      <c r="K6986">
        <v>4.7999999999999996E-3</v>
      </c>
    </row>
    <row r="6987" spans="1:11">
      <c r="A6987" t="s">
        <v>23047</v>
      </c>
      <c r="B6987" t="s">
        <v>58</v>
      </c>
      <c r="C6987">
        <v>102798</v>
      </c>
      <c r="D6987" t="s">
        <v>1978</v>
      </c>
      <c r="E6987" t="s">
        <v>32</v>
      </c>
      <c r="F6987">
        <v>95749.440000000002</v>
      </c>
      <c r="G6987">
        <v>97848.24</v>
      </c>
      <c r="J6987">
        <v>0</v>
      </c>
      <c r="K6987">
        <v>0</v>
      </c>
    </row>
    <row r="6988" spans="1:11">
      <c r="A6988" t="s">
        <v>23048</v>
      </c>
      <c r="B6988" t="s">
        <v>58</v>
      </c>
      <c r="C6988">
        <v>102744</v>
      </c>
      <c r="D6988" t="s">
        <v>1924</v>
      </c>
      <c r="E6988" t="s">
        <v>32</v>
      </c>
      <c r="F6988">
        <v>7346.43</v>
      </c>
      <c r="G6988">
        <v>7544.33</v>
      </c>
      <c r="J6988">
        <v>6.1999999999999998E-3</v>
      </c>
      <c r="K6988">
        <v>6.0000000000000001E-3</v>
      </c>
    </row>
    <row r="6989" spans="1:11">
      <c r="A6989" t="s">
        <v>23049</v>
      </c>
      <c r="B6989" t="s">
        <v>58</v>
      </c>
      <c r="C6989">
        <v>102755</v>
      </c>
      <c r="D6989" t="s">
        <v>1935</v>
      </c>
      <c r="E6989" t="s">
        <v>32</v>
      </c>
      <c r="F6989">
        <v>11335.65</v>
      </c>
      <c r="G6989">
        <v>11621.25</v>
      </c>
      <c r="J6989">
        <v>6.7000000000000002E-3</v>
      </c>
      <c r="K6989">
        <v>6.6E-3</v>
      </c>
    </row>
    <row r="6990" spans="1:11">
      <c r="A6990" t="s">
        <v>23050</v>
      </c>
      <c r="B6990" t="s">
        <v>58</v>
      </c>
      <c r="C6990">
        <v>102782</v>
      </c>
      <c r="D6990" t="s">
        <v>1962</v>
      </c>
      <c r="E6990" t="s">
        <v>32</v>
      </c>
      <c r="F6990">
        <v>16845.18</v>
      </c>
      <c r="G6990">
        <v>17256.98</v>
      </c>
      <c r="J6990">
        <v>0</v>
      </c>
      <c r="K6990">
        <v>0</v>
      </c>
    </row>
    <row r="6991" spans="1:11">
      <c r="A6991" t="s">
        <v>23051</v>
      </c>
      <c r="B6991" t="s">
        <v>58</v>
      </c>
      <c r="C6991">
        <v>102745</v>
      </c>
      <c r="D6991" t="s">
        <v>1925</v>
      </c>
      <c r="E6991" t="s">
        <v>32</v>
      </c>
      <c r="F6991">
        <v>10304.33</v>
      </c>
      <c r="G6991">
        <v>10575.25</v>
      </c>
      <c r="J6991">
        <v>6.4000000000000003E-3</v>
      </c>
      <c r="K6991">
        <v>6.1999999999999998E-3</v>
      </c>
    </row>
    <row r="6992" spans="1:11">
      <c r="A6992" t="s">
        <v>23052</v>
      </c>
      <c r="B6992" t="s">
        <v>58</v>
      </c>
      <c r="C6992">
        <v>102756</v>
      </c>
      <c r="D6992" t="s">
        <v>1936</v>
      </c>
      <c r="E6992" t="s">
        <v>32</v>
      </c>
      <c r="F6992">
        <v>16794.849999999999</v>
      </c>
      <c r="G6992">
        <v>17204.73</v>
      </c>
      <c r="J6992">
        <v>7.0000000000000001E-3</v>
      </c>
      <c r="K6992">
        <v>6.7999999999999996E-3</v>
      </c>
    </row>
    <row r="6993" spans="1:11">
      <c r="A6993" t="s">
        <v>23053</v>
      </c>
      <c r="B6993" t="s">
        <v>58</v>
      </c>
      <c r="C6993">
        <v>102783</v>
      </c>
      <c r="D6993" t="s">
        <v>1963</v>
      </c>
      <c r="E6993" t="s">
        <v>32</v>
      </c>
      <c r="F6993">
        <v>22342.38</v>
      </c>
      <c r="G6993">
        <v>22896.68</v>
      </c>
      <c r="J6993">
        <v>0</v>
      </c>
      <c r="K6993">
        <v>0</v>
      </c>
    </row>
    <row r="6994" spans="1:11">
      <c r="A6994" t="s">
        <v>23054</v>
      </c>
      <c r="B6994" t="s">
        <v>58</v>
      </c>
      <c r="C6994">
        <v>102746</v>
      </c>
      <c r="D6994" t="s">
        <v>1926</v>
      </c>
      <c r="E6994" t="s">
        <v>32</v>
      </c>
      <c r="F6994">
        <v>17825.75</v>
      </c>
      <c r="G6994">
        <v>18282.12</v>
      </c>
      <c r="J6994">
        <v>6.6E-3</v>
      </c>
      <c r="K6994">
        <v>6.4000000000000003E-3</v>
      </c>
    </row>
    <row r="6995" spans="1:11">
      <c r="A6995" t="s">
        <v>23055</v>
      </c>
      <c r="B6995" t="s">
        <v>58</v>
      </c>
      <c r="C6995">
        <v>102757</v>
      </c>
      <c r="D6995" t="s">
        <v>1937</v>
      </c>
      <c r="E6995" t="s">
        <v>32</v>
      </c>
      <c r="F6995">
        <v>31170.89</v>
      </c>
      <c r="G6995">
        <v>31907.439999999999</v>
      </c>
      <c r="J6995">
        <v>7.3000000000000001E-3</v>
      </c>
      <c r="K6995">
        <v>7.1000000000000004E-3</v>
      </c>
    </row>
    <row r="6996" spans="1:11">
      <c r="A6996" t="s">
        <v>23056</v>
      </c>
      <c r="B6996" t="s">
        <v>58</v>
      </c>
      <c r="C6996">
        <v>102784</v>
      </c>
      <c r="D6996" t="s">
        <v>1964</v>
      </c>
      <c r="E6996" t="s">
        <v>32</v>
      </c>
      <c r="F6996">
        <v>34020.9</v>
      </c>
      <c r="G6996">
        <v>34659.75</v>
      </c>
      <c r="J6996">
        <v>0</v>
      </c>
      <c r="K6996">
        <v>0</v>
      </c>
    </row>
    <row r="6997" spans="1:11">
      <c r="A6997" t="s">
        <v>23057</v>
      </c>
      <c r="B6997" t="s">
        <v>58</v>
      </c>
      <c r="C6997">
        <v>102779</v>
      </c>
      <c r="D6997" t="s">
        <v>1959</v>
      </c>
      <c r="E6997" t="s">
        <v>32</v>
      </c>
      <c r="F6997">
        <v>8938.98</v>
      </c>
      <c r="G6997">
        <v>9171.68</v>
      </c>
      <c r="J6997">
        <v>0</v>
      </c>
      <c r="K6997">
        <v>0</v>
      </c>
    </row>
    <row r="6998" spans="1:11">
      <c r="A6998" t="s">
        <v>23058</v>
      </c>
      <c r="B6998" t="s">
        <v>58</v>
      </c>
      <c r="C6998">
        <v>102780</v>
      </c>
      <c r="D6998" t="s">
        <v>1960</v>
      </c>
      <c r="E6998" t="s">
        <v>32</v>
      </c>
      <c r="F6998">
        <v>10287</v>
      </c>
      <c r="G6998">
        <v>10554.84</v>
      </c>
      <c r="J6998">
        <v>0</v>
      </c>
      <c r="K6998">
        <v>0</v>
      </c>
    </row>
    <row r="6999" spans="1:11">
      <c r="A6999" t="s">
        <v>23059</v>
      </c>
      <c r="B6999" t="s">
        <v>58</v>
      </c>
      <c r="C6999">
        <v>102743</v>
      </c>
      <c r="D6999" t="s">
        <v>1923</v>
      </c>
      <c r="E6999" t="s">
        <v>32</v>
      </c>
      <c r="F6999">
        <v>4914.8900000000003</v>
      </c>
      <c r="G6999">
        <v>5050.6400000000003</v>
      </c>
      <c r="J6999">
        <v>5.8999999999999999E-3</v>
      </c>
      <c r="K6999">
        <v>5.7999999999999996E-3</v>
      </c>
    </row>
    <row r="7000" spans="1:11">
      <c r="A7000" t="s">
        <v>23060</v>
      </c>
      <c r="B7000" t="s">
        <v>58</v>
      </c>
      <c r="C7000">
        <v>102781</v>
      </c>
      <c r="D7000" t="s">
        <v>1961</v>
      </c>
      <c r="E7000" t="s">
        <v>32</v>
      </c>
      <c r="F7000">
        <v>15234.48</v>
      </c>
      <c r="G7000">
        <v>15630.57</v>
      </c>
      <c r="J7000">
        <v>0</v>
      </c>
      <c r="K7000">
        <v>0</v>
      </c>
    </row>
    <row r="7001" spans="1:11">
      <c r="A7001" t="s">
        <v>23061</v>
      </c>
      <c r="B7001" t="s">
        <v>58</v>
      </c>
      <c r="C7001">
        <v>102761</v>
      </c>
      <c r="D7001" t="s">
        <v>1941</v>
      </c>
      <c r="E7001" t="s">
        <v>32</v>
      </c>
      <c r="F7001">
        <v>14136.92</v>
      </c>
      <c r="G7001">
        <v>14553.43</v>
      </c>
      <c r="J7001">
        <v>5.1999999999999998E-3</v>
      </c>
      <c r="K7001">
        <v>5.1000000000000004E-3</v>
      </c>
    </row>
    <row r="7002" spans="1:11">
      <c r="A7002" t="s">
        <v>23062</v>
      </c>
      <c r="B7002" t="s">
        <v>58</v>
      </c>
      <c r="C7002">
        <v>102791</v>
      </c>
      <c r="D7002" t="s">
        <v>1971</v>
      </c>
      <c r="E7002" t="s">
        <v>32</v>
      </c>
      <c r="F7002">
        <v>32316.720000000001</v>
      </c>
      <c r="G7002">
        <v>33091.199999999997</v>
      </c>
      <c r="J7002">
        <v>0</v>
      </c>
      <c r="K7002">
        <v>0</v>
      </c>
    </row>
    <row r="7003" spans="1:11">
      <c r="A7003" t="s">
        <v>23063</v>
      </c>
      <c r="B7003" t="s">
        <v>58</v>
      </c>
      <c r="C7003">
        <v>102762</v>
      </c>
      <c r="D7003" t="s">
        <v>1942</v>
      </c>
      <c r="E7003" t="s">
        <v>32</v>
      </c>
      <c r="F7003">
        <v>21708.81</v>
      </c>
      <c r="G7003">
        <v>22304.68</v>
      </c>
      <c r="J7003">
        <v>5.4999999999999997E-3</v>
      </c>
      <c r="K7003">
        <v>5.4000000000000003E-3</v>
      </c>
    </row>
    <row r="7004" spans="1:11">
      <c r="A7004" t="s">
        <v>23064</v>
      </c>
      <c r="B7004" t="s">
        <v>58</v>
      </c>
      <c r="C7004">
        <v>102792</v>
      </c>
      <c r="D7004" t="s">
        <v>1972</v>
      </c>
      <c r="E7004" t="s">
        <v>32</v>
      </c>
      <c r="F7004">
        <v>52338.48</v>
      </c>
      <c r="G7004">
        <v>53534.75</v>
      </c>
      <c r="J7004">
        <v>0</v>
      </c>
      <c r="K7004">
        <v>0</v>
      </c>
    </row>
    <row r="7005" spans="1:11">
      <c r="A7005" t="s">
        <v>23065</v>
      </c>
      <c r="B7005" t="s">
        <v>58</v>
      </c>
      <c r="C7005">
        <v>102763</v>
      </c>
      <c r="D7005" t="s">
        <v>1943</v>
      </c>
      <c r="E7005" t="s">
        <v>32</v>
      </c>
      <c r="F7005">
        <v>30106.79</v>
      </c>
      <c r="G7005">
        <v>30910.17</v>
      </c>
      <c r="J7005">
        <v>5.7000000000000002E-3</v>
      </c>
      <c r="K7005">
        <v>5.4999999999999997E-3</v>
      </c>
    </row>
    <row r="7006" spans="1:11">
      <c r="A7006" t="s">
        <v>23066</v>
      </c>
      <c r="B7006" t="s">
        <v>58</v>
      </c>
      <c r="C7006">
        <v>102793</v>
      </c>
      <c r="D7006" t="s">
        <v>1973</v>
      </c>
      <c r="E7006" t="s">
        <v>32</v>
      </c>
      <c r="F7006">
        <v>70120.320000000007</v>
      </c>
      <c r="G7006">
        <v>71631.509999999995</v>
      </c>
      <c r="J7006">
        <v>0</v>
      </c>
      <c r="K7006">
        <v>0</v>
      </c>
    </row>
    <row r="7007" spans="1:11">
      <c r="A7007" t="s">
        <v>23067</v>
      </c>
      <c r="B7007" t="s">
        <v>58</v>
      </c>
      <c r="C7007">
        <v>102764</v>
      </c>
      <c r="D7007" t="s">
        <v>1944</v>
      </c>
      <c r="E7007" t="s">
        <v>32</v>
      </c>
      <c r="F7007">
        <v>42236.99</v>
      </c>
      <c r="G7007">
        <v>43289.94</v>
      </c>
      <c r="J7007">
        <v>4.8999999999999998E-3</v>
      </c>
      <c r="K7007">
        <v>4.7000000000000002E-3</v>
      </c>
    </row>
    <row r="7008" spans="1:11">
      <c r="A7008" t="s">
        <v>23068</v>
      </c>
      <c r="B7008" t="s">
        <v>58</v>
      </c>
      <c r="C7008">
        <v>102794</v>
      </c>
      <c r="D7008" t="s">
        <v>1974</v>
      </c>
      <c r="E7008" t="s">
        <v>32</v>
      </c>
      <c r="F7008">
        <v>100262.58</v>
      </c>
      <c r="G7008">
        <v>102378.6</v>
      </c>
      <c r="J7008">
        <v>0</v>
      </c>
      <c r="K7008">
        <v>0</v>
      </c>
    </row>
    <row r="7009" spans="1:11">
      <c r="A7009" t="s">
        <v>23069</v>
      </c>
      <c r="B7009" t="s">
        <v>58</v>
      </c>
      <c r="C7009">
        <v>102740</v>
      </c>
      <c r="D7009" t="s">
        <v>1920</v>
      </c>
      <c r="E7009" t="s">
        <v>32</v>
      </c>
      <c r="F7009">
        <v>6064.85</v>
      </c>
      <c r="G7009">
        <v>6229.25</v>
      </c>
      <c r="J7009">
        <v>5.8999999999999999E-3</v>
      </c>
      <c r="K7009">
        <v>5.7999999999999996E-3</v>
      </c>
    </row>
    <row r="7010" spans="1:11">
      <c r="A7010" t="s">
        <v>23070</v>
      </c>
      <c r="B7010" t="s">
        <v>58</v>
      </c>
      <c r="C7010">
        <v>102752</v>
      </c>
      <c r="D7010" t="s">
        <v>1932</v>
      </c>
      <c r="E7010" t="s">
        <v>32</v>
      </c>
      <c r="F7010">
        <v>8126.4</v>
      </c>
      <c r="G7010">
        <v>8336.3799999999992</v>
      </c>
      <c r="J7010">
        <v>6.3E-3</v>
      </c>
      <c r="K7010">
        <v>6.1999999999999998E-3</v>
      </c>
    </row>
    <row r="7011" spans="1:11">
      <c r="A7011" t="s">
        <v>23071</v>
      </c>
      <c r="B7011" t="s">
        <v>58</v>
      </c>
      <c r="C7011">
        <v>102776</v>
      </c>
      <c r="D7011" t="s">
        <v>1956</v>
      </c>
      <c r="E7011" t="s">
        <v>32</v>
      </c>
      <c r="F7011">
        <v>13336.74</v>
      </c>
      <c r="G7011">
        <v>13683.44</v>
      </c>
      <c r="J7011">
        <v>0</v>
      </c>
      <c r="K7011">
        <v>0</v>
      </c>
    </row>
    <row r="7012" spans="1:11">
      <c r="A7012" t="s">
        <v>23072</v>
      </c>
      <c r="B7012" t="s">
        <v>58</v>
      </c>
      <c r="C7012">
        <v>102741</v>
      </c>
      <c r="D7012" t="s">
        <v>1921</v>
      </c>
      <c r="E7012" t="s">
        <v>32</v>
      </c>
      <c r="F7012">
        <v>8495.8799999999992</v>
      </c>
      <c r="G7012">
        <v>8720.91</v>
      </c>
      <c r="J7012">
        <v>6.1000000000000004E-3</v>
      </c>
      <c r="K7012">
        <v>6.0000000000000001E-3</v>
      </c>
    </row>
    <row r="7013" spans="1:11">
      <c r="A7013" t="s">
        <v>23073</v>
      </c>
      <c r="B7013" t="s">
        <v>58</v>
      </c>
      <c r="C7013">
        <v>102753</v>
      </c>
      <c r="D7013" t="s">
        <v>1933</v>
      </c>
      <c r="E7013" t="s">
        <v>32</v>
      </c>
      <c r="F7013">
        <v>12002.08</v>
      </c>
      <c r="G7013">
        <v>12302.77</v>
      </c>
      <c r="J7013">
        <v>6.6E-3</v>
      </c>
      <c r="K7013">
        <v>6.4000000000000003E-3</v>
      </c>
    </row>
    <row r="7014" spans="1:11">
      <c r="A7014" t="s">
        <v>23074</v>
      </c>
      <c r="B7014" t="s">
        <v>58</v>
      </c>
      <c r="C7014">
        <v>102777</v>
      </c>
      <c r="D7014" t="s">
        <v>1957</v>
      </c>
      <c r="E7014" t="s">
        <v>32</v>
      </c>
      <c r="F7014">
        <v>20181.96</v>
      </c>
      <c r="G7014">
        <v>20706.3</v>
      </c>
      <c r="J7014">
        <v>0</v>
      </c>
      <c r="K7014">
        <v>0</v>
      </c>
    </row>
    <row r="7015" spans="1:11">
      <c r="A7015" t="s">
        <v>23075</v>
      </c>
      <c r="B7015" t="s">
        <v>58</v>
      </c>
      <c r="C7015">
        <v>102742</v>
      </c>
      <c r="D7015" t="s">
        <v>1922</v>
      </c>
      <c r="E7015" t="s">
        <v>32</v>
      </c>
      <c r="F7015">
        <v>14681.48</v>
      </c>
      <c r="G7015">
        <v>15060.81</v>
      </c>
      <c r="J7015">
        <v>6.3E-3</v>
      </c>
      <c r="K7015">
        <v>6.1999999999999998E-3</v>
      </c>
    </row>
    <row r="7016" spans="1:11">
      <c r="A7016" t="s">
        <v>23076</v>
      </c>
      <c r="B7016" t="s">
        <v>58</v>
      </c>
      <c r="C7016">
        <v>102754</v>
      </c>
      <c r="D7016" t="s">
        <v>1934</v>
      </c>
      <c r="E7016" t="s">
        <v>32</v>
      </c>
      <c r="F7016">
        <v>22763.59</v>
      </c>
      <c r="G7016">
        <v>23316.2</v>
      </c>
      <c r="J7016">
        <v>6.7999999999999996E-3</v>
      </c>
      <c r="K7016">
        <v>6.7000000000000002E-3</v>
      </c>
    </row>
    <row r="7017" spans="1:11">
      <c r="A7017" t="s">
        <v>23077</v>
      </c>
      <c r="B7017" t="s">
        <v>58</v>
      </c>
      <c r="C7017">
        <v>102778</v>
      </c>
      <c r="D7017" t="s">
        <v>1958</v>
      </c>
      <c r="E7017" t="s">
        <v>32</v>
      </c>
      <c r="F7017">
        <v>29407.919999999998</v>
      </c>
      <c r="G7017">
        <v>30008.6</v>
      </c>
      <c r="J7017">
        <v>0</v>
      </c>
      <c r="K7017">
        <v>0</v>
      </c>
    </row>
    <row r="7018" spans="1:11">
      <c r="A7018" t="s">
        <v>23078</v>
      </c>
      <c r="B7018" t="s">
        <v>58</v>
      </c>
      <c r="C7018">
        <v>102737</v>
      </c>
      <c r="D7018" t="s">
        <v>1917</v>
      </c>
      <c r="E7018" t="s">
        <v>32</v>
      </c>
      <c r="F7018">
        <v>1189.68</v>
      </c>
      <c r="G7018">
        <v>1225.0899999999999</v>
      </c>
      <c r="J7018">
        <v>5.1000000000000004E-3</v>
      </c>
      <c r="K7018">
        <v>4.8999999999999998E-3</v>
      </c>
    </row>
    <row r="7019" spans="1:11">
      <c r="A7019" t="s">
        <v>23079</v>
      </c>
      <c r="B7019" t="s">
        <v>58</v>
      </c>
      <c r="C7019">
        <v>102773</v>
      </c>
      <c r="D7019" t="s">
        <v>1953</v>
      </c>
      <c r="E7019" t="s">
        <v>32</v>
      </c>
      <c r="F7019">
        <v>8938.98</v>
      </c>
      <c r="G7019">
        <v>9171.68</v>
      </c>
      <c r="J7019">
        <v>0</v>
      </c>
      <c r="K7019">
        <v>0</v>
      </c>
    </row>
    <row r="7020" spans="1:11">
      <c r="A7020" t="s">
        <v>23080</v>
      </c>
      <c r="B7020" t="s">
        <v>58</v>
      </c>
      <c r="C7020">
        <v>102738</v>
      </c>
      <c r="D7020" t="s">
        <v>1918</v>
      </c>
      <c r="E7020" t="s">
        <v>32</v>
      </c>
      <c r="F7020">
        <v>2426.56</v>
      </c>
      <c r="G7020">
        <v>2495.5700000000002</v>
      </c>
      <c r="J7020">
        <v>5.4999999999999997E-3</v>
      </c>
      <c r="K7020">
        <v>5.3E-3</v>
      </c>
    </row>
    <row r="7021" spans="1:11">
      <c r="A7021" t="s">
        <v>23081</v>
      </c>
      <c r="B7021" t="s">
        <v>58</v>
      </c>
      <c r="C7021">
        <v>102750</v>
      </c>
      <c r="D7021" t="s">
        <v>1930</v>
      </c>
      <c r="E7021" t="s">
        <v>32</v>
      </c>
      <c r="F7021">
        <v>2954.6</v>
      </c>
      <c r="G7021">
        <v>3037.23</v>
      </c>
      <c r="J7021">
        <v>5.5999999999999999E-3</v>
      </c>
      <c r="K7021">
        <v>5.4999999999999997E-3</v>
      </c>
    </row>
    <row r="7022" spans="1:11">
      <c r="A7022" t="s">
        <v>23082</v>
      </c>
      <c r="B7022" t="s">
        <v>58</v>
      </c>
      <c r="C7022">
        <v>102774</v>
      </c>
      <c r="D7022" t="s">
        <v>1954</v>
      </c>
      <c r="E7022" t="s">
        <v>32</v>
      </c>
      <c r="F7022">
        <v>8938.98</v>
      </c>
      <c r="G7022">
        <v>9171.68</v>
      </c>
      <c r="J7022">
        <v>0</v>
      </c>
      <c r="K7022">
        <v>0</v>
      </c>
    </row>
    <row r="7023" spans="1:11">
      <c r="A7023" t="s">
        <v>23083</v>
      </c>
      <c r="B7023" t="s">
        <v>58</v>
      </c>
      <c r="C7023">
        <v>102739</v>
      </c>
      <c r="D7023" t="s">
        <v>1919</v>
      </c>
      <c r="E7023" t="s">
        <v>32</v>
      </c>
      <c r="F7023">
        <v>4054.72</v>
      </c>
      <c r="G7023">
        <v>4167.32</v>
      </c>
      <c r="J7023">
        <v>5.7000000000000002E-3</v>
      </c>
      <c r="K7023">
        <v>5.5999999999999999E-3</v>
      </c>
    </row>
    <row r="7024" spans="1:11">
      <c r="A7024" t="s">
        <v>23084</v>
      </c>
      <c r="B7024" t="s">
        <v>58</v>
      </c>
      <c r="C7024">
        <v>102751</v>
      </c>
      <c r="D7024" t="s">
        <v>1931</v>
      </c>
      <c r="E7024" t="s">
        <v>32</v>
      </c>
      <c r="F7024">
        <v>5114.5</v>
      </c>
      <c r="G7024">
        <v>5251.28</v>
      </c>
      <c r="J7024">
        <v>6.0000000000000001E-3</v>
      </c>
      <c r="K7024">
        <v>5.8999999999999999E-3</v>
      </c>
    </row>
    <row r="7025" spans="1:11">
      <c r="A7025" t="s">
        <v>23085</v>
      </c>
      <c r="B7025" t="s">
        <v>58</v>
      </c>
      <c r="C7025">
        <v>102775</v>
      </c>
      <c r="D7025" t="s">
        <v>1955</v>
      </c>
      <c r="E7025" t="s">
        <v>32</v>
      </c>
      <c r="F7025">
        <v>13336.74</v>
      </c>
      <c r="G7025">
        <v>13683.44</v>
      </c>
      <c r="J7025">
        <v>0</v>
      </c>
      <c r="K7025">
        <v>0</v>
      </c>
    </row>
    <row r="7026" spans="1:11">
      <c r="A7026" t="s">
        <v>23086</v>
      </c>
      <c r="B7026" t="s">
        <v>58</v>
      </c>
      <c r="C7026">
        <v>102769</v>
      </c>
      <c r="D7026" t="s">
        <v>1949</v>
      </c>
      <c r="E7026" t="s">
        <v>32</v>
      </c>
      <c r="F7026">
        <v>20342.21</v>
      </c>
      <c r="G7026">
        <v>20926.05</v>
      </c>
      <c r="J7026">
        <v>5.4000000000000003E-3</v>
      </c>
      <c r="K7026">
        <v>5.3E-3</v>
      </c>
    </row>
    <row r="7027" spans="1:11">
      <c r="A7027" t="s">
        <v>23087</v>
      </c>
      <c r="B7027" t="s">
        <v>58</v>
      </c>
      <c r="C7027">
        <v>102799</v>
      </c>
      <c r="D7027" t="s">
        <v>1979</v>
      </c>
      <c r="E7027" t="s">
        <v>32</v>
      </c>
      <c r="F7027">
        <v>35225.46</v>
      </c>
      <c r="G7027">
        <v>36072.65</v>
      </c>
      <c r="J7027">
        <v>0</v>
      </c>
      <c r="K7027">
        <v>0</v>
      </c>
    </row>
    <row r="7028" spans="1:11">
      <c r="A7028" t="s">
        <v>23088</v>
      </c>
      <c r="B7028" t="s">
        <v>58</v>
      </c>
      <c r="C7028">
        <v>102770</v>
      </c>
      <c r="D7028" t="s">
        <v>1950</v>
      </c>
      <c r="E7028" t="s">
        <v>32</v>
      </c>
      <c r="F7028">
        <v>31081.27</v>
      </c>
      <c r="G7028">
        <v>31925.73</v>
      </c>
      <c r="J7028">
        <v>6.1000000000000004E-3</v>
      </c>
      <c r="K7028">
        <v>5.8999999999999999E-3</v>
      </c>
    </row>
    <row r="7029" spans="1:11">
      <c r="A7029" t="s">
        <v>23089</v>
      </c>
      <c r="B7029" t="s">
        <v>58</v>
      </c>
      <c r="C7029">
        <v>102800</v>
      </c>
      <c r="D7029" t="s">
        <v>1980</v>
      </c>
      <c r="E7029" t="s">
        <v>32</v>
      </c>
      <c r="F7029">
        <v>60784.08</v>
      </c>
      <c r="G7029">
        <v>62171.33</v>
      </c>
      <c r="J7029">
        <v>0</v>
      </c>
      <c r="K7029">
        <v>0</v>
      </c>
    </row>
    <row r="7030" spans="1:11">
      <c r="A7030" t="s">
        <v>23090</v>
      </c>
      <c r="B7030" t="s">
        <v>58</v>
      </c>
      <c r="C7030">
        <v>102771</v>
      </c>
      <c r="D7030" t="s">
        <v>1951</v>
      </c>
      <c r="E7030" t="s">
        <v>32</v>
      </c>
      <c r="F7030">
        <v>43347.99</v>
      </c>
      <c r="G7030">
        <v>44490.48</v>
      </c>
      <c r="J7030">
        <v>6.1999999999999998E-3</v>
      </c>
      <c r="K7030">
        <v>6.0000000000000001E-3</v>
      </c>
    </row>
    <row r="7031" spans="1:11">
      <c r="A7031" t="s">
        <v>23091</v>
      </c>
      <c r="B7031" t="s">
        <v>58</v>
      </c>
      <c r="C7031">
        <v>102801</v>
      </c>
      <c r="D7031" t="s">
        <v>1981</v>
      </c>
      <c r="E7031" t="s">
        <v>32</v>
      </c>
      <c r="F7031">
        <v>84899.82</v>
      </c>
      <c r="G7031">
        <v>86780.28</v>
      </c>
      <c r="J7031">
        <v>0</v>
      </c>
      <c r="K7031">
        <v>0</v>
      </c>
    </row>
    <row r="7032" spans="1:11">
      <c r="A7032" t="s">
        <v>23092</v>
      </c>
      <c r="B7032" t="s">
        <v>58</v>
      </c>
      <c r="C7032">
        <v>102772</v>
      </c>
      <c r="D7032" t="s">
        <v>1952</v>
      </c>
      <c r="E7032" t="s">
        <v>32</v>
      </c>
      <c r="F7032">
        <v>60648.83</v>
      </c>
      <c r="G7032">
        <v>62134.04</v>
      </c>
      <c r="J7032">
        <v>5.0000000000000001E-3</v>
      </c>
      <c r="K7032">
        <v>4.8999999999999998E-3</v>
      </c>
    </row>
    <row r="7033" spans="1:11">
      <c r="A7033" t="s">
        <v>23093</v>
      </c>
      <c r="B7033" t="s">
        <v>58</v>
      </c>
      <c r="C7033">
        <v>102802</v>
      </c>
      <c r="D7033" t="s">
        <v>1982</v>
      </c>
      <c r="E7033" t="s">
        <v>32</v>
      </c>
      <c r="F7033">
        <v>101737.32</v>
      </c>
      <c r="G7033">
        <v>103973.23</v>
      </c>
      <c r="J7033">
        <v>0</v>
      </c>
      <c r="K7033">
        <v>0</v>
      </c>
    </row>
    <row r="7034" spans="1:11">
      <c r="A7034" t="s">
        <v>23094</v>
      </c>
      <c r="B7034" t="s">
        <v>58</v>
      </c>
      <c r="C7034">
        <v>102747</v>
      </c>
      <c r="D7034" t="s">
        <v>1927</v>
      </c>
      <c r="E7034" t="s">
        <v>32</v>
      </c>
      <c r="F7034">
        <v>9114.52</v>
      </c>
      <c r="G7034">
        <v>9356.8700000000008</v>
      </c>
      <c r="J7034">
        <v>6.4999999999999997E-3</v>
      </c>
      <c r="K7034">
        <v>6.3E-3</v>
      </c>
    </row>
    <row r="7035" spans="1:11">
      <c r="A7035" t="s">
        <v>23095</v>
      </c>
      <c r="B7035" t="s">
        <v>58</v>
      </c>
      <c r="C7035">
        <v>102758</v>
      </c>
      <c r="D7035" t="s">
        <v>1938</v>
      </c>
      <c r="E7035" t="s">
        <v>32</v>
      </c>
      <c r="F7035">
        <v>14560.61</v>
      </c>
      <c r="G7035">
        <v>14922.4</v>
      </c>
      <c r="J7035">
        <v>7.1000000000000004E-3</v>
      </c>
      <c r="K7035">
        <v>6.8999999999999999E-3</v>
      </c>
    </row>
    <row r="7036" spans="1:11">
      <c r="A7036" t="s">
        <v>23096</v>
      </c>
      <c r="B7036" t="s">
        <v>58</v>
      </c>
      <c r="C7036">
        <v>102788</v>
      </c>
      <c r="D7036" t="s">
        <v>1968</v>
      </c>
      <c r="E7036" t="s">
        <v>32</v>
      </c>
      <c r="F7036">
        <v>18402.060000000001</v>
      </c>
      <c r="G7036">
        <v>18823.25</v>
      </c>
      <c r="J7036">
        <v>0</v>
      </c>
      <c r="K7036">
        <v>0</v>
      </c>
    </row>
    <row r="7037" spans="1:11">
      <c r="A7037" t="s">
        <v>23097</v>
      </c>
      <c r="B7037" t="s">
        <v>58</v>
      </c>
      <c r="C7037">
        <v>102748</v>
      </c>
      <c r="D7037" t="s">
        <v>1928</v>
      </c>
      <c r="E7037" t="s">
        <v>32</v>
      </c>
      <c r="F7037">
        <v>12729.93</v>
      </c>
      <c r="G7037">
        <v>13060.57</v>
      </c>
      <c r="J7037">
        <v>6.7000000000000002E-3</v>
      </c>
      <c r="K7037">
        <v>6.4999999999999997E-3</v>
      </c>
    </row>
    <row r="7038" spans="1:11">
      <c r="A7038" t="s">
        <v>23098</v>
      </c>
      <c r="B7038" t="s">
        <v>58</v>
      </c>
      <c r="C7038">
        <v>102759</v>
      </c>
      <c r="D7038" t="s">
        <v>1939</v>
      </c>
      <c r="E7038" t="s">
        <v>32</v>
      </c>
      <c r="F7038">
        <v>21611.45</v>
      </c>
      <c r="G7038">
        <v>22131.360000000001</v>
      </c>
      <c r="J7038">
        <v>7.4000000000000003E-3</v>
      </c>
      <c r="K7038">
        <v>7.1999999999999998E-3</v>
      </c>
    </row>
    <row r="7039" spans="1:11">
      <c r="A7039" t="s">
        <v>23099</v>
      </c>
      <c r="B7039" t="s">
        <v>58</v>
      </c>
      <c r="C7039">
        <v>102789</v>
      </c>
      <c r="D7039" t="s">
        <v>1969</v>
      </c>
      <c r="E7039" t="s">
        <v>32</v>
      </c>
      <c r="F7039">
        <v>24179.88</v>
      </c>
      <c r="G7039">
        <v>24726.25</v>
      </c>
      <c r="J7039">
        <v>0</v>
      </c>
      <c r="K7039">
        <v>0</v>
      </c>
    </row>
    <row r="7040" spans="1:11">
      <c r="A7040" t="s">
        <v>23100</v>
      </c>
      <c r="B7040" t="s">
        <v>58</v>
      </c>
      <c r="C7040">
        <v>102749</v>
      </c>
      <c r="D7040" t="s">
        <v>1929</v>
      </c>
      <c r="E7040" t="s">
        <v>32</v>
      </c>
      <c r="F7040">
        <v>21810.57</v>
      </c>
      <c r="G7040">
        <v>22362.14</v>
      </c>
      <c r="J7040">
        <v>6.8999999999999999E-3</v>
      </c>
      <c r="K7040">
        <v>6.7000000000000002E-3</v>
      </c>
    </row>
    <row r="7041" spans="1:11">
      <c r="A7041" t="s">
        <v>23101</v>
      </c>
      <c r="B7041" t="s">
        <v>58</v>
      </c>
      <c r="C7041">
        <v>102760</v>
      </c>
      <c r="D7041" t="s">
        <v>1940</v>
      </c>
      <c r="E7041" t="s">
        <v>32</v>
      </c>
      <c r="F7041">
        <v>39741.67</v>
      </c>
      <c r="G7041">
        <v>40667.269999999997</v>
      </c>
      <c r="J7041">
        <v>7.6E-3</v>
      </c>
      <c r="K7041">
        <v>7.4000000000000003E-3</v>
      </c>
    </row>
    <row r="7042" spans="1:11">
      <c r="A7042" t="s">
        <v>23102</v>
      </c>
      <c r="B7042" t="s">
        <v>58</v>
      </c>
      <c r="C7042">
        <v>102790</v>
      </c>
      <c r="D7042" t="s">
        <v>1970</v>
      </c>
      <c r="E7042" t="s">
        <v>32</v>
      </c>
      <c r="F7042">
        <v>39530.879999999997</v>
      </c>
      <c r="G7042">
        <v>40313.15</v>
      </c>
      <c r="J7042">
        <v>0</v>
      </c>
      <c r="K7042">
        <v>0</v>
      </c>
    </row>
    <row r="7043" spans="1:11">
      <c r="A7043" t="s">
        <v>23103</v>
      </c>
      <c r="B7043" t="s">
        <v>58</v>
      </c>
      <c r="C7043">
        <v>102785</v>
      </c>
      <c r="D7043" t="s">
        <v>1965</v>
      </c>
      <c r="E7043" t="s">
        <v>32</v>
      </c>
      <c r="F7043">
        <v>10287</v>
      </c>
      <c r="G7043">
        <v>10554.84</v>
      </c>
      <c r="J7043">
        <v>0</v>
      </c>
      <c r="K7043">
        <v>0</v>
      </c>
    </row>
    <row r="7044" spans="1:11">
      <c r="A7044" t="s">
        <v>23104</v>
      </c>
      <c r="B7044" t="s">
        <v>58</v>
      </c>
      <c r="C7044">
        <v>102786</v>
      </c>
      <c r="D7044" t="s">
        <v>1966</v>
      </c>
      <c r="E7044" t="s">
        <v>32</v>
      </c>
      <c r="F7044">
        <v>11347.98</v>
      </c>
      <c r="G7044">
        <v>11617.28</v>
      </c>
      <c r="J7044">
        <v>0</v>
      </c>
      <c r="K7044">
        <v>0</v>
      </c>
    </row>
    <row r="7045" spans="1:11">
      <c r="A7045" t="s">
        <v>23105</v>
      </c>
      <c r="B7045" t="s">
        <v>58</v>
      </c>
      <c r="C7045">
        <v>102787</v>
      </c>
      <c r="D7045" t="s">
        <v>1967</v>
      </c>
      <c r="E7045" t="s">
        <v>32</v>
      </c>
      <c r="F7045">
        <v>16845.18</v>
      </c>
      <c r="G7045">
        <v>17256.98</v>
      </c>
      <c r="J7045">
        <v>0</v>
      </c>
      <c r="K7045">
        <v>0</v>
      </c>
    </row>
    <row r="7046" spans="1:11">
      <c r="A7046" t="s">
        <v>23106</v>
      </c>
      <c r="B7046" t="s">
        <v>58</v>
      </c>
      <c r="C7046">
        <v>102736</v>
      </c>
      <c r="D7046" t="s">
        <v>1916</v>
      </c>
      <c r="E7046" t="s">
        <v>10</v>
      </c>
      <c r="F7046">
        <v>645.45000000000005</v>
      </c>
      <c r="G7046">
        <v>650.47</v>
      </c>
      <c r="J7046">
        <v>0</v>
      </c>
      <c r="K7046">
        <v>0</v>
      </c>
    </row>
    <row r="7047" spans="1:11">
      <c r="A7047" t="s">
        <v>23107</v>
      </c>
      <c r="B7047" t="s">
        <v>58</v>
      </c>
      <c r="C7047">
        <v>102727</v>
      </c>
      <c r="D7047" t="s">
        <v>1907</v>
      </c>
      <c r="E7047" t="s">
        <v>9</v>
      </c>
      <c r="F7047">
        <v>113.38</v>
      </c>
      <c r="G7047">
        <v>118.69</v>
      </c>
      <c r="J7047">
        <v>0</v>
      </c>
      <c r="K7047">
        <v>0</v>
      </c>
    </row>
    <row r="7048" spans="1:11">
      <c r="A7048" t="s">
        <v>23108</v>
      </c>
      <c r="B7048" t="s">
        <v>58</v>
      </c>
      <c r="C7048">
        <v>102112</v>
      </c>
      <c r="D7048" t="s">
        <v>4938</v>
      </c>
      <c r="E7048" t="s">
        <v>32</v>
      </c>
      <c r="F7048">
        <v>183.58</v>
      </c>
      <c r="G7048">
        <v>198.09</v>
      </c>
      <c r="J7048">
        <v>3.09E-2</v>
      </c>
      <c r="K7048">
        <v>2.87E-2</v>
      </c>
    </row>
    <row r="7049" spans="1:11">
      <c r="A7049" t="s">
        <v>23109</v>
      </c>
      <c r="B7049" t="s">
        <v>58</v>
      </c>
      <c r="C7049">
        <v>102111</v>
      </c>
      <c r="D7049" t="s">
        <v>4937</v>
      </c>
      <c r="E7049" t="s">
        <v>32</v>
      </c>
      <c r="F7049">
        <v>932.88</v>
      </c>
      <c r="G7049">
        <v>947.39</v>
      </c>
      <c r="J7049">
        <v>6.1000000000000004E-3</v>
      </c>
      <c r="K7049">
        <v>6.0000000000000001E-3</v>
      </c>
    </row>
    <row r="7050" spans="1:11">
      <c r="A7050" t="s">
        <v>23110</v>
      </c>
      <c r="B7050" t="s">
        <v>58</v>
      </c>
      <c r="C7050">
        <v>102114</v>
      </c>
      <c r="D7050" t="s">
        <v>4940</v>
      </c>
      <c r="E7050" t="s">
        <v>32</v>
      </c>
      <c r="F7050">
        <v>188.27</v>
      </c>
      <c r="G7050">
        <v>203.17</v>
      </c>
      <c r="J7050">
        <v>3.0200000000000001E-2</v>
      </c>
      <c r="K7050">
        <v>2.8000000000000001E-2</v>
      </c>
    </row>
    <row r="7051" spans="1:11">
      <c r="A7051" t="s">
        <v>23111</v>
      </c>
      <c r="B7051" t="s">
        <v>58</v>
      </c>
      <c r="C7051">
        <v>102113</v>
      </c>
      <c r="D7051" t="s">
        <v>4939</v>
      </c>
      <c r="E7051" t="s">
        <v>32</v>
      </c>
      <c r="F7051">
        <v>1451.34</v>
      </c>
      <c r="G7051">
        <v>1466.24</v>
      </c>
      <c r="J7051">
        <v>3.8999999999999998E-3</v>
      </c>
      <c r="K7051">
        <v>3.8999999999999998E-3</v>
      </c>
    </row>
    <row r="7052" spans="1:11">
      <c r="A7052" t="s">
        <v>23112</v>
      </c>
      <c r="B7052" t="s">
        <v>58</v>
      </c>
      <c r="C7052">
        <v>102117</v>
      </c>
      <c r="D7052" t="s">
        <v>4943</v>
      </c>
      <c r="E7052" t="s">
        <v>32</v>
      </c>
      <c r="F7052">
        <v>193.96</v>
      </c>
      <c r="G7052">
        <v>209.33</v>
      </c>
      <c r="J7052">
        <v>2.93E-2</v>
      </c>
      <c r="K7052">
        <v>2.7099999999999999E-2</v>
      </c>
    </row>
    <row r="7053" spans="1:11">
      <c r="A7053" t="s">
        <v>23113</v>
      </c>
      <c r="B7053" t="s">
        <v>58</v>
      </c>
      <c r="C7053">
        <v>102116</v>
      </c>
      <c r="D7053" t="s">
        <v>4942</v>
      </c>
      <c r="E7053" t="s">
        <v>32</v>
      </c>
      <c r="F7053">
        <v>1547.97</v>
      </c>
      <c r="G7053">
        <v>1563.34</v>
      </c>
      <c r="J7053">
        <v>3.7000000000000002E-3</v>
      </c>
      <c r="K7053">
        <v>3.5999999999999999E-3</v>
      </c>
    </row>
    <row r="7054" spans="1:11">
      <c r="A7054" t="s">
        <v>23114</v>
      </c>
      <c r="B7054" t="s">
        <v>58</v>
      </c>
      <c r="C7054">
        <v>102132</v>
      </c>
      <c r="D7054" t="s">
        <v>7161</v>
      </c>
      <c r="E7054" t="s">
        <v>32</v>
      </c>
      <c r="F7054">
        <v>0</v>
      </c>
      <c r="G7054">
        <v>0</v>
      </c>
    </row>
    <row r="7055" spans="1:11">
      <c r="A7055" t="s">
        <v>23115</v>
      </c>
      <c r="B7055" t="s">
        <v>58</v>
      </c>
      <c r="C7055">
        <v>102115</v>
      </c>
      <c r="D7055" t="s">
        <v>4941</v>
      </c>
      <c r="E7055" t="s">
        <v>32</v>
      </c>
      <c r="F7055">
        <v>2511.65</v>
      </c>
      <c r="G7055">
        <v>2532.88</v>
      </c>
      <c r="J7055">
        <v>2.3E-3</v>
      </c>
      <c r="K7055">
        <v>2.2000000000000001E-3</v>
      </c>
    </row>
    <row r="7056" spans="1:11">
      <c r="A7056" t="s">
        <v>23116</v>
      </c>
      <c r="B7056" t="s">
        <v>58</v>
      </c>
      <c r="C7056">
        <v>102123</v>
      </c>
      <c r="D7056" t="s">
        <v>4948</v>
      </c>
      <c r="E7056" t="s">
        <v>32</v>
      </c>
      <c r="F7056">
        <v>264.70999999999998</v>
      </c>
      <c r="G7056">
        <v>285.94</v>
      </c>
      <c r="J7056">
        <v>2.1499999999999998E-2</v>
      </c>
      <c r="K7056">
        <v>1.9900000000000001E-2</v>
      </c>
    </row>
    <row r="7057" spans="1:11">
      <c r="A7057" t="s">
        <v>23117</v>
      </c>
      <c r="B7057" t="s">
        <v>58</v>
      </c>
      <c r="C7057">
        <v>102122</v>
      </c>
      <c r="D7057" t="s">
        <v>4947</v>
      </c>
      <c r="E7057" t="s">
        <v>32</v>
      </c>
      <c r="F7057">
        <v>6927.9</v>
      </c>
      <c r="G7057">
        <v>6949.13</v>
      </c>
      <c r="J7057">
        <v>8.0000000000000004E-4</v>
      </c>
      <c r="K7057">
        <v>8.0000000000000004E-4</v>
      </c>
    </row>
    <row r="7058" spans="1:11">
      <c r="A7058" t="s">
        <v>23118</v>
      </c>
      <c r="B7058" t="s">
        <v>58</v>
      </c>
      <c r="C7058">
        <v>102119</v>
      </c>
      <c r="D7058" t="s">
        <v>4945</v>
      </c>
      <c r="E7058" t="s">
        <v>32</v>
      </c>
      <c r="F7058">
        <v>198.87</v>
      </c>
      <c r="G7058">
        <v>214.64</v>
      </c>
      <c r="J7058">
        <v>2.86E-2</v>
      </c>
      <c r="K7058">
        <v>2.6499999999999999E-2</v>
      </c>
    </row>
    <row r="7059" spans="1:11">
      <c r="A7059" t="s">
        <v>23119</v>
      </c>
      <c r="B7059" t="s">
        <v>58</v>
      </c>
      <c r="C7059">
        <v>102118</v>
      </c>
      <c r="D7059" t="s">
        <v>4944</v>
      </c>
      <c r="E7059" t="s">
        <v>32</v>
      </c>
      <c r="F7059">
        <v>2088.14</v>
      </c>
      <c r="G7059">
        <v>2103.91</v>
      </c>
      <c r="J7059">
        <v>2.7000000000000001E-3</v>
      </c>
      <c r="K7059">
        <v>2.7000000000000001E-3</v>
      </c>
    </row>
    <row r="7060" spans="1:11">
      <c r="A7060" t="s">
        <v>23120</v>
      </c>
      <c r="B7060" t="s">
        <v>58</v>
      </c>
      <c r="C7060">
        <v>102133</v>
      </c>
      <c r="D7060" t="s">
        <v>7162</v>
      </c>
      <c r="E7060" t="s">
        <v>32</v>
      </c>
      <c r="F7060">
        <v>0</v>
      </c>
      <c r="G7060">
        <v>0</v>
      </c>
    </row>
    <row r="7061" spans="1:11">
      <c r="A7061" t="s">
        <v>23121</v>
      </c>
      <c r="B7061" t="s">
        <v>58</v>
      </c>
      <c r="C7061">
        <v>102127</v>
      </c>
      <c r="D7061" t="s">
        <v>7163</v>
      </c>
      <c r="E7061" t="s">
        <v>32</v>
      </c>
      <c r="F7061">
        <v>750.54</v>
      </c>
      <c r="G7061">
        <v>775.76</v>
      </c>
      <c r="J7061">
        <v>0</v>
      </c>
      <c r="K7061">
        <v>0</v>
      </c>
    </row>
    <row r="7062" spans="1:11">
      <c r="A7062" t="s">
        <v>23122</v>
      </c>
      <c r="B7062" t="s">
        <v>58</v>
      </c>
      <c r="C7062">
        <v>102126</v>
      </c>
      <c r="D7062" t="s">
        <v>7164</v>
      </c>
      <c r="E7062" t="s">
        <v>32</v>
      </c>
      <c r="F7062">
        <v>8220.5400000000009</v>
      </c>
      <c r="G7062">
        <v>8245.76</v>
      </c>
      <c r="J7062">
        <v>0</v>
      </c>
      <c r="K7062">
        <v>0</v>
      </c>
    </row>
    <row r="7063" spans="1:11">
      <c r="A7063" t="s">
        <v>23123</v>
      </c>
      <c r="B7063" t="s">
        <v>58</v>
      </c>
      <c r="C7063">
        <v>102137</v>
      </c>
      <c r="D7063" t="s">
        <v>4950</v>
      </c>
      <c r="E7063" t="s">
        <v>32</v>
      </c>
      <c r="F7063">
        <v>90.51</v>
      </c>
      <c r="G7063">
        <v>94.01</v>
      </c>
      <c r="J7063">
        <v>0</v>
      </c>
      <c r="K7063">
        <v>0</v>
      </c>
    </row>
    <row r="7064" spans="1:11">
      <c r="A7064" t="s">
        <v>23124</v>
      </c>
      <c r="B7064" t="s">
        <v>58</v>
      </c>
      <c r="C7064">
        <v>102136</v>
      </c>
      <c r="D7064" t="s">
        <v>4949</v>
      </c>
      <c r="E7064" t="s">
        <v>32</v>
      </c>
      <c r="F7064">
        <v>95.67</v>
      </c>
      <c r="G7064">
        <v>103.42</v>
      </c>
      <c r="J7064">
        <v>0</v>
      </c>
      <c r="K7064">
        <v>0</v>
      </c>
    </row>
    <row r="7065" spans="1:11">
      <c r="A7065" t="s">
        <v>23125</v>
      </c>
      <c r="B7065" t="s">
        <v>58</v>
      </c>
      <c r="C7065">
        <v>102121</v>
      </c>
      <c r="D7065" t="s">
        <v>4946</v>
      </c>
      <c r="E7065" t="s">
        <v>32</v>
      </c>
      <c r="F7065">
        <v>250.12</v>
      </c>
      <c r="G7065">
        <v>270.13</v>
      </c>
      <c r="J7065">
        <v>2.2700000000000001E-2</v>
      </c>
      <c r="K7065">
        <v>2.1000000000000001E-2</v>
      </c>
    </row>
    <row r="7066" spans="1:11">
      <c r="A7066" t="s">
        <v>23126</v>
      </c>
      <c r="B7066" t="s">
        <v>58</v>
      </c>
      <c r="C7066">
        <v>102120</v>
      </c>
      <c r="D7066" t="s">
        <v>7165</v>
      </c>
      <c r="E7066" t="s">
        <v>32</v>
      </c>
      <c r="F7066">
        <v>0</v>
      </c>
      <c r="G7066">
        <v>0</v>
      </c>
    </row>
    <row r="7067" spans="1:11">
      <c r="A7067" t="s">
        <v>23127</v>
      </c>
      <c r="B7067" t="s">
        <v>58</v>
      </c>
      <c r="C7067">
        <v>102138</v>
      </c>
      <c r="D7067" t="s">
        <v>4951</v>
      </c>
      <c r="E7067" t="s">
        <v>32</v>
      </c>
      <c r="F7067">
        <v>288.48</v>
      </c>
      <c r="G7067">
        <v>311.67</v>
      </c>
      <c r="J7067">
        <v>1.9699999999999999E-2</v>
      </c>
      <c r="K7067">
        <v>1.8200000000000001E-2</v>
      </c>
    </row>
    <row r="7068" spans="1:11">
      <c r="A7068" t="s">
        <v>23128</v>
      </c>
      <c r="B7068" t="s">
        <v>58</v>
      </c>
      <c r="C7068">
        <v>102334</v>
      </c>
      <c r="D7068" t="s">
        <v>7166</v>
      </c>
      <c r="E7068" t="s">
        <v>32</v>
      </c>
      <c r="F7068">
        <v>0</v>
      </c>
      <c r="G7068">
        <v>0</v>
      </c>
    </row>
    <row r="7069" spans="1:11">
      <c r="A7069" t="s">
        <v>23129</v>
      </c>
      <c r="B7069" t="s">
        <v>58</v>
      </c>
      <c r="C7069">
        <v>102129</v>
      </c>
      <c r="D7069" t="s">
        <v>7167</v>
      </c>
      <c r="E7069" t="s">
        <v>32</v>
      </c>
      <c r="F7069">
        <v>1088.1300000000001</v>
      </c>
      <c r="G7069">
        <v>1125.7</v>
      </c>
      <c r="J7069">
        <v>0</v>
      </c>
      <c r="K7069">
        <v>0</v>
      </c>
    </row>
    <row r="7070" spans="1:11">
      <c r="A7070" t="s">
        <v>23130</v>
      </c>
      <c r="B7070" t="s">
        <v>58</v>
      </c>
      <c r="C7070">
        <v>102128</v>
      </c>
      <c r="D7070" t="s">
        <v>7168</v>
      </c>
      <c r="E7070" t="s">
        <v>32</v>
      </c>
      <c r="F7070">
        <v>0</v>
      </c>
      <c r="G7070">
        <v>0</v>
      </c>
    </row>
    <row r="7071" spans="1:11">
      <c r="A7071" t="s">
        <v>23131</v>
      </c>
      <c r="B7071" t="s">
        <v>58</v>
      </c>
      <c r="C7071">
        <v>102131</v>
      </c>
      <c r="D7071" t="s">
        <v>7169</v>
      </c>
      <c r="E7071" t="s">
        <v>32</v>
      </c>
      <c r="F7071">
        <v>1088.1300000000001</v>
      </c>
      <c r="G7071">
        <v>1125.7</v>
      </c>
      <c r="J7071">
        <v>0</v>
      </c>
      <c r="K7071">
        <v>0</v>
      </c>
    </row>
    <row r="7072" spans="1:11">
      <c r="A7072" t="s">
        <v>23132</v>
      </c>
      <c r="B7072" t="s">
        <v>58</v>
      </c>
      <c r="C7072">
        <v>102130</v>
      </c>
      <c r="D7072" t="s">
        <v>7170</v>
      </c>
      <c r="E7072" t="s">
        <v>32</v>
      </c>
      <c r="F7072">
        <v>0</v>
      </c>
      <c r="G7072">
        <v>0</v>
      </c>
    </row>
    <row r="7073" spans="1:11">
      <c r="A7073" t="s">
        <v>23133</v>
      </c>
      <c r="B7073" t="s">
        <v>58</v>
      </c>
      <c r="C7073">
        <v>102134</v>
      </c>
      <c r="D7073" t="s">
        <v>7171</v>
      </c>
      <c r="E7073" t="s">
        <v>32</v>
      </c>
      <c r="F7073">
        <v>0</v>
      </c>
      <c r="G7073">
        <v>0</v>
      </c>
    </row>
    <row r="7074" spans="1:11">
      <c r="A7074" t="s">
        <v>23134</v>
      </c>
      <c r="B7074" t="s">
        <v>58</v>
      </c>
      <c r="C7074">
        <v>102135</v>
      </c>
      <c r="D7074" t="s">
        <v>7172</v>
      </c>
      <c r="E7074" t="s">
        <v>32</v>
      </c>
      <c r="F7074">
        <v>0</v>
      </c>
      <c r="G7074">
        <v>0</v>
      </c>
    </row>
    <row r="7075" spans="1:11">
      <c r="A7075" t="s">
        <v>23135</v>
      </c>
      <c r="B7075" t="s">
        <v>58</v>
      </c>
      <c r="C7075">
        <v>104941</v>
      </c>
      <c r="D7075" t="s">
        <v>7173</v>
      </c>
      <c r="E7075" t="s">
        <v>9</v>
      </c>
      <c r="F7075">
        <v>0</v>
      </c>
      <c r="G7075">
        <v>0</v>
      </c>
    </row>
    <row r="7076" spans="1:11">
      <c r="A7076" t="s">
        <v>23136</v>
      </c>
      <c r="B7076" t="s">
        <v>58</v>
      </c>
      <c r="C7076">
        <v>104942</v>
      </c>
      <c r="D7076" t="s">
        <v>7174</v>
      </c>
      <c r="E7076" t="s">
        <v>9</v>
      </c>
      <c r="F7076">
        <v>0</v>
      </c>
      <c r="G7076">
        <v>0</v>
      </c>
    </row>
    <row r="7077" spans="1:11">
      <c r="A7077" t="s">
        <v>23137</v>
      </c>
      <c r="B7077" t="s">
        <v>58</v>
      </c>
      <c r="C7077">
        <v>104940</v>
      </c>
      <c r="D7077" t="s">
        <v>7175</v>
      </c>
      <c r="E7077" t="s">
        <v>32</v>
      </c>
      <c r="F7077">
        <v>0</v>
      </c>
      <c r="G7077">
        <v>0</v>
      </c>
    </row>
    <row r="7078" spans="1:11">
      <c r="A7078" t="s">
        <v>23138</v>
      </c>
      <c r="B7078" t="s">
        <v>58</v>
      </c>
      <c r="C7078">
        <v>104943</v>
      </c>
      <c r="D7078" t="s">
        <v>7176</v>
      </c>
      <c r="E7078" t="s">
        <v>9</v>
      </c>
      <c r="F7078">
        <v>0</v>
      </c>
      <c r="G7078">
        <v>0</v>
      </c>
    </row>
    <row r="7079" spans="1:11">
      <c r="A7079" t="s">
        <v>23139</v>
      </c>
      <c r="B7079" t="s">
        <v>58</v>
      </c>
      <c r="C7079">
        <v>101801</v>
      </c>
      <c r="D7079" t="s">
        <v>1895</v>
      </c>
      <c r="E7079" t="s">
        <v>32</v>
      </c>
      <c r="F7079">
        <v>1105.2</v>
      </c>
      <c r="G7079">
        <v>1140.42</v>
      </c>
      <c r="J7079">
        <v>0.31119999999999998</v>
      </c>
      <c r="K7079">
        <v>0.30159999999999998</v>
      </c>
    </row>
    <row r="7080" spans="1:11">
      <c r="A7080" t="s">
        <v>23140</v>
      </c>
      <c r="B7080" t="s">
        <v>58</v>
      </c>
      <c r="C7080">
        <v>101800</v>
      </c>
      <c r="D7080" t="s">
        <v>1894</v>
      </c>
      <c r="E7080" t="s">
        <v>32</v>
      </c>
      <c r="F7080">
        <v>1565.01</v>
      </c>
      <c r="G7080">
        <v>1621.77</v>
      </c>
      <c r="J7080">
        <v>0.2198</v>
      </c>
      <c r="K7080">
        <v>0.21210000000000001</v>
      </c>
    </row>
    <row r="7081" spans="1:11">
      <c r="A7081" t="s">
        <v>23141</v>
      </c>
      <c r="B7081" t="s">
        <v>58</v>
      </c>
      <c r="C7081">
        <v>98108</v>
      </c>
      <c r="D7081" t="s">
        <v>4585</v>
      </c>
      <c r="E7081" t="s">
        <v>32</v>
      </c>
      <c r="F7081">
        <v>561.5</v>
      </c>
      <c r="G7081">
        <v>592.9</v>
      </c>
      <c r="J7081">
        <v>1E-3</v>
      </c>
      <c r="K7081">
        <v>1E-3</v>
      </c>
    </row>
    <row r="7082" spans="1:11">
      <c r="A7082" t="s">
        <v>23142</v>
      </c>
      <c r="B7082" t="s">
        <v>58</v>
      </c>
      <c r="C7082">
        <v>98105</v>
      </c>
      <c r="D7082" t="s">
        <v>4582</v>
      </c>
      <c r="E7082" t="s">
        <v>32</v>
      </c>
      <c r="F7082">
        <v>737.6</v>
      </c>
      <c r="G7082">
        <v>778.93</v>
      </c>
      <c r="J7082">
        <v>8.0000000000000004E-4</v>
      </c>
      <c r="K7082">
        <v>6.9999999999999999E-4</v>
      </c>
    </row>
    <row r="7083" spans="1:11">
      <c r="A7083" t="s">
        <v>23143</v>
      </c>
      <c r="B7083" t="s">
        <v>58</v>
      </c>
      <c r="C7083">
        <v>98109</v>
      </c>
      <c r="D7083" t="s">
        <v>4758</v>
      </c>
      <c r="E7083" t="s">
        <v>32</v>
      </c>
      <c r="F7083">
        <v>909.52</v>
      </c>
      <c r="G7083">
        <v>960.17</v>
      </c>
      <c r="J7083">
        <v>8.0000000000000004E-4</v>
      </c>
      <c r="K7083">
        <v>8.0000000000000004E-4</v>
      </c>
    </row>
    <row r="7084" spans="1:11">
      <c r="A7084" t="s">
        <v>23144</v>
      </c>
      <c r="B7084" t="s">
        <v>58</v>
      </c>
      <c r="C7084">
        <v>98106</v>
      </c>
      <c r="D7084" t="s">
        <v>4583</v>
      </c>
      <c r="E7084" t="s">
        <v>32</v>
      </c>
      <c r="F7084">
        <v>1214.52</v>
      </c>
      <c r="G7084">
        <v>1282.31</v>
      </c>
      <c r="J7084">
        <v>5.9999999999999995E-4</v>
      </c>
      <c r="K7084">
        <v>5.9999999999999995E-4</v>
      </c>
    </row>
    <row r="7085" spans="1:11">
      <c r="A7085" t="s">
        <v>23145</v>
      </c>
      <c r="B7085" t="s">
        <v>58</v>
      </c>
      <c r="C7085">
        <v>98110</v>
      </c>
      <c r="D7085" t="s">
        <v>4759</v>
      </c>
      <c r="E7085" t="s">
        <v>32</v>
      </c>
      <c r="F7085">
        <v>526.46</v>
      </c>
      <c r="G7085">
        <v>528.04</v>
      </c>
      <c r="J7085">
        <v>0</v>
      </c>
      <c r="K7085">
        <v>0</v>
      </c>
    </row>
    <row r="7086" spans="1:11">
      <c r="A7086" t="s">
        <v>23146</v>
      </c>
      <c r="B7086" t="s">
        <v>58</v>
      </c>
      <c r="C7086">
        <v>98107</v>
      </c>
      <c r="D7086" t="s">
        <v>4584</v>
      </c>
      <c r="E7086" t="s">
        <v>32</v>
      </c>
      <c r="F7086">
        <v>313.33</v>
      </c>
      <c r="G7086">
        <v>330.62</v>
      </c>
      <c r="J7086">
        <v>1.1000000000000001E-3</v>
      </c>
      <c r="K7086">
        <v>1E-3</v>
      </c>
    </row>
    <row r="7087" spans="1:11">
      <c r="A7087" t="s">
        <v>23147</v>
      </c>
      <c r="B7087" t="s">
        <v>58</v>
      </c>
      <c r="C7087">
        <v>98104</v>
      </c>
      <c r="D7087" t="s">
        <v>4581</v>
      </c>
      <c r="E7087" t="s">
        <v>32</v>
      </c>
      <c r="F7087">
        <v>422.39</v>
      </c>
      <c r="G7087">
        <v>445.84</v>
      </c>
      <c r="J7087">
        <v>8.0000000000000004E-4</v>
      </c>
      <c r="K7087">
        <v>8.0000000000000004E-4</v>
      </c>
    </row>
    <row r="7088" spans="1:11">
      <c r="A7088" t="s">
        <v>23148</v>
      </c>
      <c r="B7088" t="s">
        <v>58</v>
      </c>
      <c r="C7088">
        <v>98102</v>
      </c>
      <c r="D7088" t="s">
        <v>4580</v>
      </c>
      <c r="E7088" t="s">
        <v>32</v>
      </c>
      <c r="F7088">
        <v>218.15</v>
      </c>
      <c r="G7088">
        <v>218.79</v>
      </c>
      <c r="J7088">
        <v>0</v>
      </c>
      <c r="K7088">
        <v>0</v>
      </c>
    </row>
    <row r="7089" spans="1:11">
      <c r="A7089" t="s">
        <v>23149</v>
      </c>
      <c r="B7089" t="s">
        <v>58</v>
      </c>
      <c r="C7089">
        <v>98111</v>
      </c>
      <c r="D7089" t="s">
        <v>4760</v>
      </c>
      <c r="E7089" t="s">
        <v>32</v>
      </c>
      <c r="F7089">
        <v>70.3</v>
      </c>
      <c r="G7089">
        <v>71.16</v>
      </c>
      <c r="J7089">
        <v>0</v>
      </c>
      <c r="K7089">
        <v>0</v>
      </c>
    </row>
    <row r="7090" spans="1:11">
      <c r="A7090" t="s">
        <v>23150</v>
      </c>
      <c r="B7090" t="s">
        <v>58</v>
      </c>
      <c r="C7090">
        <v>97891</v>
      </c>
      <c r="D7090" t="s">
        <v>2891</v>
      </c>
      <c r="E7090" t="s">
        <v>32</v>
      </c>
      <c r="F7090">
        <v>236.83</v>
      </c>
      <c r="G7090">
        <v>250.39</v>
      </c>
      <c r="J7090">
        <v>1.8E-3</v>
      </c>
      <c r="K7090">
        <v>1.6999999999999999E-3</v>
      </c>
    </row>
    <row r="7091" spans="1:11">
      <c r="A7091" t="s">
        <v>23151</v>
      </c>
      <c r="B7091" t="s">
        <v>58</v>
      </c>
      <c r="C7091">
        <v>97892</v>
      </c>
      <c r="D7091" t="s">
        <v>2892</v>
      </c>
      <c r="E7091" t="s">
        <v>32</v>
      </c>
      <c r="F7091">
        <v>439.08</v>
      </c>
      <c r="G7091">
        <v>463.39</v>
      </c>
      <c r="J7091">
        <v>1.8E-3</v>
      </c>
      <c r="K7091">
        <v>1.6999999999999999E-3</v>
      </c>
    </row>
    <row r="7092" spans="1:11">
      <c r="A7092" t="s">
        <v>23152</v>
      </c>
      <c r="B7092" t="s">
        <v>58</v>
      </c>
      <c r="C7092">
        <v>97893</v>
      </c>
      <c r="D7092" t="s">
        <v>2893</v>
      </c>
      <c r="E7092" t="s">
        <v>32</v>
      </c>
      <c r="F7092">
        <v>608.13</v>
      </c>
      <c r="G7092">
        <v>641.89</v>
      </c>
      <c r="J7092">
        <v>2.0999999999999999E-3</v>
      </c>
      <c r="K7092">
        <v>1.9E-3</v>
      </c>
    </row>
    <row r="7093" spans="1:11">
      <c r="A7093" t="s">
        <v>23153</v>
      </c>
      <c r="B7093" t="s">
        <v>58</v>
      </c>
      <c r="C7093">
        <v>97894</v>
      </c>
      <c r="D7093" t="s">
        <v>2894</v>
      </c>
      <c r="E7093" t="s">
        <v>32</v>
      </c>
      <c r="F7093">
        <v>659.34</v>
      </c>
      <c r="G7093">
        <v>691.78</v>
      </c>
      <c r="J7093">
        <v>2.3E-3</v>
      </c>
      <c r="K7093">
        <v>2.2000000000000001E-3</v>
      </c>
    </row>
    <row r="7094" spans="1:11">
      <c r="A7094" t="s">
        <v>23154</v>
      </c>
      <c r="B7094" t="s">
        <v>58</v>
      </c>
      <c r="C7094">
        <v>97886</v>
      </c>
      <c r="D7094" t="s">
        <v>2886</v>
      </c>
      <c r="E7094" t="s">
        <v>32</v>
      </c>
      <c r="F7094">
        <v>193.84</v>
      </c>
      <c r="G7094">
        <v>204.94</v>
      </c>
      <c r="J7094">
        <v>1.5E-3</v>
      </c>
      <c r="K7094">
        <v>1.4E-3</v>
      </c>
    </row>
    <row r="7095" spans="1:11">
      <c r="A7095" t="s">
        <v>23155</v>
      </c>
      <c r="B7095" t="s">
        <v>58</v>
      </c>
      <c r="C7095">
        <v>97887</v>
      </c>
      <c r="D7095" t="s">
        <v>2887</v>
      </c>
      <c r="E7095" t="s">
        <v>32</v>
      </c>
      <c r="F7095">
        <v>304.92</v>
      </c>
      <c r="G7095">
        <v>322.32</v>
      </c>
      <c r="J7095">
        <v>1.4E-3</v>
      </c>
      <c r="K7095">
        <v>1.2999999999999999E-3</v>
      </c>
    </row>
    <row r="7096" spans="1:11">
      <c r="A7096" t="s">
        <v>23156</v>
      </c>
      <c r="B7096" t="s">
        <v>58</v>
      </c>
      <c r="C7096">
        <v>97888</v>
      </c>
      <c r="D7096" t="s">
        <v>2888</v>
      </c>
      <c r="E7096" t="s">
        <v>32</v>
      </c>
      <c r="F7096">
        <v>583.05999999999995</v>
      </c>
      <c r="G7096">
        <v>615.46</v>
      </c>
      <c r="J7096">
        <v>1.4E-3</v>
      </c>
      <c r="K7096">
        <v>1.2999999999999999E-3</v>
      </c>
    </row>
    <row r="7097" spans="1:11">
      <c r="A7097" t="s">
        <v>23157</v>
      </c>
      <c r="B7097" t="s">
        <v>58</v>
      </c>
      <c r="C7097">
        <v>97889</v>
      </c>
      <c r="D7097" t="s">
        <v>2889</v>
      </c>
      <c r="E7097" t="s">
        <v>32</v>
      </c>
      <c r="F7097">
        <v>791.76</v>
      </c>
      <c r="G7097">
        <v>835.84</v>
      </c>
      <c r="J7097">
        <v>1.6000000000000001E-3</v>
      </c>
      <c r="K7097">
        <v>1.5E-3</v>
      </c>
    </row>
    <row r="7098" spans="1:11">
      <c r="A7098" t="s">
        <v>23158</v>
      </c>
      <c r="B7098" t="s">
        <v>58</v>
      </c>
      <c r="C7098">
        <v>97890</v>
      </c>
      <c r="D7098" t="s">
        <v>2890</v>
      </c>
      <c r="E7098" t="s">
        <v>32</v>
      </c>
      <c r="F7098">
        <v>881.86</v>
      </c>
      <c r="G7098">
        <v>926.81</v>
      </c>
      <c r="J7098">
        <v>1.6999999999999999E-3</v>
      </c>
      <c r="K7098">
        <v>1.6000000000000001E-3</v>
      </c>
    </row>
    <row r="7099" spans="1:11">
      <c r="A7099" t="s">
        <v>23159</v>
      </c>
      <c r="B7099" t="s">
        <v>58</v>
      </c>
      <c r="C7099">
        <v>97881</v>
      </c>
      <c r="D7099" t="s">
        <v>2881</v>
      </c>
      <c r="E7099" t="s">
        <v>32</v>
      </c>
      <c r="F7099">
        <v>166.93</v>
      </c>
      <c r="G7099">
        <v>169.95</v>
      </c>
      <c r="J7099">
        <v>1.4E-3</v>
      </c>
      <c r="K7099">
        <v>1.4E-3</v>
      </c>
    </row>
    <row r="7100" spans="1:11">
      <c r="A7100" t="s">
        <v>23160</v>
      </c>
      <c r="B7100" t="s">
        <v>58</v>
      </c>
      <c r="C7100">
        <v>97882</v>
      </c>
      <c r="D7100" t="s">
        <v>2882</v>
      </c>
      <c r="E7100" t="s">
        <v>32</v>
      </c>
      <c r="F7100">
        <v>264.18</v>
      </c>
      <c r="G7100">
        <v>268.47000000000003</v>
      </c>
      <c r="J7100">
        <v>1E-3</v>
      </c>
      <c r="K7100">
        <v>1E-3</v>
      </c>
    </row>
    <row r="7101" spans="1:11">
      <c r="A7101" t="s">
        <v>23161</v>
      </c>
      <c r="B7101" t="s">
        <v>58</v>
      </c>
      <c r="C7101">
        <v>97883</v>
      </c>
      <c r="D7101" t="s">
        <v>2883</v>
      </c>
      <c r="E7101" t="s">
        <v>32</v>
      </c>
      <c r="F7101">
        <v>507.76</v>
      </c>
      <c r="G7101">
        <v>515.21</v>
      </c>
      <c r="J7101">
        <v>1.1000000000000001E-3</v>
      </c>
      <c r="K7101">
        <v>1.1000000000000001E-3</v>
      </c>
    </row>
    <row r="7102" spans="1:11">
      <c r="A7102" t="s">
        <v>23162</v>
      </c>
      <c r="B7102" t="s">
        <v>58</v>
      </c>
      <c r="C7102">
        <v>97884</v>
      </c>
      <c r="D7102" t="s">
        <v>2884</v>
      </c>
      <c r="E7102" t="s">
        <v>32</v>
      </c>
      <c r="F7102">
        <v>999.21</v>
      </c>
      <c r="G7102">
        <v>1011.7</v>
      </c>
      <c r="J7102">
        <v>1E-3</v>
      </c>
      <c r="K7102">
        <v>1E-3</v>
      </c>
    </row>
    <row r="7103" spans="1:11">
      <c r="A7103" t="s">
        <v>23163</v>
      </c>
      <c r="B7103" t="s">
        <v>58</v>
      </c>
      <c r="C7103">
        <v>97885</v>
      </c>
      <c r="D7103" t="s">
        <v>2885</v>
      </c>
      <c r="E7103" t="s">
        <v>32</v>
      </c>
      <c r="F7103">
        <v>1537.84</v>
      </c>
      <c r="G7103">
        <v>1554.81</v>
      </c>
      <c r="J7103">
        <v>1E-3</v>
      </c>
      <c r="K7103">
        <v>1E-3</v>
      </c>
    </row>
    <row r="7104" spans="1:11">
      <c r="A7104" t="s">
        <v>23164</v>
      </c>
      <c r="B7104" t="s">
        <v>58</v>
      </c>
      <c r="C7104">
        <v>99250</v>
      </c>
      <c r="D7104" t="s">
        <v>4586</v>
      </c>
      <c r="E7104" t="s">
        <v>32</v>
      </c>
      <c r="F7104">
        <v>209.26</v>
      </c>
      <c r="G7104">
        <v>220.98</v>
      </c>
      <c r="J7104">
        <v>1.4E-3</v>
      </c>
      <c r="K7104">
        <v>1.2999999999999999E-3</v>
      </c>
    </row>
    <row r="7105" spans="1:11">
      <c r="A7105" t="s">
        <v>23165</v>
      </c>
      <c r="B7105" t="s">
        <v>58</v>
      </c>
      <c r="C7105">
        <v>97900</v>
      </c>
      <c r="D7105" t="s">
        <v>4571</v>
      </c>
      <c r="E7105" t="s">
        <v>32</v>
      </c>
      <c r="F7105">
        <v>214.5</v>
      </c>
      <c r="G7105">
        <v>226.25</v>
      </c>
      <c r="J7105">
        <v>1.4E-3</v>
      </c>
      <c r="K7105">
        <v>1.2999999999999999E-3</v>
      </c>
    </row>
    <row r="7106" spans="1:11">
      <c r="A7106" t="s">
        <v>23166</v>
      </c>
      <c r="B7106" t="s">
        <v>58</v>
      </c>
      <c r="C7106">
        <v>99251</v>
      </c>
      <c r="D7106" t="s">
        <v>4587</v>
      </c>
      <c r="E7106" t="s">
        <v>32</v>
      </c>
      <c r="F7106">
        <v>327.62</v>
      </c>
      <c r="G7106">
        <v>346.13</v>
      </c>
      <c r="J7106">
        <v>1.2999999999999999E-3</v>
      </c>
      <c r="K7106">
        <v>1.1999999999999999E-3</v>
      </c>
    </row>
    <row r="7107" spans="1:11">
      <c r="A7107" t="s">
        <v>23167</v>
      </c>
      <c r="B7107" t="s">
        <v>58</v>
      </c>
      <c r="C7107">
        <v>97901</v>
      </c>
      <c r="D7107" t="s">
        <v>4572</v>
      </c>
      <c r="E7107" t="s">
        <v>32</v>
      </c>
      <c r="F7107">
        <v>336.61</v>
      </c>
      <c r="G7107">
        <v>355.17</v>
      </c>
      <c r="J7107">
        <v>1.1999999999999999E-3</v>
      </c>
      <c r="K7107">
        <v>1.1999999999999999E-3</v>
      </c>
    </row>
    <row r="7108" spans="1:11">
      <c r="A7108" t="s">
        <v>23168</v>
      </c>
      <c r="B7108" t="s">
        <v>58</v>
      </c>
      <c r="C7108">
        <v>99253</v>
      </c>
      <c r="D7108" t="s">
        <v>4588</v>
      </c>
      <c r="E7108" t="s">
        <v>32</v>
      </c>
      <c r="F7108">
        <v>628.28</v>
      </c>
      <c r="G7108">
        <v>663.25</v>
      </c>
      <c r="J7108">
        <v>1.2999999999999999E-3</v>
      </c>
      <c r="K7108">
        <v>1.1999999999999999E-3</v>
      </c>
    </row>
    <row r="7109" spans="1:11">
      <c r="A7109" t="s">
        <v>23169</v>
      </c>
      <c r="B7109" t="s">
        <v>58</v>
      </c>
      <c r="C7109">
        <v>97902</v>
      </c>
      <c r="D7109" t="s">
        <v>4573</v>
      </c>
      <c r="E7109" t="s">
        <v>32</v>
      </c>
      <c r="F7109">
        <v>648.46</v>
      </c>
      <c r="G7109">
        <v>683.54</v>
      </c>
      <c r="J7109">
        <v>1.1999999999999999E-3</v>
      </c>
      <c r="K7109">
        <v>1.1999999999999999E-3</v>
      </c>
    </row>
    <row r="7110" spans="1:11">
      <c r="A7110" t="s">
        <v>23170</v>
      </c>
      <c r="B7110" t="s">
        <v>58</v>
      </c>
      <c r="C7110">
        <v>99255</v>
      </c>
      <c r="D7110" t="s">
        <v>4589</v>
      </c>
      <c r="E7110" t="s">
        <v>32</v>
      </c>
      <c r="F7110">
        <v>874.89</v>
      </c>
      <c r="G7110">
        <v>923.62</v>
      </c>
      <c r="J7110">
        <v>1.4E-3</v>
      </c>
      <c r="K7110">
        <v>1.2999999999999999E-3</v>
      </c>
    </row>
    <row r="7111" spans="1:11">
      <c r="A7111" t="s">
        <v>23171</v>
      </c>
      <c r="B7111" t="s">
        <v>58</v>
      </c>
      <c r="C7111">
        <v>97903</v>
      </c>
      <c r="D7111" t="s">
        <v>4574</v>
      </c>
      <c r="E7111" t="s">
        <v>32</v>
      </c>
      <c r="F7111">
        <v>902.57</v>
      </c>
      <c r="G7111">
        <v>951.44</v>
      </c>
      <c r="J7111">
        <v>1.4E-3</v>
      </c>
      <c r="K7111">
        <v>1.2999999999999999E-3</v>
      </c>
    </row>
    <row r="7112" spans="1:11">
      <c r="A7112" t="s">
        <v>23172</v>
      </c>
      <c r="B7112" t="s">
        <v>58</v>
      </c>
      <c r="C7112">
        <v>99257</v>
      </c>
      <c r="D7112" t="s">
        <v>4590</v>
      </c>
      <c r="E7112" t="s">
        <v>32</v>
      </c>
      <c r="F7112">
        <v>1010.74</v>
      </c>
      <c r="G7112">
        <v>1063.43</v>
      </c>
      <c r="J7112">
        <v>1.5E-3</v>
      </c>
      <c r="K7112">
        <v>1.4E-3</v>
      </c>
    </row>
    <row r="7113" spans="1:11">
      <c r="A7113" t="s">
        <v>23173</v>
      </c>
      <c r="B7113" t="s">
        <v>58</v>
      </c>
      <c r="C7113">
        <v>97904</v>
      </c>
      <c r="D7113" t="s">
        <v>4575</v>
      </c>
      <c r="E7113" t="s">
        <v>32</v>
      </c>
      <c r="F7113">
        <v>1046.53</v>
      </c>
      <c r="G7113">
        <v>1099.42</v>
      </c>
      <c r="J7113">
        <v>1.4E-3</v>
      </c>
      <c r="K7113">
        <v>1.2999999999999999E-3</v>
      </c>
    </row>
    <row r="7114" spans="1:11">
      <c r="A7114" t="s">
        <v>23174</v>
      </c>
      <c r="B7114" t="s">
        <v>58</v>
      </c>
      <c r="C7114">
        <v>99258</v>
      </c>
      <c r="D7114" t="s">
        <v>4591</v>
      </c>
      <c r="E7114" t="s">
        <v>32</v>
      </c>
      <c r="F7114">
        <v>270.27999999999997</v>
      </c>
      <c r="G7114">
        <v>285.39999999999998</v>
      </c>
      <c r="J7114">
        <v>1.6000000000000001E-3</v>
      </c>
      <c r="K7114">
        <v>1.5E-3</v>
      </c>
    </row>
    <row r="7115" spans="1:11">
      <c r="A7115" t="s">
        <v>23175</v>
      </c>
      <c r="B7115" t="s">
        <v>58</v>
      </c>
      <c r="C7115">
        <v>97905</v>
      </c>
      <c r="D7115" t="s">
        <v>4576</v>
      </c>
      <c r="E7115" t="s">
        <v>32</v>
      </c>
      <c r="F7115">
        <v>275.99</v>
      </c>
      <c r="G7115">
        <v>291.14</v>
      </c>
      <c r="J7115">
        <v>1.5E-3</v>
      </c>
      <c r="K7115">
        <v>1.4E-3</v>
      </c>
    </row>
    <row r="7116" spans="1:11">
      <c r="A7116" t="s">
        <v>23176</v>
      </c>
      <c r="B7116" t="s">
        <v>58</v>
      </c>
      <c r="C7116">
        <v>99260</v>
      </c>
      <c r="D7116" t="s">
        <v>4592</v>
      </c>
      <c r="E7116" t="s">
        <v>32</v>
      </c>
      <c r="F7116">
        <v>494.88</v>
      </c>
      <c r="G7116">
        <v>521.99</v>
      </c>
      <c r="J7116">
        <v>1.6000000000000001E-3</v>
      </c>
      <c r="K7116">
        <v>1.5E-3</v>
      </c>
    </row>
    <row r="7117" spans="1:11">
      <c r="A7117" t="s">
        <v>23177</v>
      </c>
      <c r="B7117" t="s">
        <v>58</v>
      </c>
      <c r="C7117">
        <v>97906</v>
      </c>
      <c r="D7117" t="s">
        <v>4577</v>
      </c>
      <c r="E7117" t="s">
        <v>32</v>
      </c>
      <c r="F7117">
        <v>507.59</v>
      </c>
      <c r="G7117">
        <v>534.77</v>
      </c>
      <c r="J7117">
        <v>1.6000000000000001E-3</v>
      </c>
      <c r="K7117">
        <v>1.5E-3</v>
      </c>
    </row>
    <row r="7118" spans="1:11">
      <c r="A7118" t="s">
        <v>23178</v>
      </c>
      <c r="B7118" t="s">
        <v>58</v>
      </c>
      <c r="C7118">
        <v>99262</v>
      </c>
      <c r="D7118" t="s">
        <v>4593</v>
      </c>
      <c r="E7118" t="s">
        <v>32</v>
      </c>
      <c r="F7118">
        <v>704.66</v>
      </c>
      <c r="G7118">
        <v>743.34</v>
      </c>
      <c r="J7118">
        <v>1.6999999999999999E-3</v>
      </c>
      <c r="K7118">
        <v>1.6999999999999999E-3</v>
      </c>
    </row>
    <row r="7119" spans="1:11">
      <c r="A7119" t="s">
        <v>23179</v>
      </c>
      <c r="B7119" t="s">
        <v>58</v>
      </c>
      <c r="C7119">
        <v>97907</v>
      </c>
      <c r="D7119" t="s">
        <v>4578</v>
      </c>
      <c r="E7119" t="s">
        <v>32</v>
      </c>
      <c r="F7119">
        <v>722.8</v>
      </c>
      <c r="G7119">
        <v>761.58</v>
      </c>
      <c r="J7119">
        <v>1.6999999999999999E-3</v>
      </c>
      <c r="K7119">
        <v>1.6000000000000001E-3</v>
      </c>
    </row>
    <row r="7120" spans="1:11">
      <c r="A7120" t="s">
        <v>23180</v>
      </c>
      <c r="B7120" t="s">
        <v>58</v>
      </c>
      <c r="C7120">
        <v>99264</v>
      </c>
      <c r="D7120" t="s">
        <v>4594</v>
      </c>
      <c r="E7120" t="s">
        <v>32</v>
      </c>
      <c r="F7120">
        <v>809.31</v>
      </c>
      <c r="G7120">
        <v>850.11</v>
      </c>
      <c r="J7120">
        <v>1.8E-3</v>
      </c>
      <c r="K7120">
        <v>1.6999999999999999E-3</v>
      </c>
    </row>
    <row r="7121" spans="1:11">
      <c r="A7121" t="s">
        <v>23181</v>
      </c>
      <c r="B7121" t="s">
        <v>58</v>
      </c>
      <c r="C7121">
        <v>97908</v>
      </c>
      <c r="D7121" t="s">
        <v>4579</v>
      </c>
      <c r="E7121" t="s">
        <v>32</v>
      </c>
      <c r="F7121">
        <v>833.82</v>
      </c>
      <c r="G7121">
        <v>874.76</v>
      </c>
      <c r="J7121">
        <v>1.8E-3</v>
      </c>
      <c r="K7121">
        <v>1.6999999999999999E-3</v>
      </c>
    </row>
    <row r="7122" spans="1:11">
      <c r="A7122" t="s">
        <v>23182</v>
      </c>
      <c r="B7122" t="s">
        <v>58</v>
      </c>
      <c r="C7122">
        <v>97895</v>
      </c>
      <c r="D7122" t="s">
        <v>4567</v>
      </c>
      <c r="E7122" t="s">
        <v>32</v>
      </c>
      <c r="F7122">
        <v>230.22</v>
      </c>
      <c r="G7122">
        <v>230.6</v>
      </c>
      <c r="J7122">
        <v>0</v>
      </c>
      <c r="K7122">
        <v>0</v>
      </c>
    </row>
    <row r="7123" spans="1:11">
      <c r="A7123" t="s">
        <v>23183</v>
      </c>
      <c r="B7123" t="s">
        <v>58</v>
      </c>
      <c r="C7123">
        <v>97896</v>
      </c>
      <c r="D7123" t="s">
        <v>4568</v>
      </c>
      <c r="E7123" t="s">
        <v>32</v>
      </c>
      <c r="F7123">
        <v>426.54</v>
      </c>
      <c r="G7123">
        <v>427.31</v>
      </c>
      <c r="J7123">
        <v>0</v>
      </c>
      <c r="K7123">
        <v>0</v>
      </c>
    </row>
    <row r="7124" spans="1:11">
      <c r="A7124" t="s">
        <v>23184</v>
      </c>
      <c r="B7124" t="s">
        <v>58</v>
      </c>
      <c r="C7124">
        <v>97897</v>
      </c>
      <c r="D7124" t="s">
        <v>4569</v>
      </c>
      <c r="E7124" t="s">
        <v>32</v>
      </c>
      <c r="F7124">
        <v>552.32000000000005</v>
      </c>
      <c r="G7124">
        <v>553.77</v>
      </c>
      <c r="J7124">
        <v>0</v>
      </c>
      <c r="K7124">
        <v>0</v>
      </c>
    </row>
    <row r="7125" spans="1:11">
      <c r="A7125" t="s">
        <v>23185</v>
      </c>
      <c r="B7125" t="s">
        <v>58</v>
      </c>
      <c r="C7125">
        <v>97898</v>
      </c>
      <c r="D7125" t="s">
        <v>4570</v>
      </c>
      <c r="E7125" t="s">
        <v>32</v>
      </c>
      <c r="F7125">
        <v>1055.3900000000001</v>
      </c>
      <c r="G7125">
        <v>1067.23</v>
      </c>
      <c r="J7125">
        <v>1E-3</v>
      </c>
      <c r="K7125">
        <v>8.9999999999999998E-4</v>
      </c>
    </row>
    <row r="7126" spans="1:11">
      <c r="A7126" t="s">
        <v>23186</v>
      </c>
      <c r="B7126" t="s">
        <v>58</v>
      </c>
      <c r="C7126">
        <v>97899</v>
      </c>
      <c r="D7126" t="s">
        <v>7177</v>
      </c>
      <c r="E7126" t="s">
        <v>32</v>
      </c>
      <c r="F7126">
        <v>0</v>
      </c>
      <c r="G7126">
        <v>0</v>
      </c>
    </row>
    <row r="7127" spans="1:11">
      <c r="A7127" t="s">
        <v>23187</v>
      </c>
      <c r="B7127" t="s">
        <v>58</v>
      </c>
      <c r="C7127">
        <v>101795</v>
      </c>
      <c r="D7127" t="s">
        <v>3184</v>
      </c>
      <c r="E7127" t="s">
        <v>32</v>
      </c>
      <c r="F7127">
        <v>641.13</v>
      </c>
      <c r="G7127">
        <v>671.53</v>
      </c>
      <c r="J7127">
        <v>1.4E-3</v>
      </c>
      <c r="K7127">
        <v>1.2999999999999999E-3</v>
      </c>
    </row>
    <row r="7128" spans="1:11">
      <c r="A7128" t="s">
        <v>23188</v>
      </c>
      <c r="B7128" t="s">
        <v>58</v>
      </c>
      <c r="C7128">
        <v>101796</v>
      </c>
      <c r="D7128" t="s">
        <v>7178</v>
      </c>
      <c r="E7128" t="s">
        <v>32</v>
      </c>
      <c r="F7128">
        <v>0</v>
      </c>
      <c r="G7128">
        <v>0</v>
      </c>
    </row>
    <row r="7129" spans="1:11">
      <c r="A7129" t="s">
        <v>23189</v>
      </c>
      <c r="B7129" t="s">
        <v>58</v>
      </c>
      <c r="C7129">
        <v>101797</v>
      </c>
      <c r="D7129" t="s">
        <v>7179</v>
      </c>
      <c r="E7129" t="s">
        <v>32</v>
      </c>
      <c r="F7129">
        <v>0</v>
      </c>
      <c r="G7129">
        <v>0</v>
      </c>
    </row>
    <row r="7130" spans="1:11">
      <c r="A7130" t="s">
        <v>23190</v>
      </c>
      <c r="B7130" t="s">
        <v>58</v>
      </c>
      <c r="C7130">
        <v>101802</v>
      </c>
      <c r="D7130" t="s">
        <v>4933</v>
      </c>
      <c r="E7130" t="s">
        <v>32</v>
      </c>
      <c r="F7130">
        <v>1850.42</v>
      </c>
      <c r="G7130">
        <v>1934.38</v>
      </c>
      <c r="J7130">
        <v>1.2999999999999999E-3</v>
      </c>
      <c r="K7130">
        <v>1.2999999999999999E-3</v>
      </c>
    </row>
    <row r="7131" spans="1:11">
      <c r="A7131" t="s">
        <v>23191</v>
      </c>
      <c r="B7131" t="s">
        <v>58</v>
      </c>
      <c r="C7131">
        <v>101803</v>
      </c>
      <c r="D7131" t="s">
        <v>4934</v>
      </c>
      <c r="E7131" t="s">
        <v>32</v>
      </c>
      <c r="F7131">
        <v>1206.22</v>
      </c>
      <c r="G7131">
        <v>1264.9000000000001</v>
      </c>
      <c r="J7131">
        <v>1.1999999999999999E-3</v>
      </c>
      <c r="K7131">
        <v>1.1000000000000001E-3</v>
      </c>
    </row>
    <row r="7132" spans="1:11">
      <c r="A7132" t="s">
        <v>23192</v>
      </c>
      <c r="B7132" t="s">
        <v>58</v>
      </c>
      <c r="C7132">
        <v>101804</v>
      </c>
      <c r="D7132" t="s">
        <v>4935</v>
      </c>
      <c r="E7132" t="s">
        <v>32</v>
      </c>
      <c r="F7132">
        <v>1499.63</v>
      </c>
      <c r="G7132">
        <v>1568.62</v>
      </c>
      <c r="J7132">
        <v>1.2999999999999999E-3</v>
      </c>
      <c r="K7132">
        <v>1.1999999999999999E-3</v>
      </c>
    </row>
    <row r="7133" spans="1:11">
      <c r="A7133" t="s">
        <v>23193</v>
      </c>
      <c r="B7133" t="s">
        <v>58</v>
      </c>
      <c r="C7133">
        <v>101805</v>
      </c>
      <c r="D7133" t="s">
        <v>4936</v>
      </c>
      <c r="E7133" t="s">
        <v>32</v>
      </c>
      <c r="F7133">
        <v>1910.04</v>
      </c>
      <c r="G7133">
        <v>1998</v>
      </c>
      <c r="J7133">
        <v>1.4E-3</v>
      </c>
      <c r="K7133">
        <v>1.4E-3</v>
      </c>
    </row>
    <row r="7134" spans="1:11">
      <c r="A7134" t="s">
        <v>23194</v>
      </c>
      <c r="B7134" t="s">
        <v>58</v>
      </c>
      <c r="C7134">
        <v>98115</v>
      </c>
      <c r="D7134" t="s">
        <v>4763</v>
      </c>
      <c r="E7134" t="s">
        <v>32</v>
      </c>
      <c r="F7134">
        <v>116.64</v>
      </c>
      <c r="G7134">
        <v>123.58</v>
      </c>
      <c r="J7134">
        <v>5.7000000000000002E-3</v>
      </c>
      <c r="K7134">
        <v>5.4000000000000003E-3</v>
      </c>
    </row>
    <row r="7135" spans="1:11">
      <c r="A7135" t="s">
        <v>23195</v>
      </c>
      <c r="B7135" t="s">
        <v>58</v>
      </c>
      <c r="C7135">
        <v>98114</v>
      </c>
      <c r="D7135" t="s">
        <v>4762</v>
      </c>
      <c r="E7135" t="s">
        <v>32</v>
      </c>
      <c r="F7135">
        <v>642.65</v>
      </c>
      <c r="G7135">
        <v>648.51</v>
      </c>
      <c r="J7135">
        <v>0.87360000000000004</v>
      </c>
      <c r="K7135">
        <v>0.86570000000000003</v>
      </c>
    </row>
    <row r="7136" spans="1:11">
      <c r="A7136" t="s">
        <v>23196</v>
      </c>
      <c r="B7136" t="s">
        <v>58</v>
      </c>
      <c r="C7136">
        <v>98112</v>
      </c>
      <c r="D7136" t="s">
        <v>4761</v>
      </c>
      <c r="E7136" t="s">
        <v>32</v>
      </c>
      <c r="F7136">
        <v>108.13</v>
      </c>
      <c r="G7136">
        <v>110.55</v>
      </c>
      <c r="J7136">
        <v>0</v>
      </c>
      <c r="K7136">
        <v>0</v>
      </c>
    </row>
    <row r="7137" spans="1:11">
      <c r="A7137" t="s">
        <v>23197</v>
      </c>
      <c r="B7137" t="s">
        <v>58</v>
      </c>
      <c r="C7137">
        <v>100128</v>
      </c>
      <c r="D7137" t="s">
        <v>4932</v>
      </c>
      <c r="E7137" t="s">
        <v>32</v>
      </c>
      <c r="F7137">
        <v>1701.04</v>
      </c>
      <c r="G7137">
        <v>1704.51</v>
      </c>
      <c r="J7137">
        <v>0</v>
      </c>
      <c r="K7137">
        <v>0</v>
      </c>
    </row>
    <row r="7138" spans="1:11">
      <c r="A7138" t="s">
        <v>23198</v>
      </c>
      <c r="B7138" t="s">
        <v>58</v>
      </c>
      <c r="C7138">
        <v>102623</v>
      </c>
      <c r="D7138" t="s">
        <v>4631</v>
      </c>
      <c r="E7138" t="s">
        <v>32</v>
      </c>
      <c r="F7138">
        <v>903.41</v>
      </c>
      <c r="G7138">
        <v>914.79</v>
      </c>
      <c r="J7138">
        <v>0</v>
      </c>
      <c r="K7138">
        <v>0</v>
      </c>
    </row>
    <row r="7139" spans="1:11">
      <c r="A7139" t="s">
        <v>23199</v>
      </c>
      <c r="B7139" t="s">
        <v>58</v>
      </c>
      <c r="C7139">
        <v>102607</v>
      </c>
      <c r="D7139" t="s">
        <v>4615</v>
      </c>
      <c r="E7139" t="s">
        <v>32</v>
      </c>
      <c r="F7139">
        <v>448.82</v>
      </c>
      <c r="G7139">
        <v>449.63</v>
      </c>
      <c r="J7139">
        <v>0</v>
      </c>
      <c r="K7139">
        <v>0</v>
      </c>
    </row>
    <row r="7140" spans="1:11">
      <c r="A7140" t="s">
        <v>23200</v>
      </c>
      <c r="B7140" t="s">
        <v>58</v>
      </c>
      <c r="C7140">
        <v>102608</v>
      </c>
      <c r="D7140" t="s">
        <v>4616</v>
      </c>
      <c r="E7140" t="s">
        <v>32</v>
      </c>
      <c r="F7140">
        <v>1026.3499999999999</v>
      </c>
      <c r="G7140">
        <v>1027.43</v>
      </c>
      <c r="J7140">
        <v>0</v>
      </c>
      <c r="K7140">
        <v>0</v>
      </c>
    </row>
    <row r="7141" spans="1:11">
      <c r="A7141" t="s">
        <v>23201</v>
      </c>
      <c r="B7141" t="s">
        <v>58</v>
      </c>
      <c r="C7141">
        <v>102609</v>
      </c>
      <c r="D7141" t="s">
        <v>4617</v>
      </c>
      <c r="E7141" t="s">
        <v>32</v>
      </c>
      <c r="F7141">
        <v>1166.8900000000001</v>
      </c>
      <c r="G7141">
        <v>1168.3399999999999</v>
      </c>
      <c r="J7141">
        <v>0</v>
      </c>
      <c r="K7141">
        <v>0</v>
      </c>
    </row>
    <row r="7142" spans="1:11">
      <c r="A7142" t="s">
        <v>23202</v>
      </c>
      <c r="B7142" t="s">
        <v>58</v>
      </c>
      <c r="C7142">
        <v>102610</v>
      </c>
      <c r="D7142" t="s">
        <v>4618</v>
      </c>
      <c r="E7142" t="s">
        <v>32</v>
      </c>
      <c r="F7142">
        <v>2003.46</v>
      </c>
      <c r="G7142">
        <v>2005.27</v>
      </c>
      <c r="J7142">
        <v>0</v>
      </c>
      <c r="K7142">
        <v>0</v>
      </c>
    </row>
    <row r="7143" spans="1:11">
      <c r="A7143" t="s">
        <v>23203</v>
      </c>
      <c r="B7143" t="s">
        <v>58</v>
      </c>
      <c r="C7143">
        <v>102622</v>
      </c>
      <c r="D7143" t="s">
        <v>4630</v>
      </c>
      <c r="E7143" t="s">
        <v>32</v>
      </c>
      <c r="F7143">
        <v>669.31</v>
      </c>
      <c r="G7143">
        <v>679.62</v>
      </c>
      <c r="J7143">
        <v>0</v>
      </c>
      <c r="K7143">
        <v>0</v>
      </c>
    </row>
    <row r="7144" spans="1:11">
      <c r="A7144" t="s">
        <v>23204</v>
      </c>
      <c r="B7144" t="s">
        <v>58</v>
      </c>
      <c r="C7144">
        <v>102605</v>
      </c>
      <c r="D7144" t="s">
        <v>4613</v>
      </c>
      <c r="E7144" t="s">
        <v>32</v>
      </c>
      <c r="F7144">
        <v>272.31</v>
      </c>
      <c r="G7144">
        <v>272.88</v>
      </c>
      <c r="J7144">
        <v>0</v>
      </c>
      <c r="K7144">
        <v>0</v>
      </c>
    </row>
    <row r="7145" spans="1:11">
      <c r="A7145" t="s">
        <v>23205</v>
      </c>
      <c r="B7145" t="s">
        <v>58</v>
      </c>
      <c r="C7145">
        <v>102606</v>
      </c>
      <c r="D7145" t="s">
        <v>4614</v>
      </c>
      <c r="E7145" t="s">
        <v>32</v>
      </c>
      <c r="F7145">
        <v>419.09</v>
      </c>
      <c r="G7145">
        <v>419.78</v>
      </c>
      <c r="J7145">
        <v>0</v>
      </c>
      <c r="K7145">
        <v>0</v>
      </c>
    </row>
    <row r="7146" spans="1:11">
      <c r="A7146" t="s">
        <v>23206</v>
      </c>
      <c r="B7146" t="s">
        <v>58</v>
      </c>
      <c r="C7146">
        <v>102613</v>
      </c>
      <c r="D7146" t="s">
        <v>4621</v>
      </c>
      <c r="E7146" t="s">
        <v>32</v>
      </c>
      <c r="F7146">
        <v>628.19000000000005</v>
      </c>
      <c r="G7146">
        <v>629.02</v>
      </c>
      <c r="J7146">
        <v>0</v>
      </c>
      <c r="K7146">
        <v>0</v>
      </c>
    </row>
    <row r="7147" spans="1:11">
      <c r="A7147" t="s">
        <v>23207</v>
      </c>
      <c r="B7147" t="s">
        <v>58</v>
      </c>
      <c r="C7147">
        <v>102619</v>
      </c>
      <c r="D7147" t="s">
        <v>4627</v>
      </c>
      <c r="E7147" t="s">
        <v>32</v>
      </c>
      <c r="F7147">
        <v>5406.65</v>
      </c>
      <c r="G7147">
        <v>5424.9</v>
      </c>
      <c r="J7147">
        <v>8.0100000000000005E-2</v>
      </c>
      <c r="K7147">
        <v>7.9799999999999996E-2</v>
      </c>
    </row>
    <row r="7148" spans="1:11">
      <c r="A7148" t="s">
        <v>23208</v>
      </c>
      <c r="B7148" t="s">
        <v>58</v>
      </c>
      <c r="C7148">
        <v>102614</v>
      </c>
      <c r="D7148" t="s">
        <v>4622</v>
      </c>
      <c r="E7148" t="s">
        <v>32</v>
      </c>
      <c r="F7148">
        <v>965.28</v>
      </c>
      <c r="G7148">
        <v>966.34</v>
      </c>
      <c r="J7148">
        <v>0</v>
      </c>
      <c r="K7148">
        <v>0</v>
      </c>
    </row>
    <row r="7149" spans="1:11">
      <c r="A7149" t="s">
        <v>23209</v>
      </c>
      <c r="B7149" t="s">
        <v>58</v>
      </c>
      <c r="C7149">
        <v>102620</v>
      </c>
      <c r="D7149" t="s">
        <v>4628</v>
      </c>
      <c r="E7149" t="s">
        <v>32</v>
      </c>
      <c r="F7149">
        <v>7821.02</v>
      </c>
      <c r="G7149">
        <v>7839.27</v>
      </c>
      <c r="J7149">
        <v>5.5399999999999998E-2</v>
      </c>
      <c r="K7149">
        <v>5.5199999999999999E-2</v>
      </c>
    </row>
    <row r="7150" spans="1:11">
      <c r="A7150" t="s">
        <v>23210</v>
      </c>
      <c r="B7150" t="s">
        <v>58</v>
      </c>
      <c r="C7150">
        <v>102615</v>
      </c>
      <c r="D7150" t="s">
        <v>4623</v>
      </c>
      <c r="E7150" t="s">
        <v>32</v>
      </c>
      <c r="F7150">
        <v>1211.4100000000001</v>
      </c>
      <c r="G7150">
        <v>1212.74</v>
      </c>
      <c r="J7150">
        <v>0</v>
      </c>
      <c r="K7150">
        <v>0</v>
      </c>
    </row>
    <row r="7151" spans="1:11">
      <c r="A7151" t="s">
        <v>23211</v>
      </c>
      <c r="B7151" t="s">
        <v>58</v>
      </c>
      <c r="C7151">
        <v>102621</v>
      </c>
      <c r="D7151" t="s">
        <v>4629</v>
      </c>
      <c r="E7151" t="s">
        <v>32</v>
      </c>
      <c r="F7151">
        <v>11981.62</v>
      </c>
      <c r="G7151">
        <v>11999.87</v>
      </c>
      <c r="J7151">
        <v>3.61E-2</v>
      </c>
      <c r="K7151">
        <v>3.61E-2</v>
      </c>
    </row>
    <row r="7152" spans="1:11">
      <c r="A7152" t="s">
        <v>23212</v>
      </c>
      <c r="B7152" t="s">
        <v>58</v>
      </c>
      <c r="C7152">
        <v>102616</v>
      </c>
      <c r="D7152" t="s">
        <v>4624</v>
      </c>
      <c r="E7152" t="s">
        <v>32</v>
      </c>
      <c r="F7152">
        <v>1792.59</v>
      </c>
      <c r="G7152">
        <v>1794.34</v>
      </c>
      <c r="J7152">
        <v>0</v>
      </c>
      <c r="K7152">
        <v>0</v>
      </c>
    </row>
    <row r="7153" spans="1:11">
      <c r="A7153" t="s">
        <v>23213</v>
      </c>
      <c r="B7153" t="s">
        <v>58</v>
      </c>
      <c r="C7153">
        <v>102611</v>
      </c>
      <c r="D7153" t="s">
        <v>4619</v>
      </c>
      <c r="E7153" t="s">
        <v>32</v>
      </c>
      <c r="F7153">
        <v>451.47</v>
      </c>
      <c r="G7153">
        <v>452.09</v>
      </c>
      <c r="J7153">
        <v>0</v>
      </c>
      <c r="K7153">
        <v>0</v>
      </c>
    </row>
    <row r="7154" spans="1:11">
      <c r="A7154" t="s">
        <v>23214</v>
      </c>
      <c r="B7154" t="s">
        <v>58</v>
      </c>
      <c r="C7154">
        <v>102617</v>
      </c>
      <c r="D7154" t="s">
        <v>4625</v>
      </c>
      <c r="E7154" t="s">
        <v>32</v>
      </c>
      <c r="F7154">
        <v>3376.25</v>
      </c>
      <c r="G7154">
        <v>3394.5</v>
      </c>
      <c r="J7154">
        <v>0.1283</v>
      </c>
      <c r="K7154">
        <v>0.12759999999999999</v>
      </c>
    </row>
    <row r="7155" spans="1:11">
      <c r="A7155" t="s">
        <v>23215</v>
      </c>
      <c r="B7155" t="s">
        <v>58</v>
      </c>
      <c r="C7155">
        <v>102618</v>
      </c>
      <c r="D7155" t="s">
        <v>4626</v>
      </c>
      <c r="E7155" t="s">
        <v>32</v>
      </c>
      <c r="F7155">
        <v>4046.61</v>
      </c>
      <c r="G7155">
        <v>4064.86</v>
      </c>
      <c r="J7155">
        <v>0.107</v>
      </c>
      <c r="K7155">
        <v>0.1065</v>
      </c>
    </row>
    <row r="7156" spans="1:11">
      <c r="A7156" t="s">
        <v>23216</v>
      </c>
      <c r="B7156" t="s">
        <v>58</v>
      </c>
      <c r="C7156">
        <v>102612</v>
      </c>
      <c r="D7156" t="s">
        <v>4620</v>
      </c>
      <c r="E7156" t="s">
        <v>32</v>
      </c>
      <c r="F7156">
        <v>647.53</v>
      </c>
      <c r="G7156">
        <v>648.22</v>
      </c>
      <c r="J7156">
        <v>0</v>
      </c>
      <c r="K7156">
        <v>0</v>
      </c>
    </row>
    <row r="7157" spans="1:11">
      <c r="A7157" t="s">
        <v>23217</v>
      </c>
      <c r="B7157" t="s">
        <v>58</v>
      </c>
      <c r="C7157">
        <v>102603</v>
      </c>
      <c r="D7157" t="s">
        <v>4611</v>
      </c>
      <c r="E7157" t="s">
        <v>32</v>
      </c>
      <c r="F7157">
        <v>13.26</v>
      </c>
      <c r="G7157">
        <v>14.36</v>
      </c>
      <c r="J7157">
        <v>0</v>
      </c>
      <c r="K7157">
        <v>0</v>
      </c>
    </row>
    <row r="7158" spans="1:11">
      <c r="A7158" t="s">
        <v>23218</v>
      </c>
      <c r="B7158" t="s">
        <v>58</v>
      </c>
      <c r="C7158">
        <v>102587</v>
      </c>
      <c r="D7158" t="s">
        <v>4595</v>
      </c>
      <c r="E7158" t="s">
        <v>32</v>
      </c>
      <c r="F7158">
        <v>4.54</v>
      </c>
      <c r="G7158">
        <v>4.93</v>
      </c>
      <c r="J7158">
        <v>0</v>
      </c>
      <c r="K7158">
        <v>0</v>
      </c>
    </row>
    <row r="7159" spans="1:11">
      <c r="A7159" t="s">
        <v>23219</v>
      </c>
      <c r="B7159" t="s">
        <v>58</v>
      </c>
      <c r="C7159">
        <v>102589</v>
      </c>
      <c r="D7159" t="s">
        <v>4597</v>
      </c>
      <c r="E7159" t="s">
        <v>32</v>
      </c>
      <c r="F7159">
        <v>5.05</v>
      </c>
      <c r="G7159">
        <v>5.48</v>
      </c>
      <c r="J7159">
        <v>0</v>
      </c>
      <c r="K7159">
        <v>0</v>
      </c>
    </row>
    <row r="7160" spans="1:11">
      <c r="A7160" t="s">
        <v>23220</v>
      </c>
      <c r="B7160" t="s">
        <v>58</v>
      </c>
      <c r="C7160">
        <v>102591</v>
      </c>
      <c r="D7160" t="s">
        <v>4599</v>
      </c>
      <c r="E7160" t="s">
        <v>32</v>
      </c>
      <c r="F7160">
        <v>5.57</v>
      </c>
      <c r="G7160">
        <v>6.03</v>
      </c>
      <c r="J7160">
        <v>0</v>
      </c>
      <c r="K7160">
        <v>0</v>
      </c>
    </row>
    <row r="7161" spans="1:11">
      <c r="A7161" t="s">
        <v>23221</v>
      </c>
      <c r="B7161" t="s">
        <v>58</v>
      </c>
      <c r="C7161">
        <v>102593</v>
      </c>
      <c r="D7161" t="s">
        <v>4601</v>
      </c>
      <c r="E7161" t="s">
        <v>32</v>
      </c>
      <c r="F7161">
        <v>6.28</v>
      </c>
      <c r="G7161">
        <v>6.81</v>
      </c>
      <c r="J7161">
        <v>0</v>
      </c>
      <c r="K7161">
        <v>0</v>
      </c>
    </row>
    <row r="7162" spans="1:11">
      <c r="A7162" t="s">
        <v>23222</v>
      </c>
      <c r="B7162" t="s">
        <v>58</v>
      </c>
      <c r="C7162">
        <v>102595</v>
      </c>
      <c r="D7162" t="s">
        <v>4603</v>
      </c>
      <c r="E7162" t="s">
        <v>32</v>
      </c>
      <c r="F7162">
        <v>7.1</v>
      </c>
      <c r="G7162">
        <v>7.69</v>
      </c>
      <c r="J7162">
        <v>0</v>
      </c>
      <c r="K7162">
        <v>0</v>
      </c>
    </row>
    <row r="7163" spans="1:11">
      <c r="A7163" t="s">
        <v>23223</v>
      </c>
      <c r="B7163" t="s">
        <v>58</v>
      </c>
      <c r="C7163">
        <v>102597</v>
      </c>
      <c r="D7163" t="s">
        <v>4605</v>
      </c>
      <c r="E7163" t="s">
        <v>32</v>
      </c>
      <c r="F7163">
        <v>8.1300000000000008</v>
      </c>
      <c r="G7163">
        <v>8.8000000000000007</v>
      </c>
      <c r="J7163">
        <v>0</v>
      </c>
      <c r="K7163">
        <v>0</v>
      </c>
    </row>
    <row r="7164" spans="1:11">
      <c r="A7164" t="s">
        <v>23224</v>
      </c>
      <c r="B7164" t="s">
        <v>58</v>
      </c>
      <c r="C7164">
        <v>102599</v>
      </c>
      <c r="D7164" t="s">
        <v>4607</v>
      </c>
      <c r="E7164" t="s">
        <v>32</v>
      </c>
      <c r="F7164">
        <v>9.15</v>
      </c>
      <c r="G7164">
        <v>9.92</v>
      </c>
      <c r="J7164">
        <v>0</v>
      </c>
      <c r="K7164">
        <v>0</v>
      </c>
    </row>
    <row r="7165" spans="1:11">
      <c r="A7165" t="s">
        <v>23225</v>
      </c>
      <c r="B7165" t="s">
        <v>58</v>
      </c>
      <c r="C7165">
        <v>102601</v>
      </c>
      <c r="D7165" t="s">
        <v>4609</v>
      </c>
      <c r="E7165" t="s">
        <v>32</v>
      </c>
      <c r="F7165">
        <v>10.69</v>
      </c>
      <c r="G7165">
        <v>11.58</v>
      </c>
      <c r="J7165">
        <v>0</v>
      </c>
      <c r="K7165">
        <v>0</v>
      </c>
    </row>
    <row r="7166" spans="1:11">
      <c r="A7166" t="s">
        <v>23226</v>
      </c>
      <c r="B7166" t="s">
        <v>58</v>
      </c>
      <c r="C7166">
        <v>102604</v>
      </c>
      <c r="D7166" t="s">
        <v>4612</v>
      </c>
      <c r="E7166" t="s">
        <v>32</v>
      </c>
      <c r="F7166">
        <v>15.29</v>
      </c>
      <c r="G7166">
        <v>16.559999999999999</v>
      </c>
      <c r="J7166">
        <v>0</v>
      </c>
      <c r="K7166">
        <v>0</v>
      </c>
    </row>
    <row r="7167" spans="1:11">
      <c r="A7167" t="s">
        <v>23227</v>
      </c>
      <c r="B7167" t="s">
        <v>58</v>
      </c>
      <c r="C7167">
        <v>102588</v>
      </c>
      <c r="D7167" t="s">
        <v>4596</v>
      </c>
      <c r="E7167" t="s">
        <v>32</v>
      </c>
      <c r="F7167">
        <v>6.57</v>
      </c>
      <c r="G7167">
        <v>7.12</v>
      </c>
      <c r="J7167">
        <v>0</v>
      </c>
      <c r="K7167">
        <v>0</v>
      </c>
    </row>
    <row r="7168" spans="1:11">
      <c r="A7168" t="s">
        <v>23228</v>
      </c>
      <c r="B7168" t="s">
        <v>58</v>
      </c>
      <c r="C7168">
        <v>102590</v>
      </c>
      <c r="D7168" t="s">
        <v>4598</v>
      </c>
      <c r="E7168" t="s">
        <v>32</v>
      </c>
      <c r="F7168">
        <v>7.09</v>
      </c>
      <c r="G7168">
        <v>7.68</v>
      </c>
      <c r="J7168">
        <v>0</v>
      </c>
      <c r="K7168">
        <v>0</v>
      </c>
    </row>
    <row r="7169" spans="1:11">
      <c r="A7169" t="s">
        <v>23229</v>
      </c>
      <c r="B7169" t="s">
        <v>58</v>
      </c>
      <c r="C7169">
        <v>102592</v>
      </c>
      <c r="D7169" t="s">
        <v>4600</v>
      </c>
      <c r="E7169" t="s">
        <v>32</v>
      </c>
      <c r="F7169">
        <v>7.6</v>
      </c>
      <c r="G7169">
        <v>8.23</v>
      </c>
      <c r="J7169">
        <v>0</v>
      </c>
      <c r="K7169">
        <v>0</v>
      </c>
    </row>
    <row r="7170" spans="1:11">
      <c r="A7170" t="s">
        <v>23230</v>
      </c>
      <c r="B7170" t="s">
        <v>58</v>
      </c>
      <c r="C7170">
        <v>102594</v>
      </c>
      <c r="D7170" t="s">
        <v>4602</v>
      </c>
      <c r="E7170" t="s">
        <v>32</v>
      </c>
      <c r="F7170">
        <v>8.33</v>
      </c>
      <c r="G7170">
        <v>9.01</v>
      </c>
      <c r="J7170">
        <v>0</v>
      </c>
      <c r="K7170">
        <v>0</v>
      </c>
    </row>
    <row r="7171" spans="1:11">
      <c r="A7171" t="s">
        <v>23231</v>
      </c>
      <c r="B7171" t="s">
        <v>58</v>
      </c>
      <c r="C7171">
        <v>102596</v>
      </c>
      <c r="D7171" t="s">
        <v>4604</v>
      </c>
      <c r="E7171" t="s">
        <v>32</v>
      </c>
      <c r="F7171">
        <v>9.14</v>
      </c>
      <c r="G7171">
        <v>9.9</v>
      </c>
      <c r="J7171">
        <v>0</v>
      </c>
      <c r="K7171">
        <v>0</v>
      </c>
    </row>
    <row r="7172" spans="1:11">
      <c r="A7172" t="s">
        <v>23232</v>
      </c>
      <c r="B7172" t="s">
        <v>58</v>
      </c>
      <c r="C7172">
        <v>102598</v>
      </c>
      <c r="D7172" t="s">
        <v>4606</v>
      </c>
      <c r="E7172" t="s">
        <v>32</v>
      </c>
      <c r="F7172">
        <v>10.16</v>
      </c>
      <c r="G7172">
        <v>11.01</v>
      </c>
      <c r="J7172">
        <v>0</v>
      </c>
      <c r="K7172">
        <v>0</v>
      </c>
    </row>
    <row r="7173" spans="1:11">
      <c r="A7173" t="s">
        <v>23233</v>
      </c>
      <c r="B7173" t="s">
        <v>58</v>
      </c>
      <c r="C7173">
        <v>102600</v>
      </c>
      <c r="D7173" t="s">
        <v>4608</v>
      </c>
      <c r="E7173" t="s">
        <v>32</v>
      </c>
      <c r="F7173">
        <v>11.19</v>
      </c>
      <c r="G7173">
        <v>12.12</v>
      </c>
      <c r="J7173">
        <v>0</v>
      </c>
      <c r="K7173">
        <v>0</v>
      </c>
    </row>
    <row r="7174" spans="1:11">
      <c r="A7174" t="s">
        <v>23234</v>
      </c>
      <c r="B7174" t="s">
        <v>58</v>
      </c>
      <c r="C7174">
        <v>102602</v>
      </c>
      <c r="D7174" t="s">
        <v>4610</v>
      </c>
      <c r="E7174" t="s">
        <v>32</v>
      </c>
      <c r="F7174">
        <v>12.73</v>
      </c>
      <c r="G7174">
        <v>13.79</v>
      </c>
      <c r="J7174">
        <v>0</v>
      </c>
      <c r="K7174">
        <v>0</v>
      </c>
    </row>
    <row r="7175" spans="1:11">
      <c r="A7175" t="s">
        <v>23235</v>
      </c>
      <c r="B7175" t="s">
        <v>58</v>
      </c>
      <c r="C7175">
        <v>103005</v>
      </c>
      <c r="D7175" t="s">
        <v>15732</v>
      </c>
      <c r="E7175" t="s">
        <v>32</v>
      </c>
      <c r="F7175">
        <v>657.82</v>
      </c>
      <c r="G7175">
        <v>679.69</v>
      </c>
      <c r="J7175">
        <v>0.28849999999999998</v>
      </c>
      <c r="K7175">
        <v>0.2792</v>
      </c>
    </row>
    <row r="7176" spans="1:11">
      <c r="A7176" t="s">
        <v>23236</v>
      </c>
      <c r="B7176" t="s">
        <v>58</v>
      </c>
      <c r="C7176">
        <v>103006</v>
      </c>
      <c r="D7176" t="s">
        <v>15733</v>
      </c>
      <c r="E7176" t="s">
        <v>32</v>
      </c>
      <c r="F7176">
        <v>833.1</v>
      </c>
      <c r="G7176">
        <v>860.78</v>
      </c>
      <c r="J7176">
        <v>0.28949999999999998</v>
      </c>
      <c r="K7176">
        <v>0.2802</v>
      </c>
    </row>
    <row r="7177" spans="1:11">
      <c r="A7177" t="s">
        <v>23237</v>
      </c>
      <c r="B7177" t="s">
        <v>58</v>
      </c>
      <c r="C7177">
        <v>103007</v>
      </c>
      <c r="D7177" t="s">
        <v>15734</v>
      </c>
      <c r="E7177" t="s">
        <v>32</v>
      </c>
      <c r="F7177">
        <v>1099.27</v>
      </c>
      <c r="G7177">
        <v>1134.67</v>
      </c>
      <c r="J7177">
        <v>0.31290000000000001</v>
      </c>
      <c r="K7177">
        <v>0.30309999999999998</v>
      </c>
    </row>
    <row r="7178" spans="1:11">
      <c r="A7178" t="s">
        <v>23238</v>
      </c>
      <c r="B7178" t="s">
        <v>58</v>
      </c>
      <c r="C7178">
        <v>103004</v>
      </c>
      <c r="D7178" t="s">
        <v>15735</v>
      </c>
      <c r="E7178" t="s">
        <v>12</v>
      </c>
      <c r="F7178">
        <v>0</v>
      </c>
      <c r="G7178">
        <v>0</v>
      </c>
    </row>
    <row r="7179" spans="1:11">
      <c r="A7179" t="s">
        <v>23239</v>
      </c>
      <c r="B7179" t="s">
        <v>58</v>
      </c>
      <c r="C7179">
        <v>102989</v>
      </c>
      <c r="D7179" t="s">
        <v>15736</v>
      </c>
      <c r="E7179" t="s">
        <v>12</v>
      </c>
      <c r="F7179">
        <v>52.45</v>
      </c>
      <c r="G7179">
        <v>53.8</v>
      </c>
      <c r="J7179">
        <v>0</v>
      </c>
      <c r="K7179">
        <v>0</v>
      </c>
    </row>
    <row r="7180" spans="1:11">
      <c r="A7180" t="s">
        <v>23240</v>
      </c>
      <c r="B7180" t="s">
        <v>58</v>
      </c>
      <c r="C7180">
        <v>102990</v>
      </c>
      <c r="D7180" t="s">
        <v>15737</v>
      </c>
      <c r="E7180" t="s">
        <v>12</v>
      </c>
      <c r="F7180">
        <v>65.75</v>
      </c>
      <c r="G7180">
        <v>67.5</v>
      </c>
      <c r="J7180">
        <v>0</v>
      </c>
      <c r="K7180">
        <v>0</v>
      </c>
    </row>
    <row r="7181" spans="1:11">
      <c r="A7181" t="s">
        <v>23241</v>
      </c>
      <c r="B7181" t="s">
        <v>58</v>
      </c>
      <c r="C7181">
        <v>102991</v>
      </c>
      <c r="D7181" t="s">
        <v>15738</v>
      </c>
      <c r="E7181" t="s">
        <v>12</v>
      </c>
      <c r="F7181">
        <v>86.48</v>
      </c>
      <c r="G7181">
        <v>88.81</v>
      </c>
      <c r="J7181">
        <v>0</v>
      </c>
      <c r="K7181">
        <v>0</v>
      </c>
    </row>
    <row r="7182" spans="1:11">
      <c r="A7182" t="s">
        <v>23242</v>
      </c>
      <c r="B7182" t="s">
        <v>58</v>
      </c>
      <c r="C7182">
        <v>102992</v>
      </c>
      <c r="D7182" t="s">
        <v>15739</v>
      </c>
      <c r="E7182" t="s">
        <v>12</v>
      </c>
      <c r="F7182">
        <v>127.23</v>
      </c>
      <c r="G7182">
        <v>128.85</v>
      </c>
      <c r="J7182">
        <v>0</v>
      </c>
      <c r="K7182">
        <v>0</v>
      </c>
    </row>
    <row r="7183" spans="1:11">
      <c r="A7183" t="s">
        <v>23243</v>
      </c>
      <c r="B7183" t="s">
        <v>58</v>
      </c>
      <c r="C7183">
        <v>102993</v>
      </c>
      <c r="D7183" t="s">
        <v>15740</v>
      </c>
      <c r="E7183" t="s">
        <v>12</v>
      </c>
      <c r="F7183">
        <v>165.36</v>
      </c>
      <c r="G7183">
        <v>167.5</v>
      </c>
      <c r="J7183">
        <v>0</v>
      </c>
      <c r="K7183">
        <v>0</v>
      </c>
    </row>
    <row r="7184" spans="1:11">
      <c r="A7184" t="s">
        <v>23244</v>
      </c>
      <c r="B7184" t="s">
        <v>58</v>
      </c>
      <c r="C7184">
        <v>102994</v>
      </c>
      <c r="D7184" t="s">
        <v>15741</v>
      </c>
      <c r="E7184" t="s">
        <v>12</v>
      </c>
      <c r="F7184">
        <v>308.93</v>
      </c>
      <c r="G7184">
        <v>312.92</v>
      </c>
      <c r="J7184">
        <v>0</v>
      </c>
      <c r="K7184">
        <v>0</v>
      </c>
    </row>
    <row r="7185" spans="1:11">
      <c r="A7185" t="s">
        <v>23245</v>
      </c>
      <c r="B7185" t="s">
        <v>58</v>
      </c>
      <c r="C7185">
        <v>106017</v>
      </c>
      <c r="D7185" t="s">
        <v>15742</v>
      </c>
      <c r="E7185" t="s">
        <v>32</v>
      </c>
      <c r="F7185">
        <v>0</v>
      </c>
      <c r="G7185">
        <v>0</v>
      </c>
    </row>
    <row r="7186" spans="1:11">
      <c r="A7186" t="s">
        <v>23246</v>
      </c>
      <c r="B7186" t="s">
        <v>58</v>
      </c>
      <c r="C7186">
        <v>105944</v>
      </c>
      <c r="D7186" t="s">
        <v>15743</v>
      </c>
      <c r="E7186" t="s">
        <v>10</v>
      </c>
      <c r="F7186">
        <v>807.33</v>
      </c>
      <c r="G7186">
        <v>838.31</v>
      </c>
      <c r="J7186">
        <v>0</v>
      </c>
      <c r="K7186">
        <v>0</v>
      </c>
    </row>
    <row r="7187" spans="1:11">
      <c r="A7187" t="s">
        <v>23247</v>
      </c>
      <c r="B7187" t="s">
        <v>58</v>
      </c>
      <c r="C7187">
        <v>106004</v>
      </c>
      <c r="D7187" t="s">
        <v>15744</v>
      </c>
      <c r="E7187" t="s">
        <v>12</v>
      </c>
      <c r="F7187">
        <v>199.1</v>
      </c>
      <c r="G7187">
        <v>208.73</v>
      </c>
      <c r="J7187">
        <v>3.3999999999999998E-3</v>
      </c>
      <c r="K7187">
        <v>3.3E-3</v>
      </c>
    </row>
    <row r="7188" spans="1:11">
      <c r="A7188" t="s">
        <v>23248</v>
      </c>
      <c r="B7188" t="s">
        <v>58</v>
      </c>
      <c r="C7188">
        <v>106005</v>
      </c>
      <c r="D7188" t="s">
        <v>15745</v>
      </c>
      <c r="E7188" t="s">
        <v>12</v>
      </c>
      <c r="F7188">
        <v>235.37</v>
      </c>
      <c r="G7188">
        <v>246.79</v>
      </c>
      <c r="J7188">
        <v>3.3E-3</v>
      </c>
      <c r="K7188">
        <v>3.2000000000000002E-3</v>
      </c>
    </row>
    <row r="7189" spans="1:11">
      <c r="A7189" t="s">
        <v>23249</v>
      </c>
      <c r="B7189" t="s">
        <v>58</v>
      </c>
      <c r="C7189">
        <v>106006</v>
      </c>
      <c r="D7189" t="s">
        <v>15746</v>
      </c>
      <c r="E7189" t="s">
        <v>12</v>
      </c>
      <c r="F7189">
        <v>280.75</v>
      </c>
      <c r="G7189">
        <v>294.33</v>
      </c>
      <c r="J7189">
        <v>3.5999999999999999E-3</v>
      </c>
      <c r="K7189">
        <v>3.3999999999999998E-3</v>
      </c>
    </row>
    <row r="7190" spans="1:11">
      <c r="A7190" t="s">
        <v>23250</v>
      </c>
      <c r="B7190" t="s">
        <v>58</v>
      </c>
      <c r="C7190">
        <v>106007</v>
      </c>
      <c r="D7190" t="s">
        <v>15747</v>
      </c>
      <c r="E7190" t="s">
        <v>12</v>
      </c>
      <c r="F7190">
        <v>320.07</v>
      </c>
      <c r="G7190">
        <v>335.55</v>
      </c>
      <c r="J7190">
        <v>3.5999999999999999E-3</v>
      </c>
      <c r="K7190">
        <v>3.3999999999999998E-3</v>
      </c>
    </row>
    <row r="7191" spans="1:11">
      <c r="A7191" t="s">
        <v>23251</v>
      </c>
      <c r="B7191" t="s">
        <v>58</v>
      </c>
      <c r="C7191">
        <v>106008</v>
      </c>
      <c r="D7191" t="s">
        <v>15748</v>
      </c>
      <c r="E7191" t="s">
        <v>12</v>
      </c>
      <c r="F7191">
        <v>359.38</v>
      </c>
      <c r="G7191">
        <v>376.78</v>
      </c>
      <c r="J7191">
        <v>3.5999999999999999E-3</v>
      </c>
      <c r="K7191">
        <v>3.3999999999999998E-3</v>
      </c>
    </row>
    <row r="7192" spans="1:11">
      <c r="A7192" t="s">
        <v>23252</v>
      </c>
      <c r="B7192" t="s">
        <v>58</v>
      </c>
      <c r="C7192">
        <v>106009</v>
      </c>
      <c r="D7192" t="s">
        <v>15749</v>
      </c>
      <c r="E7192" t="s">
        <v>12</v>
      </c>
      <c r="F7192">
        <v>444.06</v>
      </c>
      <c r="G7192">
        <v>465.55</v>
      </c>
      <c r="J7192">
        <v>3.7000000000000002E-3</v>
      </c>
      <c r="K7192">
        <v>3.5000000000000001E-3</v>
      </c>
    </row>
    <row r="7193" spans="1:11">
      <c r="A7193" t="s">
        <v>23253</v>
      </c>
      <c r="B7193" t="s">
        <v>58</v>
      </c>
      <c r="C7193">
        <v>106010</v>
      </c>
      <c r="D7193" t="s">
        <v>15750</v>
      </c>
      <c r="E7193" t="s">
        <v>12</v>
      </c>
      <c r="F7193">
        <v>519.66999999999996</v>
      </c>
      <c r="G7193">
        <v>544.83000000000004</v>
      </c>
      <c r="J7193">
        <v>3.5999999999999999E-3</v>
      </c>
      <c r="K7193">
        <v>3.5000000000000001E-3</v>
      </c>
    </row>
    <row r="7194" spans="1:11">
      <c r="A7194" t="s">
        <v>23254</v>
      </c>
      <c r="B7194" t="s">
        <v>58</v>
      </c>
      <c r="C7194">
        <v>106011</v>
      </c>
      <c r="D7194" t="s">
        <v>15751</v>
      </c>
      <c r="E7194" t="s">
        <v>12</v>
      </c>
      <c r="F7194">
        <v>929.17</v>
      </c>
      <c r="G7194">
        <v>964.84</v>
      </c>
      <c r="J7194">
        <v>5.1000000000000004E-3</v>
      </c>
      <c r="K7194">
        <v>5.0000000000000001E-3</v>
      </c>
    </row>
    <row r="7195" spans="1:11">
      <c r="A7195" t="s">
        <v>23255</v>
      </c>
      <c r="B7195" t="s">
        <v>58</v>
      </c>
      <c r="C7195">
        <v>106013</v>
      </c>
      <c r="D7195" t="s">
        <v>15752</v>
      </c>
      <c r="E7195" t="s">
        <v>12</v>
      </c>
      <c r="F7195">
        <v>1161.4000000000001</v>
      </c>
      <c r="G7195">
        <v>1206.5</v>
      </c>
      <c r="J7195">
        <v>4.8999999999999998E-3</v>
      </c>
      <c r="K7195">
        <v>4.7000000000000002E-3</v>
      </c>
    </row>
    <row r="7196" spans="1:11">
      <c r="A7196" t="s">
        <v>23256</v>
      </c>
      <c r="B7196" t="s">
        <v>58</v>
      </c>
      <c r="C7196">
        <v>106012</v>
      </c>
      <c r="D7196" t="s">
        <v>15753</v>
      </c>
      <c r="E7196" t="s">
        <v>12</v>
      </c>
      <c r="F7196">
        <v>1025.57</v>
      </c>
      <c r="G7196">
        <v>1064.3</v>
      </c>
      <c r="J7196">
        <v>5.3E-3</v>
      </c>
      <c r="K7196">
        <v>5.1000000000000004E-3</v>
      </c>
    </row>
    <row r="7197" spans="1:11">
      <c r="A7197" t="s">
        <v>23257</v>
      </c>
      <c r="B7197" t="s">
        <v>58</v>
      </c>
      <c r="C7197">
        <v>106014</v>
      </c>
      <c r="D7197" t="s">
        <v>15754</v>
      </c>
      <c r="E7197" t="s">
        <v>12</v>
      </c>
      <c r="F7197">
        <v>1338.87</v>
      </c>
      <c r="G7197">
        <v>1385.18</v>
      </c>
      <c r="J7197">
        <v>6.6E-3</v>
      </c>
      <c r="K7197">
        <v>6.4000000000000003E-3</v>
      </c>
    </row>
    <row r="7198" spans="1:11">
      <c r="A7198" t="s">
        <v>23258</v>
      </c>
      <c r="B7198" t="s">
        <v>58</v>
      </c>
      <c r="C7198">
        <v>106015</v>
      </c>
      <c r="D7198" t="s">
        <v>15755</v>
      </c>
      <c r="E7198" t="s">
        <v>12</v>
      </c>
      <c r="F7198">
        <v>1592.27</v>
      </c>
      <c r="G7198">
        <v>1649.67</v>
      </c>
      <c r="J7198">
        <v>5.8999999999999999E-3</v>
      </c>
      <c r="K7198">
        <v>5.7000000000000002E-3</v>
      </c>
    </row>
    <row r="7199" spans="1:11">
      <c r="A7199" t="s">
        <v>23259</v>
      </c>
      <c r="B7199" t="s">
        <v>58</v>
      </c>
      <c r="C7199">
        <v>106016</v>
      </c>
      <c r="D7199" t="s">
        <v>15756</v>
      </c>
      <c r="E7199" t="s">
        <v>12</v>
      </c>
      <c r="F7199">
        <v>1862.34</v>
      </c>
      <c r="G7199">
        <v>1931.23</v>
      </c>
      <c r="J7199">
        <v>5.4999999999999997E-3</v>
      </c>
      <c r="K7199">
        <v>5.3E-3</v>
      </c>
    </row>
    <row r="7200" spans="1:11">
      <c r="A7200" t="s">
        <v>23260</v>
      </c>
      <c r="B7200" t="s">
        <v>58</v>
      </c>
      <c r="C7200">
        <v>106003</v>
      </c>
      <c r="D7200" t="s">
        <v>15757</v>
      </c>
      <c r="E7200" t="s">
        <v>12</v>
      </c>
      <c r="F7200">
        <v>175.07</v>
      </c>
      <c r="G7200">
        <v>180.73</v>
      </c>
      <c r="J7200">
        <v>0</v>
      </c>
      <c r="K7200">
        <v>0</v>
      </c>
    </row>
    <row r="7201" spans="1:11">
      <c r="A7201" t="s">
        <v>23261</v>
      </c>
      <c r="B7201" t="s">
        <v>58</v>
      </c>
      <c r="C7201">
        <v>105997</v>
      </c>
      <c r="D7201" t="s">
        <v>15758</v>
      </c>
      <c r="E7201" t="s">
        <v>12</v>
      </c>
      <c r="F7201">
        <v>95.86</v>
      </c>
      <c r="G7201">
        <v>98.97</v>
      </c>
      <c r="J7201">
        <v>0</v>
      </c>
      <c r="K7201">
        <v>0</v>
      </c>
    </row>
    <row r="7202" spans="1:11">
      <c r="A7202" t="s">
        <v>23262</v>
      </c>
      <c r="B7202" t="s">
        <v>58</v>
      </c>
      <c r="C7202">
        <v>105998</v>
      </c>
      <c r="D7202" t="s">
        <v>15759</v>
      </c>
      <c r="E7202" t="s">
        <v>12</v>
      </c>
      <c r="F7202">
        <v>106.21</v>
      </c>
      <c r="G7202">
        <v>109.66</v>
      </c>
      <c r="J7202">
        <v>0</v>
      </c>
      <c r="K7202">
        <v>0</v>
      </c>
    </row>
    <row r="7203" spans="1:11">
      <c r="A7203" t="s">
        <v>23263</v>
      </c>
      <c r="B7203" t="s">
        <v>58</v>
      </c>
      <c r="C7203">
        <v>105999</v>
      </c>
      <c r="D7203" t="s">
        <v>15760</v>
      </c>
      <c r="E7203" t="s">
        <v>12</v>
      </c>
      <c r="F7203">
        <v>120.83</v>
      </c>
      <c r="G7203">
        <v>124.75</v>
      </c>
      <c r="J7203">
        <v>0</v>
      </c>
      <c r="K7203">
        <v>0</v>
      </c>
    </row>
    <row r="7204" spans="1:11">
      <c r="A7204" t="s">
        <v>23264</v>
      </c>
      <c r="B7204" t="s">
        <v>58</v>
      </c>
      <c r="C7204">
        <v>106000</v>
      </c>
      <c r="D7204" t="s">
        <v>15761</v>
      </c>
      <c r="E7204" t="s">
        <v>12</v>
      </c>
      <c r="F7204">
        <v>135.46</v>
      </c>
      <c r="G7204">
        <v>139.85</v>
      </c>
      <c r="J7204">
        <v>0</v>
      </c>
      <c r="K7204">
        <v>0</v>
      </c>
    </row>
    <row r="7205" spans="1:11">
      <c r="A7205" t="s">
        <v>23265</v>
      </c>
      <c r="B7205" t="s">
        <v>58</v>
      </c>
      <c r="C7205">
        <v>106001</v>
      </c>
      <c r="D7205" t="s">
        <v>15762</v>
      </c>
      <c r="E7205" t="s">
        <v>12</v>
      </c>
      <c r="F7205">
        <v>145.81</v>
      </c>
      <c r="G7205">
        <v>150.53</v>
      </c>
      <c r="J7205">
        <v>0</v>
      </c>
      <c r="K7205">
        <v>0</v>
      </c>
    </row>
    <row r="7206" spans="1:11">
      <c r="A7206" t="s">
        <v>23266</v>
      </c>
      <c r="B7206" t="s">
        <v>58</v>
      </c>
      <c r="C7206">
        <v>106002</v>
      </c>
      <c r="D7206" t="s">
        <v>15763</v>
      </c>
      <c r="E7206" t="s">
        <v>12</v>
      </c>
      <c r="F7206">
        <v>160.44</v>
      </c>
      <c r="G7206">
        <v>165.63</v>
      </c>
      <c r="J7206">
        <v>0</v>
      </c>
      <c r="K7206">
        <v>0</v>
      </c>
    </row>
    <row r="7207" spans="1:11">
      <c r="A7207" t="s">
        <v>23267</v>
      </c>
      <c r="B7207" t="s">
        <v>58</v>
      </c>
      <c r="C7207">
        <v>105992</v>
      </c>
      <c r="D7207" t="s">
        <v>15764</v>
      </c>
      <c r="E7207" t="s">
        <v>12</v>
      </c>
      <c r="F7207">
        <v>105.25</v>
      </c>
      <c r="G7207">
        <v>109.63</v>
      </c>
      <c r="J7207">
        <v>0</v>
      </c>
      <c r="K7207">
        <v>0</v>
      </c>
    </row>
    <row r="7208" spans="1:11">
      <c r="A7208" t="s">
        <v>23268</v>
      </c>
      <c r="B7208" t="s">
        <v>58</v>
      </c>
      <c r="C7208">
        <v>105993</v>
      </c>
      <c r="D7208" t="s">
        <v>15765</v>
      </c>
      <c r="E7208" t="s">
        <v>12</v>
      </c>
      <c r="F7208">
        <v>126.28</v>
      </c>
      <c r="G7208">
        <v>131.54</v>
      </c>
      <c r="J7208">
        <v>0</v>
      </c>
      <c r="K7208">
        <v>0</v>
      </c>
    </row>
    <row r="7209" spans="1:11">
      <c r="A7209" t="s">
        <v>23269</v>
      </c>
      <c r="B7209" t="s">
        <v>58</v>
      </c>
      <c r="C7209">
        <v>105994</v>
      </c>
      <c r="D7209" t="s">
        <v>15766</v>
      </c>
      <c r="E7209" t="s">
        <v>12</v>
      </c>
      <c r="F7209">
        <v>154.75</v>
      </c>
      <c r="G7209">
        <v>161.19</v>
      </c>
      <c r="J7209">
        <v>0</v>
      </c>
      <c r="K7209">
        <v>0</v>
      </c>
    </row>
    <row r="7210" spans="1:11">
      <c r="A7210" t="s">
        <v>23270</v>
      </c>
      <c r="B7210" t="s">
        <v>58</v>
      </c>
      <c r="C7210">
        <v>105995</v>
      </c>
      <c r="D7210" t="s">
        <v>15767</v>
      </c>
      <c r="E7210" t="s">
        <v>12</v>
      </c>
      <c r="F7210">
        <v>183.3</v>
      </c>
      <c r="G7210">
        <v>190.92</v>
      </c>
      <c r="J7210">
        <v>0</v>
      </c>
      <c r="K7210">
        <v>0</v>
      </c>
    </row>
    <row r="7211" spans="1:11">
      <c r="A7211" t="s">
        <v>23271</v>
      </c>
      <c r="B7211" t="s">
        <v>58</v>
      </c>
      <c r="C7211">
        <v>105996</v>
      </c>
      <c r="D7211" t="s">
        <v>15768</v>
      </c>
      <c r="E7211" t="s">
        <v>12</v>
      </c>
      <c r="F7211">
        <v>198.19</v>
      </c>
      <c r="G7211">
        <v>206.43</v>
      </c>
      <c r="J7211">
        <v>0</v>
      </c>
      <c r="K7211">
        <v>0</v>
      </c>
    </row>
    <row r="7212" spans="1:11">
      <c r="A7212" t="s">
        <v>23272</v>
      </c>
      <c r="B7212" t="s">
        <v>58</v>
      </c>
      <c r="C7212">
        <v>105988</v>
      </c>
      <c r="D7212" t="s">
        <v>15769</v>
      </c>
      <c r="E7212" t="s">
        <v>12</v>
      </c>
      <c r="F7212">
        <v>69.34</v>
      </c>
      <c r="G7212">
        <v>72.23</v>
      </c>
      <c r="J7212">
        <v>0</v>
      </c>
      <c r="K7212">
        <v>0</v>
      </c>
    </row>
    <row r="7213" spans="1:11">
      <c r="A7213" t="s">
        <v>23273</v>
      </c>
      <c r="B7213" t="s">
        <v>58</v>
      </c>
      <c r="C7213">
        <v>105989</v>
      </c>
      <c r="D7213" t="s">
        <v>15770</v>
      </c>
      <c r="E7213" t="s">
        <v>12</v>
      </c>
      <c r="F7213">
        <v>76.78</v>
      </c>
      <c r="G7213">
        <v>79.989999999999995</v>
      </c>
      <c r="J7213">
        <v>0</v>
      </c>
      <c r="K7213">
        <v>0</v>
      </c>
    </row>
    <row r="7214" spans="1:11">
      <c r="A7214" t="s">
        <v>23274</v>
      </c>
      <c r="B7214" t="s">
        <v>58</v>
      </c>
      <c r="C7214">
        <v>105990</v>
      </c>
      <c r="D7214" t="s">
        <v>15771</v>
      </c>
      <c r="E7214" t="s">
        <v>12</v>
      </c>
      <c r="F7214">
        <v>87.29</v>
      </c>
      <c r="G7214">
        <v>90.93</v>
      </c>
      <c r="J7214">
        <v>0</v>
      </c>
      <c r="K7214">
        <v>0</v>
      </c>
    </row>
    <row r="7215" spans="1:11">
      <c r="A7215" t="s">
        <v>23275</v>
      </c>
      <c r="B7215" t="s">
        <v>58</v>
      </c>
      <c r="C7215">
        <v>105991</v>
      </c>
      <c r="D7215" t="s">
        <v>15772</v>
      </c>
      <c r="E7215" t="s">
        <v>12</v>
      </c>
      <c r="F7215">
        <v>97.81</v>
      </c>
      <c r="G7215">
        <v>101.88</v>
      </c>
      <c r="J7215">
        <v>0</v>
      </c>
      <c r="K7215">
        <v>0</v>
      </c>
    </row>
    <row r="7216" spans="1:11">
      <c r="A7216" t="s">
        <v>23276</v>
      </c>
      <c r="B7216" t="s">
        <v>58</v>
      </c>
      <c r="C7216">
        <v>105987</v>
      </c>
      <c r="D7216" t="s">
        <v>15773</v>
      </c>
      <c r="E7216" t="s">
        <v>12</v>
      </c>
      <c r="F7216">
        <v>120.13</v>
      </c>
      <c r="G7216">
        <v>125.12</v>
      </c>
      <c r="J7216">
        <v>0</v>
      </c>
      <c r="K7216">
        <v>0</v>
      </c>
    </row>
    <row r="7217" spans="1:11">
      <c r="A7217" t="s">
        <v>23277</v>
      </c>
      <c r="B7217" t="s">
        <v>58</v>
      </c>
      <c r="C7217">
        <v>105986</v>
      </c>
      <c r="D7217" t="s">
        <v>15774</v>
      </c>
      <c r="E7217" t="s">
        <v>12</v>
      </c>
      <c r="F7217">
        <v>149.88999999999999</v>
      </c>
      <c r="G7217">
        <v>156.13</v>
      </c>
      <c r="J7217">
        <v>0</v>
      </c>
      <c r="K7217">
        <v>0</v>
      </c>
    </row>
    <row r="7218" spans="1:11">
      <c r="A7218" t="s">
        <v>23278</v>
      </c>
      <c r="B7218" t="s">
        <v>58</v>
      </c>
      <c r="C7218">
        <v>106019</v>
      </c>
      <c r="D7218" t="s">
        <v>15775</v>
      </c>
      <c r="E7218" t="s">
        <v>32</v>
      </c>
      <c r="F7218">
        <v>0</v>
      </c>
      <c r="G7218">
        <v>0</v>
      </c>
    </row>
    <row r="7219" spans="1:11">
      <c r="A7219" t="s">
        <v>23279</v>
      </c>
      <c r="B7219" t="s">
        <v>58</v>
      </c>
      <c r="C7219">
        <v>103001</v>
      </c>
      <c r="D7219" t="s">
        <v>15776</v>
      </c>
      <c r="E7219" t="s">
        <v>32</v>
      </c>
      <c r="F7219">
        <v>209.39</v>
      </c>
      <c r="G7219">
        <v>210.83</v>
      </c>
      <c r="J7219">
        <v>0.90629999999999999</v>
      </c>
      <c r="K7219">
        <v>0.90010000000000001</v>
      </c>
    </row>
    <row r="7220" spans="1:11">
      <c r="A7220" t="s">
        <v>23280</v>
      </c>
      <c r="B7220" t="s">
        <v>58</v>
      </c>
      <c r="C7220">
        <v>103002</v>
      </c>
      <c r="D7220" t="s">
        <v>15777</v>
      </c>
      <c r="E7220" t="s">
        <v>32</v>
      </c>
      <c r="F7220">
        <v>261.61</v>
      </c>
      <c r="G7220">
        <v>263.10000000000002</v>
      </c>
      <c r="J7220">
        <v>0.92179999999999995</v>
      </c>
      <c r="K7220">
        <v>0.91659999999999997</v>
      </c>
    </row>
    <row r="7221" spans="1:11">
      <c r="A7221" t="s">
        <v>23281</v>
      </c>
      <c r="B7221" t="s">
        <v>58</v>
      </c>
      <c r="C7221">
        <v>103003</v>
      </c>
      <c r="D7221" t="s">
        <v>15778</v>
      </c>
      <c r="E7221" t="s">
        <v>32</v>
      </c>
      <c r="F7221">
        <v>366.05</v>
      </c>
      <c r="G7221">
        <v>367.65</v>
      </c>
      <c r="J7221">
        <v>0.93959999999999999</v>
      </c>
      <c r="K7221">
        <v>0.9355</v>
      </c>
    </row>
    <row r="7222" spans="1:11">
      <c r="A7222" t="s">
        <v>23282</v>
      </c>
      <c r="B7222" t="s">
        <v>58</v>
      </c>
      <c r="C7222">
        <v>106018</v>
      </c>
      <c r="D7222" t="s">
        <v>15779</v>
      </c>
      <c r="E7222" t="s">
        <v>32</v>
      </c>
      <c r="F7222">
        <v>0</v>
      </c>
      <c r="G7222">
        <v>0</v>
      </c>
    </row>
    <row r="7223" spans="1:11">
      <c r="A7223" t="s">
        <v>23283</v>
      </c>
      <c r="B7223" t="s">
        <v>58</v>
      </c>
      <c r="C7223">
        <v>105945</v>
      </c>
      <c r="D7223" t="s">
        <v>15780</v>
      </c>
      <c r="E7223" t="s">
        <v>9</v>
      </c>
      <c r="F7223">
        <v>9.8000000000000007</v>
      </c>
      <c r="G7223">
        <v>10.4</v>
      </c>
      <c r="J7223">
        <v>0</v>
      </c>
      <c r="K7223">
        <v>0</v>
      </c>
    </row>
    <row r="7224" spans="1:11">
      <c r="A7224" t="s">
        <v>23284</v>
      </c>
      <c r="B7224" t="s">
        <v>58</v>
      </c>
      <c r="C7224">
        <v>98522</v>
      </c>
      <c r="D7224" t="s">
        <v>6588</v>
      </c>
      <c r="E7224" t="s">
        <v>12</v>
      </c>
      <c r="F7224">
        <v>208.01</v>
      </c>
      <c r="G7224">
        <v>214.25</v>
      </c>
      <c r="J7224">
        <v>0</v>
      </c>
      <c r="K7224">
        <v>0</v>
      </c>
    </row>
    <row r="7225" spans="1:11">
      <c r="A7225" t="s">
        <v>23285</v>
      </c>
      <c r="B7225" t="s">
        <v>58</v>
      </c>
      <c r="C7225">
        <v>98523</v>
      </c>
      <c r="D7225" t="s">
        <v>7180</v>
      </c>
      <c r="E7225" t="s">
        <v>12</v>
      </c>
      <c r="F7225">
        <v>0</v>
      </c>
      <c r="G7225">
        <v>0</v>
      </c>
    </row>
    <row r="7226" spans="1:11">
      <c r="A7226" t="s">
        <v>23286</v>
      </c>
      <c r="B7226" t="s">
        <v>58</v>
      </c>
      <c r="C7226">
        <v>102364</v>
      </c>
      <c r="D7226" t="s">
        <v>6581</v>
      </c>
      <c r="E7226" t="s">
        <v>9</v>
      </c>
      <c r="F7226">
        <v>237.49</v>
      </c>
      <c r="G7226">
        <v>242.75</v>
      </c>
      <c r="J7226">
        <v>0.35360000000000003</v>
      </c>
      <c r="K7226">
        <v>0.34589999999999999</v>
      </c>
    </row>
    <row r="7227" spans="1:11">
      <c r="A7227" t="s">
        <v>23287</v>
      </c>
      <c r="B7227" t="s">
        <v>58</v>
      </c>
      <c r="C7227">
        <v>102363</v>
      </c>
      <c r="D7227" t="s">
        <v>6580</v>
      </c>
      <c r="E7227" t="s">
        <v>9</v>
      </c>
      <c r="F7227">
        <v>206.61</v>
      </c>
      <c r="G7227">
        <v>211.87</v>
      </c>
      <c r="J7227">
        <v>0.40639999999999998</v>
      </c>
      <c r="K7227">
        <v>0.39629999999999999</v>
      </c>
    </row>
    <row r="7228" spans="1:11">
      <c r="A7228" t="s">
        <v>23288</v>
      </c>
      <c r="B7228" t="s">
        <v>58</v>
      </c>
      <c r="C7228">
        <v>102362</v>
      </c>
      <c r="D7228" t="s">
        <v>6579</v>
      </c>
      <c r="E7228" t="s">
        <v>9</v>
      </c>
      <c r="F7228">
        <v>189.72</v>
      </c>
      <c r="G7228">
        <v>195.02</v>
      </c>
      <c r="J7228">
        <v>0.44259999999999999</v>
      </c>
      <c r="K7228">
        <v>0.43059999999999998</v>
      </c>
    </row>
    <row r="7229" spans="1:11">
      <c r="A7229" t="s">
        <v>23289</v>
      </c>
      <c r="B7229" t="s">
        <v>58</v>
      </c>
      <c r="C7229">
        <v>101196</v>
      </c>
      <c r="D7229" t="s">
        <v>7181</v>
      </c>
      <c r="E7229" t="s">
        <v>12</v>
      </c>
      <c r="F7229">
        <v>0</v>
      </c>
      <c r="G7229">
        <v>0</v>
      </c>
    </row>
    <row r="7230" spans="1:11">
      <c r="A7230" t="s">
        <v>23290</v>
      </c>
      <c r="B7230" t="s">
        <v>58</v>
      </c>
      <c r="C7230">
        <v>101195</v>
      </c>
      <c r="D7230" t="s">
        <v>7182</v>
      </c>
      <c r="E7230" t="s">
        <v>12</v>
      </c>
      <c r="F7230">
        <v>0</v>
      </c>
      <c r="G7230">
        <v>0</v>
      </c>
    </row>
    <row r="7231" spans="1:11">
      <c r="A7231" t="s">
        <v>23291</v>
      </c>
      <c r="B7231" t="s">
        <v>58</v>
      </c>
      <c r="C7231">
        <v>101193</v>
      </c>
      <c r="D7231" t="s">
        <v>6568</v>
      </c>
      <c r="E7231" t="s">
        <v>12</v>
      </c>
      <c r="F7231">
        <v>74.39</v>
      </c>
      <c r="G7231">
        <v>77.31</v>
      </c>
      <c r="J7231">
        <v>0</v>
      </c>
      <c r="K7231">
        <v>0</v>
      </c>
    </row>
    <row r="7232" spans="1:11">
      <c r="A7232" t="s">
        <v>23292</v>
      </c>
      <c r="B7232" t="s">
        <v>58</v>
      </c>
      <c r="C7232">
        <v>101192</v>
      </c>
      <c r="D7232" t="s">
        <v>6567</v>
      </c>
      <c r="E7232" t="s">
        <v>12</v>
      </c>
      <c r="F7232">
        <v>80.739999999999995</v>
      </c>
      <c r="G7232">
        <v>83.66</v>
      </c>
      <c r="J7232">
        <v>0</v>
      </c>
      <c r="K7232">
        <v>0</v>
      </c>
    </row>
    <row r="7233" spans="1:11">
      <c r="A7233" t="s">
        <v>23293</v>
      </c>
      <c r="B7233" t="s">
        <v>58</v>
      </c>
      <c r="C7233">
        <v>101194</v>
      </c>
      <c r="D7233" t="s">
        <v>6569</v>
      </c>
      <c r="E7233" t="s">
        <v>12</v>
      </c>
      <c r="F7233">
        <v>74.72</v>
      </c>
      <c r="G7233">
        <v>77.64</v>
      </c>
      <c r="J7233">
        <v>0</v>
      </c>
      <c r="K7233">
        <v>0</v>
      </c>
    </row>
    <row r="7234" spans="1:11">
      <c r="A7234" t="s">
        <v>23294</v>
      </c>
      <c r="B7234" t="s">
        <v>58</v>
      </c>
      <c r="C7234">
        <v>101190</v>
      </c>
      <c r="D7234" t="s">
        <v>6565</v>
      </c>
      <c r="E7234" t="s">
        <v>12</v>
      </c>
      <c r="F7234">
        <v>81.150000000000006</v>
      </c>
      <c r="G7234">
        <v>84.07</v>
      </c>
      <c r="J7234">
        <v>0</v>
      </c>
      <c r="K7234">
        <v>0</v>
      </c>
    </row>
    <row r="7235" spans="1:11">
      <c r="A7235" t="s">
        <v>23295</v>
      </c>
      <c r="B7235" t="s">
        <v>58</v>
      </c>
      <c r="C7235">
        <v>101189</v>
      </c>
      <c r="D7235" t="s">
        <v>6564</v>
      </c>
      <c r="E7235" t="s">
        <v>12</v>
      </c>
      <c r="F7235">
        <v>81.819999999999993</v>
      </c>
      <c r="G7235">
        <v>84.74</v>
      </c>
      <c r="J7235">
        <v>0</v>
      </c>
      <c r="K7235">
        <v>0</v>
      </c>
    </row>
    <row r="7236" spans="1:11">
      <c r="A7236" t="s">
        <v>23296</v>
      </c>
      <c r="B7236" t="s">
        <v>58</v>
      </c>
      <c r="C7236">
        <v>101191</v>
      </c>
      <c r="D7236" t="s">
        <v>6566</v>
      </c>
      <c r="E7236" t="s">
        <v>12</v>
      </c>
      <c r="F7236">
        <v>81.48</v>
      </c>
      <c r="G7236">
        <v>84.4</v>
      </c>
      <c r="J7236">
        <v>0</v>
      </c>
      <c r="K7236">
        <v>0</v>
      </c>
    </row>
    <row r="7237" spans="1:11">
      <c r="A7237" t="s">
        <v>23297</v>
      </c>
      <c r="B7237" t="s">
        <v>58</v>
      </c>
      <c r="C7237">
        <v>101198</v>
      </c>
      <c r="D7237" t="s">
        <v>6571</v>
      </c>
      <c r="E7237" t="s">
        <v>12</v>
      </c>
      <c r="F7237">
        <v>110.96</v>
      </c>
      <c r="G7237">
        <v>115.63</v>
      </c>
      <c r="J7237">
        <v>0</v>
      </c>
      <c r="K7237">
        <v>0</v>
      </c>
    </row>
    <row r="7238" spans="1:11">
      <c r="A7238" t="s">
        <v>23298</v>
      </c>
      <c r="B7238" t="s">
        <v>58</v>
      </c>
      <c r="C7238">
        <v>101197</v>
      </c>
      <c r="D7238" t="s">
        <v>6570</v>
      </c>
      <c r="E7238" t="s">
        <v>12</v>
      </c>
      <c r="F7238">
        <v>144.44999999999999</v>
      </c>
      <c r="G7238">
        <v>149.88</v>
      </c>
      <c r="J7238">
        <v>0</v>
      </c>
      <c r="K7238">
        <v>0</v>
      </c>
    </row>
    <row r="7239" spans="1:11">
      <c r="A7239" t="s">
        <v>23299</v>
      </c>
      <c r="B7239" t="s">
        <v>58</v>
      </c>
      <c r="C7239">
        <v>101199</v>
      </c>
      <c r="D7239" t="s">
        <v>6572</v>
      </c>
      <c r="E7239" t="s">
        <v>12</v>
      </c>
      <c r="F7239">
        <v>111.8</v>
      </c>
      <c r="G7239">
        <v>116.47</v>
      </c>
      <c r="J7239">
        <v>0</v>
      </c>
      <c r="K7239">
        <v>0</v>
      </c>
    </row>
    <row r="7240" spans="1:11">
      <c r="A7240" t="s">
        <v>23300</v>
      </c>
      <c r="B7240" t="s">
        <v>58</v>
      </c>
      <c r="C7240">
        <v>101203</v>
      </c>
      <c r="D7240" t="s">
        <v>6576</v>
      </c>
      <c r="E7240" t="s">
        <v>12</v>
      </c>
      <c r="F7240">
        <v>52.93</v>
      </c>
      <c r="G7240">
        <v>55.89</v>
      </c>
      <c r="J7240">
        <v>0</v>
      </c>
      <c r="K7240">
        <v>0</v>
      </c>
    </row>
    <row r="7241" spans="1:11">
      <c r="A7241" t="s">
        <v>23301</v>
      </c>
      <c r="B7241" t="s">
        <v>58</v>
      </c>
      <c r="C7241">
        <v>101202</v>
      </c>
      <c r="D7241" t="s">
        <v>6575</v>
      </c>
      <c r="E7241" t="s">
        <v>12</v>
      </c>
      <c r="F7241">
        <v>53.77</v>
      </c>
      <c r="G7241">
        <v>56.73</v>
      </c>
      <c r="J7241">
        <v>0</v>
      </c>
      <c r="K7241">
        <v>0</v>
      </c>
    </row>
    <row r="7242" spans="1:11">
      <c r="A7242" t="s">
        <v>23302</v>
      </c>
      <c r="B7242" t="s">
        <v>58</v>
      </c>
      <c r="C7242">
        <v>101204</v>
      </c>
      <c r="D7242" t="s">
        <v>6577</v>
      </c>
      <c r="E7242" t="s">
        <v>12</v>
      </c>
      <c r="F7242">
        <v>53.26</v>
      </c>
      <c r="G7242">
        <v>56.22</v>
      </c>
      <c r="J7242">
        <v>0</v>
      </c>
      <c r="K7242">
        <v>0</v>
      </c>
    </row>
    <row r="7243" spans="1:11">
      <c r="A7243" t="s">
        <v>23303</v>
      </c>
      <c r="B7243" t="s">
        <v>58</v>
      </c>
      <c r="C7243">
        <v>101200</v>
      </c>
      <c r="D7243" t="s">
        <v>6573</v>
      </c>
      <c r="E7243" t="s">
        <v>12</v>
      </c>
      <c r="F7243">
        <v>68.44</v>
      </c>
      <c r="G7243">
        <v>71.19</v>
      </c>
      <c r="J7243">
        <v>0</v>
      </c>
      <c r="K7243">
        <v>0</v>
      </c>
    </row>
    <row r="7244" spans="1:11">
      <c r="A7244" t="s">
        <v>23304</v>
      </c>
      <c r="B7244" t="s">
        <v>58</v>
      </c>
      <c r="C7244">
        <v>101201</v>
      </c>
      <c r="D7244" t="s">
        <v>6574</v>
      </c>
      <c r="E7244" t="s">
        <v>12</v>
      </c>
      <c r="F7244">
        <v>83.9</v>
      </c>
      <c r="G7244">
        <v>87.47</v>
      </c>
      <c r="J7244">
        <v>0</v>
      </c>
      <c r="K7244">
        <v>0</v>
      </c>
    </row>
    <row r="7245" spans="1:11">
      <c r="A7245" t="s">
        <v>23305</v>
      </c>
      <c r="B7245" t="s">
        <v>58</v>
      </c>
      <c r="C7245">
        <v>101205</v>
      </c>
      <c r="D7245" t="s">
        <v>6578</v>
      </c>
      <c r="E7245" t="s">
        <v>12</v>
      </c>
      <c r="F7245">
        <v>53.77</v>
      </c>
      <c r="G7245">
        <v>56.73</v>
      </c>
      <c r="J7245">
        <v>0</v>
      </c>
      <c r="K7245">
        <v>0</v>
      </c>
    </row>
    <row r="7246" spans="1:11">
      <c r="A7246" t="s">
        <v>23306</v>
      </c>
      <c r="B7246" t="s">
        <v>58</v>
      </c>
      <c r="C7246">
        <v>101188</v>
      </c>
      <c r="D7246" t="s">
        <v>6563</v>
      </c>
      <c r="E7246" t="s">
        <v>12</v>
      </c>
      <c r="F7246">
        <v>7.6</v>
      </c>
      <c r="G7246">
        <v>8.1</v>
      </c>
      <c r="J7246">
        <v>0</v>
      </c>
      <c r="K7246">
        <v>0</v>
      </c>
    </row>
    <row r="7247" spans="1:11">
      <c r="A7247" t="s">
        <v>23307</v>
      </c>
      <c r="B7247" t="s">
        <v>58</v>
      </c>
      <c r="C7247">
        <v>87905</v>
      </c>
      <c r="D7247" t="s">
        <v>14736</v>
      </c>
      <c r="E7247" t="s">
        <v>9</v>
      </c>
      <c r="F7247">
        <v>9.89</v>
      </c>
      <c r="G7247">
        <v>10.61</v>
      </c>
      <c r="J7247">
        <v>0</v>
      </c>
      <c r="K7247">
        <v>0</v>
      </c>
    </row>
    <row r="7248" spans="1:11">
      <c r="A7248" t="s">
        <v>23308</v>
      </c>
      <c r="B7248" t="s">
        <v>58</v>
      </c>
      <c r="C7248">
        <v>87904</v>
      </c>
      <c r="D7248" t="s">
        <v>14737</v>
      </c>
      <c r="E7248" t="s">
        <v>9</v>
      </c>
      <c r="F7248">
        <v>10.54</v>
      </c>
      <c r="G7248">
        <v>11.3</v>
      </c>
      <c r="J7248">
        <v>0</v>
      </c>
      <c r="K7248">
        <v>0</v>
      </c>
    </row>
    <row r="7249" spans="1:11">
      <c r="A7249" t="s">
        <v>23309</v>
      </c>
      <c r="B7249" t="s">
        <v>58</v>
      </c>
      <c r="C7249">
        <v>87908</v>
      </c>
      <c r="D7249" t="s">
        <v>14738</v>
      </c>
      <c r="E7249" t="s">
        <v>9</v>
      </c>
      <c r="F7249">
        <v>7.19</v>
      </c>
      <c r="G7249">
        <v>7.61</v>
      </c>
      <c r="J7249">
        <v>0.1196</v>
      </c>
      <c r="K7249">
        <v>0.113</v>
      </c>
    </row>
    <row r="7250" spans="1:11">
      <c r="A7250" t="s">
        <v>23310</v>
      </c>
      <c r="B7250" t="s">
        <v>58</v>
      </c>
      <c r="C7250">
        <v>87907</v>
      </c>
      <c r="D7250" t="s">
        <v>14739</v>
      </c>
      <c r="E7250" t="s">
        <v>9</v>
      </c>
      <c r="F7250">
        <v>7.84</v>
      </c>
      <c r="G7250">
        <v>8.3000000000000007</v>
      </c>
      <c r="J7250">
        <v>0.10970000000000001</v>
      </c>
      <c r="K7250">
        <v>0.1036</v>
      </c>
    </row>
    <row r="7251" spans="1:11">
      <c r="A7251" t="s">
        <v>23311</v>
      </c>
      <c r="B7251" t="s">
        <v>58</v>
      </c>
      <c r="C7251">
        <v>87903</v>
      </c>
      <c r="D7251" t="s">
        <v>14740</v>
      </c>
      <c r="E7251" t="s">
        <v>9</v>
      </c>
      <c r="F7251">
        <v>12.55</v>
      </c>
      <c r="G7251">
        <v>12.99</v>
      </c>
      <c r="J7251">
        <v>0</v>
      </c>
      <c r="K7251">
        <v>0</v>
      </c>
    </row>
    <row r="7252" spans="1:11">
      <c r="A7252" t="s">
        <v>23312</v>
      </c>
      <c r="B7252" t="s">
        <v>58</v>
      </c>
      <c r="C7252">
        <v>87902</v>
      </c>
      <c r="D7252" t="s">
        <v>14741</v>
      </c>
      <c r="E7252" t="s">
        <v>9</v>
      </c>
      <c r="F7252">
        <v>13.05</v>
      </c>
      <c r="G7252">
        <v>13.52</v>
      </c>
      <c r="J7252">
        <v>0</v>
      </c>
      <c r="K7252">
        <v>0</v>
      </c>
    </row>
    <row r="7253" spans="1:11">
      <c r="A7253" t="s">
        <v>23313</v>
      </c>
      <c r="B7253" t="s">
        <v>58</v>
      </c>
      <c r="C7253">
        <v>87900</v>
      </c>
      <c r="D7253" t="s">
        <v>14742</v>
      </c>
      <c r="E7253" t="s">
        <v>9</v>
      </c>
      <c r="F7253">
        <v>11.35</v>
      </c>
      <c r="G7253">
        <v>11.79</v>
      </c>
      <c r="J7253">
        <v>0</v>
      </c>
      <c r="K7253">
        <v>0</v>
      </c>
    </row>
    <row r="7254" spans="1:11">
      <c r="A7254" t="s">
        <v>23314</v>
      </c>
      <c r="B7254" t="s">
        <v>58</v>
      </c>
      <c r="C7254">
        <v>87899</v>
      </c>
      <c r="D7254" t="s">
        <v>14743</v>
      </c>
      <c r="E7254" t="s">
        <v>9</v>
      </c>
      <c r="F7254">
        <v>11.57</v>
      </c>
      <c r="G7254">
        <v>12.02</v>
      </c>
      <c r="J7254">
        <v>0</v>
      </c>
      <c r="K7254">
        <v>0</v>
      </c>
    </row>
    <row r="7255" spans="1:11">
      <c r="A7255" t="s">
        <v>23315</v>
      </c>
      <c r="B7255" t="s">
        <v>58</v>
      </c>
      <c r="C7255">
        <v>87894</v>
      </c>
      <c r="D7255" t="s">
        <v>14744</v>
      </c>
      <c r="E7255" t="s">
        <v>9</v>
      </c>
      <c r="F7255">
        <v>8.35</v>
      </c>
      <c r="G7255">
        <v>8.93</v>
      </c>
      <c r="J7255">
        <v>0</v>
      </c>
      <c r="K7255">
        <v>0</v>
      </c>
    </row>
    <row r="7256" spans="1:11">
      <c r="A7256" t="s">
        <v>23316</v>
      </c>
      <c r="B7256" t="s">
        <v>58</v>
      </c>
      <c r="C7256">
        <v>87893</v>
      </c>
      <c r="D7256" t="s">
        <v>14745</v>
      </c>
      <c r="E7256" t="s">
        <v>9</v>
      </c>
      <c r="F7256">
        <v>9</v>
      </c>
      <c r="G7256">
        <v>9.6199999999999992</v>
      </c>
      <c r="J7256">
        <v>0</v>
      </c>
      <c r="K7256">
        <v>0</v>
      </c>
    </row>
    <row r="7257" spans="1:11">
      <c r="A7257" t="s">
        <v>23317</v>
      </c>
      <c r="B7257" t="s">
        <v>58</v>
      </c>
      <c r="C7257">
        <v>87897</v>
      </c>
      <c r="D7257" t="s">
        <v>14746</v>
      </c>
      <c r="E7257" t="s">
        <v>9</v>
      </c>
      <c r="F7257">
        <v>5.79</v>
      </c>
      <c r="G7257">
        <v>6.12</v>
      </c>
      <c r="J7257">
        <v>0.1105</v>
      </c>
      <c r="K7257">
        <v>0.1046</v>
      </c>
    </row>
    <row r="7258" spans="1:11">
      <c r="A7258" t="s">
        <v>23318</v>
      </c>
      <c r="B7258" t="s">
        <v>58</v>
      </c>
      <c r="C7258">
        <v>87896</v>
      </c>
      <c r="D7258" t="s">
        <v>5824</v>
      </c>
      <c r="E7258" t="s">
        <v>9</v>
      </c>
      <c r="F7258">
        <v>6.44</v>
      </c>
      <c r="G7258">
        <v>6.81</v>
      </c>
      <c r="J7258">
        <v>9.9400000000000002E-2</v>
      </c>
      <c r="K7258">
        <v>9.4E-2</v>
      </c>
    </row>
    <row r="7259" spans="1:11">
      <c r="A7259" t="s">
        <v>23319</v>
      </c>
      <c r="B7259" t="s">
        <v>58</v>
      </c>
      <c r="C7259">
        <v>87892</v>
      </c>
      <c r="D7259" t="s">
        <v>14747</v>
      </c>
      <c r="E7259" t="s">
        <v>9</v>
      </c>
      <c r="F7259">
        <v>11.59</v>
      </c>
      <c r="G7259">
        <v>11.95</v>
      </c>
      <c r="J7259">
        <v>0</v>
      </c>
      <c r="K7259">
        <v>0</v>
      </c>
    </row>
    <row r="7260" spans="1:11">
      <c r="A7260" t="s">
        <v>23320</v>
      </c>
      <c r="B7260" t="s">
        <v>58</v>
      </c>
      <c r="C7260">
        <v>87891</v>
      </c>
      <c r="D7260" t="s">
        <v>5823</v>
      </c>
      <c r="E7260" t="s">
        <v>9</v>
      </c>
      <c r="F7260">
        <v>12.09</v>
      </c>
      <c r="G7260">
        <v>12.48</v>
      </c>
      <c r="J7260">
        <v>0</v>
      </c>
      <c r="K7260">
        <v>0</v>
      </c>
    </row>
    <row r="7261" spans="1:11">
      <c r="A7261" t="s">
        <v>23321</v>
      </c>
      <c r="B7261" t="s">
        <v>58</v>
      </c>
      <c r="C7261">
        <v>87889</v>
      </c>
      <c r="D7261" t="s">
        <v>14748</v>
      </c>
      <c r="E7261" t="s">
        <v>9</v>
      </c>
      <c r="F7261">
        <v>10.39</v>
      </c>
      <c r="G7261">
        <v>10.75</v>
      </c>
      <c r="J7261">
        <v>0</v>
      </c>
      <c r="K7261">
        <v>0</v>
      </c>
    </row>
    <row r="7262" spans="1:11">
      <c r="A7262" t="s">
        <v>23322</v>
      </c>
      <c r="B7262" t="s">
        <v>58</v>
      </c>
      <c r="C7262">
        <v>87888</v>
      </c>
      <c r="D7262" t="s">
        <v>14749</v>
      </c>
      <c r="E7262" t="s">
        <v>9</v>
      </c>
      <c r="F7262">
        <v>10.61</v>
      </c>
      <c r="G7262">
        <v>10.98</v>
      </c>
      <c r="J7262">
        <v>0</v>
      </c>
      <c r="K7262">
        <v>0</v>
      </c>
    </row>
    <row r="7263" spans="1:11">
      <c r="A7263" t="s">
        <v>23323</v>
      </c>
      <c r="B7263" t="s">
        <v>58</v>
      </c>
      <c r="C7263">
        <v>104411</v>
      </c>
      <c r="D7263" t="s">
        <v>14750</v>
      </c>
      <c r="E7263" t="s">
        <v>9</v>
      </c>
      <c r="F7263">
        <v>5.79</v>
      </c>
      <c r="G7263">
        <v>6.09</v>
      </c>
      <c r="J7263">
        <v>8.1199999999999994E-2</v>
      </c>
      <c r="K7263">
        <v>7.7200000000000005E-2</v>
      </c>
    </row>
    <row r="7264" spans="1:11">
      <c r="A7264" t="s">
        <v>23324</v>
      </c>
      <c r="B7264" t="s">
        <v>58</v>
      </c>
      <c r="C7264">
        <v>104410</v>
      </c>
      <c r="D7264" t="s">
        <v>14751</v>
      </c>
      <c r="E7264" t="s">
        <v>9</v>
      </c>
      <c r="F7264">
        <v>5.79</v>
      </c>
      <c r="G7264">
        <v>6.09</v>
      </c>
      <c r="J7264">
        <v>8.1199999999999994E-2</v>
      </c>
      <c r="K7264">
        <v>7.7200000000000005E-2</v>
      </c>
    </row>
    <row r="7265" spans="1:11">
      <c r="A7265" t="s">
        <v>23325</v>
      </c>
      <c r="B7265" t="s">
        <v>58</v>
      </c>
      <c r="C7265">
        <v>87879</v>
      </c>
      <c r="D7265" t="s">
        <v>14752</v>
      </c>
      <c r="E7265" t="s">
        <v>9</v>
      </c>
      <c r="F7265">
        <v>5.0999999999999996</v>
      </c>
      <c r="G7265">
        <v>5.43</v>
      </c>
      <c r="J7265">
        <v>0</v>
      </c>
      <c r="K7265">
        <v>0</v>
      </c>
    </row>
    <row r="7266" spans="1:11">
      <c r="A7266" t="s">
        <v>23326</v>
      </c>
      <c r="B7266" t="s">
        <v>58</v>
      </c>
      <c r="C7266">
        <v>87878</v>
      </c>
      <c r="D7266" t="s">
        <v>14753</v>
      </c>
      <c r="E7266" t="s">
        <v>9</v>
      </c>
      <c r="F7266">
        <v>5.75</v>
      </c>
      <c r="G7266">
        <v>6.12</v>
      </c>
      <c r="J7266">
        <v>0</v>
      </c>
      <c r="K7266">
        <v>0</v>
      </c>
    </row>
    <row r="7267" spans="1:11">
      <c r="A7267" t="s">
        <v>23327</v>
      </c>
      <c r="B7267" t="s">
        <v>58</v>
      </c>
      <c r="C7267">
        <v>87885</v>
      </c>
      <c r="D7267" t="s">
        <v>5820</v>
      </c>
      <c r="E7267" t="s">
        <v>9</v>
      </c>
      <c r="F7267">
        <v>9.4</v>
      </c>
      <c r="G7267">
        <v>9.57</v>
      </c>
      <c r="J7267">
        <v>0</v>
      </c>
      <c r="K7267">
        <v>0</v>
      </c>
    </row>
    <row r="7268" spans="1:11">
      <c r="A7268" t="s">
        <v>23328</v>
      </c>
      <c r="B7268" t="s">
        <v>58</v>
      </c>
      <c r="C7268">
        <v>87884</v>
      </c>
      <c r="D7268" t="s">
        <v>5819</v>
      </c>
      <c r="E7268" t="s">
        <v>9</v>
      </c>
      <c r="F7268">
        <v>9.9</v>
      </c>
      <c r="G7268">
        <v>10.1</v>
      </c>
      <c r="J7268">
        <v>0</v>
      </c>
      <c r="K7268">
        <v>0</v>
      </c>
    </row>
    <row r="7269" spans="1:11">
      <c r="A7269" t="s">
        <v>23329</v>
      </c>
      <c r="B7269" t="s">
        <v>58</v>
      </c>
      <c r="C7269">
        <v>87882</v>
      </c>
      <c r="D7269" t="s">
        <v>5818</v>
      </c>
      <c r="E7269" t="s">
        <v>9</v>
      </c>
      <c r="F7269">
        <v>8.1999999999999993</v>
      </c>
      <c r="G7269">
        <v>8.3699999999999992</v>
      </c>
      <c r="J7269">
        <v>0</v>
      </c>
      <c r="K7269">
        <v>0</v>
      </c>
    </row>
    <row r="7270" spans="1:11">
      <c r="A7270" t="s">
        <v>23330</v>
      </c>
      <c r="B7270" t="s">
        <v>58</v>
      </c>
      <c r="C7270">
        <v>87881</v>
      </c>
      <c r="D7270" t="s">
        <v>5817</v>
      </c>
      <c r="E7270" t="s">
        <v>9</v>
      </c>
      <c r="F7270">
        <v>8.42</v>
      </c>
      <c r="G7270">
        <v>8.6</v>
      </c>
      <c r="J7270">
        <v>0</v>
      </c>
      <c r="K7270">
        <v>0</v>
      </c>
    </row>
    <row r="7271" spans="1:11">
      <c r="A7271" t="s">
        <v>23331</v>
      </c>
      <c r="B7271" t="s">
        <v>58</v>
      </c>
      <c r="C7271">
        <v>87887</v>
      </c>
      <c r="D7271" t="s">
        <v>5822</v>
      </c>
      <c r="E7271" t="s">
        <v>9</v>
      </c>
      <c r="F7271">
        <v>17.04</v>
      </c>
      <c r="G7271">
        <v>17.61</v>
      </c>
      <c r="J7271">
        <v>0</v>
      </c>
      <c r="K7271">
        <v>0</v>
      </c>
    </row>
    <row r="7272" spans="1:11">
      <c r="A7272" t="s">
        <v>23332</v>
      </c>
      <c r="B7272" t="s">
        <v>58</v>
      </c>
      <c r="C7272">
        <v>87886</v>
      </c>
      <c r="D7272" t="s">
        <v>5821</v>
      </c>
      <c r="E7272" t="s">
        <v>9</v>
      </c>
      <c r="F7272">
        <v>18.13</v>
      </c>
      <c r="G7272">
        <v>18.77</v>
      </c>
      <c r="J7272">
        <v>0</v>
      </c>
      <c r="K7272">
        <v>0</v>
      </c>
    </row>
    <row r="7273" spans="1:11">
      <c r="A7273" t="s">
        <v>23333</v>
      </c>
      <c r="B7273" t="s">
        <v>58</v>
      </c>
      <c r="C7273">
        <v>87911</v>
      </c>
      <c r="D7273" t="s">
        <v>5826</v>
      </c>
      <c r="E7273" t="s">
        <v>9</v>
      </c>
      <c r="F7273">
        <v>24.34</v>
      </c>
      <c r="G7273">
        <v>25.51</v>
      </c>
      <c r="J7273">
        <v>0</v>
      </c>
      <c r="K7273">
        <v>0</v>
      </c>
    </row>
    <row r="7274" spans="1:11">
      <c r="A7274" t="s">
        <v>23334</v>
      </c>
      <c r="B7274" t="s">
        <v>58</v>
      </c>
      <c r="C7274">
        <v>87910</v>
      </c>
      <c r="D7274" t="s">
        <v>5825</v>
      </c>
      <c r="E7274" t="s">
        <v>9</v>
      </c>
      <c r="F7274">
        <v>25.43</v>
      </c>
      <c r="G7274">
        <v>26.67</v>
      </c>
      <c r="J7274">
        <v>0</v>
      </c>
      <c r="K7274">
        <v>0</v>
      </c>
    </row>
    <row r="7275" spans="1:11">
      <c r="A7275" t="s">
        <v>23335</v>
      </c>
      <c r="B7275" t="s">
        <v>58</v>
      </c>
      <c r="C7275">
        <v>103686</v>
      </c>
      <c r="D7275" t="s">
        <v>2605</v>
      </c>
      <c r="E7275" t="s">
        <v>10</v>
      </c>
      <c r="F7275">
        <v>746.33</v>
      </c>
      <c r="G7275">
        <v>758.41</v>
      </c>
      <c r="J7275">
        <v>0</v>
      </c>
      <c r="K7275">
        <v>0</v>
      </c>
    </row>
    <row r="7276" spans="1:11">
      <c r="A7276" t="s">
        <v>23336</v>
      </c>
      <c r="B7276" t="s">
        <v>58</v>
      </c>
      <c r="C7276">
        <v>103685</v>
      </c>
      <c r="D7276" t="s">
        <v>2604</v>
      </c>
      <c r="E7276" t="s">
        <v>10</v>
      </c>
      <c r="F7276">
        <v>665.07</v>
      </c>
      <c r="G7276">
        <v>670.2</v>
      </c>
      <c r="J7276">
        <v>0</v>
      </c>
      <c r="K7276">
        <v>0</v>
      </c>
    </row>
    <row r="7277" spans="1:11">
      <c r="A7277" t="s">
        <v>23337</v>
      </c>
      <c r="B7277" t="s">
        <v>58</v>
      </c>
      <c r="C7277">
        <v>103669</v>
      </c>
      <c r="D7277" t="s">
        <v>14754</v>
      </c>
      <c r="E7277" t="s">
        <v>10</v>
      </c>
      <c r="F7277">
        <v>1039.18</v>
      </c>
      <c r="G7277">
        <v>1071.3699999999999</v>
      </c>
      <c r="J7277">
        <v>0</v>
      </c>
      <c r="K7277">
        <v>0</v>
      </c>
    </row>
    <row r="7278" spans="1:11">
      <c r="A7278" t="s">
        <v>23338</v>
      </c>
      <c r="B7278" t="s">
        <v>58</v>
      </c>
      <c r="C7278">
        <v>103672</v>
      </c>
      <c r="D7278" t="s">
        <v>2593</v>
      </c>
      <c r="E7278" t="s">
        <v>10</v>
      </c>
      <c r="F7278">
        <v>658.06</v>
      </c>
      <c r="G7278">
        <v>662.5</v>
      </c>
      <c r="J7278">
        <v>0</v>
      </c>
      <c r="K7278">
        <v>0</v>
      </c>
    </row>
    <row r="7279" spans="1:11">
      <c r="A7279" t="s">
        <v>23339</v>
      </c>
      <c r="B7279" t="s">
        <v>58</v>
      </c>
      <c r="C7279">
        <v>103671</v>
      </c>
      <c r="D7279" t="s">
        <v>2592</v>
      </c>
      <c r="E7279" t="s">
        <v>10</v>
      </c>
      <c r="F7279">
        <v>703.7</v>
      </c>
      <c r="G7279">
        <v>708.92</v>
      </c>
      <c r="J7279">
        <v>0</v>
      </c>
      <c r="K7279">
        <v>0</v>
      </c>
    </row>
    <row r="7280" spans="1:11">
      <c r="A7280" t="s">
        <v>23340</v>
      </c>
      <c r="B7280" t="s">
        <v>58</v>
      </c>
      <c r="C7280">
        <v>103688</v>
      </c>
      <c r="D7280" t="s">
        <v>2607</v>
      </c>
      <c r="E7280" t="s">
        <v>10</v>
      </c>
      <c r="F7280">
        <v>876.34</v>
      </c>
      <c r="G7280">
        <v>895.31</v>
      </c>
      <c r="J7280">
        <v>0</v>
      </c>
      <c r="K7280">
        <v>0</v>
      </c>
    </row>
    <row r="7281" spans="1:11">
      <c r="A7281" t="s">
        <v>23341</v>
      </c>
      <c r="B7281" t="s">
        <v>58</v>
      </c>
      <c r="C7281">
        <v>103687</v>
      </c>
      <c r="D7281" t="s">
        <v>2606</v>
      </c>
      <c r="E7281" t="s">
        <v>10</v>
      </c>
      <c r="F7281">
        <v>1203.95</v>
      </c>
      <c r="G7281">
        <v>1249.26</v>
      </c>
      <c r="J7281">
        <v>0</v>
      </c>
      <c r="K7281">
        <v>0</v>
      </c>
    </row>
    <row r="7282" spans="1:11">
      <c r="A7282" t="s">
        <v>23342</v>
      </c>
      <c r="B7282" t="s">
        <v>58</v>
      </c>
      <c r="C7282">
        <v>103684</v>
      </c>
      <c r="D7282" t="s">
        <v>2603</v>
      </c>
      <c r="E7282" t="s">
        <v>10</v>
      </c>
      <c r="F7282">
        <v>681.87</v>
      </c>
      <c r="G7282">
        <v>688.36</v>
      </c>
      <c r="J7282">
        <v>0</v>
      </c>
      <c r="K7282">
        <v>0</v>
      </c>
    </row>
    <row r="7283" spans="1:11">
      <c r="A7283" t="s">
        <v>23343</v>
      </c>
      <c r="B7283" t="s">
        <v>58</v>
      </c>
      <c r="C7283">
        <v>103681</v>
      </c>
      <c r="D7283" t="s">
        <v>2600</v>
      </c>
      <c r="E7283" t="s">
        <v>10</v>
      </c>
      <c r="F7283">
        <v>738.68</v>
      </c>
      <c r="G7283">
        <v>746.89</v>
      </c>
      <c r="J7283">
        <v>0</v>
      </c>
      <c r="K7283">
        <v>0</v>
      </c>
    </row>
    <row r="7284" spans="1:11">
      <c r="A7284" t="s">
        <v>23344</v>
      </c>
      <c r="B7284" t="s">
        <v>58</v>
      </c>
      <c r="C7284">
        <v>103679</v>
      </c>
      <c r="D7284" t="s">
        <v>2598</v>
      </c>
      <c r="E7284" t="s">
        <v>10</v>
      </c>
      <c r="F7284">
        <v>827.82</v>
      </c>
      <c r="G7284">
        <v>842.81</v>
      </c>
      <c r="J7284">
        <v>0</v>
      </c>
      <c r="K7284">
        <v>0</v>
      </c>
    </row>
    <row r="7285" spans="1:11">
      <c r="A7285" t="s">
        <v>23345</v>
      </c>
      <c r="B7285" t="s">
        <v>58</v>
      </c>
      <c r="C7285">
        <v>103677</v>
      </c>
      <c r="D7285" t="s">
        <v>14755</v>
      </c>
      <c r="E7285" t="s">
        <v>10</v>
      </c>
      <c r="F7285">
        <v>884.79</v>
      </c>
      <c r="G7285">
        <v>904.39</v>
      </c>
      <c r="J7285">
        <v>0</v>
      </c>
      <c r="K7285">
        <v>0</v>
      </c>
    </row>
    <row r="7286" spans="1:11">
      <c r="A7286" t="s">
        <v>23346</v>
      </c>
      <c r="B7286" t="s">
        <v>58</v>
      </c>
      <c r="C7286">
        <v>103675</v>
      </c>
      <c r="D7286" t="s">
        <v>2596</v>
      </c>
      <c r="E7286" t="s">
        <v>10</v>
      </c>
      <c r="F7286">
        <v>658.81</v>
      </c>
      <c r="G7286">
        <v>663.43</v>
      </c>
      <c r="J7286">
        <v>0</v>
      </c>
      <c r="K7286">
        <v>0</v>
      </c>
    </row>
    <row r="7287" spans="1:11">
      <c r="A7287" t="s">
        <v>23347</v>
      </c>
      <c r="B7287" t="s">
        <v>58</v>
      </c>
      <c r="C7287">
        <v>103680</v>
      </c>
      <c r="D7287" t="s">
        <v>2599</v>
      </c>
      <c r="E7287" t="s">
        <v>10</v>
      </c>
      <c r="F7287">
        <v>892.53</v>
      </c>
      <c r="G7287">
        <v>913.38</v>
      </c>
      <c r="J7287">
        <v>0</v>
      </c>
      <c r="K7287">
        <v>0</v>
      </c>
    </row>
    <row r="7288" spans="1:11">
      <c r="A7288" t="s">
        <v>23348</v>
      </c>
      <c r="B7288" t="s">
        <v>58</v>
      </c>
      <c r="C7288">
        <v>103678</v>
      </c>
      <c r="D7288" t="s">
        <v>14756</v>
      </c>
      <c r="E7288" t="s">
        <v>10</v>
      </c>
      <c r="F7288">
        <v>985.11</v>
      </c>
      <c r="G7288">
        <v>1012.57</v>
      </c>
      <c r="J7288">
        <v>0</v>
      </c>
      <c r="K7288">
        <v>0</v>
      </c>
    </row>
    <row r="7289" spans="1:11">
      <c r="A7289" t="s">
        <v>23349</v>
      </c>
      <c r="B7289" t="s">
        <v>58</v>
      </c>
      <c r="C7289">
        <v>103676</v>
      </c>
      <c r="D7289" t="s">
        <v>2597</v>
      </c>
      <c r="E7289" t="s">
        <v>10</v>
      </c>
      <c r="F7289">
        <v>1113.3900000000001</v>
      </c>
      <c r="G7289">
        <v>1151.19</v>
      </c>
      <c r="J7289">
        <v>0</v>
      </c>
      <c r="K7289">
        <v>0</v>
      </c>
    </row>
    <row r="7290" spans="1:11">
      <c r="A7290" t="s">
        <v>23350</v>
      </c>
      <c r="B7290" t="s">
        <v>58</v>
      </c>
      <c r="C7290">
        <v>103674</v>
      </c>
      <c r="D7290" t="s">
        <v>2595</v>
      </c>
      <c r="E7290" t="s">
        <v>10</v>
      </c>
      <c r="F7290">
        <v>685.43</v>
      </c>
      <c r="G7290">
        <v>692.22</v>
      </c>
      <c r="J7290">
        <v>0</v>
      </c>
      <c r="K7290">
        <v>0</v>
      </c>
    </row>
    <row r="7291" spans="1:11">
      <c r="A7291" t="s">
        <v>23351</v>
      </c>
      <c r="B7291" t="s">
        <v>58</v>
      </c>
      <c r="C7291">
        <v>103683</v>
      </c>
      <c r="D7291" t="s">
        <v>2602</v>
      </c>
      <c r="E7291" t="s">
        <v>10</v>
      </c>
      <c r="F7291">
        <v>1449.36</v>
      </c>
      <c r="G7291">
        <v>1514.29</v>
      </c>
      <c r="J7291">
        <v>0</v>
      </c>
      <c r="K7291">
        <v>0</v>
      </c>
    </row>
    <row r="7292" spans="1:11">
      <c r="A7292" t="s">
        <v>23352</v>
      </c>
      <c r="B7292" t="s">
        <v>58</v>
      </c>
      <c r="C7292">
        <v>103682</v>
      </c>
      <c r="D7292" t="s">
        <v>2601</v>
      </c>
      <c r="E7292" t="s">
        <v>10</v>
      </c>
      <c r="F7292">
        <v>1061.94</v>
      </c>
      <c r="G7292">
        <v>1095.83</v>
      </c>
      <c r="J7292">
        <v>0</v>
      </c>
      <c r="K7292">
        <v>0</v>
      </c>
    </row>
    <row r="7293" spans="1:11">
      <c r="A7293" t="s">
        <v>23353</v>
      </c>
      <c r="B7293" t="s">
        <v>58</v>
      </c>
      <c r="C7293">
        <v>103670</v>
      </c>
      <c r="D7293" t="s">
        <v>2591</v>
      </c>
      <c r="E7293" t="s">
        <v>10</v>
      </c>
      <c r="F7293">
        <v>400.4</v>
      </c>
      <c r="G7293">
        <v>432.59</v>
      </c>
      <c r="J7293">
        <v>0</v>
      </c>
      <c r="K7293">
        <v>0</v>
      </c>
    </row>
    <row r="7294" spans="1:11">
      <c r="A7294" t="s">
        <v>23354</v>
      </c>
      <c r="B7294" t="s">
        <v>58</v>
      </c>
      <c r="C7294">
        <v>103673</v>
      </c>
      <c r="D7294" t="s">
        <v>2594</v>
      </c>
      <c r="E7294" t="s">
        <v>10</v>
      </c>
      <c r="F7294">
        <v>56.06</v>
      </c>
      <c r="G7294">
        <v>60.5</v>
      </c>
      <c r="J7294">
        <v>0</v>
      </c>
      <c r="K7294">
        <v>0</v>
      </c>
    </row>
    <row r="7295" spans="1:11">
      <c r="A7295" t="s">
        <v>23355</v>
      </c>
      <c r="B7295" t="s">
        <v>58</v>
      </c>
      <c r="C7295">
        <v>91084</v>
      </c>
      <c r="D7295" t="s">
        <v>1744</v>
      </c>
      <c r="E7295" t="s">
        <v>9</v>
      </c>
      <c r="F7295">
        <v>314.22000000000003</v>
      </c>
      <c r="G7295">
        <v>327.57</v>
      </c>
      <c r="J7295">
        <v>7.9399999999999998E-2</v>
      </c>
      <c r="K7295">
        <v>7.6200000000000004E-2</v>
      </c>
    </row>
    <row r="7296" spans="1:11">
      <c r="A7296" t="s">
        <v>23356</v>
      </c>
      <c r="B7296" t="s">
        <v>58</v>
      </c>
      <c r="C7296">
        <v>91080</v>
      </c>
      <c r="D7296" t="s">
        <v>1740</v>
      </c>
      <c r="E7296" t="s">
        <v>9</v>
      </c>
      <c r="F7296">
        <v>245.17</v>
      </c>
      <c r="G7296">
        <v>253.34</v>
      </c>
      <c r="J7296">
        <v>6.1499999999999999E-2</v>
      </c>
      <c r="K7296">
        <v>5.9499999999999997E-2</v>
      </c>
    </row>
    <row r="7297" spans="1:11">
      <c r="A7297" t="s">
        <v>23357</v>
      </c>
      <c r="B7297" t="s">
        <v>58</v>
      </c>
      <c r="C7297">
        <v>91101</v>
      </c>
      <c r="D7297" t="s">
        <v>1760</v>
      </c>
      <c r="E7297" t="s">
        <v>9</v>
      </c>
      <c r="F7297">
        <v>291.12</v>
      </c>
      <c r="G7297">
        <v>302.77</v>
      </c>
      <c r="J7297">
        <v>7.46E-2</v>
      </c>
      <c r="K7297">
        <v>7.1800000000000003E-2</v>
      </c>
    </row>
    <row r="7298" spans="1:11">
      <c r="A7298" t="s">
        <v>23358</v>
      </c>
      <c r="B7298" t="s">
        <v>58</v>
      </c>
      <c r="C7298">
        <v>91097</v>
      </c>
      <c r="D7298" t="s">
        <v>1756</v>
      </c>
      <c r="E7298" t="s">
        <v>9</v>
      </c>
      <c r="F7298">
        <v>236.43</v>
      </c>
      <c r="G7298">
        <v>243.97</v>
      </c>
      <c r="J7298">
        <v>5.8500000000000003E-2</v>
      </c>
      <c r="K7298">
        <v>5.67E-2</v>
      </c>
    </row>
    <row r="7299" spans="1:11">
      <c r="A7299" t="s">
        <v>23359</v>
      </c>
      <c r="B7299" t="s">
        <v>58</v>
      </c>
      <c r="C7299">
        <v>91082</v>
      </c>
      <c r="D7299" t="s">
        <v>1742</v>
      </c>
      <c r="E7299" t="s">
        <v>9</v>
      </c>
      <c r="F7299">
        <v>281.47000000000003</v>
      </c>
      <c r="G7299">
        <v>292.26</v>
      </c>
      <c r="J7299">
        <v>7.7200000000000005E-2</v>
      </c>
      <c r="K7299">
        <v>7.4399999999999994E-2</v>
      </c>
    </row>
    <row r="7300" spans="1:11">
      <c r="A7300" t="s">
        <v>23360</v>
      </c>
      <c r="B7300" t="s">
        <v>58</v>
      </c>
      <c r="C7300">
        <v>91078</v>
      </c>
      <c r="D7300" t="s">
        <v>1738</v>
      </c>
      <c r="E7300" t="s">
        <v>9</v>
      </c>
      <c r="F7300">
        <v>229.96</v>
      </c>
      <c r="G7300">
        <v>236.95</v>
      </c>
      <c r="J7300">
        <v>6.0199999999999997E-2</v>
      </c>
      <c r="K7300">
        <v>5.8400000000000001E-2</v>
      </c>
    </row>
    <row r="7301" spans="1:11">
      <c r="A7301" t="s">
        <v>23361</v>
      </c>
      <c r="B7301" t="s">
        <v>58</v>
      </c>
      <c r="C7301">
        <v>91099</v>
      </c>
      <c r="D7301" t="s">
        <v>1758</v>
      </c>
      <c r="E7301" t="s">
        <v>9</v>
      </c>
      <c r="F7301">
        <v>265.16000000000003</v>
      </c>
      <c r="G7301">
        <v>274.75</v>
      </c>
      <c r="J7301">
        <v>7.2599999999999998E-2</v>
      </c>
      <c r="K7301">
        <v>7.0099999999999996E-2</v>
      </c>
    </row>
    <row r="7302" spans="1:11">
      <c r="A7302" t="s">
        <v>23362</v>
      </c>
      <c r="B7302" t="s">
        <v>58</v>
      </c>
      <c r="C7302">
        <v>91095</v>
      </c>
      <c r="D7302" t="s">
        <v>1754</v>
      </c>
      <c r="E7302" t="s">
        <v>9</v>
      </c>
      <c r="F7302">
        <v>223.05</v>
      </c>
      <c r="G7302">
        <v>229.51</v>
      </c>
      <c r="J7302">
        <v>5.7299999999999997E-2</v>
      </c>
      <c r="K7302">
        <v>5.57E-2</v>
      </c>
    </row>
    <row r="7303" spans="1:11">
      <c r="A7303" t="s">
        <v>23363</v>
      </c>
      <c r="B7303" t="s">
        <v>58</v>
      </c>
      <c r="C7303">
        <v>91076</v>
      </c>
      <c r="D7303" t="s">
        <v>1736</v>
      </c>
      <c r="E7303" t="s">
        <v>9</v>
      </c>
      <c r="F7303">
        <v>428.26</v>
      </c>
      <c r="G7303">
        <v>458.82</v>
      </c>
      <c r="J7303">
        <v>5.04E-2</v>
      </c>
      <c r="K7303">
        <v>4.7100000000000003E-2</v>
      </c>
    </row>
    <row r="7304" spans="1:11">
      <c r="A7304" t="s">
        <v>23364</v>
      </c>
      <c r="B7304" t="s">
        <v>58</v>
      </c>
      <c r="C7304">
        <v>91072</v>
      </c>
      <c r="D7304" t="s">
        <v>1732</v>
      </c>
      <c r="E7304" t="s">
        <v>9</v>
      </c>
      <c r="F7304">
        <v>373.66</v>
      </c>
      <c r="G7304">
        <v>400.14</v>
      </c>
      <c r="J7304">
        <v>3.6900000000000002E-2</v>
      </c>
      <c r="K7304">
        <v>3.44E-2</v>
      </c>
    </row>
    <row r="7305" spans="1:11">
      <c r="A7305" t="s">
        <v>23365</v>
      </c>
      <c r="B7305" t="s">
        <v>58</v>
      </c>
      <c r="C7305">
        <v>91093</v>
      </c>
      <c r="D7305" t="s">
        <v>1752</v>
      </c>
      <c r="E7305" t="s">
        <v>9</v>
      </c>
      <c r="F7305">
        <v>447.19</v>
      </c>
      <c r="G7305">
        <v>479.91</v>
      </c>
      <c r="J7305">
        <v>4.2799999999999998E-2</v>
      </c>
      <c r="K7305">
        <v>3.9899999999999998E-2</v>
      </c>
    </row>
    <row r="7306" spans="1:11">
      <c r="A7306" t="s">
        <v>23366</v>
      </c>
      <c r="B7306" t="s">
        <v>58</v>
      </c>
      <c r="C7306">
        <v>91089</v>
      </c>
      <c r="D7306" t="s">
        <v>1748</v>
      </c>
      <c r="E7306" t="s">
        <v>9</v>
      </c>
      <c r="F7306">
        <v>402.51</v>
      </c>
      <c r="G7306">
        <v>431.88</v>
      </c>
      <c r="J7306">
        <v>3.1699999999999999E-2</v>
      </c>
      <c r="K7306">
        <v>2.9499999999999998E-2</v>
      </c>
    </row>
    <row r="7307" spans="1:11">
      <c r="A7307" t="s">
        <v>23367</v>
      </c>
      <c r="B7307" t="s">
        <v>58</v>
      </c>
      <c r="C7307">
        <v>91074</v>
      </c>
      <c r="D7307" t="s">
        <v>1734</v>
      </c>
      <c r="E7307" t="s">
        <v>9</v>
      </c>
      <c r="F7307">
        <v>265.02</v>
      </c>
      <c r="G7307">
        <v>280.37</v>
      </c>
      <c r="J7307">
        <v>7.2300000000000003E-2</v>
      </c>
      <c r="K7307">
        <v>6.83E-2</v>
      </c>
    </row>
    <row r="7308" spans="1:11">
      <c r="A7308" t="s">
        <v>23368</v>
      </c>
      <c r="B7308" t="s">
        <v>58</v>
      </c>
      <c r="C7308">
        <v>91070</v>
      </c>
      <c r="D7308" t="s">
        <v>1730</v>
      </c>
      <c r="E7308" t="s">
        <v>9</v>
      </c>
      <c r="F7308">
        <v>223.28</v>
      </c>
      <c r="G7308">
        <v>235.52</v>
      </c>
      <c r="J7308">
        <v>5.7099999999999998E-2</v>
      </c>
      <c r="K7308">
        <v>5.4100000000000002E-2</v>
      </c>
    </row>
    <row r="7309" spans="1:11">
      <c r="A7309" t="s">
        <v>23369</v>
      </c>
      <c r="B7309" t="s">
        <v>58</v>
      </c>
      <c r="C7309">
        <v>91091</v>
      </c>
      <c r="D7309" t="s">
        <v>1750</v>
      </c>
      <c r="E7309" t="s">
        <v>9</v>
      </c>
      <c r="F7309">
        <v>285.31</v>
      </c>
      <c r="G7309">
        <v>302.88</v>
      </c>
      <c r="J7309">
        <v>6.0299999999999999E-2</v>
      </c>
      <c r="K7309">
        <v>5.6800000000000003E-2</v>
      </c>
    </row>
    <row r="7310" spans="1:11">
      <c r="A7310" t="s">
        <v>23370</v>
      </c>
      <c r="B7310" t="s">
        <v>58</v>
      </c>
      <c r="C7310">
        <v>91087</v>
      </c>
      <c r="D7310" t="s">
        <v>1746</v>
      </c>
      <c r="E7310" t="s">
        <v>9</v>
      </c>
      <c r="F7310">
        <v>250.5</v>
      </c>
      <c r="G7310">
        <v>265.5</v>
      </c>
      <c r="J7310">
        <v>4.7300000000000002E-2</v>
      </c>
      <c r="K7310">
        <v>4.4600000000000001E-2</v>
      </c>
    </row>
    <row r="7311" spans="1:11">
      <c r="A7311" t="s">
        <v>23371</v>
      </c>
      <c r="B7311" t="s">
        <v>58</v>
      </c>
      <c r="C7311">
        <v>91083</v>
      </c>
      <c r="D7311" t="s">
        <v>1743</v>
      </c>
      <c r="E7311" t="s">
        <v>9</v>
      </c>
      <c r="F7311">
        <v>392.67</v>
      </c>
      <c r="G7311">
        <v>413.35</v>
      </c>
      <c r="J7311">
        <v>9.9199999999999997E-2</v>
      </c>
      <c r="K7311">
        <v>9.4299999999999995E-2</v>
      </c>
    </row>
    <row r="7312" spans="1:11">
      <c r="A7312" t="s">
        <v>23372</v>
      </c>
      <c r="B7312" t="s">
        <v>58</v>
      </c>
      <c r="C7312">
        <v>91079</v>
      </c>
      <c r="D7312" t="s">
        <v>1739</v>
      </c>
      <c r="E7312" t="s">
        <v>9</v>
      </c>
      <c r="F7312">
        <v>230.61</v>
      </c>
      <c r="G7312">
        <v>239.18</v>
      </c>
      <c r="J7312">
        <v>6.8599999999999994E-2</v>
      </c>
      <c r="K7312">
        <v>6.6100000000000006E-2</v>
      </c>
    </row>
    <row r="7313" spans="1:11">
      <c r="A7313" t="s">
        <v>23373</v>
      </c>
      <c r="B7313" t="s">
        <v>58</v>
      </c>
      <c r="C7313">
        <v>91100</v>
      </c>
      <c r="D7313" t="s">
        <v>1759</v>
      </c>
      <c r="E7313" t="s">
        <v>9</v>
      </c>
      <c r="F7313">
        <v>324.67</v>
      </c>
      <c r="G7313">
        <v>340.26</v>
      </c>
      <c r="J7313">
        <v>9.0200000000000002E-2</v>
      </c>
      <c r="K7313">
        <v>8.5999999999999993E-2</v>
      </c>
    </row>
    <row r="7314" spans="1:11">
      <c r="A7314" t="s">
        <v>23374</v>
      </c>
      <c r="B7314" t="s">
        <v>58</v>
      </c>
      <c r="C7314">
        <v>91096</v>
      </c>
      <c r="D7314" t="s">
        <v>1755</v>
      </c>
      <c r="E7314" t="s">
        <v>9</v>
      </c>
      <c r="F7314">
        <v>217.4</v>
      </c>
      <c r="G7314">
        <v>224.99</v>
      </c>
      <c r="J7314">
        <v>6.4199999999999993E-2</v>
      </c>
      <c r="K7314">
        <v>6.2E-2</v>
      </c>
    </row>
    <row r="7315" spans="1:11">
      <c r="A7315" t="s">
        <v>23375</v>
      </c>
      <c r="B7315" t="s">
        <v>58</v>
      </c>
      <c r="C7315">
        <v>91081</v>
      </c>
      <c r="D7315" t="s">
        <v>1741</v>
      </c>
      <c r="E7315" t="s">
        <v>9</v>
      </c>
      <c r="F7315">
        <v>311.13</v>
      </c>
      <c r="G7315">
        <v>325.58999999999997</v>
      </c>
      <c r="J7315">
        <v>9.4200000000000006E-2</v>
      </c>
      <c r="K7315">
        <v>0.09</v>
      </c>
    </row>
    <row r="7316" spans="1:11">
      <c r="A7316" t="s">
        <v>23376</v>
      </c>
      <c r="B7316" t="s">
        <v>58</v>
      </c>
      <c r="C7316">
        <v>91077</v>
      </c>
      <c r="D7316" t="s">
        <v>1737</v>
      </c>
      <c r="E7316" t="s">
        <v>9</v>
      </c>
      <c r="F7316">
        <v>210.92</v>
      </c>
      <c r="G7316">
        <v>217.95</v>
      </c>
      <c r="J7316">
        <v>6.6199999999999995E-2</v>
      </c>
      <c r="K7316">
        <v>6.4100000000000004E-2</v>
      </c>
    </row>
    <row r="7317" spans="1:11">
      <c r="A7317" t="s">
        <v>23377</v>
      </c>
      <c r="B7317" t="s">
        <v>58</v>
      </c>
      <c r="C7317">
        <v>91098</v>
      </c>
      <c r="D7317" t="s">
        <v>1757</v>
      </c>
      <c r="E7317" t="s">
        <v>9</v>
      </c>
      <c r="F7317">
        <v>272.89</v>
      </c>
      <c r="G7317">
        <v>284.51</v>
      </c>
      <c r="J7317">
        <v>8.5999999999999993E-2</v>
      </c>
      <c r="K7317">
        <v>8.2500000000000004E-2</v>
      </c>
    </row>
    <row r="7318" spans="1:11">
      <c r="A7318" t="s">
        <v>23378</v>
      </c>
      <c r="B7318" t="s">
        <v>58</v>
      </c>
      <c r="C7318">
        <v>91094</v>
      </c>
      <c r="D7318" t="s">
        <v>1753</v>
      </c>
      <c r="E7318" t="s">
        <v>9</v>
      </c>
      <c r="F7318">
        <v>201.17</v>
      </c>
      <c r="G7318">
        <v>207.49</v>
      </c>
      <c r="J7318">
        <v>6.2E-2</v>
      </c>
      <c r="K7318">
        <v>6.0100000000000001E-2</v>
      </c>
    </row>
    <row r="7319" spans="1:11">
      <c r="A7319" t="s">
        <v>23379</v>
      </c>
      <c r="B7319" t="s">
        <v>58</v>
      </c>
      <c r="C7319">
        <v>91075</v>
      </c>
      <c r="D7319" t="s">
        <v>1735</v>
      </c>
      <c r="E7319" t="s">
        <v>9</v>
      </c>
      <c r="F7319">
        <v>471.66</v>
      </c>
      <c r="G7319">
        <v>506.07</v>
      </c>
      <c r="J7319">
        <v>6.13E-2</v>
      </c>
      <c r="K7319">
        <v>5.7099999999999998E-2</v>
      </c>
    </row>
    <row r="7320" spans="1:11">
      <c r="A7320" t="s">
        <v>23380</v>
      </c>
      <c r="B7320" t="s">
        <v>58</v>
      </c>
      <c r="C7320">
        <v>91071</v>
      </c>
      <c r="D7320" t="s">
        <v>1731</v>
      </c>
      <c r="E7320" t="s">
        <v>9</v>
      </c>
      <c r="F7320">
        <v>366.28</v>
      </c>
      <c r="G7320">
        <v>392.8</v>
      </c>
      <c r="J7320">
        <v>3.78E-2</v>
      </c>
      <c r="K7320">
        <v>3.5299999999999998E-2</v>
      </c>
    </row>
    <row r="7321" spans="1:11">
      <c r="A7321" t="s">
        <v>23381</v>
      </c>
      <c r="B7321" t="s">
        <v>58</v>
      </c>
      <c r="C7321">
        <v>91092</v>
      </c>
      <c r="D7321" t="s">
        <v>1751</v>
      </c>
      <c r="E7321" t="s">
        <v>9</v>
      </c>
      <c r="F7321">
        <v>467.82</v>
      </c>
      <c r="G7321">
        <v>502.68</v>
      </c>
      <c r="J7321">
        <v>4.9599999999999998E-2</v>
      </c>
      <c r="K7321">
        <v>4.6199999999999998E-2</v>
      </c>
    </row>
    <row r="7322" spans="1:11">
      <c r="A7322" t="s">
        <v>23382</v>
      </c>
      <c r="B7322" t="s">
        <v>58</v>
      </c>
      <c r="C7322">
        <v>91088</v>
      </c>
      <c r="D7322" t="s">
        <v>1747</v>
      </c>
      <c r="E7322" t="s">
        <v>9</v>
      </c>
      <c r="F7322">
        <v>392.22</v>
      </c>
      <c r="G7322">
        <v>421.42</v>
      </c>
      <c r="J7322">
        <v>3.1600000000000003E-2</v>
      </c>
      <c r="K7322">
        <v>2.9399999999999999E-2</v>
      </c>
    </row>
    <row r="7323" spans="1:11">
      <c r="A7323" t="s">
        <v>23383</v>
      </c>
      <c r="B7323" t="s">
        <v>58</v>
      </c>
      <c r="C7323">
        <v>91073</v>
      </c>
      <c r="D7323" t="s">
        <v>1733</v>
      </c>
      <c r="E7323" t="s">
        <v>9</v>
      </c>
      <c r="F7323">
        <v>283.81</v>
      </c>
      <c r="G7323">
        <v>301.12</v>
      </c>
      <c r="J7323">
        <v>8.1900000000000001E-2</v>
      </c>
      <c r="K7323">
        <v>7.7200000000000005E-2</v>
      </c>
    </row>
    <row r="7324" spans="1:11">
      <c r="A7324" t="s">
        <v>23384</v>
      </c>
      <c r="B7324" t="s">
        <v>58</v>
      </c>
      <c r="C7324">
        <v>91069</v>
      </c>
      <c r="D7324" t="s">
        <v>1729</v>
      </c>
      <c r="E7324" t="s">
        <v>9</v>
      </c>
      <c r="F7324">
        <v>213.13</v>
      </c>
      <c r="G7324">
        <v>225.22</v>
      </c>
      <c r="J7324">
        <v>5.8200000000000002E-2</v>
      </c>
      <c r="K7324">
        <v>5.5100000000000003E-2</v>
      </c>
    </row>
    <row r="7325" spans="1:11">
      <c r="A7325" t="s">
        <v>23385</v>
      </c>
      <c r="B7325" t="s">
        <v>58</v>
      </c>
      <c r="C7325">
        <v>91090</v>
      </c>
      <c r="D7325" t="s">
        <v>1749</v>
      </c>
      <c r="E7325" t="s">
        <v>9</v>
      </c>
      <c r="F7325">
        <v>291.83</v>
      </c>
      <c r="G7325">
        <v>310.45999999999998</v>
      </c>
      <c r="J7325">
        <v>6.6500000000000004E-2</v>
      </c>
      <c r="K7325">
        <v>6.25E-2</v>
      </c>
    </row>
    <row r="7326" spans="1:11">
      <c r="A7326" t="s">
        <v>23386</v>
      </c>
      <c r="B7326" t="s">
        <v>58</v>
      </c>
      <c r="C7326">
        <v>91086</v>
      </c>
      <c r="D7326" t="s">
        <v>1745</v>
      </c>
      <c r="E7326" t="s">
        <v>9</v>
      </c>
      <c r="F7326">
        <v>238.48</v>
      </c>
      <c r="G7326">
        <v>253.18</v>
      </c>
      <c r="J7326">
        <v>4.7100000000000003E-2</v>
      </c>
      <c r="K7326">
        <v>4.4400000000000002E-2</v>
      </c>
    </row>
    <row r="7327" spans="1:11">
      <c r="A7327" t="s">
        <v>23387</v>
      </c>
      <c r="B7327" t="s">
        <v>58</v>
      </c>
      <c r="C7327">
        <v>105522</v>
      </c>
      <c r="D7327" t="s">
        <v>7184</v>
      </c>
      <c r="E7327" t="s">
        <v>9</v>
      </c>
      <c r="F7327">
        <v>0</v>
      </c>
      <c r="G7327">
        <v>0</v>
      </c>
    </row>
    <row r="7328" spans="1:11">
      <c r="A7328" t="s">
        <v>23388</v>
      </c>
      <c r="B7328" t="s">
        <v>58</v>
      </c>
      <c r="C7328">
        <v>104281</v>
      </c>
      <c r="D7328" t="s">
        <v>7185</v>
      </c>
      <c r="E7328" t="s">
        <v>32</v>
      </c>
      <c r="F7328">
        <v>0</v>
      </c>
      <c r="G7328">
        <v>0</v>
      </c>
    </row>
    <row r="7329" spans="1:7">
      <c r="A7329" t="s">
        <v>23389</v>
      </c>
      <c r="B7329" t="s">
        <v>58</v>
      </c>
      <c r="C7329">
        <v>104287</v>
      </c>
      <c r="D7329" t="s">
        <v>7186</v>
      </c>
      <c r="E7329" t="s">
        <v>32</v>
      </c>
      <c r="F7329">
        <v>0</v>
      </c>
      <c r="G7329">
        <v>0</v>
      </c>
    </row>
    <row r="7330" spans="1:7">
      <c r="A7330" t="s">
        <v>23390</v>
      </c>
      <c r="B7330" t="s">
        <v>58</v>
      </c>
      <c r="C7330">
        <v>104286</v>
      </c>
      <c r="D7330" t="s">
        <v>7187</v>
      </c>
      <c r="E7330" t="s">
        <v>32</v>
      </c>
      <c r="F7330">
        <v>0</v>
      </c>
      <c r="G7330">
        <v>0</v>
      </c>
    </row>
    <row r="7331" spans="1:7">
      <c r="A7331" t="s">
        <v>23391</v>
      </c>
      <c r="B7331" t="s">
        <v>58</v>
      </c>
      <c r="C7331">
        <v>104292</v>
      </c>
      <c r="D7331" t="s">
        <v>7188</v>
      </c>
      <c r="E7331" t="s">
        <v>32</v>
      </c>
      <c r="F7331">
        <v>0</v>
      </c>
      <c r="G7331">
        <v>0</v>
      </c>
    </row>
    <row r="7332" spans="1:7">
      <c r="A7332" t="s">
        <v>23392</v>
      </c>
      <c r="B7332" t="s">
        <v>58</v>
      </c>
      <c r="C7332">
        <v>104282</v>
      </c>
      <c r="D7332" t="s">
        <v>7189</v>
      </c>
      <c r="E7332" t="s">
        <v>32</v>
      </c>
      <c r="F7332">
        <v>0</v>
      </c>
      <c r="G7332">
        <v>0</v>
      </c>
    </row>
    <row r="7333" spans="1:7">
      <c r="A7333" t="s">
        <v>23393</v>
      </c>
      <c r="B7333" t="s">
        <v>58</v>
      </c>
      <c r="C7333">
        <v>104288</v>
      </c>
      <c r="D7333" t="s">
        <v>7190</v>
      </c>
      <c r="E7333" t="s">
        <v>32</v>
      </c>
      <c r="F7333">
        <v>0</v>
      </c>
      <c r="G7333">
        <v>0</v>
      </c>
    </row>
    <row r="7334" spans="1:7">
      <c r="A7334" t="s">
        <v>23394</v>
      </c>
      <c r="B7334" t="s">
        <v>58</v>
      </c>
      <c r="C7334">
        <v>104283</v>
      </c>
      <c r="D7334" t="s">
        <v>7191</v>
      </c>
      <c r="E7334" t="s">
        <v>32</v>
      </c>
      <c r="F7334">
        <v>0</v>
      </c>
      <c r="G7334">
        <v>0</v>
      </c>
    </row>
    <row r="7335" spans="1:7">
      <c r="A7335" t="s">
        <v>23395</v>
      </c>
      <c r="B7335" t="s">
        <v>58</v>
      </c>
      <c r="C7335">
        <v>104289</v>
      </c>
      <c r="D7335" t="s">
        <v>7192</v>
      </c>
      <c r="E7335" t="s">
        <v>32</v>
      </c>
      <c r="F7335">
        <v>0</v>
      </c>
      <c r="G7335">
        <v>0</v>
      </c>
    </row>
    <row r="7336" spans="1:7">
      <c r="A7336" t="s">
        <v>23396</v>
      </c>
      <c r="B7336" t="s">
        <v>58</v>
      </c>
      <c r="C7336">
        <v>104284</v>
      </c>
      <c r="D7336" t="s">
        <v>7193</v>
      </c>
      <c r="E7336" t="s">
        <v>32</v>
      </c>
      <c r="F7336">
        <v>0</v>
      </c>
      <c r="G7336">
        <v>0</v>
      </c>
    </row>
    <row r="7337" spans="1:7">
      <c r="A7337" t="s">
        <v>23397</v>
      </c>
      <c r="B7337" t="s">
        <v>58</v>
      </c>
      <c r="C7337">
        <v>104290</v>
      </c>
      <c r="D7337" t="s">
        <v>7194</v>
      </c>
      <c r="E7337" t="s">
        <v>32</v>
      </c>
      <c r="F7337">
        <v>0</v>
      </c>
      <c r="G7337">
        <v>0</v>
      </c>
    </row>
    <row r="7338" spans="1:7">
      <c r="A7338" t="s">
        <v>23398</v>
      </c>
      <c r="B7338" t="s">
        <v>58</v>
      </c>
      <c r="C7338">
        <v>104285</v>
      </c>
      <c r="D7338" t="s">
        <v>7195</v>
      </c>
      <c r="E7338" t="s">
        <v>32</v>
      </c>
      <c r="F7338">
        <v>0</v>
      </c>
      <c r="G7338">
        <v>0</v>
      </c>
    </row>
    <row r="7339" spans="1:7">
      <c r="A7339" t="s">
        <v>23399</v>
      </c>
      <c r="B7339" t="s">
        <v>58</v>
      </c>
      <c r="C7339">
        <v>104291</v>
      </c>
      <c r="D7339" t="s">
        <v>7196</v>
      </c>
      <c r="E7339" t="s">
        <v>32</v>
      </c>
      <c r="F7339">
        <v>0</v>
      </c>
      <c r="G7339">
        <v>0</v>
      </c>
    </row>
    <row r="7340" spans="1:7">
      <c r="A7340" t="s">
        <v>23400</v>
      </c>
      <c r="B7340" t="s">
        <v>58</v>
      </c>
      <c r="C7340">
        <v>104267</v>
      </c>
      <c r="D7340" t="s">
        <v>7197</v>
      </c>
      <c r="E7340" t="s">
        <v>32</v>
      </c>
      <c r="F7340">
        <v>0</v>
      </c>
      <c r="G7340">
        <v>0</v>
      </c>
    </row>
    <row r="7341" spans="1:7">
      <c r="A7341" t="s">
        <v>23401</v>
      </c>
      <c r="B7341" t="s">
        <v>58</v>
      </c>
      <c r="C7341">
        <v>104268</v>
      </c>
      <c r="D7341" t="s">
        <v>7198</v>
      </c>
      <c r="E7341" t="s">
        <v>32</v>
      </c>
      <c r="F7341">
        <v>0</v>
      </c>
      <c r="G7341">
        <v>0</v>
      </c>
    </row>
    <row r="7342" spans="1:7">
      <c r="A7342" t="s">
        <v>23402</v>
      </c>
      <c r="B7342" t="s">
        <v>58</v>
      </c>
      <c r="C7342">
        <v>104269</v>
      </c>
      <c r="D7342" t="s">
        <v>7199</v>
      </c>
      <c r="E7342" t="s">
        <v>32</v>
      </c>
      <c r="F7342">
        <v>0</v>
      </c>
      <c r="G7342">
        <v>0</v>
      </c>
    </row>
    <row r="7343" spans="1:7">
      <c r="A7343" t="s">
        <v>23403</v>
      </c>
      <c r="B7343" t="s">
        <v>58</v>
      </c>
      <c r="C7343">
        <v>104270</v>
      </c>
      <c r="D7343" t="s">
        <v>7200</v>
      </c>
      <c r="E7343" t="s">
        <v>32</v>
      </c>
      <c r="F7343">
        <v>0</v>
      </c>
      <c r="G7343">
        <v>0</v>
      </c>
    </row>
    <row r="7344" spans="1:7">
      <c r="A7344" t="s">
        <v>23404</v>
      </c>
      <c r="B7344" t="s">
        <v>58</v>
      </c>
      <c r="C7344">
        <v>104276</v>
      </c>
      <c r="D7344" t="s">
        <v>7201</v>
      </c>
      <c r="E7344" t="s">
        <v>32</v>
      </c>
      <c r="F7344">
        <v>0</v>
      </c>
      <c r="G7344">
        <v>0</v>
      </c>
    </row>
    <row r="7345" spans="1:7">
      <c r="A7345" t="s">
        <v>23405</v>
      </c>
      <c r="B7345" t="s">
        <v>58</v>
      </c>
      <c r="C7345">
        <v>104280</v>
      </c>
      <c r="D7345" t="s">
        <v>7202</v>
      </c>
      <c r="E7345" t="s">
        <v>32</v>
      </c>
      <c r="F7345">
        <v>0</v>
      </c>
      <c r="G7345">
        <v>0</v>
      </c>
    </row>
    <row r="7346" spans="1:7">
      <c r="A7346" t="s">
        <v>23406</v>
      </c>
      <c r="B7346" t="s">
        <v>58</v>
      </c>
      <c r="C7346">
        <v>104271</v>
      </c>
      <c r="D7346" t="s">
        <v>7203</v>
      </c>
      <c r="E7346" t="s">
        <v>32</v>
      </c>
      <c r="F7346">
        <v>0</v>
      </c>
      <c r="G7346">
        <v>0</v>
      </c>
    </row>
    <row r="7347" spans="1:7">
      <c r="A7347" t="s">
        <v>23407</v>
      </c>
      <c r="B7347" t="s">
        <v>58</v>
      </c>
      <c r="C7347">
        <v>104272</v>
      </c>
      <c r="D7347" t="s">
        <v>7204</v>
      </c>
      <c r="E7347" t="s">
        <v>32</v>
      </c>
      <c r="F7347">
        <v>0</v>
      </c>
      <c r="G7347">
        <v>0</v>
      </c>
    </row>
    <row r="7348" spans="1:7">
      <c r="A7348" t="s">
        <v>23408</v>
      </c>
      <c r="B7348" t="s">
        <v>58</v>
      </c>
      <c r="C7348">
        <v>104273</v>
      </c>
      <c r="D7348" t="s">
        <v>7205</v>
      </c>
      <c r="E7348" t="s">
        <v>32</v>
      </c>
      <c r="F7348">
        <v>0</v>
      </c>
      <c r="G7348">
        <v>0</v>
      </c>
    </row>
    <row r="7349" spans="1:7">
      <c r="A7349" t="s">
        <v>23409</v>
      </c>
      <c r="B7349" t="s">
        <v>58</v>
      </c>
      <c r="C7349">
        <v>104277</v>
      </c>
      <c r="D7349" t="s">
        <v>7206</v>
      </c>
      <c r="E7349" t="s">
        <v>32</v>
      </c>
      <c r="F7349">
        <v>0</v>
      </c>
      <c r="G7349">
        <v>0</v>
      </c>
    </row>
    <row r="7350" spans="1:7">
      <c r="A7350" t="s">
        <v>23410</v>
      </c>
      <c r="B7350" t="s">
        <v>58</v>
      </c>
      <c r="C7350">
        <v>104274</v>
      </c>
      <c r="D7350" t="s">
        <v>7207</v>
      </c>
      <c r="E7350" t="s">
        <v>32</v>
      </c>
      <c r="F7350">
        <v>0</v>
      </c>
      <c r="G7350">
        <v>0</v>
      </c>
    </row>
    <row r="7351" spans="1:7">
      <c r="A7351" t="s">
        <v>23411</v>
      </c>
      <c r="B7351" t="s">
        <v>58</v>
      </c>
      <c r="C7351">
        <v>104278</v>
      </c>
      <c r="D7351" t="s">
        <v>7208</v>
      </c>
      <c r="E7351" t="s">
        <v>32</v>
      </c>
      <c r="F7351">
        <v>0</v>
      </c>
      <c r="G7351">
        <v>0</v>
      </c>
    </row>
    <row r="7352" spans="1:7">
      <c r="A7352" t="s">
        <v>23412</v>
      </c>
      <c r="B7352" t="s">
        <v>58</v>
      </c>
      <c r="C7352">
        <v>104275</v>
      </c>
      <c r="D7352" t="s">
        <v>7209</v>
      </c>
      <c r="E7352" t="s">
        <v>32</v>
      </c>
      <c r="F7352">
        <v>0</v>
      </c>
      <c r="G7352">
        <v>0</v>
      </c>
    </row>
    <row r="7353" spans="1:7">
      <c r="A7353" t="s">
        <v>23413</v>
      </c>
      <c r="B7353" t="s">
        <v>58</v>
      </c>
      <c r="C7353">
        <v>104279</v>
      </c>
      <c r="D7353" t="s">
        <v>7210</v>
      </c>
      <c r="E7353" t="s">
        <v>32</v>
      </c>
      <c r="F7353">
        <v>0</v>
      </c>
      <c r="G7353">
        <v>0</v>
      </c>
    </row>
    <row r="7354" spans="1:7">
      <c r="A7354" t="s">
        <v>23414</v>
      </c>
      <c r="B7354" t="s">
        <v>58</v>
      </c>
      <c r="C7354">
        <v>104265</v>
      </c>
      <c r="D7354" t="s">
        <v>7211</v>
      </c>
      <c r="E7354" t="s">
        <v>32</v>
      </c>
      <c r="F7354">
        <v>0</v>
      </c>
      <c r="G7354">
        <v>0</v>
      </c>
    </row>
    <row r="7355" spans="1:7">
      <c r="A7355" t="s">
        <v>23415</v>
      </c>
      <c r="B7355" t="s">
        <v>58</v>
      </c>
      <c r="C7355">
        <v>104266</v>
      </c>
      <c r="D7355" t="s">
        <v>7212</v>
      </c>
      <c r="E7355" t="s">
        <v>32</v>
      </c>
      <c r="F7355">
        <v>0</v>
      </c>
      <c r="G7355">
        <v>0</v>
      </c>
    </row>
    <row r="7356" spans="1:7">
      <c r="A7356" t="s">
        <v>23416</v>
      </c>
      <c r="B7356" t="s">
        <v>58</v>
      </c>
      <c r="C7356">
        <v>104305</v>
      </c>
      <c r="D7356" t="s">
        <v>7213</v>
      </c>
      <c r="E7356" t="s">
        <v>12</v>
      </c>
      <c r="F7356">
        <v>0</v>
      </c>
      <c r="G7356">
        <v>0</v>
      </c>
    </row>
    <row r="7357" spans="1:7">
      <c r="A7357" t="s">
        <v>23417</v>
      </c>
      <c r="B7357" t="s">
        <v>58</v>
      </c>
      <c r="C7357">
        <v>104306</v>
      </c>
      <c r="D7357" t="s">
        <v>7214</v>
      </c>
      <c r="E7357" t="s">
        <v>12</v>
      </c>
      <c r="F7357">
        <v>0</v>
      </c>
      <c r="G7357">
        <v>0</v>
      </c>
    </row>
    <row r="7358" spans="1:7">
      <c r="A7358" t="s">
        <v>23418</v>
      </c>
      <c r="B7358" t="s">
        <v>58</v>
      </c>
      <c r="C7358">
        <v>104307</v>
      </c>
      <c r="D7358" t="s">
        <v>7215</v>
      </c>
      <c r="E7358" t="s">
        <v>12</v>
      </c>
      <c r="F7358">
        <v>0</v>
      </c>
      <c r="G7358">
        <v>0</v>
      </c>
    </row>
    <row r="7359" spans="1:7">
      <c r="A7359" t="s">
        <v>23419</v>
      </c>
      <c r="B7359" t="s">
        <v>58</v>
      </c>
      <c r="C7359">
        <v>104308</v>
      </c>
      <c r="D7359" t="s">
        <v>7216</v>
      </c>
      <c r="E7359" t="s">
        <v>12</v>
      </c>
      <c r="F7359">
        <v>0</v>
      </c>
      <c r="G7359">
        <v>0</v>
      </c>
    </row>
    <row r="7360" spans="1:7">
      <c r="A7360" t="s">
        <v>23420</v>
      </c>
      <c r="B7360" t="s">
        <v>58</v>
      </c>
      <c r="C7360">
        <v>104309</v>
      </c>
      <c r="D7360" t="s">
        <v>7217</v>
      </c>
      <c r="E7360" t="s">
        <v>12</v>
      </c>
      <c r="F7360">
        <v>0</v>
      </c>
      <c r="G7360">
        <v>0</v>
      </c>
    </row>
    <row r="7361" spans="1:11">
      <c r="A7361" t="s">
        <v>23421</v>
      </c>
      <c r="B7361" t="s">
        <v>58</v>
      </c>
      <c r="C7361">
        <v>104310</v>
      </c>
      <c r="D7361" t="s">
        <v>7218</v>
      </c>
      <c r="E7361" t="s">
        <v>12</v>
      </c>
      <c r="F7361">
        <v>0</v>
      </c>
      <c r="G7361">
        <v>0</v>
      </c>
    </row>
    <row r="7362" spans="1:11">
      <c r="A7362" t="s">
        <v>23422</v>
      </c>
      <c r="B7362" t="s">
        <v>58</v>
      </c>
      <c r="C7362">
        <v>104311</v>
      </c>
      <c r="D7362" t="s">
        <v>7219</v>
      </c>
      <c r="E7362" t="s">
        <v>12</v>
      </c>
      <c r="F7362">
        <v>0</v>
      </c>
      <c r="G7362">
        <v>0</v>
      </c>
    </row>
    <row r="7363" spans="1:11">
      <c r="A7363" t="s">
        <v>23423</v>
      </c>
      <c r="B7363" t="s">
        <v>58</v>
      </c>
      <c r="C7363">
        <v>104301</v>
      </c>
      <c r="D7363" t="s">
        <v>7220</v>
      </c>
      <c r="E7363" t="s">
        <v>11</v>
      </c>
      <c r="F7363">
        <v>0</v>
      </c>
      <c r="G7363">
        <v>0</v>
      </c>
    </row>
    <row r="7364" spans="1:11">
      <c r="A7364" t="s">
        <v>23424</v>
      </c>
      <c r="B7364" t="s">
        <v>58</v>
      </c>
      <c r="C7364">
        <v>104302</v>
      </c>
      <c r="D7364" t="s">
        <v>7221</v>
      </c>
      <c r="E7364" t="s">
        <v>11</v>
      </c>
      <c r="F7364">
        <v>0</v>
      </c>
      <c r="G7364">
        <v>0</v>
      </c>
    </row>
    <row r="7365" spans="1:11">
      <c r="A7365" t="s">
        <v>23425</v>
      </c>
      <c r="B7365" t="s">
        <v>58</v>
      </c>
      <c r="C7365">
        <v>104303</v>
      </c>
      <c r="D7365" t="s">
        <v>7222</v>
      </c>
      <c r="E7365" t="s">
        <v>11</v>
      </c>
      <c r="F7365">
        <v>0</v>
      </c>
      <c r="G7365">
        <v>0</v>
      </c>
    </row>
    <row r="7366" spans="1:11">
      <c r="A7366" t="s">
        <v>23426</v>
      </c>
      <c r="B7366" t="s">
        <v>58</v>
      </c>
      <c r="C7366">
        <v>104304</v>
      </c>
      <c r="D7366" t="s">
        <v>7223</v>
      </c>
      <c r="E7366" t="s">
        <v>11</v>
      </c>
      <c r="F7366">
        <v>0</v>
      </c>
      <c r="G7366">
        <v>0</v>
      </c>
    </row>
    <row r="7367" spans="1:11">
      <c r="A7367" t="s">
        <v>23427</v>
      </c>
      <c r="B7367" t="s">
        <v>58</v>
      </c>
      <c r="C7367">
        <v>104293</v>
      </c>
      <c r="D7367" t="s">
        <v>7224</v>
      </c>
      <c r="E7367" t="s">
        <v>11</v>
      </c>
      <c r="F7367">
        <v>0</v>
      </c>
      <c r="G7367">
        <v>0</v>
      </c>
    </row>
    <row r="7368" spans="1:11">
      <c r="A7368" t="s">
        <v>23428</v>
      </c>
      <c r="B7368" t="s">
        <v>58</v>
      </c>
      <c r="C7368">
        <v>104297</v>
      </c>
      <c r="D7368" t="s">
        <v>7225</v>
      </c>
      <c r="E7368" t="s">
        <v>11</v>
      </c>
      <c r="F7368">
        <v>0</v>
      </c>
      <c r="G7368">
        <v>0</v>
      </c>
    </row>
    <row r="7369" spans="1:11">
      <c r="A7369" t="s">
        <v>23429</v>
      </c>
      <c r="B7369" t="s">
        <v>58</v>
      </c>
      <c r="C7369">
        <v>104295</v>
      </c>
      <c r="D7369" t="s">
        <v>7226</v>
      </c>
      <c r="E7369" t="s">
        <v>11</v>
      </c>
      <c r="F7369">
        <v>0</v>
      </c>
      <c r="G7369">
        <v>0</v>
      </c>
    </row>
    <row r="7370" spans="1:11">
      <c r="A7370" t="s">
        <v>23430</v>
      </c>
      <c r="B7370" t="s">
        <v>58</v>
      </c>
      <c r="C7370">
        <v>104299</v>
      </c>
      <c r="D7370" t="s">
        <v>7227</v>
      </c>
      <c r="E7370" t="s">
        <v>11</v>
      </c>
      <c r="F7370">
        <v>0</v>
      </c>
      <c r="G7370">
        <v>0</v>
      </c>
    </row>
    <row r="7371" spans="1:11">
      <c r="A7371" t="s">
        <v>23431</v>
      </c>
      <c r="B7371" t="s">
        <v>58</v>
      </c>
      <c r="C7371">
        <v>104294</v>
      </c>
      <c r="D7371" t="s">
        <v>7228</v>
      </c>
      <c r="E7371" t="s">
        <v>11</v>
      </c>
      <c r="F7371">
        <v>0</v>
      </c>
      <c r="G7371">
        <v>0</v>
      </c>
    </row>
    <row r="7372" spans="1:11">
      <c r="A7372" t="s">
        <v>23432</v>
      </c>
      <c r="B7372" t="s">
        <v>58</v>
      </c>
      <c r="C7372">
        <v>104298</v>
      </c>
      <c r="D7372" t="s">
        <v>7229</v>
      </c>
      <c r="E7372" t="s">
        <v>11</v>
      </c>
      <c r="F7372">
        <v>0</v>
      </c>
      <c r="G7372">
        <v>0</v>
      </c>
    </row>
    <row r="7373" spans="1:11">
      <c r="A7373" t="s">
        <v>23433</v>
      </c>
      <c r="B7373" t="s">
        <v>58</v>
      </c>
      <c r="C7373">
        <v>104296</v>
      </c>
      <c r="D7373" t="s">
        <v>7230</v>
      </c>
      <c r="E7373" t="s">
        <v>11</v>
      </c>
      <c r="F7373">
        <v>0</v>
      </c>
      <c r="G7373">
        <v>0</v>
      </c>
    </row>
    <row r="7374" spans="1:11">
      <c r="A7374" t="s">
        <v>23434</v>
      </c>
      <c r="B7374" t="s">
        <v>58</v>
      </c>
      <c r="C7374">
        <v>104300</v>
      </c>
      <c r="D7374" t="s">
        <v>7231</v>
      </c>
      <c r="E7374" t="s">
        <v>11</v>
      </c>
      <c r="F7374">
        <v>0</v>
      </c>
      <c r="G7374">
        <v>0</v>
      </c>
    </row>
    <row r="7375" spans="1:11">
      <c r="A7375" t="s">
        <v>23435</v>
      </c>
      <c r="B7375" t="s">
        <v>58</v>
      </c>
      <c r="C7375">
        <v>90944</v>
      </c>
      <c r="D7375" t="s">
        <v>5810</v>
      </c>
      <c r="E7375" t="s">
        <v>9</v>
      </c>
      <c r="F7375">
        <v>201.26</v>
      </c>
      <c r="G7375">
        <v>205.4</v>
      </c>
      <c r="J7375">
        <v>0</v>
      </c>
      <c r="K7375">
        <v>0</v>
      </c>
    </row>
    <row r="7376" spans="1:11">
      <c r="A7376" t="s">
        <v>23436</v>
      </c>
      <c r="B7376" t="s">
        <v>58</v>
      </c>
      <c r="C7376">
        <v>90934</v>
      </c>
      <c r="D7376" t="s">
        <v>5806</v>
      </c>
      <c r="E7376" t="s">
        <v>9</v>
      </c>
      <c r="F7376">
        <v>187.04</v>
      </c>
      <c r="G7376">
        <v>190.82</v>
      </c>
      <c r="J7376">
        <v>0</v>
      </c>
      <c r="K7376">
        <v>0</v>
      </c>
    </row>
    <row r="7377" spans="1:11">
      <c r="A7377" t="s">
        <v>23437</v>
      </c>
      <c r="B7377" t="s">
        <v>58</v>
      </c>
      <c r="C7377">
        <v>90954</v>
      </c>
      <c r="D7377" t="s">
        <v>5814</v>
      </c>
      <c r="E7377" t="s">
        <v>9</v>
      </c>
      <c r="F7377">
        <v>227.26</v>
      </c>
      <c r="G7377">
        <v>232.08</v>
      </c>
      <c r="J7377">
        <v>0</v>
      </c>
      <c r="K7377">
        <v>0</v>
      </c>
    </row>
    <row r="7378" spans="1:11">
      <c r="A7378" t="s">
        <v>23438</v>
      </c>
      <c r="B7378" t="s">
        <v>58</v>
      </c>
      <c r="C7378">
        <v>90933</v>
      </c>
      <c r="D7378" t="s">
        <v>5805</v>
      </c>
      <c r="E7378" t="s">
        <v>9</v>
      </c>
      <c r="F7378">
        <v>169.91</v>
      </c>
      <c r="G7378">
        <v>172.52</v>
      </c>
      <c r="J7378">
        <v>0</v>
      </c>
      <c r="K7378">
        <v>0</v>
      </c>
    </row>
    <row r="7379" spans="1:11">
      <c r="A7379" t="s">
        <v>23439</v>
      </c>
      <c r="B7379" t="s">
        <v>58</v>
      </c>
      <c r="C7379">
        <v>90943</v>
      </c>
      <c r="D7379" t="s">
        <v>5809</v>
      </c>
      <c r="E7379" t="s">
        <v>9</v>
      </c>
      <c r="F7379">
        <v>182.6</v>
      </c>
      <c r="G7379">
        <v>185.47</v>
      </c>
      <c r="J7379">
        <v>0</v>
      </c>
      <c r="K7379">
        <v>0</v>
      </c>
    </row>
    <row r="7380" spans="1:11">
      <c r="A7380" t="s">
        <v>23440</v>
      </c>
      <c r="B7380" t="s">
        <v>58</v>
      </c>
      <c r="C7380">
        <v>90953</v>
      </c>
      <c r="D7380" t="s">
        <v>5813</v>
      </c>
      <c r="E7380" t="s">
        <v>9</v>
      </c>
      <c r="F7380">
        <v>205.81</v>
      </c>
      <c r="G7380">
        <v>209.16</v>
      </c>
      <c r="J7380">
        <v>0</v>
      </c>
      <c r="K7380">
        <v>0</v>
      </c>
    </row>
    <row r="7381" spans="1:11">
      <c r="A7381" t="s">
        <v>23441</v>
      </c>
      <c r="B7381" t="s">
        <v>58</v>
      </c>
      <c r="C7381">
        <v>90932</v>
      </c>
      <c r="D7381" t="s">
        <v>5804</v>
      </c>
      <c r="E7381" t="s">
        <v>9</v>
      </c>
      <c r="F7381">
        <v>99.67</v>
      </c>
      <c r="G7381">
        <v>103.11</v>
      </c>
      <c r="J7381">
        <v>0</v>
      </c>
      <c r="K7381">
        <v>0</v>
      </c>
    </row>
    <row r="7382" spans="1:11">
      <c r="A7382" t="s">
        <v>23442</v>
      </c>
      <c r="B7382" t="s">
        <v>58</v>
      </c>
      <c r="C7382">
        <v>90942</v>
      </c>
      <c r="D7382" t="s">
        <v>5808</v>
      </c>
      <c r="E7382" t="s">
        <v>9</v>
      </c>
      <c r="F7382">
        <v>106.11</v>
      </c>
      <c r="G7382">
        <v>109.88</v>
      </c>
      <c r="J7382">
        <v>0</v>
      </c>
      <c r="K7382">
        <v>0</v>
      </c>
    </row>
    <row r="7383" spans="1:11">
      <c r="A7383" t="s">
        <v>23443</v>
      </c>
      <c r="B7383" t="s">
        <v>58</v>
      </c>
      <c r="C7383">
        <v>90952</v>
      </c>
      <c r="D7383" t="s">
        <v>5812</v>
      </c>
      <c r="E7383" t="s">
        <v>9</v>
      </c>
      <c r="F7383">
        <v>117.86</v>
      </c>
      <c r="G7383">
        <v>122.26</v>
      </c>
      <c r="J7383">
        <v>0</v>
      </c>
      <c r="K7383">
        <v>0</v>
      </c>
    </row>
    <row r="7384" spans="1:11">
      <c r="A7384" t="s">
        <v>23444</v>
      </c>
      <c r="B7384" t="s">
        <v>58</v>
      </c>
      <c r="C7384">
        <v>90930</v>
      </c>
      <c r="D7384" t="s">
        <v>5803</v>
      </c>
      <c r="E7384" t="s">
        <v>9</v>
      </c>
      <c r="F7384">
        <v>90.16</v>
      </c>
      <c r="G7384">
        <v>92.9</v>
      </c>
      <c r="J7384">
        <v>0</v>
      </c>
      <c r="K7384">
        <v>0</v>
      </c>
    </row>
    <row r="7385" spans="1:11">
      <c r="A7385" t="s">
        <v>23445</v>
      </c>
      <c r="B7385" t="s">
        <v>58</v>
      </c>
      <c r="C7385">
        <v>90940</v>
      </c>
      <c r="D7385" t="s">
        <v>5807</v>
      </c>
      <c r="E7385" t="s">
        <v>9</v>
      </c>
      <c r="F7385">
        <v>95.75</v>
      </c>
      <c r="G7385">
        <v>98.77</v>
      </c>
      <c r="J7385">
        <v>0</v>
      </c>
      <c r="K7385">
        <v>0</v>
      </c>
    </row>
    <row r="7386" spans="1:11">
      <c r="A7386" t="s">
        <v>23446</v>
      </c>
      <c r="B7386" t="s">
        <v>58</v>
      </c>
      <c r="C7386">
        <v>90950</v>
      </c>
      <c r="D7386" t="s">
        <v>5811</v>
      </c>
      <c r="E7386" t="s">
        <v>9</v>
      </c>
      <c r="F7386">
        <v>105.96</v>
      </c>
      <c r="G7386">
        <v>109.48</v>
      </c>
      <c r="J7386">
        <v>0</v>
      </c>
      <c r="K7386">
        <v>0</v>
      </c>
    </row>
    <row r="7387" spans="1:11">
      <c r="A7387" t="s">
        <v>23447</v>
      </c>
      <c r="B7387" t="s">
        <v>58</v>
      </c>
      <c r="C7387">
        <v>88476</v>
      </c>
      <c r="D7387" t="s">
        <v>5800</v>
      </c>
      <c r="E7387" t="s">
        <v>9</v>
      </c>
      <c r="F7387">
        <v>23.52</v>
      </c>
      <c r="G7387">
        <v>23.75</v>
      </c>
      <c r="J7387">
        <v>0</v>
      </c>
      <c r="K7387">
        <v>0</v>
      </c>
    </row>
    <row r="7388" spans="1:11">
      <c r="A7388" t="s">
        <v>23448</v>
      </c>
      <c r="B7388" t="s">
        <v>58</v>
      </c>
      <c r="C7388">
        <v>88477</v>
      </c>
      <c r="D7388" t="s">
        <v>5801</v>
      </c>
      <c r="E7388" t="s">
        <v>9</v>
      </c>
      <c r="F7388">
        <v>32.380000000000003</v>
      </c>
      <c r="G7388">
        <v>32.81</v>
      </c>
      <c r="J7388">
        <v>0</v>
      </c>
      <c r="K7388">
        <v>0</v>
      </c>
    </row>
    <row r="7389" spans="1:11">
      <c r="A7389" t="s">
        <v>23449</v>
      </c>
      <c r="B7389" t="s">
        <v>58</v>
      </c>
      <c r="C7389">
        <v>88478</v>
      </c>
      <c r="D7389" t="s">
        <v>5802</v>
      </c>
      <c r="E7389" t="s">
        <v>9</v>
      </c>
      <c r="F7389">
        <v>39.69</v>
      </c>
      <c r="G7389">
        <v>40.270000000000003</v>
      </c>
      <c r="J7389">
        <v>0</v>
      </c>
      <c r="K7389">
        <v>0</v>
      </c>
    </row>
    <row r="7390" spans="1:11">
      <c r="A7390" t="s">
        <v>23450</v>
      </c>
      <c r="B7390" t="s">
        <v>58</v>
      </c>
      <c r="C7390">
        <v>88470</v>
      </c>
      <c r="D7390" t="s">
        <v>5797</v>
      </c>
      <c r="E7390" t="s">
        <v>9</v>
      </c>
      <c r="F7390">
        <v>27.27</v>
      </c>
      <c r="G7390">
        <v>27.62</v>
      </c>
      <c r="J7390">
        <v>0</v>
      </c>
      <c r="K7390">
        <v>0</v>
      </c>
    </row>
    <row r="7391" spans="1:11">
      <c r="A7391" t="s">
        <v>23451</v>
      </c>
      <c r="B7391" t="s">
        <v>58</v>
      </c>
      <c r="C7391">
        <v>88471</v>
      </c>
      <c r="D7391" t="s">
        <v>5798</v>
      </c>
      <c r="E7391" t="s">
        <v>9</v>
      </c>
      <c r="F7391">
        <v>34.270000000000003</v>
      </c>
      <c r="G7391">
        <v>34.76</v>
      </c>
      <c r="J7391">
        <v>0</v>
      </c>
      <c r="K7391">
        <v>0</v>
      </c>
    </row>
    <row r="7392" spans="1:11">
      <c r="A7392" t="s">
        <v>23452</v>
      </c>
      <c r="B7392" t="s">
        <v>58</v>
      </c>
      <c r="C7392">
        <v>88472</v>
      </c>
      <c r="D7392" t="s">
        <v>5799</v>
      </c>
      <c r="E7392" t="s">
        <v>9</v>
      </c>
      <c r="F7392">
        <v>39.82</v>
      </c>
      <c r="G7392">
        <v>40.409999999999997</v>
      </c>
      <c r="J7392">
        <v>0</v>
      </c>
      <c r="K7392">
        <v>0</v>
      </c>
    </row>
    <row r="7393" spans="1:11">
      <c r="A7393" t="s">
        <v>23453</v>
      </c>
      <c r="B7393" t="s">
        <v>58</v>
      </c>
      <c r="C7393">
        <v>87759</v>
      </c>
      <c r="D7393" t="s">
        <v>5792</v>
      </c>
      <c r="E7393" t="s">
        <v>9</v>
      </c>
      <c r="F7393">
        <v>124.31</v>
      </c>
      <c r="G7393">
        <v>128.11000000000001</v>
      </c>
      <c r="J7393">
        <v>0</v>
      </c>
      <c r="K7393">
        <v>0</v>
      </c>
    </row>
    <row r="7394" spans="1:11">
      <c r="A7394" t="s">
        <v>23454</v>
      </c>
      <c r="B7394" t="s">
        <v>58</v>
      </c>
      <c r="C7394">
        <v>87769</v>
      </c>
      <c r="D7394" t="s">
        <v>5796</v>
      </c>
      <c r="E7394" t="s">
        <v>9</v>
      </c>
      <c r="F7394">
        <v>147.22</v>
      </c>
      <c r="G7394">
        <v>151.46</v>
      </c>
      <c r="J7394">
        <v>0</v>
      </c>
      <c r="K7394">
        <v>0</v>
      </c>
    </row>
    <row r="7395" spans="1:11">
      <c r="A7395" t="s">
        <v>23455</v>
      </c>
      <c r="B7395" t="s">
        <v>58</v>
      </c>
      <c r="C7395">
        <v>87739</v>
      </c>
      <c r="D7395" t="s">
        <v>5784</v>
      </c>
      <c r="E7395" t="s">
        <v>9</v>
      </c>
      <c r="F7395">
        <v>99.2</v>
      </c>
      <c r="G7395">
        <v>102.39</v>
      </c>
      <c r="J7395">
        <v>0</v>
      </c>
      <c r="K7395">
        <v>0</v>
      </c>
    </row>
    <row r="7396" spans="1:11">
      <c r="A7396" t="s">
        <v>23456</v>
      </c>
      <c r="B7396" t="s">
        <v>58</v>
      </c>
      <c r="C7396">
        <v>87749</v>
      </c>
      <c r="D7396" t="s">
        <v>5788</v>
      </c>
      <c r="E7396" t="s">
        <v>9</v>
      </c>
      <c r="F7396">
        <v>127.12</v>
      </c>
      <c r="G7396">
        <v>130.80000000000001</v>
      </c>
      <c r="J7396">
        <v>0</v>
      </c>
      <c r="K7396">
        <v>0</v>
      </c>
    </row>
    <row r="7397" spans="1:11">
      <c r="A7397" t="s">
        <v>23457</v>
      </c>
      <c r="B7397" t="s">
        <v>58</v>
      </c>
      <c r="C7397">
        <v>87624</v>
      </c>
      <c r="D7397" t="s">
        <v>5760</v>
      </c>
      <c r="E7397" t="s">
        <v>9</v>
      </c>
      <c r="F7397">
        <v>82.94</v>
      </c>
      <c r="G7397">
        <v>84.8</v>
      </c>
      <c r="J7397">
        <v>0</v>
      </c>
      <c r="K7397">
        <v>0</v>
      </c>
    </row>
    <row r="7398" spans="1:11">
      <c r="A7398" t="s">
        <v>23458</v>
      </c>
      <c r="B7398" t="s">
        <v>58</v>
      </c>
      <c r="C7398">
        <v>87634</v>
      </c>
      <c r="D7398" t="s">
        <v>5764</v>
      </c>
      <c r="E7398" t="s">
        <v>9</v>
      </c>
      <c r="F7398">
        <v>110.86</v>
      </c>
      <c r="G7398">
        <v>113.21</v>
      </c>
      <c r="J7398">
        <v>0</v>
      </c>
      <c r="K7398">
        <v>0</v>
      </c>
    </row>
    <row r="7399" spans="1:11">
      <c r="A7399" t="s">
        <v>23459</v>
      </c>
      <c r="B7399" t="s">
        <v>58</v>
      </c>
      <c r="C7399">
        <v>87644</v>
      </c>
      <c r="D7399" t="s">
        <v>5768</v>
      </c>
      <c r="E7399" t="s">
        <v>9</v>
      </c>
      <c r="F7399">
        <v>133.71</v>
      </c>
      <c r="G7399">
        <v>136.47</v>
      </c>
      <c r="J7399">
        <v>0</v>
      </c>
      <c r="K7399">
        <v>0</v>
      </c>
    </row>
    <row r="7400" spans="1:11">
      <c r="A7400" t="s">
        <v>23460</v>
      </c>
      <c r="B7400" t="s">
        <v>58</v>
      </c>
      <c r="C7400">
        <v>87684</v>
      </c>
      <c r="D7400" t="s">
        <v>5772</v>
      </c>
      <c r="E7400" t="s">
        <v>9</v>
      </c>
      <c r="F7400">
        <v>127.94</v>
      </c>
      <c r="G7400">
        <v>130.61000000000001</v>
      </c>
      <c r="J7400">
        <v>0</v>
      </c>
      <c r="K7400">
        <v>0</v>
      </c>
    </row>
    <row r="7401" spans="1:11">
      <c r="A7401" t="s">
        <v>23461</v>
      </c>
      <c r="B7401" t="s">
        <v>58</v>
      </c>
      <c r="C7401">
        <v>87694</v>
      </c>
      <c r="D7401" t="s">
        <v>5776</v>
      </c>
      <c r="E7401" t="s">
        <v>9</v>
      </c>
      <c r="F7401">
        <v>146.56</v>
      </c>
      <c r="G7401">
        <v>149.61000000000001</v>
      </c>
      <c r="J7401">
        <v>0</v>
      </c>
      <c r="K7401">
        <v>0</v>
      </c>
    </row>
    <row r="7402" spans="1:11">
      <c r="A7402" t="s">
        <v>23462</v>
      </c>
      <c r="B7402" t="s">
        <v>58</v>
      </c>
      <c r="C7402">
        <v>87704</v>
      </c>
      <c r="D7402" t="s">
        <v>5780</v>
      </c>
      <c r="E7402" t="s">
        <v>9</v>
      </c>
      <c r="F7402">
        <v>159.03</v>
      </c>
      <c r="G7402">
        <v>162.29</v>
      </c>
      <c r="J7402">
        <v>0</v>
      </c>
      <c r="K7402">
        <v>0</v>
      </c>
    </row>
    <row r="7403" spans="1:11">
      <c r="A7403" t="s">
        <v>23463</v>
      </c>
      <c r="B7403" t="s">
        <v>58</v>
      </c>
      <c r="C7403">
        <v>87758</v>
      </c>
      <c r="D7403" t="s">
        <v>5791</v>
      </c>
      <c r="E7403" t="s">
        <v>9</v>
      </c>
      <c r="F7403">
        <v>112.14</v>
      </c>
      <c r="G7403">
        <v>115.11</v>
      </c>
      <c r="J7403">
        <v>0</v>
      </c>
      <c r="K7403">
        <v>0</v>
      </c>
    </row>
    <row r="7404" spans="1:11">
      <c r="A7404" t="s">
        <v>23464</v>
      </c>
      <c r="B7404" t="s">
        <v>58</v>
      </c>
      <c r="C7404">
        <v>87768</v>
      </c>
      <c r="D7404" t="s">
        <v>5795</v>
      </c>
      <c r="E7404" t="s">
        <v>9</v>
      </c>
      <c r="F7404">
        <v>132.26</v>
      </c>
      <c r="G7404">
        <v>135.47</v>
      </c>
      <c r="J7404">
        <v>0</v>
      </c>
      <c r="K7404">
        <v>0</v>
      </c>
    </row>
    <row r="7405" spans="1:11">
      <c r="A7405" t="s">
        <v>23465</v>
      </c>
      <c r="B7405" t="s">
        <v>58</v>
      </c>
      <c r="C7405">
        <v>87738</v>
      </c>
      <c r="D7405" t="s">
        <v>5783</v>
      </c>
      <c r="E7405" t="s">
        <v>9</v>
      </c>
      <c r="F7405">
        <v>90.45</v>
      </c>
      <c r="G7405">
        <v>93.04</v>
      </c>
      <c r="J7405">
        <v>0</v>
      </c>
      <c r="K7405">
        <v>0</v>
      </c>
    </row>
    <row r="7406" spans="1:11">
      <c r="A7406" t="s">
        <v>23466</v>
      </c>
      <c r="B7406" t="s">
        <v>58</v>
      </c>
      <c r="C7406">
        <v>87748</v>
      </c>
      <c r="D7406" t="s">
        <v>5787</v>
      </c>
      <c r="E7406" t="s">
        <v>9</v>
      </c>
      <c r="F7406">
        <v>114.95</v>
      </c>
      <c r="G7406">
        <v>117.8</v>
      </c>
      <c r="J7406">
        <v>0</v>
      </c>
      <c r="K7406">
        <v>0</v>
      </c>
    </row>
    <row r="7407" spans="1:11">
      <c r="A7407" t="s">
        <v>23467</v>
      </c>
      <c r="B7407" t="s">
        <v>58</v>
      </c>
      <c r="C7407">
        <v>87623</v>
      </c>
      <c r="D7407" t="s">
        <v>5759</v>
      </c>
      <c r="E7407" t="s">
        <v>9</v>
      </c>
      <c r="F7407">
        <v>74.19</v>
      </c>
      <c r="G7407">
        <v>75.45</v>
      </c>
      <c r="J7407">
        <v>0</v>
      </c>
      <c r="K7407">
        <v>0</v>
      </c>
    </row>
    <row r="7408" spans="1:11">
      <c r="A7408" t="s">
        <v>23468</v>
      </c>
      <c r="B7408" t="s">
        <v>58</v>
      </c>
      <c r="C7408">
        <v>87633</v>
      </c>
      <c r="D7408" t="s">
        <v>5763</v>
      </c>
      <c r="E7408" t="s">
        <v>9</v>
      </c>
      <c r="F7408">
        <v>98.69</v>
      </c>
      <c r="G7408">
        <v>100.21</v>
      </c>
      <c r="J7408">
        <v>0</v>
      </c>
      <c r="K7408">
        <v>0</v>
      </c>
    </row>
    <row r="7409" spans="1:11">
      <c r="A7409" t="s">
        <v>23469</v>
      </c>
      <c r="B7409" t="s">
        <v>58</v>
      </c>
      <c r="C7409">
        <v>87643</v>
      </c>
      <c r="D7409" t="s">
        <v>5767</v>
      </c>
      <c r="E7409" t="s">
        <v>9</v>
      </c>
      <c r="F7409">
        <v>118.75</v>
      </c>
      <c r="G7409">
        <v>120.48</v>
      </c>
      <c r="J7409">
        <v>0</v>
      </c>
      <c r="K7409">
        <v>0</v>
      </c>
    </row>
    <row r="7410" spans="1:11">
      <c r="A7410" t="s">
        <v>23470</v>
      </c>
      <c r="B7410" t="s">
        <v>58</v>
      </c>
      <c r="C7410">
        <v>87683</v>
      </c>
      <c r="D7410" t="s">
        <v>5771</v>
      </c>
      <c r="E7410" t="s">
        <v>9</v>
      </c>
      <c r="F7410">
        <v>112.98</v>
      </c>
      <c r="G7410">
        <v>114.62</v>
      </c>
      <c r="J7410">
        <v>0</v>
      </c>
      <c r="K7410">
        <v>0</v>
      </c>
    </row>
    <row r="7411" spans="1:11">
      <c r="A7411" t="s">
        <v>23471</v>
      </c>
      <c r="B7411" t="s">
        <v>58</v>
      </c>
      <c r="C7411">
        <v>87703</v>
      </c>
      <c r="D7411" t="s">
        <v>5779</v>
      </c>
      <c r="E7411" t="s">
        <v>9</v>
      </c>
      <c r="F7411">
        <v>140.37</v>
      </c>
      <c r="G7411">
        <v>142.36000000000001</v>
      </c>
      <c r="J7411">
        <v>0</v>
      </c>
      <c r="K7411">
        <v>0</v>
      </c>
    </row>
    <row r="7412" spans="1:11">
      <c r="A7412" t="s">
        <v>23472</v>
      </c>
      <c r="B7412" t="s">
        <v>58</v>
      </c>
      <c r="C7412">
        <v>87693</v>
      </c>
      <c r="D7412" t="s">
        <v>5775</v>
      </c>
      <c r="E7412" t="s">
        <v>9</v>
      </c>
      <c r="F7412">
        <v>129.43</v>
      </c>
      <c r="G7412">
        <v>131.31</v>
      </c>
      <c r="J7412">
        <v>0</v>
      </c>
      <c r="K7412">
        <v>0</v>
      </c>
    </row>
    <row r="7413" spans="1:11">
      <c r="A7413" t="s">
        <v>23473</v>
      </c>
      <c r="B7413" t="s">
        <v>58</v>
      </c>
      <c r="C7413">
        <v>87757</v>
      </c>
      <c r="D7413" t="s">
        <v>5790</v>
      </c>
      <c r="E7413" t="s">
        <v>9</v>
      </c>
      <c r="F7413">
        <v>62.27</v>
      </c>
      <c r="G7413">
        <v>65.83</v>
      </c>
      <c r="J7413">
        <v>0</v>
      </c>
      <c r="K7413">
        <v>0</v>
      </c>
    </row>
    <row r="7414" spans="1:11">
      <c r="A7414" t="s">
        <v>23474</v>
      </c>
      <c r="B7414" t="s">
        <v>58</v>
      </c>
      <c r="C7414">
        <v>87767</v>
      </c>
      <c r="D7414" t="s">
        <v>5794</v>
      </c>
      <c r="E7414" t="s">
        <v>9</v>
      </c>
      <c r="F7414">
        <v>70.930000000000007</v>
      </c>
      <c r="G7414">
        <v>74.87</v>
      </c>
      <c r="J7414">
        <v>0</v>
      </c>
      <c r="K7414">
        <v>0</v>
      </c>
    </row>
    <row r="7415" spans="1:11">
      <c r="A7415" t="s">
        <v>23475</v>
      </c>
      <c r="B7415" t="s">
        <v>58</v>
      </c>
      <c r="C7415">
        <v>87737</v>
      </c>
      <c r="D7415" t="s">
        <v>5782</v>
      </c>
      <c r="E7415" t="s">
        <v>9</v>
      </c>
      <c r="F7415">
        <v>54.58</v>
      </c>
      <c r="G7415">
        <v>57.59</v>
      </c>
      <c r="J7415">
        <v>0</v>
      </c>
      <c r="K7415">
        <v>0</v>
      </c>
    </row>
    <row r="7416" spans="1:11">
      <c r="A7416" t="s">
        <v>23476</v>
      </c>
      <c r="B7416" t="s">
        <v>58</v>
      </c>
      <c r="C7416">
        <v>87747</v>
      </c>
      <c r="D7416" t="s">
        <v>5786</v>
      </c>
      <c r="E7416" t="s">
        <v>9</v>
      </c>
      <c r="F7416">
        <v>65.08</v>
      </c>
      <c r="G7416">
        <v>68.52</v>
      </c>
      <c r="J7416">
        <v>0</v>
      </c>
      <c r="K7416">
        <v>0</v>
      </c>
    </row>
    <row r="7417" spans="1:11">
      <c r="A7417" t="s">
        <v>23477</v>
      </c>
      <c r="B7417" t="s">
        <v>58</v>
      </c>
      <c r="C7417">
        <v>87622</v>
      </c>
      <c r="D7417" t="s">
        <v>5758</v>
      </c>
      <c r="E7417" t="s">
        <v>9</v>
      </c>
      <c r="F7417">
        <v>38.32</v>
      </c>
      <c r="G7417">
        <v>40</v>
      </c>
      <c r="J7417">
        <v>0</v>
      </c>
      <c r="K7417">
        <v>0</v>
      </c>
    </row>
    <row r="7418" spans="1:11">
      <c r="A7418" t="s">
        <v>23478</v>
      </c>
      <c r="B7418" t="s">
        <v>58</v>
      </c>
      <c r="C7418">
        <v>87632</v>
      </c>
      <c r="D7418" t="s">
        <v>5762</v>
      </c>
      <c r="E7418" t="s">
        <v>9</v>
      </c>
      <c r="F7418">
        <v>48.82</v>
      </c>
      <c r="G7418">
        <v>50.93</v>
      </c>
      <c r="J7418">
        <v>0</v>
      </c>
      <c r="K7418">
        <v>0</v>
      </c>
    </row>
    <row r="7419" spans="1:11">
      <c r="A7419" t="s">
        <v>23479</v>
      </c>
      <c r="B7419" t="s">
        <v>58</v>
      </c>
      <c r="C7419">
        <v>87642</v>
      </c>
      <c r="D7419" t="s">
        <v>5766</v>
      </c>
      <c r="E7419" t="s">
        <v>9</v>
      </c>
      <c r="F7419">
        <v>57.42</v>
      </c>
      <c r="G7419">
        <v>59.88</v>
      </c>
      <c r="J7419">
        <v>0</v>
      </c>
      <c r="K7419">
        <v>0</v>
      </c>
    </row>
    <row r="7420" spans="1:11">
      <c r="A7420" t="s">
        <v>23480</v>
      </c>
      <c r="B7420" t="s">
        <v>58</v>
      </c>
      <c r="C7420">
        <v>87682</v>
      </c>
      <c r="D7420" t="s">
        <v>5770</v>
      </c>
      <c r="E7420" t="s">
        <v>9</v>
      </c>
      <c r="F7420">
        <v>51.65</v>
      </c>
      <c r="G7420">
        <v>54.02</v>
      </c>
      <c r="J7420">
        <v>0</v>
      </c>
      <c r="K7420">
        <v>0</v>
      </c>
    </row>
    <row r="7421" spans="1:11">
      <c r="A7421" t="s">
        <v>23481</v>
      </c>
      <c r="B7421" t="s">
        <v>58</v>
      </c>
      <c r="C7421">
        <v>87692</v>
      </c>
      <c r="D7421" t="s">
        <v>5774</v>
      </c>
      <c r="E7421" t="s">
        <v>9</v>
      </c>
      <c r="F7421">
        <v>59.19</v>
      </c>
      <c r="G7421">
        <v>61.9</v>
      </c>
      <c r="J7421">
        <v>0</v>
      </c>
      <c r="K7421">
        <v>0</v>
      </c>
    </row>
    <row r="7422" spans="1:11">
      <c r="A7422" t="s">
        <v>23482</v>
      </c>
      <c r="B7422" t="s">
        <v>58</v>
      </c>
      <c r="C7422">
        <v>87702</v>
      </c>
      <c r="D7422" t="s">
        <v>5778</v>
      </c>
      <c r="E7422" t="s">
        <v>9</v>
      </c>
      <c r="F7422">
        <v>63.88</v>
      </c>
      <c r="G7422">
        <v>66.77</v>
      </c>
      <c r="J7422">
        <v>0</v>
      </c>
      <c r="K7422">
        <v>0</v>
      </c>
    </row>
    <row r="7423" spans="1:11">
      <c r="A7423" t="s">
        <v>23483</v>
      </c>
      <c r="B7423" t="s">
        <v>58</v>
      </c>
      <c r="C7423">
        <v>87755</v>
      </c>
      <c r="D7423" t="s">
        <v>5789</v>
      </c>
      <c r="E7423" t="s">
        <v>9</v>
      </c>
      <c r="F7423">
        <v>55.51</v>
      </c>
      <c r="G7423">
        <v>58.58</v>
      </c>
      <c r="J7423">
        <v>0</v>
      </c>
      <c r="K7423">
        <v>0</v>
      </c>
    </row>
    <row r="7424" spans="1:11">
      <c r="A7424" t="s">
        <v>23484</v>
      </c>
      <c r="B7424" t="s">
        <v>58</v>
      </c>
      <c r="C7424">
        <v>87765</v>
      </c>
      <c r="D7424" t="s">
        <v>5793</v>
      </c>
      <c r="E7424" t="s">
        <v>9</v>
      </c>
      <c r="F7424">
        <v>62.63</v>
      </c>
      <c r="G7424">
        <v>65.95</v>
      </c>
      <c r="J7424">
        <v>0</v>
      </c>
      <c r="K7424">
        <v>0</v>
      </c>
    </row>
    <row r="7425" spans="1:11">
      <c r="A7425" t="s">
        <v>23485</v>
      </c>
      <c r="B7425" t="s">
        <v>58</v>
      </c>
      <c r="C7425">
        <v>87735</v>
      </c>
      <c r="D7425" t="s">
        <v>5781</v>
      </c>
      <c r="E7425" t="s">
        <v>9</v>
      </c>
      <c r="F7425">
        <v>49.72</v>
      </c>
      <c r="G7425">
        <v>52.38</v>
      </c>
      <c r="J7425">
        <v>0</v>
      </c>
      <c r="K7425">
        <v>0</v>
      </c>
    </row>
    <row r="7426" spans="1:11">
      <c r="A7426" t="s">
        <v>23486</v>
      </c>
      <c r="B7426" t="s">
        <v>58</v>
      </c>
      <c r="C7426">
        <v>87745</v>
      </c>
      <c r="D7426" t="s">
        <v>5785</v>
      </c>
      <c r="E7426" t="s">
        <v>9</v>
      </c>
      <c r="F7426">
        <v>58.32</v>
      </c>
      <c r="G7426">
        <v>61.27</v>
      </c>
      <c r="J7426">
        <v>0</v>
      </c>
      <c r="K7426">
        <v>0</v>
      </c>
    </row>
    <row r="7427" spans="1:11">
      <c r="A7427" t="s">
        <v>23487</v>
      </c>
      <c r="B7427" t="s">
        <v>58</v>
      </c>
      <c r="C7427">
        <v>87620</v>
      </c>
      <c r="D7427" t="s">
        <v>5757</v>
      </c>
      <c r="E7427" t="s">
        <v>9</v>
      </c>
      <c r="F7427">
        <v>33.46</v>
      </c>
      <c r="G7427">
        <v>34.79</v>
      </c>
      <c r="J7427">
        <v>0</v>
      </c>
      <c r="K7427">
        <v>0</v>
      </c>
    </row>
    <row r="7428" spans="1:11">
      <c r="A7428" t="s">
        <v>23488</v>
      </c>
      <c r="B7428" t="s">
        <v>58</v>
      </c>
      <c r="C7428">
        <v>87630</v>
      </c>
      <c r="D7428" t="s">
        <v>5761</v>
      </c>
      <c r="E7428" t="s">
        <v>9</v>
      </c>
      <c r="F7428">
        <v>42.06</v>
      </c>
      <c r="G7428">
        <v>43.68</v>
      </c>
      <c r="J7428">
        <v>0</v>
      </c>
      <c r="K7428">
        <v>0</v>
      </c>
    </row>
    <row r="7429" spans="1:11">
      <c r="A7429" t="s">
        <v>23489</v>
      </c>
      <c r="B7429" t="s">
        <v>58</v>
      </c>
      <c r="C7429">
        <v>87640</v>
      </c>
      <c r="D7429" t="s">
        <v>5765</v>
      </c>
      <c r="E7429" t="s">
        <v>9</v>
      </c>
      <c r="F7429">
        <v>49.12</v>
      </c>
      <c r="G7429">
        <v>50.96</v>
      </c>
      <c r="J7429">
        <v>0</v>
      </c>
      <c r="K7429">
        <v>0</v>
      </c>
    </row>
    <row r="7430" spans="1:11">
      <c r="A7430" t="s">
        <v>23490</v>
      </c>
      <c r="B7430" t="s">
        <v>58</v>
      </c>
      <c r="C7430">
        <v>87680</v>
      </c>
      <c r="D7430" t="s">
        <v>5769</v>
      </c>
      <c r="E7430" t="s">
        <v>9</v>
      </c>
      <c r="F7430">
        <v>43.35</v>
      </c>
      <c r="G7430">
        <v>45.1</v>
      </c>
      <c r="J7430">
        <v>0</v>
      </c>
      <c r="K7430">
        <v>0</v>
      </c>
    </row>
    <row r="7431" spans="1:11">
      <c r="A7431" t="s">
        <v>23491</v>
      </c>
      <c r="B7431" t="s">
        <v>58</v>
      </c>
      <c r="C7431">
        <v>87690</v>
      </c>
      <c r="D7431" t="s">
        <v>5773</v>
      </c>
      <c r="E7431" t="s">
        <v>9</v>
      </c>
      <c r="F7431">
        <v>49.68</v>
      </c>
      <c r="G7431">
        <v>51.69</v>
      </c>
      <c r="J7431">
        <v>0</v>
      </c>
      <c r="K7431">
        <v>0</v>
      </c>
    </row>
    <row r="7432" spans="1:11">
      <c r="A7432" t="s">
        <v>23492</v>
      </c>
      <c r="B7432" t="s">
        <v>58</v>
      </c>
      <c r="C7432">
        <v>87700</v>
      </c>
      <c r="D7432" t="s">
        <v>5777</v>
      </c>
      <c r="E7432" t="s">
        <v>9</v>
      </c>
      <c r="F7432">
        <v>53.52</v>
      </c>
      <c r="G7432">
        <v>55.66</v>
      </c>
      <c r="J7432">
        <v>0</v>
      </c>
      <c r="K7432">
        <v>0</v>
      </c>
    </row>
    <row r="7433" spans="1:11">
      <c r="A7433" t="s">
        <v>23493</v>
      </c>
      <c r="B7433" t="s">
        <v>58</v>
      </c>
      <c r="C7433">
        <v>102803</v>
      </c>
      <c r="D7433" t="s">
        <v>5815</v>
      </c>
      <c r="E7433" t="s">
        <v>9</v>
      </c>
      <c r="F7433">
        <v>2.99</v>
      </c>
      <c r="G7433">
        <v>3.21</v>
      </c>
      <c r="J7433">
        <v>0</v>
      </c>
      <c r="K7433">
        <v>0</v>
      </c>
    </row>
    <row r="7434" spans="1:11">
      <c r="A7434" t="s">
        <v>23494</v>
      </c>
      <c r="B7434" t="s">
        <v>58</v>
      </c>
      <c r="C7434">
        <v>92717</v>
      </c>
      <c r="D7434" t="s">
        <v>825</v>
      </c>
      <c r="E7434" t="s">
        <v>67</v>
      </c>
      <c r="F7434">
        <v>0.43</v>
      </c>
      <c r="G7434">
        <v>0.43</v>
      </c>
      <c r="J7434">
        <v>0</v>
      </c>
      <c r="K7434">
        <v>0</v>
      </c>
    </row>
    <row r="7435" spans="1:11">
      <c r="A7435" t="s">
        <v>23495</v>
      </c>
      <c r="B7435" t="s">
        <v>58</v>
      </c>
      <c r="C7435">
        <v>92716</v>
      </c>
      <c r="D7435" t="s">
        <v>679</v>
      </c>
      <c r="E7435" t="s">
        <v>66</v>
      </c>
      <c r="F7435">
        <v>109.87</v>
      </c>
      <c r="G7435">
        <v>109.87</v>
      </c>
      <c r="J7435">
        <v>0.99209999999999998</v>
      </c>
      <c r="K7435">
        <v>0.99209999999999998</v>
      </c>
    </row>
    <row r="7436" spans="1:11">
      <c r="A7436" t="s">
        <v>23496</v>
      </c>
      <c r="B7436" t="s">
        <v>58</v>
      </c>
      <c r="C7436">
        <v>103668</v>
      </c>
      <c r="D7436" t="s">
        <v>7232</v>
      </c>
      <c r="E7436" t="s">
        <v>67</v>
      </c>
      <c r="F7436">
        <v>0</v>
      </c>
      <c r="G7436">
        <v>0</v>
      </c>
    </row>
    <row r="7437" spans="1:11">
      <c r="A7437" t="s">
        <v>23497</v>
      </c>
      <c r="B7437" t="s">
        <v>58</v>
      </c>
      <c r="C7437">
        <v>103667</v>
      </c>
      <c r="D7437" t="s">
        <v>7233</v>
      </c>
      <c r="E7437" t="s">
        <v>66</v>
      </c>
      <c r="F7437">
        <v>0</v>
      </c>
      <c r="G7437">
        <v>0</v>
      </c>
    </row>
    <row r="7438" spans="1:11">
      <c r="A7438" t="s">
        <v>23498</v>
      </c>
      <c r="B7438" t="s">
        <v>58</v>
      </c>
      <c r="C7438">
        <v>89218</v>
      </c>
      <c r="D7438" t="s">
        <v>783</v>
      </c>
      <c r="E7438" t="s">
        <v>67</v>
      </c>
      <c r="F7438">
        <v>116.64</v>
      </c>
      <c r="G7438">
        <v>123.64</v>
      </c>
      <c r="J7438">
        <v>0.33379999999999999</v>
      </c>
      <c r="K7438">
        <v>0.31490000000000001</v>
      </c>
    </row>
    <row r="7439" spans="1:11">
      <c r="A7439" t="s">
        <v>23499</v>
      </c>
      <c r="B7439" t="s">
        <v>58</v>
      </c>
      <c r="C7439">
        <v>89843</v>
      </c>
      <c r="D7439" t="s">
        <v>645</v>
      </c>
      <c r="E7439" t="s">
        <v>66</v>
      </c>
      <c r="F7439">
        <v>237.7</v>
      </c>
      <c r="G7439">
        <v>244.7</v>
      </c>
      <c r="J7439">
        <v>0.28139999999999998</v>
      </c>
      <c r="K7439">
        <v>0.27329999999999999</v>
      </c>
    </row>
    <row r="7440" spans="1:11">
      <c r="A7440" t="s">
        <v>23500</v>
      </c>
      <c r="B7440" t="s">
        <v>58</v>
      </c>
      <c r="C7440">
        <v>87446</v>
      </c>
      <c r="D7440" t="s">
        <v>770</v>
      </c>
      <c r="E7440" t="s">
        <v>67</v>
      </c>
      <c r="F7440">
        <v>0.59</v>
      </c>
      <c r="G7440">
        <v>0.59</v>
      </c>
      <c r="J7440">
        <v>0</v>
      </c>
      <c r="K7440">
        <v>0</v>
      </c>
    </row>
    <row r="7441" spans="1:11">
      <c r="A7441" t="s">
        <v>23501</v>
      </c>
      <c r="B7441" t="s">
        <v>58</v>
      </c>
      <c r="C7441">
        <v>87445</v>
      </c>
      <c r="D7441" t="s">
        <v>625</v>
      </c>
      <c r="E7441" t="s">
        <v>66</v>
      </c>
      <c r="F7441">
        <v>5.39</v>
      </c>
      <c r="G7441">
        <v>5.39</v>
      </c>
      <c r="J7441">
        <v>0</v>
      </c>
      <c r="K7441">
        <v>0</v>
      </c>
    </row>
    <row r="7442" spans="1:11">
      <c r="A7442" t="s">
        <v>23502</v>
      </c>
      <c r="B7442" t="s">
        <v>58</v>
      </c>
      <c r="C7442">
        <v>93234</v>
      </c>
      <c r="D7442" t="s">
        <v>829</v>
      </c>
      <c r="E7442" t="s">
        <v>67</v>
      </c>
      <c r="F7442">
        <v>0.54</v>
      </c>
      <c r="G7442">
        <v>0.54</v>
      </c>
      <c r="J7442">
        <v>0</v>
      </c>
      <c r="K7442">
        <v>0</v>
      </c>
    </row>
    <row r="7443" spans="1:11">
      <c r="A7443" t="s">
        <v>23503</v>
      </c>
      <c r="B7443" t="s">
        <v>58</v>
      </c>
      <c r="C7443">
        <v>93233</v>
      </c>
      <c r="D7443" t="s">
        <v>683</v>
      </c>
      <c r="E7443" t="s">
        <v>66</v>
      </c>
      <c r="F7443">
        <v>5.76</v>
      </c>
      <c r="G7443">
        <v>5.76</v>
      </c>
      <c r="J7443">
        <v>0</v>
      </c>
      <c r="K7443">
        <v>0</v>
      </c>
    </row>
    <row r="7444" spans="1:11">
      <c r="A7444" t="s">
        <v>23504</v>
      </c>
      <c r="B7444" t="s">
        <v>58</v>
      </c>
      <c r="C7444">
        <v>102953</v>
      </c>
      <c r="D7444" t="s">
        <v>7234</v>
      </c>
      <c r="E7444" t="s">
        <v>67</v>
      </c>
      <c r="F7444">
        <v>0</v>
      </c>
      <c r="G7444">
        <v>0</v>
      </c>
    </row>
    <row r="7445" spans="1:11">
      <c r="A7445" t="s">
        <v>23505</v>
      </c>
      <c r="B7445" t="s">
        <v>58</v>
      </c>
      <c r="C7445">
        <v>102952</v>
      </c>
      <c r="D7445" t="s">
        <v>7235</v>
      </c>
      <c r="E7445" t="s">
        <v>66</v>
      </c>
      <c r="F7445">
        <v>0</v>
      </c>
      <c r="G7445">
        <v>0</v>
      </c>
    </row>
    <row r="7446" spans="1:11">
      <c r="A7446" t="s">
        <v>23506</v>
      </c>
      <c r="B7446" t="s">
        <v>58</v>
      </c>
      <c r="C7446">
        <v>88831</v>
      </c>
      <c r="D7446" t="s">
        <v>776</v>
      </c>
      <c r="E7446" t="s">
        <v>67</v>
      </c>
      <c r="F7446">
        <v>0.43</v>
      </c>
      <c r="G7446">
        <v>0.43</v>
      </c>
      <c r="J7446">
        <v>0</v>
      </c>
      <c r="K7446">
        <v>0</v>
      </c>
    </row>
    <row r="7447" spans="1:11">
      <c r="A7447" t="s">
        <v>23507</v>
      </c>
      <c r="B7447" t="s">
        <v>58</v>
      </c>
      <c r="C7447">
        <v>88830</v>
      </c>
      <c r="D7447" t="s">
        <v>631</v>
      </c>
      <c r="E7447" t="s">
        <v>66</v>
      </c>
      <c r="F7447">
        <v>2.2400000000000002</v>
      </c>
      <c r="G7447">
        <v>2.2400000000000002</v>
      </c>
      <c r="J7447">
        <v>0</v>
      </c>
      <c r="K7447">
        <v>0</v>
      </c>
    </row>
    <row r="7448" spans="1:11">
      <c r="A7448" t="s">
        <v>23508</v>
      </c>
      <c r="B7448" t="s">
        <v>58</v>
      </c>
      <c r="C7448">
        <v>89226</v>
      </c>
      <c r="D7448" t="s">
        <v>784</v>
      </c>
      <c r="E7448" t="s">
        <v>67</v>
      </c>
      <c r="F7448">
        <v>1.77</v>
      </c>
      <c r="G7448">
        <v>1.77</v>
      </c>
      <c r="J7448">
        <v>0</v>
      </c>
      <c r="K7448">
        <v>0</v>
      </c>
    </row>
    <row r="7449" spans="1:11">
      <c r="A7449" t="s">
        <v>23509</v>
      </c>
      <c r="B7449" t="s">
        <v>58</v>
      </c>
      <c r="C7449">
        <v>89225</v>
      </c>
      <c r="D7449" t="s">
        <v>638</v>
      </c>
      <c r="E7449" t="s">
        <v>66</v>
      </c>
      <c r="F7449">
        <v>6.22</v>
      </c>
      <c r="G7449">
        <v>6.22</v>
      </c>
      <c r="J7449">
        <v>0</v>
      </c>
      <c r="K7449">
        <v>0</v>
      </c>
    </row>
    <row r="7450" spans="1:11">
      <c r="A7450" t="s">
        <v>23510</v>
      </c>
      <c r="B7450" t="s">
        <v>58</v>
      </c>
      <c r="C7450">
        <v>89279</v>
      </c>
      <c r="D7450" t="s">
        <v>790</v>
      </c>
      <c r="E7450" t="s">
        <v>67</v>
      </c>
      <c r="F7450">
        <v>2.15</v>
      </c>
      <c r="G7450">
        <v>2.15</v>
      </c>
      <c r="J7450">
        <v>0</v>
      </c>
      <c r="K7450">
        <v>0</v>
      </c>
    </row>
    <row r="7451" spans="1:11">
      <c r="A7451" t="s">
        <v>23511</v>
      </c>
      <c r="B7451" t="s">
        <v>58</v>
      </c>
      <c r="C7451">
        <v>89278</v>
      </c>
      <c r="D7451" t="s">
        <v>644</v>
      </c>
      <c r="E7451" t="s">
        <v>66</v>
      </c>
      <c r="F7451">
        <v>12.74</v>
      </c>
      <c r="G7451">
        <v>12.74</v>
      </c>
      <c r="J7451">
        <v>0</v>
      </c>
      <c r="K7451">
        <v>0</v>
      </c>
    </row>
    <row r="7452" spans="1:11">
      <c r="A7452" t="s">
        <v>23512</v>
      </c>
      <c r="B7452" t="s">
        <v>58</v>
      </c>
      <c r="C7452">
        <v>90651</v>
      </c>
      <c r="D7452" t="s">
        <v>798</v>
      </c>
      <c r="E7452" t="s">
        <v>67</v>
      </c>
      <c r="F7452">
        <v>0.87</v>
      </c>
      <c r="G7452">
        <v>0.87</v>
      </c>
      <c r="J7452">
        <v>0</v>
      </c>
      <c r="K7452">
        <v>0</v>
      </c>
    </row>
    <row r="7453" spans="1:11">
      <c r="A7453" t="s">
        <v>23513</v>
      </c>
      <c r="B7453" t="s">
        <v>58</v>
      </c>
      <c r="C7453">
        <v>90650</v>
      </c>
      <c r="D7453" t="s">
        <v>653</v>
      </c>
      <c r="E7453" t="s">
        <v>66</v>
      </c>
      <c r="F7453">
        <v>12.76</v>
      </c>
      <c r="G7453">
        <v>12.76</v>
      </c>
      <c r="J7453">
        <v>0</v>
      </c>
      <c r="K7453">
        <v>0</v>
      </c>
    </row>
    <row r="7454" spans="1:11">
      <c r="A7454" t="s">
        <v>23514</v>
      </c>
      <c r="B7454" t="s">
        <v>58</v>
      </c>
      <c r="C7454">
        <v>90657</v>
      </c>
      <c r="D7454" t="s">
        <v>799</v>
      </c>
      <c r="E7454" t="s">
        <v>67</v>
      </c>
      <c r="F7454">
        <v>5.32</v>
      </c>
      <c r="G7454">
        <v>5.32</v>
      </c>
      <c r="J7454">
        <v>0</v>
      </c>
      <c r="K7454">
        <v>0</v>
      </c>
    </row>
    <row r="7455" spans="1:11">
      <c r="A7455" t="s">
        <v>23515</v>
      </c>
      <c r="B7455" t="s">
        <v>58</v>
      </c>
      <c r="C7455">
        <v>90656</v>
      </c>
      <c r="D7455" t="s">
        <v>654</v>
      </c>
      <c r="E7455" t="s">
        <v>66</v>
      </c>
      <c r="F7455">
        <v>17.37</v>
      </c>
      <c r="G7455">
        <v>17.37</v>
      </c>
      <c r="J7455">
        <v>0</v>
      </c>
      <c r="K7455">
        <v>0</v>
      </c>
    </row>
    <row r="7456" spans="1:11">
      <c r="A7456" t="s">
        <v>23516</v>
      </c>
      <c r="B7456" t="s">
        <v>58</v>
      </c>
      <c r="C7456">
        <v>90663</v>
      </c>
      <c r="D7456" t="s">
        <v>800</v>
      </c>
      <c r="E7456" t="s">
        <v>67</v>
      </c>
      <c r="F7456">
        <v>5.7</v>
      </c>
      <c r="G7456">
        <v>5.7</v>
      </c>
      <c r="J7456">
        <v>0</v>
      </c>
      <c r="K7456">
        <v>0</v>
      </c>
    </row>
    <row r="7457" spans="1:11">
      <c r="A7457" t="s">
        <v>23517</v>
      </c>
      <c r="B7457" t="s">
        <v>58</v>
      </c>
      <c r="C7457">
        <v>90662</v>
      </c>
      <c r="D7457" t="s">
        <v>655</v>
      </c>
      <c r="E7457" t="s">
        <v>66</v>
      </c>
      <c r="F7457">
        <v>18.09</v>
      </c>
      <c r="G7457">
        <v>18.09</v>
      </c>
      <c r="J7457">
        <v>0</v>
      </c>
      <c r="K7457">
        <v>0</v>
      </c>
    </row>
    <row r="7458" spans="1:11">
      <c r="A7458" t="s">
        <v>23518</v>
      </c>
      <c r="B7458" t="s">
        <v>58</v>
      </c>
      <c r="C7458">
        <v>89022</v>
      </c>
      <c r="D7458" t="s">
        <v>779</v>
      </c>
      <c r="E7458" t="s">
        <v>67</v>
      </c>
      <c r="F7458">
        <v>0.36</v>
      </c>
      <c r="G7458">
        <v>0.36</v>
      </c>
      <c r="J7458">
        <v>0</v>
      </c>
      <c r="K7458">
        <v>0</v>
      </c>
    </row>
    <row r="7459" spans="1:11">
      <c r="A7459" t="s">
        <v>23519</v>
      </c>
      <c r="B7459" t="s">
        <v>58</v>
      </c>
      <c r="C7459">
        <v>89021</v>
      </c>
      <c r="D7459" t="s">
        <v>634</v>
      </c>
      <c r="E7459" t="s">
        <v>66</v>
      </c>
      <c r="F7459">
        <v>2.87</v>
      </c>
      <c r="G7459">
        <v>2.87</v>
      </c>
      <c r="J7459">
        <v>0</v>
      </c>
      <c r="K7459">
        <v>0</v>
      </c>
    </row>
    <row r="7460" spans="1:11">
      <c r="A7460" t="s">
        <v>23520</v>
      </c>
      <c r="B7460" t="s">
        <v>58</v>
      </c>
      <c r="C7460">
        <v>90644</v>
      </c>
      <c r="D7460" t="s">
        <v>797</v>
      </c>
      <c r="E7460" t="s">
        <v>67</v>
      </c>
      <c r="F7460">
        <v>8.18</v>
      </c>
      <c r="G7460">
        <v>8.18</v>
      </c>
      <c r="J7460">
        <v>0</v>
      </c>
      <c r="K7460">
        <v>0</v>
      </c>
    </row>
    <row r="7461" spans="1:11">
      <c r="A7461" t="s">
        <v>23521</v>
      </c>
      <c r="B7461" t="s">
        <v>58</v>
      </c>
      <c r="C7461">
        <v>90643</v>
      </c>
      <c r="D7461" t="s">
        <v>652</v>
      </c>
      <c r="E7461" t="s">
        <v>66</v>
      </c>
      <c r="F7461">
        <v>28.05</v>
      </c>
      <c r="G7461">
        <v>28.05</v>
      </c>
      <c r="J7461">
        <v>0</v>
      </c>
      <c r="K7461">
        <v>0</v>
      </c>
    </row>
    <row r="7462" spans="1:11">
      <c r="A7462" t="s">
        <v>23522</v>
      </c>
      <c r="B7462" t="s">
        <v>58</v>
      </c>
      <c r="C7462">
        <v>102811</v>
      </c>
      <c r="D7462" t="s">
        <v>7236</v>
      </c>
      <c r="E7462" t="s">
        <v>67</v>
      </c>
      <c r="F7462">
        <v>0</v>
      </c>
      <c r="G7462">
        <v>0</v>
      </c>
    </row>
    <row r="7463" spans="1:11">
      <c r="A7463" t="s">
        <v>23523</v>
      </c>
      <c r="B7463" t="s">
        <v>58</v>
      </c>
      <c r="C7463">
        <v>102810</v>
      </c>
      <c r="D7463" t="s">
        <v>7237</v>
      </c>
      <c r="E7463" t="s">
        <v>66</v>
      </c>
      <c r="F7463">
        <v>0</v>
      </c>
      <c r="G7463">
        <v>0</v>
      </c>
    </row>
    <row r="7464" spans="1:11">
      <c r="A7464" t="s">
        <v>23524</v>
      </c>
      <c r="B7464" t="s">
        <v>58</v>
      </c>
      <c r="C7464">
        <v>92146</v>
      </c>
      <c r="D7464" t="s">
        <v>823</v>
      </c>
      <c r="E7464" t="s">
        <v>67</v>
      </c>
      <c r="F7464">
        <v>49.11</v>
      </c>
      <c r="G7464">
        <v>53.01</v>
      </c>
      <c r="J7464">
        <v>0</v>
      </c>
      <c r="K7464">
        <v>0</v>
      </c>
    </row>
    <row r="7465" spans="1:11">
      <c r="A7465" t="s">
        <v>23525</v>
      </c>
      <c r="B7465" t="s">
        <v>58</v>
      </c>
      <c r="C7465">
        <v>92145</v>
      </c>
      <c r="D7465" t="s">
        <v>677</v>
      </c>
      <c r="E7465" t="s">
        <v>66</v>
      </c>
      <c r="F7465">
        <v>95.67</v>
      </c>
      <c r="G7465">
        <v>99.57</v>
      </c>
      <c r="J7465">
        <v>0</v>
      </c>
      <c r="K7465">
        <v>0</v>
      </c>
    </row>
    <row r="7466" spans="1:11">
      <c r="A7466" t="s">
        <v>23526</v>
      </c>
      <c r="B7466" t="s">
        <v>58</v>
      </c>
      <c r="C7466">
        <v>92139</v>
      </c>
      <c r="D7466" t="s">
        <v>822</v>
      </c>
      <c r="E7466" t="s">
        <v>67</v>
      </c>
      <c r="F7466">
        <v>60.92</v>
      </c>
      <c r="G7466">
        <v>64.819999999999993</v>
      </c>
      <c r="J7466">
        <v>0</v>
      </c>
      <c r="K7466">
        <v>0</v>
      </c>
    </row>
    <row r="7467" spans="1:11">
      <c r="A7467" t="s">
        <v>23527</v>
      </c>
      <c r="B7467" t="s">
        <v>58</v>
      </c>
      <c r="C7467">
        <v>92138</v>
      </c>
      <c r="D7467" t="s">
        <v>676</v>
      </c>
      <c r="E7467" t="s">
        <v>66</v>
      </c>
      <c r="F7467">
        <v>112.53</v>
      </c>
      <c r="G7467">
        <v>116.43</v>
      </c>
      <c r="J7467">
        <v>0</v>
      </c>
      <c r="K7467">
        <v>0</v>
      </c>
    </row>
    <row r="7468" spans="1:11">
      <c r="A7468" t="s">
        <v>23528</v>
      </c>
      <c r="B7468" t="s">
        <v>58</v>
      </c>
      <c r="C7468">
        <v>91387</v>
      </c>
      <c r="D7468" t="s">
        <v>812</v>
      </c>
      <c r="E7468" t="s">
        <v>67</v>
      </c>
      <c r="F7468">
        <v>96.2</v>
      </c>
      <c r="G7468">
        <v>101.18</v>
      </c>
      <c r="J7468">
        <v>0.40010000000000001</v>
      </c>
      <c r="K7468">
        <v>0.38040000000000002</v>
      </c>
    </row>
    <row r="7469" spans="1:11">
      <c r="A7469" t="s">
        <v>23529</v>
      </c>
      <c r="B7469" t="s">
        <v>58</v>
      </c>
      <c r="C7469">
        <v>91386</v>
      </c>
      <c r="D7469" t="s">
        <v>667</v>
      </c>
      <c r="E7469" t="s">
        <v>66</v>
      </c>
      <c r="F7469">
        <v>290.73</v>
      </c>
      <c r="G7469">
        <v>295.70999999999998</v>
      </c>
      <c r="J7469">
        <v>0.28989999999999999</v>
      </c>
      <c r="K7469">
        <v>0.28499999999999998</v>
      </c>
    </row>
    <row r="7470" spans="1:11">
      <c r="A7470" t="s">
        <v>23530</v>
      </c>
      <c r="B7470" t="s">
        <v>58</v>
      </c>
      <c r="C7470">
        <v>96036</v>
      </c>
      <c r="D7470" t="s">
        <v>858</v>
      </c>
      <c r="E7470" t="s">
        <v>67</v>
      </c>
      <c r="F7470">
        <v>106.27</v>
      </c>
      <c r="G7470">
        <v>111.25</v>
      </c>
      <c r="J7470">
        <v>0.45689999999999997</v>
      </c>
      <c r="K7470">
        <v>0.4365</v>
      </c>
    </row>
    <row r="7471" spans="1:11">
      <c r="A7471" t="s">
        <v>23531</v>
      </c>
      <c r="B7471" t="s">
        <v>58</v>
      </c>
      <c r="C7471">
        <v>96035</v>
      </c>
      <c r="D7471" t="s">
        <v>712</v>
      </c>
      <c r="E7471" t="s">
        <v>66</v>
      </c>
      <c r="F7471">
        <v>307.33</v>
      </c>
      <c r="G7471">
        <v>312.31</v>
      </c>
      <c r="J7471">
        <v>0.32819999999999999</v>
      </c>
      <c r="K7471">
        <v>0.32300000000000001</v>
      </c>
    </row>
    <row r="7472" spans="1:11">
      <c r="A7472" t="s">
        <v>23532</v>
      </c>
      <c r="B7472" t="s">
        <v>58</v>
      </c>
      <c r="C7472">
        <v>89877</v>
      </c>
      <c r="D7472" t="s">
        <v>791</v>
      </c>
      <c r="E7472" t="s">
        <v>67</v>
      </c>
      <c r="F7472">
        <v>112.89</v>
      </c>
      <c r="G7472">
        <v>117.87</v>
      </c>
      <c r="J7472">
        <v>0</v>
      </c>
      <c r="K7472">
        <v>0</v>
      </c>
    </row>
    <row r="7473" spans="1:11">
      <c r="A7473" t="s">
        <v>23533</v>
      </c>
      <c r="B7473" t="s">
        <v>58</v>
      </c>
      <c r="C7473">
        <v>89876</v>
      </c>
      <c r="D7473" t="s">
        <v>646</v>
      </c>
      <c r="E7473" t="s">
        <v>66</v>
      </c>
      <c r="F7473">
        <v>360.22</v>
      </c>
      <c r="G7473">
        <v>365.2</v>
      </c>
      <c r="J7473">
        <v>0</v>
      </c>
      <c r="K7473">
        <v>0</v>
      </c>
    </row>
    <row r="7474" spans="1:11">
      <c r="A7474" t="s">
        <v>23534</v>
      </c>
      <c r="B7474" t="s">
        <v>58</v>
      </c>
      <c r="C7474">
        <v>89884</v>
      </c>
      <c r="D7474" t="s">
        <v>792</v>
      </c>
      <c r="E7474" t="s">
        <v>67</v>
      </c>
      <c r="F7474">
        <v>116.6</v>
      </c>
      <c r="G7474">
        <v>121.58</v>
      </c>
      <c r="J7474">
        <v>0</v>
      </c>
      <c r="K7474">
        <v>0</v>
      </c>
    </row>
    <row r="7475" spans="1:11">
      <c r="A7475" t="s">
        <v>23535</v>
      </c>
      <c r="B7475" t="s">
        <v>58</v>
      </c>
      <c r="C7475">
        <v>89883</v>
      </c>
      <c r="D7475" t="s">
        <v>647</v>
      </c>
      <c r="E7475" t="s">
        <v>66</v>
      </c>
      <c r="F7475">
        <v>395.1</v>
      </c>
      <c r="G7475">
        <v>400.08</v>
      </c>
      <c r="J7475">
        <v>0</v>
      </c>
      <c r="K7475">
        <v>0</v>
      </c>
    </row>
    <row r="7476" spans="1:11">
      <c r="A7476" t="s">
        <v>23536</v>
      </c>
      <c r="B7476" t="s">
        <v>58</v>
      </c>
      <c r="C7476">
        <v>67827</v>
      </c>
      <c r="D7476" t="s">
        <v>767</v>
      </c>
      <c r="E7476" t="s">
        <v>67</v>
      </c>
      <c r="F7476">
        <v>86.7</v>
      </c>
      <c r="G7476">
        <v>91.68</v>
      </c>
      <c r="J7476">
        <v>0.35220000000000001</v>
      </c>
      <c r="K7476">
        <v>0.33310000000000001</v>
      </c>
    </row>
    <row r="7477" spans="1:11">
      <c r="A7477" t="s">
        <v>23537</v>
      </c>
      <c r="B7477" t="s">
        <v>58</v>
      </c>
      <c r="C7477">
        <v>67826</v>
      </c>
      <c r="D7477" t="s">
        <v>619</v>
      </c>
      <c r="E7477" t="s">
        <v>66</v>
      </c>
      <c r="F7477">
        <v>209.65</v>
      </c>
      <c r="G7477">
        <v>214.63</v>
      </c>
      <c r="J7477">
        <v>0.31890000000000002</v>
      </c>
      <c r="K7477">
        <v>0.3115</v>
      </c>
    </row>
    <row r="7478" spans="1:11">
      <c r="A7478" t="s">
        <v>23538</v>
      </c>
      <c r="B7478" t="s">
        <v>58</v>
      </c>
      <c r="C7478">
        <v>5961</v>
      </c>
      <c r="D7478" t="s">
        <v>761</v>
      </c>
      <c r="E7478" t="s">
        <v>67</v>
      </c>
      <c r="F7478">
        <v>85.49</v>
      </c>
      <c r="G7478">
        <v>90.47</v>
      </c>
      <c r="J7478">
        <v>0.34310000000000002</v>
      </c>
      <c r="K7478">
        <v>0.32419999999999999</v>
      </c>
    </row>
    <row r="7479" spans="1:11">
      <c r="A7479" t="s">
        <v>23539</v>
      </c>
      <c r="B7479" t="s">
        <v>58</v>
      </c>
      <c r="C7479">
        <v>5811</v>
      </c>
      <c r="D7479" t="s">
        <v>590</v>
      </c>
      <c r="E7479" t="s">
        <v>66</v>
      </c>
      <c r="F7479">
        <v>226.91</v>
      </c>
      <c r="G7479">
        <v>231.89</v>
      </c>
      <c r="J7479">
        <v>0.28320000000000001</v>
      </c>
      <c r="K7479">
        <v>0.27710000000000001</v>
      </c>
    </row>
    <row r="7480" spans="1:11">
      <c r="A7480" t="s">
        <v>23540</v>
      </c>
      <c r="B7480" t="s">
        <v>58</v>
      </c>
      <c r="C7480">
        <v>92243</v>
      </c>
      <c r="D7480" t="s">
        <v>824</v>
      </c>
      <c r="E7480" t="s">
        <v>67</v>
      </c>
      <c r="F7480">
        <v>109.44</v>
      </c>
      <c r="G7480">
        <v>115.39</v>
      </c>
      <c r="J7480">
        <v>5.1799999999999999E-2</v>
      </c>
      <c r="K7480">
        <v>4.9099999999999998E-2</v>
      </c>
    </row>
    <row r="7481" spans="1:11">
      <c r="A7481" t="s">
        <v>23541</v>
      </c>
      <c r="B7481" t="s">
        <v>58</v>
      </c>
      <c r="C7481">
        <v>92242</v>
      </c>
      <c r="D7481" t="s">
        <v>678</v>
      </c>
      <c r="E7481" t="s">
        <v>66</v>
      </c>
      <c r="F7481">
        <v>443.26</v>
      </c>
      <c r="G7481">
        <v>449.21</v>
      </c>
      <c r="J7481">
        <v>2.3599999999999999E-2</v>
      </c>
      <c r="K7481">
        <v>2.3300000000000001E-2</v>
      </c>
    </row>
    <row r="7482" spans="1:11">
      <c r="A7482" t="s">
        <v>23542</v>
      </c>
      <c r="B7482" t="s">
        <v>58</v>
      </c>
      <c r="C7482">
        <v>91646</v>
      </c>
      <c r="D7482" t="s">
        <v>816</v>
      </c>
      <c r="E7482" t="s">
        <v>67</v>
      </c>
      <c r="F7482">
        <v>128.04</v>
      </c>
      <c r="G7482">
        <v>133.99</v>
      </c>
      <c r="J7482">
        <v>5.4600000000000003E-2</v>
      </c>
      <c r="K7482">
        <v>5.2200000000000003E-2</v>
      </c>
    </row>
    <row r="7483" spans="1:11">
      <c r="A7483" t="s">
        <v>23543</v>
      </c>
      <c r="B7483" t="s">
        <v>58</v>
      </c>
      <c r="C7483">
        <v>91645</v>
      </c>
      <c r="D7483" t="s">
        <v>670</v>
      </c>
      <c r="E7483" t="s">
        <v>66</v>
      </c>
      <c r="F7483">
        <v>508.64</v>
      </c>
      <c r="G7483">
        <v>514.59</v>
      </c>
      <c r="J7483">
        <v>2.53E-2</v>
      </c>
      <c r="K7483">
        <v>2.5000000000000001E-2</v>
      </c>
    </row>
    <row r="7484" spans="1:11">
      <c r="A7484" t="s">
        <v>23544</v>
      </c>
      <c r="B7484" t="s">
        <v>58</v>
      </c>
      <c r="C7484">
        <v>92107</v>
      </c>
      <c r="D7484" t="s">
        <v>819</v>
      </c>
      <c r="E7484" t="s">
        <v>67</v>
      </c>
      <c r="F7484">
        <v>114.57</v>
      </c>
      <c r="G7484">
        <v>119.36</v>
      </c>
      <c r="J7484">
        <v>0.5645</v>
      </c>
      <c r="K7484">
        <v>0.54179999999999995</v>
      </c>
    </row>
    <row r="7485" spans="1:11">
      <c r="A7485" t="s">
        <v>23545</v>
      </c>
      <c r="B7485" t="s">
        <v>58</v>
      </c>
      <c r="C7485">
        <v>92106</v>
      </c>
      <c r="D7485" t="s">
        <v>673</v>
      </c>
      <c r="E7485" t="s">
        <v>66</v>
      </c>
      <c r="F7485">
        <v>378.43</v>
      </c>
      <c r="G7485">
        <v>383.22</v>
      </c>
      <c r="J7485">
        <v>0.35820000000000002</v>
      </c>
      <c r="K7485">
        <v>0.3538</v>
      </c>
    </row>
    <row r="7486" spans="1:11">
      <c r="A7486" t="s">
        <v>23546</v>
      </c>
      <c r="B7486" t="s">
        <v>58</v>
      </c>
      <c r="C7486">
        <v>5903</v>
      </c>
      <c r="D7486" t="s">
        <v>752</v>
      </c>
      <c r="E7486" t="s">
        <v>67</v>
      </c>
      <c r="F7486">
        <v>94.91</v>
      </c>
      <c r="G7486">
        <v>99.7</v>
      </c>
      <c r="J7486">
        <v>0.47420000000000001</v>
      </c>
      <c r="K7486">
        <v>0.45150000000000001</v>
      </c>
    </row>
    <row r="7487" spans="1:11">
      <c r="A7487" t="s">
        <v>23547</v>
      </c>
      <c r="B7487" t="s">
        <v>58</v>
      </c>
      <c r="C7487">
        <v>5901</v>
      </c>
      <c r="D7487" t="s">
        <v>606</v>
      </c>
      <c r="E7487" t="s">
        <v>66</v>
      </c>
      <c r="F7487">
        <v>339.64</v>
      </c>
      <c r="G7487">
        <v>344.43</v>
      </c>
      <c r="J7487">
        <v>0.28489999999999999</v>
      </c>
      <c r="K7487">
        <v>0.28100000000000003</v>
      </c>
    </row>
    <row r="7488" spans="1:11">
      <c r="A7488" t="s">
        <v>23548</v>
      </c>
      <c r="B7488" t="s">
        <v>58</v>
      </c>
      <c r="C7488">
        <v>6260</v>
      </c>
      <c r="D7488" t="s">
        <v>762</v>
      </c>
      <c r="E7488" t="s">
        <v>67</v>
      </c>
      <c r="F7488">
        <v>82.24</v>
      </c>
      <c r="G7488">
        <v>87.03</v>
      </c>
      <c r="J7488">
        <v>0.39319999999999999</v>
      </c>
      <c r="K7488">
        <v>0.37159999999999999</v>
      </c>
    </row>
    <row r="7489" spans="1:11">
      <c r="A7489" t="s">
        <v>23549</v>
      </c>
      <c r="B7489" t="s">
        <v>58</v>
      </c>
      <c r="C7489">
        <v>6259</v>
      </c>
      <c r="D7489" t="s">
        <v>614</v>
      </c>
      <c r="E7489" t="s">
        <v>66</v>
      </c>
      <c r="F7489">
        <v>277.81</v>
      </c>
      <c r="G7489">
        <v>282.60000000000002</v>
      </c>
      <c r="J7489">
        <v>0.24959999999999999</v>
      </c>
      <c r="K7489">
        <v>0.24529999999999999</v>
      </c>
    </row>
    <row r="7490" spans="1:11">
      <c r="A7490" t="s">
        <v>23550</v>
      </c>
      <c r="B7490" t="s">
        <v>58</v>
      </c>
      <c r="C7490">
        <v>104705</v>
      </c>
      <c r="D7490" t="s">
        <v>7238</v>
      </c>
      <c r="E7490" t="s">
        <v>67</v>
      </c>
      <c r="F7490">
        <v>0</v>
      </c>
      <c r="G7490">
        <v>0</v>
      </c>
    </row>
    <row r="7491" spans="1:11">
      <c r="A7491" t="s">
        <v>23551</v>
      </c>
      <c r="B7491" t="s">
        <v>58</v>
      </c>
      <c r="C7491">
        <v>104704</v>
      </c>
      <c r="D7491" t="s">
        <v>7239</v>
      </c>
      <c r="E7491" t="s">
        <v>66</v>
      </c>
      <c r="F7491">
        <v>0</v>
      </c>
      <c r="G7491">
        <v>0</v>
      </c>
    </row>
    <row r="7492" spans="1:11">
      <c r="A7492" t="s">
        <v>23552</v>
      </c>
      <c r="B7492" t="s">
        <v>58</v>
      </c>
      <c r="C7492">
        <v>91395</v>
      </c>
      <c r="D7492" t="s">
        <v>813</v>
      </c>
      <c r="E7492" t="s">
        <v>67</v>
      </c>
      <c r="F7492">
        <v>79.88</v>
      </c>
      <c r="G7492">
        <v>84.67</v>
      </c>
      <c r="J7492">
        <v>0.3488</v>
      </c>
      <c r="K7492">
        <v>0.32900000000000001</v>
      </c>
    </row>
    <row r="7493" spans="1:11">
      <c r="A7493" t="s">
        <v>23553</v>
      </c>
      <c r="B7493" t="s">
        <v>58</v>
      </c>
      <c r="C7493">
        <v>73467</v>
      </c>
      <c r="D7493" t="s">
        <v>622</v>
      </c>
      <c r="E7493" t="s">
        <v>66</v>
      </c>
      <c r="F7493">
        <v>270.19</v>
      </c>
      <c r="G7493">
        <v>274.98</v>
      </c>
      <c r="J7493">
        <v>0.22570000000000001</v>
      </c>
      <c r="K7493">
        <v>0.2218</v>
      </c>
    </row>
    <row r="7494" spans="1:11">
      <c r="A7494" t="s">
        <v>23554</v>
      </c>
      <c r="B7494" t="s">
        <v>58</v>
      </c>
      <c r="C7494">
        <v>5826</v>
      </c>
      <c r="D7494" t="s">
        <v>737</v>
      </c>
      <c r="E7494" t="s">
        <v>67</v>
      </c>
      <c r="F7494">
        <v>82.76</v>
      </c>
      <c r="G7494">
        <v>87.55</v>
      </c>
      <c r="J7494">
        <v>0.36959999999999998</v>
      </c>
      <c r="K7494">
        <v>0.34939999999999999</v>
      </c>
    </row>
    <row r="7495" spans="1:11">
      <c r="A7495" t="s">
        <v>23555</v>
      </c>
      <c r="B7495" t="s">
        <v>58</v>
      </c>
      <c r="C7495">
        <v>5824</v>
      </c>
      <c r="D7495" t="s">
        <v>592</v>
      </c>
      <c r="E7495" t="s">
        <v>66</v>
      </c>
      <c r="F7495">
        <v>238.06</v>
      </c>
      <c r="G7495">
        <v>242.85</v>
      </c>
      <c r="J7495">
        <v>0.28129999999999999</v>
      </c>
      <c r="K7495">
        <v>0.27579999999999999</v>
      </c>
    </row>
    <row r="7496" spans="1:11">
      <c r="A7496" t="s">
        <v>23556</v>
      </c>
      <c r="B7496" t="s">
        <v>58</v>
      </c>
      <c r="C7496">
        <v>5892</v>
      </c>
      <c r="D7496" t="s">
        <v>750</v>
      </c>
      <c r="E7496" t="s">
        <v>67</v>
      </c>
      <c r="F7496">
        <v>77.760000000000005</v>
      </c>
      <c r="G7496">
        <v>82.55</v>
      </c>
      <c r="J7496">
        <v>0.35830000000000001</v>
      </c>
      <c r="K7496">
        <v>0.33750000000000002</v>
      </c>
    </row>
    <row r="7497" spans="1:11">
      <c r="A7497" t="s">
        <v>23557</v>
      </c>
      <c r="B7497" t="s">
        <v>58</v>
      </c>
      <c r="C7497">
        <v>5890</v>
      </c>
      <c r="D7497" t="s">
        <v>604</v>
      </c>
      <c r="E7497" t="s">
        <v>66</v>
      </c>
      <c r="F7497">
        <v>225.25</v>
      </c>
      <c r="G7497">
        <v>230.04</v>
      </c>
      <c r="J7497">
        <v>0.27079999999999999</v>
      </c>
      <c r="K7497">
        <v>0.2651</v>
      </c>
    </row>
    <row r="7498" spans="1:11">
      <c r="A7498" t="s">
        <v>23558</v>
      </c>
      <c r="B7498" t="s">
        <v>58</v>
      </c>
      <c r="C7498">
        <v>5896</v>
      </c>
      <c r="D7498" t="s">
        <v>751</v>
      </c>
      <c r="E7498" t="s">
        <v>67</v>
      </c>
      <c r="F7498">
        <v>80.489999999999995</v>
      </c>
      <c r="G7498">
        <v>85.28</v>
      </c>
      <c r="J7498">
        <v>0.38</v>
      </c>
      <c r="K7498">
        <v>0.35870000000000002</v>
      </c>
    </row>
    <row r="7499" spans="1:11">
      <c r="A7499" t="s">
        <v>23559</v>
      </c>
      <c r="B7499" t="s">
        <v>58</v>
      </c>
      <c r="C7499">
        <v>5894</v>
      </c>
      <c r="D7499" t="s">
        <v>605</v>
      </c>
      <c r="E7499" t="s">
        <v>66</v>
      </c>
      <c r="F7499">
        <v>233.69</v>
      </c>
      <c r="G7499">
        <v>238.48</v>
      </c>
      <c r="J7499">
        <v>0.28660000000000002</v>
      </c>
      <c r="K7499">
        <v>0.28079999999999999</v>
      </c>
    </row>
    <row r="7500" spans="1:11">
      <c r="A7500" t="s">
        <v>23560</v>
      </c>
      <c r="B7500" t="s">
        <v>58</v>
      </c>
      <c r="C7500">
        <v>91032</v>
      </c>
      <c r="D7500" t="s">
        <v>810</v>
      </c>
      <c r="E7500" t="s">
        <v>67</v>
      </c>
      <c r="F7500">
        <v>88.59</v>
      </c>
      <c r="G7500">
        <v>93.38</v>
      </c>
      <c r="J7500">
        <v>0.4128</v>
      </c>
      <c r="K7500">
        <v>0.3916</v>
      </c>
    </row>
    <row r="7501" spans="1:11">
      <c r="A7501" t="s">
        <v>23561</v>
      </c>
      <c r="B7501" t="s">
        <v>58</v>
      </c>
      <c r="C7501">
        <v>91031</v>
      </c>
      <c r="D7501" t="s">
        <v>665</v>
      </c>
      <c r="E7501" t="s">
        <v>66</v>
      </c>
      <c r="F7501">
        <v>281.14999999999998</v>
      </c>
      <c r="G7501">
        <v>285.94</v>
      </c>
      <c r="J7501">
        <v>0.28470000000000001</v>
      </c>
      <c r="K7501">
        <v>0.28000000000000003</v>
      </c>
    </row>
    <row r="7502" spans="1:11">
      <c r="A7502" t="s">
        <v>23562</v>
      </c>
      <c r="B7502" t="s">
        <v>58</v>
      </c>
      <c r="C7502">
        <v>102817</v>
      </c>
      <c r="D7502" t="s">
        <v>7240</v>
      </c>
      <c r="E7502" t="s">
        <v>67</v>
      </c>
      <c r="F7502">
        <v>0</v>
      </c>
      <c r="G7502">
        <v>0</v>
      </c>
    </row>
    <row r="7503" spans="1:11">
      <c r="A7503" t="s">
        <v>23563</v>
      </c>
      <c r="B7503" t="s">
        <v>58</v>
      </c>
      <c r="C7503">
        <v>102816</v>
      </c>
      <c r="D7503" t="s">
        <v>7241</v>
      </c>
      <c r="E7503" t="s">
        <v>66</v>
      </c>
      <c r="F7503">
        <v>0</v>
      </c>
      <c r="G7503">
        <v>0</v>
      </c>
    </row>
    <row r="7504" spans="1:11">
      <c r="A7504" t="s">
        <v>23564</v>
      </c>
      <c r="B7504" t="s">
        <v>58</v>
      </c>
      <c r="C7504">
        <v>91534</v>
      </c>
      <c r="D7504" t="s">
        <v>814</v>
      </c>
      <c r="E7504" t="s">
        <v>67</v>
      </c>
      <c r="F7504">
        <v>40.97</v>
      </c>
      <c r="G7504">
        <v>44.58</v>
      </c>
      <c r="J7504">
        <v>2.6599999999999999E-2</v>
      </c>
      <c r="K7504">
        <v>2.4500000000000001E-2</v>
      </c>
    </row>
    <row r="7505" spans="1:11">
      <c r="A7505" t="s">
        <v>23565</v>
      </c>
      <c r="B7505" t="s">
        <v>58</v>
      </c>
      <c r="C7505">
        <v>91533</v>
      </c>
      <c r="D7505" t="s">
        <v>668</v>
      </c>
      <c r="E7505" t="s">
        <v>66</v>
      </c>
      <c r="F7505">
        <v>48.29</v>
      </c>
      <c r="G7505">
        <v>51.9</v>
      </c>
      <c r="J7505">
        <v>4.4699999999999997E-2</v>
      </c>
      <c r="K7505">
        <v>4.1599999999999998E-2</v>
      </c>
    </row>
    <row r="7506" spans="1:11">
      <c r="A7506" t="s">
        <v>23566</v>
      </c>
      <c r="B7506" t="s">
        <v>58</v>
      </c>
      <c r="C7506">
        <v>95265</v>
      </c>
      <c r="D7506" t="s">
        <v>845</v>
      </c>
      <c r="E7506" t="s">
        <v>67</v>
      </c>
      <c r="F7506">
        <v>0.87</v>
      </c>
      <c r="G7506">
        <v>0.87</v>
      </c>
      <c r="J7506">
        <v>1</v>
      </c>
      <c r="K7506">
        <v>1</v>
      </c>
    </row>
    <row r="7507" spans="1:11">
      <c r="A7507" t="s">
        <v>23567</v>
      </c>
      <c r="B7507" t="s">
        <v>58</v>
      </c>
      <c r="C7507">
        <v>95264</v>
      </c>
      <c r="D7507" t="s">
        <v>699</v>
      </c>
      <c r="E7507" t="s">
        <v>66</v>
      </c>
      <c r="F7507">
        <v>6.46</v>
      </c>
      <c r="G7507">
        <v>6.46</v>
      </c>
      <c r="J7507">
        <v>0.26779999999999998</v>
      </c>
      <c r="K7507">
        <v>0.26779999999999998</v>
      </c>
    </row>
    <row r="7508" spans="1:11">
      <c r="A7508" t="s">
        <v>23568</v>
      </c>
      <c r="B7508" t="s">
        <v>58</v>
      </c>
      <c r="C7508">
        <v>90973</v>
      </c>
      <c r="D7508" t="s">
        <v>807</v>
      </c>
      <c r="E7508" t="s">
        <v>67</v>
      </c>
      <c r="F7508">
        <v>8.93</v>
      </c>
      <c r="G7508">
        <v>8.93</v>
      </c>
      <c r="J7508">
        <v>1</v>
      </c>
      <c r="K7508">
        <v>1</v>
      </c>
    </row>
    <row r="7509" spans="1:11">
      <c r="A7509" t="s">
        <v>23569</v>
      </c>
      <c r="B7509" t="s">
        <v>58</v>
      </c>
      <c r="C7509">
        <v>90972</v>
      </c>
      <c r="D7509" t="s">
        <v>662</v>
      </c>
      <c r="E7509" t="s">
        <v>66</v>
      </c>
      <c r="F7509">
        <v>78.52</v>
      </c>
      <c r="G7509">
        <v>78.52</v>
      </c>
      <c r="J7509">
        <v>0.22589999999999999</v>
      </c>
      <c r="K7509">
        <v>0.22589999999999999</v>
      </c>
    </row>
    <row r="7510" spans="1:11">
      <c r="A7510" t="s">
        <v>23570</v>
      </c>
      <c r="B7510" t="s">
        <v>58</v>
      </c>
      <c r="C7510">
        <v>91001</v>
      </c>
      <c r="D7510" t="s">
        <v>809</v>
      </c>
      <c r="E7510" t="s">
        <v>67</v>
      </c>
      <c r="F7510">
        <v>10.59</v>
      </c>
      <c r="G7510">
        <v>10.59</v>
      </c>
      <c r="J7510">
        <v>1</v>
      </c>
      <c r="K7510">
        <v>1</v>
      </c>
    </row>
    <row r="7511" spans="1:11">
      <c r="A7511" t="s">
        <v>23571</v>
      </c>
      <c r="B7511" t="s">
        <v>58</v>
      </c>
      <c r="C7511">
        <v>90999</v>
      </c>
      <c r="D7511" t="s">
        <v>664</v>
      </c>
      <c r="E7511" t="s">
        <v>66</v>
      </c>
      <c r="F7511">
        <v>103.6</v>
      </c>
      <c r="G7511">
        <v>103.6</v>
      </c>
      <c r="J7511">
        <v>0.2031</v>
      </c>
      <c r="K7511">
        <v>0.2031</v>
      </c>
    </row>
    <row r="7512" spans="1:11">
      <c r="A7512" t="s">
        <v>23572</v>
      </c>
      <c r="B7512" t="s">
        <v>58</v>
      </c>
      <c r="C7512">
        <v>5954</v>
      </c>
      <c r="D7512" t="s">
        <v>760</v>
      </c>
      <c r="E7512" t="s">
        <v>67</v>
      </c>
      <c r="F7512">
        <v>6.67</v>
      </c>
      <c r="G7512">
        <v>6.67</v>
      </c>
      <c r="J7512">
        <v>1</v>
      </c>
      <c r="K7512">
        <v>1</v>
      </c>
    </row>
    <row r="7513" spans="1:11">
      <c r="A7513" t="s">
        <v>23573</v>
      </c>
      <c r="B7513" t="s">
        <v>58</v>
      </c>
      <c r="C7513">
        <v>5953</v>
      </c>
      <c r="D7513" t="s">
        <v>613</v>
      </c>
      <c r="E7513" t="s">
        <v>66</v>
      </c>
      <c r="F7513">
        <v>60.53</v>
      </c>
      <c r="G7513">
        <v>60.53</v>
      </c>
      <c r="J7513">
        <v>0.21890000000000001</v>
      </c>
      <c r="K7513">
        <v>0.21890000000000001</v>
      </c>
    </row>
    <row r="7514" spans="1:11">
      <c r="A7514" t="s">
        <v>23574</v>
      </c>
      <c r="B7514" t="s">
        <v>58</v>
      </c>
      <c r="C7514">
        <v>90982</v>
      </c>
      <c r="D7514" t="s">
        <v>808</v>
      </c>
      <c r="E7514" t="s">
        <v>67</v>
      </c>
      <c r="F7514">
        <v>22.69</v>
      </c>
      <c r="G7514">
        <v>22.69</v>
      </c>
      <c r="J7514">
        <v>1</v>
      </c>
      <c r="K7514">
        <v>1</v>
      </c>
    </row>
    <row r="7515" spans="1:11">
      <c r="A7515" t="s">
        <v>23575</v>
      </c>
      <c r="B7515" t="s">
        <v>58</v>
      </c>
      <c r="C7515">
        <v>90979</v>
      </c>
      <c r="D7515" t="s">
        <v>663</v>
      </c>
      <c r="E7515" t="s">
        <v>66</v>
      </c>
      <c r="F7515">
        <v>202.76</v>
      </c>
      <c r="G7515">
        <v>202.76</v>
      </c>
      <c r="J7515">
        <v>0.2223</v>
      </c>
      <c r="K7515">
        <v>0.2223</v>
      </c>
    </row>
    <row r="7516" spans="1:11">
      <c r="A7516" t="s">
        <v>23576</v>
      </c>
      <c r="B7516" t="s">
        <v>58</v>
      </c>
      <c r="C7516">
        <v>90965</v>
      </c>
      <c r="D7516" t="s">
        <v>806</v>
      </c>
      <c r="E7516" t="s">
        <v>67</v>
      </c>
      <c r="F7516">
        <v>8.9</v>
      </c>
      <c r="G7516">
        <v>8.9</v>
      </c>
      <c r="J7516">
        <v>1</v>
      </c>
      <c r="K7516">
        <v>1</v>
      </c>
    </row>
    <row r="7517" spans="1:11">
      <c r="A7517" t="s">
        <v>23577</v>
      </c>
      <c r="B7517" t="s">
        <v>58</v>
      </c>
      <c r="C7517">
        <v>90964</v>
      </c>
      <c r="D7517" t="s">
        <v>661</v>
      </c>
      <c r="E7517" t="s">
        <v>66</v>
      </c>
      <c r="F7517">
        <v>32.69</v>
      </c>
      <c r="G7517">
        <v>32.69</v>
      </c>
      <c r="J7517">
        <v>0.54110000000000003</v>
      </c>
      <c r="K7517">
        <v>0.54110000000000003</v>
      </c>
    </row>
    <row r="7518" spans="1:11">
      <c r="A7518" t="s">
        <v>23578</v>
      </c>
      <c r="B7518" t="s">
        <v>58</v>
      </c>
      <c r="C7518">
        <v>102970</v>
      </c>
      <c r="D7518" t="s">
        <v>14757</v>
      </c>
      <c r="E7518" t="s">
        <v>67</v>
      </c>
      <c r="F7518">
        <v>0</v>
      </c>
      <c r="G7518">
        <v>0</v>
      </c>
    </row>
    <row r="7519" spans="1:11">
      <c r="A7519" t="s">
        <v>23579</v>
      </c>
      <c r="B7519" t="s">
        <v>58</v>
      </c>
      <c r="C7519">
        <v>102971</v>
      </c>
      <c r="D7519" t="s">
        <v>7242</v>
      </c>
      <c r="E7519" t="s">
        <v>66</v>
      </c>
      <c r="F7519">
        <v>0</v>
      </c>
      <c r="G7519">
        <v>0</v>
      </c>
    </row>
    <row r="7520" spans="1:11">
      <c r="A7520" t="s">
        <v>23580</v>
      </c>
      <c r="B7520" t="s">
        <v>58</v>
      </c>
      <c r="C7520">
        <v>102822</v>
      </c>
      <c r="D7520" t="s">
        <v>14758</v>
      </c>
      <c r="E7520" t="s">
        <v>67</v>
      </c>
      <c r="F7520">
        <v>0</v>
      </c>
      <c r="G7520">
        <v>0</v>
      </c>
    </row>
    <row r="7521" spans="1:11">
      <c r="A7521" t="s">
        <v>23581</v>
      </c>
      <c r="B7521" t="s">
        <v>58</v>
      </c>
      <c r="C7521">
        <v>102821</v>
      </c>
      <c r="D7521" t="s">
        <v>14759</v>
      </c>
      <c r="E7521" t="s">
        <v>66</v>
      </c>
      <c r="F7521">
        <v>0</v>
      </c>
      <c r="G7521">
        <v>0</v>
      </c>
    </row>
    <row r="7522" spans="1:11">
      <c r="A7522" t="s">
        <v>23582</v>
      </c>
      <c r="B7522" t="s">
        <v>58</v>
      </c>
      <c r="C7522">
        <v>102828</v>
      </c>
      <c r="D7522" t="s">
        <v>7243</v>
      </c>
      <c r="E7522" t="s">
        <v>67</v>
      </c>
      <c r="F7522">
        <v>0</v>
      </c>
      <c r="G7522">
        <v>0</v>
      </c>
    </row>
    <row r="7523" spans="1:11">
      <c r="A7523" t="s">
        <v>23583</v>
      </c>
      <c r="B7523" t="s">
        <v>58</v>
      </c>
      <c r="C7523">
        <v>102827</v>
      </c>
      <c r="D7523" t="s">
        <v>7244</v>
      </c>
      <c r="E7523" t="s">
        <v>66</v>
      </c>
      <c r="F7523">
        <v>0</v>
      </c>
      <c r="G7523">
        <v>0</v>
      </c>
    </row>
    <row r="7524" spans="1:11">
      <c r="A7524" t="s">
        <v>23584</v>
      </c>
      <c r="B7524" t="s">
        <v>58</v>
      </c>
      <c r="C7524">
        <v>103939</v>
      </c>
      <c r="D7524" t="s">
        <v>14760</v>
      </c>
      <c r="E7524" t="s">
        <v>67</v>
      </c>
      <c r="F7524">
        <v>0</v>
      </c>
      <c r="G7524">
        <v>0</v>
      </c>
    </row>
    <row r="7525" spans="1:11">
      <c r="A7525" t="s">
        <v>23585</v>
      </c>
      <c r="B7525" t="s">
        <v>58</v>
      </c>
      <c r="C7525">
        <v>103938</v>
      </c>
      <c r="D7525" t="s">
        <v>14761</v>
      </c>
      <c r="E7525" t="s">
        <v>66</v>
      </c>
      <c r="F7525">
        <v>0</v>
      </c>
      <c r="G7525">
        <v>0</v>
      </c>
    </row>
    <row r="7526" spans="1:11">
      <c r="A7526" t="s">
        <v>23586</v>
      </c>
      <c r="B7526" t="s">
        <v>58</v>
      </c>
      <c r="C7526">
        <v>103945</v>
      </c>
      <c r="D7526" t="s">
        <v>14762</v>
      </c>
      <c r="E7526" t="s">
        <v>67</v>
      </c>
      <c r="F7526">
        <v>0</v>
      </c>
      <c r="G7526">
        <v>0</v>
      </c>
    </row>
    <row r="7527" spans="1:11">
      <c r="A7527" t="s">
        <v>23587</v>
      </c>
      <c r="B7527" t="s">
        <v>58</v>
      </c>
      <c r="C7527">
        <v>103944</v>
      </c>
      <c r="D7527" t="s">
        <v>14763</v>
      </c>
      <c r="E7527" t="s">
        <v>66</v>
      </c>
      <c r="F7527">
        <v>0</v>
      </c>
      <c r="G7527">
        <v>0</v>
      </c>
    </row>
    <row r="7528" spans="1:11">
      <c r="A7528" t="s">
        <v>23588</v>
      </c>
      <c r="B7528" t="s">
        <v>58</v>
      </c>
      <c r="C7528">
        <v>91285</v>
      </c>
      <c r="D7528" t="s">
        <v>811</v>
      </c>
      <c r="E7528" t="s">
        <v>67</v>
      </c>
      <c r="F7528">
        <v>0.97</v>
      </c>
      <c r="G7528">
        <v>0.97</v>
      </c>
      <c r="J7528">
        <v>1.03E-2</v>
      </c>
      <c r="K7528">
        <v>1.03E-2</v>
      </c>
    </row>
    <row r="7529" spans="1:11">
      <c r="A7529" t="s">
        <v>23589</v>
      </c>
      <c r="B7529" t="s">
        <v>58</v>
      </c>
      <c r="C7529">
        <v>91283</v>
      </c>
      <c r="D7529" t="s">
        <v>666</v>
      </c>
      <c r="E7529" t="s">
        <v>66</v>
      </c>
      <c r="F7529">
        <v>10.76</v>
      </c>
      <c r="G7529">
        <v>10.76</v>
      </c>
      <c r="J7529">
        <v>2.8E-3</v>
      </c>
      <c r="K7529">
        <v>2.8E-3</v>
      </c>
    </row>
    <row r="7530" spans="1:11">
      <c r="A7530" t="s">
        <v>23590</v>
      </c>
      <c r="B7530" t="s">
        <v>58</v>
      </c>
      <c r="C7530">
        <v>95283</v>
      </c>
      <c r="D7530" t="s">
        <v>848</v>
      </c>
      <c r="E7530" t="s">
        <v>67</v>
      </c>
      <c r="F7530">
        <v>0.89</v>
      </c>
      <c r="G7530">
        <v>0.89</v>
      </c>
      <c r="J7530">
        <v>1</v>
      </c>
      <c r="K7530">
        <v>1</v>
      </c>
    </row>
    <row r="7531" spans="1:11">
      <c r="A7531" t="s">
        <v>23591</v>
      </c>
      <c r="B7531" t="s">
        <v>58</v>
      </c>
      <c r="C7531">
        <v>95282</v>
      </c>
      <c r="D7531" t="s">
        <v>702</v>
      </c>
      <c r="E7531" t="s">
        <v>66</v>
      </c>
      <c r="F7531">
        <v>10.35</v>
      </c>
      <c r="G7531">
        <v>10.35</v>
      </c>
      <c r="J7531">
        <v>0.15559999999999999</v>
      </c>
      <c r="K7531">
        <v>0.15559999999999999</v>
      </c>
    </row>
    <row r="7532" spans="1:11">
      <c r="A7532" t="s">
        <v>23592</v>
      </c>
      <c r="B7532" t="s">
        <v>58</v>
      </c>
      <c r="C7532">
        <v>95128</v>
      </c>
      <c r="D7532" t="s">
        <v>841</v>
      </c>
      <c r="E7532" t="s">
        <v>67</v>
      </c>
      <c r="F7532">
        <v>68.19</v>
      </c>
      <c r="G7532">
        <v>71.8</v>
      </c>
      <c r="J7532">
        <v>0.41520000000000001</v>
      </c>
      <c r="K7532">
        <v>0.39429999999999998</v>
      </c>
    </row>
    <row r="7533" spans="1:11">
      <c r="A7533" t="s">
        <v>23593</v>
      </c>
      <c r="B7533" t="s">
        <v>58</v>
      </c>
      <c r="C7533">
        <v>95127</v>
      </c>
      <c r="D7533" t="s">
        <v>694</v>
      </c>
      <c r="E7533" t="s">
        <v>66</v>
      </c>
      <c r="F7533">
        <v>239.52</v>
      </c>
      <c r="G7533">
        <v>243.13</v>
      </c>
      <c r="J7533">
        <v>0.217</v>
      </c>
      <c r="K7533">
        <v>0.21379999999999999</v>
      </c>
    </row>
    <row r="7534" spans="1:11">
      <c r="A7534" t="s">
        <v>23594</v>
      </c>
      <c r="B7534" t="s">
        <v>58</v>
      </c>
      <c r="C7534">
        <v>92044</v>
      </c>
      <c r="D7534" t="s">
        <v>818</v>
      </c>
      <c r="E7534" t="s">
        <v>67</v>
      </c>
      <c r="F7534">
        <v>9.4499999999999993</v>
      </c>
      <c r="G7534">
        <v>9.4499999999999993</v>
      </c>
      <c r="J7534">
        <v>1</v>
      </c>
      <c r="K7534">
        <v>1</v>
      </c>
    </row>
    <row r="7535" spans="1:11">
      <c r="A7535" t="s">
        <v>23595</v>
      </c>
      <c r="B7535" t="s">
        <v>58</v>
      </c>
      <c r="C7535">
        <v>92043</v>
      </c>
      <c r="D7535" t="s">
        <v>672</v>
      </c>
      <c r="E7535" t="s">
        <v>66</v>
      </c>
      <c r="F7535">
        <v>15.98</v>
      </c>
      <c r="G7535">
        <v>15.98</v>
      </c>
      <c r="J7535">
        <v>1</v>
      </c>
      <c r="K7535">
        <v>1</v>
      </c>
    </row>
    <row r="7536" spans="1:11">
      <c r="A7536" t="s">
        <v>23596</v>
      </c>
      <c r="B7536" t="s">
        <v>58</v>
      </c>
      <c r="C7536">
        <v>102834</v>
      </c>
      <c r="D7536" t="s">
        <v>7245</v>
      </c>
      <c r="E7536" t="s">
        <v>67</v>
      </c>
      <c r="F7536">
        <v>0</v>
      </c>
      <c r="G7536">
        <v>0</v>
      </c>
    </row>
    <row r="7537" spans="1:11">
      <c r="A7537" t="s">
        <v>23597</v>
      </c>
      <c r="B7537" t="s">
        <v>58</v>
      </c>
      <c r="C7537">
        <v>102833</v>
      </c>
      <c r="D7537" t="s">
        <v>7246</v>
      </c>
      <c r="E7537" t="s">
        <v>66</v>
      </c>
      <c r="F7537">
        <v>0</v>
      </c>
      <c r="G7537">
        <v>0</v>
      </c>
    </row>
    <row r="7538" spans="1:11">
      <c r="A7538" t="s">
        <v>23598</v>
      </c>
      <c r="B7538" t="s">
        <v>58</v>
      </c>
      <c r="C7538">
        <v>92119</v>
      </c>
      <c r="D7538" t="s">
        <v>821</v>
      </c>
      <c r="E7538" t="s">
        <v>67</v>
      </c>
      <c r="F7538">
        <v>0.31</v>
      </c>
      <c r="G7538">
        <v>0.31</v>
      </c>
      <c r="J7538">
        <v>0</v>
      </c>
      <c r="K7538">
        <v>0</v>
      </c>
    </row>
    <row r="7539" spans="1:11">
      <c r="A7539" t="s">
        <v>23599</v>
      </c>
      <c r="B7539" t="s">
        <v>58</v>
      </c>
      <c r="C7539">
        <v>92118</v>
      </c>
      <c r="D7539" t="s">
        <v>675</v>
      </c>
      <c r="E7539" t="s">
        <v>66</v>
      </c>
      <c r="F7539">
        <v>0.49</v>
      </c>
      <c r="G7539">
        <v>0.49</v>
      </c>
      <c r="J7539">
        <v>0</v>
      </c>
      <c r="K7539">
        <v>0</v>
      </c>
    </row>
    <row r="7540" spans="1:11">
      <c r="A7540" t="s">
        <v>23600</v>
      </c>
      <c r="B7540" t="s">
        <v>58</v>
      </c>
      <c r="C7540">
        <v>102917</v>
      </c>
      <c r="D7540" t="s">
        <v>7247</v>
      </c>
      <c r="E7540" t="s">
        <v>67</v>
      </c>
      <c r="F7540">
        <v>0</v>
      </c>
      <c r="G7540">
        <v>0</v>
      </c>
    </row>
    <row r="7541" spans="1:11">
      <c r="A7541" t="s">
        <v>23601</v>
      </c>
      <c r="B7541" t="s">
        <v>58</v>
      </c>
      <c r="C7541">
        <v>102916</v>
      </c>
      <c r="D7541" t="s">
        <v>7248</v>
      </c>
      <c r="E7541" t="s">
        <v>66</v>
      </c>
      <c r="F7541">
        <v>0</v>
      </c>
      <c r="G7541">
        <v>0</v>
      </c>
    </row>
    <row r="7542" spans="1:11">
      <c r="A7542" t="s">
        <v>23602</v>
      </c>
      <c r="B7542" t="s">
        <v>58</v>
      </c>
      <c r="C7542">
        <v>95721</v>
      </c>
      <c r="D7542" t="s">
        <v>853</v>
      </c>
      <c r="E7542" t="s">
        <v>67</v>
      </c>
      <c r="F7542">
        <v>131.68</v>
      </c>
      <c r="G7542">
        <v>135.32</v>
      </c>
      <c r="J7542">
        <v>0</v>
      </c>
      <c r="K7542">
        <v>0</v>
      </c>
    </row>
    <row r="7543" spans="1:11">
      <c r="A7543" t="s">
        <v>23603</v>
      </c>
      <c r="B7543" t="s">
        <v>58</v>
      </c>
      <c r="C7543">
        <v>95720</v>
      </c>
      <c r="D7543" t="s">
        <v>707</v>
      </c>
      <c r="E7543" t="s">
        <v>66</v>
      </c>
      <c r="F7543">
        <v>312.44</v>
      </c>
      <c r="G7543">
        <v>316.08</v>
      </c>
      <c r="J7543">
        <v>0</v>
      </c>
      <c r="K7543">
        <v>0</v>
      </c>
    </row>
    <row r="7544" spans="1:11">
      <c r="A7544" t="s">
        <v>23604</v>
      </c>
      <c r="B7544" t="s">
        <v>58</v>
      </c>
      <c r="C7544">
        <v>104717</v>
      </c>
      <c r="D7544" t="s">
        <v>877</v>
      </c>
      <c r="E7544" t="s">
        <v>67</v>
      </c>
      <c r="F7544">
        <v>126.18</v>
      </c>
      <c r="G7544">
        <v>129.82</v>
      </c>
      <c r="J7544">
        <v>0</v>
      </c>
      <c r="K7544">
        <v>0</v>
      </c>
    </row>
    <row r="7545" spans="1:11">
      <c r="A7545" t="s">
        <v>23605</v>
      </c>
      <c r="B7545" t="s">
        <v>58</v>
      </c>
      <c r="C7545">
        <v>104716</v>
      </c>
      <c r="D7545" t="s">
        <v>14764</v>
      </c>
      <c r="E7545" t="s">
        <v>66</v>
      </c>
      <c r="F7545">
        <v>301.49</v>
      </c>
      <c r="G7545">
        <v>305.13</v>
      </c>
      <c r="J7545">
        <v>0</v>
      </c>
      <c r="K7545">
        <v>0</v>
      </c>
    </row>
    <row r="7546" spans="1:11">
      <c r="A7546" t="s">
        <v>23606</v>
      </c>
      <c r="B7546" t="s">
        <v>58</v>
      </c>
      <c r="C7546">
        <v>102899</v>
      </c>
      <c r="D7546" t="s">
        <v>7249</v>
      </c>
      <c r="E7546" t="s">
        <v>67</v>
      </c>
      <c r="F7546">
        <v>0</v>
      </c>
      <c r="G7546">
        <v>0</v>
      </c>
    </row>
    <row r="7547" spans="1:11">
      <c r="A7547" t="s">
        <v>23607</v>
      </c>
      <c r="B7547" t="s">
        <v>58</v>
      </c>
      <c r="C7547">
        <v>102898</v>
      </c>
      <c r="D7547" t="s">
        <v>7250</v>
      </c>
      <c r="E7547" t="s">
        <v>66</v>
      </c>
      <c r="F7547">
        <v>0</v>
      </c>
      <c r="G7547">
        <v>0</v>
      </c>
    </row>
    <row r="7548" spans="1:11">
      <c r="A7548" t="s">
        <v>23608</v>
      </c>
      <c r="B7548" t="s">
        <v>58</v>
      </c>
      <c r="C7548">
        <v>5632</v>
      </c>
      <c r="D7548" t="s">
        <v>731</v>
      </c>
      <c r="E7548" t="s">
        <v>67</v>
      </c>
      <c r="F7548">
        <v>106.23</v>
      </c>
      <c r="G7548">
        <v>109.87</v>
      </c>
      <c r="J7548">
        <v>0</v>
      </c>
      <c r="K7548">
        <v>0</v>
      </c>
    </row>
    <row r="7549" spans="1:11">
      <c r="A7549" t="s">
        <v>23609</v>
      </c>
      <c r="B7549" t="s">
        <v>58</v>
      </c>
      <c r="C7549">
        <v>5631</v>
      </c>
      <c r="D7549" t="s">
        <v>584</v>
      </c>
      <c r="E7549" t="s">
        <v>66</v>
      </c>
      <c r="F7549">
        <v>236.26</v>
      </c>
      <c r="G7549">
        <v>239.9</v>
      </c>
      <c r="J7549">
        <v>0</v>
      </c>
      <c r="K7549">
        <v>0</v>
      </c>
    </row>
    <row r="7550" spans="1:11">
      <c r="A7550" t="s">
        <v>23610</v>
      </c>
      <c r="B7550" t="s">
        <v>58</v>
      </c>
      <c r="C7550">
        <v>88908</v>
      </c>
      <c r="D7550" t="s">
        <v>778</v>
      </c>
      <c r="E7550" t="s">
        <v>67</v>
      </c>
      <c r="F7550">
        <v>114.92</v>
      </c>
      <c r="G7550">
        <v>118.56</v>
      </c>
      <c r="J7550">
        <v>0</v>
      </c>
      <c r="K7550">
        <v>0</v>
      </c>
    </row>
    <row r="7551" spans="1:11">
      <c r="A7551" t="s">
        <v>23611</v>
      </c>
      <c r="B7551" t="s">
        <v>58</v>
      </c>
      <c r="C7551">
        <v>88907</v>
      </c>
      <c r="D7551" t="s">
        <v>633</v>
      </c>
      <c r="E7551" t="s">
        <v>66</v>
      </c>
      <c r="F7551">
        <v>279.11</v>
      </c>
      <c r="G7551">
        <v>282.75</v>
      </c>
      <c r="J7551">
        <v>0</v>
      </c>
      <c r="K7551">
        <v>0</v>
      </c>
    </row>
    <row r="7552" spans="1:11">
      <c r="A7552" t="s">
        <v>23612</v>
      </c>
      <c r="B7552" t="s">
        <v>58</v>
      </c>
      <c r="C7552">
        <v>5911</v>
      </c>
      <c r="D7552" t="s">
        <v>753</v>
      </c>
      <c r="E7552" t="s">
        <v>67</v>
      </c>
      <c r="F7552">
        <v>35.19</v>
      </c>
      <c r="G7552">
        <v>37.43</v>
      </c>
      <c r="J7552">
        <v>0.1716</v>
      </c>
      <c r="K7552">
        <v>0.16139999999999999</v>
      </c>
    </row>
    <row r="7553" spans="1:11">
      <c r="A7553" t="s">
        <v>23613</v>
      </c>
      <c r="B7553" t="s">
        <v>58</v>
      </c>
      <c r="C7553">
        <v>5909</v>
      </c>
      <c r="D7553" t="s">
        <v>607</v>
      </c>
      <c r="E7553" t="s">
        <v>66</v>
      </c>
      <c r="F7553">
        <v>43.71</v>
      </c>
      <c r="G7553">
        <v>45.95</v>
      </c>
      <c r="J7553">
        <v>0.26650000000000001</v>
      </c>
      <c r="K7553">
        <v>0.2535</v>
      </c>
    </row>
    <row r="7554" spans="1:11">
      <c r="A7554" t="s">
        <v>23614</v>
      </c>
      <c r="B7554" t="s">
        <v>58</v>
      </c>
      <c r="C7554">
        <v>91486</v>
      </c>
      <c r="D7554" t="s">
        <v>14765</v>
      </c>
      <c r="E7554" t="s">
        <v>67</v>
      </c>
      <c r="F7554">
        <v>91.93</v>
      </c>
      <c r="G7554">
        <v>96.72</v>
      </c>
      <c r="J7554">
        <v>0.4572</v>
      </c>
      <c r="K7554">
        <v>0.43459999999999999</v>
      </c>
    </row>
    <row r="7555" spans="1:11">
      <c r="A7555" t="s">
        <v>23615</v>
      </c>
      <c r="B7555" t="s">
        <v>58</v>
      </c>
      <c r="C7555">
        <v>83362</v>
      </c>
      <c r="D7555" t="s">
        <v>14766</v>
      </c>
      <c r="E7555" t="s">
        <v>66</v>
      </c>
      <c r="F7555">
        <v>292.14999999999998</v>
      </c>
      <c r="G7555">
        <v>296.94</v>
      </c>
      <c r="J7555">
        <v>0.2979</v>
      </c>
      <c r="K7555">
        <v>0.29310000000000003</v>
      </c>
    </row>
    <row r="7556" spans="1:11">
      <c r="A7556" t="s">
        <v>23616</v>
      </c>
      <c r="B7556" t="s">
        <v>58</v>
      </c>
      <c r="C7556">
        <v>102839</v>
      </c>
      <c r="D7556" t="s">
        <v>14767</v>
      </c>
      <c r="E7556" t="s">
        <v>67</v>
      </c>
      <c r="F7556">
        <v>0</v>
      </c>
      <c r="G7556">
        <v>0</v>
      </c>
    </row>
    <row r="7557" spans="1:11">
      <c r="A7557" t="s">
        <v>23617</v>
      </c>
      <c r="B7557" t="s">
        <v>58</v>
      </c>
      <c r="C7557">
        <v>102838</v>
      </c>
      <c r="D7557" t="s">
        <v>14768</v>
      </c>
      <c r="E7557" t="s">
        <v>66</v>
      </c>
      <c r="F7557">
        <v>0</v>
      </c>
      <c r="G7557">
        <v>0</v>
      </c>
    </row>
    <row r="7558" spans="1:11">
      <c r="A7558" t="s">
        <v>23618</v>
      </c>
      <c r="B7558" t="s">
        <v>58</v>
      </c>
      <c r="C7558">
        <v>89235</v>
      </c>
      <c r="D7558" t="s">
        <v>785</v>
      </c>
      <c r="E7558" t="s">
        <v>67</v>
      </c>
      <c r="F7558">
        <v>178.3</v>
      </c>
      <c r="G7558">
        <v>181.47</v>
      </c>
      <c r="J7558">
        <v>0.79800000000000004</v>
      </c>
      <c r="K7558">
        <v>0.78410000000000002</v>
      </c>
    </row>
    <row r="7559" spans="1:11">
      <c r="A7559" t="s">
        <v>23619</v>
      </c>
      <c r="B7559" t="s">
        <v>58</v>
      </c>
      <c r="C7559">
        <v>89234</v>
      </c>
      <c r="D7559" t="s">
        <v>639</v>
      </c>
      <c r="E7559" t="s">
        <v>66</v>
      </c>
      <c r="F7559">
        <v>540.20000000000005</v>
      </c>
      <c r="G7559">
        <v>543.37</v>
      </c>
      <c r="J7559">
        <v>0.62309999999999999</v>
      </c>
      <c r="K7559">
        <v>0.61950000000000005</v>
      </c>
    </row>
    <row r="7560" spans="1:11">
      <c r="A7560" t="s">
        <v>23620</v>
      </c>
      <c r="B7560" t="s">
        <v>58</v>
      </c>
      <c r="C7560">
        <v>89243</v>
      </c>
      <c r="D7560" t="s">
        <v>786</v>
      </c>
      <c r="E7560" t="s">
        <v>67</v>
      </c>
      <c r="F7560">
        <v>368.41</v>
      </c>
      <c r="G7560">
        <v>371.58</v>
      </c>
      <c r="J7560">
        <v>0.90229999999999999</v>
      </c>
      <c r="K7560">
        <v>0.89459999999999995</v>
      </c>
    </row>
    <row r="7561" spans="1:11">
      <c r="A7561" t="s">
        <v>23621</v>
      </c>
      <c r="B7561" t="s">
        <v>58</v>
      </c>
      <c r="C7561">
        <v>89242</v>
      </c>
      <c r="D7561" t="s">
        <v>640</v>
      </c>
      <c r="E7561" t="s">
        <v>66</v>
      </c>
      <c r="F7561">
        <v>1265.5</v>
      </c>
      <c r="G7561">
        <v>1268.67</v>
      </c>
      <c r="J7561">
        <v>0.62139999999999995</v>
      </c>
      <c r="K7561">
        <v>0.61980000000000002</v>
      </c>
    </row>
    <row r="7562" spans="1:11">
      <c r="A7562" t="s">
        <v>23622</v>
      </c>
      <c r="B7562" t="s">
        <v>58</v>
      </c>
      <c r="C7562">
        <v>102935</v>
      </c>
      <c r="D7562" t="s">
        <v>7251</v>
      </c>
      <c r="E7562" t="s">
        <v>67</v>
      </c>
      <c r="F7562">
        <v>0</v>
      </c>
      <c r="G7562">
        <v>0</v>
      </c>
    </row>
    <row r="7563" spans="1:11">
      <c r="A7563" t="s">
        <v>23623</v>
      </c>
      <c r="B7563" t="s">
        <v>58</v>
      </c>
      <c r="C7563">
        <v>102934</v>
      </c>
      <c r="D7563" t="s">
        <v>7252</v>
      </c>
      <c r="E7563" t="s">
        <v>66</v>
      </c>
      <c r="F7563">
        <v>0</v>
      </c>
      <c r="G7563">
        <v>0</v>
      </c>
    </row>
    <row r="7564" spans="1:11">
      <c r="A7564" t="s">
        <v>23624</v>
      </c>
      <c r="B7564" t="s">
        <v>58</v>
      </c>
      <c r="C7564">
        <v>93416</v>
      </c>
      <c r="D7564" t="s">
        <v>835</v>
      </c>
      <c r="E7564" t="s">
        <v>67</v>
      </c>
      <c r="F7564">
        <v>0.51</v>
      </c>
      <c r="G7564">
        <v>0.51</v>
      </c>
      <c r="J7564">
        <v>0</v>
      </c>
      <c r="K7564">
        <v>0</v>
      </c>
    </row>
    <row r="7565" spans="1:11">
      <c r="A7565" t="s">
        <v>23625</v>
      </c>
      <c r="B7565" t="s">
        <v>58</v>
      </c>
      <c r="C7565">
        <v>93415</v>
      </c>
      <c r="D7565" t="s">
        <v>688</v>
      </c>
      <c r="E7565" t="s">
        <v>66</v>
      </c>
      <c r="F7565">
        <v>11.89</v>
      </c>
      <c r="G7565">
        <v>11.89</v>
      </c>
      <c r="J7565">
        <v>0</v>
      </c>
      <c r="K7565">
        <v>0</v>
      </c>
    </row>
    <row r="7566" spans="1:11">
      <c r="A7566" t="s">
        <v>23626</v>
      </c>
      <c r="B7566" t="s">
        <v>58</v>
      </c>
      <c r="C7566">
        <v>5689</v>
      </c>
      <c r="D7566" t="s">
        <v>588</v>
      </c>
      <c r="E7566" t="s">
        <v>66</v>
      </c>
      <c r="F7566">
        <v>6.55</v>
      </c>
      <c r="G7566">
        <v>6.55</v>
      </c>
      <c r="J7566">
        <v>1</v>
      </c>
      <c r="K7566">
        <v>1</v>
      </c>
    </row>
    <row r="7567" spans="1:11">
      <c r="A7567" t="s">
        <v>23627</v>
      </c>
      <c r="B7567" t="s">
        <v>58</v>
      </c>
      <c r="C7567">
        <v>5690</v>
      </c>
      <c r="D7567" t="s">
        <v>735</v>
      </c>
      <c r="E7567" t="s">
        <v>67</v>
      </c>
      <c r="F7567">
        <v>4.24</v>
      </c>
      <c r="G7567">
        <v>4.24</v>
      </c>
      <c r="J7567">
        <v>1</v>
      </c>
      <c r="K7567">
        <v>1</v>
      </c>
    </row>
    <row r="7568" spans="1:11">
      <c r="A7568" t="s">
        <v>23628</v>
      </c>
      <c r="B7568" t="s">
        <v>58</v>
      </c>
      <c r="C7568">
        <v>5923</v>
      </c>
      <c r="D7568" t="s">
        <v>754</v>
      </c>
      <c r="E7568" t="s">
        <v>67</v>
      </c>
      <c r="F7568">
        <v>3.32</v>
      </c>
      <c r="G7568">
        <v>3.32</v>
      </c>
      <c r="J7568">
        <v>1</v>
      </c>
      <c r="K7568">
        <v>1</v>
      </c>
    </row>
    <row r="7569" spans="1:11">
      <c r="A7569" t="s">
        <v>23629</v>
      </c>
      <c r="B7569" t="s">
        <v>58</v>
      </c>
      <c r="C7569">
        <v>5921</v>
      </c>
      <c r="D7569" t="s">
        <v>608</v>
      </c>
      <c r="E7569" t="s">
        <v>66</v>
      </c>
      <c r="F7569">
        <v>5.13</v>
      </c>
      <c r="G7569">
        <v>5.13</v>
      </c>
      <c r="J7569">
        <v>1</v>
      </c>
      <c r="K7569">
        <v>1</v>
      </c>
    </row>
    <row r="7570" spans="1:11">
      <c r="A7570" t="s">
        <v>23630</v>
      </c>
      <c r="B7570" t="s">
        <v>58</v>
      </c>
      <c r="C7570">
        <v>95212</v>
      </c>
      <c r="D7570" t="s">
        <v>697</v>
      </c>
      <c r="E7570" t="s">
        <v>66</v>
      </c>
      <c r="F7570">
        <v>177.91</v>
      </c>
      <c r="G7570">
        <v>181.82</v>
      </c>
      <c r="J7570">
        <v>0.70189999999999997</v>
      </c>
      <c r="K7570">
        <v>0.68679999999999997</v>
      </c>
    </row>
    <row r="7571" spans="1:11">
      <c r="A7571" t="s">
        <v>23631</v>
      </c>
      <c r="B7571" t="s">
        <v>58</v>
      </c>
      <c r="C7571">
        <v>95213</v>
      </c>
      <c r="D7571" t="s">
        <v>843</v>
      </c>
      <c r="E7571" t="s">
        <v>67</v>
      </c>
      <c r="F7571">
        <v>108.42</v>
      </c>
      <c r="G7571">
        <v>112.33</v>
      </c>
      <c r="J7571">
        <v>0.6099</v>
      </c>
      <c r="K7571">
        <v>0.5887</v>
      </c>
    </row>
    <row r="7572" spans="1:11">
      <c r="A7572" t="s">
        <v>23632</v>
      </c>
      <c r="B7572" t="s">
        <v>58</v>
      </c>
      <c r="C7572">
        <v>93272</v>
      </c>
      <c r="D7572" t="s">
        <v>684</v>
      </c>
      <c r="E7572" t="s">
        <v>66</v>
      </c>
      <c r="F7572">
        <v>115.62</v>
      </c>
      <c r="G7572">
        <v>119.53</v>
      </c>
      <c r="J7572">
        <v>0.5413</v>
      </c>
      <c r="K7572">
        <v>0.52359999999999995</v>
      </c>
    </row>
    <row r="7573" spans="1:11">
      <c r="A7573" t="s">
        <v>23633</v>
      </c>
      <c r="B7573" t="s">
        <v>58</v>
      </c>
      <c r="C7573">
        <v>93274</v>
      </c>
      <c r="D7573" t="s">
        <v>831</v>
      </c>
      <c r="E7573" t="s">
        <v>67</v>
      </c>
      <c r="F7573">
        <v>78.95</v>
      </c>
      <c r="G7573">
        <v>82.86</v>
      </c>
      <c r="J7573">
        <v>0.46429999999999999</v>
      </c>
      <c r="K7573">
        <v>0.44240000000000002</v>
      </c>
    </row>
    <row r="7574" spans="1:11">
      <c r="A7574" t="s">
        <v>23634</v>
      </c>
      <c r="B7574" t="s">
        <v>58</v>
      </c>
      <c r="C7574">
        <v>83766</v>
      </c>
      <c r="D7574" t="s">
        <v>769</v>
      </c>
      <c r="E7574" t="s">
        <v>67</v>
      </c>
      <c r="F7574">
        <v>59.21</v>
      </c>
      <c r="G7574">
        <v>63.17</v>
      </c>
      <c r="J7574">
        <v>0</v>
      </c>
      <c r="K7574">
        <v>0</v>
      </c>
    </row>
    <row r="7575" spans="1:11">
      <c r="A7575" t="s">
        <v>23635</v>
      </c>
      <c r="B7575" t="s">
        <v>58</v>
      </c>
      <c r="C7575">
        <v>83765</v>
      </c>
      <c r="D7575" t="s">
        <v>624</v>
      </c>
      <c r="E7575" t="s">
        <v>66</v>
      </c>
      <c r="F7575">
        <v>118.98</v>
      </c>
      <c r="G7575">
        <v>122.94</v>
      </c>
      <c r="J7575">
        <v>0</v>
      </c>
      <c r="K7575">
        <v>0</v>
      </c>
    </row>
    <row r="7576" spans="1:11">
      <c r="A7576" t="s">
        <v>23636</v>
      </c>
      <c r="B7576" t="s">
        <v>58</v>
      </c>
      <c r="C7576">
        <v>95873</v>
      </c>
      <c r="D7576" t="s">
        <v>854</v>
      </c>
      <c r="E7576" t="s">
        <v>67</v>
      </c>
      <c r="F7576">
        <v>15.27</v>
      </c>
      <c r="G7576">
        <v>15.27</v>
      </c>
      <c r="J7576">
        <v>0</v>
      </c>
      <c r="K7576">
        <v>0</v>
      </c>
    </row>
    <row r="7577" spans="1:11">
      <c r="A7577" t="s">
        <v>23637</v>
      </c>
      <c r="B7577" t="s">
        <v>58</v>
      </c>
      <c r="C7577">
        <v>95872</v>
      </c>
      <c r="D7577" t="s">
        <v>708</v>
      </c>
      <c r="E7577" t="s">
        <v>66</v>
      </c>
      <c r="F7577">
        <v>299.18</v>
      </c>
      <c r="G7577">
        <v>299.18</v>
      </c>
      <c r="J7577">
        <v>0</v>
      </c>
      <c r="K7577">
        <v>0</v>
      </c>
    </row>
    <row r="7578" spans="1:11">
      <c r="A7578" t="s">
        <v>23638</v>
      </c>
      <c r="B7578" t="s">
        <v>58</v>
      </c>
      <c r="C7578">
        <v>104689</v>
      </c>
      <c r="D7578" t="s">
        <v>7253</v>
      </c>
      <c r="E7578" t="s">
        <v>67</v>
      </c>
      <c r="F7578">
        <v>0</v>
      </c>
      <c r="G7578">
        <v>0</v>
      </c>
    </row>
    <row r="7579" spans="1:11">
      <c r="A7579" t="s">
        <v>23639</v>
      </c>
      <c r="B7579" t="s">
        <v>58</v>
      </c>
      <c r="C7579">
        <v>104688</v>
      </c>
      <c r="D7579" t="s">
        <v>7254</v>
      </c>
      <c r="E7579" t="s">
        <v>66</v>
      </c>
      <c r="F7579">
        <v>0</v>
      </c>
      <c r="G7579">
        <v>0</v>
      </c>
    </row>
    <row r="7580" spans="1:11">
      <c r="A7580" t="s">
        <v>23640</v>
      </c>
      <c r="B7580" t="s">
        <v>58</v>
      </c>
      <c r="C7580">
        <v>73395</v>
      </c>
      <c r="D7580" t="s">
        <v>768</v>
      </c>
      <c r="E7580" t="s">
        <v>67</v>
      </c>
      <c r="F7580">
        <v>10.72</v>
      </c>
      <c r="G7580">
        <v>10.72</v>
      </c>
      <c r="J7580">
        <v>0</v>
      </c>
      <c r="K7580">
        <v>0</v>
      </c>
    </row>
    <row r="7581" spans="1:11">
      <c r="A7581" t="s">
        <v>23641</v>
      </c>
      <c r="B7581" t="s">
        <v>58</v>
      </c>
      <c r="C7581">
        <v>73417</v>
      </c>
      <c r="D7581" t="s">
        <v>620</v>
      </c>
      <c r="E7581" t="s">
        <v>66</v>
      </c>
      <c r="F7581">
        <v>193.63</v>
      </c>
      <c r="G7581">
        <v>193.63</v>
      </c>
      <c r="J7581">
        <v>0</v>
      </c>
      <c r="K7581">
        <v>0</v>
      </c>
    </row>
    <row r="7582" spans="1:11">
      <c r="A7582" t="s">
        <v>23642</v>
      </c>
      <c r="B7582" t="s">
        <v>58</v>
      </c>
      <c r="C7582">
        <v>93428</v>
      </c>
      <c r="D7582" t="s">
        <v>837</v>
      </c>
      <c r="E7582" t="s">
        <v>67</v>
      </c>
      <c r="F7582">
        <v>9.5500000000000007</v>
      </c>
      <c r="G7582">
        <v>9.5500000000000007</v>
      </c>
      <c r="J7582">
        <v>0</v>
      </c>
      <c r="K7582">
        <v>0</v>
      </c>
    </row>
    <row r="7583" spans="1:11">
      <c r="A7583" t="s">
        <v>23643</v>
      </c>
      <c r="B7583" t="s">
        <v>58</v>
      </c>
      <c r="C7583">
        <v>93427</v>
      </c>
      <c r="D7583" t="s">
        <v>690</v>
      </c>
      <c r="E7583" t="s">
        <v>66</v>
      </c>
      <c r="F7583">
        <v>176.59</v>
      </c>
      <c r="G7583">
        <v>176.59</v>
      </c>
      <c r="J7583">
        <v>0</v>
      </c>
      <c r="K7583">
        <v>0</v>
      </c>
    </row>
    <row r="7584" spans="1:11">
      <c r="A7584" t="s">
        <v>23644</v>
      </c>
      <c r="B7584" t="s">
        <v>58</v>
      </c>
      <c r="C7584">
        <v>93422</v>
      </c>
      <c r="D7584" t="s">
        <v>836</v>
      </c>
      <c r="E7584" t="s">
        <v>67</v>
      </c>
      <c r="F7584">
        <v>6.75</v>
      </c>
      <c r="G7584">
        <v>6.75</v>
      </c>
      <c r="J7584">
        <v>0</v>
      </c>
      <c r="K7584">
        <v>0</v>
      </c>
    </row>
    <row r="7585" spans="1:11">
      <c r="A7585" t="s">
        <v>23645</v>
      </c>
      <c r="B7585" t="s">
        <v>58</v>
      </c>
      <c r="C7585">
        <v>93421</v>
      </c>
      <c r="D7585" t="s">
        <v>689</v>
      </c>
      <c r="E7585" t="s">
        <v>66</v>
      </c>
      <c r="F7585">
        <v>78.459999999999994</v>
      </c>
      <c r="G7585">
        <v>78.459999999999994</v>
      </c>
      <c r="J7585">
        <v>0</v>
      </c>
      <c r="K7585">
        <v>0</v>
      </c>
    </row>
    <row r="7586" spans="1:11">
      <c r="A7586" t="s">
        <v>23646</v>
      </c>
      <c r="B7586" t="s">
        <v>58</v>
      </c>
      <c r="C7586">
        <v>93282</v>
      </c>
      <c r="D7586" t="s">
        <v>832</v>
      </c>
      <c r="E7586" t="s">
        <v>67</v>
      </c>
      <c r="F7586">
        <v>32.28</v>
      </c>
      <c r="G7586">
        <v>34.97</v>
      </c>
      <c r="J7586">
        <v>0</v>
      </c>
      <c r="K7586">
        <v>0</v>
      </c>
    </row>
    <row r="7587" spans="1:11">
      <c r="A7587" t="s">
        <v>23647</v>
      </c>
      <c r="B7587" t="s">
        <v>58</v>
      </c>
      <c r="C7587">
        <v>93281</v>
      </c>
      <c r="D7587" t="s">
        <v>685</v>
      </c>
      <c r="E7587" t="s">
        <v>66</v>
      </c>
      <c r="F7587">
        <v>33.46</v>
      </c>
      <c r="G7587">
        <v>36.15</v>
      </c>
      <c r="J7587">
        <v>0</v>
      </c>
      <c r="K7587">
        <v>0</v>
      </c>
    </row>
    <row r="7588" spans="1:11">
      <c r="A7588" t="s">
        <v>23648</v>
      </c>
      <c r="B7588" t="s">
        <v>58</v>
      </c>
      <c r="C7588">
        <v>104914</v>
      </c>
      <c r="D7588" t="s">
        <v>7255</v>
      </c>
      <c r="E7588" t="s">
        <v>67</v>
      </c>
      <c r="F7588">
        <v>0</v>
      </c>
      <c r="G7588">
        <v>0</v>
      </c>
    </row>
    <row r="7589" spans="1:11">
      <c r="A7589" t="s">
        <v>23649</v>
      </c>
      <c r="B7589" t="s">
        <v>58</v>
      </c>
      <c r="C7589">
        <v>104913</v>
      </c>
      <c r="D7589" t="s">
        <v>7256</v>
      </c>
      <c r="E7589" t="s">
        <v>66</v>
      </c>
      <c r="F7589">
        <v>0</v>
      </c>
      <c r="G7589">
        <v>0</v>
      </c>
    </row>
    <row r="7590" spans="1:11">
      <c r="A7590" t="s">
        <v>23650</v>
      </c>
      <c r="B7590" t="s">
        <v>58</v>
      </c>
      <c r="C7590">
        <v>102845</v>
      </c>
      <c r="D7590" t="s">
        <v>7257</v>
      </c>
      <c r="E7590" t="s">
        <v>67</v>
      </c>
      <c r="F7590">
        <v>0</v>
      </c>
      <c r="G7590">
        <v>0</v>
      </c>
    </row>
    <row r="7591" spans="1:11">
      <c r="A7591" t="s">
        <v>23651</v>
      </c>
      <c r="B7591" t="s">
        <v>58</v>
      </c>
      <c r="C7591">
        <v>102844</v>
      </c>
      <c r="D7591" t="s">
        <v>7258</v>
      </c>
      <c r="E7591" t="s">
        <v>66</v>
      </c>
      <c r="F7591">
        <v>0</v>
      </c>
      <c r="G7591">
        <v>0</v>
      </c>
    </row>
    <row r="7592" spans="1:11">
      <c r="A7592" t="s">
        <v>23652</v>
      </c>
      <c r="B7592" t="s">
        <v>58</v>
      </c>
      <c r="C7592">
        <v>89273</v>
      </c>
      <c r="D7592" t="s">
        <v>789</v>
      </c>
      <c r="E7592" t="s">
        <v>67</v>
      </c>
      <c r="F7592">
        <v>119.74</v>
      </c>
      <c r="G7592">
        <v>123.65</v>
      </c>
      <c r="J7592">
        <v>0.64680000000000004</v>
      </c>
      <c r="K7592">
        <v>0.62639999999999996</v>
      </c>
    </row>
    <row r="7593" spans="1:11">
      <c r="A7593" t="s">
        <v>23653</v>
      </c>
      <c r="B7593" t="s">
        <v>58</v>
      </c>
      <c r="C7593">
        <v>89272</v>
      </c>
      <c r="D7593" t="s">
        <v>643</v>
      </c>
      <c r="E7593" t="s">
        <v>66</v>
      </c>
      <c r="F7593">
        <v>232.13</v>
      </c>
      <c r="G7593">
        <v>236.04</v>
      </c>
      <c r="J7593">
        <v>0.6925</v>
      </c>
      <c r="K7593">
        <v>0.68100000000000005</v>
      </c>
    </row>
    <row r="7594" spans="1:11">
      <c r="A7594" t="s">
        <v>23654</v>
      </c>
      <c r="B7594" t="s">
        <v>58</v>
      </c>
      <c r="C7594">
        <v>93288</v>
      </c>
      <c r="D7594" t="s">
        <v>833</v>
      </c>
      <c r="E7594" t="s">
        <v>67</v>
      </c>
      <c r="F7594">
        <v>191.24</v>
      </c>
      <c r="G7594">
        <v>195.15</v>
      </c>
      <c r="J7594">
        <v>0.77890000000000004</v>
      </c>
      <c r="K7594">
        <v>0.76329999999999998</v>
      </c>
    </row>
    <row r="7595" spans="1:11">
      <c r="A7595" t="s">
        <v>23655</v>
      </c>
      <c r="B7595" t="s">
        <v>58</v>
      </c>
      <c r="C7595">
        <v>93287</v>
      </c>
      <c r="D7595" t="s">
        <v>686</v>
      </c>
      <c r="E7595" t="s">
        <v>66</v>
      </c>
      <c r="F7595">
        <v>366.36</v>
      </c>
      <c r="G7595">
        <v>370.27</v>
      </c>
      <c r="J7595">
        <v>0.84379999999999999</v>
      </c>
      <c r="K7595">
        <v>0.83489999999999998</v>
      </c>
    </row>
    <row r="7596" spans="1:11">
      <c r="A7596" t="s">
        <v>23656</v>
      </c>
      <c r="B7596" t="s">
        <v>58</v>
      </c>
      <c r="C7596">
        <v>104711</v>
      </c>
      <c r="D7596" t="s">
        <v>7259</v>
      </c>
      <c r="E7596" t="s">
        <v>67</v>
      </c>
      <c r="F7596">
        <v>0</v>
      </c>
      <c r="G7596">
        <v>0</v>
      </c>
    </row>
    <row r="7597" spans="1:11">
      <c r="A7597" t="s">
        <v>23657</v>
      </c>
      <c r="B7597" t="s">
        <v>58</v>
      </c>
      <c r="C7597">
        <v>104710</v>
      </c>
      <c r="D7597" t="s">
        <v>7260</v>
      </c>
      <c r="E7597" t="s">
        <v>66</v>
      </c>
      <c r="F7597">
        <v>0</v>
      </c>
      <c r="G7597">
        <v>0</v>
      </c>
    </row>
    <row r="7598" spans="1:11">
      <c r="A7598" t="s">
        <v>23658</v>
      </c>
      <c r="B7598" t="s">
        <v>58</v>
      </c>
      <c r="C7598">
        <v>104908</v>
      </c>
      <c r="D7598" t="s">
        <v>7261</v>
      </c>
      <c r="E7598" t="s">
        <v>67</v>
      </c>
      <c r="F7598">
        <v>0</v>
      </c>
      <c r="G7598">
        <v>0</v>
      </c>
    </row>
    <row r="7599" spans="1:11">
      <c r="A7599" t="s">
        <v>23659</v>
      </c>
      <c r="B7599" t="s">
        <v>58</v>
      </c>
      <c r="C7599">
        <v>104907</v>
      </c>
      <c r="D7599" t="s">
        <v>7262</v>
      </c>
      <c r="E7599" t="s">
        <v>66</v>
      </c>
      <c r="F7599">
        <v>0</v>
      </c>
      <c r="G7599">
        <v>0</v>
      </c>
    </row>
    <row r="7600" spans="1:11">
      <c r="A7600" t="s">
        <v>23660</v>
      </c>
      <c r="B7600" t="s">
        <v>58</v>
      </c>
      <c r="C7600">
        <v>102851</v>
      </c>
      <c r="D7600" t="s">
        <v>7263</v>
      </c>
      <c r="E7600" t="s">
        <v>67</v>
      </c>
      <c r="F7600">
        <v>0</v>
      </c>
      <c r="G7600">
        <v>0</v>
      </c>
    </row>
    <row r="7601" spans="1:11">
      <c r="A7601" t="s">
        <v>23661</v>
      </c>
      <c r="B7601" t="s">
        <v>58</v>
      </c>
      <c r="C7601">
        <v>102850</v>
      </c>
      <c r="D7601" t="s">
        <v>7264</v>
      </c>
      <c r="E7601" t="s">
        <v>66</v>
      </c>
      <c r="F7601">
        <v>0</v>
      </c>
      <c r="G7601">
        <v>0</v>
      </c>
    </row>
    <row r="7602" spans="1:11">
      <c r="A7602" t="s">
        <v>23662</v>
      </c>
      <c r="B7602" t="s">
        <v>58</v>
      </c>
      <c r="C7602">
        <v>102857</v>
      </c>
      <c r="D7602" t="s">
        <v>7265</v>
      </c>
      <c r="E7602" t="s">
        <v>67</v>
      </c>
      <c r="F7602">
        <v>0</v>
      </c>
      <c r="G7602">
        <v>0</v>
      </c>
    </row>
    <row r="7603" spans="1:11">
      <c r="A7603" t="s">
        <v>23663</v>
      </c>
      <c r="B7603" t="s">
        <v>58</v>
      </c>
      <c r="C7603">
        <v>102856</v>
      </c>
      <c r="D7603" t="s">
        <v>7266</v>
      </c>
      <c r="E7603" t="s">
        <v>66</v>
      </c>
      <c r="F7603">
        <v>0</v>
      </c>
      <c r="G7603">
        <v>0</v>
      </c>
    </row>
    <row r="7604" spans="1:11">
      <c r="A7604" t="s">
        <v>23664</v>
      </c>
      <c r="B7604" t="s">
        <v>58</v>
      </c>
      <c r="C7604">
        <v>93403</v>
      </c>
      <c r="D7604" t="s">
        <v>834</v>
      </c>
      <c r="E7604" t="s">
        <v>67</v>
      </c>
      <c r="F7604">
        <v>92.62</v>
      </c>
      <c r="G7604">
        <v>97.92</v>
      </c>
      <c r="J7604">
        <v>0.4133</v>
      </c>
      <c r="K7604">
        <v>0.39090000000000003</v>
      </c>
    </row>
    <row r="7605" spans="1:11">
      <c r="A7605" t="s">
        <v>23665</v>
      </c>
      <c r="B7605" t="s">
        <v>58</v>
      </c>
      <c r="C7605">
        <v>93402</v>
      </c>
      <c r="D7605" t="s">
        <v>687</v>
      </c>
      <c r="E7605" t="s">
        <v>66</v>
      </c>
      <c r="F7605">
        <v>294.62</v>
      </c>
      <c r="G7605">
        <v>299.92</v>
      </c>
      <c r="J7605">
        <v>0.27729999999999999</v>
      </c>
      <c r="K7605">
        <v>0.27239999999999998</v>
      </c>
    </row>
    <row r="7606" spans="1:11">
      <c r="A7606" t="s">
        <v>23666</v>
      </c>
      <c r="B7606" t="s">
        <v>58</v>
      </c>
      <c r="C7606">
        <v>5930</v>
      </c>
      <c r="D7606" t="s">
        <v>755</v>
      </c>
      <c r="E7606" t="s">
        <v>67</v>
      </c>
      <c r="F7606">
        <v>95.75</v>
      </c>
      <c r="G7606">
        <v>101.05</v>
      </c>
      <c r="J7606">
        <v>0.4325</v>
      </c>
      <c r="K7606">
        <v>0.4098</v>
      </c>
    </row>
    <row r="7607" spans="1:11">
      <c r="A7607" t="s">
        <v>23667</v>
      </c>
      <c r="B7607" t="s">
        <v>58</v>
      </c>
      <c r="C7607">
        <v>5928</v>
      </c>
      <c r="D7607" t="s">
        <v>609</v>
      </c>
      <c r="E7607" t="s">
        <v>66</v>
      </c>
      <c r="F7607">
        <v>300.61</v>
      </c>
      <c r="G7607">
        <v>305.91000000000003</v>
      </c>
      <c r="J7607">
        <v>0.29170000000000001</v>
      </c>
      <c r="K7607">
        <v>0.28670000000000001</v>
      </c>
    </row>
    <row r="7608" spans="1:11">
      <c r="A7608" t="s">
        <v>23668</v>
      </c>
      <c r="B7608" t="s">
        <v>58</v>
      </c>
      <c r="C7608">
        <v>105845</v>
      </c>
      <c r="D7608" t="s">
        <v>7267</v>
      </c>
      <c r="E7608" t="s">
        <v>67</v>
      </c>
      <c r="F7608">
        <v>0</v>
      </c>
      <c r="G7608">
        <v>0</v>
      </c>
    </row>
    <row r="7609" spans="1:11">
      <c r="A7609" t="s">
        <v>23669</v>
      </c>
      <c r="B7609" t="s">
        <v>58</v>
      </c>
      <c r="C7609">
        <v>105844</v>
      </c>
      <c r="D7609" t="s">
        <v>7268</v>
      </c>
      <c r="E7609" t="s">
        <v>66</v>
      </c>
      <c r="F7609">
        <v>0</v>
      </c>
      <c r="G7609">
        <v>0</v>
      </c>
    </row>
    <row r="7610" spans="1:11">
      <c r="A7610" t="s">
        <v>23670</v>
      </c>
      <c r="B7610" t="s">
        <v>58</v>
      </c>
      <c r="C7610">
        <v>91635</v>
      </c>
      <c r="D7610" t="s">
        <v>815</v>
      </c>
      <c r="E7610" t="s">
        <v>67</v>
      </c>
      <c r="F7610">
        <v>87.28</v>
      </c>
      <c r="G7610">
        <v>92.58</v>
      </c>
      <c r="J7610">
        <v>0.37740000000000001</v>
      </c>
      <c r="K7610">
        <v>0.35580000000000001</v>
      </c>
    </row>
    <row r="7611" spans="1:11">
      <c r="A7611" t="s">
        <v>23671</v>
      </c>
      <c r="B7611" t="s">
        <v>58</v>
      </c>
      <c r="C7611">
        <v>91634</v>
      </c>
      <c r="D7611" t="s">
        <v>669</v>
      </c>
      <c r="E7611" t="s">
        <v>66</v>
      </c>
      <c r="F7611">
        <v>258.56</v>
      </c>
      <c r="G7611">
        <v>263.86</v>
      </c>
      <c r="J7611">
        <v>0.2707</v>
      </c>
      <c r="K7611">
        <v>0.26529999999999998</v>
      </c>
    </row>
    <row r="7612" spans="1:11">
      <c r="A7612" t="s">
        <v>23672</v>
      </c>
      <c r="B7612" t="s">
        <v>58</v>
      </c>
      <c r="C7612">
        <v>105985</v>
      </c>
      <c r="D7612" t="s">
        <v>15781</v>
      </c>
      <c r="E7612" t="s">
        <v>67</v>
      </c>
      <c r="F7612">
        <v>118.91</v>
      </c>
      <c r="G7612">
        <v>124.21</v>
      </c>
      <c r="J7612">
        <v>0.52110000000000001</v>
      </c>
      <c r="K7612">
        <v>0.49880000000000002</v>
      </c>
    </row>
    <row r="7613" spans="1:11">
      <c r="A7613" t="s">
        <v>23673</v>
      </c>
      <c r="B7613" t="s">
        <v>58</v>
      </c>
      <c r="C7613">
        <v>105984</v>
      </c>
      <c r="D7613" t="s">
        <v>15782</v>
      </c>
      <c r="E7613" t="s">
        <v>66</v>
      </c>
      <c r="F7613">
        <v>346.24</v>
      </c>
      <c r="G7613">
        <v>351.54</v>
      </c>
      <c r="J7613">
        <v>0.3715</v>
      </c>
      <c r="K7613">
        <v>0.3659</v>
      </c>
    </row>
    <row r="7614" spans="1:11">
      <c r="A7614" t="s">
        <v>23674</v>
      </c>
      <c r="B7614" t="s">
        <v>58</v>
      </c>
      <c r="C7614">
        <v>98765</v>
      </c>
      <c r="D7614" t="s">
        <v>32020</v>
      </c>
      <c r="E7614" t="s">
        <v>67</v>
      </c>
      <c r="F7614">
        <v>0.11</v>
      </c>
      <c r="G7614">
        <v>0.11</v>
      </c>
      <c r="J7614">
        <v>0</v>
      </c>
      <c r="K7614">
        <v>0</v>
      </c>
    </row>
    <row r="7615" spans="1:11">
      <c r="A7615" t="s">
        <v>23675</v>
      </c>
      <c r="B7615" t="s">
        <v>58</v>
      </c>
      <c r="C7615">
        <v>98764</v>
      </c>
      <c r="D7615" t="s">
        <v>32021</v>
      </c>
      <c r="E7615" t="s">
        <v>66</v>
      </c>
      <c r="F7615">
        <v>5.5</v>
      </c>
      <c r="G7615">
        <v>5.5</v>
      </c>
      <c r="J7615">
        <v>0</v>
      </c>
      <c r="K7615">
        <v>0</v>
      </c>
    </row>
    <row r="7616" spans="1:11">
      <c r="A7616" t="s">
        <v>23676</v>
      </c>
      <c r="B7616" t="s">
        <v>58</v>
      </c>
      <c r="C7616">
        <v>99834</v>
      </c>
      <c r="D7616" t="s">
        <v>864</v>
      </c>
      <c r="E7616" t="s">
        <v>67</v>
      </c>
      <c r="F7616">
        <v>0.22</v>
      </c>
      <c r="G7616">
        <v>0.22</v>
      </c>
      <c r="J7616">
        <v>0</v>
      </c>
      <c r="K7616">
        <v>0</v>
      </c>
    </row>
    <row r="7617" spans="1:11">
      <c r="A7617" t="s">
        <v>23677</v>
      </c>
      <c r="B7617" t="s">
        <v>58</v>
      </c>
      <c r="C7617">
        <v>99833</v>
      </c>
      <c r="D7617" t="s">
        <v>717</v>
      </c>
      <c r="E7617" t="s">
        <v>66</v>
      </c>
      <c r="F7617">
        <v>5.43</v>
      </c>
      <c r="G7617">
        <v>5.43</v>
      </c>
      <c r="J7617">
        <v>0</v>
      </c>
      <c r="K7617">
        <v>0</v>
      </c>
    </row>
    <row r="7618" spans="1:11">
      <c r="A7618" t="s">
        <v>23678</v>
      </c>
      <c r="B7618" t="s">
        <v>58</v>
      </c>
      <c r="C7618">
        <v>104521</v>
      </c>
      <c r="D7618" t="s">
        <v>7269</v>
      </c>
      <c r="E7618" t="s">
        <v>67</v>
      </c>
      <c r="F7618">
        <v>0</v>
      </c>
      <c r="G7618">
        <v>0</v>
      </c>
    </row>
    <row r="7619" spans="1:11">
      <c r="A7619" t="s">
        <v>23679</v>
      </c>
      <c r="B7619" t="s">
        <v>58</v>
      </c>
      <c r="C7619">
        <v>104520</v>
      </c>
      <c r="D7619" t="s">
        <v>7270</v>
      </c>
      <c r="E7619" t="s">
        <v>66</v>
      </c>
      <c r="F7619">
        <v>0</v>
      </c>
      <c r="G7619">
        <v>0</v>
      </c>
    </row>
    <row r="7620" spans="1:11">
      <c r="A7620" t="s">
        <v>23680</v>
      </c>
      <c r="B7620" t="s">
        <v>58</v>
      </c>
      <c r="C7620">
        <v>90687</v>
      </c>
      <c r="D7620" t="s">
        <v>804</v>
      </c>
      <c r="E7620" t="s">
        <v>67</v>
      </c>
      <c r="F7620">
        <v>84.86</v>
      </c>
      <c r="G7620">
        <v>88.03</v>
      </c>
      <c r="J7620">
        <v>0.57569999999999999</v>
      </c>
      <c r="K7620">
        <v>0.55489999999999995</v>
      </c>
    </row>
    <row r="7621" spans="1:11">
      <c r="A7621" t="s">
        <v>23681</v>
      </c>
      <c r="B7621" t="s">
        <v>58</v>
      </c>
      <c r="C7621">
        <v>90686</v>
      </c>
      <c r="D7621" t="s">
        <v>659</v>
      </c>
      <c r="E7621" t="s">
        <v>66</v>
      </c>
      <c r="F7621">
        <v>185.32</v>
      </c>
      <c r="G7621">
        <v>188.49</v>
      </c>
      <c r="J7621">
        <v>0.49780000000000002</v>
      </c>
      <c r="K7621">
        <v>0.4894</v>
      </c>
    </row>
    <row r="7622" spans="1:11">
      <c r="A7622" t="s">
        <v>23682</v>
      </c>
      <c r="B7622" t="s">
        <v>58</v>
      </c>
      <c r="C7622">
        <v>5952</v>
      </c>
      <c r="D7622" t="s">
        <v>759</v>
      </c>
      <c r="E7622" t="s">
        <v>67</v>
      </c>
      <c r="F7622">
        <v>39.1</v>
      </c>
      <c r="G7622">
        <v>42.38</v>
      </c>
      <c r="J7622">
        <v>0</v>
      </c>
      <c r="K7622">
        <v>0</v>
      </c>
    </row>
    <row r="7623" spans="1:11">
      <c r="A7623" t="s">
        <v>23683</v>
      </c>
      <c r="B7623" t="s">
        <v>58</v>
      </c>
      <c r="C7623">
        <v>5795</v>
      </c>
      <c r="D7623" t="s">
        <v>589</v>
      </c>
      <c r="E7623" t="s">
        <v>66</v>
      </c>
      <c r="F7623">
        <v>41.23</v>
      </c>
      <c r="G7623">
        <v>44.51</v>
      </c>
      <c r="J7623">
        <v>0</v>
      </c>
      <c r="K7623">
        <v>0</v>
      </c>
    </row>
    <row r="7624" spans="1:11">
      <c r="A7624" t="s">
        <v>23684</v>
      </c>
      <c r="B7624" t="s">
        <v>58</v>
      </c>
      <c r="C7624">
        <v>104657</v>
      </c>
      <c r="D7624" t="s">
        <v>7271</v>
      </c>
      <c r="E7624" t="s">
        <v>67</v>
      </c>
      <c r="F7624">
        <v>0</v>
      </c>
      <c r="G7624">
        <v>0</v>
      </c>
    </row>
    <row r="7625" spans="1:11">
      <c r="A7625" t="s">
        <v>23685</v>
      </c>
      <c r="B7625" t="s">
        <v>58</v>
      </c>
      <c r="C7625">
        <v>104656</v>
      </c>
      <c r="D7625" t="s">
        <v>7272</v>
      </c>
      <c r="E7625" t="s">
        <v>66</v>
      </c>
      <c r="F7625">
        <v>0</v>
      </c>
      <c r="G7625">
        <v>0</v>
      </c>
    </row>
    <row r="7626" spans="1:11">
      <c r="A7626" t="s">
        <v>23686</v>
      </c>
      <c r="B7626" t="s">
        <v>58</v>
      </c>
      <c r="C7626">
        <v>102274</v>
      </c>
      <c r="D7626" t="s">
        <v>14769</v>
      </c>
      <c r="E7626" t="s">
        <v>67</v>
      </c>
      <c r="F7626">
        <v>37.92</v>
      </c>
      <c r="G7626">
        <v>41.2</v>
      </c>
      <c r="J7626">
        <v>0</v>
      </c>
      <c r="K7626">
        <v>0</v>
      </c>
    </row>
    <row r="7627" spans="1:11">
      <c r="A7627" t="s">
        <v>23687</v>
      </c>
      <c r="B7627" t="s">
        <v>58</v>
      </c>
      <c r="C7627">
        <v>102275</v>
      </c>
      <c r="D7627" t="s">
        <v>720</v>
      </c>
      <c r="E7627" t="s">
        <v>66</v>
      </c>
      <c r="F7627">
        <v>40.799999999999997</v>
      </c>
      <c r="G7627">
        <v>44.08</v>
      </c>
      <c r="J7627">
        <v>0</v>
      </c>
      <c r="K7627">
        <v>0</v>
      </c>
    </row>
    <row r="7628" spans="1:11">
      <c r="A7628" t="s">
        <v>23688</v>
      </c>
      <c r="B7628" t="s">
        <v>58</v>
      </c>
      <c r="C7628">
        <v>95259</v>
      </c>
      <c r="D7628" t="s">
        <v>844</v>
      </c>
      <c r="E7628" t="s">
        <v>67</v>
      </c>
      <c r="F7628">
        <v>38.869999999999997</v>
      </c>
      <c r="G7628">
        <v>42.15</v>
      </c>
      <c r="J7628">
        <v>0</v>
      </c>
      <c r="K7628">
        <v>0</v>
      </c>
    </row>
    <row r="7629" spans="1:11">
      <c r="A7629" t="s">
        <v>23689</v>
      </c>
      <c r="B7629" t="s">
        <v>58</v>
      </c>
      <c r="C7629">
        <v>95258</v>
      </c>
      <c r="D7629" t="s">
        <v>698</v>
      </c>
      <c r="E7629" t="s">
        <v>66</v>
      </c>
      <c r="F7629">
        <v>40.76</v>
      </c>
      <c r="G7629">
        <v>44.04</v>
      </c>
      <c r="J7629">
        <v>0</v>
      </c>
      <c r="K7629">
        <v>0</v>
      </c>
    </row>
    <row r="7630" spans="1:11">
      <c r="A7630" t="s">
        <v>23690</v>
      </c>
      <c r="B7630" t="s">
        <v>58</v>
      </c>
      <c r="C7630">
        <v>105917</v>
      </c>
      <c r="D7630" t="s">
        <v>7273</v>
      </c>
      <c r="E7630" t="s">
        <v>67</v>
      </c>
      <c r="F7630">
        <v>0</v>
      </c>
      <c r="G7630">
        <v>0</v>
      </c>
    </row>
    <row r="7631" spans="1:11">
      <c r="A7631" t="s">
        <v>23691</v>
      </c>
      <c r="B7631" t="s">
        <v>58</v>
      </c>
      <c r="C7631">
        <v>105916</v>
      </c>
      <c r="D7631" t="s">
        <v>7274</v>
      </c>
      <c r="E7631" t="s">
        <v>66</v>
      </c>
      <c r="F7631">
        <v>0</v>
      </c>
      <c r="G7631">
        <v>0</v>
      </c>
    </row>
    <row r="7632" spans="1:11">
      <c r="A7632" t="s">
        <v>23692</v>
      </c>
      <c r="B7632" t="s">
        <v>58</v>
      </c>
      <c r="C7632">
        <v>92967</v>
      </c>
      <c r="D7632" t="s">
        <v>827</v>
      </c>
      <c r="E7632" t="s">
        <v>67</v>
      </c>
      <c r="F7632">
        <v>39.159999999999997</v>
      </c>
      <c r="G7632">
        <v>42.44</v>
      </c>
      <c r="J7632">
        <v>0</v>
      </c>
      <c r="K7632">
        <v>0</v>
      </c>
    </row>
    <row r="7633" spans="1:11">
      <c r="A7633" t="s">
        <v>23693</v>
      </c>
      <c r="B7633" t="s">
        <v>58</v>
      </c>
      <c r="C7633">
        <v>92966</v>
      </c>
      <c r="D7633" t="s">
        <v>681</v>
      </c>
      <c r="E7633" t="s">
        <v>66</v>
      </c>
      <c r="F7633">
        <v>41.35</v>
      </c>
      <c r="G7633">
        <v>44.63</v>
      </c>
      <c r="J7633">
        <v>0</v>
      </c>
      <c r="K7633">
        <v>0</v>
      </c>
    </row>
    <row r="7634" spans="1:11">
      <c r="A7634" t="s">
        <v>23694</v>
      </c>
      <c r="B7634" t="s">
        <v>58</v>
      </c>
      <c r="C7634">
        <v>103794</v>
      </c>
      <c r="D7634" t="s">
        <v>7275</v>
      </c>
      <c r="E7634" t="s">
        <v>67</v>
      </c>
      <c r="F7634">
        <v>0</v>
      </c>
      <c r="G7634">
        <v>0</v>
      </c>
    </row>
    <row r="7635" spans="1:11">
      <c r="A7635" t="s">
        <v>23695</v>
      </c>
      <c r="B7635" t="s">
        <v>58</v>
      </c>
      <c r="C7635">
        <v>103793</v>
      </c>
      <c r="D7635" t="s">
        <v>7276</v>
      </c>
      <c r="E7635" t="s">
        <v>66</v>
      </c>
      <c r="F7635">
        <v>0</v>
      </c>
      <c r="G7635">
        <v>0</v>
      </c>
    </row>
    <row r="7636" spans="1:11">
      <c r="A7636" t="s">
        <v>23696</v>
      </c>
      <c r="B7636" t="s">
        <v>58</v>
      </c>
      <c r="C7636">
        <v>96156</v>
      </c>
      <c r="D7636" t="s">
        <v>860</v>
      </c>
      <c r="E7636" t="s">
        <v>67</v>
      </c>
      <c r="F7636">
        <v>76.59</v>
      </c>
      <c r="G7636">
        <v>79.760000000000005</v>
      </c>
      <c r="J7636">
        <v>6.3299999999999995E-2</v>
      </c>
      <c r="K7636">
        <v>6.08E-2</v>
      </c>
    </row>
    <row r="7637" spans="1:11">
      <c r="A7637" t="s">
        <v>23697</v>
      </c>
      <c r="B7637" t="s">
        <v>58</v>
      </c>
      <c r="C7637">
        <v>96158</v>
      </c>
      <c r="D7637" t="s">
        <v>714</v>
      </c>
      <c r="E7637" t="s">
        <v>66</v>
      </c>
      <c r="F7637">
        <v>158.65</v>
      </c>
      <c r="G7637">
        <v>161.82</v>
      </c>
      <c r="J7637">
        <v>6.08E-2</v>
      </c>
      <c r="K7637">
        <v>5.96E-2</v>
      </c>
    </row>
    <row r="7638" spans="1:11">
      <c r="A7638" t="s">
        <v>23698</v>
      </c>
      <c r="B7638" t="s">
        <v>58</v>
      </c>
      <c r="C7638">
        <v>90693</v>
      </c>
      <c r="D7638" t="s">
        <v>805</v>
      </c>
      <c r="E7638" t="s">
        <v>67</v>
      </c>
      <c r="F7638">
        <v>71.739999999999995</v>
      </c>
      <c r="G7638">
        <v>74.91</v>
      </c>
      <c r="J7638">
        <v>0</v>
      </c>
      <c r="K7638">
        <v>0</v>
      </c>
    </row>
    <row r="7639" spans="1:11">
      <c r="A7639" t="s">
        <v>23699</v>
      </c>
      <c r="B7639" t="s">
        <v>58</v>
      </c>
      <c r="C7639">
        <v>90692</v>
      </c>
      <c r="D7639" t="s">
        <v>660</v>
      </c>
      <c r="E7639" t="s">
        <v>66</v>
      </c>
      <c r="F7639">
        <v>149</v>
      </c>
      <c r="G7639">
        <v>152.16999999999999</v>
      </c>
      <c r="J7639">
        <v>0</v>
      </c>
      <c r="K7639">
        <v>0</v>
      </c>
    </row>
    <row r="7640" spans="1:11">
      <c r="A7640" t="s">
        <v>23700</v>
      </c>
      <c r="B7640" t="s">
        <v>58</v>
      </c>
      <c r="C7640">
        <v>96246</v>
      </c>
      <c r="D7640" t="s">
        <v>862</v>
      </c>
      <c r="E7640" t="s">
        <v>67</v>
      </c>
      <c r="F7640">
        <v>80.14</v>
      </c>
      <c r="G7640">
        <v>83.78</v>
      </c>
      <c r="J7640">
        <v>0</v>
      </c>
      <c r="K7640">
        <v>0</v>
      </c>
    </row>
    <row r="7641" spans="1:11">
      <c r="A7641" t="s">
        <v>23701</v>
      </c>
      <c r="B7641" t="s">
        <v>58</v>
      </c>
      <c r="C7641">
        <v>96245</v>
      </c>
      <c r="D7641" t="s">
        <v>715</v>
      </c>
      <c r="E7641" t="s">
        <v>66</v>
      </c>
      <c r="F7641">
        <v>137.22999999999999</v>
      </c>
      <c r="G7641">
        <v>140.87</v>
      </c>
      <c r="J7641">
        <v>0</v>
      </c>
      <c r="K7641">
        <v>0</v>
      </c>
    </row>
    <row r="7642" spans="1:11">
      <c r="A7642" t="s">
        <v>23702</v>
      </c>
      <c r="B7642" t="s">
        <v>58</v>
      </c>
      <c r="C7642">
        <v>88404</v>
      </c>
      <c r="D7642" t="s">
        <v>773</v>
      </c>
      <c r="E7642" t="s">
        <v>67</v>
      </c>
      <c r="F7642">
        <v>1.0900000000000001</v>
      </c>
      <c r="G7642">
        <v>1.0900000000000001</v>
      </c>
      <c r="J7642">
        <v>0</v>
      </c>
      <c r="K7642">
        <v>0</v>
      </c>
    </row>
    <row r="7643" spans="1:11">
      <c r="A7643" t="s">
        <v>23703</v>
      </c>
      <c r="B7643" t="s">
        <v>58</v>
      </c>
      <c r="C7643">
        <v>88399</v>
      </c>
      <c r="D7643" t="s">
        <v>628</v>
      </c>
      <c r="E7643" t="s">
        <v>66</v>
      </c>
      <c r="F7643">
        <v>4.22</v>
      </c>
      <c r="G7643">
        <v>4.22</v>
      </c>
      <c r="J7643">
        <v>0</v>
      </c>
      <c r="K7643">
        <v>0</v>
      </c>
    </row>
    <row r="7644" spans="1:11">
      <c r="A7644" t="s">
        <v>23704</v>
      </c>
      <c r="B7644" t="s">
        <v>58</v>
      </c>
      <c r="C7644">
        <v>88392</v>
      </c>
      <c r="D7644" t="s">
        <v>771</v>
      </c>
      <c r="E7644" t="s">
        <v>67</v>
      </c>
      <c r="F7644">
        <v>1.1499999999999999</v>
      </c>
      <c r="G7644">
        <v>1.1499999999999999</v>
      </c>
      <c r="J7644">
        <v>0</v>
      </c>
      <c r="K7644">
        <v>0</v>
      </c>
    </row>
    <row r="7645" spans="1:11">
      <c r="A7645" t="s">
        <v>23705</v>
      </c>
      <c r="B7645" t="s">
        <v>58</v>
      </c>
      <c r="C7645">
        <v>88386</v>
      </c>
      <c r="D7645" t="s">
        <v>626</v>
      </c>
      <c r="E7645" t="s">
        <v>66</v>
      </c>
      <c r="F7645">
        <v>5.76</v>
      </c>
      <c r="G7645">
        <v>5.76</v>
      </c>
      <c r="J7645">
        <v>0</v>
      </c>
      <c r="K7645">
        <v>0</v>
      </c>
    </row>
    <row r="7646" spans="1:11">
      <c r="A7646" t="s">
        <v>23706</v>
      </c>
      <c r="B7646" t="s">
        <v>58</v>
      </c>
      <c r="C7646">
        <v>88398</v>
      </c>
      <c r="D7646" t="s">
        <v>772</v>
      </c>
      <c r="E7646" t="s">
        <v>67</v>
      </c>
      <c r="F7646">
        <v>1.37</v>
      </c>
      <c r="G7646">
        <v>1.37</v>
      </c>
      <c r="J7646">
        <v>0</v>
      </c>
      <c r="K7646">
        <v>0</v>
      </c>
    </row>
    <row r="7647" spans="1:11">
      <c r="A7647" t="s">
        <v>23707</v>
      </c>
      <c r="B7647" t="s">
        <v>58</v>
      </c>
      <c r="C7647">
        <v>88393</v>
      </c>
      <c r="D7647" t="s">
        <v>627</v>
      </c>
      <c r="E7647" t="s">
        <v>66</v>
      </c>
      <c r="F7647">
        <v>7.98</v>
      </c>
      <c r="G7647">
        <v>7.98</v>
      </c>
      <c r="J7647">
        <v>0</v>
      </c>
      <c r="K7647">
        <v>0</v>
      </c>
    </row>
    <row r="7648" spans="1:11">
      <c r="A7648" t="s">
        <v>23708</v>
      </c>
      <c r="B7648" t="s">
        <v>58</v>
      </c>
      <c r="C7648">
        <v>90638</v>
      </c>
      <c r="D7648" t="s">
        <v>796</v>
      </c>
      <c r="E7648" t="s">
        <v>67</v>
      </c>
      <c r="F7648">
        <v>5.48</v>
      </c>
      <c r="G7648">
        <v>5.48</v>
      </c>
      <c r="J7648">
        <v>0</v>
      </c>
      <c r="K7648">
        <v>0</v>
      </c>
    </row>
    <row r="7649" spans="1:11">
      <c r="A7649" t="s">
        <v>23709</v>
      </c>
      <c r="B7649" t="s">
        <v>58</v>
      </c>
      <c r="C7649">
        <v>90637</v>
      </c>
      <c r="D7649" t="s">
        <v>651</v>
      </c>
      <c r="E7649" t="s">
        <v>66</v>
      </c>
      <c r="F7649">
        <v>17.54</v>
      </c>
      <c r="G7649">
        <v>17.54</v>
      </c>
      <c r="J7649">
        <v>0</v>
      </c>
      <c r="K7649">
        <v>0</v>
      </c>
    </row>
    <row r="7650" spans="1:11">
      <c r="A7650" t="s">
        <v>23710</v>
      </c>
      <c r="B7650" t="s">
        <v>58</v>
      </c>
      <c r="C7650">
        <v>103243</v>
      </c>
      <c r="D7650" t="s">
        <v>7277</v>
      </c>
      <c r="E7650" t="s">
        <v>67</v>
      </c>
      <c r="F7650">
        <v>0</v>
      </c>
      <c r="G7650">
        <v>0</v>
      </c>
    </row>
    <row r="7651" spans="1:11">
      <c r="A7651" t="s">
        <v>23711</v>
      </c>
      <c r="B7651" t="s">
        <v>58</v>
      </c>
      <c r="C7651">
        <v>103242</v>
      </c>
      <c r="D7651" t="s">
        <v>7278</v>
      </c>
      <c r="E7651" t="s">
        <v>66</v>
      </c>
      <c r="F7651">
        <v>0</v>
      </c>
      <c r="G7651">
        <v>0</v>
      </c>
    </row>
    <row r="7652" spans="1:11">
      <c r="A7652" t="s">
        <v>23712</v>
      </c>
      <c r="B7652" t="s">
        <v>58</v>
      </c>
      <c r="C7652">
        <v>5806</v>
      </c>
      <c r="D7652" t="s">
        <v>736</v>
      </c>
      <c r="E7652" t="s">
        <v>67</v>
      </c>
      <c r="F7652">
        <v>0.24</v>
      </c>
      <c r="G7652">
        <v>0.24</v>
      </c>
      <c r="J7652">
        <v>0</v>
      </c>
      <c r="K7652">
        <v>0</v>
      </c>
    </row>
    <row r="7653" spans="1:11">
      <c r="A7653" t="s">
        <v>23713</v>
      </c>
      <c r="B7653" t="s">
        <v>58</v>
      </c>
      <c r="C7653">
        <v>73536</v>
      </c>
      <c r="D7653" t="s">
        <v>623</v>
      </c>
      <c r="E7653" t="s">
        <v>66</v>
      </c>
      <c r="F7653">
        <v>21.34</v>
      </c>
      <c r="G7653">
        <v>21.34</v>
      </c>
      <c r="J7653">
        <v>0</v>
      </c>
      <c r="K7653">
        <v>0</v>
      </c>
    </row>
    <row r="7654" spans="1:11">
      <c r="A7654" t="s">
        <v>23714</v>
      </c>
      <c r="B7654" t="s">
        <v>58</v>
      </c>
      <c r="C7654">
        <v>7043</v>
      </c>
      <c r="D7654" t="s">
        <v>765</v>
      </c>
      <c r="E7654" t="s">
        <v>67</v>
      </c>
      <c r="F7654">
        <v>0.3</v>
      </c>
      <c r="G7654">
        <v>0.3</v>
      </c>
      <c r="J7654">
        <v>0</v>
      </c>
      <c r="K7654">
        <v>0</v>
      </c>
    </row>
    <row r="7655" spans="1:11">
      <c r="A7655" t="s">
        <v>23715</v>
      </c>
      <c r="B7655" t="s">
        <v>58</v>
      </c>
      <c r="C7655">
        <v>7042</v>
      </c>
      <c r="D7655" t="s">
        <v>617</v>
      </c>
      <c r="E7655" t="s">
        <v>66</v>
      </c>
      <c r="F7655">
        <v>25.21</v>
      </c>
      <c r="G7655">
        <v>25.21</v>
      </c>
      <c r="J7655">
        <v>0</v>
      </c>
      <c r="K7655">
        <v>0</v>
      </c>
    </row>
    <row r="7656" spans="1:11">
      <c r="A7656" t="s">
        <v>23716</v>
      </c>
      <c r="B7656" t="s">
        <v>58</v>
      </c>
      <c r="C7656">
        <v>5934</v>
      </c>
      <c r="D7656" t="s">
        <v>756</v>
      </c>
      <c r="E7656" t="s">
        <v>67</v>
      </c>
      <c r="F7656">
        <v>113.64</v>
      </c>
      <c r="G7656">
        <v>117.34</v>
      </c>
      <c r="J7656">
        <v>0</v>
      </c>
      <c r="K7656">
        <v>0</v>
      </c>
    </row>
    <row r="7657" spans="1:11">
      <c r="A7657" t="s">
        <v>23717</v>
      </c>
      <c r="B7657" t="s">
        <v>58</v>
      </c>
      <c r="C7657">
        <v>5932</v>
      </c>
      <c r="D7657" t="s">
        <v>610</v>
      </c>
      <c r="E7657" t="s">
        <v>66</v>
      </c>
      <c r="F7657">
        <v>284.38</v>
      </c>
      <c r="G7657">
        <v>288.08</v>
      </c>
      <c r="J7657">
        <v>0</v>
      </c>
      <c r="K7657">
        <v>0</v>
      </c>
    </row>
    <row r="7658" spans="1:11">
      <c r="A7658" t="s">
        <v>23718</v>
      </c>
      <c r="B7658" t="s">
        <v>58</v>
      </c>
      <c r="C7658">
        <v>96159</v>
      </c>
      <c r="D7658" t="s">
        <v>861</v>
      </c>
      <c r="E7658" t="s">
        <v>67</v>
      </c>
      <c r="F7658">
        <v>115</v>
      </c>
      <c r="G7658">
        <v>118.17</v>
      </c>
      <c r="J7658">
        <v>0.68689999999999996</v>
      </c>
      <c r="K7658">
        <v>0.66839999999999999</v>
      </c>
    </row>
    <row r="7659" spans="1:11">
      <c r="A7659" t="s">
        <v>23719</v>
      </c>
      <c r="B7659" t="s">
        <v>58</v>
      </c>
      <c r="C7659">
        <v>95133</v>
      </c>
      <c r="D7659" t="s">
        <v>695</v>
      </c>
      <c r="E7659" t="s">
        <v>66</v>
      </c>
      <c r="F7659">
        <v>215.58</v>
      </c>
      <c r="G7659">
        <v>218.75</v>
      </c>
      <c r="J7659">
        <v>0.68289999999999995</v>
      </c>
      <c r="K7659">
        <v>0.67310000000000003</v>
      </c>
    </row>
    <row r="7660" spans="1:11">
      <c r="A7660" t="s">
        <v>23720</v>
      </c>
      <c r="B7660" t="s">
        <v>58</v>
      </c>
      <c r="C7660">
        <v>102986</v>
      </c>
      <c r="D7660" t="s">
        <v>14770</v>
      </c>
      <c r="E7660" t="s">
        <v>67</v>
      </c>
      <c r="F7660">
        <v>0</v>
      </c>
      <c r="G7660">
        <v>0</v>
      </c>
    </row>
    <row r="7661" spans="1:11">
      <c r="A7661" t="s">
        <v>23721</v>
      </c>
      <c r="B7661" t="s">
        <v>58</v>
      </c>
      <c r="C7661">
        <v>102987</v>
      </c>
      <c r="D7661" t="s">
        <v>14771</v>
      </c>
      <c r="E7661" t="s">
        <v>66</v>
      </c>
      <c r="F7661">
        <v>0</v>
      </c>
      <c r="G7661">
        <v>0</v>
      </c>
    </row>
    <row r="7662" spans="1:11">
      <c r="A7662" t="s">
        <v>23722</v>
      </c>
      <c r="B7662" t="s">
        <v>58</v>
      </c>
      <c r="C7662">
        <v>92961</v>
      </c>
      <c r="D7662" t="s">
        <v>826</v>
      </c>
      <c r="E7662" t="s">
        <v>67</v>
      </c>
      <c r="F7662">
        <v>5.38</v>
      </c>
      <c r="G7662">
        <v>5.38</v>
      </c>
      <c r="J7662">
        <v>1</v>
      </c>
      <c r="K7662">
        <v>1</v>
      </c>
    </row>
    <row r="7663" spans="1:11">
      <c r="A7663" t="s">
        <v>23723</v>
      </c>
      <c r="B7663" t="s">
        <v>58</v>
      </c>
      <c r="C7663">
        <v>92960</v>
      </c>
      <c r="D7663" t="s">
        <v>680</v>
      </c>
      <c r="E7663" t="s">
        <v>66</v>
      </c>
      <c r="F7663">
        <v>19.47</v>
      </c>
      <c r="G7663">
        <v>19.47</v>
      </c>
      <c r="J7663">
        <v>0.52229999999999999</v>
      </c>
      <c r="K7663">
        <v>0.52229999999999999</v>
      </c>
    </row>
    <row r="7664" spans="1:11">
      <c r="A7664" t="s">
        <v>23724</v>
      </c>
      <c r="B7664" t="s">
        <v>58</v>
      </c>
      <c r="C7664">
        <v>102863</v>
      </c>
      <c r="D7664" t="s">
        <v>7279</v>
      </c>
      <c r="E7664" t="s">
        <v>67</v>
      </c>
      <c r="F7664">
        <v>0</v>
      </c>
      <c r="G7664">
        <v>0</v>
      </c>
    </row>
    <row r="7665" spans="1:11">
      <c r="A7665" t="s">
        <v>23725</v>
      </c>
      <c r="B7665" t="s">
        <v>58</v>
      </c>
      <c r="C7665">
        <v>102862</v>
      </c>
      <c r="D7665" t="s">
        <v>7280</v>
      </c>
      <c r="E7665" t="s">
        <v>66</v>
      </c>
      <c r="F7665">
        <v>0</v>
      </c>
      <c r="G7665">
        <v>0</v>
      </c>
    </row>
    <row r="7666" spans="1:11">
      <c r="A7666" t="s">
        <v>23726</v>
      </c>
      <c r="B7666" t="s">
        <v>58</v>
      </c>
      <c r="C7666">
        <v>93409</v>
      </c>
      <c r="D7666" t="s">
        <v>14772</v>
      </c>
      <c r="E7666" t="s">
        <v>67</v>
      </c>
      <c r="F7666">
        <v>42.85</v>
      </c>
      <c r="G7666">
        <v>45.68</v>
      </c>
      <c r="J7666">
        <v>0.2271</v>
      </c>
      <c r="K7666">
        <v>0.21299999999999999</v>
      </c>
    </row>
    <row r="7667" spans="1:11">
      <c r="A7667" t="s">
        <v>23727</v>
      </c>
      <c r="B7667" t="s">
        <v>58</v>
      </c>
      <c r="C7667">
        <v>93408</v>
      </c>
      <c r="D7667" t="s">
        <v>14773</v>
      </c>
      <c r="E7667" t="s">
        <v>66</v>
      </c>
      <c r="F7667">
        <v>99.43</v>
      </c>
      <c r="G7667">
        <v>102.26</v>
      </c>
      <c r="J7667">
        <v>0.19139999999999999</v>
      </c>
      <c r="K7667">
        <v>0.18609999999999999</v>
      </c>
    </row>
    <row r="7668" spans="1:11">
      <c r="A7668" t="s">
        <v>23728</v>
      </c>
      <c r="B7668" t="s">
        <v>58</v>
      </c>
      <c r="C7668">
        <v>102941</v>
      </c>
      <c r="D7668" t="s">
        <v>7281</v>
      </c>
      <c r="E7668" t="s">
        <v>67</v>
      </c>
      <c r="F7668">
        <v>0</v>
      </c>
      <c r="G7668">
        <v>0</v>
      </c>
    </row>
    <row r="7669" spans="1:11">
      <c r="A7669" t="s">
        <v>23729</v>
      </c>
      <c r="B7669" t="s">
        <v>58</v>
      </c>
      <c r="C7669">
        <v>102940</v>
      </c>
      <c r="D7669" t="s">
        <v>7282</v>
      </c>
      <c r="E7669" t="s">
        <v>66</v>
      </c>
      <c r="F7669">
        <v>0</v>
      </c>
      <c r="G7669">
        <v>0</v>
      </c>
    </row>
    <row r="7670" spans="1:11">
      <c r="A7670" t="s">
        <v>23730</v>
      </c>
      <c r="B7670" t="s">
        <v>58</v>
      </c>
      <c r="C7670">
        <v>103164</v>
      </c>
      <c r="D7670" t="s">
        <v>7283</v>
      </c>
      <c r="E7670" t="s">
        <v>67</v>
      </c>
      <c r="F7670">
        <v>0</v>
      </c>
      <c r="G7670">
        <v>0</v>
      </c>
    </row>
    <row r="7671" spans="1:11">
      <c r="A7671" t="s">
        <v>23731</v>
      </c>
      <c r="B7671" t="s">
        <v>58</v>
      </c>
      <c r="C7671">
        <v>103163</v>
      </c>
      <c r="D7671" t="s">
        <v>7284</v>
      </c>
      <c r="E7671" t="s">
        <v>66</v>
      </c>
      <c r="F7671">
        <v>0</v>
      </c>
      <c r="G7671">
        <v>0</v>
      </c>
    </row>
    <row r="7672" spans="1:11">
      <c r="A7672" t="s">
        <v>23732</v>
      </c>
      <c r="B7672" t="s">
        <v>58</v>
      </c>
      <c r="C7672">
        <v>103158</v>
      </c>
      <c r="D7672" t="s">
        <v>7285</v>
      </c>
      <c r="E7672" t="s">
        <v>67</v>
      </c>
      <c r="F7672">
        <v>0</v>
      </c>
      <c r="G7672">
        <v>0</v>
      </c>
    </row>
    <row r="7673" spans="1:11">
      <c r="A7673" t="s">
        <v>23733</v>
      </c>
      <c r="B7673" t="s">
        <v>58</v>
      </c>
      <c r="C7673">
        <v>103157</v>
      </c>
      <c r="D7673" t="s">
        <v>7286</v>
      </c>
      <c r="E7673" t="s">
        <v>66</v>
      </c>
      <c r="F7673">
        <v>0</v>
      </c>
      <c r="G7673">
        <v>0</v>
      </c>
    </row>
    <row r="7674" spans="1:11">
      <c r="A7674" t="s">
        <v>23734</v>
      </c>
      <c r="B7674" t="s">
        <v>58</v>
      </c>
      <c r="C7674">
        <v>103176</v>
      </c>
      <c r="D7674" t="s">
        <v>7287</v>
      </c>
      <c r="E7674" t="s">
        <v>67</v>
      </c>
      <c r="F7674">
        <v>0</v>
      </c>
      <c r="G7674">
        <v>0</v>
      </c>
    </row>
    <row r="7675" spans="1:11">
      <c r="A7675" t="s">
        <v>23735</v>
      </c>
      <c r="B7675" t="s">
        <v>58</v>
      </c>
      <c r="C7675">
        <v>103175</v>
      </c>
      <c r="D7675" t="s">
        <v>7288</v>
      </c>
      <c r="E7675" t="s">
        <v>66</v>
      </c>
      <c r="F7675">
        <v>0</v>
      </c>
      <c r="G7675">
        <v>0</v>
      </c>
    </row>
    <row r="7676" spans="1:11">
      <c r="A7676" t="s">
        <v>23736</v>
      </c>
      <c r="B7676" t="s">
        <v>58</v>
      </c>
      <c r="C7676">
        <v>103182</v>
      </c>
      <c r="D7676" t="s">
        <v>7289</v>
      </c>
      <c r="E7676" t="s">
        <v>67</v>
      </c>
      <c r="F7676">
        <v>0</v>
      </c>
      <c r="G7676">
        <v>0</v>
      </c>
    </row>
    <row r="7677" spans="1:11">
      <c r="A7677" t="s">
        <v>23737</v>
      </c>
      <c r="B7677" t="s">
        <v>58</v>
      </c>
      <c r="C7677">
        <v>103181</v>
      </c>
      <c r="D7677" t="s">
        <v>7290</v>
      </c>
      <c r="E7677" t="s">
        <v>66</v>
      </c>
      <c r="F7677">
        <v>0</v>
      </c>
      <c r="G7677">
        <v>0</v>
      </c>
    </row>
    <row r="7678" spans="1:11">
      <c r="A7678" t="s">
        <v>23738</v>
      </c>
      <c r="B7678" t="s">
        <v>58</v>
      </c>
      <c r="C7678">
        <v>103170</v>
      </c>
      <c r="D7678" t="s">
        <v>7291</v>
      </c>
      <c r="E7678" t="s">
        <v>67</v>
      </c>
      <c r="F7678">
        <v>0</v>
      </c>
      <c r="G7678">
        <v>0</v>
      </c>
    </row>
    <row r="7679" spans="1:11">
      <c r="A7679" t="s">
        <v>23739</v>
      </c>
      <c r="B7679" t="s">
        <v>58</v>
      </c>
      <c r="C7679">
        <v>103169</v>
      </c>
      <c r="D7679" t="s">
        <v>7292</v>
      </c>
      <c r="E7679" t="s">
        <v>66</v>
      </c>
      <c r="F7679">
        <v>0</v>
      </c>
      <c r="G7679">
        <v>0</v>
      </c>
    </row>
    <row r="7680" spans="1:11">
      <c r="A7680" t="s">
        <v>23740</v>
      </c>
      <c r="B7680" t="s">
        <v>58</v>
      </c>
      <c r="C7680">
        <v>102869</v>
      </c>
      <c r="D7680" t="s">
        <v>7293</v>
      </c>
      <c r="E7680" t="s">
        <v>67</v>
      </c>
      <c r="F7680">
        <v>0</v>
      </c>
      <c r="G7680">
        <v>0</v>
      </c>
    </row>
    <row r="7681" spans="1:11">
      <c r="A7681" t="s">
        <v>23741</v>
      </c>
      <c r="B7681" t="s">
        <v>58</v>
      </c>
      <c r="C7681">
        <v>102868</v>
      </c>
      <c r="D7681" t="s">
        <v>7294</v>
      </c>
      <c r="E7681" t="s">
        <v>66</v>
      </c>
      <c r="F7681">
        <v>0</v>
      </c>
      <c r="G7681">
        <v>0</v>
      </c>
    </row>
    <row r="7682" spans="1:11">
      <c r="A7682" t="s">
        <v>23742</v>
      </c>
      <c r="B7682" t="s">
        <v>58</v>
      </c>
      <c r="C7682">
        <v>92113</v>
      </c>
      <c r="D7682" t="s">
        <v>820</v>
      </c>
      <c r="E7682" t="s">
        <v>67</v>
      </c>
      <c r="F7682">
        <v>1.28</v>
      </c>
      <c r="G7682">
        <v>1.28</v>
      </c>
      <c r="J7682">
        <v>0</v>
      </c>
      <c r="K7682">
        <v>0</v>
      </c>
    </row>
    <row r="7683" spans="1:11">
      <c r="A7683" t="s">
        <v>23743</v>
      </c>
      <c r="B7683" t="s">
        <v>58</v>
      </c>
      <c r="C7683">
        <v>92112</v>
      </c>
      <c r="D7683" t="s">
        <v>674</v>
      </c>
      <c r="E7683" t="s">
        <v>66</v>
      </c>
      <c r="F7683">
        <v>4.01</v>
      </c>
      <c r="G7683">
        <v>4.01</v>
      </c>
      <c r="J7683">
        <v>0</v>
      </c>
      <c r="K7683">
        <v>0</v>
      </c>
    </row>
    <row r="7684" spans="1:11">
      <c r="A7684" t="s">
        <v>23744</v>
      </c>
      <c r="B7684" t="s">
        <v>58</v>
      </c>
      <c r="C7684">
        <v>90675</v>
      </c>
      <c r="D7684" t="s">
        <v>802</v>
      </c>
      <c r="E7684" t="s">
        <v>67</v>
      </c>
      <c r="F7684">
        <v>381.34</v>
      </c>
      <c r="G7684">
        <v>384.95</v>
      </c>
      <c r="J7684">
        <v>0</v>
      </c>
      <c r="K7684">
        <v>0</v>
      </c>
    </row>
    <row r="7685" spans="1:11">
      <c r="A7685" t="s">
        <v>23745</v>
      </c>
      <c r="B7685" t="s">
        <v>58</v>
      </c>
      <c r="C7685">
        <v>90674</v>
      </c>
      <c r="D7685" t="s">
        <v>657</v>
      </c>
      <c r="E7685" t="s">
        <v>66</v>
      </c>
      <c r="F7685">
        <v>838.2</v>
      </c>
      <c r="G7685">
        <v>841.81</v>
      </c>
      <c r="J7685">
        <v>0</v>
      </c>
      <c r="K7685">
        <v>0</v>
      </c>
    </row>
    <row r="7686" spans="1:11">
      <c r="A7686" t="s">
        <v>23746</v>
      </c>
      <c r="B7686" t="s">
        <v>58</v>
      </c>
      <c r="C7686">
        <v>93225</v>
      </c>
      <c r="D7686" t="s">
        <v>828</v>
      </c>
      <c r="E7686" t="s">
        <v>67</v>
      </c>
      <c r="F7686">
        <v>563.46</v>
      </c>
      <c r="G7686">
        <v>567.07000000000005</v>
      </c>
      <c r="J7686">
        <v>0</v>
      </c>
      <c r="K7686">
        <v>0</v>
      </c>
    </row>
    <row r="7687" spans="1:11">
      <c r="A7687" t="s">
        <v>23747</v>
      </c>
      <c r="B7687" t="s">
        <v>58</v>
      </c>
      <c r="C7687">
        <v>93224</v>
      </c>
      <c r="D7687" t="s">
        <v>682</v>
      </c>
      <c r="E7687" t="s">
        <v>66</v>
      </c>
      <c r="F7687">
        <v>1236.73</v>
      </c>
      <c r="G7687">
        <v>1240.3399999999999</v>
      </c>
      <c r="J7687">
        <v>0</v>
      </c>
      <c r="K7687">
        <v>0</v>
      </c>
    </row>
    <row r="7688" spans="1:11">
      <c r="A7688" t="s">
        <v>23748</v>
      </c>
      <c r="B7688" t="s">
        <v>58</v>
      </c>
      <c r="C7688">
        <v>104696</v>
      </c>
      <c r="D7688" t="s">
        <v>876</v>
      </c>
      <c r="E7688" t="s">
        <v>67</v>
      </c>
      <c r="F7688">
        <v>41.19</v>
      </c>
      <c r="G7688">
        <v>44.8</v>
      </c>
      <c r="J7688">
        <v>0</v>
      </c>
      <c r="K7688">
        <v>0</v>
      </c>
    </row>
    <row r="7689" spans="1:11">
      <c r="A7689" t="s">
        <v>23749</v>
      </c>
      <c r="B7689" t="s">
        <v>58</v>
      </c>
      <c r="C7689">
        <v>104695</v>
      </c>
      <c r="D7689" t="s">
        <v>730</v>
      </c>
      <c r="E7689" t="s">
        <v>66</v>
      </c>
      <c r="F7689">
        <v>44.97</v>
      </c>
      <c r="G7689">
        <v>48.58</v>
      </c>
      <c r="J7689">
        <v>0</v>
      </c>
      <c r="K7689">
        <v>0</v>
      </c>
    </row>
    <row r="7690" spans="1:11">
      <c r="A7690" t="s">
        <v>23750</v>
      </c>
      <c r="B7690" t="s">
        <v>58</v>
      </c>
      <c r="C7690">
        <v>90681</v>
      </c>
      <c r="D7690" t="s">
        <v>803</v>
      </c>
      <c r="E7690" t="s">
        <v>67</v>
      </c>
      <c r="F7690">
        <v>192.13</v>
      </c>
      <c r="G7690">
        <v>195.74</v>
      </c>
      <c r="J7690">
        <v>0.19</v>
      </c>
      <c r="K7690">
        <v>0.1865</v>
      </c>
    </row>
    <row r="7691" spans="1:11">
      <c r="A7691" t="s">
        <v>23751</v>
      </c>
      <c r="B7691" t="s">
        <v>58</v>
      </c>
      <c r="C7691">
        <v>90680</v>
      </c>
      <c r="D7691" t="s">
        <v>658</v>
      </c>
      <c r="E7691" t="s">
        <v>66</v>
      </c>
      <c r="F7691">
        <v>432.71</v>
      </c>
      <c r="G7691">
        <v>436.32</v>
      </c>
      <c r="J7691">
        <v>0.1847</v>
      </c>
      <c r="K7691">
        <v>0.18310000000000001</v>
      </c>
    </row>
    <row r="7692" spans="1:11">
      <c r="A7692" t="s">
        <v>23752</v>
      </c>
      <c r="B7692" t="s">
        <v>58</v>
      </c>
      <c r="C7692">
        <v>102875</v>
      </c>
      <c r="D7692" t="s">
        <v>867</v>
      </c>
      <c r="E7692" t="s">
        <v>67</v>
      </c>
      <c r="F7692">
        <v>538.6</v>
      </c>
      <c r="G7692">
        <v>542.21</v>
      </c>
      <c r="J7692">
        <v>0</v>
      </c>
      <c r="K7692">
        <v>0</v>
      </c>
    </row>
    <row r="7693" spans="1:11">
      <c r="A7693" t="s">
        <v>23753</v>
      </c>
      <c r="B7693" t="s">
        <v>58</v>
      </c>
      <c r="C7693">
        <v>102874</v>
      </c>
      <c r="D7693" t="s">
        <v>721</v>
      </c>
      <c r="E7693" t="s">
        <v>66</v>
      </c>
      <c r="F7693">
        <v>1149.9000000000001</v>
      </c>
      <c r="G7693">
        <v>1153.51</v>
      </c>
      <c r="J7693">
        <v>0</v>
      </c>
      <c r="K7693">
        <v>0</v>
      </c>
    </row>
    <row r="7694" spans="1:11">
      <c r="A7694" t="s">
        <v>23754</v>
      </c>
      <c r="B7694" t="s">
        <v>58</v>
      </c>
      <c r="C7694">
        <v>102965</v>
      </c>
      <c r="D7694" t="s">
        <v>869</v>
      </c>
      <c r="E7694" t="s">
        <v>67</v>
      </c>
      <c r="F7694">
        <v>281.92</v>
      </c>
      <c r="G7694">
        <v>285.52999999999997</v>
      </c>
      <c r="J7694">
        <v>0</v>
      </c>
      <c r="K7694">
        <v>0</v>
      </c>
    </row>
    <row r="7695" spans="1:11">
      <c r="A7695" t="s">
        <v>23755</v>
      </c>
      <c r="B7695" t="s">
        <v>58</v>
      </c>
      <c r="C7695">
        <v>102964</v>
      </c>
      <c r="D7695" t="s">
        <v>723</v>
      </c>
      <c r="E7695" t="s">
        <v>66</v>
      </c>
      <c r="F7695">
        <v>545.70000000000005</v>
      </c>
      <c r="G7695">
        <v>549.30999999999995</v>
      </c>
      <c r="J7695">
        <v>0</v>
      </c>
      <c r="K7695">
        <v>0</v>
      </c>
    </row>
    <row r="7696" spans="1:11">
      <c r="A7696" t="s">
        <v>23756</v>
      </c>
      <c r="B7696" t="s">
        <v>58</v>
      </c>
      <c r="C7696">
        <v>95703</v>
      </c>
      <c r="D7696" t="s">
        <v>851</v>
      </c>
      <c r="E7696" t="s">
        <v>67</v>
      </c>
      <c r="F7696">
        <v>46.08</v>
      </c>
      <c r="G7696">
        <v>49.69</v>
      </c>
      <c r="J7696">
        <v>0</v>
      </c>
      <c r="K7696">
        <v>0</v>
      </c>
    </row>
    <row r="7697" spans="1:11">
      <c r="A7697" t="s">
        <v>23757</v>
      </c>
      <c r="B7697" t="s">
        <v>58</v>
      </c>
      <c r="C7697">
        <v>95702</v>
      </c>
      <c r="D7697" t="s">
        <v>705</v>
      </c>
      <c r="E7697" t="s">
        <v>66</v>
      </c>
      <c r="F7697">
        <v>55.97</v>
      </c>
      <c r="G7697">
        <v>59.58</v>
      </c>
      <c r="J7697">
        <v>0</v>
      </c>
      <c r="K7697">
        <v>0</v>
      </c>
    </row>
    <row r="7698" spans="1:11">
      <c r="A7698" t="s">
        <v>23758</v>
      </c>
      <c r="B7698" t="s">
        <v>58</v>
      </c>
      <c r="C7698">
        <v>90626</v>
      </c>
      <c r="D7698" t="s">
        <v>794</v>
      </c>
      <c r="E7698" t="s">
        <v>67</v>
      </c>
      <c r="F7698">
        <v>2.79</v>
      </c>
      <c r="G7698">
        <v>2.79</v>
      </c>
      <c r="J7698">
        <v>0</v>
      </c>
      <c r="K7698">
        <v>0</v>
      </c>
    </row>
    <row r="7699" spans="1:11">
      <c r="A7699" t="s">
        <v>23759</v>
      </c>
      <c r="B7699" t="s">
        <v>58</v>
      </c>
      <c r="C7699">
        <v>90625</v>
      </c>
      <c r="D7699" t="s">
        <v>649</v>
      </c>
      <c r="E7699" t="s">
        <v>66</v>
      </c>
      <c r="F7699">
        <v>9.2200000000000006</v>
      </c>
      <c r="G7699">
        <v>9.2200000000000006</v>
      </c>
      <c r="J7699">
        <v>0</v>
      </c>
      <c r="K7699">
        <v>0</v>
      </c>
    </row>
    <row r="7700" spans="1:11">
      <c r="A7700" t="s">
        <v>23760</v>
      </c>
      <c r="B7700" t="s">
        <v>58</v>
      </c>
      <c r="C7700">
        <v>102881</v>
      </c>
      <c r="D7700" t="s">
        <v>868</v>
      </c>
      <c r="E7700" t="s">
        <v>67</v>
      </c>
      <c r="F7700">
        <v>732.94</v>
      </c>
      <c r="G7700">
        <v>736.55</v>
      </c>
      <c r="J7700">
        <v>0</v>
      </c>
      <c r="K7700">
        <v>0</v>
      </c>
    </row>
    <row r="7701" spans="1:11">
      <c r="A7701" t="s">
        <v>23761</v>
      </c>
      <c r="B7701" t="s">
        <v>58</v>
      </c>
      <c r="C7701">
        <v>102880</v>
      </c>
      <c r="D7701" t="s">
        <v>722</v>
      </c>
      <c r="E7701" t="s">
        <v>66</v>
      </c>
      <c r="F7701">
        <v>1595.77</v>
      </c>
      <c r="G7701">
        <v>1599.38</v>
      </c>
      <c r="J7701">
        <v>0</v>
      </c>
      <c r="K7701">
        <v>0</v>
      </c>
    </row>
    <row r="7702" spans="1:11">
      <c r="A7702" t="s">
        <v>23762</v>
      </c>
      <c r="B7702" t="s">
        <v>58</v>
      </c>
      <c r="C7702">
        <v>103225</v>
      </c>
      <c r="D7702" t="s">
        <v>871</v>
      </c>
      <c r="E7702" t="s">
        <v>67</v>
      </c>
      <c r="F7702">
        <v>251.83</v>
      </c>
      <c r="G7702">
        <v>255.44</v>
      </c>
      <c r="J7702">
        <v>0</v>
      </c>
      <c r="K7702">
        <v>0</v>
      </c>
    </row>
    <row r="7703" spans="1:11">
      <c r="A7703" t="s">
        <v>23763</v>
      </c>
      <c r="B7703" t="s">
        <v>58</v>
      </c>
      <c r="C7703">
        <v>103224</v>
      </c>
      <c r="D7703" t="s">
        <v>725</v>
      </c>
      <c r="E7703" t="s">
        <v>66</v>
      </c>
      <c r="F7703">
        <v>495.81</v>
      </c>
      <c r="G7703">
        <v>499.42</v>
      </c>
      <c r="J7703">
        <v>0</v>
      </c>
      <c r="K7703">
        <v>0</v>
      </c>
    </row>
    <row r="7704" spans="1:11">
      <c r="A7704" t="s">
        <v>23764</v>
      </c>
      <c r="B7704" t="s">
        <v>58</v>
      </c>
      <c r="C7704">
        <v>103237</v>
      </c>
      <c r="D7704" t="s">
        <v>873</v>
      </c>
      <c r="E7704" t="s">
        <v>67</v>
      </c>
      <c r="F7704">
        <v>704.86</v>
      </c>
      <c r="G7704">
        <v>708.47</v>
      </c>
      <c r="J7704">
        <v>0</v>
      </c>
      <c r="K7704">
        <v>0</v>
      </c>
    </row>
    <row r="7705" spans="1:11">
      <c r="A7705" t="s">
        <v>23765</v>
      </c>
      <c r="B7705" t="s">
        <v>58</v>
      </c>
      <c r="C7705">
        <v>103236</v>
      </c>
      <c r="D7705" t="s">
        <v>727</v>
      </c>
      <c r="E7705" t="s">
        <v>66</v>
      </c>
      <c r="F7705">
        <v>1495.38</v>
      </c>
      <c r="G7705">
        <v>1498.99</v>
      </c>
      <c r="J7705">
        <v>0</v>
      </c>
      <c r="K7705">
        <v>0</v>
      </c>
    </row>
    <row r="7706" spans="1:11">
      <c r="A7706" t="s">
        <v>23766</v>
      </c>
      <c r="B7706" t="s">
        <v>58</v>
      </c>
      <c r="C7706">
        <v>103231</v>
      </c>
      <c r="D7706" t="s">
        <v>872</v>
      </c>
      <c r="E7706" t="s">
        <v>67</v>
      </c>
      <c r="F7706">
        <v>526.14</v>
      </c>
      <c r="G7706">
        <v>529.75</v>
      </c>
      <c r="J7706">
        <v>0</v>
      </c>
      <c r="K7706">
        <v>0</v>
      </c>
    </row>
    <row r="7707" spans="1:11">
      <c r="A7707" t="s">
        <v>23767</v>
      </c>
      <c r="B7707" t="s">
        <v>58</v>
      </c>
      <c r="C7707">
        <v>103230</v>
      </c>
      <c r="D7707" t="s">
        <v>726</v>
      </c>
      <c r="E7707" t="s">
        <v>66</v>
      </c>
      <c r="F7707">
        <v>1092.52</v>
      </c>
      <c r="G7707">
        <v>1096.1300000000001</v>
      </c>
      <c r="J7707">
        <v>0</v>
      </c>
      <c r="K7707">
        <v>0</v>
      </c>
    </row>
    <row r="7708" spans="1:11">
      <c r="A7708" t="s">
        <v>23768</v>
      </c>
      <c r="B7708" t="s">
        <v>58</v>
      </c>
      <c r="C7708">
        <v>95621</v>
      </c>
      <c r="D7708" t="s">
        <v>849</v>
      </c>
      <c r="E7708" t="s">
        <v>67</v>
      </c>
      <c r="F7708">
        <v>38.53</v>
      </c>
      <c r="G7708">
        <v>41.81</v>
      </c>
      <c r="J7708">
        <v>0</v>
      </c>
      <c r="K7708">
        <v>0</v>
      </c>
    </row>
    <row r="7709" spans="1:11">
      <c r="A7709" t="s">
        <v>23769</v>
      </c>
      <c r="B7709" t="s">
        <v>58</v>
      </c>
      <c r="C7709">
        <v>95620</v>
      </c>
      <c r="D7709" t="s">
        <v>703</v>
      </c>
      <c r="E7709" t="s">
        <v>66</v>
      </c>
      <c r="F7709">
        <v>40.08</v>
      </c>
      <c r="G7709">
        <v>43.36</v>
      </c>
      <c r="J7709">
        <v>0</v>
      </c>
      <c r="K7709">
        <v>0</v>
      </c>
    </row>
    <row r="7710" spans="1:11">
      <c r="A7710" t="s">
        <v>23770</v>
      </c>
      <c r="B7710" t="s">
        <v>58</v>
      </c>
      <c r="C7710">
        <v>102975</v>
      </c>
      <c r="D7710" t="s">
        <v>870</v>
      </c>
      <c r="E7710" t="s">
        <v>67</v>
      </c>
      <c r="F7710">
        <v>169.83</v>
      </c>
      <c r="G7710">
        <v>173.44</v>
      </c>
      <c r="J7710">
        <v>0</v>
      </c>
      <c r="K7710">
        <v>0</v>
      </c>
    </row>
    <row r="7711" spans="1:11">
      <c r="A7711" t="s">
        <v>23771</v>
      </c>
      <c r="B7711" t="s">
        <v>58</v>
      </c>
      <c r="C7711">
        <v>102976</v>
      </c>
      <c r="D7711" t="s">
        <v>724</v>
      </c>
      <c r="E7711" t="s">
        <v>66</v>
      </c>
      <c r="F7711">
        <v>314.5</v>
      </c>
      <c r="G7711">
        <v>318.11</v>
      </c>
      <c r="J7711">
        <v>0</v>
      </c>
      <c r="K7711">
        <v>0</v>
      </c>
    </row>
    <row r="7712" spans="1:11">
      <c r="A7712" t="s">
        <v>23772</v>
      </c>
      <c r="B7712" t="s">
        <v>58</v>
      </c>
      <c r="C7712">
        <v>90632</v>
      </c>
      <c r="D7712" t="s">
        <v>795</v>
      </c>
      <c r="E7712" t="s">
        <v>67</v>
      </c>
      <c r="F7712">
        <v>115.57</v>
      </c>
      <c r="G7712">
        <v>119.18</v>
      </c>
      <c r="J7712">
        <v>0</v>
      </c>
      <c r="K7712">
        <v>0</v>
      </c>
    </row>
    <row r="7713" spans="1:11">
      <c r="A7713" t="s">
        <v>23773</v>
      </c>
      <c r="B7713" t="s">
        <v>58</v>
      </c>
      <c r="C7713">
        <v>90631</v>
      </c>
      <c r="D7713" t="s">
        <v>650</v>
      </c>
      <c r="E7713" t="s">
        <v>66</v>
      </c>
      <c r="F7713">
        <v>191.96</v>
      </c>
      <c r="G7713">
        <v>195.57</v>
      </c>
      <c r="J7713">
        <v>0</v>
      </c>
      <c r="K7713">
        <v>0</v>
      </c>
    </row>
    <row r="7714" spans="1:11">
      <c r="A7714" t="s">
        <v>23774</v>
      </c>
      <c r="B7714" t="s">
        <v>58</v>
      </c>
      <c r="C7714">
        <v>95709</v>
      </c>
      <c r="D7714" t="s">
        <v>852</v>
      </c>
      <c r="E7714" t="s">
        <v>67</v>
      </c>
      <c r="F7714">
        <v>116.3</v>
      </c>
      <c r="G7714">
        <v>119.91</v>
      </c>
      <c r="J7714">
        <v>0</v>
      </c>
      <c r="K7714">
        <v>0</v>
      </c>
    </row>
    <row r="7715" spans="1:11">
      <c r="A7715" t="s">
        <v>23775</v>
      </c>
      <c r="B7715" t="s">
        <v>58</v>
      </c>
      <c r="C7715">
        <v>95708</v>
      </c>
      <c r="D7715" t="s">
        <v>706</v>
      </c>
      <c r="E7715" t="s">
        <v>66</v>
      </c>
      <c r="F7715">
        <v>196.42</v>
      </c>
      <c r="G7715">
        <v>200.03</v>
      </c>
      <c r="J7715">
        <v>0</v>
      </c>
      <c r="K7715">
        <v>0</v>
      </c>
    </row>
    <row r="7716" spans="1:11">
      <c r="A7716" t="s">
        <v>23776</v>
      </c>
      <c r="B7716" t="s">
        <v>58</v>
      </c>
      <c r="C7716">
        <v>91278</v>
      </c>
      <c r="D7716" t="s">
        <v>70</v>
      </c>
      <c r="E7716" t="s">
        <v>67</v>
      </c>
      <c r="F7716">
        <v>0.73</v>
      </c>
      <c r="G7716">
        <v>0.73</v>
      </c>
      <c r="J7716">
        <v>1</v>
      </c>
      <c r="K7716">
        <v>1</v>
      </c>
    </row>
    <row r="7717" spans="1:11">
      <c r="A7717" t="s">
        <v>23777</v>
      </c>
      <c r="B7717" t="s">
        <v>58</v>
      </c>
      <c r="C7717">
        <v>91277</v>
      </c>
      <c r="D7717" t="s">
        <v>69</v>
      </c>
      <c r="E7717" t="s">
        <v>66</v>
      </c>
      <c r="F7717">
        <v>10.19</v>
      </c>
      <c r="G7717">
        <v>10.19</v>
      </c>
      <c r="J7717">
        <v>0.14230000000000001</v>
      </c>
      <c r="K7717">
        <v>0.14230000000000001</v>
      </c>
    </row>
    <row r="7718" spans="1:11">
      <c r="A7718" t="s">
        <v>23778</v>
      </c>
      <c r="B7718" t="s">
        <v>58</v>
      </c>
      <c r="C7718">
        <v>102887</v>
      </c>
      <c r="D7718" t="s">
        <v>7295</v>
      </c>
      <c r="E7718" t="s">
        <v>67</v>
      </c>
      <c r="F7718">
        <v>0</v>
      </c>
      <c r="G7718">
        <v>0</v>
      </c>
    </row>
    <row r="7719" spans="1:11">
      <c r="A7719" t="s">
        <v>23779</v>
      </c>
      <c r="B7719" t="s">
        <v>58</v>
      </c>
      <c r="C7719">
        <v>102886</v>
      </c>
      <c r="D7719" t="s">
        <v>7296</v>
      </c>
      <c r="E7719" t="s">
        <v>66</v>
      </c>
      <c r="F7719">
        <v>0</v>
      </c>
      <c r="G7719">
        <v>0</v>
      </c>
    </row>
    <row r="7720" spans="1:11">
      <c r="A7720" t="s">
        <v>23780</v>
      </c>
      <c r="B7720" t="s">
        <v>58</v>
      </c>
      <c r="C7720">
        <v>95277</v>
      </c>
      <c r="D7720" t="s">
        <v>847</v>
      </c>
      <c r="E7720" t="s">
        <v>67</v>
      </c>
      <c r="F7720">
        <v>0.75</v>
      </c>
      <c r="G7720">
        <v>0.75</v>
      </c>
      <c r="J7720">
        <v>1</v>
      </c>
      <c r="K7720">
        <v>1</v>
      </c>
    </row>
    <row r="7721" spans="1:11">
      <c r="A7721" t="s">
        <v>23781</v>
      </c>
      <c r="B7721" t="s">
        <v>58</v>
      </c>
      <c r="C7721">
        <v>95276</v>
      </c>
      <c r="D7721" t="s">
        <v>701</v>
      </c>
      <c r="E7721" t="s">
        <v>66</v>
      </c>
      <c r="F7721">
        <v>4.1399999999999997</v>
      </c>
      <c r="G7721">
        <v>4.1399999999999997</v>
      </c>
      <c r="J7721">
        <v>0.29470000000000002</v>
      </c>
      <c r="K7721">
        <v>0.29470000000000002</v>
      </c>
    </row>
    <row r="7722" spans="1:11">
      <c r="A7722" t="s">
        <v>23782</v>
      </c>
      <c r="B7722" t="s">
        <v>58</v>
      </c>
      <c r="C7722">
        <v>88430</v>
      </c>
      <c r="D7722" t="s">
        <v>774</v>
      </c>
      <c r="E7722" t="s">
        <v>67</v>
      </c>
      <c r="F7722">
        <v>7.12</v>
      </c>
      <c r="G7722">
        <v>7.12</v>
      </c>
      <c r="J7722">
        <v>0</v>
      </c>
      <c r="K7722">
        <v>0</v>
      </c>
    </row>
    <row r="7723" spans="1:11">
      <c r="A7723" t="s">
        <v>23783</v>
      </c>
      <c r="B7723" t="s">
        <v>58</v>
      </c>
      <c r="C7723">
        <v>88418</v>
      </c>
      <c r="D7723" t="s">
        <v>629</v>
      </c>
      <c r="E7723" t="s">
        <v>66</v>
      </c>
      <c r="F7723">
        <v>15.56</v>
      </c>
      <c r="G7723">
        <v>15.56</v>
      </c>
      <c r="J7723">
        <v>0</v>
      </c>
      <c r="K7723">
        <v>0</v>
      </c>
    </row>
    <row r="7724" spans="1:11">
      <c r="A7724" t="s">
        <v>23784</v>
      </c>
      <c r="B7724" t="s">
        <v>58</v>
      </c>
      <c r="C7724">
        <v>88438</v>
      </c>
      <c r="D7724" t="s">
        <v>775</v>
      </c>
      <c r="E7724" t="s">
        <v>67</v>
      </c>
      <c r="F7724">
        <v>9.44</v>
      </c>
      <c r="G7724">
        <v>9.44</v>
      </c>
      <c r="J7724">
        <v>0</v>
      </c>
      <c r="K7724">
        <v>0</v>
      </c>
    </row>
    <row r="7725" spans="1:11">
      <c r="A7725" t="s">
        <v>23785</v>
      </c>
      <c r="B7725" t="s">
        <v>58</v>
      </c>
      <c r="C7725">
        <v>88433</v>
      </c>
      <c r="D7725" t="s">
        <v>630</v>
      </c>
      <c r="E7725" t="s">
        <v>66</v>
      </c>
      <c r="F7725">
        <v>20.239999999999998</v>
      </c>
      <c r="G7725">
        <v>20.239999999999998</v>
      </c>
      <c r="J7725">
        <v>0</v>
      </c>
      <c r="K7725">
        <v>0</v>
      </c>
    </row>
    <row r="7726" spans="1:11">
      <c r="A7726" t="s">
        <v>23786</v>
      </c>
      <c r="B7726" t="s">
        <v>58</v>
      </c>
      <c r="C7726">
        <v>90669</v>
      </c>
      <c r="D7726" t="s">
        <v>801</v>
      </c>
      <c r="E7726" t="s">
        <v>67</v>
      </c>
      <c r="F7726">
        <v>8.94</v>
      </c>
      <c r="G7726">
        <v>8.94</v>
      </c>
      <c r="J7726">
        <v>0.99550000000000005</v>
      </c>
      <c r="K7726">
        <v>0.99550000000000005</v>
      </c>
    </row>
    <row r="7727" spans="1:11">
      <c r="A7727" t="s">
        <v>23787</v>
      </c>
      <c r="B7727" t="s">
        <v>58</v>
      </c>
      <c r="C7727">
        <v>90668</v>
      </c>
      <c r="D7727" t="s">
        <v>656</v>
      </c>
      <c r="E7727" t="s">
        <v>66</v>
      </c>
      <c r="F7727">
        <v>32.78</v>
      </c>
      <c r="G7727">
        <v>32.78</v>
      </c>
      <c r="J7727">
        <v>0.53969999999999996</v>
      </c>
      <c r="K7727">
        <v>0.53969999999999996</v>
      </c>
    </row>
    <row r="7728" spans="1:11">
      <c r="A7728" t="s">
        <v>23788</v>
      </c>
      <c r="B7728" t="s">
        <v>58</v>
      </c>
      <c r="C7728">
        <v>102980</v>
      </c>
      <c r="D7728" t="s">
        <v>7297</v>
      </c>
      <c r="E7728" t="s">
        <v>67</v>
      </c>
      <c r="F7728">
        <v>0</v>
      </c>
      <c r="G7728">
        <v>0</v>
      </c>
    </row>
    <row r="7729" spans="1:11">
      <c r="A7729" t="s">
        <v>23789</v>
      </c>
      <c r="B7729" t="s">
        <v>58</v>
      </c>
      <c r="C7729">
        <v>102981</v>
      </c>
      <c r="D7729" t="s">
        <v>7298</v>
      </c>
      <c r="E7729" t="s">
        <v>66</v>
      </c>
      <c r="F7729">
        <v>0</v>
      </c>
      <c r="G7729">
        <v>0</v>
      </c>
    </row>
    <row r="7730" spans="1:11">
      <c r="A7730" t="s">
        <v>23790</v>
      </c>
      <c r="B7730" t="s">
        <v>58</v>
      </c>
      <c r="C7730">
        <v>5946</v>
      </c>
      <c r="D7730" t="s">
        <v>758</v>
      </c>
      <c r="E7730" t="s">
        <v>67</v>
      </c>
      <c r="F7730">
        <v>115.52</v>
      </c>
      <c r="G7730">
        <v>118.69</v>
      </c>
      <c r="J7730">
        <v>0</v>
      </c>
      <c r="K7730">
        <v>0</v>
      </c>
    </row>
    <row r="7731" spans="1:11">
      <c r="A7731" t="s">
        <v>23791</v>
      </c>
      <c r="B7731" t="s">
        <v>58</v>
      </c>
      <c r="C7731">
        <v>5944</v>
      </c>
      <c r="D7731" t="s">
        <v>612</v>
      </c>
      <c r="E7731" t="s">
        <v>66</v>
      </c>
      <c r="F7731">
        <v>264.7</v>
      </c>
      <c r="G7731">
        <v>267.87</v>
      </c>
      <c r="J7731">
        <v>0</v>
      </c>
      <c r="K7731">
        <v>0</v>
      </c>
    </row>
    <row r="7732" spans="1:11">
      <c r="A7732" t="s">
        <v>23792</v>
      </c>
      <c r="B7732" t="s">
        <v>58</v>
      </c>
      <c r="C7732">
        <v>5942</v>
      </c>
      <c r="D7732" t="s">
        <v>757</v>
      </c>
      <c r="E7732" t="s">
        <v>67</v>
      </c>
      <c r="F7732">
        <v>93.35</v>
      </c>
      <c r="G7732">
        <v>96.52</v>
      </c>
      <c r="J7732">
        <v>0</v>
      </c>
      <c r="K7732">
        <v>0</v>
      </c>
    </row>
    <row r="7733" spans="1:11">
      <c r="A7733" t="s">
        <v>23793</v>
      </c>
      <c r="B7733" t="s">
        <v>58</v>
      </c>
      <c r="C7733">
        <v>5940</v>
      </c>
      <c r="D7733" t="s">
        <v>611</v>
      </c>
      <c r="E7733" t="s">
        <v>66</v>
      </c>
      <c r="F7733">
        <v>195.89</v>
      </c>
      <c r="G7733">
        <v>199.06</v>
      </c>
      <c r="J7733">
        <v>0</v>
      </c>
      <c r="K7733">
        <v>0</v>
      </c>
    </row>
    <row r="7734" spans="1:11">
      <c r="A7734" t="s">
        <v>23794</v>
      </c>
      <c r="B7734" t="s">
        <v>58</v>
      </c>
      <c r="C7734">
        <v>102893</v>
      </c>
      <c r="D7734" t="s">
        <v>14774</v>
      </c>
      <c r="E7734" t="s">
        <v>67</v>
      </c>
      <c r="F7734">
        <v>0</v>
      </c>
      <c r="G7734">
        <v>0</v>
      </c>
    </row>
    <row r="7735" spans="1:11">
      <c r="A7735" t="s">
        <v>23795</v>
      </c>
      <c r="B7735" t="s">
        <v>58</v>
      </c>
      <c r="C7735">
        <v>102892</v>
      </c>
      <c r="D7735" t="s">
        <v>14775</v>
      </c>
      <c r="E7735" t="s">
        <v>66</v>
      </c>
      <c r="F7735">
        <v>0</v>
      </c>
      <c r="G7735">
        <v>0</v>
      </c>
    </row>
    <row r="7736" spans="1:11">
      <c r="A7736" t="s">
        <v>23796</v>
      </c>
      <c r="B7736" t="s">
        <v>58</v>
      </c>
      <c r="C7736">
        <v>89251</v>
      </c>
      <c r="D7736" t="s">
        <v>787</v>
      </c>
      <c r="E7736" t="s">
        <v>67</v>
      </c>
      <c r="F7736">
        <v>324.85000000000002</v>
      </c>
      <c r="G7736">
        <v>328.02</v>
      </c>
      <c r="J7736">
        <v>0.8891</v>
      </c>
      <c r="K7736">
        <v>0.88060000000000005</v>
      </c>
    </row>
    <row r="7737" spans="1:11">
      <c r="A7737" t="s">
        <v>23797</v>
      </c>
      <c r="B7737" t="s">
        <v>58</v>
      </c>
      <c r="C7737">
        <v>89250</v>
      </c>
      <c r="D7737" t="s">
        <v>641</v>
      </c>
      <c r="E7737" t="s">
        <v>66</v>
      </c>
      <c r="F7737">
        <v>1097.04</v>
      </c>
      <c r="G7737">
        <v>1100.21</v>
      </c>
      <c r="J7737">
        <v>0.62280000000000002</v>
      </c>
      <c r="K7737">
        <v>0.621</v>
      </c>
    </row>
    <row r="7738" spans="1:11">
      <c r="A7738" t="s">
        <v>23798</v>
      </c>
      <c r="B7738" t="s">
        <v>58</v>
      </c>
      <c r="C7738">
        <v>102959</v>
      </c>
      <c r="D7738" t="s">
        <v>14776</v>
      </c>
      <c r="E7738" t="s">
        <v>67</v>
      </c>
      <c r="F7738">
        <v>0</v>
      </c>
      <c r="G7738">
        <v>0</v>
      </c>
    </row>
    <row r="7739" spans="1:11">
      <c r="A7739" t="s">
        <v>23799</v>
      </c>
      <c r="B7739" t="s">
        <v>58</v>
      </c>
      <c r="C7739">
        <v>102958</v>
      </c>
      <c r="D7739" t="s">
        <v>14777</v>
      </c>
      <c r="E7739" t="s">
        <v>66</v>
      </c>
      <c r="F7739">
        <v>0</v>
      </c>
      <c r="G7739">
        <v>0</v>
      </c>
    </row>
    <row r="7740" spans="1:11">
      <c r="A7740" t="s">
        <v>23800</v>
      </c>
      <c r="B7740" t="s">
        <v>58</v>
      </c>
      <c r="C7740">
        <v>5681</v>
      </c>
      <c r="D7740" t="s">
        <v>733</v>
      </c>
      <c r="E7740" t="s">
        <v>67</v>
      </c>
      <c r="F7740">
        <v>70.739999999999995</v>
      </c>
      <c r="G7740">
        <v>74.38</v>
      </c>
      <c r="J7740">
        <v>0</v>
      </c>
      <c r="K7740">
        <v>0</v>
      </c>
    </row>
    <row r="7741" spans="1:11">
      <c r="A7741" t="s">
        <v>23801</v>
      </c>
      <c r="B7741" t="s">
        <v>58</v>
      </c>
      <c r="C7741">
        <v>5680</v>
      </c>
      <c r="D7741" t="s">
        <v>586</v>
      </c>
      <c r="E7741" t="s">
        <v>66</v>
      </c>
      <c r="F7741">
        <v>147.03</v>
      </c>
      <c r="G7741">
        <v>150.66999999999999</v>
      </c>
      <c r="J7741">
        <v>0</v>
      </c>
      <c r="K7741">
        <v>0</v>
      </c>
    </row>
    <row r="7742" spans="1:11">
      <c r="A7742" t="s">
        <v>23802</v>
      </c>
      <c r="B7742" t="s">
        <v>58</v>
      </c>
      <c r="C7742">
        <v>5877</v>
      </c>
      <c r="D7742" t="s">
        <v>747</v>
      </c>
      <c r="E7742" t="s">
        <v>67</v>
      </c>
      <c r="F7742">
        <v>73.34</v>
      </c>
      <c r="G7742">
        <v>76.98</v>
      </c>
      <c r="J7742">
        <v>0</v>
      </c>
      <c r="K7742">
        <v>0</v>
      </c>
    </row>
    <row r="7743" spans="1:11">
      <c r="A7743" t="s">
        <v>23803</v>
      </c>
      <c r="B7743" t="s">
        <v>58</v>
      </c>
      <c r="C7743">
        <v>5875</v>
      </c>
      <c r="D7743" t="s">
        <v>601</v>
      </c>
      <c r="E7743" t="s">
        <v>66</v>
      </c>
      <c r="F7743">
        <v>148.12</v>
      </c>
      <c r="G7743">
        <v>151.76</v>
      </c>
      <c r="J7743">
        <v>0</v>
      </c>
      <c r="K7743">
        <v>0</v>
      </c>
    </row>
    <row r="7744" spans="1:11">
      <c r="A7744" t="s">
        <v>23804</v>
      </c>
      <c r="B7744" t="s">
        <v>58</v>
      </c>
      <c r="C7744">
        <v>5679</v>
      </c>
      <c r="D7744" t="s">
        <v>732</v>
      </c>
      <c r="E7744" t="s">
        <v>67</v>
      </c>
      <c r="F7744">
        <v>74.56</v>
      </c>
      <c r="G7744">
        <v>78.2</v>
      </c>
      <c r="J7744">
        <v>0</v>
      </c>
      <c r="K7744">
        <v>0</v>
      </c>
    </row>
    <row r="7745" spans="1:11">
      <c r="A7745" t="s">
        <v>23805</v>
      </c>
      <c r="B7745" t="s">
        <v>58</v>
      </c>
      <c r="C7745">
        <v>5678</v>
      </c>
      <c r="D7745" t="s">
        <v>585</v>
      </c>
      <c r="E7745" t="s">
        <v>66</v>
      </c>
      <c r="F7745">
        <v>159.84</v>
      </c>
      <c r="G7745">
        <v>163.47999999999999</v>
      </c>
      <c r="J7745">
        <v>0</v>
      </c>
      <c r="K7745">
        <v>0</v>
      </c>
    </row>
    <row r="7746" spans="1:11">
      <c r="A7746" t="s">
        <v>23806</v>
      </c>
      <c r="B7746" t="s">
        <v>58</v>
      </c>
      <c r="C7746">
        <v>6880</v>
      </c>
      <c r="D7746" t="s">
        <v>763</v>
      </c>
      <c r="E7746" t="s">
        <v>67</v>
      </c>
      <c r="F7746">
        <v>101.16</v>
      </c>
      <c r="G7746">
        <v>104.52</v>
      </c>
      <c r="J7746">
        <v>0.62809999999999999</v>
      </c>
      <c r="K7746">
        <v>0.6079</v>
      </c>
    </row>
    <row r="7747" spans="1:11">
      <c r="A7747" t="s">
        <v>23807</v>
      </c>
      <c r="B7747" t="s">
        <v>58</v>
      </c>
      <c r="C7747">
        <v>6879</v>
      </c>
      <c r="D7747" t="s">
        <v>615</v>
      </c>
      <c r="E7747" t="s">
        <v>66</v>
      </c>
      <c r="F7747">
        <v>228.47</v>
      </c>
      <c r="G7747">
        <v>231.83</v>
      </c>
      <c r="J7747">
        <v>0.55249999999999999</v>
      </c>
      <c r="K7747">
        <v>0.54449999999999998</v>
      </c>
    </row>
    <row r="7748" spans="1:11">
      <c r="A7748" t="s">
        <v>23808</v>
      </c>
      <c r="B7748" t="s">
        <v>58</v>
      </c>
      <c r="C7748">
        <v>96464</v>
      </c>
      <c r="D7748" t="s">
        <v>863</v>
      </c>
      <c r="E7748" t="s">
        <v>67</v>
      </c>
      <c r="F7748">
        <v>105.06</v>
      </c>
      <c r="G7748">
        <v>108.42</v>
      </c>
      <c r="J7748">
        <v>0.64190000000000003</v>
      </c>
      <c r="K7748">
        <v>0.622</v>
      </c>
    </row>
    <row r="7749" spans="1:11">
      <c r="A7749" t="s">
        <v>23809</v>
      </c>
      <c r="B7749" t="s">
        <v>58</v>
      </c>
      <c r="C7749">
        <v>96463</v>
      </c>
      <c r="D7749" t="s">
        <v>716</v>
      </c>
      <c r="E7749" t="s">
        <v>66</v>
      </c>
      <c r="F7749">
        <v>235.63</v>
      </c>
      <c r="G7749">
        <v>238.99</v>
      </c>
      <c r="J7749">
        <v>0.56859999999999999</v>
      </c>
      <c r="K7749">
        <v>0.56069999999999998</v>
      </c>
    </row>
    <row r="7750" spans="1:11">
      <c r="A7750" t="s">
        <v>23810</v>
      </c>
      <c r="B7750" t="s">
        <v>58</v>
      </c>
      <c r="C7750">
        <v>7050</v>
      </c>
      <c r="D7750" t="s">
        <v>766</v>
      </c>
      <c r="E7750" t="s">
        <v>67</v>
      </c>
      <c r="F7750">
        <v>94.05</v>
      </c>
      <c r="G7750">
        <v>97.41</v>
      </c>
      <c r="J7750">
        <v>0.6</v>
      </c>
      <c r="K7750">
        <v>0.57930000000000004</v>
      </c>
    </row>
    <row r="7751" spans="1:11">
      <c r="A7751" t="s">
        <v>23811</v>
      </c>
      <c r="B7751" t="s">
        <v>58</v>
      </c>
      <c r="C7751">
        <v>7049</v>
      </c>
      <c r="D7751" t="s">
        <v>618</v>
      </c>
      <c r="E7751" t="s">
        <v>66</v>
      </c>
      <c r="F7751">
        <v>239.18</v>
      </c>
      <c r="G7751">
        <v>242.54</v>
      </c>
      <c r="J7751">
        <v>0.46839999999999998</v>
      </c>
      <c r="K7751">
        <v>0.46189999999999998</v>
      </c>
    </row>
    <row r="7752" spans="1:11">
      <c r="A7752" t="s">
        <v>23812</v>
      </c>
      <c r="B7752" t="s">
        <v>58</v>
      </c>
      <c r="C7752">
        <v>95632</v>
      </c>
      <c r="D7752" t="s">
        <v>850</v>
      </c>
      <c r="E7752" t="s">
        <v>67</v>
      </c>
      <c r="F7752">
        <v>98.43</v>
      </c>
      <c r="G7752">
        <v>101.79</v>
      </c>
      <c r="J7752">
        <v>0.61780000000000002</v>
      </c>
      <c r="K7752">
        <v>0.59740000000000004</v>
      </c>
    </row>
    <row r="7753" spans="1:11">
      <c r="A7753" t="s">
        <v>23813</v>
      </c>
      <c r="B7753" t="s">
        <v>58</v>
      </c>
      <c r="C7753">
        <v>95631</v>
      </c>
      <c r="D7753" t="s">
        <v>704</v>
      </c>
      <c r="E7753" t="s">
        <v>66</v>
      </c>
      <c r="F7753">
        <v>247.96</v>
      </c>
      <c r="G7753">
        <v>251.32</v>
      </c>
      <c r="J7753">
        <v>0.48730000000000001</v>
      </c>
      <c r="K7753">
        <v>0.48070000000000002</v>
      </c>
    </row>
    <row r="7754" spans="1:11">
      <c r="A7754" t="s">
        <v>23814</v>
      </c>
      <c r="B7754" t="s">
        <v>58</v>
      </c>
      <c r="C7754">
        <v>5685</v>
      </c>
      <c r="D7754" t="s">
        <v>734</v>
      </c>
      <c r="E7754" t="s">
        <v>67</v>
      </c>
      <c r="F7754">
        <v>78.27</v>
      </c>
      <c r="G7754">
        <v>81.63</v>
      </c>
      <c r="J7754">
        <v>0.51939999999999997</v>
      </c>
      <c r="K7754">
        <v>0.498</v>
      </c>
    </row>
    <row r="7755" spans="1:11">
      <c r="A7755" t="s">
        <v>23815</v>
      </c>
      <c r="B7755" t="s">
        <v>58</v>
      </c>
      <c r="C7755">
        <v>5684</v>
      </c>
      <c r="D7755" t="s">
        <v>587</v>
      </c>
      <c r="E7755" t="s">
        <v>66</v>
      </c>
      <c r="F7755">
        <v>175.68</v>
      </c>
      <c r="G7755">
        <v>179.04</v>
      </c>
      <c r="J7755">
        <v>0.4597</v>
      </c>
      <c r="K7755">
        <v>0.4511</v>
      </c>
    </row>
    <row r="7756" spans="1:11">
      <c r="A7756" t="s">
        <v>23816</v>
      </c>
      <c r="B7756" t="s">
        <v>58</v>
      </c>
      <c r="C7756">
        <v>93244</v>
      </c>
      <c r="D7756" t="s">
        <v>830</v>
      </c>
      <c r="E7756" t="s">
        <v>67</v>
      </c>
      <c r="F7756">
        <v>79.95</v>
      </c>
      <c r="G7756">
        <v>83.31</v>
      </c>
      <c r="J7756">
        <v>0.52949999999999997</v>
      </c>
      <c r="K7756">
        <v>0.5081</v>
      </c>
    </row>
    <row r="7757" spans="1:11">
      <c r="A7757" t="s">
        <v>23817</v>
      </c>
      <c r="B7757" t="s">
        <v>58</v>
      </c>
      <c r="C7757">
        <v>73436</v>
      </c>
      <c r="D7757" t="s">
        <v>621</v>
      </c>
      <c r="E7757" t="s">
        <v>66</v>
      </c>
      <c r="F7757">
        <v>178.96</v>
      </c>
      <c r="G7757">
        <v>182.32</v>
      </c>
      <c r="J7757">
        <v>0.46960000000000002</v>
      </c>
      <c r="K7757">
        <v>0.46089999999999998</v>
      </c>
    </row>
    <row r="7758" spans="1:11">
      <c r="A7758" t="s">
        <v>23818</v>
      </c>
      <c r="B7758" t="s">
        <v>58</v>
      </c>
      <c r="C7758">
        <v>5881</v>
      </c>
      <c r="D7758" t="s">
        <v>748</v>
      </c>
      <c r="E7758" t="s">
        <v>67</v>
      </c>
      <c r="F7758">
        <v>93.17</v>
      </c>
      <c r="G7758">
        <v>96.53</v>
      </c>
      <c r="J7758">
        <v>0.59619999999999995</v>
      </c>
      <c r="K7758">
        <v>0.57550000000000001</v>
      </c>
    </row>
    <row r="7759" spans="1:11">
      <c r="A7759" t="s">
        <v>23819</v>
      </c>
      <c r="B7759" t="s">
        <v>58</v>
      </c>
      <c r="C7759">
        <v>5879</v>
      </c>
      <c r="D7759" t="s">
        <v>602</v>
      </c>
      <c r="E7759" t="s">
        <v>66</v>
      </c>
      <c r="F7759">
        <v>159.97999999999999</v>
      </c>
      <c r="G7759">
        <v>163.34</v>
      </c>
      <c r="J7759">
        <v>0.68979999999999997</v>
      </c>
      <c r="K7759">
        <v>0.67559999999999998</v>
      </c>
    </row>
    <row r="7760" spans="1:11">
      <c r="A7760" t="s">
        <v>23820</v>
      </c>
      <c r="B7760" t="s">
        <v>58</v>
      </c>
      <c r="C7760">
        <v>5865</v>
      </c>
      <c r="D7760" t="s">
        <v>745</v>
      </c>
      <c r="E7760" t="s">
        <v>67</v>
      </c>
      <c r="F7760">
        <v>12.26</v>
      </c>
      <c r="G7760">
        <v>12.26</v>
      </c>
      <c r="J7760">
        <v>1</v>
      </c>
      <c r="K7760">
        <v>1</v>
      </c>
    </row>
    <row r="7761" spans="1:11">
      <c r="A7761" t="s">
        <v>23821</v>
      </c>
      <c r="B7761" t="s">
        <v>58</v>
      </c>
      <c r="C7761">
        <v>5863</v>
      </c>
      <c r="D7761" t="s">
        <v>599</v>
      </c>
      <c r="E7761" t="s">
        <v>66</v>
      </c>
      <c r="F7761">
        <v>24.36</v>
      </c>
      <c r="G7761">
        <v>24.36</v>
      </c>
      <c r="J7761">
        <v>1</v>
      </c>
      <c r="K7761">
        <v>1</v>
      </c>
    </row>
    <row r="7762" spans="1:11">
      <c r="A7762" t="s">
        <v>23822</v>
      </c>
      <c r="B7762" t="s">
        <v>58</v>
      </c>
      <c r="C7762">
        <v>5869</v>
      </c>
      <c r="D7762" t="s">
        <v>746</v>
      </c>
      <c r="E7762" t="s">
        <v>67</v>
      </c>
      <c r="F7762">
        <v>87.54</v>
      </c>
      <c r="G7762">
        <v>90.9</v>
      </c>
      <c r="J7762">
        <v>0.57030000000000003</v>
      </c>
      <c r="K7762">
        <v>0.54920000000000002</v>
      </c>
    </row>
    <row r="7763" spans="1:11">
      <c r="A7763" t="s">
        <v>23823</v>
      </c>
      <c r="B7763" t="s">
        <v>58</v>
      </c>
      <c r="C7763">
        <v>5867</v>
      </c>
      <c r="D7763" t="s">
        <v>600</v>
      </c>
      <c r="E7763" t="s">
        <v>66</v>
      </c>
      <c r="F7763">
        <v>177.78</v>
      </c>
      <c r="G7763">
        <v>181.14</v>
      </c>
      <c r="J7763">
        <v>0.55789999999999995</v>
      </c>
      <c r="K7763">
        <v>0.54749999999999999</v>
      </c>
    </row>
    <row r="7764" spans="1:11">
      <c r="A7764" t="s">
        <v>23824</v>
      </c>
      <c r="B7764" t="s">
        <v>58</v>
      </c>
      <c r="C7764">
        <v>95271</v>
      </c>
      <c r="D7764" t="s">
        <v>846</v>
      </c>
      <c r="E7764" t="s">
        <v>67</v>
      </c>
      <c r="F7764">
        <v>0.74</v>
      </c>
      <c r="G7764">
        <v>0.74</v>
      </c>
      <c r="J7764">
        <v>1</v>
      </c>
      <c r="K7764">
        <v>1</v>
      </c>
    </row>
    <row r="7765" spans="1:11">
      <c r="A7765" t="s">
        <v>23825</v>
      </c>
      <c r="B7765" t="s">
        <v>58</v>
      </c>
      <c r="C7765">
        <v>95270</v>
      </c>
      <c r="D7765" t="s">
        <v>700</v>
      </c>
      <c r="E7765" t="s">
        <v>66</v>
      </c>
      <c r="F7765">
        <v>10.09</v>
      </c>
      <c r="G7765">
        <v>10.09</v>
      </c>
      <c r="J7765">
        <v>0.1338</v>
      </c>
      <c r="K7765">
        <v>0.1338</v>
      </c>
    </row>
    <row r="7766" spans="1:11">
      <c r="A7766" t="s">
        <v>23826</v>
      </c>
      <c r="B7766" t="s">
        <v>58</v>
      </c>
      <c r="C7766">
        <v>91693</v>
      </c>
      <c r="D7766" t="s">
        <v>817</v>
      </c>
      <c r="E7766" t="s">
        <v>67</v>
      </c>
      <c r="F7766">
        <v>39.979999999999997</v>
      </c>
      <c r="G7766">
        <v>43.59</v>
      </c>
      <c r="J7766">
        <v>0</v>
      </c>
      <c r="K7766">
        <v>0</v>
      </c>
    </row>
    <row r="7767" spans="1:11">
      <c r="A7767" t="s">
        <v>23827</v>
      </c>
      <c r="B7767" t="s">
        <v>58</v>
      </c>
      <c r="C7767">
        <v>91692</v>
      </c>
      <c r="D7767" t="s">
        <v>671</v>
      </c>
      <c r="E7767" t="s">
        <v>66</v>
      </c>
      <c r="F7767">
        <v>41.6</v>
      </c>
      <c r="G7767">
        <v>45.21</v>
      </c>
      <c r="J7767">
        <v>0</v>
      </c>
      <c r="K7767">
        <v>0</v>
      </c>
    </row>
    <row r="7768" spans="1:11">
      <c r="A7768" t="s">
        <v>23828</v>
      </c>
      <c r="B7768" t="s">
        <v>58</v>
      </c>
      <c r="C7768">
        <v>102929</v>
      </c>
      <c r="D7768" t="s">
        <v>7299</v>
      </c>
      <c r="E7768" t="s">
        <v>67</v>
      </c>
      <c r="F7768">
        <v>0</v>
      </c>
      <c r="G7768">
        <v>0</v>
      </c>
    </row>
    <row r="7769" spans="1:11">
      <c r="A7769" t="s">
        <v>23829</v>
      </c>
      <c r="B7769" t="s">
        <v>58</v>
      </c>
      <c r="C7769">
        <v>102928</v>
      </c>
      <c r="D7769" t="s">
        <v>7300</v>
      </c>
      <c r="E7769" t="s">
        <v>66</v>
      </c>
      <c r="F7769">
        <v>0</v>
      </c>
      <c r="G7769">
        <v>0</v>
      </c>
    </row>
    <row r="7770" spans="1:11">
      <c r="A7770" t="s">
        <v>23830</v>
      </c>
      <c r="B7770" t="s">
        <v>58</v>
      </c>
      <c r="C7770">
        <v>95140</v>
      </c>
      <c r="D7770" t="s">
        <v>842</v>
      </c>
      <c r="E7770" t="s">
        <v>67</v>
      </c>
      <c r="F7770">
        <v>0.04</v>
      </c>
      <c r="G7770">
        <v>0.04</v>
      </c>
      <c r="J7770">
        <v>0</v>
      </c>
      <c r="K7770">
        <v>0</v>
      </c>
    </row>
    <row r="7771" spans="1:11">
      <c r="A7771" t="s">
        <v>23831</v>
      </c>
      <c r="B7771" t="s">
        <v>58</v>
      </c>
      <c r="C7771">
        <v>95139</v>
      </c>
      <c r="D7771" t="s">
        <v>696</v>
      </c>
      <c r="E7771" t="s">
        <v>66</v>
      </c>
      <c r="F7771">
        <v>0.06</v>
      </c>
      <c r="G7771">
        <v>0.06</v>
      </c>
      <c r="J7771">
        <v>0</v>
      </c>
      <c r="K7771">
        <v>0</v>
      </c>
    </row>
    <row r="7772" spans="1:11">
      <c r="A7772" t="s">
        <v>23832</v>
      </c>
      <c r="B7772" t="s">
        <v>58</v>
      </c>
      <c r="C7772">
        <v>89027</v>
      </c>
      <c r="D7772" t="s">
        <v>780</v>
      </c>
      <c r="E7772" t="s">
        <v>67</v>
      </c>
      <c r="F7772">
        <v>5.14</v>
      </c>
      <c r="G7772">
        <v>5.14</v>
      </c>
      <c r="J7772">
        <v>1</v>
      </c>
      <c r="K7772">
        <v>1</v>
      </c>
    </row>
    <row r="7773" spans="1:11">
      <c r="A7773" t="s">
        <v>23833</v>
      </c>
      <c r="B7773" t="s">
        <v>58</v>
      </c>
      <c r="C7773">
        <v>89028</v>
      </c>
      <c r="D7773" t="s">
        <v>635</v>
      </c>
      <c r="E7773" t="s">
        <v>66</v>
      </c>
      <c r="F7773">
        <v>181.36</v>
      </c>
      <c r="G7773">
        <v>181.36</v>
      </c>
      <c r="J7773">
        <v>5.4699999999999999E-2</v>
      </c>
      <c r="K7773">
        <v>5.4699999999999999E-2</v>
      </c>
    </row>
    <row r="7774" spans="1:11">
      <c r="A7774" t="s">
        <v>23834</v>
      </c>
      <c r="B7774" t="s">
        <v>58</v>
      </c>
      <c r="C7774">
        <v>7031</v>
      </c>
      <c r="D7774" t="s">
        <v>764</v>
      </c>
      <c r="E7774" t="s">
        <v>67</v>
      </c>
      <c r="F7774">
        <v>6.33</v>
      </c>
      <c r="G7774">
        <v>6.33</v>
      </c>
      <c r="J7774">
        <v>1</v>
      </c>
      <c r="K7774">
        <v>1</v>
      </c>
    </row>
    <row r="7775" spans="1:11">
      <c r="A7775" t="s">
        <v>23835</v>
      </c>
      <c r="B7775" t="s">
        <v>58</v>
      </c>
      <c r="C7775">
        <v>7030</v>
      </c>
      <c r="D7775" t="s">
        <v>616</v>
      </c>
      <c r="E7775" t="s">
        <v>66</v>
      </c>
      <c r="F7775">
        <v>269.38</v>
      </c>
      <c r="G7775">
        <v>269.38</v>
      </c>
      <c r="J7775">
        <v>4.53E-2</v>
      </c>
      <c r="K7775">
        <v>4.53E-2</v>
      </c>
    </row>
    <row r="7776" spans="1:11">
      <c r="A7776" t="s">
        <v>23836</v>
      </c>
      <c r="B7776" t="s">
        <v>58</v>
      </c>
      <c r="C7776">
        <v>102947</v>
      </c>
      <c r="D7776" t="s">
        <v>7301</v>
      </c>
      <c r="E7776" t="s">
        <v>67</v>
      </c>
      <c r="F7776">
        <v>0</v>
      </c>
      <c r="G7776">
        <v>0</v>
      </c>
    </row>
    <row r="7777" spans="1:11">
      <c r="A7777" t="s">
        <v>23837</v>
      </c>
      <c r="B7777" t="s">
        <v>58</v>
      </c>
      <c r="C7777">
        <v>102946</v>
      </c>
      <c r="D7777" t="s">
        <v>7302</v>
      </c>
      <c r="E7777" t="s">
        <v>66</v>
      </c>
      <c r="F7777">
        <v>0</v>
      </c>
      <c r="G7777">
        <v>0</v>
      </c>
    </row>
    <row r="7778" spans="1:11">
      <c r="A7778" t="s">
        <v>23838</v>
      </c>
      <c r="B7778" t="s">
        <v>58</v>
      </c>
      <c r="C7778">
        <v>104092</v>
      </c>
      <c r="D7778" t="s">
        <v>874</v>
      </c>
      <c r="E7778" t="s">
        <v>67</v>
      </c>
      <c r="F7778">
        <v>7.0000000000000007E-2</v>
      </c>
      <c r="G7778">
        <v>7.0000000000000007E-2</v>
      </c>
      <c r="J7778">
        <v>0</v>
      </c>
      <c r="K7778">
        <v>0</v>
      </c>
    </row>
    <row r="7779" spans="1:11">
      <c r="A7779" t="s">
        <v>23839</v>
      </c>
      <c r="B7779" t="s">
        <v>58</v>
      </c>
      <c r="C7779">
        <v>104091</v>
      </c>
      <c r="D7779" t="s">
        <v>728</v>
      </c>
      <c r="E7779" t="s">
        <v>66</v>
      </c>
      <c r="F7779">
        <v>0.92</v>
      </c>
      <c r="G7779">
        <v>0.92</v>
      </c>
      <c r="J7779">
        <v>0</v>
      </c>
      <c r="K7779">
        <v>0</v>
      </c>
    </row>
    <row r="7780" spans="1:11">
      <c r="A7780" t="s">
        <v>23840</v>
      </c>
      <c r="B7780" t="s">
        <v>58</v>
      </c>
      <c r="C7780">
        <v>104098</v>
      </c>
      <c r="D7780" t="s">
        <v>875</v>
      </c>
      <c r="E7780" t="s">
        <v>67</v>
      </c>
      <c r="F7780">
        <v>0.1</v>
      </c>
      <c r="G7780">
        <v>0.1</v>
      </c>
      <c r="J7780">
        <v>0</v>
      </c>
      <c r="K7780">
        <v>0</v>
      </c>
    </row>
    <row r="7781" spans="1:11">
      <c r="A7781" t="s">
        <v>23841</v>
      </c>
      <c r="B7781" t="s">
        <v>58</v>
      </c>
      <c r="C7781">
        <v>104097</v>
      </c>
      <c r="D7781" t="s">
        <v>729</v>
      </c>
      <c r="E7781" t="s">
        <v>66</v>
      </c>
      <c r="F7781">
        <v>1.29</v>
      </c>
      <c r="G7781">
        <v>1.29</v>
      </c>
      <c r="J7781">
        <v>0</v>
      </c>
      <c r="K7781">
        <v>0</v>
      </c>
    </row>
    <row r="7782" spans="1:11">
      <c r="A7782" t="s">
        <v>23842</v>
      </c>
      <c r="B7782" t="s">
        <v>58</v>
      </c>
      <c r="C7782">
        <v>102905</v>
      </c>
      <c r="D7782" t="s">
        <v>14778</v>
      </c>
      <c r="E7782" t="s">
        <v>67</v>
      </c>
      <c r="F7782">
        <v>0</v>
      </c>
      <c r="G7782">
        <v>0</v>
      </c>
    </row>
    <row r="7783" spans="1:11">
      <c r="A7783" t="s">
        <v>23843</v>
      </c>
      <c r="B7783" t="s">
        <v>58</v>
      </c>
      <c r="C7783">
        <v>102904</v>
      </c>
      <c r="D7783" t="s">
        <v>14779</v>
      </c>
      <c r="E7783" t="s">
        <v>66</v>
      </c>
      <c r="F7783">
        <v>0</v>
      </c>
      <c r="G7783">
        <v>0</v>
      </c>
    </row>
    <row r="7784" spans="1:11">
      <c r="A7784" t="s">
        <v>23844</v>
      </c>
      <c r="B7784" t="s">
        <v>58</v>
      </c>
      <c r="C7784">
        <v>89031</v>
      </c>
      <c r="D7784" t="s">
        <v>781</v>
      </c>
      <c r="E7784" t="s">
        <v>67</v>
      </c>
      <c r="F7784">
        <v>88.25</v>
      </c>
      <c r="G7784">
        <v>91.86</v>
      </c>
      <c r="J7784">
        <v>0</v>
      </c>
      <c r="K7784">
        <v>0</v>
      </c>
    </row>
    <row r="7785" spans="1:11">
      <c r="A7785" t="s">
        <v>23845</v>
      </c>
      <c r="B7785" t="s">
        <v>58</v>
      </c>
      <c r="C7785">
        <v>89032</v>
      </c>
      <c r="D7785" t="s">
        <v>636</v>
      </c>
      <c r="E7785" t="s">
        <v>66</v>
      </c>
      <c r="F7785">
        <v>210.93</v>
      </c>
      <c r="G7785">
        <v>214.54</v>
      </c>
      <c r="J7785">
        <v>0</v>
      </c>
      <c r="K7785">
        <v>0</v>
      </c>
    </row>
    <row r="7786" spans="1:11">
      <c r="A7786" t="s">
        <v>23846</v>
      </c>
      <c r="B7786" t="s">
        <v>58</v>
      </c>
      <c r="C7786">
        <v>88844</v>
      </c>
      <c r="D7786" t="s">
        <v>777</v>
      </c>
      <c r="E7786" t="s">
        <v>67</v>
      </c>
      <c r="F7786">
        <v>90.51</v>
      </c>
      <c r="G7786">
        <v>94.12</v>
      </c>
      <c r="J7786">
        <v>0</v>
      </c>
      <c r="K7786">
        <v>0</v>
      </c>
    </row>
    <row r="7787" spans="1:11">
      <c r="A7787" t="s">
        <v>23847</v>
      </c>
      <c r="B7787" t="s">
        <v>58</v>
      </c>
      <c r="C7787">
        <v>88843</v>
      </c>
      <c r="D7787" t="s">
        <v>632</v>
      </c>
      <c r="E7787" t="s">
        <v>66</v>
      </c>
      <c r="F7787">
        <v>231.71</v>
      </c>
      <c r="G7787">
        <v>235.32</v>
      </c>
      <c r="J7787">
        <v>0</v>
      </c>
      <c r="K7787">
        <v>0</v>
      </c>
    </row>
    <row r="7788" spans="1:11">
      <c r="A7788" t="s">
        <v>23848</v>
      </c>
      <c r="B7788" t="s">
        <v>58</v>
      </c>
      <c r="C7788">
        <v>5853</v>
      </c>
      <c r="D7788" t="s">
        <v>743</v>
      </c>
      <c r="E7788" t="s">
        <v>67</v>
      </c>
      <c r="F7788">
        <v>102.6</v>
      </c>
      <c r="G7788">
        <v>106.21</v>
      </c>
      <c r="J7788">
        <v>0</v>
      </c>
      <c r="K7788">
        <v>0</v>
      </c>
    </row>
    <row r="7789" spans="1:11">
      <c r="A7789" t="s">
        <v>23849</v>
      </c>
      <c r="B7789" t="s">
        <v>58</v>
      </c>
      <c r="C7789">
        <v>5851</v>
      </c>
      <c r="D7789" t="s">
        <v>597</v>
      </c>
      <c r="E7789" t="s">
        <v>66</v>
      </c>
      <c r="F7789">
        <v>274.45999999999998</v>
      </c>
      <c r="G7789">
        <v>278.07</v>
      </c>
      <c r="J7789">
        <v>0</v>
      </c>
      <c r="K7789">
        <v>0</v>
      </c>
    </row>
    <row r="7790" spans="1:11">
      <c r="A7790" t="s">
        <v>23850</v>
      </c>
      <c r="B7790" t="s">
        <v>58</v>
      </c>
      <c r="C7790">
        <v>5849</v>
      </c>
      <c r="D7790" t="s">
        <v>742</v>
      </c>
      <c r="E7790" t="s">
        <v>67</v>
      </c>
      <c r="F7790">
        <v>102.21</v>
      </c>
      <c r="G7790">
        <v>105.82</v>
      </c>
      <c r="J7790">
        <v>0</v>
      </c>
      <c r="K7790">
        <v>0</v>
      </c>
    </row>
    <row r="7791" spans="1:11">
      <c r="A7791" t="s">
        <v>23851</v>
      </c>
      <c r="B7791" t="s">
        <v>58</v>
      </c>
      <c r="C7791">
        <v>5847</v>
      </c>
      <c r="D7791" t="s">
        <v>596</v>
      </c>
      <c r="E7791" t="s">
        <v>66</v>
      </c>
      <c r="F7791">
        <v>286.13</v>
      </c>
      <c r="G7791">
        <v>289.74</v>
      </c>
      <c r="J7791">
        <v>0</v>
      </c>
      <c r="K7791">
        <v>0</v>
      </c>
    </row>
    <row r="7792" spans="1:11">
      <c r="A7792" t="s">
        <v>23852</v>
      </c>
      <c r="B7792" t="s">
        <v>58</v>
      </c>
      <c r="C7792">
        <v>5857</v>
      </c>
      <c r="D7792" t="s">
        <v>744</v>
      </c>
      <c r="E7792" t="s">
        <v>67</v>
      </c>
      <c r="F7792">
        <v>245.31</v>
      </c>
      <c r="G7792">
        <v>248.92</v>
      </c>
      <c r="J7792">
        <v>0</v>
      </c>
      <c r="K7792">
        <v>0</v>
      </c>
    </row>
    <row r="7793" spans="1:11">
      <c r="A7793" t="s">
        <v>23853</v>
      </c>
      <c r="B7793" t="s">
        <v>58</v>
      </c>
      <c r="C7793">
        <v>5855</v>
      </c>
      <c r="D7793" t="s">
        <v>598</v>
      </c>
      <c r="E7793" t="s">
        <v>66</v>
      </c>
      <c r="F7793">
        <v>717.71</v>
      </c>
      <c r="G7793">
        <v>721.32</v>
      </c>
      <c r="J7793">
        <v>0</v>
      </c>
      <c r="K7793">
        <v>0</v>
      </c>
    </row>
    <row r="7794" spans="1:11">
      <c r="A7794" t="s">
        <v>23854</v>
      </c>
      <c r="B7794" t="s">
        <v>58</v>
      </c>
      <c r="C7794">
        <v>96021</v>
      </c>
      <c r="D7794" t="s">
        <v>856</v>
      </c>
      <c r="E7794" t="s">
        <v>67</v>
      </c>
      <c r="F7794">
        <v>68.69</v>
      </c>
      <c r="G7794">
        <v>72.3</v>
      </c>
      <c r="J7794">
        <v>0.4194</v>
      </c>
      <c r="K7794">
        <v>0.39850000000000002</v>
      </c>
    </row>
    <row r="7795" spans="1:11">
      <c r="A7795" t="s">
        <v>23855</v>
      </c>
      <c r="B7795" t="s">
        <v>58</v>
      </c>
      <c r="C7795">
        <v>96020</v>
      </c>
      <c r="D7795" t="s">
        <v>710</v>
      </c>
      <c r="E7795" t="s">
        <v>66</v>
      </c>
      <c r="F7795">
        <v>190.5</v>
      </c>
      <c r="G7795">
        <v>194.11</v>
      </c>
      <c r="J7795">
        <v>0.28170000000000001</v>
      </c>
      <c r="K7795">
        <v>0.27639999999999998</v>
      </c>
    </row>
    <row r="7796" spans="1:11">
      <c r="A7796" t="s">
        <v>23856</v>
      </c>
      <c r="B7796" t="s">
        <v>58</v>
      </c>
      <c r="C7796">
        <v>96014</v>
      </c>
      <c r="D7796" t="s">
        <v>855</v>
      </c>
      <c r="E7796" t="s">
        <v>67</v>
      </c>
      <c r="F7796">
        <v>68.959999999999994</v>
      </c>
      <c r="G7796">
        <v>72.569999999999993</v>
      </c>
      <c r="J7796">
        <v>0.42170000000000002</v>
      </c>
      <c r="K7796">
        <v>0.4007</v>
      </c>
    </row>
    <row r="7797" spans="1:11">
      <c r="A7797" t="s">
        <v>23857</v>
      </c>
      <c r="B7797" t="s">
        <v>58</v>
      </c>
      <c r="C7797">
        <v>96013</v>
      </c>
      <c r="D7797" t="s">
        <v>709</v>
      </c>
      <c r="E7797" t="s">
        <v>66</v>
      </c>
      <c r="F7797">
        <v>191</v>
      </c>
      <c r="G7797">
        <v>194.61</v>
      </c>
      <c r="J7797">
        <v>0.28360000000000002</v>
      </c>
      <c r="K7797">
        <v>0.27829999999999999</v>
      </c>
    </row>
    <row r="7798" spans="1:11">
      <c r="A7798" t="s">
        <v>23858</v>
      </c>
      <c r="B7798" t="s">
        <v>58</v>
      </c>
      <c r="C7798">
        <v>96029</v>
      </c>
      <c r="D7798" t="s">
        <v>857</v>
      </c>
      <c r="E7798" t="s">
        <v>67</v>
      </c>
      <c r="F7798">
        <v>62.15</v>
      </c>
      <c r="G7798">
        <v>65.760000000000005</v>
      </c>
      <c r="J7798">
        <v>0.35830000000000001</v>
      </c>
      <c r="K7798">
        <v>0.3387</v>
      </c>
    </row>
    <row r="7799" spans="1:11">
      <c r="A7799" t="s">
        <v>23859</v>
      </c>
      <c r="B7799" t="s">
        <v>58</v>
      </c>
      <c r="C7799">
        <v>96028</v>
      </c>
      <c r="D7799" t="s">
        <v>711</v>
      </c>
      <c r="E7799" t="s">
        <v>66</v>
      </c>
      <c r="F7799">
        <v>148.91999999999999</v>
      </c>
      <c r="G7799">
        <v>152.53</v>
      </c>
      <c r="J7799">
        <v>0.27850000000000003</v>
      </c>
      <c r="K7799">
        <v>0.27189999999999998</v>
      </c>
    </row>
    <row r="7800" spans="1:11">
      <c r="A7800" t="s">
        <v>23860</v>
      </c>
      <c r="B7800" t="s">
        <v>58</v>
      </c>
      <c r="C7800">
        <v>96155</v>
      </c>
      <c r="D7800" t="s">
        <v>859</v>
      </c>
      <c r="E7800" t="s">
        <v>67</v>
      </c>
      <c r="F7800">
        <v>62.42</v>
      </c>
      <c r="G7800">
        <v>66.03</v>
      </c>
      <c r="J7800">
        <v>0.36109999999999998</v>
      </c>
      <c r="K7800">
        <v>0.34139999999999998</v>
      </c>
    </row>
    <row r="7801" spans="1:11">
      <c r="A7801" t="s">
        <v>23861</v>
      </c>
      <c r="B7801" t="s">
        <v>58</v>
      </c>
      <c r="C7801">
        <v>96157</v>
      </c>
      <c r="D7801" t="s">
        <v>713</v>
      </c>
      <c r="E7801" t="s">
        <v>66</v>
      </c>
      <c r="F7801">
        <v>149.41999999999999</v>
      </c>
      <c r="G7801">
        <v>153.03</v>
      </c>
      <c r="J7801">
        <v>0.28100000000000003</v>
      </c>
      <c r="K7801">
        <v>0.27429999999999999</v>
      </c>
    </row>
    <row r="7802" spans="1:11">
      <c r="A7802" t="s">
        <v>23862</v>
      </c>
      <c r="B7802" t="s">
        <v>58</v>
      </c>
      <c r="C7802">
        <v>5845</v>
      </c>
      <c r="D7802" t="s">
        <v>741</v>
      </c>
      <c r="E7802" t="s">
        <v>67</v>
      </c>
      <c r="F7802">
        <v>64.349999999999994</v>
      </c>
      <c r="G7802">
        <v>67.959999999999994</v>
      </c>
      <c r="J7802">
        <v>0.38030000000000003</v>
      </c>
      <c r="K7802">
        <v>0.36009999999999998</v>
      </c>
    </row>
    <row r="7803" spans="1:11">
      <c r="A7803" t="s">
        <v>23863</v>
      </c>
      <c r="B7803" t="s">
        <v>58</v>
      </c>
      <c r="C7803">
        <v>5843</v>
      </c>
      <c r="D7803" t="s">
        <v>595</v>
      </c>
      <c r="E7803" t="s">
        <v>66</v>
      </c>
      <c r="F7803">
        <v>182.39</v>
      </c>
      <c r="G7803">
        <v>186</v>
      </c>
      <c r="J7803">
        <v>0.24970000000000001</v>
      </c>
      <c r="K7803">
        <v>0.24490000000000001</v>
      </c>
    </row>
    <row r="7804" spans="1:11">
      <c r="A7804" t="s">
        <v>23864</v>
      </c>
      <c r="B7804" t="s">
        <v>58</v>
      </c>
      <c r="C7804">
        <v>89036</v>
      </c>
      <c r="D7804" t="s">
        <v>782</v>
      </c>
      <c r="E7804" t="s">
        <v>67</v>
      </c>
      <c r="F7804">
        <v>57.78</v>
      </c>
      <c r="G7804">
        <v>61.39</v>
      </c>
      <c r="J7804">
        <v>0.30980000000000002</v>
      </c>
      <c r="K7804">
        <v>0.29160000000000003</v>
      </c>
    </row>
    <row r="7805" spans="1:11">
      <c r="A7805" t="s">
        <v>23865</v>
      </c>
      <c r="B7805" t="s">
        <v>58</v>
      </c>
      <c r="C7805">
        <v>89035</v>
      </c>
      <c r="D7805" t="s">
        <v>637</v>
      </c>
      <c r="E7805" t="s">
        <v>66</v>
      </c>
      <c r="F7805">
        <v>140.78</v>
      </c>
      <c r="G7805">
        <v>144.38999999999999</v>
      </c>
      <c r="J7805">
        <v>0.23680000000000001</v>
      </c>
      <c r="K7805">
        <v>0.23089999999999999</v>
      </c>
    </row>
    <row r="7806" spans="1:11">
      <c r="A7806" t="s">
        <v>23866</v>
      </c>
      <c r="B7806" t="s">
        <v>58</v>
      </c>
      <c r="C7806">
        <v>102911</v>
      </c>
      <c r="D7806" t="s">
        <v>7303</v>
      </c>
      <c r="E7806" t="s">
        <v>67</v>
      </c>
      <c r="F7806">
        <v>0</v>
      </c>
      <c r="G7806">
        <v>0</v>
      </c>
    </row>
    <row r="7807" spans="1:11">
      <c r="A7807" t="s">
        <v>23867</v>
      </c>
      <c r="B7807" t="s">
        <v>58</v>
      </c>
      <c r="C7807">
        <v>102910</v>
      </c>
      <c r="D7807" t="s">
        <v>7304</v>
      </c>
      <c r="E7807" t="s">
        <v>66</v>
      </c>
      <c r="F7807">
        <v>0</v>
      </c>
      <c r="G7807">
        <v>0</v>
      </c>
    </row>
    <row r="7808" spans="1:11">
      <c r="A7808" t="s">
        <v>23868</v>
      </c>
      <c r="B7808" t="s">
        <v>58</v>
      </c>
      <c r="C7808">
        <v>93440</v>
      </c>
      <c r="D7808" t="s">
        <v>839</v>
      </c>
      <c r="E7808" t="s">
        <v>67</v>
      </c>
      <c r="F7808">
        <v>169.32</v>
      </c>
      <c r="G7808">
        <v>181.98</v>
      </c>
      <c r="J7808">
        <v>7.1499999999999994E-2</v>
      </c>
      <c r="K7808">
        <v>6.6500000000000004E-2</v>
      </c>
    </row>
    <row r="7809" spans="1:11">
      <c r="A7809" t="s">
        <v>23869</v>
      </c>
      <c r="B7809" t="s">
        <v>58</v>
      </c>
      <c r="C7809">
        <v>93439</v>
      </c>
      <c r="D7809" t="s">
        <v>692</v>
      </c>
      <c r="E7809" t="s">
        <v>66</v>
      </c>
      <c r="F7809">
        <v>292.07</v>
      </c>
      <c r="G7809">
        <v>304.73</v>
      </c>
      <c r="J7809">
        <v>7.6100000000000001E-2</v>
      </c>
      <c r="K7809">
        <v>7.2999999999999995E-2</v>
      </c>
    </row>
    <row r="7810" spans="1:11">
      <c r="A7810" t="s">
        <v>23870</v>
      </c>
      <c r="B7810" t="s">
        <v>58</v>
      </c>
      <c r="C7810">
        <v>100648</v>
      </c>
      <c r="D7810" t="s">
        <v>866</v>
      </c>
      <c r="E7810" t="s">
        <v>67</v>
      </c>
      <c r="F7810">
        <v>602.05999999999995</v>
      </c>
      <c r="G7810">
        <v>605.76</v>
      </c>
      <c r="J7810">
        <v>0.9325</v>
      </c>
      <c r="K7810">
        <v>0.92689999999999995</v>
      </c>
    </row>
    <row r="7811" spans="1:11">
      <c r="A7811" t="s">
        <v>23871</v>
      </c>
      <c r="B7811" t="s">
        <v>58</v>
      </c>
      <c r="C7811">
        <v>100647</v>
      </c>
      <c r="D7811" t="s">
        <v>719</v>
      </c>
      <c r="E7811" t="s">
        <v>66</v>
      </c>
      <c r="F7811">
        <v>6669.38</v>
      </c>
      <c r="G7811">
        <v>6673.08</v>
      </c>
      <c r="J7811">
        <v>0.1842</v>
      </c>
      <c r="K7811">
        <v>0.18410000000000001</v>
      </c>
    </row>
    <row r="7812" spans="1:11">
      <c r="A7812" t="s">
        <v>23872</v>
      </c>
      <c r="B7812" t="s">
        <v>58</v>
      </c>
      <c r="C7812">
        <v>5829</v>
      </c>
      <c r="D7812" t="s">
        <v>738</v>
      </c>
      <c r="E7812" t="s">
        <v>67</v>
      </c>
      <c r="F7812">
        <v>199.8</v>
      </c>
      <c r="G7812">
        <v>212.46</v>
      </c>
      <c r="J7812">
        <v>0.2132</v>
      </c>
      <c r="K7812">
        <v>0.20050000000000001</v>
      </c>
    </row>
    <row r="7813" spans="1:11">
      <c r="A7813" t="s">
        <v>23873</v>
      </c>
      <c r="B7813" t="s">
        <v>58</v>
      </c>
      <c r="C7813">
        <v>5823</v>
      </c>
      <c r="D7813" t="s">
        <v>591</v>
      </c>
      <c r="E7813" t="s">
        <v>66</v>
      </c>
      <c r="F7813">
        <v>262.79000000000002</v>
      </c>
      <c r="G7813">
        <v>275.45</v>
      </c>
      <c r="J7813">
        <v>0.29759999999999998</v>
      </c>
      <c r="K7813">
        <v>0.28389999999999999</v>
      </c>
    </row>
    <row r="7814" spans="1:11">
      <c r="A7814" t="s">
        <v>23874</v>
      </c>
      <c r="B7814" t="s">
        <v>58</v>
      </c>
      <c r="C7814">
        <v>5884</v>
      </c>
      <c r="D7814" t="s">
        <v>749</v>
      </c>
      <c r="E7814" t="s">
        <v>67</v>
      </c>
      <c r="F7814">
        <v>68.12</v>
      </c>
      <c r="G7814">
        <v>70.36</v>
      </c>
      <c r="J7814">
        <v>0.57210000000000005</v>
      </c>
      <c r="K7814">
        <v>0.55389999999999995</v>
      </c>
    </row>
    <row r="7815" spans="1:11">
      <c r="A7815" t="s">
        <v>23875</v>
      </c>
      <c r="B7815" t="s">
        <v>58</v>
      </c>
      <c r="C7815">
        <v>5882</v>
      </c>
      <c r="D7815" t="s">
        <v>603</v>
      </c>
      <c r="E7815" t="s">
        <v>66</v>
      </c>
      <c r="F7815">
        <v>147.55000000000001</v>
      </c>
      <c r="G7815">
        <v>149.79</v>
      </c>
      <c r="J7815">
        <v>0.61499999999999999</v>
      </c>
      <c r="K7815">
        <v>0.60580000000000001</v>
      </c>
    </row>
    <row r="7816" spans="1:11">
      <c r="A7816" t="s">
        <v>23876</v>
      </c>
      <c r="B7816" t="s">
        <v>58</v>
      </c>
      <c r="C7816">
        <v>100642</v>
      </c>
      <c r="D7816" t="s">
        <v>865</v>
      </c>
      <c r="E7816" t="s">
        <v>67</v>
      </c>
      <c r="F7816">
        <v>305.48</v>
      </c>
      <c r="G7816">
        <v>309.18</v>
      </c>
      <c r="J7816">
        <v>0.86709999999999998</v>
      </c>
      <c r="K7816">
        <v>0.85670000000000002</v>
      </c>
    </row>
    <row r="7817" spans="1:11">
      <c r="A7817" t="s">
        <v>23877</v>
      </c>
      <c r="B7817" t="s">
        <v>58</v>
      </c>
      <c r="C7817">
        <v>100641</v>
      </c>
      <c r="D7817" t="s">
        <v>718</v>
      </c>
      <c r="E7817" t="s">
        <v>66</v>
      </c>
      <c r="F7817">
        <v>4878.92</v>
      </c>
      <c r="G7817">
        <v>4882.62</v>
      </c>
      <c r="J7817">
        <v>0.1062</v>
      </c>
      <c r="K7817">
        <v>0.1062</v>
      </c>
    </row>
    <row r="7818" spans="1:11">
      <c r="A7818" t="s">
        <v>23878</v>
      </c>
      <c r="B7818" t="s">
        <v>58</v>
      </c>
      <c r="C7818">
        <v>93434</v>
      </c>
      <c r="D7818" t="s">
        <v>838</v>
      </c>
      <c r="E7818" t="s">
        <v>67</v>
      </c>
      <c r="F7818">
        <v>372.85</v>
      </c>
      <c r="G7818">
        <v>385.51</v>
      </c>
      <c r="J7818">
        <v>0.57840000000000003</v>
      </c>
      <c r="K7818">
        <v>0.55940000000000001</v>
      </c>
    </row>
    <row r="7819" spans="1:11">
      <c r="A7819" t="s">
        <v>23879</v>
      </c>
      <c r="B7819" t="s">
        <v>58</v>
      </c>
      <c r="C7819">
        <v>93433</v>
      </c>
      <c r="D7819" t="s">
        <v>691</v>
      </c>
      <c r="E7819" t="s">
        <v>66</v>
      </c>
      <c r="F7819">
        <v>2739.18</v>
      </c>
      <c r="G7819">
        <v>2751.84</v>
      </c>
      <c r="J7819">
        <v>0.154</v>
      </c>
      <c r="K7819">
        <v>0.15329999999999999</v>
      </c>
    </row>
    <row r="7820" spans="1:11">
      <c r="A7820" t="s">
        <v>23880</v>
      </c>
      <c r="B7820" t="s">
        <v>58</v>
      </c>
      <c r="C7820">
        <v>95122</v>
      </c>
      <c r="D7820" t="s">
        <v>840</v>
      </c>
      <c r="E7820" t="s">
        <v>67</v>
      </c>
      <c r="F7820">
        <v>256.19</v>
      </c>
      <c r="G7820">
        <v>268.85000000000002</v>
      </c>
      <c r="J7820">
        <v>0.38640000000000002</v>
      </c>
      <c r="K7820">
        <v>0.36820000000000003</v>
      </c>
    </row>
    <row r="7821" spans="1:11">
      <c r="A7821" t="s">
        <v>23881</v>
      </c>
      <c r="B7821" t="s">
        <v>58</v>
      </c>
      <c r="C7821">
        <v>95121</v>
      </c>
      <c r="D7821" t="s">
        <v>693</v>
      </c>
      <c r="E7821" t="s">
        <v>66</v>
      </c>
      <c r="F7821">
        <v>412.26</v>
      </c>
      <c r="G7821">
        <v>424.92</v>
      </c>
      <c r="J7821">
        <v>0.44080000000000003</v>
      </c>
      <c r="K7821">
        <v>0.42770000000000002</v>
      </c>
    </row>
    <row r="7822" spans="1:11">
      <c r="A7822" t="s">
        <v>23882</v>
      </c>
      <c r="B7822" t="s">
        <v>58</v>
      </c>
      <c r="C7822">
        <v>103662</v>
      </c>
      <c r="D7822" t="s">
        <v>7305</v>
      </c>
      <c r="E7822" t="s">
        <v>67</v>
      </c>
      <c r="F7822">
        <v>0</v>
      </c>
      <c r="G7822">
        <v>0</v>
      </c>
    </row>
    <row r="7823" spans="1:11">
      <c r="A7823" t="s">
        <v>23883</v>
      </c>
      <c r="B7823" t="s">
        <v>58</v>
      </c>
      <c r="C7823">
        <v>103661</v>
      </c>
      <c r="D7823" t="s">
        <v>7306</v>
      </c>
      <c r="E7823" t="s">
        <v>66</v>
      </c>
      <c r="F7823">
        <v>0</v>
      </c>
      <c r="G7823">
        <v>0</v>
      </c>
    </row>
    <row r="7824" spans="1:11">
      <c r="A7824" t="s">
        <v>23884</v>
      </c>
      <c r="B7824" t="s">
        <v>58</v>
      </c>
      <c r="C7824">
        <v>5841</v>
      </c>
      <c r="D7824" t="s">
        <v>740</v>
      </c>
      <c r="E7824" t="s">
        <v>67</v>
      </c>
      <c r="F7824">
        <v>4.8499999999999996</v>
      </c>
      <c r="G7824">
        <v>4.8499999999999996</v>
      </c>
      <c r="J7824">
        <v>1</v>
      </c>
      <c r="K7824">
        <v>1</v>
      </c>
    </row>
    <row r="7825" spans="1:11">
      <c r="A7825" t="s">
        <v>23885</v>
      </c>
      <c r="B7825" t="s">
        <v>58</v>
      </c>
      <c r="C7825">
        <v>5839</v>
      </c>
      <c r="D7825" t="s">
        <v>594</v>
      </c>
      <c r="E7825" t="s">
        <v>66</v>
      </c>
      <c r="F7825">
        <v>9.65</v>
      </c>
      <c r="G7825">
        <v>9.65</v>
      </c>
      <c r="J7825">
        <v>1</v>
      </c>
      <c r="K7825">
        <v>1</v>
      </c>
    </row>
    <row r="7826" spans="1:11">
      <c r="A7826" t="s">
        <v>23886</v>
      </c>
      <c r="B7826" t="s">
        <v>58</v>
      </c>
      <c r="C7826">
        <v>90587</v>
      </c>
      <c r="D7826" t="s">
        <v>793</v>
      </c>
      <c r="E7826" t="s">
        <v>67</v>
      </c>
      <c r="F7826">
        <v>0.53</v>
      </c>
      <c r="G7826">
        <v>0.53</v>
      </c>
      <c r="J7826">
        <v>0</v>
      </c>
      <c r="K7826">
        <v>0</v>
      </c>
    </row>
    <row r="7827" spans="1:11">
      <c r="A7827" t="s">
        <v>23887</v>
      </c>
      <c r="B7827" t="s">
        <v>58</v>
      </c>
      <c r="C7827">
        <v>90586</v>
      </c>
      <c r="D7827" t="s">
        <v>648</v>
      </c>
      <c r="E7827" t="s">
        <v>66</v>
      </c>
      <c r="F7827">
        <v>1.45</v>
      </c>
      <c r="G7827">
        <v>1.45</v>
      </c>
      <c r="J7827">
        <v>0</v>
      </c>
      <c r="K7827">
        <v>0</v>
      </c>
    </row>
    <row r="7828" spans="1:11">
      <c r="A7828" t="s">
        <v>23888</v>
      </c>
      <c r="B7828" t="s">
        <v>58</v>
      </c>
      <c r="C7828">
        <v>5837</v>
      </c>
      <c r="D7828" t="s">
        <v>739</v>
      </c>
      <c r="E7828" t="s">
        <v>67</v>
      </c>
      <c r="F7828">
        <v>141.63</v>
      </c>
      <c r="G7828">
        <v>144.80000000000001</v>
      </c>
      <c r="J7828">
        <v>0.74570000000000003</v>
      </c>
      <c r="K7828">
        <v>0.72940000000000005</v>
      </c>
    </row>
    <row r="7829" spans="1:11">
      <c r="A7829" t="s">
        <v>23889</v>
      </c>
      <c r="B7829" t="s">
        <v>58</v>
      </c>
      <c r="C7829">
        <v>5835</v>
      </c>
      <c r="D7829" t="s">
        <v>593</v>
      </c>
      <c r="E7829" t="s">
        <v>66</v>
      </c>
      <c r="F7829">
        <v>356.45</v>
      </c>
      <c r="G7829">
        <v>359.62</v>
      </c>
      <c r="J7829">
        <v>0.64849999999999997</v>
      </c>
      <c r="K7829">
        <v>0.64280000000000004</v>
      </c>
    </row>
    <row r="7830" spans="1:11">
      <c r="A7830" t="s">
        <v>23890</v>
      </c>
      <c r="B7830" t="s">
        <v>58</v>
      </c>
      <c r="C7830">
        <v>89257</v>
      </c>
      <c r="D7830" t="s">
        <v>642</v>
      </c>
      <c r="E7830" t="s">
        <v>66</v>
      </c>
      <c r="F7830">
        <v>310.47000000000003</v>
      </c>
      <c r="G7830">
        <v>313.64</v>
      </c>
      <c r="J7830">
        <v>0.61019999999999996</v>
      </c>
      <c r="K7830">
        <v>0.60399999999999998</v>
      </c>
    </row>
    <row r="7831" spans="1:11">
      <c r="A7831" t="s">
        <v>23891</v>
      </c>
      <c r="B7831" t="s">
        <v>58</v>
      </c>
      <c r="C7831">
        <v>89258</v>
      </c>
      <c r="D7831" t="s">
        <v>788</v>
      </c>
      <c r="E7831" t="s">
        <v>67</v>
      </c>
      <c r="F7831">
        <v>122.57</v>
      </c>
      <c r="G7831">
        <v>125.74</v>
      </c>
      <c r="J7831">
        <v>0.70620000000000005</v>
      </c>
      <c r="K7831">
        <v>0.68840000000000001</v>
      </c>
    </row>
    <row r="7832" spans="1:11">
      <c r="A7832" t="s">
        <v>23892</v>
      </c>
      <c r="B7832" t="s">
        <v>58</v>
      </c>
      <c r="C7832">
        <v>97621</v>
      </c>
      <c r="D7832" t="s">
        <v>6382</v>
      </c>
      <c r="E7832" t="s">
        <v>10</v>
      </c>
      <c r="F7832">
        <v>158.16</v>
      </c>
      <c r="G7832">
        <v>170.53</v>
      </c>
      <c r="J7832">
        <v>0</v>
      </c>
      <c r="K7832">
        <v>0</v>
      </c>
    </row>
    <row r="7833" spans="1:11">
      <c r="A7833" t="s">
        <v>23893</v>
      </c>
      <c r="B7833" t="s">
        <v>58</v>
      </c>
      <c r="C7833">
        <v>97622</v>
      </c>
      <c r="D7833" t="s">
        <v>6383</v>
      </c>
      <c r="E7833" t="s">
        <v>10</v>
      </c>
      <c r="F7833">
        <v>77.08</v>
      </c>
      <c r="G7833">
        <v>83.11</v>
      </c>
      <c r="J7833">
        <v>0</v>
      </c>
      <c r="K7833">
        <v>0</v>
      </c>
    </row>
    <row r="7834" spans="1:11">
      <c r="A7834" t="s">
        <v>23894</v>
      </c>
      <c r="B7834" t="s">
        <v>58</v>
      </c>
      <c r="C7834">
        <v>97623</v>
      </c>
      <c r="D7834" t="s">
        <v>6384</v>
      </c>
      <c r="E7834" t="s">
        <v>10</v>
      </c>
      <c r="F7834">
        <v>236.13</v>
      </c>
      <c r="G7834">
        <v>254.6</v>
      </c>
      <c r="J7834">
        <v>0</v>
      </c>
      <c r="K7834">
        <v>0</v>
      </c>
    </row>
    <row r="7835" spans="1:11">
      <c r="A7835" t="s">
        <v>23895</v>
      </c>
      <c r="B7835" t="s">
        <v>58</v>
      </c>
      <c r="C7835">
        <v>97624</v>
      </c>
      <c r="D7835" t="s">
        <v>6385</v>
      </c>
      <c r="E7835" t="s">
        <v>10</v>
      </c>
      <c r="F7835">
        <v>144.91999999999999</v>
      </c>
      <c r="G7835">
        <v>156.26</v>
      </c>
      <c r="J7835">
        <v>0</v>
      </c>
      <c r="K7835">
        <v>0</v>
      </c>
    </row>
    <row r="7836" spans="1:11">
      <c r="A7836" t="s">
        <v>23896</v>
      </c>
      <c r="B7836" t="s">
        <v>58</v>
      </c>
      <c r="C7836">
        <v>97625</v>
      </c>
      <c r="D7836" t="s">
        <v>83</v>
      </c>
      <c r="E7836" t="s">
        <v>10</v>
      </c>
      <c r="F7836">
        <v>60.02</v>
      </c>
      <c r="G7836">
        <v>61.22</v>
      </c>
      <c r="J7836">
        <v>0</v>
      </c>
      <c r="K7836">
        <v>0</v>
      </c>
    </row>
    <row r="7837" spans="1:11">
      <c r="A7837" t="s">
        <v>23897</v>
      </c>
      <c r="B7837" t="s">
        <v>58</v>
      </c>
      <c r="C7837">
        <v>104791</v>
      </c>
      <c r="D7837" t="s">
        <v>6423</v>
      </c>
      <c r="E7837" t="s">
        <v>9</v>
      </c>
      <c r="F7837">
        <v>8.86</v>
      </c>
      <c r="G7837">
        <v>9.6</v>
      </c>
      <c r="J7837">
        <v>0</v>
      </c>
      <c r="K7837">
        <v>0</v>
      </c>
    </row>
    <row r="7838" spans="1:11">
      <c r="A7838" t="s">
        <v>23898</v>
      </c>
      <c r="B7838" t="s">
        <v>58</v>
      </c>
      <c r="C7838">
        <v>97631</v>
      </c>
      <c r="D7838" t="s">
        <v>6388</v>
      </c>
      <c r="E7838" t="s">
        <v>9</v>
      </c>
      <c r="F7838">
        <v>15.53</v>
      </c>
      <c r="G7838">
        <v>16.760000000000002</v>
      </c>
      <c r="J7838">
        <v>0</v>
      </c>
      <c r="K7838">
        <v>0</v>
      </c>
    </row>
    <row r="7839" spans="1:11">
      <c r="A7839" t="s">
        <v>23899</v>
      </c>
      <c r="B7839" t="s">
        <v>58</v>
      </c>
      <c r="C7839">
        <v>97630</v>
      </c>
      <c r="D7839" t="s">
        <v>7307</v>
      </c>
      <c r="E7839" t="s">
        <v>10</v>
      </c>
      <c r="F7839">
        <v>0</v>
      </c>
      <c r="G7839">
        <v>0</v>
      </c>
    </row>
    <row r="7840" spans="1:11">
      <c r="A7840" t="s">
        <v>23900</v>
      </c>
      <c r="B7840" t="s">
        <v>58</v>
      </c>
      <c r="C7840">
        <v>104796</v>
      </c>
      <c r="D7840" t="s">
        <v>6428</v>
      </c>
      <c r="E7840" t="s">
        <v>12</v>
      </c>
      <c r="F7840">
        <v>18.440000000000001</v>
      </c>
      <c r="G7840">
        <v>19.670000000000002</v>
      </c>
      <c r="J7840">
        <v>0.11609999999999999</v>
      </c>
      <c r="K7840">
        <v>0.10879999999999999</v>
      </c>
    </row>
    <row r="7841" spans="1:11">
      <c r="A7841" t="s">
        <v>23901</v>
      </c>
      <c r="B7841" t="s">
        <v>58</v>
      </c>
      <c r="C7841">
        <v>97628</v>
      </c>
      <c r="D7841" t="s">
        <v>6387</v>
      </c>
      <c r="E7841" t="s">
        <v>10</v>
      </c>
      <c r="F7841">
        <v>360.79</v>
      </c>
      <c r="G7841">
        <v>389.02</v>
      </c>
      <c r="J7841">
        <v>0</v>
      </c>
      <c r="K7841">
        <v>0</v>
      </c>
    </row>
    <row r="7842" spans="1:11">
      <c r="A7842" t="s">
        <v>23902</v>
      </c>
      <c r="B7842" t="s">
        <v>58</v>
      </c>
      <c r="C7842">
        <v>97629</v>
      </c>
      <c r="D7842" t="s">
        <v>79</v>
      </c>
      <c r="E7842" t="s">
        <v>10</v>
      </c>
      <c r="F7842">
        <v>126.52</v>
      </c>
      <c r="G7842">
        <v>136.91</v>
      </c>
      <c r="J7842">
        <v>0</v>
      </c>
      <c r="K7842">
        <v>0</v>
      </c>
    </row>
    <row r="7843" spans="1:11">
      <c r="A7843" t="s">
        <v>23903</v>
      </c>
      <c r="B7843" t="s">
        <v>58</v>
      </c>
      <c r="C7843">
        <v>97626</v>
      </c>
      <c r="D7843" t="s">
        <v>6386</v>
      </c>
      <c r="E7843" t="s">
        <v>10</v>
      </c>
      <c r="F7843">
        <v>774.67</v>
      </c>
      <c r="G7843">
        <v>835.26</v>
      </c>
      <c r="J7843">
        <v>0</v>
      </c>
      <c r="K7843">
        <v>0</v>
      </c>
    </row>
    <row r="7844" spans="1:11">
      <c r="A7844" t="s">
        <v>23904</v>
      </c>
      <c r="B7844" t="s">
        <v>58</v>
      </c>
      <c r="C7844">
        <v>97627</v>
      </c>
      <c r="D7844" t="s">
        <v>81</v>
      </c>
      <c r="E7844" t="s">
        <v>10</v>
      </c>
      <c r="F7844">
        <v>271.67</v>
      </c>
      <c r="G7844">
        <v>293.99</v>
      </c>
      <c r="J7844">
        <v>0</v>
      </c>
      <c r="K7844">
        <v>0</v>
      </c>
    </row>
    <row r="7845" spans="1:11">
      <c r="A7845" t="s">
        <v>23905</v>
      </c>
      <c r="B7845" t="s">
        <v>58</v>
      </c>
      <c r="C7845">
        <v>104789</v>
      </c>
      <c r="D7845" t="s">
        <v>6422</v>
      </c>
      <c r="E7845" t="s">
        <v>10</v>
      </c>
      <c r="F7845">
        <v>271.27</v>
      </c>
      <c r="G7845">
        <v>292.5</v>
      </c>
      <c r="J7845">
        <v>0</v>
      </c>
      <c r="K7845">
        <v>0</v>
      </c>
    </row>
    <row r="7846" spans="1:11">
      <c r="A7846" t="s">
        <v>23906</v>
      </c>
      <c r="B7846" t="s">
        <v>58</v>
      </c>
      <c r="C7846">
        <v>104790</v>
      </c>
      <c r="D7846" t="s">
        <v>60</v>
      </c>
      <c r="E7846" t="s">
        <v>10</v>
      </c>
      <c r="F7846">
        <v>141.46</v>
      </c>
      <c r="G7846">
        <v>149.27000000000001</v>
      </c>
      <c r="J7846">
        <v>0.1968</v>
      </c>
      <c r="K7846">
        <v>0.1865</v>
      </c>
    </row>
    <row r="7847" spans="1:11">
      <c r="A7847" t="s">
        <v>23907</v>
      </c>
      <c r="B7847" t="s">
        <v>58</v>
      </c>
      <c r="C7847">
        <v>97633</v>
      </c>
      <c r="D7847" t="s">
        <v>6390</v>
      </c>
      <c r="E7847" t="s">
        <v>9</v>
      </c>
      <c r="F7847">
        <v>31.52</v>
      </c>
      <c r="G7847">
        <v>34.020000000000003</v>
      </c>
      <c r="J7847">
        <v>0</v>
      </c>
      <c r="K7847">
        <v>0</v>
      </c>
    </row>
    <row r="7848" spans="1:11">
      <c r="A7848" t="s">
        <v>23908</v>
      </c>
      <c r="B7848" t="s">
        <v>58</v>
      </c>
      <c r="C7848">
        <v>97634</v>
      </c>
      <c r="D7848" t="s">
        <v>6391</v>
      </c>
      <c r="E7848" t="s">
        <v>9</v>
      </c>
      <c r="F7848">
        <v>9.9</v>
      </c>
      <c r="G7848">
        <v>10.71</v>
      </c>
      <c r="J7848">
        <v>0</v>
      </c>
      <c r="K7848">
        <v>0</v>
      </c>
    </row>
    <row r="7849" spans="1:11">
      <c r="A7849" t="s">
        <v>23909</v>
      </c>
      <c r="B7849" t="s">
        <v>58</v>
      </c>
      <c r="C7849">
        <v>97632</v>
      </c>
      <c r="D7849" t="s">
        <v>6389</v>
      </c>
      <c r="E7849" t="s">
        <v>12</v>
      </c>
      <c r="F7849">
        <v>3.6</v>
      </c>
      <c r="G7849">
        <v>3.89</v>
      </c>
      <c r="J7849">
        <v>0</v>
      </c>
      <c r="K7849">
        <v>0</v>
      </c>
    </row>
    <row r="7850" spans="1:11">
      <c r="A7850" t="s">
        <v>23910</v>
      </c>
      <c r="B7850" t="s">
        <v>58</v>
      </c>
      <c r="C7850">
        <v>97636</v>
      </c>
      <c r="D7850" t="s">
        <v>80</v>
      </c>
      <c r="E7850" t="s">
        <v>9</v>
      </c>
      <c r="F7850">
        <v>26.84</v>
      </c>
      <c r="G7850">
        <v>28.05</v>
      </c>
      <c r="J7850">
        <v>0</v>
      </c>
      <c r="K7850">
        <v>0</v>
      </c>
    </row>
    <row r="7851" spans="1:11">
      <c r="A7851" t="s">
        <v>23911</v>
      </c>
      <c r="B7851" t="s">
        <v>58</v>
      </c>
      <c r="C7851">
        <v>104797</v>
      </c>
      <c r="D7851" t="s">
        <v>6429</v>
      </c>
      <c r="E7851" t="s">
        <v>12</v>
      </c>
      <c r="F7851">
        <v>23.05</v>
      </c>
      <c r="G7851">
        <v>24.58</v>
      </c>
      <c r="J7851">
        <v>0.1163</v>
      </c>
      <c r="K7851">
        <v>0.109</v>
      </c>
    </row>
    <row r="7852" spans="1:11">
      <c r="A7852" t="s">
        <v>23912</v>
      </c>
      <c r="B7852" t="s">
        <v>58</v>
      </c>
      <c r="C7852">
        <v>104803</v>
      </c>
      <c r="D7852" t="s">
        <v>6434</v>
      </c>
      <c r="E7852" t="s">
        <v>12</v>
      </c>
      <c r="F7852">
        <v>6.31</v>
      </c>
      <c r="G7852">
        <v>6.82</v>
      </c>
      <c r="J7852">
        <v>0</v>
      </c>
      <c r="K7852">
        <v>0</v>
      </c>
    </row>
    <row r="7853" spans="1:11">
      <c r="A7853" t="s">
        <v>23913</v>
      </c>
      <c r="B7853" t="s">
        <v>58</v>
      </c>
      <c r="C7853">
        <v>97664</v>
      </c>
      <c r="D7853" t="s">
        <v>6419</v>
      </c>
      <c r="E7853" t="s">
        <v>32</v>
      </c>
      <c r="F7853">
        <v>2.13</v>
      </c>
      <c r="G7853">
        <v>2.29</v>
      </c>
      <c r="J7853">
        <v>0</v>
      </c>
      <c r="K7853">
        <v>0</v>
      </c>
    </row>
    <row r="7854" spans="1:11">
      <c r="A7854" t="s">
        <v>23914</v>
      </c>
      <c r="B7854" t="s">
        <v>58</v>
      </c>
      <c r="C7854">
        <v>104801</v>
      </c>
      <c r="D7854" t="s">
        <v>82</v>
      </c>
      <c r="E7854" t="s">
        <v>9</v>
      </c>
      <c r="F7854">
        <v>19.25</v>
      </c>
      <c r="G7854">
        <v>20.8</v>
      </c>
      <c r="J7854">
        <v>0</v>
      </c>
      <c r="K7854">
        <v>0</v>
      </c>
    </row>
    <row r="7855" spans="1:11">
      <c r="A7855" t="s">
        <v>23915</v>
      </c>
      <c r="B7855" t="s">
        <v>58</v>
      </c>
      <c r="C7855">
        <v>97661</v>
      </c>
      <c r="D7855" t="s">
        <v>6416</v>
      </c>
      <c r="E7855" t="s">
        <v>12</v>
      </c>
      <c r="F7855">
        <v>0.96</v>
      </c>
      <c r="G7855">
        <v>1.04</v>
      </c>
      <c r="J7855">
        <v>0</v>
      </c>
      <c r="K7855">
        <v>0</v>
      </c>
    </row>
    <row r="7856" spans="1:11">
      <c r="A7856" t="s">
        <v>23916</v>
      </c>
      <c r="B7856" t="s">
        <v>58</v>
      </c>
      <c r="C7856">
        <v>104794</v>
      </c>
      <c r="D7856" t="s">
        <v>6426</v>
      </c>
      <c r="E7856" t="s">
        <v>12</v>
      </c>
      <c r="F7856">
        <v>1.3</v>
      </c>
      <c r="G7856">
        <v>1.4</v>
      </c>
      <c r="J7856">
        <v>0</v>
      </c>
      <c r="K7856">
        <v>0</v>
      </c>
    </row>
    <row r="7857" spans="1:11">
      <c r="A7857" t="s">
        <v>23917</v>
      </c>
      <c r="B7857" t="s">
        <v>58</v>
      </c>
      <c r="C7857">
        <v>104795</v>
      </c>
      <c r="D7857" t="s">
        <v>6427</v>
      </c>
      <c r="E7857" t="s">
        <v>12</v>
      </c>
      <c r="F7857">
        <v>1.82</v>
      </c>
      <c r="G7857">
        <v>1.97</v>
      </c>
      <c r="J7857">
        <v>0</v>
      </c>
      <c r="K7857">
        <v>0</v>
      </c>
    </row>
    <row r="7858" spans="1:11">
      <c r="A7858" t="s">
        <v>23918</v>
      </c>
      <c r="B7858" t="s">
        <v>58</v>
      </c>
      <c r="C7858">
        <v>104792</v>
      </c>
      <c r="D7858" t="s">
        <v>6424</v>
      </c>
      <c r="E7858" t="s">
        <v>12</v>
      </c>
      <c r="F7858">
        <v>0.53</v>
      </c>
      <c r="G7858">
        <v>0.56999999999999995</v>
      </c>
      <c r="J7858">
        <v>0</v>
      </c>
      <c r="K7858">
        <v>0</v>
      </c>
    </row>
    <row r="7859" spans="1:11">
      <c r="A7859" t="s">
        <v>23919</v>
      </c>
      <c r="B7859" t="s">
        <v>58</v>
      </c>
      <c r="C7859">
        <v>104793</v>
      </c>
      <c r="D7859" t="s">
        <v>6425</v>
      </c>
      <c r="E7859" t="s">
        <v>12</v>
      </c>
      <c r="F7859">
        <v>0.73</v>
      </c>
      <c r="G7859">
        <v>0.79</v>
      </c>
      <c r="J7859">
        <v>0</v>
      </c>
      <c r="K7859">
        <v>0</v>
      </c>
    </row>
    <row r="7860" spans="1:11">
      <c r="A7860" t="s">
        <v>23920</v>
      </c>
      <c r="B7860" t="s">
        <v>58</v>
      </c>
      <c r="C7860">
        <v>104800</v>
      </c>
      <c r="D7860" t="s">
        <v>6432</v>
      </c>
      <c r="E7860" t="s">
        <v>12</v>
      </c>
      <c r="F7860">
        <v>12.66</v>
      </c>
      <c r="G7860">
        <v>13.69</v>
      </c>
      <c r="J7860">
        <v>0</v>
      </c>
      <c r="K7860">
        <v>0</v>
      </c>
    </row>
    <row r="7861" spans="1:11">
      <c r="A7861" t="s">
        <v>23921</v>
      </c>
      <c r="B7861" t="s">
        <v>58</v>
      </c>
      <c r="C7861">
        <v>97638</v>
      </c>
      <c r="D7861" t="s">
        <v>6394</v>
      </c>
      <c r="E7861" t="s">
        <v>9</v>
      </c>
      <c r="F7861">
        <v>11.89</v>
      </c>
      <c r="G7861">
        <v>12.86</v>
      </c>
      <c r="J7861">
        <v>0</v>
      </c>
      <c r="K7861">
        <v>0</v>
      </c>
    </row>
    <row r="7862" spans="1:11">
      <c r="A7862" t="s">
        <v>23922</v>
      </c>
      <c r="B7862" t="s">
        <v>58</v>
      </c>
      <c r="C7862">
        <v>97641</v>
      </c>
      <c r="D7862" t="s">
        <v>6397</v>
      </c>
      <c r="E7862" t="s">
        <v>9</v>
      </c>
      <c r="F7862">
        <v>3.97</v>
      </c>
      <c r="G7862">
        <v>4.29</v>
      </c>
      <c r="J7862">
        <v>0</v>
      </c>
      <c r="K7862">
        <v>0</v>
      </c>
    </row>
    <row r="7863" spans="1:11">
      <c r="A7863" t="s">
        <v>23923</v>
      </c>
      <c r="B7863" t="s">
        <v>58</v>
      </c>
      <c r="C7863">
        <v>97640</v>
      </c>
      <c r="D7863" t="s">
        <v>6396</v>
      </c>
      <c r="E7863" t="s">
        <v>9</v>
      </c>
      <c r="F7863">
        <v>2.77</v>
      </c>
      <c r="G7863">
        <v>3.01</v>
      </c>
      <c r="J7863">
        <v>0</v>
      </c>
      <c r="K7863">
        <v>0</v>
      </c>
    </row>
    <row r="7864" spans="1:11">
      <c r="A7864" t="s">
        <v>23924</v>
      </c>
      <c r="B7864" t="s">
        <v>58</v>
      </c>
      <c r="C7864">
        <v>97660</v>
      </c>
      <c r="D7864" t="s">
        <v>6415</v>
      </c>
      <c r="E7864" t="s">
        <v>32</v>
      </c>
      <c r="F7864">
        <v>0.89</v>
      </c>
      <c r="G7864">
        <v>0.97</v>
      </c>
      <c r="J7864">
        <v>0</v>
      </c>
      <c r="K7864">
        <v>0</v>
      </c>
    </row>
    <row r="7865" spans="1:11">
      <c r="A7865" t="s">
        <v>23925</v>
      </c>
      <c r="B7865" t="s">
        <v>58</v>
      </c>
      <c r="C7865">
        <v>97645</v>
      </c>
      <c r="D7865" t="s">
        <v>6401</v>
      </c>
      <c r="E7865" t="s">
        <v>9</v>
      </c>
      <c r="F7865">
        <v>33.5</v>
      </c>
      <c r="G7865">
        <v>36.159999999999997</v>
      </c>
      <c r="J7865">
        <v>0</v>
      </c>
      <c r="K7865">
        <v>0</v>
      </c>
    </row>
    <row r="7866" spans="1:11">
      <c r="A7866" t="s">
        <v>23926</v>
      </c>
      <c r="B7866" t="s">
        <v>58</v>
      </c>
      <c r="C7866">
        <v>97663</v>
      </c>
      <c r="D7866" t="s">
        <v>6418</v>
      </c>
      <c r="E7866" t="s">
        <v>32</v>
      </c>
      <c r="F7866">
        <v>17.07</v>
      </c>
      <c r="G7866">
        <v>18.43</v>
      </c>
      <c r="J7866">
        <v>0</v>
      </c>
      <c r="K7866">
        <v>0</v>
      </c>
    </row>
    <row r="7867" spans="1:11">
      <c r="A7867" t="s">
        <v>23927</v>
      </c>
      <c r="B7867" t="s">
        <v>58</v>
      </c>
      <c r="C7867">
        <v>97665</v>
      </c>
      <c r="D7867" t="s">
        <v>6420</v>
      </c>
      <c r="E7867" t="s">
        <v>32</v>
      </c>
      <c r="F7867">
        <v>2.44</v>
      </c>
      <c r="G7867">
        <v>2.63</v>
      </c>
      <c r="J7867">
        <v>0</v>
      </c>
      <c r="K7867">
        <v>0</v>
      </c>
    </row>
    <row r="7868" spans="1:11">
      <c r="A7868" t="s">
        <v>23928</v>
      </c>
      <c r="B7868" t="s">
        <v>58</v>
      </c>
      <c r="C7868">
        <v>97666</v>
      </c>
      <c r="D7868" t="s">
        <v>6421</v>
      </c>
      <c r="E7868" t="s">
        <v>32</v>
      </c>
      <c r="F7868">
        <v>12.45</v>
      </c>
      <c r="G7868">
        <v>13.44</v>
      </c>
      <c r="J7868">
        <v>0</v>
      </c>
      <c r="K7868">
        <v>0</v>
      </c>
    </row>
    <row r="7869" spans="1:11">
      <c r="A7869" t="s">
        <v>23929</v>
      </c>
      <c r="B7869" t="s">
        <v>58</v>
      </c>
      <c r="C7869">
        <v>97635</v>
      </c>
      <c r="D7869" t="s">
        <v>6392</v>
      </c>
      <c r="E7869" t="s">
        <v>9</v>
      </c>
      <c r="F7869">
        <v>23.33</v>
      </c>
      <c r="G7869">
        <v>25.25</v>
      </c>
      <c r="J7869">
        <v>0</v>
      </c>
      <c r="K7869">
        <v>0</v>
      </c>
    </row>
    <row r="7870" spans="1:11">
      <c r="A7870" t="s">
        <v>23930</v>
      </c>
      <c r="B7870" t="s">
        <v>58</v>
      </c>
      <c r="C7870">
        <v>97643</v>
      </c>
      <c r="D7870" t="s">
        <v>6399</v>
      </c>
      <c r="E7870" t="s">
        <v>9</v>
      </c>
      <c r="F7870">
        <v>34.659999999999997</v>
      </c>
      <c r="G7870">
        <v>37.42</v>
      </c>
      <c r="J7870">
        <v>0</v>
      </c>
      <c r="K7870">
        <v>0</v>
      </c>
    </row>
    <row r="7871" spans="1:11">
      <c r="A7871" t="s">
        <v>23931</v>
      </c>
      <c r="B7871" t="s">
        <v>58</v>
      </c>
      <c r="C7871">
        <v>104799</v>
      </c>
      <c r="D7871" t="s">
        <v>6431</v>
      </c>
      <c r="E7871" t="s">
        <v>9</v>
      </c>
      <c r="F7871">
        <v>15.32</v>
      </c>
      <c r="G7871">
        <v>16.559999999999999</v>
      </c>
      <c r="J7871">
        <v>0</v>
      </c>
      <c r="K7871">
        <v>0</v>
      </c>
    </row>
    <row r="7872" spans="1:11">
      <c r="A7872" t="s">
        <v>23932</v>
      </c>
      <c r="B7872" t="s">
        <v>58</v>
      </c>
      <c r="C7872">
        <v>97639</v>
      </c>
      <c r="D7872" t="s">
        <v>6395</v>
      </c>
      <c r="E7872" t="s">
        <v>9</v>
      </c>
      <c r="F7872">
        <v>28.01</v>
      </c>
      <c r="G7872">
        <v>30.24</v>
      </c>
      <c r="J7872">
        <v>0</v>
      </c>
      <c r="K7872">
        <v>0</v>
      </c>
    </row>
    <row r="7873" spans="1:11">
      <c r="A7873" t="s">
        <v>23933</v>
      </c>
      <c r="B7873" t="s">
        <v>58</v>
      </c>
      <c r="C7873">
        <v>97644</v>
      </c>
      <c r="D7873" t="s">
        <v>6400</v>
      </c>
      <c r="E7873" t="s">
        <v>9</v>
      </c>
      <c r="F7873">
        <v>12.97</v>
      </c>
      <c r="G7873">
        <v>14</v>
      </c>
      <c r="J7873">
        <v>0</v>
      </c>
      <c r="K7873">
        <v>0</v>
      </c>
    </row>
    <row r="7874" spans="1:11">
      <c r="A7874" t="s">
        <v>23934</v>
      </c>
      <c r="B7874" t="s">
        <v>58</v>
      </c>
      <c r="C7874">
        <v>97648</v>
      </c>
      <c r="D7874" t="s">
        <v>6403</v>
      </c>
      <c r="E7874" t="s">
        <v>9</v>
      </c>
      <c r="F7874">
        <v>2.8</v>
      </c>
      <c r="G7874">
        <v>3.02</v>
      </c>
      <c r="J7874">
        <v>0</v>
      </c>
      <c r="K7874">
        <v>0</v>
      </c>
    </row>
    <row r="7875" spans="1:11">
      <c r="A7875" t="s">
        <v>23935</v>
      </c>
      <c r="B7875" t="s">
        <v>58</v>
      </c>
      <c r="C7875">
        <v>104798</v>
      </c>
      <c r="D7875" t="s">
        <v>6430</v>
      </c>
      <c r="E7875" t="s">
        <v>32</v>
      </c>
      <c r="F7875">
        <v>19.510000000000002</v>
      </c>
      <c r="G7875">
        <v>21.1</v>
      </c>
      <c r="J7875">
        <v>0</v>
      </c>
      <c r="K7875">
        <v>0</v>
      </c>
    </row>
    <row r="7876" spans="1:11">
      <c r="A7876" t="s">
        <v>23936</v>
      </c>
      <c r="B7876" t="s">
        <v>58</v>
      </c>
      <c r="C7876">
        <v>97637</v>
      </c>
      <c r="D7876" t="s">
        <v>6393</v>
      </c>
      <c r="E7876" t="s">
        <v>9</v>
      </c>
      <c r="F7876">
        <v>4.09</v>
      </c>
      <c r="G7876">
        <v>4.42</v>
      </c>
      <c r="J7876">
        <v>0</v>
      </c>
      <c r="K7876">
        <v>0</v>
      </c>
    </row>
    <row r="7877" spans="1:11">
      <c r="A7877" t="s">
        <v>23937</v>
      </c>
      <c r="B7877" t="s">
        <v>58</v>
      </c>
      <c r="C7877">
        <v>104802</v>
      </c>
      <c r="D7877" t="s">
        <v>6433</v>
      </c>
      <c r="E7877" t="s">
        <v>9</v>
      </c>
      <c r="F7877">
        <v>12.8</v>
      </c>
      <c r="G7877">
        <v>13.84</v>
      </c>
      <c r="J7877">
        <v>0</v>
      </c>
      <c r="K7877">
        <v>0</v>
      </c>
    </row>
    <row r="7878" spans="1:11">
      <c r="A7878" t="s">
        <v>23938</v>
      </c>
      <c r="B7878" t="s">
        <v>58</v>
      </c>
      <c r="C7878">
        <v>97647</v>
      </c>
      <c r="D7878" t="s">
        <v>6402</v>
      </c>
      <c r="E7878" t="s">
        <v>9</v>
      </c>
      <c r="F7878">
        <v>4.87</v>
      </c>
      <c r="G7878">
        <v>5.25</v>
      </c>
      <c r="J7878">
        <v>0</v>
      </c>
      <c r="K7878">
        <v>0</v>
      </c>
    </row>
    <row r="7879" spans="1:11">
      <c r="A7879" t="s">
        <v>23939</v>
      </c>
      <c r="B7879" t="s">
        <v>58</v>
      </c>
      <c r="C7879">
        <v>97649</v>
      </c>
      <c r="D7879" t="s">
        <v>6404</v>
      </c>
      <c r="E7879" t="s">
        <v>9</v>
      </c>
      <c r="F7879">
        <v>5.96</v>
      </c>
      <c r="G7879">
        <v>6.39</v>
      </c>
      <c r="J7879">
        <v>0.1074</v>
      </c>
      <c r="K7879">
        <v>0.1002</v>
      </c>
    </row>
    <row r="7880" spans="1:11">
      <c r="A7880" t="s">
        <v>23940</v>
      </c>
      <c r="B7880" t="s">
        <v>58</v>
      </c>
      <c r="C7880">
        <v>97652</v>
      </c>
      <c r="D7880" t="s">
        <v>6407</v>
      </c>
      <c r="E7880" t="s">
        <v>32</v>
      </c>
      <c r="F7880">
        <v>259.48</v>
      </c>
      <c r="G7880">
        <v>280.12</v>
      </c>
      <c r="J7880">
        <v>0</v>
      </c>
      <c r="K7880">
        <v>0</v>
      </c>
    </row>
    <row r="7881" spans="1:11">
      <c r="A7881" t="s">
        <v>23941</v>
      </c>
      <c r="B7881" t="s">
        <v>58</v>
      </c>
      <c r="C7881">
        <v>97654</v>
      </c>
      <c r="D7881" t="s">
        <v>6409</v>
      </c>
      <c r="E7881" t="s">
        <v>32</v>
      </c>
      <c r="F7881">
        <v>207.41</v>
      </c>
      <c r="G7881">
        <v>216.35</v>
      </c>
      <c r="J7881">
        <v>0.4698</v>
      </c>
      <c r="K7881">
        <v>0.45040000000000002</v>
      </c>
    </row>
    <row r="7882" spans="1:11">
      <c r="A7882" t="s">
        <v>23942</v>
      </c>
      <c r="B7882" t="s">
        <v>58</v>
      </c>
      <c r="C7882">
        <v>97651</v>
      </c>
      <c r="D7882" t="s">
        <v>6406</v>
      </c>
      <c r="E7882" t="s">
        <v>32</v>
      </c>
      <c r="F7882">
        <v>114.45</v>
      </c>
      <c r="G7882">
        <v>123.57</v>
      </c>
      <c r="J7882">
        <v>0</v>
      </c>
      <c r="K7882">
        <v>0</v>
      </c>
    </row>
    <row r="7883" spans="1:11">
      <c r="A7883" t="s">
        <v>23943</v>
      </c>
      <c r="B7883" t="s">
        <v>58</v>
      </c>
      <c r="C7883">
        <v>97653</v>
      </c>
      <c r="D7883" t="s">
        <v>6408</v>
      </c>
      <c r="E7883" t="s">
        <v>32</v>
      </c>
      <c r="F7883">
        <v>159.94</v>
      </c>
      <c r="G7883">
        <v>165.12</v>
      </c>
      <c r="J7883">
        <v>0.60929999999999995</v>
      </c>
      <c r="K7883">
        <v>0.59019999999999995</v>
      </c>
    </row>
    <row r="7884" spans="1:11">
      <c r="A7884" t="s">
        <v>23944</v>
      </c>
      <c r="B7884" t="s">
        <v>58</v>
      </c>
      <c r="C7884">
        <v>97657</v>
      </c>
      <c r="D7884" t="s">
        <v>6412</v>
      </c>
      <c r="E7884" t="s">
        <v>32</v>
      </c>
      <c r="F7884">
        <v>814.58</v>
      </c>
      <c r="G7884">
        <v>854.09</v>
      </c>
      <c r="J7884">
        <v>0.3836</v>
      </c>
      <c r="K7884">
        <v>0.3659</v>
      </c>
    </row>
    <row r="7885" spans="1:11">
      <c r="A7885" t="s">
        <v>23945</v>
      </c>
      <c r="B7885" t="s">
        <v>58</v>
      </c>
      <c r="C7885">
        <v>97659</v>
      </c>
      <c r="D7885" t="s">
        <v>6414</v>
      </c>
      <c r="E7885" t="s">
        <v>32</v>
      </c>
      <c r="F7885">
        <v>363.02</v>
      </c>
      <c r="G7885">
        <v>378.49</v>
      </c>
      <c r="J7885">
        <v>0.46760000000000002</v>
      </c>
      <c r="K7885">
        <v>0.44850000000000001</v>
      </c>
    </row>
    <row r="7886" spans="1:11">
      <c r="A7886" t="s">
        <v>23946</v>
      </c>
      <c r="B7886" t="s">
        <v>58</v>
      </c>
      <c r="C7886">
        <v>97656</v>
      </c>
      <c r="D7886" t="s">
        <v>6411</v>
      </c>
      <c r="E7886" t="s">
        <v>32</v>
      </c>
      <c r="F7886">
        <v>410.97</v>
      </c>
      <c r="G7886">
        <v>430.9</v>
      </c>
      <c r="J7886">
        <v>0.3836</v>
      </c>
      <c r="K7886">
        <v>0.3659</v>
      </c>
    </row>
    <row r="7887" spans="1:11">
      <c r="A7887" t="s">
        <v>23947</v>
      </c>
      <c r="B7887" t="s">
        <v>58</v>
      </c>
      <c r="C7887">
        <v>97658</v>
      </c>
      <c r="D7887" t="s">
        <v>6413</v>
      </c>
      <c r="E7887" t="s">
        <v>32</v>
      </c>
      <c r="F7887">
        <v>255.6</v>
      </c>
      <c r="G7887">
        <v>265.14</v>
      </c>
      <c r="J7887">
        <v>0.53839999999999999</v>
      </c>
      <c r="K7887">
        <v>0.51900000000000002</v>
      </c>
    </row>
    <row r="7888" spans="1:11">
      <c r="A7888" t="s">
        <v>23948</v>
      </c>
      <c r="B7888" t="s">
        <v>58</v>
      </c>
      <c r="C7888">
        <v>97650</v>
      </c>
      <c r="D7888" t="s">
        <v>6405</v>
      </c>
      <c r="E7888" t="s">
        <v>9</v>
      </c>
      <c r="F7888">
        <v>10.5</v>
      </c>
      <c r="G7888">
        <v>11.34</v>
      </c>
      <c r="J7888">
        <v>0</v>
      </c>
      <c r="K7888">
        <v>0</v>
      </c>
    </row>
    <row r="7889" spans="1:11">
      <c r="A7889" t="s">
        <v>23949</v>
      </c>
      <c r="B7889" t="s">
        <v>58</v>
      </c>
      <c r="C7889">
        <v>97642</v>
      </c>
      <c r="D7889" t="s">
        <v>6398</v>
      </c>
      <c r="E7889" t="s">
        <v>9</v>
      </c>
      <c r="F7889">
        <v>3.98</v>
      </c>
      <c r="G7889">
        <v>4.3</v>
      </c>
      <c r="J7889">
        <v>0</v>
      </c>
      <c r="K7889">
        <v>0</v>
      </c>
    </row>
    <row r="7890" spans="1:11">
      <c r="A7890" t="s">
        <v>23950</v>
      </c>
      <c r="B7890" t="s">
        <v>58</v>
      </c>
      <c r="C7890">
        <v>97655</v>
      </c>
      <c r="D7890" t="s">
        <v>6410</v>
      </c>
      <c r="E7890" t="s">
        <v>9</v>
      </c>
      <c r="F7890">
        <v>44.29</v>
      </c>
      <c r="G7890">
        <v>46.2</v>
      </c>
      <c r="J7890">
        <v>0.45269999999999999</v>
      </c>
      <c r="K7890">
        <v>0.434</v>
      </c>
    </row>
    <row r="7891" spans="1:11">
      <c r="A7891" t="s">
        <v>23951</v>
      </c>
      <c r="B7891" t="s">
        <v>58</v>
      </c>
      <c r="C7891">
        <v>97662</v>
      </c>
      <c r="D7891" t="s">
        <v>6417</v>
      </c>
      <c r="E7891" t="s">
        <v>12</v>
      </c>
      <c r="F7891">
        <v>0.68</v>
      </c>
      <c r="G7891">
        <v>0.74</v>
      </c>
      <c r="J7891">
        <v>0</v>
      </c>
      <c r="K7891">
        <v>0</v>
      </c>
    </row>
    <row r="7892" spans="1:11">
      <c r="A7892" t="s">
        <v>23952</v>
      </c>
      <c r="B7892" t="s">
        <v>58</v>
      </c>
      <c r="C7892">
        <v>97646</v>
      </c>
      <c r="D7892" t="s">
        <v>7308</v>
      </c>
      <c r="E7892" t="s">
        <v>9</v>
      </c>
      <c r="F7892">
        <v>0</v>
      </c>
      <c r="G7892">
        <v>0</v>
      </c>
    </row>
    <row r="7893" spans="1:11">
      <c r="A7893" t="s">
        <v>23953</v>
      </c>
      <c r="B7893" t="s">
        <v>58</v>
      </c>
      <c r="C7893">
        <v>92712</v>
      </c>
      <c r="D7893" t="s">
        <v>1269</v>
      </c>
      <c r="E7893" t="s">
        <v>62</v>
      </c>
      <c r="F7893">
        <v>0.35</v>
      </c>
      <c r="G7893">
        <v>0.35</v>
      </c>
      <c r="J7893">
        <v>0</v>
      </c>
      <c r="K7893">
        <v>0</v>
      </c>
    </row>
    <row r="7894" spans="1:11">
      <c r="A7894" t="s">
        <v>23954</v>
      </c>
      <c r="B7894" t="s">
        <v>58</v>
      </c>
      <c r="C7894">
        <v>92713</v>
      </c>
      <c r="D7894" t="s">
        <v>1270</v>
      </c>
      <c r="E7894" t="s">
        <v>62</v>
      </c>
      <c r="F7894">
        <v>0.08</v>
      </c>
      <c r="G7894">
        <v>0.08</v>
      </c>
      <c r="J7894">
        <v>0</v>
      </c>
      <c r="K7894">
        <v>0</v>
      </c>
    </row>
    <row r="7895" spans="1:11">
      <c r="A7895" t="s">
        <v>23955</v>
      </c>
      <c r="B7895" t="s">
        <v>58</v>
      </c>
      <c r="C7895">
        <v>92714</v>
      </c>
      <c r="D7895" t="s">
        <v>1271</v>
      </c>
      <c r="E7895" t="s">
        <v>62</v>
      </c>
      <c r="F7895">
        <v>0.44</v>
      </c>
      <c r="G7895">
        <v>0.44</v>
      </c>
      <c r="J7895">
        <v>0</v>
      </c>
      <c r="K7895">
        <v>0</v>
      </c>
    </row>
    <row r="7896" spans="1:11">
      <c r="A7896" t="s">
        <v>23956</v>
      </c>
      <c r="B7896" t="s">
        <v>58</v>
      </c>
      <c r="C7896">
        <v>92715</v>
      </c>
      <c r="D7896" t="s">
        <v>1272</v>
      </c>
      <c r="E7896" t="s">
        <v>62</v>
      </c>
      <c r="F7896">
        <v>109</v>
      </c>
      <c r="G7896">
        <v>109</v>
      </c>
      <c r="J7896">
        <v>1</v>
      </c>
      <c r="K7896">
        <v>1</v>
      </c>
    </row>
    <row r="7897" spans="1:11">
      <c r="A7897" t="s">
        <v>23957</v>
      </c>
      <c r="B7897" t="s">
        <v>58</v>
      </c>
      <c r="C7897">
        <v>103663</v>
      </c>
      <c r="D7897" t="s">
        <v>7309</v>
      </c>
      <c r="E7897" t="s">
        <v>62</v>
      </c>
      <c r="F7897">
        <v>0</v>
      </c>
      <c r="G7897">
        <v>0</v>
      </c>
    </row>
    <row r="7898" spans="1:11">
      <c r="A7898" t="s">
        <v>23958</v>
      </c>
      <c r="B7898" t="s">
        <v>58</v>
      </c>
      <c r="C7898">
        <v>104390</v>
      </c>
      <c r="D7898" t="s">
        <v>7310</v>
      </c>
      <c r="E7898" t="s">
        <v>62</v>
      </c>
      <c r="F7898">
        <v>0</v>
      </c>
      <c r="G7898">
        <v>0</v>
      </c>
    </row>
    <row r="7899" spans="1:11">
      <c r="A7899" t="s">
        <v>23959</v>
      </c>
      <c r="B7899" t="s">
        <v>58</v>
      </c>
      <c r="C7899">
        <v>103664</v>
      </c>
      <c r="D7899" t="s">
        <v>7311</v>
      </c>
      <c r="E7899" t="s">
        <v>62</v>
      </c>
      <c r="F7899">
        <v>0</v>
      </c>
      <c r="G7899">
        <v>0</v>
      </c>
    </row>
    <row r="7900" spans="1:11">
      <c r="A7900" t="s">
        <v>23960</v>
      </c>
      <c r="B7900" t="s">
        <v>58</v>
      </c>
      <c r="C7900">
        <v>104451</v>
      </c>
      <c r="D7900" t="s">
        <v>7312</v>
      </c>
      <c r="E7900" t="s">
        <v>62</v>
      </c>
      <c r="F7900">
        <v>0</v>
      </c>
      <c r="G7900">
        <v>0</v>
      </c>
    </row>
    <row r="7901" spans="1:11">
      <c r="A7901" t="s">
        <v>23961</v>
      </c>
      <c r="B7901" t="s">
        <v>58</v>
      </c>
      <c r="C7901">
        <v>103666</v>
      </c>
      <c r="D7901" t="s">
        <v>1489</v>
      </c>
      <c r="E7901" t="s">
        <v>62</v>
      </c>
      <c r="F7901">
        <v>136.08000000000001</v>
      </c>
      <c r="G7901">
        <v>136.08000000000001</v>
      </c>
      <c r="J7901">
        <v>0</v>
      </c>
      <c r="K7901">
        <v>0</v>
      </c>
    </row>
    <row r="7902" spans="1:11">
      <c r="A7902" t="s">
        <v>23962</v>
      </c>
      <c r="B7902" t="s">
        <v>58</v>
      </c>
      <c r="C7902">
        <v>89212</v>
      </c>
      <c r="D7902" t="s">
        <v>1056</v>
      </c>
      <c r="E7902" t="s">
        <v>62</v>
      </c>
      <c r="F7902">
        <v>29.76</v>
      </c>
      <c r="G7902">
        <v>29.76</v>
      </c>
      <c r="J7902">
        <v>1</v>
      </c>
      <c r="K7902">
        <v>1</v>
      </c>
    </row>
    <row r="7903" spans="1:11">
      <c r="A7903" t="s">
        <v>23963</v>
      </c>
      <c r="B7903" t="s">
        <v>58</v>
      </c>
      <c r="C7903">
        <v>89213</v>
      </c>
      <c r="D7903" t="s">
        <v>1057</v>
      </c>
      <c r="E7903" t="s">
        <v>62</v>
      </c>
      <c r="F7903">
        <v>9.18</v>
      </c>
      <c r="G7903">
        <v>9.18</v>
      </c>
      <c r="J7903">
        <v>1</v>
      </c>
      <c r="K7903">
        <v>1</v>
      </c>
    </row>
    <row r="7904" spans="1:11">
      <c r="A7904" t="s">
        <v>23964</v>
      </c>
      <c r="B7904" t="s">
        <v>58</v>
      </c>
      <c r="C7904">
        <v>89214</v>
      </c>
      <c r="D7904" t="s">
        <v>1058</v>
      </c>
      <c r="E7904" t="s">
        <v>62</v>
      </c>
      <c r="F7904">
        <v>27.94</v>
      </c>
      <c r="G7904">
        <v>27.94</v>
      </c>
      <c r="J7904">
        <v>1</v>
      </c>
      <c r="K7904">
        <v>1</v>
      </c>
    </row>
    <row r="7905" spans="1:11">
      <c r="A7905" t="s">
        <v>23965</v>
      </c>
      <c r="B7905" t="s">
        <v>58</v>
      </c>
      <c r="C7905">
        <v>89215</v>
      </c>
      <c r="D7905" t="s">
        <v>1059</v>
      </c>
      <c r="E7905" t="s">
        <v>62</v>
      </c>
      <c r="F7905">
        <v>93.12</v>
      </c>
      <c r="G7905">
        <v>93.12</v>
      </c>
      <c r="J7905">
        <v>0</v>
      </c>
      <c r="K7905">
        <v>0</v>
      </c>
    </row>
    <row r="7906" spans="1:11">
      <c r="A7906" t="s">
        <v>23966</v>
      </c>
      <c r="B7906" t="s">
        <v>58</v>
      </c>
      <c r="C7906">
        <v>87441</v>
      </c>
      <c r="D7906" t="s">
        <v>982</v>
      </c>
      <c r="E7906" t="s">
        <v>62</v>
      </c>
      <c r="F7906">
        <v>0.48</v>
      </c>
      <c r="G7906">
        <v>0.48</v>
      </c>
      <c r="J7906">
        <v>0</v>
      </c>
      <c r="K7906">
        <v>0</v>
      </c>
    </row>
    <row r="7907" spans="1:11">
      <c r="A7907" t="s">
        <v>23967</v>
      </c>
      <c r="B7907" t="s">
        <v>58</v>
      </c>
      <c r="C7907">
        <v>87442</v>
      </c>
      <c r="D7907" t="s">
        <v>983</v>
      </c>
      <c r="E7907" t="s">
        <v>62</v>
      </c>
      <c r="F7907">
        <v>0.11</v>
      </c>
      <c r="G7907">
        <v>0.11</v>
      </c>
      <c r="J7907">
        <v>0</v>
      </c>
      <c r="K7907">
        <v>0</v>
      </c>
    </row>
    <row r="7908" spans="1:11">
      <c r="A7908" t="s">
        <v>23968</v>
      </c>
      <c r="B7908" t="s">
        <v>58</v>
      </c>
      <c r="C7908">
        <v>87443</v>
      </c>
      <c r="D7908" t="s">
        <v>984</v>
      </c>
      <c r="E7908" t="s">
        <v>62</v>
      </c>
      <c r="F7908">
        <v>0.6</v>
      </c>
      <c r="G7908">
        <v>0.6</v>
      </c>
      <c r="J7908">
        <v>0</v>
      </c>
      <c r="K7908">
        <v>0</v>
      </c>
    </row>
    <row r="7909" spans="1:11">
      <c r="A7909" t="s">
        <v>23969</v>
      </c>
      <c r="B7909" t="s">
        <v>58</v>
      </c>
      <c r="C7909">
        <v>87444</v>
      </c>
      <c r="D7909" t="s">
        <v>985</v>
      </c>
      <c r="E7909" t="s">
        <v>62</v>
      </c>
      <c r="F7909">
        <v>4.2</v>
      </c>
      <c r="G7909">
        <v>4.2</v>
      </c>
      <c r="J7909">
        <v>0</v>
      </c>
      <c r="K7909">
        <v>0</v>
      </c>
    </row>
    <row r="7910" spans="1:11">
      <c r="A7910" t="s">
        <v>23970</v>
      </c>
      <c r="B7910" t="s">
        <v>58</v>
      </c>
      <c r="C7910">
        <v>93229</v>
      </c>
      <c r="D7910" t="s">
        <v>1284</v>
      </c>
      <c r="E7910" t="s">
        <v>62</v>
      </c>
      <c r="F7910">
        <v>0.44</v>
      </c>
      <c r="G7910">
        <v>0.44</v>
      </c>
      <c r="J7910">
        <v>0</v>
      </c>
      <c r="K7910">
        <v>0</v>
      </c>
    </row>
    <row r="7911" spans="1:11">
      <c r="A7911" t="s">
        <v>23971</v>
      </c>
      <c r="B7911" t="s">
        <v>58</v>
      </c>
      <c r="C7911">
        <v>93230</v>
      </c>
      <c r="D7911" t="s">
        <v>1285</v>
      </c>
      <c r="E7911" t="s">
        <v>62</v>
      </c>
      <c r="F7911">
        <v>0.1</v>
      </c>
      <c r="G7911">
        <v>0.1</v>
      </c>
      <c r="J7911">
        <v>0</v>
      </c>
      <c r="K7911">
        <v>0</v>
      </c>
    </row>
    <row r="7912" spans="1:11">
      <c r="A7912" t="s">
        <v>23972</v>
      </c>
      <c r="B7912" t="s">
        <v>58</v>
      </c>
      <c r="C7912">
        <v>93231</v>
      </c>
      <c r="D7912" t="s">
        <v>1286</v>
      </c>
      <c r="E7912" t="s">
        <v>62</v>
      </c>
      <c r="F7912">
        <v>0.55000000000000004</v>
      </c>
      <c r="G7912">
        <v>0.55000000000000004</v>
      </c>
      <c r="J7912">
        <v>0</v>
      </c>
      <c r="K7912">
        <v>0</v>
      </c>
    </row>
    <row r="7913" spans="1:11">
      <c r="A7913" t="s">
        <v>23973</v>
      </c>
      <c r="B7913" t="s">
        <v>58</v>
      </c>
      <c r="C7913">
        <v>93232</v>
      </c>
      <c r="D7913" t="s">
        <v>1287</v>
      </c>
      <c r="E7913" t="s">
        <v>62</v>
      </c>
      <c r="F7913">
        <v>4.67</v>
      </c>
      <c r="G7913">
        <v>4.67</v>
      </c>
      <c r="J7913">
        <v>0</v>
      </c>
      <c r="K7913">
        <v>0</v>
      </c>
    </row>
    <row r="7914" spans="1:11">
      <c r="A7914" t="s">
        <v>23974</v>
      </c>
      <c r="B7914" t="s">
        <v>58</v>
      </c>
      <c r="C7914">
        <v>102948</v>
      </c>
      <c r="D7914" t="s">
        <v>7313</v>
      </c>
      <c r="E7914" t="s">
        <v>62</v>
      </c>
      <c r="F7914">
        <v>0</v>
      </c>
      <c r="G7914">
        <v>0</v>
      </c>
    </row>
    <row r="7915" spans="1:11">
      <c r="A7915" t="s">
        <v>23975</v>
      </c>
      <c r="B7915" t="s">
        <v>58</v>
      </c>
      <c r="C7915">
        <v>102949</v>
      </c>
      <c r="D7915" t="s">
        <v>7314</v>
      </c>
      <c r="E7915" t="s">
        <v>62</v>
      </c>
      <c r="F7915">
        <v>0</v>
      </c>
      <c r="G7915">
        <v>0</v>
      </c>
    </row>
    <row r="7916" spans="1:11">
      <c r="A7916" t="s">
        <v>23976</v>
      </c>
      <c r="B7916" t="s">
        <v>58</v>
      </c>
      <c r="C7916">
        <v>102950</v>
      </c>
      <c r="D7916" t="s">
        <v>7315</v>
      </c>
      <c r="E7916" t="s">
        <v>62</v>
      </c>
      <c r="F7916">
        <v>0</v>
      </c>
      <c r="G7916">
        <v>0</v>
      </c>
    </row>
    <row r="7917" spans="1:11">
      <c r="A7917" t="s">
        <v>23977</v>
      </c>
      <c r="B7917" t="s">
        <v>58</v>
      </c>
      <c r="C7917">
        <v>102951</v>
      </c>
      <c r="D7917" t="s">
        <v>1460</v>
      </c>
      <c r="E7917" t="s">
        <v>62</v>
      </c>
      <c r="F7917">
        <v>0.72</v>
      </c>
      <c r="G7917">
        <v>0.72</v>
      </c>
      <c r="J7917">
        <v>0</v>
      </c>
      <c r="K7917">
        <v>0</v>
      </c>
    </row>
    <row r="7918" spans="1:11">
      <c r="A7918" t="s">
        <v>23978</v>
      </c>
      <c r="B7918" t="s">
        <v>58</v>
      </c>
      <c r="C7918">
        <v>88826</v>
      </c>
      <c r="D7918" t="s">
        <v>1008</v>
      </c>
      <c r="E7918" t="s">
        <v>62</v>
      </c>
      <c r="F7918">
        <v>0.35</v>
      </c>
      <c r="G7918">
        <v>0.35</v>
      </c>
      <c r="J7918">
        <v>0</v>
      </c>
      <c r="K7918">
        <v>0</v>
      </c>
    </row>
    <row r="7919" spans="1:11">
      <c r="A7919" t="s">
        <v>23979</v>
      </c>
      <c r="B7919" t="s">
        <v>58</v>
      </c>
      <c r="C7919">
        <v>88827</v>
      </c>
      <c r="D7919" t="s">
        <v>1009</v>
      </c>
      <c r="E7919" t="s">
        <v>62</v>
      </c>
      <c r="F7919">
        <v>0.08</v>
      </c>
      <c r="G7919">
        <v>0.08</v>
      </c>
      <c r="J7919">
        <v>0</v>
      </c>
      <c r="K7919">
        <v>0</v>
      </c>
    </row>
    <row r="7920" spans="1:11">
      <c r="A7920" t="s">
        <v>23980</v>
      </c>
      <c r="B7920" t="s">
        <v>58</v>
      </c>
      <c r="C7920">
        <v>88828</v>
      </c>
      <c r="D7920" t="s">
        <v>1010</v>
      </c>
      <c r="E7920" t="s">
        <v>62</v>
      </c>
      <c r="F7920">
        <v>0.38</v>
      </c>
      <c r="G7920">
        <v>0.38</v>
      </c>
      <c r="J7920">
        <v>0</v>
      </c>
      <c r="K7920">
        <v>0</v>
      </c>
    </row>
    <row r="7921" spans="1:11">
      <c r="A7921" t="s">
        <v>23981</v>
      </c>
      <c r="B7921" t="s">
        <v>58</v>
      </c>
      <c r="C7921">
        <v>88829</v>
      </c>
      <c r="D7921" t="s">
        <v>1011</v>
      </c>
      <c r="E7921" t="s">
        <v>62</v>
      </c>
      <c r="F7921">
        <v>1.43</v>
      </c>
      <c r="G7921">
        <v>1.43</v>
      </c>
      <c r="J7921">
        <v>0</v>
      </c>
      <c r="K7921">
        <v>0</v>
      </c>
    </row>
    <row r="7922" spans="1:11">
      <c r="A7922" t="s">
        <v>23982</v>
      </c>
      <c r="B7922" t="s">
        <v>58</v>
      </c>
      <c r="C7922">
        <v>89221</v>
      </c>
      <c r="D7922" t="s">
        <v>1060</v>
      </c>
      <c r="E7922" t="s">
        <v>62</v>
      </c>
      <c r="F7922">
        <v>1.44</v>
      </c>
      <c r="G7922">
        <v>1.44</v>
      </c>
      <c r="J7922">
        <v>0</v>
      </c>
      <c r="K7922">
        <v>0</v>
      </c>
    </row>
    <row r="7923" spans="1:11">
      <c r="A7923" t="s">
        <v>23983</v>
      </c>
      <c r="B7923" t="s">
        <v>58</v>
      </c>
      <c r="C7923">
        <v>89222</v>
      </c>
      <c r="D7923" t="s">
        <v>1061</v>
      </c>
      <c r="E7923" t="s">
        <v>62</v>
      </c>
      <c r="F7923">
        <v>0.33</v>
      </c>
      <c r="G7923">
        <v>0.33</v>
      </c>
      <c r="J7923">
        <v>0</v>
      </c>
      <c r="K7923">
        <v>0</v>
      </c>
    </row>
    <row r="7924" spans="1:11">
      <c r="A7924" t="s">
        <v>23984</v>
      </c>
      <c r="B7924" t="s">
        <v>58</v>
      </c>
      <c r="C7924">
        <v>89223</v>
      </c>
      <c r="D7924" t="s">
        <v>1062</v>
      </c>
      <c r="E7924" t="s">
        <v>62</v>
      </c>
      <c r="F7924">
        <v>1.58</v>
      </c>
      <c r="G7924">
        <v>1.58</v>
      </c>
      <c r="J7924">
        <v>0</v>
      </c>
      <c r="K7924">
        <v>0</v>
      </c>
    </row>
    <row r="7925" spans="1:11">
      <c r="A7925" t="s">
        <v>23985</v>
      </c>
      <c r="B7925" t="s">
        <v>58</v>
      </c>
      <c r="C7925">
        <v>89224</v>
      </c>
      <c r="D7925" t="s">
        <v>1063</v>
      </c>
      <c r="E7925" t="s">
        <v>62</v>
      </c>
      <c r="F7925">
        <v>2.87</v>
      </c>
      <c r="G7925">
        <v>2.87</v>
      </c>
      <c r="J7925">
        <v>0</v>
      </c>
      <c r="K7925">
        <v>0</v>
      </c>
    </row>
    <row r="7926" spans="1:11">
      <c r="A7926" t="s">
        <v>23986</v>
      </c>
      <c r="B7926" t="s">
        <v>58</v>
      </c>
      <c r="C7926">
        <v>89274</v>
      </c>
      <c r="D7926" t="s">
        <v>1095</v>
      </c>
      <c r="E7926" t="s">
        <v>62</v>
      </c>
      <c r="F7926">
        <v>1.75</v>
      </c>
      <c r="G7926">
        <v>1.75</v>
      </c>
      <c r="J7926">
        <v>0</v>
      </c>
      <c r="K7926">
        <v>0</v>
      </c>
    </row>
    <row r="7927" spans="1:11">
      <c r="A7927" t="s">
        <v>23987</v>
      </c>
      <c r="B7927" t="s">
        <v>58</v>
      </c>
      <c r="C7927">
        <v>89275</v>
      </c>
      <c r="D7927" t="s">
        <v>1096</v>
      </c>
      <c r="E7927" t="s">
        <v>62</v>
      </c>
      <c r="F7927">
        <v>0.4</v>
      </c>
      <c r="G7927">
        <v>0.4</v>
      </c>
      <c r="J7927">
        <v>0</v>
      </c>
      <c r="K7927">
        <v>0</v>
      </c>
    </row>
    <row r="7928" spans="1:11">
      <c r="A7928" t="s">
        <v>23988</v>
      </c>
      <c r="B7928" t="s">
        <v>58</v>
      </c>
      <c r="C7928">
        <v>89276</v>
      </c>
      <c r="D7928" t="s">
        <v>1097</v>
      </c>
      <c r="E7928" t="s">
        <v>62</v>
      </c>
      <c r="F7928">
        <v>2.19</v>
      </c>
      <c r="G7928">
        <v>2.19</v>
      </c>
      <c r="J7928">
        <v>0</v>
      </c>
      <c r="K7928">
        <v>0</v>
      </c>
    </row>
    <row r="7929" spans="1:11">
      <c r="A7929" t="s">
        <v>23989</v>
      </c>
      <c r="B7929" t="s">
        <v>58</v>
      </c>
      <c r="C7929">
        <v>89277</v>
      </c>
      <c r="D7929" t="s">
        <v>1098</v>
      </c>
      <c r="E7929" t="s">
        <v>62</v>
      </c>
      <c r="F7929">
        <v>8.4</v>
      </c>
      <c r="G7929">
        <v>8.4</v>
      </c>
      <c r="J7929">
        <v>0</v>
      </c>
      <c r="K7929">
        <v>0</v>
      </c>
    </row>
    <row r="7930" spans="1:11">
      <c r="A7930" t="s">
        <v>23990</v>
      </c>
      <c r="B7930" t="s">
        <v>58</v>
      </c>
      <c r="C7930">
        <v>90646</v>
      </c>
      <c r="D7930" t="s">
        <v>1131</v>
      </c>
      <c r="E7930" t="s">
        <v>62</v>
      </c>
      <c r="F7930">
        <v>0.71</v>
      </c>
      <c r="G7930">
        <v>0.71</v>
      </c>
      <c r="J7930">
        <v>0</v>
      </c>
      <c r="K7930">
        <v>0</v>
      </c>
    </row>
    <row r="7931" spans="1:11">
      <c r="A7931" t="s">
        <v>23991</v>
      </c>
      <c r="B7931" t="s">
        <v>58</v>
      </c>
      <c r="C7931">
        <v>90647</v>
      </c>
      <c r="D7931" t="s">
        <v>1132</v>
      </c>
      <c r="E7931" t="s">
        <v>62</v>
      </c>
      <c r="F7931">
        <v>0.16</v>
      </c>
      <c r="G7931">
        <v>0.16</v>
      </c>
      <c r="J7931">
        <v>0</v>
      </c>
      <c r="K7931">
        <v>0</v>
      </c>
    </row>
    <row r="7932" spans="1:11">
      <c r="A7932" t="s">
        <v>23992</v>
      </c>
      <c r="B7932" t="s">
        <v>58</v>
      </c>
      <c r="C7932">
        <v>90648</v>
      </c>
      <c r="D7932" t="s">
        <v>1133</v>
      </c>
      <c r="E7932" t="s">
        <v>62</v>
      </c>
      <c r="F7932">
        <v>0.77</v>
      </c>
      <c r="G7932">
        <v>0.77</v>
      </c>
      <c r="J7932">
        <v>0</v>
      </c>
      <c r="K7932">
        <v>0</v>
      </c>
    </row>
    <row r="7933" spans="1:11">
      <c r="A7933" t="s">
        <v>23993</v>
      </c>
      <c r="B7933" t="s">
        <v>58</v>
      </c>
      <c r="C7933">
        <v>90649</v>
      </c>
      <c r="D7933" t="s">
        <v>1134</v>
      </c>
      <c r="E7933" t="s">
        <v>62</v>
      </c>
      <c r="F7933">
        <v>11.12</v>
      </c>
      <c r="G7933">
        <v>11.12</v>
      </c>
      <c r="J7933">
        <v>0</v>
      </c>
      <c r="K7933">
        <v>0</v>
      </c>
    </row>
    <row r="7934" spans="1:11">
      <c r="A7934" t="s">
        <v>23994</v>
      </c>
      <c r="B7934" t="s">
        <v>58</v>
      </c>
      <c r="C7934">
        <v>90652</v>
      </c>
      <c r="D7934" t="s">
        <v>1135</v>
      </c>
      <c r="E7934" t="s">
        <v>62</v>
      </c>
      <c r="F7934">
        <v>4.32</v>
      </c>
      <c r="G7934">
        <v>4.32</v>
      </c>
      <c r="J7934">
        <v>0</v>
      </c>
      <c r="K7934">
        <v>0</v>
      </c>
    </row>
    <row r="7935" spans="1:11">
      <c r="A7935" t="s">
        <v>23995</v>
      </c>
      <c r="B7935" t="s">
        <v>58</v>
      </c>
      <c r="C7935">
        <v>90653</v>
      </c>
      <c r="D7935" t="s">
        <v>1136</v>
      </c>
      <c r="E7935" t="s">
        <v>62</v>
      </c>
      <c r="F7935">
        <v>1</v>
      </c>
      <c r="G7935">
        <v>1</v>
      </c>
      <c r="J7935">
        <v>0</v>
      </c>
      <c r="K7935">
        <v>0</v>
      </c>
    </row>
    <row r="7936" spans="1:11">
      <c r="A7936" t="s">
        <v>23996</v>
      </c>
      <c r="B7936" t="s">
        <v>58</v>
      </c>
      <c r="C7936">
        <v>90654</v>
      </c>
      <c r="D7936" t="s">
        <v>1137</v>
      </c>
      <c r="E7936" t="s">
        <v>62</v>
      </c>
      <c r="F7936">
        <v>4.7300000000000004</v>
      </c>
      <c r="G7936">
        <v>4.7300000000000004</v>
      </c>
      <c r="J7936">
        <v>0</v>
      </c>
      <c r="K7936">
        <v>0</v>
      </c>
    </row>
    <row r="7937" spans="1:11">
      <c r="A7937" t="s">
        <v>23997</v>
      </c>
      <c r="B7937" t="s">
        <v>58</v>
      </c>
      <c r="C7937">
        <v>90655</v>
      </c>
      <c r="D7937" t="s">
        <v>1138</v>
      </c>
      <c r="E7937" t="s">
        <v>62</v>
      </c>
      <c r="F7937">
        <v>7.32</v>
      </c>
      <c r="G7937">
        <v>7.32</v>
      </c>
      <c r="J7937">
        <v>0</v>
      </c>
      <c r="K7937">
        <v>0</v>
      </c>
    </row>
    <row r="7938" spans="1:11">
      <c r="A7938" t="s">
        <v>23998</v>
      </c>
      <c r="B7938" t="s">
        <v>58</v>
      </c>
      <c r="C7938">
        <v>90658</v>
      </c>
      <c r="D7938" t="s">
        <v>1139</v>
      </c>
      <c r="E7938" t="s">
        <v>62</v>
      </c>
      <c r="F7938">
        <v>4.63</v>
      </c>
      <c r="G7938">
        <v>4.63</v>
      </c>
      <c r="J7938">
        <v>0</v>
      </c>
      <c r="K7938">
        <v>0</v>
      </c>
    </row>
    <row r="7939" spans="1:11">
      <c r="A7939" t="s">
        <v>23999</v>
      </c>
      <c r="B7939" t="s">
        <v>58</v>
      </c>
      <c r="C7939">
        <v>90659</v>
      </c>
      <c r="D7939" t="s">
        <v>1140</v>
      </c>
      <c r="E7939" t="s">
        <v>62</v>
      </c>
      <c r="F7939">
        <v>1.07</v>
      </c>
      <c r="G7939">
        <v>1.07</v>
      </c>
      <c r="J7939">
        <v>0</v>
      </c>
      <c r="K7939">
        <v>0</v>
      </c>
    </row>
    <row r="7940" spans="1:11">
      <c r="A7940" t="s">
        <v>24000</v>
      </c>
      <c r="B7940" t="s">
        <v>58</v>
      </c>
      <c r="C7940">
        <v>90660</v>
      </c>
      <c r="D7940" t="s">
        <v>1141</v>
      </c>
      <c r="E7940" t="s">
        <v>62</v>
      </c>
      <c r="F7940">
        <v>5.07</v>
      </c>
      <c r="G7940">
        <v>5.07</v>
      </c>
      <c r="J7940">
        <v>0</v>
      </c>
      <c r="K7940">
        <v>0</v>
      </c>
    </row>
    <row r="7941" spans="1:11">
      <c r="A7941" t="s">
        <v>24001</v>
      </c>
      <c r="B7941" t="s">
        <v>58</v>
      </c>
      <c r="C7941">
        <v>90661</v>
      </c>
      <c r="D7941" t="s">
        <v>1142</v>
      </c>
      <c r="E7941" t="s">
        <v>62</v>
      </c>
      <c r="F7941">
        <v>7.32</v>
      </c>
      <c r="G7941">
        <v>7.32</v>
      </c>
      <c r="J7941">
        <v>0</v>
      </c>
      <c r="K7941">
        <v>0</v>
      </c>
    </row>
    <row r="7942" spans="1:11">
      <c r="A7942" t="s">
        <v>24002</v>
      </c>
      <c r="B7942" t="s">
        <v>58</v>
      </c>
      <c r="C7942">
        <v>89019</v>
      </c>
      <c r="D7942" t="s">
        <v>1040</v>
      </c>
      <c r="E7942" t="s">
        <v>62</v>
      </c>
      <c r="F7942">
        <v>0.3</v>
      </c>
      <c r="G7942">
        <v>0.3</v>
      </c>
      <c r="J7942">
        <v>0</v>
      </c>
      <c r="K7942">
        <v>0</v>
      </c>
    </row>
    <row r="7943" spans="1:11">
      <c r="A7943" t="s">
        <v>24003</v>
      </c>
      <c r="B7943" t="s">
        <v>58</v>
      </c>
      <c r="C7943">
        <v>89020</v>
      </c>
      <c r="D7943" t="s">
        <v>1041</v>
      </c>
      <c r="E7943" t="s">
        <v>62</v>
      </c>
      <c r="F7943">
        <v>0.06</v>
      </c>
      <c r="G7943">
        <v>0.06</v>
      </c>
      <c r="J7943">
        <v>0</v>
      </c>
      <c r="K7943">
        <v>0</v>
      </c>
    </row>
    <row r="7944" spans="1:11">
      <c r="A7944" t="s">
        <v>24004</v>
      </c>
      <c r="B7944" t="s">
        <v>58</v>
      </c>
      <c r="C7944">
        <v>5800</v>
      </c>
      <c r="D7944" t="s">
        <v>920</v>
      </c>
      <c r="E7944" t="s">
        <v>62</v>
      </c>
      <c r="F7944">
        <v>0.32</v>
      </c>
      <c r="G7944">
        <v>0.32</v>
      </c>
      <c r="J7944">
        <v>0</v>
      </c>
      <c r="K7944">
        <v>0</v>
      </c>
    </row>
    <row r="7945" spans="1:11">
      <c r="A7945" t="s">
        <v>24005</v>
      </c>
      <c r="B7945" t="s">
        <v>58</v>
      </c>
      <c r="C7945">
        <v>53866</v>
      </c>
      <c r="D7945" t="s">
        <v>966</v>
      </c>
      <c r="E7945" t="s">
        <v>62</v>
      </c>
      <c r="F7945">
        <v>2.19</v>
      </c>
      <c r="G7945">
        <v>2.19</v>
      </c>
      <c r="J7945">
        <v>0</v>
      </c>
      <c r="K7945">
        <v>0</v>
      </c>
    </row>
    <row r="7946" spans="1:11">
      <c r="A7946" t="s">
        <v>24006</v>
      </c>
      <c r="B7946" t="s">
        <v>58</v>
      </c>
      <c r="C7946">
        <v>90639</v>
      </c>
      <c r="D7946" t="s">
        <v>1127</v>
      </c>
      <c r="E7946" t="s">
        <v>62</v>
      </c>
      <c r="F7946">
        <v>6.65</v>
      </c>
      <c r="G7946">
        <v>6.65</v>
      </c>
      <c r="J7946">
        <v>0</v>
      </c>
      <c r="K7946">
        <v>0</v>
      </c>
    </row>
    <row r="7947" spans="1:11">
      <c r="A7947" t="s">
        <v>24007</v>
      </c>
      <c r="B7947" t="s">
        <v>58</v>
      </c>
      <c r="C7947">
        <v>90640</v>
      </c>
      <c r="D7947" t="s">
        <v>1128</v>
      </c>
      <c r="E7947" t="s">
        <v>62</v>
      </c>
      <c r="F7947">
        <v>1.53</v>
      </c>
      <c r="G7947">
        <v>1.53</v>
      </c>
      <c r="J7947">
        <v>0</v>
      </c>
      <c r="K7947">
        <v>0</v>
      </c>
    </row>
    <row r="7948" spans="1:11">
      <c r="A7948" t="s">
        <v>24008</v>
      </c>
      <c r="B7948" t="s">
        <v>58</v>
      </c>
      <c r="C7948">
        <v>90641</v>
      </c>
      <c r="D7948" t="s">
        <v>1129</v>
      </c>
      <c r="E7948" t="s">
        <v>62</v>
      </c>
      <c r="F7948">
        <v>7.27</v>
      </c>
      <c r="G7948">
        <v>7.27</v>
      </c>
      <c r="J7948">
        <v>0</v>
      </c>
      <c r="K7948">
        <v>0</v>
      </c>
    </row>
    <row r="7949" spans="1:11">
      <c r="A7949" t="s">
        <v>24009</v>
      </c>
      <c r="B7949" t="s">
        <v>58</v>
      </c>
      <c r="C7949">
        <v>90642</v>
      </c>
      <c r="D7949" t="s">
        <v>1130</v>
      </c>
      <c r="E7949" t="s">
        <v>62</v>
      </c>
      <c r="F7949">
        <v>12.6</v>
      </c>
      <c r="G7949">
        <v>12.6</v>
      </c>
      <c r="J7949">
        <v>0</v>
      </c>
      <c r="K7949">
        <v>0</v>
      </c>
    </row>
    <row r="7950" spans="1:11">
      <c r="A7950" t="s">
        <v>24010</v>
      </c>
      <c r="B7950" t="s">
        <v>58</v>
      </c>
      <c r="C7950">
        <v>102806</v>
      </c>
      <c r="D7950" t="s">
        <v>7316</v>
      </c>
      <c r="E7950" t="s">
        <v>62</v>
      </c>
      <c r="F7950">
        <v>0</v>
      </c>
      <c r="G7950">
        <v>0</v>
      </c>
    </row>
    <row r="7951" spans="1:11">
      <c r="A7951" t="s">
        <v>24011</v>
      </c>
      <c r="B7951" t="s">
        <v>58</v>
      </c>
      <c r="C7951">
        <v>102807</v>
      </c>
      <c r="D7951" t="s">
        <v>7317</v>
      </c>
      <c r="E7951" t="s">
        <v>62</v>
      </c>
      <c r="F7951">
        <v>0</v>
      </c>
      <c r="G7951">
        <v>0</v>
      </c>
    </row>
    <row r="7952" spans="1:11">
      <c r="A7952" t="s">
        <v>24012</v>
      </c>
      <c r="B7952" t="s">
        <v>58</v>
      </c>
      <c r="C7952">
        <v>102808</v>
      </c>
      <c r="D7952" t="s">
        <v>7318</v>
      </c>
      <c r="E7952" t="s">
        <v>62</v>
      </c>
      <c r="F7952">
        <v>0</v>
      </c>
      <c r="G7952">
        <v>0</v>
      </c>
    </row>
    <row r="7953" spans="1:11">
      <c r="A7953" t="s">
        <v>24013</v>
      </c>
      <c r="B7953" t="s">
        <v>58</v>
      </c>
      <c r="C7953">
        <v>102809</v>
      </c>
      <c r="D7953" t="s">
        <v>1436</v>
      </c>
      <c r="E7953" t="s">
        <v>62</v>
      </c>
      <c r="F7953">
        <v>15.74</v>
      </c>
      <c r="G7953">
        <v>15.74</v>
      </c>
      <c r="J7953">
        <v>0</v>
      </c>
      <c r="K7953">
        <v>0</v>
      </c>
    </row>
    <row r="7954" spans="1:11">
      <c r="A7954" t="s">
        <v>24014</v>
      </c>
      <c r="B7954" t="s">
        <v>58</v>
      </c>
      <c r="C7954">
        <v>92140</v>
      </c>
      <c r="D7954" t="s">
        <v>1259</v>
      </c>
      <c r="E7954" t="s">
        <v>62</v>
      </c>
      <c r="F7954">
        <v>4.7699999999999996</v>
      </c>
      <c r="G7954">
        <v>4.7699999999999996</v>
      </c>
      <c r="J7954">
        <v>0</v>
      </c>
      <c r="K7954">
        <v>0</v>
      </c>
    </row>
    <row r="7955" spans="1:11">
      <c r="A7955" t="s">
        <v>24015</v>
      </c>
      <c r="B7955" t="s">
        <v>58</v>
      </c>
      <c r="C7955">
        <v>92142</v>
      </c>
      <c r="D7955" t="s">
        <v>1261</v>
      </c>
      <c r="E7955" t="s">
        <v>62</v>
      </c>
      <c r="F7955">
        <v>0.59</v>
      </c>
      <c r="G7955">
        <v>0.59</v>
      </c>
      <c r="J7955">
        <v>0</v>
      </c>
      <c r="K7955">
        <v>0</v>
      </c>
    </row>
    <row r="7956" spans="1:11">
      <c r="A7956" t="s">
        <v>24016</v>
      </c>
      <c r="B7956" t="s">
        <v>58</v>
      </c>
      <c r="C7956">
        <v>92141</v>
      </c>
      <c r="D7956" t="s">
        <v>1260</v>
      </c>
      <c r="E7956" t="s">
        <v>62</v>
      </c>
      <c r="F7956">
        <v>1.47</v>
      </c>
      <c r="G7956">
        <v>1.47</v>
      </c>
      <c r="J7956">
        <v>0</v>
      </c>
      <c r="K7956">
        <v>0</v>
      </c>
    </row>
    <row r="7957" spans="1:11">
      <c r="A7957" t="s">
        <v>24017</v>
      </c>
      <c r="B7957" t="s">
        <v>58</v>
      </c>
      <c r="C7957">
        <v>92143</v>
      </c>
      <c r="D7957" t="s">
        <v>1262</v>
      </c>
      <c r="E7957" t="s">
        <v>62</v>
      </c>
      <c r="F7957">
        <v>5.96</v>
      </c>
      <c r="G7957">
        <v>5.96</v>
      </c>
      <c r="J7957">
        <v>0</v>
      </c>
      <c r="K7957">
        <v>0</v>
      </c>
    </row>
    <row r="7958" spans="1:11">
      <c r="A7958" t="s">
        <v>24018</v>
      </c>
      <c r="B7958" t="s">
        <v>58</v>
      </c>
      <c r="C7958">
        <v>92144</v>
      </c>
      <c r="D7958" t="s">
        <v>1263</v>
      </c>
      <c r="E7958" t="s">
        <v>62</v>
      </c>
      <c r="F7958">
        <v>40.6</v>
      </c>
      <c r="G7958">
        <v>40.6</v>
      </c>
      <c r="J7958">
        <v>0</v>
      </c>
      <c r="K7958">
        <v>0</v>
      </c>
    </row>
    <row r="7959" spans="1:11">
      <c r="A7959" t="s">
        <v>24019</v>
      </c>
      <c r="B7959" t="s">
        <v>58</v>
      </c>
      <c r="C7959">
        <v>92133</v>
      </c>
      <c r="D7959" t="s">
        <v>1254</v>
      </c>
      <c r="E7959" t="s">
        <v>62</v>
      </c>
      <c r="F7959">
        <v>13.01</v>
      </c>
      <c r="G7959">
        <v>13.01</v>
      </c>
      <c r="J7959">
        <v>0</v>
      </c>
      <c r="K7959">
        <v>0</v>
      </c>
    </row>
    <row r="7960" spans="1:11">
      <c r="A7960" t="s">
        <v>24020</v>
      </c>
      <c r="B7960" t="s">
        <v>58</v>
      </c>
      <c r="C7960">
        <v>92135</v>
      </c>
      <c r="D7960" t="s">
        <v>1256</v>
      </c>
      <c r="E7960" t="s">
        <v>62</v>
      </c>
      <c r="F7960">
        <v>1.62</v>
      </c>
      <c r="G7960">
        <v>1.62</v>
      </c>
      <c r="J7960">
        <v>0</v>
      </c>
      <c r="K7960">
        <v>0</v>
      </c>
    </row>
    <row r="7961" spans="1:11">
      <c r="A7961" t="s">
        <v>24021</v>
      </c>
      <c r="B7961" t="s">
        <v>58</v>
      </c>
      <c r="C7961">
        <v>92134</v>
      </c>
      <c r="D7961" t="s">
        <v>1255</v>
      </c>
      <c r="E7961" t="s">
        <v>62</v>
      </c>
      <c r="F7961">
        <v>4.01</v>
      </c>
      <c r="G7961">
        <v>4.01</v>
      </c>
      <c r="J7961">
        <v>0</v>
      </c>
      <c r="K7961">
        <v>0</v>
      </c>
    </row>
    <row r="7962" spans="1:11">
      <c r="A7962" t="s">
        <v>24022</v>
      </c>
      <c r="B7962" t="s">
        <v>58</v>
      </c>
      <c r="C7962">
        <v>92136</v>
      </c>
      <c r="D7962" t="s">
        <v>1257</v>
      </c>
      <c r="E7962" t="s">
        <v>62</v>
      </c>
      <c r="F7962">
        <v>16.27</v>
      </c>
      <c r="G7962">
        <v>16.27</v>
      </c>
      <c r="J7962">
        <v>0</v>
      </c>
      <c r="K7962">
        <v>0</v>
      </c>
    </row>
    <row r="7963" spans="1:11">
      <c r="A7963" t="s">
        <v>24023</v>
      </c>
      <c r="B7963" t="s">
        <v>58</v>
      </c>
      <c r="C7963">
        <v>92137</v>
      </c>
      <c r="D7963" t="s">
        <v>1258</v>
      </c>
      <c r="E7963" t="s">
        <v>62</v>
      </c>
      <c r="F7963">
        <v>35.340000000000003</v>
      </c>
      <c r="G7963">
        <v>35.340000000000003</v>
      </c>
      <c r="J7963">
        <v>0</v>
      </c>
      <c r="K7963">
        <v>0</v>
      </c>
    </row>
    <row r="7964" spans="1:11">
      <c r="A7964" t="s">
        <v>24024</v>
      </c>
      <c r="B7964" t="s">
        <v>58</v>
      </c>
      <c r="C7964">
        <v>91380</v>
      </c>
      <c r="D7964" t="s">
        <v>1207</v>
      </c>
      <c r="E7964" t="s">
        <v>62</v>
      </c>
      <c r="F7964">
        <v>29.03</v>
      </c>
      <c r="G7964">
        <v>29.03</v>
      </c>
      <c r="J7964">
        <v>0.83979999999999999</v>
      </c>
      <c r="K7964">
        <v>0.83979999999999999</v>
      </c>
    </row>
    <row r="7965" spans="1:11">
      <c r="A7965" t="s">
        <v>24025</v>
      </c>
      <c r="B7965" t="s">
        <v>58</v>
      </c>
      <c r="C7965">
        <v>91382</v>
      </c>
      <c r="D7965" t="s">
        <v>1209</v>
      </c>
      <c r="E7965" t="s">
        <v>62</v>
      </c>
      <c r="F7965">
        <v>4.51</v>
      </c>
      <c r="G7965">
        <v>4.51</v>
      </c>
      <c r="J7965">
        <v>0.9002</v>
      </c>
      <c r="K7965">
        <v>0.9002</v>
      </c>
    </row>
    <row r="7966" spans="1:11">
      <c r="A7966" t="s">
        <v>24026</v>
      </c>
      <c r="B7966" t="s">
        <v>58</v>
      </c>
      <c r="C7966">
        <v>91381</v>
      </c>
      <c r="D7966" t="s">
        <v>1208</v>
      </c>
      <c r="E7966" t="s">
        <v>62</v>
      </c>
      <c r="F7966">
        <v>11.17</v>
      </c>
      <c r="G7966">
        <v>11.17</v>
      </c>
      <c r="J7966">
        <v>0.89970000000000006</v>
      </c>
      <c r="K7966">
        <v>0.89970000000000006</v>
      </c>
    </row>
    <row r="7967" spans="1:11">
      <c r="A7967" t="s">
        <v>24027</v>
      </c>
      <c r="B7967" t="s">
        <v>58</v>
      </c>
      <c r="C7967">
        <v>91383</v>
      </c>
      <c r="D7967" t="s">
        <v>1210</v>
      </c>
      <c r="E7967" t="s">
        <v>62</v>
      </c>
      <c r="F7967">
        <v>52.33</v>
      </c>
      <c r="G7967">
        <v>52.33</v>
      </c>
      <c r="J7967">
        <v>0.87480000000000002</v>
      </c>
      <c r="K7967">
        <v>0.87480000000000002</v>
      </c>
    </row>
    <row r="7968" spans="1:11">
      <c r="A7968" t="s">
        <v>24028</v>
      </c>
      <c r="B7968" t="s">
        <v>58</v>
      </c>
      <c r="C7968">
        <v>91384</v>
      </c>
      <c r="D7968" t="s">
        <v>1211</v>
      </c>
      <c r="E7968" t="s">
        <v>62</v>
      </c>
      <c r="F7968">
        <v>142.19999999999999</v>
      </c>
      <c r="G7968">
        <v>142.19999999999999</v>
      </c>
      <c r="J7968">
        <v>0</v>
      </c>
      <c r="K7968">
        <v>0</v>
      </c>
    </row>
    <row r="7969" spans="1:11">
      <c r="A7969" t="s">
        <v>24029</v>
      </c>
      <c r="B7969" t="s">
        <v>58</v>
      </c>
      <c r="C7969">
        <v>96030</v>
      </c>
      <c r="D7969" t="s">
        <v>1398</v>
      </c>
      <c r="E7969" t="s">
        <v>62</v>
      </c>
      <c r="F7969">
        <v>36.869999999999997</v>
      </c>
      <c r="G7969">
        <v>36.869999999999997</v>
      </c>
      <c r="J7969">
        <v>0.87390000000000001</v>
      </c>
      <c r="K7969">
        <v>0.87390000000000001</v>
      </c>
    </row>
    <row r="7970" spans="1:11">
      <c r="A7970" t="s">
        <v>24030</v>
      </c>
      <c r="B7970" t="s">
        <v>58</v>
      </c>
      <c r="C7970">
        <v>96032</v>
      </c>
      <c r="D7970" t="s">
        <v>1400</v>
      </c>
      <c r="E7970" t="s">
        <v>62</v>
      </c>
      <c r="F7970">
        <v>5.13</v>
      </c>
      <c r="G7970">
        <v>5.13</v>
      </c>
      <c r="J7970">
        <v>0.9123</v>
      </c>
      <c r="K7970">
        <v>0.9123</v>
      </c>
    </row>
    <row r="7971" spans="1:11">
      <c r="A7971" t="s">
        <v>24031</v>
      </c>
      <c r="B7971" t="s">
        <v>58</v>
      </c>
      <c r="C7971">
        <v>96031</v>
      </c>
      <c r="D7971" t="s">
        <v>1399</v>
      </c>
      <c r="E7971" t="s">
        <v>62</v>
      </c>
      <c r="F7971">
        <v>12.78</v>
      </c>
      <c r="G7971">
        <v>12.78</v>
      </c>
      <c r="J7971">
        <v>0.91239999999999999</v>
      </c>
      <c r="K7971">
        <v>0.91239999999999999</v>
      </c>
    </row>
    <row r="7972" spans="1:11">
      <c r="A7972" t="s">
        <v>24032</v>
      </c>
      <c r="B7972" t="s">
        <v>58</v>
      </c>
      <c r="C7972">
        <v>96033</v>
      </c>
      <c r="D7972" t="s">
        <v>1401</v>
      </c>
      <c r="E7972" t="s">
        <v>62</v>
      </c>
      <c r="F7972">
        <v>58.86</v>
      </c>
      <c r="G7972">
        <v>58.86</v>
      </c>
      <c r="J7972">
        <v>0.88870000000000005</v>
      </c>
      <c r="K7972">
        <v>0.88870000000000005</v>
      </c>
    </row>
    <row r="7973" spans="1:11">
      <c r="A7973" t="s">
        <v>24033</v>
      </c>
      <c r="B7973" t="s">
        <v>58</v>
      </c>
      <c r="C7973">
        <v>96034</v>
      </c>
      <c r="D7973" t="s">
        <v>1402</v>
      </c>
      <c r="E7973" t="s">
        <v>62</v>
      </c>
      <c r="F7973">
        <v>142.19999999999999</v>
      </c>
      <c r="G7973">
        <v>142.19999999999999</v>
      </c>
      <c r="J7973">
        <v>0</v>
      </c>
      <c r="K7973">
        <v>0</v>
      </c>
    </row>
    <row r="7974" spans="1:11">
      <c r="A7974" t="s">
        <v>24034</v>
      </c>
      <c r="B7974" t="s">
        <v>58</v>
      </c>
      <c r="C7974">
        <v>89870</v>
      </c>
      <c r="D7974" t="s">
        <v>1101</v>
      </c>
      <c r="E7974" t="s">
        <v>62</v>
      </c>
      <c r="F7974">
        <v>40.950000000000003</v>
      </c>
      <c r="G7974">
        <v>40.950000000000003</v>
      </c>
      <c r="J7974">
        <v>0</v>
      </c>
      <c r="K7974">
        <v>0</v>
      </c>
    </row>
    <row r="7975" spans="1:11">
      <c r="A7975" t="s">
        <v>24035</v>
      </c>
      <c r="B7975" t="s">
        <v>58</v>
      </c>
      <c r="C7975">
        <v>89872</v>
      </c>
      <c r="D7975" t="s">
        <v>1103</v>
      </c>
      <c r="E7975" t="s">
        <v>62</v>
      </c>
      <c r="F7975">
        <v>5.88</v>
      </c>
      <c r="G7975">
        <v>5.88</v>
      </c>
      <c r="J7975">
        <v>0</v>
      </c>
      <c r="K7975">
        <v>0</v>
      </c>
    </row>
    <row r="7976" spans="1:11">
      <c r="A7976" t="s">
        <v>24036</v>
      </c>
      <c r="B7976" t="s">
        <v>58</v>
      </c>
      <c r="C7976">
        <v>89871</v>
      </c>
      <c r="D7976" t="s">
        <v>1102</v>
      </c>
      <c r="E7976" t="s">
        <v>62</v>
      </c>
      <c r="F7976">
        <v>14.57</v>
      </c>
      <c r="G7976">
        <v>14.57</v>
      </c>
      <c r="J7976">
        <v>0</v>
      </c>
      <c r="K7976">
        <v>0</v>
      </c>
    </row>
    <row r="7977" spans="1:11">
      <c r="A7977" t="s">
        <v>24037</v>
      </c>
      <c r="B7977" t="s">
        <v>58</v>
      </c>
      <c r="C7977">
        <v>89873</v>
      </c>
      <c r="D7977" t="s">
        <v>1104</v>
      </c>
      <c r="E7977" t="s">
        <v>62</v>
      </c>
      <c r="F7977">
        <v>70.510000000000005</v>
      </c>
      <c r="G7977">
        <v>70.510000000000005</v>
      </c>
      <c r="J7977">
        <v>0</v>
      </c>
      <c r="K7977">
        <v>0</v>
      </c>
    </row>
    <row r="7978" spans="1:11">
      <c r="A7978" t="s">
        <v>24038</v>
      </c>
      <c r="B7978" t="s">
        <v>58</v>
      </c>
      <c r="C7978">
        <v>89874</v>
      </c>
      <c r="D7978" t="s">
        <v>1105</v>
      </c>
      <c r="E7978" t="s">
        <v>62</v>
      </c>
      <c r="F7978">
        <v>176.82</v>
      </c>
      <c r="G7978">
        <v>176.82</v>
      </c>
      <c r="J7978">
        <v>0</v>
      </c>
      <c r="K7978">
        <v>0</v>
      </c>
    </row>
    <row r="7979" spans="1:11">
      <c r="A7979" t="s">
        <v>24039</v>
      </c>
      <c r="B7979" t="s">
        <v>58</v>
      </c>
      <c r="C7979">
        <v>89878</v>
      </c>
      <c r="D7979" t="s">
        <v>1106</v>
      </c>
      <c r="E7979" t="s">
        <v>62</v>
      </c>
      <c r="F7979">
        <v>43.66</v>
      </c>
      <c r="G7979">
        <v>43.66</v>
      </c>
      <c r="J7979">
        <v>0</v>
      </c>
      <c r="K7979">
        <v>0</v>
      </c>
    </row>
    <row r="7980" spans="1:11">
      <c r="A7980" t="s">
        <v>24040</v>
      </c>
      <c r="B7980" t="s">
        <v>58</v>
      </c>
      <c r="C7980">
        <v>89880</v>
      </c>
      <c r="D7980" t="s">
        <v>1108</v>
      </c>
      <c r="E7980" t="s">
        <v>62</v>
      </c>
      <c r="F7980">
        <v>6.17</v>
      </c>
      <c r="G7980">
        <v>6.17</v>
      </c>
      <c r="J7980">
        <v>0</v>
      </c>
      <c r="K7980">
        <v>0</v>
      </c>
    </row>
    <row r="7981" spans="1:11">
      <c r="A7981" t="s">
        <v>24041</v>
      </c>
      <c r="B7981" t="s">
        <v>58</v>
      </c>
      <c r="C7981">
        <v>89879</v>
      </c>
      <c r="D7981" t="s">
        <v>1107</v>
      </c>
      <c r="E7981" t="s">
        <v>62</v>
      </c>
      <c r="F7981">
        <v>15.28</v>
      </c>
      <c r="G7981">
        <v>15.28</v>
      </c>
      <c r="J7981">
        <v>0</v>
      </c>
      <c r="K7981">
        <v>0</v>
      </c>
    </row>
    <row r="7982" spans="1:11">
      <c r="A7982" t="s">
        <v>24042</v>
      </c>
      <c r="B7982" t="s">
        <v>58</v>
      </c>
      <c r="C7982">
        <v>89881</v>
      </c>
      <c r="D7982" t="s">
        <v>1109</v>
      </c>
      <c r="E7982" t="s">
        <v>62</v>
      </c>
      <c r="F7982">
        <v>74.5</v>
      </c>
      <c r="G7982">
        <v>74.5</v>
      </c>
      <c r="J7982">
        <v>0</v>
      </c>
      <c r="K7982">
        <v>0</v>
      </c>
    </row>
    <row r="7983" spans="1:11">
      <c r="A7983" t="s">
        <v>24043</v>
      </c>
      <c r="B7983" t="s">
        <v>58</v>
      </c>
      <c r="C7983">
        <v>89882</v>
      </c>
      <c r="D7983" t="s">
        <v>1110</v>
      </c>
      <c r="E7983" t="s">
        <v>62</v>
      </c>
      <c r="F7983">
        <v>204</v>
      </c>
      <c r="G7983">
        <v>204</v>
      </c>
      <c r="J7983">
        <v>0</v>
      </c>
      <c r="K7983">
        <v>0</v>
      </c>
    </row>
    <row r="7984" spans="1:11">
      <c r="A7984" t="s">
        <v>24044</v>
      </c>
      <c r="B7984" t="s">
        <v>58</v>
      </c>
      <c r="C7984">
        <v>7058</v>
      </c>
      <c r="D7984" t="s">
        <v>936</v>
      </c>
      <c r="E7984" t="s">
        <v>62</v>
      </c>
      <c r="F7984">
        <v>22.84</v>
      </c>
      <c r="G7984">
        <v>22.84</v>
      </c>
      <c r="J7984">
        <v>0.84719999999999995</v>
      </c>
      <c r="K7984">
        <v>0.84719999999999995</v>
      </c>
    </row>
    <row r="7985" spans="1:11">
      <c r="A7985" t="s">
        <v>24045</v>
      </c>
      <c r="B7985" t="s">
        <v>58</v>
      </c>
      <c r="C7985">
        <v>91402</v>
      </c>
      <c r="D7985" t="s">
        <v>1218</v>
      </c>
      <c r="E7985" t="s">
        <v>62</v>
      </c>
      <c r="F7985">
        <v>3.56</v>
      </c>
      <c r="G7985">
        <v>3.56</v>
      </c>
      <c r="J7985">
        <v>0.90449999999999997</v>
      </c>
      <c r="K7985">
        <v>0.90449999999999997</v>
      </c>
    </row>
    <row r="7986" spans="1:11">
      <c r="A7986" t="s">
        <v>24046</v>
      </c>
      <c r="B7986" t="s">
        <v>58</v>
      </c>
      <c r="C7986">
        <v>7059</v>
      </c>
      <c r="D7986" t="s">
        <v>937</v>
      </c>
      <c r="E7986" t="s">
        <v>62</v>
      </c>
      <c r="F7986">
        <v>8.81</v>
      </c>
      <c r="G7986">
        <v>8.81</v>
      </c>
      <c r="J7986">
        <v>0.90469999999999995</v>
      </c>
      <c r="K7986">
        <v>0.90469999999999995</v>
      </c>
    </row>
    <row r="7987" spans="1:11">
      <c r="A7987" t="s">
        <v>24047</v>
      </c>
      <c r="B7987" t="s">
        <v>58</v>
      </c>
      <c r="C7987">
        <v>7060</v>
      </c>
      <c r="D7987" t="s">
        <v>938</v>
      </c>
      <c r="E7987" t="s">
        <v>62</v>
      </c>
      <c r="F7987">
        <v>41.23</v>
      </c>
      <c r="G7987">
        <v>41.23</v>
      </c>
      <c r="J7987">
        <v>0.88090000000000002</v>
      </c>
      <c r="K7987">
        <v>0.88090000000000002</v>
      </c>
    </row>
    <row r="7988" spans="1:11">
      <c r="A7988" t="s">
        <v>24048</v>
      </c>
      <c r="B7988" t="s">
        <v>58</v>
      </c>
      <c r="C7988">
        <v>7061</v>
      </c>
      <c r="D7988" t="s">
        <v>939</v>
      </c>
      <c r="E7988" t="s">
        <v>62</v>
      </c>
      <c r="F7988">
        <v>81.72</v>
      </c>
      <c r="G7988">
        <v>81.72</v>
      </c>
      <c r="J7988">
        <v>0</v>
      </c>
      <c r="K7988">
        <v>0</v>
      </c>
    </row>
    <row r="7989" spans="1:11">
      <c r="A7989" t="s">
        <v>24049</v>
      </c>
      <c r="B7989" t="s">
        <v>58</v>
      </c>
      <c r="C7989">
        <v>91367</v>
      </c>
      <c r="D7989" t="s">
        <v>1201</v>
      </c>
      <c r="E7989" t="s">
        <v>62</v>
      </c>
      <c r="F7989">
        <v>22.07</v>
      </c>
      <c r="G7989">
        <v>22.07</v>
      </c>
      <c r="J7989">
        <v>0.84189999999999998</v>
      </c>
      <c r="K7989">
        <v>0.84189999999999998</v>
      </c>
    </row>
    <row r="7990" spans="1:11">
      <c r="A7990" t="s">
        <v>24050</v>
      </c>
      <c r="B7990" t="s">
        <v>58</v>
      </c>
      <c r="C7990">
        <v>91369</v>
      </c>
      <c r="D7990" t="s">
        <v>1203</v>
      </c>
      <c r="E7990" t="s">
        <v>62</v>
      </c>
      <c r="F7990">
        <v>3.43</v>
      </c>
      <c r="G7990">
        <v>3.43</v>
      </c>
      <c r="J7990">
        <v>0.90090000000000003</v>
      </c>
      <c r="K7990">
        <v>0.90090000000000003</v>
      </c>
    </row>
    <row r="7991" spans="1:11">
      <c r="A7991" t="s">
        <v>24051</v>
      </c>
      <c r="B7991" t="s">
        <v>58</v>
      </c>
      <c r="C7991">
        <v>91368</v>
      </c>
      <c r="D7991" t="s">
        <v>1202</v>
      </c>
      <c r="E7991" t="s">
        <v>62</v>
      </c>
      <c r="F7991">
        <v>8.5</v>
      </c>
      <c r="G7991">
        <v>8.5</v>
      </c>
      <c r="J7991">
        <v>0.9012</v>
      </c>
      <c r="K7991">
        <v>0.9012</v>
      </c>
    </row>
    <row r="7992" spans="1:11">
      <c r="A7992" t="s">
        <v>24052</v>
      </c>
      <c r="B7992" t="s">
        <v>58</v>
      </c>
      <c r="C7992">
        <v>5695</v>
      </c>
      <c r="D7992" t="s">
        <v>890</v>
      </c>
      <c r="E7992" t="s">
        <v>62</v>
      </c>
      <c r="F7992">
        <v>39.840000000000003</v>
      </c>
      <c r="G7992">
        <v>39.840000000000003</v>
      </c>
      <c r="J7992">
        <v>0.87680000000000002</v>
      </c>
      <c r="K7992">
        <v>0.87680000000000002</v>
      </c>
    </row>
    <row r="7993" spans="1:11">
      <c r="A7993" t="s">
        <v>24053</v>
      </c>
      <c r="B7993" t="s">
        <v>58</v>
      </c>
      <c r="C7993">
        <v>53792</v>
      </c>
      <c r="D7993" t="s">
        <v>946</v>
      </c>
      <c r="E7993" t="s">
        <v>62</v>
      </c>
      <c r="F7993">
        <v>101.58</v>
      </c>
      <c r="G7993">
        <v>101.58</v>
      </c>
      <c r="J7993">
        <v>0</v>
      </c>
      <c r="K7993">
        <v>0</v>
      </c>
    </row>
    <row r="7994" spans="1:11">
      <c r="A7994" t="s">
        <v>24054</v>
      </c>
      <c r="B7994" t="s">
        <v>58</v>
      </c>
      <c r="C7994">
        <v>92237</v>
      </c>
      <c r="D7994" t="s">
        <v>1264</v>
      </c>
      <c r="E7994" t="s">
        <v>62</v>
      </c>
      <c r="F7994">
        <v>31.63</v>
      </c>
      <c r="G7994">
        <v>31.63</v>
      </c>
      <c r="J7994">
        <v>0.1208</v>
      </c>
      <c r="K7994">
        <v>0.1208</v>
      </c>
    </row>
    <row r="7995" spans="1:11">
      <c r="A7995" t="s">
        <v>24055</v>
      </c>
      <c r="B7995" t="s">
        <v>58</v>
      </c>
      <c r="C7995">
        <v>92239</v>
      </c>
      <c r="D7995" t="s">
        <v>1266</v>
      </c>
      <c r="E7995" t="s">
        <v>62</v>
      </c>
      <c r="F7995">
        <v>5.15</v>
      </c>
      <c r="G7995">
        <v>5.15</v>
      </c>
      <c r="J7995">
        <v>0.10290000000000001</v>
      </c>
      <c r="K7995">
        <v>0.10290000000000001</v>
      </c>
    </row>
    <row r="7996" spans="1:11">
      <c r="A7996" t="s">
        <v>24056</v>
      </c>
      <c r="B7996" t="s">
        <v>58</v>
      </c>
      <c r="C7996">
        <v>92238</v>
      </c>
      <c r="D7996" t="s">
        <v>1265</v>
      </c>
      <c r="E7996" t="s">
        <v>62</v>
      </c>
      <c r="F7996">
        <v>12.75</v>
      </c>
      <c r="G7996">
        <v>12.75</v>
      </c>
      <c r="J7996">
        <v>0.10349999999999999</v>
      </c>
      <c r="K7996">
        <v>0.10349999999999999</v>
      </c>
    </row>
    <row r="7997" spans="1:11">
      <c r="A7997" t="s">
        <v>24057</v>
      </c>
      <c r="B7997" t="s">
        <v>58</v>
      </c>
      <c r="C7997">
        <v>92240</v>
      </c>
      <c r="D7997" t="s">
        <v>1267</v>
      </c>
      <c r="E7997" t="s">
        <v>62</v>
      </c>
      <c r="F7997">
        <v>56.92</v>
      </c>
      <c r="G7997">
        <v>56.92</v>
      </c>
      <c r="J7997">
        <v>8.4000000000000005E-2</v>
      </c>
      <c r="K7997">
        <v>8.4000000000000005E-2</v>
      </c>
    </row>
    <row r="7998" spans="1:11">
      <c r="A7998" t="s">
        <v>24058</v>
      </c>
      <c r="B7998" t="s">
        <v>58</v>
      </c>
      <c r="C7998">
        <v>92241</v>
      </c>
      <c r="D7998" t="s">
        <v>1268</v>
      </c>
      <c r="E7998" t="s">
        <v>62</v>
      </c>
      <c r="F7998">
        <v>276.89999999999998</v>
      </c>
      <c r="G7998">
        <v>276.89999999999998</v>
      </c>
      <c r="J7998">
        <v>0</v>
      </c>
      <c r="K7998">
        <v>0</v>
      </c>
    </row>
    <row r="7999" spans="1:11">
      <c r="A7999" t="s">
        <v>24059</v>
      </c>
      <c r="B7999" t="s">
        <v>58</v>
      </c>
      <c r="C7999">
        <v>91640</v>
      </c>
      <c r="D7999" t="s">
        <v>1230</v>
      </c>
      <c r="E7999" t="s">
        <v>62</v>
      </c>
      <c r="F7999">
        <v>43.47</v>
      </c>
      <c r="G7999">
        <v>43.47</v>
      </c>
      <c r="J7999">
        <v>0.1081</v>
      </c>
      <c r="K7999">
        <v>0.1081</v>
      </c>
    </row>
    <row r="8000" spans="1:11">
      <c r="A8000" t="s">
        <v>24060</v>
      </c>
      <c r="B8000" t="s">
        <v>58</v>
      </c>
      <c r="C8000">
        <v>91642</v>
      </c>
      <c r="D8000" t="s">
        <v>1232</v>
      </c>
      <c r="E8000" t="s">
        <v>62</v>
      </c>
      <c r="F8000">
        <v>7.1</v>
      </c>
      <c r="G8000">
        <v>7.1</v>
      </c>
      <c r="J8000">
        <v>9.2999999999999999E-2</v>
      </c>
      <c r="K8000">
        <v>9.2999999999999999E-2</v>
      </c>
    </row>
    <row r="8001" spans="1:11">
      <c r="A8001" t="s">
        <v>24061</v>
      </c>
      <c r="B8001" t="s">
        <v>58</v>
      </c>
      <c r="C8001">
        <v>91641</v>
      </c>
      <c r="D8001" t="s">
        <v>1231</v>
      </c>
      <c r="E8001" t="s">
        <v>62</v>
      </c>
      <c r="F8001">
        <v>17.559999999999999</v>
      </c>
      <c r="G8001">
        <v>17.559999999999999</v>
      </c>
      <c r="J8001">
        <v>9.2799999999999994E-2</v>
      </c>
      <c r="K8001">
        <v>9.2799999999999994E-2</v>
      </c>
    </row>
    <row r="8002" spans="1:11">
      <c r="A8002" t="s">
        <v>24062</v>
      </c>
      <c r="B8002" t="s">
        <v>58</v>
      </c>
      <c r="C8002">
        <v>91643</v>
      </c>
      <c r="D8002" t="s">
        <v>1233</v>
      </c>
      <c r="E8002" t="s">
        <v>62</v>
      </c>
      <c r="F8002">
        <v>78.56</v>
      </c>
      <c r="G8002">
        <v>78.56</v>
      </c>
      <c r="J8002">
        <v>7.4800000000000005E-2</v>
      </c>
      <c r="K8002">
        <v>7.4800000000000005E-2</v>
      </c>
    </row>
    <row r="8003" spans="1:11">
      <c r="A8003" t="s">
        <v>24063</v>
      </c>
      <c r="B8003" t="s">
        <v>58</v>
      </c>
      <c r="C8003">
        <v>91644</v>
      </c>
      <c r="D8003" t="s">
        <v>1234</v>
      </c>
      <c r="E8003" t="s">
        <v>62</v>
      </c>
      <c r="F8003">
        <v>302.04000000000002</v>
      </c>
      <c r="G8003">
        <v>302.04000000000002</v>
      </c>
      <c r="J8003">
        <v>0</v>
      </c>
      <c r="K8003">
        <v>0</v>
      </c>
    </row>
    <row r="8004" spans="1:11">
      <c r="A8004" t="s">
        <v>24064</v>
      </c>
      <c r="B8004" t="s">
        <v>58</v>
      </c>
      <c r="C8004">
        <v>92105</v>
      </c>
      <c r="D8004" t="s">
        <v>1246</v>
      </c>
      <c r="E8004" t="s">
        <v>62</v>
      </c>
      <c r="F8004">
        <v>192.96</v>
      </c>
      <c r="G8004">
        <v>192.96</v>
      </c>
      <c r="J8004">
        <v>0</v>
      </c>
      <c r="K8004">
        <v>0</v>
      </c>
    </row>
    <row r="8005" spans="1:11">
      <c r="A8005" t="s">
        <v>24065</v>
      </c>
      <c r="B8005" t="s">
        <v>58</v>
      </c>
      <c r="C8005">
        <v>92101</v>
      </c>
      <c r="D8005" t="s">
        <v>1242</v>
      </c>
      <c r="E8005" t="s">
        <v>62</v>
      </c>
      <c r="F8005">
        <v>44.89</v>
      </c>
      <c r="G8005">
        <v>44.89</v>
      </c>
      <c r="J8005">
        <v>1</v>
      </c>
      <c r="K8005">
        <v>1</v>
      </c>
    </row>
    <row r="8006" spans="1:11">
      <c r="A8006" t="s">
        <v>24066</v>
      </c>
      <c r="B8006" t="s">
        <v>58</v>
      </c>
      <c r="C8006">
        <v>92103</v>
      </c>
      <c r="D8006" t="s">
        <v>1244</v>
      </c>
      <c r="E8006" t="s">
        <v>62</v>
      </c>
      <c r="F8006">
        <v>5.7</v>
      </c>
      <c r="G8006">
        <v>5.7</v>
      </c>
      <c r="J8006">
        <v>1</v>
      </c>
      <c r="K8006">
        <v>1</v>
      </c>
    </row>
    <row r="8007" spans="1:11">
      <c r="A8007" t="s">
        <v>24067</v>
      </c>
      <c r="B8007" t="s">
        <v>58</v>
      </c>
      <c r="C8007">
        <v>92102</v>
      </c>
      <c r="D8007" t="s">
        <v>1243</v>
      </c>
      <c r="E8007" t="s">
        <v>62</v>
      </c>
      <c r="F8007">
        <v>14.08</v>
      </c>
      <c r="G8007">
        <v>14.08</v>
      </c>
      <c r="J8007">
        <v>1</v>
      </c>
      <c r="K8007">
        <v>1</v>
      </c>
    </row>
    <row r="8008" spans="1:11">
      <c r="A8008" t="s">
        <v>24068</v>
      </c>
      <c r="B8008" t="s">
        <v>58</v>
      </c>
      <c r="C8008">
        <v>92104</v>
      </c>
      <c r="D8008" t="s">
        <v>1245</v>
      </c>
      <c r="E8008" t="s">
        <v>62</v>
      </c>
      <c r="F8008">
        <v>70.900000000000006</v>
      </c>
      <c r="G8008">
        <v>70.900000000000006</v>
      </c>
      <c r="J8008">
        <v>1</v>
      </c>
      <c r="K8008">
        <v>1</v>
      </c>
    </row>
    <row r="8009" spans="1:11">
      <c r="A8009" t="s">
        <v>24069</v>
      </c>
      <c r="B8009" t="s">
        <v>58</v>
      </c>
      <c r="C8009">
        <v>91396</v>
      </c>
      <c r="D8009" t="s">
        <v>1215</v>
      </c>
      <c r="E8009" t="s">
        <v>62</v>
      </c>
      <c r="F8009">
        <v>29.18</v>
      </c>
      <c r="G8009">
        <v>29.18</v>
      </c>
      <c r="J8009">
        <v>1</v>
      </c>
      <c r="K8009">
        <v>1</v>
      </c>
    </row>
    <row r="8010" spans="1:11">
      <c r="A8010" t="s">
        <v>24070</v>
      </c>
      <c r="B8010" t="s">
        <v>58</v>
      </c>
      <c r="C8010">
        <v>91398</v>
      </c>
      <c r="D8010" t="s">
        <v>1217</v>
      </c>
      <c r="E8010" t="s">
        <v>62</v>
      </c>
      <c r="F8010">
        <v>4.55</v>
      </c>
      <c r="G8010">
        <v>4.55</v>
      </c>
      <c r="J8010">
        <v>1</v>
      </c>
      <c r="K8010">
        <v>1</v>
      </c>
    </row>
    <row r="8011" spans="1:11">
      <c r="A8011" t="s">
        <v>24071</v>
      </c>
      <c r="B8011" t="s">
        <v>58</v>
      </c>
      <c r="C8011">
        <v>91397</v>
      </c>
      <c r="D8011" t="s">
        <v>1216</v>
      </c>
      <c r="E8011" t="s">
        <v>62</v>
      </c>
      <c r="F8011">
        <v>11.28</v>
      </c>
      <c r="G8011">
        <v>11.28</v>
      </c>
      <c r="J8011">
        <v>1</v>
      </c>
      <c r="K8011">
        <v>1</v>
      </c>
    </row>
    <row r="8012" spans="1:11">
      <c r="A8012" t="s">
        <v>24072</v>
      </c>
      <c r="B8012" t="s">
        <v>58</v>
      </c>
      <c r="C8012">
        <v>5763</v>
      </c>
      <c r="D8012" t="s">
        <v>914</v>
      </c>
      <c r="E8012" t="s">
        <v>62</v>
      </c>
      <c r="F8012">
        <v>51.77</v>
      </c>
      <c r="G8012">
        <v>51.77</v>
      </c>
      <c r="J8012">
        <v>1</v>
      </c>
      <c r="K8012">
        <v>1</v>
      </c>
    </row>
    <row r="8013" spans="1:11">
      <c r="A8013" t="s">
        <v>24073</v>
      </c>
      <c r="B8013" t="s">
        <v>58</v>
      </c>
      <c r="C8013">
        <v>53831</v>
      </c>
      <c r="D8013" t="s">
        <v>957</v>
      </c>
      <c r="E8013" t="s">
        <v>62</v>
      </c>
      <c r="F8013">
        <v>192.96</v>
      </c>
      <c r="G8013">
        <v>192.96</v>
      </c>
      <c r="J8013">
        <v>0</v>
      </c>
      <c r="K8013">
        <v>0</v>
      </c>
    </row>
    <row r="8014" spans="1:11">
      <c r="A8014" t="s">
        <v>24074</v>
      </c>
      <c r="B8014" t="s">
        <v>58</v>
      </c>
      <c r="C8014">
        <v>91359</v>
      </c>
      <c r="D8014" t="s">
        <v>1198</v>
      </c>
      <c r="E8014" t="s">
        <v>62</v>
      </c>
      <c r="F8014">
        <v>21.04</v>
      </c>
      <c r="G8014">
        <v>21.04</v>
      </c>
      <c r="J8014">
        <v>1</v>
      </c>
      <c r="K8014">
        <v>1</v>
      </c>
    </row>
    <row r="8015" spans="1:11">
      <c r="A8015" t="s">
        <v>24075</v>
      </c>
      <c r="B8015" t="s">
        <v>58</v>
      </c>
      <c r="C8015">
        <v>91361</v>
      </c>
      <c r="D8015" t="s">
        <v>1200</v>
      </c>
      <c r="E8015" t="s">
        <v>62</v>
      </c>
      <c r="F8015">
        <v>3.25</v>
      </c>
      <c r="G8015">
        <v>3.25</v>
      </c>
      <c r="J8015">
        <v>1</v>
      </c>
      <c r="K8015">
        <v>1</v>
      </c>
    </row>
    <row r="8016" spans="1:11">
      <c r="A8016" t="s">
        <v>24076</v>
      </c>
      <c r="B8016" t="s">
        <v>58</v>
      </c>
      <c r="C8016">
        <v>91360</v>
      </c>
      <c r="D8016" t="s">
        <v>1199</v>
      </c>
      <c r="E8016" t="s">
        <v>62</v>
      </c>
      <c r="F8016">
        <v>8.0500000000000007</v>
      </c>
      <c r="G8016">
        <v>8.0500000000000007</v>
      </c>
      <c r="J8016">
        <v>1</v>
      </c>
      <c r="K8016">
        <v>1</v>
      </c>
    </row>
    <row r="8017" spans="1:11">
      <c r="A8017" t="s">
        <v>24077</v>
      </c>
      <c r="B8017" t="s">
        <v>58</v>
      </c>
      <c r="C8017">
        <v>53882</v>
      </c>
      <c r="D8017" t="s">
        <v>967</v>
      </c>
      <c r="E8017" t="s">
        <v>62</v>
      </c>
      <c r="F8017">
        <v>36.99</v>
      </c>
      <c r="G8017">
        <v>36.99</v>
      </c>
      <c r="J8017">
        <v>1</v>
      </c>
      <c r="K8017">
        <v>1</v>
      </c>
    </row>
    <row r="8018" spans="1:11">
      <c r="A8018" t="s">
        <v>24078</v>
      </c>
      <c r="B8018" t="s">
        <v>58</v>
      </c>
      <c r="C8018">
        <v>5747</v>
      </c>
      <c r="D8018" t="s">
        <v>911</v>
      </c>
      <c r="E8018" t="s">
        <v>62</v>
      </c>
      <c r="F8018">
        <v>158.58000000000001</v>
      </c>
      <c r="G8018">
        <v>158.58000000000001</v>
      </c>
      <c r="J8018">
        <v>0</v>
      </c>
      <c r="K8018">
        <v>0</v>
      </c>
    </row>
    <row r="8019" spans="1:11">
      <c r="A8019" t="s">
        <v>24079</v>
      </c>
      <c r="B8019" t="s">
        <v>58</v>
      </c>
      <c r="C8019">
        <v>104699</v>
      </c>
      <c r="D8019" t="s">
        <v>7319</v>
      </c>
      <c r="E8019" t="s">
        <v>62</v>
      </c>
      <c r="F8019">
        <v>0</v>
      </c>
      <c r="G8019">
        <v>0</v>
      </c>
    </row>
    <row r="8020" spans="1:11">
      <c r="A8020" t="s">
        <v>24080</v>
      </c>
      <c r="B8020" t="s">
        <v>58</v>
      </c>
      <c r="C8020">
        <v>104702</v>
      </c>
      <c r="D8020" t="s">
        <v>7320</v>
      </c>
      <c r="E8020" t="s">
        <v>62</v>
      </c>
      <c r="F8020">
        <v>0</v>
      </c>
      <c r="G8020">
        <v>0</v>
      </c>
    </row>
    <row r="8021" spans="1:11">
      <c r="A8021" t="s">
        <v>24081</v>
      </c>
      <c r="B8021" t="s">
        <v>58</v>
      </c>
      <c r="C8021">
        <v>104700</v>
      </c>
      <c r="D8021" t="s">
        <v>7321</v>
      </c>
      <c r="E8021" t="s">
        <v>62</v>
      </c>
      <c r="F8021">
        <v>0</v>
      </c>
      <c r="G8021">
        <v>0</v>
      </c>
    </row>
    <row r="8022" spans="1:11">
      <c r="A8022" t="s">
        <v>24082</v>
      </c>
      <c r="B8022" t="s">
        <v>58</v>
      </c>
      <c r="C8022">
        <v>104701</v>
      </c>
      <c r="D8022" t="s">
        <v>7322</v>
      </c>
      <c r="E8022" t="s">
        <v>62</v>
      </c>
      <c r="F8022">
        <v>0</v>
      </c>
      <c r="G8022">
        <v>0</v>
      </c>
    </row>
    <row r="8023" spans="1:11">
      <c r="A8023" t="s">
        <v>24083</v>
      </c>
      <c r="B8023" t="s">
        <v>58</v>
      </c>
      <c r="C8023">
        <v>104703</v>
      </c>
      <c r="D8023" t="s">
        <v>1506</v>
      </c>
      <c r="E8023" t="s">
        <v>62</v>
      </c>
      <c r="F8023">
        <v>92.76</v>
      </c>
      <c r="G8023">
        <v>92.76</v>
      </c>
      <c r="J8023">
        <v>0</v>
      </c>
      <c r="K8023">
        <v>0</v>
      </c>
    </row>
    <row r="8024" spans="1:11">
      <c r="A8024" t="s">
        <v>24084</v>
      </c>
      <c r="B8024" t="s">
        <v>58</v>
      </c>
      <c r="C8024">
        <v>91390</v>
      </c>
      <c r="D8024" t="s">
        <v>1212</v>
      </c>
      <c r="E8024" t="s">
        <v>62</v>
      </c>
      <c r="F8024">
        <v>19.23</v>
      </c>
      <c r="G8024">
        <v>19.23</v>
      </c>
      <c r="J8024">
        <v>0.91890000000000005</v>
      </c>
      <c r="K8024">
        <v>0.91890000000000005</v>
      </c>
    </row>
    <row r="8025" spans="1:11">
      <c r="A8025" t="s">
        <v>24085</v>
      </c>
      <c r="B8025" t="s">
        <v>58</v>
      </c>
      <c r="C8025">
        <v>91392</v>
      </c>
      <c r="D8025" t="s">
        <v>1214</v>
      </c>
      <c r="E8025" t="s">
        <v>62</v>
      </c>
      <c r="F8025">
        <v>3.09</v>
      </c>
      <c r="G8025">
        <v>3.09</v>
      </c>
      <c r="J8025">
        <v>0.94820000000000004</v>
      </c>
      <c r="K8025">
        <v>0.94820000000000004</v>
      </c>
    </row>
    <row r="8026" spans="1:11">
      <c r="A8026" t="s">
        <v>24086</v>
      </c>
      <c r="B8026" t="s">
        <v>58</v>
      </c>
      <c r="C8026">
        <v>91391</v>
      </c>
      <c r="D8026" t="s">
        <v>1213</v>
      </c>
      <c r="E8026" t="s">
        <v>62</v>
      </c>
      <c r="F8026">
        <v>7.66</v>
      </c>
      <c r="G8026">
        <v>7.66</v>
      </c>
      <c r="J8026">
        <v>0.94779999999999998</v>
      </c>
      <c r="K8026">
        <v>0.94779999999999998</v>
      </c>
    </row>
    <row r="8027" spans="1:11">
      <c r="A8027" t="s">
        <v>24087</v>
      </c>
      <c r="B8027" t="s">
        <v>58</v>
      </c>
      <c r="C8027">
        <v>73335</v>
      </c>
      <c r="D8027" t="s">
        <v>975</v>
      </c>
      <c r="E8027" t="s">
        <v>62</v>
      </c>
      <c r="F8027">
        <v>35.090000000000003</v>
      </c>
      <c r="G8027">
        <v>35.090000000000003</v>
      </c>
      <c r="J8027">
        <v>0.94410000000000005</v>
      </c>
      <c r="K8027">
        <v>0.94410000000000005</v>
      </c>
    </row>
    <row r="8028" spans="1:11">
      <c r="A8028" t="s">
        <v>24088</v>
      </c>
      <c r="B8028" t="s">
        <v>58</v>
      </c>
      <c r="C8028">
        <v>73340</v>
      </c>
      <c r="D8028" t="s">
        <v>976</v>
      </c>
      <c r="E8028" t="s">
        <v>62</v>
      </c>
      <c r="F8028">
        <v>155.22</v>
      </c>
      <c r="G8028">
        <v>155.22</v>
      </c>
      <c r="J8028">
        <v>0</v>
      </c>
      <c r="K8028">
        <v>0</v>
      </c>
    </row>
    <row r="8029" spans="1:11">
      <c r="A8029" t="s">
        <v>24089</v>
      </c>
      <c r="B8029" t="s">
        <v>58</v>
      </c>
      <c r="C8029">
        <v>89264</v>
      </c>
      <c r="D8029" t="s">
        <v>1087</v>
      </c>
      <c r="E8029" t="s">
        <v>62</v>
      </c>
      <c r="F8029">
        <v>21.07</v>
      </c>
      <c r="G8029">
        <v>21.07</v>
      </c>
      <c r="J8029">
        <v>0.92069999999999996</v>
      </c>
      <c r="K8029">
        <v>0.92069999999999996</v>
      </c>
    </row>
    <row r="8030" spans="1:11">
      <c r="A8030" t="s">
        <v>24090</v>
      </c>
      <c r="B8030" t="s">
        <v>58</v>
      </c>
      <c r="C8030">
        <v>89266</v>
      </c>
      <c r="D8030" t="s">
        <v>1089</v>
      </c>
      <c r="E8030" t="s">
        <v>62</v>
      </c>
      <c r="F8030">
        <v>3.39</v>
      </c>
      <c r="G8030">
        <v>3.39</v>
      </c>
      <c r="J8030">
        <v>0.94989999999999997</v>
      </c>
      <c r="K8030">
        <v>0.94989999999999997</v>
      </c>
    </row>
    <row r="8031" spans="1:11">
      <c r="A8031" t="s">
        <v>24091</v>
      </c>
      <c r="B8031" t="s">
        <v>58</v>
      </c>
      <c r="C8031">
        <v>89265</v>
      </c>
      <c r="D8031" t="s">
        <v>1088</v>
      </c>
      <c r="E8031" t="s">
        <v>62</v>
      </c>
      <c r="F8031">
        <v>8.4</v>
      </c>
      <c r="G8031">
        <v>8.4</v>
      </c>
      <c r="J8031">
        <v>0.94879999999999998</v>
      </c>
      <c r="K8031">
        <v>0.94879999999999998</v>
      </c>
    </row>
    <row r="8032" spans="1:11">
      <c r="A8032" t="s">
        <v>24092</v>
      </c>
      <c r="B8032" t="s">
        <v>58</v>
      </c>
      <c r="C8032">
        <v>5705</v>
      </c>
      <c r="D8032" t="s">
        <v>892</v>
      </c>
      <c r="E8032" t="s">
        <v>62</v>
      </c>
      <c r="F8032">
        <v>38.479999999999997</v>
      </c>
      <c r="G8032">
        <v>38.479999999999997</v>
      </c>
      <c r="J8032">
        <v>0.94540000000000002</v>
      </c>
      <c r="K8032">
        <v>0.94540000000000002</v>
      </c>
    </row>
    <row r="8033" spans="1:11">
      <c r="A8033" t="s">
        <v>24093</v>
      </c>
      <c r="B8033" t="s">
        <v>58</v>
      </c>
      <c r="C8033">
        <v>53797</v>
      </c>
      <c r="D8033" t="s">
        <v>948</v>
      </c>
      <c r="E8033" t="s">
        <v>62</v>
      </c>
      <c r="F8033">
        <v>116.82</v>
      </c>
      <c r="G8033">
        <v>116.82</v>
      </c>
      <c r="J8033">
        <v>0</v>
      </c>
      <c r="K8033">
        <v>0</v>
      </c>
    </row>
    <row r="8034" spans="1:11">
      <c r="A8034" t="s">
        <v>24094</v>
      </c>
      <c r="B8034" t="s">
        <v>58</v>
      </c>
      <c r="C8034">
        <v>91354</v>
      </c>
      <c r="D8034" t="s">
        <v>1195</v>
      </c>
      <c r="E8034" t="s">
        <v>62</v>
      </c>
      <c r="F8034">
        <v>17.670000000000002</v>
      </c>
      <c r="G8034">
        <v>17.670000000000002</v>
      </c>
      <c r="J8034">
        <v>1</v>
      </c>
      <c r="K8034">
        <v>1</v>
      </c>
    </row>
    <row r="8035" spans="1:11">
      <c r="A8035" t="s">
        <v>24095</v>
      </c>
      <c r="B8035" t="s">
        <v>58</v>
      </c>
      <c r="C8035">
        <v>91356</v>
      </c>
      <c r="D8035" t="s">
        <v>1197</v>
      </c>
      <c r="E8035" t="s">
        <v>62</v>
      </c>
      <c r="F8035">
        <v>2.93</v>
      </c>
      <c r="G8035">
        <v>2.93</v>
      </c>
      <c r="J8035">
        <v>1</v>
      </c>
      <c r="K8035">
        <v>1</v>
      </c>
    </row>
    <row r="8036" spans="1:11">
      <c r="A8036" t="s">
        <v>24096</v>
      </c>
      <c r="B8036" t="s">
        <v>58</v>
      </c>
      <c r="C8036">
        <v>91355</v>
      </c>
      <c r="D8036" t="s">
        <v>1196</v>
      </c>
      <c r="E8036" t="s">
        <v>62</v>
      </c>
      <c r="F8036">
        <v>7.26</v>
      </c>
      <c r="G8036">
        <v>7.26</v>
      </c>
      <c r="J8036">
        <v>1</v>
      </c>
      <c r="K8036">
        <v>1</v>
      </c>
    </row>
    <row r="8037" spans="1:11">
      <c r="A8037" t="s">
        <v>24097</v>
      </c>
      <c r="B8037" t="s">
        <v>58</v>
      </c>
      <c r="C8037">
        <v>5751</v>
      </c>
      <c r="D8037" t="s">
        <v>912</v>
      </c>
      <c r="E8037" t="s">
        <v>62</v>
      </c>
      <c r="F8037">
        <v>33.130000000000003</v>
      </c>
      <c r="G8037">
        <v>33.130000000000003</v>
      </c>
      <c r="J8037">
        <v>1</v>
      </c>
      <c r="K8037">
        <v>1</v>
      </c>
    </row>
    <row r="8038" spans="1:11">
      <c r="A8038" t="s">
        <v>24098</v>
      </c>
      <c r="B8038" t="s">
        <v>58</v>
      </c>
      <c r="C8038">
        <v>53827</v>
      </c>
      <c r="D8038" t="s">
        <v>955</v>
      </c>
      <c r="E8038" t="s">
        <v>62</v>
      </c>
      <c r="F8038">
        <v>114.36</v>
      </c>
      <c r="G8038">
        <v>114.36</v>
      </c>
      <c r="J8038">
        <v>0</v>
      </c>
      <c r="K8038">
        <v>0</v>
      </c>
    </row>
    <row r="8039" spans="1:11">
      <c r="A8039" t="s">
        <v>24099</v>
      </c>
      <c r="B8039" t="s">
        <v>58</v>
      </c>
      <c r="C8039">
        <v>91375</v>
      </c>
      <c r="D8039" t="s">
        <v>1204</v>
      </c>
      <c r="E8039" t="s">
        <v>62</v>
      </c>
      <c r="F8039">
        <v>19.399999999999999</v>
      </c>
      <c r="G8039">
        <v>19.399999999999999</v>
      </c>
      <c r="J8039">
        <v>1</v>
      </c>
      <c r="K8039">
        <v>1</v>
      </c>
    </row>
    <row r="8040" spans="1:11">
      <c r="A8040" t="s">
        <v>24100</v>
      </c>
      <c r="B8040" t="s">
        <v>58</v>
      </c>
      <c r="C8040">
        <v>91377</v>
      </c>
      <c r="D8040" t="s">
        <v>1206</v>
      </c>
      <c r="E8040" t="s">
        <v>62</v>
      </c>
      <c r="F8040">
        <v>3.22</v>
      </c>
      <c r="G8040">
        <v>3.22</v>
      </c>
      <c r="J8040">
        <v>1</v>
      </c>
      <c r="K8040">
        <v>1</v>
      </c>
    </row>
    <row r="8041" spans="1:11">
      <c r="A8041" t="s">
        <v>24101</v>
      </c>
      <c r="B8041" t="s">
        <v>58</v>
      </c>
      <c r="C8041">
        <v>91376</v>
      </c>
      <c r="D8041" t="s">
        <v>1205</v>
      </c>
      <c r="E8041" t="s">
        <v>62</v>
      </c>
      <c r="F8041">
        <v>7.97</v>
      </c>
      <c r="G8041">
        <v>7.97</v>
      </c>
      <c r="J8041">
        <v>1</v>
      </c>
      <c r="K8041">
        <v>1</v>
      </c>
    </row>
    <row r="8042" spans="1:11">
      <c r="A8042" t="s">
        <v>24102</v>
      </c>
      <c r="B8042" t="s">
        <v>58</v>
      </c>
      <c r="C8042">
        <v>5754</v>
      </c>
      <c r="D8042" t="s">
        <v>913</v>
      </c>
      <c r="E8042" t="s">
        <v>62</v>
      </c>
      <c r="F8042">
        <v>36.380000000000003</v>
      </c>
      <c r="G8042">
        <v>36.380000000000003</v>
      </c>
      <c r="J8042">
        <v>1</v>
      </c>
      <c r="K8042">
        <v>1</v>
      </c>
    </row>
    <row r="8043" spans="1:11">
      <c r="A8043" t="s">
        <v>24103</v>
      </c>
      <c r="B8043" t="s">
        <v>58</v>
      </c>
      <c r="C8043">
        <v>53829</v>
      </c>
      <c r="D8043" t="s">
        <v>956</v>
      </c>
      <c r="E8043" t="s">
        <v>62</v>
      </c>
      <c r="F8043">
        <v>116.82</v>
      </c>
      <c r="G8043">
        <v>116.82</v>
      </c>
      <c r="J8043">
        <v>0</v>
      </c>
      <c r="K8043">
        <v>0</v>
      </c>
    </row>
    <row r="8044" spans="1:11">
      <c r="A8044" t="s">
        <v>24104</v>
      </c>
      <c r="B8044" t="s">
        <v>58</v>
      </c>
      <c r="C8044">
        <v>91026</v>
      </c>
      <c r="D8044" t="s">
        <v>1182</v>
      </c>
      <c r="E8044" t="s">
        <v>62</v>
      </c>
      <c r="F8044">
        <v>24.75</v>
      </c>
      <c r="G8044">
        <v>24.75</v>
      </c>
      <c r="J8044">
        <v>0.93700000000000006</v>
      </c>
      <c r="K8044">
        <v>0.93700000000000006</v>
      </c>
    </row>
    <row r="8045" spans="1:11">
      <c r="A8045" t="s">
        <v>24105</v>
      </c>
      <c r="B8045" t="s">
        <v>58</v>
      </c>
      <c r="C8045">
        <v>91028</v>
      </c>
      <c r="D8045" t="s">
        <v>1184</v>
      </c>
      <c r="E8045" t="s">
        <v>62</v>
      </c>
      <c r="F8045">
        <v>4.01</v>
      </c>
      <c r="G8045">
        <v>4.01</v>
      </c>
      <c r="J8045">
        <v>0.96009999999999995</v>
      </c>
      <c r="K8045">
        <v>0.96009999999999995</v>
      </c>
    </row>
    <row r="8046" spans="1:11">
      <c r="A8046" t="s">
        <v>24106</v>
      </c>
      <c r="B8046" t="s">
        <v>58</v>
      </c>
      <c r="C8046">
        <v>91027</v>
      </c>
      <c r="D8046" t="s">
        <v>1183</v>
      </c>
      <c r="E8046" t="s">
        <v>62</v>
      </c>
      <c r="F8046">
        <v>9.93</v>
      </c>
      <c r="G8046">
        <v>9.93</v>
      </c>
      <c r="J8046">
        <v>0.9597</v>
      </c>
      <c r="K8046">
        <v>0.9597</v>
      </c>
    </row>
    <row r="8047" spans="1:11">
      <c r="A8047" t="s">
        <v>24107</v>
      </c>
      <c r="B8047" t="s">
        <v>58</v>
      </c>
      <c r="C8047">
        <v>91029</v>
      </c>
      <c r="D8047" t="s">
        <v>1185</v>
      </c>
      <c r="E8047" t="s">
        <v>62</v>
      </c>
      <c r="F8047">
        <v>45.44</v>
      </c>
      <c r="G8047">
        <v>45.44</v>
      </c>
      <c r="J8047">
        <v>0.95689999999999997</v>
      </c>
      <c r="K8047">
        <v>0.95689999999999997</v>
      </c>
    </row>
    <row r="8048" spans="1:11">
      <c r="A8048" t="s">
        <v>24108</v>
      </c>
      <c r="B8048" t="s">
        <v>58</v>
      </c>
      <c r="C8048">
        <v>91030</v>
      </c>
      <c r="D8048" t="s">
        <v>1186</v>
      </c>
      <c r="E8048" t="s">
        <v>62</v>
      </c>
      <c r="F8048">
        <v>147.12</v>
      </c>
      <c r="G8048">
        <v>147.12</v>
      </c>
      <c r="J8048">
        <v>0</v>
      </c>
      <c r="K8048">
        <v>0</v>
      </c>
    </row>
    <row r="8049" spans="1:11">
      <c r="A8049" t="s">
        <v>24109</v>
      </c>
      <c r="B8049" t="s">
        <v>58</v>
      </c>
      <c r="C8049">
        <v>102812</v>
      </c>
      <c r="D8049" t="s">
        <v>7323</v>
      </c>
      <c r="E8049" t="s">
        <v>62</v>
      </c>
      <c r="F8049">
        <v>0</v>
      </c>
      <c r="G8049">
        <v>0</v>
      </c>
    </row>
    <row r="8050" spans="1:11">
      <c r="A8050" t="s">
        <v>24110</v>
      </c>
      <c r="B8050" t="s">
        <v>58</v>
      </c>
      <c r="C8050">
        <v>102813</v>
      </c>
      <c r="D8050" t="s">
        <v>7324</v>
      </c>
      <c r="E8050" t="s">
        <v>62</v>
      </c>
      <c r="F8050">
        <v>0</v>
      </c>
      <c r="G8050">
        <v>0</v>
      </c>
    </row>
    <row r="8051" spans="1:11">
      <c r="A8051" t="s">
        <v>24111</v>
      </c>
      <c r="B8051" t="s">
        <v>58</v>
      </c>
      <c r="C8051">
        <v>102814</v>
      </c>
      <c r="D8051" t="s">
        <v>7325</v>
      </c>
      <c r="E8051" t="s">
        <v>62</v>
      </c>
      <c r="F8051">
        <v>0</v>
      </c>
      <c r="G8051">
        <v>0</v>
      </c>
    </row>
    <row r="8052" spans="1:11">
      <c r="A8052" t="s">
        <v>24112</v>
      </c>
      <c r="B8052" t="s">
        <v>58</v>
      </c>
      <c r="C8052">
        <v>102815</v>
      </c>
      <c r="D8052" t="s">
        <v>1437</v>
      </c>
      <c r="E8052" t="s">
        <v>62</v>
      </c>
      <c r="F8052">
        <v>3.91</v>
      </c>
      <c r="G8052">
        <v>3.91</v>
      </c>
      <c r="J8052">
        <v>0</v>
      </c>
      <c r="K8052">
        <v>0</v>
      </c>
    </row>
    <row r="8053" spans="1:11">
      <c r="A8053" t="s">
        <v>24113</v>
      </c>
      <c r="B8053" t="s">
        <v>58</v>
      </c>
      <c r="C8053">
        <v>91529</v>
      </c>
      <c r="D8053" t="s">
        <v>1221</v>
      </c>
      <c r="E8053" t="s">
        <v>62</v>
      </c>
      <c r="F8053">
        <v>0.86</v>
      </c>
      <c r="G8053">
        <v>0.86</v>
      </c>
      <c r="J8053">
        <v>1</v>
      </c>
      <c r="K8053">
        <v>1</v>
      </c>
    </row>
    <row r="8054" spans="1:11">
      <c r="A8054" t="s">
        <v>24114</v>
      </c>
      <c r="B8054" t="s">
        <v>58</v>
      </c>
      <c r="C8054">
        <v>91530</v>
      </c>
      <c r="D8054" t="s">
        <v>1222</v>
      </c>
      <c r="E8054" t="s">
        <v>62</v>
      </c>
      <c r="F8054">
        <v>0.23</v>
      </c>
      <c r="G8054">
        <v>0.23</v>
      </c>
      <c r="J8054">
        <v>1</v>
      </c>
      <c r="K8054">
        <v>1</v>
      </c>
    </row>
    <row r="8055" spans="1:11">
      <c r="A8055" t="s">
        <v>24115</v>
      </c>
      <c r="B8055" t="s">
        <v>58</v>
      </c>
      <c r="C8055">
        <v>91531</v>
      </c>
      <c r="D8055" t="s">
        <v>1223</v>
      </c>
      <c r="E8055" t="s">
        <v>62</v>
      </c>
      <c r="F8055">
        <v>1.07</v>
      </c>
      <c r="G8055">
        <v>1.07</v>
      </c>
      <c r="J8055">
        <v>1</v>
      </c>
      <c r="K8055">
        <v>1</v>
      </c>
    </row>
    <row r="8056" spans="1:11">
      <c r="A8056" t="s">
        <v>24116</v>
      </c>
      <c r="B8056" t="s">
        <v>58</v>
      </c>
      <c r="C8056">
        <v>91532</v>
      </c>
      <c r="D8056" t="s">
        <v>1224</v>
      </c>
      <c r="E8056" t="s">
        <v>62</v>
      </c>
      <c r="F8056">
        <v>6.25</v>
      </c>
      <c r="G8056">
        <v>6.25</v>
      </c>
      <c r="J8056">
        <v>0</v>
      </c>
      <c r="K8056">
        <v>0</v>
      </c>
    </row>
    <row r="8057" spans="1:11">
      <c r="A8057" t="s">
        <v>24117</v>
      </c>
      <c r="B8057" t="s">
        <v>58</v>
      </c>
      <c r="C8057">
        <v>95260</v>
      </c>
      <c r="D8057" t="s">
        <v>1348</v>
      </c>
      <c r="E8057" t="s">
        <v>62</v>
      </c>
      <c r="F8057">
        <v>0.69</v>
      </c>
      <c r="G8057">
        <v>0.69</v>
      </c>
      <c r="J8057">
        <v>1</v>
      </c>
      <c r="K8057">
        <v>1</v>
      </c>
    </row>
    <row r="8058" spans="1:11">
      <c r="A8058" t="s">
        <v>24118</v>
      </c>
      <c r="B8058" t="s">
        <v>58</v>
      </c>
      <c r="C8058">
        <v>95261</v>
      </c>
      <c r="D8058" t="s">
        <v>1349</v>
      </c>
      <c r="E8058" t="s">
        <v>62</v>
      </c>
      <c r="F8058">
        <v>0.18</v>
      </c>
      <c r="G8058">
        <v>0.18</v>
      </c>
      <c r="J8058">
        <v>1</v>
      </c>
      <c r="K8058">
        <v>1</v>
      </c>
    </row>
    <row r="8059" spans="1:11">
      <c r="A8059" t="s">
        <v>24119</v>
      </c>
      <c r="B8059" t="s">
        <v>58</v>
      </c>
      <c r="C8059">
        <v>95262</v>
      </c>
      <c r="D8059" t="s">
        <v>1350</v>
      </c>
      <c r="E8059" t="s">
        <v>62</v>
      </c>
      <c r="F8059">
        <v>0.86</v>
      </c>
      <c r="G8059">
        <v>0.86</v>
      </c>
      <c r="J8059">
        <v>1</v>
      </c>
      <c r="K8059">
        <v>1</v>
      </c>
    </row>
    <row r="8060" spans="1:11">
      <c r="A8060" t="s">
        <v>24120</v>
      </c>
      <c r="B8060" t="s">
        <v>58</v>
      </c>
      <c r="C8060">
        <v>95263</v>
      </c>
      <c r="D8060" t="s">
        <v>1351</v>
      </c>
      <c r="E8060" t="s">
        <v>62</v>
      </c>
      <c r="F8060">
        <v>4.7300000000000004</v>
      </c>
      <c r="G8060">
        <v>4.7300000000000004</v>
      </c>
      <c r="J8060">
        <v>0</v>
      </c>
      <c r="K8060">
        <v>0</v>
      </c>
    </row>
    <row r="8061" spans="1:11">
      <c r="A8061" t="s">
        <v>24121</v>
      </c>
      <c r="B8061" t="s">
        <v>58</v>
      </c>
      <c r="C8061">
        <v>90968</v>
      </c>
      <c r="D8061" t="s">
        <v>1169</v>
      </c>
      <c r="E8061" t="s">
        <v>62</v>
      </c>
      <c r="F8061">
        <v>7.04</v>
      </c>
      <c r="G8061">
        <v>7.04</v>
      </c>
      <c r="J8061">
        <v>1</v>
      </c>
      <c r="K8061">
        <v>1</v>
      </c>
    </row>
    <row r="8062" spans="1:11">
      <c r="A8062" t="s">
        <v>24122</v>
      </c>
      <c r="B8062" t="s">
        <v>58</v>
      </c>
      <c r="C8062">
        <v>90969</v>
      </c>
      <c r="D8062" t="s">
        <v>1170</v>
      </c>
      <c r="E8062" t="s">
        <v>62</v>
      </c>
      <c r="F8062">
        <v>1.89</v>
      </c>
      <c r="G8062">
        <v>1.89</v>
      </c>
      <c r="J8062">
        <v>1</v>
      </c>
      <c r="K8062">
        <v>1</v>
      </c>
    </row>
    <row r="8063" spans="1:11">
      <c r="A8063" t="s">
        <v>24123</v>
      </c>
      <c r="B8063" t="s">
        <v>58</v>
      </c>
      <c r="C8063">
        <v>90970</v>
      </c>
      <c r="D8063" t="s">
        <v>1171</v>
      </c>
      <c r="E8063" t="s">
        <v>62</v>
      </c>
      <c r="F8063">
        <v>8.81</v>
      </c>
      <c r="G8063">
        <v>8.81</v>
      </c>
      <c r="J8063">
        <v>1</v>
      </c>
      <c r="K8063">
        <v>1</v>
      </c>
    </row>
    <row r="8064" spans="1:11">
      <c r="A8064" t="s">
        <v>24124</v>
      </c>
      <c r="B8064" t="s">
        <v>58</v>
      </c>
      <c r="C8064">
        <v>90971</v>
      </c>
      <c r="D8064" t="s">
        <v>1172</v>
      </c>
      <c r="E8064" t="s">
        <v>62</v>
      </c>
      <c r="F8064">
        <v>60.78</v>
      </c>
      <c r="G8064">
        <v>60.78</v>
      </c>
      <c r="J8064">
        <v>0</v>
      </c>
      <c r="K8064">
        <v>0</v>
      </c>
    </row>
    <row r="8065" spans="1:11">
      <c r="A8065" t="s">
        <v>24125</v>
      </c>
      <c r="B8065" t="s">
        <v>58</v>
      </c>
      <c r="C8065">
        <v>90992</v>
      </c>
      <c r="D8065" t="s">
        <v>1177</v>
      </c>
      <c r="E8065" t="s">
        <v>62</v>
      </c>
      <c r="F8065">
        <v>8.35</v>
      </c>
      <c r="G8065">
        <v>8.35</v>
      </c>
      <c r="J8065">
        <v>1</v>
      </c>
      <c r="K8065">
        <v>1</v>
      </c>
    </row>
    <row r="8066" spans="1:11">
      <c r="A8066" t="s">
        <v>24126</v>
      </c>
      <c r="B8066" t="s">
        <v>58</v>
      </c>
      <c r="C8066">
        <v>90993</v>
      </c>
      <c r="D8066" t="s">
        <v>1178</v>
      </c>
      <c r="E8066" t="s">
        <v>62</v>
      </c>
      <c r="F8066">
        <v>2.2400000000000002</v>
      </c>
      <c r="G8066">
        <v>2.2400000000000002</v>
      </c>
      <c r="J8066">
        <v>1</v>
      </c>
      <c r="K8066">
        <v>1</v>
      </c>
    </row>
    <row r="8067" spans="1:11">
      <c r="A8067" t="s">
        <v>24127</v>
      </c>
      <c r="B8067" t="s">
        <v>58</v>
      </c>
      <c r="C8067">
        <v>90994</v>
      </c>
      <c r="D8067" t="s">
        <v>1179</v>
      </c>
      <c r="E8067" t="s">
        <v>62</v>
      </c>
      <c r="F8067">
        <v>10.45</v>
      </c>
      <c r="G8067">
        <v>10.45</v>
      </c>
      <c r="J8067">
        <v>1</v>
      </c>
      <c r="K8067">
        <v>1</v>
      </c>
    </row>
    <row r="8068" spans="1:11">
      <c r="A8068" t="s">
        <v>24128</v>
      </c>
      <c r="B8068" t="s">
        <v>58</v>
      </c>
      <c r="C8068">
        <v>90995</v>
      </c>
      <c r="D8068" t="s">
        <v>1180</v>
      </c>
      <c r="E8068" t="s">
        <v>62</v>
      </c>
      <c r="F8068">
        <v>82.56</v>
      </c>
      <c r="G8068">
        <v>82.56</v>
      </c>
      <c r="J8068">
        <v>0</v>
      </c>
      <c r="K8068">
        <v>0</v>
      </c>
    </row>
    <row r="8069" spans="1:11">
      <c r="A8069" t="s">
        <v>24129</v>
      </c>
      <c r="B8069" t="s">
        <v>58</v>
      </c>
      <c r="C8069">
        <v>90957</v>
      </c>
      <c r="D8069" t="s">
        <v>1163</v>
      </c>
      <c r="E8069" t="s">
        <v>62</v>
      </c>
      <c r="F8069">
        <v>5.26</v>
      </c>
      <c r="G8069">
        <v>5.26</v>
      </c>
      <c r="J8069">
        <v>1</v>
      </c>
      <c r="K8069">
        <v>1</v>
      </c>
    </row>
    <row r="8070" spans="1:11">
      <c r="A8070" t="s">
        <v>24130</v>
      </c>
      <c r="B8070" t="s">
        <v>58</v>
      </c>
      <c r="C8070">
        <v>90958</v>
      </c>
      <c r="D8070" t="s">
        <v>1164</v>
      </c>
      <c r="E8070" t="s">
        <v>62</v>
      </c>
      <c r="F8070">
        <v>1.41</v>
      </c>
      <c r="G8070">
        <v>1.41</v>
      </c>
      <c r="J8070">
        <v>1</v>
      </c>
      <c r="K8070">
        <v>1</v>
      </c>
    </row>
    <row r="8071" spans="1:11">
      <c r="A8071" t="s">
        <v>24131</v>
      </c>
      <c r="B8071" t="s">
        <v>58</v>
      </c>
      <c r="C8071">
        <v>5797</v>
      </c>
      <c r="D8071" t="s">
        <v>919</v>
      </c>
      <c r="E8071" t="s">
        <v>62</v>
      </c>
      <c r="F8071">
        <v>6.58</v>
      </c>
      <c r="G8071">
        <v>6.58</v>
      </c>
      <c r="J8071">
        <v>1</v>
      </c>
      <c r="K8071">
        <v>1</v>
      </c>
    </row>
    <row r="8072" spans="1:11">
      <c r="A8072" t="s">
        <v>24132</v>
      </c>
      <c r="B8072" t="s">
        <v>58</v>
      </c>
      <c r="C8072">
        <v>53865</v>
      </c>
      <c r="D8072" t="s">
        <v>965</v>
      </c>
      <c r="E8072" t="s">
        <v>62</v>
      </c>
      <c r="F8072">
        <v>47.28</v>
      </c>
      <c r="G8072">
        <v>47.28</v>
      </c>
      <c r="J8072">
        <v>0</v>
      </c>
      <c r="K8072">
        <v>0</v>
      </c>
    </row>
    <row r="8073" spans="1:11">
      <c r="A8073" t="s">
        <v>24133</v>
      </c>
      <c r="B8073" t="s">
        <v>58</v>
      </c>
      <c r="C8073">
        <v>90975</v>
      </c>
      <c r="D8073" t="s">
        <v>1173</v>
      </c>
      <c r="E8073" t="s">
        <v>62</v>
      </c>
      <c r="F8073">
        <v>17.89</v>
      </c>
      <c r="G8073">
        <v>17.89</v>
      </c>
      <c r="J8073">
        <v>1</v>
      </c>
      <c r="K8073">
        <v>1</v>
      </c>
    </row>
    <row r="8074" spans="1:11">
      <c r="A8074" t="s">
        <v>24134</v>
      </c>
      <c r="B8074" t="s">
        <v>58</v>
      </c>
      <c r="C8074">
        <v>90976</v>
      </c>
      <c r="D8074" t="s">
        <v>1174</v>
      </c>
      <c r="E8074" t="s">
        <v>62</v>
      </c>
      <c r="F8074">
        <v>4.8</v>
      </c>
      <c r="G8074">
        <v>4.8</v>
      </c>
      <c r="J8074">
        <v>1</v>
      </c>
      <c r="K8074">
        <v>1</v>
      </c>
    </row>
    <row r="8075" spans="1:11">
      <c r="A8075" t="s">
        <v>24135</v>
      </c>
      <c r="B8075" t="s">
        <v>58</v>
      </c>
      <c r="C8075">
        <v>90977</v>
      </c>
      <c r="D8075" t="s">
        <v>1175</v>
      </c>
      <c r="E8075" t="s">
        <v>62</v>
      </c>
      <c r="F8075">
        <v>22.39</v>
      </c>
      <c r="G8075">
        <v>22.39</v>
      </c>
      <c r="J8075">
        <v>1</v>
      </c>
      <c r="K8075">
        <v>1</v>
      </c>
    </row>
    <row r="8076" spans="1:11">
      <c r="A8076" t="s">
        <v>24136</v>
      </c>
      <c r="B8076" t="s">
        <v>58</v>
      </c>
      <c r="C8076">
        <v>90978</v>
      </c>
      <c r="D8076" t="s">
        <v>1176</v>
      </c>
      <c r="E8076" t="s">
        <v>62</v>
      </c>
      <c r="F8076">
        <v>157.68</v>
      </c>
      <c r="G8076">
        <v>157.68</v>
      </c>
      <c r="J8076">
        <v>0</v>
      </c>
      <c r="K8076">
        <v>0</v>
      </c>
    </row>
    <row r="8077" spans="1:11">
      <c r="A8077" t="s">
        <v>24137</v>
      </c>
      <c r="B8077" t="s">
        <v>58</v>
      </c>
      <c r="C8077">
        <v>90960</v>
      </c>
      <c r="D8077" t="s">
        <v>1165</v>
      </c>
      <c r="E8077" t="s">
        <v>62</v>
      </c>
      <c r="F8077">
        <v>7.02</v>
      </c>
      <c r="G8077">
        <v>7.02</v>
      </c>
      <c r="J8077">
        <v>1</v>
      </c>
      <c r="K8077">
        <v>1</v>
      </c>
    </row>
    <row r="8078" spans="1:11">
      <c r="A8078" t="s">
        <v>24138</v>
      </c>
      <c r="B8078" t="s">
        <v>58</v>
      </c>
      <c r="C8078">
        <v>90961</v>
      </c>
      <c r="D8078" t="s">
        <v>1166</v>
      </c>
      <c r="E8078" t="s">
        <v>62</v>
      </c>
      <c r="F8078">
        <v>1.88</v>
      </c>
      <c r="G8078">
        <v>1.88</v>
      </c>
      <c r="J8078">
        <v>1</v>
      </c>
      <c r="K8078">
        <v>1</v>
      </c>
    </row>
    <row r="8079" spans="1:11">
      <c r="A8079" t="s">
        <v>24139</v>
      </c>
      <c r="B8079" t="s">
        <v>58</v>
      </c>
      <c r="C8079">
        <v>90962</v>
      </c>
      <c r="D8079" t="s">
        <v>1167</v>
      </c>
      <c r="E8079" t="s">
        <v>62</v>
      </c>
      <c r="F8079">
        <v>8.7899999999999991</v>
      </c>
      <c r="G8079">
        <v>8.7899999999999991</v>
      </c>
      <c r="J8079">
        <v>1</v>
      </c>
      <c r="K8079">
        <v>1</v>
      </c>
    </row>
    <row r="8080" spans="1:11">
      <c r="A8080" t="s">
        <v>24140</v>
      </c>
      <c r="B8080" t="s">
        <v>58</v>
      </c>
      <c r="C8080">
        <v>90963</v>
      </c>
      <c r="D8080" t="s">
        <v>1168</v>
      </c>
      <c r="E8080" t="s">
        <v>62</v>
      </c>
      <c r="F8080">
        <v>15</v>
      </c>
      <c r="G8080">
        <v>15</v>
      </c>
      <c r="J8080">
        <v>0</v>
      </c>
      <c r="K8080">
        <v>0</v>
      </c>
    </row>
    <row r="8081" spans="1:11">
      <c r="A8081" t="s">
        <v>24141</v>
      </c>
      <c r="B8081" t="s">
        <v>58</v>
      </c>
      <c r="C8081">
        <v>102966</v>
      </c>
      <c r="D8081" t="s">
        <v>14780</v>
      </c>
      <c r="E8081" t="s">
        <v>62</v>
      </c>
      <c r="F8081">
        <v>0</v>
      </c>
      <c r="G8081">
        <v>0</v>
      </c>
    </row>
    <row r="8082" spans="1:11">
      <c r="A8082" t="s">
        <v>24142</v>
      </c>
      <c r="B8082" t="s">
        <v>58</v>
      </c>
      <c r="C8082">
        <v>102967</v>
      </c>
      <c r="D8082" t="s">
        <v>14781</v>
      </c>
      <c r="E8082" t="s">
        <v>62</v>
      </c>
      <c r="F8082">
        <v>0</v>
      </c>
      <c r="G8082">
        <v>0</v>
      </c>
    </row>
    <row r="8083" spans="1:11">
      <c r="A8083" t="s">
        <v>24143</v>
      </c>
      <c r="B8083" t="s">
        <v>58</v>
      </c>
      <c r="C8083">
        <v>102968</v>
      </c>
      <c r="D8083" t="s">
        <v>14782</v>
      </c>
      <c r="E8083" t="s">
        <v>62</v>
      </c>
      <c r="F8083">
        <v>0</v>
      </c>
      <c r="G8083">
        <v>0</v>
      </c>
    </row>
    <row r="8084" spans="1:11">
      <c r="A8084" t="s">
        <v>24144</v>
      </c>
      <c r="B8084" t="s">
        <v>58</v>
      </c>
      <c r="C8084">
        <v>102969</v>
      </c>
      <c r="D8084" t="s">
        <v>1465</v>
      </c>
      <c r="E8084" t="s">
        <v>62</v>
      </c>
      <c r="F8084">
        <v>0.17</v>
      </c>
      <c r="G8084">
        <v>0.17</v>
      </c>
      <c r="J8084">
        <v>0</v>
      </c>
      <c r="K8084">
        <v>0</v>
      </c>
    </row>
    <row r="8085" spans="1:11">
      <c r="A8085" t="s">
        <v>24145</v>
      </c>
      <c r="B8085" t="s">
        <v>58</v>
      </c>
      <c r="C8085">
        <v>102818</v>
      </c>
      <c r="D8085" t="s">
        <v>14783</v>
      </c>
      <c r="E8085" t="s">
        <v>62</v>
      </c>
      <c r="F8085">
        <v>0</v>
      </c>
      <c r="G8085">
        <v>0</v>
      </c>
    </row>
    <row r="8086" spans="1:11">
      <c r="A8086" t="s">
        <v>24146</v>
      </c>
      <c r="B8086" t="s">
        <v>58</v>
      </c>
      <c r="C8086">
        <v>102819</v>
      </c>
      <c r="D8086" t="s">
        <v>14784</v>
      </c>
      <c r="E8086" t="s">
        <v>62</v>
      </c>
      <c r="F8086">
        <v>0</v>
      </c>
      <c r="G8086">
        <v>0</v>
      </c>
    </row>
    <row r="8087" spans="1:11">
      <c r="A8087" t="s">
        <v>24147</v>
      </c>
      <c r="B8087" t="s">
        <v>58</v>
      </c>
      <c r="C8087">
        <v>102820</v>
      </c>
      <c r="D8087" t="s">
        <v>14785</v>
      </c>
      <c r="E8087" t="s">
        <v>62</v>
      </c>
      <c r="F8087">
        <v>0</v>
      </c>
      <c r="G8087">
        <v>0</v>
      </c>
    </row>
    <row r="8088" spans="1:11">
      <c r="A8088" t="s">
        <v>24148</v>
      </c>
      <c r="B8088" t="s">
        <v>58</v>
      </c>
      <c r="C8088">
        <v>102832</v>
      </c>
      <c r="D8088" t="s">
        <v>14786</v>
      </c>
      <c r="E8088" t="s">
        <v>62</v>
      </c>
      <c r="F8088">
        <v>9.77</v>
      </c>
      <c r="G8088">
        <v>9.77</v>
      </c>
      <c r="J8088">
        <v>0</v>
      </c>
      <c r="K8088">
        <v>0</v>
      </c>
    </row>
    <row r="8089" spans="1:11">
      <c r="A8089" t="s">
        <v>24149</v>
      </c>
      <c r="B8089" t="s">
        <v>58</v>
      </c>
      <c r="C8089">
        <v>102823</v>
      </c>
      <c r="D8089" t="s">
        <v>7326</v>
      </c>
      <c r="E8089" t="s">
        <v>62</v>
      </c>
      <c r="F8089">
        <v>0</v>
      </c>
      <c r="G8089">
        <v>0</v>
      </c>
    </row>
    <row r="8090" spans="1:11">
      <c r="A8090" t="s">
        <v>24150</v>
      </c>
      <c r="B8090" t="s">
        <v>58</v>
      </c>
      <c r="C8090">
        <v>102824</v>
      </c>
      <c r="D8090" t="s">
        <v>7327</v>
      </c>
      <c r="E8090" t="s">
        <v>62</v>
      </c>
      <c r="F8090">
        <v>0</v>
      </c>
      <c r="G8090">
        <v>0</v>
      </c>
    </row>
    <row r="8091" spans="1:11">
      <c r="A8091" t="s">
        <v>24151</v>
      </c>
      <c r="B8091" t="s">
        <v>58</v>
      </c>
      <c r="C8091">
        <v>102825</v>
      </c>
      <c r="D8091" t="s">
        <v>7328</v>
      </c>
      <c r="E8091" t="s">
        <v>62</v>
      </c>
      <c r="F8091">
        <v>0</v>
      </c>
      <c r="G8091">
        <v>0</v>
      </c>
    </row>
    <row r="8092" spans="1:11">
      <c r="A8092" t="s">
        <v>24152</v>
      </c>
      <c r="B8092" t="s">
        <v>58</v>
      </c>
      <c r="C8092">
        <v>102826</v>
      </c>
      <c r="D8092" t="s">
        <v>1438</v>
      </c>
      <c r="E8092" t="s">
        <v>62</v>
      </c>
      <c r="F8092">
        <v>7.33</v>
      </c>
      <c r="G8092">
        <v>7.33</v>
      </c>
      <c r="J8092">
        <v>0</v>
      </c>
      <c r="K8092">
        <v>0</v>
      </c>
    </row>
    <row r="8093" spans="1:11">
      <c r="A8093" t="s">
        <v>24153</v>
      </c>
      <c r="B8093" t="s">
        <v>58</v>
      </c>
      <c r="C8093">
        <v>103934</v>
      </c>
      <c r="D8093" t="s">
        <v>14787</v>
      </c>
      <c r="E8093" t="s">
        <v>62</v>
      </c>
      <c r="F8093">
        <v>0</v>
      </c>
      <c r="G8093">
        <v>0</v>
      </c>
    </row>
    <row r="8094" spans="1:11">
      <c r="A8094" t="s">
        <v>24154</v>
      </c>
      <c r="B8094" t="s">
        <v>58</v>
      </c>
      <c r="C8094">
        <v>103935</v>
      </c>
      <c r="D8094" t="s">
        <v>14788</v>
      </c>
      <c r="E8094" t="s">
        <v>62</v>
      </c>
      <c r="F8094">
        <v>0</v>
      </c>
      <c r="G8094">
        <v>0</v>
      </c>
    </row>
    <row r="8095" spans="1:11">
      <c r="A8095" t="s">
        <v>24155</v>
      </c>
      <c r="B8095" t="s">
        <v>58</v>
      </c>
      <c r="C8095">
        <v>103936</v>
      </c>
      <c r="D8095" t="s">
        <v>14789</v>
      </c>
      <c r="E8095" t="s">
        <v>62</v>
      </c>
      <c r="F8095">
        <v>0</v>
      </c>
      <c r="G8095">
        <v>0</v>
      </c>
    </row>
    <row r="8096" spans="1:11">
      <c r="A8096" t="s">
        <v>24156</v>
      </c>
      <c r="B8096" t="s">
        <v>58</v>
      </c>
      <c r="C8096">
        <v>103937</v>
      </c>
      <c r="D8096" t="s">
        <v>14790</v>
      </c>
      <c r="E8096" t="s">
        <v>62</v>
      </c>
      <c r="F8096">
        <v>1.75</v>
      </c>
      <c r="G8096">
        <v>1.75</v>
      </c>
      <c r="J8096">
        <v>0</v>
      </c>
      <c r="K8096">
        <v>0</v>
      </c>
    </row>
    <row r="8097" spans="1:11">
      <c r="A8097" t="s">
        <v>24157</v>
      </c>
      <c r="B8097" t="s">
        <v>58</v>
      </c>
      <c r="C8097">
        <v>103940</v>
      </c>
      <c r="D8097" t="s">
        <v>14791</v>
      </c>
      <c r="E8097" t="s">
        <v>62</v>
      </c>
      <c r="F8097">
        <v>0</v>
      </c>
      <c r="G8097">
        <v>0</v>
      </c>
    </row>
    <row r="8098" spans="1:11">
      <c r="A8098" t="s">
        <v>24158</v>
      </c>
      <c r="B8098" t="s">
        <v>58</v>
      </c>
      <c r="C8098">
        <v>103941</v>
      </c>
      <c r="D8098" t="s">
        <v>14792</v>
      </c>
      <c r="E8098" t="s">
        <v>62</v>
      </c>
      <c r="F8098">
        <v>0</v>
      </c>
      <c r="G8098">
        <v>0</v>
      </c>
    </row>
    <row r="8099" spans="1:11">
      <c r="A8099" t="s">
        <v>24159</v>
      </c>
      <c r="B8099" t="s">
        <v>58</v>
      </c>
      <c r="C8099">
        <v>103942</v>
      </c>
      <c r="D8099" t="s">
        <v>14793</v>
      </c>
      <c r="E8099" t="s">
        <v>62</v>
      </c>
      <c r="F8099">
        <v>0</v>
      </c>
      <c r="G8099">
        <v>0</v>
      </c>
    </row>
    <row r="8100" spans="1:11">
      <c r="A8100" t="s">
        <v>24160</v>
      </c>
      <c r="B8100" t="s">
        <v>58</v>
      </c>
      <c r="C8100">
        <v>103943</v>
      </c>
      <c r="D8100" t="s">
        <v>14794</v>
      </c>
      <c r="E8100" t="s">
        <v>62</v>
      </c>
      <c r="F8100">
        <v>1.75</v>
      </c>
      <c r="G8100">
        <v>1.75</v>
      </c>
      <c r="J8100">
        <v>0</v>
      </c>
      <c r="K8100">
        <v>0</v>
      </c>
    </row>
    <row r="8101" spans="1:11">
      <c r="A8101" t="s">
        <v>24161</v>
      </c>
      <c r="B8101" t="s">
        <v>58</v>
      </c>
      <c r="C8101">
        <v>91279</v>
      </c>
      <c r="D8101" t="s">
        <v>1191</v>
      </c>
      <c r="E8101" t="s">
        <v>62</v>
      </c>
      <c r="F8101">
        <v>0.79</v>
      </c>
      <c r="G8101">
        <v>0.79</v>
      </c>
      <c r="J8101">
        <v>1.2699999999999999E-2</v>
      </c>
      <c r="K8101">
        <v>1.2699999999999999E-2</v>
      </c>
    </row>
    <row r="8102" spans="1:11">
      <c r="A8102" t="s">
        <v>24162</v>
      </c>
      <c r="B8102" t="s">
        <v>58</v>
      </c>
      <c r="C8102">
        <v>91280</v>
      </c>
      <c r="D8102" t="s">
        <v>1192</v>
      </c>
      <c r="E8102" t="s">
        <v>62</v>
      </c>
      <c r="F8102">
        <v>0.18</v>
      </c>
      <c r="G8102">
        <v>0.18</v>
      </c>
      <c r="J8102">
        <v>0</v>
      </c>
      <c r="K8102">
        <v>0</v>
      </c>
    </row>
    <row r="8103" spans="1:11">
      <c r="A8103" t="s">
        <v>24163</v>
      </c>
      <c r="B8103" t="s">
        <v>58</v>
      </c>
      <c r="C8103">
        <v>91281</v>
      </c>
      <c r="D8103" t="s">
        <v>1193</v>
      </c>
      <c r="E8103" t="s">
        <v>62</v>
      </c>
      <c r="F8103">
        <v>0.99</v>
      </c>
      <c r="G8103">
        <v>0.99</v>
      </c>
      <c r="J8103">
        <v>2.0199999999999999E-2</v>
      </c>
      <c r="K8103">
        <v>2.0199999999999999E-2</v>
      </c>
    </row>
    <row r="8104" spans="1:11">
      <c r="A8104" t="s">
        <v>24164</v>
      </c>
      <c r="B8104" t="s">
        <v>58</v>
      </c>
      <c r="C8104">
        <v>91282</v>
      </c>
      <c r="D8104" t="s">
        <v>1194</v>
      </c>
      <c r="E8104" t="s">
        <v>62</v>
      </c>
      <c r="F8104">
        <v>8.8000000000000007</v>
      </c>
      <c r="G8104">
        <v>8.8000000000000007</v>
      </c>
      <c r="J8104">
        <v>0</v>
      </c>
      <c r="K8104">
        <v>0</v>
      </c>
    </row>
    <row r="8105" spans="1:11">
      <c r="A8105" t="s">
        <v>24165</v>
      </c>
      <c r="B8105" t="s">
        <v>58</v>
      </c>
      <c r="C8105">
        <v>95278</v>
      </c>
      <c r="D8105" t="s">
        <v>1360</v>
      </c>
      <c r="E8105" t="s">
        <v>62</v>
      </c>
      <c r="F8105">
        <v>0.74</v>
      </c>
      <c r="G8105">
        <v>0.74</v>
      </c>
      <c r="J8105">
        <v>1</v>
      </c>
      <c r="K8105">
        <v>1</v>
      </c>
    </row>
    <row r="8106" spans="1:11">
      <c r="A8106" t="s">
        <v>24166</v>
      </c>
      <c r="B8106" t="s">
        <v>58</v>
      </c>
      <c r="C8106">
        <v>95279</v>
      </c>
      <c r="D8106" t="s">
        <v>1361</v>
      </c>
      <c r="E8106" t="s">
        <v>62</v>
      </c>
      <c r="F8106">
        <v>0.15</v>
      </c>
      <c r="G8106">
        <v>0.15</v>
      </c>
      <c r="J8106">
        <v>1</v>
      </c>
      <c r="K8106">
        <v>1</v>
      </c>
    </row>
    <row r="8107" spans="1:11">
      <c r="A8107" t="s">
        <v>24167</v>
      </c>
      <c r="B8107" t="s">
        <v>58</v>
      </c>
      <c r="C8107">
        <v>95280</v>
      </c>
      <c r="D8107" t="s">
        <v>1362</v>
      </c>
      <c r="E8107" t="s">
        <v>62</v>
      </c>
      <c r="F8107">
        <v>0.72</v>
      </c>
      <c r="G8107">
        <v>0.72</v>
      </c>
      <c r="J8107">
        <v>1</v>
      </c>
      <c r="K8107">
        <v>1</v>
      </c>
    </row>
    <row r="8108" spans="1:11">
      <c r="A8108" t="s">
        <v>24168</v>
      </c>
      <c r="B8108" t="s">
        <v>58</v>
      </c>
      <c r="C8108">
        <v>95281</v>
      </c>
      <c r="D8108" t="s">
        <v>14795</v>
      </c>
      <c r="E8108" t="s">
        <v>62</v>
      </c>
      <c r="F8108">
        <v>8.74</v>
      </c>
      <c r="G8108">
        <v>8.74</v>
      </c>
      <c r="J8108">
        <v>0</v>
      </c>
      <c r="K8108">
        <v>0</v>
      </c>
    </row>
    <row r="8109" spans="1:11">
      <c r="A8109" t="s">
        <v>24169</v>
      </c>
      <c r="B8109" t="s">
        <v>58</v>
      </c>
      <c r="C8109">
        <v>95124</v>
      </c>
      <c r="D8109" t="s">
        <v>1334</v>
      </c>
      <c r="E8109" t="s">
        <v>62</v>
      </c>
      <c r="F8109">
        <v>6.67</v>
      </c>
      <c r="G8109">
        <v>6.67</v>
      </c>
      <c r="J8109">
        <v>1</v>
      </c>
      <c r="K8109">
        <v>1</v>
      </c>
    </row>
    <row r="8110" spans="1:11">
      <c r="A8110" t="s">
        <v>24170</v>
      </c>
      <c r="B8110" t="s">
        <v>58</v>
      </c>
      <c r="C8110">
        <v>95123</v>
      </c>
      <c r="D8110" t="s">
        <v>1333</v>
      </c>
      <c r="E8110" t="s">
        <v>62</v>
      </c>
      <c r="F8110">
        <v>21.64</v>
      </c>
      <c r="G8110">
        <v>21.64</v>
      </c>
      <c r="J8110">
        <v>1</v>
      </c>
      <c r="K8110">
        <v>1</v>
      </c>
    </row>
    <row r="8111" spans="1:11">
      <c r="A8111" t="s">
        <v>24171</v>
      </c>
      <c r="B8111" t="s">
        <v>58</v>
      </c>
      <c r="C8111">
        <v>95125</v>
      </c>
      <c r="D8111" t="s">
        <v>1335</v>
      </c>
      <c r="E8111" t="s">
        <v>62</v>
      </c>
      <c r="F8111">
        <v>23.67</v>
      </c>
      <c r="G8111">
        <v>23.67</v>
      </c>
      <c r="J8111">
        <v>1</v>
      </c>
      <c r="K8111">
        <v>1</v>
      </c>
    </row>
    <row r="8112" spans="1:11">
      <c r="A8112" t="s">
        <v>24172</v>
      </c>
      <c r="B8112" t="s">
        <v>58</v>
      </c>
      <c r="C8112">
        <v>95126</v>
      </c>
      <c r="D8112" t="s">
        <v>1336</v>
      </c>
      <c r="E8112" t="s">
        <v>62</v>
      </c>
      <c r="F8112">
        <v>147.66</v>
      </c>
      <c r="G8112">
        <v>147.66</v>
      </c>
      <c r="J8112">
        <v>0</v>
      </c>
      <c r="K8112">
        <v>0</v>
      </c>
    </row>
    <row r="8113" spans="1:11">
      <c r="A8113" t="s">
        <v>24173</v>
      </c>
      <c r="B8113" t="s">
        <v>58</v>
      </c>
      <c r="C8113">
        <v>92040</v>
      </c>
      <c r="D8113" t="s">
        <v>1239</v>
      </c>
      <c r="E8113" t="s">
        <v>62</v>
      </c>
      <c r="F8113">
        <v>7.84</v>
      </c>
      <c r="G8113">
        <v>7.84</v>
      </c>
      <c r="J8113">
        <v>1</v>
      </c>
      <c r="K8113">
        <v>1</v>
      </c>
    </row>
    <row r="8114" spans="1:11">
      <c r="A8114" t="s">
        <v>24174</v>
      </c>
      <c r="B8114" t="s">
        <v>58</v>
      </c>
      <c r="C8114">
        <v>92041</v>
      </c>
      <c r="D8114" t="s">
        <v>1240</v>
      </c>
      <c r="E8114" t="s">
        <v>62</v>
      </c>
      <c r="F8114">
        <v>1.61</v>
      </c>
      <c r="G8114">
        <v>1.61</v>
      </c>
      <c r="J8114">
        <v>1</v>
      </c>
      <c r="K8114">
        <v>1</v>
      </c>
    </row>
    <row r="8115" spans="1:11">
      <c r="A8115" t="s">
        <v>24175</v>
      </c>
      <c r="B8115" t="s">
        <v>58</v>
      </c>
      <c r="C8115">
        <v>92042</v>
      </c>
      <c r="D8115" t="s">
        <v>1241</v>
      </c>
      <c r="E8115" t="s">
        <v>62</v>
      </c>
      <c r="F8115">
        <v>6.53</v>
      </c>
      <c r="G8115">
        <v>6.53</v>
      </c>
      <c r="J8115">
        <v>1</v>
      </c>
      <c r="K8115">
        <v>1</v>
      </c>
    </row>
    <row r="8116" spans="1:11">
      <c r="A8116" t="s">
        <v>24176</v>
      </c>
      <c r="B8116" t="s">
        <v>58</v>
      </c>
      <c r="C8116">
        <v>102829</v>
      </c>
      <c r="D8116" t="s">
        <v>7329</v>
      </c>
      <c r="E8116" t="s">
        <v>62</v>
      </c>
      <c r="F8116">
        <v>0</v>
      </c>
      <c r="G8116">
        <v>0</v>
      </c>
    </row>
    <row r="8117" spans="1:11">
      <c r="A8117" t="s">
        <v>24177</v>
      </c>
      <c r="B8117" t="s">
        <v>58</v>
      </c>
      <c r="C8117">
        <v>102830</v>
      </c>
      <c r="D8117" t="s">
        <v>7330</v>
      </c>
      <c r="E8117" t="s">
        <v>62</v>
      </c>
      <c r="F8117">
        <v>0</v>
      </c>
      <c r="G8117">
        <v>0</v>
      </c>
    </row>
    <row r="8118" spans="1:11">
      <c r="A8118" t="s">
        <v>24178</v>
      </c>
      <c r="B8118" t="s">
        <v>58</v>
      </c>
      <c r="C8118">
        <v>102831</v>
      </c>
      <c r="D8118" t="s">
        <v>7331</v>
      </c>
      <c r="E8118" t="s">
        <v>62</v>
      </c>
      <c r="F8118">
        <v>0</v>
      </c>
      <c r="G8118">
        <v>0</v>
      </c>
    </row>
    <row r="8119" spans="1:11">
      <c r="A8119" t="s">
        <v>24179</v>
      </c>
      <c r="B8119" t="s">
        <v>58</v>
      </c>
      <c r="C8119">
        <v>92114</v>
      </c>
      <c r="D8119" t="s">
        <v>1251</v>
      </c>
      <c r="E8119" t="s">
        <v>62</v>
      </c>
      <c r="F8119">
        <v>0.26</v>
      </c>
      <c r="G8119">
        <v>0.26</v>
      </c>
      <c r="J8119">
        <v>0</v>
      </c>
      <c r="K8119">
        <v>0</v>
      </c>
    </row>
    <row r="8120" spans="1:11">
      <c r="A8120" t="s">
        <v>24180</v>
      </c>
      <c r="B8120" t="s">
        <v>58</v>
      </c>
      <c r="C8120">
        <v>92115</v>
      </c>
      <c r="D8120" t="s">
        <v>1252</v>
      </c>
      <c r="E8120" t="s">
        <v>62</v>
      </c>
      <c r="F8120">
        <v>0.05</v>
      </c>
      <c r="G8120">
        <v>0.05</v>
      </c>
      <c r="J8120">
        <v>0</v>
      </c>
      <c r="K8120">
        <v>0</v>
      </c>
    </row>
    <row r="8121" spans="1:11">
      <c r="A8121" t="s">
        <v>24181</v>
      </c>
      <c r="B8121" t="s">
        <v>58</v>
      </c>
      <c r="C8121">
        <v>92116</v>
      </c>
      <c r="D8121" t="s">
        <v>1253</v>
      </c>
      <c r="E8121" t="s">
        <v>62</v>
      </c>
      <c r="F8121">
        <v>0.18</v>
      </c>
      <c r="G8121">
        <v>0.18</v>
      </c>
      <c r="J8121">
        <v>0</v>
      </c>
      <c r="K8121">
        <v>0</v>
      </c>
    </row>
    <row r="8122" spans="1:11">
      <c r="A8122" t="s">
        <v>24182</v>
      </c>
      <c r="B8122" t="s">
        <v>58</v>
      </c>
      <c r="C8122">
        <v>102912</v>
      </c>
      <c r="D8122" t="s">
        <v>7332</v>
      </c>
      <c r="E8122" t="s">
        <v>62</v>
      </c>
      <c r="F8122">
        <v>0</v>
      </c>
      <c r="G8122">
        <v>0</v>
      </c>
    </row>
    <row r="8123" spans="1:11">
      <c r="A8123" t="s">
        <v>24183</v>
      </c>
      <c r="B8123" t="s">
        <v>58</v>
      </c>
      <c r="C8123">
        <v>102913</v>
      </c>
      <c r="D8123" t="s">
        <v>7333</v>
      </c>
      <c r="E8123" t="s">
        <v>62</v>
      </c>
      <c r="F8123">
        <v>0</v>
      </c>
      <c r="G8123">
        <v>0</v>
      </c>
    </row>
    <row r="8124" spans="1:11">
      <c r="A8124" t="s">
        <v>24184</v>
      </c>
      <c r="B8124" t="s">
        <v>58</v>
      </c>
      <c r="C8124">
        <v>102914</v>
      </c>
      <c r="D8124" t="s">
        <v>7334</v>
      </c>
      <c r="E8124" t="s">
        <v>62</v>
      </c>
      <c r="F8124">
        <v>0</v>
      </c>
      <c r="G8124">
        <v>0</v>
      </c>
    </row>
    <row r="8125" spans="1:11">
      <c r="A8125" t="s">
        <v>24185</v>
      </c>
      <c r="B8125" t="s">
        <v>58</v>
      </c>
      <c r="C8125">
        <v>102915</v>
      </c>
      <c r="D8125" t="s">
        <v>1455</v>
      </c>
      <c r="E8125" t="s">
        <v>62</v>
      </c>
      <c r="F8125">
        <v>0.72</v>
      </c>
      <c r="G8125">
        <v>0.72</v>
      </c>
      <c r="J8125">
        <v>0</v>
      </c>
      <c r="K8125">
        <v>0</v>
      </c>
    </row>
    <row r="8126" spans="1:11">
      <c r="A8126" t="s">
        <v>24186</v>
      </c>
      <c r="B8126" t="s">
        <v>58</v>
      </c>
      <c r="C8126">
        <v>95716</v>
      </c>
      <c r="D8126" t="s">
        <v>1378</v>
      </c>
      <c r="E8126" t="s">
        <v>62</v>
      </c>
      <c r="F8126">
        <v>72.459999999999994</v>
      </c>
      <c r="G8126">
        <v>72.459999999999994</v>
      </c>
      <c r="J8126">
        <v>0</v>
      </c>
      <c r="K8126">
        <v>0</v>
      </c>
    </row>
    <row r="8127" spans="1:11">
      <c r="A8127" t="s">
        <v>24187</v>
      </c>
      <c r="B8127" t="s">
        <v>58</v>
      </c>
      <c r="C8127">
        <v>95717</v>
      </c>
      <c r="D8127" t="s">
        <v>1379</v>
      </c>
      <c r="E8127" t="s">
        <v>62</v>
      </c>
      <c r="F8127">
        <v>19.149999999999999</v>
      </c>
      <c r="G8127">
        <v>19.149999999999999</v>
      </c>
      <c r="J8127">
        <v>0</v>
      </c>
      <c r="K8127">
        <v>0</v>
      </c>
    </row>
    <row r="8128" spans="1:11">
      <c r="A8128" t="s">
        <v>24188</v>
      </c>
      <c r="B8128" t="s">
        <v>58</v>
      </c>
      <c r="C8128">
        <v>95718</v>
      </c>
      <c r="D8128" t="s">
        <v>1380</v>
      </c>
      <c r="E8128" t="s">
        <v>62</v>
      </c>
      <c r="F8128">
        <v>90.58</v>
      </c>
      <c r="G8128">
        <v>90.58</v>
      </c>
      <c r="J8128">
        <v>0</v>
      </c>
      <c r="K8128">
        <v>0</v>
      </c>
    </row>
    <row r="8129" spans="1:11">
      <c r="A8129" t="s">
        <v>24189</v>
      </c>
      <c r="B8129" t="s">
        <v>58</v>
      </c>
      <c r="C8129">
        <v>95719</v>
      </c>
      <c r="D8129" t="s">
        <v>1381</v>
      </c>
      <c r="E8129" t="s">
        <v>62</v>
      </c>
      <c r="F8129">
        <v>90.18</v>
      </c>
      <c r="G8129">
        <v>90.18</v>
      </c>
      <c r="J8129">
        <v>0</v>
      </c>
      <c r="K8129">
        <v>0</v>
      </c>
    </row>
    <row r="8130" spans="1:11">
      <c r="A8130" t="s">
        <v>24190</v>
      </c>
      <c r="B8130" t="s">
        <v>58</v>
      </c>
      <c r="C8130">
        <v>104712</v>
      </c>
      <c r="D8130" t="s">
        <v>1508</v>
      </c>
      <c r="E8130" t="s">
        <v>62</v>
      </c>
      <c r="F8130">
        <v>68.11</v>
      </c>
      <c r="G8130">
        <v>68.11</v>
      </c>
      <c r="J8130">
        <v>0</v>
      </c>
      <c r="K8130">
        <v>0</v>
      </c>
    </row>
    <row r="8131" spans="1:11">
      <c r="A8131" t="s">
        <v>24191</v>
      </c>
      <c r="B8131" t="s">
        <v>58</v>
      </c>
      <c r="C8131">
        <v>104713</v>
      </c>
      <c r="D8131" t="s">
        <v>1509</v>
      </c>
      <c r="E8131" t="s">
        <v>62</v>
      </c>
      <c r="F8131">
        <v>18</v>
      </c>
      <c r="G8131">
        <v>18</v>
      </c>
      <c r="J8131">
        <v>0</v>
      </c>
      <c r="K8131">
        <v>0</v>
      </c>
    </row>
    <row r="8132" spans="1:11">
      <c r="A8132" t="s">
        <v>24192</v>
      </c>
      <c r="B8132" t="s">
        <v>58</v>
      </c>
      <c r="C8132">
        <v>104714</v>
      </c>
      <c r="D8132" t="s">
        <v>1510</v>
      </c>
      <c r="E8132" t="s">
        <v>62</v>
      </c>
      <c r="F8132">
        <v>85.13</v>
      </c>
      <c r="G8132">
        <v>85.13</v>
      </c>
      <c r="J8132">
        <v>0</v>
      </c>
      <c r="K8132">
        <v>0</v>
      </c>
    </row>
    <row r="8133" spans="1:11">
      <c r="A8133" t="s">
        <v>24193</v>
      </c>
      <c r="B8133" t="s">
        <v>58</v>
      </c>
      <c r="C8133">
        <v>104715</v>
      </c>
      <c r="D8133" t="s">
        <v>14796</v>
      </c>
      <c r="E8133" t="s">
        <v>62</v>
      </c>
      <c r="F8133">
        <v>90.18</v>
      </c>
      <c r="G8133">
        <v>90.18</v>
      </c>
      <c r="J8133">
        <v>0</v>
      </c>
      <c r="K8133">
        <v>0</v>
      </c>
    </row>
    <row r="8134" spans="1:11">
      <c r="A8134" t="s">
        <v>24194</v>
      </c>
      <c r="B8134" t="s">
        <v>58</v>
      </c>
      <c r="C8134">
        <v>102894</v>
      </c>
      <c r="D8134" t="s">
        <v>7335</v>
      </c>
      <c r="E8134" t="s">
        <v>62</v>
      </c>
      <c r="F8134">
        <v>0</v>
      </c>
      <c r="G8134">
        <v>0</v>
      </c>
    </row>
    <row r="8135" spans="1:11">
      <c r="A8135" t="s">
        <v>24195</v>
      </c>
      <c r="B8135" t="s">
        <v>58</v>
      </c>
      <c r="C8135">
        <v>104161</v>
      </c>
      <c r="D8135" t="s">
        <v>7336</v>
      </c>
      <c r="E8135" t="s">
        <v>62</v>
      </c>
      <c r="F8135">
        <v>0</v>
      </c>
      <c r="G8135">
        <v>0</v>
      </c>
    </row>
    <row r="8136" spans="1:11">
      <c r="A8136" t="s">
        <v>24196</v>
      </c>
      <c r="B8136" t="s">
        <v>58</v>
      </c>
      <c r="C8136">
        <v>102896</v>
      </c>
      <c r="D8136" t="s">
        <v>7337</v>
      </c>
      <c r="E8136" t="s">
        <v>62</v>
      </c>
      <c r="F8136">
        <v>0</v>
      </c>
      <c r="G8136">
        <v>0</v>
      </c>
    </row>
    <row r="8137" spans="1:11">
      <c r="A8137" t="s">
        <v>24197</v>
      </c>
      <c r="B8137" t="s">
        <v>58</v>
      </c>
      <c r="C8137">
        <v>102897</v>
      </c>
      <c r="D8137" t="s">
        <v>1453</v>
      </c>
      <c r="E8137" t="s">
        <v>62</v>
      </c>
      <c r="F8137">
        <v>90.18</v>
      </c>
      <c r="G8137">
        <v>90.18</v>
      </c>
      <c r="J8137">
        <v>0</v>
      </c>
      <c r="K8137">
        <v>0</v>
      </c>
    </row>
    <row r="8138" spans="1:11">
      <c r="A8138" t="s">
        <v>24198</v>
      </c>
      <c r="B8138" t="s">
        <v>58</v>
      </c>
      <c r="C8138">
        <v>5627</v>
      </c>
      <c r="D8138" t="s">
        <v>879</v>
      </c>
      <c r="E8138" t="s">
        <v>62</v>
      </c>
      <c r="F8138">
        <v>52.33</v>
      </c>
      <c r="G8138">
        <v>52.33</v>
      </c>
      <c r="J8138">
        <v>0</v>
      </c>
      <c r="K8138">
        <v>0</v>
      </c>
    </row>
    <row r="8139" spans="1:11">
      <c r="A8139" t="s">
        <v>24199</v>
      </c>
      <c r="B8139" t="s">
        <v>58</v>
      </c>
      <c r="C8139">
        <v>5628</v>
      </c>
      <c r="D8139" t="s">
        <v>880</v>
      </c>
      <c r="E8139" t="s">
        <v>62</v>
      </c>
      <c r="F8139">
        <v>13.83</v>
      </c>
      <c r="G8139">
        <v>13.83</v>
      </c>
      <c r="J8139">
        <v>0</v>
      </c>
      <c r="K8139">
        <v>0</v>
      </c>
    </row>
    <row r="8140" spans="1:11">
      <c r="A8140" t="s">
        <v>24200</v>
      </c>
      <c r="B8140" t="s">
        <v>58</v>
      </c>
      <c r="C8140">
        <v>5629</v>
      </c>
      <c r="D8140" t="s">
        <v>881</v>
      </c>
      <c r="E8140" t="s">
        <v>62</v>
      </c>
      <c r="F8140">
        <v>65.41</v>
      </c>
      <c r="G8140">
        <v>65.41</v>
      </c>
      <c r="J8140">
        <v>0</v>
      </c>
      <c r="K8140">
        <v>0</v>
      </c>
    </row>
    <row r="8141" spans="1:11">
      <c r="A8141" t="s">
        <v>24201</v>
      </c>
      <c r="B8141" t="s">
        <v>58</v>
      </c>
      <c r="C8141">
        <v>5630</v>
      </c>
      <c r="D8141" t="s">
        <v>882</v>
      </c>
      <c r="E8141" t="s">
        <v>62</v>
      </c>
      <c r="F8141">
        <v>64.62</v>
      </c>
      <c r="G8141">
        <v>64.62</v>
      </c>
      <c r="J8141">
        <v>0</v>
      </c>
      <c r="K8141">
        <v>0</v>
      </c>
    </row>
    <row r="8142" spans="1:11">
      <c r="A8142" t="s">
        <v>24202</v>
      </c>
      <c r="B8142" t="s">
        <v>58</v>
      </c>
      <c r="C8142">
        <v>88900</v>
      </c>
      <c r="D8142" t="s">
        <v>1026</v>
      </c>
      <c r="E8142" t="s">
        <v>62</v>
      </c>
      <c r="F8142">
        <v>59.21</v>
      </c>
      <c r="G8142">
        <v>59.21</v>
      </c>
      <c r="J8142">
        <v>0</v>
      </c>
      <c r="K8142">
        <v>0</v>
      </c>
    </row>
    <row r="8143" spans="1:11">
      <c r="A8143" t="s">
        <v>24203</v>
      </c>
      <c r="B8143" t="s">
        <v>58</v>
      </c>
      <c r="C8143">
        <v>88902</v>
      </c>
      <c r="D8143" t="s">
        <v>1027</v>
      </c>
      <c r="E8143" t="s">
        <v>62</v>
      </c>
      <c r="F8143">
        <v>15.64</v>
      </c>
      <c r="G8143">
        <v>15.64</v>
      </c>
      <c r="J8143">
        <v>0</v>
      </c>
      <c r="K8143">
        <v>0</v>
      </c>
    </row>
    <row r="8144" spans="1:11">
      <c r="A8144" t="s">
        <v>24204</v>
      </c>
      <c r="B8144" t="s">
        <v>58</v>
      </c>
      <c r="C8144">
        <v>88903</v>
      </c>
      <c r="D8144" t="s">
        <v>1028</v>
      </c>
      <c r="E8144" t="s">
        <v>62</v>
      </c>
      <c r="F8144">
        <v>74.010000000000005</v>
      </c>
      <c r="G8144">
        <v>74.010000000000005</v>
      </c>
      <c r="J8144">
        <v>0</v>
      </c>
      <c r="K8144">
        <v>0</v>
      </c>
    </row>
    <row r="8145" spans="1:11">
      <c r="A8145" t="s">
        <v>24205</v>
      </c>
      <c r="B8145" t="s">
        <v>58</v>
      </c>
      <c r="C8145">
        <v>88904</v>
      </c>
      <c r="D8145" t="s">
        <v>1029</v>
      </c>
      <c r="E8145" t="s">
        <v>62</v>
      </c>
      <c r="F8145">
        <v>90.18</v>
      </c>
      <c r="G8145">
        <v>90.18</v>
      </c>
      <c r="J8145">
        <v>0</v>
      </c>
      <c r="K8145">
        <v>0</v>
      </c>
    </row>
    <row r="8146" spans="1:11">
      <c r="A8146" t="s">
        <v>24206</v>
      </c>
      <c r="B8146" t="s">
        <v>58</v>
      </c>
      <c r="C8146">
        <v>88569</v>
      </c>
      <c r="D8146" t="s">
        <v>1006</v>
      </c>
      <c r="E8146" t="s">
        <v>62</v>
      </c>
      <c r="F8146">
        <v>4.49</v>
      </c>
      <c r="G8146">
        <v>4.49</v>
      </c>
      <c r="J8146">
        <v>1</v>
      </c>
      <c r="K8146">
        <v>1</v>
      </c>
    </row>
    <row r="8147" spans="1:11">
      <c r="A8147" t="s">
        <v>24207</v>
      </c>
      <c r="B8147" t="s">
        <v>58</v>
      </c>
      <c r="C8147">
        <v>88570</v>
      </c>
      <c r="D8147" t="s">
        <v>1007</v>
      </c>
      <c r="E8147" t="s">
        <v>62</v>
      </c>
      <c r="F8147">
        <v>1.55</v>
      </c>
      <c r="G8147">
        <v>1.55</v>
      </c>
      <c r="J8147">
        <v>1</v>
      </c>
      <c r="K8147">
        <v>1</v>
      </c>
    </row>
    <row r="8148" spans="1:11">
      <c r="A8148" t="s">
        <v>24208</v>
      </c>
      <c r="B8148" t="s">
        <v>58</v>
      </c>
      <c r="C8148">
        <v>5765</v>
      </c>
      <c r="D8148" t="s">
        <v>915</v>
      </c>
      <c r="E8148" t="s">
        <v>62</v>
      </c>
      <c r="F8148">
        <v>5.61</v>
      </c>
      <c r="G8148">
        <v>5.61</v>
      </c>
      <c r="J8148">
        <v>1</v>
      </c>
      <c r="K8148">
        <v>1</v>
      </c>
    </row>
    <row r="8149" spans="1:11">
      <c r="A8149" t="s">
        <v>24209</v>
      </c>
      <c r="B8149" t="s">
        <v>58</v>
      </c>
      <c r="C8149">
        <v>5766</v>
      </c>
      <c r="D8149" t="s">
        <v>916</v>
      </c>
      <c r="E8149" t="s">
        <v>62</v>
      </c>
      <c r="F8149">
        <v>2.91</v>
      </c>
      <c r="G8149">
        <v>2.91</v>
      </c>
      <c r="J8149">
        <v>0</v>
      </c>
      <c r="K8149">
        <v>0</v>
      </c>
    </row>
    <row r="8150" spans="1:11">
      <c r="A8150" t="s">
        <v>24210</v>
      </c>
      <c r="B8150" t="s">
        <v>58</v>
      </c>
      <c r="C8150">
        <v>91468</v>
      </c>
      <c r="D8150" t="s">
        <v>14797</v>
      </c>
      <c r="E8150" t="s">
        <v>62</v>
      </c>
      <c r="F8150">
        <v>27.2</v>
      </c>
      <c r="G8150">
        <v>27.2</v>
      </c>
      <c r="J8150">
        <v>1</v>
      </c>
      <c r="K8150">
        <v>1</v>
      </c>
    </row>
    <row r="8151" spans="1:11">
      <c r="A8151" t="s">
        <v>24211</v>
      </c>
      <c r="B8151" t="s">
        <v>58</v>
      </c>
      <c r="C8151">
        <v>91484</v>
      </c>
      <c r="D8151" t="s">
        <v>14798</v>
      </c>
      <c r="E8151" t="s">
        <v>62</v>
      </c>
      <c r="F8151">
        <v>4.2699999999999996</v>
      </c>
      <c r="G8151">
        <v>4.2699999999999996</v>
      </c>
      <c r="J8151">
        <v>1</v>
      </c>
      <c r="K8151">
        <v>1</v>
      </c>
    </row>
    <row r="8152" spans="1:11">
      <c r="A8152" t="s">
        <v>24212</v>
      </c>
      <c r="B8152" t="s">
        <v>58</v>
      </c>
      <c r="C8152">
        <v>91469</v>
      </c>
      <c r="D8152" t="s">
        <v>14799</v>
      </c>
      <c r="E8152" t="s">
        <v>62</v>
      </c>
      <c r="F8152">
        <v>10.56</v>
      </c>
      <c r="G8152">
        <v>10.56</v>
      </c>
      <c r="J8152">
        <v>1</v>
      </c>
      <c r="K8152">
        <v>1</v>
      </c>
    </row>
    <row r="8153" spans="1:11">
      <c r="A8153" t="s">
        <v>24213</v>
      </c>
      <c r="B8153" t="s">
        <v>58</v>
      </c>
      <c r="C8153">
        <v>83361</v>
      </c>
      <c r="D8153" t="s">
        <v>14800</v>
      </c>
      <c r="E8153" t="s">
        <v>62</v>
      </c>
      <c r="F8153">
        <v>45</v>
      </c>
      <c r="G8153">
        <v>45</v>
      </c>
      <c r="J8153">
        <v>1</v>
      </c>
      <c r="K8153">
        <v>1</v>
      </c>
    </row>
    <row r="8154" spans="1:11">
      <c r="A8154" t="s">
        <v>24214</v>
      </c>
      <c r="B8154" t="s">
        <v>58</v>
      </c>
      <c r="C8154">
        <v>91485</v>
      </c>
      <c r="D8154" t="s">
        <v>14801</v>
      </c>
      <c r="E8154" t="s">
        <v>62</v>
      </c>
      <c r="F8154">
        <v>155.22</v>
      </c>
      <c r="G8154">
        <v>155.22</v>
      </c>
      <c r="J8154">
        <v>0</v>
      </c>
      <c r="K8154">
        <v>0</v>
      </c>
    </row>
    <row r="8155" spans="1:11">
      <c r="A8155" t="s">
        <v>24215</v>
      </c>
      <c r="B8155" t="s">
        <v>58</v>
      </c>
      <c r="C8155">
        <v>102835</v>
      </c>
      <c r="D8155" t="s">
        <v>14802</v>
      </c>
      <c r="E8155" t="s">
        <v>62</v>
      </c>
      <c r="F8155">
        <v>0</v>
      </c>
      <c r="G8155">
        <v>0</v>
      </c>
    </row>
    <row r="8156" spans="1:11">
      <c r="A8156" t="s">
        <v>24216</v>
      </c>
      <c r="B8156" t="s">
        <v>58</v>
      </c>
      <c r="C8156">
        <v>102836</v>
      </c>
      <c r="D8156" t="s">
        <v>14803</v>
      </c>
      <c r="E8156" t="s">
        <v>62</v>
      </c>
      <c r="F8156">
        <v>0</v>
      </c>
      <c r="G8156">
        <v>0</v>
      </c>
    </row>
    <row r="8157" spans="1:11">
      <c r="A8157" t="s">
        <v>24217</v>
      </c>
      <c r="B8157" t="s">
        <v>58</v>
      </c>
      <c r="C8157">
        <v>102837</v>
      </c>
      <c r="D8157" t="s">
        <v>14804</v>
      </c>
      <c r="E8157" t="s">
        <v>62</v>
      </c>
      <c r="F8157">
        <v>0</v>
      </c>
      <c r="G8157">
        <v>0</v>
      </c>
    </row>
    <row r="8158" spans="1:11">
      <c r="A8158" t="s">
        <v>24218</v>
      </c>
      <c r="B8158" t="s">
        <v>58</v>
      </c>
      <c r="C8158">
        <v>89230</v>
      </c>
      <c r="D8158" t="s">
        <v>1066</v>
      </c>
      <c r="E8158" t="s">
        <v>62</v>
      </c>
      <c r="F8158">
        <v>108.94</v>
      </c>
      <c r="G8158">
        <v>108.94</v>
      </c>
      <c r="J8158">
        <v>1</v>
      </c>
      <c r="K8158">
        <v>1</v>
      </c>
    </row>
    <row r="8159" spans="1:11">
      <c r="A8159" t="s">
        <v>24219</v>
      </c>
      <c r="B8159" t="s">
        <v>58</v>
      </c>
      <c r="C8159">
        <v>89231</v>
      </c>
      <c r="D8159" t="s">
        <v>1067</v>
      </c>
      <c r="E8159" t="s">
        <v>62</v>
      </c>
      <c r="F8159">
        <v>33.35</v>
      </c>
      <c r="G8159">
        <v>33.35</v>
      </c>
      <c r="J8159">
        <v>1</v>
      </c>
      <c r="K8159">
        <v>1</v>
      </c>
    </row>
    <row r="8160" spans="1:11">
      <c r="A8160" t="s">
        <v>24220</v>
      </c>
      <c r="B8160" t="s">
        <v>58</v>
      </c>
      <c r="C8160">
        <v>89232</v>
      </c>
      <c r="D8160" t="s">
        <v>1068</v>
      </c>
      <c r="E8160" t="s">
        <v>62</v>
      </c>
      <c r="F8160">
        <v>194.32</v>
      </c>
      <c r="G8160">
        <v>194.32</v>
      </c>
      <c r="J8160">
        <v>1</v>
      </c>
      <c r="K8160">
        <v>1</v>
      </c>
    </row>
    <row r="8161" spans="1:11">
      <c r="A8161" t="s">
        <v>24221</v>
      </c>
      <c r="B8161" t="s">
        <v>58</v>
      </c>
      <c r="C8161">
        <v>89233</v>
      </c>
      <c r="D8161" t="s">
        <v>1069</v>
      </c>
      <c r="E8161" t="s">
        <v>62</v>
      </c>
      <c r="F8161">
        <v>167.58</v>
      </c>
      <c r="G8161">
        <v>167.58</v>
      </c>
      <c r="J8161">
        <v>0</v>
      </c>
      <c r="K8161">
        <v>0</v>
      </c>
    </row>
    <row r="8162" spans="1:11">
      <c r="A8162" t="s">
        <v>24222</v>
      </c>
      <c r="B8162" t="s">
        <v>58</v>
      </c>
      <c r="C8162">
        <v>89236</v>
      </c>
      <c r="D8162" t="s">
        <v>1070</v>
      </c>
      <c r="E8162" t="s">
        <v>62</v>
      </c>
      <c r="F8162">
        <v>254.48</v>
      </c>
      <c r="G8162">
        <v>254.48</v>
      </c>
      <c r="J8162">
        <v>1</v>
      </c>
      <c r="K8162">
        <v>1</v>
      </c>
    </row>
    <row r="8163" spans="1:11">
      <c r="A8163" t="s">
        <v>24223</v>
      </c>
      <c r="B8163" t="s">
        <v>58</v>
      </c>
      <c r="C8163">
        <v>89237</v>
      </c>
      <c r="D8163" t="s">
        <v>1071</v>
      </c>
      <c r="E8163" t="s">
        <v>62</v>
      </c>
      <c r="F8163">
        <v>77.92</v>
      </c>
      <c r="G8163">
        <v>77.92</v>
      </c>
      <c r="J8163">
        <v>1</v>
      </c>
      <c r="K8163">
        <v>1</v>
      </c>
    </row>
    <row r="8164" spans="1:11">
      <c r="A8164" t="s">
        <v>24224</v>
      </c>
      <c r="B8164" t="s">
        <v>58</v>
      </c>
      <c r="C8164">
        <v>89238</v>
      </c>
      <c r="D8164" t="s">
        <v>1072</v>
      </c>
      <c r="E8164" t="s">
        <v>62</v>
      </c>
      <c r="F8164">
        <v>453.93</v>
      </c>
      <c r="G8164">
        <v>453.93</v>
      </c>
      <c r="J8164">
        <v>1</v>
      </c>
      <c r="K8164">
        <v>1</v>
      </c>
    </row>
    <row r="8165" spans="1:11">
      <c r="A8165" t="s">
        <v>24225</v>
      </c>
      <c r="B8165" t="s">
        <v>58</v>
      </c>
      <c r="C8165">
        <v>89239</v>
      </c>
      <c r="D8165" t="s">
        <v>1073</v>
      </c>
      <c r="E8165" t="s">
        <v>62</v>
      </c>
      <c r="F8165">
        <v>443.16</v>
      </c>
      <c r="G8165">
        <v>443.16</v>
      </c>
      <c r="J8165">
        <v>0</v>
      </c>
      <c r="K8165">
        <v>0</v>
      </c>
    </row>
    <row r="8166" spans="1:11">
      <c r="A8166" t="s">
        <v>24226</v>
      </c>
      <c r="B8166" t="s">
        <v>58</v>
      </c>
      <c r="C8166">
        <v>102930</v>
      </c>
      <c r="D8166" t="s">
        <v>7338</v>
      </c>
      <c r="E8166" t="s">
        <v>62</v>
      </c>
      <c r="F8166">
        <v>0</v>
      </c>
      <c r="G8166">
        <v>0</v>
      </c>
    </row>
    <row r="8167" spans="1:11">
      <c r="A8167" t="s">
        <v>24227</v>
      </c>
      <c r="B8167" t="s">
        <v>58</v>
      </c>
      <c r="C8167">
        <v>102931</v>
      </c>
      <c r="D8167" t="s">
        <v>7339</v>
      </c>
      <c r="E8167" t="s">
        <v>62</v>
      </c>
      <c r="F8167">
        <v>0</v>
      </c>
      <c r="G8167">
        <v>0</v>
      </c>
    </row>
    <row r="8168" spans="1:11">
      <c r="A8168" t="s">
        <v>24228</v>
      </c>
      <c r="B8168" t="s">
        <v>58</v>
      </c>
      <c r="C8168">
        <v>102932</v>
      </c>
      <c r="D8168" t="s">
        <v>7340</v>
      </c>
      <c r="E8168" t="s">
        <v>62</v>
      </c>
      <c r="F8168">
        <v>0</v>
      </c>
      <c r="G8168">
        <v>0</v>
      </c>
    </row>
    <row r="8169" spans="1:11">
      <c r="A8169" t="s">
        <v>24229</v>
      </c>
      <c r="B8169" t="s">
        <v>58</v>
      </c>
      <c r="C8169">
        <v>102933</v>
      </c>
      <c r="D8169" t="s">
        <v>1457</v>
      </c>
      <c r="E8169" t="s">
        <v>62</v>
      </c>
      <c r="F8169">
        <v>1.08</v>
      </c>
      <c r="G8169">
        <v>1.08</v>
      </c>
      <c r="J8169">
        <v>0</v>
      </c>
      <c r="K8169">
        <v>0</v>
      </c>
    </row>
    <row r="8170" spans="1:11">
      <c r="A8170" t="s">
        <v>24230</v>
      </c>
      <c r="B8170" t="s">
        <v>58</v>
      </c>
      <c r="C8170">
        <v>93411</v>
      </c>
      <c r="D8170" t="s">
        <v>1306</v>
      </c>
      <c r="E8170" t="s">
        <v>62</v>
      </c>
      <c r="F8170">
        <v>0.38</v>
      </c>
      <c r="G8170">
        <v>0.38</v>
      </c>
      <c r="J8170">
        <v>0</v>
      </c>
      <c r="K8170">
        <v>0</v>
      </c>
    </row>
    <row r="8171" spans="1:11">
      <c r="A8171" t="s">
        <v>24231</v>
      </c>
      <c r="B8171" t="s">
        <v>58</v>
      </c>
      <c r="C8171">
        <v>93412</v>
      </c>
      <c r="D8171" t="s">
        <v>1307</v>
      </c>
      <c r="E8171" t="s">
        <v>62</v>
      </c>
      <c r="F8171">
        <v>0.13</v>
      </c>
      <c r="G8171">
        <v>0.13</v>
      </c>
      <c r="J8171">
        <v>0</v>
      </c>
      <c r="K8171">
        <v>0</v>
      </c>
    </row>
    <row r="8172" spans="1:11">
      <c r="A8172" t="s">
        <v>24232</v>
      </c>
      <c r="B8172" t="s">
        <v>58</v>
      </c>
      <c r="C8172">
        <v>93413</v>
      </c>
      <c r="D8172" t="s">
        <v>1308</v>
      </c>
      <c r="E8172" t="s">
        <v>62</v>
      </c>
      <c r="F8172">
        <v>0.34</v>
      </c>
      <c r="G8172">
        <v>0.34</v>
      </c>
      <c r="J8172">
        <v>0</v>
      </c>
      <c r="K8172">
        <v>0</v>
      </c>
    </row>
    <row r="8173" spans="1:11">
      <c r="A8173" t="s">
        <v>24233</v>
      </c>
      <c r="B8173" t="s">
        <v>58</v>
      </c>
      <c r="C8173">
        <v>93414</v>
      </c>
      <c r="D8173" t="s">
        <v>1309</v>
      </c>
      <c r="E8173" t="s">
        <v>62</v>
      </c>
      <c r="F8173">
        <v>11.04</v>
      </c>
      <c r="G8173">
        <v>11.04</v>
      </c>
      <c r="J8173">
        <v>0</v>
      </c>
      <c r="K8173">
        <v>0</v>
      </c>
    </row>
    <row r="8174" spans="1:11">
      <c r="A8174" t="s">
        <v>24234</v>
      </c>
      <c r="B8174" t="s">
        <v>58</v>
      </c>
      <c r="C8174">
        <v>88855</v>
      </c>
      <c r="D8174" t="s">
        <v>1020</v>
      </c>
      <c r="E8174" t="s">
        <v>62</v>
      </c>
      <c r="F8174">
        <v>3.33</v>
      </c>
      <c r="G8174">
        <v>3.33</v>
      </c>
      <c r="J8174">
        <v>1</v>
      </c>
      <c r="K8174">
        <v>1</v>
      </c>
    </row>
    <row r="8175" spans="1:11">
      <c r="A8175" t="s">
        <v>24235</v>
      </c>
      <c r="B8175" t="s">
        <v>58</v>
      </c>
      <c r="C8175">
        <v>88856</v>
      </c>
      <c r="D8175" t="s">
        <v>1021</v>
      </c>
      <c r="E8175" t="s">
        <v>62</v>
      </c>
      <c r="F8175">
        <v>0.91</v>
      </c>
      <c r="G8175">
        <v>0.91</v>
      </c>
      <c r="J8175">
        <v>1</v>
      </c>
      <c r="K8175">
        <v>1</v>
      </c>
    </row>
    <row r="8176" spans="1:11">
      <c r="A8176" t="s">
        <v>24236</v>
      </c>
      <c r="B8176" t="s">
        <v>58</v>
      </c>
      <c r="C8176">
        <v>5658</v>
      </c>
      <c r="D8176" t="s">
        <v>883</v>
      </c>
      <c r="E8176" t="s">
        <v>62</v>
      </c>
      <c r="F8176">
        <v>2.31</v>
      </c>
      <c r="G8176">
        <v>2.31</v>
      </c>
      <c r="J8176">
        <v>1</v>
      </c>
      <c r="K8176">
        <v>1</v>
      </c>
    </row>
    <row r="8177" spans="1:11">
      <c r="A8177" t="s">
        <v>24237</v>
      </c>
      <c r="B8177" t="s">
        <v>58</v>
      </c>
      <c r="C8177">
        <v>53840</v>
      </c>
      <c r="D8177" t="s">
        <v>958</v>
      </c>
      <c r="E8177" t="s">
        <v>62</v>
      </c>
      <c r="F8177">
        <v>2.61</v>
      </c>
      <c r="G8177">
        <v>2.61</v>
      </c>
      <c r="J8177">
        <v>1</v>
      </c>
      <c r="K8177">
        <v>1</v>
      </c>
    </row>
    <row r="8178" spans="1:11">
      <c r="A8178" t="s">
        <v>24238</v>
      </c>
      <c r="B8178" t="s">
        <v>58</v>
      </c>
      <c r="C8178">
        <v>87026</v>
      </c>
      <c r="D8178" t="s">
        <v>981</v>
      </c>
      <c r="E8178" t="s">
        <v>62</v>
      </c>
      <c r="F8178">
        <v>0.71</v>
      </c>
      <c r="G8178">
        <v>0.71</v>
      </c>
      <c r="J8178">
        <v>1</v>
      </c>
      <c r="K8178">
        <v>1</v>
      </c>
    </row>
    <row r="8179" spans="1:11">
      <c r="A8179" t="s">
        <v>24239</v>
      </c>
      <c r="B8179" t="s">
        <v>58</v>
      </c>
      <c r="C8179">
        <v>53841</v>
      </c>
      <c r="D8179" t="s">
        <v>959</v>
      </c>
      <c r="E8179" t="s">
        <v>62</v>
      </c>
      <c r="F8179">
        <v>1.81</v>
      </c>
      <c r="G8179">
        <v>1.81</v>
      </c>
      <c r="J8179">
        <v>1</v>
      </c>
      <c r="K8179">
        <v>1</v>
      </c>
    </row>
    <row r="8180" spans="1:11">
      <c r="A8180" t="s">
        <v>24240</v>
      </c>
      <c r="B8180" t="s">
        <v>58</v>
      </c>
      <c r="C8180">
        <v>95209</v>
      </c>
      <c r="D8180" t="s">
        <v>14805</v>
      </c>
      <c r="E8180" t="s">
        <v>62</v>
      </c>
      <c r="F8180">
        <v>12.42</v>
      </c>
      <c r="G8180">
        <v>12.42</v>
      </c>
      <c r="J8180">
        <v>1</v>
      </c>
      <c r="K8180">
        <v>1</v>
      </c>
    </row>
    <row r="8181" spans="1:11">
      <c r="A8181" t="s">
        <v>24241</v>
      </c>
      <c r="B8181" t="s">
        <v>58</v>
      </c>
      <c r="C8181">
        <v>95210</v>
      </c>
      <c r="D8181" t="s">
        <v>14806</v>
      </c>
      <c r="E8181" t="s">
        <v>62</v>
      </c>
      <c r="F8181">
        <v>58.74</v>
      </c>
      <c r="G8181">
        <v>58.74</v>
      </c>
      <c r="J8181">
        <v>1</v>
      </c>
      <c r="K8181">
        <v>1</v>
      </c>
    </row>
    <row r="8182" spans="1:11">
      <c r="A8182" t="s">
        <v>24242</v>
      </c>
      <c r="B8182" t="s">
        <v>58</v>
      </c>
      <c r="C8182">
        <v>95211</v>
      </c>
      <c r="D8182" t="s">
        <v>14807</v>
      </c>
      <c r="E8182" t="s">
        <v>62</v>
      </c>
      <c r="F8182">
        <v>10.75</v>
      </c>
      <c r="G8182">
        <v>10.75</v>
      </c>
      <c r="J8182">
        <v>0</v>
      </c>
      <c r="K8182">
        <v>0</v>
      </c>
    </row>
    <row r="8183" spans="1:11">
      <c r="A8183" t="s">
        <v>24243</v>
      </c>
      <c r="B8183" t="s">
        <v>58</v>
      </c>
      <c r="C8183">
        <v>93267</v>
      </c>
      <c r="D8183" t="s">
        <v>14808</v>
      </c>
      <c r="E8183" t="s">
        <v>62</v>
      </c>
      <c r="F8183">
        <v>26.66</v>
      </c>
      <c r="G8183">
        <v>26.66</v>
      </c>
      <c r="J8183">
        <v>1</v>
      </c>
      <c r="K8183">
        <v>1</v>
      </c>
    </row>
    <row r="8184" spans="1:11">
      <c r="A8184" t="s">
        <v>24244</v>
      </c>
      <c r="B8184" t="s">
        <v>58</v>
      </c>
      <c r="C8184">
        <v>93269</v>
      </c>
      <c r="D8184" t="s">
        <v>14809</v>
      </c>
      <c r="E8184" t="s">
        <v>62</v>
      </c>
      <c r="F8184">
        <v>10</v>
      </c>
      <c r="G8184">
        <v>10</v>
      </c>
      <c r="J8184">
        <v>1</v>
      </c>
      <c r="K8184">
        <v>1</v>
      </c>
    </row>
    <row r="8185" spans="1:11">
      <c r="A8185" t="s">
        <v>24245</v>
      </c>
      <c r="B8185" t="s">
        <v>58</v>
      </c>
      <c r="C8185">
        <v>93270</v>
      </c>
      <c r="D8185" t="s">
        <v>14810</v>
      </c>
      <c r="E8185" t="s">
        <v>62</v>
      </c>
      <c r="F8185">
        <v>25.92</v>
      </c>
      <c r="G8185">
        <v>25.92</v>
      </c>
      <c r="J8185">
        <v>1</v>
      </c>
      <c r="K8185">
        <v>1</v>
      </c>
    </row>
    <row r="8186" spans="1:11">
      <c r="A8186" t="s">
        <v>24246</v>
      </c>
      <c r="B8186" t="s">
        <v>58</v>
      </c>
      <c r="C8186">
        <v>93271</v>
      </c>
      <c r="D8186" t="s">
        <v>14811</v>
      </c>
      <c r="E8186" t="s">
        <v>62</v>
      </c>
      <c r="F8186">
        <v>10.75</v>
      </c>
      <c r="G8186">
        <v>10.75</v>
      </c>
      <c r="J8186">
        <v>0</v>
      </c>
      <c r="K8186">
        <v>0</v>
      </c>
    </row>
    <row r="8187" spans="1:11">
      <c r="A8187" t="s">
        <v>24247</v>
      </c>
      <c r="B8187" t="s">
        <v>58</v>
      </c>
      <c r="C8187">
        <v>95208</v>
      </c>
      <c r="D8187" t="s">
        <v>14812</v>
      </c>
      <c r="E8187" t="s">
        <v>62</v>
      </c>
      <c r="F8187">
        <v>53.71</v>
      </c>
      <c r="G8187">
        <v>53.71</v>
      </c>
      <c r="J8187">
        <v>1</v>
      </c>
      <c r="K8187">
        <v>1</v>
      </c>
    </row>
    <row r="8188" spans="1:11">
      <c r="A8188" t="s">
        <v>24248</v>
      </c>
      <c r="B8188" t="s">
        <v>58</v>
      </c>
      <c r="C8188">
        <v>83761</v>
      </c>
      <c r="D8188" t="s">
        <v>977</v>
      </c>
      <c r="E8188" t="s">
        <v>62</v>
      </c>
      <c r="F8188">
        <v>10.57</v>
      </c>
      <c r="G8188">
        <v>10.57</v>
      </c>
      <c r="J8188">
        <v>0</v>
      </c>
      <c r="K8188">
        <v>0</v>
      </c>
    </row>
    <row r="8189" spans="1:11">
      <c r="A8189" t="s">
        <v>24249</v>
      </c>
      <c r="B8189" t="s">
        <v>58</v>
      </c>
      <c r="C8189">
        <v>83764</v>
      </c>
      <c r="D8189" t="s">
        <v>980</v>
      </c>
      <c r="E8189" t="s">
        <v>62</v>
      </c>
      <c r="F8189">
        <v>3.72</v>
      </c>
      <c r="G8189">
        <v>3.72</v>
      </c>
      <c r="J8189">
        <v>0</v>
      </c>
      <c r="K8189">
        <v>0</v>
      </c>
    </row>
    <row r="8190" spans="1:11">
      <c r="A8190" t="s">
        <v>24250</v>
      </c>
      <c r="B8190" t="s">
        <v>58</v>
      </c>
      <c r="C8190">
        <v>83762</v>
      </c>
      <c r="D8190" t="s">
        <v>978</v>
      </c>
      <c r="E8190" t="s">
        <v>62</v>
      </c>
      <c r="F8190">
        <v>9.43</v>
      </c>
      <c r="G8190">
        <v>9.43</v>
      </c>
      <c r="J8190">
        <v>0</v>
      </c>
      <c r="K8190">
        <v>0</v>
      </c>
    </row>
    <row r="8191" spans="1:11">
      <c r="A8191" t="s">
        <v>24251</v>
      </c>
      <c r="B8191" t="s">
        <v>58</v>
      </c>
      <c r="C8191">
        <v>83763</v>
      </c>
      <c r="D8191" t="s">
        <v>979</v>
      </c>
      <c r="E8191" t="s">
        <v>62</v>
      </c>
      <c r="F8191">
        <v>50.34</v>
      </c>
      <c r="G8191">
        <v>50.34</v>
      </c>
      <c r="J8191">
        <v>0</v>
      </c>
      <c r="K8191">
        <v>0</v>
      </c>
    </row>
    <row r="8192" spans="1:11">
      <c r="A8192" t="s">
        <v>24252</v>
      </c>
      <c r="B8192" t="s">
        <v>58</v>
      </c>
      <c r="C8192">
        <v>95874</v>
      </c>
      <c r="D8192" t="s">
        <v>1385</v>
      </c>
      <c r="E8192" t="s">
        <v>62</v>
      </c>
      <c r="F8192">
        <v>11.29</v>
      </c>
      <c r="G8192">
        <v>11.29</v>
      </c>
      <c r="J8192">
        <v>0</v>
      </c>
      <c r="K8192">
        <v>0</v>
      </c>
    </row>
    <row r="8193" spans="1:11">
      <c r="A8193" t="s">
        <v>24253</v>
      </c>
      <c r="B8193" t="s">
        <v>58</v>
      </c>
      <c r="C8193">
        <v>95869</v>
      </c>
      <c r="D8193" t="s">
        <v>1382</v>
      </c>
      <c r="E8193" t="s">
        <v>62</v>
      </c>
      <c r="F8193">
        <v>3.98</v>
      </c>
      <c r="G8193">
        <v>3.98</v>
      </c>
      <c r="J8193">
        <v>0</v>
      </c>
      <c r="K8193">
        <v>0</v>
      </c>
    </row>
    <row r="8194" spans="1:11">
      <c r="A8194" t="s">
        <v>24254</v>
      </c>
      <c r="B8194" t="s">
        <v>58</v>
      </c>
      <c r="C8194">
        <v>95870</v>
      </c>
      <c r="D8194" t="s">
        <v>1383</v>
      </c>
      <c r="E8194" t="s">
        <v>62</v>
      </c>
      <c r="F8194">
        <v>10.07</v>
      </c>
      <c r="G8194">
        <v>10.07</v>
      </c>
      <c r="J8194">
        <v>0</v>
      </c>
      <c r="K8194">
        <v>0</v>
      </c>
    </row>
    <row r="8195" spans="1:11">
      <c r="A8195" t="s">
        <v>24255</v>
      </c>
      <c r="B8195" t="s">
        <v>58</v>
      </c>
      <c r="C8195">
        <v>95871</v>
      </c>
      <c r="D8195" t="s">
        <v>1384</v>
      </c>
      <c r="E8195" t="s">
        <v>62</v>
      </c>
      <c r="F8195">
        <v>273.83999999999997</v>
      </c>
      <c r="G8195">
        <v>273.83999999999997</v>
      </c>
      <c r="J8195">
        <v>0</v>
      </c>
      <c r="K8195">
        <v>0</v>
      </c>
    </row>
    <row r="8196" spans="1:11">
      <c r="A8196" t="s">
        <v>24256</v>
      </c>
      <c r="B8196" t="s">
        <v>58</v>
      </c>
      <c r="C8196">
        <v>104684</v>
      </c>
      <c r="D8196" t="s">
        <v>7341</v>
      </c>
      <c r="E8196" t="s">
        <v>62</v>
      </c>
      <c r="F8196">
        <v>0</v>
      </c>
      <c r="G8196">
        <v>0</v>
      </c>
    </row>
    <row r="8197" spans="1:11">
      <c r="A8197" t="s">
        <v>24257</v>
      </c>
      <c r="B8197" t="s">
        <v>58</v>
      </c>
      <c r="C8197">
        <v>104685</v>
      </c>
      <c r="D8197" t="s">
        <v>7342</v>
      </c>
      <c r="E8197" t="s">
        <v>62</v>
      </c>
      <c r="F8197">
        <v>0</v>
      </c>
      <c r="G8197">
        <v>0</v>
      </c>
    </row>
    <row r="8198" spans="1:11">
      <c r="A8198" t="s">
        <v>24258</v>
      </c>
      <c r="B8198" t="s">
        <v>58</v>
      </c>
      <c r="C8198">
        <v>104686</v>
      </c>
      <c r="D8198" t="s">
        <v>7343</v>
      </c>
      <c r="E8198" t="s">
        <v>62</v>
      </c>
      <c r="F8198">
        <v>0</v>
      </c>
      <c r="G8198">
        <v>0</v>
      </c>
    </row>
    <row r="8199" spans="1:11">
      <c r="A8199" t="s">
        <v>24259</v>
      </c>
      <c r="B8199" t="s">
        <v>58</v>
      </c>
      <c r="C8199">
        <v>104687</v>
      </c>
      <c r="D8199" t="s">
        <v>1501</v>
      </c>
      <c r="E8199" t="s">
        <v>62</v>
      </c>
      <c r="F8199">
        <v>450.72</v>
      </c>
      <c r="G8199">
        <v>450.72</v>
      </c>
      <c r="J8199">
        <v>0</v>
      </c>
      <c r="K8199">
        <v>0</v>
      </c>
    </row>
    <row r="8200" spans="1:11">
      <c r="A8200" t="s">
        <v>24260</v>
      </c>
      <c r="B8200" t="s">
        <v>58</v>
      </c>
      <c r="C8200">
        <v>73303</v>
      </c>
      <c r="D8200" t="s">
        <v>969</v>
      </c>
      <c r="E8200" t="s">
        <v>62</v>
      </c>
      <c r="F8200">
        <v>7.93</v>
      </c>
      <c r="G8200">
        <v>7.93</v>
      </c>
      <c r="J8200">
        <v>0</v>
      </c>
      <c r="K8200">
        <v>0</v>
      </c>
    </row>
    <row r="8201" spans="1:11">
      <c r="A8201" t="s">
        <v>24261</v>
      </c>
      <c r="B8201" t="s">
        <v>58</v>
      </c>
      <c r="C8201">
        <v>93235</v>
      </c>
      <c r="D8201" t="s">
        <v>1288</v>
      </c>
      <c r="E8201" t="s">
        <v>62</v>
      </c>
      <c r="F8201">
        <v>2.79</v>
      </c>
      <c r="G8201">
        <v>2.79</v>
      </c>
      <c r="J8201">
        <v>0</v>
      </c>
      <c r="K8201">
        <v>0</v>
      </c>
    </row>
    <row r="8202" spans="1:11">
      <c r="A8202" t="s">
        <v>24262</v>
      </c>
      <c r="B8202" t="s">
        <v>58</v>
      </c>
      <c r="C8202">
        <v>73307</v>
      </c>
      <c r="D8202" t="s">
        <v>970</v>
      </c>
      <c r="E8202" t="s">
        <v>62</v>
      </c>
      <c r="F8202">
        <v>7.08</v>
      </c>
      <c r="G8202">
        <v>7.08</v>
      </c>
      <c r="J8202">
        <v>0</v>
      </c>
      <c r="K8202">
        <v>0</v>
      </c>
    </row>
    <row r="8203" spans="1:11">
      <c r="A8203" t="s">
        <v>24263</v>
      </c>
      <c r="B8203" t="s">
        <v>58</v>
      </c>
      <c r="C8203">
        <v>73311</v>
      </c>
      <c r="D8203" t="s">
        <v>972</v>
      </c>
      <c r="E8203" t="s">
        <v>62</v>
      </c>
      <c r="F8203">
        <v>178.62</v>
      </c>
      <c r="G8203">
        <v>178.62</v>
      </c>
      <c r="J8203">
        <v>0</v>
      </c>
      <c r="K8203">
        <v>0</v>
      </c>
    </row>
    <row r="8204" spans="1:11">
      <c r="A8204" t="s">
        <v>24264</v>
      </c>
      <c r="B8204" t="s">
        <v>58</v>
      </c>
      <c r="C8204">
        <v>93423</v>
      </c>
      <c r="D8204" t="s">
        <v>1314</v>
      </c>
      <c r="E8204" t="s">
        <v>62</v>
      </c>
      <c r="F8204">
        <v>7.06</v>
      </c>
      <c r="G8204">
        <v>7.06</v>
      </c>
      <c r="J8204">
        <v>0</v>
      </c>
      <c r="K8204">
        <v>0</v>
      </c>
    </row>
    <row r="8205" spans="1:11">
      <c r="A8205" t="s">
        <v>24265</v>
      </c>
      <c r="B8205" t="s">
        <v>58</v>
      </c>
      <c r="C8205">
        <v>93424</v>
      </c>
      <c r="D8205" t="s">
        <v>1315</v>
      </c>
      <c r="E8205" t="s">
        <v>62</v>
      </c>
      <c r="F8205">
        <v>2.4900000000000002</v>
      </c>
      <c r="G8205">
        <v>2.4900000000000002</v>
      </c>
      <c r="J8205">
        <v>0</v>
      </c>
      <c r="K8205">
        <v>0</v>
      </c>
    </row>
    <row r="8206" spans="1:11">
      <c r="A8206" t="s">
        <v>24266</v>
      </c>
      <c r="B8206" t="s">
        <v>58</v>
      </c>
      <c r="C8206">
        <v>93425</v>
      </c>
      <c r="D8206" t="s">
        <v>1316</v>
      </c>
      <c r="E8206" t="s">
        <v>62</v>
      </c>
      <c r="F8206">
        <v>6.3</v>
      </c>
      <c r="G8206">
        <v>6.3</v>
      </c>
      <c r="J8206">
        <v>0</v>
      </c>
      <c r="K8206">
        <v>0</v>
      </c>
    </row>
    <row r="8207" spans="1:11">
      <c r="A8207" t="s">
        <v>24267</v>
      </c>
      <c r="B8207" t="s">
        <v>58</v>
      </c>
      <c r="C8207">
        <v>93426</v>
      </c>
      <c r="D8207" t="s">
        <v>1317</v>
      </c>
      <c r="E8207" t="s">
        <v>62</v>
      </c>
      <c r="F8207">
        <v>160.74</v>
      </c>
      <c r="G8207">
        <v>160.74</v>
      </c>
      <c r="J8207">
        <v>0</v>
      </c>
      <c r="K8207">
        <v>0</v>
      </c>
    </row>
    <row r="8208" spans="1:11">
      <c r="A8208" t="s">
        <v>24268</v>
      </c>
      <c r="B8208" t="s">
        <v>58</v>
      </c>
      <c r="C8208">
        <v>93417</v>
      </c>
      <c r="D8208" t="s">
        <v>1310</v>
      </c>
      <c r="E8208" t="s">
        <v>62</v>
      </c>
      <c r="F8208">
        <v>4.99</v>
      </c>
      <c r="G8208">
        <v>4.99</v>
      </c>
      <c r="J8208">
        <v>0</v>
      </c>
      <c r="K8208">
        <v>0</v>
      </c>
    </row>
    <row r="8209" spans="1:11">
      <c r="A8209" t="s">
        <v>24269</v>
      </c>
      <c r="B8209" t="s">
        <v>58</v>
      </c>
      <c r="C8209">
        <v>93418</v>
      </c>
      <c r="D8209" t="s">
        <v>1311</v>
      </c>
      <c r="E8209" t="s">
        <v>62</v>
      </c>
      <c r="F8209">
        <v>1.76</v>
      </c>
      <c r="G8209">
        <v>1.76</v>
      </c>
      <c r="J8209">
        <v>0</v>
      </c>
      <c r="K8209">
        <v>0</v>
      </c>
    </row>
    <row r="8210" spans="1:11">
      <c r="A8210" t="s">
        <v>24270</v>
      </c>
      <c r="B8210" t="s">
        <v>58</v>
      </c>
      <c r="C8210">
        <v>93419</v>
      </c>
      <c r="D8210" t="s">
        <v>1312</v>
      </c>
      <c r="E8210" t="s">
        <v>62</v>
      </c>
      <c r="F8210">
        <v>4.45</v>
      </c>
      <c r="G8210">
        <v>4.45</v>
      </c>
      <c r="J8210">
        <v>0</v>
      </c>
      <c r="K8210">
        <v>0</v>
      </c>
    </row>
    <row r="8211" spans="1:11">
      <c r="A8211" t="s">
        <v>24271</v>
      </c>
      <c r="B8211" t="s">
        <v>58</v>
      </c>
      <c r="C8211">
        <v>93420</v>
      </c>
      <c r="D8211" t="s">
        <v>1313</v>
      </c>
      <c r="E8211" t="s">
        <v>62</v>
      </c>
      <c r="F8211">
        <v>67.260000000000005</v>
      </c>
      <c r="G8211">
        <v>67.260000000000005</v>
      </c>
      <c r="J8211">
        <v>0</v>
      </c>
      <c r="K8211">
        <v>0</v>
      </c>
    </row>
    <row r="8212" spans="1:11">
      <c r="A8212" t="s">
        <v>24272</v>
      </c>
      <c r="B8212" t="s">
        <v>58</v>
      </c>
      <c r="C8212">
        <v>93277</v>
      </c>
      <c r="D8212" t="s">
        <v>1292</v>
      </c>
      <c r="E8212" t="s">
        <v>62</v>
      </c>
      <c r="F8212">
        <v>0.31</v>
      </c>
      <c r="G8212">
        <v>0.31</v>
      </c>
      <c r="J8212">
        <v>0</v>
      </c>
      <c r="K8212">
        <v>0</v>
      </c>
    </row>
    <row r="8213" spans="1:11">
      <c r="A8213" t="s">
        <v>24273</v>
      </c>
      <c r="B8213" t="s">
        <v>58</v>
      </c>
      <c r="C8213">
        <v>93278</v>
      </c>
      <c r="D8213" t="s">
        <v>1293</v>
      </c>
      <c r="E8213" t="s">
        <v>62</v>
      </c>
      <c r="F8213">
        <v>7.0000000000000007E-2</v>
      </c>
      <c r="G8213">
        <v>7.0000000000000007E-2</v>
      </c>
      <c r="J8213">
        <v>0</v>
      </c>
      <c r="K8213">
        <v>0</v>
      </c>
    </row>
    <row r="8214" spans="1:11">
      <c r="A8214" t="s">
        <v>24274</v>
      </c>
      <c r="B8214" t="s">
        <v>58</v>
      </c>
      <c r="C8214">
        <v>93279</v>
      </c>
      <c r="D8214" t="s">
        <v>1294</v>
      </c>
      <c r="E8214" t="s">
        <v>62</v>
      </c>
      <c r="F8214">
        <v>0.28999999999999998</v>
      </c>
      <c r="G8214">
        <v>0.28999999999999998</v>
      </c>
      <c r="J8214">
        <v>0</v>
      </c>
      <c r="K8214">
        <v>0</v>
      </c>
    </row>
    <row r="8215" spans="1:11">
      <c r="A8215" t="s">
        <v>24275</v>
      </c>
      <c r="B8215" t="s">
        <v>58</v>
      </c>
      <c r="C8215">
        <v>93280</v>
      </c>
      <c r="D8215" t="s">
        <v>1295</v>
      </c>
      <c r="E8215" t="s">
        <v>62</v>
      </c>
      <c r="F8215">
        <v>0.89</v>
      </c>
      <c r="G8215">
        <v>0.89</v>
      </c>
      <c r="J8215">
        <v>0</v>
      </c>
      <c r="K8215">
        <v>0</v>
      </c>
    </row>
    <row r="8216" spans="1:11">
      <c r="A8216" t="s">
        <v>24276</v>
      </c>
      <c r="B8216" t="s">
        <v>58</v>
      </c>
      <c r="C8216">
        <v>104909</v>
      </c>
      <c r="D8216" t="s">
        <v>7344</v>
      </c>
      <c r="E8216" t="s">
        <v>62</v>
      </c>
      <c r="F8216">
        <v>0</v>
      </c>
      <c r="G8216">
        <v>0</v>
      </c>
    </row>
    <row r="8217" spans="1:11">
      <c r="A8217" t="s">
        <v>24277</v>
      </c>
      <c r="B8217" t="s">
        <v>58</v>
      </c>
      <c r="C8217">
        <v>104910</v>
      </c>
      <c r="D8217" t="s">
        <v>7345</v>
      </c>
      <c r="E8217" t="s">
        <v>62</v>
      </c>
      <c r="F8217">
        <v>0</v>
      </c>
      <c r="G8217">
        <v>0</v>
      </c>
    </row>
    <row r="8218" spans="1:11">
      <c r="A8218" t="s">
        <v>24278</v>
      </c>
      <c r="B8218" t="s">
        <v>58</v>
      </c>
      <c r="C8218">
        <v>104911</v>
      </c>
      <c r="D8218" t="s">
        <v>7346</v>
      </c>
      <c r="E8218" t="s">
        <v>62</v>
      </c>
      <c r="F8218">
        <v>0</v>
      </c>
      <c r="G8218">
        <v>0</v>
      </c>
    </row>
    <row r="8219" spans="1:11">
      <c r="A8219" t="s">
        <v>24279</v>
      </c>
      <c r="B8219" t="s">
        <v>58</v>
      </c>
      <c r="C8219">
        <v>104912</v>
      </c>
      <c r="D8219" t="s">
        <v>1512</v>
      </c>
      <c r="E8219" t="s">
        <v>62</v>
      </c>
      <c r="F8219">
        <v>43.98</v>
      </c>
      <c r="G8219">
        <v>43.98</v>
      </c>
      <c r="J8219">
        <v>0</v>
      </c>
      <c r="K8219">
        <v>0</v>
      </c>
    </row>
    <row r="8220" spans="1:11">
      <c r="A8220" t="s">
        <v>24280</v>
      </c>
      <c r="B8220" t="s">
        <v>58</v>
      </c>
      <c r="C8220">
        <v>102840</v>
      </c>
      <c r="D8220" t="s">
        <v>7347</v>
      </c>
      <c r="E8220" t="s">
        <v>62</v>
      </c>
      <c r="F8220">
        <v>0</v>
      </c>
      <c r="G8220">
        <v>0</v>
      </c>
    </row>
    <row r="8221" spans="1:11">
      <c r="A8221" t="s">
        <v>24281</v>
      </c>
      <c r="B8221" t="s">
        <v>58</v>
      </c>
      <c r="C8221">
        <v>102841</v>
      </c>
      <c r="D8221" t="s">
        <v>7348</v>
      </c>
      <c r="E8221" t="s">
        <v>62</v>
      </c>
      <c r="F8221">
        <v>0</v>
      </c>
      <c r="G8221">
        <v>0</v>
      </c>
    </row>
    <row r="8222" spans="1:11">
      <c r="A8222" t="s">
        <v>24282</v>
      </c>
      <c r="B8222" t="s">
        <v>58</v>
      </c>
      <c r="C8222">
        <v>102842</v>
      </c>
      <c r="D8222" t="s">
        <v>7349</v>
      </c>
      <c r="E8222" t="s">
        <v>62</v>
      </c>
      <c r="F8222">
        <v>0</v>
      </c>
      <c r="G8222">
        <v>0</v>
      </c>
    </row>
    <row r="8223" spans="1:11">
      <c r="A8223" t="s">
        <v>24283</v>
      </c>
      <c r="B8223" t="s">
        <v>58</v>
      </c>
      <c r="C8223">
        <v>102843</v>
      </c>
      <c r="D8223" t="s">
        <v>1439</v>
      </c>
      <c r="E8223" t="s">
        <v>62</v>
      </c>
      <c r="F8223">
        <v>135</v>
      </c>
      <c r="G8223">
        <v>135</v>
      </c>
      <c r="J8223">
        <v>0</v>
      </c>
      <c r="K8223">
        <v>0</v>
      </c>
    </row>
    <row r="8224" spans="1:11">
      <c r="A8224" t="s">
        <v>24284</v>
      </c>
      <c r="B8224" t="s">
        <v>58</v>
      </c>
      <c r="C8224">
        <v>89267</v>
      </c>
      <c r="D8224" t="s">
        <v>1090</v>
      </c>
      <c r="E8224" t="s">
        <v>62</v>
      </c>
      <c r="F8224">
        <v>51.81</v>
      </c>
      <c r="G8224">
        <v>51.81</v>
      </c>
      <c r="J8224">
        <v>1</v>
      </c>
      <c r="K8224">
        <v>1</v>
      </c>
    </row>
    <row r="8225" spans="1:11">
      <c r="A8225" t="s">
        <v>24285</v>
      </c>
      <c r="B8225" t="s">
        <v>58</v>
      </c>
      <c r="C8225">
        <v>89269</v>
      </c>
      <c r="D8225" t="s">
        <v>1092</v>
      </c>
      <c r="E8225" t="s">
        <v>62</v>
      </c>
      <c r="F8225">
        <v>7.38</v>
      </c>
      <c r="G8225">
        <v>7.38</v>
      </c>
      <c r="J8225">
        <v>1</v>
      </c>
      <c r="K8225">
        <v>1</v>
      </c>
    </row>
    <row r="8226" spans="1:11">
      <c r="A8226" t="s">
        <v>24286</v>
      </c>
      <c r="B8226" t="s">
        <v>58</v>
      </c>
      <c r="C8226">
        <v>89268</v>
      </c>
      <c r="D8226" t="s">
        <v>1091</v>
      </c>
      <c r="E8226" t="s">
        <v>62</v>
      </c>
      <c r="F8226">
        <v>18.260000000000002</v>
      </c>
      <c r="G8226">
        <v>18.260000000000002</v>
      </c>
      <c r="J8226">
        <v>1</v>
      </c>
      <c r="K8226">
        <v>1</v>
      </c>
    </row>
    <row r="8227" spans="1:11">
      <c r="A8227" t="s">
        <v>24287</v>
      </c>
      <c r="B8227" t="s">
        <v>58</v>
      </c>
      <c r="C8227">
        <v>89270</v>
      </c>
      <c r="D8227" t="s">
        <v>1093</v>
      </c>
      <c r="E8227" t="s">
        <v>62</v>
      </c>
      <c r="F8227">
        <v>83.29</v>
      </c>
      <c r="G8227">
        <v>83.29</v>
      </c>
      <c r="J8227">
        <v>1</v>
      </c>
      <c r="K8227">
        <v>1</v>
      </c>
    </row>
    <row r="8228" spans="1:11">
      <c r="A8228" t="s">
        <v>24288</v>
      </c>
      <c r="B8228" t="s">
        <v>58</v>
      </c>
      <c r="C8228">
        <v>89271</v>
      </c>
      <c r="D8228" t="s">
        <v>1094</v>
      </c>
      <c r="E8228" t="s">
        <v>62</v>
      </c>
      <c r="F8228">
        <v>29.1</v>
      </c>
      <c r="G8228">
        <v>29.1</v>
      </c>
      <c r="J8228">
        <v>0</v>
      </c>
      <c r="K8228">
        <v>0</v>
      </c>
    </row>
    <row r="8229" spans="1:11">
      <c r="A8229" t="s">
        <v>24289</v>
      </c>
      <c r="B8229" t="s">
        <v>58</v>
      </c>
      <c r="C8229">
        <v>93283</v>
      </c>
      <c r="D8229" t="s">
        <v>1296</v>
      </c>
      <c r="E8229" t="s">
        <v>62</v>
      </c>
      <c r="F8229">
        <v>99.64</v>
      </c>
      <c r="G8229">
        <v>99.64</v>
      </c>
      <c r="J8229">
        <v>1</v>
      </c>
      <c r="K8229">
        <v>1</v>
      </c>
    </row>
    <row r="8230" spans="1:11">
      <c r="A8230" t="s">
        <v>24290</v>
      </c>
      <c r="B8230" t="s">
        <v>58</v>
      </c>
      <c r="C8230">
        <v>93296</v>
      </c>
      <c r="D8230" t="s">
        <v>1300</v>
      </c>
      <c r="E8230" t="s">
        <v>62</v>
      </c>
      <c r="F8230">
        <v>14.19</v>
      </c>
      <c r="G8230">
        <v>14.19</v>
      </c>
      <c r="J8230">
        <v>1</v>
      </c>
      <c r="K8230">
        <v>1</v>
      </c>
    </row>
    <row r="8231" spans="1:11">
      <c r="A8231" t="s">
        <v>24291</v>
      </c>
      <c r="B8231" t="s">
        <v>58</v>
      </c>
      <c r="C8231">
        <v>93284</v>
      </c>
      <c r="D8231" t="s">
        <v>1297</v>
      </c>
      <c r="E8231" t="s">
        <v>62</v>
      </c>
      <c r="F8231">
        <v>35.119999999999997</v>
      </c>
      <c r="G8231">
        <v>35.119999999999997</v>
      </c>
      <c r="J8231">
        <v>1</v>
      </c>
      <c r="K8231">
        <v>1</v>
      </c>
    </row>
    <row r="8232" spans="1:11">
      <c r="A8232" t="s">
        <v>24292</v>
      </c>
      <c r="B8232" t="s">
        <v>58</v>
      </c>
      <c r="C8232">
        <v>93285</v>
      </c>
      <c r="D8232" t="s">
        <v>1298</v>
      </c>
      <c r="E8232" t="s">
        <v>62</v>
      </c>
      <c r="F8232">
        <v>160.16999999999999</v>
      </c>
      <c r="G8232">
        <v>160.16999999999999</v>
      </c>
      <c r="J8232">
        <v>1</v>
      </c>
      <c r="K8232">
        <v>1</v>
      </c>
    </row>
    <row r="8233" spans="1:11">
      <c r="A8233" t="s">
        <v>24293</v>
      </c>
      <c r="B8233" t="s">
        <v>58</v>
      </c>
      <c r="C8233">
        <v>93286</v>
      </c>
      <c r="D8233" t="s">
        <v>1299</v>
      </c>
      <c r="E8233" t="s">
        <v>62</v>
      </c>
      <c r="F8233">
        <v>14.95</v>
      </c>
      <c r="G8233">
        <v>14.95</v>
      </c>
      <c r="J8233">
        <v>0</v>
      </c>
      <c r="K8233">
        <v>0</v>
      </c>
    </row>
    <row r="8234" spans="1:11">
      <c r="A8234" t="s">
        <v>24294</v>
      </c>
      <c r="B8234" t="s">
        <v>58</v>
      </c>
      <c r="C8234">
        <v>104706</v>
      </c>
      <c r="D8234" t="s">
        <v>7350</v>
      </c>
      <c r="E8234" t="s">
        <v>62</v>
      </c>
      <c r="F8234">
        <v>0</v>
      </c>
      <c r="G8234">
        <v>0</v>
      </c>
    </row>
    <row r="8235" spans="1:11">
      <c r="A8235" t="s">
        <v>24295</v>
      </c>
      <c r="B8235" t="s">
        <v>58</v>
      </c>
      <c r="C8235">
        <v>104707</v>
      </c>
      <c r="D8235" t="s">
        <v>7351</v>
      </c>
      <c r="E8235" t="s">
        <v>62</v>
      </c>
      <c r="F8235">
        <v>0</v>
      </c>
      <c r="G8235">
        <v>0</v>
      </c>
    </row>
    <row r="8236" spans="1:11">
      <c r="A8236" t="s">
        <v>24296</v>
      </c>
      <c r="B8236" t="s">
        <v>58</v>
      </c>
      <c r="C8236">
        <v>104708</v>
      </c>
      <c r="D8236" t="s">
        <v>7352</v>
      </c>
      <c r="E8236" t="s">
        <v>62</v>
      </c>
      <c r="F8236">
        <v>0</v>
      </c>
      <c r="G8236">
        <v>0</v>
      </c>
    </row>
    <row r="8237" spans="1:11">
      <c r="A8237" t="s">
        <v>24297</v>
      </c>
      <c r="B8237" t="s">
        <v>58</v>
      </c>
      <c r="C8237">
        <v>104709</v>
      </c>
      <c r="D8237" t="s">
        <v>1507</v>
      </c>
      <c r="E8237" t="s">
        <v>62</v>
      </c>
      <c r="F8237">
        <v>1173</v>
      </c>
      <c r="G8237">
        <v>1173</v>
      </c>
      <c r="J8237">
        <v>0</v>
      </c>
      <c r="K8237">
        <v>0</v>
      </c>
    </row>
    <row r="8238" spans="1:11">
      <c r="A8238" t="s">
        <v>24298</v>
      </c>
      <c r="B8238" t="s">
        <v>58</v>
      </c>
      <c r="C8238">
        <v>104903</v>
      </c>
      <c r="D8238" t="s">
        <v>7353</v>
      </c>
      <c r="E8238" t="s">
        <v>62</v>
      </c>
      <c r="F8238">
        <v>0</v>
      </c>
      <c r="G8238">
        <v>0</v>
      </c>
    </row>
    <row r="8239" spans="1:11">
      <c r="A8239" t="s">
        <v>24299</v>
      </c>
      <c r="B8239" t="s">
        <v>58</v>
      </c>
      <c r="C8239">
        <v>104904</v>
      </c>
      <c r="D8239" t="s">
        <v>7354</v>
      </c>
      <c r="E8239" t="s">
        <v>62</v>
      </c>
      <c r="F8239">
        <v>0</v>
      </c>
      <c r="G8239">
        <v>0</v>
      </c>
    </row>
    <row r="8240" spans="1:11">
      <c r="A8240" t="s">
        <v>24300</v>
      </c>
      <c r="B8240" t="s">
        <v>58</v>
      </c>
      <c r="C8240">
        <v>104905</v>
      </c>
      <c r="D8240" t="s">
        <v>7355</v>
      </c>
      <c r="E8240" t="s">
        <v>62</v>
      </c>
      <c r="F8240">
        <v>0</v>
      </c>
      <c r="G8240">
        <v>0</v>
      </c>
    </row>
    <row r="8241" spans="1:11">
      <c r="A8241" t="s">
        <v>24301</v>
      </c>
      <c r="B8241" t="s">
        <v>58</v>
      </c>
      <c r="C8241">
        <v>104906</v>
      </c>
      <c r="D8241" t="s">
        <v>1511</v>
      </c>
      <c r="E8241" t="s">
        <v>62</v>
      </c>
      <c r="F8241">
        <v>99</v>
      </c>
      <c r="G8241">
        <v>99</v>
      </c>
      <c r="J8241">
        <v>0</v>
      </c>
      <c r="K8241">
        <v>0</v>
      </c>
    </row>
    <row r="8242" spans="1:11">
      <c r="A8242" t="s">
        <v>24302</v>
      </c>
      <c r="B8242" t="s">
        <v>58</v>
      </c>
      <c r="C8242">
        <v>102846</v>
      </c>
      <c r="D8242" t="s">
        <v>7356</v>
      </c>
      <c r="E8242" t="s">
        <v>62</v>
      </c>
      <c r="F8242">
        <v>0</v>
      </c>
      <c r="G8242">
        <v>0</v>
      </c>
    </row>
    <row r="8243" spans="1:11">
      <c r="A8243" t="s">
        <v>24303</v>
      </c>
      <c r="B8243" t="s">
        <v>58</v>
      </c>
      <c r="C8243">
        <v>102847</v>
      </c>
      <c r="D8243" t="s">
        <v>7357</v>
      </c>
      <c r="E8243" t="s">
        <v>62</v>
      </c>
      <c r="F8243">
        <v>0</v>
      </c>
      <c r="G8243">
        <v>0</v>
      </c>
    </row>
    <row r="8244" spans="1:11">
      <c r="A8244" t="s">
        <v>24304</v>
      </c>
      <c r="B8244" t="s">
        <v>58</v>
      </c>
      <c r="C8244">
        <v>102848</v>
      </c>
      <c r="D8244" t="s">
        <v>7358</v>
      </c>
      <c r="E8244" t="s">
        <v>62</v>
      </c>
      <c r="F8244">
        <v>0</v>
      </c>
      <c r="G8244">
        <v>0</v>
      </c>
    </row>
    <row r="8245" spans="1:11">
      <c r="A8245" t="s">
        <v>24305</v>
      </c>
      <c r="B8245" t="s">
        <v>58</v>
      </c>
      <c r="C8245">
        <v>102849</v>
      </c>
      <c r="D8245" t="s">
        <v>1440</v>
      </c>
      <c r="E8245" t="s">
        <v>62</v>
      </c>
      <c r="F8245">
        <v>66</v>
      </c>
      <c r="G8245">
        <v>66</v>
      </c>
      <c r="J8245">
        <v>0</v>
      </c>
      <c r="K8245">
        <v>0</v>
      </c>
    </row>
    <row r="8246" spans="1:11">
      <c r="A8246" t="s">
        <v>24306</v>
      </c>
      <c r="B8246" t="s">
        <v>58</v>
      </c>
      <c r="C8246">
        <v>102852</v>
      </c>
      <c r="D8246" t="s">
        <v>7359</v>
      </c>
      <c r="E8246" t="s">
        <v>62</v>
      </c>
      <c r="F8246">
        <v>0</v>
      </c>
      <c r="G8246">
        <v>0</v>
      </c>
    </row>
    <row r="8247" spans="1:11">
      <c r="A8247" t="s">
        <v>24307</v>
      </c>
      <c r="B8247" t="s">
        <v>58</v>
      </c>
      <c r="C8247">
        <v>102853</v>
      </c>
      <c r="D8247" t="s">
        <v>7360</v>
      </c>
      <c r="E8247" t="s">
        <v>62</v>
      </c>
      <c r="F8247">
        <v>0</v>
      </c>
      <c r="G8247">
        <v>0</v>
      </c>
    </row>
    <row r="8248" spans="1:11">
      <c r="A8248" t="s">
        <v>24308</v>
      </c>
      <c r="B8248" t="s">
        <v>58</v>
      </c>
      <c r="C8248">
        <v>102854</v>
      </c>
      <c r="D8248" t="s">
        <v>7361</v>
      </c>
      <c r="E8248" t="s">
        <v>62</v>
      </c>
      <c r="F8248">
        <v>0</v>
      </c>
      <c r="G8248">
        <v>0</v>
      </c>
    </row>
    <row r="8249" spans="1:11">
      <c r="A8249" t="s">
        <v>24309</v>
      </c>
      <c r="B8249" t="s">
        <v>58</v>
      </c>
      <c r="C8249">
        <v>102855</v>
      </c>
      <c r="D8249" t="s">
        <v>1441</v>
      </c>
      <c r="E8249" t="s">
        <v>62</v>
      </c>
      <c r="F8249">
        <v>66</v>
      </c>
      <c r="G8249">
        <v>66</v>
      </c>
      <c r="J8249">
        <v>0</v>
      </c>
      <c r="K8249">
        <v>0</v>
      </c>
    </row>
    <row r="8250" spans="1:11">
      <c r="A8250" t="s">
        <v>24310</v>
      </c>
      <c r="B8250" t="s">
        <v>58</v>
      </c>
      <c r="C8250">
        <v>93397</v>
      </c>
      <c r="D8250" t="s">
        <v>1301</v>
      </c>
      <c r="E8250" t="s">
        <v>62</v>
      </c>
      <c r="F8250">
        <v>25.03</v>
      </c>
      <c r="G8250">
        <v>25.03</v>
      </c>
      <c r="J8250">
        <v>1</v>
      </c>
      <c r="K8250">
        <v>1</v>
      </c>
    </row>
    <row r="8251" spans="1:11">
      <c r="A8251" t="s">
        <v>24311</v>
      </c>
      <c r="B8251" t="s">
        <v>58</v>
      </c>
      <c r="C8251">
        <v>93399</v>
      </c>
      <c r="D8251" t="s">
        <v>1303</v>
      </c>
      <c r="E8251" t="s">
        <v>62</v>
      </c>
      <c r="F8251">
        <v>3.81</v>
      </c>
      <c r="G8251">
        <v>3.81</v>
      </c>
      <c r="J8251">
        <v>1</v>
      </c>
      <c r="K8251">
        <v>1</v>
      </c>
    </row>
    <row r="8252" spans="1:11">
      <c r="A8252" t="s">
        <v>24312</v>
      </c>
      <c r="B8252" t="s">
        <v>58</v>
      </c>
      <c r="C8252">
        <v>93398</v>
      </c>
      <c r="D8252" t="s">
        <v>1302</v>
      </c>
      <c r="E8252" t="s">
        <v>62</v>
      </c>
      <c r="F8252">
        <v>9.44</v>
      </c>
      <c r="G8252">
        <v>9.44</v>
      </c>
      <c r="J8252">
        <v>1</v>
      </c>
      <c r="K8252">
        <v>1</v>
      </c>
    </row>
    <row r="8253" spans="1:11">
      <c r="A8253" t="s">
        <v>24313</v>
      </c>
      <c r="B8253" t="s">
        <v>58</v>
      </c>
      <c r="C8253">
        <v>93400</v>
      </c>
      <c r="D8253" t="s">
        <v>1304</v>
      </c>
      <c r="E8253" t="s">
        <v>62</v>
      </c>
      <c r="F8253">
        <v>43.42</v>
      </c>
      <c r="G8253">
        <v>43.42</v>
      </c>
      <c r="J8253">
        <v>1</v>
      </c>
      <c r="K8253">
        <v>1</v>
      </c>
    </row>
    <row r="8254" spans="1:11">
      <c r="A8254" t="s">
        <v>24314</v>
      </c>
      <c r="B8254" t="s">
        <v>58</v>
      </c>
      <c r="C8254">
        <v>93401</v>
      </c>
      <c r="D8254" t="s">
        <v>1305</v>
      </c>
      <c r="E8254" t="s">
        <v>62</v>
      </c>
      <c r="F8254">
        <v>158.58000000000001</v>
      </c>
      <c r="G8254">
        <v>158.58000000000001</v>
      </c>
      <c r="J8254">
        <v>0</v>
      </c>
      <c r="K8254">
        <v>0</v>
      </c>
    </row>
    <row r="8255" spans="1:11">
      <c r="A8255" t="s">
        <v>24315</v>
      </c>
      <c r="B8255" t="s">
        <v>58</v>
      </c>
      <c r="C8255">
        <v>89259</v>
      </c>
      <c r="D8255" t="s">
        <v>1084</v>
      </c>
      <c r="E8255" t="s">
        <v>62</v>
      </c>
      <c r="F8255">
        <v>27.32</v>
      </c>
      <c r="G8255">
        <v>27.32</v>
      </c>
      <c r="J8255">
        <v>1</v>
      </c>
      <c r="K8255">
        <v>1</v>
      </c>
    </row>
    <row r="8256" spans="1:11">
      <c r="A8256" t="s">
        <v>24316</v>
      </c>
      <c r="B8256" t="s">
        <v>58</v>
      </c>
      <c r="C8256">
        <v>91466</v>
      </c>
      <c r="D8256" t="s">
        <v>1219</v>
      </c>
      <c r="E8256" t="s">
        <v>62</v>
      </c>
      <c r="F8256">
        <v>4.05</v>
      </c>
      <c r="G8256">
        <v>4.05</v>
      </c>
      <c r="J8256">
        <v>1</v>
      </c>
      <c r="K8256">
        <v>1</v>
      </c>
    </row>
    <row r="8257" spans="1:11">
      <c r="A8257" t="s">
        <v>24317</v>
      </c>
      <c r="B8257" t="s">
        <v>58</v>
      </c>
      <c r="C8257">
        <v>89260</v>
      </c>
      <c r="D8257" t="s">
        <v>1085</v>
      </c>
      <c r="E8257" t="s">
        <v>62</v>
      </c>
      <c r="F8257">
        <v>10.039999999999999</v>
      </c>
      <c r="G8257">
        <v>10.039999999999999</v>
      </c>
      <c r="J8257">
        <v>1</v>
      </c>
      <c r="K8257">
        <v>1</v>
      </c>
    </row>
    <row r="8258" spans="1:11">
      <c r="A8258" t="s">
        <v>24318</v>
      </c>
      <c r="B8258" t="s">
        <v>58</v>
      </c>
      <c r="C8258">
        <v>89262</v>
      </c>
      <c r="D8258" t="s">
        <v>1086</v>
      </c>
      <c r="E8258" t="s">
        <v>62</v>
      </c>
      <c r="F8258">
        <v>46.28</v>
      </c>
      <c r="G8258">
        <v>46.28</v>
      </c>
      <c r="J8258">
        <v>1</v>
      </c>
      <c r="K8258">
        <v>1</v>
      </c>
    </row>
    <row r="8259" spans="1:11">
      <c r="A8259" t="s">
        <v>24319</v>
      </c>
      <c r="B8259" t="s">
        <v>58</v>
      </c>
      <c r="C8259">
        <v>91467</v>
      </c>
      <c r="D8259" t="s">
        <v>1220</v>
      </c>
      <c r="E8259" t="s">
        <v>62</v>
      </c>
      <c r="F8259">
        <v>158.58000000000001</v>
      </c>
      <c r="G8259">
        <v>158.58000000000001</v>
      </c>
      <c r="J8259">
        <v>0</v>
      </c>
      <c r="K8259">
        <v>0</v>
      </c>
    </row>
    <row r="8260" spans="1:11">
      <c r="A8260" t="s">
        <v>24320</v>
      </c>
      <c r="B8260" t="s">
        <v>58</v>
      </c>
      <c r="C8260">
        <v>105839</v>
      </c>
      <c r="D8260" t="s">
        <v>7362</v>
      </c>
      <c r="E8260" t="s">
        <v>62</v>
      </c>
      <c r="F8260">
        <v>0</v>
      </c>
      <c r="G8260">
        <v>0</v>
      </c>
    </row>
    <row r="8261" spans="1:11">
      <c r="A8261" t="s">
        <v>24321</v>
      </c>
      <c r="B8261" t="s">
        <v>58</v>
      </c>
      <c r="C8261">
        <v>105842</v>
      </c>
      <c r="D8261" t="s">
        <v>7363</v>
      </c>
      <c r="E8261" t="s">
        <v>62</v>
      </c>
      <c r="F8261">
        <v>0</v>
      </c>
      <c r="G8261">
        <v>0</v>
      </c>
    </row>
    <row r="8262" spans="1:11">
      <c r="A8262" t="s">
        <v>24322</v>
      </c>
      <c r="B8262" t="s">
        <v>58</v>
      </c>
      <c r="C8262">
        <v>105840</v>
      </c>
      <c r="D8262" t="s">
        <v>7364</v>
      </c>
      <c r="E8262" t="s">
        <v>62</v>
      </c>
      <c r="F8262">
        <v>0</v>
      </c>
      <c r="G8262">
        <v>0</v>
      </c>
    </row>
    <row r="8263" spans="1:11">
      <c r="A8263" t="s">
        <v>24323</v>
      </c>
      <c r="B8263" t="s">
        <v>58</v>
      </c>
      <c r="C8263">
        <v>105841</v>
      </c>
      <c r="D8263" t="s">
        <v>7365</v>
      </c>
      <c r="E8263" t="s">
        <v>62</v>
      </c>
      <c r="F8263">
        <v>0</v>
      </c>
      <c r="G8263">
        <v>0</v>
      </c>
    </row>
    <row r="8264" spans="1:11">
      <c r="A8264" t="s">
        <v>24324</v>
      </c>
      <c r="B8264" t="s">
        <v>58</v>
      </c>
      <c r="C8264">
        <v>105843</v>
      </c>
      <c r="D8264" t="s">
        <v>7366</v>
      </c>
      <c r="E8264" t="s">
        <v>62</v>
      </c>
      <c r="F8264">
        <v>83.46</v>
      </c>
      <c r="G8264">
        <v>83.46</v>
      </c>
      <c r="J8264">
        <v>0</v>
      </c>
      <c r="K8264">
        <v>0</v>
      </c>
    </row>
    <row r="8265" spans="1:11">
      <c r="A8265" t="s">
        <v>24325</v>
      </c>
      <c r="B8265" t="s">
        <v>58</v>
      </c>
      <c r="C8265">
        <v>91629</v>
      </c>
      <c r="D8265" t="s">
        <v>1225</v>
      </c>
      <c r="E8265" t="s">
        <v>62</v>
      </c>
      <c r="F8265">
        <v>21.64</v>
      </c>
      <c r="G8265">
        <v>21.64</v>
      </c>
      <c r="J8265">
        <v>1</v>
      </c>
      <c r="K8265">
        <v>1</v>
      </c>
    </row>
    <row r="8266" spans="1:11">
      <c r="A8266" t="s">
        <v>24326</v>
      </c>
      <c r="B8266" t="s">
        <v>58</v>
      </c>
      <c r="C8266">
        <v>91631</v>
      </c>
      <c r="D8266" t="s">
        <v>1227</v>
      </c>
      <c r="E8266" t="s">
        <v>62</v>
      </c>
      <c r="F8266">
        <v>3.25</v>
      </c>
      <c r="G8266">
        <v>3.25</v>
      </c>
      <c r="J8266">
        <v>1</v>
      </c>
      <c r="K8266">
        <v>1</v>
      </c>
    </row>
    <row r="8267" spans="1:11">
      <c r="A8267" t="s">
        <v>24327</v>
      </c>
      <c r="B8267" t="s">
        <v>58</v>
      </c>
      <c r="C8267">
        <v>91630</v>
      </c>
      <c r="D8267" t="s">
        <v>1226</v>
      </c>
      <c r="E8267" t="s">
        <v>62</v>
      </c>
      <c r="F8267">
        <v>8.0500000000000007</v>
      </c>
      <c r="G8267">
        <v>8.0500000000000007</v>
      </c>
      <c r="J8267">
        <v>1</v>
      </c>
      <c r="K8267">
        <v>1</v>
      </c>
    </row>
    <row r="8268" spans="1:11">
      <c r="A8268" t="s">
        <v>24328</v>
      </c>
      <c r="B8268" t="s">
        <v>58</v>
      </c>
      <c r="C8268">
        <v>91632</v>
      </c>
      <c r="D8268" t="s">
        <v>1228</v>
      </c>
      <c r="E8268" t="s">
        <v>62</v>
      </c>
      <c r="F8268">
        <v>37.06</v>
      </c>
      <c r="G8268">
        <v>37.06</v>
      </c>
      <c r="J8268">
        <v>1</v>
      </c>
      <c r="K8268">
        <v>1</v>
      </c>
    </row>
    <row r="8269" spans="1:11">
      <c r="A8269" t="s">
        <v>24329</v>
      </c>
      <c r="B8269" t="s">
        <v>58</v>
      </c>
      <c r="C8269">
        <v>91633</v>
      </c>
      <c r="D8269" t="s">
        <v>1229</v>
      </c>
      <c r="E8269" t="s">
        <v>62</v>
      </c>
      <c r="F8269">
        <v>134.22</v>
      </c>
      <c r="G8269">
        <v>134.22</v>
      </c>
      <c r="J8269">
        <v>0</v>
      </c>
      <c r="K8269">
        <v>0</v>
      </c>
    </row>
    <row r="8270" spans="1:11">
      <c r="A8270" t="s">
        <v>24330</v>
      </c>
      <c r="B8270" t="s">
        <v>58</v>
      </c>
      <c r="C8270">
        <v>105979</v>
      </c>
      <c r="D8270" t="s">
        <v>15783</v>
      </c>
      <c r="E8270" t="s">
        <v>62</v>
      </c>
      <c r="F8270">
        <v>43.64</v>
      </c>
      <c r="G8270">
        <v>43.64</v>
      </c>
      <c r="J8270">
        <v>0.95620000000000005</v>
      </c>
      <c r="K8270">
        <v>0.95620000000000005</v>
      </c>
    </row>
    <row r="8271" spans="1:11">
      <c r="A8271" t="s">
        <v>24331</v>
      </c>
      <c r="B8271" t="s">
        <v>58</v>
      </c>
      <c r="C8271">
        <v>105982</v>
      </c>
      <c r="D8271" t="s">
        <v>15784</v>
      </c>
      <c r="E8271" t="s">
        <v>62</v>
      </c>
      <c r="F8271">
        <v>6.03</v>
      </c>
      <c r="G8271">
        <v>6.03</v>
      </c>
      <c r="J8271">
        <v>0.96679999999999999</v>
      </c>
      <c r="K8271">
        <v>0.96679999999999999</v>
      </c>
    </row>
    <row r="8272" spans="1:11">
      <c r="A8272" t="s">
        <v>24332</v>
      </c>
      <c r="B8272" t="s">
        <v>58</v>
      </c>
      <c r="C8272">
        <v>105980</v>
      </c>
      <c r="D8272" t="s">
        <v>15785</v>
      </c>
      <c r="E8272" t="s">
        <v>62</v>
      </c>
      <c r="F8272">
        <v>14.9</v>
      </c>
      <c r="G8272">
        <v>14.9</v>
      </c>
      <c r="J8272">
        <v>0.96640000000000004</v>
      </c>
      <c r="K8272">
        <v>0.96640000000000004</v>
      </c>
    </row>
    <row r="8273" spans="1:11">
      <c r="A8273" t="s">
        <v>24333</v>
      </c>
      <c r="B8273" t="s">
        <v>58</v>
      </c>
      <c r="C8273">
        <v>105981</v>
      </c>
      <c r="D8273" t="s">
        <v>15786</v>
      </c>
      <c r="E8273" t="s">
        <v>62</v>
      </c>
      <c r="F8273">
        <v>69.05</v>
      </c>
      <c r="G8273">
        <v>69.05</v>
      </c>
      <c r="J8273">
        <v>0.96540000000000004</v>
      </c>
      <c r="K8273">
        <v>0.96540000000000004</v>
      </c>
    </row>
    <row r="8274" spans="1:11">
      <c r="A8274" t="s">
        <v>24334</v>
      </c>
      <c r="B8274" t="s">
        <v>58</v>
      </c>
      <c r="C8274">
        <v>105983</v>
      </c>
      <c r="D8274" t="s">
        <v>15787</v>
      </c>
      <c r="E8274" t="s">
        <v>62</v>
      </c>
      <c r="F8274">
        <v>158.28</v>
      </c>
      <c r="G8274">
        <v>158.28</v>
      </c>
      <c r="J8274">
        <v>0</v>
      </c>
      <c r="K8274">
        <v>0</v>
      </c>
    </row>
    <row r="8275" spans="1:11">
      <c r="A8275" t="s">
        <v>24335</v>
      </c>
      <c r="B8275" t="s">
        <v>58</v>
      </c>
      <c r="C8275">
        <v>98760</v>
      </c>
      <c r="D8275" t="s">
        <v>32022</v>
      </c>
      <c r="E8275" t="s">
        <v>62</v>
      </c>
      <c r="F8275">
        <v>0.09</v>
      </c>
      <c r="G8275">
        <v>0.09</v>
      </c>
      <c r="J8275">
        <v>0</v>
      </c>
      <c r="K8275">
        <v>0</v>
      </c>
    </row>
    <row r="8276" spans="1:11">
      <c r="A8276" t="s">
        <v>24336</v>
      </c>
      <c r="B8276" t="s">
        <v>58</v>
      </c>
      <c r="C8276">
        <v>98761</v>
      </c>
      <c r="D8276" t="s">
        <v>32023</v>
      </c>
      <c r="E8276" t="s">
        <v>62</v>
      </c>
      <c r="F8276">
        <v>0.02</v>
      </c>
      <c r="G8276">
        <v>0.02</v>
      </c>
      <c r="J8276">
        <v>0</v>
      </c>
      <c r="K8276">
        <v>0</v>
      </c>
    </row>
    <row r="8277" spans="1:11">
      <c r="A8277" t="s">
        <v>24337</v>
      </c>
      <c r="B8277" t="s">
        <v>58</v>
      </c>
      <c r="C8277">
        <v>98762</v>
      </c>
      <c r="D8277" t="s">
        <v>32024</v>
      </c>
      <c r="E8277" t="s">
        <v>62</v>
      </c>
      <c r="F8277">
        <v>0.12</v>
      </c>
      <c r="G8277">
        <v>0.12</v>
      </c>
      <c r="J8277">
        <v>0</v>
      </c>
      <c r="K8277">
        <v>0</v>
      </c>
    </row>
    <row r="8278" spans="1:11">
      <c r="A8278" t="s">
        <v>24338</v>
      </c>
      <c r="B8278" t="s">
        <v>58</v>
      </c>
      <c r="C8278">
        <v>98763</v>
      </c>
      <c r="D8278" t="s">
        <v>32025</v>
      </c>
      <c r="E8278" t="s">
        <v>62</v>
      </c>
      <c r="F8278">
        <v>5.27</v>
      </c>
      <c r="G8278">
        <v>5.27</v>
      </c>
      <c r="J8278">
        <v>0</v>
      </c>
      <c r="K8278">
        <v>0</v>
      </c>
    </row>
    <row r="8279" spans="1:11">
      <c r="A8279" t="s">
        <v>24339</v>
      </c>
      <c r="B8279" t="s">
        <v>58</v>
      </c>
      <c r="C8279">
        <v>99829</v>
      </c>
      <c r="D8279" t="s">
        <v>1420</v>
      </c>
      <c r="E8279" t="s">
        <v>62</v>
      </c>
      <c r="F8279">
        <v>0.19</v>
      </c>
      <c r="G8279">
        <v>0.19</v>
      </c>
      <c r="J8279">
        <v>0</v>
      </c>
      <c r="K8279">
        <v>0</v>
      </c>
    </row>
    <row r="8280" spans="1:11">
      <c r="A8280" t="s">
        <v>24340</v>
      </c>
      <c r="B8280" t="s">
        <v>58</v>
      </c>
      <c r="C8280">
        <v>99830</v>
      </c>
      <c r="D8280" t="s">
        <v>1421</v>
      </c>
      <c r="E8280" t="s">
        <v>62</v>
      </c>
      <c r="F8280">
        <v>0.03</v>
      </c>
      <c r="G8280">
        <v>0.03</v>
      </c>
      <c r="J8280">
        <v>0</v>
      </c>
      <c r="K8280">
        <v>0</v>
      </c>
    </row>
    <row r="8281" spans="1:11">
      <c r="A8281" t="s">
        <v>24341</v>
      </c>
      <c r="B8281" t="s">
        <v>58</v>
      </c>
      <c r="C8281">
        <v>99831</v>
      </c>
      <c r="D8281" t="s">
        <v>1422</v>
      </c>
      <c r="E8281" t="s">
        <v>62</v>
      </c>
      <c r="F8281">
        <v>0.13</v>
      </c>
      <c r="G8281">
        <v>0.13</v>
      </c>
      <c r="J8281">
        <v>0</v>
      </c>
      <c r="K8281">
        <v>0</v>
      </c>
    </row>
    <row r="8282" spans="1:11">
      <c r="A8282" t="s">
        <v>24342</v>
      </c>
      <c r="B8282" t="s">
        <v>58</v>
      </c>
      <c r="C8282">
        <v>99832</v>
      </c>
      <c r="D8282" t="s">
        <v>1423</v>
      </c>
      <c r="E8282" t="s">
        <v>62</v>
      </c>
      <c r="F8282">
        <v>5.08</v>
      </c>
      <c r="G8282">
        <v>5.08</v>
      </c>
      <c r="J8282">
        <v>0</v>
      </c>
      <c r="K8282">
        <v>0</v>
      </c>
    </row>
    <row r="8283" spans="1:11">
      <c r="A8283" t="s">
        <v>24343</v>
      </c>
      <c r="B8283" t="s">
        <v>58</v>
      </c>
      <c r="C8283">
        <v>104516</v>
      </c>
      <c r="D8283" t="s">
        <v>7367</v>
      </c>
      <c r="E8283" t="s">
        <v>62</v>
      </c>
      <c r="F8283">
        <v>0</v>
      </c>
      <c r="G8283">
        <v>0</v>
      </c>
    </row>
    <row r="8284" spans="1:11">
      <c r="A8284" t="s">
        <v>24344</v>
      </c>
      <c r="B8284" t="s">
        <v>58</v>
      </c>
      <c r="C8284">
        <v>104517</v>
      </c>
      <c r="D8284" t="s">
        <v>7368</v>
      </c>
      <c r="E8284" t="s">
        <v>62</v>
      </c>
      <c r="F8284">
        <v>0</v>
      </c>
      <c r="G8284">
        <v>0</v>
      </c>
    </row>
    <row r="8285" spans="1:11">
      <c r="A8285" t="s">
        <v>24345</v>
      </c>
      <c r="B8285" t="s">
        <v>58</v>
      </c>
      <c r="C8285">
        <v>104518</v>
      </c>
      <c r="D8285" t="s">
        <v>7369</v>
      </c>
      <c r="E8285" t="s">
        <v>62</v>
      </c>
      <c r="F8285">
        <v>0</v>
      </c>
      <c r="G8285">
        <v>0</v>
      </c>
    </row>
    <row r="8286" spans="1:11">
      <c r="A8286" t="s">
        <v>24346</v>
      </c>
      <c r="B8286" t="s">
        <v>58</v>
      </c>
      <c r="C8286">
        <v>104519</v>
      </c>
      <c r="D8286" t="s">
        <v>1499</v>
      </c>
      <c r="E8286" t="s">
        <v>62</v>
      </c>
      <c r="F8286">
        <v>0.73</v>
      </c>
      <c r="G8286">
        <v>0.73</v>
      </c>
      <c r="J8286">
        <v>0</v>
      </c>
      <c r="K8286">
        <v>0</v>
      </c>
    </row>
    <row r="8287" spans="1:11">
      <c r="A8287" t="s">
        <v>24347</v>
      </c>
      <c r="B8287" t="s">
        <v>58</v>
      </c>
      <c r="C8287">
        <v>90682</v>
      </c>
      <c r="D8287" t="s">
        <v>1155</v>
      </c>
      <c r="E8287" t="s">
        <v>62</v>
      </c>
      <c r="F8287">
        <v>39.68</v>
      </c>
      <c r="G8287">
        <v>39.68</v>
      </c>
      <c r="J8287">
        <v>1</v>
      </c>
      <c r="K8287">
        <v>1</v>
      </c>
    </row>
    <row r="8288" spans="1:11">
      <c r="A8288" t="s">
        <v>24348</v>
      </c>
      <c r="B8288" t="s">
        <v>58</v>
      </c>
      <c r="C8288">
        <v>90683</v>
      </c>
      <c r="D8288" t="s">
        <v>1156</v>
      </c>
      <c r="E8288" t="s">
        <v>62</v>
      </c>
      <c r="F8288">
        <v>9.17</v>
      </c>
      <c r="G8288">
        <v>9.17</v>
      </c>
      <c r="J8288">
        <v>1</v>
      </c>
      <c r="K8288">
        <v>1</v>
      </c>
    </row>
    <row r="8289" spans="1:11">
      <c r="A8289" t="s">
        <v>24349</v>
      </c>
      <c r="B8289" t="s">
        <v>58</v>
      </c>
      <c r="C8289">
        <v>90684</v>
      </c>
      <c r="D8289" t="s">
        <v>1157</v>
      </c>
      <c r="E8289" t="s">
        <v>62</v>
      </c>
      <c r="F8289">
        <v>43.4</v>
      </c>
      <c r="G8289">
        <v>43.4</v>
      </c>
      <c r="J8289">
        <v>1</v>
      </c>
      <c r="K8289">
        <v>1</v>
      </c>
    </row>
    <row r="8290" spans="1:11">
      <c r="A8290" t="s">
        <v>24350</v>
      </c>
      <c r="B8290" t="s">
        <v>58</v>
      </c>
      <c r="C8290">
        <v>90685</v>
      </c>
      <c r="D8290" t="s">
        <v>1158</v>
      </c>
      <c r="E8290" t="s">
        <v>62</v>
      </c>
      <c r="F8290">
        <v>57.06</v>
      </c>
      <c r="G8290">
        <v>57.06</v>
      </c>
      <c r="J8290">
        <v>0</v>
      </c>
      <c r="K8290">
        <v>0</v>
      </c>
    </row>
    <row r="8291" spans="1:11">
      <c r="A8291" t="s">
        <v>24351</v>
      </c>
      <c r="B8291" t="s">
        <v>58</v>
      </c>
      <c r="C8291">
        <v>95114</v>
      </c>
      <c r="D8291" t="s">
        <v>1326</v>
      </c>
      <c r="E8291" t="s">
        <v>62</v>
      </c>
      <c r="F8291">
        <v>1.7</v>
      </c>
      <c r="G8291">
        <v>1.7</v>
      </c>
      <c r="J8291">
        <v>0</v>
      </c>
      <c r="K8291">
        <v>0</v>
      </c>
    </row>
    <row r="8292" spans="1:11">
      <c r="A8292" t="s">
        <v>24352</v>
      </c>
      <c r="B8292" t="s">
        <v>58</v>
      </c>
      <c r="C8292">
        <v>95115</v>
      </c>
      <c r="D8292" t="s">
        <v>1327</v>
      </c>
      <c r="E8292" t="s">
        <v>62</v>
      </c>
      <c r="F8292">
        <v>0.39</v>
      </c>
      <c r="G8292">
        <v>0.39</v>
      </c>
      <c r="J8292">
        <v>0</v>
      </c>
      <c r="K8292">
        <v>0</v>
      </c>
    </row>
    <row r="8293" spans="1:11">
      <c r="A8293" t="s">
        <v>24353</v>
      </c>
      <c r="B8293" t="s">
        <v>58</v>
      </c>
      <c r="C8293">
        <v>53863</v>
      </c>
      <c r="D8293" t="s">
        <v>964</v>
      </c>
      <c r="E8293" t="s">
        <v>62</v>
      </c>
      <c r="F8293">
        <v>2.13</v>
      </c>
      <c r="G8293">
        <v>2.13</v>
      </c>
      <c r="J8293">
        <v>0</v>
      </c>
      <c r="K8293">
        <v>0</v>
      </c>
    </row>
    <row r="8294" spans="1:11">
      <c r="A8294" t="s">
        <v>24354</v>
      </c>
      <c r="B8294" t="s">
        <v>58</v>
      </c>
      <c r="C8294">
        <v>104652</v>
      </c>
      <c r="D8294" t="s">
        <v>7370</v>
      </c>
      <c r="E8294" t="s">
        <v>62</v>
      </c>
      <c r="F8294">
        <v>0</v>
      </c>
      <c r="G8294">
        <v>0</v>
      </c>
    </row>
    <row r="8295" spans="1:11">
      <c r="A8295" t="s">
        <v>24355</v>
      </c>
      <c r="B8295" t="s">
        <v>58</v>
      </c>
      <c r="C8295">
        <v>104653</v>
      </c>
      <c r="D8295" t="s">
        <v>7371</v>
      </c>
      <c r="E8295" t="s">
        <v>62</v>
      </c>
      <c r="F8295">
        <v>0</v>
      </c>
      <c r="G8295">
        <v>0</v>
      </c>
    </row>
    <row r="8296" spans="1:11">
      <c r="A8296" t="s">
        <v>24356</v>
      </c>
      <c r="B8296" t="s">
        <v>58</v>
      </c>
      <c r="C8296">
        <v>104654</v>
      </c>
      <c r="D8296" t="s">
        <v>7372</v>
      </c>
      <c r="E8296" t="s">
        <v>62</v>
      </c>
      <c r="F8296">
        <v>0</v>
      </c>
      <c r="G8296">
        <v>0</v>
      </c>
    </row>
    <row r="8297" spans="1:11">
      <c r="A8297" t="s">
        <v>24357</v>
      </c>
      <c r="B8297" t="s">
        <v>58</v>
      </c>
      <c r="C8297">
        <v>104655</v>
      </c>
      <c r="D8297" t="s">
        <v>1500</v>
      </c>
      <c r="E8297" t="s">
        <v>62</v>
      </c>
      <c r="F8297">
        <v>0.78</v>
      </c>
      <c r="G8297">
        <v>0.78</v>
      </c>
      <c r="J8297">
        <v>0</v>
      </c>
      <c r="K8297">
        <v>0</v>
      </c>
    </row>
    <row r="8298" spans="1:11">
      <c r="A8298" t="s">
        <v>24358</v>
      </c>
      <c r="B8298" t="s">
        <v>58</v>
      </c>
      <c r="C8298">
        <v>102270</v>
      </c>
      <c r="D8298" t="s">
        <v>1432</v>
      </c>
      <c r="E8298" t="s">
        <v>62</v>
      </c>
      <c r="F8298">
        <v>0.74</v>
      </c>
      <c r="G8298">
        <v>0.74</v>
      </c>
      <c r="J8298">
        <v>0</v>
      </c>
      <c r="K8298">
        <v>0</v>
      </c>
    </row>
    <row r="8299" spans="1:11">
      <c r="A8299" t="s">
        <v>24359</v>
      </c>
      <c r="B8299" t="s">
        <v>58</v>
      </c>
      <c r="C8299">
        <v>102271</v>
      </c>
      <c r="D8299" t="s">
        <v>1433</v>
      </c>
      <c r="E8299" t="s">
        <v>62</v>
      </c>
      <c r="F8299">
        <v>0.17</v>
      </c>
      <c r="G8299">
        <v>0.17</v>
      </c>
      <c r="J8299">
        <v>0</v>
      </c>
      <c r="K8299">
        <v>0</v>
      </c>
    </row>
    <row r="8300" spans="1:11">
      <c r="A8300" t="s">
        <v>24360</v>
      </c>
      <c r="B8300" t="s">
        <v>58</v>
      </c>
      <c r="C8300">
        <v>102272</v>
      </c>
      <c r="D8300" t="s">
        <v>1434</v>
      </c>
      <c r="E8300" t="s">
        <v>62</v>
      </c>
      <c r="F8300">
        <v>0.93</v>
      </c>
      <c r="G8300">
        <v>0.93</v>
      </c>
      <c r="J8300">
        <v>0</v>
      </c>
      <c r="K8300">
        <v>0</v>
      </c>
    </row>
    <row r="8301" spans="1:11">
      <c r="A8301" t="s">
        <v>24361</v>
      </c>
      <c r="B8301" t="s">
        <v>58</v>
      </c>
      <c r="C8301">
        <v>102273</v>
      </c>
      <c r="D8301" t="s">
        <v>1435</v>
      </c>
      <c r="E8301" t="s">
        <v>62</v>
      </c>
      <c r="F8301">
        <v>1.95</v>
      </c>
      <c r="G8301">
        <v>1.95</v>
      </c>
      <c r="J8301">
        <v>0</v>
      </c>
      <c r="K8301">
        <v>0</v>
      </c>
    </row>
    <row r="8302" spans="1:11">
      <c r="A8302" t="s">
        <v>24362</v>
      </c>
      <c r="B8302" t="s">
        <v>58</v>
      </c>
      <c r="C8302">
        <v>95255</v>
      </c>
      <c r="D8302" t="s">
        <v>1345</v>
      </c>
      <c r="E8302" t="s">
        <v>62</v>
      </c>
      <c r="F8302">
        <v>1.51</v>
      </c>
      <c r="G8302">
        <v>1.51</v>
      </c>
      <c r="J8302">
        <v>0</v>
      </c>
      <c r="K8302">
        <v>0</v>
      </c>
    </row>
    <row r="8303" spans="1:11">
      <c r="A8303" t="s">
        <v>24363</v>
      </c>
      <c r="B8303" t="s">
        <v>58</v>
      </c>
      <c r="C8303">
        <v>95256</v>
      </c>
      <c r="D8303" t="s">
        <v>1346</v>
      </c>
      <c r="E8303" t="s">
        <v>62</v>
      </c>
      <c r="F8303">
        <v>0.35</v>
      </c>
      <c r="G8303">
        <v>0.35</v>
      </c>
      <c r="J8303">
        <v>0</v>
      </c>
      <c r="K8303">
        <v>0</v>
      </c>
    </row>
    <row r="8304" spans="1:11">
      <c r="A8304" t="s">
        <v>24364</v>
      </c>
      <c r="B8304" t="s">
        <v>58</v>
      </c>
      <c r="C8304">
        <v>95257</v>
      </c>
      <c r="D8304" t="s">
        <v>1347</v>
      </c>
      <c r="E8304" t="s">
        <v>62</v>
      </c>
      <c r="F8304">
        <v>1.89</v>
      </c>
      <c r="G8304">
        <v>1.89</v>
      </c>
      <c r="J8304">
        <v>0</v>
      </c>
      <c r="K8304">
        <v>0</v>
      </c>
    </row>
    <row r="8305" spans="1:11">
      <c r="A8305" t="s">
        <v>24365</v>
      </c>
      <c r="B8305" t="s">
        <v>58</v>
      </c>
      <c r="C8305">
        <v>105913</v>
      </c>
      <c r="D8305" t="s">
        <v>7373</v>
      </c>
      <c r="E8305" t="s">
        <v>62</v>
      </c>
      <c r="F8305">
        <v>0</v>
      </c>
      <c r="G8305">
        <v>0</v>
      </c>
    </row>
    <row r="8306" spans="1:11">
      <c r="A8306" t="s">
        <v>24366</v>
      </c>
      <c r="B8306" t="s">
        <v>58</v>
      </c>
      <c r="C8306">
        <v>105914</v>
      </c>
      <c r="D8306" t="s">
        <v>7374</v>
      </c>
      <c r="E8306" t="s">
        <v>62</v>
      </c>
      <c r="F8306">
        <v>0</v>
      </c>
      <c r="G8306">
        <v>0</v>
      </c>
    </row>
    <row r="8307" spans="1:11">
      <c r="A8307" t="s">
        <v>24367</v>
      </c>
      <c r="B8307" t="s">
        <v>58</v>
      </c>
      <c r="C8307">
        <v>105915</v>
      </c>
      <c r="D8307" t="s">
        <v>7375</v>
      </c>
      <c r="E8307" t="s">
        <v>62</v>
      </c>
      <c r="F8307">
        <v>0</v>
      </c>
      <c r="G8307">
        <v>0</v>
      </c>
    </row>
    <row r="8308" spans="1:11">
      <c r="A8308" t="s">
        <v>24368</v>
      </c>
      <c r="B8308" t="s">
        <v>58</v>
      </c>
      <c r="C8308">
        <v>92963</v>
      </c>
      <c r="D8308" t="s">
        <v>1277</v>
      </c>
      <c r="E8308" t="s">
        <v>62</v>
      </c>
      <c r="F8308">
        <v>1.75</v>
      </c>
      <c r="G8308">
        <v>1.75</v>
      </c>
      <c r="J8308">
        <v>0</v>
      </c>
      <c r="K8308">
        <v>0</v>
      </c>
    </row>
    <row r="8309" spans="1:11">
      <c r="A8309" t="s">
        <v>24369</v>
      </c>
      <c r="B8309" t="s">
        <v>58</v>
      </c>
      <c r="C8309">
        <v>92964</v>
      </c>
      <c r="D8309" t="s">
        <v>1278</v>
      </c>
      <c r="E8309" t="s">
        <v>62</v>
      </c>
      <c r="F8309">
        <v>0.4</v>
      </c>
      <c r="G8309">
        <v>0.4</v>
      </c>
      <c r="J8309">
        <v>0</v>
      </c>
      <c r="K8309">
        <v>0</v>
      </c>
    </row>
    <row r="8310" spans="1:11">
      <c r="A8310" t="s">
        <v>24370</v>
      </c>
      <c r="B8310" t="s">
        <v>58</v>
      </c>
      <c r="C8310">
        <v>92965</v>
      </c>
      <c r="D8310" t="s">
        <v>1279</v>
      </c>
      <c r="E8310" t="s">
        <v>62</v>
      </c>
      <c r="F8310">
        <v>2.19</v>
      </c>
      <c r="G8310">
        <v>2.19</v>
      </c>
      <c r="J8310">
        <v>0</v>
      </c>
      <c r="K8310">
        <v>0</v>
      </c>
    </row>
    <row r="8311" spans="1:11">
      <c r="A8311" t="s">
        <v>24371</v>
      </c>
      <c r="B8311" t="s">
        <v>58</v>
      </c>
      <c r="C8311">
        <v>103792</v>
      </c>
      <c r="D8311" t="s">
        <v>1490</v>
      </c>
      <c r="E8311" t="s">
        <v>62</v>
      </c>
      <c r="F8311">
        <v>5.38</v>
      </c>
      <c r="G8311">
        <v>5.38</v>
      </c>
      <c r="J8311">
        <v>0</v>
      </c>
      <c r="K8311">
        <v>0</v>
      </c>
    </row>
    <row r="8312" spans="1:11">
      <c r="A8312" t="s">
        <v>24372</v>
      </c>
      <c r="B8312" t="s">
        <v>58</v>
      </c>
      <c r="C8312">
        <v>103789</v>
      </c>
      <c r="D8312" t="s">
        <v>7376</v>
      </c>
      <c r="E8312" t="s">
        <v>62</v>
      </c>
      <c r="F8312">
        <v>0</v>
      </c>
      <c r="G8312">
        <v>0</v>
      </c>
    </row>
    <row r="8313" spans="1:11">
      <c r="A8313" t="s">
        <v>24373</v>
      </c>
      <c r="B8313" t="s">
        <v>58</v>
      </c>
      <c r="C8313">
        <v>103790</v>
      </c>
      <c r="D8313" t="s">
        <v>7377</v>
      </c>
      <c r="E8313" t="s">
        <v>62</v>
      </c>
      <c r="F8313">
        <v>0</v>
      </c>
      <c r="G8313">
        <v>0</v>
      </c>
    </row>
    <row r="8314" spans="1:11">
      <c r="A8314" t="s">
        <v>24374</v>
      </c>
      <c r="B8314" t="s">
        <v>58</v>
      </c>
      <c r="C8314">
        <v>103791</v>
      </c>
      <c r="D8314" t="s">
        <v>7378</v>
      </c>
      <c r="E8314" t="s">
        <v>62</v>
      </c>
      <c r="F8314">
        <v>0</v>
      </c>
      <c r="G8314">
        <v>0</v>
      </c>
    </row>
    <row r="8315" spans="1:11">
      <c r="A8315" t="s">
        <v>24375</v>
      </c>
      <c r="B8315" t="s">
        <v>58</v>
      </c>
      <c r="C8315">
        <v>96054</v>
      </c>
      <c r="D8315" t="s">
        <v>1404</v>
      </c>
      <c r="E8315" t="s">
        <v>62</v>
      </c>
      <c r="F8315">
        <v>33.68</v>
      </c>
      <c r="G8315">
        <v>33.68</v>
      </c>
      <c r="J8315">
        <v>0.114</v>
      </c>
      <c r="K8315">
        <v>0.114</v>
      </c>
    </row>
    <row r="8316" spans="1:11">
      <c r="A8316" t="s">
        <v>24376</v>
      </c>
      <c r="B8316" t="s">
        <v>58</v>
      </c>
      <c r="C8316">
        <v>96060</v>
      </c>
      <c r="D8316" t="s">
        <v>1408</v>
      </c>
      <c r="E8316" t="s">
        <v>62</v>
      </c>
      <c r="F8316">
        <v>6.9</v>
      </c>
      <c r="G8316">
        <v>6.9</v>
      </c>
      <c r="J8316">
        <v>0.1464</v>
      </c>
      <c r="K8316">
        <v>0.1464</v>
      </c>
    </row>
    <row r="8317" spans="1:11">
      <c r="A8317" t="s">
        <v>24377</v>
      </c>
      <c r="B8317" t="s">
        <v>58</v>
      </c>
      <c r="C8317">
        <v>96061</v>
      </c>
      <c r="D8317" t="s">
        <v>1409</v>
      </c>
      <c r="E8317" t="s">
        <v>62</v>
      </c>
      <c r="F8317">
        <v>42.1</v>
      </c>
      <c r="G8317">
        <v>42.1</v>
      </c>
      <c r="J8317">
        <v>0.114</v>
      </c>
      <c r="K8317">
        <v>0.114</v>
      </c>
    </row>
    <row r="8318" spans="1:11">
      <c r="A8318" t="s">
        <v>24378</v>
      </c>
      <c r="B8318" t="s">
        <v>58</v>
      </c>
      <c r="C8318">
        <v>96062</v>
      </c>
      <c r="D8318" t="s">
        <v>1410</v>
      </c>
      <c r="E8318" t="s">
        <v>62</v>
      </c>
      <c r="F8318">
        <v>39.96</v>
      </c>
      <c r="G8318">
        <v>39.96</v>
      </c>
      <c r="J8318">
        <v>0</v>
      </c>
      <c r="K8318">
        <v>0</v>
      </c>
    </row>
    <row r="8319" spans="1:11">
      <c r="A8319" t="s">
        <v>24379</v>
      </c>
      <c r="B8319" t="s">
        <v>58</v>
      </c>
      <c r="C8319">
        <v>90688</v>
      </c>
      <c r="D8319" t="s">
        <v>1159</v>
      </c>
      <c r="E8319" t="s">
        <v>62</v>
      </c>
      <c r="F8319">
        <v>29.84</v>
      </c>
      <c r="G8319">
        <v>29.84</v>
      </c>
      <c r="J8319">
        <v>0</v>
      </c>
      <c r="K8319">
        <v>0</v>
      </c>
    </row>
    <row r="8320" spans="1:11">
      <c r="A8320" t="s">
        <v>24380</v>
      </c>
      <c r="B8320" t="s">
        <v>58</v>
      </c>
      <c r="C8320">
        <v>90689</v>
      </c>
      <c r="D8320" t="s">
        <v>1160</v>
      </c>
      <c r="E8320" t="s">
        <v>62</v>
      </c>
      <c r="F8320">
        <v>5.89</v>
      </c>
      <c r="G8320">
        <v>5.89</v>
      </c>
      <c r="J8320">
        <v>0</v>
      </c>
      <c r="K8320">
        <v>0</v>
      </c>
    </row>
    <row r="8321" spans="1:11">
      <c r="A8321" t="s">
        <v>24381</v>
      </c>
      <c r="B8321" t="s">
        <v>58</v>
      </c>
      <c r="C8321">
        <v>90690</v>
      </c>
      <c r="D8321" t="s">
        <v>1161</v>
      </c>
      <c r="E8321" t="s">
        <v>62</v>
      </c>
      <c r="F8321">
        <v>37.299999999999997</v>
      </c>
      <c r="G8321">
        <v>37.299999999999997</v>
      </c>
      <c r="J8321">
        <v>0</v>
      </c>
      <c r="K8321">
        <v>0</v>
      </c>
    </row>
    <row r="8322" spans="1:11">
      <c r="A8322" t="s">
        <v>24382</v>
      </c>
      <c r="B8322" t="s">
        <v>58</v>
      </c>
      <c r="C8322">
        <v>90691</v>
      </c>
      <c r="D8322" t="s">
        <v>1162</v>
      </c>
      <c r="E8322" t="s">
        <v>62</v>
      </c>
      <c r="F8322">
        <v>39.96</v>
      </c>
      <c r="G8322">
        <v>39.96</v>
      </c>
      <c r="J8322">
        <v>0</v>
      </c>
      <c r="K8322">
        <v>0</v>
      </c>
    </row>
    <row r="8323" spans="1:11">
      <c r="A8323" t="s">
        <v>24383</v>
      </c>
      <c r="B8323" t="s">
        <v>58</v>
      </c>
      <c r="C8323">
        <v>96241</v>
      </c>
      <c r="D8323" t="s">
        <v>1411</v>
      </c>
      <c r="E8323" t="s">
        <v>62</v>
      </c>
      <c r="F8323">
        <v>31.7</v>
      </c>
      <c r="G8323">
        <v>31.7</v>
      </c>
      <c r="J8323">
        <v>0</v>
      </c>
      <c r="K8323">
        <v>0</v>
      </c>
    </row>
    <row r="8324" spans="1:11">
      <c r="A8324" t="s">
        <v>24384</v>
      </c>
      <c r="B8324" t="s">
        <v>58</v>
      </c>
      <c r="C8324">
        <v>96242</v>
      </c>
      <c r="D8324" t="s">
        <v>1412</v>
      </c>
      <c r="E8324" t="s">
        <v>62</v>
      </c>
      <c r="F8324">
        <v>8.3699999999999992</v>
      </c>
      <c r="G8324">
        <v>8.3699999999999992</v>
      </c>
      <c r="J8324">
        <v>0</v>
      </c>
      <c r="K8324">
        <v>0</v>
      </c>
    </row>
    <row r="8325" spans="1:11">
      <c r="A8325" t="s">
        <v>24385</v>
      </c>
      <c r="B8325" t="s">
        <v>58</v>
      </c>
      <c r="C8325">
        <v>96243</v>
      </c>
      <c r="D8325" t="s">
        <v>1413</v>
      </c>
      <c r="E8325" t="s">
        <v>62</v>
      </c>
      <c r="F8325">
        <v>39.630000000000003</v>
      </c>
      <c r="G8325">
        <v>39.630000000000003</v>
      </c>
      <c r="J8325">
        <v>0</v>
      </c>
      <c r="K8325">
        <v>0</v>
      </c>
    </row>
    <row r="8326" spans="1:11">
      <c r="A8326" t="s">
        <v>24386</v>
      </c>
      <c r="B8326" t="s">
        <v>58</v>
      </c>
      <c r="C8326">
        <v>96244</v>
      </c>
      <c r="D8326" t="s">
        <v>1414</v>
      </c>
      <c r="E8326" t="s">
        <v>62</v>
      </c>
      <c r="F8326">
        <v>17.46</v>
      </c>
      <c r="G8326">
        <v>17.46</v>
      </c>
      <c r="J8326">
        <v>0</v>
      </c>
      <c r="K8326">
        <v>0</v>
      </c>
    </row>
    <row r="8327" spans="1:11">
      <c r="A8327" t="s">
        <v>24387</v>
      </c>
      <c r="B8327" t="s">
        <v>58</v>
      </c>
      <c r="C8327">
        <v>88400</v>
      </c>
      <c r="D8327" t="s">
        <v>994</v>
      </c>
      <c r="E8327" t="s">
        <v>62</v>
      </c>
      <c r="F8327">
        <v>0.89</v>
      </c>
      <c r="G8327">
        <v>0.89</v>
      </c>
      <c r="J8327">
        <v>0</v>
      </c>
      <c r="K8327">
        <v>0</v>
      </c>
    </row>
    <row r="8328" spans="1:11">
      <c r="A8328" t="s">
        <v>24388</v>
      </c>
      <c r="B8328" t="s">
        <v>58</v>
      </c>
      <c r="C8328">
        <v>88401</v>
      </c>
      <c r="D8328" t="s">
        <v>995</v>
      </c>
      <c r="E8328" t="s">
        <v>62</v>
      </c>
      <c r="F8328">
        <v>0.2</v>
      </c>
      <c r="G8328">
        <v>0.2</v>
      </c>
      <c r="J8328">
        <v>0</v>
      </c>
      <c r="K8328">
        <v>0</v>
      </c>
    </row>
    <row r="8329" spans="1:11">
      <c r="A8329" t="s">
        <v>24389</v>
      </c>
      <c r="B8329" t="s">
        <v>58</v>
      </c>
      <c r="C8329">
        <v>88402</v>
      </c>
      <c r="D8329" t="s">
        <v>996</v>
      </c>
      <c r="E8329" t="s">
        <v>62</v>
      </c>
      <c r="F8329">
        <v>0.97</v>
      </c>
      <c r="G8329">
        <v>0.97</v>
      </c>
      <c r="J8329">
        <v>0</v>
      </c>
      <c r="K8329">
        <v>0</v>
      </c>
    </row>
    <row r="8330" spans="1:11">
      <c r="A8330" t="s">
        <v>24390</v>
      </c>
      <c r="B8330" t="s">
        <v>58</v>
      </c>
      <c r="C8330">
        <v>88403</v>
      </c>
      <c r="D8330" t="s">
        <v>997</v>
      </c>
      <c r="E8330" t="s">
        <v>62</v>
      </c>
      <c r="F8330">
        <v>2.16</v>
      </c>
      <c r="G8330">
        <v>2.16</v>
      </c>
      <c r="J8330">
        <v>0</v>
      </c>
      <c r="K8330">
        <v>0</v>
      </c>
    </row>
    <row r="8331" spans="1:11">
      <c r="A8331" t="s">
        <v>24391</v>
      </c>
      <c r="B8331" t="s">
        <v>58</v>
      </c>
      <c r="C8331">
        <v>88387</v>
      </c>
      <c r="D8331" t="s">
        <v>986</v>
      </c>
      <c r="E8331" t="s">
        <v>62</v>
      </c>
      <c r="F8331">
        <v>0.94</v>
      </c>
      <c r="G8331">
        <v>0.94</v>
      </c>
      <c r="J8331">
        <v>0</v>
      </c>
      <c r="K8331">
        <v>0</v>
      </c>
    </row>
    <row r="8332" spans="1:11">
      <c r="A8332" t="s">
        <v>24392</v>
      </c>
      <c r="B8332" t="s">
        <v>58</v>
      </c>
      <c r="C8332">
        <v>88389</v>
      </c>
      <c r="D8332" t="s">
        <v>987</v>
      </c>
      <c r="E8332" t="s">
        <v>62</v>
      </c>
      <c r="F8332">
        <v>0.21</v>
      </c>
      <c r="G8332">
        <v>0.21</v>
      </c>
      <c r="J8332">
        <v>0</v>
      </c>
      <c r="K8332">
        <v>0</v>
      </c>
    </row>
    <row r="8333" spans="1:11">
      <c r="A8333" t="s">
        <v>24393</v>
      </c>
      <c r="B8333" t="s">
        <v>58</v>
      </c>
      <c r="C8333">
        <v>88390</v>
      </c>
      <c r="D8333" t="s">
        <v>988</v>
      </c>
      <c r="E8333" t="s">
        <v>62</v>
      </c>
      <c r="F8333">
        <v>1.02</v>
      </c>
      <c r="G8333">
        <v>1.02</v>
      </c>
      <c r="J8333">
        <v>0</v>
      </c>
      <c r="K8333">
        <v>0</v>
      </c>
    </row>
    <row r="8334" spans="1:11">
      <c r="A8334" t="s">
        <v>24394</v>
      </c>
      <c r="B8334" t="s">
        <v>58</v>
      </c>
      <c r="C8334">
        <v>88391</v>
      </c>
      <c r="D8334" t="s">
        <v>989</v>
      </c>
      <c r="E8334" t="s">
        <v>62</v>
      </c>
      <c r="F8334">
        <v>3.59</v>
      </c>
      <c r="G8334">
        <v>3.59</v>
      </c>
      <c r="J8334">
        <v>0</v>
      </c>
      <c r="K8334">
        <v>0</v>
      </c>
    </row>
    <row r="8335" spans="1:11">
      <c r="A8335" t="s">
        <v>24395</v>
      </c>
      <c r="B8335" t="s">
        <v>58</v>
      </c>
      <c r="C8335">
        <v>88394</v>
      </c>
      <c r="D8335" t="s">
        <v>990</v>
      </c>
      <c r="E8335" t="s">
        <v>62</v>
      </c>
      <c r="F8335">
        <v>1.1200000000000001</v>
      </c>
      <c r="G8335">
        <v>1.1200000000000001</v>
      </c>
      <c r="J8335">
        <v>0</v>
      </c>
      <c r="K8335">
        <v>0</v>
      </c>
    </row>
    <row r="8336" spans="1:11">
      <c r="A8336" t="s">
        <v>24396</v>
      </c>
      <c r="B8336" t="s">
        <v>58</v>
      </c>
      <c r="C8336">
        <v>88395</v>
      </c>
      <c r="D8336" t="s">
        <v>991</v>
      </c>
      <c r="E8336" t="s">
        <v>62</v>
      </c>
      <c r="F8336">
        <v>0.25</v>
      </c>
      <c r="G8336">
        <v>0.25</v>
      </c>
      <c r="J8336">
        <v>0</v>
      </c>
      <c r="K8336">
        <v>0</v>
      </c>
    </row>
    <row r="8337" spans="1:11">
      <c r="A8337" t="s">
        <v>24397</v>
      </c>
      <c r="B8337" t="s">
        <v>58</v>
      </c>
      <c r="C8337">
        <v>88396</v>
      </c>
      <c r="D8337" t="s">
        <v>992</v>
      </c>
      <c r="E8337" t="s">
        <v>62</v>
      </c>
      <c r="F8337">
        <v>1.22</v>
      </c>
      <c r="G8337">
        <v>1.22</v>
      </c>
      <c r="J8337">
        <v>0</v>
      </c>
      <c r="K8337">
        <v>0</v>
      </c>
    </row>
    <row r="8338" spans="1:11">
      <c r="A8338" t="s">
        <v>24398</v>
      </c>
      <c r="B8338" t="s">
        <v>58</v>
      </c>
      <c r="C8338">
        <v>88397</v>
      </c>
      <c r="D8338" t="s">
        <v>993</v>
      </c>
      <c r="E8338" t="s">
        <v>62</v>
      </c>
      <c r="F8338">
        <v>5.39</v>
      </c>
      <c r="G8338">
        <v>5.39</v>
      </c>
      <c r="J8338">
        <v>0</v>
      </c>
      <c r="K8338">
        <v>0</v>
      </c>
    </row>
    <row r="8339" spans="1:11">
      <c r="A8339" t="s">
        <v>24399</v>
      </c>
      <c r="B8339" t="s">
        <v>58</v>
      </c>
      <c r="C8339">
        <v>90633</v>
      </c>
      <c r="D8339" t="s">
        <v>1123</v>
      </c>
      <c r="E8339" t="s">
        <v>62</v>
      </c>
      <c r="F8339">
        <v>4.45</v>
      </c>
      <c r="G8339">
        <v>4.45</v>
      </c>
      <c r="J8339">
        <v>0</v>
      </c>
      <c r="K8339">
        <v>0</v>
      </c>
    </row>
    <row r="8340" spans="1:11">
      <c r="A8340" t="s">
        <v>24400</v>
      </c>
      <c r="B8340" t="s">
        <v>58</v>
      </c>
      <c r="C8340">
        <v>90634</v>
      </c>
      <c r="D8340" t="s">
        <v>1124</v>
      </c>
      <c r="E8340" t="s">
        <v>62</v>
      </c>
      <c r="F8340">
        <v>1.03</v>
      </c>
      <c r="G8340">
        <v>1.03</v>
      </c>
      <c r="J8340">
        <v>0</v>
      </c>
      <c r="K8340">
        <v>0</v>
      </c>
    </row>
    <row r="8341" spans="1:11">
      <c r="A8341" t="s">
        <v>24401</v>
      </c>
      <c r="B8341" t="s">
        <v>58</v>
      </c>
      <c r="C8341">
        <v>90635</v>
      </c>
      <c r="D8341" t="s">
        <v>1125</v>
      </c>
      <c r="E8341" t="s">
        <v>62</v>
      </c>
      <c r="F8341">
        <v>4.87</v>
      </c>
      <c r="G8341">
        <v>4.87</v>
      </c>
      <c r="J8341">
        <v>0</v>
      </c>
      <c r="K8341">
        <v>0</v>
      </c>
    </row>
    <row r="8342" spans="1:11">
      <c r="A8342" t="s">
        <v>24402</v>
      </c>
      <c r="B8342" t="s">
        <v>58</v>
      </c>
      <c r="C8342">
        <v>90636</v>
      </c>
      <c r="D8342" t="s">
        <v>1126</v>
      </c>
      <c r="E8342" t="s">
        <v>62</v>
      </c>
      <c r="F8342">
        <v>7.19</v>
      </c>
      <c r="G8342">
        <v>7.19</v>
      </c>
      <c r="J8342">
        <v>0</v>
      </c>
      <c r="K8342">
        <v>0</v>
      </c>
    </row>
    <row r="8343" spans="1:11">
      <c r="A8343" t="s">
        <v>24403</v>
      </c>
      <c r="B8343" t="s">
        <v>58</v>
      </c>
      <c r="C8343">
        <v>103238</v>
      </c>
      <c r="D8343" t="s">
        <v>7379</v>
      </c>
      <c r="E8343" t="s">
        <v>62</v>
      </c>
      <c r="F8343">
        <v>0</v>
      </c>
      <c r="G8343">
        <v>0</v>
      </c>
    </row>
    <row r="8344" spans="1:11">
      <c r="A8344" t="s">
        <v>24404</v>
      </c>
      <c r="B8344" t="s">
        <v>58</v>
      </c>
      <c r="C8344">
        <v>103239</v>
      </c>
      <c r="D8344" t="s">
        <v>7380</v>
      </c>
      <c r="E8344" t="s">
        <v>62</v>
      </c>
      <c r="F8344">
        <v>0</v>
      </c>
      <c r="G8344">
        <v>0</v>
      </c>
    </row>
    <row r="8345" spans="1:11">
      <c r="A8345" t="s">
        <v>24405</v>
      </c>
      <c r="B8345" t="s">
        <v>58</v>
      </c>
      <c r="C8345">
        <v>103240</v>
      </c>
      <c r="D8345" t="s">
        <v>7381</v>
      </c>
      <c r="E8345" t="s">
        <v>62</v>
      </c>
      <c r="F8345">
        <v>0</v>
      </c>
      <c r="G8345">
        <v>0</v>
      </c>
    </row>
    <row r="8346" spans="1:11">
      <c r="A8346" t="s">
        <v>24406</v>
      </c>
      <c r="B8346" t="s">
        <v>58</v>
      </c>
      <c r="C8346">
        <v>103241</v>
      </c>
      <c r="D8346" t="s">
        <v>1487</v>
      </c>
      <c r="E8346" t="s">
        <v>62</v>
      </c>
      <c r="F8346">
        <v>13.48</v>
      </c>
      <c r="G8346">
        <v>13.48</v>
      </c>
      <c r="J8346">
        <v>0</v>
      </c>
      <c r="K8346">
        <v>0</v>
      </c>
    </row>
    <row r="8347" spans="1:11">
      <c r="A8347" t="s">
        <v>24407</v>
      </c>
      <c r="B8347" t="s">
        <v>58</v>
      </c>
      <c r="C8347">
        <v>88853</v>
      </c>
      <c r="D8347" t="s">
        <v>1018</v>
      </c>
      <c r="E8347" t="s">
        <v>62</v>
      </c>
      <c r="F8347">
        <v>0.2</v>
      </c>
      <c r="G8347">
        <v>0.2</v>
      </c>
      <c r="J8347">
        <v>0</v>
      </c>
      <c r="K8347">
        <v>0</v>
      </c>
    </row>
    <row r="8348" spans="1:11">
      <c r="A8348" t="s">
        <v>24408</v>
      </c>
      <c r="B8348" t="s">
        <v>58</v>
      </c>
      <c r="C8348">
        <v>88854</v>
      </c>
      <c r="D8348" t="s">
        <v>1019</v>
      </c>
      <c r="E8348" t="s">
        <v>62</v>
      </c>
      <c r="F8348">
        <v>0.04</v>
      </c>
      <c r="G8348">
        <v>0.04</v>
      </c>
      <c r="J8348">
        <v>0</v>
      </c>
      <c r="K8348">
        <v>0</v>
      </c>
    </row>
    <row r="8349" spans="1:11">
      <c r="A8349" t="s">
        <v>24409</v>
      </c>
      <c r="B8349" t="s">
        <v>58</v>
      </c>
      <c r="C8349">
        <v>5692</v>
      </c>
      <c r="D8349" t="s">
        <v>888</v>
      </c>
      <c r="E8349" t="s">
        <v>62</v>
      </c>
      <c r="F8349">
        <v>0.22</v>
      </c>
      <c r="G8349">
        <v>0.22</v>
      </c>
      <c r="J8349">
        <v>0</v>
      </c>
      <c r="K8349">
        <v>0</v>
      </c>
    </row>
    <row r="8350" spans="1:11">
      <c r="A8350" t="s">
        <v>24410</v>
      </c>
      <c r="B8350" t="s">
        <v>58</v>
      </c>
      <c r="C8350">
        <v>5693</v>
      </c>
      <c r="D8350" t="s">
        <v>889</v>
      </c>
      <c r="E8350" t="s">
        <v>62</v>
      </c>
      <c r="F8350">
        <v>20.88</v>
      </c>
      <c r="G8350">
        <v>20.88</v>
      </c>
      <c r="J8350">
        <v>0</v>
      </c>
      <c r="K8350">
        <v>0</v>
      </c>
    </row>
    <row r="8351" spans="1:11">
      <c r="A8351" t="s">
        <v>24411</v>
      </c>
      <c r="B8351" t="s">
        <v>58</v>
      </c>
      <c r="C8351">
        <v>7044</v>
      </c>
      <c r="D8351" t="s">
        <v>928</v>
      </c>
      <c r="E8351" t="s">
        <v>62</v>
      </c>
      <c r="F8351">
        <v>0.25</v>
      </c>
      <c r="G8351">
        <v>0.25</v>
      </c>
      <c r="J8351">
        <v>0</v>
      </c>
      <c r="K8351">
        <v>0</v>
      </c>
    </row>
    <row r="8352" spans="1:11">
      <c r="A8352" t="s">
        <v>24412</v>
      </c>
      <c r="B8352" t="s">
        <v>58</v>
      </c>
      <c r="C8352">
        <v>7045</v>
      </c>
      <c r="D8352" t="s">
        <v>929</v>
      </c>
      <c r="E8352" t="s">
        <v>62</v>
      </c>
      <c r="F8352">
        <v>0.05</v>
      </c>
      <c r="G8352">
        <v>0.05</v>
      </c>
      <c r="J8352">
        <v>0</v>
      </c>
      <c r="K8352">
        <v>0</v>
      </c>
    </row>
    <row r="8353" spans="1:11">
      <c r="A8353" t="s">
        <v>24413</v>
      </c>
      <c r="B8353" t="s">
        <v>58</v>
      </c>
      <c r="C8353">
        <v>7046</v>
      </c>
      <c r="D8353" t="s">
        <v>930</v>
      </c>
      <c r="E8353" t="s">
        <v>62</v>
      </c>
      <c r="F8353">
        <v>0.27</v>
      </c>
      <c r="G8353">
        <v>0.27</v>
      </c>
      <c r="J8353">
        <v>0</v>
      </c>
      <c r="K8353">
        <v>0</v>
      </c>
    </row>
    <row r="8354" spans="1:11">
      <c r="A8354" t="s">
        <v>24414</v>
      </c>
      <c r="B8354" t="s">
        <v>58</v>
      </c>
      <c r="C8354">
        <v>7047</v>
      </c>
      <c r="D8354" t="s">
        <v>931</v>
      </c>
      <c r="E8354" t="s">
        <v>62</v>
      </c>
      <c r="F8354">
        <v>24.64</v>
      </c>
      <c r="G8354">
        <v>24.64</v>
      </c>
      <c r="J8354">
        <v>0</v>
      </c>
      <c r="K8354">
        <v>0</v>
      </c>
    </row>
    <row r="8355" spans="1:11">
      <c r="A8355" t="s">
        <v>24415</v>
      </c>
      <c r="B8355" t="s">
        <v>58</v>
      </c>
      <c r="C8355">
        <v>89228</v>
      </c>
      <c r="D8355" t="s">
        <v>1064</v>
      </c>
      <c r="E8355" t="s">
        <v>62</v>
      </c>
      <c r="F8355">
        <v>54</v>
      </c>
      <c r="G8355">
        <v>54</v>
      </c>
      <c r="J8355">
        <v>0</v>
      </c>
      <c r="K8355">
        <v>0</v>
      </c>
    </row>
    <row r="8356" spans="1:11">
      <c r="A8356" t="s">
        <v>24416</v>
      </c>
      <c r="B8356" t="s">
        <v>58</v>
      </c>
      <c r="C8356">
        <v>89229</v>
      </c>
      <c r="D8356" t="s">
        <v>1065</v>
      </c>
      <c r="E8356" t="s">
        <v>62</v>
      </c>
      <c r="F8356">
        <v>19.03</v>
      </c>
      <c r="G8356">
        <v>19.03</v>
      </c>
      <c r="J8356">
        <v>0</v>
      </c>
      <c r="K8356">
        <v>0</v>
      </c>
    </row>
    <row r="8357" spans="1:11">
      <c r="A8357" t="s">
        <v>24417</v>
      </c>
      <c r="B8357" t="s">
        <v>58</v>
      </c>
      <c r="C8357">
        <v>5779</v>
      </c>
      <c r="D8357" t="s">
        <v>917</v>
      </c>
      <c r="E8357" t="s">
        <v>62</v>
      </c>
      <c r="F8357">
        <v>86.8</v>
      </c>
      <c r="G8357">
        <v>86.8</v>
      </c>
      <c r="J8357">
        <v>0</v>
      </c>
      <c r="K8357">
        <v>0</v>
      </c>
    </row>
    <row r="8358" spans="1:11">
      <c r="A8358" t="s">
        <v>24418</v>
      </c>
      <c r="B8358" t="s">
        <v>58</v>
      </c>
      <c r="C8358">
        <v>53849</v>
      </c>
      <c r="D8358" t="s">
        <v>960</v>
      </c>
      <c r="E8358" t="s">
        <v>62</v>
      </c>
      <c r="F8358">
        <v>83.94</v>
      </c>
      <c r="G8358">
        <v>83.94</v>
      </c>
      <c r="J8358">
        <v>0</v>
      </c>
      <c r="K8358">
        <v>0</v>
      </c>
    </row>
    <row r="8359" spans="1:11">
      <c r="A8359" t="s">
        <v>24419</v>
      </c>
      <c r="B8359" t="s">
        <v>58</v>
      </c>
      <c r="C8359">
        <v>95129</v>
      </c>
      <c r="D8359" t="s">
        <v>1337</v>
      </c>
      <c r="E8359" t="s">
        <v>62</v>
      </c>
      <c r="F8359">
        <v>57.97</v>
      </c>
      <c r="G8359">
        <v>57.97</v>
      </c>
      <c r="J8359">
        <v>1</v>
      </c>
      <c r="K8359">
        <v>1</v>
      </c>
    </row>
    <row r="8360" spans="1:11">
      <c r="A8360" t="s">
        <v>24420</v>
      </c>
      <c r="B8360" t="s">
        <v>58</v>
      </c>
      <c r="C8360">
        <v>95130</v>
      </c>
      <c r="D8360" t="s">
        <v>1338</v>
      </c>
      <c r="E8360" t="s">
        <v>62</v>
      </c>
      <c r="F8360">
        <v>21.02</v>
      </c>
      <c r="G8360">
        <v>21.02</v>
      </c>
      <c r="J8360">
        <v>1</v>
      </c>
      <c r="K8360">
        <v>1</v>
      </c>
    </row>
    <row r="8361" spans="1:11">
      <c r="A8361" t="s">
        <v>24421</v>
      </c>
      <c r="B8361" t="s">
        <v>58</v>
      </c>
      <c r="C8361">
        <v>95131</v>
      </c>
      <c r="D8361" t="s">
        <v>1339</v>
      </c>
      <c r="E8361" t="s">
        <v>62</v>
      </c>
      <c r="F8361">
        <v>68.239999999999995</v>
      </c>
      <c r="G8361">
        <v>68.239999999999995</v>
      </c>
      <c r="J8361">
        <v>1</v>
      </c>
      <c r="K8361">
        <v>1</v>
      </c>
    </row>
    <row r="8362" spans="1:11">
      <c r="A8362" t="s">
        <v>24422</v>
      </c>
      <c r="B8362" t="s">
        <v>58</v>
      </c>
      <c r="C8362">
        <v>95132</v>
      </c>
      <c r="D8362" t="s">
        <v>1340</v>
      </c>
      <c r="E8362" t="s">
        <v>62</v>
      </c>
      <c r="F8362">
        <v>32.340000000000003</v>
      </c>
      <c r="G8362">
        <v>32.340000000000003</v>
      </c>
      <c r="J8362">
        <v>0</v>
      </c>
      <c r="K8362">
        <v>0</v>
      </c>
    </row>
    <row r="8363" spans="1:11">
      <c r="A8363" t="s">
        <v>24423</v>
      </c>
      <c r="B8363" t="s">
        <v>58</v>
      </c>
      <c r="C8363">
        <v>102982</v>
      </c>
      <c r="D8363" t="s">
        <v>7382</v>
      </c>
      <c r="E8363" t="s">
        <v>62</v>
      </c>
      <c r="F8363">
        <v>0</v>
      </c>
      <c r="G8363">
        <v>0</v>
      </c>
    </row>
    <row r="8364" spans="1:11">
      <c r="A8364" t="s">
        <v>24424</v>
      </c>
      <c r="B8364" t="s">
        <v>58</v>
      </c>
      <c r="C8364">
        <v>102983</v>
      </c>
      <c r="D8364" t="s">
        <v>7383</v>
      </c>
      <c r="E8364" t="s">
        <v>62</v>
      </c>
      <c r="F8364">
        <v>0</v>
      </c>
      <c r="G8364">
        <v>0</v>
      </c>
    </row>
    <row r="8365" spans="1:11">
      <c r="A8365" t="s">
        <v>24425</v>
      </c>
      <c r="B8365" t="s">
        <v>58</v>
      </c>
      <c r="C8365">
        <v>102984</v>
      </c>
      <c r="D8365" t="s">
        <v>7384</v>
      </c>
      <c r="E8365" t="s">
        <v>62</v>
      </c>
      <c r="F8365">
        <v>0</v>
      </c>
      <c r="G8365">
        <v>0</v>
      </c>
    </row>
    <row r="8366" spans="1:11">
      <c r="A8366" t="s">
        <v>24426</v>
      </c>
      <c r="B8366" t="s">
        <v>58</v>
      </c>
      <c r="C8366">
        <v>102985</v>
      </c>
      <c r="D8366" t="s">
        <v>1469</v>
      </c>
      <c r="E8366" t="s">
        <v>62</v>
      </c>
      <c r="F8366">
        <v>15</v>
      </c>
      <c r="G8366">
        <v>15</v>
      </c>
      <c r="J8366">
        <v>0</v>
      </c>
      <c r="K8366">
        <v>0</v>
      </c>
    </row>
    <row r="8367" spans="1:11">
      <c r="A8367" t="s">
        <v>24427</v>
      </c>
      <c r="B8367" t="s">
        <v>58</v>
      </c>
      <c r="C8367">
        <v>92956</v>
      </c>
      <c r="D8367" t="s">
        <v>1273</v>
      </c>
      <c r="E8367" t="s">
        <v>62</v>
      </c>
      <c r="F8367">
        <v>4.37</v>
      </c>
      <c r="G8367">
        <v>4.37</v>
      </c>
      <c r="J8367">
        <v>1</v>
      </c>
      <c r="K8367">
        <v>1</v>
      </c>
    </row>
    <row r="8368" spans="1:11">
      <c r="A8368" t="s">
        <v>24428</v>
      </c>
      <c r="B8368" t="s">
        <v>58</v>
      </c>
      <c r="C8368">
        <v>92957</v>
      </c>
      <c r="D8368" t="s">
        <v>1274</v>
      </c>
      <c r="E8368" t="s">
        <v>62</v>
      </c>
      <c r="F8368">
        <v>1.01</v>
      </c>
      <c r="G8368">
        <v>1.01</v>
      </c>
      <c r="J8368">
        <v>1</v>
      </c>
      <c r="K8368">
        <v>1</v>
      </c>
    </row>
    <row r="8369" spans="1:11">
      <c r="A8369" t="s">
        <v>24429</v>
      </c>
      <c r="B8369" t="s">
        <v>58</v>
      </c>
      <c r="C8369">
        <v>92958</v>
      </c>
      <c r="D8369" t="s">
        <v>1275</v>
      </c>
      <c r="E8369" t="s">
        <v>62</v>
      </c>
      <c r="F8369">
        <v>4.79</v>
      </c>
      <c r="G8369">
        <v>4.79</v>
      </c>
      <c r="J8369">
        <v>1</v>
      </c>
      <c r="K8369">
        <v>1</v>
      </c>
    </row>
    <row r="8370" spans="1:11">
      <c r="A8370" t="s">
        <v>24430</v>
      </c>
      <c r="B8370" t="s">
        <v>58</v>
      </c>
      <c r="C8370">
        <v>92959</v>
      </c>
      <c r="D8370" t="s">
        <v>1276</v>
      </c>
      <c r="E8370" t="s">
        <v>62</v>
      </c>
      <c r="F8370">
        <v>9.3000000000000007</v>
      </c>
      <c r="G8370">
        <v>9.3000000000000007</v>
      </c>
      <c r="J8370">
        <v>0</v>
      </c>
      <c r="K8370">
        <v>0</v>
      </c>
    </row>
    <row r="8371" spans="1:11">
      <c r="A8371" t="s">
        <v>24431</v>
      </c>
      <c r="B8371" t="s">
        <v>58</v>
      </c>
      <c r="C8371">
        <v>102858</v>
      </c>
      <c r="D8371" t="s">
        <v>7385</v>
      </c>
      <c r="E8371" t="s">
        <v>62</v>
      </c>
      <c r="F8371">
        <v>0</v>
      </c>
      <c r="G8371">
        <v>0</v>
      </c>
    </row>
    <row r="8372" spans="1:11">
      <c r="A8372" t="s">
        <v>24432</v>
      </c>
      <c r="B8372" t="s">
        <v>58</v>
      </c>
      <c r="C8372">
        <v>102859</v>
      </c>
      <c r="D8372" t="s">
        <v>7386</v>
      </c>
      <c r="E8372" t="s">
        <v>62</v>
      </c>
      <c r="F8372">
        <v>0</v>
      </c>
      <c r="G8372">
        <v>0</v>
      </c>
    </row>
    <row r="8373" spans="1:11">
      <c r="A8373" t="s">
        <v>24433</v>
      </c>
      <c r="B8373" t="s">
        <v>58</v>
      </c>
      <c r="C8373">
        <v>102860</v>
      </c>
      <c r="D8373" t="s">
        <v>7387</v>
      </c>
      <c r="E8373" t="s">
        <v>62</v>
      </c>
      <c r="F8373">
        <v>0</v>
      </c>
      <c r="G8373">
        <v>0</v>
      </c>
    </row>
    <row r="8374" spans="1:11">
      <c r="A8374" t="s">
        <v>24434</v>
      </c>
      <c r="B8374" t="s">
        <v>58</v>
      </c>
      <c r="C8374">
        <v>102861</v>
      </c>
      <c r="D8374" t="s">
        <v>1442</v>
      </c>
      <c r="E8374" t="s">
        <v>62</v>
      </c>
      <c r="F8374">
        <v>1.43</v>
      </c>
      <c r="G8374">
        <v>1.43</v>
      </c>
      <c r="J8374">
        <v>0</v>
      </c>
      <c r="K8374">
        <v>0</v>
      </c>
    </row>
    <row r="8375" spans="1:11">
      <c r="A8375" t="s">
        <v>24435</v>
      </c>
      <c r="B8375" t="s">
        <v>58</v>
      </c>
      <c r="C8375">
        <v>93404</v>
      </c>
      <c r="D8375" t="s">
        <v>14813</v>
      </c>
      <c r="E8375" t="s">
        <v>62</v>
      </c>
      <c r="F8375">
        <v>7.75</v>
      </c>
      <c r="G8375">
        <v>7.75</v>
      </c>
      <c r="J8375">
        <v>1</v>
      </c>
      <c r="K8375">
        <v>1</v>
      </c>
    </row>
    <row r="8376" spans="1:11">
      <c r="A8376" t="s">
        <v>24436</v>
      </c>
      <c r="B8376" t="s">
        <v>58</v>
      </c>
      <c r="C8376">
        <v>93405</v>
      </c>
      <c r="D8376" t="s">
        <v>14814</v>
      </c>
      <c r="E8376" t="s">
        <v>62</v>
      </c>
      <c r="F8376">
        <v>1.98</v>
      </c>
      <c r="G8376">
        <v>1.98</v>
      </c>
      <c r="J8376">
        <v>1</v>
      </c>
      <c r="K8376">
        <v>1</v>
      </c>
    </row>
    <row r="8377" spans="1:11">
      <c r="A8377" t="s">
        <v>24437</v>
      </c>
      <c r="B8377" t="s">
        <v>58</v>
      </c>
      <c r="C8377">
        <v>93406</v>
      </c>
      <c r="D8377" t="s">
        <v>14815</v>
      </c>
      <c r="E8377" t="s">
        <v>62</v>
      </c>
      <c r="F8377">
        <v>9.3000000000000007</v>
      </c>
      <c r="G8377">
        <v>9.3000000000000007</v>
      </c>
      <c r="J8377">
        <v>1</v>
      </c>
      <c r="K8377">
        <v>1</v>
      </c>
    </row>
    <row r="8378" spans="1:11">
      <c r="A8378" t="s">
        <v>24438</v>
      </c>
      <c r="B8378" t="s">
        <v>58</v>
      </c>
      <c r="C8378">
        <v>93407</v>
      </c>
      <c r="D8378" t="s">
        <v>14816</v>
      </c>
      <c r="E8378" t="s">
        <v>62</v>
      </c>
      <c r="F8378">
        <v>47.28</v>
      </c>
      <c r="G8378">
        <v>47.28</v>
      </c>
      <c r="J8378">
        <v>0</v>
      </c>
      <c r="K8378">
        <v>0</v>
      </c>
    </row>
    <row r="8379" spans="1:11">
      <c r="A8379" t="s">
        <v>24439</v>
      </c>
      <c r="B8379" t="s">
        <v>58</v>
      </c>
      <c r="C8379">
        <v>102936</v>
      </c>
      <c r="D8379" t="s">
        <v>7388</v>
      </c>
      <c r="E8379" t="s">
        <v>62</v>
      </c>
      <c r="F8379">
        <v>0</v>
      </c>
      <c r="G8379">
        <v>0</v>
      </c>
    </row>
    <row r="8380" spans="1:11">
      <c r="A8380" t="s">
        <v>24440</v>
      </c>
      <c r="B8380" t="s">
        <v>58</v>
      </c>
      <c r="C8380">
        <v>102937</v>
      </c>
      <c r="D8380" t="s">
        <v>7389</v>
      </c>
      <c r="E8380" t="s">
        <v>62</v>
      </c>
      <c r="F8380">
        <v>0</v>
      </c>
      <c r="G8380">
        <v>0</v>
      </c>
    </row>
    <row r="8381" spans="1:11">
      <c r="A8381" t="s">
        <v>24441</v>
      </c>
      <c r="B8381" t="s">
        <v>58</v>
      </c>
      <c r="C8381">
        <v>102938</v>
      </c>
      <c r="D8381" t="s">
        <v>7390</v>
      </c>
      <c r="E8381" t="s">
        <v>62</v>
      </c>
      <c r="F8381">
        <v>0</v>
      </c>
      <c r="G8381">
        <v>0</v>
      </c>
    </row>
    <row r="8382" spans="1:11">
      <c r="A8382" t="s">
        <v>24442</v>
      </c>
      <c r="B8382" t="s">
        <v>58</v>
      </c>
      <c r="C8382">
        <v>102939</v>
      </c>
      <c r="D8382" t="s">
        <v>1458</v>
      </c>
      <c r="E8382" t="s">
        <v>62</v>
      </c>
      <c r="F8382">
        <v>10.75</v>
      </c>
      <c r="G8382">
        <v>10.75</v>
      </c>
      <c r="J8382">
        <v>0</v>
      </c>
      <c r="K8382">
        <v>0</v>
      </c>
    </row>
    <row r="8383" spans="1:11">
      <c r="A8383" t="s">
        <v>24443</v>
      </c>
      <c r="B8383" t="s">
        <v>58</v>
      </c>
      <c r="C8383">
        <v>103159</v>
      </c>
      <c r="D8383" t="s">
        <v>7391</v>
      </c>
      <c r="E8383" t="s">
        <v>62</v>
      </c>
      <c r="F8383">
        <v>0</v>
      </c>
      <c r="G8383">
        <v>0</v>
      </c>
    </row>
    <row r="8384" spans="1:11">
      <c r="A8384" t="s">
        <v>24444</v>
      </c>
      <c r="B8384" t="s">
        <v>58</v>
      </c>
      <c r="C8384">
        <v>103160</v>
      </c>
      <c r="D8384" t="s">
        <v>7392</v>
      </c>
      <c r="E8384" t="s">
        <v>62</v>
      </c>
      <c r="F8384">
        <v>0</v>
      </c>
      <c r="G8384">
        <v>0</v>
      </c>
    </row>
    <row r="8385" spans="1:11">
      <c r="A8385" t="s">
        <v>24445</v>
      </c>
      <c r="B8385" t="s">
        <v>58</v>
      </c>
      <c r="C8385">
        <v>103161</v>
      </c>
      <c r="D8385" t="s">
        <v>7393</v>
      </c>
      <c r="E8385" t="s">
        <v>62</v>
      </c>
      <c r="F8385">
        <v>0</v>
      </c>
      <c r="G8385">
        <v>0</v>
      </c>
    </row>
    <row r="8386" spans="1:11">
      <c r="A8386" t="s">
        <v>24446</v>
      </c>
      <c r="B8386" t="s">
        <v>58</v>
      </c>
      <c r="C8386">
        <v>103162</v>
      </c>
      <c r="D8386" t="s">
        <v>1471</v>
      </c>
      <c r="E8386" t="s">
        <v>62</v>
      </c>
      <c r="F8386">
        <v>0.77</v>
      </c>
      <c r="G8386">
        <v>0.77</v>
      </c>
      <c r="J8386">
        <v>0</v>
      </c>
      <c r="K8386">
        <v>0</v>
      </c>
    </row>
    <row r="8387" spans="1:11">
      <c r="A8387" t="s">
        <v>24447</v>
      </c>
      <c r="B8387" t="s">
        <v>58</v>
      </c>
      <c r="C8387">
        <v>103153</v>
      </c>
      <c r="D8387" t="s">
        <v>7394</v>
      </c>
      <c r="E8387" t="s">
        <v>62</v>
      </c>
      <c r="F8387">
        <v>0</v>
      </c>
      <c r="G8387">
        <v>0</v>
      </c>
    </row>
    <row r="8388" spans="1:11">
      <c r="A8388" t="s">
        <v>24448</v>
      </c>
      <c r="B8388" t="s">
        <v>58</v>
      </c>
      <c r="C8388">
        <v>103154</v>
      </c>
      <c r="D8388" t="s">
        <v>7395</v>
      </c>
      <c r="E8388" t="s">
        <v>62</v>
      </c>
      <c r="F8388">
        <v>0</v>
      </c>
      <c r="G8388">
        <v>0</v>
      </c>
    </row>
    <row r="8389" spans="1:11">
      <c r="A8389" t="s">
        <v>24449</v>
      </c>
      <c r="B8389" t="s">
        <v>58</v>
      </c>
      <c r="C8389">
        <v>103155</v>
      </c>
      <c r="D8389" t="s">
        <v>7396</v>
      </c>
      <c r="E8389" t="s">
        <v>62</v>
      </c>
      <c r="F8389">
        <v>0</v>
      </c>
      <c r="G8389">
        <v>0</v>
      </c>
    </row>
    <row r="8390" spans="1:11">
      <c r="A8390" t="s">
        <v>24450</v>
      </c>
      <c r="B8390" t="s">
        <v>58</v>
      </c>
      <c r="C8390">
        <v>103156</v>
      </c>
      <c r="D8390" t="s">
        <v>1470</v>
      </c>
      <c r="E8390" t="s">
        <v>62</v>
      </c>
      <c r="F8390">
        <v>2.73</v>
      </c>
      <c r="G8390">
        <v>2.73</v>
      </c>
      <c r="J8390">
        <v>0</v>
      </c>
      <c r="K8390">
        <v>0</v>
      </c>
    </row>
    <row r="8391" spans="1:11">
      <c r="A8391" t="s">
        <v>24451</v>
      </c>
      <c r="B8391" t="s">
        <v>58</v>
      </c>
      <c r="C8391">
        <v>103171</v>
      </c>
      <c r="D8391" t="s">
        <v>7397</v>
      </c>
      <c r="E8391" t="s">
        <v>62</v>
      </c>
      <c r="F8391">
        <v>0</v>
      </c>
      <c r="G8391">
        <v>0</v>
      </c>
    </row>
    <row r="8392" spans="1:11">
      <c r="A8392" t="s">
        <v>24452</v>
      </c>
      <c r="B8392" t="s">
        <v>58</v>
      </c>
      <c r="C8392">
        <v>103172</v>
      </c>
      <c r="D8392" t="s">
        <v>7398</v>
      </c>
      <c r="E8392" t="s">
        <v>62</v>
      </c>
      <c r="F8392">
        <v>0</v>
      </c>
      <c r="G8392">
        <v>0</v>
      </c>
    </row>
    <row r="8393" spans="1:11">
      <c r="A8393" t="s">
        <v>24453</v>
      </c>
      <c r="B8393" t="s">
        <v>58</v>
      </c>
      <c r="C8393">
        <v>103173</v>
      </c>
      <c r="D8393" t="s">
        <v>7399</v>
      </c>
      <c r="E8393" t="s">
        <v>62</v>
      </c>
      <c r="F8393">
        <v>0</v>
      </c>
      <c r="G8393">
        <v>0</v>
      </c>
    </row>
    <row r="8394" spans="1:11">
      <c r="A8394" t="s">
        <v>24454</v>
      </c>
      <c r="B8394" t="s">
        <v>58</v>
      </c>
      <c r="C8394">
        <v>103174</v>
      </c>
      <c r="D8394" t="s">
        <v>1473</v>
      </c>
      <c r="E8394" t="s">
        <v>62</v>
      </c>
      <c r="F8394">
        <v>2.1800000000000002</v>
      </c>
      <c r="G8394">
        <v>2.1800000000000002</v>
      </c>
      <c r="J8394">
        <v>0</v>
      </c>
      <c r="K8394">
        <v>0</v>
      </c>
    </row>
    <row r="8395" spans="1:11">
      <c r="A8395" t="s">
        <v>24455</v>
      </c>
      <c r="B8395" t="s">
        <v>58</v>
      </c>
      <c r="C8395">
        <v>103177</v>
      </c>
      <c r="D8395" t="s">
        <v>7400</v>
      </c>
      <c r="E8395" t="s">
        <v>62</v>
      </c>
      <c r="F8395">
        <v>0</v>
      </c>
      <c r="G8395">
        <v>0</v>
      </c>
    </row>
    <row r="8396" spans="1:11">
      <c r="A8396" t="s">
        <v>24456</v>
      </c>
      <c r="B8396" t="s">
        <v>58</v>
      </c>
      <c r="C8396">
        <v>103178</v>
      </c>
      <c r="D8396" t="s">
        <v>7401</v>
      </c>
      <c r="E8396" t="s">
        <v>62</v>
      </c>
      <c r="F8396">
        <v>0</v>
      </c>
      <c r="G8396">
        <v>0</v>
      </c>
    </row>
    <row r="8397" spans="1:11">
      <c r="A8397" t="s">
        <v>24457</v>
      </c>
      <c r="B8397" t="s">
        <v>58</v>
      </c>
      <c r="C8397">
        <v>103179</v>
      </c>
      <c r="D8397" t="s">
        <v>7402</v>
      </c>
      <c r="E8397" t="s">
        <v>62</v>
      </c>
      <c r="F8397">
        <v>0</v>
      </c>
      <c r="G8397">
        <v>0</v>
      </c>
    </row>
    <row r="8398" spans="1:11">
      <c r="A8398" t="s">
        <v>24458</v>
      </c>
      <c r="B8398" t="s">
        <v>58</v>
      </c>
      <c r="C8398">
        <v>103180</v>
      </c>
      <c r="D8398" t="s">
        <v>1474</v>
      </c>
      <c r="E8398" t="s">
        <v>62</v>
      </c>
      <c r="F8398">
        <v>5.0199999999999996</v>
      </c>
      <c r="G8398">
        <v>5.0199999999999996</v>
      </c>
      <c r="J8398">
        <v>0</v>
      </c>
      <c r="K8398">
        <v>0</v>
      </c>
    </row>
    <row r="8399" spans="1:11">
      <c r="A8399" t="s">
        <v>24459</v>
      </c>
      <c r="B8399" t="s">
        <v>58</v>
      </c>
      <c r="C8399">
        <v>103165</v>
      </c>
      <c r="D8399" t="s">
        <v>7403</v>
      </c>
      <c r="E8399" t="s">
        <v>62</v>
      </c>
      <c r="F8399">
        <v>0</v>
      </c>
      <c r="G8399">
        <v>0</v>
      </c>
    </row>
    <row r="8400" spans="1:11">
      <c r="A8400" t="s">
        <v>24460</v>
      </c>
      <c r="B8400" t="s">
        <v>58</v>
      </c>
      <c r="C8400">
        <v>103166</v>
      </c>
      <c r="D8400" t="s">
        <v>7404</v>
      </c>
      <c r="E8400" t="s">
        <v>62</v>
      </c>
      <c r="F8400">
        <v>0</v>
      </c>
      <c r="G8400">
        <v>0</v>
      </c>
    </row>
    <row r="8401" spans="1:11">
      <c r="A8401" t="s">
        <v>24461</v>
      </c>
      <c r="B8401" t="s">
        <v>58</v>
      </c>
      <c r="C8401">
        <v>103167</v>
      </c>
      <c r="D8401" t="s">
        <v>7405</v>
      </c>
      <c r="E8401" t="s">
        <v>62</v>
      </c>
      <c r="F8401">
        <v>0</v>
      </c>
      <c r="G8401">
        <v>0</v>
      </c>
    </row>
    <row r="8402" spans="1:11">
      <c r="A8402" t="s">
        <v>24462</v>
      </c>
      <c r="B8402" t="s">
        <v>58</v>
      </c>
      <c r="C8402">
        <v>103168</v>
      </c>
      <c r="D8402" t="s">
        <v>1472</v>
      </c>
      <c r="E8402" t="s">
        <v>62</v>
      </c>
      <c r="F8402">
        <v>0.87</v>
      </c>
      <c r="G8402">
        <v>0.87</v>
      </c>
      <c r="J8402">
        <v>0</v>
      </c>
      <c r="K8402">
        <v>0</v>
      </c>
    </row>
    <row r="8403" spans="1:11">
      <c r="A8403" t="s">
        <v>24463</v>
      </c>
      <c r="B8403" t="s">
        <v>58</v>
      </c>
      <c r="C8403">
        <v>102864</v>
      </c>
      <c r="D8403" t="s">
        <v>7406</v>
      </c>
      <c r="E8403" t="s">
        <v>62</v>
      </c>
      <c r="F8403">
        <v>0</v>
      </c>
      <c r="G8403">
        <v>0</v>
      </c>
    </row>
    <row r="8404" spans="1:11">
      <c r="A8404" t="s">
        <v>24464</v>
      </c>
      <c r="B8404" t="s">
        <v>58</v>
      </c>
      <c r="C8404">
        <v>102865</v>
      </c>
      <c r="D8404" t="s">
        <v>7407</v>
      </c>
      <c r="E8404" t="s">
        <v>62</v>
      </c>
      <c r="F8404">
        <v>0</v>
      </c>
      <c r="G8404">
        <v>0</v>
      </c>
    </row>
    <row r="8405" spans="1:11">
      <c r="A8405" t="s">
        <v>24465</v>
      </c>
      <c r="B8405" t="s">
        <v>58</v>
      </c>
      <c r="C8405">
        <v>102866</v>
      </c>
      <c r="D8405" t="s">
        <v>7408</v>
      </c>
      <c r="E8405" t="s">
        <v>62</v>
      </c>
      <c r="F8405">
        <v>0</v>
      </c>
      <c r="G8405">
        <v>0</v>
      </c>
    </row>
    <row r="8406" spans="1:11">
      <c r="A8406" t="s">
        <v>24466</v>
      </c>
      <c r="B8406" t="s">
        <v>58</v>
      </c>
      <c r="C8406">
        <v>102867</v>
      </c>
      <c r="D8406" t="s">
        <v>1443</v>
      </c>
      <c r="E8406" t="s">
        <v>62</v>
      </c>
      <c r="F8406">
        <v>0.78</v>
      </c>
      <c r="G8406">
        <v>0.78</v>
      </c>
      <c r="J8406">
        <v>0</v>
      </c>
      <c r="K8406">
        <v>0</v>
      </c>
    </row>
    <row r="8407" spans="1:11">
      <c r="A8407" t="s">
        <v>24467</v>
      </c>
      <c r="B8407" t="s">
        <v>58</v>
      </c>
      <c r="C8407">
        <v>92108</v>
      </c>
      <c r="D8407" t="s">
        <v>1247</v>
      </c>
      <c r="E8407" t="s">
        <v>62</v>
      </c>
      <c r="F8407">
        <v>1.04</v>
      </c>
      <c r="G8407">
        <v>1.04</v>
      </c>
      <c r="J8407">
        <v>0</v>
      </c>
      <c r="K8407">
        <v>0</v>
      </c>
    </row>
    <row r="8408" spans="1:11">
      <c r="A8408" t="s">
        <v>24468</v>
      </c>
      <c r="B8408" t="s">
        <v>58</v>
      </c>
      <c r="C8408">
        <v>92109</v>
      </c>
      <c r="D8408" t="s">
        <v>1248</v>
      </c>
      <c r="E8408" t="s">
        <v>62</v>
      </c>
      <c r="F8408">
        <v>0.24</v>
      </c>
      <c r="G8408">
        <v>0.24</v>
      </c>
      <c r="J8408">
        <v>0</v>
      </c>
      <c r="K8408">
        <v>0</v>
      </c>
    </row>
    <row r="8409" spans="1:11">
      <c r="A8409" t="s">
        <v>24469</v>
      </c>
      <c r="B8409" t="s">
        <v>58</v>
      </c>
      <c r="C8409">
        <v>92110</v>
      </c>
      <c r="D8409" t="s">
        <v>1249</v>
      </c>
      <c r="E8409" t="s">
        <v>62</v>
      </c>
      <c r="F8409">
        <v>1.3</v>
      </c>
      <c r="G8409">
        <v>1.3</v>
      </c>
      <c r="J8409">
        <v>0</v>
      </c>
      <c r="K8409">
        <v>0</v>
      </c>
    </row>
    <row r="8410" spans="1:11">
      <c r="A8410" t="s">
        <v>24470</v>
      </c>
      <c r="B8410" t="s">
        <v>58</v>
      </c>
      <c r="C8410">
        <v>92111</v>
      </c>
      <c r="D8410" t="s">
        <v>1250</v>
      </c>
      <c r="E8410" t="s">
        <v>62</v>
      </c>
      <c r="F8410">
        <v>1.43</v>
      </c>
      <c r="G8410">
        <v>1.43</v>
      </c>
      <c r="J8410">
        <v>0</v>
      </c>
      <c r="K8410">
        <v>0</v>
      </c>
    </row>
    <row r="8411" spans="1:11">
      <c r="A8411" t="s">
        <v>24471</v>
      </c>
      <c r="B8411" t="s">
        <v>58</v>
      </c>
      <c r="C8411">
        <v>90670</v>
      </c>
      <c r="D8411" t="s">
        <v>1147</v>
      </c>
      <c r="E8411" t="s">
        <v>62</v>
      </c>
      <c r="F8411">
        <v>269.23</v>
      </c>
      <c r="G8411">
        <v>269.23</v>
      </c>
      <c r="J8411">
        <v>0</v>
      </c>
      <c r="K8411">
        <v>0</v>
      </c>
    </row>
    <row r="8412" spans="1:11">
      <c r="A8412" t="s">
        <v>24472</v>
      </c>
      <c r="B8412" t="s">
        <v>58</v>
      </c>
      <c r="C8412">
        <v>90671</v>
      </c>
      <c r="D8412" t="s">
        <v>1148</v>
      </c>
      <c r="E8412" t="s">
        <v>62</v>
      </c>
      <c r="F8412">
        <v>72.23</v>
      </c>
      <c r="G8412">
        <v>72.23</v>
      </c>
      <c r="J8412">
        <v>0</v>
      </c>
      <c r="K8412">
        <v>0</v>
      </c>
    </row>
    <row r="8413" spans="1:11">
      <c r="A8413" t="s">
        <v>24473</v>
      </c>
      <c r="B8413" t="s">
        <v>58</v>
      </c>
      <c r="C8413">
        <v>90672</v>
      </c>
      <c r="D8413" t="s">
        <v>1149</v>
      </c>
      <c r="E8413" t="s">
        <v>62</v>
      </c>
      <c r="F8413">
        <v>336.92</v>
      </c>
      <c r="G8413">
        <v>336.92</v>
      </c>
      <c r="J8413">
        <v>0</v>
      </c>
      <c r="K8413">
        <v>0</v>
      </c>
    </row>
    <row r="8414" spans="1:11">
      <c r="A8414" t="s">
        <v>24474</v>
      </c>
      <c r="B8414" t="s">
        <v>58</v>
      </c>
      <c r="C8414">
        <v>90673</v>
      </c>
      <c r="D8414" t="s">
        <v>1150</v>
      </c>
      <c r="E8414" t="s">
        <v>62</v>
      </c>
      <c r="F8414">
        <v>119.94</v>
      </c>
      <c r="G8414">
        <v>119.94</v>
      </c>
      <c r="J8414">
        <v>0</v>
      </c>
      <c r="K8414">
        <v>0</v>
      </c>
    </row>
    <row r="8415" spans="1:11">
      <c r="A8415" t="s">
        <v>24475</v>
      </c>
      <c r="B8415" t="s">
        <v>58</v>
      </c>
      <c r="C8415">
        <v>93220</v>
      </c>
      <c r="D8415" t="s">
        <v>1280</v>
      </c>
      <c r="E8415" t="s">
        <v>62</v>
      </c>
      <c r="F8415">
        <v>412.83</v>
      </c>
      <c r="G8415">
        <v>412.83</v>
      </c>
      <c r="J8415">
        <v>0</v>
      </c>
      <c r="K8415">
        <v>0</v>
      </c>
    </row>
    <row r="8416" spans="1:11">
      <c r="A8416" t="s">
        <v>24476</v>
      </c>
      <c r="B8416" t="s">
        <v>58</v>
      </c>
      <c r="C8416">
        <v>93221</v>
      </c>
      <c r="D8416" t="s">
        <v>1281</v>
      </c>
      <c r="E8416" t="s">
        <v>62</v>
      </c>
      <c r="F8416">
        <v>110.75</v>
      </c>
      <c r="G8416">
        <v>110.75</v>
      </c>
      <c r="J8416">
        <v>0</v>
      </c>
      <c r="K8416">
        <v>0</v>
      </c>
    </row>
    <row r="8417" spans="1:11">
      <c r="A8417" t="s">
        <v>24477</v>
      </c>
      <c r="B8417" t="s">
        <v>58</v>
      </c>
      <c r="C8417">
        <v>93222</v>
      </c>
      <c r="D8417" t="s">
        <v>1282</v>
      </c>
      <c r="E8417" t="s">
        <v>62</v>
      </c>
      <c r="F8417">
        <v>516.61</v>
      </c>
      <c r="G8417">
        <v>516.61</v>
      </c>
      <c r="J8417">
        <v>0</v>
      </c>
      <c r="K8417">
        <v>0</v>
      </c>
    </row>
    <row r="8418" spans="1:11">
      <c r="A8418" t="s">
        <v>24478</v>
      </c>
      <c r="B8418" t="s">
        <v>58</v>
      </c>
      <c r="C8418">
        <v>93223</v>
      </c>
      <c r="D8418" t="s">
        <v>1283</v>
      </c>
      <c r="E8418" t="s">
        <v>62</v>
      </c>
      <c r="F8418">
        <v>156.66</v>
      </c>
      <c r="G8418">
        <v>156.66</v>
      </c>
      <c r="J8418">
        <v>0</v>
      </c>
      <c r="K8418">
        <v>0</v>
      </c>
    </row>
    <row r="8419" spans="1:11">
      <c r="A8419" t="s">
        <v>24479</v>
      </c>
      <c r="B8419" t="s">
        <v>58</v>
      </c>
      <c r="C8419">
        <v>104691</v>
      </c>
      <c r="D8419" t="s">
        <v>1502</v>
      </c>
      <c r="E8419" t="s">
        <v>62</v>
      </c>
      <c r="F8419">
        <v>1.07</v>
      </c>
      <c r="G8419">
        <v>1.07</v>
      </c>
      <c r="J8419">
        <v>0</v>
      </c>
      <c r="K8419">
        <v>0</v>
      </c>
    </row>
    <row r="8420" spans="1:11">
      <c r="A8420" t="s">
        <v>24480</v>
      </c>
      <c r="B8420" t="s">
        <v>58</v>
      </c>
      <c r="C8420">
        <v>104692</v>
      </c>
      <c r="D8420" t="s">
        <v>1503</v>
      </c>
      <c r="E8420" t="s">
        <v>62</v>
      </c>
      <c r="F8420">
        <v>0.24</v>
      </c>
      <c r="G8420">
        <v>0.24</v>
      </c>
      <c r="J8420">
        <v>0</v>
      </c>
      <c r="K8420">
        <v>0</v>
      </c>
    </row>
    <row r="8421" spans="1:11">
      <c r="A8421" t="s">
        <v>24481</v>
      </c>
      <c r="B8421" t="s">
        <v>58</v>
      </c>
      <c r="C8421">
        <v>104693</v>
      </c>
      <c r="D8421" t="s">
        <v>1504</v>
      </c>
      <c r="E8421" t="s">
        <v>62</v>
      </c>
      <c r="F8421">
        <v>1.34</v>
      </c>
      <c r="G8421">
        <v>1.34</v>
      </c>
      <c r="J8421">
        <v>0</v>
      </c>
      <c r="K8421">
        <v>0</v>
      </c>
    </row>
    <row r="8422" spans="1:11">
      <c r="A8422" t="s">
        <v>24482</v>
      </c>
      <c r="B8422" t="s">
        <v>58</v>
      </c>
      <c r="C8422">
        <v>104694</v>
      </c>
      <c r="D8422" t="s">
        <v>1505</v>
      </c>
      <c r="E8422" t="s">
        <v>62</v>
      </c>
      <c r="F8422">
        <v>2.44</v>
      </c>
      <c r="G8422">
        <v>2.44</v>
      </c>
      <c r="J8422">
        <v>0</v>
      </c>
      <c r="K8422">
        <v>0</v>
      </c>
    </row>
    <row r="8423" spans="1:11">
      <c r="A8423" t="s">
        <v>24483</v>
      </c>
      <c r="B8423" t="s">
        <v>58</v>
      </c>
      <c r="C8423">
        <v>90676</v>
      </c>
      <c r="D8423" t="s">
        <v>1151</v>
      </c>
      <c r="E8423" t="s">
        <v>62</v>
      </c>
      <c r="F8423">
        <v>107.18</v>
      </c>
      <c r="G8423">
        <v>107.18</v>
      </c>
      <c r="J8423">
        <v>0.2157</v>
      </c>
      <c r="K8423">
        <v>0.2157</v>
      </c>
    </row>
    <row r="8424" spans="1:11">
      <c r="A8424" t="s">
        <v>24484</v>
      </c>
      <c r="B8424" t="s">
        <v>58</v>
      </c>
      <c r="C8424">
        <v>91021</v>
      </c>
      <c r="D8424" t="s">
        <v>1181</v>
      </c>
      <c r="E8424" t="s">
        <v>62</v>
      </c>
      <c r="F8424">
        <v>12.99</v>
      </c>
      <c r="G8424">
        <v>12.99</v>
      </c>
      <c r="J8424">
        <v>0.2964</v>
      </c>
      <c r="K8424">
        <v>0.2964</v>
      </c>
    </row>
    <row r="8425" spans="1:11">
      <c r="A8425" t="s">
        <v>24485</v>
      </c>
      <c r="B8425" t="s">
        <v>58</v>
      </c>
      <c r="C8425">
        <v>90677</v>
      </c>
      <c r="D8425" t="s">
        <v>1152</v>
      </c>
      <c r="E8425" t="s">
        <v>62</v>
      </c>
      <c r="F8425">
        <v>32.08</v>
      </c>
      <c r="G8425">
        <v>32.08</v>
      </c>
      <c r="J8425">
        <v>0.29709999999999998</v>
      </c>
      <c r="K8425">
        <v>0.29709999999999998</v>
      </c>
    </row>
    <row r="8426" spans="1:11">
      <c r="A8426" t="s">
        <v>24486</v>
      </c>
      <c r="B8426" t="s">
        <v>58</v>
      </c>
      <c r="C8426">
        <v>90678</v>
      </c>
      <c r="D8426" t="s">
        <v>1153</v>
      </c>
      <c r="E8426" t="s">
        <v>62</v>
      </c>
      <c r="F8426">
        <v>148.6</v>
      </c>
      <c r="G8426">
        <v>148.6</v>
      </c>
      <c r="J8426">
        <v>0.29210000000000003</v>
      </c>
      <c r="K8426">
        <v>0.29210000000000003</v>
      </c>
    </row>
    <row r="8427" spans="1:11">
      <c r="A8427" t="s">
        <v>24487</v>
      </c>
      <c r="B8427" t="s">
        <v>58</v>
      </c>
      <c r="C8427">
        <v>90679</v>
      </c>
      <c r="D8427" t="s">
        <v>1154</v>
      </c>
      <c r="E8427" t="s">
        <v>62</v>
      </c>
      <c r="F8427">
        <v>91.98</v>
      </c>
      <c r="G8427">
        <v>91.98</v>
      </c>
      <c r="J8427">
        <v>0</v>
      </c>
      <c r="K8427">
        <v>0</v>
      </c>
    </row>
    <row r="8428" spans="1:11">
      <c r="A8428" t="s">
        <v>24488</v>
      </c>
      <c r="B8428" t="s">
        <v>58</v>
      </c>
      <c r="C8428">
        <v>102870</v>
      </c>
      <c r="D8428" t="s">
        <v>1444</v>
      </c>
      <c r="E8428" t="s">
        <v>62</v>
      </c>
      <c r="F8428">
        <v>392.64</v>
      </c>
      <c r="G8428">
        <v>392.64</v>
      </c>
      <c r="J8428">
        <v>0</v>
      </c>
      <c r="K8428">
        <v>0</v>
      </c>
    </row>
    <row r="8429" spans="1:11">
      <c r="A8429" t="s">
        <v>24489</v>
      </c>
      <c r="B8429" t="s">
        <v>58</v>
      </c>
      <c r="C8429">
        <v>102871</v>
      </c>
      <c r="D8429" t="s">
        <v>1445</v>
      </c>
      <c r="E8429" t="s">
        <v>62</v>
      </c>
      <c r="F8429">
        <v>106.08</v>
      </c>
      <c r="G8429">
        <v>106.08</v>
      </c>
      <c r="J8429">
        <v>0</v>
      </c>
      <c r="K8429">
        <v>0</v>
      </c>
    </row>
    <row r="8430" spans="1:11">
      <c r="A8430" t="s">
        <v>24490</v>
      </c>
      <c r="B8430" t="s">
        <v>58</v>
      </c>
      <c r="C8430">
        <v>102872</v>
      </c>
      <c r="D8430" t="s">
        <v>1446</v>
      </c>
      <c r="E8430" t="s">
        <v>62</v>
      </c>
      <c r="F8430">
        <v>491.36</v>
      </c>
      <c r="G8430">
        <v>491.36</v>
      </c>
      <c r="J8430">
        <v>0</v>
      </c>
      <c r="K8430">
        <v>0</v>
      </c>
    </row>
    <row r="8431" spans="1:11">
      <c r="A8431" t="s">
        <v>24491</v>
      </c>
      <c r="B8431" t="s">
        <v>58</v>
      </c>
      <c r="C8431">
        <v>102873</v>
      </c>
      <c r="D8431" t="s">
        <v>1447</v>
      </c>
      <c r="E8431" t="s">
        <v>62</v>
      </c>
      <c r="F8431">
        <v>119.94</v>
      </c>
      <c r="G8431">
        <v>119.94</v>
      </c>
      <c r="J8431">
        <v>0</v>
      </c>
      <c r="K8431">
        <v>0</v>
      </c>
    </row>
    <row r="8432" spans="1:11">
      <c r="A8432" t="s">
        <v>24492</v>
      </c>
      <c r="B8432" t="s">
        <v>58</v>
      </c>
      <c r="C8432">
        <v>102960</v>
      </c>
      <c r="D8432" t="s">
        <v>1461</v>
      </c>
      <c r="E8432" t="s">
        <v>62</v>
      </c>
      <c r="F8432">
        <v>190.56</v>
      </c>
      <c r="G8432">
        <v>190.56</v>
      </c>
      <c r="J8432">
        <v>0</v>
      </c>
      <c r="K8432">
        <v>0</v>
      </c>
    </row>
    <row r="8433" spans="1:11">
      <c r="A8433" t="s">
        <v>24493</v>
      </c>
      <c r="B8433" t="s">
        <v>58</v>
      </c>
      <c r="C8433">
        <v>102961</v>
      </c>
      <c r="D8433" t="s">
        <v>1462</v>
      </c>
      <c r="E8433" t="s">
        <v>62</v>
      </c>
      <c r="F8433">
        <v>51.48</v>
      </c>
      <c r="G8433">
        <v>51.48</v>
      </c>
      <c r="J8433">
        <v>0</v>
      </c>
      <c r="K8433">
        <v>0</v>
      </c>
    </row>
    <row r="8434" spans="1:11">
      <c r="A8434" t="s">
        <v>24494</v>
      </c>
      <c r="B8434" t="s">
        <v>58</v>
      </c>
      <c r="C8434">
        <v>102962</v>
      </c>
      <c r="D8434" t="s">
        <v>1463</v>
      </c>
      <c r="E8434" t="s">
        <v>62</v>
      </c>
      <c r="F8434">
        <v>178.76</v>
      </c>
      <c r="G8434">
        <v>178.76</v>
      </c>
      <c r="J8434">
        <v>0</v>
      </c>
      <c r="K8434">
        <v>0</v>
      </c>
    </row>
    <row r="8435" spans="1:11">
      <c r="A8435" t="s">
        <v>24495</v>
      </c>
      <c r="B8435" t="s">
        <v>58</v>
      </c>
      <c r="C8435">
        <v>102963</v>
      </c>
      <c r="D8435" t="s">
        <v>1464</v>
      </c>
      <c r="E8435" t="s">
        <v>62</v>
      </c>
      <c r="F8435">
        <v>85.02</v>
      </c>
      <c r="G8435">
        <v>85.02</v>
      </c>
      <c r="J8435">
        <v>0</v>
      </c>
      <c r="K8435">
        <v>0</v>
      </c>
    </row>
    <row r="8436" spans="1:11">
      <c r="A8436" t="s">
        <v>24496</v>
      </c>
      <c r="B8436" t="s">
        <v>58</v>
      </c>
      <c r="C8436">
        <v>95698</v>
      </c>
      <c r="D8436" t="s">
        <v>1370</v>
      </c>
      <c r="E8436" t="s">
        <v>62</v>
      </c>
      <c r="F8436">
        <v>5.04</v>
      </c>
      <c r="G8436">
        <v>5.04</v>
      </c>
      <c r="J8436">
        <v>0</v>
      </c>
      <c r="K8436">
        <v>0</v>
      </c>
    </row>
    <row r="8437" spans="1:11">
      <c r="A8437" t="s">
        <v>24497</v>
      </c>
      <c r="B8437" t="s">
        <v>58</v>
      </c>
      <c r="C8437">
        <v>95699</v>
      </c>
      <c r="D8437" t="s">
        <v>1371</v>
      </c>
      <c r="E8437" t="s">
        <v>62</v>
      </c>
      <c r="F8437">
        <v>1.1599999999999999</v>
      </c>
      <c r="G8437">
        <v>1.1599999999999999</v>
      </c>
      <c r="J8437">
        <v>0</v>
      </c>
      <c r="K8437">
        <v>0</v>
      </c>
    </row>
    <row r="8438" spans="1:11">
      <c r="A8438" t="s">
        <v>24498</v>
      </c>
      <c r="B8438" t="s">
        <v>58</v>
      </c>
      <c r="C8438">
        <v>95700</v>
      </c>
      <c r="D8438" t="s">
        <v>1372</v>
      </c>
      <c r="E8438" t="s">
        <v>62</v>
      </c>
      <c r="F8438">
        <v>6.3</v>
      </c>
      <c r="G8438">
        <v>6.3</v>
      </c>
      <c r="J8438">
        <v>0</v>
      </c>
      <c r="K8438">
        <v>0</v>
      </c>
    </row>
    <row r="8439" spans="1:11">
      <c r="A8439" t="s">
        <v>24499</v>
      </c>
      <c r="B8439" t="s">
        <v>58</v>
      </c>
      <c r="C8439">
        <v>95701</v>
      </c>
      <c r="D8439" t="s">
        <v>1373</v>
      </c>
      <c r="E8439" t="s">
        <v>62</v>
      </c>
      <c r="F8439">
        <v>3.59</v>
      </c>
      <c r="G8439">
        <v>3.59</v>
      </c>
      <c r="J8439">
        <v>0</v>
      </c>
      <c r="K8439">
        <v>0</v>
      </c>
    </row>
    <row r="8440" spans="1:11">
      <c r="A8440" t="s">
        <v>24500</v>
      </c>
      <c r="B8440" t="s">
        <v>58</v>
      </c>
      <c r="C8440">
        <v>90621</v>
      </c>
      <c r="D8440" t="s">
        <v>1115</v>
      </c>
      <c r="E8440" t="s">
        <v>62</v>
      </c>
      <c r="F8440">
        <v>2.27</v>
      </c>
      <c r="G8440">
        <v>2.27</v>
      </c>
      <c r="J8440">
        <v>0</v>
      </c>
      <c r="K8440">
        <v>0</v>
      </c>
    </row>
    <row r="8441" spans="1:11">
      <c r="A8441" t="s">
        <v>24501</v>
      </c>
      <c r="B8441" t="s">
        <v>58</v>
      </c>
      <c r="C8441">
        <v>90622</v>
      </c>
      <c r="D8441" t="s">
        <v>1116</v>
      </c>
      <c r="E8441" t="s">
        <v>62</v>
      </c>
      <c r="F8441">
        <v>0.52</v>
      </c>
      <c r="G8441">
        <v>0.52</v>
      </c>
      <c r="J8441">
        <v>0</v>
      </c>
      <c r="K8441">
        <v>0</v>
      </c>
    </row>
    <row r="8442" spans="1:11">
      <c r="A8442" t="s">
        <v>24502</v>
      </c>
      <c r="B8442" t="s">
        <v>58</v>
      </c>
      <c r="C8442">
        <v>90623</v>
      </c>
      <c r="D8442" t="s">
        <v>1117</v>
      </c>
      <c r="E8442" t="s">
        <v>62</v>
      </c>
      <c r="F8442">
        <v>2.84</v>
      </c>
      <c r="G8442">
        <v>2.84</v>
      </c>
      <c r="J8442">
        <v>0</v>
      </c>
      <c r="K8442">
        <v>0</v>
      </c>
    </row>
    <row r="8443" spans="1:11">
      <c r="A8443" t="s">
        <v>24503</v>
      </c>
      <c r="B8443" t="s">
        <v>58</v>
      </c>
      <c r="C8443">
        <v>90624</v>
      </c>
      <c r="D8443" t="s">
        <v>1118</v>
      </c>
      <c r="E8443" t="s">
        <v>62</v>
      </c>
      <c r="F8443">
        <v>3.59</v>
      </c>
      <c r="G8443">
        <v>3.59</v>
      </c>
      <c r="J8443">
        <v>0</v>
      </c>
      <c r="K8443">
        <v>0</v>
      </c>
    </row>
    <row r="8444" spans="1:11">
      <c r="A8444" t="s">
        <v>24504</v>
      </c>
      <c r="B8444" t="s">
        <v>58</v>
      </c>
      <c r="C8444">
        <v>102876</v>
      </c>
      <c r="D8444" t="s">
        <v>1448</v>
      </c>
      <c r="E8444" t="s">
        <v>62</v>
      </c>
      <c r="F8444">
        <v>545.65</v>
      </c>
      <c r="G8444">
        <v>545.65</v>
      </c>
      <c r="J8444">
        <v>0</v>
      </c>
      <c r="K8444">
        <v>0</v>
      </c>
    </row>
    <row r="8445" spans="1:11">
      <c r="A8445" t="s">
        <v>24505</v>
      </c>
      <c r="B8445" t="s">
        <v>58</v>
      </c>
      <c r="C8445">
        <v>102877</v>
      </c>
      <c r="D8445" t="s">
        <v>1449</v>
      </c>
      <c r="E8445" t="s">
        <v>62</v>
      </c>
      <c r="F8445">
        <v>147.41</v>
      </c>
      <c r="G8445">
        <v>147.41</v>
      </c>
      <c r="J8445">
        <v>0</v>
      </c>
      <c r="K8445">
        <v>0</v>
      </c>
    </row>
    <row r="8446" spans="1:11">
      <c r="A8446" t="s">
        <v>24506</v>
      </c>
      <c r="B8446" t="s">
        <v>58</v>
      </c>
      <c r="C8446">
        <v>102878</v>
      </c>
      <c r="D8446" t="s">
        <v>1450</v>
      </c>
      <c r="E8446" t="s">
        <v>62</v>
      </c>
      <c r="F8446">
        <v>682.83</v>
      </c>
      <c r="G8446">
        <v>682.83</v>
      </c>
      <c r="J8446">
        <v>0</v>
      </c>
      <c r="K8446">
        <v>0</v>
      </c>
    </row>
    <row r="8447" spans="1:11">
      <c r="A8447" t="s">
        <v>24507</v>
      </c>
      <c r="B8447" t="s">
        <v>58</v>
      </c>
      <c r="C8447">
        <v>102879</v>
      </c>
      <c r="D8447" t="s">
        <v>1451</v>
      </c>
      <c r="E8447" t="s">
        <v>62</v>
      </c>
      <c r="F8447">
        <v>180</v>
      </c>
      <c r="G8447">
        <v>180</v>
      </c>
      <c r="J8447">
        <v>0</v>
      </c>
      <c r="K8447">
        <v>0</v>
      </c>
    </row>
    <row r="8448" spans="1:11">
      <c r="A8448" t="s">
        <v>24508</v>
      </c>
      <c r="B8448" t="s">
        <v>58</v>
      </c>
      <c r="C8448">
        <v>103220</v>
      </c>
      <c r="D8448" t="s">
        <v>1475</v>
      </c>
      <c r="E8448" t="s">
        <v>62</v>
      </c>
      <c r="F8448">
        <v>166.87</v>
      </c>
      <c r="G8448">
        <v>166.87</v>
      </c>
      <c r="J8448">
        <v>0</v>
      </c>
      <c r="K8448">
        <v>0</v>
      </c>
    </row>
    <row r="8449" spans="1:11">
      <c r="A8449" t="s">
        <v>24509</v>
      </c>
      <c r="B8449" t="s">
        <v>58</v>
      </c>
      <c r="C8449">
        <v>103221</v>
      </c>
      <c r="D8449" t="s">
        <v>1476</v>
      </c>
      <c r="E8449" t="s">
        <v>62</v>
      </c>
      <c r="F8449">
        <v>45.08</v>
      </c>
      <c r="G8449">
        <v>45.08</v>
      </c>
      <c r="J8449">
        <v>0</v>
      </c>
      <c r="K8449">
        <v>0</v>
      </c>
    </row>
    <row r="8450" spans="1:11">
      <c r="A8450" t="s">
        <v>24510</v>
      </c>
      <c r="B8450" t="s">
        <v>58</v>
      </c>
      <c r="C8450">
        <v>103222</v>
      </c>
      <c r="D8450" t="s">
        <v>1477</v>
      </c>
      <c r="E8450" t="s">
        <v>62</v>
      </c>
      <c r="F8450">
        <v>208.82</v>
      </c>
      <c r="G8450">
        <v>208.82</v>
      </c>
      <c r="J8450">
        <v>0</v>
      </c>
      <c r="K8450">
        <v>0</v>
      </c>
    </row>
    <row r="8451" spans="1:11">
      <c r="A8451" t="s">
        <v>24511</v>
      </c>
      <c r="B8451" t="s">
        <v>58</v>
      </c>
      <c r="C8451">
        <v>103223</v>
      </c>
      <c r="D8451" t="s">
        <v>1478</v>
      </c>
      <c r="E8451" t="s">
        <v>62</v>
      </c>
      <c r="F8451">
        <v>35.159999999999997</v>
      </c>
      <c r="G8451">
        <v>35.159999999999997</v>
      </c>
      <c r="J8451">
        <v>0</v>
      </c>
      <c r="K8451">
        <v>0</v>
      </c>
    </row>
    <row r="8452" spans="1:11">
      <c r="A8452" t="s">
        <v>24512</v>
      </c>
      <c r="B8452" t="s">
        <v>58</v>
      </c>
      <c r="C8452">
        <v>103232</v>
      </c>
      <c r="D8452" t="s">
        <v>1483</v>
      </c>
      <c r="E8452" t="s">
        <v>62</v>
      </c>
      <c r="F8452">
        <v>523.54</v>
      </c>
      <c r="G8452">
        <v>523.54</v>
      </c>
      <c r="J8452">
        <v>0</v>
      </c>
      <c r="K8452">
        <v>0</v>
      </c>
    </row>
    <row r="8453" spans="1:11">
      <c r="A8453" t="s">
        <v>24513</v>
      </c>
      <c r="B8453" t="s">
        <v>58</v>
      </c>
      <c r="C8453">
        <v>103233</v>
      </c>
      <c r="D8453" t="s">
        <v>1484</v>
      </c>
      <c r="E8453" t="s">
        <v>62</v>
      </c>
      <c r="F8453">
        <v>141.44</v>
      </c>
      <c r="G8453">
        <v>141.44</v>
      </c>
      <c r="J8453">
        <v>0</v>
      </c>
      <c r="K8453">
        <v>0</v>
      </c>
    </row>
    <row r="8454" spans="1:11">
      <c r="A8454" t="s">
        <v>24514</v>
      </c>
      <c r="B8454" t="s">
        <v>58</v>
      </c>
      <c r="C8454">
        <v>103234</v>
      </c>
      <c r="D8454" t="s">
        <v>1485</v>
      </c>
      <c r="E8454" t="s">
        <v>62</v>
      </c>
      <c r="F8454">
        <v>687.57</v>
      </c>
      <c r="G8454">
        <v>687.57</v>
      </c>
      <c r="J8454">
        <v>0</v>
      </c>
      <c r="K8454">
        <v>0</v>
      </c>
    </row>
    <row r="8455" spans="1:11">
      <c r="A8455" t="s">
        <v>24515</v>
      </c>
      <c r="B8455" t="s">
        <v>58</v>
      </c>
      <c r="C8455">
        <v>103235</v>
      </c>
      <c r="D8455" t="s">
        <v>1486</v>
      </c>
      <c r="E8455" t="s">
        <v>62</v>
      </c>
      <c r="F8455">
        <v>102.95</v>
      </c>
      <c r="G8455">
        <v>102.95</v>
      </c>
      <c r="J8455">
        <v>0</v>
      </c>
      <c r="K8455">
        <v>0</v>
      </c>
    </row>
    <row r="8456" spans="1:11">
      <c r="A8456" t="s">
        <v>24516</v>
      </c>
      <c r="B8456" t="s">
        <v>58</v>
      </c>
      <c r="C8456">
        <v>103228</v>
      </c>
      <c r="D8456" t="s">
        <v>1481</v>
      </c>
      <c r="E8456" t="s">
        <v>62</v>
      </c>
      <c r="F8456">
        <v>479.08</v>
      </c>
      <c r="G8456">
        <v>479.08</v>
      </c>
      <c r="J8456">
        <v>0</v>
      </c>
      <c r="K8456">
        <v>0</v>
      </c>
    </row>
    <row r="8457" spans="1:11">
      <c r="A8457" t="s">
        <v>24517</v>
      </c>
      <c r="B8457" t="s">
        <v>58</v>
      </c>
      <c r="C8457">
        <v>103226</v>
      </c>
      <c r="D8457" t="s">
        <v>1479</v>
      </c>
      <c r="E8457" t="s">
        <v>62</v>
      </c>
      <c r="F8457">
        <v>382.83</v>
      </c>
      <c r="G8457">
        <v>382.83</v>
      </c>
      <c r="J8457">
        <v>0</v>
      </c>
      <c r="K8457">
        <v>0</v>
      </c>
    </row>
    <row r="8458" spans="1:11">
      <c r="A8458" t="s">
        <v>24518</v>
      </c>
      <c r="B8458" t="s">
        <v>58</v>
      </c>
      <c r="C8458">
        <v>103227</v>
      </c>
      <c r="D8458" t="s">
        <v>1480</v>
      </c>
      <c r="E8458" t="s">
        <v>62</v>
      </c>
      <c r="F8458">
        <v>103.43</v>
      </c>
      <c r="G8458">
        <v>103.43</v>
      </c>
      <c r="J8458">
        <v>0</v>
      </c>
      <c r="K8458">
        <v>0</v>
      </c>
    </row>
    <row r="8459" spans="1:11">
      <c r="A8459" t="s">
        <v>24519</v>
      </c>
      <c r="B8459" t="s">
        <v>58</v>
      </c>
      <c r="C8459">
        <v>103229</v>
      </c>
      <c r="D8459" t="s">
        <v>1482</v>
      </c>
      <c r="E8459" t="s">
        <v>62</v>
      </c>
      <c r="F8459">
        <v>87.3</v>
      </c>
      <c r="G8459">
        <v>87.3</v>
      </c>
      <c r="J8459">
        <v>0</v>
      </c>
      <c r="K8459">
        <v>0</v>
      </c>
    </row>
    <row r="8460" spans="1:11">
      <c r="A8460" t="s">
        <v>24520</v>
      </c>
      <c r="B8460" t="s">
        <v>58</v>
      </c>
      <c r="C8460">
        <v>95617</v>
      </c>
      <c r="D8460" t="s">
        <v>1363</v>
      </c>
      <c r="E8460" t="s">
        <v>62</v>
      </c>
      <c r="F8460">
        <v>1.24</v>
      </c>
      <c r="G8460">
        <v>1.24</v>
      </c>
      <c r="J8460">
        <v>0</v>
      </c>
      <c r="K8460">
        <v>0</v>
      </c>
    </row>
    <row r="8461" spans="1:11">
      <c r="A8461" t="s">
        <v>24521</v>
      </c>
      <c r="B8461" t="s">
        <v>58</v>
      </c>
      <c r="C8461">
        <v>95618</v>
      </c>
      <c r="D8461" t="s">
        <v>1364</v>
      </c>
      <c r="E8461" t="s">
        <v>62</v>
      </c>
      <c r="F8461">
        <v>0.28000000000000003</v>
      </c>
      <c r="G8461">
        <v>0.28000000000000003</v>
      </c>
      <c r="J8461">
        <v>0</v>
      </c>
      <c r="K8461">
        <v>0</v>
      </c>
    </row>
    <row r="8462" spans="1:11">
      <c r="A8462" t="s">
        <v>24522</v>
      </c>
      <c r="B8462" t="s">
        <v>58</v>
      </c>
      <c r="C8462">
        <v>95619</v>
      </c>
      <c r="D8462" t="s">
        <v>1365</v>
      </c>
      <c r="E8462" t="s">
        <v>62</v>
      </c>
      <c r="F8462">
        <v>1.55</v>
      </c>
      <c r="G8462">
        <v>1.55</v>
      </c>
      <c r="J8462">
        <v>0</v>
      </c>
      <c r="K8462">
        <v>0</v>
      </c>
    </row>
    <row r="8463" spans="1:11">
      <c r="A8463" t="s">
        <v>24523</v>
      </c>
      <c r="B8463" t="s">
        <v>58</v>
      </c>
      <c r="C8463">
        <v>102972</v>
      </c>
      <c r="D8463" t="s">
        <v>1466</v>
      </c>
      <c r="E8463" t="s">
        <v>62</v>
      </c>
      <c r="F8463">
        <v>101.71</v>
      </c>
      <c r="G8463">
        <v>101.71</v>
      </c>
      <c r="J8463">
        <v>0</v>
      </c>
      <c r="K8463">
        <v>0</v>
      </c>
    </row>
    <row r="8464" spans="1:11">
      <c r="A8464" t="s">
        <v>24524</v>
      </c>
      <c r="B8464" t="s">
        <v>58</v>
      </c>
      <c r="C8464">
        <v>102973</v>
      </c>
      <c r="D8464" t="s">
        <v>1467</v>
      </c>
      <c r="E8464" t="s">
        <v>62</v>
      </c>
      <c r="F8464">
        <v>28.24</v>
      </c>
      <c r="G8464">
        <v>28.24</v>
      </c>
      <c r="J8464">
        <v>0</v>
      </c>
      <c r="K8464">
        <v>0</v>
      </c>
    </row>
    <row r="8465" spans="1:11">
      <c r="A8465" t="s">
        <v>24525</v>
      </c>
      <c r="B8465" t="s">
        <v>58</v>
      </c>
      <c r="C8465">
        <v>102974</v>
      </c>
      <c r="D8465" t="s">
        <v>1468</v>
      </c>
      <c r="E8465" t="s">
        <v>62</v>
      </c>
      <c r="F8465">
        <v>95.41</v>
      </c>
      <c r="G8465">
        <v>95.41</v>
      </c>
      <c r="J8465">
        <v>0</v>
      </c>
      <c r="K8465">
        <v>0</v>
      </c>
    </row>
    <row r="8466" spans="1:11">
      <c r="A8466" t="s">
        <v>24526</v>
      </c>
      <c r="B8466" t="s">
        <v>58</v>
      </c>
      <c r="C8466">
        <v>96301</v>
      </c>
      <c r="D8466" t="s">
        <v>1415</v>
      </c>
      <c r="E8466" t="s">
        <v>62</v>
      </c>
      <c r="F8466">
        <v>49.26</v>
      </c>
      <c r="G8466">
        <v>49.26</v>
      </c>
      <c r="J8466">
        <v>0</v>
      </c>
      <c r="K8466">
        <v>0</v>
      </c>
    </row>
    <row r="8467" spans="1:11">
      <c r="A8467" t="s">
        <v>24527</v>
      </c>
      <c r="B8467" t="s">
        <v>58</v>
      </c>
      <c r="C8467">
        <v>90627</v>
      </c>
      <c r="D8467" t="s">
        <v>1119</v>
      </c>
      <c r="E8467" t="s">
        <v>62</v>
      </c>
      <c r="F8467">
        <v>59.68</v>
      </c>
      <c r="G8467">
        <v>59.68</v>
      </c>
      <c r="J8467">
        <v>0</v>
      </c>
      <c r="K8467">
        <v>0</v>
      </c>
    </row>
    <row r="8468" spans="1:11">
      <c r="A8468" t="s">
        <v>24528</v>
      </c>
      <c r="B8468" t="s">
        <v>58</v>
      </c>
      <c r="C8468">
        <v>90628</v>
      </c>
      <c r="D8468" t="s">
        <v>1120</v>
      </c>
      <c r="E8468" t="s">
        <v>62</v>
      </c>
      <c r="F8468">
        <v>16.010000000000002</v>
      </c>
      <c r="G8468">
        <v>16.010000000000002</v>
      </c>
      <c r="J8468">
        <v>0</v>
      </c>
      <c r="K8468">
        <v>0</v>
      </c>
    </row>
    <row r="8469" spans="1:11">
      <c r="A8469" t="s">
        <v>24529</v>
      </c>
      <c r="B8469" t="s">
        <v>58</v>
      </c>
      <c r="C8469">
        <v>90629</v>
      </c>
      <c r="D8469" t="s">
        <v>1121</v>
      </c>
      <c r="E8469" t="s">
        <v>62</v>
      </c>
      <c r="F8469">
        <v>74.680000000000007</v>
      </c>
      <c r="G8469">
        <v>74.680000000000007</v>
      </c>
      <c r="J8469">
        <v>0</v>
      </c>
      <c r="K8469">
        <v>0</v>
      </c>
    </row>
    <row r="8470" spans="1:11">
      <c r="A8470" t="s">
        <v>24530</v>
      </c>
      <c r="B8470" t="s">
        <v>58</v>
      </c>
      <c r="C8470">
        <v>90630</v>
      </c>
      <c r="D8470" t="s">
        <v>1122</v>
      </c>
      <c r="E8470" t="s">
        <v>62</v>
      </c>
      <c r="F8470">
        <v>1.71</v>
      </c>
      <c r="G8470">
        <v>1.71</v>
      </c>
      <c r="J8470">
        <v>0</v>
      </c>
      <c r="K8470">
        <v>0</v>
      </c>
    </row>
    <row r="8471" spans="1:11">
      <c r="A8471" t="s">
        <v>24531</v>
      </c>
      <c r="B8471" t="s">
        <v>58</v>
      </c>
      <c r="C8471">
        <v>95704</v>
      </c>
      <c r="D8471" t="s">
        <v>1374</v>
      </c>
      <c r="E8471" t="s">
        <v>62</v>
      </c>
      <c r="F8471">
        <v>60.26</v>
      </c>
      <c r="G8471">
        <v>60.26</v>
      </c>
      <c r="J8471">
        <v>0</v>
      </c>
      <c r="K8471">
        <v>0</v>
      </c>
    </row>
    <row r="8472" spans="1:11">
      <c r="A8472" t="s">
        <v>24532</v>
      </c>
      <c r="B8472" t="s">
        <v>58</v>
      </c>
      <c r="C8472">
        <v>95705</v>
      </c>
      <c r="D8472" t="s">
        <v>1375</v>
      </c>
      <c r="E8472" t="s">
        <v>62</v>
      </c>
      <c r="F8472">
        <v>16.16</v>
      </c>
      <c r="G8472">
        <v>16.16</v>
      </c>
      <c r="J8472">
        <v>0</v>
      </c>
      <c r="K8472">
        <v>0</v>
      </c>
    </row>
    <row r="8473" spans="1:11">
      <c r="A8473" t="s">
        <v>24533</v>
      </c>
      <c r="B8473" t="s">
        <v>58</v>
      </c>
      <c r="C8473">
        <v>95706</v>
      </c>
      <c r="D8473" t="s">
        <v>1376</v>
      </c>
      <c r="E8473" t="s">
        <v>62</v>
      </c>
      <c r="F8473">
        <v>75.41</v>
      </c>
      <c r="G8473">
        <v>75.41</v>
      </c>
      <c r="J8473">
        <v>0</v>
      </c>
      <c r="K8473">
        <v>0</v>
      </c>
    </row>
    <row r="8474" spans="1:11">
      <c r="A8474" t="s">
        <v>24534</v>
      </c>
      <c r="B8474" t="s">
        <v>58</v>
      </c>
      <c r="C8474">
        <v>95707</v>
      </c>
      <c r="D8474" t="s">
        <v>1377</v>
      </c>
      <c r="E8474" t="s">
        <v>62</v>
      </c>
      <c r="F8474">
        <v>4.71</v>
      </c>
      <c r="G8474">
        <v>4.71</v>
      </c>
      <c r="J8474">
        <v>0</v>
      </c>
      <c r="K8474">
        <v>0</v>
      </c>
    </row>
    <row r="8475" spans="1:11">
      <c r="A8475" t="s">
        <v>24535</v>
      </c>
      <c r="B8475" t="s">
        <v>58</v>
      </c>
      <c r="C8475">
        <v>91273</v>
      </c>
      <c r="D8475" t="s">
        <v>1187</v>
      </c>
      <c r="E8475" t="s">
        <v>62</v>
      </c>
      <c r="F8475">
        <v>0.57999999999999996</v>
      </c>
      <c r="G8475">
        <v>0.57999999999999996</v>
      </c>
      <c r="J8475">
        <v>1</v>
      </c>
      <c r="K8475">
        <v>1</v>
      </c>
    </row>
    <row r="8476" spans="1:11">
      <c r="A8476" t="s">
        <v>24536</v>
      </c>
      <c r="B8476" t="s">
        <v>58</v>
      </c>
      <c r="C8476">
        <v>91274</v>
      </c>
      <c r="D8476" t="s">
        <v>1188</v>
      </c>
      <c r="E8476" t="s">
        <v>62</v>
      </c>
      <c r="F8476">
        <v>0.15</v>
      </c>
      <c r="G8476">
        <v>0.15</v>
      </c>
      <c r="J8476">
        <v>1</v>
      </c>
      <c r="K8476">
        <v>1</v>
      </c>
    </row>
    <row r="8477" spans="1:11">
      <c r="A8477" t="s">
        <v>24537</v>
      </c>
      <c r="B8477" t="s">
        <v>58</v>
      </c>
      <c r="C8477">
        <v>91275</v>
      </c>
      <c r="D8477" t="s">
        <v>1189</v>
      </c>
      <c r="E8477" t="s">
        <v>62</v>
      </c>
      <c r="F8477">
        <v>0.72</v>
      </c>
      <c r="G8477">
        <v>0.72</v>
      </c>
      <c r="J8477">
        <v>1</v>
      </c>
      <c r="K8477">
        <v>1</v>
      </c>
    </row>
    <row r="8478" spans="1:11">
      <c r="A8478" t="s">
        <v>24538</v>
      </c>
      <c r="B8478" t="s">
        <v>58</v>
      </c>
      <c r="C8478">
        <v>91276</v>
      </c>
      <c r="D8478" t="s">
        <v>1190</v>
      </c>
      <c r="E8478" t="s">
        <v>62</v>
      </c>
      <c r="F8478">
        <v>8.74</v>
      </c>
      <c r="G8478">
        <v>8.74</v>
      </c>
      <c r="J8478">
        <v>0</v>
      </c>
      <c r="K8478">
        <v>0</v>
      </c>
    </row>
    <row r="8479" spans="1:11">
      <c r="A8479" t="s">
        <v>24539</v>
      </c>
      <c r="B8479" t="s">
        <v>58</v>
      </c>
      <c r="C8479">
        <v>102882</v>
      </c>
      <c r="D8479" t="s">
        <v>7409</v>
      </c>
      <c r="E8479" t="s">
        <v>62</v>
      </c>
      <c r="F8479">
        <v>0</v>
      </c>
      <c r="G8479">
        <v>0</v>
      </c>
    </row>
    <row r="8480" spans="1:11">
      <c r="A8480" t="s">
        <v>24540</v>
      </c>
      <c r="B8480" t="s">
        <v>58</v>
      </c>
      <c r="C8480">
        <v>102883</v>
      </c>
      <c r="D8480" t="s">
        <v>7410</v>
      </c>
      <c r="E8480" t="s">
        <v>62</v>
      </c>
      <c r="F8480">
        <v>0</v>
      </c>
      <c r="G8480">
        <v>0</v>
      </c>
    </row>
    <row r="8481" spans="1:11">
      <c r="A8481" t="s">
        <v>24541</v>
      </c>
      <c r="B8481" t="s">
        <v>58</v>
      </c>
      <c r="C8481">
        <v>102884</v>
      </c>
      <c r="D8481" t="s">
        <v>7411</v>
      </c>
      <c r="E8481" t="s">
        <v>62</v>
      </c>
      <c r="F8481">
        <v>0</v>
      </c>
      <c r="G8481">
        <v>0</v>
      </c>
    </row>
    <row r="8482" spans="1:11">
      <c r="A8482" t="s">
        <v>24542</v>
      </c>
      <c r="B8482" t="s">
        <v>58</v>
      </c>
      <c r="C8482">
        <v>102885</v>
      </c>
      <c r="D8482" t="s">
        <v>1452</v>
      </c>
      <c r="E8482" t="s">
        <v>62</v>
      </c>
      <c r="F8482">
        <v>1.47</v>
      </c>
      <c r="G8482">
        <v>1.47</v>
      </c>
      <c r="J8482">
        <v>0</v>
      </c>
      <c r="K8482">
        <v>0</v>
      </c>
    </row>
    <row r="8483" spans="1:11">
      <c r="A8483" t="s">
        <v>24543</v>
      </c>
      <c r="B8483" t="s">
        <v>58</v>
      </c>
      <c r="C8483">
        <v>95272</v>
      </c>
      <c r="D8483" t="s">
        <v>1356</v>
      </c>
      <c r="E8483" t="s">
        <v>62</v>
      </c>
      <c r="F8483">
        <v>0.61</v>
      </c>
      <c r="G8483">
        <v>0.61</v>
      </c>
      <c r="J8483">
        <v>1</v>
      </c>
      <c r="K8483">
        <v>1</v>
      </c>
    </row>
    <row r="8484" spans="1:11">
      <c r="A8484" t="s">
        <v>24544</v>
      </c>
      <c r="B8484" t="s">
        <v>58</v>
      </c>
      <c r="C8484">
        <v>95273</v>
      </c>
      <c r="D8484" t="s">
        <v>1357</v>
      </c>
      <c r="E8484" t="s">
        <v>62</v>
      </c>
      <c r="F8484">
        <v>0.14000000000000001</v>
      </c>
      <c r="G8484">
        <v>0.14000000000000001</v>
      </c>
      <c r="J8484">
        <v>1</v>
      </c>
      <c r="K8484">
        <v>1</v>
      </c>
    </row>
    <row r="8485" spans="1:11">
      <c r="A8485" t="s">
        <v>24545</v>
      </c>
      <c r="B8485" t="s">
        <v>58</v>
      </c>
      <c r="C8485">
        <v>95274</v>
      </c>
      <c r="D8485" t="s">
        <v>1358</v>
      </c>
      <c r="E8485" t="s">
        <v>62</v>
      </c>
      <c r="F8485">
        <v>0.47</v>
      </c>
      <c r="G8485">
        <v>0.47</v>
      </c>
      <c r="J8485">
        <v>1</v>
      </c>
      <c r="K8485">
        <v>1</v>
      </c>
    </row>
    <row r="8486" spans="1:11">
      <c r="A8486" t="s">
        <v>24546</v>
      </c>
      <c r="B8486" t="s">
        <v>58</v>
      </c>
      <c r="C8486">
        <v>95275</v>
      </c>
      <c r="D8486" t="s">
        <v>1359</v>
      </c>
      <c r="E8486" t="s">
        <v>62</v>
      </c>
      <c r="F8486">
        <v>2.92</v>
      </c>
      <c r="G8486">
        <v>2.92</v>
      </c>
      <c r="J8486">
        <v>0</v>
      </c>
      <c r="K8486">
        <v>0</v>
      </c>
    </row>
    <row r="8487" spans="1:11">
      <c r="A8487" t="s">
        <v>24547</v>
      </c>
      <c r="B8487" t="s">
        <v>58</v>
      </c>
      <c r="C8487">
        <v>88419</v>
      </c>
      <c r="D8487" t="s">
        <v>998</v>
      </c>
      <c r="E8487" t="s">
        <v>62</v>
      </c>
      <c r="F8487">
        <v>5.79</v>
      </c>
      <c r="G8487">
        <v>5.79</v>
      </c>
      <c r="J8487">
        <v>0</v>
      </c>
      <c r="K8487">
        <v>0</v>
      </c>
    </row>
    <row r="8488" spans="1:11">
      <c r="A8488" t="s">
        <v>24548</v>
      </c>
      <c r="B8488" t="s">
        <v>58</v>
      </c>
      <c r="C8488">
        <v>88422</v>
      </c>
      <c r="D8488" t="s">
        <v>999</v>
      </c>
      <c r="E8488" t="s">
        <v>62</v>
      </c>
      <c r="F8488">
        <v>1.33</v>
      </c>
      <c r="G8488">
        <v>1.33</v>
      </c>
      <c r="J8488">
        <v>0</v>
      </c>
      <c r="K8488">
        <v>0</v>
      </c>
    </row>
    <row r="8489" spans="1:11">
      <c r="A8489" t="s">
        <v>24549</v>
      </c>
      <c r="B8489" t="s">
        <v>58</v>
      </c>
      <c r="C8489">
        <v>88425</v>
      </c>
      <c r="D8489" t="s">
        <v>1000</v>
      </c>
      <c r="E8489" t="s">
        <v>62</v>
      </c>
      <c r="F8489">
        <v>7.23</v>
      </c>
      <c r="G8489">
        <v>7.23</v>
      </c>
      <c r="J8489">
        <v>0</v>
      </c>
      <c r="K8489">
        <v>0</v>
      </c>
    </row>
    <row r="8490" spans="1:11">
      <c r="A8490" t="s">
        <v>24550</v>
      </c>
      <c r="B8490" t="s">
        <v>58</v>
      </c>
      <c r="C8490">
        <v>88427</v>
      </c>
      <c r="D8490" t="s">
        <v>1001</v>
      </c>
      <c r="E8490" t="s">
        <v>62</v>
      </c>
      <c r="F8490">
        <v>1.21</v>
      </c>
      <c r="G8490">
        <v>1.21</v>
      </c>
      <c r="J8490">
        <v>0</v>
      </c>
      <c r="K8490">
        <v>0</v>
      </c>
    </row>
    <row r="8491" spans="1:11">
      <c r="A8491" t="s">
        <v>24551</v>
      </c>
      <c r="B8491" t="s">
        <v>58</v>
      </c>
      <c r="C8491">
        <v>88434</v>
      </c>
      <c r="D8491" t="s">
        <v>1002</v>
      </c>
      <c r="E8491" t="s">
        <v>62</v>
      </c>
      <c r="F8491">
        <v>7.67</v>
      </c>
      <c r="G8491">
        <v>7.67</v>
      </c>
      <c r="J8491">
        <v>0</v>
      </c>
      <c r="K8491">
        <v>0</v>
      </c>
    </row>
    <row r="8492" spans="1:11">
      <c r="A8492" t="s">
        <v>24552</v>
      </c>
      <c r="B8492" t="s">
        <v>58</v>
      </c>
      <c r="C8492">
        <v>88435</v>
      </c>
      <c r="D8492" t="s">
        <v>1003</v>
      </c>
      <c r="E8492" t="s">
        <v>62</v>
      </c>
      <c r="F8492">
        <v>1.77</v>
      </c>
      <c r="G8492">
        <v>1.77</v>
      </c>
      <c r="J8492">
        <v>0</v>
      </c>
      <c r="K8492">
        <v>0</v>
      </c>
    </row>
    <row r="8493" spans="1:11">
      <c r="A8493" t="s">
        <v>24553</v>
      </c>
      <c r="B8493" t="s">
        <v>58</v>
      </c>
      <c r="C8493">
        <v>88436</v>
      </c>
      <c r="D8493" t="s">
        <v>1004</v>
      </c>
      <c r="E8493" t="s">
        <v>62</v>
      </c>
      <c r="F8493">
        <v>9.59</v>
      </c>
      <c r="G8493">
        <v>9.59</v>
      </c>
      <c r="J8493">
        <v>0</v>
      </c>
      <c r="K8493">
        <v>0</v>
      </c>
    </row>
    <row r="8494" spans="1:11">
      <c r="A8494" t="s">
        <v>24554</v>
      </c>
      <c r="B8494" t="s">
        <v>58</v>
      </c>
      <c r="C8494">
        <v>88437</v>
      </c>
      <c r="D8494" t="s">
        <v>1005</v>
      </c>
      <c r="E8494" t="s">
        <v>62</v>
      </c>
      <c r="F8494">
        <v>1.21</v>
      </c>
      <c r="G8494">
        <v>1.21</v>
      </c>
      <c r="J8494">
        <v>0</v>
      </c>
      <c r="K8494">
        <v>0</v>
      </c>
    </row>
    <row r="8495" spans="1:11">
      <c r="A8495" t="s">
        <v>24555</v>
      </c>
      <c r="B8495" t="s">
        <v>58</v>
      </c>
      <c r="C8495">
        <v>90664</v>
      </c>
      <c r="D8495" t="s">
        <v>1143</v>
      </c>
      <c r="E8495" t="s">
        <v>62</v>
      </c>
      <c r="F8495">
        <v>7.06</v>
      </c>
      <c r="G8495">
        <v>7.06</v>
      </c>
      <c r="J8495">
        <v>0.99429999999999996</v>
      </c>
      <c r="K8495">
        <v>0.99429999999999996</v>
      </c>
    </row>
    <row r="8496" spans="1:11">
      <c r="A8496" t="s">
        <v>24556</v>
      </c>
      <c r="B8496" t="s">
        <v>58</v>
      </c>
      <c r="C8496">
        <v>90665</v>
      </c>
      <c r="D8496" t="s">
        <v>1144</v>
      </c>
      <c r="E8496" t="s">
        <v>62</v>
      </c>
      <c r="F8496">
        <v>1.88</v>
      </c>
      <c r="G8496">
        <v>1.88</v>
      </c>
      <c r="J8496">
        <v>1</v>
      </c>
      <c r="K8496">
        <v>1</v>
      </c>
    </row>
    <row r="8497" spans="1:11">
      <c r="A8497" t="s">
        <v>24557</v>
      </c>
      <c r="B8497" t="s">
        <v>58</v>
      </c>
      <c r="C8497">
        <v>90666</v>
      </c>
      <c r="D8497" t="s">
        <v>1145</v>
      </c>
      <c r="E8497" t="s">
        <v>62</v>
      </c>
      <c r="F8497">
        <v>8.84</v>
      </c>
      <c r="G8497">
        <v>8.84</v>
      </c>
      <c r="J8497">
        <v>0.99429999999999996</v>
      </c>
      <c r="K8497">
        <v>0.99429999999999996</v>
      </c>
    </row>
    <row r="8498" spans="1:11">
      <c r="A8498" t="s">
        <v>24558</v>
      </c>
      <c r="B8498" t="s">
        <v>58</v>
      </c>
      <c r="C8498">
        <v>90667</v>
      </c>
      <c r="D8498" t="s">
        <v>1146</v>
      </c>
      <c r="E8498" t="s">
        <v>62</v>
      </c>
      <c r="F8498">
        <v>15</v>
      </c>
      <c r="G8498">
        <v>15</v>
      </c>
      <c r="J8498">
        <v>0</v>
      </c>
      <c r="K8498">
        <v>0</v>
      </c>
    </row>
    <row r="8499" spans="1:11">
      <c r="A8499" t="s">
        <v>24559</v>
      </c>
      <c r="B8499" t="s">
        <v>58</v>
      </c>
      <c r="C8499">
        <v>102977</v>
      </c>
      <c r="D8499" t="s">
        <v>7412</v>
      </c>
      <c r="E8499" t="s">
        <v>62</v>
      </c>
      <c r="F8499">
        <v>0</v>
      </c>
      <c r="G8499">
        <v>0</v>
      </c>
    </row>
    <row r="8500" spans="1:11">
      <c r="A8500" t="s">
        <v>24560</v>
      </c>
      <c r="B8500" t="s">
        <v>58</v>
      </c>
      <c r="C8500">
        <v>102978</v>
      </c>
      <c r="D8500" t="s">
        <v>7413</v>
      </c>
      <c r="E8500" t="s">
        <v>62</v>
      </c>
      <c r="F8500">
        <v>0</v>
      </c>
      <c r="G8500">
        <v>0</v>
      </c>
    </row>
    <row r="8501" spans="1:11">
      <c r="A8501" t="s">
        <v>24561</v>
      </c>
      <c r="B8501" t="s">
        <v>58</v>
      </c>
      <c r="C8501">
        <v>102979</v>
      </c>
      <c r="D8501" t="s">
        <v>7414</v>
      </c>
      <c r="E8501" t="s">
        <v>62</v>
      </c>
      <c r="F8501">
        <v>0</v>
      </c>
      <c r="G8501">
        <v>0</v>
      </c>
    </row>
    <row r="8502" spans="1:11">
      <c r="A8502" t="s">
        <v>24562</v>
      </c>
      <c r="B8502" t="s">
        <v>58</v>
      </c>
      <c r="C8502">
        <v>95217</v>
      </c>
      <c r="D8502" t="s">
        <v>1344</v>
      </c>
      <c r="E8502" t="s">
        <v>62</v>
      </c>
      <c r="F8502">
        <v>0.72</v>
      </c>
      <c r="G8502">
        <v>0.72</v>
      </c>
      <c r="J8502">
        <v>0</v>
      </c>
      <c r="K8502">
        <v>0</v>
      </c>
    </row>
    <row r="8503" spans="1:11">
      <c r="A8503" t="s">
        <v>24563</v>
      </c>
      <c r="B8503" t="s">
        <v>58</v>
      </c>
      <c r="C8503">
        <v>89130</v>
      </c>
      <c r="D8503" t="s">
        <v>1052</v>
      </c>
      <c r="E8503" t="s">
        <v>62</v>
      </c>
      <c r="F8503">
        <v>62.89</v>
      </c>
      <c r="G8503">
        <v>62.89</v>
      </c>
      <c r="J8503">
        <v>0</v>
      </c>
      <c r="K8503">
        <v>0</v>
      </c>
    </row>
    <row r="8504" spans="1:11">
      <c r="A8504" t="s">
        <v>24564</v>
      </c>
      <c r="B8504" t="s">
        <v>58</v>
      </c>
      <c r="C8504">
        <v>89131</v>
      </c>
      <c r="D8504" t="s">
        <v>1053</v>
      </c>
      <c r="E8504" t="s">
        <v>62</v>
      </c>
      <c r="F8504">
        <v>16.62</v>
      </c>
      <c r="G8504">
        <v>16.62</v>
      </c>
      <c r="J8504">
        <v>0</v>
      </c>
      <c r="K8504">
        <v>0</v>
      </c>
    </row>
    <row r="8505" spans="1:11">
      <c r="A8505" t="s">
        <v>24565</v>
      </c>
      <c r="B8505" t="s">
        <v>58</v>
      </c>
      <c r="C8505">
        <v>53861</v>
      </c>
      <c r="D8505" t="s">
        <v>963</v>
      </c>
      <c r="E8505" t="s">
        <v>62</v>
      </c>
      <c r="F8505">
        <v>78.62</v>
      </c>
      <c r="G8505">
        <v>78.62</v>
      </c>
      <c r="J8505">
        <v>0</v>
      </c>
      <c r="K8505">
        <v>0</v>
      </c>
    </row>
    <row r="8506" spans="1:11">
      <c r="A8506" t="s">
        <v>24566</v>
      </c>
      <c r="B8506" t="s">
        <v>58</v>
      </c>
      <c r="C8506">
        <v>5787</v>
      </c>
      <c r="D8506" t="s">
        <v>918</v>
      </c>
      <c r="E8506" t="s">
        <v>62</v>
      </c>
      <c r="F8506">
        <v>70.56</v>
      </c>
      <c r="G8506">
        <v>70.56</v>
      </c>
      <c r="J8506">
        <v>0</v>
      </c>
      <c r="K8506">
        <v>0</v>
      </c>
    </row>
    <row r="8507" spans="1:11">
      <c r="A8507" t="s">
        <v>24567</v>
      </c>
      <c r="B8507" t="s">
        <v>58</v>
      </c>
      <c r="C8507">
        <v>89128</v>
      </c>
      <c r="D8507" t="s">
        <v>1050</v>
      </c>
      <c r="E8507" t="s">
        <v>62</v>
      </c>
      <c r="F8507">
        <v>45.36</v>
      </c>
      <c r="G8507">
        <v>45.36</v>
      </c>
      <c r="J8507">
        <v>0</v>
      </c>
      <c r="K8507">
        <v>0</v>
      </c>
    </row>
    <row r="8508" spans="1:11">
      <c r="A8508" t="s">
        <v>24568</v>
      </c>
      <c r="B8508" t="s">
        <v>58</v>
      </c>
      <c r="C8508">
        <v>89129</v>
      </c>
      <c r="D8508" t="s">
        <v>1051</v>
      </c>
      <c r="E8508" t="s">
        <v>62</v>
      </c>
      <c r="F8508">
        <v>11.98</v>
      </c>
      <c r="G8508">
        <v>11.98</v>
      </c>
      <c r="J8508">
        <v>0</v>
      </c>
      <c r="K8508">
        <v>0</v>
      </c>
    </row>
    <row r="8509" spans="1:11">
      <c r="A8509" t="s">
        <v>24569</v>
      </c>
      <c r="B8509" t="s">
        <v>58</v>
      </c>
      <c r="C8509">
        <v>53857</v>
      </c>
      <c r="D8509" t="s">
        <v>961</v>
      </c>
      <c r="E8509" t="s">
        <v>62</v>
      </c>
      <c r="F8509">
        <v>56.7</v>
      </c>
      <c r="G8509">
        <v>56.7</v>
      </c>
      <c r="J8509">
        <v>0</v>
      </c>
      <c r="K8509">
        <v>0</v>
      </c>
    </row>
    <row r="8510" spans="1:11">
      <c r="A8510" t="s">
        <v>24570</v>
      </c>
      <c r="B8510" t="s">
        <v>58</v>
      </c>
      <c r="C8510">
        <v>53858</v>
      </c>
      <c r="D8510" t="s">
        <v>962</v>
      </c>
      <c r="E8510" t="s">
        <v>62</v>
      </c>
      <c r="F8510">
        <v>45.84</v>
      </c>
      <c r="G8510">
        <v>45.84</v>
      </c>
      <c r="J8510">
        <v>0</v>
      </c>
      <c r="K8510">
        <v>0</v>
      </c>
    </row>
    <row r="8511" spans="1:11">
      <c r="A8511" t="s">
        <v>24571</v>
      </c>
      <c r="B8511" t="s">
        <v>58</v>
      </c>
      <c r="C8511">
        <v>102888</v>
      </c>
      <c r="D8511" t="s">
        <v>14817</v>
      </c>
      <c r="E8511" t="s">
        <v>62</v>
      </c>
      <c r="F8511">
        <v>0</v>
      </c>
      <c r="G8511">
        <v>0</v>
      </c>
    </row>
    <row r="8512" spans="1:11">
      <c r="A8512" t="s">
        <v>24572</v>
      </c>
      <c r="B8512" t="s">
        <v>58</v>
      </c>
      <c r="C8512">
        <v>102889</v>
      </c>
      <c r="D8512" t="s">
        <v>14818</v>
      </c>
      <c r="E8512" t="s">
        <v>62</v>
      </c>
      <c r="F8512">
        <v>0</v>
      </c>
      <c r="G8512">
        <v>0</v>
      </c>
    </row>
    <row r="8513" spans="1:11">
      <c r="A8513" t="s">
        <v>24573</v>
      </c>
      <c r="B8513" t="s">
        <v>58</v>
      </c>
      <c r="C8513">
        <v>102890</v>
      </c>
      <c r="D8513" t="s">
        <v>14819</v>
      </c>
      <c r="E8513" t="s">
        <v>62</v>
      </c>
      <c r="F8513">
        <v>0</v>
      </c>
      <c r="G8513">
        <v>0</v>
      </c>
    </row>
    <row r="8514" spans="1:11">
      <c r="A8514" t="s">
        <v>24574</v>
      </c>
      <c r="B8514" t="s">
        <v>58</v>
      </c>
      <c r="C8514">
        <v>102891</v>
      </c>
      <c r="D8514" t="s">
        <v>14820</v>
      </c>
      <c r="E8514" t="s">
        <v>62</v>
      </c>
      <c r="F8514">
        <v>1.47</v>
      </c>
      <c r="G8514">
        <v>1.47</v>
      </c>
      <c r="J8514">
        <v>0</v>
      </c>
      <c r="K8514">
        <v>0</v>
      </c>
    </row>
    <row r="8515" spans="1:11">
      <c r="A8515" t="s">
        <v>24575</v>
      </c>
      <c r="B8515" t="s">
        <v>58</v>
      </c>
      <c r="C8515">
        <v>89246</v>
      </c>
      <c r="D8515" t="s">
        <v>1076</v>
      </c>
      <c r="E8515" t="s">
        <v>62</v>
      </c>
      <c r="F8515">
        <v>221.13</v>
      </c>
      <c r="G8515">
        <v>221.13</v>
      </c>
      <c r="J8515">
        <v>1</v>
      </c>
      <c r="K8515">
        <v>1</v>
      </c>
    </row>
    <row r="8516" spans="1:11">
      <c r="A8516" t="s">
        <v>24576</v>
      </c>
      <c r="B8516" t="s">
        <v>58</v>
      </c>
      <c r="C8516">
        <v>89247</v>
      </c>
      <c r="D8516" t="s">
        <v>1077</v>
      </c>
      <c r="E8516" t="s">
        <v>62</v>
      </c>
      <c r="F8516">
        <v>67.709999999999994</v>
      </c>
      <c r="G8516">
        <v>67.709999999999994</v>
      </c>
      <c r="J8516">
        <v>1</v>
      </c>
      <c r="K8516">
        <v>1</v>
      </c>
    </row>
    <row r="8517" spans="1:11">
      <c r="A8517" t="s">
        <v>24577</v>
      </c>
      <c r="B8517" t="s">
        <v>58</v>
      </c>
      <c r="C8517">
        <v>89248</v>
      </c>
      <c r="D8517" t="s">
        <v>1078</v>
      </c>
      <c r="E8517" t="s">
        <v>62</v>
      </c>
      <c r="F8517">
        <v>394.43</v>
      </c>
      <c r="G8517">
        <v>394.43</v>
      </c>
      <c r="J8517">
        <v>1</v>
      </c>
      <c r="K8517">
        <v>1</v>
      </c>
    </row>
    <row r="8518" spans="1:11">
      <c r="A8518" t="s">
        <v>24578</v>
      </c>
      <c r="B8518" t="s">
        <v>58</v>
      </c>
      <c r="C8518">
        <v>89249</v>
      </c>
      <c r="D8518" t="s">
        <v>1079</v>
      </c>
      <c r="E8518" t="s">
        <v>62</v>
      </c>
      <c r="F8518">
        <v>377.76</v>
      </c>
      <c r="G8518">
        <v>377.76</v>
      </c>
      <c r="J8518">
        <v>0</v>
      </c>
      <c r="K8518">
        <v>0</v>
      </c>
    </row>
    <row r="8519" spans="1:11">
      <c r="A8519" t="s">
        <v>24579</v>
      </c>
      <c r="B8519" t="s">
        <v>58</v>
      </c>
      <c r="C8519">
        <v>102954</v>
      </c>
      <c r="D8519" t="s">
        <v>14821</v>
      </c>
      <c r="E8519" t="s">
        <v>62</v>
      </c>
      <c r="F8519">
        <v>0</v>
      </c>
      <c r="G8519">
        <v>0</v>
      </c>
    </row>
    <row r="8520" spans="1:11">
      <c r="A8520" t="s">
        <v>24580</v>
      </c>
      <c r="B8520" t="s">
        <v>58</v>
      </c>
      <c r="C8520">
        <v>104727</v>
      </c>
      <c r="D8520" t="s">
        <v>7415</v>
      </c>
      <c r="E8520" t="s">
        <v>62</v>
      </c>
      <c r="F8520">
        <v>0</v>
      </c>
      <c r="G8520">
        <v>0</v>
      </c>
    </row>
    <row r="8521" spans="1:11">
      <c r="A8521" t="s">
        <v>24581</v>
      </c>
      <c r="B8521" t="s">
        <v>58</v>
      </c>
      <c r="C8521">
        <v>102956</v>
      </c>
      <c r="D8521" t="s">
        <v>14822</v>
      </c>
      <c r="E8521" t="s">
        <v>62</v>
      </c>
      <c r="F8521">
        <v>0</v>
      </c>
      <c r="G8521">
        <v>0</v>
      </c>
    </row>
    <row r="8522" spans="1:11">
      <c r="A8522" t="s">
        <v>24582</v>
      </c>
      <c r="B8522" t="s">
        <v>58</v>
      </c>
      <c r="C8522">
        <v>102957</v>
      </c>
      <c r="D8522" t="s">
        <v>14823</v>
      </c>
      <c r="E8522" t="s">
        <v>62</v>
      </c>
      <c r="F8522">
        <v>39.42</v>
      </c>
      <c r="G8522">
        <v>39.42</v>
      </c>
      <c r="J8522">
        <v>0</v>
      </c>
      <c r="K8522">
        <v>0</v>
      </c>
    </row>
    <row r="8523" spans="1:11">
      <c r="A8523" t="s">
        <v>24583</v>
      </c>
      <c r="B8523" t="s">
        <v>58</v>
      </c>
      <c r="C8523">
        <v>88859</v>
      </c>
      <c r="D8523" t="s">
        <v>1024</v>
      </c>
      <c r="E8523" t="s">
        <v>62</v>
      </c>
      <c r="F8523">
        <v>24.26</v>
      </c>
      <c r="G8523">
        <v>24.26</v>
      </c>
      <c r="J8523">
        <v>0</v>
      </c>
      <c r="K8523">
        <v>0</v>
      </c>
    </row>
    <row r="8524" spans="1:11">
      <c r="A8524" t="s">
        <v>24584</v>
      </c>
      <c r="B8524" t="s">
        <v>58</v>
      </c>
      <c r="C8524">
        <v>88860</v>
      </c>
      <c r="D8524" t="s">
        <v>1025</v>
      </c>
      <c r="E8524" t="s">
        <v>62</v>
      </c>
      <c r="F8524">
        <v>6.41</v>
      </c>
      <c r="G8524">
        <v>6.41</v>
      </c>
      <c r="J8524">
        <v>0</v>
      </c>
      <c r="K8524">
        <v>0</v>
      </c>
    </row>
    <row r="8525" spans="1:11">
      <c r="A8525" t="s">
        <v>24585</v>
      </c>
      <c r="B8525" t="s">
        <v>58</v>
      </c>
      <c r="C8525">
        <v>5667</v>
      </c>
      <c r="D8525" t="s">
        <v>885</v>
      </c>
      <c r="E8525" t="s">
        <v>62</v>
      </c>
      <c r="F8525">
        <v>30.33</v>
      </c>
      <c r="G8525">
        <v>30.33</v>
      </c>
      <c r="J8525">
        <v>0</v>
      </c>
      <c r="K8525">
        <v>0</v>
      </c>
    </row>
    <row r="8526" spans="1:11">
      <c r="A8526" t="s">
        <v>24586</v>
      </c>
      <c r="B8526" t="s">
        <v>58</v>
      </c>
      <c r="C8526">
        <v>5668</v>
      </c>
      <c r="D8526" t="s">
        <v>886</v>
      </c>
      <c r="E8526" t="s">
        <v>62</v>
      </c>
      <c r="F8526">
        <v>45.96</v>
      </c>
      <c r="G8526">
        <v>45.96</v>
      </c>
      <c r="J8526">
        <v>0</v>
      </c>
      <c r="K8526">
        <v>0</v>
      </c>
    </row>
    <row r="8527" spans="1:11">
      <c r="A8527" t="s">
        <v>24587</v>
      </c>
      <c r="B8527" t="s">
        <v>58</v>
      </c>
      <c r="C8527">
        <v>89011</v>
      </c>
      <c r="D8527" t="s">
        <v>1032</v>
      </c>
      <c r="E8527" t="s">
        <v>62</v>
      </c>
      <c r="F8527">
        <v>26.32</v>
      </c>
      <c r="G8527">
        <v>26.32</v>
      </c>
      <c r="J8527">
        <v>0</v>
      </c>
      <c r="K8527">
        <v>0</v>
      </c>
    </row>
    <row r="8528" spans="1:11">
      <c r="A8528" t="s">
        <v>24588</v>
      </c>
      <c r="B8528" t="s">
        <v>58</v>
      </c>
      <c r="C8528">
        <v>89012</v>
      </c>
      <c r="D8528" t="s">
        <v>1033</v>
      </c>
      <c r="E8528" t="s">
        <v>62</v>
      </c>
      <c r="F8528">
        <v>6.95</v>
      </c>
      <c r="G8528">
        <v>6.95</v>
      </c>
      <c r="J8528">
        <v>0</v>
      </c>
      <c r="K8528">
        <v>0</v>
      </c>
    </row>
    <row r="8529" spans="1:11">
      <c r="A8529" t="s">
        <v>24589</v>
      </c>
      <c r="B8529" t="s">
        <v>58</v>
      </c>
      <c r="C8529">
        <v>5735</v>
      </c>
      <c r="D8529" t="s">
        <v>905</v>
      </c>
      <c r="E8529" t="s">
        <v>62</v>
      </c>
      <c r="F8529">
        <v>32.9</v>
      </c>
      <c r="G8529">
        <v>32.9</v>
      </c>
      <c r="J8529">
        <v>0</v>
      </c>
      <c r="K8529">
        <v>0</v>
      </c>
    </row>
    <row r="8530" spans="1:11">
      <c r="A8530" t="s">
        <v>24590</v>
      </c>
      <c r="B8530" t="s">
        <v>58</v>
      </c>
      <c r="C8530">
        <v>5736</v>
      </c>
      <c r="D8530" t="s">
        <v>906</v>
      </c>
      <c r="E8530" t="s">
        <v>62</v>
      </c>
      <c r="F8530">
        <v>41.88</v>
      </c>
      <c r="G8530">
        <v>41.88</v>
      </c>
      <c r="J8530">
        <v>0</v>
      </c>
      <c r="K8530">
        <v>0</v>
      </c>
    </row>
    <row r="8531" spans="1:11">
      <c r="A8531" t="s">
        <v>24591</v>
      </c>
      <c r="B8531" t="s">
        <v>58</v>
      </c>
      <c r="C8531">
        <v>88857</v>
      </c>
      <c r="D8531" t="s">
        <v>1022</v>
      </c>
      <c r="E8531" t="s">
        <v>62</v>
      </c>
      <c r="F8531">
        <v>27.28</v>
      </c>
      <c r="G8531">
        <v>27.28</v>
      </c>
      <c r="J8531">
        <v>0</v>
      </c>
      <c r="K8531">
        <v>0</v>
      </c>
    </row>
    <row r="8532" spans="1:11">
      <c r="A8532" t="s">
        <v>24592</v>
      </c>
      <c r="B8532" t="s">
        <v>58</v>
      </c>
      <c r="C8532">
        <v>88858</v>
      </c>
      <c r="D8532" t="s">
        <v>1023</v>
      </c>
      <c r="E8532" t="s">
        <v>62</v>
      </c>
      <c r="F8532">
        <v>7.21</v>
      </c>
      <c r="G8532">
        <v>7.21</v>
      </c>
      <c r="J8532">
        <v>0</v>
      </c>
      <c r="K8532">
        <v>0</v>
      </c>
    </row>
    <row r="8533" spans="1:11">
      <c r="A8533" t="s">
        <v>24593</v>
      </c>
      <c r="B8533" t="s">
        <v>58</v>
      </c>
      <c r="C8533">
        <v>5664</v>
      </c>
      <c r="D8533" t="s">
        <v>884</v>
      </c>
      <c r="E8533" t="s">
        <v>62</v>
      </c>
      <c r="F8533">
        <v>34.1</v>
      </c>
      <c r="G8533">
        <v>34.1</v>
      </c>
      <c r="J8533">
        <v>0</v>
      </c>
      <c r="K8533">
        <v>0</v>
      </c>
    </row>
    <row r="8534" spans="1:11">
      <c r="A8534" t="s">
        <v>24594</v>
      </c>
      <c r="B8534" t="s">
        <v>58</v>
      </c>
      <c r="C8534">
        <v>53786</v>
      </c>
      <c r="D8534" t="s">
        <v>944</v>
      </c>
      <c r="E8534" t="s">
        <v>62</v>
      </c>
      <c r="F8534">
        <v>51.18</v>
      </c>
      <c r="G8534">
        <v>51.18</v>
      </c>
      <c r="J8534">
        <v>0</v>
      </c>
      <c r="K8534">
        <v>0</v>
      </c>
    </row>
    <row r="8535" spans="1:11">
      <c r="A8535" t="s">
        <v>24595</v>
      </c>
      <c r="B8535" t="s">
        <v>58</v>
      </c>
      <c r="C8535">
        <v>7038</v>
      </c>
      <c r="D8535" t="s">
        <v>925</v>
      </c>
      <c r="E8535" t="s">
        <v>62</v>
      </c>
      <c r="F8535">
        <v>50.1</v>
      </c>
      <c r="G8535">
        <v>50.1</v>
      </c>
      <c r="J8535">
        <v>1</v>
      </c>
      <c r="K8535">
        <v>1</v>
      </c>
    </row>
    <row r="8536" spans="1:11">
      <c r="A8536" t="s">
        <v>24596</v>
      </c>
      <c r="B8536" t="s">
        <v>58</v>
      </c>
      <c r="C8536">
        <v>7039</v>
      </c>
      <c r="D8536" t="s">
        <v>926</v>
      </c>
      <c r="E8536" t="s">
        <v>62</v>
      </c>
      <c r="F8536">
        <v>13.44</v>
      </c>
      <c r="G8536">
        <v>13.44</v>
      </c>
      <c r="J8536">
        <v>1</v>
      </c>
      <c r="K8536">
        <v>1</v>
      </c>
    </row>
    <row r="8537" spans="1:11">
      <c r="A8537" t="s">
        <v>24597</v>
      </c>
      <c r="B8537" t="s">
        <v>58</v>
      </c>
      <c r="C8537">
        <v>7040</v>
      </c>
      <c r="D8537" t="s">
        <v>927</v>
      </c>
      <c r="E8537" t="s">
        <v>62</v>
      </c>
      <c r="F8537">
        <v>62.69</v>
      </c>
      <c r="G8537">
        <v>62.69</v>
      </c>
      <c r="J8537">
        <v>1</v>
      </c>
      <c r="K8537">
        <v>1</v>
      </c>
    </row>
    <row r="8538" spans="1:11">
      <c r="A8538" t="s">
        <v>24598</v>
      </c>
      <c r="B8538" t="s">
        <v>58</v>
      </c>
      <c r="C8538">
        <v>55263</v>
      </c>
      <c r="D8538" t="s">
        <v>968</v>
      </c>
      <c r="E8538" t="s">
        <v>62</v>
      </c>
      <c r="F8538">
        <v>64.62</v>
      </c>
      <c r="G8538">
        <v>64.62</v>
      </c>
      <c r="J8538">
        <v>0</v>
      </c>
      <c r="K8538">
        <v>0</v>
      </c>
    </row>
    <row r="8539" spans="1:11">
      <c r="A8539" t="s">
        <v>24599</v>
      </c>
      <c r="B8539" t="s">
        <v>58</v>
      </c>
      <c r="C8539">
        <v>96460</v>
      </c>
      <c r="D8539" t="s">
        <v>1419</v>
      </c>
      <c r="E8539" t="s">
        <v>62</v>
      </c>
      <c r="F8539">
        <v>53.18</v>
      </c>
      <c r="G8539">
        <v>53.18</v>
      </c>
      <c r="J8539">
        <v>1</v>
      </c>
      <c r="K8539">
        <v>1</v>
      </c>
    </row>
    <row r="8540" spans="1:11">
      <c r="A8540" t="s">
        <v>24600</v>
      </c>
      <c r="B8540" t="s">
        <v>58</v>
      </c>
      <c r="C8540">
        <v>96459</v>
      </c>
      <c r="D8540" t="s">
        <v>1418</v>
      </c>
      <c r="E8540" t="s">
        <v>62</v>
      </c>
      <c r="F8540">
        <v>14.26</v>
      </c>
      <c r="G8540">
        <v>14.26</v>
      </c>
      <c r="J8540">
        <v>1</v>
      </c>
      <c r="K8540">
        <v>1</v>
      </c>
    </row>
    <row r="8541" spans="1:11">
      <c r="A8541" t="s">
        <v>24601</v>
      </c>
      <c r="B8541" t="s">
        <v>58</v>
      </c>
      <c r="C8541">
        <v>96458</v>
      </c>
      <c r="D8541" t="s">
        <v>1417</v>
      </c>
      <c r="E8541" t="s">
        <v>62</v>
      </c>
      <c r="F8541">
        <v>66.55</v>
      </c>
      <c r="G8541">
        <v>66.55</v>
      </c>
      <c r="J8541">
        <v>1</v>
      </c>
      <c r="K8541">
        <v>1</v>
      </c>
    </row>
    <row r="8542" spans="1:11">
      <c r="A8542" t="s">
        <v>24602</v>
      </c>
      <c r="B8542" t="s">
        <v>58</v>
      </c>
      <c r="C8542">
        <v>96457</v>
      </c>
      <c r="D8542" t="s">
        <v>1416</v>
      </c>
      <c r="E8542" t="s">
        <v>62</v>
      </c>
      <c r="F8542">
        <v>64.02</v>
      </c>
      <c r="G8542">
        <v>64.02</v>
      </c>
      <c r="J8542">
        <v>0</v>
      </c>
      <c r="K8542">
        <v>0</v>
      </c>
    </row>
    <row r="8543" spans="1:11">
      <c r="A8543" t="s">
        <v>24603</v>
      </c>
      <c r="B8543" t="s">
        <v>58</v>
      </c>
      <c r="C8543">
        <v>7051</v>
      </c>
      <c r="D8543" t="s">
        <v>932</v>
      </c>
      <c r="E8543" t="s">
        <v>62</v>
      </c>
      <c r="F8543">
        <v>44.43</v>
      </c>
      <c r="G8543">
        <v>44.43</v>
      </c>
      <c r="J8543">
        <v>1</v>
      </c>
      <c r="K8543">
        <v>1</v>
      </c>
    </row>
    <row r="8544" spans="1:11">
      <c r="A8544" t="s">
        <v>24604</v>
      </c>
      <c r="B8544" t="s">
        <v>58</v>
      </c>
      <c r="C8544">
        <v>7052</v>
      </c>
      <c r="D8544" t="s">
        <v>933</v>
      </c>
      <c r="E8544" t="s">
        <v>62</v>
      </c>
      <c r="F8544">
        <v>12</v>
      </c>
      <c r="G8544">
        <v>12</v>
      </c>
      <c r="J8544">
        <v>1</v>
      </c>
      <c r="K8544">
        <v>1</v>
      </c>
    </row>
    <row r="8545" spans="1:11">
      <c r="A8545" t="s">
        <v>24605</v>
      </c>
      <c r="B8545" t="s">
        <v>58</v>
      </c>
      <c r="C8545">
        <v>7053</v>
      </c>
      <c r="D8545" t="s">
        <v>934</v>
      </c>
      <c r="E8545" t="s">
        <v>62</v>
      </c>
      <c r="F8545">
        <v>55.61</v>
      </c>
      <c r="G8545">
        <v>55.61</v>
      </c>
      <c r="J8545">
        <v>1</v>
      </c>
      <c r="K8545">
        <v>1</v>
      </c>
    </row>
    <row r="8546" spans="1:11">
      <c r="A8546" t="s">
        <v>24606</v>
      </c>
      <c r="B8546" t="s">
        <v>58</v>
      </c>
      <c r="C8546">
        <v>7054</v>
      </c>
      <c r="D8546" t="s">
        <v>935</v>
      </c>
      <c r="E8546" t="s">
        <v>62</v>
      </c>
      <c r="F8546">
        <v>89.52</v>
      </c>
      <c r="G8546">
        <v>89.52</v>
      </c>
      <c r="J8546">
        <v>0</v>
      </c>
      <c r="K8546">
        <v>0</v>
      </c>
    </row>
    <row r="8547" spans="1:11">
      <c r="A8547" t="s">
        <v>24607</v>
      </c>
      <c r="B8547" t="s">
        <v>58</v>
      </c>
      <c r="C8547">
        <v>95627</v>
      </c>
      <c r="D8547" t="s">
        <v>1366</v>
      </c>
      <c r="E8547" t="s">
        <v>62</v>
      </c>
      <c r="F8547">
        <v>47.95</v>
      </c>
      <c r="G8547">
        <v>47.95</v>
      </c>
      <c r="J8547">
        <v>1</v>
      </c>
      <c r="K8547">
        <v>1</v>
      </c>
    </row>
    <row r="8548" spans="1:11">
      <c r="A8548" t="s">
        <v>24608</v>
      </c>
      <c r="B8548" t="s">
        <v>58</v>
      </c>
      <c r="C8548">
        <v>95628</v>
      </c>
      <c r="D8548" t="s">
        <v>1367</v>
      </c>
      <c r="E8548" t="s">
        <v>62</v>
      </c>
      <c r="F8548">
        <v>12.86</v>
      </c>
      <c r="G8548">
        <v>12.86</v>
      </c>
      <c r="J8548">
        <v>1</v>
      </c>
      <c r="K8548">
        <v>1</v>
      </c>
    </row>
    <row r="8549" spans="1:11">
      <c r="A8549" t="s">
        <v>24609</v>
      </c>
      <c r="B8549" t="s">
        <v>58</v>
      </c>
      <c r="C8549">
        <v>95629</v>
      </c>
      <c r="D8549" t="s">
        <v>1368</v>
      </c>
      <c r="E8549" t="s">
        <v>62</v>
      </c>
      <c r="F8549">
        <v>60.01</v>
      </c>
      <c r="G8549">
        <v>60.01</v>
      </c>
      <c r="J8549">
        <v>1</v>
      </c>
      <c r="K8549">
        <v>1</v>
      </c>
    </row>
    <row r="8550" spans="1:11">
      <c r="A8550" t="s">
        <v>24610</v>
      </c>
      <c r="B8550" t="s">
        <v>58</v>
      </c>
      <c r="C8550">
        <v>95630</v>
      </c>
      <c r="D8550" t="s">
        <v>1369</v>
      </c>
      <c r="E8550" t="s">
        <v>62</v>
      </c>
      <c r="F8550">
        <v>89.52</v>
      </c>
      <c r="G8550">
        <v>89.52</v>
      </c>
      <c r="J8550">
        <v>0</v>
      </c>
      <c r="K8550">
        <v>0</v>
      </c>
    </row>
    <row r="8551" spans="1:11">
      <c r="A8551" t="s">
        <v>24611</v>
      </c>
      <c r="B8551" t="s">
        <v>58</v>
      </c>
      <c r="C8551">
        <v>89210</v>
      </c>
      <c r="D8551" t="s">
        <v>1054</v>
      </c>
      <c r="E8551" t="s">
        <v>62</v>
      </c>
      <c r="F8551">
        <v>32.049999999999997</v>
      </c>
      <c r="G8551">
        <v>32.049999999999997</v>
      </c>
      <c r="J8551">
        <v>1</v>
      </c>
      <c r="K8551">
        <v>1</v>
      </c>
    </row>
    <row r="8552" spans="1:11">
      <c r="A8552" t="s">
        <v>24612</v>
      </c>
      <c r="B8552" t="s">
        <v>58</v>
      </c>
      <c r="C8552">
        <v>89211</v>
      </c>
      <c r="D8552" t="s">
        <v>1055</v>
      </c>
      <c r="E8552" t="s">
        <v>62</v>
      </c>
      <c r="F8552">
        <v>8.6</v>
      </c>
      <c r="G8552">
        <v>8.6</v>
      </c>
      <c r="J8552">
        <v>1</v>
      </c>
      <c r="K8552">
        <v>1</v>
      </c>
    </row>
    <row r="8553" spans="1:11">
      <c r="A8553" t="s">
        <v>24613</v>
      </c>
      <c r="B8553" t="s">
        <v>58</v>
      </c>
      <c r="C8553">
        <v>5674</v>
      </c>
      <c r="D8553" t="s">
        <v>887</v>
      </c>
      <c r="E8553" t="s">
        <v>62</v>
      </c>
      <c r="F8553">
        <v>40.11</v>
      </c>
      <c r="G8553">
        <v>40.11</v>
      </c>
      <c r="J8553">
        <v>1</v>
      </c>
      <c r="K8553">
        <v>1</v>
      </c>
    </row>
    <row r="8554" spans="1:11">
      <c r="A8554" t="s">
        <v>24614</v>
      </c>
      <c r="B8554" t="s">
        <v>58</v>
      </c>
      <c r="C8554">
        <v>53788</v>
      </c>
      <c r="D8554" t="s">
        <v>945</v>
      </c>
      <c r="E8554" t="s">
        <v>62</v>
      </c>
      <c r="F8554">
        <v>57.3</v>
      </c>
      <c r="G8554">
        <v>57.3</v>
      </c>
      <c r="J8554">
        <v>0</v>
      </c>
      <c r="K8554">
        <v>0</v>
      </c>
    </row>
    <row r="8555" spans="1:11">
      <c r="A8555" t="s">
        <v>24615</v>
      </c>
      <c r="B8555" t="s">
        <v>58</v>
      </c>
      <c r="C8555">
        <v>73309</v>
      </c>
      <c r="D8555" t="s">
        <v>971</v>
      </c>
      <c r="E8555" t="s">
        <v>62</v>
      </c>
      <c r="F8555">
        <v>33.33</v>
      </c>
      <c r="G8555">
        <v>33.33</v>
      </c>
      <c r="J8555">
        <v>1</v>
      </c>
      <c r="K8555">
        <v>1</v>
      </c>
    </row>
    <row r="8556" spans="1:11">
      <c r="A8556" t="s">
        <v>24616</v>
      </c>
      <c r="B8556" t="s">
        <v>58</v>
      </c>
      <c r="C8556">
        <v>73313</v>
      </c>
      <c r="D8556" t="s">
        <v>973</v>
      </c>
      <c r="E8556" t="s">
        <v>62</v>
      </c>
      <c r="F8556">
        <v>9</v>
      </c>
      <c r="G8556">
        <v>9</v>
      </c>
      <c r="J8556">
        <v>1</v>
      </c>
      <c r="K8556">
        <v>1</v>
      </c>
    </row>
    <row r="8557" spans="1:11">
      <c r="A8557" t="s">
        <v>24617</v>
      </c>
      <c r="B8557" t="s">
        <v>58</v>
      </c>
      <c r="C8557">
        <v>5089</v>
      </c>
      <c r="D8557" t="s">
        <v>878</v>
      </c>
      <c r="E8557" t="s">
        <v>62</v>
      </c>
      <c r="F8557">
        <v>41.71</v>
      </c>
      <c r="G8557">
        <v>41.71</v>
      </c>
      <c r="J8557">
        <v>1</v>
      </c>
      <c r="K8557">
        <v>1</v>
      </c>
    </row>
    <row r="8558" spans="1:11">
      <c r="A8558" t="s">
        <v>24618</v>
      </c>
      <c r="B8558" t="s">
        <v>58</v>
      </c>
      <c r="C8558">
        <v>73315</v>
      </c>
      <c r="D8558" t="s">
        <v>974</v>
      </c>
      <c r="E8558" t="s">
        <v>62</v>
      </c>
      <c r="F8558">
        <v>57.3</v>
      </c>
      <c r="G8558">
        <v>57.3</v>
      </c>
      <c r="J8558">
        <v>0</v>
      </c>
      <c r="K8558">
        <v>0</v>
      </c>
    </row>
    <row r="8559" spans="1:11">
      <c r="A8559" t="s">
        <v>24619</v>
      </c>
      <c r="B8559" t="s">
        <v>58</v>
      </c>
      <c r="C8559">
        <v>5738</v>
      </c>
      <c r="D8559" t="s">
        <v>907</v>
      </c>
      <c r="E8559" t="s">
        <v>62</v>
      </c>
      <c r="F8559">
        <v>43.8</v>
      </c>
      <c r="G8559">
        <v>43.8</v>
      </c>
      <c r="J8559">
        <v>1</v>
      </c>
      <c r="K8559">
        <v>1</v>
      </c>
    </row>
    <row r="8560" spans="1:11">
      <c r="A8560" t="s">
        <v>24620</v>
      </c>
      <c r="B8560" t="s">
        <v>58</v>
      </c>
      <c r="C8560">
        <v>93239</v>
      </c>
      <c r="D8560" t="s">
        <v>1290</v>
      </c>
      <c r="E8560" t="s">
        <v>62</v>
      </c>
      <c r="F8560">
        <v>11.75</v>
      </c>
      <c r="G8560">
        <v>11.75</v>
      </c>
      <c r="J8560">
        <v>1</v>
      </c>
      <c r="K8560">
        <v>1</v>
      </c>
    </row>
    <row r="8561" spans="1:11">
      <c r="A8561" t="s">
        <v>24621</v>
      </c>
      <c r="B8561" t="s">
        <v>58</v>
      </c>
      <c r="C8561">
        <v>5739</v>
      </c>
      <c r="D8561" t="s">
        <v>908</v>
      </c>
      <c r="E8561" t="s">
        <v>62</v>
      </c>
      <c r="F8561">
        <v>54.81</v>
      </c>
      <c r="G8561">
        <v>54.81</v>
      </c>
      <c r="J8561">
        <v>1</v>
      </c>
      <c r="K8561">
        <v>1</v>
      </c>
    </row>
    <row r="8562" spans="1:11">
      <c r="A8562" t="s">
        <v>24622</v>
      </c>
      <c r="B8562" t="s">
        <v>58</v>
      </c>
      <c r="C8562">
        <v>93240</v>
      </c>
      <c r="D8562" t="s">
        <v>1291</v>
      </c>
      <c r="E8562" t="s">
        <v>62</v>
      </c>
      <c r="F8562">
        <v>12</v>
      </c>
      <c r="G8562">
        <v>12</v>
      </c>
      <c r="J8562">
        <v>0</v>
      </c>
      <c r="K8562">
        <v>0</v>
      </c>
    </row>
    <row r="8563" spans="1:11">
      <c r="A8563" t="s">
        <v>24623</v>
      </c>
      <c r="B8563" t="s">
        <v>58</v>
      </c>
      <c r="C8563">
        <v>53818</v>
      </c>
      <c r="D8563" t="s">
        <v>954</v>
      </c>
      <c r="E8563" t="s">
        <v>62</v>
      </c>
      <c r="F8563">
        <v>9.67</v>
      </c>
      <c r="G8563">
        <v>9.67</v>
      </c>
      <c r="J8563">
        <v>1</v>
      </c>
      <c r="K8563">
        <v>1</v>
      </c>
    </row>
    <row r="8564" spans="1:11">
      <c r="A8564" t="s">
        <v>24624</v>
      </c>
      <c r="B8564" t="s">
        <v>58</v>
      </c>
      <c r="C8564">
        <v>93238</v>
      </c>
      <c r="D8564" t="s">
        <v>1289</v>
      </c>
      <c r="E8564" t="s">
        <v>62</v>
      </c>
      <c r="F8564">
        <v>2.59</v>
      </c>
      <c r="G8564">
        <v>2.59</v>
      </c>
      <c r="J8564">
        <v>1</v>
      </c>
      <c r="K8564">
        <v>1</v>
      </c>
    </row>
    <row r="8565" spans="1:11">
      <c r="A8565" t="s">
        <v>24625</v>
      </c>
      <c r="B8565" t="s">
        <v>58</v>
      </c>
      <c r="C8565">
        <v>5727</v>
      </c>
      <c r="D8565" t="s">
        <v>902</v>
      </c>
      <c r="E8565" t="s">
        <v>62</v>
      </c>
      <c r="F8565">
        <v>12.1</v>
      </c>
      <c r="G8565">
        <v>12.1</v>
      </c>
      <c r="J8565">
        <v>1</v>
      </c>
      <c r="K8565">
        <v>1</v>
      </c>
    </row>
    <row r="8566" spans="1:11">
      <c r="A8566" t="s">
        <v>24626</v>
      </c>
      <c r="B8566" t="s">
        <v>58</v>
      </c>
      <c r="C8566">
        <v>89280</v>
      </c>
      <c r="D8566" t="s">
        <v>1099</v>
      </c>
      <c r="E8566" t="s">
        <v>62</v>
      </c>
      <c r="F8566">
        <v>39.36</v>
      </c>
      <c r="G8566">
        <v>39.36</v>
      </c>
      <c r="J8566">
        <v>1</v>
      </c>
      <c r="K8566">
        <v>1</v>
      </c>
    </row>
    <row r="8567" spans="1:11">
      <c r="A8567" t="s">
        <v>24627</v>
      </c>
      <c r="B8567" t="s">
        <v>58</v>
      </c>
      <c r="C8567">
        <v>89281</v>
      </c>
      <c r="D8567" t="s">
        <v>1100</v>
      </c>
      <c r="E8567" t="s">
        <v>62</v>
      </c>
      <c r="F8567">
        <v>10.56</v>
      </c>
      <c r="G8567">
        <v>10.56</v>
      </c>
      <c r="J8567">
        <v>1</v>
      </c>
      <c r="K8567">
        <v>1</v>
      </c>
    </row>
    <row r="8568" spans="1:11">
      <c r="A8568" t="s">
        <v>24628</v>
      </c>
      <c r="B8568" t="s">
        <v>58</v>
      </c>
      <c r="C8568">
        <v>5729</v>
      </c>
      <c r="D8568" t="s">
        <v>903</v>
      </c>
      <c r="E8568" t="s">
        <v>62</v>
      </c>
      <c r="F8568">
        <v>49.26</v>
      </c>
      <c r="G8568">
        <v>49.26</v>
      </c>
      <c r="J8568">
        <v>1</v>
      </c>
      <c r="K8568">
        <v>1</v>
      </c>
    </row>
    <row r="8569" spans="1:11">
      <c r="A8569" t="s">
        <v>24629</v>
      </c>
      <c r="B8569" t="s">
        <v>58</v>
      </c>
      <c r="C8569">
        <v>5730</v>
      </c>
      <c r="D8569" t="s">
        <v>904</v>
      </c>
      <c r="E8569" t="s">
        <v>62</v>
      </c>
      <c r="F8569">
        <v>40.98</v>
      </c>
      <c r="G8569">
        <v>40.98</v>
      </c>
      <c r="J8569">
        <v>0</v>
      </c>
      <c r="K8569">
        <v>0</v>
      </c>
    </row>
    <row r="8570" spans="1:11">
      <c r="A8570" t="s">
        <v>24630</v>
      </c>
      <c r="B8570" t="s">
        <v>58</v>
      </c>
      <c r="C8570">
        <v>95266</v>
      </c>
      <c r="D8570" t="s">
        <v>1352</v>
      </c>
      <c r="E8570" t="s">
        <v>62</v>
      </c>
      <c r="F8570">
        <v>0.62</v>
      </c>
      <c r="G8570">
        <v>0.62</v>
      </c>
      <c r="J8570">
        <v>1</v>
      </c>
      <c r="K8570">
        <v>1</v>
      </c>
    </row>
    <row r="8571" spans="1:11">
      <c r="A8571" t="s">
        <v>24631</v>
      </c>
      <c r="B8571" t="s">
        <v>58</v>
      </c>
      <c r="C8571">
        <v>95267</v>
      </c>
      <c r="D8571" t="s">
        <v>1353</v>
      </c>
      <c r="E8571" t="s">
        <v>62</v>
      </c>
      <c r="F8571">
        <v>0.12</v>
      </c>
      <c r="G8571">
        <v>0.12</v>
      </c>
      <c r="J8571">
        <v>1</v>
      </c>
      <c r="K8571">
        <v>1</v>
      </c>
    </row>
    <row r="8572" spans="1:11">
      <c r="A8572" t="s">
        <v>24632</v>
      </c>
      <c r="B8572" t="s">
        <v>58</v>
      </c>
      <c r="C8572">
        <v>95268</v>
      </c>
      <c r="D8572" t="s">
        <v>1354</v>
      </c>
      <c r="E8572" t="s">
        <v>62</v>
      </c>
      <c r="F8572">
        <v>0.61</v>
      </c>
      <c r="G8572">
        <v>0.61</v>
      </c>
      <c r="J8572">
        <v>1</v>
      </c>
      <c r="K8572">
        <v>1</v>
      </c>
    </row>
    <row r="8573" spans="1:11">
      <c r="A8573" t="s">
        <v>24633</v>
      </c>
      <c r="B8573" t="s">
        <v>58</v>
      </c>
      <c r="C8573">
        <v>95269</v>
      </c>
      <c r="D8573" t="s">
        <v>1355</v>
      </c>
      <c r="E8573" t="s">
        <v>62</v>
      </c>
      <c r="F8573">
        <v>8.74</v>
      </c>
      <c r="G8573">
        <v>8.74</v>
      </c>
      <c r="J8573">
        <v>0</v>
      </c>
      <c r="K8573">
        <v>0</v>
      </c>
    </row>
    <row r="8574" spans="1:11">
      <c r="A8574" t="s">
        <v>24634</v>
      </c>
      <c r="B8574" t="s">
        <v>58</v>
      </c>
      <c r="C8574">
        <v>91688</v>
      </c>
      <c r="D8574" t="s">
        <v>1235</v>
      </c>
      <c r="E8574" t="s">
        <v>62</v>
      </c>
      <c r="F8574">
        <v>0.09</v>
      </c>
      <c r="G8574">
        <v>0.09</v>
      </c>
      <c r="J8574">
        <v>0</v>
      </c>
      <c r="K8574">
        <v>0</v>
      </c>
    </row>
    <row r="8575" spans="1:11">
      <c r="A8575" t="s">
        <v>24635</v>
      </c>
      <c r="B8575" t="s">
        <v>58</v>
      </c>
      <c r="C8575">
        <v>91689</v>
      </c>
      <c r="D8575" t="s">
        <v>1236</v>
      </c>
      <c r="E8575" t="s">
        <v>62</v>
      </c>
      <c r="F8575">
        <v>0.01</v>
      </c>
      <c r="G8575">
        <v>0.01</v>
      </c>
      <c r="J8575">
        <v>0</v>
      </c>
      <c r="K8575">
        <v>0</v>
      </c>
    </row>
    <row r="8576" spans="1:11">
      <c r="A8576" t="s">
        <v>24636</v>
      </c>
      <c r="B8576" t="s">
        <v>58</v>
      </c>
      <c r="C8576">
        <v>91690</v>
      </c>
      <c r="D8576" t="s">
        <v>1237</v>
      </c>
      <c r="E8576" t="s">
        <v>62</v>
      </c>
      <c r="F8576">
        <v>0.06</v>
      </c>
      <c r="G8576">
        <v>0.06</v>
      </c>
      <c r="J8576">
        <v>0</v>
      </c>
      <c r="K8576">
        <v>0</v>
      </c>
    </row>
    <row r="8577" spans="1:11">
      <c r="A8577" t="s">
        <v>24637</v>
      </c>
      <c r="B8577" t="s">
        <v>58</v>
      </c>
      <c r="C8577">
        <v>91691</v>
      </c>
      <c r="D8577" t="s">
        <v>1238</v>
      </c>
      <c r="E8577" t="s">
        <v>62</v>
      </c>
      <c r="F8577">
        <v>1.56</v>
      </c>
      <c r="G8577">
        <v>1.56</v>
      </c>
      <c r="J8577">
        <v>0</v>
      </c>
      <c r="K8577">
        <v>0</v>
      </c>
    </row>
    <row r="8578" spans="1:11">
      <c r="A8578" t="s">
        <v>24638</v>
      </c>
      <c r="B8578" t="s">
        <v>58</v>
      </c>
      <c r="C8578">
        <v>102924</v>
      </c>
      <c r="D8578" t="s">
        <v>7416</v>
      </c>
      <c r="E8578" t="s">
        <v>62</v>
      </c>
      <c r="F8578">
        <v>0</v>
      </c>
      <c r="G8578">
        <v>0</v>
      </c>
    </row>
    <row r="8579" spans="1:11">
      <c r="A8579" t="s">
        <v>24639</v>
      </c>
      <c r="B8579" t="s">
        <v>58</v>
      </c>
      <c r="C8579">
        <v>102925</v>
      </c>
      <c r="D8579" t="s">
        <v>7417</v>
      </c>
      <c r="E8579" t="s">
        <v>62</v>
      </c>
      <c r="F8579">
        <v>0</v>
      </c>
      <c r="G8579">
        <v>0</v>
      </c>
    </row>
    <row r="8580" spans="1:11">
      <c r="A8580" t="s">
        <v>24640</v>
      </c>
      <c r="B8580" t="s">
        <v>58</v>
      </c>
      <c r="C8580">
        <v>102926</v>
      </c>
      <c r="D8580" t="s">
        <v>7418</v>
      </c>
      <c r="E8580" t="s">
        <v>62</v>
      </c>
      <c r="F8580">
        <v>0</v>
      </c>
      <c r="G8580">
        <v>0</v>
      </c>
    </row>
    <row r="8581" spans="1:11">
      <c r="A8581" t="s">
        <v>24641</v>
      </c>
      <c r="B8581" t="s">
        <v>58</v>
      </c>
      <c r="C8581">
        <v>102927</v>
      </c>
      <c r="D8581" t="s">
        <v>1456</v>
      </c>
      <c r="E8581" t="s">
        <v>62</v>
      </c>
      <c r="F8581">
        <v>1.08</v>
      </c>
      <c r="G8581">
        <v>1.08</v>
      </c>
      <c r="J8581">
        <v>0</v>
      </c>
      <c r="K8581">
        <v>0</v>
      </c>
    </row>
    <row r="8582" spans="1:11">
      <c r="A8582" t="s">
        <v>24642</v>
      </c>
      <c r="B8582" t="s">
        <v>58</v>
      </c>
      <c r="C8582">
        <v>95136</v>
      </c>
      <c r="D8582" t="s">
        <v>1341</v>
      </c>
      <c r="E8582" t="s">
        <v>62</v>
      </c>
      <c r="F8582">
        <v>0.03</v>
      </c>
      <c r="G8582">
        <v>0.03</v>
      </c>
      <c r="J8582">
        <v>0</v>
      </c>
      <c r="K8582">
        <v>0</v>
      </c>
    </row>
    <row r="8583" spans="1:11">
      <c r="A8583" t="s">
        <v>24643</v>
      </c>
      <c r="B8583" t="s">
        <v>58</v>
      </c>
      <c r="C8583">
        <v>95137</v>
      </c>
      <c r="D8583" t="s">
        <v>1342</v>
      </c>
      <c r="E8583" t="s">
        <v>62</v>
      </c>
      <c r="F8583">
        <v>0.01</v>
      </c>
      <c r="G8583">
        <v>0.01</v>
      </c>
      <c r="J8583">
        <v>0</v>
      </c>
      <c r="K8583">
        <v>0</v>
      </c>
    </row>
    <row r="8584" spans="1:11">
      <c r="A8584" t="s">
        <v>24644</v>
      </c>
      <c r="B8584" t="s">
        <v>58</v>
      </c>
      <c r="C8584">
        <v>95138</v>
      </c>
      <c r="D8584" t="s">
        <v>1343</v>
      </c>
      <c r="E8584" t="s">
        <v>62</v>
      </c>
      <c r="F8584">
        <v>0.02</v>
      </c>
      <c r="G8584">
        <v>0.02</v>
      </c>
      <c r="J8584">
        <v>0</v>
      </c>
      <c r="K8584">
        <v>0</v>
      </c>
    </row>
    <row r="8585" spans="1:11">
      <c r="A8585" t="s">
        <v>24645</v>
      </c>
      <c r="B8585" t="s">
        <v>58</v>
      </c>
      <c r="C8585">
        <v>89023</v>
      </c>
      <c r="D8585" t="s">
        <v>1042</v>
      </c>
      <c r="E8585" t="s">
        <v>62</v>
      </c>
      <c r="F8585">
        <v>3.82</v>
      </c>
      <c r="G8585">
        <v>3.82</v>
      </c>
      <c r="J8585">
        <v>1</v>
      </c>
      <c r="K8585">
        <v>1</v>
      </c>
    </row>
    <row r="8586" spans="1:11">
      <c r="A8586" t="s">
        <v>24646</v>
      </c>
      <c r="B8586" t="s">
        <v>58</v>
      </c>
      <c r="C8586">
        <v>89024</v>
      </c>
      <c r="D8586" t="s">
        <v>1043</v>
      </c>
      <c r="E8586" t="s">
        <v>62</v>
      </c>
      <c r="F8586">
        <v>1.32</v>
      </c>
      <c r="G8586">
        <v>1.32</v>
      </c>
      <c r="J8586">
        <v>1</v>
      </c>
      <c r="K8586">
        <v>1</v>
      </c>
    </row>
    <row r="8587" spans="1:11">
      <c r="A8587" t="s">
        <v>24647</v>
      </c>
      <c r="B8587" t="s">
        <v>58</v>
      </c>
      <c r="C8587">
        <v>89025</v>
      </c>
      <c r="D8587" t="s">
        <v>1044</v>
      </c>
      <c r="E8587" t="s">
        <v>62</v>
      </c>
      <c r="F8587">
        <v>4.78</v>
      </c>
      <c r="G8587">
        <v>4.78</v>
      </c>
      <c r="J8587">
        <v>1</v>
      </c>
      <c r="K8587">
        <v>1</v>
      </c>
    </row>
    <row r="8588" spans="1:11">
      <c r="A8588" t="s">
        <v>24648</v>
      </c>
      <c r="B8588" t="s">
        <v>58</v>
      </c>
      <c r="C8588">
        <v>89026</v>
      </c>
      <c r="D8588" t="s">
        <v>1045</v>
      </c>
      <c r="E8588" t="s">
        <v>62</v>
      </c>
      <c r="F8588">
        <v>171.44</v>
      </c>
      <c r="G8588">
        <v>171.44</v>
      </c>
      <c r="J8588">
        <v>0</v>
      </c>
      <c r="K8588">
        <v>0</v>
      </c>
    </row>
    <row r="8589" spans="1:11">
      <c r="A8589" t="s">
        <v>24649</v>
      </c>
      <c r="B8589" t="s">
        <v>58</v>
      </c>
      <c r="C8589">
        <v>7032</v>
      </c>
      <c r="D8589" t="s">
        <v>921</v>
      </c>
      <c r="E8589" t="s">
        <v>62</v>
      </c>
      <c r="F8589">
        <v>4.7</v>
      </c>
      <c r="G8589">
        <v>4.7</v>
      </c>
      <c r="J8589">
        <v>1</v>
      </c>
      <c r="K8589">
        <v>1</v>
      </c>
    </row>
    <row r="8590" spans="1:11">
      <c r="A8590" t="s">
        <v>24650</v>
      </c>
      <c r="B8590" t="s">
        <v>58</v>
      </c>
      <c r="C8590">
        <v>7033</v>
      </c>
      <c r="D8590" t="s">
        <v>922</v>
      </c>
      <c r="E8590" t="s">
        <v>62</v>
      </c>
      <c r="F8590">
        <v>1.63</v>
      </c>
      <c r="G8590">
        <v>1.63</v>
      </c>
      <c r="J8590">
        <v>1</v>
      </c>
      <c r="K8590">
        <v>1</v>
      </c>
    </row>
    <row r="8591" spans="1:11">
      <c r="A8591" t="s">
        <v>24651</v>
      </c>
      <c r="B8591" t="s">
        <v>58</v>
      </c>
      <c r="C8591">
        <v>7034</v>
      </c>
      <c r="D8591" t="s">
        <v>923</v>
      </c>
      <c r="E8591" t="s">
        <v>62</v>
      </c>
      <c r="F8591">
        <v>5.88</v>
      </c>
      <c r="G8591">
        <v>5.88</v>
      </c>
      <c r="J8591">
        <v>1</v>
      </c>
      <c r="K8591">
        <v>1</v>
      </c>
    </row>
    <row r="8592" spans="1:11">
      <c r="A8592" t="s">
        <v>24652</v>
      </c>
      <c r="B8592" t="s">
        <v>58</v>
      </c>
      <c r="C8592">
        <v>7035</v>
      </c>
      <c r="D8592" t="s">
        <v>924</v>
      </c>
      <c r="E8592" t="s">
        <v>62</v>
      </c>
      <c r="F8592">
        <v>257.17</v>
      </c>
      <c r="G8592">
        <v>257.17</v>
      </c>
      <c r="J8592">
        <v>0</v>
      </c>
      <c r="K8592">
        <v>0</v>
      </c>
    </row>
    <row r="8593" spans="1:11">
      <c r="A8593" t="s">
        <v>24653</v>
      </c>
      <c r="B8593" t="s">
        <v>58</v>
      </c>
      <c r="C8593">
        <v>102942</v>
      </c>
      <c r="D8593" t="s">
        <v>7419</v>
      </c>
      <c r="E8593" t="s">
        <v>62</v>
      </c>
      <c r="F8593">
        <v>0</v>
      </c>
      <c r="G8593">
        <v>0</v>
      </c>
    </row>
    <row r="8594" spans="1:11">
      <c r="A8594" t="s">
        <v>24654</v>
      </c>
      <c r="B8594" t="s">
        <v>58</v>
      </c>
      <c r="C8594">
        <v>102943</v>
      </c>
      <c r="D8594" t="s">
        <v>7420</v>
      </c>
      <c r="E8594" t="s">
        <v>62</v>
      </c>
      <c r="F8594">
        <v>0</v>
      </c>
      <c r="G8594">
        <v>0</v>
      </c>
    </row>
    <row r="8595" spans="1:11">
      <c r="A8595" t="s">
        <v>24655</v>
      </c>
      <c r="B8595" t="s">
        <v>58</v>
      </c>
      <c r="C8595">
        <v>102944</v>
      </c>
      <c r="D8595" t="s">
        <v>7421</v>
      </c>
      <c r="E8595" t="s">
        <v>62</v>
      </c>
      <c r="F8595">
        <v>0</v>
      </c>
      <c r="G8595">
        <v>0</v>
      </c>
    </row>
    <row r="8596" spans="1:11">
      <c r="A8596" t="s">
        <v>24656</v>
      </c>
      <c r="B8596" t="s">
        <v>58</v>
      </c>
      <c r="C8596">
        <v>102945</v>
      </c>
      <c r="D8596" t="s">
        <v>1459</v>
      </c>
      <c r="E8596" t="s">
        <v>62</v>
      </c>
      <c r="F8596">
        <v>0.02</v>
      </c>
      <c r="G8596">
        <v>0.02</v>
      </c>
      <c r="J8596">
        <v>0</v>
      </c>
      <c r="K8596">
        <v>0</v>
      </c>
    </row>
    <row r="8597" spans="1:11">
      <c r="A8597" t="s">
        <v>24657</v>
      </c>
      <c r="B8597" t="s">
        <v>58</v>
      </c>
      <c r="C8597">
        <v>104087</v>
      </c>
      <c r="D8597" t="s">
        <v>1491</v>
      </c>
      <c r="E8597" t="s">
        <v>62</v>
      </c>
      <c r="F8597">
        <v>0.06</v>
      </c>
      <c r="G8597">
        <v>0.06</v>
      </c>
      <c r="J8597">
        <v>0</v>
      </c>
      <c r="K8597">
        <v>0</v>
      </c>
    </row>
    <row r="8598" spans="1:11">
      <c r="A8598" t="s">
        <v>24658</v>
      </c>
      <c r="B8598" t="s">
        <v>58</v>
      </c>
      <c r="C8598">
        <v>104088</v>
      </c>
      <c r="D8598" t="s">
        <v>1492</v>
      </c>
      <c r="E8598" t="s">
        <v>62</v>
      </c>
      <c r="F8598">
        <v>0.01</v>
      </c>
      <c r="G8598">
        <v>0.01</v>
      </c>
      <c r="J8598">
        <v>0</v>
      </c>
      <c r="K8598">
        <v>0</v>
      </c>
    </row>
    <row r="8599" spans="1:11">
      <c r="A8599" t="s">
        <v>24659</v>
      </c>
      <c r="B8599" t="s">
        <v>58</v>
      </c>
      <c r="C8599">
        <v>104089</v>
      </c>
      <c r="D8599" t="s">
        <v>1493</v>
      </c>
      <c r="E8599" t="s">
        <v>62</v>
      </c>
      <c r="F8599">
        <v>7.0000000000000007E-2</v>
      </c>
      <c r="G8599">
        <v>7.0000000000000007E-2</v>
      </c>
      <c r="J8599">
        <v>0</v>
      </c>
      <c r="K8599">
        <v>0</v>
      </c>
    </row>
    <row r="8600" spans="1:11">
      <c r="A8600" t="s">
        <v>24660</v>
      </c>
      <c r="B8600" t="s">
        <v>58</v>
      </c>
      <c r="C8600">
        <v>104090</v>
      </c>
      <c r="D8600" t="s">
        <v>1494</v>
      </c>
      <c r="E8600" t="s">
        <v>62</v>
      </c>
      <c r="F8600">
        <v>0.78</v>
      </c>
      <c r="G8600">
        <v>0.78</v>
      </c>
      <c r="J8600">
        <v>0</v>
      </c>
      <c r="K8600">
        <v>0</v>
      </c>
    </row>
    <row r="8601" spans="1:11">
      <c r="A8601" t="s">
        <v>24661</v>
      </c>
      <c r="B8601" t="s">
        <v>58</v>
      </c>
      <c r="C8601">
        <v>104093</v>
      </c>
      <c r="D8601" t="s">
        <v>1495</v>
      </c>
      <c r="E8601" t="s">
        <v>62</v>
      </c>
      <c r="F8601">
        <v>0.08</v>
      </c>
      <c r="G8601">
        <v>0.08</v>
      </c>
      <c r="J8601">
        <v>0</v>
      </c>
      <c r="K8601">
        <v>0</v>
      </c>
    </row>
    <row r="8602" spans="1:11">
      <c r="A8602" t="s">
        <v>24662</v>
      </c>
      <c r="B8602" t="s">
        <v>58</v>
      </c>
      <c r="C8602">
        <v>104094</v>
      </c>
      <c r="D8602" t="s">
        <v>1496</v>
      </c>
      <c r="E8602" t="s">
        <v>62</v>
      </c>
      <c r="F8602">
        <v>0.02</v>
      </c>
      <c r="G8602">
        <v>0.02</v>
      </c>
      <c r="J8602">
        <v>0</v>
      </c>
      <c r="K8602">
        <v>0</v>
      </c>
    </row>
    <row r="8603" spans="1:11">
      <c r="A8603" t="s">
        <v>24663</v>
      </c>
      <c r="B8603" t="s">
        <v>58</v>
      </c>
      <c r="C8603">
        <v>104095</v>
      </c>
      <c r="D8603" t="s">
        <v>1497</v>
      </c>
      <c r="E8603" t="s">
        <v>62</v>
      </c>
      <c r="F8603">
        <v>0.11</v>
      </c>
      <c r="G8603">
        <v>0.11</v>
      </c>
      <c r="J8603">
        <v>0</v>
      </c>
      <c r="K8603">
        <v>0</v>
      </c>
    </row>
    <row r="8604" spans="1:11">
      <c r="A8604" t="s">
        <v>24664</v>
      </c>
      <c r="B8604" t="s">
        <v>58</v>
      </c>
      <c r="C8604">
        <v>104096</v>
      </c>
      <c r="D8604" t="s">
        <v>1498</v>
      </c>
      <c r="E8604" t="s">
        <v>62</v>
      </c>
      <c r="F8604">
        <v>1.08</v>
      </c>
      <c r="G8604">
        <v>1.08</v>
      </c>
      <c r="J8604">
        <v>0</v>
      </c>
      <c r="K8604">
        <v>0</v>
      </c>
    </row>
    <row r="8605" spans="1:11">
      <c r="A8605" t="s">
        <v>24665</v>
      </c>
      <c r="B8605" t="s">
        <v>58</v>
      </c>
      <c r="C8605">
        <v>102900</v>
      </c>
      <c r="D8605" t="s">
        <v>14824</v>
      </c>
      <c r="E8605" t="s">
        <v>62</v>
      </c>
      <c r="F8605">
        <v>0</v>
      </c>
      <c r="G8605">
        <v>0</v>
      </c>
    </row>
    <row r="8606" spans="1:11">
      <c r="A8606" t="s">
        <v>24666</v>
      </c>
      <c r="B8606" t="s">
        <v>58</v>
      </c>
      <c r="C8606">
        <v>102901</v>
      </c>
      <c r="D8606" t="s">
        <v>14825</v>
      </c>
      <c r="E8606" t="s">
        <v>62</v>
      </c>
      <c r="F8606">
        <v>0</v>
      </c>
      <c r="G8606">
        <v>0</v>
      </c>
    </row>
    <row r="8607" spans="1:11">
      <c r="A8607" t="s">
        <v>24667</v>
      </c>
      <c r="B8607" t="s">
        <v>58</v>
      </c>
      <c r="C8607">
        <v>102902</v>
      </c>
      <c r="D8607" t="s">
        <v>14826</v>
      </c>
      <c r="E8607" t="s">
        <v>62</v>
      </c>
      <c r="F8607">
        <v>0</v>
      </c>
      <c r="G8607">
        <v>0</v>
      </c>
    </row>
    <row r="8608" spans="1:11">
      <c r="A8608" t="s">
        <v>24668</v>
      </c>
      <c r="B8608" t="s">
        <v>58</v>
      </c>
      <c r="C8608">
        <v>102903</v>
      </c>
      <c r="D8608" t="s">
        <v>14827</v>
      </c>
      <c r="E8608" t="s">
        <v>62</v>
      </c>
      <c r="F8608">
        <v>11.7</v>
      </c>
      <c r="G8608">
        <v>11.7</v>
      </c>
      <c r="J8608">
        <v>0</v>
      </c>
      <c r="K8608">
        <v>0</v>
      </c>
    </row>
    <row r="8609" spans="1:11">
      <c r="A8609" t="s">
        <v>24669</v>
      </c>
      <c r="B8609" t="s">
        <v>58</v>
      </c>
      <c r="C8609">
        <v>89029</v>
      </c>
      <c r="D8609" t="s">
        <v>1046</v>
      </c>
      <c r="E8609" t="s">
        <v>62</v>
      </c>
      <c r="F8609">
        <v>33.58</v>
      </c>
      <c r="G8609">
        <v>33.58</v>
      </c>
      <c r="J8609">
        <v>0</v>
      </c>
      <c r="K8609">
        <v>0</v>
      </c>
    </row>
    <row r="8610" spans="1:11">
      <c r="A8610" t="s">
        <v>24670</v>
      </c>
      <c r="B8610" t="s">
        <v>58</v>
      </c>
      <c r="C8610">
        <v>89030</v>
      </c>
      <c r="D8610" t="s">
        <v>1047</v>
      </c>
      <c r="E8610" t="s">
        <v>62</v>
      </c>
      <c r="F8610">
        <v>14.79</v>
      </c>
      <c r="G8610">
        <v>14.79</v>
      </c>
      <c r="J8610">
        <v>0</v>
      </c>
      <c r="K8610">
        <v>0</v>
      </c>
    </row>
    <row r="8611" spans="1:11">
      <c r="A8611" t="s">
        <v>24671</v>
      </c>
      <c r="B8611" t="s">
        <v>58</v>
      </c>
      <c r="C8611">
        <v>5724</v>
      </c>
      <c r="D8611" t="s">
        <v>901</v>
      </c>
      <c r="E8611" t="s">
        <v>62</v>
      </c>
      <c r="F8611">
        <v>60.04</v>
      </c>
      <c r="G8611">
        <v>60.04</v>
      </c>
      <c r="J8611">
        <v>0</v>
      </c>
      <c r="K8611">
        <v>0</v>
      </c>
    </row>
    <row r="8612" spans="1:11">
      <c r="A8612" t="s">
        <v>24672</v>
      </c>
      <c r="B8612" t="s">
        <v>58</v>
      </c>
      <c r="C8612">
        <v>53817</v>
      </c>
      <c r="D8612" t="s">
        <v>953</v>
      </c>
      <c r="E8612" t="s">
        <v>62</v>
      </c>
      <c r="F8612">
        <v>62.64</v>
      </c>
      <c r="G8612">
        <v>62.64</v>
      </c>
      <c r="J8612">
        <v>0</v>
      </c>
      <c r="K8612">
        <v>0</v>
      </c>
    </row>
    <row r="8613" spans="1:11">
      <c r="A8613" t="s">
        <v>24673</v>
      </c>
      <c r="B8613" t="s">
        <v>58</v>
      </c>
      <c r="C8613">
        <v>88839</v>
      </c>
      <c r="D8613" t="s">
        <v>1012</v>
      </c>
      <c r="E8613" t="s">
        <v>62</v>
      </c>
      <c r="F8613">
        <v>35.15</v>
      </c>
      <c r="G8613">
        <v>35.15</v>
      </c>
      <c r="J8613">
        <v>0</v>
      </c>
      <c r="K8613">
        <v>0</v>
      </c>
    </row>
    <row r="8614" spans="1:11">
      <c r="A8614" t="s">
        <v>24674</v>
      </c>
      <c r="B8614" t="s">
        <v>58</v>
      </c>
      <c r="C8614">
        <v>88840</v>
      </c>
      <c r="D8614" t="s">
        <v>1013</v>
      </c>
      <c r="E8614" t="s">
        <v>62</v>
      </c>
      <c r="F8614">
        <v>15.48</v>
      </c>
      <c r="G8614">
        <v>15.48</v>
      </c>
      <c r="J8614">
        <v>0</v>
      </c>
      <c r="K8614">
        <v>0</v>
      </c>
    </row>
    <row r="8615" spans="1:11">
      <c r="A8615" t="s">
        <v>24675</v>
      </c>
      <c r="B8615" t="s">
        <v>58</v>
      </c>
      <c r="C8615">
        <v>88841</v>
      </c>
      <c r="D8615" t="s">
        <v>1014</v>
      </c>
      <c r="E8615" t="s">
        <v>62</v>
      </c>
      <c r="F8615">
        <v>62.84</v>
      </c>
      <c r="G8615">
        <v>62.84</v>
      </c>
      <c r="J8615">
        <v>0</v>
      </c>
      <c r="K8615">
        <v>0</v>
      </c>
    </row>
    <row r="8616" spans="1:11">
      <c r="A8616" t="s">
        <v>24676</v>
      </c>
      <c r="B8616" t="s">
        <v>58</v>
      </c>
      <c r="C8616">
        <v>88842</v>
      </c>
      <c r="D8616" t="s">
        <v>1015</v>
      </c>
      <c r="E8616" t="s">
        <v>62</v>
      </c>
      <c r="F8616">
        <v>78.36</v>
      </c>
      <c r="G8616">
        <v>78.36</v>
      </c>
      <c r="J8616">
        <v>0</v>
      </c>
      <c r="K8616">
        <v>0</v>
      </c>
    </row>
    <row r="8617" spans="1:11">
      <c r="A8617" t="s">
        <v>24677</v>
      </c>
      <c r="B8617" t="s">
        <v>58</v>
      </c>
      <c r="C8617">
        <v>89009</v>
      </c>
      <c r="D8617" t="s">
        <v>1030</v>
      </c>
      <c r="E8617" t="s">
        <v>62</v>
      </c>
      <c r="F8617">
        <v>43.54</v>
      </c>
      <c r="G8617">
        <v>43.54</v>
      </c>
      <c r="J8617">
        <v>0</v>
      </c>
      <c r="K8617">
        <v>0</v>
      </c>
    </row>
    <row r="8618" spans="1:11">
      <c r="A8618" t="s">
        <v>24678</v>
      </c>
      <c r="B8618" t="s">
        <v>58</v>
      </c>
      <c r="C8618">
        <v>89010</v>
      </c>
      <c r="D8618" t="s">
        <v>1031</v>
      </c>
      <c r="E8618" t="s">
        <v>62</v>
      </c>
      <c r="F8618">
        <v>19.18</v>
      </c>
      <c r="G8618">
        <v>19.18</v>
      </c>
      <c r="J8618">
        <v>0</v>
      </c>
      <c r="K8618">
        <v>0</v>
      </c>
    </row>
    <row r="8619" spans="1:11">
      <c r="A8619" t="s">
        <v>24679</v>
      </c>
      <c r="B8619" t="s">
        <v>58</v>
      </c>
      <c r="C8619">
        <v>53810</v>
      </c>
      <c r="D8619" t="s">
        <v>951</v>
      </c>
      <c r="E8619" t="s">
        <v>62</v>
      </c>
      <c r="F8619">
        <v>77.84</v>
      </c>
      <c r="G8619">
        <v>77.84</v>
      </c>
      <c r="J8619">
        <v>0</v>
      </c>
      <c r="K8619">
        <v>0</v>
      </c>
    </row>
    <row r="8620" spans="1:11">
      <c r="A8620" t="s">
        <v>24680</v>
      </c>
      <c r="B8620" t="s">
        <v>58</v>
      </c>
      <c r="C8620">
        <v>5721</v>
      </c>
      <c r="D8620" t="s">
        <v>899</v>
      </c>
      <c r="E8620" t="s">
        <v>62</v>
      </c>
      <c r="F8620">
        <v>94.02</v>
      </c>
      <c r="G8620">
        <v>94.02</v>
      </c>
      <c r="J8620">
        <v>0</v>
      </c>
      <c r="K8620">
        <v>0</v>
      </c>
    </row>
    <row r="8621" spans="1:11">
      <c r="A8621" t="s">
        <v>24681</v>
      </c>
      <c r="B8621" t="s">
        <v>58</v>
      </c>
      <c r="C8621">
        <v>89017</v>
      </c>
      <c r="D8621" t="s">
        <v>1038</v>
      </c>
      <c r="E8621" t="s">
        <v>62</v>
      </c>
      <c r="F8621">
        <v>43.27</v>
      </c>
      <c r="G8621">
        <v>43.27</v>
      </c>
      <c r="J8621">
        <v>0</v>
      </c>
      <c r="K8621">
        <v>0</v>
      </c>
    </row>
    <row r="8622" spans="1:11">
      <c r="A8622" t="s">
        <v>24682</v>
      </c>
      <c r="B8622" t="s">
        <v>58</v>
      </c>
      <c r="C8622">
        <v>89018</v>
      </c>
      <c r="D8622" t="s">
        <v>1039</v>
      </c>
      <c r="E8622" t="s">
        <v>62</v>
      </c>
      <c r="F8622">
        <v>19.059999999999999</v>
      </c>
      <c r="G8622">
        <v>19.059999999999999</v>
      </c>
      <c r="J8622">
        <v>0</v>
      </c>
      <c r="K8622">
        <v>0</v>
      </c>
    </row>
    <row r="8623" spans="1:11">
      <c r="A8623" t="s">
        <v>24683</v>
      </c>
      <c r="B8623" t="s">
        <v>58</v>
      </c>
      <c r="C8623">
        <v>53806</v>
      </c>
      <c r="D8623" t="s">
        <v>950</v>
      </c>
      <c r="E8623" t="s">
        <v>62</v>
      </c>
      <c r="F8623">
        <v>77.36</v>
      </c>
      <c r="G8623">
        <v>77.36</v>
      </c>
      <c r="J8623">
        <v>0</v>
      </c>
      <c r="K8623">
        <v>0</v>
      </c>
    </row>
    <row r="8624" spans="1:11">
      <c r="A8624" t="s">
        <v>24684</v>
      </c>
      <c r="B8624" t="s">
        <v>58</v>
      </c>
      <c r="C8624">
        <v>5718</v>
      </c>
      <c r="D8624" t="s">
        <v>898</v>
      </c>
      <c r="E8624" t="s">
        <v>62</v>
      </c>
      <c r="F8624">
        <v>106.56</v>
      </c>
      <c r="G8624">
        <v>106.56</v>
      </c>
      <c r="J8624">
        <v>0</v>
      </c>
      <c r="K8624">
        <v>0</v>
      </c>
    </row>
    <row r="8625" spans="1:11">
      <c r="A8625" t="s">
        <v>24685</v>
      </c>
      <c r="B8625" t="s">
        <v>58</v>
      </c>
      <c r="C8625">
        <v>89013</v>
      </c>
      <c r="D8625" t="s">
        <v>1034</v>
      </c>
      <c r="E8625" t="s">
        <v>62</v>
      </c>
      <c r="F8625">
        <v>142.61000000000001</v>
      </c>
      <c r="G8625">
        <v>142.61000000000001</v>
      </c>
      <c r="J8625">
        <v>0</v>
      </c>
      <c r="K8625">
        <v>0</v>
      </c>
    </row>
    <row r="8626" spans="1:11">
      <c r="A8626" t="s">
        <v>24686</v>
      </c>
      <c r="B8626" t="s">
        <v>58</v>
      </c>
      <c r="C8626">
        <v>89014</v>
      </c>
      <c r="D8626" t="s">
        <v>1035</v>
      </c>
      <c r="E8626" t="s">
        <v>62</v>
      </c>
      <c r="F8626">
        <v>62.82</v>
      </c>
      <c r="G8626">
        <v>62.82</v>
      </c>
      <c r="J8626">
        <v>0</v>
      </c>
      <c r="K8626">
        <v>0</v>
      </c>
    </row>
    <row r="8627" spans="1:11">
      <c r="A8627" t="s">
        <v>24687</v>
      </c>
      <c r="B8627" t="s">
        <v>58</v>
      </c>
      <c r="C8627">
        <v>53814</v>
      </c>
      <c r="D8627" t="s">
        <v>952</v>
      </c>
      <c r="E8627" t="s">
        <v>62</v>
      </c>
      <c r="F8627">
        <v>254.96</v>
      </c>
      <c r="G8627">
        <v>254.96</v>
      </c>
      <c r="J8627">
        <v>0</v>
      </c>
      <c r="K8627">
        <v>0</v>
      </c>
    </row>
    <row r="8628" spans="1:11">
      <c r="A8628" t="s">
        <v>24688</v>
      </c>
      <c r="B8628" t="s">
        <v>58</v>
      </c>
      <c r="C8628">
        <v>5722</v>
      </c>
      <c r="D8628" t="s">
        <v>900</v>
      </c>
      <c r="E8628" t="s">
        <v>62</v>
      </c>
      <c r="F8628">
        <v>217.44</v>
      </c>
      <c r="G8628">
        <v>217.44</v>
      </c>
      <c r="J8628">
        <v>0</v>
      </c>
      <c r="K8628">
        <v>0</v>
      </c>
    </row>
    <row r="8629" spans="1:11">
      <c r="A8629" t="s">
        <v>24689</v>
      </c>
      <c r="B8629" t="s">
        <v>58</v>
      </c>
      <c r="C8629">
        <v>96015</v>
      </c>
      <c r="D8629" t="s">
        <v>1390</v>
      </c>
      <c r="E8629" t="s">
        <v>62</v>
      </c>
      <c r="F8629">
        <v>22.72</v>
      </c>
      <c r="G8629">
        <v>22.72</v>
      </c>
      <c r="J8629">
        <v>1</v>
      </c>
      <c r="K8629">
        <v>1</v>
      </c>
    </row>
    <row r="8630" spans="1:11">
      <c r="A8630" t="s">
        <v>24690</v>
      </c>
      <c r="B8630" t="s">
        <v>58</v>
      </c>
      <c r="C8630">
        <v>96016</v>
      </c>
      <c r="D8630" t="s">
        <v>1391</v>
      </c>
      <c r="E8630" t="s">
        <v>62</v>
      </c>
      <c r="F8630">
        <v>6.09</v>
      </c>
      <c r="G8630">
        <v>6.09</v>
      </c>
      <c r="J8630">
        <v>1</v>
      </c>
      <c r="K8630">
        <v>1</v>
      </c>
    </row>
    <row r="8631" spans="1:11">
      <c r="A8631" t="s">
        <v>24691</v>
      </c>
      <c r="B8631" t="s">
        <v>58</v>
      </c>
      <c r="C8631">
        <v>96018</v>
      </c>
      <c r="D8631" t="s">
        <v>1392</v>
      </c>
      <c r="E8631" t="s">
        <v>62</v>
      </c>
      <c r="F8631">
        <v>24.85</v>
      </c>
      <c r="G8631">
        <v>24.85</v>
      </c>
      <c r="J8631">
        <v>1</v>
      </c>
      <c r="K8631">
        <v>1</v>
      </c>
    </row>
    <row r="8632" spans="1:11">
      <c r="A8632" t="s">
        <v>24692</v>
      </c>
      <c r="B8632" t="s">
        <v>58</v>
      </c>
      <c r="C8632">
        <v>96019</v>
      </c>
      <c r="D8632" t="s">
        <v>1393</v>
      </c>
      <c r="E8632" t="s">
        <v>62</v>
      </c>
      <c r="F8632">
        <v>96.96</v>
      </c>
      <c r="G8632">
        <v>96.96</v>
      </c>
      <c r="J8632">
        <v>0</v>
      </c>
      <c r="K8632">
        <v>0</v>
      </c>
    </row>
    <row r="8633" spans="1:11">
      <c r="A8633" t="s">
        <v>24693</v>
      </c>
      <c r="B8633" t="s">
        <v>58</v>
      </c>
      <c r="C8633">
        <v>96008</v>
      </c>
      <c r="D8633" t="s">
        <v>1386</v>
      </c>
      <c r="E8633" t="s">
        <v>62</v>
      </c>
      <c r="F8633">
        <v>22.93</v>
      </c>
      <c r="G8633">
        <v>22.93</v>
      </c>
      <c r="J8633">
        <v>1</v>
      </c>
      <c r="K8633">
        <v>1</v>
      </c>
    </row>
    <row r="8634" spans="1:11">
      <c r="A8634" t="s">
        <v>24694</v>
      </c>
      <c r="B8634" t="s">
        <v>58</v>
      </c>
      <c r="C8634">
        <v>96009</v>
      </c>
      <c r="D8634" t="s">
        <v>1387</v>
      </c>
      <c r="E8634" t="s">
        <v>62</v>
      </c>
      <c r="F8634">
        <v>6.15</v>
      </c>
      <c r="G8634">
        <v>6.15</v>
      </c>
      <c r="J8634">
        <v>1</v>
      </c>
      <c r="K8634">
        <v>1</v>
      </c>
    </row>
    <row r="8635" spans="1:11">
      <c r="A8635" t="s">
        <v>24695</v>
      </c>
      <c r="B8635" t="s">
        <v>58</v>
      </c>
      <c r="C8635">
        <v>96011</v>
      </c>
      <c r="D8635" t="s">
        <v>1388</v>
      </c>
      <c r="E8635" t="s">
        <v>62</v>
      </c>
      <c r="F8635">
        <v>25.08</v>
      </c>
      <c r="G8635">
        <v>25.08</v>
      </c>
      <c r="J8635">
        <v>1</v>
      </c>
      <c r="K8635">
        <v>1</v>
      </c>
    </row>
    <row r="8636" spans="1:11">
      <c r="A8636" t="s">
        <v>24696</v>
      </c>
      <c r="B8636" t="s">
        <v>58</v>
      </c>
      <c r="C8636">
        <v>96012</v>
      </c>
      <c r="D8636" t="s">
        <v>1389</v>
      </c>
      <c r="E8636" t="s">
        <v>62</v>
      </c>
      <c r="F8636">
        <v>96.96</v>
      </c>
      <c r="G8636">
        <v>96.96</v>
      </c>
      <c r="J8636">
        <v>0</v>
      </c>
      <c r="K8636">
        <v>0</v>
      </c>
    </row>
    <row r="8637" spans="1:11">
      <c r="A8637" t="s">
        <v>24697</v>
      </c>
      <c r="B8637" t="s">
        <v>58</v>
      </c>
      <c r="C8637">
        <v>96023</v>
      </c>
      <c r="D8637" t="s">
        <v>1394</v>
      </c>
      <c r="E8637" t="s">
        <v>62</v>
      </c>
      <c r="F8637">
        <v>17.57</v>
      </c>
      <c r="G8637">
        <v>17.57</v>
      </c>
      <c r="J8637">
        <v>1</v>
      </c>
      <c r="K8637">
        <v>1</v>
      </c>
    </row>
    <row r="8638" spans="1:11">
      <c r="A8638" t="s">
        <v>24698</v>
      </c>
      <c r="B8638" t="s">
        <v>58</v>
      </c>
      <c r="C8638">
        <v>96024</v>
      </c>
      <c r="D8638" t="s">
        <v>1395</v>
      </c>
      <c r="E8638" t="s">
        <v>62</v>
      </c>
      <c r="F8638">
        <v>4.7</v>
      </c>
      <c r="G8638">
        <v>4.7</v>
      </c>
      <c r="J8638">
        <v>1</v>
      </c>
      <c r="K8638">
        <v>1</v>
      </c>
    </row>
    <row r="8639" spans="1:11">
      <c r="A8639" t="s">
        <v>24699</v>
      </c>
      <c r="B8639" t="s">
        <v>58</v>
      </c>
      <c r="C8639">
        <v>96026</v>
      </c>
      <c r="D8639" t="s">
        <v>1396</v>
      </c>
      <c r="E8639" t="s">
        <v>62</v>
      </c>
      <c r="F8639">
        <v>19.21</v>
      </c>
      <c r="G8639">
        <v>19.21</v>
      </c>
      <c r="J8639">
        <v>1</v>
      </c>
      <c r="K8639">
        <v>1</v>
      </c>
    </row>
    <row r="8640" spans="1:11">
      <c r="A8640" t="s">
        <v>24700</v>
      </c>
      <c r="B8640" t="s">
        <v>58</v>
      </c>
      <c r="C8640">
        <v>96027</v>
      </c>
      <c r="D8640" t="s">
        <v>1397</v>
      </c>
      <c r="E8640" t="s">
        <v>62</v>
      </c>
      <c r="F8640">
        <v>67.56</v>
      </c>
      <c r="G8640">
        <v>67.56</v>
      </c>
      <c r="J8640">
        <v>0</v>
      </c>
      <c r="K8640">
        <v>0</v>
      </c>
    </row>
    <row r="8641" spans="1:11">
      <c r="A8641" t="s">
        <v>24701</v>
      </c>
      <c r="B8641" t="s">
        <v>58</v>
      </c>
      <c r="C8641">
        <v>96053</v>
      </c>
      <c r="D8641" t="s">
        <v>1403</v>
      </c>
      <c r="E8641" t="s">
        <v>62</v>
      </c>
      <c r="F8641">
        <v>17.78</v>
      </c>
      <c r="G8641">
        <v>17.78</v>
      </c>
      <c r="J8641">
        <v>1</v>
      </c>
      <c r="K8641">
        <v>1</v>
      </c>
    </row>
    <row r="8642" spans="1:11">
      <c r="A8642" t="s">
        <v>24702</v>
      </c>
      <c r="B8642" t="s">
        <v>58</v>
      </c>
      <c r="C8642">
        <v>96055</v>
      </c>
      <c r="D8642" t="s">
        <v>1405</v>
      </c>
      <c r="E8642" t="s">
        <v>62</v>
      </c>
      <c r="F8642">
        <v>4.76</v>
      </c>
      <c r="G8642">
        <v>4.76</v>
      </c>
      <c r="J8642">
        <v>1</v>
      </c>
      <c r="K8642">
        <v>1</v>
      </c>
    </row>
    <row r="8643" spans="1:11">
      <c r="A8643" t="s">
        <v>24703</v>
      </c>
      <c r="B8643" t="s">
        <v>58</v>
      </c>
      <c r="C8643">
        <v>96056</v>
      </c>
      <c r="D8643" t="s">
        <v>1406</v>
      </c>
      <c r="E8643" t="s">
        <v>62</v>
      </c>
      <c r="F8643">
        <v>19.440000000000001</v>
      </c>
      <c r="G8643">
        <v>19.440000000000001</v>
      </c>
      <c r="J8643">
        <v>1</v>
      </c>
      <c r="K8643">
        <v>1</v>
      </c>
    </row>
    <row r="8644" spans="1:11">
      <c r="A8644" t="s">
        <v>24704</v>
      </c>
      <c r="B8644" t="s">
        <v>58</v>
      </c>
      <c r="C8644">
        <v>96057</v>
      </c>
      <c r="D8644" t="s">
        <v>1407</v>
      </c>
      <c r="E8644" t="s">
        <v>62</v>
      </c>
      <c r="F8644">
        <v>67.56</v>
      </c>
      <c r="G8644">
        <v>67.56</v>
      </c>
      <c r="J8644">
        <v>0</v>
      </c>
      <c r="K8644">
        <v>0</v>
      </c>
    </row>
    <row r="8645" spans="1:11">
      <c r="A8645" t="s">
        <v>24705</v>
      </c>
      <c r="B8645" t="s">
        <v>58</v>
      </c>
      <c r="C8645">
        <v>7063</v>
      </c>
      <c r="D8645" t="s">
        <v>940</v>
      </c>
      <c r="E8645" t="s">
        <v>62</v>
      </c>
      <c r="F8645">
        <v>19.27</v>
      </c>
      <c r="G8645">
        <v>19.27</v>
      </c>
      <c r="J8645">
        <v>1</v>
      </c>
      <c r="K8645">
        <v>1</v>
      </c>
    </row>
    <row r="8646" spans="1:11">
      <c r="A8646" t="s">
        <v>24706</v>
      </c>
      <c r="B8646" t="s">
        <v>58</v>
      </c>
      <c r="C8646">
        <v>7064</v>
      </c>
      <c r="D8646" t="s">
        <v>941</v>
      </c>
      <c r="E8646" t="s">
        <v>62</v>
      </c>
      <c r="F8646">
        <v>5.2</v>
      </c>
      <c r="G8646">
        <v>5.2</v>
      </c>
      <c r="J8646">
        <v>1</v>
      </c>
      <c r="K8646">
        <v>1</v>
      </c>
    </row>
    <row r="8647" spans="1:11">
      <c r="A8647" t="s">
        <v>24707</v>
      </c>
      <c r="B8647" t="s">
        <v>58</v>
      </c>
      <c r="C8647">
        <v>7065</v>
      </c>
      <c r="D8647" t="s">
        <v>942</v>
      </c>
      <c r="E8647" t="s">
        <v>62</v>
      </c>
      <c r="F8647">
        <v>21.08</v>
      </c>
      <c r="G8647">
        <v>21.08</v>
      </c>
      <c r="J8647">
        <v>1</v>
      </c>
      <c r="K8647">
        <v>1</v>
      </c>
    </row>
    <row r="8648" spans="1:11">
      <c r="A8648" t="s">
        <v>24708</v>
      </c>
      <c r="B8648" t="s">
        <v>58</v>
      </c>
      <c r="C8648">
        <v>7066</v>
      </c>
      <c r="D8648" t="s">
        <v>943</v>
      </c>
      <c r="E8648" t="s">
        <v>62</v>
      </c>
      <c r="F8648">
        <v>96.96</v>
      </c>
      <c r="G8648">
        <v>96.96</v>
      </c>
      <c r="J8648">
        <v>0</v>
      </c>
      <c r="K8648">
        <v>0</v>
      </c>
    </row>
    <row r="8649" spans="1:11">
      <c r="A8649" t="s">
        <v>24709</v>
      </c>
      <c r="B8649" t="s">
        <v>58</v>
      </c>
      <c r="C8649">
        <v>89033</v>
      </c>
      <c r="D8649" t="s">
        <v>1048</v>
      </c>
      <c r="E8649" t="s">
        <v>62</v>
      </c>
      <c r="F8649">
        <v>14.12</v>
      </c>
      <c r="G8649">
        <v>14.12</v>
      </c>
      <c r="J8649">
        <v>1</v>
      </c>
      <c r="K8649">
        <v>1</v>
      </c>
    </row>
    <row r="8650" spans="1:11">
      <c r="A8650" t="s">
        <v>24710</v>
      </c>
      <c r="B8650" t="s">
        <v>58</v>
      </c>
      <c r="C8650">
        <v>89034</v>
      </c>
      <c r="D8650" t="s">
        <v>1049</v>
      </c>
      <c r="E8650" t="s">
        <v>62</v>
      </c>
      <c r="F8650">
        <v>3.78</v>
      </c>
      <c r="G8650">
        <v>3.78</v>
      </c>
      <c r="J8650">
        <v>1</v>
      </c>
      <c r="K8650">
        <v>1</v>
      </c>
    </row>
    <row r="8651" spans="1:11">
      <c r="A8651" t="s">
        <v>24711</v>
      </c>
      <c r="B8651" t="s">
        <v>58</v>
      </c>
      <c r="C8651">
        <v>5714</v>
      </c>
      <c r="D8651" t="s">
        <v>896</v>
      </c>
      <c r="E8651" t="s">
        <v>62</v>
      </c>
      <c r="F8651">
        <v>15.44</v>
      </c>
      <c r="G8651">
        <v>15.44</v>
      </c>
      <c r="J8651">
        <v>1</v>
      </c>
      <c r="K8651">
        <v>1</v>
      </c>
    </row>
    <row r="8652" spans="1:11">
      <c r="A8652" t="s">
        <v>24712</v>
      </c>
      <c r="B8652" t="s">
        <v>58</v>
      </c>
      <c r="C8652">
        <v>5715</v>
      </c>
      <c r="D8652" t="s">
        <v>897</v>
      </c>
      <c r="E8652" t="s">
        <v>62</v>
      </c>
      <c r="F8652">
        <v>67.56</v>
      </c>
      <c r="G8652">
        <v>67.56</v>
      </c>
      <c r="J8652">
        <v>0</v>
      </c>
      <c r="K8652">
        <v>0</v>
      </c>
    </row>
    <row r="8653" spans="1:11">
      <c r="A8653" t="s">
        <v>24713</v>
      </c>
      <c r="B8653" t="s">
        <v>58</v>
      </c>
      <c r="C8653">
        <v>102906</v>
      </c>
      <c r="D8653" t="s">
        <v>7422</v>
      </c>
      <c r="E8653" t="s">
        <v>62</v>
      </c>
      <c r="F8653">
        <v>0</v>
      </c>
      <c r="G8653">
        <v>0</v>
      </c>
    </row>
    <row r="8654" spans="1:11">
      <c r="A8654" t="s">
        <v>24714</v>
      </c>
      <c r="B8654" t="s">
        <v>58</v>
      </c>
      <c r="C8654">
        <v>102907</v>
      </c>
      <c r="D8654" t="s">
        <v>7423</v>
      </c>
      <c r="E8654" t="s">
        <v>62</v>
      </c>
      <c r="F8654">
        <v>0</v>
      </c>
      <c r="G8654">
        <v>0</v>
      </c>
    </row>
    <row r="8655" spans="1:11">
      <c r="A8655" t="s">
        <v>24715</v>
      </c>
      <c r="B8655" t="s">
        <v>58</v>
      </c>
      <c r="C8655">
        <v>102908</v>
      </c>
      <c r="D8655" t="s">
        <v>7424</v>
      </c>
      <c r="E8655" t="s">
        <v>62</v>
      </c>
      <c r="F8655">
        <v>0</v>
      </c>
      <c r="G8655">
        <v>0</v>
      </c>
    </row>
    <row r="8656" spans="1:11">
      <c r="A8656" t="s">
        <v>24716</v>
      </c>
      <c r="B8656" t="s">
        <v>58</v>
      </c>
      <c r="C8656">
        <v>102909</v>
      </c>
      <c r="D8656" t="s">
        <v>1454</v>
      </c>
      <c r="E8656" t="s">
        <v>62</v>
      </c>
      <c r="F8656">
        <v>4.6900000000000004</v>
      </c>
      <c r="G8656">
        <v>4.6900000000000004</v>
      </c>
      <c r="J8656">
        <v>0</v>
      </c>
      <c r="K8656">
        <v>0</v>
      </c>
    </row>
    <row r="8657" spans="1:11">
      <c r="A8657" t="s">
        <v>24717</v>
      </c>
      <c r="B8657" t="s">
        <v>58</v>
      </c>
      <c r="C8657">
        <v>93435</v>
      </c>
      <c r="D8657" t="s">
        <v>1322</v>
      </c>
      <c r="E8657" t="s">
        <v>62</v>
      </c>
      <c r="F8657">
        <v>9.26</v>
      </c>
      <c r="G8657">
        <v>9.26</v>
      </c>
      <c r="J8657">
        <v>1</v>
      </c>
      <c r="K8657">
        <v>1</v>
      </c>
    </row>
    <row r="8658" spans="1:11">
      <c r="A8658" t="s">
        <v>24718</v>
      </c>
      <c r="B8658" t="s">
        <v>58</v>
      </c>
      <c r="C8658">
        <v>93436</v>
      </c>
      <c r="D8658" t="s">
        <v>1323</v>
      </c>
      <c r="E8658" t="s">
        <v>62</v>
      </c>
      <c r="F8658">
        <v>2.85</v>
      </c>
      <c r="G8658">
        <v>2.85</v>
      </c>
      <c r="J8658">
        <v>1</v>
      </c>
      <c r="K8658">
        <v>1</v>
      </c>
    </row>
    <row r="8659" spans="1:11">
      <c r="A8659" t="s">
        <v>24719</v>
      </c>
      <c r="B8659" t="s">
        <v>58</v>
      </c>
      <c r="C8659">
        <v>93437</v>
      </c>
      <c r="D8659" t="s">
        <v>1324</v>
      </c>
      <c r="E8659" t="s">
        <v>62</v>
      </c>
      <c r="F8659">
        <v>10.130000000000001</v>
      </c>
      <c r="G8659">
        <v>10.130000000000001</v>
      </c>
      <c r="J8659">
        <v>1</v>
      </c>
      <c r="K8659">
        <v>1</v>
      </c>
    </row>
    <row r="8660" spans="1:11">
      <c r="A8660" t="s">
        <v>24720</v>
      </c>
      <c r="B8660" t="s">
        <v>58</v>
      </c>
      <c r="C8660">
        <v>93438</v>
      </c>
      <c r="D8660" t="s">
        <v>1325</v>
      </c>
      <c r="E8660" t="s">
        <v>62</v>
      </c>
      <c r="F8660">
        <v>112.62</v>
      </c>
      <c r="G8660">
        <v>112.62</v>
      </c>
      <c r="J8660">
        <v>0</v>
      </c>
      <c r="K8660">
        <v>0</v>
      </c>
    </row>
    <row r="8661" spans="1:11">
      <c r="A8661" t="s">
        <v>24721</v>
      </c>
      <c r="B8661" t="s">
        <v>58</v>
      </c>
      <c r="C8661">
        <v>100643</v>
      </c>
      <c r="D8661" t="s">
        <v>1428</v>
      </c>
      <c r="E8661" t="s">
        <v>62</v>
      </c>
      <c r="F8661">
        <v>415.12</v>
      </c>
      <c r="G8661">
        <v>415.12</v>
      </c>
      <c r="J8661">
        <v>1</v>
      </c>
      <c r="K8661">
        <v>1</v>
      </c>
    </row>
    <row r="8662" spans="1:11">
      <c r="A8662" t="s">
        <v>24722</v>
      </c>
      <c r="B8662" t="s">
        <v>58</v>
      </c>
      <c r="C8662">
        <v>100644</v>
      </c>
      <c r="D8662" t="s">
        <v>1429</v>
      </c>
      <c r="E8662" t="s">
        <v>62</v>
      </c>
      <c r="F8662">
        <v>146.33000000000001</v>
      </c>
      <c r="G8662">
        <v>146.33000000000001</v>
      </c>
      <c r="J8662">
        <v>1</v>
      </c>
      <c r="K8662">
        <v>1</v>
      </c>
    </row>
    <row r="8663" spans="1:11">
      <c r="A8663" t="s">
        <v>24723</v>
      </c>
      <c r="B8663" t="s">
        <v>58</v>
      </c>
      <c r="C8663">
        <v>100645</v>
      </c>
      <c r="D8663" t="s">
        <v>1430</v>
      </c>
      <c r="E8663" t="s">
        <v>62</v>
      </c>
      <c r="F8663">
        <v>667.32</v>
      </c>
      <c r="G8663">
        <v>667.32</v>
      </c>
      <c r="J8663">
        <v>1</v>
      </c>
      <c r="K8663">
        <v>1</v>
      </c>
    </row>
    <row r="8664" spans="1:11">
      <c r="A8664" t="s">
        <v>24724</v>
      </c>
      <c r="B8664" t="s">
        <v>58</v>
      </c>
      <c r="C8664">
        <v>100646</v>
      </c>
      <c r="D8664" t="s">
        <v>1431</v>
      </c>
      <c r="E8664" t="s">
        <v>62</v>
      </c>
      <c r="F8664">
        <v>5400</v>
      </c>
      <c r="G8664">
        <v>5400</v>
      </c>
      <c r="J8664">
        <v>0</v>
      </c>
      <c r="K8664">
        <v>0</v>
      </c>
    </row>
    <row r="8665" spans="1:11">
      <c r="A8665" t="s">
        <v>24725</v>
      </c>
      <c r="B8665" t="s">
        <v>58</v>
      </c>
      <c r="C8665">
        <v>95116</v>
      </c>
      <c r="D8665" t="s">
        <v>1328</v>
      </c>
      <c r="E8665" t="s">
        <v>62</v>
      </c>
      <c r="F8665">
        <v>32.549999999999997</v>
      </c>
      <c r="G8665">
        <v>32.549999999999997</v>
      </c>
      <c r="J8665">
        <v>1</v>
      </c>
      <c r="K8665">
        <v>1</v>
      </c>
    </row>
    <row r="8666" spans="1:11">
      <c r="A8666" t="s">
        <v>24726</v>
      </c>
      <c r="B8666" t="s">
        <v>58</v>
      </c>
      <c r="C8666">
        <v>95117</v>
      </c>
      <c r="D8666" t="s">
        <v>1329</v>
      </c>
      <c r="E8666" t="s">
        <v>62</v>
      </c>
      <c r="F8666">
        <v>10.039999999999999</v>
      </c>
      <c r="G8666">
        <v>10.039999999999999</v>
      </c>
      <c r="J8666">
        <v>1</v>
      </c>
      <c r="K8666">
        <v>1</v>
      </c>
    </row>
    <row r="8667" spans="1:11">
      <c r="A8667" t="s">
        <v>24727</v>
      </c>
      <c r="B8667" t="s">
        <v>58</v>
      </c>
      <c r="C8667">
        <v>53794</v>
      </c>
      <c r="D8667" t="s">
        <v>947</v>
      </c>
      <c r="E8667" t="s">
        <v>62</v>
      </c>
      <c r="F8667">
        <v>35.619999999999997</v>
      </c>
      <c r="G8667">
        <v>35.619999999999997</v>
      </c>
      <c r="J8667">
        <v>1</v>
      </c>
      <c r="K8667">
        <v>1</v>
      </c>
    </row>
    <row r="8668" spans="1:11">
      <c r="A8668" t="s">
        <v>24728</v>
      </c>
      <c r="B8668" t="s">
        <v>58</v>
      </c>
      <c r="C8668">
        <v>5703</v>
      </c>
      <c r="D8668" t="s">
        <v>891</v>
      </c>
      <c r="E8668" t="s">
        <v>62</v>
      </c>
      <c r="F8668">
        <v>27.37</v>
      </c>
      <c r="G8668">
        <v>27.37</v>
      </c>
      <c r="J8668">
        <v>0</v>
      </c>
      <c r="K8668">
        <v>0</v>
      </c>
    </row>
    <row r="8669" spans="1:11">
      <c r="A8669" t="s">
        <v>24729</v>
      </c>
      <c r="B8669" t="s">
        <v>58</v>
      </c>
      <c r="C8669">
        <v>88847</v>
      </c>
      <c r="D8669" t="s">
        <v>1016</v>
      </c>
      <c r="E8669" t="s">
        <v>62</v>
      </c>
      <c r="F8669">
        <v>27.62</v>
      </c>
      <c r="G8669">
        <v>27.62</v>
      </c>
      <c r="J8669">
        <v>1</v>
      </c>
      <c r="K8669">
        <v>1</v>
      </c>
    </row>
    <row r="8670" spans="1:11">
      <c r="A8670" t="s">
        <v>24730</v>
      </c>
      <c r="B8670" t="s">
        <v>58</v>
      </c>
      <c r="C8670">
        <v>88848</v>
      </c>
      <c r="D8670" t="s">
        <v>1017</v>
      </c>
      <c r="E8670" t="s">
        <v>62</v>
      </c>
      <c r="F8670">
        <v>11.35</v>
      </c>
      <c r="G8670">
        <v>11.35</v>
      </c>
      <c r="J8670">
        <v>1</v>
      </c>
      <c r="K8670">
        <v>1</v>
      </c>
    </row>
    <row r="8671" spans="1:11">
      <c r="A8671" t="s">
        <v>24731</v>
      </c>
      <c r="B8671" t="s">
        <v>58</v>
      </c>
      <c r="C8671">
        <v>5741</v>
      </c>
      <c r="D8671" t="s">
        <v>909</v>
      </c>
      <c r="E8671" t="s">
        <v>62</v>
      </c>
      <c r="F8671">
        <v>51.77</v>
      </c>
      <c r="G8671">
        <v>51.77</v>
      </c>
      <c r="J8671">
        <v>1</v>
      </c>
      <c r="K8671">
        <v>1</v>
      </c>
    </row>
    <row r="8672" spans="1:11">
      <c r="A8672" t="s">
        <v>24732</v>
      </c>
      <c r="B8672" t="s">
        <v>58</v>
      </c>
      <c r="C8672">
        <v>5742</v>
      </c>
      <c r="D8672" t="s">
        <v>910</v>
      </c>
      <c r="E8672" t="s">
        <v>62</v>
      </c>
      <c r="F8672">
        <v>27.66</v>
      </c>
      <c r="G8672">
        <v>27.66</v>
      </c>
      <c r="J8672">
        <v>0</v>
      </c>
      <c r="K8672">
        <v>0</v>
      </c>
    </row>
    <row r="8673" spans="1:11">
      <c r="A8673" t="s">
        <v>24733</v>
      </c>
      <c r="B8673" t="s">
        <v>58</v>
      </c>
      <c r="C8673">
        <v>100637</v>
      </c>
      <c r="D8673" t="s">
        <v>1424</v>
      </c>
      <c r="E8673" t="s">
        <v>62</v>
      </c>
      <c r="F8673">
        <v>202.6</v>
      </c>
      <c r="G8673">
        <v>202.6</v>
      </c>
      <c r="J8673">
        <v>1</v>
      </c>
      <c r="K8673">
        <v>1</v>
      </c>
    </row>
    <row r="8674" spans="1:11">
      <c r="A8674" t="s">
        <v>24734</v>
      </c>
      <c r="B8674" t="s">
        <v>58</v>
      </c>
      <c r="C8674">
        <v>100638</v>
      </c>
      <c r="D8674" t="s">
        <v>1425</v>
      </c>
      <c r="E8674" t="s">
        <v>62</v>
      </c>
      <c r="F8674">
        <v>62.27</v>
      </c>
      <c r="G8674">
        <v>62.27</v>
      </c>
      <c r="J8674">
        <v>1</v>
      </c>
      <c r="K8674">
        <v>1</v>
      </c>
    </row>
    <row r="8675" spans="1:11">
      <c r="A8675" t="s">
        <v>24735</v>
      </c>
      <c r="B8675" t="s">
        <v>58</v>
      </c>
      <c r="C8675">
        <v>100639</v>
      </c>
      <c r="D8675" t="s">
        <v>1426</v>
      </c>
      <c r="E8675" t="s">
        <v>62</v>
      </c>
      <c r="F8675">
        <v>253.44</v>
      </c>
      <c r="G8675">
        <v>253.44</v>
      </c>
      <c r="J8675">
        <v>1</v>
      </c>
      <c r="K8675">
        <v>1</v>
      </c>
    </row>
    <row r="8676" spans="1:11">
      <c r="A8676" t="s">
        <v>24736</v>
      </c>
      <c r="B8676" t="s">
        <v>58</v>
      </c>
      <c r="C8676">
        <v>100640</v>
      </c>
      <c r="D8676" t="s">
        <v>1427</v>
      </c>
      <c r="E8676" t="s">
        <v>62</v>
      </c>
      <c r="F8676">
        <v>4320</v>
      </c>
      <c r="G8676">
        <v>4320</v>
      </c>
      <c r="J8676">
        <v>0</v>
      </c>
      <c r="K8676">
        <v>0</v>
      </c>
    </row>
    <row r="8677" spans="1:11">
      <c r="A8677" t="s">
        <v>24737</v>
      </c>
      <c r="B8677" t="s">
        <v>58</v>
      </c>
      <c r="C8677">
        <v>93429</v>
      </c>
      <c r="D8677" t="s">
        <v>1318</v>
      </c>
      <c r="E8677" t="s">
        <v>62</v>
      </c>
      <c r="F8677">
        <v>164.94</v>
      </c>
      <c r="G8677">
        <v>164.94</v>
      </c>
      <c r="J8677">
        <v>1</v>
      </c>
      <c r="K8677">
        <v>1</v>
      </c>
    </row>
    <row r="8678" spans="1:11">
      <c r="A8678" t="s">
        <v>24738</v>
      </c>
      <c r="B8678" t="s">
        <v>58</v>
      </c>
      <c r="C8678">
        <v>93430</v>
      </c>
      <c r="D8678" t="s">
        <v>1319</v>
      </c>
      <c r="E8678" t="s">
        <v>62</v>
      </c>
      <c r="F8678">
        <v>50.7</v>
      </c>
      <c r="G8678">
        <v>50.7</v>
      </c>
      <c r="J8678">
        <v>1</v>
      </c>
      <c r="K8678">
        <v>1</v>
      </c>
    </row>
    <row r="8679" spans="1:11">
      <c r="A8679" t="s">
        <v>24739</v>
      </c>
      <c r="B8679" t="s">
        <v>58</v>
      </c>
      <c r="C8679">
        <v>93431</v>
      </c>
      <c r="D8679" t="s">
        <v>1320</v>
      </c>
      <c r="E8679" t="s">
        <v>62</v>
      </c>
      <c r="F8679">
        <v>206.33</v>
      </c>
      <c r="G8679">
        <v>206.33</v>
      </c>
      <c r="J8679">
        <v>1</v>
      </c>
      <c r="K8679">
        <v>1</v>
      </c>
    </row>
    <row r="8680" spans="1:11">
      <c r="A8680" t="s">
        <v>24740</v>
      </c>
      <c r="B8680" t="s">
        <v>58</v>
      </c>
      <c r="C8680">
        <v>93432</v>
      </c>
      <c r="D8680" t="s">
        <v>1321</v>
      </c>
      <c r="E8680" t="s">
        <v>62</v>
      </c>
      <c r="F8680">
        <v>2160</v>
      </c>
      <c r="G8680">
        <v>2160</v>
      </c>
      <c r="J8680">
        <v>0</v>
      </c>
      <c r="K8680">
        <v>0</v>
      </c>
    </row>
    <row r="8681" spans="1:11">
      <c r="A8681" t="s">
        <v>24741</v>
      </c>
      <c r="B8681" t="s">
        <v>58</v>
      </c>
      <c r="C8681">
        <v>95118</v>
      </c>
      <c r="D8681" t="s">
        <v>1330</v>
      </c>
      <c r="E8681" t="s">
        <v>62</v>
      </c>
      <c r="F8681">
        <v>75.64</v>
      </c>
      <c r="G8681">
        <v>75.64</v>
      </c>
      <c r="J8681">
        <v>1</v>
      </c>
      <c r="K8681">
        <v>1</v>
      </c>
    </row>
    <row r="8682" spans="1:11">
      <c r="A8682" t="s">
        <v>24742</v>
      </c>
      <c r="B8682" t="s">
        <v>58</v>
      </c>
      <c r="C8682">
        <v>95119</v>
      </c>
      <c r="D8682" t="s">
        <v>1331</v>
      </c>
      <c r="E8682" t="s">
        <v>62</v>
      </c>
      <c r="F8682">
        <v>23.34</v>
      </c>
      <c r="G8682">
        <v>23.34</v>
      </c>
      <c r="J8682">
        <v>1</v>
      </c>
      <c r="K8682">
        <v>1</v>
      </c>
    </row>
    <row r="8683" spans="1:11">
      <c r="A8683" t="s">
        <v>24743</v>
      </c>
      <c r="B8683" t="s">
        <v>58</v>
      </c>
      <c r="C8683">
        <v>5707</v>
      </c>
      <c r="D8683" t="s">
        <v>893</v>
      </c>
      <c r="E8683" t="s">
        <v>62</v>
      </c>
      <c r="F8683">
        <v>82.76</v>
      </c>
      <c r="G8683">
        <v>82.76</v>
      </c>
      <c r="J8683">
        <v>1</v>
      </c>
      <c r="K8683">
        <v>1</v>
      </c>
    </row>
    <row r="8684" spans="1:11">
      <c r="A8684" t="s">
        <v>24744</v>
      </c>
      <c r="B8684" t="s">
        <v>58</v>
      </c>
      <c r="C8684">
        <v>95120</v>
      </c>
      <c r="D8684" t="s">
        <v>1332</v>
      </c>
      <c r="E8684" t="s">
        <v>62</v>
      </c>
      <c r="F8684">
        <v>73.31</v>
      </c>
      <c r="G8684">
        <v>73.31</v>
      </c>
      <c r="J8684">
        <v>0</v>
      </c>
      <c r="K8684">
        <v>0</v>
      </c>
    </row>
    <row r="8685" spans="1:11">
      <c r="A8685" t="s">
        <v>24745</v>
      </c>
      <c r="B8685" t="s">
        <v>58</v>
      </c>
      <c r="C8685">
        <v>103657</v>
      </c>
      <c r="D8685" t="s">
        <v>7425</v>
      </c>
      <c r="E8685" t="s">
        <v>62</v>
      </c>
      <c r="F8685">
        <v>0</v>
      </c>
      <c r="G8685">
        <v>0</v>
      </c>
    </row>
    <row r="8686" spans="1:11">
      <c r="A8686" t="s">
        <v>24746</v>
      </c>
      <c r="B8686" t="s">
        <v>58</v>
      </c>
      <c r="C8686">
        <v>103658</v>
      </c>
      <c r="D8686" t="s">
        <v>7426</v>
      </c>
      <c r="E8686" t="s">
        <v>62</v>
      </c>
      <c r="F8686">
        <v>0</v>
      </c>
      <c r="G8686">
        <v>0</v>
      </c>
    </row>
    <row r="8687" spans="1:11">
      <c r="A8687" t="s">
        <v>24747</v>
      </c>
      <c r="B8687" t="s">
        <v>58</v>
      </c>
      <c r="C8687">
        <v>103659</v>
      </c>
      <c r="D8687" t="s">
        <v>7427</v>
      </c>
      <c r="E8687" t="s">
        <v>62</v>
      </c>
      <c r="F8687">
        <v>0</v>
      </c>
      <c r="G8687">
        <v>0</v>
      </c>
    </row>
    <row r="8688" spans="1:11">
      <c r="A8688" t="s">
        <v>24748</v>
      </c>
      <c r="B8688" t="s">
        <v>58</v>
      </c>
      <c r="C8688">
        <v>103660</v>
      </c>
      <c r="D8688" t="s">
        <v>1488</v>
      </c>
      <c r="E8688" t="s">
        <v>62</v>
      </c>
      <c r="F8688">
        <v>11.77</v>
      </c>
      <c r="G8688">
        <v>11.77</v>
      </c>
      <c r="J8688">
        <v>0</v>
      </c>
      <c r="K8688">
        <v>0</v>
      </c>
    </row>
    <row r="8689" spans="1:11">
      <c r="A8689" t="s">
        <v>24749</v>
      </c>
      <c r="B8689" t="s">
        <v>58</v>
      </c>
      <c r="C8689">
        <v>89015</v>
      </c>
      <c r="D8689" t="s">
        <v>1036</v>
      </c>
      <c r="E8689" t="s">
        <v>62</v>
      </c>
      <c r="F8689">
        <v>3.84</v>
      </c>
      <c r="G8689">
        <v>3.84</v>
      </c>
      <c r="J8689">
        <v>1</v>
      </c>
      <c r="K8689">
        <v>1</v>
      </c>
    </row>
    <row r="8690" spans="1:11">
      <c r="A8690" t="s">
        <v>24750</v>
      </c>
      <c r="B8690" t="s">
        <v>58</v>
      </c>
      <c r="C8690">
        <v>89016</v>
      </c>
      <c r="D8690" t="s">
        <v>1037</v>
      </c>
      <c r="E8690" t="s">
        <v>62</v>
      </c>
      <c r="F8690">
        <v>1.01</v>
      </c>
      <c r="G8690">
        <v>1.01</v>
      </c>
      <c r="J8690">
        <v>1</v>
      </c>
      <c r="K8690">
        <v>1</v>
      </c>
    </row>
    <row r="8691" spans="1:11">
      <c r="A8691" t="s">
        <v>24751</v>
      </c>
      <c r="B8691" t="s">
        <v>58</v>
      </c>
      <c r="C8691">
        <v>53804</v>
      </c>
      <c r="D8691" t="s">
        <v>949</v>
      </c>
      <c r="E8691" t="s">
        <v>62</v>
      </c>
      <c r="F8691">
        <v>4.8</v>
      </c>
      <c r="G8691">
        <v>4.8</v>
      </c>
      <c r="J8691">
        <v>1</v>
      </c>
      <c r="K8691">
        <v>1</v>
      </c>
    </row>
    <row r="8692" spans="1:11">
      <c r="A8692" t="s">
        <v>24752</v>
      </c>
      <c r="B8692" t="s">
        <v>58</v>
      </c>
      <c r="C8692">
        <v>90582</v>
      </c>
      <c r="D8692" t="s">
        <v>1111</v>
      </c>
      <c r="E8692" t="s">
        <v>62</v>
      </c>
      <c r="F8692">
        <v>0.43</v>
      </c>
      <c r="G8692">
        <v>0.43</v>
      </c>
      <c r="J8692">
        <v>0</v>
      </c>
      <c r="K8692">
        <v>0</v>
      </c>
    </row>
    <row r="8693" spans="1:11">
      <c r="A8693" t="s">
        <v>24753</v>
      </c>
      <c r="B8693" t="s">
        <v>58</v>
      </c>
      <c r="C8693">
        <v>90583</v>
      </c>
      <c r="D8693" t="s">
        <v>1112</v>
      </c>
      <c r="E8693" t="s">
        <v>62</v>
      </c>
      <c r="F8693">
        <v>0.1</v>
      </c>
      <c r="G8693">
        <v>0.1</v>
      </c>
      <c r="J8693">
        <v>0</v>
      </c>
      <c r="K8693">
        <v>0</v>
      </c>
    </row>
    <row r="8694" spans="1:11">
      <c r="A8694" t="s">
        <v>24754</v>
      </c>
      <c r="B8694" t="s">
        <v>58</v>
      </c>
      <c r="C8694">
        <v>90584</v>
      </c>
      <c r="D8694" t="s">
        <v>1113</v>
      </c>
      <c r="E8694" t="s">
        <v>62</v>
      </c>
      <c r="F8694">
        <v>0.33</v>
      </c>
      <c r="G8694">
        <v>0.33</v>
      </c>
      <c r="J8694">
        <v>0</v>
      </c>
      <c r="K8694">
        <v>0</v>
      </c>
    </row>
    <row r="8695" spans="1:11">
      <c r="A8695" t="s">
        <v>24755</v>
      </c>
      <c r="B8695" t="s">
        <v>58</v>
      </c>
      <c r="C8695">
        <v>90585</v>
      </c>
      <c r="D8695" t="s">
        <v>1114</v>
      </c>
      <c r="E8695" t="s">
        <v>62</v>
      </c>
      <c r="F8695">
        <v>0.59</v>
      </c>
      <c r="G8695">
        <v>0.59</v>
      </c>
      <c r="J8695">
        <v>0</v>
      </c>
      <c r="K8695">
        <v>0</v>
      </c>
    </row>
    <row r="8696" spans="1:11">
      <c r="A8696" t="s">
        <v>24756</v>
      </c>
      <c r="B8696" t="s">
        <v>58</v>
      </c>
      <c r="C8696">
        <v>89240</v>
      </c>
      <c r="D8696" t="s">
        <v>1074</v>
      </c>
      <c r="E8696" t="s">
        <v>62</v>
      </c>
      <c r="F8696">
        <v>78.09</v>
      </c>
      <c r="G8696">
        <v>78.09</v>
      </c>
      <c r="J8696">
        <v>1</v>
      </c>
      <c r="K8696">
        <v>1</v>
      </c>
    </row>
    <row r="8697" spans="1:11">
      <c r="A8697" t="s">
        <v>24757</v>
      </c>
      <c r="B8697" t="s">
        <v>58</v>
      </c>
      <c r="C8697">
        <v>89241</v>
      </c>
      <c r="D8697" t="s">
        <v>1075</v>
      </c>
      <c r="E8697" t="s">
        <v>62</v>
      </c>
      <c r="F8697">
        <v>27.53</v>
      </c>
      <c r="G8697">
        <v>27.53</v>
      </c>
      <c r="J8697">
        <v>1</v>
      </c>
      <c r="K8697">
        <v>1</v>
      </c>
    </row>
    <row r="8698" spans="1:11">
      <c r="A8698" t="s">
        <v>24758</v>
      </c>
      <c r="B8698" t="s">
        <v>58</v>
      </c>
      <c r="C8698">
        <v>5710</v>
      </c>
      <c r="D8698" t="s">
        <v>894</v>
      </c>
      <c r="E8698" t="s">
        <v>62</v>
      </c>
      <c r="F8698">
        <v>125.54</v>
      </c>
      <c r="G8698">
        <v>125.54</v>
      </c>
      <c r="J8698">
        <v>1</v>
      </c>
      <c r="K8698">
        <v>1</v>
      </c>
    </row>
    <row r="8699" spans="1:11">
      <c r="A8699" t="s">
        <v>24759</v>
      </c>
      <c r="B8699" t="s">
        <v>58</v>
      </c>
      <c r="C8699">
        <v>5711</v>
      </c>
      <c r="D8699" t="s">
        <v>895</v>
      </c>
      <c r="E8699" t="s">
        <v>62</v>
      </c>
      <c r="F8699">
        <v>89.28</v>
      </c>
      <c r="G8699">
        <v>89.28</v>
      </c>
      <c r="J8699">
        <v>0</v>
      </c>
      <c r="K8699">
        <v>0</v>
      </c>
    </row>
    <row r="8700" spans="1:11">
      <c r="A8700" t="s">
        <v>24760</v>
      </c>
      <c r="B8700" t="s">
        <v>58</v>
      </c>
      <c r="C8700">
        <v>89253</v>
      </c>
      <c r="D8700" t="s">
        <v>1080</v>
      </c>
      <c r="E8700" t="s">
        <v>62</v>
      </c>
      <c r="F8700">
        <v>64</v>
      </c>
      <c r="G8700">
        <v>64</v>
      </c>
      <c r="J8700">
        <v>1</v>
      </c>
      <c r="K8700">
        <v>1</v>
      </c>
    </row>
    <row r="8701" spans="1:11">
      <c r="A8701" t="s">
        <v>24761</v>
      </c>
      <c r="B8701" t="s">
        <v>58</v>
      </c>
      <c r="C8701">
        <v>89254</v>
      </c>
      <c r="D8701" t="s">
        <v>1081</v>
      </c>
      <c r="E8701" t="s">
        <v>62</v>
      </c>
      <c r="F8701">
        <v>22.56</v>
      </c>
      <c r="G8701">
        <v>22.56</v>
      </c>
      <c r="J8701">
        <v>1</v>
      </c>
      <c r="K8701">
        <v>1</v>
      </c>
    </row>
    <row r="8702" spans="1:11">
      <c r="A8702" t="s">
        <v>24762</v>
      </c>
      <c r="B8702" t="s">
        <v>58</v>
      </c>
      <c r="C8702">
        <v>89255</v>
      </c>
      <c r="D8702" t="s">
        <v>1082</v>
      </c>
      <c r="E8702" t="s">
        <v>62</v>
      </c>
      <c r="F8702">
        <v>102.88</v>
      </c>
      <c r="G8702">
        <v>102.88</v>
      </c>
      <c r="J8702">
        <v>1</v>
      </c>
      <c r="K8702">
        <v>1</v>
      </c>
    </row>
    <row r="8703" spans="1:11">
      <c r="A8703" t="s">
        <v>24763</v>
      </c>
      <c r="B8703" t="s">
        <v>58</v>
      </c>
      <c r="C8703">
        <v>89256</v>
      </c>
      <c r="D8703" t="s">
        <v>1083</v>
      </c>
      <c r="E8703" t="s">
        <v>62</v>
      </c>
      <c r="F8703">
        <v>85.02</v>
      </c>
      <c r="G8703">
        <v>85.02</v>
      </c>
      <c r="J8703">
        <v>0</v>
      </c>
      <c r="K8703">
        <v>0</v>
      </c>
    </row>
    <row r="8704" spans="1:11">
      <c r="A8704" t="s">
        <v>24764</v>
      </c>
      <c r="B8704" t="s">
        <v>58</v>
      </c>
      <c r="C8704">
        <v>103797</v>
      </c>
      <c r="D8704" t="s">
        <v>2661</v>
      </c>
      <c r="E8704" t="s">
        <v>11</v>
      </c>
      <c r="F8704">
        <v>18.95</v>
      </c>
      <c r="G8704">
        <v>19.760000000000002</v>
      </c>
      <c r="J8704">
        <v>0</v>
      </c>
      <c r="K8704">
        <v>0</v>
      </c>
    </row>
    <row r="8705" spans="1:11">
      <c r="A8705" t="s">
        <v>24765</v>
      </c>
      <c r="B8705" t="s">
        <v>58</v>
      </c>
      <c r="C8705">
        <v>103930</v>
      </c>
      <c r="D8705" t="s">
        <v>2670</v>
      </c>
      <c r="E8705" t="s">
        <v>10</v>
      </c>
      <c r="F8705">
        <v>828.72</v>
      </c>
      <c r="G8705">
        <v>856.12</v>
      </c>
      <c r="J8705">
        <v>0</v>
      </c>
      <c r="K8705">
        <v>0</v>
      </c>
    </row>
    <row r="8706" spans="1:11">
      <c r="A8706" t="s">
        <v>24766</v>
      </c>
      <c r="B8706" t="s">
        <v>58</v>
      </c>
      <c r="C8706">
        <v>103931</v>
      </c>
      <c r="D8706" t="s">
        <v>2671</v>
      </c>
      <c r="E8706" t="s">
        <v>10</v>
      </c>
      <c r="F8706">
        <v>609.53</v>
      </c>
      <c r="G8706">
        <v>630.95000000000005</v>
      </c>
      <c r="J8706">
        <v>0</v>
      </c>
      <c r="K8706">
        <v>0</v>
      </c>
    </row>
    <row r="8707" spans="1:11">
      <c r="A8707" t="s">
        <v>24767</v>
      </c>
      <c r="B8707" t="s">
        <v>58</v>
      </c>
      <c r="C8707">
        <v>103932</v>
      </c>
      <c r="D8707" t="s">
        <v>2672</v>
      </c>
      <c r="E8707" t="s">
        <v>10</v>
      </c>
      <c r="F8707">
        <v>577.41</v>
      </c>
      <c r="G8707">
        <v>597.96</v>
      </c>
      <c r="J8707">
        <v>0</v>
      </c>
      <c r="K8707">
        <v>0</v>
      </c>
    </row>
    <row r="8708" spans="1:11">
      <c r="A8708" t="s">
        <v>24768</v>
      </c>
      <c r="B8708" t="s">
        <v>58</v>
      </c>
      <c r="C8708">
        <v>103929</v>
      </c>
      <c r="D8708" t="s">
        <v>2669</v>
      </c>
      <c r="E8708" t="s">
        <v>10</v>
      </c>
      <c r="F8708">
        <v>1327.7</v>
      </c>
      <c r="G8708">
        <v>1368.68</v>
      </c>
      <c r="J8708">
        <v>0</v>
      </c>
      <c r="K8708">
        <v>0</v>
      </c>
    </row>
    <row r="8709" spans="1:11">
      <c r="A8709" t="s">
        <v>24769</v>
      </c>
      <c r="B8709" t="s">
        <v>58</v>
      </c>
      <c r="C8709">
        <v>103928</v>
      </c>
      <c r="D8709" t="s">
        <v>2668</v>
      </c>
      <c r="E8709" t="s">
        <v>10</v>
      </c>
      <c r="F8709">
        <v>553.76</v>
      </c>
      <c r="G8709">
        <v>576.14</v>
      </c>
      <c r="J8709">
        <v>0</v>
      </c>
      <c r="K8709">
        <v>0</v>
      </c>
    </row>
    <row r="8710" spans="1:11">
      <c r="A8710" t="s">
        <v>24770</v>
      </c>
      <c r="B8710" t="s">
        <v>58</v>
      </c>
      <c r="C8710">
        <v>103798</v>
      </c>
      <c r="D8710" t="s">
        <v>2662</v>
      </c>
      <c r="E8710" t="s">
        <v>10</v>
      </c>
      <c r="F8710">
        <v>668.76</v>
      </c>
      <c r="G8710">
        <v>675.56</v>
      </c>
      <c r="J8710">
        <v>0</v>
      </c>
      <c r="K8710">
        <v>0</v>
      </c>
    </row>
    <row r="8711" spans="1:11">
      <c r="A8711" t="s">
        <v>24771</v>
      </c>
      <c r="B8711" t="s">
        <v>58</v>
      </c>
      <c r="C8711">
        <v>103801</v>
      </c>
      <c r="D8711" t="s">
        <v>2665</v>
      </c>
      <c r="E8711" t="s">
        <v>10</v>
      </c>
      <c r="F8711">
        <v>668.33</v>
      </c>
      <c r="G8711">
        <v>691.21</v>
      </c>
      <c r="J8711">
        <v>0</v>
      </c>
      <c r="K8711">
        <v>0</v>
      </c>
    </row>
    <row r="8712" spans="1:11">
      <c r="A8712" t="s">
        <v>24772</v>
      </c>
      <c r="B8712" t="s">
        <v>58</v>
      </c>
      <c r="C8712">
        <v>103933</v>
      </c>
      <c r="D8712" t="s">
        <v>2673</v>
      </c>
      <c r="E8712" t="s">
        <v>10</v>
      </c>
      <c r="F8712">
        <v>1678.09</v>
      </c>
      <c r="G8712">
        <v>1719.68</v>
      </c>
      <c r="J8712">
        <v>0</v>
      </c>
      <c r="K8712">
        <v>0</v>
      </c>
    </row>
    <row r="8713" spans="1:11">
      <c r="A8713" t="s">
        <v>24773</v>
      </c>
      <c r="B8713" t="s">
        <v>58</v>
      </c>
      <c r="C8713">
        <v>103925</v>
      </c>
      <c r="D8713" t="s">
        <v>2666</v>
      </c>
      <c r="E8713" t="s">
        <v>10</v>
      </c>
      <c r="F8713">
        <v>1878.52</v>
      </c>
      <c r="G8713">
        <v>1941.61</v>
      </c>
      <c r="J8713">
        <v>0</v>
      </c>
      <c r="K8713">
        <v>0</v>
      </c>
    </row>
    <row r="8714" spans="1:11">
      <c r="A8714" t="s">
        <v>24774</v>
      </c>
      <c r="B8714" t="s">
        <v>58</v>
      </c>
      <c r="C8714">
        <v>103926</v>
      </c>
      <c r="D8714" t="s">
        <v>2667</v>
      </c>
      <c r="E8714" t="s">
        <v>10</v>
      </c>
      <c r="F8714">
        <v>1502.47</v>
      </c>
      <c r="G8714">
        <v>1547.92</v>
      </c>
      <c r="J8714">
        <v>0</v>
      </c>
      <c r="K8714">
        <v>0</v>
      </c>
    </row>
    <row r="8715" spans="1:11">
      <c r="A8715" t="s">
        <v>24775</v>
      </c>
      <c r="B8715" t="s">
        <v>58</v>
      </c>
      <c r="C8715">
        <v>103796</v>
      </c>
      <c r="D8715" t="s">
        <v>2660</v>
      </c>
      <c r="E8715" t="s">
        <v>9</v>
      </c>
      <c r="F8715">
        <v>65.930000000000007</v>
      </c>
      <c r="G8715">
        <v>67.739999999999995</v>
      </c>
      <c r="J8715">
        <v>0</v>
      </c>
      <c r="K8715">
        <v>0</v>
      </c>
    </row>
    <row r="8716" spans="1:11">
      <c r="A8716" t="s">
        <v>24776</v>
      </c>
      <c r="B8716" t="s">
        <v>58</v>
      </c>
      <c r="C8716">
        <v>103795</v>
      </c>
      <c r="D8716" t="s">
        <v>2659</v>
      </c>
      <c r="E8716" t="s">
        <v>9</v>
      </c>
      <c r="F8716">
        <v>98.31</v>
      </c>
      <c r="G8716">
        <v>103.19</v>
      </c>
      <c r="J8716">
        <v>0</v>
      </c>
      <c r="K8716">
        <v>0</v>
      </c>
    </row>
    <row r="8717" spans="1:11">
      <c r="A8717" t="s">
        <v>24777</v>
      </c>
      <c r="B8717" t="s">
        <v>58</v>
      </c>
      <c r="C8717">
        <v>103800</v>
      </c>
      <c r="D8717" t="s">
        <v>2664</v>
      </c>
      <c r="E8717" t="s">
        <v>10</v>
      </c>
      <c r="F8717">
        <v>553.76</v>
      </c>
      <c r="G8717">
        <v>576.14</v>
      </c>
      <c r="J8717">
        <v>0</v>
      </c>
      <c r="K8717">
        <v>0</v>
      </c>
    </row>
    <row r="8718" spans="1:11">
      <c r="A8718" t="s">
        <v>24778</v>
      </c>
      <c r="B8718" t="s">
        <v>58</v>
      </c>
      <c r="C8718">
        <v>103799</v>
      </c>
      <c r="D8718" t="s">
        <v>2663</v>
      </c>
      <c r="E8718" t="s">
        <v>10</v>
      </c>
      <c r="F8718">
        <v>461.41</v>
      </c>
      <c r="G8718">
        <v>478.85</v>
      </c>
      <c r="J8718">
        <v>0</v>
      </c>
      <c r="K8718">
        <v>0</v>
      </c>
    </row>
    <row r="8719" spans="1:11">
      <c r="A8719" t="s">
        <v>24779</v>
      </c>
      <c r="B8719" t="s">
        <v>58</v>
      </c>
      <c r="C8719">
        <v>104950</v>
      </c>
      <c r="D8719" t="s">
        <v>7428</v>
      </c>
      <c r="E8719" t="s">
        <v>10</v>
      </c>
      <c r="F8719">
        <v>0</v>
      </c>
      <c r="G8719">
        <v>0</v>
      </c>
    </row>
    <row r="8720" spans="1:11">
      <c r="A8720" t="s">
        <v>24780</v>
      </c>
      <c r="B8720" t="s">
        <v>58</v>
      </c>
      <c r="C8720">
        <v>104948</v>
      </c>
      <c r="D8720" t="s">
        <v>5009</v>
      </c>
      <c r="E8720" t="s">
        <v>10</v>
      </c>
      <c r="F8720">
        <v>6.03</v>
      </c>
      <c r="G8720">
        <v>6.21</v>
      </c>
      <c r="J8720">
        <v>0</v>
      </c>
      <c r="K8720">
        <v>0</v>
      </c>
    </row>
    <row r="8721" spans="1:11">
      <c r="A8721" t="s">
        <v>24781</v>
      </c>
      <c r="B8721" t="s">
        <v>58</v>
      </c>
      <c r="C8721">
        <v>104949</v>
      </c>
      <c r="D8721" t="s">
        <v>5010</v>
      </c>
      <c r="E8721" t="s">
        <v>10</v>
      </c>
      <c r="F8721">
        <v>11.16</v>
      </c>
      <c r="G8721">
        <v>11.46</v>
      </c>
      <c r="J8721">
        <v>0</v>
      </c>
      <c r="K8721">
        <v>0</v>
      </c>
    </row>
    <row r="8722" spans="1:11">
      <c r="A8722" t="s">
        <v>24782</v>
      </c>
      <c r="B8722" t="s">
        <v>58</v>
      </c>
      <c r="C8722">
        <v>104947</v>
      </c>
      <c r="D8722" t="s">
        <v>5008</v>
      </c>
      <c r="E8722" t="s">
        <v>10</v>
      </c>
      <c r="F8722">
        <v>13.67</v>
      </c>
      <c r="G8722">
        <v>14.26</v>
      </c>
      <c r="J8722">
        <v>0</v>
      </c>
      <c r="K8722">
        <v>0</v>
      </c>
    </row>
    <row r="8723" spans="1:11">
      <c r="A8723" t="s">
        <v>24783</v>
      </c>
      <c r="B8723" t="s">
        <v>58</v>
      </c>
      <c r="C8723">
        <v>104325</v>
      </c>
      <c r="D8723" t="s">
        <v>7429</v>
      </c>
      <c r="E8723" t="s">
        <v>32</v>
      </c>
      <c r="F8723">
        <v>0</v>
      </c>
      <c r="G8723">
        <v>0</v>
      </c>
    </row>
    <row r="8724" spans="1:11">
      <c r="A8724" t="s">
        <v>24784</v>
      </c>
      <c r="B8724" t="s">
        <v>58</v>
      </c>
      <c r="C8724">
        <v>104318</v>
      </c>
      <c r="D8724" t="s">
        <v>4461</v>
      </c>
      <c r="E8724" t="s">
        <v>32</v>
      </c>
      <c r="F8724">
        <v>8.93</v>
      </c>
      <c r="G8724">
        <v>9.5</v>
      </c>
      <c r="J8724">
        <v>0</v>
      </c>
      <c r="K8724">
        <v>0</v>
      </c>
    </row>
    <row r="8725" spans="1:11">
      <c r="A8725" t="s">
        <v>24785</v>
      </c>
      <c r="B8725" t="s">
        <v>58</v>
      </c>
      <c r="C8725">
        <v>89867</v>
      </c>
      <c r="D8725" t="s">
        <v>3707</v>
      </c>
      <c r="E8725" t="s">
        <v>32</v>
      </c>
      <c r="F8725">
        <v>9.92</v>
      </c>
      <c r="G8725">
        <v>10.51</v>
      </c>
      <c r="J8725">
        <v>0</v>
      </c>
      <c r="K8725">
        <v>0</v>
      </c>
    </row>
    <row r="8726" spans="1:11">
      <c r="A8726" t="s">
        <v>24786</v>
      </c>
      <c r="B8726" t="s">
        <v>58</v>
      </c>
      <c r="C8726">
        <v>104320</v>
      </c>
      <c r="D8726" t="s">
        <v>4463</v>
      </c>
      <c r="E8726" t="s">
        <v>32</v>
      </c>
      <c r="F8726">
        <v>13.6</v>
      </c>
      <c r="G8726">
        <v>14.23</v>
      </c>
      <c r="J8726">
        <v>0</v>
      </c>
      <c r="K8726">
        <v>0</v>
      </c>
    </row>
    <row r="8727" spans="1:11">
      <c r="A8727" t="s">
        <v>24787</v>
      </c>
      <c r="B8727" t="s">
        <v>58</v>
      </c>
      <c r="C8727">
        <v>104317</v>
      </c>
      <c r="D8727" t="s">
        <v>4460</v>
      </c>
      <c r="E8727" t="s">
        <v>32</v>
      </c>
      <c r="F8727">
        <v>8.3699999999999992</v>
      </c>
      <c r="G8727">
        <v>8.94</v>
      </c>
      <c r="J8727">
        <v>0</v>
      </c>
      <c r="K8727">
        <v>0</v>
      </c>
    </row>
    <row r="8728" spans="1:11">
      <c r="A8728" t="s">
        <v>24788</v>
      </c>
      <c r="B8728" t="s">
        <v>58</v>
      </c>
      <c r="C8728">
        <v>89866</v>
      </c>
      <c r="D8728" t="s">
        <v>3706</v>
      </c>
      <c r="E8728" t="s">
        <v>32</v>
      </c>
      <c r="F8728">
        <v>9.1199999999999992</v>
      </c>
      <c r="G8728">
        <v>9.7100000000000009</v>
      </c>
      <c r="J8728">
        <v>0</v>
      </c>
      <c r="K8728">
        <v>0</v>
      </c>
    </row>
    <row r="8729" spans="1:11">
      <c r="A8729" t="s">
        <v>24789</v>
      </c>
      <c r="B8729" t="s">
        <v>58</v>
      </c>
      <c r="C8729">
        <v>104319</v>
      </c>
      <c r="D8729" t="s">
        <v>4462</v>
      </c>
      <c r="E8729" t="s">
        <v>32</v>
      </c>
      <c r="F8729">
        <v>11.81</v>
      </c>
      <c r="G8729">
        <v>12.44</v>
      </c>
      <c r="J8729">
        <v>0</v>
      </c>
      <c r="K8729">
        <v>0</v>
      </c>
    </row>
    <row r="8730" spans="1:11">
      <c r="A8730" t="s">
        <v>24790</v>
      </c>
      <c r="B8730" t="s">
        <v>58</v>
      </c>
      <c r="C8730">
        <v>104321</v>
      </c>
      <c r="D8730" t="s">
        <v>4464</v>
      </c>
      <c r="E8730" t="s">
        <v>32</v>
      </c>
      <c r="F8730">
        <v>6.28</v>
      </c>
      <c r="G8730">
        <v>6.65</v>
      </c>
      <c r="J8730">
        <v>0</v>
      </c>
      <c r="K8730">
        <v>0</v>
      </c>
    </row>
    <row r="8731" spans="1:11">
      <c r="A8731" t="s">
        <v>24791</v>
      </c>
      <c r="B8731" t="s">
        <v>58</v>
      </c>
      <c r="C8731">
        <v>89868</v>
      </c>
      <c r="D8731" t="s">
        <v>3708</v>
      </c>
      <c r="E8731" t="s">
        <v>32</v>
      </c>
      <c r="F8731">
        <v>6.81</v>
      </c>
      <c r="G8731">
        <v>7.21</v>
      </c>
      <c r="J8731">
        <v>0</v>
      </c>
      <c r="K8731">
        <v>0</v>
      </c>
    </row>
    <row r="8732" spans="1:11">
      <c r="A8732" t="s">
        <v>24792</v>
      </c>
      <c r="B8732" t="s">
        <v>58</v>
      </c>
      <c r="C8732">
        <v>104322</v>
      </c>
      <c r="D8732" t="s">
        <v>4465</v>
      </c>
      <c r="E8732" t="s">
        <v>32</v>
      </c>
      <c r="F8732">
        <v>8.7899999999999991</v>
      </c>
      <c r="G8732">
        <v>9.2200000000000006</v>
      </c>
      <c r="J8732">
        <v>0</v>
      </c>
      <c r="K8732">
        <v>0</v>
      </c>
    </row>
    <row r="8733" spans="1:11">
      <c r="A8733" t="s">
        <v>24793</v>
      </c>
      <c r="B8733" t="s">
        <v>58</v>
      </c>
      <c r="C8733">
        <v>104323</v>
      </c>
      <c r="D8733" t="s">
        <v>4466</v>
      </c>
      <c r="E8733" t="s">
        <v>32</v>
      </c>
      <c r="F8733">
        <v>11.6</v>
      </c>
      <c r="G8733">
        <v>12.35</v>
      </c>
      <c r="J8733">
        <v>0</v>
      </c>
      <c r="K8733">
        <v>0</v>
      </c>
    </row>
    <row r="8734" spans="1:11">
      <c r="A8734" t="s">
        <v>24794</v>
      </c>
      <c r="B8734" t="s">
        <v>58</v>
      </c>
      <c r="C8734">
        <v>89869</v>
      </c>
      <c r="D8734" t="s">
        <v>3709</v>
      </c>
      <c r="E8734" t="s">
        <v>32</v>
      </c>
      <c r="F8734">
        <v>12.6</v>
      </c>
      <c r="G8734">
        <v>13.39</v>
      </c>
      <c r="J8734">
        <v>0</v>
      </c>
      <c r="K8734">
        <v>0</v>
      </c>
    </row>
    <row r="8735" spans="1:11">
      <c r="A8735" t="s">
        <v>24795</v>
      </c>
      <c r="B8735" t="s">
        <v>58</v>
      </c>
      <c r="C8735">
        <v>104324</v>
      </c>
      <c r="D8735" t="s">
        <v>4467</v>
      </c>
      <c r="E8735" t="s">
        <v>32</v>
      </c>
      <c r="F8735">
        <v>16.57</v>
      </c>
      <c r="G8735">
        <v>17.420000000000002</v>
      </c>
      <c r="J8735">
        <v>0</v>
      </c>
      <c r="K8735">
        <v>0</v>
      </c>
    </row>
    <row r="8736" spans="1:11">
      <c r="A8736" t="s">
        <v>24796</v>
      </c>
      <c r="B8736" t="s">
        <v>58</v>
      </c>
      <c r="C8736">
        <v>104315</v>
      </c>
      <c r="D8736" t="s">
        <v>3422</v>
      </c>
      <c r="E8736" t="s">
        <v>12</v>
      </c>
      <c r="F8736">
        <v>19.850000000000001</v>
      </c>
      <c r="G8736">
        <v>21.15</v>
      </c>
      <c r="J8736">
        <v>0</v>
      </c>
      <c r="K8736">
        <v>0</v>
      </c>
    </row>
    <row r="8737" spans="1:11">
      <c r="A8737" t="s">
        <v>24797</v>
      </c>
      <c r="B8737" t="s">
        <v>58</v>
      </c>
      <c r="C8737">
        <v>89865</v>
      </c>
      <c r="D8737" t="s">
        <v>3278</v>
      </c>
      <c r="E8737" t="s">
        <v>12</v>
      </c>
      <c r="F8737">
        <v>21.18</v>
      </c>
      <c r="G8737">
        <v>22.55</v>
      </c>
      <c r="J8737">
        <v>0</v>
      </c>
      <c r="K8737">
        <v>0</v>
      </c>
    </row>
    <row r="8738" spans="1:11">
      <c r="A8738" t="s">
        <v>24798</v>
      </c>
      <c r="B8738" t="s">
        <v>58</v>
      </c>
      <c r="C8738">
        <v>104316</v>
      </c>
      <c r="D8738" t="s">
        <v>3423</v>
      </c>
      <c r="E8738" t="s">
        <v>12</v>
      </c>
      <c r="F8738">
        <v>27.62</v>
      </c>
      <c r="G8738">
        <v>29.09</v>
      </c>
      <c r="J8738">
        <v>0</v>
      </c>
      <c r="K8738">
        <v>0</v>
      </c>
    </row>
    <row r="8739" spans="1:11">
      <c r="A8739" t="s">
        <v>24799</v>
      </c>
      <c r="B8739" t="s">
        <v>58</v>
      </c>
      <c r="C8739">
        <v>102724</v>
      </c>
      <c r="D8739" t="s">
        <v>1709</v>
      </c>
      <c r="E8739" t="s">
        <v>32</v>
      </c>
      <c r="F8739">
        <v>35.409999999999997</v>
      </c>
      <c r="G8739">
        <v>36.549999999999997</v>
      </c>
      <c r="J8739">
        <v>0</v>
      </c>
      <c r="K8739">
        <v>0</v>
      </c>
    </row>
    <row r="8740" spans="1:11">
      <c r="A8740" t="s">
        <v>24800</v>
      </c>
      <c r="B8740" t="s">
        <v>58</v>
      </c>
      <c r="C8740">
        <v>102726</v>
      </c>
      <c r="D8740" t="s">
        <v>1711</v>
      </c>
      <c r="E8740" t="s">
        <v>32</v>
      </c>
      <c r="F8740">
        <v>32.65</v>
      </c>
      <c r="G8740">
        <v>33.79</v>
      </c>
      <c r="J8740">
        <v>0</v>
      </c>
      <c r="K8740">
        <v>0</v>
      </c>
    </row>
    <row r="8741" spans="1:11">
      <c r="A8741" t="s">
        <v>24801</v>
      </c>
      <c r="B8741" t="s">
        <v>58</v>
      </c>
      <c r="C8741">
        <v>102725</v>
      </c>
      <c r="D8741" t="s">
        <v>1710</v>
      </c>
      <c r="E8741" t="s">
        <v>32</v>
      </c>
      <c r="F8741">
        <v>34.72</v>
      </c>
      <c r="G8741">
        <v>35.86</v>
      </c>
      <c r="J8741">
        <v>0</v>
      </c>
      <c r="K8741">
        <v>0</v>
      </c>
    </row>
    <row r="8742" spans="1:11">
      <c r="A8742" t="s">
        <v>24802</v>
      </c>
      <c r="B8742" t="s">
        <v>58</v>
      </c>
      <c r="C8742">
        <v>102722</v>
      </c>
      <c r="D8742" t="s">
        <v>1707</v>
      </c>
      <c r="E8742" t="s">
        <v>12</v>
      </c>
      <c r="F8742">
        <v>62.87</v>
      </c>
      <c r="G8742">
        <v>64.069999999999993</v>
      </c>
      <c r="J8742">
        <v>0.19339999999999999</v>
      </c>
      <c r="K8742">
        <v>0.1898</v>
      </c>
    </row>
    <row r="8743" spans="1:11">
      <c r="A8743" t="s">
        <v>24803</v>
      </c>
      <c r="B8743" t="s">
        <v>58</v>
      </c>
      <c r="C8743">
        <v>102721</v>
      </c>
      <c r="D8743" t="s">
        <v>7430</v>
      </c>
      <c r="E8743" t="s">
        <v>12</v>
      </c>
      <c r="F8743">
        <v>0</v>
      </c>
      <c r="G8743">
        <v>0</v>
      </c>
    </row>
    <row r="8744" spans="1:11">
      <c r="A8744" t="s">
        <v>24804</v>
      </c>
      <c r="B8744" t="s">
        <v>58</v>
      </c>
      <c r="C8744">
        <v>102723</v>
      </c>
      <c r="D8744" t="s">
        <v>1708</v>
      </c>
      <c r="E8744" t="s">
        <v>12</v>
      </c>
      <c r="F8744">
        <v>117.1</v>
      </c>
      <c r="G8744">
        <v>118.3</v>
      </c>
      <c r="J8744">
        <v>0</v>
      </c>
      <c r="K8744">
        <v>0</v>
      </c>
    </row>
    <row r="8745" spans="1:11">
      <c r="A8745" t="s">
        <v>24805</v>
      </c>
      <c r="B8745" t="s">
        <v>58</v>
      </c>
      <c r="C8745">
        <v>102690</v>
      </c>
      <c r="D8745" t="s">
        <v>1690</v>
      </c>
      <c r="E8745" t="s">
        <v>12</v>
      </c>
      <c r="F8745">
        <v>74.38</v>
      </c>
      <c r="G8745">
        <v>75.5</v>
      </c>
      <c r="J8745">
        <v>0.16350000000000001</v>
      </c>
      <c r="K8745">
        <v>0.16109999999999999</v>
      </c>
    </row>
    <row r="8746" spans="1:11">
      <c r="A8746" t="s">
        <v>24806</v>
      </c>
      <c r="B8746" t="s">
        <v>58</v>
      </c>
      <c r="C8746">
        <v>102688</v>
      </c>
      <c r="D8746" t="s">
        <v>1688</v>
      </c>
      <c r="E8746" t="s">
        <v>12</v>
      </c>
      <c r="F8746">
        <v>44.43</v>
      </c>
      <c r="G8746">
        <v>45.49</v>
      </c>
      <c r="J8746">
        <v>0.2737</v>
      </c>
      <c r="K8746">
        <v>0.26729999999999998</v>
      </c>
    </row>
    <row r="8747" spans="1:11">
      <c r="A8747" t="s">
        <v>24807</v>
      </c>
      <c r="B8747" t="s">
        <v>58</v>
      </c>
      <c r="C8747">
        <v>102689</v>
      </c>
      <c r="D8747" t="s">
        <v>1689</v>
      </c>
      <c r="E8747" t="s">
        <v>12</v>
      </c>
      <c r="F8747">
        <v>100.12</v>
      </c>
      <c r="G8747">
        <v>101.28</v>
      </c>
      <c r="J8747">
        <v>0</v>
      </c>
      <c r="K8747">
        <v>0</v>
      </c>
    </row>
    <row r="8748" spans="1:11">
      <c r="A8748" t="s">
        <v>24808</v>
      </c>
      <c r="B8748" t="s">
        <v>58</v>
      </c>
      <c r="C8748">
        <v>102693</v>
      </c>
      <c r="D8748" t="s">
        <v>1691</v>
      </c>
      <c r="E8748" t="s">
        <v>12</v>
      </c>
      <c r="F8748">
        <v>130.07</v>
      </c>
      <c r="G8748">
        <v>131.28</v>
      </c>
      <c r="J8748">
        <v>0</v>
      </c>
      <c r="K8748">
        <v>0</v>
      </c>
    </row>
    <row r="8749" spans="1:11">
      <c r="A8749" t="s">
        <v>24809</v>
      </c>
      <c r="B8749" t="s">
        <v>58</v>
      </c>
      <c r="C8749">
        <v>102694</v>
      </c>
      <c r="D8749" t="s">
        <v>1692</v>
      </c>
      <c r="E8749" t="s">
        <v>12</v>
      </c>
      <c r="F8749">
        <v>79.39</v>
      </c>
      <c r="G8749">
        <v>80.78</v>
      </c>
      <c r="J8749">
        <v>0.1532</v>
      </c>
      <c r="K8749">
        <v>0.15049999999999999</v>
      </c>
    </row>
    <row r="8750" spans="1:11">
      <c r="A8750" t="s">
        <v>24810</v>
      </c>
      <c r="B8750" t="s">
        <v>58</v>
      </c>
      <c r="C8750">
        <v>102697</v>
      </c>
      <c r="D8750" t="s">
        <v>1694</v>
      </c>
      <c r="E8750" t="s">
        <v>12</v>
      </c>
      <c r="F8750">
        <v>124.01</v>
      </c>
      <c r="G8750">
        <v>125.5</v>
      </c>
      <c r="J8750">
        <v>9.8100000000000007E-2</v>
      </c>
      <c r="K8750">
        <v>9.69E-2</v>
      </c>
    </row>
    <row r="8751" spans="1:11">
      <c r="A8751" t="s">
        <v>24811</v>
      </c>
      <c r="B8751" t="s">
        <v>58</v>
      </c>
      <c r="C8751">
        <v>102696</v>
      </c>
      <c r="D8751" t="s">
        <v>1693</v>
      </c>
      <c r="E8751" t="s">
        <v>12</v>
      </c>
      <c r="F8751">
        <v>135.16</v>
      </c>
      <c r="G8751">
        <v>136.72999999999999</v>
      </c>
      <c r="J8751">
        <v>0</v>
      </c>
      <c r="K8751">
        <v>0</v>
      </c>
    </row>
    <row r="8752" spans="1:11">
      <c r="A8752" t="s">
        <v>24812</v>
      </c>
      <c r="B8752" t="s">
        <v>58</v>
      </c>
      <c r="C8752">
        <v>102703</v>
      </c>
      <c r="D8752" t="s">
        <v>1695</v>
      </c>
      <c r="E8752" t="s">
        <v>12</v>
      </c>
      <c r="F8752">
        <v>179.78</v>
      </c>
      <c r="G8752">
        <v>181.43</v>
      </c>
      <c r="J8752">
        <v>0</v>
      </c>
      <c r="K8752">
        <v>0</v>
      </c>
    </row>
    <row r="8753" spans="1:11">
      <c r="A8753" t="s">
        <v>24813</v>
      </c>
      <c r="B8753" t="s">
        <v>58</v>
      </c>
      <c r="C8753">
        <v>102678</v>
      </c>
      <c r="D8753" t="s">
        <v>1680</v>
      </c>
      <c r="E8753" t="s">
        <v>12</v>
      </c>
      <c r="F8753">
        <v>154.26</v>
      </c>
      <c r="G8753">
        <v>155.68</v>
      </c>
      <c r="J8753">
        <v>8.0000000000000004E-4</v>
      </c>
      <c r="K8753">
        <v>8.0000000000000004E-4</v>
      </c>
    </row>
    <row r="8754" spans="1:11">
      <c r="A8754" t="s">
        <v>24814</v>
      </c>
      <c r="B8754" t="s">
        <v>58</v>
      </c>
      <c r="C8754">
        <v>102679</v>
      </c>
      <c r="D8754" t="s">
        <v>1681</v>
      </c>
      <c r="E8754" t="s">
        <v>12</v>
      </c>
      <c r="F8754">
        <v>167.75</v>
      </c>
      <c r="G8754">
        <v>169.01</v>
      </c>
      <c r="J8754">
        <v>0</v>
      </c>
      <c r="K8754">
        <v>0</v>
      </c>
    </row>
    <row r="8755" spans="1:11">
      <c r="A8755" t="s">
        <v>24815</v>
      </c>
      <c r="B8755" t="s">
        <v>58</v>
      </c>
      <c r="C8755">
        <v>102673</v>
      </c>
      <c r="D8755" t="s">
        <v>1676</v>
      </c>
      <c r="E8755" t="s">
        <v>12</v>
      </c>
      <c r="F8755">
        <v>181.22</v>
      </c>
      <c r="G8755">
        <v>184.74</v>
      </c>
      <c r="J8755">
        <v>5.0000000000000001E-4</v>
      </c>
      <c r="K8755">
        <v>5.0000000000000001E-4</v>
      </c>
    </row>
    <row r="8756" spans="1:11">
      <c r="A8756" t="s">
        <v>24816</v>
      </c>
      <c r="B8756" t="s">
        <v>58</v>
      </c>
      <c r="C8756">
        <v>102677</v>
      </c>
      <c r="D8756" t="s">
        <v>1679</v>
      </c>
      <c r="E8756" t="s">
        <v>12</v>
      </c>
      <c r="F8756">
        <v>164.97</v>
      </c>
      <c r="G8756">
        <v>167.06</v>
      </c>
      <c r="J8756">
        <v>0</v>
      </c>
      <c r="K8756">
        <v>0</v>
      </c>
    </row>
    <row r="8757" spans="1:11">
      <c r="A8757" t="s">
        <v>24817</v>
      </c>
      <c r="B8757" t="s">
        <v>58</v>
      </c>
      <c r="C8757">
        <v>102683</v>
      </c>
      <c r="D8757" t="s">
        <v>1684</v>
      </c>
      <c r="E8757" t="s">
        <v>12</v>
      </c>
      <c r="F8757">
        <v>224.27</v>
      </c>
      <c r="G8757">
        <v>226.74</v>
      </c>
      <c r="J8757">
        <v>5.0000000000000001E-4</v>
      </c>
      <c r="K8757">
        <v>5.0000000000000001E-4</v>
      </c>
    </row>
    <row r="8758" spans="1:11">
      <c r="A8758" t="s">
        <v>24818</v>
      </c>
      <c r="B8758" t="s">
        <v>58</v>
      </c>
      <c r="C8758">
        <v>102687</v>
      </c>
      <c r="D8758" t="s">
        <v>1687</v>
      </c>
      <c r="E8758" t="s">
        <v>12</v>
      </c>
      <c r="F8758">
        <v>233.02</v>
      </c>
      <c r="G8758">
        <v>235.18</v>
      </c>
      <c r="J8758">
        <v>0</v>
      </c>
      <c r="K8758">
        <v>0</v>
      </c>
    </row>
    <row r="8759" spans="1:11">
      <c r="A8759" t="s">
        <v>24819</v>
      </c>
      <c r="B8759" t="s">
        <v>58</v>
      </c>
      <c r="C8759">
        <v>102670</v>
      </c>
      <c r="D8759" t="s">
        <v>1674</v>
      </c>
      <c r="E8759" t="s">
        <v>12</v>
      </c>
      <c r="F8759">
        <v>103.85</v>
      </c>
      <c r="G8759">
        <v>105.28</v>
      </c>
      <c r="J8759">
        <v>0.11799999999999999</v>
      </c>
      <c r="K8759">
        <v>0.1164</v>
      </c>
    </row>
    <row r="8760" spans="1:11">
      <c r="A8760" t="s">
        <v>24820</v>
      </c>
      <c r="B8760" t="s">
        <v>58</v>
      </c>
      <c r="C8760">
        <v>102674</v>
      </c>
      <c r="D8760" t="s">
        <v>1677</v>
      </c>
      <c r="E8760" t="s">
        <v>12</v>
      </c>
      <c r="F8760">
        <v>112.7</v>
      </c>
      <c r="G8760">
        <v>114.02</v>
      </c>
      <c r="J8760">
        <v>0.1079</v>
      </c>
      <c r="K8760">
        <v>0.1066</v>
      </c>
    </row>
    <row r="8761" spans="1:11">
      <c r="A8761" t="s">
        <v>24821</v>
      </c>
      <c r="B8761" t="s">
        <v>58</v>
      </c>
      <c r="C8761">
        <v>102680</v>
      </c>
      <c r="D8761" t="s">
        <v>1682</v>
      </c>
      <c r="E8761" t="s">
        <v>12</v>
      </c>
      <c r="F8761">
        <v>167.72</v>
      </c>
      <c r="G8761">
        <v>169.27</v>
      </c>
      <c r="J8761">
        <v>7.3200000000000001E-2</v>
      </c>
      <c r="K8761">
        <v>7.2499999999999995E-2</v>
      </c>
    </row>
    <row r="8762" spans="1:11">
      <c r="A8762" t="s">
        <v>24822</v>
      </c>
      <c r="B8762" t="s">
        <v>58</v>
      </c>
      <c r="C8762">
        <v>102684</v>
      </c>
      <c r="D8762" t="s">
        <v>1685</v>
      </c>
      <c r="E8762" t="s">
        <v>12</v>
      </c>
      <c r="F8762">
        <v>181.2</v>
      </c>
      <c r="G8762">
        <v>182.6</v>
      </c>
      <c r="J8762">
        <v>6.7100000000000007E-2</v>
      </c>
      <c r="K8762">
        <v>6.6600000000000006E-2</v>
      </c>
    </row>
    <row r="8763" spans="1:11">
      <c r="A8763" t="s">
        <v>24823</v>
      </c>
      <c r="B8763" t="s">
        <v>58</v>
      </c>
      <c r="C8763">
        <v>102672</v>
      </c>
      <c r="D8763" t="s">
        <v>1675</v>
      </c>
      <c r="E8763" t="s">
        <v>12</v>
      </c>
      <c r="F8763">
        <v>179.23</v>
      </c>
      <c r="G8763">
        <v>181.84</v>
      </c>
      <c r="J8763">
        <v>5.0000000000000001E-4</v>
      </c>
      <c r="K8763">
        <v>5.0000000000000001E-4</v>
      </c>
    </row>
    <row r="8764" spans="1:11">
      <c r="A8764" t="s">
        <v>24824</v>
      </c>
      <c r="B8764" t="s">
        <v>58</v>
      </c>
      <c r="C8764">
        <v>102676</v>
      </c>
      <c r="D8764" t="s">
        <v>1678</v>
      </c>
      <c r="E8764" t="s">
        <v>12</v>
      </c>
      <c r="F8764">
        <v>175.79</v>
      </c>
      <c r="G8764">
        <v>177.58</v>
      </c>
      <c r="J8764">
        <v>0</v>
      </c>
      <c r="K8764">
        <v>0</v>
      </c>
    </row>
    <row r="8765" spans="1:11">
      <c r="A8765" t="s">
        <v>24825</v>
      </c>
      <c r="B8765" t="s">
        <v>58</v>
      </c>
      <c r="C8765">
        <v>102681</v>
      </c>
      <c r="D8765" t="s">
        <v>1683</v>
      </c>
      <c r="E8765" t="s">
        <v>12</v>
      </c>
      <c r="F8765">
        <v>230.79</v>
      </c>
      <c r="G8765">
        <v>232.84</v>
      </c>
      <c r="J8765">
        <v>5.0000000000000001E-4</v>
      </c>
      <c r="K8765">
        <v>5.0000000000000001E-4</v>
      </c>
    </row>
    <row r="8766" spans="1:11">
      <c r="A8766" t="s">
        <v>24826</v>
      </c>
      <c r="B8766" t="s">
        <v>58</v>
      </c>
      <c r="C8766">
        <v>102685</v>
      </c>
      <c r="D8766" t="s">
        <v>1686</v>
      </c>
      <c r="E8766" t="s">
        <v>12</v>
      </c>
      <c r="F8766">
        <v>244.29</v>
      </c>
      <c r="G8766">
        <v>246.16</v>
      </c>
      <c r="J8766">
        <v>0</v>
      </c>
      <c r="K8766">
        <v>0</v>
      </c>
    </row>
    <row r="8767" spans="1:11">
      <c r="A8767" t="s">
        <v>24827</v>
      </c>
      <c r="B8767" t="s">
        <v>58</v>
      </c>
      <c r="C8767">
        <v>102664</v>
      </c>
      <c r="D8767" t="s">
        <v>1669</v>
      </c>
      <c r="E8767" t="s">
        <v>12</v>
      </c>
      <c r="F8767">
        <v>55.03</v>
      </c>
      <c r="G8767">
        <v>55.72</v>
      </c>
      <c r="J8767">
        <v>0</v>
      </c>
      <c r="K8767">
        <v>0</v>
      </c>
    </row>
    <row r="8768" spans="1:11">
      <c r="A8768" t="s">
        <v>24828</v>
      </c>
      <c r="B8768" t="s">
        <v>58</v>
      </c>
      <c r="C8768">
        <v>102665</v>
      </c>
      <c r="D8768" t="s">
        <v>1670</v>
      </c>
      <c r="E8768" t="s">
        <v>12</v>
      </c>
      <c r="F8768">
        <v>28.02</v>
      </c>
      <c r="G8768">
        <v>28.67</v>
      </c>
      <c r="J8768">
        <v>0</v>
      </c>
      <c r="K8768">
        <v>0</v>
      </c>
    </row>
    <row r="8769" spans="1:11">
      <c r="A8769" t="s">
        <v>24829</v>
      </c>
      <c r="B8769" t="s">
        <v>58</v>
      </c>
      <c r="C8769">
        <v>102663</v>
      </c>
      <c r="D8769" t="s">
        <v>1668</v>
      </c>
      <c r="E8769" t="s">
        <v>12</v>
      </c>
      <c r="F8769">
        <v>81.98</v>
      </c>
      <c r="G8769">
        <v>83.06</v>
      </c>
      <c r="J8769">
        <v>0</v>
      </c>
      <c r="K8769">
        <v>0</v>
      </c>
    </row>
    <row r="8770" spans="1:11">
      <c r="A8770" t="s">
        <v>24830</v>
      </c>
      <c r="B8770" t="s">
        <v>58</v>
      </c>
      <c r="C8770">
        <v>102669</v>
      </c>
      <c r="D8770" t="s">
        <v>1673</v>
      </c>
      <c r="E8770" t="s">
        <v>12</v>
      </c>
      <c r="F8770">
        <v>111.48</v>
      </c>
      <c r="G8770">
        <v>112.61</v>
      </c>
      <c r="J8770">
        <v>0</v>
      </c>
      <c r="K8770">
        <v>0</v>
      </c>
    </row>
    <row r="8771" spans="1:11">
      <c r="A8771" t="s">
        <v>24831</v>
      </c>
      <c r="B8771" t="s">
        <v>58</v>
      </c>
      <c r="C8771">
        <v>102661</v>
      </c>
      <c r="D8771" t="s">
        <v>1666</v>
      </c>
      <c r="E8771" t="s">
        <v>12</v>
      </c>
      <c r="F8771">
        <v>37.020000000000003</v>
      </c>
      <c r="G8771">
        <v>37.729999999999997</v>
      </c>
      <c r="J8771">
        <v>0.32850000000000001</v>
      </c>
      <c r="K8771">
        <v>0.32229999999999998</v>
      </c>
    </row>
    <row r="8772" spans="1:11">
      <c r="A8772" t="s">
        <v>24832</v>
      </c>
      <c r="B8772" t="s">
        <v>58</v>
      </c>
      <c r="C8772">
        <v>102666</v>
      </c>
      <c r="D8772" t="s">
        <v>1671</v>
      </c>
      <c r="E8772" t="s">
        <v>12</v>
      </c>
      <c r="F8772">
        <v>66.98</v>
      </c>
      <c r="G8772">
        <v>67.73</v>
      </c>
      <c r="J8772">
        <v>0.18149999999999999</v>
      </c>
      <c r="K8772">
        <v>0.17949999999999999</v>
      </c>
    </row>
    <row r="8773" spans="1:11">
      <c r="A8773" t="s">
        <v>24833</v>
      </c>
      <c r="B8773" t="s">
        <v>58</v>
      </c>
      <c r="C8773">
        <v>102662</v>
      </c>
      <c r="D8773" t="s">
        <v>1667</v>
      </c>
      <c r="E8773" t="s">
        <v>12</v>
      </c>
      <c r="F8773">
        <v>95.92</v>
      </c>
      <c r="G8773">
        <v>96.91</v>
      </c>
      <c r="J8773">
        <v>0</v>
      </c>
      <c r="K8773">
        <v>0</v>
      </c>
    </row>
    <row r="8774" spans="1:11">
      <c r="A8774" t="s">
        <v>24834</v>
      </c>
      <c r="B8774" t="s">
        <v>58</v>
      </c>
      <c r="C8774">
        <v>102668</v>
      </c>
      <c r="D8774" t="s">
        <v>1672</v>
      </c>
      <c r="E8774" t="s">
        <v>12</v>
      </c>
      <c r="F8774">
        <v>125.87</v>
      </c>
      <c r="G8774">
        <v>126.9</v>
      </c>
      <c r="J8774">
        <v>0</v>
      </c>
      <c r="K8774">
        <v>0</v>
      </c>
    </row>
    <row r="8775" spans="1:11">
      <c r="A8775" t="s">
        <v>24835</v>
      </c>
      <c r="B8775" t="s">
        <v>58</v>
      </c>
      <c r="C8775">
        <v>102718</v>
      </c>
      <c r="D8775" t="s">
        <v>1705</v>
      </c>
      <c r="E8775" t="s">
        <v>10</v>
      </c>
      <c r="F8775">
        <v>146.44</v>
      </c>
      <c r="G8775">
        <v>150.1</v>
      </c>
      <c r="J8775">
        <v>0</v>
      </c>
      <c r="K8775">
        <v>0</v>
      </c>
    </row>
    <row r="8776" spans="1:11">
      <c r="A8776" t="s">
        <v>24836</v>
      </c>
      <c r="B8776" t="s">
        <v>58</v>
      </c>
      <c r="C8776">
        <v>102716</v>
      </c>
      <c r="D8776" t="s">
        <v>1703</v>
      </c>
      <c r="E8776" t="s">
        <v>10</v>
      </c>
      <c r="F8776">
        <v>129.97</v>
      </c>
      <c r="G8776">
        <v>131.51</v>
      </c>
      <c r="J8776">
        <v>0</v>
      </c>
      <c r="K8776">
        <v>0</v>
      </c>
    </row>
    <row r="8777" spans="1:11">
      <c r="A8777" t="s">
        <v>24837</v>
      </c>
      <c r="B8777" t="s">
        <v>58</v>
      </c>
      <c r="C8777">
        <v>102719</v>
      </c>
      <c r="D8777" t="s">
        <v>1706</v>
      </c>
      <c r="E8777" t="s">
        <v>10</v>
      </c>
      <c r="F8777">
        <v>165.78</v>
      </c>
      <c r="G8777">
        <v>169.44</v>
      </c>
      <c r="J8777">
        <v>0</v>
      </c>
      <c r="K8777">
        <v>0</v>
      </c>
    </row>
    <row r="8778" spans="1:11">
      <c r="A8778" t="s">
        <v>24838</v>
      </c>
      <c r="B8778" t="s">
        <v>58</v>
      </c>
      <c r="C8778">
        <v>102717</v>
      </c>
      <c r="D8778" t="s">
        <v>1704</v>
      </c>
      <c r="E8778" t="s">
        <v>10</v>
      </c>
      <c r="F8778">
        <v>149.31</v>
      </c>
      <c r="G8778">
        <v>150.85</v>
      </c>
      <c r="J8778">
        <v>0</v>
      </c>
      <c r="K8778">
        <v>0</v>
      </c>
    </row>
    <row r="8779" spans="1:11">
      <c r="A8779" t="s">
        <v>24839</v>
      </c>
      <c r="B8779" t="s">
        <v>58</v>
      </c>
      <c r="C8779">
        <v>102720</v>
      </c>
      <c r="D8779" t="s">
        <v>7431</v>
      </c>
      <c r="E8779" t="s">
        <v>9</v>
      </c>
      <c r="F8779">
        <v>0</v>
      </c>
      <c r="G8779">
        <v>0</v>
      </c>
    </row>
    <row r="8780" spans="1:11">
      <c r="A8780" t="s">
        <v>24840</v>
      </c>
      <c r="B8780" t="s">
        <v>58</v>
      </c>
      <c r="C8780">
        <v>102713</v>
      </c>
      <c r="D8780" t="s">
        <v>1701</v>
      </c>
      <c r="E8780" t="s">
        <v>9</v>
      </c>
      <c r="F8780">
        <v>14.5</v>
      </c>
      <c r="G8780">
        <v>14.54</v>
      </c>
      <c r="J8780">
        <v>0</v>
      </c>
      <c r="K8780">
        <v>0</v>
      </c>
    </row>
    <row r="8781" spans="1:11">
      <c r="A8781" t="s">
        <v>24841</v>
      </c>
      <c r="B8781" t="s">
        <v>58</v>
      </c>
      <c r="C8781">
        <v>102715</v>
      </c>
      <c r="D8781" t="s">
        <v>1702</v>
      </c>
      <c r="E8781" t="s">
        <v>9</v>
      </c>
      <c r="F8781">
        <v>28.59</v>
      </c>
      <c r="G8781">
        <v>28.63</v>
      </c>
      <c r="J8781">
        <v>0</v>
      </c>
      <c r="K8781">
        <v>0</v>
      </c>
    </row>
    <row r="8782" spans="1:11">
      <c r="A8782" t="s">
        <v>24842</v>
      </c>
      <c r="B8782" t="s">
        <v>58</v>
      </c>
      <c r="C8782">
        <v>103653</v>
      </c>
      <c r="D8782" t="s">
        <v>1712</v>
      </c>
      <c r="E8782" t="s">
        <v>9</v>
      </c>
      <c r="F8782">
        <v>34.14</v>
      </c>
      <c r="G8782">
        <v>34.18</v>
      </c>
      <c r="J8782">
        <v>0</v>
      </c>
      <c r="K8782">
        <v>0</v>
      </c>
    </row>
    <row r="8783" spans="1:11">
      <c r="A8783" t="s">
        <v>24843</v>
      </c>
      <c r="B8783" t="s">
        <v>58</v>
      </c>
      <c r="C8783">
        <v>102712</v>
      </c>
      <c r="D8783" t="s">
        <v>1700</v>
      </c>
      <c r="E8783" t="s">
        <v>9</v>
      </c>
      <c r="F8783">
        <v>10.58</v>
      </c>
      <c r="G8783">
        <v>10.62</v>
      </c>
      <c r="J8783">
        <v>0</v>
      </c>
      <c r="K8783">
        <v>0</v>
      </c>
    </row>
    <row r="8784" spans="1:11">
      <c r="A8784" t="s">
        <v>24844</v>
      </c>
      <c r="B8784" t="s">
        <v>58</v>
      </c>
      <c r="C8784">
        <v>102711</v>
      </c>
      <c r="D8784" t="s">
        <v>14828</v>
      </c>
      <c r="E8784" t="s">
        <v>32</v>
      </c>
      <c r="F8784">
        <v>92.93</v>
      </c>
      <c r="G8784">
        <v>96.7</v>
      </c>
      <c r="J8784">
        <v>0</v>
      </c>
      <c r="K8784">
        <v>0</v>
      </c>
    </row>
    <row r="8785" spans="1:11">
      <c r="A8785" t="s">
        <v>24845</v>
      </c>
      <c r="B8785" t="s">
        <v>58</v>
      </c>
      <c r="C8785">
        <v>102710</v>
      </c>
      <c r="D8785" t="s">
        <v>1699</v>
      </c>
      <c r="E8785" t="s">
        <v>32</v>
      </c>
      <c r="F8785">
        <v>73.569999999999993</v>
      </c>
      <c r="G8785">
        <v>77.34</v>
      </c>
      <c r="J8785">
        <v>0</v>
      </c>
      <c r="K8785">
        <v>0</v>
      </c>
    </row>
    <row r="8786" spans="1:11">
      <c r="A8786" t="s">
        <v>24846</v>
      </c>
      <c r="B8786" t="s">
        <v>58</v>
      </c>
      <c r="C8786">
        <v>102709</v>
      </c>
      <c r="D8786" t="s">
        <v>14829</v>
      </c>
      <c r="E8786" t="s">
        <v>32</v>
      </c>
      <c r="F8786">
        <v>0</v>
      </c>
      <c r="G8786">
        <v>0</v>
      </c>
    </row>
    <row r="8787" spans="1:11">
      <c r="A8787" t="s">
        <v>24847</v>
      </c>
      <c r="B8787" t="s">
        <v>58</v>
      </c>
      <c r="C8787">
        <v>102708</v>
      </c>
      <c r="D8787" t="s">
        <v>14830</v>
      </c>
      <c r="E8787" t="s">
        <v>32</v>
      </c>
      <c r="F8787">
        <v>30.87</v>
      </c>
      <c r="G8787">
        <v>32.75</v>
      </c>
      <c r="J8787">
        <v>0</v>
      </c>
      <c r="K8787">
        <v>0</v>
      </c>
    </row>
    <row r="8788" spans="1:11">
      <c r="A8788" t="s">
        <v>24848</v>
      </c>
      <c r="B8788" t="s">
        <v>58</v>
      </c>
      <c r="C8788">
        <v>102707</v>
      </c>
      <c r="D8788" t="s">
        <v>1698</v>
      </c>
      <c r="E8788" t="s">
        <v>12</v>
      </c>
      <c r="F8788">
        <v>61.66</v>
      </c>
      <c r="G8788">
        <v>62.21</v>
      </c>
      <c r="J8788">
        <v>0</v>
      </c>
      <c r="K8788">
        <v>0</v>
      </c>
    </row>
    <row r="8789" spans="1:11">
      <c r="A8789" t="s">
        <v>24849</v>
      </c>
      <c r="B8789" t="s">
        <v>58</v>
      </c>
      <c r="C8789">
        <v>102704</v>
      </c>
      <c r="D8789" t="s">
        <v>1696</v>
      </c>
      <c r="E8789" t="s">
        <v>12</v>
      </c>
      <c r="F8789">
        <v>12.77</v>
      </c>
      <c r="G8789">
        <v>12.81</v>
      </c>
      <c r="J8789">
        <v>0.95220000000000005</v>
      </c>
      <c r="K8789">
        <v>0.94930000000000003</v>
      </c>
    </row>
    <row r="8790" spans="1:11">
      <c r="A8790" t="s">
        <v>24850</v>
      </c>
      <c r="B8790" t="s">
        <v>58</v>
      </c>
      <c r="C8790">
        <v>102705</v>
      </c>
      <c r="D8790" t="s">
        <v>1697</v>
      </c>
      <c r="E8790" t="s">
        <v>12</v>
      </c>
      <c r="F8790">
        <v>67</v>
      </c>
      <c r="G8790">
        <v>67.040000000000006</v>
      </c>
      <c r="J8790">
        <v>0</v>
      </c>
      <c r="K8790">
        <v>0</v>
      </c>
    </row>
    <row r="8791" spans="1:11">
      <c r="A8791" t="s">
        <v>24851</v>
      </c>
      <c r="B8791" t="s">
        <v>58</v>
      </c>
      <c r="C8791">
        <v>98333</v>
      </c>
      <c r="D8791" t="s">
        <v>7432</v>
      </c>
      <c r="E8791" t="s">
        <v>9</v>
      </c>
      <c r="F8791">
        <v>0</v>
      </c>
      <c r="G8791">
        <v>0</v>
      </c>
    </row>
    <row r="8792" spans="1:11">
      <c r="A8792" t="s">
        <v>24852</v>
      </c>
      <c r="B8792" t="s">
        <v>58</v>
      </c>
      <c r="C8792">
        <v>98332</v>
      </c>
      <c r="D8792" t="s">
        <v>7433</v>
      </c>
      <c r="E8792" t="s">
        <v>9</v>
      </c>
      <c r="F8792">
        <v>0</v>
      </c>
      <c r="G8792">
        <v>0</v>
      </c>
    </row>
    <row r="8793" spans="1:11">
      <c r="A8793" t="s">
        <v>24853</v>
      </c>
      <c r="B8793" t="s">
        <v>58</v>
      </c>
      <c r="C8793">
        <v>98331</v>
      </c>
      <c r="D8793" t="s">
        <v>7434</v>
      </c>
      <c r="E8793" t="s">
        <v>9</v>
      </c>
      <c r="F8793">
        <v>0</v>
      </c>
      <c r="G8793">
        <v>0</v>
      </c>
    </row>
    <row r="8794" spans="1:11">
      <c r="A8794" t="s">
        <v>24854</v>
      </c>
      <c r="B8794" t="s">
        <v>58</v>
      </c>
      <c r="C8794">
        <v>98327</v>
      </c>
      <c r="D8794" t="s">
        <v>7435</v>
      </c>
      <c r="E8794" t="s">
        <v>9</v>
      </c>
      <c r="F8794">
        <v>0</v>
      </c>
      <c r="G8794">
        <v>0</v>
      </c>
    </row>
    <row r="8795" spans="1:11">
      <c r="A8795" t="s">
        <v>24855</v>
      </c>
      <c r="B8795" t="s">
        <v>58</v>
      </c>
      <c r="C8795">
        <v>98326</v>
      </c>
      <c r="D8795" t="s">
        <v>7436</v>
      </c>
      <c r="E8795" t="s">
        <v>9</v>
      </c>
      <c r="F8795">
        <v>0</v>
      </c>
      <c r="G8795">
        <v>0</v>
      </c>
    </row>
    <row r="8796" spans="1:11">
      <c r="A8796" t="s">
        <v>24856</v>
      </c>
      <c r="B8796" t="s">
        <v>58</v>
      </c>
      <c r="C8796">
        <v>98325</v>
      </c>
      <c r="D8796" t="s">
        <v>7437</v>
      </c>
      <c r="E8796" t="s">
        <v>9</v>
      </c>
      <c r="F8796">
        <v>0</v>
      </c>
      <c r="G8796">
        <v>0</v>
      </c>
    </row>
    <row r="8797" spans="1:11">
      <c r="A8797" t="s">
        <v>24857</v>
      </c>
      <c r="B8797" t="s">
        <v>58</v>
      </c>
      <c r="C8797">
        <v>98370</v>
      </c>
      <c r="D8797" t="s">
        <v>7438</v>
      </c>
      <c r="E8797" t="s">
        <v>9</v>
      </c>
      <c r="F8797">
        <v>0</v>
      </c>
      <c r="G8797">
        <v>0</v>
      </c>
    </row>
    <row r="8798" spans="1:11">
      <c r="A8798" t="s">
        <v>24858</v>
      </c>
      <c r="B8798" t="s">
        <v>58</v>
      </c>
      <c r="C8798">
        <v>98389</v>
      </c>
      <c r="D8798" t="s">
        <v>7439</v>
      </c>
      <c r="E8798" t="s">
        <v>32</v>
      </c>
      <c r="F8798">
        <v>0</v>
      </c>
      <c r="G8798">
        <v>0</v>
      </c>
    </row>
    <row r="8799" spans="1:11">
      <c r="A8799" t="s">
        <v>24859</v>
      </c>
      <c r="B8799" t="s">
        <v>58</v>
      </c>
      <c r="C8799">
        <v>98390</v>
      </c>
      <c r="D8799" t="s">
        <v>7440</v>
      </c>
      <c r="E8799" t="s">
        <v>32</v>
      </c>
      <c r="F8799">
        <v>0</v>
      </c>
      <c r="G8799">
        <v>0</v>
      </c>
    </row>
    <row r="8800" spans="1:11">
      <c r="A8800" t="s">
        <v>24860</v>
      </c>
      <c r="B8800" t="s">
        <v>58</v>
      </c>
      <c r="C8800">
        <v>98391</v>
      </c>
      <c r="D8800" t="s">
        <v>7441</v>
      </c>
      <c r="E8800" t="s">
        <v>32</v>
      </c>
      <c r="F8800">
        <v>0</v>
      </c>
      <c r="G8800">
        <v>0</v>
      </c>
    </row>
    <row r="8801" spans="1:7">
      <c r="A8801" t="s">
        <v>24861</v>
      </c>
      <c r="B8801" t="s">
        <v>58</v>
      </c>
      <c r="C8801">
        <v>98392</v>
      </c>
      <c r="D8801" t="s">
        <v>7442</v>
      </c>
      <c r="E8801" t="s">
        <v>32</v>
      </c>
      <c r="F8801">
        <v>0</v>
      </c>
      <c r="G8801">
        <v>0</v>
      </c>
    </row>
    <row r="8802" spans="1:7">
      <c r="A8802" t="s">
        <v>24862</v>
      </c>
      <c r="B8802" t="s">
        <v>58</v>
      </c>
      <c r="C8802">
        <v>98393</v>
      </c>
      <c r="D8802" t="s">
        <v>7443</v>
      </c>
      <c r="E8802" t="s">
        <v>32</v>
      </c>
      <c r="F8802">
        <v>0</v>
      </c>
      <c r="G8802">
        <v>0</v>
      </c>
    </row>
    <row r="8803" spans="1:7">
      <c r="A8803" t="s">
        <v>24863</v>
      </c>
      <c r="B8803" t="s">
        <v>58</v>
      </c>
      <c r="C8803">
        <v>98394</v>
      </c>
      <c r="D8803" t="s">
        <v>7444</v>
      </c>
      <c r="E8803" t="s">
        <v>32</v>
      </c>
      <c r="F8803">
        <v>0</v>
      </c>
      <c r="G8803">
        <v>0</v>
      </c>
    </row>
    <row r="8804" spans="1:7">
      <c r="A8804" t="s">
        <v>24864</v>
      </c>
      <c r="B8804" t="s">
        <v>58</v>
      </c>
      <c r="C8804">
        <v>98395</v>
      </c>
      <c r="D8804" t="s">
        <v>7445</v>
      </c>
      <c r="E8804" t="s">
        <v>32</v>
      </c>
      <c r="F8804">
        <v>0</v>
      </c>
      <c r="G8804">
        <v>0</v>
      </c>
    </row>
    <row r="8805" spans="1:7">
      <c r="A8805" t="s">
        <v>24865</v>
      </c>
      <c r="B8805" t="s">
        <v>58</v>
      </c>
      <c r="C8805">
        <v>98396</v>
      </c>
      <c r="D8805" t="s">
        <v>7446</v>
      </c>
      <c r="E8805" t="s">
        <v>32</v>
      </c>
      <c r="F8805">
        <v>0</v>
      </c>
      <c r="G8805">
        <v>0</v>
      </c>
    </row>
    <row r="8806" spans="1:7">
      <c r="A8806" t="s">
        <v>24866</v>
      </c>
      <c r="B8806" t="s">
        <v>58</v>
      </c>
      <c r="C8806">
        <v>98369</v>
      </c>
      <c r="D8806" t="s">
        <v>7447</v>
      </c>
      <c r="E8806" t="s">
        <v>9</v>
      </c>
      <c r="F8806">
        <v>0</v>
      </c>
      <c r="G8806">
        <v>0</v>
      </c>
    </row>
    <row r="8807" spans="1:7">
      <c r="A8807" t="s">
        <v>24867</v>
      </c>
      <c r="B8807" t="s">
        <v>58</v>
      </c>
      <c r="C8807">
        <v>98360</v>
      </c>
      <c r="D8807" t="s">
        <v>7448</v>
      </c>
      <c r="E8807" t="s">
        <v>9</v>
      </c>
      <c r="F8807">
        <v>0</v>
      </c>
      <c r="G8807">
        <v>0</v>
      </c>
    </row>
    <row r="8808" spans="1:7">
      <c r="A8808" t="s">
        <v>24868</v>
      </c>
      <c r="B8808" t="s">
        <v>58</v>
      </c>
      <c r="C8808">
        <v>98368</v>
      </c>
      <c r="D8808" t="s">
        <v>7449</v>
      </c>
      <c r="E8808" t="s">
        <v>9</v>
      </c>
      <c r="F8808">
        <v>0</v>
      </c>
      <c r="G8808">
        <v>0</v>
      </c>
    </row>
    <row r="8809" spans="1:7">
      <c r="A8809" t="s">
        <v>24869</v>
      </c>
      <c r="B8809" t="s">
        <v>58</v>
      </c>
      <c r="C8809">
        <v>98359</v>
      </c>
      <c r="D8809" t="s">
        <v>7450</v>
      </c>
      <c r="E8809" t="s">
        <v>9</v>
      </c>
      <c r="F8809">
        <v>0</v>
      </c>
      <c r="G8809">
        <v>0</v>
      </c>
    </row>
    <row r="8810" spans="1:7">
      <c r="A8810" t="s">
        <v>24870</v>
      </c>
      <c r="B8810" t="s">
        <v>58</v>
      </c>
      <c r="C8810">
        <v>98367</v>
      </c>
      <c r="D8810" t="s">
        <v>7451</v>
      </c>
      <c r="E8810" t="s">
        <v>9</v>
      </c>
      <c r="F8810">
        <v>0</v>
      </c>
      <c r="G8810">
        <v>0</v>
      </c>
    </row>
    <row r="8811" spans="1:7">
      <c r="A8811" t="s">
        <v>24871</v>
      </c>
      <c r="B8811" t="s">
        <v>58</v>
      </c>
      <c r="C8811">
        <v>98358</v>
      </c>
      <c r="D8811" t="s">
        <v>7452</v>
      </c>
      <c r="E8811" t="s">
        <v>9</v>
      </c>
      <c r="F8811">
        <v>0</v>
      </c>
      <c r="G8811">
        <v>0</v>
      </c>
    </row>
    <row r="8812" spans="1:7">
      <c r="A8812" t="s">
        <v>24872</v>
      </c>
      <c r="B8812" t="s">
        <v>58</v>
      </c>
      <c r="C8812">
        <v>98352</v>
      </c>
      <c r="D8812" t="s">
        <v>7453</v>
      </c>
      <c r="E8812" t="s">
        <v>9</v>
      </c>
      <c r="F8812">
        <v>0</v>
      </c>
      <c r="G8812">
        <v>0</v>
      </c>
    </row>
    <row r="8813" spans="1:7">
      <c r="A8813" t="s">
        <v>24873</v>
      </c>
      <c r="B8813" t="s">
        <v>58</v>
      </c>
      <c r="C8813">
        <v>98343</v>
      </c>
      <c r="D8813" t="s">
        <v>7454</v>
      </c>
      <c r="E8813" t="s">
        <v>9</v>
      </c>
      <c r="F8813">
        <v>0</v>
      </c>
      <c r="G8813">
        <v>0</v>
      </c>
    </row>
    <row r="8814" spans="1:7">
      <c r="A8814" t="s">
        <v>24874</v>
      </c>
      <c r="B8814" t="s">
        <v>58</v>
      </c>
      <c r="C8814">
        <v>98351</v>
      </c>
      <c r="D8814" t="s">
        <v>7455</v>
      </c>
      <c r="E8814" t="s">
        <v>9</v>
      </c>
      <c r="F8814">
        <v>0</v>
      </c>
      <c r="G8814">
        <v>0</v>
      </c>
    </row>
    <row r="8815" spans="1:7">
      <c r="A8815" t="s">
        <v>24875</v>
      </c>
      <c r="B8815" t="s">
        <v>58</v>
      </c>
      <c r="C8815">
        <v>98342</v>
      </c>
      <c r="D8815" t="s">
        <v>7456</v>
      </c>
      <c r="E8815" t="s">
        <v>9</v>
      </c>
      <c r="F8815">
        <v>0</v>
      </c>
      <c r="G8815">
        <v>0</v>
      </c>
    </row>
    <row r="8816" spans="1:7">
      <c r="A8816" t="s">
        <v>24876</v>
      </c>
      <c r="B8816" t="s">
        <v>58</v>
      </c>
      <c r="C8816">
        <v>98350</v>
      </c>
      <c r="D8816" t="s">
        <v>7457</v>
      </c>
      <c r="E8816" t="s">
        <v>9</v>
      </c>
      <c r="F8816">
        <v>0</v>
      </c>
      <c r="G8816">
        <v>0</v>
      </c>
    </row>
    <row r="8817" spans="1:7">
      <c r="A8817" t="s">
        <v>24877</v>
      </c>
      <c r="B8817" t="s">
        <v>58</v>
      </c>
      <c r="C8817">
        <v>98341</v>
      </c>
      <c r="D8817" t="s">
        <v>7458</v>
      </c>
      <c r="E8817" t="s">
        <v>9</v>
      </c>
      <c r="F8817">
        <v>0</v>
      </c>
      <c r="G8817">
        <v>0</v>
      </c>
    </row>
    <row r="8818" spans="1:7">
      <c r="A8818" t="s">
        <v>24878</v>
      </c>
      <c r="B8818" t="s">
        <v>58</v>
      </c>
      <c r="C8818">
        <v>98381</v>
      </c>
      <c r="D8818" t="s">
        <v>7459</v>
      </c>
      <c r="E8818" t="s">
        <v>12</v>
      </c>
      <c r="F8818">
        <v>0</v>
      </c>
      <c r="G8818">
        <v>0</v>
      </c>
    </row>
    <row r="8819" spans="1:7">
      <c r="A8819" t="s">
        <v>24879</v>
      </c>
      <c r="B8819" t="s">
        <v>58</v>
      </c>
      <c r="C8819">
        <v>98382</v>
      </c>
      <c r="D8819" t="s">
        <v>7460</v>
      </c>
      <c r="E8819" t="s">
        <v>12</v>
      </c>
      <c r="F8819">
        <v>0</v>
      </c>
      <c r="G8819">
        <v>0</v>
      </c>
    </row>
    <row r="8820" spans="1:7">
      <c r="A8820" t="s">
        <v>24880</v>
      </c>
      <c r="B8820" t="s">
        <v>58</v>
      </c>
      <c r="C8820">
        <v>98383</v>
      </c>
      <c r="D8820" t="s">
        <v>7461</v>
      </c>
      <c r="E8820" t="s">
        <v>12</v>
      </c>
      <c r="F8820">
        <v>0</v>
      </c>
      <c r="G8820">
        <v>0</v>
      </c>
    </row>
    <row r="8821" spans="1:7">
      <c r="A8821" t="s">
        <v>24881</v>
      </c>
      <c r="B8821" t="s">
        <v>58</v>
      </c>
      <c r="C8821">
        <v>98384</v>
      </c>
      <c r="D8821" t="s">
        <v>7462</v>
      </c>
      <c r="E8821" t="s">
        <v>12</v>
      </c>
      <c r="F8821">
        <v>0</v>
      </c>
      <c r="G8821">
        <v>0</v>
      </c>
    </row>
    <row r="8822" spans="1:7">
      <c r="A8822" t="s">
        <v>24882</v>
      </c>
      <c r="B8822" t="s">
        <v>58</v>
      </c>
      <c r="C8822">
        <v>98385</v>
      </c>
      <c r="D8822" t="s">
        <v>7463</v>
      </c>
      <c r="E8822" t="s">
        <v>12</v>
      </c>
      <c r="F8822">
        <v>0</v>
      </c>
      <c r="G8822">
        <v>0</v>
      </c>
    </row>
    <row r="8823" spans="1:7">
      <c r="A8823" t="s">
        <v>24883</v>
      </c>
      <c r="B8823" t="s">
        <v>58</v>
      </c>
      <c r="C8823">
        <v>98386</v>
      </c>
      <c r="D8823" t="s">
        <v>7464</v>
      </c>
      <c r="E8823" t="s">
        <v>12</v>
      </c>
      <c r="F8823">
        <v>0</v>
      </c>
      <c r="G8823">
        <v>0</v>
      </c>
    </row>
    <row r="8824" spans="1:7">
      <c r="A8824" t="s">
        <v>24884</v>
      </c>
      <c r="B8824" t="s">
        <v>58</v>
      </c>
      <c r="C8824">
        <v>98387</v>
      </c>
      <c r="D8824" t="s">
        <v>7465</v>
      </c>
      <c r="E8824" t="s">
        <v>12</v>
      </c>
      <c r="F8824">
        <v>0</v>
      </c>
      <c r="G8824">
        <v>0</v>
      </c>
    </row>
    <row r="8825" spans="1:7">
      <c r="A8825" t="s">
        <v>24885</v>
      </c>
      <c r="B8825" t="s">
        <v>58</v>
      </c>
      <c r="C8825">
        <v>98388</v>
      </c>
      <c r="D8825" t="s">
        <v>7466</v>
      </c>
      <c r="E8825" t="s">
        <v>12</v>
      </c>
      <c r="F8825">
        <v>0</v>
      </c>
      <c r="G8825">
        <v>0</v>
      </c>
    </row>
    <row r="8826" spans="1:7">
      <c r="A8826" t="s">
        <v>24886</v>
      </c>
      <c r="B8826" t="s">
        <v>58</v>
      </c>
      <c r="C8826">
        <v>98346</v>
      </c>
      <c r="D8826" t="s">
        <v>7467</v>
      </c>
      <c r="E8826" t="s">
        <v>9</v>
      </c>
      <c r="F8826">
        <v>0</v>
      </c>
      <c r="G8826">
        <v>0</v>
      </c>
    </row>
    <row r="8827" spans="1:7">
      <c r="A8827" t="s">
        <v>24887</v>
      </c>
      <c r="B8827" t="s">
        <v>58</v>
      </c>
      <c r="C8827">
        <v>98363</v>
      </c>
      <c r="D8827" t="s">
        <v>7468</v>
      </c>
      <c r="E8827" t="s">
        <v>9</v>
      </c>
      <c r="F8827">
        <v>0</v>
      </c>
      <c r="G8827">
        <v>0</v>
      </c>
    </row>
    <row r="8828" spans="1:7">
      <c r="A8828" t="s">
        <v>24888</v>
      </c>
      <c r="B8828" t="s">
        <v>58</v>
      </c>
      <c r="C8828">
        <v>98354</v>
      </c>
      <c r="D8828" t="s">
        <v>7469</v>
      </c>
      <c r="E8828" t="s">
        <v>9</v>
      </c>
      <c r="F8828">
        <v>0</v>
      </c>
      <c r="G8828">
        <v>0</v>
      </c>
    </row>
    <row r="8829" spans="1:7">
      <c r="A8829" t="s">
        <v>24889</v>
      </c>
      <c r="B8829" t="s">
        <v>58</v>
      </c>
      <c r="C8829">
        <v>98337</v>
      </c>
      <c r="D8829" t="s">
        <v>7470</v>
      </c>
      <c r="E8829" t="s">
        <v>9</v>
      </c>
      <c r="F8829">
        <v>0</v>
      </c>
      <c r="G8829">
        <v>0</v>
      </c>
    </row>
    <row r="8830" spans="1:7">
      <c r="A8830" t="s">
        <v>24890</v>
      </c>
      <c r="B8830" t="s">
        <v>58</v>
      </c>
      <c r="C8830">
        <v>98345</v>
      </c>
      <c r="D8830" t="s">
        <v>7471</v>
      </c>
      <c r="E8830" t="s">
        <v>9</v>
      </c>
      <c r="F8830">
        <v>0</v>
      </c>
      <c r="G8830">
        <v>0</v>
      </c>
    </row>
    <row r="8831" spans="1:7">
      <c r="A8831" t="s">
        <v>24891</v>
      </c>
      <c r="B8831" t="s">
        <v>58</v>
      </c>
      <c r="C8831">
        <v>98362</v>
      </c>
      <c r="D8831" t="s">
        <v>7472</v>
      </c>
      <c r="E8831" t="s">
        <v>9</v>
      </c>
      <c r="F8831">
        <v>0</v>
      </c>
      <c r="G8831">
        <v>0</v>
      </c>
    </row>
    <row r="8832" spans="1:7">
      <c r="A8832" t="s">
        <v>24892</v>
      </c>
      <c r="B8832" t="s">
        <v>58</v>
      </c>
      <c r="C8832">
        <v>98403</v>
      </c>
      <c r="D8832" t="s">
        <v>7473</v>
      </c>
      <c r="E8832" t="s">
        <v>9</v>
      </c>
      <c r="F8832">
        <v>0</v>
      </c>
      <c r="G8832">
        <v>0</v>
      </c>
    </row>
    <row r="8833" spans="1:11">
      <c r="A8833" t="s">
        <v>24893</v>
      </c>
      <c r="B8833" t="s">
        <v>58</v>
      </c>
      <c r="C8833">
        <v>98335</v>
      </c>
      <c r="D8833" t="s">
        <v>7474</v>
      </c>
      <c r="E8833" t="s">
        <v>9</v>
      </c>
      <c r="F8833">
        <v>0</v>
      </c>
      <c r="G8833">
        <v>0</v>
      </c>
    </row>
    <row r="8834" spans="1:11">
      <c r="A8834" t="s">
        <v>24894</v>
      </c>
      <c r="B8834" t="s">
        <v>58</v>
      </c>
      <c r="C8834">
        <v>98344</v>
      </c>
      <c r="D8834" t="s">
        <v>7475</v>
      </c>
      <c r="E8834" t="s">
        <v>9</v>
      </c>
      <c r="F8834">
        <v>0</v>
      </c>
      <c r="G8834">
        <v>0</v>
      </c>
    </row>
    <row r="8835" spans="1:11">
      <c r="A8835" t="s">
        <v>24895</v>
      </c>
      <c r="B8835" t="s">
        <v>58</v>
      </c>
      <c r="C8835">
        <v>98361</v>
      </c>
      <c r="D8835" t="s">
        <v>7476</v>
      </c>
      <c r="E8835" t="s">
        <v>9</v>
      </c>
      <c r="F8835">
        <v>0</v>
      </c>
      <c r="G8835">
        <v>0</v>
      </c>
    </row>
    <row r="8836" spans="1:11">
      <c r="A8836" t="s">
        <v>24896</v>
      </c>
      <c r="B8836" t="s">
        <v>58</v>
      </c>
      <c r="C8836">
        <v>98353</v>
      </c>
      <c r="D8836" t="s">
        <v>7477</v>
      </c>
      <c r="E8836" t="s">
        <v>9</v>
      </c>
      <c r="F8836">
        <v>0</v>
      </c>
      <c r="G8836">
        <v>0</v>
      </c>
    </row>
    <row r="8837" spans="1:11">
      <c r="A8837" t="s">
        <v>24897</v>
      </c>
      <c r="B8837" t="s">
        <v>58</v>
      </c>
      <c r="C8837">
        <v>98334</v>
      </c>
      <c r="D8837" t="s">
        <v>7478</v>
      </c>
      <c r="E8837" t="s">
        <v>9</v>
      </c>
      <c r="F8837">
        <v>0</v>
      </c>
      <c r="G8837">
        <v>0</v>
      </c>
    </row>
    <row r="8838" spans="1:11">
      <c r="A8838" t="s">
        <v>24898</v>
      </c>
      <c r="B8838" t="s">
        <v>58</v>
      </c>
      <c r="C8838">
        <v>98371</v>
      </c>
      <c r="D8838" t="s">
        <v>7479</v>
      </c>
      <c r="E8838" t="s">
        <v>9</v>
      </c>
      <c r="F8838">
        <v>0</v>
      </c>
      <c r="G8838">
        <v>0</v>
      </c>
    </row>
    <row r="8839" spans="1:11">
      <c r="A8839" t="s">
        <v>24899</v>
      </c>
      <c r="B8839" t="s">
        <v>58</v>
      </c>
      <c r="C8839">
        <v>98397</v>
      </c>
      <c r="D8839" t="s">
        <v>3187</v>
      </c>
      <c r="E8839" t="s">
        <v>9</v>
      </c>
      <c r="F8839">
        <v>16.78</v>
      </c>
      <c r="G8839">
        <v>17.68</v>
      </c>
      <c r="J8839">
        <v>0</v>
      </c>
      <c r="K8839">
        <v>0</v>
      </c>
    </row>
    <row r="8840" spans="1:11">
      <c r="A8840" t="s">
        <v>24900</v>
      </c>
      <c r="B8840" t="s">
        <v>58</v>
      </c>
      <c r="C8840">
        <v>97280</v>
      </c>
      <c r="D8840" t="s">
        <v>7480</v>
      </c>
      <c r="E8840" t="s">
        <v>32</v>
      </c>
      <c r="F8840">
        <v>0</v>
      </c>
      <c r="G8840">
        <v>0</v>
      </c>
    </row>
    <row r="8841" spans="1:11">
      <c r="A8841" t="s">
        <v>24901</v>
      </c>
      <c r="B8841" t="s">
        <v>58</v>
      </c>
      <c r="C8841">
        <v>97275</v>
      </c>
      <c r="D8841" t="s">
        <v>7481</v>
      </c>
      <c r="E8841" t="s">
        <v>32</v>
      </c>
      <c r="F8841">
        <v>0</v>
      </c>
      <c r="G8841">
        <v>0</v>
      </c>
    </row>
    <row r="8842" spans="1:11">
      <c r="A8842" t="s">
        <v>24902</v>
      </c>
      <c r="B8842" t="s">
        <v>58</v>
      </c>
      <c r="C8842">
        <v>97279</v>
      </c>
      <c r="D8842" t="s">
        <v>7482</v>
      </c>
      <c r="E8842" t="s">
        <v>32</v>
      </c>
      <c r="F8842">
        <v>0</v>
      </c>
      <c r="G8842">
        <v>0</v>
      </c>
    </row>
    <row r="8843" spans="1:11">
      <c r="A8843" t="s">
        <v>24903</v>
      </c>
      <c r="B8843" t="s">
        <v>58</v>
      </c>
      <c r="C8843">
        <v>97285</v>
      </c>
      <c r="D8843" t="s">
        <v>7483</v>
      </c>
      <c r="E8843" t="s">
        <v>32</v>
      </c>
      <c r="F8843">
        <v>0</v>
      </c>
      <c r="G8843">
        <v>0</v>
      </c>
    </row>
    <row r="8844" spans="1:11">
      <c r="A8844" t="s">
        <v>24904</v>
      </c>
      <c r="B8844" t="s">
        <v>58</v>
      </c>
      <c r="C8844">
        <v>97286</v>
      </c>
      <c r="D8844" t="s">
        <v>7484</v>
      </c>
      <c r="E8844" t="s">
        <v>32</v>
      </c>
      <c r="F8844">
        <v>0</v>
      </c>
      <c r="G8844">
        <v>0</v>
      </c>
    </row>
    <row r="8845" spans="1:11">
      <c r="A8845" t="s">
        <v>24905</v>
      </c>
      <c r="B8845" t="s">
        <v>58</v>
      </c>
      <c r="C8845">
        <v>97291</v>
      </c>
      <c r="D8845" t="s">
        <v>7485</v>
      </c>
      <c r="E8845" t="s">
        <v>32</v>
      </c>
      <c r="F8845">
        <v>0</v>
      </c>
      <c r="G8845">
        <v>0</v>
      </c>
    </row>
    <row r="8846" spans="1:11">
      <c r="A8846" t="s">
        <v>24906</v>
      </c>
      <c r="B8846" t="s">
        <v>58</v>
      </c>
      <c r="C8846">
        <v>97292</v>
      </c>
      <c r="D8846" t="s">
        <v>7486</v>
      </c>
      <c r="E8846" t="s">
        <v>32</v>
      </c>
      <c r="F8846">
        <v>0</v>
      </c>
      <c r="G8846">
        <v>0</v>
      </c>
    </row>
    <row r="8847" spans="1:11">
      <c r="A8847" t="s">
        <v>24907</v>
      </c>
      <c r="B8847" t="s">
        <v>58</v>
      </c>
      <c r="C8847">
        <v>97297</v>
      </c>
      <c r="D8847" t="s">
        <v>7487</v>
      </c>
      <c r="E8847" t="s">
        <v>32</v>
      </c>
      <c r="F8847">
        <v>0</v>
      </c>
      <c r="G8847">
        <v>0</v>
      </c>
    </row>
    <row r="8848" spans="1:11">
      <c r="A8848" t="s">
        <v>24908</v>
      </c>
      <c r="B8848" t="s">
        <v>58</v>
      </c>
      <c r="C8848">
        <v>97298</v>
      </c>
      <c r="D8848" t="s">
        <v>7488</v>
      </c>
      <c r="E8848" t="s">
        <v>32</v>
      </c>
      <c r="F8848">
        <v>0</v>
      </c>
      <c r="G8848">
        <v>0</v>
      </c>
    </row>
    <row r="8849" spans="1:7">
      <c r="A8849" t="s">
        <v>24909</v>
      </c>
      <c r="B8849" t="s">
        <v>58</v>
      </c>
      <c r="C8849">
        <v>97303</v>
      </c>
      <c r="D8849" t="s">
        <v>7489</v>
      </c>
      <c r="E8849" t="s">
        <v>32</v>
      </c>
      <c r="F8849">
        <v>0</v>
      </c>
      <c r="G8849">
        <v>0</v>
      </c>
    </row>
    <row r="8850" spans="1:7">
      <c r="A8850" t="s">
        <v>24910</v>
      </c>
      <c r="B8850" t="s">
        <v>58</v>
      </c>
      <c r="C8850">
        <v>97304</v>
      </c>
      <c r="D8850" t="s">
        <v>7490</v>
      </c>
      <c r="E8850" t="s">
        <v>32</v>
      </c>
      <c r="F8850">
        <v>0</v>
      </c>
      <c r="G8850">
        <v>0</v>
      </c>
    </row>
    <row r="8851" spans="1:7">
      <c r="A8851" t="s">
        <v>24911</v>
      </c>
      <c r="B8851" t="s">
        <v>58</v>
      </c>
      <c r="C8851">
        <v>97309</v>
      </c>
      <c r="D8851" t="s">
        <v>7491</v>
      </c>
      <c r="E8851" t="s">
        <v>32</v>
      </c>
      <c r="F8851">
        <v>0</v>
      </c>
      <c r="G8851">
        <v>0</v>
      </c>
    </row>
    <row r="8852" spans="1:7">
      <c r="A8852" t="s">
        <v>24912</v>
      </c>
      <c r="B8852" t="s">
        <v>58</v>
      </c>
      <c r="C8852">
        <v>97310</v>
      </c>
      <c r="D8852" t="s">
        <v>7492</v>
      </c>
      <c r="E8852" t="s">
        <v>32</v>
      </c>
      <c r="F8852">
        <v>0</v>
      </c>
      <c r="G8852">
        <v>0</v>
      </c>
    </row>
    <row r="8853" spans="1:7">
      <c r="A8853" t="s">
        <v>24913</v>
      </c>
      <c r="B8853" t="s">
        <v>58</v>
      </c>
      <c r="C8853">
        <v>97282</v>
      </c>
      <c r="D8853" t="s">
        <v>7493</v>
      </c>
      <c r="E8853" t="s">
        <v>32</v>
      </c>
      <c r="F8853">
        <v>0</v>
      </c>
      <c r="G8853">
        <v>0</v>
      </c>
    </row>
    <row r="8854" spans="1:7">
      <c r="A8854" t="s">
        <v>24914</v>
      </c>
      <c r="B8854" t="s">
        <v>58</v>
      </c>
      <c r="C8854">
        <v>97276</v>
      </c>
      <c r="D8854" t="s">
        <v>7494</v>
      </c>
      <c r="E8854" t="s">
        <v>32</v>
      </c>
      <c r="F8854">
        <v>0</v>
      </c>
      <c r="G8854">
        <v>0</v>
      </c>
    </row>
    <row r="8855" spans="1:7">
      <c r="A8855" t="s">
        <v>24915</v>
      </c>
      <c r="B8855" t="s">
        <v>58</v>
      </c>
      <c r="C8855">
        <v>97281</v>
      </c>
      <c r="D8855" t="s">
        <v>7495</v>
      </c>
      <c r="E8855" t="s">
        <v>32</v>
      </c>
      <c r="F8855">
        <v>0</v>
      </c>
      <c r="G8855">
        <v>0</v>
      </c>
    </row>
    <row r="8856" spans="1:7">
      <c r="A8856" t="s">
        <v>24916</v>
      </c>
      <c r="B8856" t="s">
        <v>58</v>
      </c>
      <c r="C8856">
        <v>97287</v>
      </c>
      <c r="D8856" t="s">
        <v>7496</v>
      </c>
      <c r="E8856" t="s">
        <v>32</v>
      </c>
      <c r="F8856">
        <v>0</v>
      </c>
      <c r="G8856">
        <v>0</v>
      </c>
    </row>
    <row r="8857" spans="1:7">
      <c r="A8857" t="s">
        <v>24917</v>
      </c>
      <c r="B8857" t="s">
        <v>58</v>
      </c>
      <c r="C8857">
        <v>97288</v>
      </c>
      <c r="D8857" t="s">
        <v>7497</v>
      </c>
      <c r="E8857" t="s">
        <v>32</v>
      </c>
      <c r="F8857">
        <v>0</v>
      </c>
      <c r="G8857">
        <v>0</v>
      </c>
    </row>
    <row r="8858" spans="1:7">
      <c r="A8858" t="s">
        <v>24918</v>
      </c>
      <c r="B8858" t="s">
        <v>58</v>
      </c>
      <c r="C8858">
        <v>97293</v>
      </c>
      <c r="D8858" t="s">
        <v>7498</v>
      </c>
      <c r="E8858" t="s">
        <v>32</v>
      </c>
      <c r="F8858">
        <v>0</v>
      </c>
      <c r="G8858">
        <v>0</v>
      </c>
    </row>
    <row r="8859" spans="1:7">
      <c r="A8859" t="s">
        <v>24919</v>
      </c>
      <c r="B8859" t="s">
        <v>58</v>
      </c>
      <c r="C8859">
        <v>97294</v>
      </c>
      <c r="D8859" t="s">
        <v>7499</v>
      </c>
      <c r="E8859" t="s">
        <v>32</v>
      </c>
      <c r="F8859">
        <v>0</v>
      </c>
      <c r="G8859">
        <v>0</v>
      </c>
    </row>
    <row r="8860" spans="1:7">
      <c r="A8860" t="s">
        <v>24920</v>
      </c>
      <c r="B8860" t="s">
        <v>58</v>
      </c>
      <c r="C8860">
        <v>97299</v>
      </c>
      <c r="D8860" t="s">
        <v>7500</v>
      </c>
      <c r="E8860" t="s">
        <v>32</v>
      </c>
      <c r="F8860">
        <v>0</v>
      </c>
      <c r="G8860">
        <v>0</v>
      </c>
    </row>
    <row r="8861" spans="1:7">
      <c r="A8861" t="s">
        <v>24921</v>
      </c>
      <c r="B8861" t="s">
        <v>58</v>
      </c>
      <c r="C8861">
        <v>97300</v>
      </c>
      <c r="D8861" t="s">
        <v>7501</v>
      </c>
      <c r="E8861" t="s">
        <v>32</v>
      </c>
      <c r="F8861">
        <v>0</v>
      </c>
      <c r="G8861">
        <v>0</v>
      </c>
    </row>
    <row r="8862" spans="1:7">
      <c r="A8862" t="s">
        <v>24922</v>
      </c>
      <c r="B8862" t="s">
        <v>58</v>
      </c>
      <c r="C8862">
        <v>97305</v>
      </c>
      <c r="D8862" t="s">
        <v>7502</v>
      </c>
      <c r="E8862" t="s">
        <v>32</v>
      </c>
      <c r="F8862">
        <v>0</v>
      </c>
      <c r="G8862">
        <v>0</v>
      </c>
    </row>
    <row r="8863" spans="1:7">
      <c r="A8863" t="s">
        <v>24923</v>
      </c>
      <c r="B8863" t="s">
        <v>58</v>
      </c>
      <c r="C8863">
        <v>97306</v>
      </c>
      <c r="D8863" t="s">
        <v>7503</v>
      </c>
      <c r="E8863" t="s">
        <v>32</v>
      </c>
      <c r="F8863">
        <v>0</v>
      </c>
      <c r="G8863">
        <v>0</v>
      </c>
    </row>
    <row r="8864" spans="1:7">
      <c r="A8864" t="s">
        <v>24924</v>
      </c>
      <c r="B8864" t="s">
        <v>58</v>
      </c>
      <c r="C8864">
        <v>97311</v>
      </c>
      <c r="D8864" t="s">
        <v>7504</v>
      </c>
      <c r="E8864" t="s">
        <v>32</v>
      </c>
      <c r="F8864">
        <v>0</v>
      </c>
      <c r="G8864">
        <v>0</v>
      </c>
    </row>
    <row r="8865" spans="1:7">
      <c r="A8865" t="s">
        <v>24925</v>
      </c>
      <c r="B8865" t="s">
        <v>58</v>
      </c>
      <c r="C8865">
        <v>97312</v>
      </c>
      <c r="D8865" t="s">
        <v>7505</v>
      </c>
      <c r="E8865" t="s">
        <v>32</v>
      </c>
      <c r="F8865">
        <v>0</v>
      </c>
      <c r="G8865">
        <v>0</v>
      </c>
    </row>
    <row r="8866" spans="1:7">
      <c r="A8866" t="s">
        <v>24926</v>
      </c>
      <c r="B8866" t="s">
        <v>58</v>
      </c>
      <c r="C8866">
        <v>97278</v>
      </c>
      <c r="D8866" t="s">
        <v>7506</v>
      </c>
      <c r="E8866" t="s">
        <v>32</v>
      </c>
      <c r="F8866">
        <v>0</v>
      </c>
      <c r="G8866">
        <v>0</v>
      </c>
    </row>
    <row r="8867" spans="1:7">
      <c r="A8867" t="s">
        <v>24927</v>
      </c>
      <c r="B8867" t="s">
        <v>58</v>
      </c>
      <c r="C8867">
        <v>97274</v>
      </c>
      <c r="D8867" t="s">
        <v>7507</v>
      </c>
      <c r="E8867" t="s">
        <v>32</v>
      </c>
      <c r="F8867">
        <v>0</v>
      </c>
      <c r="G8867">
        <v>0</v>
      </c>
    </row>
    <row r="8868" spans="1:7">
      <c r="A8868" t="s">
        <v>24928</v>
      </c>
      <c r="B8868" t="s">
        <v>58</v>
      </c>
      <c r="C8868">
        <v>97283</v>
      </c>
      <c r="D8868" t="s">
        <v>7508</v>
      </c>
      <c r="E8868" t="s">
        <v>32</v>
      </c>
      <c r="F8868">
        <v>0</v>
      </c>
      <c r="G8868">
        <v>0</v>
      </c>
    </row>
    <row r="8869" spans="1:7">
      <c r="A8869" t="s">
        <v>24929</v>
      </c>
      <c r="B8869" t="s">
        <v>58</v>
      </c>
      <c r="C8869">
        <v>97284</v>
      </c>
      <c r="D8869" t="s">
        <v>7509</v>
      </c>
      <c r="E8869" t="s">
        <v>32</v>
      </c>
      <c r="F8869">
        <v>0</v>
      </c>
      <c r="G8869">
        <v>0</v>
      </c>
    </row>
    <row r="8870" spans="1:7">
      <c r="A8870" t="s">
        <v>24930</v>
      </c>
      <c r="B8870" t="s">
        <v>58</v>
      </c>
      <c r="C8870">
        <v>97289</v>
      </c>
      <c r="D8870" t="s">
        <v>7510</v>
      </c>
      <c r="E8870" t="s">
        <v>32</v>
      </c>
      <c r="F8870">
        <v>0</v>
      </c>
      <c r="G8870">
        <v>0</v>
      </c>
    </row>
    <row r="8871" spans="1:7">
      <c r="A8871" t="s">
        <v>24931</v>
      </c>
      <c r="B8871" t="s">
        <v>58</v>
      </c>
      <c r="C8871">
        <v>97290</v>
      </c>
      <c r="D8871" t="s">
        <v>7511</v>
      </c>
      <c r="E8871" t="s">
        <v>32</v>
      </c>
      <c r="F8871">
        <v>0</v>
      </c>
      <c r="G8871">
        <v>0</v>
      </c>
    </row>
    <row r="8872" spans="1:7">
      <c r="A8872" t="s">
        <v>24932</v>
      </c>
      <c r="B8872" t="s">
        <v>58</v>
      </c>
      <c r="C8872">
        <v>97295</v>
      </c>
      <c r="D8872" t="s">
        <v>7512</v>
      </c>
      <c r="E8872" t="s">
        <v>32</v>
      </c>
      <c r="F8872">
        <v>0</v>
      </c>
      <c r="G8872">
        <v>0</v>
      </c>
    </row>
    <row r="8873" spans="1:7">
      <c r="A8873" t="s">
        <v>24933</v>
      </c>
      <c r="B8873" t="s">
        <v>58</v>
      </c>
      <c r="C8873">
        <v>97296</v>
      </c>
      <c r="D8873" t="s">
        <v>7513</v>
      </c>
      <c r="E8873" t="s">
        <v>32</v>
      </c>
      <c r="F8873">
        <v>0</v>
      </c>
      <c r="G8873">
        <v>0</v>
      </c>
    </row>
    <row r="8874" spans="1:7">
      <c r="A8874" t="s">
        <v>24934</v>
      </c>
      <c r="B8874" t="s">
        <v>58</v>
      </c>
      <c r="C8874">
        <v>97301</v>
      </c>
      <c r="D8874" t="s">
        <v>7514</v>
      </c>
      <c r="E8874" t="s">
        <v>32</v>
      </c>
      <c r="F8874">
        <v>0</v>
      </c>
      <c r="G8874">
        <v>0</v>
      </c>
    </row>
    <row r="8875" spans="1:7">
      <c r="A8875" t="s">
        <v>24935</v>
      </c>
      <c r="B8875" t="s">
        <v>58</v>
      </c>
      <c r="C8875">
        <v>97302</v>
      </c>
      <c r="D8875" t="s">
        <v>7515</v>
      </c>
      <c r="E8875" t="s">
        <v>32</v>
      </c>
      <c r="F8875">
        <v>0</v>
      </c>
      <c r="G8875">
        <v>0</v>
      </c>
    </row>
    <row r="8876" spans="1:7">
      <c r="A8876" t="s">
        <v>24936</v>
      </c>
      <c r="B8876" t="s">
        <v>58</v>
      </c>
      <c r="C8876">
        <v>97307</v>
      </c>
      <c r="D8876" t="s">
        <v>7516</v>
      </c>
      <c r="E8876" t="s">
        <v>32</v>
      </c>
      <c r="F8876">
        <v>0</v>
      </c>
      <c r="G8876">
        <v>0</v>
      </c>
    </row>
    <row r="8877" spans="1:7">
      <c r="A8877" t="s">
        <v>24937</v>
      </c>
      <c r="B8877" t="s">
        <v>58</v>
      </c>
      <c r="C8877">
        <v>97277</v>
      </c>
      <c r="D8877" t="s">
        <v>7517</v>
      </c>
      <c r="E8877" t="s">
        <v>32</v>
      </c>
      <c r="F8877">
        <v>0</v>
      </c>
      <c r="G8877">
        <v>0</v>
      </c>
    </row>
    <row r="8878" spans="1:7">
      <c r="A8878" t="s">
        <v>24938</v>
      </c>
      <c r="B8878" t="s">
        <v>58</v>
      </c>
      <c r="C8878">
        <v>97308</v>
      </c>
      <c r="D8878" t="s">
        <v>7518</v>
      </c>
      <c r="E8878" t="s">
        <v>32</v>
      </c>
      <c r="F8878">
        <v>0</v>
      </c>
      <c r="G8878">
        <v>0</v>
      </c>
    </row>
    <row r="8879" spans="1:7">
      <c r="A8879" t="s">
        <v>24939</v>
      </c>
      <c r="B8879" t="s">
        <v>58</v>
      </c>
      <c r="C8879">
        <v>97238</v>
      </c>
      <c r="D8879" t="s">
        <v>14831</v>
      </c>
      <c r="E8879" t="s">
        <v>12</v>
      </c>
      <c r="F8879">
        <v>0</v>
      </c>
      <c r="G8879">
        <v>0</v>
      </c>
    </row>
    <row r="8880" spans="1:7">
      <c r="A8880" t="s">
        <v>24940</v>
      </c>
      <c r="B8880" t="s">
        <v>58</v>
      </c>
      <c r="C8880">
        <v>97239</v>
      </c>
      <c r="D8880" t="s">
        <v>7519</v>
      </c>
      <c r="E8880" t="s">
        <v>12</v>
      </c>
      <c r="F8880">
        <v>0</v>
      </c>
      <c r="G8880">
        <v>0</v>
      </c>
    </row>
    <row r="8881" spans="1:7">
      <c r="A8881" t="s">
        <v>24941</v>
      </c>
      <c r="B8881" t="s">
        <v>58</v>
      </c>
      <c r="C8881">
        <v>97240</v>
      </c>
      <c r="D8881" t="s">
        <v>7520</v>
      </c>
      <c r="E8881" t="s">
        <v>12</v>
      </c>
      <c r="F8881">
        <v>0</v>
      </c>
      <c r="G8881">
        <v>0</v>
      </c>
    </row>
    <row r="8882" spans="1:7">
      <c r="A8882" t="s">
        <v>24942</v>
      </c>
      <c r="B8882" t="s">
        <v>58</v>
      </c>
      <c r="C8882">
        <v>97241</v>
      </c>
      <c r="D8882" t="s">
        <v>7521</v>
      </c>
      <c r="E8882" t="s">
        <v>12</v>
      </c>
      <c r="F8882">
        <v>0</v>
      </c>
      <c r="G8882">
        <v>0</v>
      </c>
    </row>
    <row r="8883" spans="1:7">
      <c r="A8883" t="s">
        <v>24943</v>
      </c>
      <c r="B8883" t="s">
        <v>58</v>
      </c>
      <c r="C8883">
        <v>97242</v>
      </c>
      <c r="D8883" t="s">
        <v>7522</v>
      </c>
      <c r="E8883" t="s">
        <v>12</v>
      </c>
      <c r="F8883">
        <v>0</v>
      </c>
      <c r="G8883">
        <v>0</v>
      </c>
    </row>
    <row r="8884" spans="1:7">
      <c r="A8884" t="s">
        <v>24944</v>
      </c>
      <c r="B8884" t="s">
        <v>58</v>
      </c>
      <c r="C8884">
        <v>97243</v>
      </c>
      <c r="D8884" t="s">
        <v>7523</v>
      </c>
      <c r="E8884" t="s">
        <v>12</v>
      </c>
      <c r="F8884">
        <v>0</v>
      </c>
      <c r="G8884">
        <v>0</v>
      </c>
    </row>
    <row r="8885" spans="1:7">
      <c r="A8885" t="s">
        <v>24945</v>
      </c>
      <c r="B8885" t="s">
        <v>58</v>
      </c>
      <c r="C8885">
        <v>97244</v>
      </c>
      <c r="D8885" t="s">
        <v>7524</v>
      </c>
      <c r="E8885" t="s">
        <v>12</v>
      </c>
      <c r="F8885">
        <v>0</v>
      </c>
      <c r="G8885">
        <v>0</v>
      </c>
    </row>
    <row r="8886" spans="1:7">
      <c r="A8886" t="s">
        <v>24946</v>
      </c>
      <c r="B8886" t="s">
        <v>58</v>
      </c>
      <c r="C8886">
        <v>97245</v>
      </c>
      <c r="D8886" t="s">
        <v>7525</v>
      </c>
      <c r="E8886" t="s">
        <v>12</v>
      </c>
      <c r="F8886">
        <v>0</v>
      </c>
      <c r="G8886">
        <v>0</v>
      </c>
    </row>
    <row r="8887" spans="1:7">
      <c r="A8887" t="s">
        <v>24947</v>
      </c>
      <c r="B8887" t="s">
        <v>58</v>
      </c>
      <c r="C8887">
        <v>97236</v>
      </c>
      <c r="D8887" t="s">
        <v>7526</v>
      </c>
      <c r="E8887" t="s">
        <v>12</v>
      </c>
      <c r="F8887">
        <v>0</v>
      </c>
      <c r="G8887">
        <v>0</v>
      </c>
    </row>
    <row r="8888" spans="1:7">
      <c r="A8888" t="s">
        <v>24948</v>
      </c>
      <c r="B8888" t="s">
        <v>58</v>
      </c>
      <c r="C8888">
        <v>97246</v>
      </c>
      <c r="D8888" t="s">
        <v>7527</v>
      </c>
      <c r="E8888" t="s">
        <v>12</v>
      </c>
      <c r="F8888">
        <v>0</v>
      </c>
      <c r="G8888">
        <v>0</v>
      </c>
    </row>
    <row r="8889" spans="1:7">
      <c r="A8889" t="s">
        <v>24949</v>
      </c>
      <c r="B8889" t="s">
        <v>58</v>
      </c>
      <c r="C8889">
        <v>97247</v>
      </c>
      <c r="D8889" t="s">
        <v>7528</v>
      </c>
      <c r="E8889" t="s">
        <v>12</v>
      </c>
      <c r="F8889">
        <v>0</v>
      </c>
      <c r="G8889">
        <v>0</v>
      </c>
    </row>
    <row r="8890" spans="1:7">
      <c r="A8890" t="s">
        <v>24950</v>
      </c>
      <c r="B8890" t="s">
        <v>58</v>
      </c>
      <c r="C8890">
        <v>97237</v>
      </c>
      <c r="D8890" t="s">
        <v>7529</v>
      </c>
      <c r="E8890" t="s">
        <v>12</v>
      </c>
      <c r="F8890">
        <v>0</v>
      </c>
      <c r="G8890">
        <v>0</v>
      </c>
    </row>
    <row r="8891" spans="1:7">
      <c r="A8891" t="s">
        <v>24951</v>
      </c>
      <c r="B8891" t="s">
        <v>58</v>
      </c>
      <c r="C8891">
        <v>97248</v>
      </c>
      <c r="D8891" t="s">
        <v>7530</v>
      </c>
      <c r="E8891" t="s">
        <v>12</v>
      </c>
      <c r="F8891">
        <v>0</v>
      </c>
      <c r="G8891">
        <v>0</v>
      </c>
    </row>
    <row r="8892" spans="1:7">
      <c r="A8892" t="s">
        <v>24952</v>
      </c>
      <c r="B8892" t="s">
        <v>58</v>
      </c>
      <c r="C8892">
        <v>97251</v>
      </c>
      <c r="D8892" t="s">
        <v>7531</v>
      </c>
      <c r="E8892" t="s">
        <v>32</v>
      </c>
      <c r="F8892">
        <v>0</v>
      </c>
      <c r="G8892">
        <v>0</v>
      </c>
    </row>
    <row r="8893" spans="1:7">
      <c r="A8893" t="s">
        <v>24953</v>
      </c>
      <c r="B8893" t="s">
        <v>58</v>
      </c>
      <c r="C8893">
        <v>97254</v>
      </c>
      <c r="D8893" t="s">
        <v>7532</v>
      </c>
      <c r="E8893" t="s">
        <v>32</v>
      </c>
      <c r="F8893">
        <v>0</v>
      </c>
      <c r="G8893">
        <v>0</v>
      </c>
    </row>
    <row r="8894" spans="1:7">
      <c r="A8894" t="s">
        <v>24954</v>
      </c>
      <c r="B8894" t="s">
        <v>58</v>
      </c>
      <c r="C8894">
        <v>97255</v>
      </c>
      <c r="D8894" t="s">
        <v>7533</v>
      </c>
      <c r="E8894" t="s">
        <v>32</v>
      </c>
      <c r="F8894">
        <v>0</v>
      </c>
      <c r="G8894">
        <v>0</v>
      </c>
    </row>
    <row r="8895" spans="1:7">
      <c r="A8895" t="s">
        <v>24955</v>
      </c>
      <c r="B8895" t="s">
        <v>58</v>
      </c>
      <c r="C8895">
        <v>97249</v>
      </c>
      <c r="D8895" t="s">
        <v>7534</v>
      </c>
      <c r="E8895" t="s">
        <v>32</v>
      </c>
      <c r="F8895">
        <v>0</v>
      </c>
      <c r="G8895">
        <v>0</v>
      </c>
    </row>
    <row r="8896" spans="1:7">
      <c r="A8896" t="s">
        <v>24956</v>
      </c>
      <c r="B8896" t="s">
        <v>58</v>
      </c>
      <c r="C8896">
        <v>97250</v>
      </c>
      <c r="D8896" t="s">
        <v>7535</v>
      </c>
      <c r="E8896" t="s">
        <v>32</v>
      </c>
      <c r="F8896">
        <v>0</v>
      </c>
      <c r="G8896">
        <v>0</v>
      </c>
    </row>
    <row r="8897" spans="1:7">
      <c r="A8897" t="s">
        <v>24957</v>
      </c>
      <c r="B8897" t="s">
        <v>58</v>
      </c>
      <c r="C8897">
        <v>97258</v>
      </c>
      <c r="D8897" t="s">
        <v>7536</v>
      </c>
      <c r="E8897" t="s">
        <v>32</v>
      </c>
      <c r="F8897">
        <v>0</v>
      </c>
      <c r="G8897">
        <v>0</v>
      </c>
    </row>
    <row r="8898" spans="1:7">
      <c r="A8898" t="s">
        <v>24958</v>
      </c>
      <c r="B8898" t="s">
        <v>58</v>
      </c>
      <c r="C8898">
        <v>97259</v>
      </c>
      <c r="D8898" t="s">
        <v>7537</v>
      </c>
      <c r="E8898" t="s">
        <v>32</v>
      </c>
      <c r="F8898">
        <v>0</v>
      </c>
      <c r="G8898">
        <v>0</v>
      </c>
    </row>
    <row r="8899" spans="1:7">
      <c r="A8899" t="s">
        <v>24959</v>
      </c>
      <c r="B8899" t="s">
        <v>58</v>
      </c>
      <c r="C8899">
        <v>97262</v>
      </c>
      <c r="D8899" t="s">
        <v>7538</v>
      </c>
      <c r="E8899" t="s">
        <v>32</v>
      </c>
      <c r="F8899">
        <v>0</v>
      </c>
      <c r="G8899">
        <v>0</v>
      </c>
    </row>
    <row r="8900" spans="1:7">
      <c r="A8900" t="s">
        <v>24960</v>
      </c>
      <c r="B8900" t="s">
        <v>58</v>
      </c>
      <c r="C8900">
        <v>97263</v>
      </c>
      <c r="D8900" t="s">
        <v>7539</v>
      </c>
      <c r="E8900" t="s">
        <v>32</v>
      </c>
      <c r="F8900">
        <v>0</v>
      </c>
      <c r="G8900">
        <v>0</v>
      </c>
    </row>
    <row r="8901" spans="1:7">
      <c r="A8901" t="s">
        <v>24961</v>
      </c>
      <c r="B8901" t="s">
        <v>58</v>
      </c>
      <c r="C8901">
        <v>97266</v>
      </c>
      <c r="D8901" t="s">
        <v>7540</v>
      </c>
      <c r="E8901" t="s">
        <v>32</v>
      </c>
      <c r="F8901">
        <v>0</v>
      </c>
      <c r="G8901">
        <v>0</v>
      </c>
    </row>
    <row r="8902" spans="1:7">
      <c r="A8902" t="s">
        <v>24962</v>
      </c>
      <c r="B8902" t="s">
        <v>58</v>
      </c>
      <c r="C8902">
        <v>97267</v>
      </c>
      <c r="D8902" t="s">
        <v>7541</v>
      </c>
      <c r="E8902" t="s">
        <v>32</v>
      </c>
      <c r="F8902">
        <v>0</v>
      </c>
      <c r="G8902">
        <v>0</v>
      </c>
    </row>
    <row r="8903" spans="1:7">
      <c r="A8903" t="s">
        <v>24963</v>
      </c>
      <c r="B8903" t="s">
        <v>58</v>
      </c>
      <c r="C8903">
        <v>97270</v>
      </c>
      <c r="D8903" t="s">
        <v>7542</v>
      </c>
      <c r="E8903" t="s">
        <v>32</v>
      </c>
      <c r="F8903">
        <v>0</v>
      </c>
      <c r="G8903">
        <v>0</v>
      </c>
    </row>
    <row r="8904" spans="1:7">
      <c r="A8904" t="s">
        <v>24964</v>
      </c>
      <c r="B8904" t="s">
        <v>58</v>
      </c>
      <c r="C8904">
        <v>97271</v>
      </c>
      <c r="D8904" t="s">
        <v>7543</v>
      </c>
      <c r="E8904" t="s">
        <v>32</v>
      </c>
      <c r="F8904">
        <v>0</v>
      </c>
      <c r="G8904">
        <v>0</v>
      </c>
    </row>
    <row r="8905" spans="1:7">
      <c r="A8905" t="s">
        <v>24965</v>
      </c>
      <c r="B8905" t="s">
        <v>58</v>
      </c>
      <c r="C8905">
        <v>97252</v>
      </c>
      <c r="D8905" t="s">
        <v>7544</v>
      </c>
      <c r="E8905" t="s">
        <v>32</v>
      </c>
      <c r="F8905">
        <v>0</v>
      </c>
      <c r="G8905">
        <v>0</v>
      </c>
    </row>
    <row r="8906" spans="1:7">
      <c r="A8906" t="s">
        <v>24966</v>
      </c>
      <c r="B8906" t="s">
        <v>58</v>
      </c>
      <c r="C8906">
        <v>97257</v>
      </c>
      <c r="D8906" t="s">
        <v>7545</v>
      </c>
      <c r="E8906" t="s">
        <v>32</v>
      </c>
      <c r="F8906">
        <v>0</v>
      </c>
      <c r="G8906">
        <v>0</v>
      </c>
    </row>
    <row r="8907" spans="1:7">
      <c r="A8907" t="s">
        <v>24967</v>
      </c>
      <c r="B8907" t="s">
        <v>58</v>
      </c>
      <c r="C8907">
        <v>97256</v>
      </c>
      <c r="D8907" t="s">
        <v>7546</v>
      </c>
      <c r="E8907" t="s">
        <v>32</v>
      </c>
      <c r="F8907">
        <v>0</v>
      </c>
      <c r="G8907">
        <v>0</v>
      </c>
    </row>
    <row r="8908" spans="1:7">
      <c r="A8908" t="s">
        <v>24968</v>
      </c>
      <c r="B8908" t="s">
        <v>58</v>
      </c>
      <c r="C8908">
        <v>97253</v>
      </c>
      <c r="D8908" t="s">
        <v>7547</v>
      </c>
      <c r="E8908" t="s">
        <v>32</v>
      </c>
      <c r="F8908">
        <v>0</v>
      </c>
      <c r="G8908">
        <v>0</v>
      </c>
    </row>
    <row r="8909" spans="1:7">
      <c r="A8909" t="s">
        <v>24969</v>
      </c>
      <c r="B8909" t="s">
        <v>58</v>
      </c>
      <c r="C8909">
        <v>97261</v>
      </c>
      <c r="D8909" t="s">
        <v>7548</v>
      </c>
      <c r="E8909" t="s">
        <v>32</v>
      </c>
      <c r="F8909">
        <v>0</v>
      </c>
      <c r="G8909">
        <v>0</v>
      </c>
    </row>
    <row r="8910" spans="1:7">
      <c r="A8910" t="s">
        <v>24970</v>
      </c>
      <c r="B8910" t="s">
        <v>58</v>
      </c>
      <c r="C8910">
        <v>97260</v>
      </c>
      <c r="D8910" t="s">
        <v>7549</v>
      </c>
      <c r="E8910" t="s">
        <v>32</v>
      </c>
      <c r="F8910">
        <v>0</v>
      </c>
      <c r="G8910">
        <v>0</v>
      </c>
    </row>
    <row r="8911" spans="1:7">
      <c r="A8911" t="s">
        <v>24971</v>
      </c>
      <c r="B8911" t="s">
        <v>58</v>
      </c>
      <c r="C8911">
        <v>97265</v>
      </c>
      <c r="D8911" t="s">
        <v>7550</v>
      </c>
      <c r="E8911" t="s">
        <v>32</v>
      </c>
      <c r="F8911">
        <v>0</v>
      </c>
      <c r="G8911">
        <v>0</v>
      </c>
    </row>
    <row r="8912" spans="1:7">
      <c r="A8912" t="s">
        <v>24972</v>
      </c>
      <c r="B8912" t="s">
        <v>58</v>
      </c>
      <c r="C8912">
        <v>97264</v>
      </c>
      <c r="D8912" t="s">
        <v>7551</v>
      </c>
      <c r="E8912" t="s">
        <v>32</v>
      </c>
      <c r="F8912">
        <v>0</v>
      </c>
      <c r="G8912">
        <v>0</v>
      </c>
    </row>
    <row r="8913" spans="1:7">
      <c r="A8913" t="s">
        <v>24973</v>
      </c>
      <c r="B8913" t="s">
        <v>58</v>
      </c>
      <c r="C8913">
        <v>97269</v>
      </c>
      <c r="D8913" t="s">
        <v>7552</v>
      </c>
      <c r="E8913" t="s">
        <v>32</v>
      </c>
      <c r="F8913">
        <v>0</v>
      </c>
      <c r="G8913">
        <v>0</v>
      </c>
    </row>
    <row r="8914" spans="1:7">
      <c r="A8914" t="s">
        <v>24974</v>
      </c>
      <c r="B8914" t="s">
        <v>58</v>
      </c>
      <c r="C8914">
        <v>97268</v>
      </c>
      <c r="D8914" t="s">
        <v>7553</v>
      </c>
      <c r="E8914" t="s">
        <v>32</v>
      </c>
      <c r="F8914">
        <v>0</v>
      </c>
      <c r="G8914">
        <v>0</v>
      </c>
    </row>
    <row r="8915" spans="1:7">
      <c r="A8915" t="s">
        <v>24975</v>
      </c>
      <c r="B8915" t="s">
        <v>58</v>
      </c>
      <c r="C8915">
        <v>97273</v>
      </c>
      <c r="D8915" t="s">
        <v>7554</v>
      </c>
      <c r="E8915" t="s">
        <v>32</v>
      </c>
      <c r="F8915">
        <v>0</v>
      </c>
      <c r="G8915">
        <v>0</v>
      </c>
    </row>
    <row r="8916" spans="1:7">
      <c r="A8916" t="s">
        <v>24976</v>
      </c>
      <c r="B8916" t="s">
        <v>58</v>
      </c>
      <c r="C8916">
        <v>97272</v>
      </c>
      <c r="D8916" t="s">
        <v>7555</v>
      </c>
      <c r="E8916" t="s">
        <v>32</v>
      </c>
      <c r="F8916">
        <v>0</v>
      </c>
      <c r="G8916">
        <v>0</v>
      </c>
    </row>
    <row r="8917" spans="1:7">
      <c r="A8917" t="s">
        <v>24977</v>
      </c>
      <c r="B8917" t="s">
        <v>58</v>
      </c>
      <c r="C8917">
        <v>97315</v>
      </c>
      <c r="D8917" t="s">
        <v>7556</v>
      </c>
      <c r="E8917" t="s">
        <v>32</v>
      </c>
      <c r="F8917">
        <v>0</v>
      </c>
      <c r="G8917">
        <v>0</v>
      </c>
    </row>
    <row r="8918" spans="1:7">
      <c r="A8918" t="s">
        <v>24978</v>
      </c>
      <c r="B8918" t="s">
        <v>58</v>
      </c>
      <c r="C8918">
        <v>97316</v>
      </c>
      <c r="D8918" t="s">
        <v>7557</v>
      </c>
      <c r="E8918" t="s">
        <v>32</v>
      </c>
      <c r="F8918">
        <v>0</v>
      </c>
      <c r="G8918">
        <v>0</v>
      </c>
    </row>
    <row r="8919" spans="1:7">
      <c r="A8919" t="s">
        <v>24979</v>
      </c>
      <c r="B8919" t="s">
        <v>58</v>
      </c>
      <c r="C8919">
        <v>97317</v>
      </c>
      <c r="D8919" t="s">
        <v>7558</v>
      </c>
      <c r="E8919" t="s">
        <v>32</v>
      </c>
      <c r="F8919">
        <v>0</v>
      </c>
      <c r="G8919">
        <v>0</v>
      </c>
    </row>
    <row r="8920" spans="1:7">
      <c r="A8920" t="s">
        <v>24980</v>
      </c>
      <c r="B8920" t="s">
        <v>58</v>
      </c>
      <c r="C8920">
        <v>97318</v>
      </c>
      <c r="D8920" t="s">
        <v>7559</v>
      </c>
      <c r="E8920" t="s">
        <v>32</v>
      </c>
      <c r="F8920">
        <v>0</v>
      </c>
      <c r="G8920">
        <v>0</v>
      </c>
    </row>
    <row r="8921" spans="1:7">
      <c r="A8921" t="s">
        <v>24981</v>
      </c>
      <c r="B8921" t="s">
        <v>58</v>
      </c>
      <c r="C8921">
        <v>97319</v>
      </c>
      <c r="D8921" t="s">
        <v>7560</v>
      </c>
      <c r="E8921" t="s">
        <v>32</v>
      </c>
      <c r="F8921">
        <v>0</v>
      </c>
      <c r="G8921">
        <v>0</v>
      </c>
    </row>
    <row r="8922" spans="1:7">
      <c r="A8922" t="s">
        <v>24982</v>
      </c>
      <c r="B8922" t="s">
        <v>58</v>
      </c>
      <c r="C8922">
        <v>97320</v>
      </c>
      <c r="D8922" t="s">
        <v>7561</v>
      </c>
      <c r="E8922" t="s">
        <v>32</v>
      </c>
      <c r="F8922">
        <v>0</v>
      </c>
      <c r="G8922">
        <v>0</v>
      </c>
    </row>
    <row r="8923" spans="1:7">
      <c r="A8923" t="s">
        <v>24983</v>
      </c>
      <c r="B8923" t="s">
        <v>58</v>
      </c>
      <c r="C8923">
        <v>97321</v>
      </c>
      <c r="D8923" t="s">
        <v>7562</v>
      </c>
      <c r="E8923" t="s">
        <v>32</v>
      </c>
      <c r="F8923">
        <v>0</v>
      </c>
      <c r="G8923">
        <v>0</v>
      </c>
    </row>
    <row r="8924" spans="1:7">
      <c r="A8924" t="s">
        <v>24984</v>
      </c>
      <c r="B8924" t="s">
        <v>58</v>
      </c>
      <c r="C8924">
        <v>97322</v>
      </c>
      <c r="D8924" t="s">
        <v>7563</v>
      </c>
      <c r="E8924" t="s">
        <v>32</v>
      </c>
      <c r="F8924">
        <v>0</v>
      </c>
      <c r="G8924">
        <v>0</v>
      </c>
    </row>
    <row r="8925" spans="1:7">
      <c r="A8925" t="s">
        <v>24985</v>
      </c>
      <c r="B8925" t="s">
        <v>58</v>
      </c>
      <c r="C8925">
        <v>97313</v>
      </c>
      <c r="D8925" t="s">
        <v>7564</v>
      </c>
      <c r="E8925" t="s">
        <v>32</v>
      </c>
      <c r="F8925">
        <v>0</v>
      </c>
      <c r="G8925">
        <v>0</v>
      </c>
    </row>
    <row r="8926" spans="1:7">
      <c r="A8926" t="s">
        <v>24986</v>
      </c>
      <c r="B8926" t="s">
        <v>58</v>
      </c>
      <c r="C8926">
        <v>97323</v>
      </c>
      <c r="D8926" t="s">
        <v>7565</v>
      </c>
      <c r="E8926" t="s">
        <v>32</v>
      </c>
      <c r="F8926">
        <v>0</v>
      </c>
      <c r="G8926">
        <v>0</v>
      </c>
    </row>
    <row r="8927" spans="1:7">
      <c r="A8927" t="s">
        <v>24987</v>
      </c>
      <c r="B8927" t="s">
        <v>58</v>
      </c>
      <c r="C8927">
        <v>97324</v>
      </c>
      <c r="D8927" t="s">
        <v>7566</v>
      </c>
      <c r="E8927" t="s">
        <v>32</v>
      </c>
      <c r="F8927">
        <v>0</v>
      </c>
      <c r="G8927">
        <v>0</v>
      </c>
    </row>
    <row r="8928" spans="1:7">
      <c r="A8928" t="s">
        <v>24988</v>
      </c>
      <c r="B8928" t="s">
        <v>58</v>
      </c>
      <c r="C8928">
        <v>97314</v>
      </c>
      <c r="D8928" t="s">
        <v>7567</v>
      </c>
      <c r="E8928" t="s">
        <v>32</v>
      </c>
      <c r="F8928">
        <v>0</v>
      </c>
      <c r="G8928">
        <v>0</v>
      </c>
    </row>
    <row r="8929" spans="1:11">
      <c r="A8929" t="s">
        <v>24989</v>
      </c>
      <c r="B8929" t="s">
        <v>58</v>
      </c>
      <c r="C8929">
        <v>97325</v>
      </c>
      <c r="D8929" t="s">
        <v>7568</v>
      </c>
      <c r="E8929" t="s">
        <v>32</v>
      </c>
      <c r="F8929">
        <v>0</v>
      </c>
      <c r="G8929">
        <v>0</v>
      </c>
    </row>
    <row r="8930" spans="1:11">
      <c r="A8930" t="s">
        <v>24990</v>
      </c>
      <c r="B8930" t="s">
        <v>58</v>
      </c>
      <c r="C8930">
        <v>103517</v>
      </c>
      <c r="D8930" t="s">
        <v>4952</v>
      </c>
      <c r="E8930" t="s">
        <v>32</v>
      </c>
      <c r="F8930">
        <v>3146.95</v>
      </c>
      <c r="G8930">
        <v>3159.11</v>
      </c>
      <c r="J8930">
        <v>0.95330000000000004</v>
      </c>
      <c r="K8930">
        <v>0.9496</v>
      </c>
    </row>
    <row r="8931" spans="1:11">
      <c r="A8931" t="s">
        <v>24991</v>
      </c>
      <c r="B8931" t="s">
        <v>58</v>
      </c>
      <c r="C8931">
        <v>103518</v>
      </c>
      <c r="D8931" t="s">
        <v>7569</v>
      </c>
      <c r="E8931" t="s">
        <v>32</v>
      </c>
      <c r="F8931">
        <v>0</v>
      </c>
      <c r="G8931">
        <v>0</v>
      </c>
    </row>
    <row r="8932" spans="1:11">
      <c r="A8932" t="s">
        <v>24992</v>
      </c>
      <c r="B8932" t="s">
        <v>58</v>
      </c>
      <c r="C8932">
        <v>103519</v>
      </c>
      <c r="D8932" t="s">
        <v>4953</v>
      </c>
      <c r="E8932" t="s">
        <v>32</v>
      </c>
      <c r="F8932">
        <v>12.68</v>
      </c>
      <c r="G8932">
        <v>13.24</v>
      </c>
      <c r="J8932">
        <v>0</v>
      </c>
      <c r="K8932">
        <v>0</v>
      </c>
    </row>
    <row r="8933" spans="1:11">
      <c r="A8933" t="s">
        <v>24993</v>
      </c>
      <c r="B8933" t="s">
        <v>58</v>
      </c>
      <c r="C8933">
        <v>103515</v>
      </c>
      <c r="D8933" t="s">
        <v>7570</v>
      </c>
      <c r="E8933" t="s">
        <v>32</v>
      </c>
      <c r="F8933">
        <v>0</v>
      </c>
      <c r="G8933">
        <v>0</v>
      </c>
    </row>
    <row r="8934" spans="1:11">
      <c r="A8934" t="s">
        <v>24994</v>
      </c>
      <c r="B8934" t="s">
        <v>58</v>
      </c>
      <c r="C8934">
        <v>103502</v>
      </c>
      <c r="D8934" t="s">
        <v>7571</v>
      </c>
      <c r="E8934" t="s">
        <v>12</v>
      </c>
      <c r="F8934">
        <v>0</v>
      </c>
      <c r="G8934">
        <v>0</v>
      </c>
    </row>
    <row r="8935" spans="1:11">
      <c r="A8935" t="s">
        <v>24995</v>
      </c>
      <c r="B8935" t="s">
        <v>58</v>
      </c>
      <c r="C8935">
        <v>103504</v>
      </c>
      <c r="D8935" t="s">
        <v>7572</v>
      </c>
      <c r="E8935" t="s">
        <v>12</v>
      </c>
      <c r="F8935">
        <v>0</v>
      </c>
      <c r="G8935">
        <v>0</v>
      </c>
    </row>
    <row r="8936" spans="1:11">
      <c r="A8936" t="s">
        <v>24996</v>
      </c>
      <c r="B8936" t="s">
        <v>58</v>
      </c>
      <c r="C8936">
        <v>103503</v>
      </c>
      <c r="D8936" t="s">
        <v>7573</v>
      </c>
      <c r="E8936" t="s">
        <v>12</v>
      </c>
      <c r="F8936">
        <v>0</v>
      </c>
      <c r="G8936">
        <v>0</v>
      </c>
    </row>
    <row r="8937" spans="1:11">
      <c r="A8937" t="s">
        <v>24997</v>
      </c>
      <c r="B8937" t="s">
        <v>58</v>
      </c>
      <c r="C8937">
        <v>103505</v>
      </c>
      <c r="D8937" t="s">
        <v>7574</v>
      </c>
      <c r="E8937" t="s">
        <v>12</v>
      </c>
      <c r="F8937">
        <v>0</v>
      </c>
      <c r="G8937">
        <v>0</v>
      </c>
    </row>
    <row r="8938" spans="1:11">
      <c r="A8938" t="s">
        <v>24998</v>
      </c>
      <c r="B8938" t="s">
        <v>58</v>
      </c>
      <c r="C8938">
        <v>103499</v>
      </c>
      <c r="D8938" t="s">
        <v>7575</v>
      </c>
      <c r="E8938" t="s">
        <v>32</v>
      </c>
      <c r="F8938">
        <v>0</v>
      </c>
      <c r="G8938">
        <v>0</v>
      </c>
    </row>
    <row r="8939" spans="1:11">
      <c r="A8939" t="s">
        <v>24999</v>
      </c>
      <c r="B8939" t="s">
        <v>58</v>
      </c>
      <c r="C8939">
        <v>103501</v>
      </c>
      <c r="D8939" t="s">
        <v>7576</v>
      </c>
      <c r="E8939" t="s">
        <v>32</v>
      </c>
      <c r="F8939">
        <v>0</v>
      </c>
      <c r="G8939">
        <v>0</v>
      </c>
    </row>
    <row r="8940" spans="1:11">
      <c r="A8940" t="s">
        <v>25000</v>
      </c>
      <c r="B8940" t="s">
        <v>58</v>
      </c>
      <c r="C8940">
        <v>103500</v>
      </c>
      <c r="D8940" t="s">
        <v>7577</v>
      </c>
      <c r="E8940" t="s">
        <v>32</v>
      </c>
      <c r="F8940">
        <v>0</v>
      </c>
      <c r="G8940">
        <v>0</v>
      </c>
    </row>
    <row r="8941" spans="1:11">
      <c r="A8941" t="s">
        <v>25001</v>
      </c>
      <c r="B8941" t="s">
        <v>58</v>
      </c>
      <c r="C8941">
        <v>103496</v>
      </c>
      <c r="D8941" t="s">
        <v>7578</v>
      </c>
      <c r="E8941" t="s">
        <v>32</v>
      </c>
      <c r="F8941">
        <v>0</v>
      </c>
      <c r="G8941">
        <v>0</v>
      </c>
    </row>
    <row r="8942" spans="1:11">
      <c r="A8942" t="s">
        <v>25002</v>
      </c>
      <c r="B8942" t="s">
        <v>58</v>
      </c>
      <c r="C8942">
        <v>103498</v>
      </c>
      <c r="D8942" t="s">
        <v>7579</v>
      </c>
      <c r="E8942" t="s">
        <v>32</v>
      </c>
      <c r="F8942">
        <v>0</v>
      </c>
      <c r="G8942">
        <v>0</v>
      </c>
    </row>
    <row r="8943" spans="1:11">
      <c r="A8943" t="s">
        <v>25003</v>
      </c>
      <c r="B8943" t="s">
        <v>58</v>
      </c>
      <c r="C8943">
        <v>103497</v>
      </c>
      <c r="D8943" t="s">
        <v>7580</v>
      </c>
      <c r="E8943" t="s">
        <v>32</v>
      </c>
      <c r="F8943">
        <v>0</v>
      </c>
      <c r="G8943">
        <v>0</v>
      </c>
    </row>
    <row r="8944" spans="1:11">
      <c r="A8944" t="s">
        <v>25004</v>
      </c>
      <c r="B8944" t="s">
        <v>58</v>
      </c>
      <c r="C8944">
        <v>103516</v>
      </c>
      <c r="D8944" t="s">
        <v>7581</v>
      </c>
      <c r="E8944" t="s">
        <v>32</v>
      </c>
      <c r="F8944">
        <v>0</v>
      </c>
      <c r="G8944">
        <v>0</v>
      </c>
    </row>
    <row r="8945" spans="1:11">
      <c r="A8945" t="s">
        <v>25005</v>
      </c>
      <c r="B8945" t="s">
        <v>58</v>
      </c>
      <c r="C8945">
        <v>103506</v>
      </c>
      <c r="D8945" t="s">
        <v>7582</v>
      </c>
      <c r="E8945" t="s">
        <v>32</v>
      </c>
      <c r="F8945">
        <v>0</v>
      </c>
      <c r="G8945">
        <v>0</v>
      </c>
    </row>
    <row r="8946" spans="1:11">
      <c r="A8946" t="s">
        <v>25006</v>
      </c>
      <c r="B8946" t="s">
        <v>58</v>
      </c>
      <c r="C8946">
        <v>103507</v>
      </c>
      <c r="D8946" t="s">
        <v>7583</v>
      </c>
      <c r="E8946" t="s">
        <v>32</v>
      </c>
      <c r="F8946">
        <v>0</v>
      </c>
      <c r="G8946">
        <v>0</v>
      </c>
    </row>
    <row r="8947" spans="1:11">
      <c r="A8947" t="s">
        <v>25007</v>
      </c>
      <c r="B8947" t="s">
        <v>58</v>
      </c>
      <c r="C8947">
        <v>103493</v>
      </c>
      <c r="D8947" t="s">
        <v>7584</v>
      </c>
      <c r="E8947" t="s">
        <v>32</v>
      </c>
      <c r="F8947">
        <v>0</v>
      </c>
      <c r="G8947">
        <v>0</v>
      </c>
    </row>
    <row r="8948" spans="1:11">
      <c r="A8948" t="s">
        <v>25008</v>
      </c>
      <c r="B8948" t="s">
        <v>58</v>
      </c>
      <c r="C8948">
        <v>103495</v>
      </c>
      <c r="D8948" t="s">
        <v>7585</v>
      </c>
      <c r="E8948" t="s">
        <v>32</v>
      </c>
      <c r="F8948">
        <v>0</v>
      </c>
      <c r="G8948">
        <v>0</v>
      </c>
    </row>
    <row r="8949" spans="1:11">
      <c r="A8949" t="s">
        <v>25009</v>
      </c>
      <c r="B8949" t="s">
        <v>58</v>
      </c>
      <c r="C8949">
        <v>103494</v>
      </c>
      <c r="D8949" t="s">
        <v>7586</v>
      </c>
      <c r="E8949" t="s">
        <v>32</v>
      </c>
      <c r="F8949">
        <v>0</v>
      </c>
      <c r="G8949">
        <v>0</v>
      </c>
    </row>
    <row r="8950" spans="1:11">
      <c r="A8950" t="s">
        <v>25010</v>
      </c>
      <c r="B8950" t="s">
        <v>58</v>
      </c>
      <c r="C8950">
        <v>103513</v>
      </c>
      <c r="D8950" t="s">
        <v>7587</v>
      </c>
      <c r="E8950" t="s">
        <v>32</v>
      </c>
      <c r="F8950">
        <v>0</v>
      </c>
      <c r="G8950">
        <v>0</v>
      </c>
    </row>
    <row r="8951" spans="1:11">
      <c r="A8951" t="s">
        <v>25011</v>
      </c>
      <c r="B8951" t="s">
        <v>58</v>
      </c>
      <c r="C8951">
        <v>103523</v>
      </c>
      <c r="D8951" t="s">
        <v>4957</v>
      </c>
      <c r="E8951" t="s">
        <v>32</v>
      </c>
      <c r="F8951">
        <v>10470.33</v>
      </c>
      <c r="G8951">
        <v>10494.79</v>
      </c>
      <c r="J8951">
        <v>0.97260000000000002</v>
      </c>
      <c r="K8951">
        <v>0.97040000000000004</v>
      </c>
    </row>
    <row r="8952" spans="1:11">
      <c r="A8952" t="s">
        <v>25012</v>
      </c>
      <c r="B8952" t="s">
        <v>58</v>
      </c>
      <c r="C8952">
        <v>103509</v>
      </c>
      <c r="D8952" t="s">
        <v>7588</v>
      </c>
      <c r="E8952" t="s">
        <v>32</v>
      </c>
      <c r="F8952">
        <v>0</v>
      </c>
      <c r="G8952">
        <v>0</v>
      </c>
    </row>
    <row r="8953" spans="1:11">
      <c r="A8953" t="s">
        <v>25013</v>
      </c>
      <c r="B8953" t="s">
        <v>58</v>
      </c>
      <c r="C8953">
        <v>103514</v>
      </c>
      <c r="D8953" t="s">
        <v>7589</v>
      </c>
      <c r="E8953" t="s">
        <v>32</v>
      </c>
      <c r="F8953">
        <v>0</v>
      </c>
      <c r="G8953">
        <v>0</v>
      </c>
    </row>
    <row r="8954" spans="1:11">
      <c r="A8954" t="s">
        <v>25014</v>
      </c>
      <c r="B8954" t="s">
        <v>58</v>
      </c>
      <c r="C8954">
        <v>103510</v>
      </c>
      <c r="D8954" t="s">
        <v>7590</v>
      </c>
      <c r="E8954" t="s">
        <v>32</v>
      </c>
      <c r="F8954">
        <v>0</v>
      </c>
      <c r="G8954">
        <v>0</v>
      </c>
    </row>
    <row r="8955" spans="1:11">
      <c r="A8955" t="s">
        <v>25015</v>
      </c>
      <c r="B8955" t="s">
        <v>58</v>
      </c>
      <c r="C8955">
        <v>103520</v>
      </c>
      <c r="D8955" t="s">
        <v>4954</v>
      </c>
      <c r="E8955" t="s">
        <v>32</v>
      </c>
      <c r="F8955">
        <v>5125.79</v>
      </c>
      <c r="G8955">
        <v>5129.1400000000003</v>
      </c>
      <c r="J8955">
        <v>0.99209999999999998</v>
      </c>
      <c r="K8955">
        <v>0.99150000000000005</v>
      </c>
    </row>
    <row r="8956" spans="1:11">
      <c r="A8956" t="s">
        <v>25016</v>
      </c>
      <c r="B8956" t="s">
        <v>58</v>
      </c>
      <c r="C8956">
        <v>103511</v>
      </c>
      <c r="D8956" t="s">
        <v>7591</v>
      </c>
      <c r="E8956" t="s">
        <v>32</v>
      </c>
      <c r="F8956">
        <v>0</v>
      </c>
      <c r="G8956">
        <v>0</v>
      </c>
    </row>
    <row r="8957" spans="1:11">
      <c r="A8957" t="s">
        <v>25017</v>
      </c>
      <c r="B8957" t="s">
        <v>58</v>
      </c>
      <c r="C8957">
        <v>103521</v>
      </c>
      <c r="D8957" t="s">
        <v>4955</v>
      </c>
      <c r="E8957" t="s">
        <v>32</v>
      </c>
      <c r="F8957">
        <v>6807.38</v>
      </c>
      <c r="G8957">
        <v>6812.19</v>
      </c>
      <c r="J8957">
        <v>0.99150000000000005</v>
      </c>
      <c r="K8957">
        <v>0.99080000000000001</v>
      </c>
    </row>
    <row r="8958" spans="1:11">
      <c r="A8958" t="s">
        <v>25018</v>
      </c>
      <c r="B8958" t="s">
        <v>58</v>
      </c>
      <c r="C8958">
        <v>103512</v>
      </c>
      <c r="D8958" t="s">
        <v>7592</v>
      </c>
      <c r="E8958" t="s">
        <v>32</v>
      </c>
      <c r="F8958">
        <v>0</v>
      </c>
      <c r="G8958">
        <v>0</v>
      </c>
    </row>
    <row r="8959" spans="1:11">
      <c r="A8959" t="s">
        <v>25019</v>
      </c>
      <c r="B8959" t="s">
        <v>58</v>
      </c>
      <c r="C8959">
        <v>103522</v>
      </c>
      <c r="D8959" t="s">
        <v>4956</v>
      </c>
      <c r="E8959" t="s">
        <v>32</v>
      </c>
      <c r="F8959">
        <v>7011.9</v>
      </c>
      <c r="G8959">
        <v>7035.43</v>
      </c>
      <c r="J8959">
        <v>0.9607</v>
      </c>
      <c r="K8959">
        <v>0.95750000000000002</v>
      </c>
    </row>
    <row r="8960" spans="1:11">
      <c r="A8960" t="s">
        <v>25020</v>
      </c>
      <c r="B8960" t="s">
        <v>58</v>
      </c>
      <c r="C8960">
        <v>103508</v>
      </c>
      <c r="D8960" t="s">
        <v>7593</v>
      </c>
      <c r="E8960" t="s">
        <v>32</v>
      </c>
      <c r="F8960">
        <v>0</v>
      </c>
      <c r="G8960">
        <v>0</v>
      </c>
    </row>
    <row r="8961" spans="1:11">
      <c r="A8961" t="s">
        <v>25021</v>
      </c>
      <c r="B8961" t="s">
        <v>58</v>
      </c>
      <c r="C8961">
        <v>103524</v>
      </c>
      <c r="D8961" t="s">
        <v>7594</v>
      </c>
      <c r="E8961" t="s">
        <v>32</v>
      </c>
      <c r="F8961">
        <v>0</v>
      </c>
      <c r="G8961">
        <v>0</v>
      </c>
    </row>
    <row r="8962" spans="1:11">
      <c r="A8962" t="s">
        <v>25022</v>
      </c>
      <c r="B8962" t="s">
        <v>58</v>
      </c>
      <c r="C8962">
        <v>103526</v>
      </c>
      <c r="D8962" t="s">
        <v>7595</v>
      </c>
      <c r="E8962" t="s">
        <v>32</v>
      </c>
      <c r="F8962">
        <v>0</v>
      </c>
      <c r="G8962">
        <v>0</v>
      </c>
    </row>
    <row r="8963" spans="1:11">
      <c r="A8963" t="s">
        <v>25023</v>
      </c>
      <c r="B8963" t="s">
        <v>58</v>
      </c>
      <c r="C8963">
        <v>103525</v>
      </c>
      <c r="D8963" t="s">
        <v>7596</v>
      </c>
      <c r="E8963" t="s">
        <v>32</v>
      </c>
      <c r="F8963">
        <v>0</v>
      </c>
      <c r="G8963">
        <v>0</v>
      </c>
    </row>
    <row r="8964" spans="1:11">
      <c r="A8964" t="s">
        <v>25024</v>
      </c>
      <c r="B8964" t="s">
        <v>58</v>
      </c>
      <c r="C8964">
        <v>97062</v>
      </c>
      <c r="D8964" t="s">
        <v>6366</v>
      </c>
      <c r="E8964" t="s">
        <v>9</v>
      </c>
      <c r="F8964">
        <v>8.02</v>
      </c>
      <c r="G8964">
        <v>8.39</v>
      </c>
      <c r="J8964">
        <v>0</v>
      </c>
      <c r="K8964">
        <v>0</v>
      </c>
    </row>
    <row r="8965" spans="1:11">
      <c r="A8965" t="s">
        <v>25025</v>
      </c>
      <c r="B8965" t="s">
        <v>58</v>
      </c>
      <c r="C8965">
        <v>97061</v>
      </c>
      <c r="D8965" t="s">
        <v>7597</v>
      </c>
      <c r="E8965" t="s">
        <v>9</v>
      </c>
      <c r="F8965">
        <v>0</v>
      </c>
      <c r="G8965">
        <v>0</v>
      </c>
    </row>
    <row r="8966" spans="1:11">
      <c r="A8966" t="s">
        <v>25026</v>
      </c>
      <c r="B8966" t="s">
        <v>58</v>
      </c>
      <c r="C8966">
        <v>104988</v>
      </c>
      <c r="D8966" t="s">
        <v>7598</v>
      </c>
      <c r="E8966" t="s">
        <v>9</v>
      </c>
      <c r="F8966">
        <v>0</v>
      </c>
      <c r="G8966">
        <v>0</v>
      </c>
    </row>
    <row r="8967" spans="1:11">
      <c r="A8967" t="s">
        <v>25027</v>
      </c>
      <c r="B8967" t="s">
        <v>58</v>
      </c>
      <c r="C8967">
        <v>104979</v>
      </c>
      <c r="D8967" t="s">
        <v>7599</v>
      </c>
      <c r="E8967" t="s">
        <v>9</v>
      </c>
      <c r="F8967">
        <v>0</v>
      </c>
      <c r="G8967">
        <v>0</v>
      </c>
    </row>
    <row r="8968" spans="1:11">
      <c r="A8968" t="s">
        <v>25028</v>
      </c>
      <c r="B8968" t="s">
        <v>58</v>
      </c>
      <c r="C8968">
        <v>97040</v>
      </c>
      <c r="D8968" t="s">
        <v>6360</v>
      </c>
      <c r="E8968" t="s">
        <v>9</v>
      </c>
      <c r="F8968">
        <v>22.65</v>
      </c>
      <c r="G8968">
        <v>24.07</v>
      </c>
      <c r="J8968">
        <v>0</v>
      </c>
      <c r="K8968">
        <v>0</v>
      </c>
    </row>
    <row r="8969" spans="1:11">
      <c r="A8969" t="s">
        <v>25029</v>
      </c>
      <c r="B8969" t="s">
        <v>58</v>
      </c>
      <c r="C8969">
        <v>97041</v>
      </c>
      <c r="D8969" t="s">
        <v>6361</v>
      </c>
      <c r="E8969" t="s">
        <v>9</v>
      </c>
      <c r="F8969">
        <v>163.05000000000001</v>
      </c>
      <c r="G8969">
        <v>166.78</v>
      </c>
      <c r="J8969">
        <v>0</v>
      </c>
      <c r="K8969">
        <v>0</v>
      </c>
    </row>
    <row r="8970" spans="1:11">
      <c r="A8970" t="s">
        <v>25030</v>
      </c>
      <c r="B8970" t="s">
        <v>58</v>
      </c>
      <c r="C8970">
        <v>97039</v>
      </c>
      <c r="D8970" t="s">
        <v>6359</v>
      </c>
      <c r="E8970" t="s">
        <v>9</v>
      </c>
      <c r="F8970">
        <v>85.17</v>
      </c>
      <c r="G8970">
        <v>87.81</v>
      </c>
      <c r="J8970">
        <v>0</v>
      </c>
      <c r="K8970">
        <v>0</v>
      </c>
    </row>
    <row r="8971" spans="1:11">
      <c r="A8971" t="s">
        <v>25031</v>
      </c>
      <c r="B8971" t="s">
        <v>58</v>
      </c>
      <c r="C8971">
        <v>102655</v>
      </c>
      <c r="D8971" t="s">
        <v>7600</v>
      </c>
      <c r="E8971" t="s">
        <v>12</v>
      </c>
      <c r="F8971">
        <v>0</v>
      </c>
      <c r="G8971">
        <v>0</v>
      </c>
    </row>
    <row r="8972" spans="1:11">
      <c r="A8972" t="s">
        <v>25032</v>
      </c>
      <c r="B8972" t="s">
        <v>58</v>
      </c>
      <c r="C8972">
        <v>104987</v>
      </c>
      <c r="D8972" t="s">
        <v>7601</v>
      </c>
      <c r="E8972" t="s">
        <v>12</v>
      </c>
      <c r="F8972">
        <v>0</v>
      </c>
      <c r="G8972">
        <v>0</v>
      </c>
    </row>
    <row r="8973" spans="1:11">
      <c r="A8973" t="s">
        <v>25033</v>
      </c>
      <c r="B8973" t="s">
        <v>58</v>
      </c>
      <c r="C8973">
        <v>104986</v>
      </c>
      <c r="D8973" t="s">
        <v>7602</v>
      </c>
      <c r="E8973" t="s">
        <v>12</v>
      </c>
      <c r="F8973">
        <v>0</v>
      </c>
      <c r="G8973">
        <v>0</v>
      </c>
    </row>
    <row r="8974" spans="1:11">
      <c r="A8974" t="s">
        <v>25034</v>
      </c>
      <c r="B8974" t="s">
        <v>58</v>
      </c>
      <c r="C8974">
        <v>104984</v>
      </c>
      <c r="D8974" t="s">
        <v>7603</v>
      </c>
      <c r="E8974" t="s">
        <v>12</v>
      </c>
      <c r="F8974">
        <v>0</v>
      </c>
      <c r="G8974">
        <v>0</v>
      </c>
    </row>
    <row r="8975" spans="1:11">
      <c r="A8975" t="s">
        <v>25035</v>
      </c>
      <c r="B8975" t="s">
        <v>58</v>
      </c>
      <c r="C8975">
        <v>104985</v>
      </c>
      <c r="D8975" t="s">
        <v>7604</v>
      </c>
      <c r="E8975" t="s">
        <v>12</v>
      </c>
      <c r="F8975">
        <v>0</v>
      </c>
      <c r="G8975">
        <v>0</v>
      </c>
    </row>
    <row r="8976" spans="1:11">
      <c r="A8976" t="s">
        <v>25036</v>
      </c>
      <c r="B8976" t="s">
        <v>58</v>
      </c>
      <c r="C8976">
        <v>97026</v>
      </c>
      <c r="D8976" t="s">
        <v>7605</v>
      </c>
      <c r="E8976" t="s">
        <v>12</v>
      </c>
      <c r="F8976">
        <v>0</v>
      </c>
      <c r="G8976">
        <v>0</v>
      </c>
    </row>
    <row r="8977" spans="1:11">
      <c r="A8977" t="s">
        <v>25037</v>
      </c>
      <c r="B8977" t="s">
        <v>58</v>
      </c>
      <c r="C8977">
        <v>97025</v>
      </c>
      <c r="D8977" t="s">
        <v>7606</v>
      </c>
      <c r="E8977" t="s">
        <v>12</v>
      </c>
      <c r="F8977">
        <v>0</v>
      </c>
      <c r="G8977">
        <v>0</v>
      </c>
    </row>
    <row r="8978" spans="1:11">
      <c r="A8978" t="s">
        <v>25038</v>
      </c>
      <c r="B8978" t="s">
        <v>58</v>
      </c>
      <c r="C8978">
        <v>97032</v>
      </c>
      <c r="D8978" t="s">
        <v>6356</v>
      </c>
      <c r="E8978" t="s">
        <v>12</v>
      </c>
      <c r="F8978">
        <v>67.34</v>
      </c>
      <c r="G8978">
        <v>69.25</v>
      </c>
      <c r="J8978">
        <v>0</v>
      </c>
      <c r="K8978">
        <v>0</v>
      </c>
    </row>
    <row r="8979" spans="1:11">
      <c r="A8979" t="s">
        <v>25039</v>
      </c>
      <c r="B8979" t="s">
        <v>58</v>
      </c>
      <c r="C8979">
        <v>97031</v>
      </c>
      <c r="D8979" t="s">
        <v>6355</v>
      </c>
      <c r="E8979" t="s">
        <v>12</v>
      </c>
      <c r="F8979">
        <v>108.02</v>
      </c>
      <c r="G8979">
        <v>109.93</v>
      </c>
      <c r="J8979">
        <v>0</v>
      </c>
      <c r="K8979">
        <v>0</v>
      </c>
    </row>
    <row r="8980" spans="1:11">
      <c r="A8980" t="s">
        <v>25040</v>
      </c>
      <c r="B8980" t="s">
        <v>58</v>
      </c>
      <c r="C8980">
        <v>97036</v>
      </c>
      <c r="D8980" t="s">
        <v>7607</v>
      </c>
      <c r="E8980" t="s">
        <v>12</v>
      </c>
      <c r="F8980">
        <v>0</v>
      </c>
      <c r="G8980">
        <v>0</v>
      </c>
    </row>
    <row r="8981" spans="1:11">
      <c r="A8981" t="s">
        <v>25041</v>
      </c>
      <c r="B8981" t="s">
        <v>58</v>
      </c>
      <c r="C8981">
        <v>97035</v>
      </c>
      <c r="D8981" t="s">
        <v>7608</v>
      </c>
      <c r="E8981" t="s">
        <v>12</v>
      </c>
      <c r="F8981">
        <v>0</v>
      </c>
      <c r="G8981">
        <v>0</v>
      </c>
    </row>
    <row r="8982" spans="1:11">
      <c r="A8982" t="s">
        <v>25042</v>
      </c>
      <c r="B8982" t="s">
        <v>58</v>
      </c>
      <c r="C8982">
        <v>97034</v>
      </c>
      <c r="D8982" t="s">
        <v>6358</v>
      </c>
      <c r="E8982" t="s">
        <v>12</v>
      </c>
      <c r="F8982">
        <v>68.61</v>
      </c>
      <c r="G8982">
        <v>71.25</v>
      </c>
      <c r="J8982">
        <v>0</v>
      </c>
      <c r="K8982">
        <v>0</v>
      </c>
    </row>
    <row r="8983" spans="1:11">
      <c r="A8983" t="s">
        <v>25043</v>
      </c>
      <c r="B8983" t="s">
        <v>58</v>
      </c>
      <c r="C8983">
        <v>97033</v>
      </c>
      <c r="D8983" t="s">
        <v>6357</v>
      </c>
      <c r="E8983" t="s">
        <v>12</v>
      </c>
      <c r="F8983">
        <v>103.11</v>
      </c>
      <c r="G8983">
        <v>105.75</v>
      </c>
      <c r="J8983">
        <v>0</v>
      </c>
      <c r="K8983">
        <v>0</v>
      </c>
    </row>
    <row r="8984" spans="1:11">
      <c r="A8984" t="s">
        <v>25044</v>
      </c>
      <c r="B8984" t="s">
        <v>58</v>
      </c>
      <c r="C8984">
        <v>97030</v>
      </c>
      <c r="D8984" t="s">
        <v>7609</v>
      </c>
      <c r="E8984" t="s">
        <v>12</v>
      </c>
      <c r="F8984">
        <v>0</v>
      </c>
      <c r="G8984">
        <v>0</v>
      </c>
    </row>
    <row r="8985" spans="1:11">
      <c r="A8985" t="s">
        <v>25045</v>
      </c>
      <c r="B8985" t="s">
        <v>58</v>
      </c>
      <c r="C8985">
        <v>97029</v>
      </c>
      <c r="D8985" t="s">
        <v>7610</v>
      </c>
      <c r="E8985" t="s">
        <v>12</v>
      </c>
      <c r="F8985">
        <v>0</v>
      </c>
      <c r="G8985">
        <v>0</v>
      </c>
    </row>
    <row r="8986" spans="1:11">
      <c r="A8986" t="s">
        <v>25046</v>
      </c>
      <c r="B8986" t="s">
        <v>58</v>
      </c>
      <c r="C8986">
        <v>97028</v>
      </c>
      <c r="D8986" t="s">
        <v>7611</v>
      </c>
      <c r="E8986" t="s">
        <v>12</v>
      </c>
      <c r="F8986">
        <v>0</v>
      </c>
      <c r="G8986">
        <v>0</v>
      </c>
    </row>
    <row r="8987" spans="1:11">
      <c r="A8987" t="s">
        <v>25047</v>
      </c>
      <c r="B8987" t="s">
        <v>58</v>
      </c>
      <c r="C8987">
        <v>97027</v>
      </c>
      <c r="D8987" t="s">
        <v>7612</v>
      </c>
      <c r="E8987" t="s">
        <v>12</v>
      </c>
      <c r="F8987">
        <v>0</v>
      </c>
      <c r="G8987">
        <v>0</v>
      </c>
    </row>
    <row r="8988" spans="1:11">
      <c r="A8988" t="s">
        <v>25048</v>
      </c>
      <c r="B8988" t="s">
        <v>58</v>
      </c>
      <c r="C8988">
        <v>97038</v>
      </c>
      <c r="D8988" t="s">
        <v>7613</v>
      </c>
      <c r="E8988" t="s">
        <v>12</v>
      </c>
      <c r="F8988">
        <v>0</v>
      </c>
      <c r="G8988">
        <v>0</v>
      </c>
    </row>
    <row r="8989" spans="1:11">
      <c r="A8989" t="s">
        <v>25049</v>
      </c>
      <c r="B8989" t="s">
        <v>58</v>
      </c>
      <c r="C8989">
        <v>97037</v>
      </c>
      <c r="D8989" t="s">
        <v>7614</v>
      </c>
      <c r="E8989" t="s">
        <v>12</v>
      </c>
      <c r="F8989">
        <v>0</v>
      </c>
      <c r="G8989">
        <v>0</v>
      </c>
    </row>
    <row r="8990" spans="1:11">
      <c r="A8990" t="s">
        <v>25050</v>
      </c>
      <c r="B8990" t="s">
        <v>58</v>
      </c>
      <c r="C8990">
        <v>97014</v>
      </c>
      <c r="D8990" t="s">
        <v>6350</v>
      </c>
      <c r="E8990" t="s">
        <v>12</v>
      </c>
      <c r="F8990">
        <v>70.19</v>
      </c>
      <c r="G8990">
        <v>72.02</v>
      </c>
      <c r="J8990">
        <v>0</v>
      </c>
      <c r="K8990">
        <v>0</v>
      </c>
    </row>
    <row r="8991" spans="1:11">
      <c r="A8991" t="s">
        <v>25051</v>
      </c>
      <c r="B8991" t="s">
        <v>58</v>
      </c>
      <c r="C8991">
        <v>97015</v>
      </c>
      <c r="D8991" t="s">
        <v>6351</v>
      </c>
      <c r="E8991" t="s">
        <v>12</v>
      </c>
      <c r="F8991">
        <v>58.93</v>
      </c>
      <c r="G8991">
        <v>60.76</v>
      </c>
      <c r="J8991">
        <v>0</v>
      </c>
      <c r="K8991">
        <v>0</v>
      </c>
    </row>
    <row r="8992" spans="1:11">
      <c r="A8992" t="s">
        <v>25052</v>
      </c>
      <c r="B8992" t="s">
        <v>58</v>
      </c>
      <c r="C8992">
        <v>97013</v>
      </c>
      <c r="D8992" t="s">
        <v>6349</v>
      </c>
      <c r="E8992" t="s">
        <v>12</v>
      </c>
      <c r="F8992">
        <v>92.76</v>
      </c>
      <c r="G8992">
        <v>94.59</v>
      </c>
      <c r="J8992">
        <v>0</v>
      </c>
      <c r="K8992">
        <v>0</v>
      </c>
    </row>
    <row r="8993" spans="1:11">
      <c r="A8993" t="s">
        <v>25053</v>
      </c>
      <c r="B8993" t="s">
        <v>58</v>
      </c>
      <c r="C8993">
        <v>97017</v>
      </c>
      <c r="D8993" t="s">
        <v>6353</v>
      </c>
      <c r="E8993" t="s">
        <v>12</v>
      </c>
      <c r="F8993">
        <v>54.79</v>
      </c>
      <c r="G8993">
        <v>56.26</v>
      </c>
      <c r="J8993">
        <v>0</v>
      </c>
      <c r="K8993">
        <v>0</v>
      </c>
    </row>
    <row r="8994" spans="1:11">
      <c r="A8994" t="s">
        <v>25054</v>
      </c>
      <c r="B8994" t="s">
        <v>58</v>
      </c>
      <c r="C8994">
        <v>97018</v>
      </c>
      <c r="D8994" t="s">
        <v>6354</v>
      </c>
      <c r="E8994" t="s">
        <v>12</v>
      </c>
      <c r="F8994">
        <v>46.01</v>
      </c>
      <c r="G8994">
        <v>47.48</v>
      </c>
      <c r="J8994">
        <v>0</v>
      </c>
      <c r="K8994">
        <v>0</v>
      </c>
    </row>
    <row r="8995" spans="1:11">
      <c r="A8995" t="s">
        <v>25055</v>
      </c>
      <c r="B8995" t="s">
        <v>58</v>
      </c>
      <c r="C8995">
        <v>97016</v>
      </c>
      <c r="D8995" t="s">
        <v>6352</v>
      </c>
      <c r="E8995" t="s">
        <v>12</v>
      </c>
      <c r="F8995">
        <v>72.5</v>
      </c>
      <c r="G8995">
        <v>73.97</v>
      </c>
      <c r="J8995">
        <v>0</v>
      </c>
      <c r="K8995">
        <v>0</v>
      </c>
    </row>
    <row r="8996" spans="1:11">
      <c r="A8996" t="s">
        <v>25056</v>
      </c>
      <c r="B8996" t="s">
        <v>58</v>
      </c>
      <c r="C8996">
        <v>97024</v>
      </c>
      <c r="D8996" t="s">
        <v>7615</v>
      </c>
      <c r="E8996" t="s">
        <v>12</v>
      </c>
      <c r="F8996">
        <v>0</v>
      </c>
      <c r="G8996">
        <v>0</v>
      </c>
    </row>
    <row r="8997" spans="1:11">
      <c r="A8997" t="s">
        <v>25057</v>
      </c>
      <c r="B8997" t="s">
        <v>58</v>
      </c>
      <c r="C8997">
        <v>97023</v>
      </c>
      <c r="D8997" t="s">
        <v>7616</v>
      </c>
      <c r="E8997" t="s">
        <v>12</v>
      </c>
      <c r="F8997">
        <v>0</v>
      </c>
      <c r="G8997">
        <v>0</v>
      </c>
    </row>
    <row r="8998" spans="1:11">
      <c r="A8998" t="s">
        <v>25058</v>
      </c>
      <c r="B8998" t="s">
        <v>58</v>
      </c>
      <c r="C8998">
        <v>105804</v>
      </c>
      <c r="D8998" t="s">
        <v>7617</v>
      </c>
      <c r="E8998" t="s">
        <v>12</v>
      </c>
      <c r="F8998">
        <v>0</v>
      </c>
      <c r="G8998">
        <v>0</v>
      </c>
    </row>
    <row r="8999" spans="1:11">
      <c r="A8999" t="s">
        <v>25059</v>
      </c>
      <c r="B8999" t="s">
        <v>58</v>
      </c>
      <c r="C8999">
        <v>104990</v>
      </c>
      <c r="D8999" t="s">
        <v>6373</v>
      </c>
      <c r="E8999" t="s">
        <v>12</v>
      </c>
      <c r="F8999">
        <v>14.53</v>
      </c>
      <c r="G8999">
        <v>15.16</v>
      </c>
      <c r="J8999">
        <v>0</v>
      </c>
      <c r="K8999">
        <v>0</v>
      </c>
    </row>
    <row r="9000" spans="1:11">
      <c r="A9000" t="s">
        <v>25060</v>
      </c>
      <c r="B9000" t="s">
        <v>58</v>
      </c>
      <c r="C9000">
        <v>97052</v>
      </c>
      <c r="D9000" t="s">
        <v>7618</v>
      </c>
      <c r="E9000" t="s">
        <v>32</v>
      </c>
      <c r="F9000">
        <v>0</v>
      </c>
      <c r="G9000">
        <v>0</v>
      </c>
    </row>
    <row r="9001" spans="1:11">
      <c r="A9001" t="s">
        <v>25061</v>
      </c>
      <c r="B9001" t="s">
        <v>58</v>
      </c>
      <c r="C9001">
        <v>97054</v>
      </c>
      <c r="D9001" t="s">
        <v>6365</v>
      </c>
      <c r="E9001" t="s">
        <v>32</v>
      </c>
      <c r="F9001">
        <v>29.7</v>
      </c>
      <c r="G9001">
        <v>30.89</v>
      </c>
      <c r="J9001">
        <v>0</v>
      </c>
      <c r="K9001">
        <v>0</v>
      </c>
    </row>
    <row r="9002" spans="1:11">
      <c r="A9002" t="s">
        <v>25062</v>
      </c>
      <c r="B9002" t="s">
        <v>58</v>
      </c>
      <c r="C9002">
        <v>104981</v>
      </c>
      <c r="D9002" t="s">
        <v>7619</v>
      </c>
      <c r="E9002" t="s">
        <v>12</v>
      </c>
      <c r="F9002">
        <v>0</v>
      </c>
      <c r="G9002">
        <v>0</v>
      </c>
    </row>
    <row r="9003" spans="1:11">
      <c r="A9003" t="s">
        <v>25063</v>
      </c>
      <c r="B9003" t="s">
        <v>58</v>
      </c>
      <c r="C9003">
        <v>104980</v>
      </c>
      <c r="D9003" t="s">
        <v>7620</v>
      </c>
      <c r="E9003" t="s">
        <v>12</v>
      </c>
      <c r="F9003">
        <v>0</v>
      </c>
      <c r="G9003">
        <v>0</v>
      </c>
    </row>
    <row r="9004" spans="1:11">
      <c r="A9004" t="s">
        <v>25064</v>
      </c>
      <c r="B9004" t="s">
        <v>58</v>
      </c>
      <c r="C9004">
        <v>97042</v>
      </c>
      <c r="D9004" t="s">
        <v>7621</v>
      </c>
      <c r="E9004" t="s">
        <v>12</v>
      </c>
      <c r="F9004">
        <v>0</v>
      </c>
      <c r="G9004">
        <v>0</v>
      </c>
    </row>
    <row r="9005" spans="1:11">
      <c r="A9005" t="s">
        <v>25065</v>
      </c>
      <c r="B9005" t="s">
        <v>58</v>
      </c>
      <c r="C9005">
        <v>97045</v>
      </c>
      <c r="D9005" t="s">
        <v>7622</v>
      </c>
      <c r="E9005" t="s">
        <v>12</v>
      </c>
      <c r="F9005">
        <v>0</v>
      </c>
      <c r="G9005">
        <v>0</v>
      </c>
    </row>
    <row r="9006" spans="1:11">
      <c r="A9006" t="s">
        <v>25066</v>
      </c>
      <c r="B9006" t="s">
        <v>58</v>
      </c>
      <c r="C9006">
        <v>97044</v>
      </c>
      <c r="D9006" t="s">
        <v>7623</v>
      </c>
      <c r="E9006" t="s">
        <v>12</v>
      </c>
      <c r="F9006">
        <v>0</v>
      </c>
      <c r="G9006">
        <v>0</v>
      </c>
    </row>
    <row r="9007" spans="1:11">
      <c r="A9007" t="s">
        <v>25067</v>
      </c>
      <c r="B9007" t="s">
        <v>58</v>
      </c>
      <c r="C9007">
        <v>97043</v>
      </c>
      <c r="D9007" t="s">
        <v>7624</v>
      </c>
      <c r="E9007" t="s">
        <v>12</v>
      </c>
      <c r="F9007">
        <v>0</v>
      </c>
      <c r="G9007">
        <v>0</v>
      </c>
    </row>
    <row r="9008" spans="1:11">
      <c r="A9008" t="s">
        <v>25068</v>
      </c>
      <c r="B9008" t="s">
        <v>58</v>
      </c>
      <c r="C9008">
        <v>97063</v>
      </c>
      <c r="D9008" t="s">
        <v>6367</v>
      </c>
      <c r="E9008" t="s">
        <v>9</v>
      </c>
      <c r="F9008">
        <v>27.83</v>
      </c>
      <c r="G9008">
        <v>30.26</v>
      </c>
      <c r="J9008">
        <v>0</v>
      </c>
      <c r="K9008">
        <v>0</v>
      </c>
    </row>
    <row r="9009" spans="1:11">
      <c r="A9009" t="s">
        <v>25069</v>
      </c>
      <c r="B9009" t="s">
        <v>58</v>
      </c>
      <c r="C9009">
        <v>97065</v>
      </c>
      <c r="D9009" t="s">
        <v>6369</v>
      </c>
      <c r="E9009" t="s">
        <v>10</v>
      </c>
      <c r="F9009">
        <v>18.32</v>
      </c>
      <c r="G9009">
        <v>19.89</v>
      </c>
      <c r="J9009">
        <v>0</v>
      </c>
      <c r="K9009">
        <v>0</v>
      </c>
    </row>
    <row r="9010" spans="1:11">
      <c r="A9010" t="s">
        <v>25070</v>
      </c>
      <c r="B9010" t="s">
        <v>58</v>
      </c>
      <c r="C9010">
        <v>97064</v>
      </c>
      <c r="D9010" t="s">
        <v>6368</v>
      </c>
      <c r="E9010" t="s">
        <v>12</v>
      </c>
      <c r="F9010">
        <v>38.42</v>
      </c>
      <c r="G9010">
        <v>41.74</v>
      </c>
      <c r="J9010">
        <v>0</v>
      </c>
      <c r="K9010">
        <v>0</v>
      </c>
    </row>
    <row r="9011" spans="1:11">
      <c r="A9011" t="s">
        <v>25071</v>
      </c>
      <c r="B9011" t="s">
        <v>58</v>
      </c>
      <c r="C9011">
        <v>97049</v>
      </c>
      <c r="D9011" t="s">
        <v>7625</v>
      </c>
      <c r="E9011" t="s">
        <v>9</v>
      </c>
      <c r="F9011">
        <v>0</v>
      </c>
      <c r="G9011">
        <v>0</v>
      </c>
    </row>
    <row r="9012" spans="1:11">
      <c r="A9012" t="s">
        <v>25072</v>
      </c>
      <c r="B9012" t="s">
        <v>58</v>
      </c>
      <c r="C9012">
        <v>96997</v>
      </c>
      <c r="D9012" t="s">
        <v>7626</v>
      </c>
      <c r="E9012" t="s">
        <v>12</v>
      </c>
      <c r="F9012">
        <v>0</v>
      </c>
      <c r="G9012">
        <v>0</v>
      </c>
    </row>
    <row r="9013" spans="1:11">
      <c r="A9013" t="s">
        <v>25073</v>
      </c>
      <c r="B9013" t="s">
        <v>58</v>
      </c>
      <c r="C9013">
        <v>96999</v>
      </c>
      <c r="D9013" t="s">
        <v>7627</v>
      </c>
      <c r="E9013" t="s">
        <v>12</v>
      </c>
      <c r="F9013">
        <v>0</v>
      </c>
      <c r="G9013">
        <v>0</v>
      </c>
    </row>
    <row r="9014" spans="1:11">
      <c r="A9014" t="s">
        <v>25074</v>
      </c>
      <c r="B9014" t="s">
        <v>58</v>
      </c>
      <c r="C9014">
        <v>96996</v>
      </c>
      <c r="D9014" t="s">
        <v>7628</v>
      </c>
      <c r="E9014" t="s">
        <v>12</v>
      </c>
      <c r="F9014">
        <v>0</v>
      </c>
      <c r="G9014">
        <v>0</v>
      </c>
    </row>
    <row r="9015" spans="1:11">
      <c r="A9015" t="s">
        <v>25075</v>
      </c>
      <c r="B9015" t="s">
        <v>58</v>
      </c>
      <c r="C9015">
        <v>96998</v>
      </c>
      <c r="D9015" t="s">
        <v>7629</v>
      </c>
      <c r="E9015" t="s">
        <v>12</v>
      </c>
      <c r="F9015">
        <v>0</v>
      </c>
      <c r="G9015">
        <v>0</v>
      </c>
    </row>
    <row r="9016" spans="1:11">
      <c r="A9016" t="s">
        <v>25076</v>
      </c>
      <c r="B9016" t="s">
        <v>58</v>
      </c>
      <c r="C9016">
        <v>97067</v>
      </c>
      <c r="D9016" t="s">
        <v>6371</v>
      </c>
      <c r="E9016" t="s">
        <v>12</v>
      </c>
      <c r="F9016">
        <v>762.44</v>
      </c>
      <c r="G9016">
        <v>783.18</v>
      </c>
      <c r="J9016">
        <v>0</v>
      </c>
      <c r="K9016">
        <v>0</v>
      </c>
    </row>
    <row r="9017" spans="1:11">
      <c r="A9017" t="s">
        <v>25077</v>
      </c>
      <c r="B9017" t="s">
        <v>58</v>
      </c>
      <c r="C9017">
        <v>97001</v>
      </c>
      <c r="D9017" t="s">
        <v>7630</v>
      </c>
      <c r="E9017" t="s">
        <v>12</v>
      </c>
      <c r="F9017">
        <v>0</v>
      </c>
      <c r="G9017">
        <v>0</v>
      </c>
    </row>
    <row r="9018" spans="1:11">
      <c r="A9018" t="s">
        <v>25078</v>
      </c>
      <c r="B9018" t="s">
        <v>58</v>
      </c>
      <c r="C9018">
        <v>97003</v>
      </c>
      <c r="D9018" t="s">
        <v>7631</v>
      </c>
      <c r="E9018" t="s">
        <v>12</v>
      </c>
      <c r="F9018">
        <v>0</v>
      </c>
      <c r="G9018">
        <v>0</v>
      </c>
    </row>
    <row r="9019" spans="1:11">
      <c r="A9019" t="s">
        <v>25079</v>
      </c>
      <c r="B9019" t="s">
        <v>58</v>
      </c>
      <c r="C9019">
        <v>97005</v>
      </c>
      <c r="D9019" t="s">
        <v>7632</v>
      </c>
      <c r="E9019" t="s">
        <v>12</v>
      </c>
      <c r="F9019">
        <v>0</v>
      </c>
      <c r="G9019">
        <v>0</v>
      </c>
    </row>
    <row r="9020" spans="1:11">
      <c r="A9020" t="s">
        <v>25080</v>
      </c>
      <c r="B9020" t="s">
        <v>58</v>
      </c>
      <c r="C9020">
        <v>97000</v>
      </c>
      <c r="D9020" t="s">
        <v>7633</v>
      </c>
      <c r="E9020" t="s">
        <v>12</v>
      </c>
      <c r="F9020">
        <v>0</v>
      </c>
      <c r="G9020">
        <v>0</v>
      </c>
    </row>
    <row r="9021" spans="1:11">
      <c r="A9021" t="s">
        <v>25081</v>
      </c>
      <c r="B9021" t="s">
        <v>58</v>
      </c>
      <c r="C9021">
        <v>97002</v>
      </c>
      <c r="D9021" t="s">
        <v>7634</v>
      </c>
      <c r="E9021" t="s">
        <v>12</v>
      </c>
      <c r="F9021">
        <v>0</v>
      </c>
      <c r="G9021">
        <v>0</v>
      </c>
    </row>
    <row r="9022" spans="1:11">
      <c r="A9022" t="s">
        <v>25082</v>
      </c>
      <c r="B9022" t="s">
        <v>58</v>
      </c>
      <c r="C9022">
        <v>97004</v>
      </c>
      <c r="D9022" t="s">
        <v>7635</v>
      </c>
      <c r="E9022" t="s">
        <v>12</v>
      </c>
      <c r="F9022">
        <v>0</v>
      </c>
      <c r="G9022">
        <v>0</v>
      </c>
    </row>
    <row r="9023" spans="1:11">
      <c r="A9023" t="s">
        <v>25083</v>
      </c>
      <c r="B9023" t="s">
        <v>58</v>
      </c>
      <c r="C9023">
        <v>97007</v>
      </c>
      <c r="D9023" t="s">
        <v>7636</v>
      </c>
      <c r="E9023" t="s">
        <v>12</v>
      </c>
      <c r="F9023">
        <v>0</v>
      </c>
      <c r="G9023">
        <v>0</v>
      </c>
    </row>
    <row r="9024" spans="1:11">
      <c r="A9024" t="s">
        <v>25084</v>
      </c>
      <c r="B9024" t="s">
        <v>58</v>
      </c>
      <c r="C9024">
        <v>97009</v>
      </c>
      <c r="D9024" t="s">
        <v>7637</v>
      </c>
      <c r="E9024" t="s">
        <v>12</v>
      </c>
      <c r="F9024">
        <v>0</v>
      </c>
      <c r="G9024">
        <v>0</v>
      </c>
    </row>
    <row r="9025" spans="1:11">
      <c r="A9025" t="s">
        <v>25085</v>
      </c>
      <c r="B9025" t="s">
        <v>58</v>
      </c>
      <c r="C9025">
        <v>97006</v>
      </c>
      <c r="D9025" t="s">
        <v>7638</v>
      </c>
      <c r="E9025" t="s">
        <v>12</v>
      </c>
      <c r="F9025">
        <v>0</v>
      </c>
      <c r="G9025">
        <v>0</v>
      </c>
    </row>
    <row r="9026" spans="1:11">
      <c r="A9026" t="s">
        <v>25086</v>
      </c>
      <c r="B9026" t="s">
        <v>58</v>
      </c>
      <c r="C9026">
        <v>97008</v>
      </c>
      <c r="D9026" t="s">
        <v>7639</v>
      </c>
      <c r="E9026" t="s">
        <v>12</v>
      </c>
      <c r="F9026">
        <v>0</v>
      </c>
      <c r="G9026">
        <v>0</v>
      </c>
    </row>
    <row r="9027" spans="1:11">
      <c r="A9027" t="s">
        <v>25087</v>
      </c>
      <c r="B9027" t="s">
        <v>58</v>
      </c>
      <c r="C9027">
        <v>97048</v>
      </c>
      <c r="D9027" t="s">
        <v>6364</v>
      </c>
      <c r="E9027" t="s">
        <v>9</v>
      </c>
      <c r="F9027">
        <v>0.1</v>
      </c>
      <c r="G9027">
        <v>0.1</v>
      </c>
      <c r="J9027">
        <v>0.7</v>
      </c>
      <c r="K9027">
        <v>0.7</v>
      </c>
    </row>
    <row r="9028" spans="1:11">
      <c r="A9028" t="s">
        <v>25088</v>
      </c>
      <c r="B9028" t="s">
        <v>58</v>
      </c>
      <c r="C9028">
        <v>97047</v>
      </c>
      <c r="D9028" t="s">
        <v>6363</v>
      </c>
      <c r="E9028" t="s">
        <v>9</v>
      </c>
      <c r="F9028">
        <v>0.14000000000000001</v>
      </c>
      <c r="G9028">
        <v>0.14000000000000001</v>
      </c>
      <c r="J9028">
        <v>0.71430000000000005</v>
      </c>
      <c r="K9028">
        <v>0.71430000000000005</v>
      </c>
    </row>
    <row r="9029" spans="1:11">
      <c r="A9029" t="s">
        <v>25089</v>
      </c>
      <c r="B9029" t="s">
        <v>58</v>
      </c>
      <c r="C9029">
        <v>97046</v>
      </c>
      <c r="D9029" t="s">
        <v>6362</v>
      </c>
      <c r="E9029" t="s">
        <v>9</v>
      </c>
      <c r="F9029">
        <v>0.36</v>
      </c>
      <c r="G9029">
        <v>0.37</v>
      </c>
      <c r="J9029">
        <v>0.72219999999999995</v>
      </c>
      <c r="K9029">
        <v>0.70269999999999999</v>
      </c>
    </row>
    <row r="9030" spans="1:11">
      <c r="A9030" t="s">
        <v>25090</v>
      </c>
      <c r="B9030" t="s">
        <v>58</v>
      </c>
      <c r="C9030">
        <v>104989</v>
      </c>
      <c r="D9030" t="s">
        <v>6372</v>
      </c>
      <c r="E9030" t="s">
        <v>32</v>
      </c>
      <c r="F9030">
        <v>51.99</v>
      </c>
      <c r="G9030">
        <v>55.18</v>
      </c>
      <c r="J9030">
        <v>0</v>
      </c>
      <c r="K9030">
        <v>0</v>
      </c>
    </row>
    <row r="9031" spans="1:11">
      <c r="A9031" t="s">
        <v>25091</v>
      </c>
      <c r="B9031" t="s">
        <v>58</v>
      </c>
      <c r="C9031">
        <v>97066</v>
      </c>
      <c r="D9031" t="s">
        <v>6370</v>
      </c>
      <c r="E9031" t="s">
        <v>9</v>
      </c>
      <c r="F9031">
        <v>377.51</v>
      </c>
      <c r="G9031">
        <v>393.39</v>
      </c>
      <c r="J9031">
        <v>0.2472</v>
      </c>
      <c r="K9031">
        <v>0.23719999999999999</v>
      </c>
    </row>
    <row r="9032" spans="1:11">
      <c r="A9032" t="s">
        <v>25092</v>
      </c>
      <c r="B9032" t="s">
        <v>58</v>
      </c>
      <c r="C9032">
        <v>104982</v>
      </c>
      <c r="D9032" t="s">
        <v>7640</v>
      </c>
      <c r="E9032" t="s">
        <v>12</v>
      </c>
      <c r="F9032">
        <v>0</v>
      </c>
      <c r="G9032">
        <v>0</v>
      </c>
    </row>
    <row r="9033" spans="1:11">
      <c r="A9033" t="s">
        <v>25093</v>
      </c>
      <c r="B9033" t="s">
        <v>58</v>
      </c>
      <c r="C9033">
        <v>97060</v>
      </c>
      <c r="D9033" t="s">
        <v>7641</v>
      </c>
      <c r="E9033" t="s">
        <v>12</v>
      </c>
      <c r="F9033">
        <v>0</v>
      </c>
      <c r="G9033">
        <v>0</v>
      </c>
    </row>
    <row r="9034" spans="1:11">
      <c r="A9034" t="s">
        <v>25094</v>
      </c>
      <c r="B9034" t="s">
        <v>58</v>
      </c>
      <c r="C9034">
        <v>97059</v>
      </c>
      <c r="D9034" t="s">
        <v>7642</v>
      </c>
      <c r="E9034" t="s">
        <v>12</v>
      </c>
      <c r="F9034">
        <v>0</v>
      </c>
      <c r="G9034">
        <v>0</v>
      </c>
    </row>
    <row r="9035" spans="1:11">
      <c r="A9035" t="s">
        <v>25095</v>
      </c>
      <c r="B9035" t="s">
        <v>58</v>
      </c>
      <c r="C9035">
        <v>97058</v>
      </c>
      <c r="D9035" t="s">
        <v>7643</v>
      </c>
      <c r="E9035" t="s">
        <v>12</v>
      </c>
      <c r="F9035">
        <v>0</v>
      </c>
      <c r="G9035">
        <v>0</v>
      </c>
    </row>
    <row r="9036" spans="1:11">
      <c r="A9036" t="s">
        <v>25096</v>
      </c>
      <c r="B9036" t="s">
        <v>58</v>
      </c>
      <c r="C9036">
        <v>97056</v>
      </c>
      <c r="D9036" t="s">
        <v>7644</v>
      </c>
      <c r="E9036" t="s">
        <v>12</v>
      </c>
      <c r="F9036">
        <v>0</v>
      </c>
      <c r="G9036">
        <v>0</v>
      </c>
    </row>
    <row r="9037" spans="1:11">
      <c r="A9037" t="s">
        <v>25097</v>
      </c>
      <c r="B9037" t="s">
        <v>58</v>
      </c>
      <c r="C9037">
        <v>97057</v>
      </c>
      <c r="D9037" t="s">
        <v>7645</v>
      </c>
      <c r="E9037" t="s">
        <v>12</v>
      </c>
      <c r="F9037">
        <v>0</v>
      </c>
      <c r="G9037">
        <v>0</v>
      </c>
    </row>
    <row r="9038" spans="1:11">
      <c r="A9038" t="s">
        <v>25098</v>
      </c>
      <c r="B9038" t="s">
        <v>58</v>
      </c>
      <c r="C9038">
        <v>97055</v>
      </c>
      <c r="D9038" t="s">
        <v>7646</v>
      </c>
      <c r="E9038" t="s">
        <v>12</v>
      </c>
      <c r="F9038">
        <v>0</v>
      </c>
      <c r="G9038">
        <v>0</v>
      </c>
    </row>
    <row r="9039" spans="1:11">
      <c r="A9039" t="s">
        <v>25099</v>
      </c>
      <c r="B9039" t="s">
        <v>58</v>
      </c>
      <c r="C9039">
        <v>102656</v>
      </c>
      <c r="D9039" t="s">
        <v>7647</v>
      </c>
      <c r="E9039" t="s">
        <v>12</v>
      </c>
      <c r="F9039">
        <v>0</v>
      </c>
      <c r="G9039">
        <v>0</v>
      </c>
    </row>
    <row r="9040" spans="1:11">
      <c r="A9040" t="s">
        <v>25100</v>
      </c>
      <c r="B9040" t="s">
        <v>58</v>
      </c>
      <c r="C9040">
        <v>104983</v>
      </c>
      <c r="D9040" t="s">
        <v>7648</v>
      </c>
      <c r="E9040" t="s">
        <v>32</v>
      </c>
      <c r="F9040">
        <v>0</v>
      </c>
      <c r="G9040">
        <v>0</v>
      </c>
    </row>
    <row r="9041" spans="1:11">
      <c r="A9041" t="s">
        <v>25101</v>
      </c>
      <c r="B9041" t="s">
        <v>58</v>
      </c>
      <c r="C9041">
        <v>97050</v>
      </c>
      <c r="D9041" t="s">
        <v>7649</v>
      </c>
      <c r="E9041" t="s">
        <v>9</v>
      </c>
      <c r="F9041">
        <v>0</v>
      </c>
      <c r="G9041">
        <v>0</v>
      </c>
    </row>
    <row r="9042" spans="1:11">
      <c r="A9042" t="s">
        <v>25102</v>
      </c>
      <c r="B9042" t="s">
        <v>58</v>
      </c>
      <c r="C9042">
        <v>95946</v>
      </c>
      <c r="D9042" t="s">
        <v>2509</v>
      </c>
      <c r="E9042" t="s">
        <v>11</v>
      </c>
      <c r="F9042">
        <v>14.24</v>
      </c>
      <c r="G9042">
        <v>14.59</v>
      </c>
      <c r="J9042">
        <v>6.3E-3</v>
      </c>
      <c r="K9042">
        <v>6.1999999999999998E-3</v>
      </c>
    </row>
    <row r="9043" spans="1:11">
      <c r="A9043" t="s">
        <v>25103</v>
      </c>
      <c r="B9043" t="s">
        <v>58</v>
      </c>
      <c r="C9043">
        <v>95947</v>
      </c>
      <c r="D9043" t="s">
        <v>2510</v>
      </c>
      <c r="E9043" t="s">
        <v>11</v>
      </c>
      <c r="F9043">
        <v>10.67</v>
      </c>
      <c r="G9043">
        <v>10.82</v>
      </c>
      <c r="J9043">
        <v>5.5999999999999999E-3</v>
      </c>
      <c r="K9043">
        <v>5.4999999999999997E-3</v>
      </c>
    </row>
    <row r="9044" spans="1:11">
      <c r="A9044" t="s">
        <v>25104</v>
      </c>
      <c r="B9044" t="s">
        <v>58</v>
      </c>
      <c r="C9044">
        <v>95948</v>
      </c>
      <c r="D9044" t="s">
        <v>2511</v>
      </c>
      <c r="E9044" t="s">
        <v>11</v>
      </c>
      <c r="F9044">
        <v>9.1</v>
      </c>
      <c r="G9044">
        <v>9.1300000000000008</v>
      </c>
      <c r="J9044">
        <v>3.3E-3</v>
      </c>
      <c r="K9044">
        <v>3.3E-3</v>
      </c>
    </row>
    <row r="9045" spans="1:11">
      <c r="A9045" t="s">
        <v>25105</v>
      </c>
      <c r="B9045" t="s">
        <v>58</v>
      </c>
      <c r="C9045">
        <v>95944</v>
      </c>
      <c r="D9045" t="s">
        <v>2508</v>
      </c>
      <c r="E9045" t="s">
        <v>11</v>
      </c>
      <c r="F9045">
        <v>23.65</v>
      </c>
      <c r="G9045">
        <v>24.76</v>
      </c>
      <c r="J9045">
        <v>7.6E-3</v>
      </c>
      <c r="K9045">
        <v>7.3000000000000001E-3</v>
      </c>
    </row>
    <row r="9046" spans="1:11">
      <c r="A9046" t="s">
        <v>25106</v>
      </c>
      <c r="B9046" t="s">
        <v>58</v>
      </c>
      <c r="C9046">
        <v>95945</v>
      </c>
      <c r="D9046" t="s">
        <v>106</v>
      </c>
      <c r="E9046" t="s">
        <v>11</v>
      </c>
      <c r="F9046">
        <v>18.46</v>
      </c>
      <c r="G9046">
        <v>19.11</v>
      </c>
      <c r="J9046">
        <v>7.0000000000000001E-3</v>
      </c>
      <c r="K9046">
        <v>6.7999999999999996E-3</v>
      </c>
    </row>
    <row r="9047" spans="1:11">
      <c r="A9047" t="s">
        <v>25107</v>
      </c>
      <c r="B9047" t="s">
        <v>58</v>
      </c>
      <c r="C9047">
        <v>95943</v>
      </c>
      <c r="D9047" t="s">
        <v>2507</v>
      </c>
      <c r="E9047" t="s">
        <v>11</v>
      </c>
      <c r="F9047">
        <v>26.62</v>
      </c>
      <c r="G9047">
        <v>28.06</v>
      </c>
      <c r="J9047">
        <v>8.3000000000000001E-3</v>
      </c>
      <c r="K9047">
        <v>7.7999999999999996E-3</v>
      </c>
    </row>
    <row r="9048" spans="1:11">
      <c r="A9048" t="s">
        <v>25108</v>
      </c>
      <c r="B9048" t="s">
        <v>58</v>
      </c>
      <c r="C9048">
        <v>102077</v>
      </c>
      <c r="D9048" t="s">
        <v>7650</v>
      </c>
      <c r="E9048" t="s">
        <v>10</v>
      </c>
      <c r="F9048">
        <v>5854.61</v>
      </c>
      <c r="G9048">
        <v>6090.57</v>
      </c>
      <c r="J9048">
        <v>2.3E-3</v>
      </c>
      <c r="K9048">
        <v>2.3E-3</v>
      </c>
    </row>
    <row r="9049" spans="1:11">
      <c r="A9049" t="s">
        <v>25109</v>
      </c>
      <c r="B9049" t="s">
        <v>58</v>
      </c>
      <c r="C9049">
        <v>102073</v>
      </c>
      <c r="D9049" t="s">
        <v>7651</v>
      </c>
      <c r="E9049" t="s">
        <v>10</v>
      </c>
      <c r="F9049">
        <v>4232.5600000000004</v>
      </c>
      <c r="G9049">
        <v>4389.99</v>
      </c>
      <c r="J9049">
        <v>1.5E-3</v>
      </c>
      <c r="K9049">
        <v>1.5E-3</v>
      </c>
    </row>
    <row r="9050" spans="1:11">
      <c r="A9050" t="s">
        <v>25110</v>
      </c>
      <c r="B9050" t="s">
        <v>58</v>
      </c>
      <c r="C9050">
        <v>102079</v>
      </c>
      <c r="D9050" t="s">
        <v>14832</v>
      </c>
      <c r="E9050" t="s">
        <v>10</v>
      </c>
      <c r="F9050">
        <v>5742.64</v>
      </c>
      <c r="G9050">
        <v>5965.06</v>
      </c>
      <c r="J9050">
        <v>2.3999999999999998E-3</v>
      </c>
      <c r="K9050">
        <v>2.3E-3</v>
      </c>
    </row>
    <row r="9051" spans="1:11">
      <c r="A9051" t="s">
        <v>25111</v>
      </c>
      <c r="B9051" t="s">
        <v>58</v>
      </c>
      <c r="C9051">
        <v>102075</v>
      </c>
      <c r="D9051" t="s">
        <v>14833</v>
      </c>
      <c r="E9051" t="s">
        <v>10</v>
      </c>
      <c r="F9051">
        <v>5224.71</v>
      </c>
      <c r="G9051">
        <v>5407.17</v>
      </c>
      <c r="J9051">
        <v>2.5000000000000001E-3</v>
      </c>
      <c r="K9051">
        <v>2.3999999999999998E-3</v>
      </c>
    </row>
    <row r="9052" spans="1:11">
      <c r="A9052" t="s">
        <v>25112</v>
      </c>
      <c r="B9052" t="s">
        <v>58</v>
      </c>
      <c r="C9052">
        <v>102078</v>
      </c>
      <c r="D9052" t="s">
        <v>14834</v>
      </c>
      <c r="E9052" t="s">
        <v>10</v>
      </c>
      <c r="F9052">
        <v>5995.38</v>
      </c>
      <c r="G9052">
        <v>6228.42</v>
      </c>
      <c r="J9052">
        <v>2E-3</v>
      </c>
      <c r="K9052">
        <v>2E-3</v>
      </c>
    </row>
    <row r="9053" spans="1:11">
      <c r="A9053" t="s">
        <v>25113</v>
      </c>
      <c r="B9053" t="s">
        <v>58</v>
      </c>
      <c r="C9053">
        <v>102074</v>
      </c>
      <c r="D9053" t="s">
        <v>14835</v>
      </c>
      <c r="E9053" t="s">
        <v>10</v>
      </c>
      <c r="F9053">
        <v>5039.12</v>
      </c>
      <c r="G9053">
        <v>5215.05</v>
      </c>
      <c r="J9053">
        <v>2.2000000000000001E-3</v>
      </c>
      <c r="K9053">
        <v>2.0999999999999999E-3</v>
      </c>
    </row>
    <row r="9054" spans="1:11">
      <c r="A9054" t="s">
        <v>25114</v>
      </c>
      <c r="B9054" t="s">
        <v>58</v>
      </c>
      <c r="C9054">
        <v>102080</v>
      </c>
      <c r="D9054" t="s">
        <v>14836</v>
      </c>
      <c r="E9054" t="s">
        <v>10</v>
      </c>
      <c r="F9054">
        <v>4978.17</v>
      </c>
      <c r="G9054">
        <v>5155.33</v>
      </c>
      <c r="J9054">
        <v>2.7000000000000001E-3</v>
      </c>
      <c r="K9054">
        <v>2.5999999999999999E-3</v>
      </c>
    </row>
    <row r="9055" spans="1:11">
      <c r="A9055" t="s">
        <v>25115</v>
      </c>
      <c r="B9055" t="s">
        <v>58</v>
      </c>
      <c r="C9055">
        <v>102076</v>
      </c>
      <c r="D9055" t="s">
        <v>14837</v>
      </c>
      <c r="E9055" t="s">
        <v>10</v>
      </c>
      <c r="F9055">
        <v>5340.72</v>
      </c>
      <c r="G9055">
        <v>5518.57</v>
      </c>
      <c r="J9055">
        <v>2.3999999999999998E-3</v>
      </c>
      <c r="K9055">
        <v>2.3E-3</v>
      </c>
    </row>
    <row r="9056" spans="1:11">
      <c r="A9056" t="s">
        <v>25116</v>
      </c>
      <c r="B9056" t="s">
        <v>58</v>
      </c>
      <c r="C9056">
        <v>102084</v>
      </c>
      <c r="D9056" t="s">
        <v>7652</v>
      </c>
      <c r="E9056" t="s">
        <v>12</v>
      </c>
      <c r="F9056">
        <v>0</v>
      </c>
      <c r="G9056">
        <v>0</v>
      </c>
    </row>
    <row r="9057" spans="1:11">
      <c r="A9057" t="s">
        <v>25117</v>
      </c>
      <c r="B9057" t="s">
        <v>58</v>
      </c>
      <c r="C9057">
        <v>102082</v>
      </c>
      <c r="D9057" t="s">
        <v>7653</v>
      </c>
      <c r="E9057" t="s">
        <v>12</v>
      </c>
      <c r="F9057">
        <v>0</v>
      </c>
      <c r="G9057">
        <v>0</v>
      </c>
    </row>
    <row r="9058" spans="1:11">
      <c r="A9058" t="s">
        <v>25118</v>
      </c>
      <c r="B9058" t="s">
        <v>58</v>
      </c>
      <c r="C9058">
        <v>102081</v>
      </c>
      <c r="D9058" t="s">
        <v>7654</v>
      </c>
      <c r="E9058" t="s">
        <v>12</v>
      </c>
      <c r="F9058">
        <v>0</v>
      </c>
      <c r="G9058">
        <v>0</v>
      </c>
    </row>
    <row r="9059" spans="1:11">
      <c r="A9059" t="s">
        <v>25119</v>
      </c>
      <c r="B9059" t="s">
        <v>58</v>
      </c>
      <c r="C9059">
        <v>102092</v>
      </c>
      <c r="D9059" t="s">
        <v>7655</v>
      </c>
      <c r="E9059" t="s">
        <v>12</v>
      </c>
      <c r="F9059">
        <v>0</v>
      </c>
      <c r="G9059">
        <v>0</v>
      </c>
    </row>
    <row r="9060" spans="1:11">
      <c r="A9060" t="s">
        <v>25120</v>
      </c>
      <c r="B9060" t="s">
        <v>58</v>
      </c>
      <c r="C9060">
        <v>102089</v>
      </c>
      <c r="D9060" t="s">
        <v>2423</v>
      </c>
      <c r="E9060" t="s">
        <v>9</v>
      </c>
      <c r="F9060">
        <v>194.74</v>
      </c>
      <c r="G9060">
        <v>198.92</v>
      </c>
      <c r="J9060">
        <v>0</v>
      </c>
      <c r="K9060">
        <v>0</v>
      </c>
    </row>
    <row r="9061" spans="1:11">
      <c r="A9061" t="s">
        <v>25121</v>
      </c>
      <c r="B9061" t="s">
        <v>58</v>
      </c>
      <c r="C9061">
        <v>102090</v>
      </c>
      <c r="D9061" t="s">
        <v>2424</v>
      </c>
      <c r="E9061" t="s">
        <v>9</v>
      </c>
      <c r="F9061">
        <v>149.88999999999999</v>
      </c>
      <c r="G9061">
        <v>154.07</v>
      </c>
      <c r="J9061">
        <v>0</v>
      </c>
      <c r="K9061">
        <v>0</v>
      </c>
    </row>
    <row r="9062" spans="1:11">
      <c r="A9062" t="s">
        <v>25122</v>
      </c>
      <c r="B9062" t="s">
        <v>58</v>
      </c>
      <c r="C9062">
        <v>102086</v>
      </c>
      <c r="D9062" t="s">
        <v>2420</v>
      </c>
      <c r="E9062" t="s">
        <v>9</v>
      </c>
      <c r="F9062">
        <v>209.22</v>
      </c>
      <c r="G9062">
        <v>213.08</v>
      </c>
      <c r="J9062">
        <v>0</v>
      </c>
      <c r="K9062">
        <v>0</v>
      </c>
    </row>
    <row r="9063" spans="1:11">
      <c r="A9063" t="s">
        <v>25123</v>
      </c>
      <c r="B9063" t="s">
        <v>58</v>
      </c>
      <c r="C9063">
        <v>102087</v>
      </c>
      <c r="D9063" t="s">
        <v>2421</v>
      </c>
      <c r="E9063" t="s">
        <v>9</v>
      </c>
      <c r="F9063">
        <v>169.68</v>
      </c>
      <c r="G9063">
        <v>173.54</v>
      </c>
      <c r="J9063">
        <v>0</v>
      </c>
      <c r="K9063">
        <v>0</v>
      </c>
    </row>
    <row r="9064" spans="1:11">
      <c r="A9064" t="s">
        <v>25124</v>
      </c>
      <c r="B9064" t="s">
        <v>58</v>
      </c>
      <c r="C9064">
        <v>102091</v>
      </c>
      <c r="D9064" t="s">
        <v>2425</v>
      </c>
      <c r="E9064" t="s">
        <v>9</v>
      </c>
      <c r="F9064">
        <v>301.97000000000003</v>
      </c>
      <c r="G9064">
        <v>306.19</v>
      </c>
      <c r="J9064">
        <v>0</v>
      </c>
      <c r="K9064">
        <v>0</v>
      </c>
    </row>
    <row r="9065" spans="1:11">
      <c r="A9065" t="s">
        <v>25125</v>
      </c>
      <c r="B9065" t="s">
        <v>58</v>
      </c>
      <c r="C9065">
        <v>102088</v>
      </c>
      <c r="D9065" t="s">
        <v>2422</v>
      </c>
      <c r="E9065" t="s">
        <v>9</v>
      </c>
      <c r="F9065">
        <v>260.51</v>
      </c>
      <c r="G9065">
        <v>264.55</v>
      </c>
      <c r="J9065">
        <v>0</v>
      </c>
      <c r="K9065">
        <v>0</v>
      </c>
    </row>
    <row r="9066" spans="1:11">
      <c r="A9066" t="s">
        <v>25126</v>
      </c>
      <c r="B9066" t="s">
        <v>58</v>
      </c>
      <c r="C9066">
        <v>101997</v>
      </c>
      <c r="D9066" t="s">
        <v>2369</v>
      </c>
      <c r="E9066" t="s">
        <v>9</v>
      </c>
      <c r="F9066">
        <v>205.57</v>
      </c>
      <c r="G9066">
        <v>210.15</v>
      </c>
      <c r="J9066">
        <v>0</v>
      </c>
      <c r="K9066">
        <v>0</v>
      </c>
    </row>
    <row r="9067" spans="1:11">
      <c r="A9067" t="s">
        <v>25127</v>
      </c>
      <c r="B9067" t="s">
        <v>58</v>
      </c>
      <c r="C9067">
        <v>101998</v>
      </c>
      <c r="D9067" t="s">
        <v>2370</v>
      </c>
      <c r="E9067" t="s">
        <v>9</v>
      </c>
      <c r="F9067">
        <v>158.18</v>
      </c>
      <c r="G9067">
        <v>162.76</v>
      </c>
      <c r="J9067">
        <v>0</v>
      </c>
      <c r="K9067">
        <v>0</v>
      </c>
    </row>
    <row r="9068" spans="1:11">
      <c r="A9068" t="s">
        <v>25128</v>
      </c>
      <c r="B9068" t="s">
        <v>58</v>
      </c>
      <c r="C9068">
        <v>101999</v>
      </c>
      <c r="D9068" t="s">
        <v>2371</v>
      </c>
      <c r="E9068" t="s">
        <v>9</v>
      </c>
      <c r="F9068">
        <v>355.33</v>
      </c>
      <c r="G9068">
        <v>359.69</v>
      </c>
      <c r="J9068">
        <v>0</v>
      </c>
      <c r="K9068">
        <v>0</v>
      </c>
    </row>
    <row r="9069" spans="1:11">
      <c r="A9069" t="s">
        <v>25129</v>
      </c>
      <c r="B9069" t="s">
        <v>58</v>
      </c>
      <c r="C9069">
        <v>101994</v>
      </c>
      <c r="D9069" t="s">
        <v>2367</v>
      </c>
      <c r="E9069" t="s">
        <v>9</v>
      </c>
      <c r="F9069">
        <v>217.23</v>
      </c>
      <c r="G9069">
        <v>221.1</v>
      </c>
      <c r="J9069">
        <v>0</v>
      </c>
      <c r="K9069">
        <v>0</v>
      </c>
    </row>
    <row r="9070" spans="1:11">
      <c r="A9070" t="s">
        <v>25130</v>
      </c>
      <c r="B9070" t="s">
        <v>58</v>
      </c>
      <c r="C9070">
        <v>101995</v>
      </c>
      <c r="D9070" t="s">
        <v>94</v>
      </c>
      <c r="E9070" t="s">
        <v>9</v>
      </c>
      <c r="F9070">
        <v>174.96</v>
      </c>
      <c r="G9070">
        <v>178.83</v>
      </c>
      <c r="J9070">
        <v>0</v>
      </c>
      <c r="K9070">
        <v>0</v>
      </c>
    </row>
    <row r="9071" spans="1:11">
      <c r="A9071" t="s">
        <v>25131</v>
      </c>
      <c r="B9071" t="s">
        <v>58</v>
      </c>
      <c r="C9071">
        <v>101996</v>
      </c>
      <c r="D9071" t="s">
        <v>2368</v>
      </c>
      <c r="E9071" t="s">
        <v>9</v>
      </c>
      <c r="F9071">
        <v>279.13</v>
      </c>
      <c r="G9071">
        <v>283.2</v>
      </c>
      <c r="J9071">
        <v>0</v>
      </c>
      <c r="K9071">
        <v>0</v>
      </c>
    </row>
    <row r="9072" spans="1:11">
      <c r="A9072" t="s">
        <v>25132</v>
      </c>
      <c r="B9072" t="s">
        <v>58</v>
      </c>
      <c r="C9072">
        <v>101991</v>
      </c>
      <c r="D9072" t="s">
        <v>2364</v>
      </c>
      <c r="E9072" t="s">
        <v>9</v>
      </c>
      <c r="F9072">
        <v>206.44</v>
      </c>
      <c r="G9072">
        <v>211.08</v>
      </c>
      <c r="J9072">
        <v>0</v>
      </c>
      <c r="K9072">
        <v>0</v>
      </c>
    </row>
    <row r="9073" spans="1:11">
      <c r="A9073" t="s">
        <v>25133</v>
      </c>
      <c r="B9073" t="s">
        <v>58</v>
      </c>
      <c r="C9073">
        <v>101992</v>
      </c>
      <c r="D9073" t="s">
        <v>2365</v>
      </c>
      <c r="E9073" t="s">
        <v>9</v>
      </c>
      <c r="F9073">
        <v>160.1</v>
      </c>
      <c r="G9073">
        <v>164.74</v>
      </c>
      <c r="J9073">
        <v>0</v>
      </c>
      <c r="K9073">
        <v>0</v>
      </c>
    </row>
    <row r="9074" spans="1:11">
      <c r="A9074" t="s">
        <v>25134</v>
      </c>
      <c r="B9074" t="s">
        <v>58</v>
      </c>
      <c r="C9074">
        <v>101993</v>
      </c>
      <c r="D9074" t="s">
        <v>2366</v>
      </c>
      <c r="E9074" t="s">
        <v>9</v>
      </c>
      <c r="F9074">
        <v>332.09</v>
      </c>
      <c r="G9074">
        <v>336.34</v>
      </c>
      <c r="J9074">
        <v>0</v>
      </c>
      <c r="K9074">
        <v>0</v>
      </c>
    </row>
    <row r="9075" spans="1:11">
      <c r="A9075" t="s">
        <v>25135</v>
      </c>
      <c r="B9075" t="s">
        <v>58</v>
      </c>
      <c r="C9075">
        <v>101988</v>
      </c>
      <c r="D9075" t="s">
        <v>2361</v>
      </c>
      <c r="E9075" t="s">
        <v>9</v>
      </c>
      <c r="F9075">
        <v>207.07</v>
      </c>
      <c r="G9075">
        <v>211.23</v>
      </c>
      <c r="J9075">
        <v>0</v>
      </c>
      <c r="K9075">
        <v>0</v>
      </c>
    </row>
    <row r="9076" spans="1:11">
      <c r="A9076" t="s">
        <v>25136</v>
      </c>
      <c r="B9076" t="s">
        <v>58</v>
      </c>
      <c r="C9076">
        <v>101989</v>
      </c>
      <c r="D9076" t="s">
        <v>2362</v>
      </c>
      <c r="E9076" t="s">
        <v>9</v>
      </c>
      <c r="F9076">
        <v>169.41</v>
      </c>
      <c r="G9076">
        <v>173.57</v>
      </c>
      <c r="J9076">
        <v>0</v>
      </c>
      <c r="K9076">
        <v>0</v>
      </c>
    </row>
    <row r="9077" spans="1:11">
      <c r="A9077" t="s">
        <v>25137</v>
      </c>
      <c r="B9077" t="s">
        <v>58</v>
      </c>
      <c r="C9077">
        <v>101990</v>
      </c>
      <c r="D9077" t="s">
        <v>2363</v>
      </c>
      <c r="E9077" t="s">
        <v>9</v>
      </c>
      <c r="F9077">
        <v>260.41000000000003</v>
      </c>
      <c r="G9077">
        <v>264.48</v>
      </c>
      <c r="J9077">
        <v>0</v>
      </c>
      <c r="K9077">
        <v>0</v>
      </c>
    </row>
    <row r="9078" spans="1:11">
      <c r="A9078" t="s">
        <v>25138</v>
      </c>
      <c r="B9078" t="s">
        <v>58</v>
      </c>
      <c r="C9078">
        <v>101985</v>
      </c>
      <c r="D9078" t="s">
        <v>2358</v>
      </c>
      <c r="E9078" t="s">
        <v>9</v>
      </c>
      <c r="F9078">
        <v>203.6</v>
      </c>
      <c r="G9078">
        <v>207.65</v>
      </c>
      <c r="J9078">
        <v>0</v>
      </c>
      <c r="K9078">
        <v>0</v>
      </c>
    </row>
    <row r="9079" spans="1:11">
      <c r="A9079" t="s">
        <v>25139</v>
      </c>
      <c r="B9079" t="s">
        <v>58</v>
      </c>
      <c r="C9079">
        <v>101986</v>
      </c>
      <c r="D9079" t="s">
        <v>2359</v>
      </c>
      <c r="E9079" t="s">
        <v>9</v>
      </c>
      <c r="F9079">
        <v>155.12</v>
      </c>
      <c r="G9079">
        <v>159.16999999999999</v>
      </c>
      <c r="J9079">
        <v>0</v>
      </c>
      <c r="K9079">
        <v>0</v>
      </c>
    </row>
    <row r="9080" spans="1:11">
      <c r="A9080" t="s">
        <v>25140</v>
      </c>
      <c r="B9080" t="s">
        <v>58</v>
      </c>
      <c r="C9080">
        <v>101987</v>
      </c>
      <c r="D9080" t="s">
        <v>2360</v>
      </c>
      <c r="E9080" t="s">
        <v>9</v>
      </c>
      <c r="F9080">
        <v>283.64999999999998</v>
      </c>
      <c r="G9080">
        <v>287.61</v>
      </c>
      <c r="J9080">
        <v>0</v>
      </c>
      <c r="K9080">
        <v>0</v>
      </c>
    </row>
    <row r="9081" spans="1:11">
      <c r="A9081" t="s">
        <v>25141</v>
      </c>
      <c r="B9081" t="s">
        <v>58</v>
      </c>
      <c r="C9081">
        <v>101969</v>
      </c>
      <c r="D9081" t="s">
        <v>2349</v>
      </c>
      <c r="E9081" t="s">
        <v>9</v>
      </c>
      <c r="F9081">
        <v>197.05</v>
      </c>
      <c r="G9081">
        <v>200.5</v>
      </c>
      <c r="J9081">
        <v>0</v>
      </c>
      <c r="K9081">
        <v>0</v>
      </c>
    </row>
    <row r="9082" spans="1:11">
      <c r="A9082" t="s">
        <v>25142</v>
      </c>
      <c r="B9082" t="s">
        <v>58</v>
      </c>
      <c r="C9082">
        <v>101971</v>
      </c>
      <c r="D9082" t="s">
        <v>2350</v>
      </c>
      <c r="E9082" t="s">
        <v>9</v>
      </c>
      <c r="F9082">
        <v>158.91</v>
      </c>
      <c r="G9082">
        <v>162.36000000000001</v>
      </c>
      <c r="J9082">
        <v>0</v>
      </c>
      <c r="K9082">
        <v>0</v>
      </c>
    </row>
    <row r="9083" spans="1:11">
      <c r="A9083" t="s">
        <v>25143</v>
      </c>
      <c r="B9083" t="s">
        <v>58</v>
      </c>
      <c r="C9083">
        <v>101973</v>
      </c>
      <c r="D9083" t="s">
        <v>2351</v>
      </c>
      <c r="E9083" t="s">
        <v>9</v>
      </c>
      <c r="F9083">
        <v>241.88</v>
      </c>
      <c r="G9083">
        <v>245.64</v>
      </c>
      <c r="J9083">
        <v>0</v>
      </c>
      <c r="K9083">
        <v>0</v>
      </c>
    </row>
    <row r="9084" spans="1:11">
      <c r="A9084" t="s">
        <v>25144</v>
      </c>
      <c r="B9084" t="s">
        <v>58</v>
      </c>
      <c r="C9084">
        <v>102072</v>
      </c>
      <c r="D9084" t="s">
        <v>2419</v>
      </c>
      <c r="E9084" t="s">
        <v>9</v>
      </c>
      <c r="F9084">
        <v>214.9</v>
      </c>
      <c r="G9084">
        <v>225.04</v>
      </c>
      <c r="J9084">
        <v>0</v>
      </c>
      <c r="K9084">
        <v>0</v>
      </c>
    </row>
    <row r="9085" spans="1:11">
      <c r="A9085" t="s">
        <v>25145</v>
      </c>
      <c r="B9085" t="s">
        <v>58</v>
      </c>
      <c r="C9085">
        <v>102070</v>
      </c>
      <c r="D9085" t="s">
        <v>2417</v>
      </c>
      <c r="E9085" t="s">
        <v>9</v>
      </c>
      <c r="F9085">
        <v>252.71</v>
      </c>
      <c r="G9085">
        <v>264.56</v>
      </c>
      <c r="J9085">
        <v>0</v>
      </c>
      <c r="K9085">
        <v>0</v>
      </c>
    </row>
    <row r="9086" spans="1:11">
      <c r="A9086" t="s">
        <v>25146</v>
      </c>
      <c r="B9086" t="s">
        <v>58</v>
      </c>
      <c r="C9086">
        <v>102071</v>
      </c>
      <c r="D9086" t="s">
        <v>2418</v>
      </c>
      <c r="E9086" t="s">
        <v>9</v>
      </c>
      <c r="F9086">
        <v>225.03</v>
      </c>
      <c r="G9086">
        <v>235.88</v>
      </c>
      <c r="J9086">
        <v>0</v>
      </c>
      <c r="K9086">
        <v>0</v>
      </c>
    </row>
    <row r="9087" spans="1:11">
      <c r="A9087" t="s">
        <v>25147</v>
      </c>
      <c r="B9087" t="s">
        <v>58</v>
      </c>
      <c r="C9087">
        <v>102068</v>
      </c>
      <c r="D9087" t="s">
        <v>2415</v>
      </c>
      <c r="E9087" t="s">
        <v>9</v>
      </c>
      <c r="F9087">
        <v>321.13</v>
      </c>
      <c r="G9087">
        <v>338.71</v>
      </c>
      <c r="J9087">
        <v>0</v>
      </c>
      <c r="K9087">
        <v>0</v>
      </c>
    </row>
    <row r="9088" spans="1:11">
      <c r="A9088" t="s">
        <v>25148</v>
      </c>
      <c r="B9088" t="s">
        <v>58</v>
      </c>
      <c r="C9088">
        <v>102069</v>
      </c>
      <c r="D9088" t="s">
        <v>2416</v>
      </c>
      <c r="E9088" t="s">
        <v>9</v>
      </c>
      <c r="F9088">
        <v>292.58</v>
      </c>
      <c r="G9088">
        <v>306.97000000000003</v>
      </c>
      <c r="J9088">
        <v>0</v>
      </c>
      <c r="K9088">
        <v>0</v>
      </c>
    </row>
    <row r="9089" spans="1:11">
      <c r="A9089" t="s">
        <v>25149</v>
      </c>
      <c r="B9089" t="s">
        <v>58</v>
      </c>
      <c r="C9089">
        <v>102066</v>
      </c>
      <c r="D9089" t="s">
        <v>2413</v>
      </c>
      <c r="E9089" t="s">
        <v>9</v>
      </c>
      <c r="F9089">
        <v>597.27</v>
      </c>
      <c r="G9089">
        <v>622.67999999999995</v>
      </c>
      <c r="J9089">
        <v>0</v>
      </c>
      <c r="K9089">
        <v>0</v>
      </c>
    </row>
    <row r="9090" spans="1:11">
      <c r="A9090" t="s">
        <v>25150</v>
      </c>
      <c r="B9090" t="s">
        <v>58</v>
      </c>
      <c r="C9090">
        <v>102067</v>
      </c>
      <c r="D9090" t="s">
        <v>2414</v>
      </c>
      <c r="E9090" t="s">
        <v>9</v>
      </c>
      <c r="F9090">
        <v>507.88</v>
      </c>
      <c r="G9090">
        <v>528.11</v>
      </c>
      <c r="J9090">
        <v>0</v>
      </c>
      <c r="K9090">
        <v>0</v>
      </c>
    </row>
    <row r="9091" spans="1:11">
      <c r="A9091" t="s">
        <v>25151</v>
      </c>
      <c r="B9091" t="s">
        <v>58</v>
      </c>
      <c r="C9091">
        <v>102065</v>
      </c>
      <c r="D9091" t="s">
        <v>2412</v>
      </c>
      <c r="E9091" t="s">
        <v>9</v>
      </c>
      <c r="F9091">
        <v>225.38</v>
      </c>
      <c r="G9091">
        <v>235.45</v>
      </c>
      <c r="J9091">
        <v>0</v>
      </c>
      <c r="K9091">
        <v>0</v>
      </c>
    </row>
    <row r="9092" spans="1:11">
      <c r="A9092" t="s">
        <v>25152</v>
      </c>
      <c r="B9092" t="s">
        <v>58</v>
      </c>
      <c r="C9092">
        <v>102063</v>
      </c>
      <c r="D9092" t="s">
        <v>2410</v>
      </c>
      <c r="E9092" t="s">
        <v>9</v>
      </c>
      <c r="F9092">
        <v>270.95999999999998</v>
      </c>
      <c r="G9092">
        <v>282.56</v>
      </c>
      <c r="J9092">
        <v>0</v>
      </c>
      <c r="K9092">
        <v>0</v>
      </c>
    </row>
    <row r="9093" spans="1:11">
      <c r="A9093" t="s">
        <v>25153</v>
      </c>
      <c r="B9093" t="s">
        <v>58</v>
      </c>
      <c r="C9093">
        <v>102064</v>
      </c>
      <c r="D9093" t="s">
        <v>2411</v>
      </c>
      <c r="E9093" t="s">
        <v>9</v>
      </c>
      <c r="F9093">
        <v>241.69</v>
      </c>
      <c r="G9093">
        <v>252.32</v>
      </c>
      <c r="J9093">
        <v>0</v>
      </c>
      <c r="K9093">
        <v>0</v>
      </c>
    </row>
    <row r="9094" spans="1:11">
      <c r="A9094" t="s">
        <v>25154</v>
      </c>
      <c r="B9094" t="s">
        <v>58</v>
      </c>
      <c r="C9094">
        <v>102061</v>
      </c>
      <c r="D9094" t="s">
        <v>2408</v>
      </c>
      <c r="E9094" t="s">
        <v>9</v>
      </c>
      <c r="F9094">
        <v>345.72</v>
      </c>
      <c r="G9094">
        <v>362.93</v>
      </c>
      <c r="J9094">
        <v>0</v>
      </c>
      <c r="K9094">
        <v>0</v>
      </c>
    </row>
    <row r="9095" spans="1:11">
      <c r="A9095" t="s">
        <v>25155</v>
      </c>
      <c r="B9095" t="s">
        <v>58</v>
      </c>
      <c r="C9095">
        <v>102062</v>
      </c>
      <c r="D9095" t="s">
        <v>2409</v>
      </c>
      <c r="E9095" t="s">
        <v>9</v>
      </c>
      <c r="F9095">
        <v>318.14</v>
      </c>
      <c r="G9095">
        <v>332.07</v>
      </c>
      <c r="J9095">
        <v>0</v>
      </c>
      <c r="K9095">
        <v>0</v>
      </c>
    </row>
    <row r="9096" spans="1:11">
      <c r="A9096" t="s">
        <v>25156</v>
      </c>
      <c r="B9096" t="s">
        <v>58</v>
      </c>
      <c r="C9096">
        <v>102059</v>
      </c>
      <c r="D9096" t="s">
        <v>2406</v>
      </c>
      <c r="E9096" t="s">
        <v>9</v>
      </c>
      <c r="F9096">
        <v>573.47</v>
      </c>
      <c r="G9096">
        <v>599.30999999999995</v>
      </c>
      <c r="J9096">
        <v>0</v>
      </c>
      <c r="K9096">
        <v>0</v>
      </c>
    </row>
    <row r="9097" spans="1:11">
      <c r="A9097" t="s">
        <v>25157</v>
      </c>
      <c r="B9097" t="s">
        <v>58</v>
      </c>
      <c r="C9097">
        <v>102060</v>
      </c>
      <c r="D9097" t="s">
        <v>2407</v>
      </c>
      <c r="E9097" t="s">
        <v>9</v>
      </c>
      <c r="F9097">
        <v>478.69</v>
      </c>
      <c r="G9097">
        <v>499.21</v>
      </c>
      <c r="J9097">
        <v>0</v>
      </c>
      <c r="K9097">
        <v>0</v>
      </c>
    </row>
    <row r="9098" spans="1:11">
      <c r="A9098" t="s">
        <v>25158</v>
      </c>
      <c r="B9098" t="s">
        <v>58</v>
      </c>
      <c r="C9098">
        <v>102052</v>
      </c>
      <c r="D9098" t="s">
        <v>2405</v>
      </c>
      <c r="E9098" t="s">
        <v>9</v>
      </c>
      <c r="F9098">
        <v>222.13</v>
      </c>
      <c r="G9098">
        <v>234.21</v>
      </c>
      <c r="J9098">
        <v>0</v>
      </c>
      <c r="K9098">
        <v>0</v>
      </c>
    </row>
    <row r="9099" spans="1:11">
      <c r="A9099" t="s">
        <v>25159</v>
      </c>
      <c r="B9099" t="s">
        <v>58</v>
      </c>
      <c r="C9099">
        <v>102050</v>
      </c>
      <c r="D9099" t="s">
        <v>2403</v>
      </c>
      <c r="E9099" t="s">
        <v>9</v>
      </c>
      <c r="F9099">
        <v>269.02999999999997</v>
      </c>
      <c r="G9099">
        <v>282.89999999999998</v>
      </c>
      <c r="J9099">
        <v>0</v>
      </c>
      <c r="K9099">
        <v>0</v>
      </c>
    </row>
    <row r="9100" spans="1:11">
      <c r="A9100" t="s">
        <v>25160</v>
      </c>
      <c r="B9100" t="s">
        <v>58</v>
      </c>
      <c r="C9100">
        <v>102051</v>
      </c>
      <c r="D9100" t="s">
        <v>2404</v>
      </c>
      <c r="E9100" t="s">
        <v>9</v>
      </c>
      <c r="F9100">
        <v>238.95</v>
      </c>
      <c r="G9100">
        <v>251.68</v>
      </c>
      <c r="J9100">
        <v>0</v>
      </c>
      <c r="K9100">
        <v>0</v>
      </c>
    </row>
    <row r="9101" spans="1:11">
      <c r="A9101" t="s">
        <v>25161</v>
      </c>
      <c r="B9101" t="s">
        <v>58</v>
      </c>
      <c r="C9101">
        <v>102048</v>
      </c>
      <c r="D9101" t="s">
        <v>2401</v>
      </c>
      <c r="E9101" t="s">
        <v>9</v>
      </c>
      <c r="F9101">
        <v>352.01</v>
      </c>
      <c r="G9101">
        <v>372.57</v>
      </c>
      <c r="J9101">
        <v>0</v>
      </c>
      <c r="K9101">
        <v>0</v>
      </c>
    </row>
    <row r="9102" spans="1:11">
      <c r="A9102" t="s">
        <v>25162</v>
      </c>
      <c r="B9102" t="s">
        <v>58</v>
      </c>
      <c r="C9102">
        <v>102049</v>
      </c>
      <c r="D9102" t="s">
        <v>2402</v>
      </c>
      <c r="E9102" t="s">
        <v>9</v>
      </c>
      <c r="F9102">
        <v>311.72000000000003</v>
      </c>
      <c r="G9102">
        <v>328.42</v>
      </c>
      <c r="J9102">
        <v>0</v>
      </c>
      <c r="K9102">
        <v>0</v>
      </c>
    </row>
    <row r="9103" spans="1:11">
      <c r="A9103" t="s">
        <v>25163</v>
      </c>
      <c r="B9103" t="s">
        <v>58</v>
      </c>
      <c r="C9103">
        <v>102046</v>
      </c>
      <c r="D9103" t="s">
        <v>2399</v>
      </c>
      <c r="E9103" t="s">
        <v>9</v>
      </c>
      <c r="F9103">
        <v>670.87</v>
      </c>
      <c r="G9103">
        <v>698.8</v>
      </c>
      <c r="J9103">
        <v>0</v>
      </c>
      <c r="K9103">
        <v>0</v>
      </c>
    </row>
    <row r="9104" spans="1:11">
      <c r="A9104" t="s">
        <v>25164</v>
      </c>
      <c r="B9104" t="s">
        <v>58</v>
      </c>
      <c r="C9104">
        <v>102047</v>
      </c>
      <c r="D9104" t="s">
        <v>2400</v>
      </c>
      <c r="E9104" t="s">
        <v>9</v>
      </c>
      <c r="F9104">
        <v>567.91</v>
      </c>
      <c r="G9104">
        <v>590.01</v>
      </c>
      <c r="J9104">
        <v>0</v>
      </c>
      <c r="K9104">
        <v>0</v>
      </c>
    </row>
    <row r="9105" spans="1:11">
      <c r="A9105" t="s">
        <v>25165</v>
      </c>
      <c r="B9105" t="s">
        <v>58</v>
      </c>
      <c r="C9105">
        <v>102045</v>
      </c>
      <c r="D9105" t="s">
        <v>2398</v>
      </c>
      <c r="E9105" t="s">
        <v>9</v>
      </c>
      <c r="F9105">
        <v>241.12</v>
      </c>
      <c r="G9105">
        <v>252.85</v>
      </c>
      <c r="J9105">
        <v>0</v>
      </c>
      <c r="K9105">
        <v>0</v>
      </c>
    </row>
    <row r="9106" spans="1:11">
      <c r="A9106" t="s">
        <v>25166</v>
      </c>
      <c r="B9106" t="s">
        <v>58</v>
      </c>
      <c r="C9106">
        <v>102043</v>
      </c>
      <c r="D9106" t="s">
        <v>2396</v>
      </c>
      <c r="E9106" t="s">
        <v>9</v>
      </c>
      <c r="F9106">
        <v>287.82</v>
      </c>
      <c r="G9106">
        <v>301.19</v>
      </c>
      <c r="J9106">
        <v>0</v>
      </c>
      <c r="K9106">
        <v>0</v>
      </c>
    </row>
    <row r="9107" spans="1:11">
      <c r="A9107" t="s">
        <v>25167</v>
      </c>
      <c r="B9107" t="s">
        <v>58</v>
      </c>
      <c r="C9107">
        <v>102044</v>
      </c>
      <c r="D9107" t="s">
        <v>2397</v>
      </c>
      <c r="E9107" t="s">
        <v>9</v>
      </c>
      <c r="F9107">
        <v>258.63</v>
      </c>
      <c r="G9107">
        <v>270.98</v>
      </c>
      <c r="J9107">
        <v>0</v>
      </c>
      <c r="K9107">
        <v>0</v>
      </c>
    </row>
    <row r="9108" spans="1:11">
      <c r="A9108" t="s">
        <v>25168</v>
      </c>
      <c r="B9108" t="s">
        <v>58</v>
      </c>
      <c r="C9108">
        <v>102041</v>
      </c>
      <c r="D9108" t="s">
        <v>2395</v>
      </c>
      <c r="E9108" t="s">
        <v>9</v>
      </c>
      <c r="F9108">
        <v>375.01</v>
      </c>
      <c r="G9108">
        <v>394.82</v>
      </c>
      <c r="J9108">
        <v>0</v>
      </c>
      <c r="K9108">
        <v>0</v>
      </c>
    </row>
    <row r="9109" spans="1:11">
      <c r="A9109" t="s">
        <v>25169</v>
      </c>
      <c r="B9109" t="s">
        <v>58</v>
      </c>
      <c r="C9109">
        <v>102042</v>
      </c>
      <c r="D9109" t="s">
        <v>95</v>
      </c>
      <c r="E9109" t="s">
        <v>9</v>
      </c>
      <c r="F9109">
        <v>336.8</v>
      </c>
      <c r="G9109">
        <v>352.68</v>
      </c>
      <c r="J9109">
        <v>0</v>
      </c>
      <c r="K9109">
        <v>0</v>
      </c>
    </row>
    <row r="9110" spans="1:11">
      <c r="A9110" t="s">
        <v>25170</v>
      </c>
      <c r="B9110" t="s">
        <v>58</v>
      </c>
      <c r="C9110">
        <v>102039</v>
      </c>
      <c r="D9110" t="s">
        <v>2393</v>
      </c>
      <c r="E9110" t="s">
        <v>9</v>
      </c>
      <c r="F9110">
        <v>618.12</v>
      </c>
      <c r="G9110">
        <v>646.52</v>
      </c>
      <c r="J9110">
        <v>0</v>
      </c>
      <c r="K9110">
        <v>0</v>
      </c>
    </row>
    <row r="9111" spans="1:11">
      <c r="A9111" t="s">
        <v>25171</v>
      </c>
      <c r="B9111" t="s">
        <v>58</v>
      </c>
      <c r="C9111">
        <v>102040</v>
      </c>
      <c r="D9111" t="s">
        <v>2394</v>
      </c>
      <c r="E9111" t="s">
        <v>9</v>
      </c>
      <c r="F9111">
        <v>511.61</v>
      </c>
      <c r="G9111">
        <v>534.04</v>
      </c>
      <c r="J9111">
        <v>0</v>
      </c>
      <c r="K9111">
        <v>0</v>
      </c>
    </row>
    <row r="9112" spans="1:11">
      <c r="A9112" t="s">
        <v>25172</v>
      </c>
      <c r="B9112" t="s">
        <v>58</v>
      </c>
      <c r="C9112">
        <v>102038</v>
      </c>
      <c r="D9112" t="s">
        <v>2392</v>
      </c>
      <c r="E9112" t="s">
        <v>9</v>
      </c>
      <c r="F9112">
        <v>233.81</v>
      </c>
      <c r="G9112">
        <v>245.96</v>
      </c>
      <c r="J9112">
        <v>0</v>
      </c>
      <c r="K9112">
        <v>0</v>
      </c>
    </row>
    <row r="9113" spans="1:11">
      <c r="A9113" t="s">
        <v>25173</v>
      </c>
      <c r="B9113" t="s">
        <v>58</v>
      </c>
      <c r="C9113">
        <v>102036</v>
      </c>
      <c r="D9113" t="s">
        <v>2390</v>
      </c>
      <c r="E9113" t="s">
        <v>9</v>
      </c>
      <c r="F9113">
        <v>280.85000000000002</v>
      </c>
      <c r="G9113">
        <v>294.8</v>
      </c>
      <c r="J9113">
        <v>0</v>
      </c>
      <c r="K9113">
        <v>0</v>
      </c>
    </row>
    <row r="9114" spans="1:11">
      <c r="A9114" t="s">
        <v>25174</v>
      </c>
      <c r="B9114" t="s">
        <v>58</v>
      </c>
      <c r="C9114">
        <v>102037</v>
      </c>
      <c r="D9114" t="s">
        <v>2391</v>
      </c>
      <c r="E9114" t="s">
        <v>9</v>
      </c>
      <c r="F9114">
        <v>250.67</v>
      </c>
      <c r="G9114">
        <v>263.48</v>
      </c>
      <c r="J9114">
        <v>0</v>
      </c>
      <c r="K9114">
        <v>0</v>
      </c>
    </row>
    <row r="9115" spans="1:11">
      <c r="A9115" t="s">
        <v>25175</v>
      </c>
      <c r="B9115" t="s">
        <v>58</v>
      </c>
      <c r="C9115">
        <v>102016</v>
      </c>
      <c r="D9115" t="s">
        <v>2388</v>
      </c>
      <c r="E9115" t="s">
        <v>9</v>
      </c>
      <c r="F9115">
        <v>361.75</v>
      </c>
      <c r="G9115">
        <v>382.41</v>
      </c>
      <c r="J9115">
        <v>0</v>
      </c>
      <c r="K9115">
        <v>0</v>
      </c>
    </row>
    <row r="9116" spans="1:11">
      <c r="A9116" t="s">
        <v>25176</v>
      </c>
      <c r="B9116" t="s">
        <v>58</v>
      </c>
      <c r="C9116">
        <v>102017</v>
      </c>
      <c r="D9116" t="s">
        <v>2389</v>
      </c>
      <c r="E9116" t="s">
        <v>9</v>
      </c>
      <c r="F9116">
        <v>325.91000000000003</v>
      </c>
      <c r="G9116">
        <v>342.76</v>
      </c>
      <c r="J9116">
        <v>0</v>
      </c>
      <c r="K9116">
        <v>0</v>
      </c>
    </row>
    <row r="9117" spans="1:11">
      <c r="A9117" t="s">
        <v>25177</v>
      </c>
      <c r="B9117" t="s">
        <v>58</v>
      </c>
      <c r="C9117">
        <v>102014</v>
      </c>
      <c r="D9117" t="s">
        <v>2386</v>
      </c>
      <c r="E9117" t="s">
        <v>9</v>
      </c>
      <c r="F9117">
        <v>659.41</v>
      </c>
      <c r="G9117">
        <v>687.5</v>
      </c>
      <c r="J9117">
        <v>0</v>
      </c>
      <c r="K9117">
        <v>0</v>
      </c>
    </row>
    <row r="9118" spans="1:11">
      <c r="A9118" t="s">
        <v>25178</v>
      </c>
      <c r="B9118" t="s">
        <v>58</v>
      </c>
      <c r="C9118">
        <v>102015</v>
      </c>
      <c r="D9118" t="s">
        <v>2387</v>
      </c>
      <c r="E9118" t="s">
        <v>9</v>
      </c>
      <c r="F9118">
        <v>549.36</v>
      </c>
      <c r="G9118">
        <v>571.66999999999996</v>
      </c>
      <c r="J9118">
        <v>0</v>
      </c>
      <c r="K9118">
        <v>0</v>
      </c>
    </row>
    <row r="9119" spans="1:11">
      <c r="A9119" t="s">
        <v>25179</v>
      </c>
      <c r="B9119" t="s">
        <v>58</v>
      </c>
      <c r="C9119">
        <v>102013</v>
      </c>
      <c r="D9119" t="s">
        <v>2385</v>
      </c>
      <c r="E9119" t="s">
        <v>9</v>
      </c>
      <c r="F9119">
        <v>244.21</v>
      </c>
      <c r="G9119">
        <v>256.08999999999997</v>
      </c>
      <c r="J9119">
        <v>0</v>
      </c>
      <c r="K9119">
        <v>0</v>
      </c>
    </row>
    <row r="9120" spans="1:11">
      <c r="A9120" t="s">
        <v>25180</v>
      </c>
      <c r="B9120" t="s">
        <v>58</v>
      </c>
      <c r="C9120">
        <v>102011</v>
      </c>
      <c r="D9120" t="s">
        <v>2383</v>
      </c>
      <c r="E9120" t="s">
        <v>9</v>
      </c>
      <c r="F9120">
        <v>291.36</v>
      </c>
      <c r="G9120">
        <v>304.95999999999998</v>
      </c>
      <c r="J9120">
        <v>0</v>
      </c>
      <c r="K9120">
        <v>0</v>
      </c>
    </row>
    <row r="9121" spans="1:11">
      <c r="A9121" t="s">
        <v>25181</v>
      </c>
      <c r="B9121" t="s">
        <v>58</v>
      </c>
      <c r="C9121">
        <v>102012</v>
      </c>
      <c r="D9121" t="s">
        <v>2384</v>
      </c>
      <c r="E9121" t="s">
        <v>9</v>
      </c>
      <c r="F9121">
        <v>261.12</v>
      </c>
      <c r="G9121">
        <v>273.62</v>
      </c>
      <c r="J9121">
        <v>0</v>
      </c>
      <c r="K9121">
        <v>0</v>
      </c>
    </row>
    <row r="9122" spans="1:11">
      <c r="A9122" t="s">
        <v>25182</v>
      </c>
      <c r="B9122" t="s">
        <v>58</v>
      </c>
      <c r="C9122">
        <v>102009</v>
      </c>
      <c r="D9122" t="s">
        <v>2381</v>
      </c>
      <c r="E9122" t="s">
        <v>9</v>
      </c>
      <c r="F9122">
        <v>376.77</v>
      </c>
      <c r="G9122">
        <v>396.91</v>
      </c>
      <c r="J9122">
        <v>0</v>
      </c>
      <c r="K9122">
        <v>0</v>
      </c>
    </row>
    <row r="9123" spans="1:11">
      <c r="A9123" t="s">
        <v>25183</v>
      </c>
      <c r="B9123" t="s">
        <v>58</v>
      </c>
      <c r="C9123">
        <v>102010</v>
      </c>
      <c r="D9123" t="s">
        <v>2382</v>
      </c>
      <c r="E9123" t="s">
        <v>9</v>
      </c>
      <c r="F9123">
        <v>341.9</v>
      </c>
      <c r="G9123">
        <v>358.15</v>
      </c>
      <c r="J9123">
        <v>0</v>
      </c>
      <c r="K9123">
        <v>0</v>
      </c>
    </row>
    <row r="9124" spans="1:11">
      <c r="A9124" t="s">
        <v>25184</v>
      </c>
      <c r="B9124" t="s">
        <v>58</v>
      </c>
      <c r="C9124">
        <v>102007</v>
      </c>
      <c r="D9124" t="s">
        <v>2379</v>
      </c>
      <c r="E9124" t="s">
        <v>9</v>
      </c>
      <c r="F9124">
        <v>593.36</v>
      </c>
      <c r="G9124">
        <v>621.78</v>
      </c>
      <c r="J9124">
        <v>0</v>
      </c>
      <c r="K9124">
        <v>0</v>
      </c>
    </row>
    <row r="9125" spans="1:11">
      <c r="A9125" t="s">
        <v>25185</v>
      </c>
      <c r="B9125" t="s">
        <v>58</v>
      </c>
      <c r="C9125">
        <v>102008</v>
      </c>
      <c r="D9125" t="s">
        <v>2380</v>
      </c>
      <c r="E9125" t="s">
        <v>9</v>
      </c>
      <c r="F9125">
        <v>492.4</v>
      </c>
      <c r="G9125">
        <v>514.88</v>
      </c>
      <c r="J9125">
        <v>0</v>
      </c>
      <c r="K9125">
        <v>0</v>
      </c>
    </row>
    <row r="9126" spans="1:11">
      <c r="A9126" t="s">
        <v>25186</v>
      </c>
      <c r="B9126" t="s">
        <v>58</v>
      </c>
      <c r="C9126">
        <v>102006</v>
      </c>
      <c r="D9126" t="s">
        <v>2378</v>
      </c>
      <c r="E9126" t="s">
        <v>9</v>
      </c>
      <c r="F9126">
        <v>237.41</v>
      </c>
      <c r="G9126">
        <v>249.37</v>
      </c>
      <c r="J9126">
        <v>0</v>
      </c>
      <c r="K9126">
        <v>0</v>
      </c>
    </row>
    <row r="9127" spans="1:11">
      <c r="A9127" t="s">
        <v>25187</v>
      </c>
      <c r="B9127" t="s">
        <v>58</v>
      </c>
      <c r="C9127">
        <v>102004</v>
      </c>
      <c r="D9127" t="s">
        <v>2376</v>
      </c>
      <c r="E9127" t="s">
        <v>9</v>
      </c>
      <c r="F9127">
        <v>286</v>
      </c>
      <c r="G9127">
        <v>299.7</v>
      </c>
      <c r="J9127">
        <v>0</v>
      </c>
      <c r="K9127">
        <v>0</v>
      </c>
    </row>
    <row r="9128" spans="1:11">
      <c r="A9128" t="s">
        <v>25188</v>
      </c>
      <c r="B9128" t="s">
        <v>58</v>
      </c>
      <c r="C9128">
        <v>102005</v>
      </c>
      <c r="D9128" t="s">
        <v>2377</v>
      </c>
      <c r="E9128" t="s">
        <v>9</v>
      </c>
      <c r="F9128">
        <v>256.14</v>
      </c>
      <c r="G9128">
        <v>268.76</v>
      </c>
      <c r="J9128">
        <v>0</v>
      </c>
      <c r="K9128">
        <v>0</v>
      </c>
    </row>
    <row r="9129" spans="1:11">
      <c r="A9129" t="s">
        <v>25189</v>
      </c>
      <c r="B9129" t="s">
        <v>58</v>
      </c>
      <c r="C9129">
        <v>102002</v>
      </c>
      <c r="D9129" t="s">
        <v>2374</v>
      </c>
      <c r="E9129" t="s">
        <v>9</v>
      </c>
      <c r="F9129">
        <v>362.14</v>
      </c>
      <c r="G9129">
        <v>382.34</v>
      </c>
      <c r="J9129">
        <v>0</v>
      </c>
      <c r="K9129">
        <v>0</v>
      </c>
    </row>
    <row r="9130" spans="1:11">
      <c r="A9130" t="s">
        <v>25190</v>
      </c>
      <c r="B9130" t="s">
        <v>58</v>
      </c>
      <c r="C9130">
        <v>102003</v>
      </c>
      <c r="D9130" t="s">
        <v>2375</v>
      </c>
      <c r="E9130" t="s">
        <v>9</v>
      </c>
      <c r="F9130">
        <v>328.7</v>
      </c>
      <c r="G9130">
        <v>345.13</v>
      </c>
      <c r="J9130">
        <v>0</v>
      </c>
      <c r="K9130">
        <v>0</v>
      </c>
    </row>
    <row r="9131" spans="1:11">
      <c r="A9131" t="s">
        <v>25191</v>
      </c>
      <c r="B9131" t="s">
        <v>58</v>
      </c>
      <c r="C9131">
        <v>102000</v>
      </c>
      <c r="D9131" t="s">
        <v>2372</v>
      </c>
      <c r="E9131" t="s">
        <v>9</v>
      </c>
      <c r="F9131">
        <v>611.05999999999995</v>
      </c>
      <c r="G9131">
        <v>638.9</v>
      </c>
      <c r="J9131">
        <v>0</v>
      </c>
      <c r="K9131">
        <v>0</v>
      </c>
    </row>
    <row r="9132" spans="1:11">
      <c r="A9132" t="s">
        <v>25192</v>
      </c>
      <c r="B9132" t="s">
        <v>58</v>
      </c>
      <c r="C9132">
        <v>102001</v>
      </c>
      <c r="D9132" t="s">
        <v>2373</v>
      </c>
      <c r="E9132" t="s">
        <v>9</v>
      </c>
      <c r="F9132">
        <v>521.79999999999995</v>
      </c>
      <c r="G9132">
        <v>543.96</v>
      </c>
      <c r="J9132">
        <v>0</v>
      </c>
      <c r="K9132">
        <v>0</v>
      </c>
    </row>
    <row r="9133" spans="1:11">
      <c r="A9133" t="s">
        <v>25193</v>
      </c>
      <c r="B9133" t="s">
        <v>58</v>
      </c>
      <c r="C9133">
        <v>101983</v>
      </c>
      <c r="D9133" t="s">
        <v>2357</v>
      </c>
      <c r="E9133" t="s">
        <v>9</v>
      </c>
      <c r="F9133">
        <v>247.41</v>
      </c>
      <c r="G9133">
        <v>259.07</v>
      </c>
      <c r="J9133">
        <v>0</v>
      </c>
      <c r="K9133">
        <v>0</v>
      </c>
    </row>
    <row r="9134" spans="1:11">
      <c r="A9134" t="s">
        <v>25194</v>
      </c>
      <c r="B9134" t="s">
        <v>58</v>
      </c>
      <c r="C9134">
        <v>101981</v>
      </c>
      <c r="D9134" t="s">
        <v>2355</v>
      </c>
      <c r="E9134" t="s">
        <v>9</v>
      </c>
      <c r="F9134">
        <v>294.83</v>
      </c>
      <c r="G9134">
        <v>308.12</v>
      </c>
      <c r="J9134">
        <v>0</v>
      </c>
      <c r="K9134">
        <v>0</v>
      </c>
    </row>
    <row r="9135" spans="1:11">
      <c r="A9135" t="s">
        <v>25195</v>
      </c>
      <c r="B9135" t="s">
        <v>58</v>
      </c>
      <c r="C9135">
        <v>101982</v>
      </c>
      <c r="D9135" t="s">
        <v>2356</v>
      </c>
      <c r="E9135" t="s">
        <v>9</v>
      </c>
      <c r="F9135">
        <v>265.69</v>
      </c>
      <c r="G9135">
        <v>277.95999999999998</v>
      </c>
      <c r="J9135">
        <v>0</v>
      </c>
      <c r="K9135">
        <v>0</v>
      </c>
    </row>
    <row r="9136" spans="1:11">
      <c r="A9136" t="s">
        <v>25196</v>
      </c>
      <c r="B9136" t="s">
        <v>58</v>
      </c>
      <c r="C9136">
        <v>101977</v>
      </c>
      <c r="D9136" t="s">
        <v>2353</v>
      </c>
      <c r="E9136" t="s">
        <v>9</v>
      </c>
      <c r="F9136">
        <v>373.99</v>
      </c>
      <c r="G9136">
        <v>393.57</v>
      </c>
      <c r="J9136">
        <v>0</v>
      </c>
      <c r="K9136">
        <v>0</v>
      </c>
    </row>
    <row r="9137" spans="1:11">
      <c r="A9137" t="s">
        <v>25197</v>
      </c>
      <c r="B9137" t="s">
        <v>58</v>
      </c>
      <c r="C9137">
        <v>101980</v>
      </c>
      <c r="D9137" t="s">
        <v>2354</v>
      </c>
      <c r="E9137" t="s">
        <v>9</v>
      </c>
      <c r="F9137">
        <v>342.47</v>
      </c>
      <c r="G9137">
        <v>358.21</v>
      </c>
      <c r="J9137">
        <v>0</v>
      </c>
      <c r="K9137">
        <v>0</v>
      </c>
    </row>
    <row r="9138" spans="1:11">
      <c r="A9138" t="s">
        <v>25198</v>
      </c>
      <c r="B9138" t="s">
        <v>58</v>
      </c>
      <c r="C9138">
        <v>101974</v>
      </c>
      <c r="D9138" t="s">
        <v>2352</v>
      </c>
      <c r="E9138" t="s">
        <v>9</v>
      </c>
      <c r="F9138">
        <v>599.38</v>
      </c>
      <c r="G9138">
        <v>627.91999999999996</v>
      </c>
      <c r="J9138">
        <v>0</v>
      </c>
      <c r="K9138">
        <v>0</v>
      </c>
    </row>
    <row r="9139" spans="1:11">
      <c r="A9139" t="s">
        <v>25199</v>
      </c>
      <c r="B9139" t="s">
        <v>58</v>
      </c>
      <c r="C9139">
        <v>101975</v>
      </c>
      <c r="D9139" t="s">
        <v>14838</v>
      </c>
      <c r="E9139" t="s">
        <v>9</v>
      </c>
      <c r="F9139">
        <v>505.79</v>
      </c>
      <c r="G9139">
        <v>528.51</v>
      </c>
      <c r="J9139">
        <v>0</v>
      </c>
      <c r="K9139">
        <v>0</v>
      </c>
    </row>
    <row r="9140" spans="1:11">
      <c r="A9140" t="s">
        <v>25200</v>
      </c>
      <c r="B9140" t="s">
        <v>58</v>
      </c>
      <c r="C9140">
        <v>101114</v>
      </c>
      <c r="D9140" t="s">
        <v>5020</v>
      </c>
      <c r="E9140" t="s">
        <v>10</v>
      </c>
      <c r="F9140">
        <v>5.04</v>
      </c>
      <c r="G9140">
        <v>5.22</v>
      </c>
      <c r="J9140">
        <v>0</v>
      </c>
      <c r="K9140">
        <v>0</v>
      </c>
    </row>
    <row r="9141" spans="1:11">
      <c r="A9141" t="s">
        <v>25201</v>
      </c>
      <c r="B9141" t="s">
        <v>58</v>
      </c>
      <c r="C9141">
        <v>101118</v>
      </c>
      <c r="D9141" t="s">
        <v>5024</v>
      </c>
      <c r="E9141" t="s">
        <v>10</v>
      </c>
      <c r="F9141">
        <v>4.3099999999999996</v>
      </c>
      <c r="G9141">
        <v>4.4400000000000004</v>
      </c>
      <c r="J9141">
        <v>0</v>
      </c>
      <c r="K9141">
        <v>0</v>
      </c>
    </row>
    <row r="9142" spans="1:11">
      <c r="A9142" t="s">
        <v>25202</v>
      </c>
      <c r="B9142" t="s">
        <v>58</v>
      </c>
      <c r="C9142">
        <v>101115</v>
      </c>
      <c r="D9142" t="s">
        <v>5021</v>
      </c>
      <c r="E9142" t="s">
        <v>10</v>
      </c>
      <c r="F9142">
        <v>4.1500000000000004</v>
      </c>
      <c r="G9142">
        <v>4.2699999999999996</v>
      </c>
      <c r="J9142">
        <v>0</v>
      </c>
      <c r="K9142">
        <v>0</v>
      </c>
    </row>
    <row r="9143" spans="1:11">
      <c r="A9143" t="s">
        <v>25203</v>
      </c>
      <c r="B9143" t="s">
        <v>58</v>
      </c>
      <c r="C9143">
        <v>101116</v>
      </c>
      <c r="D9143" t="s">
        <v>5022</v>
      </c>
      <c r="E9143" t="s">
        <v>10</v>
      </c>
      <c r="F9143">
        <v>2.58</v>
      </c>
      <c r="G9143">
        <v>2.66</v>
      </c>
      <c r="J9143">
        <v>0</v>
      </c>
      <c r="K9143">
        <v>0</v>
      </c>
    </row>
    <row r="9144" spans="1:11">
      <c r="A9144" t="s">
        <v>25204</v>
      </c>
      <c r="B9144" t="s">
        <v>58</v>
      </c>
      <c r="C9144">
        <v>101117</v>
      </c>
      <c r="D9144" t="s">
        <v>5023</v>
      </c>
      <c r="E9144" t="s">
        <v>10</v>
      </c>
      <c r="F9144">
        <v>3.5</v>
      </c>
      <c r="G9144">
        <v>3.54</v>
      </c>
      <c r="J9144">
        <v>0</v>
      </c>
      <c r="K9144">
        <v>0</v>
      </c>
    </row>
    <row r="9145" spans="1:11">
      <c r="A9145" t="s">
        <v>25205</v>
      </c>
      <c r="B9145" t="s">
        <v>58</v>
      </c>
      <c r="C9145">
        <v>101124</v>
      </c>
      <c r="D9145" t="s">
        <v>5030</v>
      </c>
      <c r="E9145" t="s">
        <v>10</v>
      </c>
      <c r="F9145">
        <v>17.12</v>
      </c>
      <c r="G9145">
        <v>17.59</v>
      </c>
      <c r="J9145">
        <v>0.1595</v>
      </c>
      <c r="K9145">
        <v>0.1552</v>
      </c>
    </row>
    <row r="9146" spans="1:11">
      <c r="A9146" t="s">
        <v>25206</v>
      </c>
      <c r="B9146" t="s">
        <v>58</v>
      </c>
      <c r="C9146">
        <v>101128</v>
      </c>
      <c r="D9146" t="s">
        <v>5034</v>
      </c>
      <c r="E9146" t="s">
        <v>10</v>
      </c>
      <c r="F9146">
        <v>16.39</v>
      </c>
      <c r="G9146">
        <v>16.809999999999999</v>
      </c>
      <c r="J9146">
        <v>0.1666</v>
      </c>
      <c r="K9146">
        <v>0.16239999999999999</v>
      </c>
    </row>
    <row r="9147" spans="1:11">
      <c r="A9147" t="s">
        <v>25207</v>
      </c>
      <c r="B9147" t="s">
        <v>58</v>
      </c>
      <c r="C9147">
        <v>101125</v>
      </c>
      <c r="D9147" t="s">
        <v>5031</v>
      </c>
      <c r="E9147" t="s">
        <v>10</v>
      </c>
      <c r="F9147">
        <v>16.23</v>
      </c>
      <c r="G9147">
        <v>16.64</v>
      </c>
      <c r="J9147">
        <v>0.16819999999999999</v>
      </c>
      <c r="K9147">
        <v>0.1641</v>
      </c>
    </row>
    <row r="9148" spans="1:11">
      <c r="A9148" t="s">
        <v>25208</v>
      </c>
      <c r="B9148" t="s">
        <v>58</v>
      </c>
      <c r="C9148">
        <v>101126</v>
      </c>
      <c r="D9148" t="s">
        <v>5032</v>
      </c>
      <c r="E9148" t="s">
        <v>10</v>
      </c>
      <c r="F9148">
        <v>14.65</v>
      </c>
      <c r="G9148">
        <v>15.02</v>
      </c>
      <c r="J9148">
        <v>0.18629999999999999</v>
      </c>
      <c r="K9148">
        <v>0.18179999999999999</v>
      </c>
    </row>
    <row r="9149" spans="1:11">
      <c r="A9149" t="s">
        <v>25209</v>
      </c>
      <c r="B9149" t="s">
        <v>58</v>
      </c>
      <c r="C9149">
        <v>101127</v>
      </c>
      <c r="D9149" t="s">
        <v>5033</v>
      </c>
      <c r="E9149" t="s">
        <v>10</v>
      </c>
      <c r="F9149">
        <v>15.58</v>
      </c>
      <c r="G9149">
        <v>15.91</v>
      </c>
      <c r="J9149">
        <v>0.17519999999999999</v>
      </c>
      <c r="K9149">
        <v>0.1716</v>
      </c>
    </row>
    <row r="9150" spans="1:11">
      <c r="A9150" t="s">
        <v>25210</v>
      </c>
      <c r="B9150" t="s">
        <v>58</v>
      </c>
      <c r="C9150">
        <v>101134</v>
      </c>
      <c r="D9150" t="s">
        <v>113</v>
      </c>
      <c r="E9150" t="s">
        <v>10</v>
      </c>
      <c r="F9150">
        <v>17.86</v>
      </c>
      <c r="G9150">
        <v>18.350000000000001</v>
      </c>
      <c r="J9150">
        <v>0.16520000000000001</v>
      </c>
      <c r="K9150">
        <v>0.1608</v>
      </c>
    </row>
    <row r="9151" spans="1:11">
      <c r="A9151" t="s">
        <v>25211</v>
      </c>
      <c r="B9151" t="s">
        <v>58</v>
      </c>
      <c r="C9151">
        <v>101144</v>
      </c>
      <c r="D9151" t="s">
        <v>5048</v>
      </c>
      <c r="E9151" t="s">
        <v>10</v>
      </c>
      <c r="F9151">
        <v>17.86</v>
      </c>
      <c r="G9151">
        <v>18.3</v>
      </c>
      <c r="J9151">
        <v>0</v>
      </c>
      <c r="K9151">
        <v>0</v>
      </c>
    </row>
    <row r="9152" spans="1:11">
      <c r="A9152" t="s">
        <v>25212</v>
      </c>
      <c r="B9152" t="s">
        <v>58</v>
      </c>
      <c r="C9152">
        <v>101138</v>
      </c>
      <c r="D9152" t="s">
        <v>5043</v>
      </c>
      <c r="E9152" t="s">
        <v>10</v>
      </c>
      <c r="F9152">
        <v>17.13</v>
      </c>
      <c r="G9152">
        <v>17.57</v>
      </c>
      <c r="J9152">
        <v>0.17219999999999999</v>
      </c>
      <c r="K9152">
        <v>0.16789999999999999</v>
      </c>
    </row>
    <row r="9153" spans="1:11">
      <c r="A9153" t="s">
        <v>25213</v>
      </c>
      <c r="B9153" t="s">
        <v>58</v>
      </c>
      <c r="C9153">
        <v>101148</v>
      </c>
      <c r="D9153" t="s">
        <v>5052</v>
      </c>
      <c r="E9153" t="s">
        <v>10</v>
      </c>
      <c r="F9153">
        <v>17.13</v>
      </c>
      <c r="G9153">
        <v>17.52</v>
      </c>
      <c r="J9153">
        <v>0</v>
      </c>
      <c r="K9153">
        <v>0</v>
      </c>
    </row>
    <row r="9154" spans="1:11">
      <c r="A9154" t="s">
        <v>25214</v>
      </c>
      <c r="B9154" t="s">
        <v>58</v>
      </c>
      <c r="C9154">
        <v>101135</v>
      </c>
      <c r="D9154" t="s">
        <v>5040</v>
      </c>
      <c r="E9154" t="s">
        <v>10</v>
      </c>
      <c r="F9154">
        <v>16.97</v>
      </c>
      <c r="G9154">
        <v>17.399999999999999</v>
      </c>
      <c r="J9154">
        <v>0.17380000000000001</v>
      </c>
      <c r="K9154">
        <v>0.16950000000000001</v>
      </c>
    </row>
    <row r="9155" spans="1:11">
      <c r="A9155" t="s">
        <v>25215</v>
      </c>
      <c r="B9155" t="s">
        <v>58</v>
      </c>
      <c r="C9155">
        <v>101145</v>
      </c>
      <c r="D9155" t="s">
        <v>5049</v>
      </c>
      <c r="E9155" t="s">
        <v>10</v>
      </c>
      <c r="F9155">
        <v>16.97</v>
      </c>
      <c r="G9155">
        <v>17.350000000000001</v>
      </c>
      <c r="J9155">
        <v>0</v>
      </c>
      <c r="K9155">
        <v>0</v>
      </c>
    </row>
    <row r="9156" spans="1:11">
      <c r="A9156" t="s">
        <v>25216</v>
      </c>
      <c r="B9156" t="s">
        <v>58</v>
      </c>
      <c r="C9156">
        <v>101136</v>
      </c>
      <c r="D9156" t="s">
        <v>5041</v>
      </c>
      <c r="E9156" t="s">
        <v>10</v>
      </c>
      <c r="F9156">
        <v>15.4</v>
      </c>
      <c r="G9156">
        <v>15.79</v>
      </c>
      <c r="J9156">
        <v>0.19159999999999999</v>
      </c>
      <c r="K9156">
        <v>0.18679999999999999</v>
      </c>
    </row>
    <row r="9157" spans="1:11">
      <c r="A9157" t="s">
        <v>25217</v>
      </c>
      <c r="B9157" t="s">
        <v>58</v>
      </c>
      <c r="C9157">
        <v>101146</v>
      </c>
      <c r="D9157" t="s">
        <v>5050</v>
      </c>
      <c r="E9157" t="s">
        <v>10</v>
      </c>
      <c r="F9157">
        <v>15.4</v>
      </c>
      <c r="G9157">
        <v>15.74</v>
      </c>
      <c r="J9157">
        <v>0</v>
      </c>
      <c r="K9157">
        <v>0</v>
      </c>
    </row>
    <row r="9158" spans="1:11">
      <c r="A9158" t="s">
        <v>25218</v>
      </c>
      <c r="B9158" t="s">
        <v>58</v>
      </c>
      <c r="C9158">
        <v>101137</v>
      </c>
      <c r="D9158" t="s">
        <v>5042</v>
      </c>
      <c r="E9158" t="s">
        <v>10</v>
      </c>
      <c r="F9158">
        <v>16.32</v>
      </c>
      <c r="G9158">
        <v>16.670000000000002</v>
      </c>
      <c r="J9158">
        <v>0.18079999999999999</v>
      </c>
      <c r="K9158">
        <v>0.17699999999999999</v>
      </c>
    </row>
    <row r="9159" spans="1:11">
      <c r="A9159" t="s">
        <v>25219</v>
      </c>
      <c r="B9159" t="s">
        <v>58</v>
      </c>
      <c r="C9159">
        <v>101147</v>
      </c>
      <c r="D9159" t="s">
        <v>5051</v>
      </c>
      <c r="E9159" t="s">
        <v>10</v>
      </c>
      <c r="F9159">
        <v>16.32</v>
      </c>
      <c r="G9159">
        <v>16.62</v>
      </c>
      <c r="J9159">
        <v>0</v>
      </c>
      <c r="K9159">
        <v>0</v>
      </c>
    </row>
    <row r="9160" spans="1:11">
      <c r="A9160" t="s">
        <v>25220</v>
      </c>
      <c r="B9160" t="s">
        <v>58</v>
      </c>
      <c r="C9160">
        <v>101119</v>
      </c>
      <c r="D9160" t="s">
        <v>5025</v>
      </c>
      <c r="E9160" t="s">
        <v>10</v>
      </c>
      <c r="F9160">
        <v>9.61</v>
      </c>
      <c r="G9160">
        <v>9.9499999999999993</v>
      </c>
      <c r="J9160">
        <v>0</v>
      </c>
      <c r="K9160">
        <v>0</v>
      </c>
    </row>
    <row r="9161" spans="1:11">
      <c r="A9161" t="s">
        <v>25221</v>
      </c>
      <c r="B9161" t="s">
        <v>58</v>
      </c>
      <c r="C9161">
        <v>101123</v>
      </c>
      <c r="D9161" t="s">
        <v>5029</v>
      </c>
      <c r="E9161" t="s">
        <v>10</v>
      </c>
      <c r="F9161">
        <v>8.2200000000000006</v>
      </c>
      <c r="G9161">
        <v>8.5</v>
      </c>
      <c r="J9161">
        <v>0</v>
      </c>
      <c r="K9161">
        <v>0</v>
      </c>
    </row>
    <row r="9162" spans="1:11">
      <c r="A9162" t="s">
        <v>25222</v>
      </c>
      <c r="B9162" t="s">
        <v>58</v>
      </c>
      <c r="C9162">
        <v>101120</v>
      </c>
      <c r="D9162" t="s">
        <v>5026</v>
      </c>
      <c r="E9162" t="s">
        <v>10</v>
      </c>
      <c r="F9162">
        <v>7.94</v>
      </c>
      <c r="G9162">
        <v>8.17</v>
      </c>
      <c r="J9162">
        <v>0</v>
      </c>
      <c r="K9162">
        <v>0</v>
      </c>
    </row>
    <row r="9163" spans="1:11">
      <c r="A9163" t="s">
        <v>25223</v>
      </c>
      <c r="B9163" t="s">
        <v>58</v>
      </c>
      <c r="C9163">
        <v>101121</v>
      </c>
      <c r="D9163" t="s">
        <v>5027</v>
      </c>
      <c r="E9163" t="s">
        <v>10</v>
      </c>
      <c r="F9163">
        <v>4.95</v>
      </c>
      <c r="G9163">
        <v>5.0999999999999996</v>
      </c>
      <c r="J9163">
        <v>0</v>
      </c>
      <c r="K9163">
        <v>0</v>
      </c>
    </row>
    <row r="9164" spans="1:11">
      <c r="A9164" t="s">
        <v>25224</v>
      </c>
      <c r="B9164" t="s">
        <v>58</v>
      </c>
      <c r="C9164">
        <v>101122</v>
      </c>
      <c r="D9164" t="s">
        <v>5028</v>
      </c>
      <c r="E9164" t="s">
        <v>10</v>
      </c>
      <c r="F9164">
        <v>6.67</v>
      </c>
      <c r="G9164">
        <v>6.75</v>
      </c>
      <c r="J9164">
        <v>0</v>
      </c>
      <c r="K9164">
        <v>0</v>
      </c>
    </row>
    <row r="9165" spans="1:11">
      <c r="A9165" t="s">
        <v>25225</v>
      </c>
      <c r="B9165" t="s">
        <v>58</v>
      </c>
      <c r="C9165">
        <v>101129</v>
      </c>
      <c r="D9165" t="s">
        <v>5035</v>
      </c>
      <c r="E9165" t="s">
        <v>10</v>
      </c>
      <c r="F9165">
        <v>22.18</v>
      </c>
      <c r="G9165">
        <v>22.82</v>
      </c>
      <c r="J9165">
        <v>0.128</v>
      </c>
      <c r="K9165">
        <v>0.1245</v>
      </c>
    </row>
    <row r="9166" spans="1:11">
      <c r="A9166" t="s">
        <v>25226</v>
      </c>
      <c r="B9166" t="s">
        <v>58</v>
      </c>
      <c r="C9166">
        <v>101133</v>
      </c>
      <c r="D9166" t="s">
        <v>5039</v>
      </c>
      <c r="E9166" t="s">
        <v>10</v>
      </c>
      <c r="F9166">
        <v>20.79</v>
      </c>
      <c r="G9166">
        <v>21.37</v>
      </c>
      <c r="J9166">
        <v>0.1366</v>
      </c>
      <c r="K9166">
        <v>0.13289999999999999</v>
      </c>
    </row>
    <row r="9167" spans="1:11">
      <c r="A9167" t="s">
        <v>25227</v>
      </c>
      <c r="B9167" t="s">
        <v>58</v>
      </c>
      <c r="C9167">
        <v>101130</v>
      </c>
      <c r="D9167" t="s">
        <v>5036</v>
      </c>
      <c r="E9167" t="s">
        <v>10</v>
      </c>
      <c r="F9167">
        <v>20.51</v>
      </c>
      <c r="G9167">
        <v>21.04</v>
      </c>
      <c r="J9167">
        <v>0.13850000000000001</v>
      </c>
      <c r="K9167">
        <v>0.13500000000000001</v>
      </c>
    </row>
    <row r="9168" spans="1:11">
      <c r="A9168" t="s">
        <v>25228</v>
      </c>
      <c r="B9168" t="s">
        <v>58</v>
      </c>
      <c r="C9168">
        <v>101131</v>
      </c>
      <c r="D9168" t="s">
        <v>5037</v>
      </c>
      <c r="E9168" t="s">
        <v>10</v>
      </c>
      <c r="F9168">
        <v>17.52</v>
      </c>
      <c r="G9168">
        <v>17.97</v>
      </c>
      <c r="J9168">
        <v>0.16209999999999999</v>
      </c>
      <c r="K9168">
        <v>0.158</v>
      </c>
    </row>
    <row r="9169" spans="1:11">
      <c r="A9169" t="s">
        <v>25229</v>
      </c>
      <c r="B9169" t="s">
        <v>58</v>
      </c>
      <c r="C9169">
        <v>101132</v>
      </c>
      <c r="D9169" t="s">
        <v>5038</v>
      </c>
      <c r="E9169" t="s">
        <v>10</v>
      </c>
      <c r="F9169">
        <v>19.239999999999998</v>
      </c>
      <c r="G9169">
        <v>19.62</v>
      </c>
      <c r="J9169">
        <v>0.14760000000000001</v>
      </c>
      <c r="K9169">
        <v>0.14480000000000001</v>
      </c>
    </row>
    <row r="9170" spans="1:11">
      <c r="A9170" t="s">
        <v>25230</v>
      </c>
      <c r="B9170" t="s">
        <v>58</v>
      </c>
      <c r="C9170">
        <v>101139</v>
      </c>
      <c r="D9170" t="s">
        <v>14839</v>
      </c>
      <c r="E9170" t="s">
        <v>10</v>
      </c>
      <c r="F9170">
        <v>22.95</v>
      </c>
      <c r="G9170">
        <v>23.61</v>
      </c>
      <c r="J9170">
        <v>0.1338</v>
      </c>
      <c r="K9170">
        <v>0.13</v>
      </c>
    </row>
    <row r="9171" spans="1:11">
      <c r="A9171" t="s">
        <v>25231</v>
      </c>
      <c r="B9171" t="s">
        <v>58</v>
      </c>
      <c r="C9171">
        <v>101149</v>
      </c>
      <c r="D9171" t="s">
        <v>5053</v>
      </c>
      <c r="E9171" t="s">
        <v>10</v>
      </c>
      <c r="F9171">
        <v>22.93</v>
      </c>
      <c r="G9171">
        <v>23.55</v>
      </c>
      <c r="J9171">
        <v>0</v>
      </c>
      <c r="K9171">
        <v>0</v>
      </c>
    </row>
    <row r="9172" spans="1:11">
      <c r="A9172" t="s">
        <v>25232</v>
      </c>
      <c r="B9172" t="s">
        <v>58</v>
      </c>
      <c r="C9172">
        <v>101143</v>
      </c>
      <c r="D9172" t="s">
        <v>5047</v>
      </c>
      <c r="E9172" t="s">
        <v>10</v>
      </c>
      <c r="F9172">
        <v>21.56</v>
      </c>
      <c r="G9172">
        <v>22.16</v>
      </c>
      <c r="J9172">
        <v>0.1424</v>
      </c>
      <c r="K9172">
        <v>0.13850000000000001</v>
      </c>
    </row>
    <row r="9173" spans="1:11">
      <c r="A9173" t="s">
        <v>25233</v>
      </c>
      <c r="B9173" t="s">
        <v>58</v>
      </c>
      <c r="C9173">
        <v>101153</v>
      </c>
      <c r="D9173" t="s">
        <v>5057</v>
      </c>
      <c r="E9173" t="s">
        <v>10</v>
      </c>
      <c r="F9173">
        <v>21.54</v>
      </c>
      <c r="G9173">
        <v>22.1</v>
      </c>
      <c r="J9173">
        <v>0</v>
      </c>
      <c r="K9173">
        <v>0</v>
      </c>
    </row>
    <row r="9174" spans="1:11">
      <c r="A9174" t="s">
        <v>25234</v>
      </c>
      <c r="B9174" t="s">
        <v>58</v>
      </c>
      <c r="C9174">
        <v>101140</v>
      </c>
      <c r="D9174" t="s">
        <v>5044</v>
      </c>
      <c r="E9174" t="s">
        <v>10</v>
      </c>
      <c r="F9174">
        <v>21.28</v>
      </c>
      <c r="G9174">
        <v>21.83</v>
      </c>
      <c r="J9174">
        <v>0.14430000000000001</v>
      </c>
      <c r="K9174">
        <v>0.1406</v>
      </c>
    </row>
    <row r="9175" spans="1:11">
      <c r="A9175" t="s">
        <v>25235</v>
      </c>
      <c r="B9175" t="s">
        <v>58</v>
      </c>
      <c r="C9175">
        <v>101150</v>
      </c>
      <c r="D9175" t="s">
        <v>5054</v>
      </c>
      <c r="E9175" t="s">
        <v>10</v>
      </c>
      <c r="F9175">
        <v>21.26</v>
      </c>
      <c r="G9175">
        <v>21.77</v>
      </c>
      <c r="J9175">
        <v>0</v>
      </c>
      <c r="K9175">
        <v>0</v>
      </c>
    </row>
    <row r="9176" spans="1:11">
      <c r="A9176" t="s">
        <v>25236</v>
      </c>
      <c r="B9176" t="s">
        <v>58</v>
      </c>
      <c r="C9176">
        <v>101141</v>
      </c>
      <c r="D9176" t="s">
        <v>5045</v>
      </c>
      <c r="E9176" t="s">
        <v>10</v>
      </c>
      <c r="F9176">
        <v>18.29</v>
      </c>
      <c r="G9176">
        <v>18.760000000000002</v>
      </c>
      <c r="J9176">
        <v>0.16789999999999999</v>
      </c>
      <c r="K9176">
        <v>0.1636</v>
      </c>
    </row>
    <row r="9177" spans="1:11">
      <c r="A9177" t="s">
        <v>25237</v>
      </c>
      <c r="B9177" t="s">
        <v>58</v>
      </c>
      <c r="C9177">
        <v>101151</v>
      </c>
      <c r="D9177" t="s">
        <v>5055</v>
      </c>
      <c r="E9177" t="s">
        <v>10</v>
      </c>
      <c r="F9177">
        <v>18.27</v>
      </c>
      <c r="G9177">
        <v>18.7</v>
      </c>
      <c r="J9177">
        <v>0</v>
      </c>
      <c r="K9177">
        <v>0</v>
      </c>
    </row>
    <row r="9178" spans="1:11">
      <c r="A9178" t="s">
        <v>25238</v>
      </c>
      <c r="B9178" t="s">
        <v>58</v>
      </c>
      <c r="C9178">
        <v>101142</v>
      </c>
      <c r="D9178" t="s">
        <v>5046</v>
      </c>
      <c r="E9178" t="s">
        <v>10</v>
      </c>
      <c r="F9178">
        <v>20.010000000000002</v>
      </c>
      <c r="G9178">
        <v>20.41</v>
      </c>
      <c r="J9178">
        <v>0.15340000000000001</v>
      </c>
      <c r="K9178">
        <v>0.15040000000000001</v>
      </c>
    </row>
    <row r="9179" spans="1:11">
      <c r="A9179" t="s">
        <v>25239</v>
      </c>
      <c r="B9179" t="s">
        <v>58</v>
      </c>
      <c r="C9179">
        <v>101152</v>
      </c>
      <c r="D9179" t="s">
        <v>5056</v>
      </c>
      <c r="E9179" t="s">
        <v>10</v>
      </c>
      <c r="F9179">
        <v>19.989999999999998</v>
      </c>
      <c r="G9179">
        <v>20.350000000000001</v>
      </c>
      <c r="J9179">
        <v>0</v>
      </c>
      <c r="K9179">
        <v>0</v>
      </c>
    </row>
    <row r="9180" spans="1:11">
      <c r="A9180" t="s">
        <v>25240</v>
      </c>
      <c r="B9180" t="s">
        <v>58</v>
      </c>
      <c r="C9180">
        <v>101207</v>
      </c>
      <c r="D9180" t="s">
        <v>5058</v>
      </c>
      <c r="E9180" t="s">
        <v>10</v>
      </c>
      <c r="F9180">
        <v>12.11</v>
      </c>
      <c r="G9180">
        <v>12.33</v>
      </c>
      <c r="J9180">
        <v>0</v>
      </c>
      <c r="K9180">
        <v>0</v>
      </c>
    </row>
    <row r="9181" spans="1:11">
      <c r="A9181" t="s">
        <v>25241</v>
      </c>
      <c r="B9181" t="s">
        <v>58</v>
      </c>
      <c r="C9181">
        <v>101206</v>
      </c>
      <c r="D9181" t="s">
        <v>14840</v>
      </c>
      <c r="E9181" t="s">
        <v>10</v>
      </c>
      <c r="F9181">
        <v>14.31</v>
      </c>
      <c r="G9181">
        <v>14.6</v>
      </c>
      <c r="J9181">
        <v>0</v>
      </c>
      <c r="K9181">
        <v>0</v>
      </c>
    </row>
    <row r="9182" spans="1:11">
      <c r="A9182" t="s">
        <v>25242</v>
      </c>
      <c r="B9182" t="s">
        <v>58</v>
      </c>
      <c r="C9182">
        <v>101210</v>
      </c>
      <c r="D9182" t="s">
        <v>14841</v>
      </c>
      <c r="E9182" t="s">
        <v>10</v>
      </c>
      <c r="F9182">
        <v>19.670000000000002</v>
      </c>
      <c r="G9182">
        <v>20.02</v>
      </c>
      <c r="J9182">
        <v>0</v>
      </c>
      <c r="K9182">
        <v>0</v>
      </c>
    </row>
    <row r="9183" spans="1:11">
      <c r="A9183" t="s">
        <v>25243</v>
      </c>
      <c r="B9183" t="s">
        <v>58</v>
      </c>
      <c r="C9183">
        <v>101211</v>
      </c>
      <c r="D9183" t="s">
        <v>14842</v>
      </c>
      <c r="E9183" t="s">
        <v>10</v>
      </c>
      <c r="F9183">
        <v>21.09</v>
      </c>
      <c r="G9183">
        <v>21.45</v>
      </c>
      <c r="J9183">
        <v>0</v>
      </c>
      <c r="K9183">
        <v>0</v>
      </c>
    </row>
    <row r="9184" spans="1:11">
      <c r="A9184" t="s">
        <v>25244</v>
      </c>
      <c r="B9184" t="s">
        <v>58</v>
      </c>
      <c r="C9184">
        <v>101215</v>
      </c>
      <c r="D9184" t="s">
        <v>14843</v>
      </c>
      <c r="E9184" t="s">
        <v>10</v>
      </c>
      <c r="F9184">
        <v>18.95</v>
      </c>
      <c r="G9184">
        <v>19.29</v>
      </c>
      <c r="J9184">
        <v>0</v>
      </c>
      <c r="K9184">
        <v>0</v>
      </c>
    </row>
    <row r="9185" spans="1:11">
      <c r="A9185" t="s">
        <v>25245</v>
      </c>
      <c r="B9185" t="s">
        <v>58</v>
      </c>
      <c r="C9185">
        <v>101216</v>
      </c>
      <c r="D9185" t="s">
        <v>14844</v>
      </c>
      <c r="E9185" t="s">
        <v>10</v>
      </c>
      <c r="F9185">
        <v>19.78</v>
      </c>
      <c r="G9185">
        <v>20.13</v>
      </c>
      <c r="J9185">
        <v>0</v>
      </c>
      <c r="K9185">
        <v>0</v>
      </c>
    </row>
    <row r="9186" spans="1:11">
      <c r="A9186" t="s">
        <v>25246</v>
      </c>
      <c r="B9186" t="s">
        <v>58</v>
      </c>
      <c r="C9186">
        <v>101212</v>
      </c>
      <c r="D9186" t="s">
        <v>14845</v>
      </c>
      <c r="E9186" t="s">
        <v>10</v>
      </c>
      <c r="F9186">
        <v>24.67</v>
      </c>
      <c r="G9186">
        <v>25.1</v>
      </c>
      <c r="J9186">
        <v>0</v>
      </c>
      <c r="K9186">
        <v>0</v>
      </c>
    </row>
    <row r="9187" spans="1:11">
      <c r="A9187" t="s">
        <v>25247</v>
      </c>
      <c r="B9187" t="s">
        <v>58</v>
      </c>
      <c r="C9187">
        <v>101217</v>
      </c>
      <c r="D9187" t="s">
        <v>14846</v>
      </c>
      <c r="E9187" t="s">
        <v>10</v>
      </c>
      <c r="F9187">
        <v>23.09</v>
      </c>
      <c r="G9187">
        <v>23.51</v>
      </c>
      <c r="J9187">
        <v>0</v>
      </c>
      <c r="K9187">
        <v>0</v>
      </c>
    </row>
    <row r="9188" spans="1:11">
      <c r="A9188" t="s">
        <v>25248</v>
      </c>
      <c r="B9188" t="s">
        <v>58</v>
      </c>
      <c r="C9188">
        <v>101218</v>
      </c>
      <c r="D9188" t="s">
        <v>14847</v>
      </c>
      <c r="E9188" t="s">
        <v>10</v>
      </c>
      <c r="F9188">
        <v>24.32</v>
      </c>
      <c r="G9188">
        <v>24.74</v>
      </c>
      <c r="J9188">
        <v>0</v>
      </c>
      <c r="K9188">
        <v>0</v>
      </c>
    </row>
    <row r="9189" spans="1:11">
      <c r="A9189" t="s">
        <v>25249</v>
      </c>
      <c r="B9189" t="s">
        <v>58</v>
      </c>
      <c r="C9189">
        <v>101213</v>
      </c>
      <c r="D9189" t="s">
        <v>14848</v>
      </c>
      <c r="E9189" t="s">
        <v>10</v>
      </c>
      <c r="F9189">
        <v>27.7</v>
      </c>
      <c r="G9189">
        <v>28.2</v>
      </c>
      <c r="J9189">
        <v>0</v>
      </c>
      <c r="K9189">
        <v>0</v>
      </c>
    </row>
    <row r="9190" spans="1:11">
      <c r="A9190" t="s">
        <v>25250</v>
      </c>
      <c r="B9190" t="s">
        <v>58</v>
      </c>
      <c r="C9190">
        <v>101219</v>
      </c>
      <c r="D9190" t="s">
        <v>14849</v>
      </c>
      <c r="E9190" t="s">
        <v>10</v>
      </c>
      <c r="F9190">
        <v>29.39</v>
      </c>
      <c r="G9190">
        <v>29.87</v>
      </c>
      <c r="J9190">
        <v>0</v>
      </c>
      <c r="K9190">
        <v>0</v>
      </c>
    </row>
    <row r="9191" spans="1:11">
      <c r="A9191" t="s">
        <v>25251</v>
      </c>
      <c r="B9191" t="s">
        <v>58</v>
      </c>
      <c r="C9191">
        <v>101214</v>
      </c>
      <c r="D9191" t="s">
        <v>14850</v>
      </c>
      <c r="E9191" t="s">
        <v>10</v>
      </c>
      <c r="F9191">
        <v>33.31</v>
      </c>
      <c r="G9191">
        <v>33.880000000000003</v>
      </c>
      <c r="J9191">
        <v>0</v>
      </c>
      <c r="K9191">
        <v>0</v>
      </c>
    </row>
    <row r="9192" spans="1:11">
      <c r="A9192" t="s">
        <v>25252</v>
      </c>
      <c r="B9192" t="s">
        <v>58</v>
      </c>
      <c r="C9192">
        <v>101254</v>
      </c>
      <c r="D9192" t="s">
        <v>14851</v>
      </c>
      <c r="E9192" t="s">
        <v>10</v>
      </c>
      <c r="F9192">
        <v>14.41</v>
      </c>
      <c r="G9192">
        <v>14.73</v>
      </c>
      <c r="J9192">
        <v>0.22550000000000001</v>
      </c>
      <c r="K9192">
        <v>0.22059999999999999</v>
      </c>
    </row>
    <row r="9193" spans="1:11">
      <c r="A9193" t="s">
        <v>25253</v>
      </c>
      <c r="B9193" t="s">
        <v>58</v>
      </c>
      <c r="C9193">
        <v>101256</v>
      </c>
      <c r="D9193" t="s">
        <v>14852</v>
      </c>
      <c r="E9193" t="s">
        <v>10</v>
      </c>
      <c r="F9193">
        <v>22.12</v>
      </c>
      <c r="G9193">
        <v>22.6</v>
      </c>
      <c r="J9193">
        <v>0.25140000000000001</v>
      </c>
      <c r="K9193">
        <v>0.246</v>
      </c>
    </row>
    <row r="9194" spans="1:11">
      <c r="A9194" t="s">
        <v>25254</v>
      </c>
      <c r="B9194" t="s">
        <v>58</v>
      </c>
      <c r="C9194">
        <v>101257</v>
      </c>
      <c r="D9194" t="s">
        <v>14853</v>
      </c>
      <c r="E9194" t="s">
        <v>10</v>
      </c>
      <c r="F9194">
        <v>23.18</v>
      </c>
      <c r="G9194">
        <v>23.68</v>
      </c>
      <c r="J9194">
        <v>0.25059999999999999</v>
      </c>
      <c r="K9194">
        <v>0.24540000000000001</v>
      </c>
    </row>
    <row r="9195" spans="1:11">
      <c r="A9195" t="s">
        <v>25255</v>
      </c>
      <c r="B9195" t="s">
        <v>58</v>
      </c>
      <c r="C9195">
        <v>101258</v>
      </c>
      <c r="D9195" t="s">
        <v>14854</v>
      </c>
      <c r="E9195" t="s">
        <v>10</v>
      </c>
      <c r="F9195">
        <v>26.9</v>
      </c>
      <c r="G9195">
        <v>27.46</v>
      </c>
      <c r="J9195">
        <v>0.25800000000000001</v>
      </c>
      <c r="K9195">
        <v>0.25269999999999998</v>
      </c>
    </row>
    <row r="9196" spans="1:11">
      <c r="A9196" t="s">
        <v>25256</v>
      </c>
      <c r="B9196" t="s">
        <v>58</v>
      </c>
      <c r="C9196">
        <v>101259</v>
      </c>
      <c r="D9196" t="s">
        <v>14855</v>
      </c>
      <c r="E9196" t="s">
        <v>10</v>
      </c>
      <c r="F9196">
        <v>29.96</v>
      </c>
      <c r="G9196">
        <v>30.59</v>
      </c>
      <c r="J9196">
        <v>0.26400000000000001</v>
      </c>
      <c r="K9196">
        <v>0.2586</v>
      </c>
    </row>
    <row r="9197" spans="1:11">
      <c r="A9197" t="s">
        <v>25257</v>
      </c>
      <c r="B9197" t="s">
        <v>58</v>
      </c>
      <c r="C9197">
        <v>101260</v>
      </c>
      <c r="D9197" t="s">
        <v>14856</v>
      </c>
      <c r="E9197" t="s">
        <v>10</v>
      </c>
      <c r="F9197">
        <v>37.42</v>
      </c>
      <c r="G9197">
        <v>38.22</v>
      </c>
      <c r="J9197">
        <v>0.27179999999999999</v>
      </c>
      <c r="K9197">
        <v>0.2661</v>
      </c>
    </row>
    <row r="9198" spans="1:11">
      <c r="A9198" t="s">
        <v>25258</v>
      </c>
      <c r="B9198" t="s">
        <v>58</v>
      </c>
      <c r="C9198">
        <v>101208</v>
      </c>
      <c r="D9198" t="s">
        <v>14857</v>
      </c>
      <c r="E9198" t="s">
        <v>10</v>
      </c>
      <c r="F9198">
        <v>11.99</v>
      </c>
      <c r="G9198">
        <v>12.21</v>
      </c>
      <c r="J9198">
        <v>0</v>
      </c>
      <c r="K9198">
        <v>0</v>
      </c>
    </row>
    <row r="9199" spans="1:11">
      <c r="A9199" t="s">
        <v>25259</v>
      </c>
      <c r="B9199" t="s">
        <v>58</v>
      </c>
      <c r="C9199">
        <v>101209</v>
      </c>
      <c r="D9199" t="s">
        <v>14858</v>
      </c>
      <c r="E9199" t="s">
        <v>10</v>
      </c>
      <c r="F9199">
        <v>11.08</v>
      </c>
      <c r="G9199">
        <v>11.29</v>
      </c>
      <c r="J9199">
        <v>0</v>
      </c>
      <c r="K9199">
        <v>0</v>
      </c>
    </row>
    <row r="9200" spans="1:11">
      <c r="A9200" t="s">
        <v>25260</v>
      </c>
      <c r="B9200" t="s">
        <v>58</v>
      </c>
      <c r="C9200">
        <v>101220</v>
      </c>
      <c r="D9200" t="s">
        <v>14859</v>
      </c>
      <c r="E9200" t="s">
        <v>10</v>
      </c>
      <c r="F9200">
        <v>18.62</v>
      </c>
      <c r="G9200">
        <v>18.940000000000001</v>
      </c>
      <c r="J9200">
        <v>0</v>
      </c>
      <c r="K9200">
        <v>0</v>
      </c>
    </row>
    <row r="9201" spans="1:11">
      <c r="A9201" t="s">
        <v>25261</v>
      </c>
      <c r="B9201" t="s">
        <v>58</v>
      </c>
      <c r="C9201">
        <v>101221</v>
      </c>
      <c r="D9201" t="s">
        <v>14860</v>
      </c>
      <c r="E9201" t="s">
        <v>10</v>
      </c>
      <c r="F9201">
        <v>19.59</v>
      </c>
      <c r="G9201">
        <v>19.91</v>
      </c>
      <c r="J9201">
        <v>0</v>
      </c>
      <c r="K9201">
        <v>0</v>
      </c>
    </row>
    <row r="9202" spans="1:11">
      <c r="A9202" t="s">
        <v>25262</v>
      </c>
      <c r="B9202" t="s">
        <v>58</v>
      </c>
      <c r="C9202">
        <v>101225</v>
      </c>
      <c r="D9202" t="s">
        <v>14861</v>
      </c>
      <c r="E9202" t="s">
        <v>10</v>
      </c>
      <c r="F9202">
        <v>17.04</v>
      </c>
      <c r="G9202">
        <v>17.350000000000001</v>
      </c>
      <c r="J9202">
        <v>0</v>
      </c>
      <c r="K9202">
        <v>0</v>
      </c>
    </row>
    <row r="9203" spans="1:11">
      <c r="A9203" t="s">
        <v>25263</v>
      </c>
      <c r="B9203" t="s">
        <v>58</v>
      </c>
      <c r="C9203">
        <v>101226</v>
      </c>
      <c r="D9203" t="s">
        <v>14862</v>
      </c>
      <c r="E9203" t="s">
        <v>10</v>
      </c>
      <c r="F9203">
        <v>17.88</v>
      </c>
      <c r="G9203">
        <v>18.18</v>
      </c>
      <c r="J9203">
        <v>0</v>
      </c>
      <c r="K9203">
        <v>0</v>
      </c>
    </row>
    <row r="9204" spans="1:11">
      <c r="A9204" t="s">
        <v>25264</v>
      </c>
      <c r="B9204" t="s">
        <v>58</v>
      </c>
      <c r="C9204">
        <v>101222</v>
      </c>
      <c r="D9204" t="s">
        <v>14863</v>
      </c>
      <c r="E9204" t="s">
        <v>10</v>
      </c>
      <c r="F9204">
        <v>22.77</v>
      </c>
      <c r="G9204">
        <v>23.15</v>
      </c>
      <c r="J9204">
        <v>0</v>
      </c>
      <c r="K9204">
        <v>0</v>
      </c>
    </row>
    <row r="9205" spans="1:11">
      <c r="A9205" t="s">
        <v>25265</v>
      </c>
      <c r="B9205" t="s">
        <v>58</v>
      </c>
      <c r="C9205">
        <v>101227</v>
      </c>
      <c r="D9205" t="s">
        <v>14864</v>
      </c>
      <c r="E9205" t="s">
        <v>10</v>
      </c>
      <c r="F9205">
        <v>20.74</v>
      </c>
      <c r="G9205">
        <v>21.09</v>
      </c>
      <c r="J9205">
        <v>0</v>
      </c>
      <c r="K9205">
        <v>0</v>
      </c>
    </row>
    <row r="9206" spans="1:11">
      <c r="A9206" t="s">
        <v>25266</v>
      </c>
      <c r="B9206" t="s">
        <v>58</v>
      </c>
      <c r="C9206">
        <v>101228</v>
      </c>
      <c r="D9206" t="s">
        <v>14865</v>
      </c>
      <c r="E9206" t="s">
        <v>10</v>
      </c>
      <c r="F9206">
        <v>22</v>
      </c>
      <c r="G9206">
        <v>22.35</v>
      </c>
      <c r="J9206">
        <v>0</v>
      </c>
      <c r="K9206">
        <v>0</v>
      </c>
    </row>
    <row r="9207" spans="1:11">
      <c r="A9207" t="s">
        <v>25267</v>
      </c>
      <c r="B9207" t="s">
        <v>58</v>
      </c>
      <c r="C9207">
        <v>101223</v>
      </c>
      <c r="D9207" t="s">
        <v>14866</v>
      </c>
      <c r="E9207" t="s">
        <v>10</v>
      </c>
      <c r="F9207">
        <v>25.4</v>
      </c>
      <c r="G9207">
        <v>25.83</v>
      </c>
      <c r="J9207">
        <v>0</v>
      </c>
      <c r="K9207">
        <v>0</v>
      </c>
    </row>
    <row r="9208" spans="1:11">
      <c r="A9208" t="s">
        <v>25268</v>
      </c>
      <c r="B9208" t="s">
        <v>58</v>
      </c>
      <c r="C9208">
        <v>101229</v>
      </c>
      <c r="D9208" t="s">
        <v>14867</v>
      </c>
      <c r="E9208" t="s">
        <v>10</v>
      </c>
      <c r="F9208">
        <v>27.78</v>
      </c>
      <c r="G9208">
        <v>28.23</v>
      </c>
      <c r="J9208">
        <v>0</v>
      </c>
      <c r="K9208">
        <v>0</v>
      </c>
    </row>
    <row r="9209" spans="1:11">
      <c r="A9209" t="s">
        <v>25269</v>
      </c>
      <c r="B9209" t="s">
        <v>58</v>
      </c>
      <c r="C9209">
        <v>101224</v>
      </c>
      <c r="D9209" t="s">
        <v>14868</v>
      </c>
      <c r="E9209" t="s">
        <v>10</v>
      </c>
      <c r="F9209">
        <v>31.84</v>
      </c>
      <c r="G9209">
        <v>32.380000000000003</v>
      </c>
      <c r="J9209">
        <v>0</v>
      </c>
      <c r="K9209">
        <v>0</v>
      </c>
    </row>
    <row r="9210" spans="1:11">
      <c r="A9210" t="s">
        <v>25270</v>
      </c>
      <c r="B9210" t="s">
        <v>58</v>
      </c>
      <c r="C9210">
        <v>101265</v>
      </c>
      <c r="D9210" t="s">
        <v>14869</v>
      </c>
      <c r="E9210" t="s">
        <v>10</v>
      </c>
      <c r="F9210">
        <v>34.950000000000003</v>
      </c>
      <c r="G9210">
        <v>35.659999999999997</v>
      </c>
      <c r="J9210">
        <v>0.26900000000000002</v>
      </c>
      <c r="K9210">
        <v>0.2636</v>
      </c>
    </row>
    <row r="9211" spans="1:11">
      <c r="A9211" t="s">
        <v>25271</v>
      </c>
      <c r="B9211" t="s">
        <v>58</v>
      </c>
      <c r="C9211">
        <v>101255</v>
      </c>
      <c r="D9211" t="s">
        <v>14870</v>
      </c>
      <c r="E9211" t="s">
        <v>10</v>
      </c>
      <c r="F9211">
        <v>12.62</v>
      </c>
      <c r="G9211">
        <v>12.89</v>
      </c>
      <c r="J9211">
        <v>0.21790000000000001</v>
      </c>
      <c r="K9211">
        <v>0.21329999999999999</v>
      </c>
    </row>
    <row r="9212" spans="1:11">
      <c r="A9212" t="s">
        <v>25272</v>
      </c>
      <c r="B9212" t="s">
        <v>58</v>
      </c>
      <c r="C9212">
        <v>101261</v>
      </c>
      <c r="D9212" t="s">
        <v>14871</v>
      </c>
      <c r="E9212" t="s">
        <v>10</v>
      </c>
      <c r="F9212">
        <v>20.91</v>
      </c>
      <c r="G9212">
        <v>21.36</v>
      </c>
      <c r="J9212">
        <v>0.2535</v>
      </c>
      <c r="K9212">
        <v>0.24809999999999999</v>
      </c>
    </row>
    <row r="9213" spans="1:11">
      <c r="A9213" t="s">
        <v>25273</v>
      </c>
      <c r="B9213" t="s">
        <v>58</v>
      </c>
      <c r="C9213">
        <v>101262</v>
      </c>
      <c r="D9213" t="s">
        <v>14872</v>
      </c>
      <c r="E9213" t="s">
        <v>10</v>
      </c>
      <c r="F9213">
        <v>21.95</v>
      </c>
      <c r="G9213">
        <v>22.41</v>
      </c>
      <c r="J9213">
        <v>0.25280000000000002</v>
      </c>
      <c r="K9213">
        <v>0.2477</v>
      </c>
    </row>
    <row r="9214" spans="1:11">
      <c r="A9214" t="s">
        <v>25274</v>
      </c>
      <c r="B9214" t="s">
        <v>58</v>
      </c>
      <c r="C9214">
        <v>101263</v>
      </c>
      <c r="D9214" t="s">
        <v>14873</v>
      </c>
      <c r="E9214" t="s">
        <v>10</v>
      </c>
      <c r="F9214">
        <v>25.34</v>
      </c>
      <c r="G9214">
        <v>25.86</v>
      </c>
      <c r="J9214">
        <v>0.2581</v>
      </c>
      <c r="K9214">
        <v>0.25290000000000001</v>
      </c>
    </row>
    <row r="9215" spans="1:11">
      <c r="A9215" t="s">
        <v>25275</v>
      </c>
      <c r="B9215" t="s">
        <v>58</v>
      </c>
      <c r="C9215">
        <v>101264</v>
      </c>
      <c r="D9215" t="s">
        <v>14874</v>
      </c>
      <c r="E9215" t="s">
        <v>10</v>
      </c>
      <c r="F9215">
        <v>28.11</v>
      </c>
      <c r="G9215">
        <v>28.69</v>
      </c>
      <c r="J9215">
        <v>0.26290000000000002</v>
      </c>
      <c r="K9215">
        <v>0.2576</v>
      </c>
    </row>
    <row r="9216" spans="1:11">
      <c r="A9216" t="s">
        <v>25276</v>
      </c>
      <c r="B9216" t="s">
        <v>58</v>
      </c>
      <c r="C9216">
        <v>101230</v>
      </c>
      <c r="D9216" t="s">
        <v>5059</v>
      </c>
      <c r="E9216" t="s">
        <v>10</v>
      </c>
      <c r="F9216">
        <v>12.55</v>
      </c>
      <c r="G9216">
        <v>12.8</v>
      </c>
      <c r="J9216">
        <v>0</v>
      </c>
      <c r="K9216">
        <v>0</v>
      </c>
    </row>
    <row r="9217" spans="1:11">
      <c r="A9217" t="s">
        <v>25277</v>
      </c>
      <c r="B9217" t="s">
        <v>58</v>
      </c>
      <c r="C9217">
        <v>101231</v>
      </c>
      <c r="D9217" t="s">
        <v>5060</v>
      </c>
      <c r="E9217" t="s">
        <v>10</v>
      </c>
      <c r="F9217">
        <v>11.9</v>
      </c>
      <c r="G9217">
        <v>12.15</v>
      </c>
      <c r="J9217">
        <v>0</v>
      </c>
      <c r="K9217">
        <v>0</v>
      </c>
    </row>
    <row r="9218" spans="1:11">
      <c r="A9218" t="s">
        <v>25278</v>
      </c>
      <c r="B9218" t="s">
        <v>58</v>
      </c>
      <c r="C9218">
        <v>101272</v>
      </c>
      <c r="D9218" t="s">
        <v>5089</v>
      </c>
      <c r="E9218" t="s">
        <v>10</v>
      </c>
      <c r="F9218">
        <v>35.630000000000003</v>
      </c>
      <c r="G9218">
        <v>36.380000000000003</v>
      </c>
      <c r="J9218">
        <v>0.27389999999999998</v>
      </c>
      <c r="K9218">
        <v>0.26829999999999998</v>
      </c>
    </row>
    <row r="9219" spans="1:11">
      <c r="A9219" t="s">
        <v>25279</v>
      </c>
      <c r="B9219" t="s">
        <v>58</v>
      </c>
      <c r="C9219">
        <v>101266</v>
      </c>
      <c r="D9219" t="s">
        <v>5083</v>
      </c>
      <c r="E9219" t="s">
        <v>10</v>
      </c>
      <c r="F9219">
        <v>12.73</v>
      </c>
      <c r="G9219">
        <v>13.02</v>
      </c>
      <c r="J9219">
        <v>0.22620000000000001</v>
      </c>
      <c r="K9219">
        <v>0.22120000000000001</v>
      </c>
    </row>
    <row r="9220" spans="1:11">
      <c r="A9220" t="s">
        <v>25280</v>
      </c>
      <c r="B9220" t="s">
        <v>58</v>
      </c>
      <c r="C9220">
        <v>101239</v>
      </c>
      <c r="D9220" t="s">
        <v>5068</v>
      </c>
      <c r="E9220" t="s">
        <v>10</v>
      </c>
      <c r="F9220">
        <v>16.88</v>
      </c>
      <c r="G9220">
        <v>17.170000000000002</v>
      </c>
      <c r="J9220">
        <v>0</v>
      </c>
      <c r="K9220">
        <v>0</v>
      </c>
    </row>
    <row r="9221" spans="1:11">
      <c r="A9221" t="s">
        <v>25281</v>
      </c>
      <c r="B9221" t="s">
        <v>58</v>
      </c>
      <c r="C9221">
        <v>101240</v>
      </c>
      <c r="D9221" t="s">
        <v>5069</v>
      </c>
      <c r="E9221" t="s">
        <v>10</v>
      </c>
      <c r="F9221">
        <v>17.73</v>
      </c>
      <c r="G9221">
        <v>18.02</v>
      </c>
      <c r="J9221">
        <v>0</v>
      </c>
      <c r="K9221">
        <v>0</v>
      </c>
    </row>
    <row r="9222" spans="1:11">
      <c r="A9222" t="s">
        <v>25282</v>
      </c>
      <c r="B9222" t="s">
        <v>58</v>
      </c>
      <c r="C9222">
        <v>101268</v>
      </c>
      <c r="D9222" t="s">
        <v>5085</v>
      </c>
      <c r="E9222" t="s">
        <v>10</v>
      </c>
      <c r="F9222">
        <v>19.940000000000001</v>
      </c>
      <c r="G9222">
        <v>20.36</v>
      </c>
      <c r="J9222">
        <v>0.25080000000000002</v>
      </c>
      <c r="K9222">
        <v>0.24560000000000001</v>
      </c>
    </row>
    <row r="9223" spans="1:11">
      <c r="A9223" t="s">
        <v>25283</v>
      </c>
      <c r="B9223" t="s">
        <v>58</v>
      </c>
      <c r="C9223">
        <v>101234</v>
      </c>
      <c r="D9223" t="s">
        <v>5063</v>
      </c>
      <c r="E9223" t="s">
        <v>10</v>
      </c>
      <c r="F9223">
        <v>19.440000000000001</v>
      </c>
      <c r="G9223">
        <v>19.82</v>
      </c>
      <c r="J9223">
        <v>0</v>
      </c>
      <c r="K9223">
        <v>0</v>
      </c>
    </row>
    <row r="9224" spans="1:11">
      <c r="A9224" t="s">
        <v>25284</v>
      </c>
      <c r="B9224" t="s">
        <v>58</v>
      </c>
      <c r="C9224">
        <v>101235</v>
      </c>
      <c r="D9224" t="s">
        <v>5064</v>
      </c>
      <c r="E9224" t="s">
        <v>10</v>
      </c>
      <c r="F9224">
        <v>20.38</v>
      </c>
      <c r="G9224">
        <v>20.74</v>
      </c>
      <c r="J9224">
        <v>0</v>
      </c>
      <c r="K9224">
        <v>0</v>
      </c>
    </row>
    <row r="9225" spans="1:11">
      <c r="A9225" t="s">
        <v>25285</v>
      </c>
      <c r="B9225" t="s">
        <v>58</v>
      </c>
      <c r="C9225">
        <v>101241</v>
      </c>
      <c r="D9225" t="s">
        <v>5070</v>
      </c>
      <c r="E9225" t="s">
        <v>10</v>
      </c>
      <c r="F9225">
        <v>20.77</v>
      </c>
      <c r="G9225">
        <v>21.12</v>
      </c>
      <c r="J9225">
        <v>0</v>
      </c>
      <c r="K9225">
        <v>0</v>
      </c>
    </row>
    <row r="9226" spans="1:11">
      <c r="A9226" t="s">
        <v>25286</v>
      </c>
      <c r="B9226" t="s">
        <v>58</v>
      </c>
      <c r="C9226">
        <v>101269</v>
      </c>
      <c r="D9226" t="s">
        <v>5086</v>
      </c>
      <c r="E9226" t="s">
        <v>10</v>
      </c>
      <c r="F9226">
        <v>22.29</v>
      </c>
      <c r="G9226">
        <v>22.77</v>
      </c>
      <c r="J9226">
        <v>0.25840000000000002</v>
      </c>
      <c r="K9226">
        <v>0.253</v>
      </c>
    </row>
    <row r="9227" spans="1:11">
      <c r="A9227" t="s">
        <v>25287</v>
      </c>
      <c r="B9227" t="s">
        <v>58</v>
      </c>
      <c r="C9227">
        <v>101236</v>
      </c>
      <c r="D9227" t="s">
        <v>5065</v>
      </c>
      <c r="E9227" t="s">
        <v>10</v>
      </c>
      <c r="F9227">
        <v>23.75</v>
      </c>
      <c r="G9227">
        <v>24.19</v>
      </c>
      <c r="J9227">
        <v>0</v>
      </c>
      <c r="K9227">
        <v>0</v>
      </c>
    </row>
    <row r="9228" spans="1:11">
      <c r="A9228" t="s">
        <v>25288</v>
      </c>
      <c r="B9228" t="s">
        <v>58</v>
      </c>
      <c r="C9228">
        <v>101237</v>
      </c>
      <c r="D9228" t="s">
        <v>5066</v>
      </c>
      <c r="E9228" t="s">
        <v>10</v>
      </c>
      <c r="F9228">
        <v>25.15</v>
      </c>
      <c r="G9228">
        <v>25.59</v>
      </c>
      <c r="J9228">
        <v>0</v>
      </c>
      <c r="K9228">
        <v>0</v>
      </c>
    </row>
    <row r="9229" spans="1:11">
      <c r="A9229" t="s">
        <v>25289</v>
      </c>
      <c r="B9229" t="s">
        <v>58</v>
      </c>
      <c r="C9229">
        <v>101242</v>
      </c>
      <c r="D9229" t="s">
        <v>5071</v>
      </c>
      <c r="E9229" t="s">
        <v>10</v>
      </c>
      <c r="F9229">
        <v>23.3</v>
      </c>
      <c r="G9229">
        <v>23.71</v>
      </c>
      <c r="J9229">
        <v>0</v>
      </c>
      <c r="K9229">
        <v>0</v>
      </c>
    </row>
    <row r="9230" spans="1:11">
      <c r="A9230" t="s">
        <v>25290</v>
      </c>
      <c r="B9230" t="s">
        <v>58</v>
      </c>
      <c r="C9230">
        <v>101270</v>
      </c>
      <c r="D9230" t="s">
        <v>5087</v>
      </c>
      <c r="E9230" t="s">
        <v>10</v>
      </c>
      <c r="F9230">
        <v>25.78</v>
      </c>
      <c r="G9230">
        <v>26.33</v>
      </c>
      <c r="J9230">
        <v>0.26379999999999998</v>
      </c>
      <c r="K9230">
        <v>0.25829999999999997</v>
      </c>
    </row>
    <row r="9231" spans="1:11">
      <c r="A9231" t="s">
        <v>25291</v>
      </c>
      <c r="B9231" t="s">
        <v>58</v>
      </c>
      <c r="C9231">
        <v>101243</v>
      </c>
      <c r="D9231" t="s">
        <v>5072</v>
      </c>
      <c r="E9231" t="s">
        <v>10</v>
      </c>
      <c r="F9231">
        <v>28.11</v>
      </c>
      <c r="G9231">
        <v>28.57</v>
      </c>
      <c r="J9231">
        <v>0</v>
      </c>
      <c r="K9231">
        <v>0</v>
      </c>
    </row>
    <row r="9232" spans="1:11">
      <c r="A9232" t="s">
        <v>25292</v>
      </c>
      <c r="B9232" t="s">
        <v>58</v>
      </c>
      <c r="C9232">
        <v>101271</v>
      </c>
      <c r="D9232" t="s">
        <v>5088</v>
      </c>
      <c r="E9232" t="s">
        <v>10</v>
      </c>
      <c r="F9232">
        <v>28.62</v>
      </c>
      <c r="G9232">
        <v>29.24</v>
      </c>
      <c r="J9232">
        <v>0.26829999999999998</v>
      </c>
      <c r="K9232">
        <v>0.26269999999999999</v>
      </c>
    </row>
    <row r="9233" spans="1:11">
      <c r="A9233" t="s">
        <v>25293</v>
      </c>
      <c r="B9233" t="s">
        <v>58</v>
      </c>
      <c r="C9233">
        <v>101238</v>
      </c>
      <c r="D9233" t="s">
        <v>5067</v>
      </c>
      <c r="E9233" t="s">
        <v>10</v>
      </c>
      <c r="F9233">
        <v>31.87</v>
      </c>
      <c r="G9233">
        <v>32.42</v>
      </c>
      <c r="J9233">
        <v>0</v>
      </c>
      <c r="K9233">
        <v>0</v>
      </c>
    </row>
    <row r="9234" spans="1:11">
      <c r="A9234" t="s">
        <v>25294</v>
      </c>
      <c r="B9234" t="s">
        <v>58</v>
      </c>
      <c r="C9234">
        <v>101232</v>
      </c>
      <c r="D9234" t="s">
        <v>5061</v>
      </c>
      <c r="E9234" t="s">
        <v>10</v>
      </c>
      <c r="F9234">
        <v>10.64</v>
      </c>
      <c r="G9234">
        <v>10.84</v>
      </c>
      <c r="J9234">
        <v>0</v>
      </c>
      <c r="K9234">
        <v>0</v>
      </c>
    </row>
    <row r="9235" spans="1:11">
      <c r="A9235" t="s">
        <v>25295</v>
      </c>
      <c r="B9235" t="s">
        <v>58</v>
      </c>
      <c r="C9235">
        <v>101233</v>
      </c>
      <c r="D9235" t="s">
        <v>5062</v>
      </c>
      <c r="E9235" t="s">
        <v>10</v>
      </c>
      <c r="F9235">
        <v>9.7799999999999994</v>
      </c>
      <c r="G9235">
        <v>9.9499999999999993</v>
      </c>
      <c r="J9235">
        <v>0</v>
      </c>
      <c r="K9235">
        <v>0</v>
      </c>
    </row>
    <row r="9236" spans="1:11">
      <c r="A9236" t="s">
        <v>25296</v>
      </c>
      <c r="B9236" t="s">
        <v>58</v>
      </c>
      <c r="C9236">
        <v>101248</v>
      </c>
      <c r="D9236" t="s">
        <v>5077</v>
      </c>
      <c r="E9236" t="s">
        <v>10</v>
      </c>
      <c r="F9236">
        <v>30.4</v>
      </c>
      <c r="G9236">
        <v>30.91</v>
      </c>
      <c r="J9236">
        <v>0</v>
      </c>
      <c r="K9236">
        <v>0</v>
      </c>
    </row>
    <row r="9237" spans="1:11">
      <c r="A9237" t="s">
        <v>25297</v>
      </c>
      <c r="B9237" t="s">
        <v>58</v>
      </c>
      <c r="C9237">
        <v>101277</v>
      </c>
      <c r="D9237" t="s">
        <v>5094</v>
      </c>
      <c r="E9237" t="s">
        <v>10</v>
      </c>
      <c r="F9237">
        <v>34.450000000000003</v>
      </c>
      <c r="G9237">
        <v>35.15</v>
      </c>
      <c r="J9237">
        <v>0.27429999999999999</v>
      </c>
      <c r="K9237">
        <v>0.26879999999999998</v>
      </c>
    </row>
    <row r="9238" spans="1:11">
      <c r="A9238" t="s">
        <v>25298</v>
      </c>
      <c r="B9238" t="s">
        <v>58</v>
      </c>
      <c r="C9238">
        <v>101267</v>
      </c>
      <c r="D9238" t="s">
        <v>5084</v>
      </c>
      <c r="E9238" t="s">
        <v>10</v>
      </c>
      <c r="F9238">
        <v>12.32</v>
      </c>
      <c r="G9238">
        <v>12.6</v>
      </c>
      <c r="J9238">
        <v>0.23380000000000001</v>
      </c>
      <c r="K9238">
        <v>0.2286</v>
      </c>
    </row>
    <row r="9239" spans="1:11">
      <c r="A9239" t="s">
        <v>25299</v>
      </c>
      <c r="B9239" t="s">
        <v>58</v>
      </c>
      <c r="C9239">
        <v>101249</v>
      </c>
      <c r="D9239" t="s">
        <v>5078</v>
      </c>
      <c r="E9239" t="s">
        <v>10</v>
      </c>
      <c r="F9239">
        <v>15.42</v>
      </c>
      <c r="G9239">
        <v>15.66</v>
      </c>
      <c r="J9239">
        <v>0</v>
      </c>
      <c r="K9239">
        <v>0</v>
      </c>
    </row>
    <row r="9240" spans="1:11">
      <c r="A9240" t="s">
        <v>25300</v>
      </c>
      <c r="B9240" t="s">
        <v>58</v>
      </c>
      <c r="C9240">
        <v>101273</v>
      </c>
      <c r="D9240" t="s">
        <v>5090</v>
      </c>
      <c r="E9240" t="s">
        <v>10</v>
      </c>
      <c r="F9240">
        <v>19.05</v>
      </c>
      <c r="G9240">
        <v>19.440000000000001</v>
      </c>
      <c r="J9240">
        <v>0.252</v>
      </c>
      <c r="K9240">
        <v>0.24690000000000001</v>
      </c>
    </row>
    <row r="9241" spans="1:11">
      <c r="A9241" t="s">
        <v>25301</v>
      </c>
      <c r="B9241" t="s">
        <v>58</v>
      </c>
      <c r="C9241">
        <v>101245</v>
      </c>
      <c r="D9241" t="s">
        <v>5074</v>
      </c>
      <c r="E9241" t="s">
        <v>10</v>
      </c>
      <c r="F9241">
        <v>18.87</v>
      </c>
      <c r="G9241">
        <v>19.2</v>
      </c>
      <c r="J9241">
        <v>0</v>
      </c>
      <c r="K9241">
        <v>0</v>
      </c>
    </row>
    <row r="9242" spans="1:11">
      <c r="A9242" t="s">
        <v>25302</v>
      </c>
      <c r="B9242" t="s">
        <v>58</v>
      </c>
      <c r="C9242">
        <v>101250</v>
      </c>
      <c r="D9242" t="s">
        <v>5079</v>
      </c>
      <c r="E9242" t="s">
        <v>10</v>
      </c>
      <c r="F9242">
        <v>17.18</v>
      </c>
      <c r="G9242">
        <v>17.47</v>
      </c>
      <c r="J9242">
        <v>0</v>
      </c>
      <c r="K9242">
        <v>0</v>
      </c>
    </row>
    <row r="9243" spans="1:11">
      <c r="A9243" t="s">
        <v>25303</v>
      </c>
      <c r="B9243" t="s">
        <v>58</v>
      </c>
      <c r="C9243">
        <v>101251</v>
      </c>
      <c r="D9243" t="s">
        <v>5080</v>
      </c>
      <c r="E9243" t="s">
        <v>10</v>
      </c>
      <c r="F9243">
        <v>19.420000000000002</v>
      </c>
      <c r="G9243">
        <v>19.739999999999998</v>
      </c>
      <c r="J9243">
        <v>0</v>
      </c>
      <c r="K9243">
        <v>0</v>
      </c>
    </row>
    <row r="9244" spans="1:11">
      <c r="A9244" t="s">
        <v>25304</v>
      </c>
      <c r="B9244" t="s">
        <v>58</v>
      </c>
      <c r="C9244">
        <v>101274</v>
      </c>
      <c r="D9244" t="s">
        <v>5091</v>
      </c>
      <c r="E9244" t="s">
        <v>10</v>
      </c>
      <c r="F9244">
        <v>21.11</v>
      </c>
      <c r="G9244">
        <v>21.55</v>
      </c>
      <c r="J9244">
        <v>0.25819999999999999</v>
      </c>
      <c r="K9244">
        <v>0.25290000000000001</v>
      </c>
    </row>
    <row r="9245" spans="1:11">
      <c r="A9245" t="s">
        <v>25305</v>
      </c>
      <c r="B9245" t="s">
        <v>58</v>
      </c>
      <c r="C9245">
        <v>101246</v>
      </c>
      <c r="D9245" t="s">
        <v>5075</v>
      </c>
      <c r="E9245" t="s">
        <v>10</v>
      </c>
      <c r="F9245">
        <v>21.9</v>
      </c>
      <c r="G9245">
        <v>22.28</v>
      </c>
      <c r="J9245">
        <v>0</v>
      </c>
      <c r="K9245">
        <v>0</v>
      </c>
    </row>
    <row r="9246" spans="1:11">
      <c r="A9246" t="s">
        <v>25306</v>
      </c>
      <c r="B9246" t="s">
        <v>58</v>
      </c>
      <c r="C9246">
        <v>101252</v>
      </c>
      <c r="D9246" t="s">
        <v>5081</v>
      </c>
      <c r="E9246" t="s">
        <v>10</v>
      </c>
      <c r="F9246">
        <v>21.1</v>
      </c>
      <c r="G9246">
        <v>21.43</v>
      </c>
      <c r="J9246">
        <v>0</v>
      </c>
      <c r="K9246">
        <v>0</v>
      </c>
    </row>
    <row r="9247" spans="1:11">
      <c r="A9247" t="s">
        <v>25307</v>
      </c>
      <c r="B9247" t="s">
        <v>58</v>
      </c>
      <c r="C9247">
        <v>101275</v>
      </c>
      <c r="D9247" t="s">
        <v>5092</v>
      </c>
      <c r="E9247" t="s">
        <v>10</v>
      </c>
      <c r="F9247">
        <v>24.38</v>
      </c>
      <c r="G9247">
        <v>24.86</v>
      </c>
      <c r="J9247">
        <v>0.2621</v>
      </c>
      <c r="K9247">
        <v>0.25700000000000001</v>
      </c>
    </row>
    <row r="9248" spans="1:11">
      <c r="A9248" t="s">
        <v>25308</v>
      </c>
      <c r="B9248" t="s">
        <v>58</v>
      </c>
      <c r="C9248">
        <v>101247</v>
      </c>
      <c r="D9248" t="s">
        <v>5076</v>
      </c>
      <c r="E9248" t="s">
        <v>10</v>
      </c>
      <c r="F9248">
        <v>24.33</v>
      </c>
      <c r="G9248">
        <v>24.76</v>
      </c>
      <c r="J9248">
        <v>0</v>
      </c>
      <c r="K9248">
        <v>0</v>
      </c>
    </row>
    <row r="9249" spans="1:11">
      <c r="A9249" t="s">
        <v>25309</v>
      </c>
      <c r="B9249" t="s">
        <v>58</v>
      </c>
      <c r="C9249">
        <v>101276</v>
      </c>
      <c r="D9249" t="s">
        <v>5093</v>
      </c>
      <c r="E9249" t="s">
        <v>10</v>
      </c>
      <c r="F9249">
        <v>26.94</v>
      </c>
      <c r="G9249">
        <v>27.48</v>
      </c>
      <c r="J9249">
        <v>0.2661</v>
      </c>
      <c r="K9249">
        <v>0.26090000000000002</v>
      </c>
    </row>
    <row r="9250" spans="1:11">
      <c r="A9250" t="s">
        <v>25310</v>
      </c>
      <c r="B9250" t="s">
        <v>58</v>
      </c>
      <c r="C9250">
        <v>101253</v>
      </c>
      <c r="D9250" t="s">
        <v>5082</v>
      </c>
      <c r="E9250" t="s">
        <v>10</v>
      </c>
      <c r="F9250">
        <v>26.57</v>
      </c>
      <c r="G9250">
        <v>26.97</v>
      </c>
      <c r="J9250">
        <v>0</v>
      </c>
      <c r="K9250">
        <v>0</v>
      </c>
    </row>
    <row r="9251" spans="1:11">
      <c r="A9251" t="s">
        <v>25311</v>
      </c>
      <c r="B9251" t="s">
        <v>58</v>
      </c>
      <c r="C9251">
        <v>101244</v>
      </c>
      <c r="D9251" t="s">
        <v>5073</v>
      </c>
      <c r="E9251" t="s">
        <v>10</v>
      </c>
      <c r="F9251">
        <v>17.93</v>
      </c>
      <c r="G9251">
        <v>18.260000000000002</v>
      </c>
      <c r="J9251">
        <v>0</v>
      </c>
      <c r="K9251">
        <v>0</v>
      </c>
    </row>
    <row r="9252" spans="1:11">
      <c r="A9252" t="s">
        <v>25312</v>
      </c>
      <c r="B9252" t="s">
        <v>58</v>
      </c>
      <c r="C9252">
        <v>93358</v>
      </c>
      <c r="D9252" t="s">
        <v>5116</v>
      </c>
      <c r="E9252" t="s">
        <v>10</v>
      </c>
      <c r="F9252">
        <v>115.31</v>
      </c>
      <c r="G9252">
        <v>124.17</v>
      </c>
      <c r="J9252">
        <v>0</v>
      </c>
      <c r="K9252">
        <v>0</v>
      </c>
    </row>
    <row r="9253" spans="1:11">
      <c r="A9253" t="s">
        <v>25313</v>
      </c>
      <c r="B9253" t="s">
        <v>58</v>
      </c>
      <c r="C9253">
        <v>90082</v>
      </c>
      <c r="D9253" t="s">
        <v>5098</v>
      </c>
      <c r="E9253" t="s">
        <v>10</v>
      </c>
      <c r="F9253">
        <v>10.97</v>
      </c>
      <c r="G9253">
        <v>11.28</v>
      </c>
      <c r="J9253">
        <v>0</v>
      </c>
      <c r="K9253">
        <v>0</v>
      </c>
    </row>
    <row r="9254" spans="1:11">
      <c r="A9254" t="s">
        <v>25314</v>
      </c>
      <c r="B9254" t="s">
        <v>58</v>
      </c>
      <c r="C9254">
        <v>90091</v>
      </c>
      <c r="D9254" t="s">
        <v>5103</v>
      </c>
      <c r="E9254" t="s">
        <v>10</v>
      </c>
      <c r="F9254">
        <v>6.9</v>
      </c>
      <c r="G9254">
        <v>7.11</v>
      </c>
      <c r="J9254">
        <v>0</v>
      </c>
      <c r="K9254">
        <v>0</v>
      </c>
    </row>
    <row r="9255" spans="1:11">
      <c r="A9255" t="s">
        <v>25315</v>
      </c>
      <c r="B9255" t="s">
        <v>58</v>
      </c>
      <c r="C9255">
        <v>102307</v>
      </c>
      <c r="D9255" t="s">
        <v>5148</v>
      </c>
      <c r="E9255" t="s">
        <v>10</v>
      </c>
      <c r="F9255">
        <v>13.71</v>
      </c>
      <c r="G9255">
        <v>14.11</v>
      </c>
      <c r="J9255">
        <v>0</v>
      </c>
      <c r="K9255">
        <v>0</v>
      </c>
    </row>
    <row r="9256" spans="1:11">
      <c r="A9256" t="s">
        <v>25316</v>
      </c>
      <c r="B9256" t="s">
        <v>58</v>
      </c>
      <c r="C9256">
        <v>102315</v>
      </c>
      <c r="D9256" t="s">
        <v>5156</v>
      </c>
      <c r="E9256" t="s">
        <v>10</v>
      </c>
      <c r="F9256">
        <v>8.64</v>
      </c>
      <c r="G9256">
        <v>8.89</v>
      </c>
      <c r="J9256">
        <v>0</v>
      </c>
      <c r="K9256">
        <v>0</v>
      </c>
    </row>
    <row r="9257" spans="1:11">
      <c r="A9257" t="s">
        <v>25317</v>
      </c>
      <c r="B9257" t="s">
        <v>58</v>
      </c>
      <c r="C9257">
        <v>102283</v>
      </c>
      <c r="D9257" t="s">
        <v>5124</v>
      </c>
      <c r="E9257" t="s">
        <v>10</v>
      </c>
      <c r="F9257">
        <v>14.36</v>
      </c>
      <c r="G9257">
        <v>14.76</v>
      </c>
      <c r="J9257">
        <v>0</v>
      </c>
      <c r="K9257">
        <v>0</v>
      </c>
    </row>
    <row r="9258" spans="1:11">
      <c r="A9258" t="s">
        <v>25318</v>
      </c>
      <c r="B9258" t="s">
        <v>58</v>
      </c>
      <c r="C9258">
        <v>102291</v>
      </c>
      <c r="D9258" t="s">
        <v>5132</v>
      </c>
      <c r="E9258" t="s">
        <v>10</v>
      </c>
      <c r="F9258">
        <v>9.0399999999999991</v>
      </c>
      <c r="G9258">
        <v>9.3000000000000007</v>
      </c>
      <c r="J9258">
        <v>0</v>
      </c>
      <c r="K9258">
        <v>0</v>
      </c>
    </row>
    <row r="9259" spans="1:11">
      <c r="A9259" t="s">
        <v>25319</v>
      </c>
      <c r="B9259" t="s">
        <v>58</v>
      </c>
      <c r="C9259">
        <v>102276</v>
      </c>
      <c r="D9259" t="s">
        <v>5117</v>
      </c>
      <c r="E9259" t="s">
        <v>10</v>
      </c>
      <c r="F9259">
        <v>12.36</v>
      </c>
      <c r="G9259">
        <v>12.7</v>
      </c>
      <c r="J9259">
        <v>0</v>
      </c>
      <c r="K9259">
        <v>0</v>
      </c>
    </row>
    <row r="9260" spans="1:11">
      <c r="A9260" t="s">
        <v>25320</v>
      </c>
      <c r="B9260" t="s">
        <v>58</v>
      </c>
      <c r="C9260">
        <v>102306</v>
      </c>
      <c r="D9260" t="s">
        <v>5147</v>
      </c>
      <c r="E9260" t="s">
        <v>10</v>
      </c>
      <c r="F9260">
        <v>15.44</v>
      </c>
      <c r="G9260">
        <v>15.88</v>
      </c>
      <c r="J9260">
        <v>0</v>
      </c>
      <c r="K9260">
        <v>0</v>
      </c>
    </row>
    <row r="9261" spans="1:11">
      <c r="A9261" t="s">
        <v>25321</v>
      </c>
      <c r="B9261" t="s">
        <v>58</v>
      </c>
      <c r="C9261">
        <v>102279</v>
      </c>
      <c r="D9261" t="s">
        <v>5120</v>
      </c>
      <c r="E9261" t="s">
        <v>10</v>
      </c>
      <c r="F9261">
        <v>7.78</v>
      </c>
      <c r="G9261">
        <v>8</v>
      </c>
      <c r="J9261">
        <v>0</v>
      </c>
      <c r="K9261">
        <v>0</v>
      </c>
    </row>
    <row r="9262" spans="1:11">
      <c r="A9262" t="s">
        <v>25322</v>
      </c>
      <c r="B9262" t="s">
        <v>58</v>
      </c>
      <c r="C9262">
        <v>102282</v>
      </c>
      <c r="D9262" t="s">
        <v>5123</v>
      </c>
      <c r="E9262" t="s">
        <v>10</v>
      </c>
      <c r="F9262">
        <v>16.16</v>
      </c>
      <c r="G9262">
        <v>16.63</v>
      </c>
      <c r="J9262">
        <v>0</v>
      </c>
      <c r="K9262">
        <v>0</v>
      </c>
    </row>
    <row r="9263" spans="1:11">
      <c r="A9263" t="s">
        <v>25323</v>
      </c>
      <c r="B9263" t="s">
        <v>58</v>
      </c>
      <c r="C9263">
        <v>102290</v>
      </c>
      <c r="D9263" t="s">
        <v>5131</v>
      </c>
      <c r="E9263" t="s">
        <v>10</v>
      </c>
      <c r="F9263">
        <v>10.18</v>
      </c>
      <c r="G9263">
        <v>10.47</v>
      </c>
      <c r="J9263">
        <v>0</v>
      </c>
      <c r="K9263">
        <v>0</v>
      </c>
    </row>
    <row r="9264" spans="1:11">
      <c r="A9264" t="s">
        <v>25324</v>
      </c>
      <c r="B9264" t="s">
        <v>58</v>
      </c>
      <c r="C9264">
        <v>90100</v>
      </c>
      <c r="D9264" t="s">
        <v>5109</v>
      </c>
      <c r="E9264" t="s">
        <v>10</v>
      </c>
      <c r="F9264">
        <v>14.89</v>
      </c>
      <c r="G9264">
        <v>15.5</v>
      </c>
      <c r="J9264">
        <v>0</v>
      </c>
      <c r="K9264">
        <v>0</v>
      </c>
    </row>
    <row r="9265" spans="1:11">
      <c r="A9265" t="s">
        <v>25325</v>
      </c>
      <c r="B9265" t="s">
        <v>58</v>
      </c>
      <c r="C9265">
        <v>102323</v>
      </c>
      <c r="D9265" t="s">
        <v>5164</v>
      </c>
      <c r="E9265" t="s">
        <v>10</v>
      </c>
      <c r="F9265">
        <v>18.600000000000001</v>
      </c>
      <c r="G9265">
        <v>19.37</v>
      </c>
      <c r="J9265">
        <v>0</v>
      </c>
      <c r="K9265">
        <v>0</v>
      </c>
    </row>
    <row r="9266" spans="1:11">
      <c r="A9266" t="s">
        <v>25326</v>
      </c>
      <c r="B9266" t="s">
        <v>58</v>
      </c>
      <c r="C9266">
        <v>102327</v>
      </c>
      <c r="D9266" t="s">
        <v>5168</v>
      </c>
      <c r="E9266" t="s">
        <v>10</v>
      </c>
      <c r="F9266">
        <v>11.72</v>
      </c>
      <c r="G9266">
        <v>12.21</v>
      </c>
      <c r="J9266">
        <v>0</v>
      </c>
      <c r="K9266">
        <v>0</v>
      </c>
    </row>
    <row r="9267" spans="1:11">
      <c r="A9267" t="s">
        <v>25327</v>
      </c>
      <c r="B9267" t="s">
        <v>58</v>
      </c>
      <c r="C9267">
        <v>102299</v>
      </c>
      <c r="D9267" t="s">
        <v>5140</v>
      </c>
      <c r="E9267" t="s">
        <v>10</v>
      </c>
      <c r="F9267">
        <v>19.48</v>
      </c>
      <c r="G9267">
        <v>20.27</v>
      </c>
      <c r="J9267">
        <v>0</v>
      </c>
      <c r="K9267">
        <v>0</v>
      </c>
    </row>
    <row r="9268" spans="1:11">
      <c r="A9268" t="s">
        <v>25328</v>
      </c>
      <c r="B9268" t="s">
        <v>58</v>
      </c>
      <c r="C9268">
        <v>102303</v>
      </c>
      <c r="D9268" t="s">
        <v>5144</v>
      </c>
      <c r="E9268" t="s">
        <v>10</v>
      </c>
      <c r="F9268">
        <v>12.27</v>
      </c>
      <c r="G9268">
        <v>12.78</v>
      </c>
      <c r="J9268">
        <v>0</v>
      </c>
      <c r="K9268">
        <v>0</v>
      </c>
    </row>
    <row r="9269" spans="1:11">
      <c r="A9269" t="s">
        <v>25329</v>
      </c>
      <c r="B9269" t="s">
        <v>58</v>
      </c>
      <c r="C9269">
        <v>90099</v>
      </c>
      <c r="D9269" t="s">
        <v>5108</v>
      </c>
      <c r="E9269" t="s">
        <v>10</v>
      </c>
      <c r="F9269">
        <v>17.37</v>
      </c>
      <c r="G9269">
        <v>18.079999999999998</v>
      </c>
      <c r="J9269">
        <v>0</v>
      </c>
      <c r="K9269">
        <v>0</v>
      </c>
    </row>
    <row r="9270" spans="1:11">
      <c r="A9270" t="s">
        <v>25330</v>
      </c>
      <c r="B9270" t="s">
        <v>58</v>
      </c>
      <c r="C9270">
        <v>102322</v>
      </c>
      <c r="D9270" t="s">
        <v>5163</v>
      </c>
      <c r="E9270" t="s">
        <v>10</v>
      </c>
      <c r="F9270">
        <v>21.72</v>
      </c>
      <c r="G9270">
        <v>22.61</v>
      </c>
      <c r="J9270">
        <v>0</v>
      </c>
      <c r="K9270">
        <v>0</v>
      </c>
    </row>
    <row r="9271" spans="1:11">
      <c r="A9271" t="s">
        <v>25331</v>
      </c>
      <c r="B9271" t="s">
        <v>58</v>
      </c>
      <c r="C9271">
        <v>102298</v>
      </c>
      <c r="D9271" t="s">
        <v>5139</v>
      </c>
      <c r="E9271" t="s">
        <v>10</v>
      </c>
      <c r="F9271">
        <v>22.74</v>
      </c>
      <c r="G9271">
        <v>23.66</v>
      </c>
      <c r="J9271">
        <v>0</v>
      </c>
      <c r="K9271">
        <v>0</v>
      </c>
    </row>
    <row r="9272" spans="1:11">
      <c r="A9272" t="s">
        <v>25332</v>
      </c>
      <c r="B9272" t="s">
        <v>58</v>
      </c>
      <c r="C9272">
        <v>102302</v>
      </c>
      <c r="D9272" t="s">
        <v>5143</v>
      </c>
      <c r="E9272" t="s">
        <v>10</v>
      </c>
      <c r="F9272">
        <v>14.32</v>
      </c>
      <c r="G9272">
        <v>14.9</v>
      </c>
      <c r="J9272">
        <v>0</v>
      </c>
      <c r="K9272">
        <v>0</v>
      </c>
    </row>
    <row r="9273" spans="1:11">
      <c r="A9273" t="s">
        <v>25333</v>
      </c>
      <c r="B9273" t="s">
        <v>58</v>
      </c>
      <c r="C9273">
        <v>102326</v>
      </c>
      <c r="D9273" t="s">
        <v>5167</v>
      </c>
      <c r="E9273" t="s">
        <v>10</v>
      </c>
      <c r="F9273">
        <v>13.68</v>
      </c>
      <c r="G9273">
        <v>14.24</v>
      </c>
      <c r="J9273">
        <v>0</v>
      </c>
      <c r="K9273">
        <v>0</v>
      </c>
    </row>
    <row r="9274" spans="1:11">
      <c r="A9274" t="s">
        <v>25334</v>
      </c>
      <c r="B9274" t="s">
        <v>58</v>
      </c>
      <c r="C9274">
        <v>102314</v>
      </c>
      <c r="D9274" t="s">
        <v>5155</v>
      </c>
      <c r="E9274" t="s">
        <v>10</v>
      </c>
      <c r="F9274">
        <v>9.73</v>
      </c>
      <c r="G9274">
        <v>10</v>
      </c>
      <c r="J9274">
        <v>0</v>
      </c>
      <c r="K9274">
        <v>0</v>
      </c>
    </row>
    <row r="9275" spans="1:11">
      <c r="A9275" t="s">
        <v>25335</v>
      </c>
      <c r="B9275" t="s">
        <v>58</v>
      </c>
      <c r="C9275">
        <v>102312</v>
      </c>
      <c r="D9275" t="s">
        <v>5153</v>
      </c>
      <c r="E9275" t="s">
        <v>10</v>
      </c>
      <c r="F9275">
        <v>12.25</v>
      </c>
      <c r="G9275">
        <v>12.56</v>
      </c>
      <c r="J9275">
        <v>0</v>
      </c>
      <c r="K9275">
        <v>0</v>
      </c>
    </row>
    <row r="9276" spans="1:11">
      <c r="A9276" t="s">
        <v>25336</v>
      </c>
      <c r="B9276" t="s">
        <v>58</v>
      </c>
      <c r="C9276">
        <v>102288</v>
      </c>
      <c r="D9276" t="s">
        <v>5129</v>
      </c>
      <c r="E9276" t="s">
        <v>10</v>
      </c>
      <c r="F9276">
        <v>12.82</v>
      </c>
      <c r="G9276">
        <v>13.14</v>
      </c>
      <c r="J9276">
        <v>0</v>
      </c>
      <c r="K9276">
        <v>0</v>
      </c>
    </row>
    <row r="9277" spans="1:11">
      <c r="A9277" t="s">
        <v>25337</v>
      </c>
      <c r="B9277" t="s">
        <v>58</v>
      </c>
      <c r="C9277">
        <v>90087</v>
      </c>
      <c r="D9277" t="s">
        <v>5101</v>
      </c>
      <c r="E9277" t="s">
        <v>10</v>
      </c>
      <c r="F9277">
        <v>9.8000000000000007</v>
      </c>
      <c r="G9277">
        <v>10.039999999999999</v>
      </c>
      <c r="J9277">
        <v>0</v>
      </c>
      <c r="K9277">
        <v>0</v>
      </c>
    </row>
    <row r="9278" spans="1:11">
      <c r="A9278" t="s">
        <v>25338</v>
      </c>
      <c r="B9278" t="s">
        <v>58</v>
      </c>
      <c r="C9278">
        <v>102308</v>
      </c>
      <c r="D9278" t="s">
        <v>5149</v>
      </c>
      <c r="E9278" t="s">
        <v>10</v>
      </c>
      <c r="F9278">
        <v>13.29</v>
      </c>
      <c r="G9278">
        <v>13.66</v>
      </c>
      <c r="J9278">
        <v>0</v>
      </c>
      <c r="K9278">
        <v>0</v>
      </c>
    </row>
    <row r="9279" spans="1:11">
      <c r="A9279" t="s">
        <v>25339</v>
      </c>
      <c r="B9279" t="s">
        <v>58</v>
      </c>
      <c r="C9279">
        <v>90084</v>
      </c>
      <c r="D9279" t="s">
        <v>5099</v>
      </c>
      <c r="E9279" t="s">
        <v>10</v>
      </c>
      <c r="F9279">
        <v>10.63</v>
      </c>
      <c r="G9279">
        <v>10.93</v>
      </c>
      <c r="J9279">
        <v>0</v>
      </c>
      <c r="K9279">
        <v>0</v>
      </c>
    </row>
    <row r="9280" spans="1:11">
      <c r="A9280" t="s">
        <v>25340</v>
      </c>
      <c r="B9280" t="s">
        <v>58</v>
      </c>
      <c r="C9280">
        <v>102284</v>
      </c>
      <c r="D9280" t="s">
        <v>5125</v>
      </c>
      <c r="E9280" t="s">
        <v>10</v>
      </c>
      <c r="F9280">
        <v>13.9</v>
      </c>
      <c r="G9280">
        <v>14.29</v>
      </c>
      <c r="J9280">
        <v>0</v>
      </c>
      <c r="K9280">
        <v>0</v>
      </c>
    </row>
    <row r="9281" spans="1:11">
      <c r="A9281" t="s">
        <v>25341</v>
      </c>
      <c r="B9281" t="s">
        <v>58</v>
      </c>
      <c r="C9281">
        <v>102325</v>
      </c>
      <c r="D9281" t="s">
        <v>5166</v>
      </c>
      <c r="E9281" t="s">
        <v>10</v>
      </c>
      <c r="F9281">
        <v>16.84</v>
      </c>
      <c r="G9281">
        <v>17.52</v>
      </c>
      <c r="J9281">
        <v>0</v>
      </c>
      <c r="K9281">
        <v>0</v>
      </c>
    </row>
    <row r="9282" spans="1:11">
      <c r="A9282" t="s">
        <v>25342</v>
      </c>
      <c r="B9282" t="s">
        <v>58</v>
      </c>
      <c r="C9282">
        <v>102329</v>
      </c>
      <c r="D9282" t="s">
        <v>5170</v>
      </c>
      <c r="E9282" t="s">
        <v>10</v>
      </c>
      <c r="F9282">
        <v>10.6</v>
      </c>
      <c r="G9282">
        <v>11.04</v>
      </c>
      <c r="J9282">
        <v>0</v>
      </c>
      <c r="K9282">
        <v>0</v>
      </c>
    </row>
    <row r="9283" spans="1:11">
      <c r="A9283" t="s">
        <v>25343</v>
      </c>
      <c r="B9283" t="s">
        <v>58</v>
      </c>
      <c r="C9283">
        <v>102301</v>
      </c>
      <c r="D9283" t="s">
        <v>5142</v>
      </c>
      <c r="E9283" t="s">
        <v>10</v>
      </c>
      <c r="F9283">
        <v>17.62</v>
      </c>
      <c r="G9283">
        <v>18.34</v>
      </c>
      <c r="J9283">
        <v>0</v>
      </c>
      <c r="K9283">
        <v>0</v>
      </c>
    </row>
    <row r="9284" spans="1:11">
      <c r="A9284" t="s">
        <v>25344</v>
      </c>
      <c r="B9284" t="s">
        <v>58</v>
      </c>
      <c r="C9284">
        <v>102305</v>
      </c>
      <c r="D9284" t="s">
        <v>5146</v>
      </c>
      <c r="E9284" t="s">
        <v>10</v>
      </c>
      <c r="F9284">
        <v>11.1</v>
      </c>
      <c r="G9284">
        <v>11.55</v>
      </c>
      <c r="J9284">
        <v>0</v>
      </c>
      <c r="K9284">
        <v>0</v>
      </c>
    </row>
    <row r="9285" spans="1:11">
      <c r="A9285" t="s">
        <v>25345</v>
      </c>
      <c r="B9285" t="s">
        <v>58</v>
      </c>
      <c r="C9285">
        <v>90101</v>
      </c>
      <c r="D9285" t="s">
        <v>5110</v>
      </c>
      <c r="E9285" t="s">
        <v>10</v>
      </c>
      <c r="F9285">
        <v>14.71</v>
      </c>
      <c r="G9285">
        <v>15.31</v>
      </c>
      <c r="J9285">
        <v>0</v>
      </c>
      <c r="K9285">
        <v>0</v>
      </c>
    </row>
    <row r="9286" spans="1:11">
      <c r="A9286" t="s">
        <v>25346</v>
      </c>
      <c r="B9286" t="s">
        <v>58</v>
      </c>
      <c r="C9286">
        <v>102324</v>
      </c>
      <c r="D9286" t="s">
        <v>5165</v>
      </c>
      <c r="E9286" t="s">
        <v>10</v>
      </c>
      <c r="F9286">
        <v>18.39</v>
      </c>
      <c r="G9286">
        <v>19.14</v>
      </c>
      <c r="J9286">
        <v>0</v>
      </c>
      <c r="K9286">
        <v>0</v>
      </c>
    </row>
    <row r="9287" spans="1:11">
      <c r="A9287" t="s">
        <v>25347</v>
      </c>
      <c r="B9287" t="s">
        <v>58</v>
      </c>
      <c r="C9287">
        <v>102300</v>
      </c>
      <c r="D9287" t="s">
        <v>5141</v>
      </c>
      <c r="E9287" t="s">
        <v>10</v>
      </c>
      <c r="F9287">
        <v>19.25</v>
      </c>
      <c r="G9287">
        <v>20.04</v>
      </c>
      <c r="J9287">
        <v>0</v>
      </c>
      <c r="K9287">
        <v>0</v>
      </c>
    </row>
    <row r="9288" spans="1:11">
      <c r="A9288" t="s">
        <v>25348</v>
      </c>
      <c r="B9288" t="s">
        <v>58</v>
      </c>
      <c r="C9288">
        <v>90102</v>
      </c>
      <c r="D9288" t="s">
        <v>5111</v>
      </c>
      <c r="E9288" t="s">
        <v>10</v>
      </c>
      <c r="F9288">
        <v>13.47</v>
      </c>
      <c r="G9288">
        <v>14.02</v>
      </c>
      <c r="J9288">
        <v>0</v>
      </c>
      <c r="K9288">
        <v>0</v>
      </c>
    </row>
    <row r="9289" spans="1:11">
      <c r="A9289" t="s">
        <v>25349</v>
      </c>
      <c r="B9289" t="s">
        <v>58</v>
      </c>
      <c r="C9289">
        <v>102328</v>
      </c>
      <c r="D9289" t="s">
        <v>5169</v>
      </c>
      <c r="E9289" t="s">
        <v>10</v>
      </c>
      <c r="F9289">
        <v>11.58</v>
      </c>
      <c r="G9289">
        <v>12.06</v>
      </c>
      <c r="J9289">
        <v>0</v>
      </c>
      <c r="K9289">
        <v>0</v>
      </c>
    </row>
    <row r="9290" spans="1:11">
      <c r="A9290" t="s">
        <v>25350</v>
      </c>
      <c r="B9290" t="s">
        <v>58</v>
      </c>
      <c r="C9290">
        <v>102304</v>
      </c>
      <c r="D9290" t="s">
        <v>5145</v>
      </c>
      <c r="E9290" t="s">
        <v>10</v>
      </c>
      <c r="F9290">
        <v>12.13</v>
      </c>
      <c r="G9290">
        <v>12.62</v>
      </c>
      <c r="J9290">
        <v>0</v>
      </c>
      <c r="K9290">
        <v>0</v>
      </c>
    </row>
    <row r="9291" spans="1:11">
      <c r="A9291" t="s">
        <v>25351</v>
      </c>
      <c r="B9291" t="s">
        <v>58</v>
      </c>
      <c r="C9291">
        <v>102295</v>
      </c>
      <c r="D9291" t="s">
        <v>5136</v>
      </c>
      <c r="E9291" t="s">
        <v>10</v>
      </c>
      <c r="F9291">
        <v>8.39</v>
      </c>
      <c r="G9291">
        <v>8.61</v>
      </c>
      <c r="J9291">
        <v>0</v>
      </c>
      <c r="K9291">
        <v>0</v>
      </c>
    </row>
    <row r="9292" spans="1:11">
      <c r="A9292" t="s">
        <v>25352</v>
      </c>
      <c r="B9292" t="s">
        <v>58</v>
      </c>
      <c r="C9292">
        <v>102281</v>
      </c>
      <c r="D9292" t="s">
        <v>5122</v>
      </c>
      <c r="E9292" t="s">
        <v>10</v>
      </c>
      <c r="F9292">
        <v>6.42</v>
      </c>
      <c r="G9292">
        <v>6.58</v>
      </c>
      <c r="J9292">
        <v>0</v>
      </c>
      <c r="K9292">
        <v>0</v>
      </c>
    </row>
    <row r="9293" spans="1:11">
      <c r="A9293" t="s">
        <v>25353</v>
      </c>
      <c r="B9293" t="s">
        <v>58</v>
      </c>
      <c r="C9293">
        <v>102311</v>
      </c>
      <c r="D9293" t="s">
        <v>5152</v>
      </c>
      <c r="E9293" t="s">
        <v>10</v>
      </c>
      <c r="F9293">
        <v>12.74</v>
      </c>
      <c r="G9293">
        <v>13.06</v>
      </c>
      <c r="J9293">
        <v>0</v>
      </c>
      <c r="K9293">
        <v>0</v>
      </c>
    </row>
    <row r="9294" spans="1:11">
      <c r="A9294" t="s">
        <v>25354</v>
      </c>
      <c r="B9294" t="s">
        <v>58</v>
      </c>
      <c r="C9294">
        <v>102319</v>
      </c>
      <c r="D9294" t="s">
        <v>5160</v>
      </c>
      <c r="E9294" t="s">
        <v>10</v>
      </c>
      <c r="F9294">
        <v>8.0299999999999994</v>
      </c>
      <c r="G9294">
        <v>8.23</v>
      </c>
      <c r="J9294">
        <v>0</v>
      </c>
      <c r="K9294">
        <v>0</v>
      </c>
    </row>
    <row r="9295" spans="1:11">
      <c r="A9295" t="s">
        <v>25355</v>
      </c>
      <c r="B9295" t="s">
        <v>58</v>
      </c>
      <c r="C9295">
        <v>102287</v>
      </c>
      <c r="D9295" t="s">
        <v>5128</v>
      </c>
      <c r="E9295" t="s">
        <v>10</v>
      </c>
      <c r="F9295">
        <v>13.33</v>
      </c>
      <c r="G9295">
        <v>13.67</v>
      </c>
      <c r="J9295">
        <v>0</v>
      </c>
      <c r="K9295">
        <v>0</v>
      </c>
    </row>
    <row r="9296" spans="1:11">
      <c r="A9296" t="s">
        <v>25356</v>
      </c>
      <c r="B9296" t="s">
        <v>58</v>
      </c>
      <c r="C9296">
        <v>102316</v>
      </c>
      <c r="D9296" t="s">
        <v>5157</v>
      </c>
      <c r="E9296" t="s">
        <v>10</v>
      </c>
      <c r="F9296">
        <v>8.3699999999999992</v>
      </c>
      <c r="G9296">
        <v>8.6</v>
      </c>
      <c r="J9296">
        <v>0</v>
      </c>
      <c r="K9296">
        <v>0</v>
      </c>
    </row>
    <row r="9297" spans="1:11">
      <c r="A9297" t="s">
        <v>25357</v>
      </c>
      <c r="B9297" t="s">
        <v>58</v>
      </c>
      <c r="C9297">
        <v>102292</v>
      </c>
      <c r="D9297" t="s">
        <v>5133</v>
      </c>
      <c r="E9297" t="s">
        <v>10</v>
      </c>
      <c r="F9297">
        <v>8.76</v>
      </c>
      <c r="G9297">
        <v>9.01</v>
      </c>
      <c r="J9297">
        <v>0</v>
      </c>
      <c r="K9297">
        <v>0</v>
      </c>
    </row>
    <row r="9298" spans="1:11">
      <c r="A9298" t="s">
        <v>25358</v>
      </c>
      <c r="B9298" t="s">
        <v>58</v>
      </c>
      <c r="C9298">
        <v>90092</v>
      </c>
      <c r="D9298" t="s">
        <v>5104</v>
      </c>
      <c r="E9298" t="s">
        <v>10</v>
      </c>
      <c r="F9298">
        <v>6.68</v>
      </c>
      <c r="G9298">
        <v>6.88</v>
      </c>
      <c r="J9298">
        <v>0</v>
      </c>
      <c r="K9298">
        <v>0</v>
      </c>
    </row>
    <row r="9299" spans="1:11">
      <c r="A9299" t="s">
        <v>25359</v>
      </c>
      <c r="B9299" t="s">
        <v>58</v>
      </c>
      <c r="C9299">
        <v>102278</v>
      </c>
      <c r="D9299" t="s">
        <v>5119</v>
      </c>
      <c r="E9299" t="s">
        <v>10</v>
      </c>
      <c r="F9299">
        <v>10.199999999999999</v>
      </c>
      <c r="G9299">
        <v>10.44</v>
      </c>
      <c r="J9299">
        <v>0</v>
      </c>
      <c r="K9299">
        <v>0</v>
      </c>
    </row>
    <row r="9300" spans="1:11">
      <c r="A9300" t="s">
        <v>25360</v>
      </c>
      <c r="B9300" t="s">
        <v>58</v>
      </c>
      <c r="C9300">
        <v>90094</v>
      </c>
      <c r="D9300" t="s">
        <v>5105</v>
      </c>
      <c r="E9300" t="s">
        <v>10</v>
      </c>
      <c r="F9300">
        <v>6.32</v>
      </c>
      <c r="G9300">
        <v>6.51</v>
      </c>
      <c r="J9300">
        <v>0</v>
      </c>
      <c r="K9300">
        <v>0</v>
      </c>
    </row>
    <row r="9301" spans="1:11">
      <c r="A9301" t="s">
        <v>25361</v>
      </c>
      <c r="B9301" t="s">
        <v>58</v>
      </c>
      <c r="C9301">
        <v>102309</v>
      </c>
      <c r="D9301" t="s">
        <v>5150</v>
      </c>
      <c r="E9301" t="s">
        <v>10</v>
      </c>
      <c r="F9301">
        <v>12.56</v>
      </c>
      <c r="G9301">
        <v>12.92</v>
      </c>
      <c r="J9301">
        <v>0</v>
      </c>
      <c r="K9301">
        <v>0</v>
      </c>
    </row>
    <row r="9302" spans="1:11">
      <c r="A9302" t="s">
        <v>25362</v>
      </c>
      <c r="B9302" t="s">
        <v>58</v>
      </c>
      <c r="C9302">
        <v>102285</v>
      </c>
      <c r="D9302" t="s">
        <v>5126</v>
      </c>
      <c r="E9302" t="s">
        <v>10</v>
      </c>
      <c r="F9302">
        <v>13.16</v>
      </c>
      <c r="G9302">
        <v>13.52</v>
      </c>
      <c r="J9302">
        <v>0</v>
      </c>
      <c r="K9302">
        <v>0</v>
      </c>
    </row>
    <row r="9303" spans="1:11">
      <c r="A9303" t="s">
        <v>25363</v>
      </c>
      <c r="B9303" t="s">
        <v>58</v>
      </c>
      <c r="C9303">
        <v>90095</v>
      </c>
      <c r="D9303" t="s">
        <v>5106</v>
      </c>
      <c r="E9303" t="s">
        <v>10</v>
      </c>
      <c r="F9303">
        <v>6.17</v>
      </c>
      <c r="G9303">
        <v>6.32</v>
      </c>
      <c r="J9303">
        <v>0</v>
      </c>
      <c r="K9303">
        <v>0</v>
      </c>
    </row>
    <row r="9304" spans="1:11">
      <c r="A9304" t="s">
        <v>25364</v>
      </c>
      <c r="B9304" t="s">
        <v>58</v>
      </c>
      <c r="C9304">
        <v>102320</v>
      </c>
      <c r="D9304" t="s">
        <v>5161</v>
      </c>
      <c r="E9304" t="s">
        <v>10</v>
      </c>
      <c r="F9304">
        <v>7.71</v>
      </c>
      <c r="G9304">
        <v>7.91</v>
      </c>
      <c r="J9304">
        <v>0</v>
      </c>
      <c r="K9304">
        <v>0</v>
      </c>
    </row>
    <row r="9305" spans="1:11">
      <c r="A9305" t="s">
        <v>25365</v>
      </c>
      <c r="B9305" t="s">
        <v>58</v>
      </c>
      <c r="C9305">
        <v>102296</v>
      </c>
      <c r="D9305" t="s">
        <v>5137</v>
      </c>
      <c r="E9305" t="s">
        <v>10</v>
      </c>
      <c r="F9305">
        <v>8.07</v>
      </c>
      <c r="G9305">
        <v>8.2799999999999994</v>
      </c>
      <c r="J9305">
        <v>0</v>
      </c>
      <c r="K9305">
        <v>0</v>
      </c>
    </row>
    <row r="9306" spans="1:11">
      <c r="A9306" t="s">
        <v>25366</v>
      </c>
      <c r="B9306" t="s">
        <v>58</v>
      </c>
      <c r="C9306">
        <v>90086</v>
      </c>
      <c r="D9306" t="s">
        <v>5100</v>
      </c>
      <c r="E9306" t="s">
        <v>10</v>
      </c>
      <c r="F9306">
        <v>10.050000000000001</v>
      </c>
      <c r="G9306">
        <v>10.33</v>
      </c>
      <c r="J9306">
        <v>0</v>
      </c>
      <c r="K9306">
        <v>0</v>
      </c>
    </row>
    <row r="9307" spans="1:11">
      <c r="A9307" t="s">
        <v>25367</v>
      </c>
      <c r="B9307" t="s">
        <v>58</v>
      </c>
      <c r="C9307">
        <v>102277</v>
      </c>
      <c r="D9307" t="s">
        <v>5118</v>
      </c>
      <c r="E9307" t="s">
        <v>10</v>
      </c>
      <c r="F9307">
        <v>9.75</v>
      </c>
      <c r="G9307">
        <v>10.039999999999999</v>
      </c>
      <c r="J9307">
        <v>0</v>
      </c>
      <c r="K9307">
        <v>0</v>
      </c>
    </row>
    <row r="9308" spans="1:11">
      <c r="A9308" t="s">
        <v>25368</v>
      </c>
      <c r="B9308" t="s">
        <v>58</v>
      </c>
      <c r="C9308">
        <v>102286</v>
      </c>
      <c r="D9308" t="s">
        <v>5127</v>
      </c>
      <c r="E9308" t="s">
        <v>10</v>
      </c>
      <c r="F9308">
        <v>12.78</v>
      </c>
      <c r="G9308">
        <v>13.13</v>
      </c>
      <c r="J9308">
        <v>0</v>
      </c>
      <c r="K9308">
        <v>0</v>
      </c>
    </row>
    <row r="9309" spans="1:11">
      <c r="A9309" t="s">
        <v>25369</v>
      </c>
      <c r="B9309" t="s">
        <v>58</v>
      </c>
      <c r="C9309">
        <v>90098</v>
      </c>
      <c r="D9309" t="s">
        <v>5107</v>
      </c>
      <c r="E9309" t="s">
        <v>10</v>
      </c>
      <c r="F9309">
        <v>6.05</v>
      </c>
      <c r="G9309">
        <v>6.2</v>
      </c>
      <c r="J9309">
        <v>0</v>
      </c>
      <c r="K9309">
        <v>0</v>
      </c>
    </row>
    <row r="9310" spans="1:11">
      <c r="A9310" t="s">
        <v>25370</v>
      </c>
      <c r="B9310" t="s">
        <v>58</v>
      </c>
      <c r="C9310">
        <v>102313</v>
      </c>
      <c r="D9310" t="s">
        <v>5154</v>
      </c>
      <c r="E9310" t="s">
        <v>10</v>
      </c>
      <c r="F9310">
        <v>12.01</v>
      </c>
      <c r="G9310">
        <v>12.31</v>
      </c>
      <c r="J9310">
        <v>0</v>
      </c>
      <c r="K9310">
        <v>0</v>
      </c>
    </row>
    <row r="9311" spans="1:11">
      <c r="A9311" t="s">
        <v>25371</v>
      </c>
      <c r="B9311" t="s">
        <v>58</v>
      </c>
      <c r="C9311">
        <v>102321</v>
      </c>
      <c r="D9311" t="s">
        <v>5162</v>
      </c>
      <c r="E9311" t="s">
        <v>10</v>
      </c>
      <c r="F9311">
        <v>7.56</v>
      </c>
      <c r="G9311">
        <v>7.75</v>
      </c>
      <c r="J9311">
        <v>0</v>
      </c>
      <c r="K9311">
        <v>0</v>
      </c>
    </row>
    <row r="9312" spans="1:11">
      <c r="A9312" t="s">
        <v>25372</v>
      </c>
      <c r="B9312" t="s">
        <v>58</v>
      </c>
      <c r="C9312">
        <v>102289</v>
      </c>
      <c r="D9312" t="s">
        <v>5130</v>
      </c>
      <c r="E9312" t="s">
        <v>10</v>
      </c>
      <c r="F9312">
        <v>12.57</v>
      </c>
      <c r="G9312">
        <v>12.88</v>
      </c>
      <c r="J9312">
        <v>0</v>
      </c>
      <c r="K9312">
        <v>0</v>
      </c>
    </row>
    <row r="9313" spans="1:11">
      <c r="A9313" t="s">
        <v>25373</v>
      </c>
      <c r="B9313" t="s">
        <v>58</v>
      </c>
      <c r="C9313">
        <v>102297</v>
      </c>
      <c r="D9313" t="s">
        <v>5138</v>
      </c>
      <c r="E9313" t="s">
        <v>10</v>
      </c>
      <c r="F9313">
        <v>7.91</v>
      </c>
      <c r="G9313">
        <v>8.11</v>
      </c>
      <c r="J9313">
        <v>0</v>
      </c>
      <c r="K9313">
        <v>0</v>
      </c>
    </row>
    <row r="9314" spans="1:11">
      <c r="A9314" t="s">
        <v>25374</v>
      </c>
      <c r="B9314" t="s">
        <v>58</v>
      </c>
      <c r="C9314">
        <v>102280</v>
      </c>
      <c r="D9314" t="s">
        <v>5121</v>
      </c>
      <c r="E9314" t="s">
        <v>10</v>
      </c>
      <c r="F9314">
        <v>6.15</v>
      </c>
      <c r="G9314">
        <v>6.32</v>
      </c>
      <c r="J9314">
        <v>0</v>
      </c>
      <c r="K9314">
        <v>0</v>
      </c>
    </row>
    <row r="9315" spans="1:11">
      <c r="A9315" t="s">
        <v>25375</v>
      </c>
      <c r="B9315" t="s">
        <v>58</v>
      </c>
      <c r="C9315">
        <v>102294</v>
      </c>
      <c r="D9315" t="s">
        <v>5135</v>
      </c>
      <c r="E9315" t="s">
        <v>10</v>
      </c>
      <c r="F9315">
        <v>8.0399999999999991</v>
      </c>
      <c r="G9315">
        <v>8.27</v>
      </c>
      <c r="J9315">
        <v>0</v>
      </c>
      <c r="K9315">
        <v>0</v>
      </c>
    </row>
    <row r="9316" spans="1:11">
      <c r="A9316" t="s">
        <v>25376</v>
      </c>
      <c r="B9316" t="s">
        <v>58</v>
      </c>
      <c r="C9316">
        <v>90090</v>
      </c>
      <c r="D9316" t="s">
        <v>5102</v>
      </c>
      <c r="E9316" t="s">
        <v>10</v>
      </c>
      <c r="F9316">
        <v>9.6</v>
      </c>
      <c r="G9316">
        <v>9.83</v>
      </c>
      <c r="J9316">
        <v>0</v>
      </c>
      <c r="K9316">
        <v>0</v>
      </c>
    </row>
    <row r="9317" spans="1:11">
      <c r="A9317" t="s">
        <v>25377</v>
      </c>
      <c r="B9317" t="s">
        <v>58</v>
      </c>
      <c r="C9317">
        <v>102317</v>
      </c>
      <c r="D9317" t="s">
        <v>5158</v>
      </c>
      <c r="E9317" t="s">
        <v>10</v>
      </c>
      <c r="F9317">
        <v>7.92</v>
      </c>
      <c r="G9317">
        <v>8.14</v>
      </c>
      <c r="J9317">
        <v>0</v>
      </c>
      <c r="K9317">
        <v>0</v>
      </c>
    </row>
    <row r="9318" spans="1:11">
      <c r="A9318" t="s">
        <v>25378</v>
      </c>
      <c r="B9318" t="s">
        <v>58</v>
      </c>
      <c r="C9318">
        <v>102293</v>
      </c>
      <c r="D9318" t="s">
        <v>5134</v>
      </c>
      <c r="E9318" t="s">
        <v>10</v>
      </c>
      <c r="F9318">
        <v>8.2799999999999994</v>
      </c>
      <c r="G9318">
        <v>8.5299999999999994</v>
      </c>
      <c r="J9318">
        <v>0</v>
      </c>
      <c r="K9318">
        <v>0</v>
      </c>
    </row>
    <row r="9319" spans="1:11">
      <c r="A9319" t="s">
        <v>25379</v>
      </c>
      <c r="B9319" t="s">
        <v>58</v>
      </c>
      <c r="C9319">
        <v>102310</v>
      </c>
      <c r="D9319" t="s">
        <v>5151</v>
      </c>
      <c r="E9319" t="s">
        <v>10</v>
      </c>
      <c r="F9319">
        <v>12.21</v>
      </c>
      <c r="G9319">
        <v>12.55</v>
      </c>
      <c r="J9319">
        <v>0</v>
      </c>
      <c r="K9319">
        <v>0</v>
      </c>
    </row>
    <row r="9320" spans="1:11">
      <c r="A9320" t="s">
        <v>25380</v>
      </c>
      <c r="B9320" t="s">
        <v>58</v>
      </c>
      <c r="C9320">
        <v>102318</v>
      </c>
      <c r="D9320" t="s">
        <v>5159</v>
      </c>
      <c r="E9320" t="s">
        <v>10</v>
      </c>
      <c r="F9320">
        <v>7.69</v>
      </c>
      <c r="G9320">
        <v>7.91</v>
      </c>
      <c r="J9320">
        <v>0</v>
      </c>
      <c r="K9320">
        <v>0</v>
      </c>
    </row>
    <row r="9321" spans="1:11">
      <c r="A9321" t="s">
        <v>25381</v>
      </c>
      <c r="B9321" t="s">
        <v>58</v>
      </c>
      <c r="C9321">
        <v>90106</v>
      </c>
      <c r="D9321" t="s">
        <v>5113</v>
      </c>
      <c r="E9321" t="s">
        <v>10</v>
      </c>
      <c r="F9321">
        <v>9.3800000000000008</v>
      </c>
      <c r="G9321">
        <v>9.76</v>
      </c>
      <c r="J9321">
        <v>0</v>
      </c>
      <c r="K9321">
        <v>0</v>
      </c>
    </row>
    <row r="9322" spans="1:11">
      <c r="A9322" t="s">
        <v>25382</v>
      </c>
      <c r="B9322" t="s">
        <v>58</v>
      </c>
      <c r="C9322">
        <v>90105</v>
      </c>
      <c r="D9322" t="s">
        <v>5112</v>
      </c>
      <c r="E9322" t="s">
        <v>10</v>
      </c>
      <c r="F9322">
        <v>10.32</v>
      </c>
      <c r="G9322">
        <v>10.75</v>
      </c>
      <c r="J9322">
        <v>0</v>
      </c>
      <c r="K9322">
        <v>0</v>
      </c>
    </row>
    <row r="9323" spans="1:11">
      <c r="A9323" t="s">
        <v>25383</v>
      </c>
      <c r="B9323" t="s">
        <v>58</v>
      </c>
      <c r="C9323">
        <v>90108</v>
      </c>
      <c r="D9323" t="s">
        <v>5115</v>
      </c>
      <c r="E9323" t="s">
        <v>10</v>
      </c>
      <c r="F9323">
        <v>8.48</v>
      </c>
      <c r="G9323">
        <v>8.82</v>
      </c>
      <c r="J9323">
        <v>0</v>
      </c>
      <c r="K9323">
        <v>0</v>
      </c>
    </row>
    <row r="9324" spans="1:11">
      <c r="A9324" t="s">
        <v>25384</v>
      </c>
      <c r="B9324" t="s">
        <v>58</v>
      </c>
      <c r="C9324">
        <v>90107</v>
      </c>
      <c r="D9324" t="s">
        <v>5114</v>
      </c>
      <c r="E9324" t="s">
        <v>10</v>
      </c>
      <c r="F9324">
        <v>9.27</v>
      </c>
      <c r="G9324">
        <v>9.64</v>
      </c>
      <c r="J9324">
        <v>0</v>
      </c>
      <c r="K9324">
        <v>0</v>
      </c>
    </row>
    <row r="9325" spans="1:11">
      <c r="A9325" t="s">
        <v>25385</v>
      </c>
      <c r="B9325" t="s">
        <v>58</v>
      </c>
      <c r="C9325">
        <v>102354</v>
      </c>
      <c r="D9325" t="s">
        <v>5095</v>
      </c>
      <c r="E9325" t="s">
        <v>10</v>
      </c>
      <c r="F9325">
        <v>190.1</v>
      </c>
      <c r="G9325">
        <v>198.35</v>
      </c>
      <c r="J9325">
        <v>0.1346</v>
      </c>
      <c r="K9325">
        <v>0.129</v>
      </c>
    </row>
    <row r="9326" spans="1:11">
      <c r="A9326" t="s">
        <v>25386</v>
      </c>
      <c r="B9326" t="s">
        <v>58</v>
      </c>
      <c r="C9326">
        <v>102355</v>
      </c>
      <c r="D9326" t="s">
        <v>14875</v>
      </c>
      <c r="E9326" t="s">
        <v>10</v>
      </c>
      <c r="F9326">
        <v>228.6</v>
      </c>
      <c r="G9326">
        <v>239.6</v>
      </c>
      <c r="J9326">
        <v>0.13639999999999999</v>
      </c>
      <c r="K9326">
        <v>0.13020000000000001</v>
      </c>
    </row>
    <row r="9327" spans="1:11">
      <c r="A9327" t="s">
        <v>25387</v>
      </c>
      <c r="B9327" t="s">
        <v>58</v>
      </c>
      <c r="C9327">
        <v>102356</v>
      </c>
      <c r="D9327" t="s">
        <v>7656</v>
      </c>
      <c r="E9327" t="s">
        <v>10</v>
      </c>
      <c r="F9327">
        <v>0</v>
      </c>
      <c r="G9327">
        <v>0</v>
      </c>
    </row>
    <row r="9328" spans="1:11">
      <c r="A9328" t="s">
        <v>25388</v>
      </c>
      <c r="B9328" t="s">
        <v>58</v>
      </c>
      <c r="C9328">
        <v>102357</v>
      </c>
      <c r="D9328" t="s">
        <v>7657</v>
      </c>
      <c r="E9328" t="s">
        <v>10</v>
      </c>
      <c r="F9328">
        <v>0</v>
      </c>
      <c r="G9328">
        <v>0</v>
      </c>
    </row>
    <row r="9329" spans="1:11">
      <c r="A9329" t="s">
        <v>25389</v>
      </c>
      <c r="B9329" t="s">
        <v>58</v>
      </c>
      <c r="C9329">
        <v>102358</v>
      </c>
      <c r="D9329" t="s">
        <v>7658</v>
      </c>
      <c r="E9329" t="s">
        <v>10</v>
      </c>
      <c r="F9329">
        <v>0</v>
      </c>
      <c r="G9329">
        <v>0</v>
      </c>
    </row>
    <row r="9330" spans="1:11">
      <c r="A9330" t="s">
        <v>25390</v>
      </c>
      <c r="B9330" t="s">
        <v>58</v>
      </c>
      <c r="C9330">
        <v>102359</v>
      </c>
      <c r="D9330" t="s">
        <v>14876</v>
      </c>
      <c r="E9330" t="s">
        <v>10</v>
      </c>
      <c r="F9330">
        <v>0</v>
      </c>
      <c r="G9330">
        <v>0</v>
      </c>
    </row>
    <row r="9331" spans="1:11">
      <c r="A9331" t="s">
        <v>25391</v>
      </c>
      <c r="B9331" t="s">
        <v>58</v>
      </c>
      <c r="C9331">
        <v>102348</v>
      </c>
      <c r="D9331" t="s">
        <v>7659</v>
      </c>
      <c r="E9331" t="s">
        <v>10</v>
      </c>
      <c r="F9331">
        <v>0</v>
      </c>
      <c r="G9331">
        <v>0</v>
      </c>
    </row>
    <row r="9332" spans="1:11">
      <c r="A9332" t="s">
        <v>25392</v>
      </c>
      <c r="B9332" t="s">
        <v>58</v>
      </c>
      <c r="C9332">
        <v>102346</v>
      </c>
      <c r="D9332" t="s">
        <v>7660</v>
      </c>
      <c r="E9332" t="s">
        <v>10</v>
      </c>
      <c r="F9332">
        <v>0</v>
      </c>
      <c r="G9332">
        <v>0</v>
      </c>
    </row>
    <row r="9333" spans="1:11">
      <c r="A9333" t="s">
        <v>25393</v>
      </c>
      <c r="B9333" t="s">
        <v>58</v>
      </c>
      <c r="C9333">
        <v>102347</v>
      </c>
      <c r="D9333" t="s">
        <v>7661</v>
      </c>
      <c r="E9333" t="s">
        <v>10</v>
      </c>
      <c r="F9333">
        <v>0</v>
      </c>
      <c r="G9333">
        <v>0</v>
      </c>
    </row>
    <row r="9334" spans="1:11">
      <c r="A9334" t="s">
        <v>25394</v>
      </c>
      <c r="B9334" t="s">
        <v>58</v>
      </c>
      <c r="C9334">
        <v>102350</v>
      </c>
      <c r="D9334" t="s">
        <v>7662</v>
      </c>
      <c r="E9334" t="s">
        <v>10</v>
      </c>
      <c r="F9334">
        <v>0</v>
      </c>
      <c r="G9334">
        <v>0</v>
      </c>
    </row>
    <row r="9335" spans="1:11">
      <c r="A9335" t="s">
        <v>25395</v>
      </c>
      <c r="B9335" t="s">
        <v>58</v>
      </c>
      <c r="C9335">
        <v>102351</v>
      </c>
      <c r="D9335" t="s">
        <v>7663</v>
      </c>
      <c r="E9335" t="s">
        <v>10</v>
      </c>
      <c r="F9335">
        <v>0</v>
      </c>
      <c r="G9335">
        <v>0</v>
      </c>
    </row>
    <row r="9336" spans="1:11">
      <c r="A9336" t="s">
        <v>25396</v>
      </c>
      <c r="B9336" t="s">
        <v>58</v>
      </c>
      <c r="C9336">
        <v>102352</v>
      </c>
      <c r="D9336" t="s">
        <v>7664</v>
      </c>
      <c r="E9336" t="s">
        <v>10</v>
      </c>
      <c r="F9336">
        <v>0</v>
      </c>
      <c r="G9336">
        <v>0</v>
      </c>
    </row>
    <row r="9337" spans="1:11">
      <c r="A9337" t="s">
        <v>25397</v>
      </c>
      <c r="B9337" t="s">
        <v>58</v>
      </c>
      <c r="C9337">
        <v>102353</v>
      </c>
      <c r="D9337" t="s">
        <v>7665</v>
      </c>
      <c r="E9337" t="s">
        <v>10</v>
      </c>
      <c r="F9337">
        <v>0</v>
      </c>
      <c r="G9337">
        <v>0</v>
      </c>
    </row>
    <row r="9338" spans="1:11">
      <c r="A9338" t="s">
        <v>25398</v>
      </c>
      <c r="B9338" t="s">
        <v>58</v>
      </c>
      <c r="C9338">
        <v>102349</v>
      </c>
      <c r="D9338" t="s">
        <v>7666</v>
      </c>
      <c r="E9338" t="s">
        <v>10</v>
      </c>
      <c r="F9338">
        <v>0</v>
      </c>
      <c r="G9338">
        <v>0</v>
      </c>
    </row>
    <row r="9339" spans="1:11">
      <c r="A9339" t="s">
        <v>25399</v>
      </c>
      <c r="B9339" t="s">
        <v>58</v>
      </c>
      <c r="C9339">
        <v>102360</v>
      </c>
      <c r="D9339" t="s">
        <v>5096</v>
      </c>
      <c r="E9339" t="s">
        <v>10</v>
      </c>
      <c r="F9339">
        <v>28.69</v>
      </c>
      <c r="G9339">
        <v>29.57</v>
      </c>
      <c r="J9339">
        <v>0</v>
      </c>
      <c r="K9339">
        <v>0</v>
      </c>
    </row>
    <row r="9340" spans="1:11">
      <c r="A9340" t="s">
        <v>25400</v>
      </c>
      <c r="B9340" t="s">
        <v>58</v>
      </c>
      <c r="C9340">
        <v>102361</v>
      </c>
      <c r="D9340" t="s">
        <v>5097</v>
      </c>
      <c r="E9340" t="s">
        <v>10</v>
      </c>
      <c r="F9340">
        <v>42.59</v>
      </c>
      <c r="G9340">
        <v>44.46</v>
      </c>
      <c r="J9340">
        <v>0</v>
      </c>
      <c r="K9340">
        <v>0</v>
      </c>
    </row>
    <row r="9341" spans="1:11">
      <c r="A9341" t="s">
        <v>25401</v>
      </c>
      <c r="B9341" t="s">
        <v>58</v>
      </c>
      <c r="C9341">
        <v>101595</v>
      </c>
      <c r="D9341" t="s">
        <v>7667</v>
      </c>
      <c r="E9341" t="s">
        <v>9</v>
      </c>
      <c r="F9341">
        <v>0</v>
      </c>
      <c r="G9341">
        <v>0</v>
      </c>
    </row>
    <row r="9342" spans="1:11">
      <c r="A9342" t="s">
        <v>25402</v>
      </c>
      <c r="B9342" t="s">
        <v>58</v>
      </c>
      <c r="C9342">
        <v>101601</v>
      </c>
      <c r="D9342" t="s">
        <v>2008</v>
      </c>
      <c r="E9342" t="s">
        <v>9</v>
      </c>
      <c r="F9342">
        <v>31.4</v>
      </c>
      <c r="G9342">
        <v>32.76</v>
      </c>
      <c r="J9342">
        <v>0</v>
      </c>
      <c r="K9342">
        <v>0</v>
      </c>
    </row>
    <row r="9343" spans="1:11">
      <c r="A9343" t="s">
        <v>25403</v>
      </c>
      <c r="B9343" t="s">
        <v>58</v>
      </c>
      <c r="C9343">
        <v>101594</v>
      </c>
      <c r="D9343" t="s">
        <v>7668</v>
      </c>
      <c r="E9343" t="s">
        <v>9</v>
      </c>
      <c r="F9343">
        <v>0</v>
      </c>
      <c r="G9343">
        <v>0</v>
      </c>
    </row>
    <row r="9344" spans="1:11">
      <c r="A9344" t="s">
        <v>25404</v>
      </c>
      <c r="B9344" t="s">
        <v>58</v>
      </c>
      <c r="C9344">
        <v>101600</v>
      </c>
      <c r="D9344" t="s">
        <v>2007</v>
      </c>
      <c r="E9344" t="s">
        <v>9</v>
      </c>
      <c r="F9344">
        <v>21.21</v>
      </c>
      <c r="G9344">
        <v>22.13</v>
      </c>
      <c r="J9344">
        <v>0</v>
      </c>
      <c r="K9344">
        <v>0</v>
      </c>
    </row>
    <row r="9345" spans="1:11">
      <c r="A9345" t="s">
        <v>25405</v>
      </c>
      <c r="B9345" t="s">
        <v>58</v>
      </c>
      <c r="C9345">
        <v>101597</v>
      </c>
      <c r="D9345" t="s">
        <v>7669</v>
      </c>
      <c r="E9345" t="s">
        <v>9</v>
      </c>
      <c r="F9345">
        <v>0</v>
      </c>
      <c r="G9345">
        <v>0</v>
      </c>
    </row>
    <row r="9346" spans="1:11">
      <c r="A9346" t="s">
        <v>25406</v>
      </c>
      <c r="B9346" t="s">
        <v>58</v>
      </c>
      <c r="C9346">
        <v>101603</v>
      </c>
      <c r="D9346" t="s">
        <v>2010</v>
      </c>
      <c r="E9346" t="s">
        <v>9</v>
      </c>
      <c r="F9346">
        <v>25.91</v>
      </c>
      <c r="G9346">
        <v>27.03</v>
      </c>
      <c r="J9346">
        <v>0</v>
      </c>
      <c r="K9346">
        <v>0</v>
      </c>
    </row>
    <row r="9347" spans="1:11">
      <c r="A9347" t="s">
        <v>25407</v>
      </c>
      <c r="B9347" t="s">
        <v>58</v>
      </c>
      <c r="C9347">
        <v>101596</v>
      </c>
      <c r="D9347" t="s">
        <v>7670</v>
      </c>
      <c r="E9347" t="s">
        <v>9</v>
      </c>
      <c r="F9347">
        <v>0</v>
      </c>
      <c r="G9347">
        <v>0</v>
      </c>
    </row>
    <row r="9348" spans="1:11">
      <c r="A9348" t="s">
        <v>25408</v>
      </c>
      <c r="B9348" t="s">
        <v>58</v>
      </c>
      <c r="C9348">
        <v>101602</v>
      </c>
      <c r="D9348" t="s">
        <v>2009</v>
      </c>
      <c r="E9348" t="s">
        <v>9</v>
      </c>
      <c r="F9348">
        <v>15.73</v>
      </c>
      <c r="G9348">
        <v>16.41</v>
      </c>
      <c r="J9348">
        <v>0</v>
      </c>
      <c r="K9348">
        <v>0</v>
      </c>
    </row>
    <row r="9349" spans="1:11">
      <c r="A9349" t="s">
        <v>25409</v>
      </c>
      <c r="B9349" t="s">
        <v>58</v>
      </c>
      <c r="C9349">
        <v>101599</v>
      </c>
      <c r="D9349" t="s">
        <v>7671</v>
      </c>
      <c r="E9349" t="s">
        <v>9</v>
      </c>
      <c r="F9349">
        <v>0</v>
      </c>
      <c r="G9349">
        <v>0</v>
      </c>
    </row>
    <row r="9350" spans="1:11">
      <c r="A9350" t="s">
        <v>25410</v>
      </c>
      <c r="B9350" t="s">
        <v>58</v>
      </c>
      <c r="C9350">
        <v>101605</v>
      </c>
      <c r="D9350" t="s">
        <v>2012</v>
      </c>
      <c r="E9350" t="s">
        <v>9</v>
      </c>
      <c r="F9350">
        <v>20.47</v>
      </c>
      <c r="G9350">
        <v>21.36</v>
      </c>
      <c r="J9350">
        <v>0</v>
      </c>
      <c r="K9350">
        <v>0</v>
      </c>
    </row>
    <row r="9351" spans="1:11">
      <c r="A9351" t="s">
        <v>25411</v>
      </c>
      <c r="B9351" t="s">
        <v>58</v>
      </c>
      <c r="C9351">
        <v>101598</v>
      </c>
      <c r="D9351" t="s">
        <v>7672</v>
      </c>
      <c r="E9351" t="s">
        <v>9</v>
      </c>
      <c r="F9351">
        <v>0</v>
      </c>
      <c r="G9351">
        <v>0</v>
      </c>
    </row>
    <row r="9352" spans="1:11">
      <c r="A9352" t="s">
        <v>25412</v>
      </c>
      <c r="B9352" t="s">
        <v>58</v>
      </c>
      <c r="C9352">
        <v>101604</v>
      </c>
      <c r="D9352" t="s">
        <v>2011</v>
      </c>
      <c r="E9352" t="s">
        <v>9</v>
      </c>
      <c r="F9352">
        <v>10.29</v>
      </c>
      <c r="G9352">
        <v>10.73</v>
      </c>
      <c r="J9352">
        <v>0</v>
      </c>
      <c r="K9352">
        <v>0</v>
      </c>
    </row>
    <row r="9353" spans="1:11">
      <c r="A9353" t="s">
        <v>25413</v>
      </c>
      <c r="B9353" t="s">
        <v>58</v>
      </c>
      <c r="C9353">
        <v>101588</v>
      </c>
      <c r="D9353" t="s">
        <v>2001</v>
      </c>
      <c r="E9353" t="s">
        <v>9</v>
      </c>
      <c r="F9353">
        <v>112.52</v>
      </c>
      <c r="G9353">
        <v>117.16</v>
      </c>
      <c r="J9353">
        <v>5.4000000000000003E-3</v>
      </c>
      <c r="K9353">
        <v>5.1999999999999998E-3</v>
      </c>
    </row>
    <row r="9354" spans="1:11">
      <c r="A9354" t="s">
        <v>25414</v>
      </c>
      <c r="B9354" t="s">
        <v>58</v>
      </c>
      <c r="C9354">
        <v>101591</v>
      </c>
      <c r="D9354" t="s">
        <v>2004</v>
      </c>
      <c r="E9354" t="s">
        <v>9</v>
      </c>
      <c r="F9354">
        <v>136.88</v>
      </c>
      <c r="G9354">
        <v>142.56</v>
      </c>
      <c r="J9354">
        <v>4.0000000000000001E-3</v>
      </c>
      <c r="K9354">
        <v>3.8999999999999998E-3</v>
      </c>
    </row>
    <row r="9355" spans="1:11">
      <c r="A9355" t="s">
        <v>25415</v>
      </c>
      <c r="B9355" t="s">
        <v>58</v>
      </c>
      <c r="C9355">
        <v>101590</v>
      </c>
      <c r="D9355" t="s">
        <v>2003</v>
      </c>
      <c r="E9355" t="s">
        <v>9</v>
      </c>
      <c r="F9355">
        <v>85.07</v>
      </c>
      <c r="G9355">
        <v>88.51</v>
      </c>
      <c r="J9355">
        <v>6.4999999999999997E-3</v>
      </c>
      <c r="K9355">
        <v>6.1999999999999998E-3</v>
      </c>
    </row>
    <row r="9356" spans="1:11">
      <c r="A9356" t="s">
        <v>25416</v>
      </c>
      <c r="B9356" t="s">
        <v>58</v>
      </c>
      <c r="C9356">
        <v>101593</v>
      </c>
      <c r="D9356" t="s">
        <v>2006</v>
      </c>
      <c r="E9356" t="s">
        <v>9</v>
      </c>
      <c r="F9356">
        <v>111.49</v>
      </c>
      <c r="G9356">
        <v>115.98</v>
      </c>
      <c r="J9356">
        <v>4.7000000000000002E-3</v>
      </c>
      <c r="K9356">
        <v>4.4999999999999997E-3</v>
      </c>
    </row>
    <row r="9357" spans="1:11">
      <c r="A9357" t="s">
        <v>25417</v>
      </c>
      <c r="B9357" t="s">
        <v>58</v>
      </c>
      <c r="C9357">
        <v>101592</v>
      </c>
      <c r="D9357" t="s">
        <v>2005</v>
      </c>
      <c r="E9357" t="s">
        <v>9</v>
      </c>
      <c r="F9357">
        <v>59.47</v>
      </c>
      <c r="G9357">
        <v>61.73</v>
      </c>
      <c r="J9357">
        <v>8.6999999999999994E-3</v>
      </c>
      <c r="K9357">
        <v>8.3999999999999995E-3</v>
      </c>
    </row>
    <row r="9358" spans="1:11">
      <c r="A9358" t="s">
        <v>25418</v>
      </c>
      <c r="B9358" t="s">
        <v>58</v>
      </c>
      <c r="C9358">
        <v>101583</v>
      </c>
      <c r="D9358" t="s">
        <v>1996</v>
      </c>
      <c r="E9358" t="s">
        <v>9</v>
      </c>
      <c r="F9358">
        <v>108.28</v>
      </c>
      <c r="G9358">
        <v>114.13</v>
      </c>
      <c r="J9358">
        <v>0</v>
      </c>
      <c r="K9358">
        <v>0</v>
      </c>
    </row>
    <row r="9359" spans="1:11">
      <c r="A9359" t="s">
        <v>25419</v>
      </c>
      <c r="B9359" t="s">
        <v>58</v>
      </c>
      <c r="C9359">
        <v>101582</v>
      </c>
      <c r="D9359" t="s">
        <v>1995</v>
      </c>
      <c r="E9359" t="s">
        <v>9</v>
      </c>
      <c r="F9359">
        <v>84.97</v>
      </c>
      <c r="G9359">
        <v>88.92</v>
      </c>
      <c r="J9359">
        <v>0</v>
      </c>
      <c r="K9359">
        <v>0</v>
      </c>
    </row>
    <row r="9360" spans="1:11">
      <c r="A9360" t="s">
        <v>25420</v>
      </c>
      <c r="B9360" t="s">
        <v>58</v>
      </c>
      <c r="C9360">
        <v>101585</v>
      </c>
      <c r="D9360" t="s">
        <v>1998</v>
      </c>
      <c r="E9360" t="s">
        <v>9</v>
      </c>
      <c r="F9360">
        <v>92.33</v>
      </c>
      <c r="G9360">
        <v>97.16</v>
      </c>
      <c r="J9360">
        <v>0</v>
      </c>
      <c r="K9360">
        <v>0</v>
      </c>
    </row>
    <row r="9361" spans="1:11">
      <c r="A9361" t="s">
        <v>25421</v>
      </c>
      <c r="B9361" t="s">
        <v>58</v>
      </c>
      <c r="C9361">
        <v>101584</v>
      </c>
      <c r="D9361" t="s">
        <v>1997</v>
      </c>
      <c r="E9361" t="s">
        <v>9</v>
      </c>
      <c r="F9361">
        <v>69.02</v>
      </c>
      <c r="G9361">
        <v>71.959999999999994</v>
      </c>
      <c r="J9361">
        <v>0</v>
      </c>
      <c r="K9361">
        <v>0</v>
      </c>
    </row>
    <row r="9362" spans="1:11">
      <c r="A9362" t="s">
        <v>25422</v>
      </c>
      <c r="B9362" t="s">
        <v>58</v>
      </c>
      <c r="C9362">
        <v>101587</v>
      </c>
      <c r="D9362" t="s">
        <v>2000</v>
      </c>
      <c r="E9362" t="s">
        <v>9</v>
      </c>
      <c r="F9362">
        <v>81.61</v>
      </c>
      <c r="G9362">
        <v>85.42</v>
      </c>
      <c r="J9362">
        <v>0</v>
      </c>
      <c r="K9362">
        <v>0</v>
      </c>
    </row>
    <row r="9363" spans="1:11">
      <c r="A9363" t="s">
        <v>25423</v>
      </c>
      <c r="B9363" t="s">
        <v>58</v>
      </c>
      <c r="C9363">
        <v>101586</v>
      </c>
      <c r="D9363" t="s">
        <v>1999</v>
      </c>
      <c r="E9363" t="s">
        <v>9</v>
      </c>
      <c r="F9363">
        <v>58.06</v>
      </c>
      <c r="G9363">
        <v>59.98</v>
      </c>
      <c r="J9363">
        <v>0</v>
      </c>
      <c r="K9363">
        <v>0</v>
      </c>
    </row>
    <row r="9364" spans="1:11">
      <c r="A9364" t="s">
        <v>25424</v>
      </c>
      <c r="B9364" t="s">
        <v>58</v>
      </c>
      <c r="C9364">
        <v>101577</v>
      </c>
      <c r="D9364" t="s">
        <v>1990</v>
      </c>
      <c r="E9364" t="s">
        <v>9</v>
      </c>
      <c r="F9364">
        <v>67.02</v>
      </c>
      <c r="G9364">
        <v>70.709999999999994</v>
      </c>
      <c r="J9364">
        <v>0</v>
      </c>
      <c r="K9364">
        <v>0</v>
      </c>
    </row>
    <row r="9365" spans="1:11">
      <c r="A9365" t="s">
        <v>25425</v>
      </c>
      <c r="B9365" t="s">
        <v>58</v>
      </c>
      <c r="C9365">
        <v>101576</v>
      </c>
      <c r="D9365" t="s">
        <v>1989</v>
      </c>
      <c r="E9365" t="s">
        <v>9</v>
      </c>
      <c r="F9365">
        <v>52.04</v>
      </c>
      <c r="G9365">
        <v>54.55</v>
      </c>
      <c r="J9365">
        <v>0</v>
      </c>
      <c r="K9365">
        <v>0</v>
      </c>
    </row>
    <row r="9366" spans="1:11">
      <c r="A9366" t="s">
        <v>25426</v>
      </c>
      <c r="B9366" t="s">
        <v>58</v>
      </c>
      <c r="C9366">
        <v>101579</v>
      </c>
      <c r="D9366" t="s">
        <v>1992</v>
      </c>
      <c r="E9366" t="s">
        <v>9</v>
      </c>
      <c r="F9366">
        <v>57.45</v>
      </c>
      <c r="G9366">
        <v>60.5</v>
      </c>
      <c r="J9366">
        <v>0</v>
      </c>
      <c r="K9366">
        <v>0</v>
      </c>
    </row>
    <row r="9367" spans="1:11">
      <c r="A9367" t="s">
        <v>25427</v>
      </c>
      <c r="B9367" t="s">
        <v>58</v>
      </c>
      <c r="C9367">
        <v>101578</v>
      </c>
      <c r="D9367" t="s">
        <v>1991</v>
      </c>
      <c r="E9367" t="s">
        <v>9</v>
      </c>
      <c r="F9367">
        <v>42.48</v>
      </c>
      <c r="G9367">
        <v>44.33</v>
      </c>
      <c r="J9367">
        <v>0</v>
      </c>
      <c r="K9367">
        <v>0</v>
      </c>
    </row>
    <row r="9368" spans="1:11">
      <c r="A9368" t="s">
        <v>25428</v>
      </c>
      <c r="B9368" t="s">
        <v>58</v>
      </c>
      <c r="C9368">
        <v>101581</v>
      </c>
      <c r="D9368" t="s">
        <v>1994</v>
      </c>
      <c r="E9368" t="s">
        <v>9</v>
      </c>
      <c r="F9368">
        <v>51.72</v>
      </c>
      <c r="G9368">
        <v>54.13</v>
      </c>
      <c r="J9368">
        <v>0</v>
      </c>
      <c r="K9368">
        <v>0</v>
      </c>
    </row>
    <row r="9369" spans="1:11">
      <c r="A9369" t="s">
        <v>25429</v>
      </c>
      <c r="B9369" t="s">
        <v>58</v>
      </c>
      <c r="C9369">
        <v>101580</v>
      </c>
      <c r="D9369" t="s">
        <v>1993</v>
      </c>
      <c r="E9369" t="s">
        <v>9</v>
      </c>
      <c r="F9369">
        <v>36.520000000000003</v>
      </c>
      <c r="G9369">
        <v>37.72</v>
      </c>
      <c r="J9369">
        <v>0</v>
      </c>
      <c r="K9369">
        <v>0</v>
      </c>
    </row>
    <row r="9370" spans="1:11">
      <c r="A9370" t="s">
        <v>25430</v>
      </c>
      <c r="B9370" t="s">
        <v>58</v>
      </c>
      <c r="C9370">
        <v>101606</v>
      </c>
      <c r="D9370" t="s">
        <v>7673</v>
      </c>
      <c r="E9370" t="s">
        <v>9</v>
      </c>
      <c r="F9370">
        <v>0</v>
      </c>
      <c r="G9370">
        <v>0</v>
      </c>
    </row>
    <row r="9371" spans="1:11">
      <c r="A9371" t="s">
        <v>25431</v>
      </c>
      <c r="B9371" t="s">
        <v>58</v>
      </c>
      <c r="C9371">
        <v>101607</v>
      </c>
      <c r="D9371" t="s">
        <v>7674</v>
      </c>
      <c r="E9371" t="s">
        <v>9</v>
      </c>
      <c r="F9371">
        <v>0</v>
      </c>
      <c r="G9371">
        <v>0</v>
      </c>
    </row>
    <row r="9372" spans="1:11">
      <c r="A9372" t="s">
        <v>25432</v>
      </c>
      <c r="B9372" t="s">
        <v>58</v>
      </c>
      <c r="C9372">
        <v>101608</v>
      </c>
      <c r="D9372" t="s">
        <v>7675</v>
      </c>
      <c r="E9372" t="s">
        <v>9</v>
      </c>
      <c r="F9372">
        <v>0</v>
      </c>
      <c r="G9372">
        <v>0</v>
      </c>
    </row>
    <row r="9373" spans="1:11">
      <c r="A9373" t="s">
        <v>25433</v>
      </c>
      <c r="B9373" t="s">
        <v>58</v>
      </c>
      <c r="C9373">
        <v>101571</v>
      </c>
      <c r="D9373" t="s">
        <v>1984</v>
      </c>
      <c r="E9373" t="s">
        <v>9</v>
      </c>
      <c r="F9373">
        <v>42.27</v>
      </c>
      <c r="G9373">
        <v>45.12</v>
      </c>
      <c r="J9373">
        <v>0</v>
      </c>
      <c r="K9373">
        <v>0</v>
      </c>
    </row>
    <row r="9374" spans="1:11">
      <c r="A9374" t="s">
        <v>25434</v>
      </c>
      <c r="B9374" t="s">
        <v>58</v>
      </c>
      <c r="C9374">
        <v>101570</v>
      </c>
      <c r="D9374" t="s">
        <v>1983</v>
      </c>
      <c r="E9374" t="s">
        <v>9</v>
      </c>
      <c r="F9374">
        <v>30.58</v>
      </c>
      <c r="G9374">
        <v>32.5</v>
      </c>
      <c r="J9374">
        <v>0</v>
      </c>
      <c r="K9374">
        <v>0</v>
      </c>
    </row>
    <row r="9375" spans="1:11">
      <c r="A9375" t="s">
        <v>25435</v>
      </c>
      <c r="B9375" t="s">
        <v>58</v>
      </c>
      <c r="C9375">
        <v>101573</v>
      </c>
      <c r="D9375" t="s">
        <v>1986</v>
      </c>
      <c r="E9375" t="s">
        <v>9</v>
      </c>
      <c r="F9375">
        <v>35.520000000000003</v>
      </c>
      <c r="G9375">
        <v>37.869999999999997</v>
      </c>
      <c r="J9375">
        <v>0</v>
      </c>
      <c r="K9375">
        <v>0</v>
      </c>
    </row>
    <row r="9376" spans="1:11">
      <c r="A9376" t="s">
        <v>25436</v>
      </c>
      <c r="B9376" t="s">
        <v>58</v>
      </c>
      <c r="C9376">
        <v>101572</v>
      </c>
      <c r="D9376" t="s">
        <v>1985</v>
      </c>
      <c r="E9376" t="s">
        <v>9</v>
      </c>
      <c r="F9376">
        <v>23.82</v>
      </c>
      <c r="G9376">
        <v>25.25</v>
      </c>
      <c r="J9376">
        <v>0</v>
      </c>
      <c r="K9376">
        <v>0</v>
      </c>
    </row>
    <row r="9377" spans="1:11">
      <c r="A9377" t="s">
        <v>25437</v>
      </c>
      <c r="B9377" t="s">
        <v>58</v>
      </c>
      <c r="C9377">
        <v>101575</v>
      </c>
      <c r="D9377" t="s">
        <v>1988</v>
      </c>
      <c r="E9377" t="s">
        <v>9</v>
      </c>
      <c r="F9377">
        <v>29.85</v>
      </c>
      <c r="G9377">
        <v>31.71</v>
      </c>
      <c r="J9377">
        <v>0</v>
      </c>
      <c r="K9377">
        <v>0</v>
      </c>
    </row>
    <row r="9378" spans="1:11">
      <c r="A9378" t="s">
        <v>25438</v>
      </c>
      <c r="B9378" t="s">
        <v>58</v>
      </c>
      <c r="C9378">
        <v>101574</v>
      </c>
      <c r="D9378" t="s">
        <v>1987</v>
      </c>
      <c r="E9378" t="s">
        <v>9</v>
      </c>
      <c r="F9378">
        <v>17.920000000000002</v>
      </c>
      <c r="G9378">
        <v>18.850000000000001</v>
      </c>
      <c r="J9378">
        <v>0</v>
      </c>
      <c r="K9378">
        <v>0</v>
      </c>
    </row>
    <row r="9379" spans="1:11">
      <c r="A9379" t="s">
        <v>25439</v>
      </c>
      <c r="B9379" t="s">
        <v>58</v>
      </c>
      <c r="C9379">
        <v>101589</v>
      </c>
      <c r="D9379" t="s">
        <v>2002</v>
      </c>
      <c r="E9379" t="s">
        <v>9</v>
      </c>
      <c r="F9379">
        <v>164.34</v>
      </c>
      <c r="G9379">
        <v>171.22</v>
      </c>
      <c r="J9379">
        <v>3.7000000000000002E-3</v>
      </c>
      <c r="K9379">
        <v>3.5999999999999999E-3</v>
      </c>
    </row>
    <row r="9380" spans="1:11">
      <c r="A9380" t="s">
        <v>25440</v>
      </c>
      <c r="B9380" t="s">
        <v>58</v>
      </c>
      <c r="C9380">
        <v>101610</v>
      </c>
      <c r="D9380" t="s">
        <v>14877</v>
      </c>
      <c r="E9380" t="s">
        <v>32</v>
      </c>
      <c r="F9380">
        <v>0</v>
      </c>
      <c r="G9380">
        <v>0</v>
      </c>
    </row>
    <row r="9381" spans="1:11">
      <c r="A9381" t="s">
        <v>25441</v>
      </c>
      <c r="B9381" t="s">
        <v>58</v>
      </c>
      <c r="C9381">
        <v>101613</v>
      </c>
      <c r="D9381" t="s">
        <v>7676</v>
      </c>
      <c r="E9381" t="s">
        <v>32</v>
      </c>
      <c r="F9381">
        <v>0</v>
      </c>
      <c r="G9381">
        <v>0</v>
      </c>
    </row>
    <row r="9382" spans="1:11">
      <c r="A9382" t="s">
        <v>25442</v>
      </c>
      <c r="B9382" t="s">
        <v>58</v>
      </c>
      <c r="C9382">
        <v>101611</v>
      </c>
      <c r="D9382" t="s">
        <v>7677</v>
      </c>
      <c r="E9382" t="s">
        <v>32</v>
      </c>
      <c r="F9382">
        <v>0</v>
      </c>
      <c r="G9382">
        <v>0</v>
      </c>
    </row>
    <row r="9383" spans="1:11">
      <c r="A9383" t="s">
        <v>25443</v>
      </c>
      <c r="B9383" t="s">
        <v>58</v>
      </c>
      <c r="C9383">
        <v>101614</v>
      </c>
      <c r="D9383" t="s">
        <v>7678</v>
      </c>
      <c r="E9383" t="s">
        <v>32</v>
      </c>
      <c r="F9383">
        <v>0</v>
      </c>
      <c r="G9383">
        <v>0</v>
      </c>
    </row>
    <row r="9384" spans="1:11">
      <c r="A9384" t="s">
        <v>25444</v>
      </c>
      <c r="B9384" t="s">
        <v>58</v>
      </c>
      <c r="C9384">
        <v>101612</v>
      </c>
      <c r="D9384" t="s">
        <v>7679</v>
      </c>
      <c r="E9384" t="s">
        <v>32</v>
      </c>
      <c r="F9384">
        <v>0</v>
      </c>
      <c r="G9384">
        <v>0</v>
      </c>
    </row>
    <row r="9385" spans="1:11">
      <c r="A9385" t="s">
        <v>25445</v>
      </c>
      <c r="B9385" t="s">
        <v>58</v>
      </c>
      <c r="C9385">
        <v>101615</v>
      </c>
      <c r="D9385" t="s">
        <v>14878</v>
      </c>
      <c r="E9385" t="s">
        <v>32</v>
      </c>
      <c r="F9385">
        <v>0</v>
      </c>
      <c r="G9385">
        <v>0</v>
      </c>
    </row>
    <row r="9386" spans="1:11">
      <c r="A9386" t="s">
        <v>25446</v>
      </c>
      <c r="B9386" t="s">
        <v>58</v>
      </c>
      <c r="C9386">
        <v>101617</v>
      </c>
      <c r="D9386" t="s">
        <v>5216</v>
      </c>
      <c r="E9386" t="s">
        <v>9</v>
      </c>
      <c r="F9386">
        <v>4.21</v>
      </c>
      <c r="G9386">
        <v>4.5599999999999996</v>
      </c>
      <c r="J9386">
        <v>0</v>
      </c>
      <c r="K9386">
        <v>0</v>
      </c>
    </row>
    <row r="9387" spans="1:11">
      <c r="A9387" t="s">
        <v>25447</v>
      </c>
      <c r="B9387" t="s">
        <v>58</v>
      </c>
      <c r="C9387">
        <v>101620</v>
      </c>
      <c r="D9387" t="s">
        <v>5219</v>
      </c>
      <c r="E9387" t="s">
        <v>10</v>
      </c>
      <c r="F9387">
        <v>233.89</v>
      </c>
      <c r="G9387">
        <v>244.76</v>
      </c>
      <c r="J9387">
        <v>4.0000000000000002E-4</v>
      </c>
      <c r="K9387">
        <v>4.0000000000000002E-4</v>
      </c>
    </row>
    <row r="9388" spans="1:11">
      <c r="A9388" t="s">
        <v>25448</v>
      </c>
      <c r="B9388" t="s">
        <v>58</v>
      </c>
      <c r="C9388">
        <v>101625</v>
      </c>
      <c r="D9388" t="s">
        <v>5224</v>
      </c>
      <c r="E9388" t="s">
        <v>10</v>
      </c>
      <c r="F9388">
        <v>170.45</v>
      </c>
      <c r="G9388">
        <v>174.9</v>
      </c>
      <c r="J9388">
        <v>5.9999999999999995E-4</v>
      </c>
      <c r="K9388">
        <v>5.9999999999999995E-4</v>
      </c>
    </row>
    <row r="9389" spans="1:11">
      <c r="A9389" t="s">
        <v>25449</v>
      </c>
      <c r="B9389" t="s">
        <v>58</v>
      </c>
      <c r="C9389">
        <v>101621</v>
      </c>
      <c r="D9389" t="s">
        <v>5220</v>
      </c>
      <c r="E9389" t="s">
        <v>10</v>
      </c>
      <c r="F9389">
        <v>310.33</v>
      </c>
      <c r="G9389">
        <v>324.26</v>
      </c>
      <c r="J9389">
        <v>2.9999999999999997E-4</v>
      </c>
      <c r="K9389">
        <v>2.9999999999999997E-4</v>
      </c>
    </row>
    <row r="9390" spans="1:11">
      <c r="A9390" t="s">
        <v>25450</v>
      </c>
      <c r="B9390" t="s">
        <v>58</v>
      </c>
      <c r="C9390">
        <v>101624</v>
      </c>
      <c r="D9390" t="s">
        <v>5223</v>
      </c>
      <c r="E9390" t="s">
        <v>10</v>
      </c>
      <c r="F9390">
        <v>228.6</v>
      </c>
      <c r="G9390">
        <v>234.28</v>
      </c>
      <c r="J9390">
        <v>4.0000000000000002E-4</v>
      </c>
      <c r="K9390">
        <v>4.0000000000000002E-4</v>
      </c>
    </row>
    <row r="9391" spans="1:11">
      <c r="A9391" t="s">
        <v>25451</v>
      </c>
      <c r="B9391" t="s">
        <v>58</v>
      </c>
      <c r="C9391">
        <v>101616</v>
      </c>
      <c r="D9391" t="s">
        <v>5215</v>
      </c>
      <c r="E9391" t="s">
        <v>9</v>
      </c>
      <c r="F9391">
        <v>8.5299999999999994</v>
      </c>
      <c r="G9391">
        <v>9.23</v>
      </c>
      <c r="J9391">
        <v>0</v>
      </c>
      <c r="K9391">
        <v>0</v>
      </c>
    </row>
    <row r="9392" spans="1:11">
      <c r="A9392" t="s">
        <v>25452</v>
      </c>
      <c r="B9392" t="s">
        <v>58</v>
      </c>
      <c r="C9392">
        <v>101618</v>
      </c>
      <c r="D9392" t="s">
        <v>5217</v>
      </c>
      <c r="E9392" t="s">
        <v>10</v>
      </c>
      <c r="F9392">
        <v>268.3</v>
      </c>
      <c r="G9392">
        <v>281.95</v>
      </c>
      <c r="J9392">
        <v>8.0000000000000004E-4</v>
      </c>
      <c r="K9392">
        <v>8.0000000000000004E-4</v>
      </c>
    </row>
    <row r="9393" spans="1:11">
      <c r="A9393" t="s">
        <v>25453</v>
      </c>
      <c r="B9393" t="s">
        <v>58</v>
      </c>
      <c r="C9393">
        <v>101622</v>
      </c>
      <c r="D9393" t="s">
        <v>5221</v>
      </c>
      <c r="E9393" t="s">
        <v>10</v>
      </c>
      <c r="F9393">
        <v>220.67</v>
      </c>
      <c r="G9393">
        <v>228.3</v>
      </c>
      <c r="J9393">
        <v>1E-3</v>
      </c>
      <c r="K9393">
        <v>1E-3</v>
      </c>
    </row>
    <row r="9394" spans="1:11">
      <c r="A9394" t="s">
        <v>25454</v>
      </c>
      <c r="B9394" t="s">
        <v>58</v>
      </c>
      <c r="C9394">
        <v>101619</v>
      </c>
      <c r="D9394" t="s">
        <v>5218</v>
      </c>
      <c r="E9394" t="s">
        <v>10</v>
      </c>
      <c r="F9394">
        <v>344.76</v>
      </c>
      <c r="G9394">
        <v>361.47</v>
      </c>
      <c r="J9394">
        <v>5.9999999999999995E-4</v>
      </c>
      <c r="K9394">
        <v>5.9999999999999995E-4</v>
      </c>
    </row>
    <row r="9395" spans="1:11">
      <c r="A9395" t="s">
        <v>25455</v>
      </c>
      <c r="B9395" t="s">
        <v>58</v>
      </c>
      <c r="C9395">
        <v>101623</v>
      </c>
      <c r="D9395" t="s">
        <v>5222</v>
      </c>
      <c r="E9395" t="s">
        <v>10</v>
      </c>
      <c r="F9395">
        <v>286.02999999999997</v>
      </c>
      <c r="G9395">
        <v>295.31</v>
      </c>
      <c r="J9395">
        <v>8.0000000000000004E-4</v>
      </c>
      <c r="K9395">
        <v>6.9999999999999999E-4</v>
      </c>
    </row>
    <row r="9396" spans="1:11">
      <c r="A9396" t="s">
        <v>25456</v>
      </c>
      <c r="B9396" t="s">
        <v>58</v>
      </c>
      <c r="C9396">
        <v>104482</v>
      </c>
      <c r="D9396" t="s">
        <v>1659</v>
      </c>
      <c r="E9396" t="s">
        <v>62</v>
      </c>
      <c r="F9396">
        <v>37.799999999999997</v>
      </c>
      <c r="G9396">
        <v>40.92</v>
      </c>
      <c r="J9396">
        <v>0</v>
      </c>
      <c r="K9396">
        <v>0</v>
      </c>
    </row>
    <row r="9397" spans="1:11">
      <c r="A9397" t="s">
        <v>25457</v>
      </c>
      <c r="B9397" t="s">
        <v>58</v>
      </c>
      <c r="C9397">
        <v>104189</v>
      </c>
      <c r="D9397" t="s">
        <v>1664</v>
      </c>
      <c r="E9397" t="s">
        <v>10</v>
      </c>
      <c r="F9397">
        <v>153.07</v>
      </c>
      <c r="G9397">
        <v>157.44</v>
      </c>
      <c r="J9397">
        <v>0</v>
      </c>
      <c r="K9397">
        <v>0</v>
      </c>
    </row>
    <row r="9398" spans="1:11">
      <c r="A9398" t="s">
        <v>25458</v>
      </c>
      <c r="B9398" t="s">
        <v>58</v>
      </c>
      <c r="C9398">
        <v>104465</v>
      </c>
      <c r="D9398" t="s">
        <v>7680</v>
      </c>
      <c r="E9398" t="s">
        <v>12</v>
      </c>
      <c r="F9398">
        <v>0</v>
      </c>
      <c r="G9398">
        <v>0</v>
      </c>
    </row>
    <row r="9399" spans="1:11">
      <c r="A9399" t="s">
        <v>25459</v>
      </c>
      <c r="B9399" t="s">
        <v>58</v>
      </c>
      <c r="C9399">
        <v>104188</v>
      </c>
      <c r="D9399" t="s">
        <v>7681</v>
      </c>
      <c r="E9399" t="s">
        <v>12</v>
      </c>
      <c r="F9399">
        <v>0</v>
      </c>
      <c r="G9399">
        <v>0</v>
      </c>
    </row>
    <row r="9400" spans="1:11">
      <c r="A9400" t="s">
        <v>25460</v>
      </c>
      <c r="B9400" t="s">
        <v>58</v>
      </c>
      <c r="C9400">
        <v>104185</v>
      </c>
      <c r="D9400" t="s">
        <v>1661</v>
      </c>
      <c r="E9400" t="s">
        <v>32</v>
      </c>
      <c r="F9400">
        <v>32.200000000000003</v>
      </c>
      <c r="G9400">
        <v>34.9</v>
      </c>
      <c r="J9400">
        <v>0</v>
      </c>
      <c r="K9400">
        <v>0</v>
      </c>
    </row>
    <row r="9401" spans="1:11">
      <c r="A9401" t="s">
        <v>25461</v>
      </c>
      <c r="B9401" t="s">
        <v>58</v>
      </c>
      <c r="C9401">
        <v>104182</v>
      </c>
      <c r="D9401" t="s">
        <v>7682</v>
      </c>
      <c r="E9401" t="s">
        <v>12</v>
      </c>
      <c r="F9401">
        <v>0</v>
      </c>
      <c r="G9401">
        <v>0</v>
      </c>
    </row>
    <row r="9402" spans="1:11">
      <c r="A9402" t="s">
        <v>25462</v>
      </c>
      <c r="B9402" t="s">
        <v>58</v>
      </c>
      <c r="C9402">
        <v>104184</v>
      </c>
      <c r="D9402" t="s">
        <v>1660</v>
      </c>
      <c r="E9402" t="s">
        <v>32</v>
      </c>
      <c r="F9402">
        <v>43.39</v>
      </c>
      <c r="G9402">
        <v>45.84</v>
      </c>
      <c r="J9402">
        <v>0</v>
      </c>
      <c r="K9402">
        <v>0</v>
      </c>
    </row>
    <row r="9403" spans="1:11">
      <c r="A9403" t="s">
        <v>25463</v>
      </c>
      <c r="B9403" t="s">
        <v>58</v>
      </c>
      <c r="C9403">
        <v>104190</v>
      </c>
      <c r="D9403" t="s">
        <v>1665</v>
      </c>
      <c r="E9403" t="s">
        <v>32</v>
      </c>
      <c r="F9403">
        <v>867.38</v>
      </c>
      <c r="G9403">
        <v>938.01</v>
      </c>
      <c r="J9403">
        <v>0</v>
      </c>
      <c r="K9403">
        <v>0</v>
      </c>
    </row>
    <row r="9404" spans="1:11">
      <c r="A9404" t="s">
        <v>25464</v>
      </c>
      <c r="B9404" t="s">
        <v>58</v>
      </c>
      <c r="C9404">
        <v>104463</v>
      </c>
      <c r="D9404" t="s">
        <v>7683</v>
      </c>
      <c r="E9404" t="s">
        <v>32</v>
      </c>
      <c r="F9404">
        <v>0</v>
      </c>
      <c r="G9404">
        <v>0</v>
      </c>
    </row>
    <row r="9405" spans="1:11">
      <c r="A9405" t="s">
        <v>25465</v>
      </c>
      <c r="B9405" t="s">
        <v>58</v>
      </c>
      <c r="C9405">
        <v>104464</v>
      </c>
      <c r="D9405" t="s">
        <v>7684</v>
      </c>
      <c r="E9405" t="s">
        <v>32</v>
      </c>
      <c r="F9405">
        <v>0</v>
      </c>
      <c r="G9405">
        <v>0</v>
      </c>
    </row>
    <row r="9406" spans="1:11">
      <c r="A9406" t="s">
        <v>25466</v>
      </c>
      <c r="B9406" t="s">
        <v>58</v>
      </c>
      <c r="C9406">
        <v>104183</v>
      </c>
      <c r="D9406" t="s">
        <v>7685</v>
      </c>
      <c r="E9406" t="s">
        <v>12</v>
      </c>
      <c r="F9406">
        <v>236.93</v>
      </c>
      <c r="G9406">
        <v>239.15</v>
      </c>
      <c r="J9406">
        <v>0</v>
      </c>
      <c r="K9406">
        <v>0</v>
      </c>
    </row>
    <row r="9407" spans="1:11">
      <c r="A9407" t="s">
        <v>25467</v>
      </c>
      <c r="B9407" t="s">
        <v>58</v>
      </c>
      <c r="C9407">
        <v>104187</v>
      </c>
      <c r="D9407" t="s">
        <v>1663</v>
      </c>
      <c r="E9407" t="s">
        <v>12</v>
      </c>
      <c r="F9407">
        <v>1615.81</v>
      </c>
      <c r="G9407">
        <v>1620.79</v>
      </c>
      <c r="J9407">
        <v>0.89349999999999996</v>
      </c>
      <c r="K9407">
        <v>0.89080000000000004</v>
      </c>
    </row>
    <row r="9408" spans="1:11">
      <c r="A9408" t="s">
        <v>25468</v>
      </c>
      <c r="B9408" t="s">
        <v>58</v>
      </c>
      <c r="C9408">
        <v>104186</v>
      </c>
      <c r="D9408" t="s">
        <v>1662</v>
      </c>
      <c r="E9408" t="s">
        <v>12</v>
      </c>
      <c r="F9408">
        <v>315.17</v>
      </c>
      <c r="G9408">
        <v>320.89999999999998</v>
      </c>
      <c r="J9408">
        <v>0</v>
      </c>
      <c r="K9408">
        <v>0</v>
      </c>
    </row>
    <row r="9409" spans="1:11">
      <c r="A9409" t="s">
        <v>25469</v>
      </c>
      <c r="B9409" t="s">
        <v>58</v>
      </c>
      <c r="C9409">
        <v>104180</v>
      </c>
      <c r="D9409" t="s">
        <v>7686</v>
      </c>
      <c r="E9409" t="s">
        <v>12</v>
      </c>
      <c r="F9409">
        <v>0</v>
      </c>
      <c r="G9409">
        <v>0</v>
      </c>
    </row>
    <row r="9410" spans="1:11">
      <c r="A9410" t="s">
        <v>25470</v>
      </c>
      <c r="B9410" t="s">
        <v>58</v>
      </c>
      <c r="C9410">
        <v>104181</v>
      </c>
      <c r="D9410" t="s">
        <v>7687</v>
      </c>
      <c r="E9410" t="s">
        <v>12</v>
      </c>
      <c r="F9410">
        <v>0</v>
      </c>
      <c r="G9410">
        <v>0</v>
      </c>
    </row>
    <row r="9411" spans="1:11">
      <c r="A9411" t="s">
        <v>25471</v>
      </c>
      <c r="B9411" t="s">
        <v>58</v>
      </c>
      <c r="C9411">
        <v>100674</v>
      </c>
      <c r="D9411" t="s">
        <v>7688</v>
      </c>
      <c r="E9411" t="s">
        <v>9</v>
      </c>
      <c r="F9411">
        <v>1311.67</v>
      </c>
      <c r="G9411">
        <v>1314.83</v>
      </c>
      <c r="J9411">
        <v>0</v>
      </c>
      <c r="K9411">
        <v>0</v>
      </c>
    </row>
    <row r="9412" spans="1:11">
      <c r="A9412" t="s">
        <v>25472</v>
      </c>
      <c r="B9412" t="s">
        <v>58</v>
      </c>
      <c r="C9412">
        <v>100664</v>
      </c>
      <c r="D9412" t="s">
        <v>7689</v>
      </c>
      <c r="E9412" t="s">
        <v>9</v>
      </c>
      <c r="F9412">
        <v>0</v>
      </c>
      <c r="G9412">
        <v>0</v>
      </c>
    </row>
    <row r="9413" spans="1:11">
      <c r="A9413" t="s">
        <v>25473</v>
      </c>
      <c r="B9413" t="s">
        <v>58</v>
      </c>
      <c r="C9413">
        <v>94589</v>
      </c>
      <c r="D9413" t="s">
        <v>2180</v>
      </c>
      <c r="E9413" t="s">
        <v>12</v>
      </c>
      <c r="F9413">
        <v>29.79</v>
      </c>
      <c r="G9413">
        <v>31.09</v>
      </c>
      <c r="J9413">
        <v>0</v>
      </c>
      <c r="K9413">
        <v>0</v>
      </c>
    </row>
    <row r="9414" spans="1:11">
      <c r="A9414" t="s">
        <v>25474</v>
      </c>
      <c r="B9414" t="s">
        <v>58</v>
      </c>
      <c r="C9414">
        <v>94590</v>
      </c>
      <c r="D9414" t="s">
        <v>2181</v>
      </c>
      <c r="E9414" t="s">
        <v>12</v>
      </c>
      <c r="F9414">
        <v>38.79</v>
      </c>
      <c r="G9414">
        <v>40.42</v>
      </c>
      <c r="J9414">
        <v>0</v>
      </c>
      <c r="K9414">
        <v>0</v>
      </c>
    </row>
    <row r="9415" spans="1:11">
      <c r="A9415" t="s">
        <v>25475</v>
      </c>
      <c r="B9415" t="s">
        <v>58</v>
      </c>
      <c r="C9415">
        <v>94587</v>
      </c>
      <c r="D9415" t="s">
        <v>2120</v>
      </c>
      <c r="E9415" t="s">
        <v>12</v>
      </c>
      <c r="F9415">
        <v>73.48</v>
      </c>
      <c r="G9415">
        <v>76.45</v>
      </c>
      <c r="J9415">
        <v>0.49880000000000002</v>
      </c>
      <c r="K9415">
        <v>0.47939999999999999</v>
      </c>
    </row>
    <row r="9416" spans="1:11">
      <c r="A9416" t="s">
        <v>25476</v>
      </c>
      <c r="B9416" t="s">
        <v>58</v>
      </c>
      <c r="C9416">
        <v>94588</v>
      </c>
      <c r="D9416" t="s">
        <v>2121</v>
      </c>
      <c r="E9416" t="s">
        <v>12</v>
      </c>
      <c r="F9416">
        <v>88.13</v>
      </c>
      <c r="G9416">
        <v>91.9</v>
      </c>
      <c r="J9416">
        <v>0.41589999999999999</v>
      </c>
      <c r="K9416">
        <v>0.39879999999999999</v>
      </c>
    </row>
    <row r="9417" spans="1:11">
      <c r="A9417" t="s">
        <v>25477</v>
      </c>
      <c r="B9417" t="s">
        <v>58</v>
      </c>
      <c r="C9417">
        <v>105812</v>
      </c>
      <c r="D9417" t="s">
        <v>7690</v>
      </c>
      <c r="E9417" t="s">
        <v>12</v>
      </c>
      <c r="F9417">
        <v>53.1</v>
      </c>
      <c r="G9417">
        <v>53.38</v>
      </c>
      <c r="J9417">
        <v>0</v>
      </c>
      <c r="K9417">
        <v>0</v>
      </c>
    </row>
    <row r="9418" spans="1:11">
      <c r="A9418" t="s">
        <v>25478</v>
      </c>
      <c r="B9418" t="s">
        <v>58</v>
      </c>
      <c r="C9418">
        <v>94571</v>
      </c>
      <c r="D9418" t="s">
        <v>7691</v>
      </c>
      <c r="E9418" t="s">
        <v>9</v>
      </c>
      <c r="F9418">
        <v>0</v>
      </c>
      <c r="G9418">
        <v>0</v>
      </c>
    </row>
    <row r="9419" spans="1:11">
      <c r="A9419" t="s">
        <v>25479</v>
      </c>
      <c r="B9419" t="s">
        <v>58</v>
      </c>
      <c r="C9419">
        <v>94570</v>
      </c>
      <c r="D9419" t="s">
        <v>7692</v>
      </c>
      <c r="E9419" t="s">
        <v>9</v>
      </c>
      <c r="F9419">
        <v>601.79</v>
      </c>
      <c r="G9419">
        <v>603.13</v>
      </c>
      <c r="J9419">
        <v>0</v>
      </c>
      <c r="K9419">
        <v>0</v>
      </c>
    </row>
    <row r="9420" spans="1:11">
      <c r="A9420" t="s">
        <v>25480</v>
      </c>
      <c r="B9420" t="s">
        <v>58</v>
      </c>
      <c r="C9420">
        <v>105811</v>
      </c>
      <c r="D9420" t="s">
        <v>7693</v>
      </c>
      <c r="E9420" t="s">
        <v>9</v>
      </c>
      <c r="F9420">
        <v>0</v>
      </c>
      <c r="G9420">
        <v>0</v>
      </c>
    </row>
    <row r="9421" spans="1:11">
      <c r="A9421" t="s">
        <v>25481</v>
      </c>
      <c r="B9421" t="s">
        <v>58</v>
      </c>
      <c r="C9421">
        <v>94572</v>
      </c>
      <c r="D9421" t="s">
        <v>7694</v>
      </c>
      <c r="E9421" t="s">
        <v>9</v>
      </c>
      <c r="F9421">
        <v>864.95</v>
      </c>
      <c r="G9421">
        <v>866.92</v>
      </c>
      <c r="J9421">
        <v>0</v>
      </c>
      <c r="K9421">
        <v>0</v>
      </c>
    </row>
    <row r="9422" spans="1:11">
      <c r="A9422" t="s">
        <v>25482</v>
      </c>
      <c r="B9422" t="s">
        <v>58</v>
      </c>
      <c r="C9422">
        <v>94573</v>
      </c>
      <c r="D9422" t="s">
        <v>7695</v>
      </c>
      <c r="E9422" t="s">
        <v>9</v>
      </c>
      <c r="F9422">
        <v>673.26</v>
      </c>
      <c r="G9422">
        <v>674.59</v>
      </c>
      <c r="J9422">
        <v>0</v>
      </c>
      <c r="K9422">
        <v>0</v>
      </c>
    </row>
    <row r="9423" spans="1:11">
      <c r="A9423" t="s">
        <v>25483</v>
      </c>
      <c r="B9423" t="s">
        <v>58</v>
      </c>
      <c r="C9423">
        <v>105809</v>
      </c>
      <c r="D9423" t="s">
        <v>7696</v>
      </c>
      <c r="E9423" t="s">
        <v>9</v>
      </c>
      <c r="F9423">
        <v>0</v>
      </c>
      <c r="G9423">
        <v>0</v>
      </c>
    </row>
    <row r="9424" spans="1:11">
      <c r="A9424" t="s">
        <v>25484</v>
      </c>
      <c r="B9424" t="s">
        <v>58</v>
      </c>
      <c r="C9424">
        <v>94569</v>
      </c>
      <c r="D9424" t="s">
        <v>7697</v>
      </c>
      <c r="E9424" t="s">
        <v>9</v>
      </c>
      <c r="F9424">
        <v>1130.58</v>
      </c>
      <c r="G9424">
        <v>1134.8800000000001</v>
      </c>
      <c r="J9424">
        <v>0</v>
      </c>
      <c r="K9424">
        <v>0</v>
      </c>
    </row>
    <row r="9425" spans="1:11">
      <c r="A9425" t="s">
        <v>25485</v>
      </c>
      <c r="B9425" t="s">
        <v>58</v>
      </c>
      <c r="C9425">
        <v>105810</v>
      </c>
      <c r="D9425" t="s">
        <v>7698</v>
      </c>
      <c r="E9425" t="s">
        <v>9</v>
      </c>
      <c r="F9425">
        <v>0</v>
      </c>
      <c r="G9425">
        <v>0</v>
      </c>
    </row>
    <row r="9426" spans="1:11">
      <c r="A9426" t="s">
        <v>25486</v>
      </c>
      <c r="B9426" t="s">
        <v>58</v>
      </c>
      <c r="C9426">
        <v>94561</v>
      </c>
      <c r="D9426" t="s">
        <v>7699</v>
      </c>
      <c r="E9426" t="s">
        <v>9</v>
      </c>
      <c r="F9426">
        <v>0</v>
      </c>
      <c r="G9426">
        <v>0</v>
      </c>
    </row>
    <row r="9427" spans="1:11">
      <c r="A9427" t="s">
        <v>25487</v>
      </c>
      <c r="B9427" t="s">
        <v>58</v>
      </c>
      <c r="C9427">
        <v>94562</v>
      </c>
      <c r="D9427" t="s">
        <v>7700</v>
      </c>
      <c r="E9427" t="s">
        <v>9</v>
      </c>
      <c r="F9427">
        <v>642.96</v>
      </c>
      <c r="G9427">
        <v>648.96</v>
      </c>
      <c r="J9427">
        <v>0.88170000000000004</v>
      </c>
      <c r="K9427">
        <v>0.87360000000000004</v>
      </c>
    </row>
    <row r="9428" spans="1:11">
      <c r="A9428" t="s">
        <v>25488</v>
      </c>
      <c r="B9428" t="s">
        <v>58</v>
      </c>
      <c r="C9428">
        <v>105813</v>
      </c>
      <c r="D9428" t="s">
        <v>7701</v>
      </c>
      <c r="E9428" t="s">
        <v>9</v>
      </c>
      <c r="F9428">
        <v>1112.6400000000001</v>
      </c>
      <c r="G9428">
        <v>1134.71</v>
      </c>
      <c r="J9428">
        <v>0.75319999999999998</v>
      </c>
      <c r="K9428">
        <v>0.73860000000000003</v>
      </c>
    </row>
    <row r="9429" spans="1:11">
      <c r="A9429" t="s">
        <v>25489</v>
      </c>
      <c r="B9429" t="s">
        <v>58</v>
      </c>
      <c r="C9429">
        <v>94559</v>
      </c>
      <c r="D9429" t="s">
        <v>7702</v>
      </c>
      <c r="E9429" t="s">
        <v>9</v>
      </c>
      <c r="F9429">
        <v>789.52</v>
      </c>
      <c r="G9429">
        <v>811.65</v>
      </c>
      <c r="J9429">
        <v>0.64980000000000004</v>
      </c>
      <c r="K9429">
        <v>0.6321</v>
      </c>
    </row>
    <row r="9430" spans="1:11">
      <c r="A9430" t="s">
        <v>25490</v>
      </c>
      <c r="B9430" t="s">
        <v>58</v>
      </c>
      <c r="C9430">
        <v>100668</v>
      </c>
      <c r="D9430" t="s">
        <v>7703</v>
      </c>
      <c r="E9430" t="s">
        <v>9</v>
      </c>
      <c r="F9430">
        <v>1250.46</v>
      </c>
      <c r="G9430">
        <v>1269.94</v>
      </c>
      <c r="J9430">
        <v>0.66269999999999996</v>
      </c>
      <c r="K9430">
        <v>0.65249999999999997</v>
      </c>
    </row>
    <row r="9431" spans="1:11">
      <c r="A9431" t="s">
        <v>25491</v>
      </c>
      <c r="B9431" t="s">
        <v>58</v>
      </c>
      <c r="C9431">
        <v>100670</v>
      </c>
      <c r="D9431" t="s">
        <v>7704</v>
      </c>
      <c r="E9431" t="s">
        <v>9</v>
      </c>
      <c r="F9431">
        <v>906.3</v>
      </c>
      <c r="G9431">
        <v>913.72</v>
      </c>
      <c r="J9431">
        <v>0.82569999999999999</v>
      </c>
      <c r="K9431">
        <v>0.81899999999999995</v>
      </c>
    </row>
    <row r="9432" spans="1:11">
      <c r="A9432" t="s">
        <v>25492</v>
      </c>
      <c r="B9432" t="s">
        <v>58</v>
      </c>
      <c r="C9432">
        <v>100665</v>
      </c>
      <c r="D9432" t="s">
        <v>7705</v>
      </c>
      <c r="E9432" t="s">
        <v>9</v>
      </c>
      <c r="F9432">
        <v>770.4</v>
      </c>
      <c r="G9432">
        <v>778.88</v>
      </c>
      <c r="J9432">
        <v>0.76270000000000004</v>
      </c>
      <c r="K9432">
        <v>0.75439999999999996</v>
      </c>
    </row>
    <row r="9433" spans="1:11">
      <c r="A9433" t="s">
        <v>25493</v>
      </c>
      <c r="B9433" t="s">
        <v>58</v>
      </c>
      <c r="C9433">
        <v>100924</v>
      </c>
      <c r="D9433" t="s">
        <v>7706</v>
      </c>
      <c r="E9433" t="s">
        <v>9</v>
      </c>
      <c r="F9433">
        <v>0</v>
      </c>
      <c r="G9433">
        <v>0</v>
      </c>
    </row>
    <row r="9434" spans="1:11">
      <c r="A9434" t="s">
        <v>25494</v>
      </c>
      <c r="B9434" t="s">
        <v>58</v>
      </c>
      <c r="C9434">
        <v>100671</v>
      </c>
      <c r="D9434" t="s">
        <v>7707</v>
      </c>
      <c r="E9434" t="s">
        <v>9</v>
      </c>
      <c r="F9434">
        <v>1106.3900000000001</v>
      </c>
      <c r="G9434">
        <v>1113.81</v>
      </c>
      <c r="J9434">
        <v>0.85719999999999996</v>
      </c>
      <c r="K9434">
        <v>0.85150000000000003</v>
      </c>
    </row>
    <row r="9435" spans="1:11">
      <c r="A9435" t="s">
        <v>25495</v>
      </c>
      <c r="B9435" t="s">
        <v>58</v>
      </c>
      <c r="C9435">
        <v>100667</v>
      </c>
      <c r="D9435" t="s">
        <v>7708</v>
      </c>
      <c r="E9435" t="s">
        <v>9</v>
      </c>
      <c r="F9435">
        <v>967.38</v>
      </c>
      <c r="G9435">
        <v>975.86</v>
      </c>
      <c r="J9435">
        <v>0.81100000000000005</v>
      </c>
      <c r="K9435">
        <v>0.80400000000000005</v>
      </c>
    </row>
    <row r="9436" spans="1:11">
      <c r="A9436" t="s">
        <v>25496</v>
      </c>
      <c r="B9436" t="s">
        <v>58</v>
      </c>
      <c r="C9436">
        <v>100669</v>
      </c>
      <c r="D9436" t="s">
        <v>7709</v>
      </c>
      <c r="E9436" t="s">
        <v>9</v>
      </c>
      <c r="F9436">
        <v>950.75</v>
      </c>
      <c r="G9436">
        <v>970.23</v>
      </c>
      <c r="J9436">
        <v>0.55630000000000002</v>
      </c>
      <c r="K9436">
        <v>0.54510000000000003</v>
      </c>
    </row>
    <row r="9437" spans="1:11">
      <c r="A9437" t="s">
        <v>25497</v>
      </c>
      <c r="B9437" t="s">
        <v>58</v>
      </c>
      <c r="C9437">
        <v>100672</v>
      </c>
      <c r="D9437" t="s">
        <v>7710</v>
      </c>
      <c r="E9437" t="s">
        <v>9</v>
      </c>
      <c r="F9437">
        <v>741.08</v>
      </c>
      <c r="G9437">
        <v>748.5</v>
      </c>
      <c r="J9437">
        <v>0.78690000000000004</v>
      </c>
      <c r="K9437">
        <v>0.77910000000000001</v>
      </c>
    </row>
    <row r="9438" spans="1:11">
      <c r="A9438" t="s">
        <v>25498</v>
      </c>
      <c r="B9438" t="s">
        <v>58</v>
      </c>
      <c r="C9438">
        <v>100666</v>
      </c>
      <c r="D9438" t="s">
        <v>7711</v>
      </c>
      <c r="E9438" t="s">
        <v>9</v>
      </c>
      <c r="F9438">
        <v>631.07000000000005</v>
      </c>
      <c r="G9438">
        <v>639.54999999999995</v>
      </c>
      <c r="J9438">
        <v>0.71030000000000004</v>
      </c>
      <c r="K9438">
        <v>0.70089999999999997</v>
      </c>
    </row>
    <row r="9439" spans="1:11">
      <c r="A9439" t="s">
        <v>25499</v>
      </c>
      <c r="B9439" t="s">
        <v>58</v>
      </c>
      <c r="C9439">
        <v>100663</v>
      </c>
      <c r="D9439" t="s">
        <v>7712</v>
      </c>
      <c r="E9439" t="s">
        <v>9</v>
      </c>
      <c r="F9439">
        <v>0</v>
      </c>
      <c r="G9439">
        <v>0</v>
      </c>
    </row>
    <row r="9440" spans="1:11">
      <c r="A9440" t="s">
        <v>25500</v>
      </c>
      <c r="B9440" t="s">
        <v>58</v>
      </c>
      <c r="C9440">
        <v>100662</v>
      </c>
      <c r="D9440" t="s">
        <v>7713</v>
      </c>
      <c r="E9440" t="s">
        <v>9</v>
      </c>
      <c r="F9440">
        <v>0</v>
      </c>
      <c r="G9440">
        <v>0</v>
      </c>
    </row>
    <row r="9441" spans="1:11">
      <c r="A9441" t="s">
        <v>25501</v>
      </c>
      <c r="B9441" t="s">
        <v>58</v>
      </c>
      <c r="C9441">
        <v>100661</v>
      </c>
      <c r="D9441" t="s">
        <v>7714</v>
      </c>
      <c r="E9441" t="s">
        <v>9</v>
      </c>
      <c r="F9441">
        <v>0</v>
      </c>
      <c r="G9441">
        <v>0</v>
      </c>
    </row>
    <row r="9442" spans="1:11">
      <c r="A9442" t="s">
        <v>25502</v>
      </c>
      <c r="B9442" t="s">
        <v>58</v>
      </c>
      <c r="C9442">
        <v>100659</v>
      </c>
      <c r="D9442" t="s">
        <v>2091</v>
      </c>
      <c r="E9442" t="s">
        <v>12</v>
      </c>
      <c r="F9442">
        <v>13.57</v>
      </c>
      <c r="G9442">
        <v>13.87</v>
      </c>
      <c r="J9442">
        <v>0</v>
      </c>
      <c r="K9442">
        <v>0</v>
      </c>
    </row>
    <row r="9443" spans="1:11">
      <c r="A9443" t="s">
        <v>25503</v>
      </c>
      <c r="B9443" t="s">
        <v>58</v>
      </c>
      <c r="C9443">
        <v>100660</v>
      </c>
      <c r="D9443" t="s">
        <v>2092</v>
      </c>
      <c r="E9443" t="s">
        <v>12</v>
      </c>
      <c r="F9443">
        <v>9.6300000000000008</v>
      </c>
      <c r="G9443">
        <v>9.93</v>
      </c>
      <c r="J9443">
        <v>0</v>
      </c>
      <c r="K9443">
        <v>0</v>
      </c>
    </row>
    <row r="9444" spans="1:11">
      <c r="A9444" t="s">
        <v>25504</v>
      </c>
      <c r="B9444" t="s">
        <v>58</v>
      </c>
      <c r="C9444">
        <v>100711</v>
      </c>
      <c r="D9444" t="s">
        <v>7715</v>
      </c>
      <c r="E9444" t="s">
        <v>12</v>
      </c>
      <c r="F9444">
        <v>0</v>
      </c>
      <c r="G9444">
        <v>0</v>
      </c>
    </row>
    <row r="9445" spans="1:11">
      <c r="A9445" t="s">
        <v>25505</v>
      </c>
      <c r="B9445" t="s">
        <v>58</v>
      </c>
      <c r="C9445">
        <v>100676</v>
      </c>
      <c r="D9445" t="s">
        <v>2094</v>
      </c>
      <c r="E9445" t="s">
        <v>32</v>
      </c>
      <c r="F9445">
        <v>242.98</v>
      </c>
      <c r="G9445">
        <v>253</v>
      </c>
      <c r="J9445">
        <v>0</v>
      </c>
      <c r="K9445">
        <v>0</v>
      </c>
    </row>
    <row r="9446" spans="1:11">
      <c r="A9446" t="s">
        <v>25506</v>
      </c>
      <c r="B9446" t="s">
        <v>58</v>
      </c>
      <c r="C9446">
        <v>90806</v>
      </c>
      <c r="D9446" t="s">
        <v>2025</v>
      </c>
      <c r="E9446" t="s">
        <v>32</v>
      </c>
      <c r="F9446">
        <v>501.11</v>
      </c>
      <c r="G9446">
        <v>522.47</v>
      </c>
      <c r="J9446">
        <v>0</v>
      </c>
      <c r="K9446">
        <v>0</v>
      </c>
    </row>
    <row r="9447" spans="1:11">
      <c r="A9447" t="s">
        <v>25507</v>
      </c>
      <c r="B9447" t="s">
        <v>58</v>
      </c>
      <c r="C9447">
        <v>91292</v>
      </c>
      <c r="D9447" t="s">
        <v>2055</v>
      </c>
      <c r="E9447" t="s">
        <v>32</v>
      </c>
      <c r="F9447">
        <v>413.72</v>
      </c>
      <c r="G9447">
        <v>435.12</v>
      </c>
      <c r="J9447">
        <v>0</v>
      </c>
      <c r="K9447">
        <v>0</v>
      </c>
    </row>
    <row r="9448" spans="1:11">
      <c r="A9448" t="s">
        <v>25508</v>
      </c>
      <c r="B9448" t="s">
        <v>58</v>
      </c>
      <c r="C9448">
        <v>90801</v>
      </c>
      <c r="D9448" t="s">
        <v>2024</v>
      </c>
      <c r="E9448" t="s">
        <v>32</v>
      </c>
      <c r="F9448">
        <v>380.04</v>
      </c>
      <c r="G9448">
        <v>392.62</v>
      </c>
      <c r="J9448">
        <v>0</v>
      </c>
      <c r="K9448">
        <v>0</v>
      </c>
    </row>
    <row r="9449" spans="1:11">
      <c r="A9449" t="s">
        <v>25509</v>
      </c>
      <c r="B9449" t="s">
        <v>58</v>
      </c>
      <c r="C9449">
        <v>91287</v>
      </c>
      <c r="D9449" t="s">
        <v>2054</v>
      </c>
      <c r="E9449" t="s">
        <v>32</v>
      </c>
      <c r="F9449">
        <v>292.64999999999998</v>
      </c>
      <c r="G9449">
        <v>305.27</v>
      </c>
      <c r="J9449">
        <v>0</v>
      </c>
      <c r="K9449">
        <v>0</v>
      </c>
    </row>
    <row r="9450" spans="1:11">
      <c r="A9450" t="s">
        <v>25510</v>
      </c>
      <c r="B9450" t="s">
        <v>58</v>
      </c>
      <c r="C9450">
        <v>100706</v>
      </c>
      <c r="D9450" t="s">
        <v>2140</v>
      </c>
      <c r="E9450" t="s">
        <v>32</v>
      </c>
      <c r="F9450">
        <v>94.47</v>
      </c>
      <c r="G9450">
        <v>99.93</v>
      </c>
      <c r="J9450">
        <v>0</v>
      </c>
      <c r="K9450">
        <v>0</v>
      </c>
    </row>
    <row r="9451" spans="1:11">
      <c r="A9451" t="s">
        <v>25511</v>
      </c>
      <c r="B9451" t="s">
        <v>58</v>
      </c>
      <c r="C9451">
        <v>100709</v>
      </c>
      <c r="D9451" t="s">
        <v>2143</v>
      </c>
      <c r="E9451" t="s">
        <v>32</v>
      </c>
      <c r="F9451">
        <v>66.64</v>
      </c>
      <c r="G9451">
        <v>70.849999999999994</v>
      </c>
      <c r="J9451">
        <v>0</v>
      </c>
      <c r="K9451">
        <v>0</v>
      </c>
    </row>
    <row r="9452" spans="1:11">
      <c r="A9452" t="s">
        <v>25512</v>
      </c>
      <c r="B9452" t="s">
        <v>58</v>
      </c>
      <c r="C9452">
        <v>100710</v>
      </c>
      <c r="D9452" t="s">
        <v>2144</v>
      </c>
      <c r="E9452" t="s">
        <v>32</v>
      </c>
      <c r="F9452">
        <v>155.97</v>
      </c>
      <c r="G9452">
        <v>161.58000000000001</v>
      </c>
      <c r="J9452">
        <v>0</v>
      </c>
      <c r="K9452">
        <v>0</v>
      </c>
    </row>
    <row r="9453" spans="1:11">
      <c r="A9453" t="s">
        <v>25513</v>
      </c>
      <c r="B9453" t="s">
        <v>58</v>
      </c>
      <c r="C9453">
        <v>90830</v>
      </c>
      <c r="D9453" t="s">
        <v>2032</v>
      </c>
      <c r="E9453" t="s">
        <v>32</v>
      </c>
      <c r="F9453">
        <v>222.45</v>
      </c>
      <c r="G9453">
        <v>227.06</v>
      </c>
      <c r="J9453">
        <v>0</v>
      </c>
      <c r="K9453">
        <v>0</v>
      </c>
    </row>
    <row r="9454" spans="1:11">
      <c r="A9454" t="s">
        <v>25514</v>
      </c>
      <c r="B9454" t="s">
        <v>58</v>
      </c>
      <c r="C9454">
        <v>91304</v>
      </c>
      <c r="D9454" t="s">
        <v>2061</v>
      </c>
      <c r="E9454" t="s">
        <v>32</v>
      </c>
      <c r="F9454">
        <v>139.33000000000001</v>
      </c>
      <c r="G9454">
        <v>143.94</v>
      </c>
      <c r="J9454">
        <v>0</v>
      </c>
      <c r="K9454">
        <v>0</v>
      </c>
    </row>
    <row r="9455" spans="1:11">
      <c r="A9455" t="s">
        <v>25515</v>
      </c>
      <c r="B9455" t="s">
        <v>58</v>
      </c>
      <c r="C9455">
        <v>90831</v>
      </c>
      <c r="D9455" t="s">
        <v>2033</v>
      </c>
      <c r="E9455" t="s">
        <v>32</v>
      </c>
      <c r="F9455">
        <v>193.94</v>
      </c>
      <c r="G9455">
        <v>197.47</v>
      </c>
      <c r="J9455">
        <v>0</v>
      </c>
      <c r="K9455">
        <v>0</v>
      </c>
    </row>
    <row r="9456" spans="1:11">
      <c r="A9456" t="s">
        <v>25516</v>
      </c>
      <c r="B9456" t="s">
        <v>58</v>
      </c>
      <c r="C9456">
        <v>91305</v>
      </c>
      <c r="D9456" t="s">
        <v>2062</v>
      </c>
      <c r="E9456" t="s">
        <v>32</v>
      </c>
      <c r="F9456">
        <v>136.75</v>
      </c>
      <c r="G9456">
        <v>140.28</v>
      </c>
      <c r="J9456">
        <v>0</v>
      </c>
      <c r="K9456">
        <v>0</v>
      </c>
    </row>
    <row r="9457" spans="1:11">
      <c r="A9457" t="s">
        <v>25517</v>
      </c>
      <c r="B9457" t="s">
        <v>58</v>
      </c>
      <c r="C9457">
        <v>91306</v>
      </c>
      <c r="D9457" t="s">
        <v>2063</v>
      </c>
      <c r="E9457" t="s">
        <v>32</v>
      </c>
      <c r="F9457">
        <v>193.94</v>
      </c>
      <c r="G9457">
        <v>197.47</v>
      </c>
      <c r="J9457">
        <v>0</v>
      </c>
      <c r="K9457">
        <v>0</v>
      </c>
    </row>
    <row r="9458" spans="1:11">
      <c r="A9458" t="s">
        <v>25518</v>
      </c>
      <c r="B9458" t="s">
        <v>58</v>
      </c>
      <c r="C9458">
        <v>91307</v>
      </c>
      <c r="D9458" t="s">
        <v>2064</v>
      </c>
      <c r="E9458" t="s">
        <v>32</v>
      </c>
      <c r="F9458">
        <v>117.46</v>
      </c>
      <c r="G9458">
        <v>120.99</v>
      </c>
      <c r="J9458">
        <v>0</v>
      </c>
      <c r="K9458">
        <v>0</v>
      </c>
    </row>
    <row r="9459" spans="1:11">
      <c r="A9459" t="s">
        <v>25519</v>
      </c>
      <c r="B9459" t="s">
        <v>58</v>
      </c>
      <c r="C9459">
        <v>100707</v>
      </c>
      <c r="D9459" t="s">
        <v>2141</v>
      </c>
      <c r="E9459" t="s">
        <v>32</v>
      </c>
      <c r="F9459">
        <v>175.02</v>
      </c>
      <c r="G9459">
        <v>180.2</v>
      </c>
      <c r="J9459">
        <v>0</v>
      </c>
      <c r="K9459">
        <v>0</v>
      </c>
    </row>
    <row r="9460" spans="1:11">
      <c r="A9460" t="s">
        <v>25520</v>
      </c>
      <c r="B9460" t="s">
        <v>58</v>
      </c>
      <c r="C9460">
        <v>100708</v>
      </c>
      <c r="D9460" t="s">
        <v>2142</v>
      </c>
      <c r="E9460" t="s">
        <v>32</v>
      </c>
      <c r="F9460">
        <v>216.74</v>
      </c>
      <c r="G9460">
        <v>222.49</v>
      </c>
      <c r="J9460">
        <v>0</v>
      </c>
      <c r="K9460">
        <v>0</v>
      </c>
    </row>
    <row r="9461" spans="1:11">
      <c r="A9461" t="s">
        <v>25521</v>
      </c>
      <c r="B9461" t="s">
        <v>58</v>
      </c>
      <c r="C9461">
        <v>91328</v>
      </c>
      <c r="D9461" t="s">
        <v>2081</v>
      </c>
      <c r="E9461" t="s">
        <v>32</v>
      </c>
      <c r="F9461">
        <v>1078.29</v>
      </c>
      <c r="G9461">
        <v>1108.43</v>
      </c>
      <c r="J9461">
        <v>0</v>
      </c>
      <c r="K9461">
        <v>0</v>
      </c>
    </row>
    <row r="9462" spans="1:11">
      <c r="A9462" t="s">
        <v>25522</v>
      </c>
      <c r="B9462" t="s">
        <v>58</v>
      </c>
      <c r="C9462">
        <v>100687</v>
      </c>
      <c r="D9462" t="s">
        <v>2104</v>
      </c>
      <c r="E9462" t="s">
        <v>32</v>
      </c>
      <c r="F9462">
        <v>1272.23</v>
      </c>
      <c r="G9462">
        <v>1305.9000000000001</v>
      </c>
      <c r="J9462">
        <v>0</v>
      </c>
      <c r="K9462">
        <v>0</v>
      </c>
    </row>
    <row r="9463" spans="1:11">
      <c r="A9463" t="s">
        <v>25523</v>
      </c>
      <c r="B9463" t="s">
        <v>58</v>
      </c>
      <c r="C9463">
        <v>100681</v>
      </c>
      <c r="D9463" t="s">
        <v>2098</v>
      </c>
      <c r="E9463" t="s">
        <v>32</v>
      </c>
      <c r="F9463">
        <v>1307.18</v>
      </c>
      <c r="G9463">
        <v>1341.53</v>
      </c>
      <c r="J9463">
        <v>0</v>
      </c>
      <c r="K9463">
        <v>0</v>
      </c>
    </row>
    <row r="9464" spans="1:11">
      <c r="A9464" t="s">
        <v>25524</v>
      </c>
      <c r="B9464" t="s">
        <v>58</v>
      </c>
      <c r="C9464">
        <v>91330</v>
      </c>
      <c r="D9464" t="s">
        <v>2083</v>
      </c>
      <c r="E9464" t="s">
        <v>32</v>
      </c>
      <c r="F9464">
        <v>1113.24</v>
      </c>
      <c r="G9464">
        <v>1144.06</v>
      </c>
      <c r="J9464">
        <v>0</v>
      </c>
      <c r="K9464">
        <v>0</v>
      </c>
    </row>
    <row r="9465" spans="1:11">
      <c r="A9465" t="s">
        <v>25525</v>
      </c>
      <c r="B9465" t="s">
        <v>58</v>
      </c>
      <c r="C9465">
        <v>100689</v>
      </c>
      <c r="D9465" t="s">
        <v>2106</v>
      </c>
      <c r="E9465" t="s">
        <v>32</v>
      </c>
      <c r="F9465">
        <v>1386.15</v>
      </c>
      <c r="G9465">
        <v>1422.23</v>
      </c>
      <c r="J9465">
        <v>0</v>
      </c>
      <c r="K9465">
        <v>0</v>
      </c>
    </row>
    <row r="9466" spans="1:11">
      <c r="A9466" t="s">
        <v>25526</v>
      </c>
      <c r="B9466" t="s">
        <v>58</v>
      </c>
      <c r="C9466">
        <v>91332</v>
      </c>
      <c r="D9466" t="s">
        <v>2085</v>
      </c>
      <c r="E9466" t="s">
        <v>32</v>
      </c>
      <c r="F9466">
        <v>1163.7</v>
      </c>
      <c r="G9466">
        <v>1195.17</v>
      </c>
      <c r="J9466">
        <v>0</v>
      </c>
      <c r="K9466">
        <v>0</v>
      </c>
    </row>
    <row r="9467" spans="1:11">
      <c r="A9467" t="s">
        <v>25527</v>
      </c>
      <c r="B9467" t="s">
        <v>58</v>
      </c>
      <c r="C9467">
        <v>100688</v>
      </c>
      <c r="D9467" t="s">
        <v>2105</v>
      </c>
      <c r="E9467" t="s">
        <v>32</v>
      </c>
      <c r="F9467">
        <v>1089.82</v>
      </c>
      <c r="G9467">
        <v>1123.53</v>
      </c>
      <c r="J9467">
        <v>0</v>
      </c>
      <c r="K9467">
        <v>0</v>
      </c>
    </row>
    <row r="9468" spans="1:11">
      <c r="A9468" t="s">
        <v>25528</v>
      </c>
      <c r="B9468" t="s">
        <v>58</v>
      </c>
      <c r="C9468">
        <v>91329</v>
      </c>
      <c r="D9468" t="s">
        <v>2082</v>
      </c>
      <c r="E9468" t="s">
        <v>32</v>
      </c>
      <c r="F9468">
        <v>953.07</v>
      </c>
      <c r="G9468">
        <v>983.25</v>
      </c>
      <c r="J9468">
        <v>0</v>
      </c>
      <c r="K9468">
        <v>0</v>
      </c>
    </row>
    <row r="9469" spans="1:11">
      <c r="A9469" t="s">
        <v>25529</v>
      </c>
      <c r="B9469" t="s">
        <v>58</v>
      </c>
      <c r="C9469">
        <v>100682</v>
      </c>
      <c r="D9469" t="s">
        <v>2099</v>
      </c>
      <c r="E9469" t="s">
        <v>32</v>
      </c>
      <c r="F9469">
        <v>1104.7</v>
      </c>
      <c r="G9469">
        <v>1139.0899999999999</v>
      </c>
      <c r="J9469">
        <v>0</v>
      </c>
      <c r="K9469">
        <v>0</v>
      </c>
    </row>
    <row r="9470" spans="1:11">
      <c r="A9470" t="s">
        <v>25530</v>
      </c>
      <c r="B9470" t="s">
        <v>58</v>
      </c>
      <c r="C9470">
        <v>91331</v>
      </c>
      <c r="D9470" t="s">
        <v>2084</v>
      </c>
      <c r="E9470" t="s">
        <v>32</v>
      </c>
      <c r="F9470">
        <v>987.24</v>
      </c>
      <c r="G9470">
        <v>1018.1</v>
      </c>
      <c r="J9470">
        <v>0</v>
      </c>
      <c r="K9470">
        <v>0</v>
      </c>
    </row>
    <row r="9471" spans="1:11">
      <c r="A9471" t="s">
        <v>25531</v>
      </c>
      <c r="B9471" t="s">
        <v>58</v>
      </c>
      <c r="C9471">
        <v>100690</v>
      </c>
      <c r="D9471" t="s">
        <v>2107</v>
      </c>
      <c r="E9471" t="s">
        <v>32</v>
      </c>
      <c r="F9471">
        <v>1176.24</v>
      </c>
      <c r="G9471">
        <v>1212.3599999999999</v>
      </c>
      <c r="J9471">
        <v>0</v>
      </c>
      <c r="K9471">
        <v>0</v>
      </c>
    </row>
    <row r="9472" spans="1:11">
      <c r="A9472" t="s">
        <v>25532</v>
      </c>
      <c r="B9472" t="s">
        <v>58</v>
      </c>
      <c r="C9472">
        <v>91333</v>
      </c>
      <c r="D9472" t="s">
        <v>2086</v>
      </c>
      <c r="E9472" t="s">
        <v>32</v>
      </c>
      <c r="F9472">
        <v>1036.9100000000001</v>
      </c>
      <c r="G9472">
        <v>1068.42</v>
      </c>
      <c r="J9472">
        <v>0</v>
      </c>
      <c r="K9472">
        <v>0</v>
      </c>
    </row>
    <row r="9473" spans="1:11">
      <c r="A9473" t="s">
        <v>25533</v>
      </c>
      <c r="B9473" t="s">
        <v>58</v>
      </c>
      <c r="C9473">
        <v>90841</v>
      </c>
      <c r="D9473" t="s">
        <v>2034</v>
      </c>
      <c r="E9473" t="s">
        <v>32</v>
      </c>
      <c r="F9473">
        <v>1245.71</v>
      </c>
      <c r="G9473">
        <v>1279.3800000000001</v>
      </c>
      <c r="J9473">
        <v>0</v>
      </c>
      <c r="K9473">
        <v>0</v>
      </c>
    </row>
    <row r="9474" spans="1:11">
      <c r="A9474" t="s">
        <v>25534</v>
      </c>
      <c r="B9474" t="s">
        <v>58</v>
      </c>
      <c r="C9474">
        <v>90847</v>
      </c>
      <c r="D9474" t="s">
        <v>2040</v>
      </c>
      <c r="E9474" t="s">
        <v>32</v>
      </c>
      <c r="F9474">
        <v>1051.77</v>
      </c>
      <c r="G9474">
        <v>1081.9100000000001</v>
      </c>
      <c r="J9474">
        <v>0</v>
      </c>
      <c r="K9474">
        <v>0</v>
      </c>
    </row>
    <row r="9475" spans="1:11">
      <c r="A9475" t="s">
        <v>25535</v>
      </c>
      <c r="B9475" t="s">
        <v>58</v>
      </c>
      <c r="C9475">
        <v>90842</v>
      </c>
      <c r="D9475" t="s">
        <v>2035</v>
      </c>
      <c r="E9475" t="s">
        <v>32</v>
      </c>
      <c r="F9475">
        <v>1257.9000000000001</v>
      </c>
      <c r="G9475">
        <v>1292.25</v>
      </c>
      <c r="J9475">
        <v>0</v>
      </c>
      <c r="K9475">
        <v>0</v>
      </c>
    </row>
    <row r="9476" spans="1:11">
      <c r="A9476" t="s">
        <v>25536</v>
      </c>
      <c r="B9476" t="s">
        <v>58</v>
      </c>
      <c r="C9476">
        <v>90848</v>
      </c>
      <c r="D9476" t="s">
        <v>2041</v>
      </c>
      <c r="E9476" t="s">
        <v>32</v>
      </c>
      <c r="F9476">
        <v>1063.96</v>
      </c>
      <c r="G9476">
        <v>1094.78</v>
      </c>
      <c r="J9476">
        <v>0</v>
      </c>
      <c r="K9476">
        <v>0</v>
      </c>
    </row>
    <row r="9477" spans="1:11">
      <c r="A9477" t="s">
        <v>25537</v>
      </c>
      <c r="B9477" t="s">
        <v>58</v>
      </c>
      <c r="C9477">
        <v>90843</v>
      </c>
      <c r="D9477" t="s">
        <v>2036</v>
      </c>
      <c r="E9477" t="s">
        <v>32</v>
      </c>
      <c r="F9477">
        <v>1320.22</v>
      </c>
      <c r="G9477">
        <v>1356.3</v>
      </c>
      <c r="J9477">
        <v>0</v>
      </c>
      <c r="K9477">
        <v>0</v>
      </c>
    </row>
    <row r="9478" spans="1:11">
      <c r="A9478" t="s">
        <v>25538</v>
      </c>
      <c r="B9478" t="s">
        <v>58</v>
      </c>
      <c r="C9478">
        <v>90849</v>
      </c>
      <c r="D9478" t="s">
        <v>2042</v>
      </c>
      <c r="E9478" t="s">
        <v>32</v>
      </c>
      <c r="F9478">
        <v>1097.77</v>
      </c>
      <c r="G9478">
        <v>1129.24</v>
      </c>
      <c r="J9478">
        <v>0</v>
      </c>
      <c r="K9478">
        <v>0</v>
      </c>
    </row>
    <row r="9479" spans="1:11">
      <c r="A9479" t="s">
        <v>25539</v>
      </c>
      <c r="B9479" t="s">
        <v>58</v>
      </c>
      <c r="C9479">
        <v>90844</v>
      </c>
      <c r="D9479" t="s">
        <v>2037</v>
      </c>
      <c r="E9479" t="s">
        <v>32</v>
      </c>
      <c r="F9479">
        <v>1425.02</v>
      </c>
      <c r="G9479">
        <v>1461.77</v>
      </c>
      <c r="J9479">
        <v>0</v>
      </c>
      <c r="K9479">
        <v>0</v>
      </c>
    </row>
    <row r="9480" spans="1:11">
      <c r="A9480" t="s">
        <v>25540</v>
      </c>
      <c r="B9480" t="s">
        <v>58</v>
      </c>
      <c r="C9480">
        <v>90850</v>
      </c>
      <c r="D9480" t="s">
        <v>2043</v>
      </c>
      <c r="E9480" t="s">
        <v>32</v>
      </c>
      <c r="F9480">
        <v>1202.57</v>
      </c>
      <c r="G9480">
        <v>1234.71</v>
      </c>
      <c r="J9480">
        <v>0</v>
      </c>
      <c r="K9480">
        <v>0</v>
      </c>
    </row>
    <row r="9481" spans="1:11">
      <c r="A9481" t="s">
        <v>25541</v>
      </c>
      <c r="B9481" t="s">
        <v>58</v>
      </c>
      <c r="C9481">
        <v>91312</v>
      </c>
      <c r="D9481" t="s">
        <v>2065</v>
      </c>
      <c r="E9481" t="s">
        <v>32</v>
      </c>
      <c r="F9481">
        <v>1063.3</v>
      </c>
      <c r="G9481">
        <v>1097.01</v>
      </c>
      <c r="J9481">
        <v>0</v>
      </c>
      <c r="K9481">
        <v>0</v>
      </c>
    </row>
    <row r="9482" spans="1:11">
      <c r="A9482" t="s">
        <v>25542</v>
      </c>
      <c r="B9482" t="s">
        <v>58</v>
      </c>
      <c r="C9482">
        <v>91318</v>
      </c>
      <c r="D9482" t="s">
        <v>2071</v>
      </c>
      <c r="E9482" t="s">
        <v>32</v>
      </c>
      <c r="F9482">
        <v>926.55</v>
      </c>
      <c r="G9482">
        <v>956.73</v>
      </c>
      <c r="J9482">
        <v>0</v>
      </c>
      <c r="K9482">
        <v>0</v>
      </c>
    </row>
    <row r="9483" spans="1:11">
      <c r="A9483" t="s">
        <v>25543</v>
      </c>
      <c r="B9483" t="s">
        <v>58</v>
      </c>
      <c r="C9483">
        <v>91313</v>
      </c>
      <c r="D9483" t="s">
        <v>2066</v>
      </c>
      <c r="E9483" t="s">
        <v>32</v>
      </c>
      <c r="F9483">
        <v>1055.42</v>
      </c>
      <c r="G9483">
        <v>1089.81</v>
      </c>
      <c r="J9483">
        <v>0</v>
      </c>
      <c r="K9483">
        <v>0</v>
      </c>
    </row>
    <row r="9484" spans="1:11">
      <c r="A9484" t="s">
        <v>25544</v>
      </c>
      <c r="B9484" t="s">
        <v>58</v>
      </c>
      <c r="C9484">
        <v>91319</v>
      </c>
      <c r="D9484" t="s">
        <v>2072</v>
      </c>
      <c r="E9484" t="s">
        <v>32</v>
      </c>
      <c r="F9484">
        <v>937.96</v>
      </c>
      <c r="G9484">
        <v>968.82</v>
      </c>
      <c r="J9484">
        <v>0</v>
      </c>
      <c r="K9484">
        <v>0</v>
      </c>
    </row>
    <row r="9485" spans="1:11">
      <c r="A9485" t="s">
        <v>25545</v>
      </c>
      <c r="B9485" t="s">
        <v>58</v>
      </c>
      <c r="C9485">
        <v>91314</v>
      </c>
      <c r="D9485" t="s">
        <v>2067</v>
      </c>
      <c r="E9485" t="s">
        <v>32</v>
      </c>
      <c r="F9485">
        <v>1110.31</v>
      </c>
      <c r="G9485">
        <v>1146.43</v>
      </c>
      <c r="J9485">
        <v>0</v>
      </c>
      <c r="K9485">
        <v>0</v>
      </c>
    </row>
    <row r="9486" spans="1:11">
      <c r="A9486" t="s">
        <v>25546</v>
      </c>
      <c r="B9486" t="s">
        <v>58</v>
      </c>
      <c r="C9486">
        <v>91320</v>
      </c>
      <c r="D9486" t="s">
        <v>2073</v>
      </c>
      <c r="E9486" t="s">
        <v>32</v>
      </c>
      <c r="F9486">
        <v>970.98</v>
      </c>
      <c r="G9486">
        <v>1002.49</v>
      </c>
      <c r="J9486">
        <v>0</v>
      </c>
      <c r="K9486">
        <v>0</v>
      </c>
    </row>
    <row r="9487" spans="1:11">
      <c r="A9487" t="s">
        <v>25547</v>
      </c>
      <c r="B9487" t="s">
        <v>58</v>
      </c>
      <c r="C9487">
        <v>91315</v>
      </c>
      <c r="D9487" t="s">
        <v>2068</v>
      </c>
      <c r="E9487" t="s">
        <v>32</v>
      </c>
      <c r="F9487">
        <v>1214.32</v>
      </c>
      <c r="G9487">
        <v>1251.1099999999999</v>
      </c>
      <c r="J9487">
        <v>0</v>
      </c>
      <c r="K9487">
        <v>0</v>
      </c>
    </row>
    <row r="9488" spans="1:11">
      <c r="A9488" t="s">
        <v>25548</v>
      </c>
      <c r="B9488" t="s">
        <v>58</v>
      </c>
      <c r="C9488">
        <v>91321</v>
      </c>
      <c r="D9488" t="s">
        <v>2074</v>
      </c>
      <c r="E9488" t="s">
        <v>32</v>
      </c>
      <c r="F9488">
        <v>1074.99</v>
      </c>
      <c r="G9488">
        <v>1107.17</v>
      </c>
      <c r="J9488">
        <v>0</v>
      </c>
      <c r="K9488">
        <v>0</v>
      </c>
    </row>
    <row r="9489" spans="1:11">
      <c r="A9489" t="s">
        <v>25549</v>
      </c>
      <c r="B9489" t="s">
        <v>58</v>
      </c>
      <c r="C9489">
        <v>90845</v>
      </c>
      <c r="D9489" t="s">
        <v>2038</v>
      </c>
      <c r="E9489" t="s">
        <v>32</v>
      </c>
      <c r="F9489">
        <v>1659.38</v>
      </c>
      <c r="G9489">
        <v>1698.23</v>
      </c>
      <c r="J9489">
        <v>0</v>
      </c>
      <c r="K9489">
        <v>0</v>
      </c>
    </row>
    <row r="9490" spans="1:11">
      <c r="A9490" t="s">
        <v>25550</v>
      </c>
      <c r="B9490" t="s">
        <v>58</v>
      </c>
      <c r="C9490">
        <v>90851</v>
      </c>
      <c r="D9490" t="s">
        <v>2044</v>
      </c>
      <c r="E9490" t="s">
        <v>32</v>
      </c>
      <c r="F9490">
        <v>1436.93</v>
      </c>
      <c r="G9490">
        <v>1471.17</v>
      </c>
      <c r="J9490">
        <v>0</v>
      </c>
      <c r="K9490">
        <v>0</v>
      </c>
    </row>
    <row r="9491" spans="1:11">
      <c r="A9491" t="s">
        <v>25551</v>
      </c>
      <c r="B9491" t="s">
        <v>58</v>
      </c>
      <c r="C9491">
        <v>90846</v>
      </c>
      <c r="D9491" t="s">
        <v>2039</v>
      </c>
      <c r="E9491" t="s">
        <v>32</v>
      </c>
      <c r="F9491">
        <v>1751.81</v>
      </c>
      <c r="G9491">
        <v>1791.54</v>
      </c>
      <c r="J9491">
        <v>0</v>
      </c>
      <c r="K9491">
        <v>0</v>
      </c>
    </row>
    <row r="9492" spans="1:11">
      <c r="A9492" t="s">
        <v>25552</v>
      </c>
      <c r="B9492" t="s">
        <v>58</v>
      </c>
      <c r="C9492">
        <v>90852</v>
      </c>
      <c r="D9492" t="s">
        <v>2045</v>
      </c>
      <c r="E9492" t="s">
        <v>32</v>
      </c>
      <c r="F9492">
        <v>1529.36</v>
      </c>
      <c r="G9492">
        <v>1564.48</v>
      </c>
      <c r="J9492">
        <v>0</v>
      </c>
      <c r="K9492">
        <v>0</v>
      </c>
    </row>
    <row r="9493" spans="1:11">
      <c r="A9493" t="s">
        <v>25553</v>
      </c>
      <c r="B9493" t="s">
        <v>58</v>
      </c>
      <c r="C9493">
        <v>91316</v>
      </c>
      <c r="D9493" t="s">
        <v>2069</v>
      </c>
      <c r="E9493" t="s">
        <v>32</v>
      </c>
      <c r="F9493">
        <v>1449.47</v>
      </c>
      <c r="G9493">
        <v>1488.36</v>
      </c>
      <c r="J9493">
        <v>0</v>
      </c>
      <c r="K9493">
        <v>0</v>
      </c>
    </row>
    <row r="9494" spans="1:11">
      <c r="A9494" t="s">
        <v>25554</v>
      </c>
      <c r="B9494" t="s">
        <v>58</v>
      </c>
      <c r="C9494">
        <v>91322</v>
      </c>
      <c r="D9494" t="s">
        <v>2075</v>
      </c>
      <c r="E9494" t="s">
        <v>32</v>
      </c>
      <c r="F9494">
        <v>1310.1400000000001</v>
      </c>
      <c r="G9494">
        <v>1344.42</v>
      </c>
      <c r="J9494">
        <v>0</v>
      </c>
      <c r="K9494">
        <v>0</v>
      </c>
    </row>
    <row r="9495" spans="1:11">
      <c r="A9495" t="s">
        <v>25555</v>
      </c>
      <c r="B9495" t="s">
        <v>58</v>
      </c>
      <c r="C9495">
        <v>91317</v>
      </c>
      <c r="D9495" t="s">
        <v>2070</v>
      </c>
      <c r="E9495" t="s">
        <v>32</v>
      </c>
      <c r="F9495">
        <v>1541.11</v>
      </c>
      <c r="G9495">
        <v>1580.88</v>
      </c>
      <c r="J9495">
        <v>0</v>
      </c>
      <c r="K9495">
        <v>0</v>
      </c>
    </row>
    <row r="9496" spans="1:11">
      <c r="A9496" t="s">
        <v>25556</v>
      </c>
      <c r="B9496" t="s">
        <v>58</v>
      </c>
      <c r="C9496">
        <v>91323</v>
      </c>
      <c r="D9496" t="s">
        <v>2076</v>
      </c>
      <c r="E9496" t="s">
        <v>32</v>
      </c>
      <c r="F9496">
        <v>1401.78</v>
      </c>
      <c r="G9496">
        <v>1436.94</v>
      </c>
      <c r="J9496">
        <v>0</v>
      </c>
      <c r="K9496">
        <v>0</v>
      </c>
    </row>
    <row r="9497" spans="1:11">
      <c r="A9497" t="s">
        <v>25557</v>
      </c>
      <c r="B9497" t="s">
        <v>58</v>
      </c>
      <c r="C9497">
        <v>100678</v>
      </c>
      <c r="D9497" t="s">
        <v>2095</v>
      </c>
      <c r="E9497" t="s">
        <v>32</v>
      </c>
      <c r="F9497">
        <v>1259.93</v>
      </c>
      <c r="G9497">
        <v>1293.5999999999999</v>
      </c>
      <c r="J9497">
        <v>0</v>
      </c>
      <c r="K9497">
        <v>0</v>
      </c>
    </row>
    <row r="9498" spans="1:11">
      <c r="A9498" t="s">
        <v>25558</v>
      </c>
      <c r="B9498" t="s">
        <v>58</v>
      </c>
      <c r="C9498">
        <v>91013</v>
      </c>
      <c r="D9498" t="s">
        <v>2050</v>
      </c>
      <c r="E9498" t="s">
        <v>32</v>
      </c>
      <c r="F9498">
        <v>1065.99</v>
      </c>
      <c r="G9498">
        <v>1096.1300000000001</v>
      </c>
      <c r="J9498">
        <v>0</v>
      </c>
      <c r="K9498">
        <v>0</v>
      </c>
    </row>
    <row r="9499" spans="1:11">
      <c r="A9499" t="s">
        <v>25559</v>
      </c>
      <c r="B9499" t="s">
        <v>58</v>
      </c>
      <c r="C9499">
        <v>100680</v>
      </c>
      <c r="D9499" t="s">
        <v>2097</v>
      </c>
      <c r="E9499" t="s">
        <v>32</v>
      </c>
      <c r="F9499">
        <v>1272.79</v>
      </c>
      <c r="G9499">
        <v>1307.1400000000001</v>
      </c>
      <c r="J9499">
        <v>0</v>
      </c>
      <c r="K9499">
        <v>0</v>
      </c>
    </row>
    <row r="9500" spans="1:11">
      <c r="A9500" t="s">
        <v>25560</v>
      </c>
      <c r="B9500" t="s">
        <v>58</v>
      </c>
      <c r="C9500">
        <v>91014</v>
      </c>
      <c r="D9500" t="s">
        <v>2051</v>
      </c>
      <c r="E9500" t="s">
        <v>32</v>
      </c>
      <c r="F9500">
        <v>1078.8499999999999</v>
      </c>
      <c r="G9500">
        <v>1109.67</v>
      </c>
      <c r="J9500">
        <v>0</v>
      </c>
      <c r="K9500">
        <v>0</v>
      </c>
    </row>
    <row r="9501" spans="1:11">
      <c r="A9501" t="s">
        <v>25561</v>
      </c>
      <c r="B9501" t="s">
        <v>58</v>
      </c>
      <c r="C9501">
        <v>100683</v>
      </c>
      <c r="D9501" t="s">
        <v>2100</v>
      </c>
      <c r="E9501" t="s">
        <v>32</v>
      </c>
      <c r="F9501">
        <v>1377.94</v>
      </c>
      <c r="G9501">
        <v>1414.02</v>
      </c>
      <c r="J9501">
        <v>0</v>
      </c>
      <c r="K9501">
        <v>0</v>
      </c>
    </row>
    <row r="9502" spans="1:11">
      <c r="A9502" t="s">
        <v>25562</v>
      </c>
      <c r="B9502" t="s">
        <v>58</v>
      </c>
      <c r="C9502">
        <v>91015</v>
      </c>
      <c r="D9502" t="s">
        <v>2052</v>
      </c>
      <c r="E9502" t="s">
        <v>32</v>
      </c>
      <c r="F9502">
        <v>1155.49</v>
      </c>
      <c r="G9502">
        <v>1186.96</v>
      </c>
      <c r="J9502">
        <v>0</v>
      </c>
      <c r="K9502">
        <v>0</v>
      </c>
    </row>
    <row r="9503" spans="1:11">
      <c r="A9503" t="s">
        <v>25563</v>
      </c>
      <c r="B9503" t="s">
        <v>58</v>
      </c>
      <c r="C9503">
        <v>100685</v>
      </c>
      <c r="D9503" t="s">
        <v>2102</v>
      </c>
      <c r="E9503" t="s">
        <v>32</v>
      </c>
      <c r="F9503">
        <v>1437.62</v>
      </c>
      <c r="G9503">
        <v>1474.37</v>
      </c>
      <c r="J9503">
        <v>0</v>
      </c>
      <c r="K9503">
        <v>0</v>
      </c>
    </row>
    <row r="9504" spans="1:11">
      <c r="A9504" t="s">
        <v>25564</v>
      </c>
      <c r="B9504" t="s">
        <v>58</v>
      </c>
      <c r="C9504">
        <v>91016</v>
      </c>
      <c r="D9504" t="s">
        <v>2053</v>
      </c>
      <c r="E9504" t="s">
        <v>32</v>
      </c>
      <c r="F9504">
        <v>1215.17</v>
      </c>
      <c r="G9504">
        <v>1247.31</v>
      </c>
      <c r="J9504">
        <v>0</v>
      </c>
      <c r="K9504">
        <v>0</v>
      </c>
    </row>
    <row r="9505" spans="1:11">
      <c r="A9505" t="s">
        <v>25565</v>
      </c>
      <c r="B9505" t="s">
        <v>58</v>
      </c>
      <c r="C9505">
        <v>100679</v>
      </c>
      <c r="D9505" t="s">
        <v>2096</v>
      </c>
      <c r="E9505" t="s">
        <v>32</v>
      </c>
      <c r="F9505">
        <v>1077.52</v>
      </c>
      <c r="G9505">
        <v>1111.23</v>
      </c>
      <c r="J9505">
        <v>0</v>
      </c>
      <c r="K9505">
        <v>0</v>
      </c>
    </row>
    <row r="9506" spans="1:11">
      <c r="A9506" t="s">
        <v>25566</v>
      </c>
      <c r="B9506" t="s">
        <v>58</v>
      </c>
      <c r="C9506">
        <v>91324</v>
      </c>
      <c r="D9506" t="s">
        <v>2077</v>
      </c>
      <c r="E9506" t="s">
        <v>32</v>
      </c>
      <c r="F9506">
        <v>940.77</v>
      </c>
      <c r="G9506">
        <v>970.95</v>
      </c>
      <c r="J9506">
        <v>0</v>
      </c>
      <c r="K9506">
        <v>0</v>
      </c>
    </row>
    <row r="9507" spans="1:11">
      <c r="A9507" t="s">
        <v>25567</v>
      </c>
      <c r="B9507" t="s">
        <v>58</v>
      </c>
      <c r="C9507">
        <v>100712</v>
      </c>
      <c r="D9507" t="s">
        <v>2118</v>
      </c>
      <c r="E9507" t="s">
        <v>32</v>
      </c>
      <c r="F9507">
        <v>1070.31</v>
      </c>
      <c r="G9507">
        <v>1104.7</v>
      </c>
      <c r="J9507">
        <v>0</v>
      </c>
      <c r="K9507">
        <v>0</v>
      </c>
    </row>
    <row r="9508" spans="1:11">
      <c r="A9508" t="s">
        <v>25568</v>
      </c>
      <c r="B9508" t="s">
        <v>58</v>
      </c>
      <c r="C9508">
        <v>91325</v>
      </c>
      <c r="D9508" t="s">
        <v>2078</v>
      </c>
      <c r="E9508" t="s">
        <v>32</v>
      </c>
      <c r="F9508">
        <v>952.85</v>
      </c>
      <c r="G9508">
        <v>983.71</v>
      </c>
      <c r="J9508">
        <v>0</v>
      </c>
      <c r="K9508">
        <v>0</v>
      </c>
    </row>
    <row r="9509" spans="1:11">
      <c r="A9509" t="s">
        <v>25569</v>
      </c>
      <c r="B9509" t="s">
        <v>58</v>
      </c>
      <c r="C9509">
        <v>100684</v>
      </c>
      <c r="D9509" t="s">
        <v>2101</v>
      </c>
      <c r="E9509" t="s">
        <v>32</v>
      </c>
      <c r="F9509">
        <v>1168.03</v>
      </c>
      <c r="G9509">
        <v>1204.1500000000001</v>
      </c>
      <c r="J9509">
        <v>0</v>
      </c>
      <c r="K9509">
        <v>0</v>
      </c>
    </row>
    <row r="9510" spans="1:11">
      <c r="A9510" t="s">
        <v>25570</v>
      </c>
      <c r="B9510" t="s">
        <v>58</v>
      </c>
      <c r="C9510">
        <v>91326</v>
      </c>
      <c r="D9510" t="s">
        <v>2079</v>
      </c>
      <c r="E9510" t="s">
        <v>32</v>
      </c>
      <c r="F9510">
        <v>1028.7</v>
      </c>
      <c r="G9510">
        <v>1060.21</v>
      </c>
      <c r="J9510">
        <v>0</v>
      </c>
      <c r="K9510">
        <v>0</v>
      </c>
    </row>
    <row r="9511" spans="1:11">
      <c r="A9511" t="s">
        <v>25571</v>
      </c>
      <c r="B9511" t="s">
        <v>58</v>
      </c>
      <c r="C9511">
        <v>91327</v>
      </c>
      <c r="D9511" t="s">
        <v>2080</v>
      </c>
      <c r="E9511" t="s">
        <v>32</v>
      </c>
      <c r="F9511">
        <v>1087.5899999999999</v>
      </c>
      <c r="G9511">
        <v>1119.77</v>
      </c>
      <c r="J9511">
        <v>0</v>
      </c>
      <c r="K9511">
        <v>0</v>
      </c>
    </row>
    <row r="9512" spans="1:11">
      <c r="A9512" t="s">
        <v>25572</v>
      </c>
      <c r="B9512" t="s">
        <v>58</v>
      </c>
      <c r="C9512">
        <v>100686</v>
      </c>
      <c r="D9512" t="s">
        <v>2103</v>
      </c>
      <c r="E9512" t="s">
        <v>32</v>
      </c>
      <c r="F9512">
        <v>1226.92</v>
      </c>
      <c r="G9512">
        <v>1263.71</v>
      </c>
      <c r="J9512">
        <v>0</v>
      </c>
      <c r="K9512">
        <v>0</v>
      </c>
    </row>
    <row r="9513" spans="1:11">
      <c r="A9513" t="s">
        <v>25573</v>
      </c>
      <c r="B9513" t="s">
        <v>58</v>
      </c>
      <c r="C9513">
        <v>100693</v>
      </c>
      <c r="D9513" t="s">
        <v>2110</v>
      </c>
      <c r="E9513" t="s">
        <v>32</v>
      </c>
      <c r="F9513">
        <v>2184.67</v>
      </c>
      <c r="G9513">
        <v>2223.52</v>
      </c>
      <c r="J9513">
        <v>0</v>
      </c>
      <c r="K9513">
        <v>0</v>
      </c>
    </row>
    <row r="9514" spans="1:11">
      <c r="A9514" t="s">
        <v>25574</v>
      </c>
      <c r="B9514" t="s">
        <v>58</v>
      </c>
      <c r="C9514">
        <v>91336</v>
      </c>
      <c r="D9514" t="s">
        <v>2089</v>
      </c>
      <c r="E9514" t="s">
        <v>32</v>
      </c>
      <c r="F9514">
        <v>1962.22</v>
      </c>
      <c r="G9514">
        <v>1996.46</v>
      </c>
      <c r="J9514">
        <v>0</v>
      </c>
      <c r="K9514">
        <v>0</v>
      </c>
    </row>
    <row r="9515" spans="1:11">
      <c r="A9515" t="s">
        <v>25575</v>
      </c>
      <c r="B9515" t="s">
        <v>58</v>
      </c>
      <c r="C9515">
        <v>100694</v>
      </c>
      <c r="D9515" t="s">
        <v>2111</v>
      </c>
      <c r="E9515" t="s">
        <v>32</v>
      </c>
      <c r="F9515">
        <v>1974.76</v>
      </c>
      <c r="G9515">
        <v>2013.65</v>
      </c>
      <c r="J9515">
        <v>0</v>
      </c>
      <c r="K9515">
        <v>0</v>
      </c>
    </row>
    <row r="9516" spans="1:11">
      <c r="A9516" t="s">
        <v>25576</v>
      </c>
      <c r="B9516" t="s">
        <v>58</v>
      </c>
      <c r="C9516">
        <v>91337</v>
      </c>
      <c r="D9516" t="s">
        <v>2090</v>
      </c>
      <c r="E9516" t="s">
        <v>32</v>
      </c>
      <c r="F9516">
        <v>1835.43</v>
      </c>
      <c r="G9516">
        <v>1869.71</v>
      </c>
      <c r="J9516">
        <v>0</v>
      </c>
      <c r="K9516">
        <v>0</v>
      </c>
    </row>
    <row r="9517" spans="1:11">
      <c r="A9517" t="s">
        <v>25577</v>
      </c>
      <c r="B9517" t="s">
        <v>58</v>
      </c>
      <c r="C9517">
        <v>100691</v>
      </c>
      <c r="D9517" t="s">
        <v>2108</v>
      </c>
      <c r="E9517" t="s">
        <v>32</v>
      </c>
      <c r="F9517">
        <v>1811.65</v>
      </c>
      <c r="G9517">
        <v>1847.73</v>
      </c>
      <c r="J9517">
        <v>0</v>
      </c>
      <c r="K9517">
        <v>0</v>
      </c>
    </row>
    <row r="9518" spans="1:11">
      <c r="A9518" t="s">
        <v>25578</v>
      </c>
      <c r="B9518" t="s">
        <v>58</v>
      </c>
      <c r="C9518">
        <v>100692</v>
      </c>
      <c r="D9518" t="s">
        <v>2109</v>
      </c>
      <c r="E9518" t="s">
        <v>32</v>
      </c>
      <c r="F9518">
        <v>1601.74</v>
      </c>
      <c r="G9518">
        <v>1637.86</v>
      </c>
      <c r="J9518">
        <v>0</v>
      </c>
      <c r="K9518">
        <v>0</v>
      </c>
    </row>
    <row r="9519" spans="1:11">
      <c r="A9519" t="s">
        <v>25579</v>
      </c>
      <c r="B9519" t="s">
        <v>58</v>
      </c>
      <c r="C9519">
        <v>91334</v>
      </c>
      <c r="D9519" t="s">
        <v>2087</v>
      </c>
      <c r="E9519" t="s">
        <v>32</v>
      </c>
      <c r="F9519">
        <v>1589.2</v>
      </c>
      <c r="G9519">
        <v>1620.67</v>
      </c>
      <c r="J9519">
        <v>0</v>
      </c>
      <c r="K9519">
        <v>0</v>
      </c>
    </row>
    <row r="9520" spans="1:11">
      <c r="A9520" t="s">
        <v>25580</v>
      </c>
      <c r="B9520" t="s">
        <v>58</v>
      </c>
      <c r="C9520">
        <v>91335</v>
      </c>
      <c r="D9520" t="s">
        <v>2088</v>
      </c>
      <c r="E9520" t="s">
        <v>32</v>
      </c>
      <c r="F9520">
        <v>1462.41</v>
      </c>
      <c r="G9520">
        <v>1493.92</v>
      </c>
      <c r="J9520">
        <v>0</v>
      </c>
      <c r="K9520">
        <v>0</v>
      </c>
    </row>
    <row r="9521" spans="1:11">
      <c r="A9521" t="s">
        <v>25581</v>
      </c>
      <c r="B9521" t="s">
        <v>58</v>
      </c>
      <c r="C9521">
        <v>90788</v>
      </c>
      <c r="D9521" t="s">
        <v>2013</v>
      </c>
      <c r="E9521" t="s">
        <v>32</v>
      </c>
      <c r="F9521">
        <v>1044.24</v>
      </c>
      <c r="G9521">
        <v>1046.3499999999999</v>
      </c>
      <c r="J9521">
        <v>0</v>
      </c>
      <c r="K9521">
        <v>0</v>
      </c>
    </row>
    <row r="9522" spans="1:11">
      <c r="A9522" t="s">
        <v>25582</v>
      </c>
      <c r="B9522" t="s">
        <v>58</v>
      </c>
      <c r="C9522">
        <v>90789</v>
      </c>
      <c r="D9522" t="s">
        <v>2014</v>
      </c>
      <c r="E9522" t="s">
        <v>32</v>
      </c>
      <c r="F9522">
        <v>1046.8499999999999</v>
      </c>
      <c r="G9522">
        <v>1049.19</v>
      </c>
      <c r="J9522">
        <v>0</v>
      </c>
      <c r="K9522">
        <v>0</v>
      </c>
    </row>
    <row r="9523" spans="1:11">
      <c r="A9523" t="s">
        <v>25583</v>
      </c>
      <c r="B9523" t="s">
        <v>58</v>
      </c>
      <c r="C9523">
        <v>90790</v>
      </c>
      <c r="D9523" t="s">
        <v>2015</v>
      </c>
      <c r="E9523" t="s">
        <v>32</v>
      </c>
      <c r="F9523">
        <v>1080.1400000000001</v>
      </c>
      <c r="G9523">
        <v>1082.7</v>
      </c>
      <c r="J9523">
        <v>0</v>
      </c>
      <c r="K9523">
        <v>0</v>
      </c>
    </row>
    <row r="9524" spans="1:11">
      <c r="A9524" t="s">
        <v>25584</v>
      </c>
      <c r="B9524" t="s">
        <v>58</v>
      </c>
      <c r="C9524">
        <v>100675</v>
      </c>
      <c r="D9524" t="s">
        <v>2093</v>
      </c>
      <c r="E9524" t="s">
        <v>32</v>
      </c>
      <c r="F9524">
        <v>1185.69</v>
      </c>
      <c r="G9524">
        <v>1188.83</v>
      </c>
      <c r="J9524">
        <v>0</v>
      </c>
      <c r="K9524">
        <v>0</v>
      </c>
    </row>
    <row r="9525" spans="1:11">
      <c r="A9525" t="s">
        <v>25585</v>
      </c>
      <c r="B9525" t="s">
        <v>58</v>
      </c>
      <c r="C9525">
        <v>90794</v>
      </c>
      <c r="D9525" t="s">
        <v>2018</v>
      </c>
      <c r="E9525" t="s">
        <v>32</v>
      </c>
      <c r="F9525">
        <v>908.07</v>
      </c>
      <c r="G9525">
        <v>916.12</v>
      </c>
      <c r="J9525">
        <v>0</v>
      </c>
      <c r="K9525">
        <v>0</v>
      </c>
    </row>
    <row r="9526" spans="1:11">
      <c r="A9526" t="s">
        <v>25586</v>
      </c>
      <c r="B9526" t="s">
        <v>58</v>
      </c>
      <c r="C9526">
        <v>90795</v>
      </c>
      <c r="D9526" t="s">
        <v>2019</v>
      </c>
      <c r="E9526" t="s">
        <v>32</v>
      </c>
      <c r="F9526">
        <v>918.29</v>
      </c>
      <c r="G9526">
        <v>927.17</v>
      </c>
      <c r="J9526">
        <v>0</v>
      </c>
      <c r="K9526">
        <v>0</v>
      </c>
    </row>
    <row r="9527" spans="1:11">
      <c r="A9527" t="s">
        <v>25587</v>
      </c>
      <c r="B9527" t="s">
        <v>58</v>
      </c>
      <c r="C9527">
        <v>90796</v>
      </c>
      <c r="D9527" t="s">
        <v>2020</v>
      </c>
      <c r="E9527" t="s">
        <v>32</v>
      </c>
      <c r="F9527">
        <v>928.51</v>
      </c>
      <c r="G9527">
        <v>938.23</v>
      </c>
      <c r="J9527">
        <v>0</v>
      </c>
      <c r="K9527">
        <v>0</v>
      </c>
    </row>
    <row r="9528" spans="1:11">
      <c r="A9528" t="s">
        <v>25588</v>
      </c>
      <c r="B9528" t="s">
        <v>58</v>
      </c>
      <c r="C9528">
        <v>90797</v>
      </c>
      <c r="D9528" t="s">
        <v>2021</v>
      </c>
      <c r="E9528" t="s">
        <v>32</v>
      </c>
      <c r="F9528">
        <v>938.72</v>
      </c>
      <c r="G9528">
        <v>949.29</v>
      </c>
      <c r="J9528">
        <v>0</v>
      </c>
      <c r="K9528">
        <v>0</v>
      </c>
    </row>
    <row r="9529" spans="1:11">
      <c r="A9529" t="s">
        <v>25589</v>
      </c>
      <c r="B9529" t="s">
        <v>58</v>
      </c>
      <c r="C9529">
        <v>90791</v>
      </c>
      <c r="D9529" t="s">
        <v>2016</v>
      </c>
      <c r="E9529" t="s">
        <v>32</v>
      </c>
      <c r="F9529">
        <v>1267.5999999999999</v>
      </c>
      <c r="G9529">
        <v>1271.05</v>
      </c>
      <c r="J9529">
        <v>0</v>
      </c>
      <c r="K9529">
        <v>0</v>
      </c>
    </row>
    <row r="9530" spans="1:11">
      <c r="A9530" t="s">
        <v>25590</v>
      </c>
      <c r="B9530" t="s">
        <v>58</v>
      </c>
      <c r="C9530">
        <v>90793</v>
      </c>
      <c r="D9530" t="s">
        <v>2017</v>
      </c>
      <c r="E9530" t="s">
        <v>32</v>
      </c>
      <c r="F9530">
        <v>1333.48</v>
      </c>
      <c r="G9530">
        <v>1337.75</v>
      </c>
      <c r="J9530">
        <v>0</v>
      </c>
      <c r="K9530">
        <v>0</v>
      </c>
    </row>
    <row r="9531" spans="1:11">
      <c r="A9531" t="s">
        <v>25591</v>
      </c>
      <c r="B9531" t="s">
        <v>58</v>
      </c>
      <c r="C9531">
        <v>90798</v>
      </c>
      <c r="D9531" t="s">
        <v>2022</v>
      </c>
      <c r="E9531" t="s">
        <v>32</v>
      </c>
      <c r="F9531">
        <v>1357.34</v>
      </c>
      <c r="G9531">
        <v>1368.34</v>
      </c>
      <c r="J9531">
        <v>0</v>
      </c>
      <c r="K9531">
        <v>0</v>
      </c>
    </row>
    <row r="9532" spans="1:11">
      <c r="A9532" t="s">
        <v>25592</v>
      </c>
      <c r="B9532" t="s">
        <v>58</v>
      </c>
      <c r="C9532">
        <v>90799</v>
      </c>
      <c r="D9532" t="s">
        <v>2023</v>
      </c>
      <c r="E9532" t="s">
        <v>32</v>
      </c>
      <c r="F9532">
        <v>1401.76</v>
      </c>
      <c r="G9532">
        <v>1413.71</v>
      </c>
      <c r="J9532">
        <v>0</v>
      </c>
      <c r="K9532">
        <v>0</v>
      </c>
    </row>
    <row r="9533" spans="1:11">
      <c r="A9533" t="s">
        <v>25593</v>
      </c>
      <c r="B9533" t="s">
        <v>58</v>
      </c>
      <c r="C9533">
        <v>100704</v>
      </c>
      <c r="D9533" t="s">
        <v>2138</v>
      </c>
      <c r="E9533" t="s">
        <v>32</v>
      </c>
      <c r="F9533">
        <v>82.71</v>
      </c>
      <c r="G9533">
        <v>85.15</v>
      </c>
      <c r="J9533">
        <v>0</v>
      </c>
      <c r="K9533">
        <v>0</v>
      </c>
    </row>
    <row r="9534" spans="1:11">
      <c r="A9534" t="s">
        <v>25594</v>
      </c>
      <c r="B9534" t="s">
        <v>58</v>
      </c>
      <c r="C9534">
        <v>90838</v>
      </c>
      <c r="D9534" t="s">
        <v>2128</v>
      </c>
      <c r="E9534" t="s">
        <v>32</v>
      </c>
      <c r="F9534">
        <v>1792.42</v>
      </c>
      <c r="G9534">
        <v>1807.99</v>
      </c>
      <c r="J9534">
        <v>0.88500000000000001</v>
      </c>
      <c r="K9534">
        <v>0.87739999999999996</v>
      </c>
    </row>
    <row r="9535" spans="1:11">
      <c r="A9535" t="s">
        <v>25595</v>
      </c>
      <c r="B9535" t="s">
        <v>58</v>
      </c>
      <c r="C9535">
        <v>91338</v>
      </c>
      <c r="D9535" t="s">
        <v>2129</v>
      </c>
      <c r="E9535" t="s">
        <v>9</v>
      </c>
      <c r="F9535">
        <v>1046.28</v>
      </c>
      <c r="G9535">
        <v>1047.8</v>
      </c>
      <c r="J9535">
        <v>0.61929999999999996</v>
      </c>
      <c r="K9535">
        <v>0.61839999999999995</v>
      </c>
    </row>
    <row r="9536" spans="1:11">
      <c r="A9536" t="s">
        <v>25596</v>
      </c>
      <c r="B9536" t="s">
        <v>58</v>
      </c>
      <c r="C9536">
        <v>94805</v>
      </c>
      <c r="D9536" t="s">
        <v>2131</v>
      </c>
      <c r="E9536" t="s">
        <v>32</v>
      </c>
      <c r="F9536">
        <v>903.78</v>
      </c>
      <c r="G9536">
        <v>906.55</v>
      </c>
      <c r="J9536">
        <v>0.88419999999999999</v>
      </c>
      <c r="K9536">
        <v>0.88149999999999995</v>
      </c>
    </row>
    <row r="9537" spans="1:11">
      <c r="A9537" t="s">
        <v>25597</v>
      </c>
      <c r="B9537" t="s">
        <v>58</v>
      </c>
      <c r="C9537">
        <v>100702</v>
      </c>
      <c r="D9537" t="s">
        <v>2134</v>
      </c>
      <c r="E9537" t="s">
        <v>9</v>
      </c>
      <c r="F9537">
        <v>545.48</v>
      </c>
      <c r="G9537">
        <v>546.66999999999996</v>
      </c>
      <c r="J9537">
        <v>0.76090000000000002</v>
      </c>
      <c r="K9537">
        <v>0.75929999999999997</v>
      </c>
    </row>
    <row r="9538" spans="1:11">
      <c r="A9538" t="s">
        <v>25598</v>
      </c>
      <c r="B9538" t="s">
        <v>58</v>
      </c>
      <c r="C9538">
        <v>100701</v>
      </c>
      <c r="D9538" t="s">
        <v>2119</v>
      </c>
      <c r="E9538" t="s">
        <v>9</v>
      </c>
      <c r="F9538">
        <v>703.7</v>
      </c>
      <c r="G9538">
        <v>705.88</v>
      </c>
      <c r="J9538">
        <v>0.95479999999999998</v>
      </c>
      <c r="K9538">
        <v>0.95179999999999998</v>
      </c>
    </row>
    <row r="9539" spans="1:11">
      <c r="A9539" t="s">
        <v>25599</v>
      </c>
      <c r="B9539" t="s">
        <v>58</v>
      </c>
      <c r="C9539">
        <v>100700</v>
      </c>
      <c r="D9539" t="s">
        <v>2117</v>
      </c>
      <c r="E9539" t="s">
        <v>32</v>
      </c>
      <c r="F9539">
        <v>1063.45</v>
      </c>
      <c r="G9539">
        <v>1085.77</v>
      </c>
      <c r="J9539">
        <v>0</v>
      </c>
      <c r="K9539">
        <v>0</v>
      </c>
    </row>
    <row r="9540" spans="1:11">
      <c r="A9540" t="s">
        <v>25600</v>
      </c>
      <c r="B9540" t="s">
        <v>58</v>
      </c>
      <c r="C9540">
        <v>91295</v>
      </c>
      <c r="D9540" t="s">
        <v>2056</v>
      </c>
      <c r="E9540" t="s">
        <v>32</v>
      </c>
      <c r="F9540">
        <v>446.91</v>
      </c>
      <c r="G9540">
        <v>452.81</v>
      </c>
      <c r="J9540">
        <v>0</v>
      </c>
      <c r="K9540">
        <v>0</v>
      </c>
    </row>
    <row r="9541" spans="1:11">
      <c r="A9541" t="s">
        <v>25601</v>
      </c>
      <c r="B9541" t="s">
        <v>58</v>
      </c>
      <c r="C9541">
        <v>91296</v>
      </c>
      <c r="D9541" t="s">
        <v>2057</v>
      </c>
      <c r="E9541" t="s">
        <v>32</v>
      </c>
      <c r="F9541">
        <v>479.15</v>
      </c>
      <c r="G9541">
        <v>485.67</v>
      </c>
      <c r="J9541">
        <v>0</v>
      </c>
      <c r="K9541">
        <v>0</v>
      </c>
    </row>
    <row r="9542" spans="1:11">
      <c r="A9542" t="s">
        <v>25602</v>
      </c>
      <c r="B9542" t="s">
        <v>58</v>
      </c>
      <c r="C9542">
        <v>91297</v>
      </c>
      <c r="D9542" t="s">
        <v>2058</v>
      </c>
      <c r="E9542" t="s">
        <v>32</v>
      </c>
      <c r="F9542">
        <v>526.89</v>
      </c>
      <c r="G9542">
        <v>534</v>
      </c>
      <c r="J9542">
        <v>0</v>
      </c>
      <c r="K9542">
        <v>0</v>
      </c>
    </row>
    <row r="9543" spans="1:11">
      <c r="A9543" t="s">
        <v>25603</v>
      </c>
      <c r="B9543" t="s">
        <v>58</v>
      </c>
      <c r="C9543">
        <v>90820</v>
      </c>
      <c r="D9543" t="s">
        <v>2026</v>
      </c>
      <c r="E9543" t="s">
        <v>32</v>
      </c>
      <c r="F9543">
        <v>420.39</v>
      </c>
      <c r="G9543">
        <v>426.29</v>
      </c>
      <c r="J9543">
        <v>0</v>
      </c>
      <c r="K9543">
        <v>0</v>
      </c>
    </row>
    <row r="9544" spans="1:11">
      <c r="A9544" t="s">
        <v>25604</v>
      </c>
      <c r="B9544" t="s">
        <v>58</v>
      </c>
      <c r="C9544">
        <v>90821</v>
      </c>
      <c r="D9544" t="s">
        <v>2027</v>
      </c>
      <c r="E9544" t="s">
        <v>32</v>
      </c>
      <c r="F9544">
        <v>429.87</v>
      </c>
      <c r="G9544">
        <v>436.39</v>
      </c>
      <c r="J9544">
        <v>0</v>
      </c>
      <c r="K9544">
        <v>0</v>
      </c>
    </row>
    <row r="9545" spans="1:11">
      <c r="A9545" t="s">
        <v>25605</v>
      </c>
      <c r="B9545" t="s">
        <v>58</v>
      </c>
      <c r="C9545">
        <v>90822</v>
      </c>
      <c r="D9545" t="s">
        <v>2028</v>
      </c>
      <c r="E9545" t="s">
        <v>32</v>
      </c>
      <c r="F9545">
        <v>460.96</v>
      </c>
      <c r="G9545">
        <v>468.07</v>
      </c>
      <c r="J9545">
        <v>0</v>
      </c>
      <c r="K9545">
        <v>0</v>
      </c>
    </row>
    <row r="9546" spans="1:11">
      <c r="A9546" t="s">
        <v>25606</v>
      </c>
      <c r="B9546" t="s">
        <v>58</v>
      </c>
      <c r="C9546">
        <v>90823</v>
      </c>
      <c r="D9546" t="s">
        <v>2029</v>
      </c>
      <c r="E9546" t="s">
        <v>32</v>
      </c>
      <c r="F9546">
        <v>563.04999999999995</v>
      </c>
      <c r="G9546">
        <v>570.77</v>
      </c>
      <c r="J9546">
        <v>0</v>
      </c>
      <c r="K9546">
        <v>0</v>
      </c>
    </row>
    <row r="9547" spans="1:11">
      <c r="A9547" t="s">
        <v>25607</v>
      </c>
      <c r="B9547" t="s">
        <v>58</v>
      </c>
      <c r="C9547">
        <v>90824</v>
      </c>
      <c r="D9547" t="s">
        <v>2030</v>
      </c>
      <c r="E9547" t="s">
        <v>32</v>
      </c>
      <c r="F9547">
        <v>800.12</v>
      </c>
      <c r="G9547">
        <v>810</v>
      </c>
      <c r="J9547">
        <v>0</v>
      </c>
      <c r="K9547">
        <v>0</v>
      </c>
    </row>
    <row r="9548" spans="1:11">
      <c r="A9548" t="s">
        <v>25608</v>
      </c>
      <c r="B9548" t="s">
        <v>58</v>
      </c>
      <c r="C9548">
        <v>91009</v>
      </c>
      <c r="D9548" t="s">
        <v>2046</v>
      </c>
      <c r="E9548" t="s">
        <v>32</v>
      </c>
      <c r="F9548">
        <v>434.61</v>
      </c>
      <c r="G9548">
        <v>440.51</v>
      </c>
      <c r="J9548">
        <v>0</v>
      </c>
      <c r="K9548">
        <v>0</v>
      </c>
    </row>
    <row r="9549" spans="1:11">
      <c r="A9549" t="s">
        <v>25609</v>
      </c>
      <c r="B9549" t="s">
        <v>58</v>
      </c>
      <c r="C9549">
        <v>91010</v>
      </c>
      <c r="D9549" t="s">
        <v>2047</v>
      </c>
      <c r="E9549" t="s">
        <v>32</v>
      </c>
      <c r="F9549">
        <v>444.76</v>
      </c>
      <c r="G9549">
        <v>451.28</v>
      </c>
      <c r="J9549">
        <v>0</v>
      </c>
      <c r="K9549">
        <v>0</v>
      </c>
    </row>
    <row r="9550" spans="1:11">
      <c r="A9550" t="s">
        <v>25610</v>
      </c>
      <c r="B9550" t="s">
        <v>58</v>
      </c>
      <c r="C9550">
        <v>91011</v>
      </c>
      <c r="D9550" t="s">
        <v>2048</v>
      </c>
      <c r="E9550" t="s">
        <v>32</v>
      </c>
      <c r="F9550">
        <v>518.67999999999995</v>
      </c>
      <c r="G9550">
        <v>525.79</v>
      </c>
      <c r="J9550">
        <v>0</v>
      </c>
      <c r="K9550">
        <v>0</v>
      </c>
    </row>
    <row r="9551" spans="1:11">
      <c r="A9551" t="s">
        <v>25611</v>
      </c>
      <c r="B9551" t="s">
        <v>58</v>
      </c>
      <c r="C9551">
        <v>91012</v>
      </c>
      <c r="D9551" t="s">
        <v>2049</v>
      </c>
      <c r="E9551" t="s">
        <v>32</v>
      </c>
      <c r="F9551">
        <v>575.65</v>
      </c>
      <c r="G9551">
        <v>583.37</v>
      </c>
      <c r="J9551">
        <v>0</v>
      </c>
      <c r="K9551">
        <v>0</v>
      </c>
    </row>
    <row r="9552" spans="1:11">
      <c r="A9552" t="s">
        <v>25612</v>
      </c>
      <c r="B9552" t="s">
        <v>58</v>
      </c>
      <c r="C9552">
        <v>91298</v>
      </c>
      <c r="D9552" t="s">
        <v>2059</v>
      </c>
      <c r="E9552" t="s">
        <v>32</v>
      </c>
      <c r="F9552">
        <v>952.39</v>
      </c>
      <c r="G9552">
        <v>959.5</v>
      </c>
      <c r="J9552">
        <v>0</v>
      </c>
      <c r="K9552">
        <v>0</v>
      </c>
    </row>
    <row r="9553" spans="1:11">
      <c r="A9553" t="s">
        <v>25613</v>
      </c>
      <c r="B9553" t="s">
        <v>58</v>
      </c>
      <c r="C9553">
        <v>90825</v>
      </c>
      <c r="D9553" t="s">
        <v>2031</v>
      </c>
      <c r="E9553" t="s">
        <v>32</v>
      </c>
      <c r="F9553">
        <v>889.84</v>
      </c>
      <c r="G9553">
        <v>900.54</v>
      </c>
      <c r="J9553">
        <v>0</v>
      </c>
      <c r="K9553">
        <v>0</v>
      </c>
    </row>
    <row r="9554" spans="1:11">
      <c r="A9554" t="s">
        <v>25614</v>
      </c>
      <c r="B9554" t="s">
        <v>58</v>
      </c>
      <c r="C9554">
        <v>91299</v>
      </c>
      <c r="D9554" t="s">
        <v>2060</v>
      </c>
      <c r="E9554" t="s">
        <v>32</v>
      </c>
      <c r="F9554">
        <v>1325.41</v>
      </c>
      <c r="G9554">
        <v>1335.29</v>
      </c>
      <c r="J9554">
        <v>0</v>
      </c>
      <c r="K9554">
        <v>0</v>
      </c>
    </row>
    <row r="9555" spans="1:11">
      <c r="A9555" t="s">
        <v>25615</v>
      </c>
      <c r="B9555" t="s">
        <v>58</v>
      </c>
      <c r="C9555">
        <v>91341</v>
      </c>
      <c r="D9555" t="s">
        <v>2130</v>
      </c>
      <c r="E9555" t="s">
        <v>9</v>
      </c>
      <c r="F9555">
        <v>848.16</v>
      </c>
      <c r="G9555">
        <v>849.79</v>
      </c>
      <c r="J9555">
        <v>0.52869999999999995</v>
      </c>
      <c r="K9555">
        <v>0.52769999999999995</v>
      </c>
    </row>
    <row r="9556" spans="1:11">
      <c r="A9556" t="s">
        <v>25616</v>
      </c>
      <c r="B9556" t="s">
        <v>58</v>
      </c>
      <c r="C9556">
        <v>94806</v>
      </c>
      <c r="D9556" t="s">
        <v>2132</v>
      </c>
      <c r="E9556" t="s">
        <v>32</v>
      </c>
      <c r="F9556">
        <v>832.89</v>
      </c>
      <c r="G9556">
        <v>836.81</v>
      </c>
      <c r="J9556">
        <v>0.85770000000000002</v>
      </c>
      <c r="K9556">
        <v>0.85370000000000001</v>
      </c>
    </row>
    <row r="9557" spans="1:11">
      <c r="A9557" t="s">
        <v>25617</v>
      </c>
      <c r="B9557" t="s">
        <v>58</v>
      </c>
      <c r="C9557">
        <v>94807</v>
      </c>
      <c r="D9557" t="s">
        <v>2133</v>
      </c>
      <c r="E9557" t="s">
        <v>32</v>
      </c>
      <c r="F9557">
        <v>760.91</v>
      </c>
      <c r="G9557">
        <v>765.04</v>
      </c>
      <c r="J9557">
        <v>0.84099999999999997</v>
      </c>
      <c r="K9557">
        <v>0.83640000000000003</v>
      </c>
    </row>
    <row r="9558" spans="1:11">
      <c r="A9558" t="s">
        <v>25618</v>
      </c>
      <c r="B9558" t="s">
        <v>58</v>
      </c>
      <c r="C9558">
        <v>100703</v>
      </c>
      <c r="D9558" t="s">
        <v>2137</v>
      </c>
      <c r="E9558" t="s">
        <v>32</v>
      </c>
      <c r="F9558">
        <v>40.22</v>
      </c>
      <c r="G9558">
        <v>41.75</v>
      </c>
      <c r="J9558">
        <v>0</v>
      </c>
      <c r="K9558">
        <v>0</v>
      </c>
    </row>
    <row r="9559" spans="1:11">
      <c r="A9559" t="s">
        <v>25619</v>
      </c>
      <c r="B9559" t="s">
        <v>58</v>
      </c>
      <c r="C9559">
        <v>100695</v>
      </c>
      <c r="D9559" t="s">
        <v>2112</v>
      </c>
      <c r="E9559" t="s">
        <v>32</v>
      </c>
      <c r="F9559">
        <v>86.96</v>
      </c>
      <c r="G9559">
        <v>94.11</v>
      </c>
      <c r="J9559">
        <v>0</v>
      </c>
      <c r="K9559">
        <v>0</v>
      </c>
    </row>
    <row r="9560" spans="1:11">
      <c r="A9560" t="s">
        <v>25620</v>
      </c>
      <c r="B9560" t="s">
        <v>58</v>
      </c>
      <c r="C9560">
        <v>100696</v>
      </c>
      <c r="D9560" t="s">
        <v>2113</v>
      </c>
      <c r="E9560" t="s">
        <v>32</v>
      </c>
      <c r="F9560">
        <v>96.7</v>
      </c>
      <c r="G9560">
        <v>104.66</v>
      </c>
      <c r="J9560">
        <v>0</v>
      </c>
      <c r="K9560">
        <v>0</v>
      </c>
    </row>
    <row r="9561" spans="1:11">
      <c r="A9561" t="s">
        <v>25621</v>
      </c>
      <c r="B9561" t="s">
        <v>58</v>
      </c>
      <c r="C9561">
        <v>100697</v>
      </c>
      <c r="D9561" t="s">
        <v>2114</v>
      </c>
      <c r="E9561" t="s">
        <v>32</v>
      </c>
      <c r="F9561">
        <v>106.51</v>
      </c>
      <c r="G9561">
        <v>115.29</v>
      </c>
      <c r="J9561">
        <v>0</v>
      </c>
      <c r="K9561">
        <v>0</v>
      </c>
    </row>
    <row r="9562" spans="1:11">
      <c r="A9562" t="s">
        <v>25622</v>
      </c>
      <c r="B9562" t="s">
        <v>58</v>
      </c>
      <c r="C9562">
        <v>100698</v>
      </c>
      <c r="D9562" t="s">
        <v>2115</v>
      </c>
      <c r="E9562" t="s">
        <v>32</v>
      </c>
      <c r="F9562">
        <v>116.29</v>
      </c>
      <c r="G9562">
        <v>125.88</v>
      </c>
      <c r="J9562">
        <v>0</v>
      </c>
      <c r="K9562">
        <v>0</v>
      </c>
    </row>
    <row r="9563" spans="1:11">
      <c r="A9563" t="s">
        <v>25623</v>
      </c>
      <c r="B9563" t="s">
        <v>58</v>
      </c>
      <c r="C9563">
        <v>100699</v>
      </c>
      <c r="D9563" t="s">
        <v>2116</v>
      </c>
      <c r="E9563" t="s">
        <v>32</v>
      </c>
      <c r="F9563">
        <v>139</v>
      </c>
      <c r="G9563">
        <v>150.55000000000001</v>
      </c>
      <c r="J9563">
        <v>0</v>
      </c>
      <c r="K9563">
        <v>0</v>
      </c>
    </row>
    <row r="9564" spans="1:11">
      <c r="A9564" t="s">
        <v>25624</v>
      </c>
      <c r="B9564" t="s">
        <v>58</v>
      </c>
      <c r="C9564">
        <v>100705</v>
      </c>
      <c r="D9564" t="s">
        <v>2139</v>
      </c>
      <c r="E9564" t="s">
        <v>32</v>
      </c>
      <c r="F9564">
        <v>99.75</v>
      </c>
      <c r="G9564">
        <v>103.95</v>
      </c>
      <c r="J9564">
        <v>0</v>
      </c>
      <c r="K9564">
        <v>0</v>
      </c>
    </row>
    <row r="9565" spans="1:11">
      <c r="A9565" t="s">
        <v>25625</v>
      </c>
      <c r="B9565" t="s">
        <v>58</v>
      </c>
      <c r="C9565">
        <v>101173</v>
      </c>
      <c r="D9565" t="s">
        <v>88</v>
      </c>
      <c r="E9565" t="s">
        <v>12</v>
      </c>
      <c r="F9565">
        <v>69.81</v>
      </c>
      <c r="G9565">
        <v>73.2</v>
      </c>
      <c r="J9565">
        <v>0</v>
      </c>
      <c r="K9565">
        <v>0</v>
      </c>
    </row>
    <row r="9566" spans="1:11">
      <c r="A9566" t="s">
        <v>25626</v>
      </c>
      <c r="B9566" t="s">
        <v>58</v>
      </c>
      <c r="C9566">
        <v>101174</v>
      </c>
      <c r="D9566" t="s">
        <v>2197</v>
      </c>
      <c r="E9566" t="s">
        <v>12</v>
      </c>
      <c r="F9566">
        <v>99.41</v>
      </c>
      <c r="G9566">
        <v>104.67</v>
      </c>
      <c r="J9566">
        <v>0</v>
      </c>
      <c r="K9566">
        <v>0</v>
      </c>
    </row>
    <row r="9567" spans="1:11">
      <c r="A9567" t="s">
        <v>25627</v>
      </c>
      <c r="B9567" t="s">
        <v>58</v>
      </c>
      <c r="C9567">
        <v>101175</v>
      </c>
      <c r="D9567" t="s">
        <v>2198</v>
      </c>
      <c r="E9567" t="s">
        <v>12</v>
      </c>
      <c r="F9567">
        <v>135.58000000000001</v>
      </c>
      <c r="G9567">
        <v>142.74</v>
      </c>
      <c r="J9567">
        <v>0</v>
      </c>
      <c r="K9567">
        <v>0</v>
      </c>
    </row>
    <row r="9568" spans="1:11">
      <c r="A9568" t="s">
        <v>25628</v>
      </c>
      <c r="B9568" t="s">
        <v>58</v>
      </c>
      <c r="C9568">
        <v>101176</v>
      </c>
      <c r="D9568" t="s">
        <v>7716</v>
      </c>
      <c r="E9568" t="s">
        <v>12</v>
      </c>
      <c r="F9568">
        <v>166.44</v>
      </c>
      <c r="G9568">
        <v>174.33</v>
      </c>
      <c r="J9568">
        <v>2.8E-3</v>
      </c>
      <c r="K9568">
        <v>2.5999999999999999E-3</v>
      </c>
    </row>
    <row r="9569" spans="1:11">
      <c r="A9569" t="s">
        <v>25629</v>
      </c>
      <c r="B9569" t="s">
        <v>58</v>
      </c>
      <c r="C9569">
        <v>101183</v>
      </c>
      <c r="D9569" t="s">
        <v>7717</v>
      </c>
      <c r="E9569" t="s">
        <v>12</v>
      </c>
      <c r="F9569">
        <v>0</v>
      </c>
      <c r="G9569">
        <v>0</v>
      </c>
    </row>
    <row r="9570" spans="1:11">
      <c r="A9570" t="s">
        <v>25630</v>
      </c>
      <c r="B9570" t="s">
        <v>58</v>
      </c>
      <c r="C9570">
        <v>101184</v>
      </c>
      <c r="D9570" t="s">
        <v>7718</v>
      </c>
      <c r="E9570" t="s">
        <v>12</v>
      </c>
      <c r="F9570">
        <v>0</v>
      </c>
      <c r="G9570">
        <v>0</v>
      </c>
    </row>
    <row r="9571" spans="1:11">
      <c r="A9571" t="s">
        <v>25631</v>
      </c>
      <c r="B9571" t="s">
        <v>58</v>
      </c>
      <c r="C9571">
        <v>101182</v>
      </c>
      <c r="D9571" t="s">
        <v>7719</v>
      </c>
      <c r="E9571" t="s">
        <v>12</v>
      </c>
      <c r="F9571">
        <v>0</v>
      </c>
      <c r="G9571">
        <v>0</v>
      </c>
    </row>
    <row r="9572" spans="1:11">
      <c r="A9572" t="s">
        <v>25632</v>
      </c>
      <c r="B9572" t="s">
        <v>58</v>
      </c>
      <c r="C9572">
        <v>101185</v>
      </c>
      <c r="D9572" t="s">
        <v>7720</v>
      </c>
      <c r="E9572" t="s">
        <v>12</v>
      </c>
      <c r="F9572">
        <v>0</v>
      </c>
      <c r="G9572">
        <v>0</v>
      </c>
    </row>
    <row r="9573" spans="1:11">
      <c r="A9573" t="s">
        <v>25633</v>
      </c>
      <c r="B9573" t="s">
        <v>58</v>
      </c>
      <c r="C9573">
        <v>101186</v>
      </c>
      <c r="D9573" t="s">
        <v>7721</v>
      </c>
      <c r="E9573" t="s">
        <v>12</v>
      </c>
      <c r="F9573">
        <v>0</v>
      </c>
      <c r="G9573">
        <v>0</v>
      </c>
    </row>
    <row r="9574" spans="1:11">
      <c r="A9574" t="s">
        <v>25634</v>
      </c>
      <c r="B9574" t="s">
        <v>58</v>
      </c>
      <c r="C9574">
        <v>101187</v>
      </c>
      <c r="D9574" t="s">
        <v>7722</v>
      </c>
      <c r="E9574" t="s">
        <v>12</v>
      </c>
      <c r="F9574">
        <v>0</v>
      </c>
      <c r="G9574">
        <v>0</v>
      </c>
    </row>
    <row r="9575" spans="1:11">
      <c r="A9575" t="s">
        <v>25635</v>
      </c>
      <c r="B9575" t="s">
        <v>58</v>
      </c>
      <c r="C9575">
        <v>101177</v>
      </c>
      <c r="D9575" t="s">
        <v>7723</v>
      </c>
      <c r="E9575" t="s">
        <v>12</v>
      </c>
      <c r="F9575">
        <v>0</v>
      </c>
      <c r="G9575">
        <v>0</v>
      </c>
    </row>
    <row r="9576" spans="1:11">
      <c r="A9576" t="s">
        <v>25636</v>
      </c>
      <c r="B9576" t="s">
        <v>58</v>
      </c>
      <c r="C9576">
        <v>101178</v>
      </c>
      <c r="D9576" t="s">
        <v>7724</v>
      </c>
      <c r="E9576" t="s">
        <v>12</v>
      </c>
      <c r="F9576">
        <v>0</v>
      </c>
      <c r="G9576">
        <v>0</v>
      </c>
    </row>
    <row r="9577" spans="1:11">
      <c r="A9577" t="s">
        <v>25637</v>
      </c>
      <c r="B9577" t="s">
        <v>58</v>
      </c>
      <c r="C9577">
        <v>101180</v>
      </c>
      <c r="D9577" t="s">
        <v>7725</v>
      </c>
      <c r="E9577" t="s">
        <v>12</v>
      </c>
      <c r="F9577">
        <v>0</v>
      </c>
      <c r="G9577">
        <v>0</v>
      </c>
    </row>
    <row r="9578" spans="1:11">
      <c r="A9578" t="s">
        <v>25638</v>
      </c>
      <c r="B9578" t="s">
        <v>58</v>
      </c>
      <c r="C9578">
        <v>101179</v>
      </c>
      <c r="D9578" t="s">
        <v>7726</v>
      </c>
      <c r="E9578" t="s">
        <v>12</v>
      </c>
      <c r="F9578">
        <v>0</v>
      </c>
      <c r="G9578">
        <v>0</v>
      </c>
    </row>
    <row r="9579" spans="1:11">
      <c r="A9579" t="s">
        <v>25639</v>
      </c>
      <c r="B9579" t="s">
        <v>58</v>
      </c>
      <c r="C9579">
        <v>101181</v>
      </c>
      <c r="D9579" t="s">
        <v>7727</v>
      </c>
      <c r="E9579" t="s">
        <v>12</v>
      </c>
      <c r="F9579">
        <v>0</v>
      </c>
      <c r="G9579">
        <v>0</v>
      </c>
    </row>
    <row r="9580" spans="1:11">
      <c r="A9580" t="s">
        <v>25640</v>
      </c>
      <c r="B9580" t="s">
        <v>58</v>
      </c>
      <c r="C9580">
        <v>100899</v>
      </c>
      <c r="D9580" t="s">
        <v>7728</v>
      </c>
      <c r="E9580" t="s">
        <v>12</v>
      </c>
      <c r="F9580">
        <v>98.67</v>
      </c>
      <c r="G9580">
        <v>102.22</v>
      </c>
      <c r="J9580">
        <v>4.24E-2</v>
      </c>
      <c r="K9580">
        <v>4.0899999999999999E-2</v>
      </c>
    </row>
    <row r="9581" spans="1:11">
      <c r="A9581" t="s">
        <v>25641</v>
      </c>
      <c r="B9581" t="s">
        <v>58</v>
      </c>
      <c r="C9581">
        <v>100896</v>
      </c>
      <c r="D9581" t="s">
        <v>7729</v>
      </c>
      <c r="E9581" t="s">
        <v>12</v>
      </c>
      <c r="F9581">
        <v>65.34</v>
      </c>
      <c r="G9581">
        <v>66.290000000000006</v>
      </c>
      <c r="J9581">
        <v>6.08E-2</v>
      </c>
      <c r="K9581">
        <v>5.9900000000000002E-2</v>
      </c>
    </row>
    <row r="9582" spans="1:11">
      <c r="A9582" t="s">
        <v>25642</v>
      </c>
      <c r="B9582" t="s">
        <v>58</v>
      </c>
      <c r="C9582">
        <v>100897</v>
      </c>
      <c r="D9582" t="s">
        <v>7730</v>
      </c>
      <c r="E9582" t="s">
        <v>12</v>
      </c>
      <c r="F9582">
        <v>124.73</v>
      </c>
      <c r="G9582">
        <v>125.92</v>
      </c>
      <c r="J9582">
        <v>4.36E-2</v>
      </c>
      <c r="K9582">
        <v>4.3200000000000002E-2</v>
      </c>
    </row>
    <row r="9583" spans="1:11">
      <c r="A9583" t="s">
        <v>25643</v>
      </c>
      <c r="B9583" t="s">
        <v>58</v>
      </c>
      <c r="C9583">
        <v>100900</v>
      </c>
      <c r="D9583" t="s">
        <v>7731</v>
      </c>
      <c r="E9583" t="s">
        <v>12</v>
      </c>
      <c r="F9583">
        <v>273.13</v>
      </c>
      <c r="G9583">
        <v>275.08999999999997</v>
      </c>
      <c r="J9583">
        <v>2.52E-2</v>
      </c>
      <c r="K9583">
        <v>2.5000000000000001E-2</v>
      </c>
    </row>
    <row r="9584" spans="1:11">
      <c r="A9584" t="s">
        <v>25644</v>
      </c>
      <c r="B9584" t="s">
        <v>58</v>
      </c>
      <c r="C9584">
        <v>100898</v>
      </c>
      <c r="D9584" t="s">
        <v>7732</v>
      </c>
      <c r="E9584" t="s">
        <v>12</v>
      </c>
      <c r="F9584">
        <v>237.12</v>
      </c>
      <c r="G9584">
        <v>238.6</v>
      </c>
      <c r="J9584">
        <v>2.9000000000000001E-2</v>
      </c>
      <c r="K9584">
        <v>2.8799999999999999E-2</v>
      </c>
    </row>
    <row r="9585" spans="1:11">
      <c r="A9585" t="s">
        <v>25645</v>
      </c>
      <c r="B9585" t="s">
        <v>58</v>
      </c>
      <c r="C9585">
        <v>100892</v>
      </c>
      <c r="D9585" t="s">
        <v>2194</v>
      </c>
      <c r="E9585" t="s">
        <v>11</v>
      </c>
      <c r="F9585">
        <v>12.82</v>
      </c>
      <c r="G9585">
        <v>12.93</v>
      </c>
      <c r="J9585">
        <v>0.89</v>
      </c>
      <c r="K9585">
        <v>0.88239999999999996</v>
      </c>
    </row>
    <row r="9586" spans="1:11">
      <c r="A9586" t="s">
        <v>25646</v>
      </c>
      <c r="B9586" t="s">
        <v>58</v>
      </c>
      <c r="C9586">
        <v>100893</v>
      </c>
      <c r="D9586" t="s">
        <v>2195</v>
      </c>
      <c r="E9586" t="s">
        <v>11</v>
      </c>
      <c r="F9586">
        <v>12.58</v>
      </c>
      <c r="G9586">
        <v>12.66</v>
      </c>
      <c r="J9586">
        <v>0.90380000000000005</v>
      </c>
      <c r="K9586">
        <v>0.89810000000000001</v>
      </c>
    </row>
    <row r="9587" spans="1:11">
      <c r="A9587" t="s">
        <v>25647</v>
      </c>
      <c r="B9587" t="s">
        <v>58</v>
      </c>
      <c r="C9587">
        <v>100894</v>
      </c>
      <c r="D9587" t="s">
        <v>2196</v>
      </c>
      <c r="E9587" t="s">
        <v>11</v>
      </c>
      <c r="F9587">
        <v>12.42</v>
      </c>
      <c r="G9587">
        <v>12.5</v>
      </c>
      <c r="J9587">
        <v>0.91220000000000001</v>
      </c>
      <c r="K9587">
        <v>0.90639999999999998</v>
      </c>
    </row>
    <row r="9588" spans="1:11">
      <c r="A9588" t="s">
        <v>25648</v>
      </c>
      <c r="B9588" t="s">
        <v>58</v>
      </c>
      <c r="C9588">
        <v>100889</v>
      </c>
      <c r="D9588" t="s">
        <v>2192</v>
      </c>
      <c r="E9588" t="s">
        <v>11</v>
      </c>
      <c r="F9588">
        <v>12.22</v>
      </c>
      <c r="G9588">
        <v>12.29</v>
      </c>
      <c r="J9588">
        <v>0.92549999999999999</v>
      </c>
      <c r="K9588">
        <v>0.92030000000000001</v>
      </c>
    </row>
    <row r="9589" spans="1:11">
      <c r="A9589" t="s">
        <v>25649</v>
      </c>
      <c r="B9589" t="s">
        <v>58</v>
      </c>
      <c r="C9589">
        <v>100891</v>
      </c>
      <c r="D9589" t="s">
        <v>7733</v>
      </c>
      <c r="E9589" t="s">
        <v>11</v>
      </c>
      <c r="F9589">
        <v>0</v>
      </c>
      <c r="G9589">
        <v>0</v>
      </c>
    </row>
    <row r="9590" spans="1:11">
      <c r="A9590" t="s">
        <v>25650</v>
      </c>
      <c r="B9590" t="s">
        <v>58</v>
      </c>
      <c r="C9590">
        <v>100890</v>
      </c>
      <c r="D9590" t="s">
        <v>2193</v>
      </c>
      <c r="E9590" t="s">
        <v>11</v>
      </c>
      <c r="F9590">
        <v>12</v>
      </c>
      <c r="G9590">
        <v>12.06</v>
      </c>
      <c r="J9590">
        <v>0.93920000000000003</v>
      </c>
      <c r="K9590">
        <v>0.9345</v>
      </c>
    </row>
    <row r="9591" spans="1:11">
      <c r="A9591" t="s">
        <v>25651</v>
      </c>
      <c r="B9591" t="s">
        <v>58</v>
      </c>
      <c r="C9591">
        <v>100658</v>
      </c>
      <c r="D9591" t="s">
        <v>2191</v>
      </c>
      <c r="E9591" t="s">
        <v>12</v>
      </c>
      <c r="F9591">
        <v>374.44</v>
      </c>
      <c r="G9591">
        <v>377.22</v>
      </c>
      <c r="J9591">
        <v>0.89059999999999995</v>
      </c>
      <c r="K9591">
        <v>0.88400000000000001</v>
      </c>
    </row>
    <row r="9592" spans="1:11">
      <c r="A9592" t="s">
        <v>25652</v>
      </c>
      <c r="B9592" t="s">
        <v>58</v>
      </c>
      <c r="C9592">
        <v>100657</v>
      </c>
      <c r="D9592" t="s">
        <v>2190</v>
      </c>
      <c r="E9592" t="s">
        <v>12</v>
      </c>
      <c r="F9592">
        <v>164.58</v>
      </c>
      <c r="G9592">
        <v>166.68</v>
      </c>
      <c r="J9592">
        <v>0.81320000000000003</v>
      </c>
      <c r="K9592">
        <v>0.80289999999999995</v>
      </c>
    </row>
    <row r="9593" spans="1:11">
      <c r="A9593" t="s">
        <v>25653</v>
      </c>
      <c r="B9593" t="s">
        <v>58</v>
      </c>
      <c r="C9593">
        <v>100656</v>
      </c>
      <c r="D9593" t="s">
        <v>2189</v>
      </c>
      <c r="E9593" t="s">
        <v>12</v>
      </c>
      <c r="F9593">
        <v>128.27000000000001</v>
      </c>
      <c r="G9593">
        <v>130.27000000000001</v>
      </c>
      <c r="J9593">
        <v>0.77839999999999998</v>
      </c>
      <c r="K9593">
        <v>0.76649999999999996</v>
      </c>
    </row>
    <row r="9594" spans="1:11">
      <c r="A9594" t="s">
        <v>25654</v>
      </c>
      <c r="B9594" t="s">
        <v>58</v>
      </c>
      <c r="C9594">
        <v>102649</v>
      </c>
      <c r="D9594" t="s">
        <v>7734</v>
      </c>
      <c r="E9594" t="s">
        <v>12</v>
      </c>
      <c r="F9594">
        <v>0</v>
      </c>
      <c r="G9594">
        <v>0</v>
      </c>
    </row>
    <row r="9595" spans="1:11">
      <c r="A9595" t="s">
        <v>25655</v>
      </c>
      <c r="B9595" t="s">
        <v>58</v>
      </c>
      <c r="C9595">
        <v>102645</v>
      </c>
      <c r="D9595" t="s">
        <v>7735</v>
      </c>
      <c r="E9595" t="s">
        <v>12</v>
      </c>
      <c r="F9595">
        <v>0</v>
      </c>
      <c r="G9595">
        <v>0</v>
      </c>
    </row>
    <row r="9596" spans="1:11">
      <c r="A9596" t="s">
        <v>25656</v>
      </c>
      <c r="B9596" t="s">
        <v>58</v>
      </c>
      <c r="C9596">
        <v>102650</v>
      </c>
      <c r="D9596" t="s">
        <v>7736</v>
      </c>
      <c r="E9596" t="s">
        <v>12</v>
      </c>
      <c r="F9596">
        <v>0</v>
      </c>
      <c r="G9596">
        <v>0</v>
      </c>
    </row>
    <row r="9597" spans="1:11">
      <c r="A9597" t="s">
        <v>25657</v>
      </c>
      <c r="B9597" t="s">
        <v>58</v>
      </c>
      <c r="C9597">
        <v>102646</v>
      </c>
      <c r="D9597" t="s">
        <v>7737</v>
      </c>
      <c r="E9597" t="s">
        <v>12</v>
      </c>
      <c r="F9597">
        <v>0</v>
      </c>
      <c r="G9597">
        <v>0</v>
      </c>
    </row>
    <row r="9598" spans="1:11">
      <c r="A9598" t="s">
        <v>25658</v>
      </c>
      <c r="B9598" t="s">
        <v>58</v>
      </c>
      <c r="C9598">
        <v>102651</v>
      </c>
      <c r="D9598" t="s">
        <v>7738</v>
      </c>
      <c r="E9598" t="s">
        <v>12</v>
      </c>
      <c r="F9598">
        <v>0</v>
      </c>
      <c r="G9598">
        <v>0</v>
      </c>
    </row>
    <row r="9599" spans="1:11">
      <c r="A9599" t="s">
        <v>25659</v>
      </c>
      <c r="B9599" t="s">
        <v>58</v>
      </c>
      <c r="C9599">
        <v>102647</v>
      </c>
      <c r="D9599" t="s">
        <v>7739</v>
      </c>
      <c r="E9599" t="s">
        <v>12</v>
      </c>
      <c r="F9599">
        <v>0</v>
      </c>
      <c r="G9599">
        <v>0</v>
      </c>
    </row>
    <row r="9600" spans="1:11">
      <c r="A9600" t="s">
        <v>25660</v>
      </c>
      <c r="B9600" t="s">
        <v>58</v>
      </c>
      <c r="C9600">
        <v>102652</v>
      </c>
      <c r="D9600" t="s">
        <v>7740</v>
      </c>
      <c r="E9600" t="s">
        <v>12</v>
      </c>
      <c r="F9600">
        <v>0</v>
      </c>
      <c r="G9600">
        <v>0</v>
      </c>
    </row>
    <row r="9601" spans="1:11">
      <c r="A9601" t="s">
        <v>25661</v>
      </c>
      <c r="B9601" t="s">
        <v>58</v>
      </c>
      <c r="C9601">
        <v>102648</v>
      </c>
      <c r="D9601" t="s">
        <v>7741</v>
      </c>
      <c r="E9601" t="s">
        <v>12</v>
      </c>
      <c r="F9601">
        <v>0</v>
      </c>
      <c r="G9601">
        <v>0</v>
      </c>
    </row>
    <row r="9602" spans="1:11">
      <c r="A9602" t="s">
        <v>25662</v>
      </c>
      <c r="B9602" t="s">
        <v>58</v>
      </c>
      <c r="C9602">
        <v>100651</v>
      </c>
      <c r="D9602" t="s">
        <v>7742</v>
      </c>
      <c r="E9602" t="s">
        <v>12</v>
      </c>
      <c r="F9602">
        <v>150.30000000000001</v>
      </c>
      <c r="G9602">
        <v>152.07</v>
      </c>
      <c r="J9602">
        <v>2.5000000000000001E-3</v>
      </c>
      <c r="K9602">
        <v>2.5000000000000001E-3</v>
      </c>
    </row>
    <row r="9603" spans="1:11">
      <c r="A9603" t="s">
        <v>25663</v>
      </c>
      <c r="B9603" t="s">
        <v>58</v>
      </c>
      <c r="C9603">
        <v>100652</v>
      </c>
      <c r="D9603" t="s">
        <v>14879</v>
      </c>
      <c r="E9603" t="s">
        <v>12</v>
      </c>
      <c r="F9603">
        <v>279.22000000000003</v>
      </c>
      <c r="G9603">
        <v>281.55</v>
      </c>
      <c r="J9603">
        <v>3.3E-3</v>
      </c>
      <c r="K9603">
        <v>3.3E-3</v>
      </c>
    </row>
    <row r="9604" spans="1:11">
      <c r="A9604" t="s">
        <v>25664</v>
      </c>
      <c r="B9604" t="s">
        <v>58</v>
      </c>
      <c r="C9604">
        <v>100653</v>
      </c>
      <c r="D9604" t="s">
        <v>7743</v>
      </c>
      <c r="E9604" t="s">
        <v>12</v>
      </c>
      <c r="F9604">
        <v>457.22</v>
      </c>
      <c r="G9604">
        <v>460.16</v>
      </c>
      <c r="J9604">
        <v>3.7000000000000002E-3</v>
      </c>
      <c r="K9604">
        <v>3.7000000000000002E-3</v>
      </c>
    </row>
    <row r="9605" spans="1:11">
      <c r="A9605" t="s">
        <v>25665</v>
      </c>
      <c r="B9605" t="s">
        <v>58</v>
      </c>
      <c r="C9605">
        <v>100654</v>
      </c>
      <c r="D9605" t="s">
        <v>7744</v>
      </c>
      <c r="E9605" t="s">
        <v>12</v>
      </c>
      <c r="F9605">
        <v>609.74</v>
      </c>
      <c r="G9605">
        <v>613.20000000000005</v>
      </c>
      <c r="J9605">
        <v>3.5000000000000001E-3</v>
      </c>
      <c r="K9605">
        <v>3.3999999999999998E-3</v>
      </c>
    </row>
    <row r="9606" spans="1:11">
      <c r="A9606" t="s">
        <v>25666</v>
      </c>
      <c r="B9606" t="s">
        <v>58</v>
      </c>
      <c r="C9606">
        <v>100655</v>
      </c>
      <c r="D9606" t="s">
        <v>7745</v>
      </c>
      <c r="E9606" t="s">
        <v>12</v>
      </c>
      <c r="F9606">
        <v>704.64</v>
      </c>
      <c r="G9606">
        <v>707.67</v>
      </c>
      <c r="J9606">
        <v>3.5999999999999999E-3</v>
      </c>
      <c r="K9606">
        <v>3.5999999999999999E-3</v>
      </c>
    </row>
    <row r="9607" spans="1:11">
      <c r="A9607" t="s">
        <v>25667</v>
      </c>
      <c r="B9607" t="s">
        <v>58</v>
      </c>
      <c r="C9607">
        <v>100364</v>
      </c>
      <c r="D9607" t="s">
        <v>1641</v>
      </c>
      <c r="E9607" t="s">
        <v>32</v>
      </c>
      <c r="F9607">
        <v>3749.42</v>
      </c>
      <c r="G9607">
        <v>3876.34</v>
      </c>
      <c r="J9607">
        <v>1.5599999999999999E-2</v>
      </c>
      <c r="K9607">
        <v>1.5100000000000001E-2</v>
      </c>
    </row>
    <row r="9608" spans="1:11">
      <c r="A9608" t="s">
        <v>25668</v>
      </c>
      <c r="B9608" t="s">
        <v>58</v>
      </c>
      <c r="C9608">
        <v>100374</v>
      </c>
      <c r="D9608" t="s">
        <v>1651</v>
      </c>
      <c r="E9608" t="s">
        <v>32</v>
      </c>
      <c r="F9608">
        <v>3511.43</v>
      </c>
      <c r="G9608">
        <v>3638.35</v>
      </c>
      <c r="J9608">
        <v>1.66E-2</v>
      </c>
      <c r="K9608">
        <v>1.61E-2</v>
      </c>
    </row>
    <row r="9609" spans="1:11">
      <c r="A9609" t="s">
        <v>25669</v>
      </c>
      <c r="B9609" t="s">
        <v>58</v>
      </c>
      <c r="C9609">
        <v>100365</v>
      </c>
      <c r="D9609" t="s">
        <v>1642</v>
      </c>
      <c r="E9609" t="s">
        <v>32</v>
      </c>
      <c r="F9609">
        <v>4334.29</v>
      </c>
      <c r="G9609">
        <v>4489.47</v>
      </c>
      <c r="J9609">
        <v>1.35E-2</v>
      </c>
      <c r="K9609">
        <v>1.2999999999999999E-2</v>
      </c>
    </row>
    <row r="9610" spans="1:11">
      <c r="A9610" t="s">
        <v>25670</v>
      </c>
      <c r="B9610" t="s">
        <v>58</v>
      </c>
      <c r="C9610">
        <v>100375</v>
      </c>
      <c r="D9610" t="s">
        <v>1652</v>
      </c>
      <c r="E9610" t="s">
        <v>32</v>
      </c>
      <c r="F9610">
        <v>3979.3</v>
      </c>
      <c r="G9610">
        <v>4134.4799999999996</v>
      </c>
      <c r="J9610">
        <v>1.47E-2</v>
      </c>
      <c r="K9610">
        <v>1.41E-2</v>
      </c>
    </row>
    <row r="9611" spans="1:11">
      <c r="A9611" t="s">
        <v>25671</v>
      </c>
      <c r="B9611" t="s">
        <v>58</v>
      </c>
      <c r="C9611">
        <v>100366</v>
      </c>
      <c r="D9611" t="s">
        <v>1643</v>
      </c>
      <c r="E9611" t="s">
        <v>32</v>
      </c>
      <c r="F9611">
        <v>4607.4799999999996</v>
      </c>
      <c r="G9611">
        <v>4762.66</v>
      </c>
      <c r="J9611">
        <v>1.2699999999999999E-2</v>
      </c>
      <c r="K9611">
        <v>1.23E-2</v>
      </c>
    </row>
    <row r="9612" spans="1:11">
      <c r="A9612" t="s">
        <v>25672</v>
      </c>
      <c r="B9612" t="s">
        <v>58</v>
      </c>
      <c r="C9612">
        <v>100376</v>
      </c>
      <c r="D9612" t="s">
        <v>1653</v>
      </c>
      <c r="E9612" t="s">
        <v>32</v>
      </c>
      <c r="F9612">
        <v>3901.13</v>
      </c>
      <c r="G9612">
        <v>4056.31</v>
      </c>
      <c r="J9612">
        <v>1.4999999999999999E-2</v>
      </c>
      <c r="K9612">
        <v>1.44E-2</v>
      </c>
    </row>
    <row r="9613" spans="1:11">
      <c r="A9613" t="s">
        <v>25673</v>
      </c>
      <c r="B9613" t="s">
        <v>58</v>
      </c>
      <c r="C9613">
        <v>100357</v>
      </c>
      <c r="D9613" t="s">
        <v>1634</v>
      </c>
      <c r="E9613" t="s">
        <v>32</v>
      </c>
      <c r="F9613">
        <v>1293.8399999999999</v>
      </c>
      <c r="G9613">
        <v>1337.67</v>
      </c>
      <c r="J9613">
        <v>4.5100000000000001E-2</v>
      </c>
      <c r="K9613">
        <v>4.3700000000000003E-2</v>
      </c>
    </row>
    <row r="9614" spans="1:11">
      <c r="A9614" t="s">
        <v>25674</v>
      </c>
      <c r="B9614" t="s">
        <v>58</v>
      </c>
      <c r="C9614">
        <v>100367</v>
      </c>
      <c r="D9614" t="s">
        <v>1644</v>
      </c>
      <c r="E9614" t="s">
        <v>32</v>
      </c>
      <c r="F9614">
        <v>1261.8</v>
      </c>
      <c r="G9614">
        <v>1305.6300000000001</v>
      </c>
      <c r="J9614">
        <v>4.6300000000000001E-2</v>
      </c>
      <c r="K9614">
        <v>4.4699999999999997E-2</v>
      </c>
    </row>
    <row r="9615" spans="1:11">
      <c r="A9615" t="s">
        <v>25675</v>
      </c>
      <c r="B9615" t="s">
        <v>58</v>
      </c>
      <c r="C9615">
        <v>100358</v>
      </c>
      <c r="D9615" t="s">
        <v>1635</v>
      </c>
      <c r="E9615" t="s">
        <v>32</v>
      </c>
      <c r="F9615">
        <v>1782.01</v>
      </c>
      <c r="G9615">
        <v>1854.1</v>
      </c>
      <c r="J9615">
        <v>3.2800000000000003E-2</v>
      </c>
      <c r="K9615">
        <v>3.15E-2</v>
      </c>
    </row>
    <row r="9616" spans="1:11">
      <c r="A9616" t="s">
        <v>25676</v>
      </c>
      <c r="B9616" t="s">
        <v>58</v>
      </c>
      <c r="C9616">
        <v>100368</v>
      </c>
      <c r="D9616" t="s">
        <v>1645</v>
      </c>
      <c r="E9616" t="s">
        <v>32</v>
      </c>
      <c r="F9616">
        <v>1742.49</v>
      </c>
      <c r="G9616">
        <v>1814.58</v>
      </c>
      <c r="J9616">
        <v>3.3500000000000002E-2</v>
      </c>
      <c r="K9616">
        <v>3.2199999999999999E-2</v>
      </c>
    </row>
    <row r="9617" spans="1:11">
      <c r="A9617" t="s">
        <v>25677</v>
      </c>
      <c r="B9617" t="s">
        <v>58</v>
      </c>
      <c r="C9617">
        <v>100359</v>
      </c>
      <c r="D9617" t="s">
        <v>1636</v>
      </c>
      <c r="E9617" t="s">
        <v>32</v>
      </c>
      <c r="F9617">
        <v>1865.13</v>
      </c>
      <c r="G9617">
        <v>1937.22</v>
      </c>
      <c r="J9617">
        <v>3.1300000000000001E-2</v>
      </c>
      <c r="K9617">
        <v>3.0099999999999998E-2</v>
      </c>
    </row>
    <row r="9618" spans="1:11">
      <c r="A9618" t="s">
        <v>25678</v>
      </c>
      <c r="B9618" t="s">
        <v>58</v>
      </c>
      <c r="C9618">
        <v>100369</v>
      </c>
      <c r="D9618" t="s">
        <v>1646</v>
      </c>
      <c r="E9618" t="s">
        <v>32</v>
      </c>
      <c r="F9618">
        <v>1825.62</v>
      </c>
      <c r="G9618">
        <v>1897.71</v>
      </c>
      <c r="J9618">
        <v>3.2000000000000001E-2</v>
      </c>
      <c r="K9618">
        <v>3.0800000000000001E-2</v>
      </c>
    </row>
    <row r="9619" spans="1:11">
      <c r="A9619" t="s">
        <v>25679</v>
      </c>
      <c r="B9619" t="s">
        <v>58</v>
      </c>
      <c r="C9619">
        <v>100360</v>
      </c>
      <c r="D9619" t="s">
        <v>1637</v>
      </c>
      <c r="E9619" t="s">
        <v>32</v>
      </c>
      <c r="F9619">
        <v>2067.96</v>
      </c>
      <c r="G9619">
        <v>2147.58</v>
      </c>
      <c r="J9619">
        <v>2.8199999999999999E-2</v>
      </c>
      <c r="K9619">
        <v>2.7199999999999998E-2</v>
      </c>
    </row>
    <row r="9620" spans="1:11">
      <c r="A9620" t="s">
        <v>25680</v>
      </c>
      <c r="B9620" t="s">
        <v>58</v>
      </c>
      <c r="C9620">
        <v>100370</v>
      </c>
      <c r="D9620" t="s">
        <v>1647</v>
      </c>
      <c r="E9620" t="s">
        <v>32</v>
      </c>
      <c r="F9620">
        <v>2150.89</v>
      </c>
      <c r="G9620">
        <v>2230.5100000000002</v>
      </c>
      <c r="J9620">
        <v>2.7199999999999998E-2</v>
      </c>
      <c r="K9620">
        <v>2.6200000000000001E-2</v>
      </c>
    </row>
    <row r="9621" spans="1:11">
      <c r="A9621" t="s">
        <v>25681</v>
      </c>
      <c r="B9621" t="s">
        <v>58</v>
      </c>
      <c r="C9621">
        <v>100361</v>
      </c>
      <c r="D9621" t="s">
        <v>1638</v>
      </c>
      <c r="E9621" t="s">
        <v>32</v>
      </c>
      <c r="F9621">
        <v>2591.66</v>
      </c>
      <c r="G9621">
        <v>2699.52</v>
      </c>
      <c r="J9621">
        <v>2.2499999999999999E-2</v>
      </c>
      <c r="K9621">
        <v>2.1600000000000001E-2</v>
      </c>
    </row>
    <row r="9622" spans="1:11">
      <c r="A9622" t="s">
        <v>25682</v>
      </c>
      <c r="B9622" t="s">
        <v>58</v>
      </c>
      <c r="C9622">
        <v>100371</v>
      </c>
      <c r="D9622" t="s">
        <v>1648</v>
      </c>
      <c r="E9622" t="s">
        <v>32</v>
      </c>
      <c r="F9622">
        <v>2486.2800000000002</v>
      </c>
      <c r="G9622">
        <v>2594.14</v>
      </c>
      <c r="J9622">
        <v>2.35E-2</v>
      </c>
      <c r="K9622">
        <v>2.2499999999999999E-2</v>
      </c>
    </row>
    <row r="9623" spans="1:11">
      <c r="A9623" t="s">
        <v>25683</v>
      </c>
      <c r="B9623" t="s">
        <v>58</v>
      </c>
      <c r="C9623">
        <v>100362</v>
      </c>
      <c r="D9623" t="s">
        <v>1639</v>
      </c>
      <c r="E9623" t="s">
        <v>32</v>
      </c>
      <c r="F9623">
        <v>3346.18</v>
      </c>
      <c r="G9623">
        <v>3461.34</v>
      </c>
      <c r="J9623">
        <v>1.7500000000000002E-2</v>
      </c>
      <c r="K9623">
        <v>1.6899999999999998E-2</v>
      </c>
    </row>
    <row r="9624" spans="1:11">
      <c r="A9624" t="s">
        <v>25684</v>
      </c>
      <c r="B9624" t="s">
        <v>58</v>
      </c>
      <c r="C9624">
        <v>100372</v>
      </c>
      <c r="D9624" t="s">
        <v>1649</v>
      </c>
      <c r="E9624" t="s">
        <v>32</v>
      </c>
      <c r="F9624">
        <v>3165.6</v>
      </c>
      <c r="G9624">
        <v>3280.76</v>
      </c>
      <c r="J9624">
        <v>1.84E-2</v>
      </c>
      <c r="K9624">
        <v>1.78E-2</v>
      </c>
    </row>
    <row r="9625" spans="1:11">
      <c r="A9625" t="s">
        <v>25685</v>
      </c>
      <c r="B9625" t="s">
        <v>58</v>
      </c>
      <c r="C9625">
        <v>100363</v>
      </c>
      <c r="D9625" t="s">
        <v>1640</v>
      </c>
      <c r="E9625" t="s">
        <v>32</v>
      </c>
      <c r="F9625">
        <v>3447.31</v>
      </c>
      <c r="G9625">
        <v>3562.47</v>
      </c>
      <c r="J9625">
        <v>1.6899999999999998E-2</v>
      </c>
      <c r="K9625">
        <v>1.6400000000000001E-2</v>
      </c>
    </row>
    <row r="9626" spans="1:11">
      <c r="A9626" t="s">
        <v>25686</v>
      </c>
      <c r="B9626" t="s">
        <v>58</v>
      </c>
      <c r="C9626">
        <v>100373</v>
      </c>
      <c r="D9626" t="s">
        <v>1650</v>
      </c>
      <c r="E9626" t="s">
        <v>32</v>
      </c>
      <c r="F9626">
        <v>3266.37</v>
      </c>
      <c r="G9626">
        <v>3381.53</v>
      </c>
      <c r="J9626">
        <v>1.7899999999999999E-2</v>
      </c>
      <c r="K9626">
        <v>1.7299999999999999E-2</v>
      </c>
    </row>
    <row r="9627" spans="1:11">
      <c r="A9627" t="s">
        <v>25687</v>
      </c>
      <c r="B9627" t="s">
        <v>58</v>
      </c>
      <c r="C9627">
        <v>100381</v>
      </c>
      <c r="D9627" t="s">
        <v>1545</v>
      </c>
      <c r="E9627" t="s">
        <v>9</v>
      </c>
      <c r="F9627">
        <v>70.290000000000006</v>
      </c>
      <c r="G9627">
        <v>73.42</v>
      </c>
      <c r="J9627">
        <v>0</v>
      </c>
      <c r="K9627">
        <v>0</v>
      </c>
    </row>
    <row r="9628" spans="1:11">
      <c r="A9628" t="s">
        <v>25688</v>
      </c>
      <c r="B9628" t="s">
        <v>58</v>
      </c>
      <c r="C9628">
        <v>100380</v>
      </c>
      <c r="D9628" t="s">
        <v>1544</v>
      </c>
      <c r="E9628" t="s">
        <v>9</v>
      </c>
      <c r="F9628">
        <v>61.9</v>
      </c>
      <c r="G9628">
        <v>64.42</v>
      </c>
      <c r="J9628">
        <v>6.4999999999999997E-3</v>
      </c>
      <c r="K9628">
        <v>6.1999999999999998E-3</v>
      </c>
    </row>
    <row r="9629" spans="1:11">
      <c r="A9629" t="s">
        <v>25689</v>
      </c>
      <c r="B9629" t="s">
        <v>58</v>
      </c>
      <c r="C9629">
        <v>100379</v>
      </c>
      <c r="D9629" t="s">
        <v>1543</v>
      </c>
      <c r="E9629" t="s">
        <v>9</v>
      </c>
      <c r="F9629">
        <v>46.01</v>
      </c>
      <c r="G9629">
        <v>47.59</v>
      </c>
      <c r="J9629">
        <v>0</v>
      </c>
      <c r="K9629">
        <v>0</v>
      </c>
    </row>
    <row r="9630" spans="1:11">
      <c r="A9630" t="s">
        <v>25690</v>
      </c>
      <c r="B9630" t="s">
        <v>58</v>
      </c>
      <c r="C9630">
        <v>100384</v>
      </c>
      <c r="D9630" t="s">
        <v>1547</v>
      </c>
      <c r="E9630" t="s">
        <v>9</v>
      </c>
      <c r="F9630">
        <v>32.06</v>
      </c>
      <c r="G9630">
        <v>32.92</v>
      </c>
      <c r="J9630">
        <v>0</v>
      </c>
      <c r="K9630">
        <v>0</v>
      </c>
    </row>
    <row r="9631" spans="1:11">
      <c r="A9631" t="s">
        <v>25691</v>
      </c>
      <c r="B9631" t="s">
        <v>58</v>
      </c>
      <c r="C9631">
        <v>100383</v>
      </c>
      <c r="D9631" t="s">
        <v>1546</v>
      </c>
      <c r="E9631" t="s">
        <v>9</v>
      </c>
      <c r="F9631">
        <v>30.12</v>
      </c>
      <c r="G9631">
        <v>30.8</v>
      </c>
      <c r="J9631">
        <v>1.0999999999999999E-2</v>
      </c>
      <c r="K9631">
        <v>1.0699999999999999E-2</v>
      </c>
    </row>
    <row r="9632" spans="1:11">
      <c r="A9632" t="s">
        <v>25692</v>
      </c>
      <c r="B9632" t="s">
        <v>58</v>
      </c>
      <c r="C9632">
        <v>100382</v>
      </c>
      <c r="D9632" t="s">
        <v>1656</v>
      </c>
      <c r="E9632" t="s">
        <v>9</v>
      </c>
      <c r="F9632">
        <v>27.71</v>
      </c>
      <c r="G9632">
        <v>28.29</v>
      </c>
      <c r="J9632">
        <v>0</v>
      </c>
      <c r="K9632">
        <v>0</v>
      </c>
    </row>
    <row r="9633" spans="1:11">
      <c r="A9633" t="s">
        <v>25693</v>
      </c>
      <c r="B9633" t="s">
        <v>58</v>
      </c>
      <c r="C9633">
        <v>100387</v>
      </c>
      <c r="D9633" t="s">
        <v>1550</v>
      </c>
      <c r="E9633" t="s">
        <v>9</v>
      </c>
      <c r="F9633">
        <v>65.180000000000007</v>
      </c>
      <c r="G9633">
        <v>67.44</v>
      </c>
      <c r="J9633">
        <v>0</v>
      </c>
      <c r="K9633">
        <v>0</v>
      </c>
    </row>
    <row r="9634" spans="1:11">
      <c r="A9634" t="s">
        <v>25694</v>
      </c>
      <c r="B9634" t="s">
        <v>58</v>
      </c>
      <c r="C9634">
        <v>100386</v>
      </c>
      <c r="D9634" t="s">
        <v>1549</v>
      </c>
      <c r="E9634" t="s">
        <v>9</v>
      </c>
      <c r="F9634">
        <v>52.88</v>
      </c>
      <c r="G9634">
        <v>54.67</v>
      </c>
      <c r="J9634">
        <v>8.8999999999999999E-3</v>
      </c>
      <c r="K9634">
        <v>8.6E-3</v>
      </c>
    </row>
    <row r="9635" spans="1:11">
      <c r="A9635" t="s">
        <v>25695</v>
      </c>
      <c r="B9635" t="s">
        <v>58</v>
      </c>
      <c r="C9635">
        <v>100385</v>
      </c>
      <c r="D9635" t="s">
        <v>1548</v>
      </c>
      <c r="E9635" t="s">
        <v>9</v>
      </c>
      <c r="F9635">
        <v>40.65</v>
      </c>
      <c r="G9635">
        <v>41.82</v>
      </c>
      <c r="J9635">
        <v>0</v>
      </c>
      <c r="K9635">
        <v>0</v>
      </c>
    </row>
    <row r="9636" spans="1:11">
      <c r="A9636" t="s">
        <v>25696</v>
      </c>
      <c r="B9636" t="s">
        <v>58</v>
      </c>
      <c r="C9636">
        <v>100377</v>
      </c>
      <c r="D9636" t="s">
        <v>1654</v>
      </c>
      <c r="E9636" t="s">
        <v>11</v>
      </c>
      <c r="F9636">
        <v>12.58</v>
      </c>
      <c r="G9636">
        <v>12.84</v>
      </c>
      <c r="J9636">
        <v>0.72340000000000004</v>
      </c>
      <c r="K9636">
        <v>0.7087</v>
      </c>
    </row>
    <row r="9637" spans="1:11">
      <c r="A9637" t="s">
        <v>25697</v>
      </c>
      <c r="B9637" t="s">
        <v>58</v>
      </c>
      <c r="C9637">
        <v>100378</v>
      </c>
      <c r="D9637" t="s">
        <v>1655</v>
      </c>
      <c r="E9637" t="s">
        <v>11</v>
      </c>
      <c r="F9637">
        <v>11.62</v>
      </c>
      <c r="G9637">
        <v>11.85</v>
      </c>
      <c r="J9637">
        <v>0.74350000000000005</v>
      </c>
      <c r="K9637">
        <v>0.72909999999999997</v>
      </c>
    </row>
    <row r="9638" spans="1:11">
      <c r="A9638" t="s">
        <v>25698</v>
      </c>
      <c r="B9638" t="s">
        <v>58</v>
      </c>
      <c r="C9638">
        <v>92596</v>
      </c>
      <c r="D9638" t="s">
        <v>1621</v>
      </c>
      <c r="E9638" t="s">
        <v>32</v>
      </c>
      <c r="F9638">
        <v>2071.27</v>
      </c>
      <c r="G9638">
        <v>2117.9</v>
      </c>
      <c r="J9638">
        <v>0.71130000000000004</v>
      </c>
      <c r="K9638">
        <v>0.69569999999999999</v>
      </c>
    </row>
    <row r="9639" spans="1:11">
      <c r="A9639" t="s">
        <v>25699</v>
      </c>
      <c r="B9639" t="s">
        <v>58</v>
      </c>
      <c r="C9639">
        <v>92616</v>
      </c>
      <c r="D9639" t="s">
        <v>1631</v>
      </c>
      <c r="E9639" t="s">
        <v>32</v>
      </c>
      <c r="F9639">
        <v>1983.21</v>
      </c>
      <c r="G9639">
        <v>2029.84</v>
      </c>
      <c r="J9639">
        <v>0.69850000000000001</v>
      </c>
      <c r="K9639">
        <v>0.6825</v>
      </c>
    </row>
    <row r="9640" spans="1:11">
      <c r="A9640" t="s">
        <v>25700</v>
      </c>
      <c r="B9640" t="s">
        <v>58</v>
      </c>
      <c r="C9640">
        <v>92598</v>
      </c>
      <c r="D9640" t="s">
        <v>1622</v>
      </c>
      <c r="E9640" t="s">
        <v>32</v>
      </c>
      <c r="F9640">
        <v>2187.3200000000002</v>
      </c>
      <c r="G9640">
        <v>2233.9499999999998</v>
      </c>
      <c r="J9640">
        <v>0.72670000000000001</v>
      </c>
      <c r="K9640">
        <v>0.71150000000000002</v>
      </c>
    </row>
    <row r="9641" spans="1:11">
      <c r="A9641" t="s">
        <v>25701</v>
      </c>
      <c r="B9641" t="s">
        <v>58</v>
      </c>
      <c r="C9641">
        <v>92618</v>
      </c>
      <c r="D9641" t="s">
        <v>1632</v>
      </c>
      <c r="E9641" t="s">
        <v>32</v>
      </c>
      <c r="F9641">
        <v>2099.2600000000002</v>
      </c>
      <c r="G9641">
        <v>2145.89</v>
      </c>
      <c r="J9641">
        <v>0.71519999999999995</v>
      </c>
      <c r="K9641">
        <v>0.6996</v>
      </c>
    </row>
    <row r="9642" spans="1:11">
      <c r="A9642" t="s">
        <v>25702</v>
      </c>
      <c r="B9642" t="s">
        <v>58</v>
      </c>
      <c r="C9642">
        <v>92600</v>
      </c>
      <c r="D9642" t="s">
        <v>1623</v>
      </c>
      <c r="E9642" t="s">
        <v>32</v>
      </c>
      <c r="F9642">
        <v>2332.73</v>
      </c>
      <c r="G9642">
        <v>2379.36</v>
      </c>
      <c r="J9642">
        <v>0.74370000000000003</v>
      </c>
      <c r="K9642">
        <v>0.72909999999999997</v>
      </c>
    </row>
    <row r="9643" spans="1:11">
      <c r="A9643" t="s">
        <v>25703</v>
      </c>
      <c r="B9643" t="s">
        <v>58</v>
      </c>
      <c r="C9643">
        <v>92620</v>
      </c>
      <c r="D9643" t="s">
        <v>1633</v>
      </c>
      <c r="E9643" t="s">
        <v>32</v>
      </c>
      <c r="F9643">
        <v>2215.31</v>
      </c>
      <c r="G9643">
        <v>2261.94</v>
      </c>
      <c r="J9643">
        <v>0.73009999999999997</v>
      </c>
      <c r="K9643">
        <v>0.71509999999999996</v>
      </c>
    </row>
    <row r="9644" spans="1:11">
      <c r="A9644" t="s">
        <v>25704</v>
      </c>
      <c r="B9644" t="s">
        <v>58</v>
      </c>
      <c r="C9644">
        <v>92582</v>
      </c>
      <c r="D9644" t="s">
        <v>1614</v>
      </c>
      <c r="E9644" t="s">
        <v>32</v>
      </c>
      <c r="F9644">
        <v>780.4</v>
      </c>
      <c r="G9644">
        <v>799.49</v>
      </c>
      <c r="J9644">
        <v>0.65259999999999996</v>
      </c>
      <c r="K9644">
        <v>0.63700000000000001</v>
      </c>
    </row>
    <row r="9645" spans="1:11">
      <c r="A9645" t="s">
        <v>25705</v>
      </c>
      <c r="B9645" t="s">
        <v>58</v>
      </c>
      <c r="C9645">
        <v>92602</v>
      </c>
      <c r="D9645" t="s">
        <v>1624</v>
      </c>
      <c r="E9645" t="s">
        <v>32</v>
      </c>
      <c r="F9645">
        <v>780.4</v>
      </c>
      <c r="G9645">
        <v>799.49</v>
      </c>
      <c r="J9645">
        <v>0.65259999999999996</v>
      </c>
      <c r="K9645">
        <v>0.63700000000000001</v>
      </c>
    </row>
    <row r="9646" spans="1:11">
      <c r="A9646" t="s">
        <v>25706</v>
      </c>
      <c r="B9646" t="s">
        <v>58</v>
      </c>
      <c r="C9646">
        <v>92584</v>
      </c>
      <c r="D9646" t="s">
        <v>1615</v>
      </c>
      <c r="E9646" t="s">
        <v>32</v>
      </c>
      <c r="F9646">
        <v>896.46</v>
      </c>
      <c r="G9646">
        <v>915.55</v>
      </c>
      <c r="J9646">
        <v>0.6976</v>
      </c>
      <c r="K9646">
        <v>0.68300000000000005</v>
      </c>
    </row>
    <row r="9647" spans="1:11">
      <c r="A9647" t="s">
        <v>25707</v>
      </c>
      <c r="B9647" t="s">
        <v>58</v>
      </c>
      <c r="C9647">
        <v>92604</v>
      </c>
      <c r="D9647" t="s">
        <v>1625</v>
      </c>
      <c r="E9647" t="s">
        <v>32</v>
      </c>
      <c r="F9647">
        <v>867.1</v>
      </c>
      <c r="G9647">
        <v>886.19</v>
      </c>
      <c r="J9647">
        <v>0.68730000000000002</v>
      </c>
      <c r="K9647">
        <v>0.67249999999999999</v>
      </c>
    </row>
    <row r="9648" spans="1:11">
      <c r="A9648" t="s">
        <v>25708</v>
      </c>
      <c r="B9648" t="s">
        <v>58</v>
      </c>
      <c r="C9648">
        <v>92586</v>
      </c>
      <c r="D9648" t="s">
        <v>1616</v>
      </c>
      <c r="E9648" t="s">
        <v>32</v>
      </c>
      <c r="F9648">
        <v>1012.51</v>
      </c>
      <c r="G9648">
        <v>1031.5999999999999</v>
      </c>
      <c r="J9648">
        <v>0.73219999999999996</v>
      </c>
      <c r="K9648">
        <v>0.71870000000000001</v>
      </c>
    </row>
    <row r="9649" spans="1:11">
      <c r="A9649" t="s">
        <v>25709</v>
      </c>
      <c r="B9649" t="s">
        <v>58</v>
      </c>
      <c r="C9649">
        <v>92606</v>
      </c>
      <c r="D9649" t="s">
        <v>1626</v>
      </c>
      <c r="E9649" t="s">
        <v>32</v>
      </c>
      <c r="F9649">
        <v>983.16</v>
      </c>
      <c r="G9649">
        <v>1002.25</v>
      </c>
      <c r="J9649">
        <v>0.72419999999999995</v>
      </c>
      <c r="K9649">
        <v>0.71040000000000003</v>
      </c>
    </row>
    <row r="9650" spans="1:11">
      <c r="A9650" t="s">
        <v>25710</v>
      </c>
      <c r="B9650" t="s">
        <v>58</v>
      </c>
      <c r="C9650">
        <v>92588</v>
      </c>
      <c r="D9650" t="s">
        <v>1617</v>
      </c>
      <c r="E9650" t="s">
        <v>32</v>
      </c>
      <c r="F9650">
        <v>1296.3800000000001</v>
      </c>
      <c r="G9650">
        <v>1324.45</v>
      </c>
      <c r="J9650">
        <v>0.70669999999999999</v>
      </c>
      <c r="K9650">
        <v>0.69169999999999998</v>
      </c>
    </row>
    <row r="9651" spans="1:11">
      <c r="A9651" t="s">
        <v>25711</v>
      </c>
      <c r="B9651" t="s">
        <v>58</v>
      </c>
      <c r="C9651">
        <v>92608</v>
      </c>
      <c r="D9651" t="s">
        <v>1627</v>
      </c>
      <c r="E9651" t="s">
        <v>32</v>
      </c>
      <c r="F9651">
        <v>1237.67</v>
      </c>
      <c r="G9651">
        <v>1265.74</v>
      </c>
      <c r="J9651">
        <v>0.69279999999999997</v>
      </c>
      <c r="K9651">
        <v>0.6774</v>
      </c>
    </row>
    <row r="9652" spans="1:11">
      <c r="A9652" t="s">
        <v>25712</v>
      </c>
      <c r="B9652" t="s">
        <v>58</v>
      </c>
      <c r="C9652">
        <v>92590</v>
      </c>
      <c r="D9652" t="s">
        <v>1618</v>
      </c>
      <c r="E9652" t="s">
        <v>32</v>
      </c>
      <c r="F9652">
        <v>1412.43</v>
      </c>
      <c r="G9652">
        <v>1440.5</v>
      </c>
      <c r="J9652">
        <v>0.73080000000000001</v>
      </c>
      <c r="K9652">
        <v>0.71650000000000003</v>
      </c>
    </row>
    <row r="9653" spans="1:11">
      <c r="A9653" t="s">
        <v>25713</v>
      </c>
      <c r="B9653" t="s">
        <v>58</v>
      </c>
      <c r="C9653">
        <v>92610</v>
      </c>
      <c r="D9653" t="s">
        <v>1628</v>
      </c>
      <c r="E9653" t="s">
        <v>32</v>
      </c>
      <c r="F9653">
        <v>1353.73</v>
      </c>
      <c r="G9653">
        <v>1381.8</v>
      </c>
      <c r="J9653">
        <v>0.71909999999999996</v>
      </c>
      <c r="K9653">
        <v>0.70450000000000002</v>
      </c>
    </row>
    <row r="9654" spans="1:11">
      <c r="A9654" t="s">
        <v>25714</v>
      </c>
      <c r="B9654" t="s">
        <v>58</v>
      </c>
      <c r="C9654">
        <v>92592</v>
      </c>
      <c r="D9654" t="s">
        <v>1619</v>
      </c>
      <c r="E9654" t="s">
        <v>32</v>
      </c>
      <c r="F9654">
        <v>1596.56</v>
      </c>
      <c r="G9654">
        <v>1630.64</v>
      </c>
      <c r="J9654">
        <v>0.71919999999999995</v>
      </c>
      <c r="K9654">
        <v>0.70420000000000005</v>
      </c>
    </row>
    <row r="9655" spans="1:11">
      <c r="A9655" t="s">
        <v>25715</v>
      </c>
      <c r="B9655" t="s">
        <v>58</v>
      </c>
      <c r="C9655">
        <v>92612</v>
      </c>
      <c r="D9655" t="s">
        <v>1629</v>
      </c>
      <c r="E9655" t="s">
        <v>32</v>
      </c>
      <c r="F9655">
        <v>1537.85</v>
      </c>
      <c r="G9655">
        <v>1571.93</v>
      </c>
      <c r="J9655">
        <v>0.70850000000000002</v>
      </c>
      <c r="K9655">
        <v>0.69310000000000005</v>
      </c>
    </row>
    <row r="9656" spans="1:11">
      <c r="A9656" t="s">
        <v>25716</v>
      </c>
      <c r="B9656" t="s">
        <v>58</v>
      </c>
      <c r="C9656">
        <v>92594</v>
      </c>
      <c r="D9656" t="s">
        <v>1620</v>
      </c>
      <c r="E9656" t="s">
        <v>32</v>
      </c>
      <c r="F9656">
        <v>1840.77</v>
      </c>
      <c r="G9656">
        <v>1877.74</v>
      </c>
      <c r="J9656">
        <v>0.73470000000000002</v>
      </c>
      <c r="K9656">
        <v>0.72019999999999995</v>
      </c>
    </row>
    <row r="9657" spans="1:11">
      <c r="A9657" t="s">
        <v>25717</v>
      </c>
      <c r="B9657" t="s">
        <v>58</v>
      </c>
      <c r="C9657">
        <v>92614</v>
      </c>
      <c r="D9657" t="s">
        <v>1630</v>
      </c>
      <c r="E9657" t="s">
        <v>32</v>
      </c>
      <c r="F9657">
        <v>1723.36</v>
      </c>
      <c r="G9657">
        <v>1760.33</v>
      </c>
      <c r="J9657">
        <v>0.71660000000000001</v>
      </c>
      <c r="K9657">
        <v>0.70150000000000001</v>
      </c>
    </row>
    <row r="9658" spans="1:11">
      <c r="A9658" t="s">
        <v>25718</v>
      </c>
      <c r="B9658" t="s">
        <v>58</v>
      </c>
      <c r="C9658">
        <v>92552</v>
      </c>
      <c r="D9658" t="s">
        <v>1530</v>
      </c>
      <c r="E9658" t="s">
        <v>32</v>
      </c>
      <c r="F9658">
        <v>3132.8</v>
      </c>
      <c r="G9658">
        <v>3245.59</v>
      </c>
      <c r="J9658">
        <v>1.8599999999999998E-2</v>
      </c>
      <c r="K9658">
        <v>1.7999999999999999E-2</v>
      </c>
    </row>
    <row r="9659" spans="1:11">
      <c r="A9659" t="s">
        <v>25719</v>
      </c>
      <c r="B9659" t="s">
        <v>58</v>
      </c>
      <c r="C9659">
        <v>92562</v>
      </c>
      <c r="D9659" t="s">
        <v>1540</v>
      </c>
      <c r="E9659" t="s">
        <v>32</v>
      </c>
      <c r="F9659">
        <v>3065.21</v>
      </c>
      <c r="G9659">
        <v>3178</v>
      </c>
      <c r="J9659">
        <v>1.9099999999999999E-2</v>
      </c>
      <c r="K9659">
        <v>1.84E-2</v>
      </c>
    </row>
    <row r="9660" spans="1:11">
      <c r="A9660" t="s">
        <v>25720</v>
      </c>
      <c r="B9660" t="s">
        <v>58</v>
      </c>
      <c r="C9660">
        <v>92553</v>
      </c>
      <c r="D9660" t="s">
        <v>1531</v>
      </c>
      <c r="E9660" t="s">
        <v>32</v>
      </c>
      <c r="F9660">
        <v>3625.08</v>
      </c>
      <c r="G9660">
        <v>3766.12</v>
      </c>
      <c r="J9660">
        <v>1.61E-2</v>
      </c>
      <c r="K9660">
        <v>1.55E-2</v>
      </c>
    </row>
    <row r="9661" spans="1:11">
      <c r="A9661" t="s">
        <v>25721</v>
      </c>
      <c r="B9661" t="s">
        <v>58</v>
      </c>
      <c r="C9661">
        <v>92563</v>
      </c>
      <c r="D9661" t="s">
        <v>1541</v>
      </c>
      <c r="E9661" t="s">
        <v>32</v>
      </c>
      <c r="F9661">
        <v>3546.05</v>
      </c>
      <c r="G9661">
        <v>3687.09</v>
      </c>
      <c r="J9661">
        <v>1.6500000000000001E-2</v>
      </c>
      <c r="K9661">
        <v>1.5800000000000002E-2</v>
      </c>
    </row>
    <row r="9662" spans="1:11">
      <c r="A9662" t="s">
        <v>25722</v>
      </c>
      <c r="B9662" t="s">
        <v>58</v>
      </c>
      <c r="C9662">
        <v>92554</v>
      </c>
      <c r="D9662" t="s">
        <v>1532</v>
      </c>
      <c r="E9662" t="s">
        <v>32</v>
      </c>
      <c r="F9662">
        <v>3745</v>
      </c>
      <c r="G9662">
        <v>3886.04</v>
      </c>
      <c r="J9662">
        <v>1.5599999999999999E-2</v>
      </c>
      <c r="K9662">
        <v>1.4999999999999999E-2</v>
      </c>
    </row>
    <row r="9663" spans="1:11">
      <c r="A9663" t="s">
        <v>25723</v>
      </c>
      <c r="B9663" t="s">
        <v>58</v>
      </c>
      <c r="C9663">
        <v>92564</v>
      </c>
      <c r="D9663" t="s">
        <v>1542</v>
      </c>
      <c r="E9663" t="s">
        <v>32</v>
      </c>
      <c r="F9663">
        <v>3648.2</v>
      </c>
      <c r="G9663">
        <v>3789.24</v>
      </c>
      <c r="J9663">
        <v>1.6E-2</v>
      </c>
      <c r="K9663">
        <v>1.54E-2</v>
      </c>
    </row>
    <row r="9664" spans="1:11">
      <c r="A9664" t="s">
        <v>25724</v>
      </c>
      <c r="B9664" t="s">
        <v>58</v>
      </c>
      <c r="C9664">
        <v>92545</v>
      </c>
      <c r="D9664" t="s">
        <v>1523</v>
      </c>
      <c r="E9664" t="s">
        <v>32</v>
      </c>
      <c r="F9664">
        <v>1248.3699999999999</v>
      </c>
      <c r="G9664">
        <v>1292.2</v>
      </c>
      <c r="J9664">
        <v>4.6800000000000001E-2</v>
      </c>
      <c r="K9664">
        <v>4.5199999999999997E-2</v>
      </c>
    </row>
    <row r="9665" spans="1:11">
      <c r="A9665" t="s">
        <v>25725</v>
      </c>
      <c r="B9665" t="s">
        <v>58</v>
      </c>
      <c r="C9665">
        <v>92555</v>
      </c>
      <c r="D9665" t="s">
        <v>1533</v>
      </c>
      <c r="E9665" t="s">
        <v>32</v>
      </c>
      <c r="F9665">
        <v>1232.3499999999999</v>
      </c>
      <c r="G9665">
        <v>1276.18</v>
      </c>
      <c r="J9665">
        <v>4.7399999999999998E-2</v>
      </c>
      <c r="K9665">
        <v>4.58E-2</v>
      </c>
    </row>
    <row r="9666" spans="1:11">
      <c r="A9666" t="s">
        <v>25726</v>
      </c>
      <c r="B9666" t="s">
        <v>58</v>
      </c>
      <c r="C9666">
        <v>92546</v>
      </c>
      <c r="D9666" t="s">
        <v>1524</v>
      </c>
      <c r="E9666" t="s">
        <v>32</v>
      </c>
      <c r="F9666">
        <v>1544.19</v>
      </c>
      <c r="G9666">
        <v>1602.14</v>
      </c>
      <c r="J9666">
        <v>3.78E-2</v>
      </c>
      <c r="K9666">
        <v>3.6499999999999998E-2</v>
      </c>
    </row>
    <row r="9667" spans="1:11">
      <c r="A9667" t="s">
        <v>25727</v>
      </c>
      <c r="B9667" t="s">
        <v>58</v>
      </c>
      <c r="C9667">
        <v>92556</v>
      </c>
      <c r="D9667" t="s">
        <v>1534</v>
      </c>
      <c r="E9667" t="s">
        <v>32</v>
      </c>
      <c r="F9667">
        <v>1516.12</v>
      </c>
      <c r="G9667">
        <v>1574.07</v>
      </c>
      <c r="J9667">
        <v>3.85E-2</v>
      </c>
      <c r="K9667">
        <v>3.7100000000000001E-2</v>
      </c>
    </row>
    <row r="9668" spans="1:11">
      <c r="A9668" t="s">
        <v>25728</v>
      </c>
      <c r="B9668" t="s">
        <v>58</v>
      </c>
      <c r="C9668">
        <v>92547</v>
      </c>
      <c r="D9668" t="s">
        <v>1525</v>
      </c>
      <c r="E9668" t="s">
        <v>32</v>
      </c>
      <c r="F9668">
        <v>1625.38</v>
      </c>
      <c r="G9668">
        <v>1683.33</v>
      </c>
      <c r="J9668">
        <v>3.5900000000000001E-2</v>
      </c>
      <c r="K9668">
        <v>3.4700000000000002E-2</v>
      </c>
    </row>
    <row r="9669" spans="1:11">
      <c r="A9669" t="s">
        <v>25729</v>
      </c>
      <c r="B9669" t="s">
        <v>58</v>
      </c>
      <c r="C9669">
        <v>92557</v>
      </c>
      <c r="D9669" t="s">
        <v>1535</v>
      </c>
      <c r="E9669" t="s">
        <v>32</v>
      </c>
      <c r="F9669">
        <v>1597.3</v>
      </c>
      <c r="G9669">
        <v>1655.25</v>
      </c>
      <c r="J9669">
        <v>3.6600000000000001E-2</v>
      </c>
      <c r="K9669">
        <v>3.5299999999999998E-2</v>
      </c>
    </row>
    <row r="9670" spans="1:11">
      <c r="A9670" t="s">
        <v>25730</v>
      </c>
      <c r="B9670" t="s">
        <v>58</v>
      </c>
      <c r="C9670">
        <v>92548</v>
      </c>
      <c r="D9670" t="s">
        <v>1526</v>
      </c>
      <c r="E9670" t="s">
        <v>32</v>
      </c>
      <c r="F9670">
        <v>1811.35</v>
      </c>
      <c r="G9670">
        <v>1876.83</v>
      </c>
      <c r="J9670">
        <v>3.2199999999999999E-2</v>
      </c>
      <c r="K9670">
        <v>3.1099999999999999E-2</v>
      </c>
    </row>
    <row r="9671" spans="1:11">
      <c r="A9671" t="s">
        <v>25731</v>
      </c>
      <c r="B9671" t="s">
        <v>58</v>
      </c>
      <c r="C9671">
        <v>92558</v>
      </c>
      <c r="D9671" t="s">
        <v>1536</v>
      </c>
      <c r="E9671" t="s">
        <v>32</v>
      </c>
      <c r="F9671">
        <v>1795.33</v>
      </c>
      <c r="G9671">
        <v>1860.81</v>
      </c>
      <c r="J9671">
        <v>3.2500000000000001E-2</v>
      </c>
      <c r="K9671">
        <v>3.1399999999999997E-2</v>
      </c>
    </row>
    <row r="9672" spans="1:11">
      <c r="A9672" t="s">
        <v>25732</v>
      </c>
      <c r="B9672" t="s">
        <v>58</v>
      </c>
      <c r="C9672">
        <v>92549</v>
      </c>
      <c r="D9672" t="s">
        <v>1527</v>
      </c>
      <c r="E9672" t="s">
        <v>32</v>
      </c>
      <c r="F9672">
        <v>2293.6</v>
      </c>
      <c r="G9672">
        <v>2387.33</v>
      </c>
      <c r="J9672">
        <v>2.5499999999999998E-2</v>
      </c>
      <c r="K9672">
        <v>2.4500000000000001E-2</v>
      </c>
    </row>
    <row r="9673" spans="1:11">
      <c r="A9673" t="s">
        <v>25733</v>
      </c>
      <c r="B9673" t="s">
        <v>58</v>
      </c>
      <c r="C9673">
        <v>92559</v>
      </c>
      <c r="D9673" t="s">
        <v>1537</v>
      </c>
      <c r="E9673" t="s">
        <v>32</v>
      </c>
      <c r="F9673">
        <v>2263.77</v>
      </c>
      <c r="G9673">
        <v>2357.5</v>
      </c>
      <c r="J9673">
        <v>2.58E-2</v>
      </c>
      <c r="K9673">
        <v>2.4799999999999999E-2</v>
      </c>
    </row>
    <row r="9674" spans="1:11">
      <c r="A9674" t="s">
        <v>25734</v>
      </c>
      <c r="B9674" t="s">
        <v>58</v>
      </c>
      <c r="C9674">
        <v>92550</v>
      </c>
      <c r="D9674" t="s">
        <v>1528</v>
      </c>
      <c r="E9674" t="s">
        <v>32</v>
      </c>
      <c r="F9674">
        <v>2769.11</v>
      </c>
      <c r="G9674">
        <v>2870.14</v>
      </c>
      <c r="J9674">
        <v>2.1100000000000001E-2</v>
      </c>
      <c r="K9674">
        <v>2.0299999999999999E-2</v>
      </c>
    </row>
    <row r="9675" spans="1:11">
      <c r="A9675" t="s">
        <v>25735</v>
      </c>
      <c r="B9675" t="s">
        <v>58</v>
      </c>
      <c r="C9675">
        <v>92560</v>
      </c>
      <c r="D9675" t="s">
        <v>1538</v>
      </c>
      <c r="E9675" t="s">
        <v>32</v>
      </c>
      <c r="F9675">
        <v>2728.49</v>
      </c>
      <c r="G9675">
        <v>2829.52</v>
      </c>
      <c r="J9675">
        <v>2.1399999999999999E-2</v>
      </c>
      <c r="K9675">
        <v>2.06E-2</v>
      </c>
    </row>
    <row r="9676" spans="1:11">
      <c r="A9676" t="s">
        <v>25736</v>
      </c>
      <c r="B9676" t="s">
        <v>58</v>
      </c>
      <c r="C9676">
        <v>92551</v>
      </c>
      <c r="D9676" t="s">
        <v>1529</v>
      </c>
      <c r="E9676" t="s">
        <v>32</v>
      </c>
      <c r="F9676">
        <v>2873.66</v>
      </c>
      <c r="G9676">
        <v>2974.69</v>
      </c>
      <c r="J9676">
        <v>2.0299999999999999E-2</v>
      </c>
      <c r="K9676">
        <v>1.9599999999999999E-2</v>
      </c>
    </row>
    <row r="9677" spans="1:11">
      <c r="A9677" t="s">
        <v>25737</v>
      </c>
      <c r="B9677" t="s">
        <v>58</v>
      </c>
      <c r="C9677">
        <v>92561</v>
      </c>
      <c r="D9677" t="s">
        <v>1539</v>
      </c>
      <c r="E9677" t="s">
        <v>32</v>
      </c>
      <c r="F9677">
        <v>2834.14</v>
      </c>
      <c r="G9677">
        <v>2935.17</v>
      </c>
      <c r="J9677">
        <v>2.06E-2</v>
      </c>
      <c r="K9677">
        <v>1.9900000000000001E-2</v>
      </c>
    </row>
    <row r="9678" spans="1:11">
      <c r="A9678" t="s">
        <v>25738</v>
      </c>
      <c r="B9678" t="s">
        <v>58</v>
      </c>
      <c r="C9678">
        <v>92262</v>
      </c>
      <c r="D9678" t="s">
        <v>1516</v>
      </c>
      <c r="E9678" t="s">
        <v>32</v>
      </c>
      <c r="F9678">
        <v>869.24</v>
      </c>
      <c r="G9678">
        <v>911.4</v>
      </c>
      <c r="J9678">
        <v>6.7199999999999996E-2</v>
      </c>
      <c r="K9678">
        <v>6.4100000000000004E-2</v>
      </c>
    </row>
    <row r="9679" spans="1:11">
      <c r="A9679" t="s">
        <v>25739</v>
      </c>
      <c r="B9679" t="s">
        <v>58</v>
      </c>
      <c r="C9679">
        <v>92259</v>
      </c>
      <c r="D9679" t="s">
        <v>1513</v>
      </c>
      <c r="E9679" t="s">
        <v>32</v>
      </c>
      <c r="F9679">
        <v>555.83000000000004</v>
      </c>
      <c r="G9679">
        <v>571.4</v>
      </c>
      <c r="J9679">
        <v>0.1051</v>
      </c>
      <c r="K9679">
        <v>0.1022</v>
      </c>
    </row>
    <row r="9680" spans="1:11">
      <c r="A9680" t="s">
        <v>25740</v>
      </c>
      <c r="B9680" t="s">
        <v>58</v>
      </c>
      <c r="C9680">
        <v>92260</v>
      </c>
      <c r="D9680" t="s">
        <v>1514</v>
      </c>
      <c r="E9680" t="s">
        <v>32</v>
      </c>
      <c r="F9680">
        <v>644.6</v>
      </c>
      <c r="G9680">
        <v>667.7</v>
      </c>
      <c r="J9680">
        <v>9.06E-2</v>
      </c>
      <c r="K9680">
        <v>8.7499999999999994E-2</v>
      </c>
    </row>
    <row r="9681" spans="1:11">
      <c r="A9681" t="s">
        <v>25741</v>
      </c>
      <c r="B9681" t="s">
        <v>58</v>
      </c>
      <c r="C9681">
        <v>92261</v>
      </c>
      <c r="D9681" t="s">
        <v>1515</v>
      </c>
      <c r="E9681" t="s">
        <v>32</v>
      </c>
      <c r="F9681">
        <v>730.67</v>
      </c>
      <c r="G9681">
        <v>761.07</v>
      </c>
      <c r="J9681">
        <v>7.9899999999999999E-2</v>
      </c>
      <c r="K9681">
        <v>7.6700000000000004E-2</v>
      </c>
    </row>
    <row r="9682" spans="1:11">
      <c r="A9682" t="s">
        <v>25742</v>
      </c>
      <c r="B9682" t="s">
        <v>58</v>
      </c>
      <c r="C9682">
        <v>92258</v>
      </c>
      <c r="D9682" t="s">
        <v>1599</v>
      </c>
      <c r="E9682" t="s">
        <v>32</v>
      </c>
      <c r="F9682">
        <v>498.68</v>
      </c>
      <c r="G9682">
        <v>533.77</v>
      </c>
      <c r="J9682">
        <v>0.1171</v>
      </c>
      <c r="K9682">
        <v>0.1094</v>
      </c>
    </row>
    <row r="9683" spans="1:11">
      <c r="A9683" t="s">
        <v>25743</v>
      </c>
      <c r="B9683" t="s">
        <v>58</v>
      </c>
      <c r="C9683">
        <v>92255</v>
      </c>
      <c r="D9683" t="s">
        <v>1596</v>
      </c>
      <c r="E9683" t="s">
        <v>32</v>
      </c>
      <c r="F9683">
        <v>252.12</v>
      </c>
      <c r="G9683">
        <v>265.44</v>
      </c>
      <c r="J9683">
        <v>0.2316</v>
      </c>
      <c r="K9683">
        <v>0.22</v>
      </c>
    </row>
    <row r="9684" spans="1:11">
      <c r="A9684" t="s">
        <v>25744</v>
      </c>
      <c r="B9684" t="s">
        <v>58</v>
      </c>
      <c r="C9684">
        <v>92256</v>
      </c>
      <c r="D9684" t="s">
        <v>1597</v>
      </c>
      <c r="E9684" t="s">
        <v>32</v>
      </c>
      <c r="F9684">
        <v>321.13</v>
      </c>
      <c r="G9684">
        <v>340.55</v>
      </c>
      <c r="J9684">
        <v>0.18190000000000001</v>
      </c>
      <c r="K9684">
        <v>0.17150000000000001</v>
      </c>
    </row>
    <row r="9685" spans="1:11">
      <c r="A9685" t="s">
        <v>25745</v>
      </c>
      <c r="B9685" t="s">
        <v>58</v>
      </c>
      <c r="C9685">
        <v>92257</v>
      </c>
      <c r="D9685" t="s">
        <v>1598</v>
      </c>
      <c r="E9685" t="s">
        <v>32</v>
      </c>
      <c r="F9685">
        <v>389.2</v>
      </c>
      <c r="G9685">
        <v>414.63</v>
      </c>
      <c r="J9685">
        <v>0.15010000000000001</v>
      </c>
      <c r="K9685">
        <v>0.14080000000000001</v>
      </c>
    </row>
    <row r="9686" spans="1:11">
      <c r="A9686" t="s">
        <v>25746</v>
      </c>
      <c r="B9686" t="s">
        <v>58</v>
      </c>
      <c r="C9686">
        <v>100393</v>
      </c>
      <c r="D9686" t="s">
        <v>1556</v>
      </c>
      <c r="E9686" t="s">
        <v>9</v>
      </c>
      <c r="F9686">
        <v>25.5</v>
      </c>
      <c r="G9686">
        <v>26.95</v>
      </c>
      <c r="J9686">
        <v>0</v>
      </c>
      <c r="K9686">
        <v>0</v>
      </c>
    </row>
    <row r="9687" spans="1:11">
      <c r="A9687" t="s">
        <v>25747</v>
      </c>
      <c r="B9687" t="s">
        <v>58</v>
      </c>
      <c r="C9687">
        <v>100389</v>
      </c>
      <c r="D9687" t="s">
        <v>1552</v>
      </c>
      <c r="E9687" t="s">
        <v>9</v>
      </c>
      <c r="F9687">
        <v>22.21</v>
      </c>
      <c r="G9687">
        <v>23.47</v>
      </c>
      <c r="J9687">
        <v>0</v>
      </c>
      <c r="K9687">
        <v>0</v>
      </c>
    </row>
    <row r="9688" spans="1:11">
      <c r="A9688" t="s">
        <v>25748</v>
      </c>
      <c r="B9688" t="s">
        <v>58</v>
      </c>
      <c r="C9688">
        <v>100395</v>
      </c>
      <c r="D9688" t="s">
        <v>1558</v>
      </c>
      <c r="E9688" t="s">
        <v>9</v>
      </c>
      <c r="F9688">
        <v>30.74</v>
      </c>
      <c r="G9688">
        <v>32.619999999999997</v>
      </c>
      <c r="J9688">
        <v>0</v>
      </c>
      <c r="K9688">
        <v>0</v>
      </c>
    </row>
    <row r="9689" spans="1:11">
      <c r="A9689" t="s">
        <v>25749</v>
      </c>
      <c r="B9689" t="s">
        <v>58</v>
      </c>
      <c r="C9689">
        <v>100391</v>
      </c>
      <c r="D9689" t="s">
        <v>1554</v>
      </c>
      <c r="E9689" t="s">
        <v>9</v>
      </c>
      <c r="F9689">
        <v>25.72</v>
      </c>
      <c r="G9689">
        <v>27.29</v>
      </c>
      <c r="J9689">
        <v>0</v>
      </c>
      <c r="K9689">
        <v>0</v>
      </c>
    </row>
    <row r="9690" spans="1:11">
      <c r="A9690" t="s">
        <v>25750</v>
      </c>
      <c r="B9690" t="s">
        <v>58</v>
      </c>
      <c r="C9690">
        <v>100392</v>
      </c>
      <c r="D9690" t="s">
        <v>1555</v>
      </c>
      <c r="E9690" t="s">
        <v>9</v>
      </c>
      <c r="F9690">
        <v>19.100000000000001</v>
      </c>
      <c r="G9690">
        <v>19.989999999999998</v>
      </c>
      <c r="J9690">
        <v>0</v>
      </c>
      <c r="K9690">
        <v>0</v>
      </c>
    </row>
    <row r="9691" spans="1:11">
      <c r="A9691" t="s">
        <v>25751</v>
      </c>
      <c r="B9691" t="s">
        <v>58</v>
      </c>
      <c r="C9691">
        <v>100388</v>
      </c>
      <c r="D9691" t="s">
        <v>1551</v>
      </c>
      <c r="E9691" t="s">
        <v>9</v>
      </c>
      <c r="F9691">
        <v>24.3</v>
      </c>
      <c r="G9691">
        <v>25.45</v>
      </c>
      <c r="J9691">
        <v>0</v>
      </c>
      <c r="K9691">
        <v>0</v>
      </c>
    </row>
    <row r="9692" spans="1:11">
      <c r="A9692" t="s">
        <v>25752</v>
      </c>
      <c r="B9692" t="s">
        <v>58</v>
      </c>
      <c r="C9692">
        <v>100394</v>
      </c>
      <c r="D9692" t="s">
        <v>1557</v>
      </c>
      <c r="E9692" t="s">
        <v>9</v>
      </c>
      <c r="F9692">
        <v>23.21</v>
      </c>
      <c r="G9692">
        <v>24.46</v>
      </c>
      <c r="J9692">
        <v>0</v>
      </c>
      <c r="K9692">
        <v>0</v>
      </c>
    </row>
    <row r="9693" spans="1:11">
      <c r="A9693" t="s">
        <v>25753</v>
      </c>
      <c r="B9693" t="s">
        <v>58</v>
      </c>
      <c r="C9693">
        <v>100390</v>
      </c>
      <c r="D9693" t="s">
        <v>1553</v>
      </c>
      <c r="E9693" t="s">
        <v>9</v>
      </c>
      <c r="F9693">
        <v>29.51</v>
      </c>
      <c r="G9693">
        <v>31.11</v>
      </c>
      <c r="J9693">
        <v>0</v>
      </c>
      <c r="K9693">
        <v>0</v>
      </c>
    </row>
    <row r="9694" spans="1:11">
      <c r="A9694" t="s">
        <v>25754</v>
      </c>
      <c r="B9694" t="s">
        <v>58</v>
      </c>
      <c r="C9694">
        <v>92575</v>
      </c>
      <c r="D9694" t="s">
        <v>1607</v>
      </c>
      <c r="E9694" t="s">
        <v>9</v>
      </c>
      <c r="F9694">
        <v>66.510000000000005</v>
      </c>
      <c r="G9694">
        <v>67.239999999999995</v>
      </c>
      <c r="J9694">
        <v>0.79930000000000001</v>
      </c>
      <c r="K9694">
        <v>0.79059999999999997</v>
      </c>
    </row>
    <row r="9695" spans="1:11">
      <c r="A9695" t="s">
        <v>25755</v>
      </c>
      <c r="B9695" t="s">
        <v>58</v>
      </c>
      <c r="C9695">
        <v>92569</v>
      </c>
      <c r="D9695" t="s">
        <v>1601</v>
      </c>
      <c r="E9695" t="s">
        <v>9</v>
      </c>
      <c r="F9695">
        <v>72.34</v>
      </c>
      <c r="G9695">
        <v>73.09</v>
      </c>
      <c r="J9695">
        <v>0.81340000000000001</v>
      </c>
      <c r="K9695">
        <v>0.80500000000000005</v>
      </c>
    </row>
    <row r="9696" spans="1:11">
      <c r="A9696" t="s">
        <v>25756</v>
      </c>
      <c r="B9696" t="s">
        <v>58</v>
      </c>
      <c r="C9696">
        <v>92578</v>
      </c>
      <c r="D9696" t="s">
        <v>1610</v>
      </c>
      <c r="E9696" t="s">
        <v>9</v>
      </c>
      <c r="F9696">
        <v>73.87</v>
      </c>
      <c r="G9696">
        <v>75.19</v>
      </c>
      <c r="J9696">
        <v>0.72870000000000001</v>
      </c>
      <c r="K9696">
        <v>0.71589999999999998</v>
      </c>
    </row>
    <row r="9697" spans="1:11">
      <c r="A9697" t="s">
        <v>25757</v>
      </c>
      <c r="B9697" t="s">
        <v>58</v>
      </c>
      <c r="C9697">
        <v>92572</v>
      </c>
      <c r="D9697" t="s">
        <v>1604</v>
      </c>
      <c r="E9697" t="s">
        <v>9</v>
      </c>
      <c r="F9697">
        <v>85.37</v>
      </c>
      <c r="G9697">
        <v>86.78</v>
      </c>
      <c r="J9697">
        <v>0.75409999999999999</v>
      </c>
      <c r="K9697">
        <v>0.7419</v>
      </c>
    </row>
    <row r="9698" spans="1:11">
      <c r="A9698" t="s">
        <v>25758</v>
      </c>
      <c r="B9698" t="s">
        <v>58</v>
      </c>
      <c r="C9698">
        <v>92576</v>
      </c>
      <c r="D9698" t="s">
        <v>1608</v>
      </c>
      <c r="E9698" t="s">
        <v>9</v>
      </c>
      <c r="F9698">
        <v>36.04</v>
      </c>
      <c r="G9698">
        <v>36.299999999999997</v>
      </c>
      <c r="J9698">
        <v>0.84850000000000003</v>
      </c>
      <c r="K9698">
        <v>0.84240000000000004</v>
      </c>
    </row>
    <row r="9699" spans="1:11">
      <c r="A9699" t="s">
        <v>25759</v>
      </c>
      <c r="B9699" t="s">
        <v>58</v>
      </c>
      <c r="C9699">
        <v>92570</v>
      </c>
      <c r="D9699" t="s">
        <v>1602</v>
      </c>
      <c r="E9699" t="s">
        <v>9</v>
      </c>
      <c r="F9699">
        <v>45.45</v>
      </c>
      <c r="G9699">
        <v>45.79</v>
      </c>
      <c r="J9699">
        <v>0.86070000000000002</v>
      </c>
      <c r="K9699">
        <v>0.85429999999999995</v>
      </c>
    </row>
    <row r="9700" spans="1:11">
      <c r="A9700" t="s">
        <v>25760</v>
      </c>
      <c r="B9700" t="s">
        <v>58</v>
      </c>
      <c r="C9700">
        <v>92579</v>
      </c>
      <c r="D9700" t="s">
        <v>1611</v>
      </c>
      <c r="E9700" t="s">
        <v>9</v>
      </c>
      <c r="F9700">
        <v>40.44</v>
      </c>
      <c r="G9700">
        <v>41.09</v>
      </c>
      <c r="J9700">
        <v>0.76039999999999996</v>
      </c>
      <c r="K9700">
        <v>0.74839999999999995</v>
      </c>
    </row>
    <row r="9701" spans="1:11">
      <c r="A9701" t="s">
        <v>25761</v>
      </c>
      <c r="B9701" t="s">
        <v>58</v>
      </c>
      <c r="C9701">
        <v>92573</v>
      </c>
      <c r="D9701" t="s">
        <v>1605</v>
      </c>
      <c r="E9701" t="s">
        <v>9</v>
      </c>
      <c r="F9701">
        <v>50.95</v>
      </c>
      <c r="G9701">
        <v>51.78</v>
      </c>
      <c r="J9701">
        <v>0.77249999999999996</v>
      </c>
      <c r="K9701">
        <v>0.7601</v>
      </c>
    </row>
    <row r="9702" spans="1:11">
      <c r="A9702" t="s">
        <v>25762</v>
      </c>
      <c r="B9702" t="s">
        <v>58</v>
      </c>
      <c r="C9702">
        <v>92574</v>
      </c>
      <c r="D9702" t="s">
        <v>1606</v>
      </c>
      <c r="E9702" t="s">
        <v>9</v>
      </c>
      <c r="F9702">
        <v>134.02000000000001</v>
      </c>
      <c r="G9702">
        <v>135.91</v>
      </c>
      <c r="J9702">
        <v>0.75880000000000003</v>
      </c>
      <c r="K9702">
        <v>0.74819999999999998</v>
      </c>
    </row>
    <row r="9703" spans="1:11">
      <c r="A9703" t="s">
        <v>25763</v>
      </c>
      <c r="B9703" t="s">
        <v>58</v>
      </c>
      <c r="C9703">
        <v>92568</v>
      </c>
      <c r="D9703" t="s">
        <v>1600</v>
      </c>
      <c r="E9703" t="s">
        <v>9</v>
      </c>
      <c r="F9703">
        <v>131.30000000000001</v>
      </c>
      <c r="G9703">
        <v>133.04</v>
      </c>
      <c r="J9703">
        <v>0.76700000000000002</v>
      </c>
      <c r="K9703">
        <v>0.75700000000000001</v>
      </c>
    </row>
    <row r="9704" spans="1:11">
      <c r="A9704" t="s">
        <v>25764</v>
      </c>
      <c r="B9704" t="s">
        <v>58</v>
      </c>
      <c r="C9704">
        <v>92577</v>
      </c>
      <c r="D9704" t="s">
        <v>1609</v>
      </c>
      <c r="E9704" t="s">
        <v>9</v>
      </c>
      <c r="F9704">
        <v>147.06</v>
      </c>
      <c r="G9704">
        <v>149.96</v>
      </c>
      <c r="J9704">
        <v>0.70109999999999995</v>
      </c>
      <c r="K9704">
        <v>0.68759999999999999</v>
      </c>
    </row>
    <row r="9705" spans="1:11">
      <c r="A9705" t="s">
        <v>25765</v>
      </c>
      <c r="B9705" t="s">
        <v>58</v>
      </c>
      <c r="C9705">
        <v>92571</v>
      </c>
      <c r="D9705" t="s">
        <v>1603</v>
      </c>
      <c r="E9705" t="s">
        <v>9</v>
      </c>
      <c r="F9705">
        <v>144.01</v>
      </c>
      <c r="G9705">
        <v>146.77000000000001</v>
      </c>
      <c r="J9705">
        <v>0.70579999999999998</v>
      </c>
      <c r="K9705">
        <v>0.6925</v>
      </c>
    </row>
    <row r="9706" spans="1:11">
      <c r="A9706" t="s">
        <v>25766</v>
      </c>
      <c r="B9706" t="s">
        <v>58</v>
      </c>
      <c r="C9706">
        <v>92581</v>
      </c>
      <c r="D9706" t="s">
        <v>1613</v>
      </c>
      <c r="E9706" t="s">
        <v>9</v>
      </c>
      <c r="F9706">
        <v>52.76</v>
      </c>
      <c r="G9706">
        <v>53.69</v>
      </c>
      <c r="J9706">
        <v>0.75970000000000004</v>
      </c>
      <c r="K9706">
        <v>0.74650000000000005</v>
      </c>
    </row>
    <row r="9707" spans="1:11">
      <c r="A9707" t="s">
        <v>25767</v>
      </c>
      <c r="B9707" t="s">
        <v>58</v>
      </c>
      <c r="C9707">
        <v>104314</v>
      </c>
      <c r="D9707" t="s">
        <v>1657</v>
      </c>
      <c r="E9707" t="s">
        <v>11</v>
      </c>
      <c r="F9707">
        <v>11.81</v>
      </c>
      <c r="G9707">
        <v>12.03</v>
      </c>
      <c r="J9707">
        <v>0.73329999999999995</v>
      </c>
      <c r="K9707">
        <v>0.71989999999999998</v>
      </c>
    </row>
    <row r="9708" spans="1:11">
      <c r="A9708" t="s">
        <v>25768</v>
      </c>
      <c r="B9708" t="s">
        <v>58</v>
      </c>
      <c r="C9708">
        <v>92580</v>
      </c>
      <c r="D9708" t="s">
        <v>1612</v>
      </c>
      <c r="E9708" t="s">
        <v>9</v>
      </c>
      <c r="F9708">
        <v>51.21</v>
      </c>
      <c r="G9708">
        <v>52.24</v>
      </c>
      <c r="J9708">
        <v>0.73270000000000002</v>
      </c>
      <c r="K9708">
        <v>0.71819999999999995</v>
      </c>
    </row>
    <row r="9709" spans="1:11">
      <c r="A9709" t="s">
        <v>25769</v>
      </c>
      <c r="B9709" t="s">
        <v>58</v>
      </c>
      <c r="C9709">
        <v>92541</v>
      </c>
      <c r="D9709" t="s">
        <v>1519</v>
      </c>
      <c r="E9709" t="s">
        <v>9</v>
      </c>
      <c r="F9709">
        <v>99.45</v>
      </c>
      <c r="G9709">
        <v>101.94</v>
      </c>
      <c r="J9709">
        <v>0</v>
      </c>
      <c r="K9709">
        <v>0</v>
      </c>
    </row>
    <row r="9710" spans="1:11">
      <c r="A9710" t="s">
        <v>25770</v>
      </c>
      <c r="B9710" t="s">
        <v>58</v>
      </c>
      <c r="C9710">
        <v>92539</v>
      </c>
      <c r="D9710" t="s">
        <v>1517</v>
      </c>
      <c r="E9710" t="s">
        <v>9</v>
      </c>
      <c r="F9710">
        <v>92.37</v>
      </c>
      <c r="G9710">
        <v>94.78</v>
      </c>
      <c r="J9710">
        <v>0</v>
      </c>
      <c r="K9710">
        <v>0</v>
      </c>
    </row>
    <row r="9711" spans="1:11">
      <c r="A9711" t="s">
        <v>25771</v>
      </c>
      <c r="B9711" t="s">
        <v>58</v>
      </c>
      <c r="C9711">
        <v>92542</v>
      </c>
      <c r="D9711" t="s">
        <v>1520</v>
      </c>
      <c r="E9711" t="s">
        <v>9</v>
      </c>
      <c r="F9711">
        <v>122.17</v>
      </c>
      <c r="G9711">
        <v>125.81</v>
      </c>
      <c r="J9711">
        <v>0</v>
      </c>
      <c r="K9711">
        <v>0</v>
      </c>
    </row>
    <row r="9712" spans="1:11">
      <c r="A9712" t="s">
        <v>25772</v>
      </c>
      <c r="B9712" t="s">
        <v>58</v>
      </c>
      <c r="C9712">
        <v>92540</v>
      </c>
      <c r="D9712" t="s">
        <v>1518</v>
      </c>
      <c r="E9712" t="s">
        <v>9</v>
      </c>
      <c r="F9712">
        <v>105.49</v>
      </c>
      <c r="G9712">
        <v>108.96</v>
      </c>
      <c r="J9712">
        <v>0</v>
      </c>
      <c r="K9712">
        <v>0</v>
      </c>
    </row>
    <row r="9713" spans="1:11">
      <c r="A9713" t="s">
        <v>25773</v>
      </c>
      <c r="B9713" t="s">
        <v>58</v>
      </c>
      <c r="C9713">
        <v>92544</v>
      </c>
      <c r="D9713" t="s">
        <v>1522</v>
      </c>
      <c r="E9713" t="s">
        <v>9</v>
      </c>
      <c r="F9713">
        <v>21.99</v>
      </c>
      <c r="G9713">
        <v>22.43</v>
      </c>
      <c r="J9713">
        <v>0</v>
      </c>
      <c r="K9713">
        <v>0</v>
      </c>
    </row>
    <row r="9714" spans="1:11">
      <c r="A9714" t="s">
        <v>25774</v>
      </c>
      <c r="B9714" t="s">
        <v>58</v>
      </c>
      <c r="C9714">
        <v>92543</v>
      </c>
      <c r="D9714" t="s">
        <v>1521</v>
      </c>
      <c r="E9714" t="s">
        <v>9</v>
      </c>
      <c r="F9714">
        <v>27.57</v>
      </c>
      <c r="G9714">
        <v>28.13</v>
      </c>
      <c r="J9714">
        <v>0</v>
      </c>
      <c r="K9714">
        <v>0</v>
      </c>
    </row>
    <row r="9715" spans="1:11">
      <c r="A9715" t="s">
        <v>25775</v>
      </c>
      <c r="B9715" t="s">
        <v>58</v>
      </c>
      <c r="C9715">
        <v>97725</v>
      </c>
      <c r="D9715" t="s">
        <v>7746</v>
      </c>
      <c r="E9715" t="s">
        <v>10</v>
      </c>
      <c r="F9715">
        <v>0</v>
      </c>
      <c r="G9715">
        <v>0</v>
      </c>
    </row>
    <row r="9716" spans="1:11">
      <c r="A9716" t="s">
        <v>25776</v>
      </c>
      <c r="B9716" t="s">
        <v>58</v>
      </c>
      <c r="C9716">
        <v>97721</v>
      </c>
      <c r="D9716" t="s">
        <v>7747</v>
      </c>
      <c r="E9716" t="s">
        <v>10</v>
      </c>
      <c r="F9716">
        <v>0</v>
      </c>
      <c r="G9716">
        <v>0</v>
      </c>
    </row>
    <row r="9717" spans="1:11">
      <c r="A9717" t="s">
        <v>25777</v>
      </c>
      <c r="B9717" t="s">
        <v>58</v>
      </c>
      <c r="C9717">
        <v>97724</v>
      </c>
      <c r="D9717" t="s">
        <v>7748</v>
      </c>
      <c r="E9717" t="s">
        <v>10</v>
      </c>
      <c r="F9717">
        <v>0</v>
      </c>
      <c r="G9717">
        <v>0</v>
      </c>
    </row>
    <row r="9718" spans="1:11">
      <c r="A9718" t="s">
        <v>25778</v>
      </c>
      <c r="B9718" t="s">
        <v>58</v>
      </c>
      <c r="C9718">
        <v>97719</v>
      </c>
      <c r="D9718" t="s">
        <v>7749</v>
      </c>
      <c r="E9718" t="s">
        <v>10</v>
      </c>
      <c r="F9718">
        <v>0</v>
      </c>
      <c r="G9718">
        <v>0</v>
      </c>
    </row>
    <row r="9719" spans="1:11">
      <c r="A9719" t="s">
        <v>25779</v>
      </c>
      <c r="B9719" t="s">
        <v>58</v>
      </c>
      <c r="C9719">
        <v>97723</v>
      </c>
      <c r="D9719" t="s">
        <v>7750</v>
      </c>
      <c r="E9719" t="s">
        <v>10</v>
      </c>
      <c r="F9719">
        <v>0</v>
      </c>
      <c r="G9719">
        <v>0</v>
      </c>
    </row>
    <row r="9720" spans="1:11">
      <c r="A9720" t="s">
        <v>25780</v>
      </c>
      <c r="B9720" t="s">
        <v>58</v>
      </c>
      <c r="C9720">
        <v>104946</v>
      </c>
      <c r="D9720" t="s">
        <v>7751</v>
      </c>
      <c r="E9720" t="s">
        <v>10</v>
      </c>
      <c r="F9720">
        <v>0</v>
      </c>
      <c r="G9720">
        <v>0</v>
      </c>
    </row>
    <row r="9721" spans="1:11">
      <c r="A9721" t="s">
        <v>25781</v>
      </c>
      <c r="B9721" t="s">
        <v>58</v>
      </c>
      <c r="C9721">
        <v>104944</v>
      </c>
      <c r="D9721" t="s">
        <v>7752</v>
      </c>
      <c r="E9721" t="s">
        <v>10</v>
      </c>
      <c r="F9721">
        <v>0</v>
      </c>
      <c r="G9721">
        <v>0</v>
      </c>
    </row>
    <row r="9722" spans="1:11">
      <c r="A9722" t="s">
        <v>25782</v>
      </c>
      <c r="B9722" t="s">
        <v>58</v>
      </c>
      <c r="C9722">
        <v>104945</v>
      </c>
      <c r="D9722" t="s">
        <v>7753</v>
      </c>
      <c r="E9722" t="s">
        <v>10</v>
      </c>
      <c r="F9722">
        <v>0</v>
      </c>
      <c r="G9722">
        <v>0</v>
      </c>
    </row>
    <row r="9723" spans="1:11">
      <c r="A9723" t="s">
        <v>25783</v>
      </c>
      <c r="B9723" t="s">
        <v>58</v>
      </c>
      <c r="C9723">
        <v>97720</v>
      </c>
      <c r="D9723" t="s">
        <v>7754</v>
      </c>
      <c r="E9723" t="s">
        <v>10</v>
      </c>
      <c r="F9723">
        <v>0</v>
      </c>
      <c r="G9723">
        <v>0</v>
      </c>
    </row>
    <row r="9724" spans="1:11">
      <c r="A9724" t="s">
        <v>25784</v>
      </c>
      <c r="B9724" t="s">
        <v>58</v>
      </c>
      <c r="C9724">
        <v>97740</v>
      </c>
      <c r="D9724" t="s">
        <v>2652</v>
      </c>
      <c r="E9724" t="s">
        <v>10</v>
      </c>
      <c r="F9724">
        <v>2231.31</v>
      </c>
      <c r="G9724">
        <v>2315.71</v>
      </c>
      <c r="J9724">
        <v>6.7000000000000002E-3</v>
      </c>
      <c r="K9724">
        <v>6.4999999999999997E-3</v>
      </c>
    </row>
    <row r="9725" spans="1:11">
      <c r="A9725" t="s">
        <v>25785</v>
      </c>
      <c r="B9725" t="s">
        <v>58</v>
      </c>
      <c r="C9725">
        <v>97738</v>
      </c>
      <c r="D9725" t="s">
        <v>2650</v>
      </c>
      <c r="E9725" t="s">
        <v>10</v>
      </c>
      <c r="F9725">
        <v>4713.3100000000004</v>
      </c>
      <c r="G9725">
        <v>4994.12</v>
      </c>
      <c r="J9725">
        <v>0</v>
      </c>
      <c r="K9725">
        <v>0</v>
      </c>
    </row>
    <row r="9726" spans="1:11">
      <c r="A9726" t="s">
        <v>25786</v>
      </c>
      <c r="B9726" t="s">
        <v>58</v>
      </c>
      <c r="C9726">
        <v>97739</v>
      </c>
      <c r="D9726" t="s">
        <v>2651</v>
      </c>
      <c r="E9726" t="s">
        <v>10</v>
      </c>
      <c r="F9726">
        <v>3322.36</v>
      </c>
      <c r="G9726">
        <v>3501.62</v>
      </c>
      <c r="J9726">
        <v>4.0000000000000001E-3</v>
      </c>
      <c r="K9726">
        <v>3.8E-3</v>
      </c>
    </row>
    <row r="9727" spans="1:11">
      <c r="A9727" t="s">
        <v>25787</v>
      </c>
      <c r="B9727" t="s">
        <v>58</v>
      </c>
      <c r="C9727">
        <v>97736</v>
      </c>
      <c r="D9727" t="s">
        <v>2648</v>
      </c>
      <c r="E9727" t="s">
        <v>10</v>
      </c>
      <c r="F9727">
        <v>1622.07</v>
      </c>
      <c r="G9727">
        <v>1684.54</v>
      </c>
      <c r="J9727">
        <v>8.9999999999999993E-3</v>
      </c>
      <c r="K9727">
        <v>8.6999999999999994E-3</v>
      </c>
    </row>
    <row r="9728" spans="1:11">
      <c r="A9728" t="s">
        <v>25788</v>
      </c>
      <c r="B9728" t="s">
        <v>58</v>
      </c>
      <c r="C9728">
        <v>97734</v>
      </c>
      <c r="D9728" t="s">
        <v>2646</v>
      </c>
      <c r="E9728" t="s">
        <v>10</v>
      </c>
      <c r="F9728">
        <v>3586.58</v>
      </c>
      <c r="G9728">
        <v>3811.46</v>
      </c>
      <c r="J9728">
        <v>4.7000000000000002E-3</v>
      </c>
      <c r="K9728">
        <v>4.4999999999999997E-3</v>
      </c>
    </row>
    <row r="9729" spans="1:11">
      <c r="A9729" t="s">
        <v>25789</v>
      </c>
      <c r="B9729" t="s">
        <v>58</v>
      </c>
      <c r="C9729">
        <v>97735</v>
      </c>
      <c r="D9729" t="s">
        <v>2647</v>
      </c>
      <c r="E9729" t="s">
        <v>10</v>
      </c>
      <c r="F9729">
        <v>2872.13</v>
      </c>
      <c r="G9729">
        <v>3039.36</v>
      </c>
      <c r="J9729">
        <v>6.1000000000000004E-3</v>
      </c>
      <c r="K9729">
        <v>5.7999999999999996E-3</v>
      </c>
    </row>
    <row r="9730" spans="1:11">
      <c r="A9730" t="s">
        <v>25790</v>
      </c>
      <c r="B9730" t="s">
        <v>58</v>
      </c>
      <c r="C9730">
        <v>97737</v>
      </c>
      <c r="D9730" t="s">
        <v>2649</v>
      </c>
      <c r="E9730" t="s">
        <v>10</v>
      </c>
      <c r="F9730">
        <v>3740.89</v>
      </c>
      <c r="G9730">
        <v>3939.77</v>
      </c>
      <c r="J9730">
        <v>4.3E-3</v>
      </c>
      <c r="K9730">
        <v>4.1000000000000003E-3</v>
      </c>
    </row>
    <row r="9731" spans="1:11">
      <c r="A9731" t="s">
        <v>25791</v>
      </c>
      <c r="B9731" t="s">
        <v>58</v>
      </c>
      <c r="C9731">
        <v>97733</v>
      </c>
      <c r="D9731" t="s">
        <v>2645</v>
      </c>
      <c r="E9731" t="s">
        <v>10</v>
      </c>
      <c r="F9731">
        <v>4094.77</v>
      </c>
      <c r="G9731">
        <v>4347.63</v>
      </c>
      <c r="J9731">
        <v>6.4000000000000003E-3</v>
      </c>
      <c r="K9731">
        <v>6.0000000000000001E-3</v>
      </c>
    </row>
    <row r="9732" spans="1:11">
      <c r="A9732" t="s">
        <v>25792</v>
      </c>
      <c r="B9732" t="s">
        <v>58</v>
      </c>
      <c r="C9732">
        <v>98616</v>
      </c>
      <c r="D9732" t="s">
        <v>7755</v>
      </c>
      <c r="E9732" t="s">
        <v>9</v>
      </c>
      <c r="F9732">
        <v>279.47000000000003</v>
      </c>
      <c r="G9732">
        <v>283.55</v>
      </c>
      <c r="J9732">
        <v>3.6600000000000001E-2</v>
      </c>
      <c r="K9732">
        <v>3.61E-2</v>
      </c>
    </row>
    <row r="9733" spans="1:11">
      <c r="A9733" t="s">
        <v>25793</v>
      </c>
      <c r="B9733" t="s">
        <v>58</v>
      </c>
      <c r="C9733">
        <v>98619</v>
      </c>
      <c r="D9733" t="s">
        <v>7756</v>
      </c>
      <c r="E9733" t="s">
        <v>9</v>
      </c>
      <c r="F9733">
        <v>300.58</v>
      </c>
      <c r="G9733">
        <v>303.98</v>
      </c>
      <c r="J9733">
        <v>3.1600000000000003E-2</v>
      </c>
      <c r="K9733">
        <v>3.1199999999999999E-2</v>
      </c>
    </row>
    <row r="9734" spans="1:11">
      <c r="A9734" t="s">
        <v>25794</v>
      </c>
      <c r="B9734" t="s">
        <v>58</v>
      </c>
      <c r="C9734">
        <v>98622</v>
      </c>
      <c r="D9734" t="s">
        <v>7757</v>
      </c>
      <c r="E9734" t="s">
        <v>9</v>
      </c>
      <c r="F9734">
        <v>470.43</v>
      </c>
      <c r="G9734">
        <v>475.63</v>
      </c>
      <c r="J9734">
        <v>2.3699999999999999E-2</v>
      </c>
      <c r="K9734">
        <v>2.3400000000000001E-2</v>
      </c>
    </row>
    <row r="9735" spans="1:11">
      <c r="A9735" t="s">
        <v>25795</v>
      </c>
      <c r="B9735" t="s">
        <v>58</v>
      </c>
      <c r="C9735">
        <v>98625</v>
      </c>
      <c r="D9735" t="s">
        <v>7758</v>
      </c>
      <c r="E9735" t="s">
        <v>9</v>
      </c>
      <c r="F9735">
        <v>489.04</v>
      </c>
      <c r="G9735">
        <v>493.02</v>
      </c>
      <c r="J9735">
        <v>2.1499999999999998E-2</v>
      </c>
      <c r="K9735">
        <v>2.1299999999999999E-2</v>
      </c>
    </row>
    <row r="9736" spans="1:11">
      <c r="A9736" t="s">
        <v>25796</v>
      </c>
      <c r="B9736" t="s">
        <v>58</v>
      </c>
      <c r="C9736">
        <v>105918</v>
      </c>
      <c r="D9736" t="s">
        <v>7759</v>
      </c>
      <c r="E9736" t="s">
        <v>9</v>
      </c>
      <c r="F9736">
        <v>0</v>
      </c>
      <c r="G9736">
        <v>0</v>
      </c>
    </row>
    <row r="9737" spans="1:11">
      <c r="A9737" t="s">
        <v>25797</v>
      </c>
      <c r="B9737" t="s">
        <v>58</v>
      </c>
      <c r="C9737">
        <v>98631</v>
      </c>
      <c r="D9737" t="s">
        <v>7760</v>
      </c>
      <c r="E9737" t="s">
        <v>9</v>
      </c>
      <c r="F9737">
        <v>0</v>
      </c>
      <c r="G9737">
        <v>0</v>
      </c>
    </row>
    <row r="9738" spans="1:11">
      <c r="A9738" t="s">
        <v>25798</v>
      </c>
      <c r="B9738" t="s">
        <v>58</v>
      </c>
      <c r="C9738">
        <v>98637</v>
      </c>
      <c r="D9738" t="s">
        <v>7761</v>
      </c>
      <c r="E9738" t="s">
        <v>10</v>
      </c>
      <c r="F9738">
        <v>0</v>
      </c>
      <c r="G9738">
        <v>0</v>
      </c>
    </row>
    <row r="9739" spans="1:11">
      <c r="A9739" t="s">
        <v>25799</v>
      </c>
      <c r="B9739" t="s">
        <v>58</v>
      </c>
      <c r="C9739">
        <v>98641</v>
      </c>
      <c r="D9739" t="s">
        <v>7762</v>
      </c>
      <c r="E9739" t="s">
        <v>10</v>
      </c>
      <c r="F9739">
        <v>0</v>
      </c>
      <c r="G9739">
        <v>0</v>
      </c>
    </row>
    <row r="9740" spans="1:11">
      <c r="A9740" t="s">
        <v>25800</v>
      </c>
      <c r="B9740" t="s">
        <v>58</v>
      </c>
      <c r="C9740">
        <v>98645</v>
      </c>
      <c r="D9740" t="s">
        <v>7763</v>
      </c>
      <c r="E9740" t="s">
        <v>10</v>
      </c>
      <c r="F9740">
        <v>0</v>
      </c>
      <c r="G9740">
        <v>0</v>
      </c>
    </row>
    <row r="9741" spans="1:11">
      <c r="A9741" t="s">
        <v>25801</v>
      </c>
      <c r="B9741" t="s">
        <v>58</v>
      </c>
      <c r="C9741">
        <v>98649</v>
      </c>
      <c r="D9741" t="s">
        <v>7764</v>
      </c>
      <c r="E9741" t="s">
        <v>10</v>
      </c>
      <c r="F9741">
        <v>0</v>
      </c>
      <c r="G9741">
        <v>0</v>
      </c>
    </row>
    <row r="9742" spans="1:11">
      <c r="A9742" t="s">
        <v>25802</v>
      </c>
      <c r="B9742" t="s">
        <v>58</v>
      </c>
      <c r="C9742">
        <v>98653</v>
      </c>
      <c r="D9742" t="s">
        <v>7765</v>
      </c>
      <c r="E9742" t="s">
        <v>10</v>
      </c>
      <c r="F9742">
        <v>0</v>
      </c>
      <c r="G9742">
        <v>0</v>
      </c>
    </row>
    <row r="9743" spans="1:11">
      <c r="A9743" t="s">
        <v>25803</v>
      </c>
      <c r="B9743" t="s">
        <v>58</v>
      </c>
      <c r="C9743">
        <v>98657</v>
      </c>
      <c r="D9743" t="s">
        <v>7766</v>
      </c>
      <c r="E9743" t="s">
        <v>12</v>
      </c>
      <c r="F9743">
        <v>767.18</v>
      </c>
      <c r="G9743">
        <v>793.96</v>
      </c>
      <c r="J9743">
        <v>8.0000000000000002E-3</v>
      </c>
      <c r="K9743">
        <v>7.7000000000000002E-3</v>
      </c>
    </row>
    <row r="9744" spans="1:11">
      <c r="A9744" t="s">
        <v>25804</v>
      </c>
      <c r="B9744" t="s">
        <v>58</v>
      </c>
      <c r="C9744">
        <v>100344</v>
      </c>
      <c r="D9744" t="s">
        <v>1771</v>
      </c>
      <c r="E9744" t="s">
        <v>11</v>
      </c>
      <c r="F9744">
        <v>13.78</v>
      </c>
      <c r="G9744">
        <v>14.09</v>
      </c>
      <c r="J9744">
        <v>8.0000000000000002E-3</v>
      </c>
      <c r="K9744">
        <v>7.7999999999999996E-3</v>
      </c>
    </row>
    <row r="9745" spans="1:11">
      <c r="A9745" t="s">
        <v>25805</v>
      </c>
      <c r="B9745" t="s">
        <v>58</v>
      </c>
      <c r="C9745">
        <v>100345</v>
      </c>
      <c r="D9745" t="s">
        <v>1772</v>
      </c>
      <c r="E9745" t="s">
        <v>11</v>
      </c>
      <c r="F9745">
        <v>10.58</v>
      </c>
      <c r="G9745">
        <v>10.72</v>
      </c>
      <c r="J9745">
        <v>7.6E-3</v>
      </c>
      <c r="K9745">
        <v>7.4999999999999997E-3</v>
      </c>
    </row>
    <row r="9746" spans="1:11">
      <c r="A9746" t="s">
        <v>25806</v>
      </c>
      <c r="B9746" t="s">
        <v>58</v>
      </c>
      <c r="C9746">
        <v>100346</v>
      </c>
      <c r="D9746" t="s">
        <v>1773</v>
      </c>
      <c r="E9746" t="s">
        <v>11</v>
      </c>
      <c r="F9746">
        <v>10.029999999999999</v>
      </c>
      <c r="G9746">
        <v>10.15</v>
      </c>
      <c r="J9746">
        <v>4.0000000000000001E-3</v>
      </c>
      <c r="K9746">
        <v>3.8999999999999998E-3</v>
      </c>
    </row>
    <row r="9747" spans="1:11">
      <c r="A9747" t="s">
        <v>25807</v>
      </c>
      <c r="B9747" t="s">
        <v>58</v>
      </c>
      <c r="C9747">
        <v>100347</v>
      </c>
      <c r="D9747" t="s">
        <v>1774</v>
      </c>
      <c r="E9747" t="s">
        <v>11</v>
      </c>
      <c r="F9747">
        <v>11.21</v>
      </c>
      <c r="G9747">
        <v>11.3</v>
      </c>
      <c r="J9747">
        <v>1.8E-3</v>
      </c>
      <c r="K9747">
        <v>1.8E-3</v>
      </c>
    </row>
    <row r="9748" spans="1:11">
      <c r="A9748" t="s">
        <v>25808</v>
      </c>
      <c r="B9748" t="s">
        <v>58</v>
      </c>
      <c r="C9748">
        <v>100348</v>
      </c>
      <c r="D9748" t="s">
        <v>1775</v>
      </c>
      <c r="E9748" t="s">
        <v>11</v>
      </c>
      <c r="F9748">
        <v>10.99</v>
      </c>
      <c r="G9748">
        <v>11.07</v>
      </c>
      <c r="J9748">
        <v>8.9999999999999998E-4</v>
      </c>
      <c r="K9748">
        <v>8.9999999999999998E-4</v>
      </c>
    </row>
    <row r="9749" spans="1:11">
      <c r="A9749" t="s">
        <v>25809</v>
      </c>
      <c r="B9749" t="s">
        <v>58</v>
      </c>
      <c r="C9749">
        <v>100342</v>
      </c>
      <c r="D9749" t="s">
        <v>1769</v>
      </c>
      <c r="E9749" t="s">
        <v>11</v>
      </c>
      <c r="F9749">
        <v>19.579999999999998</v>
      </c>
      <c r="G9749">
        <v>20.350000000000001</v>
      </c>
      <c r="J9749">
        <v>1.0699999999999999E-2</v>
      </c>
      <c r="K9749">
        <v>1.03E-2</v>
      </c>
    </row>
    <row r="9750" spans="1:11">
      <c r="A9750" t="s">
        <v>25810</v>
      </c>
      <c r="B9750" t="s">
        <v>58</v>
      </c>
      <c r="C9750">
        <v>100343</v>
      </c>
      <c r="D9750" t="s">
        <v>1770</v>
      </c>
      <c r="E9750" t="s">
        <v>11</v>
      </c>
      <c r="F9750">
        <v>17.03</v>
      </c>
      <c r="G9750">
        <v>17.57</v>
      </c>
      <c r="J9750">
        <v>9.4000000000000004E-3</v>
      </c>
      <c r="K9750">
        <v>9.1000000000000004E-3</v>
      </c>
    </row>
    <row r="9751" spans="1:11">
      <c r="A9751" t="s">
        <v>25811</v>
      </c>
      <c r="B9751" t="s">
        <v>58</v>
      </c>
      <c r="C9751">
        <v>100349</v>
      </c>
      <c r="D9751" t="s">
        <v>1776</v>
      </c>
      <c r="E9751" t="s">
        <v>10</v>
      </c>
      <c r="F9751">
        <v>660.01</v>
      </c>
      <c r="G9751">
        <v>663.35</v>
      </c>
      <c r="J9751">
        <v>0</v>
      </c>
      <c r="K9751">
        <v>0</v>
      </c>
    </row>
    <row r="9752" spans="1:11">
      <c r="A9752" t="s">
        <v>25812</v>
      </c>
      <c r="B9752" t="s">
        <v>58</v>
      </c>
      <c r="C9752">
        <v>100336</v>
      </c>
      <c r="D9752" t="s">
        <v>7767</v>
      </c>
      <c r="E9752" t="s">
        <v>9</v>
      </c>
      <c r="F9752">
        <v>0</v>
      </c>
      <c r="G9752">
        <v>0</v>
      </c>
    </row>
    <row r="9753" spans="1:11">
      <c r="A9753" t="s">
        <v>25813</v>
      </c>
      <c r="B9753" t="s">
        <v>58</v>
      </c>
      <c r="C9753">
        <v>100337</v>
      </c>
      <c r="D9753" t="s">
        <v>7768</v>
      </c>
      <c r="E9753" t="s">
        <v>9</v>
      </c>
      <c r="F9753">
        <v>0</v>
      </c>
      <c r="G9753">
        <v>0</v>
      </c>
    </row>
    <row r="9754" spans="1:11">
      <c r="A9754" t="s">
        <v>25814</v>
      </c>
      <c r="B9754" t="s">
        <v>58</v>
      </c>
      <c r="C9754">
        <v>100339</v>
      </c>
      <c r="D9754" t="s">
        <v>7769</v>
      </c>
      <c r="E9754" t="s">
        <v>9</v>
      </c>
      <c r="F9754">
        <v>0</v>
      </c>
      <c r="G9754">
        <v>0</v>
      </c>
    </row>
    <row r="9755" spans="1:11">
      <c r="A9755" t="s">
        <v>25815</v>
      </c>
      <c r="B9755" t="s">
        <v>58</v>
      </c>
      <c r="C9755">
        <v>100340</v>
      </c>
      <c r="D9755" t="s">
        <v>7770</v>
      </c>
      <c r="E9755" t="s">
        <v>9</v>
      </c>
      <c r="F9755">
        <v>0</v>
      </c>
      <c r="G9755">
        <v>0</v>
      </c>
    </row>
    <row r="9756" spans="1:11">
      <c r="A9756" t="s">
        <v>25816</v>
      </c>
      <c r="B9756" t="s">
        <v>58</v>
      </c>
      <c r="C9756">
        <v>105805</v>
      </c>
      <c r="D9756" t="s">
        <v>7771</v>
      </c>
      <c r="E9756" t="s">
        <v>9</v>
      </c>
      <c r="F9756">
        <v>0</v>
      </c>
      <c r="G9756">
        <v>0</v>
      </c>
    </row>
    <row r="9757" spans="1:11">
      <c r="A9757" t="s">
        <v>25817</v>
      </c>
      <c r="B9757" t="s">
        <v>58</v>
      </c>
      <c r="C9757">
        <v>105806</v>
      </c>
      <c r="D9757" t="s">
        <v>7772</v>
      </c>
      <c r="E9757" t="s">
        <v>9</v>
      </c>
      <c r="F9757">
        <v>0</v>
      </c>
      <c r="G9757">
        <v>0</v>
      </c>
    </row>
    <row r="9758" spans="1:11">
      <c r="A9758" t="s">
        <v>25818</v>
      </c>
      <c r="B9758" t="s">
        <v>58</v>
      </c>
      <c r="C9758">
        <v>105807</v>
      </c>
      <c r="D9758" t="s">
        <v>7773</v>
      </c>
      <c r="E9758" t="s">
        <v>9</v>
      </c>
      <c r="F9758">
        <v>0</v>
      </c>
      <c r="G9758">
        <v>0</v>
      </c>
    </row>
    <row r="9759" spans="1:11">
      <c r="A9759" t="s">
        <v>25819</v>
      </c>
      <c r="B9759" t="s">
        <v>58</v>
      </c>
      <c r="C9759">
        <v>105808</v>
      </c>
      <c r="D9759" t="s">
        <v>7774</v>
      </c>
      <c r="E9759" t="s">
        <v>9</v>
      </c>
      <c r="F9759">
        <v>0</v>
      </c>
      <c r="G9759">
        <v>0</v>
      </c>
    </row>
    <row r="9760" spans="1:11">
      <c r="A9760" t="s">
        <v>25820</v>
      </c>
      <c r="B9760" t="s">
        <v>58</v>
      </c>
      <c r="C9760">
        <v>100341</v>
      </c>
      <c r="D9760" t="s">
        <v>1768</v>
      </c>
      <c r="E9760" t="s">
        <v>9</v>
      </c>
      <c r="F9760">
        <v>48.18</v>
      </c>
      <c r="G9760">
        <v>50.53</v>
      </c>
      <c r="J9760">
        <v>0</v>
      </c>
      <c r="K9760">
        <v>0</v>
      </c>
    </row>
    <row r="9761" spans="1:7">
      <c r="A9761" t="s">
        <v>25821</v>
      </c>
      <c r="B9761" t="s">
        <v>58</v>
      </c>
      <c r="C9761">
        <v>100351</v>
      </c>
      <c r="D9761" t="s">
        <v>7775</v>
      </c>
      <c r="E9761" t="s">
        <v>9</v>
      </c>
      <c r="F9761">
        <v>0</v>
      </c>
      <c r="G9761">
        <v>0</v>
      </c>
    </row>
    <row r="9762" spans="1:7">
      <c r="A9762" t="s">
        <v>25822</v>
      </c>
      <c r="B9762" t="s">
        <v>58</v>
      </c>
      <c r="C9762">
        <v>100353</v>
      </c>
      <c r="D9762" t="s">
        <v>7776</v>
      </c>
      <c r="E9762" t="s">
        <v>9</v>
      </c>
      <c r="F9762">
        <v>0</v>
      </c>
      <c r="G9762">
        <v>0</v>
      </c>
    </row>
    <row r="9763" spans="1:7">
      <c r="A9763" t="s">
        <v>25823</v>
      </c>
      <c r="B9763" t="s">
        <v>58</v>
      </c>
      <c r="C9763">
        <v>100350</v>
      </c>
      <c r="D9763" t="s">
        <v>7777</v>
      </c>
      <c r="E9763" t="s">
        <v>9</v>
      </c>
      <c r="F9763">
        <v>0</v>
      </c>
      <c r="G9763">
        <v>0</v>
      </c>
    </row>
    <row r="9764" spans="1:7">
      <c r="A9764" t="s">
        <v>25824</v>
      </c>
      <c r="B9764" t="s">
        <v>58</v>
      </c>
      <c r="C9764">
        <v>105043</v>
      </c>
      <c r="D9764" t="s">
        <v>7778</v>
      </c>
      <c r="E9764" t="s">
        <v>12</v>
      </c>
      <c r="F9764">
        <v>0</v>
      </c>
      <c r="G9764">
        <v>0</v>
      </c>
    </row>
    <row r="9765" spans="1:7">
      <c r="A9765" t="s">
        <v>25825</v>
      </c>
      <c r="B9765" t="s">
        <v>58</v>
      </c>
      <c r="C9765">
        <v>105047</v>
      </c>
      <c r="D9765" t="s">
        <v>7779</v>
      </c>
      <c r="E9765" t="s">
        <v>12</v>
      </c>
      <c r="F9765">
        <v>0</v>
      </c>
      <c r="G9765">
        <v>0</v>
      </c>
    </row>
    <row r="9766" spans="1:7">
      <c r="A9766" t="s">
        <v>25826</v>
      </c>
      <c r="B9766" t="s">
        <v>58</v>
      </c>
      <c r="C9766">
        <v>105044</v>
      </c>
      <c r="D9766" t="s">
        <v>7780</v>
      </c>
      <c r="E9766" t="s">
        <v>12</v>
      </c>
      <c r="F9766">
        <v>0</v>
      </c>
      <c r="G9766">
        <v>0</v>
      </c>
    </row>
    <row r="9767" spans="1:7">
      <c r="A9767" t="s">
        <v>25827</v>
      </c>
      <c r="B9767" t="s">
        <v>58</v>
      </c>
      <c r="C9767">
        <v>105094</v>
      </c>
      <c r="D9767" t="s">
        <v>7781</v>
      </c>
      <c r="E9767" t="s">
        <v>12</v>
      </c>
      <c r="F9767">
        <v>0</v>
      </c>
      <c r="G9767">
        <v>0</v>
      </c>
    </row>
    <row r="9768" spans="1:7">
      <c r="A9768" t="s">
        <v>25828</v>
      </c>
      <c r="B9768" t="s">
        <v>58</v>
      </c>
      <c r="C9768">
        <v>105096</v>
      </c>
      <c r="D9768" t="s">
        <v>7782</v>
      </c>
      <c r="E9768" t="s">
        <v>12</v>
      </c>
      <c r="F9768">
        <v>0</v>
      </c>
      <c r="G9768">
        <v>0</v>
      </c>
    </row>
    <row r="9769" spans="1:7">
      <c r="A9769" t="s">
        <v>25829</v>
      </c>
      <c r="B9769" t="s">
        <v>58</v>
      </c>
      <c r="C9769">
        <v>105048</v>
      </c>
      <c r="D9769" t="s">
        <v>7783</v>
      </c>
      <c r="E9769" t="s">
        <v>12</v>
      </c>
      <c r="F9769">
        <v>0</v>
      </c>
      <c r="G9769">
        <v>0</v>
      </c>
    </row>
    <row r="9770" spans="1:7">
      <c r="A9770" t="s">
        <v>25830</v>
      </c>
      <c r="B9770" t="s">
        <v>58</v>
      </c>
      <c r="C9770">
        <v>105097</v>
      </c>
      <c r="D9770" t="s">
        <v>7784</v>
      </c>
      <c r="E9770" t="s">
        <v>12</v>
      </c>
      <c r="F9770">
        <v>0</v>
      </c>
      <c r="G9770">
        <v>0</v>
      </c>
    </row>
    <row r="9771" spans="1:7">
      <c r="A9771" t="s">
        <v>25831</v>
      </c>
      <c r="B9771" t="s">
        <v>58</v>
      </c>
      <c r="C9771">
        <v>105049</v>
      </c>
      <c r="D9771" t="s">
        <v>7785</v>
      </c>
      <c r="E9771" t="s">
        <v>12</v>
      </c>
      <c r="F9771">
        <v>0</v>
      </c>
      <c r="G9771">
        <v>0</v>
      </c>
    </row>
    <row r="9772" spans="1:7">
      <c r="A9772" t="s">
        <v>25832</v>
      </c>
      <c r="B9772" t="s">
        <v>58</v>
      </c>
      <c r="C9772">
        <v>105051</v>
      </c>
      <c r="D9772" t="s">
        <v>7786</v>
      </c>
      <c r="E9772" t="s">
        <v>12</v>
      </c>
      <c r="F9772">
        <v>0</v>
      </c>
      <c r="G9772">
        <v>0</v>
      </c>
    </row>
    <row r="9773" spans="1:7">
      <c r="A9773" t="s">
        <v>25833</v>
      </c>
      <c r="B9773" t="s">
        <v>58</v>
      </c>
      <c r="C9773">
        <v>105054</v>
      </c>
      <c r="D9773" t="s">
        <v>7787</v>
      </c>
      <c r="E9773" t="s">
        <v>12</v>
      </c>
      <c r="F9773">
        <v>0</v>
      </c>
      <c r="G9773">
        <v>0</v>
      </c>
    </row>
    <row r="9774" spans="1:7">
      <c r="A9774" t="s">
        <v>25834</v>
      </c>
      <c r="B9774" t="s">
        <v>58</v>
      </c>
      <c r="C9774">
        <v>105052</v>
      </c>
      <c r="D9774" t="s">
        <v>7788</v>
      </c>
      <c r="E9774" t="s">
        <v>12</v>
      </c>
      <c r="F9774">
        <v>0</v>
      </c>
      <c r="G9774">
        <v>0</v>
      </c>
    </row>
    <row r="9775" spans="1:7">
      <c r="A9775" t="s">
        <v>25835</v>
      </c>
      <c r="B9775" t="s">
        <v>58</v>
      </c>
      <c r="C9775">
        <v>105055</v>
      </c>
      <c r="D9775" t="s">
        <v>7789</v>
      </c>
      <c r="E9775" t="s">
        <v>12</v>
      </c>
      <c r="F9775">
        <v>0</v>
      </c>
      <c r="G9775">
        <v>0</v>
      </c>
    </row>
    <row r="9776" spans="1:7">
      <c r="A9776" t="s">
        <v>25836</v>
      </c>
      <c r="B9776" t="s">
        <v>58</v>
      </c>
      <c r="C9776">
        <v>105065</v>
      </c>
      <c r="D9776" t="s">
        <v>7790</v>
      </c>
      <c r="E9776" t="s">
        <v>12</v>
      </c>
      <c r="F9776">
        <v>0</v>
      </c>
      <c r="G9776">
        <v>0</v>
      </c>
    </row>
    <row r="9777" spans="1:11">
      <c r="A9777" t="s">
        <v>25837</v>
      </c>
      <c r="B9777" t="s">
        <v>58</v>
      </c>
      <c r="C9777">
        <v>105059</v>
      </c>
      <c r="D9777" t="s">
        <v>7791</v>
      </c>
      <c r="E9777" t="s">
        <v>12</v>
      </c>
      <c r="F9777">
        <v>0</v>
      </c>
      <c r="G9777">
        <v>0</v>
      </c>
    </row>
    <row r="9778" spans="1:11">
      <c r="A9778" t="s">
        <v>25838</v>
      </c>
      <c r="B9778" t="s">
        <v>58</v>
      </c>
      <c r="C9778">
        <v>105057</v>
      </c>
      <c r="D9778" t="s">
        <v>7792</v>
      </c>
      <c r="E9778" t="s">
        <v>12</v>
      </c>
      <c r="F9778">
        <v>0</v>
      </c>
      <c r="G9778">
        <v>0</v>
      </c>
    </row>
    <row r="9779" spans="1:11">
      <c r="A9779" t="s">
        <v>25839</v>
      </c>
      <c r="B9779" t="s">
        <v>58</v>
      </c>
      <c r="C9779">
        <v>105060</v>
      </c>
      <c r="D9779" t="s">
        <v>7793</v>
      </c>
      <c r="E9779" t="s">
        <v>12</v>
      </c>
      <c r="F9779">
        <v>0</v>
      </c>
      <c r="G9779">
        <v>0</v>
      </c>
    </row>
    <row r="9780" spans="1:11">
      <c r="A9780" t="s">
        <v>25840</v>
      </c>
      <c r="B9780" t="s">
        <v>58</v>
      </c>
      <c r="C9780">
        <v>105042</v>
      </c>
      <c r="D9780" t="s">
        <v>2675</v>
      </c>
      <c r="E9780" t="s">
        <v>12</v>
      </c>
      <c r="F9780">
        <v>80.91</v>
      </c>
      <c r="G9780">
        <v>83.49</v>
      </c>
      <c r="J9780">
        <v>0</v>
      </c>
      <c r="K9780">
        <v>0</v>
      </c>
    </row>
    <row r="9781" spans="1:11">
      <c r="A9781" t="s">
        <v>25841</v>
      </c>
      <c r="B9781" t="s">
        <v>58</v>
      </c>
      <c r="C9781">
        <v>105046</v>
      </c>
      <c r="D9781" t="s">
        <v>2677</v>
      </c>
      <c r="E9781" t="s">
        <v>12</v>
      </c>
      <c r="F9781">
        <v>67.67</v>
      </c>
      <c r="G9781">
        <v>69.260000000000005</v>
      </c>
      <c r="J9781">
        <v>0</v>
      </c>
      <c r="K9781">
        <v>0</v>
      </c>
    </row>
    <row r="9782" spans="1:11">
      <c r="A9782" t="s">
        <v>25842</v>
      </c>
      <c r="B9782" t="s">
        <v>58</v>
      </c>
      <c r="C9782">
        <v>105095</v>
      </c>
      <c r="D9782" t="s">
        <v>2702</v>
      </c>
      <c r="E9782" t="s">
        <v>12</v>
      </c>
      <c r="F9782">
        <v>120.08</v>
      </c>
      <c r="G9782">
        <v>122.66</v>
      </c>
      <c r="J9782">
        <v>0</v>
      </c>
      <c r="K9782">
        <v>0</v>
      </c>
    </row>
    <row r="9783" spans="1:11">
      <c r="A9783" t="s">
        <v>25843</v>
      </c>
      <c r="B9783" t="s">
        <v>58</v>
      </c>
      <c r="C9783">
        <v>105098</v>
      </c>
      <c r="D9783" t="s">
        <v>2703</v>
      </c>
      <c r="E9783" t="s">
        <v>12</v>
      </c>
      <c r="F9783">
        <v>106.85</v>
      </c>
      <c r="G9783">
        <v>108.46</v>
      </c>
      <c r="J9783">
        <v>0</v>
      </c>
      <c r="K9783">
        <v>0</v>
      </c>
    </row>
    <row r="9784" spans="1:11">
      <c r="A9784" t="s">
        <v>25844</v>
      </c>
      <c r="B9784" t="s">
        <v>58</v>
      </c>
      <c r="C9784">
        <v>105050</v>
      </c>
      <c r="D9784" t="s">
        <v>2678</v>
      </c>
      <c r="E9784" t="s">
        <v>12</v>
      </c>
      <c r="F9784">
        <v>248.17</v>
      </c>
      <c r="G9784">
        <v>250.78</v>
      </c>
      <c r="J9784">
        <v>0</v>
      </c>
      <c r="K9784">
        <v>0</v>
      </c>
    </row>
    <row r="9785" spans="1:11">
      <c r="A9785" t="s">
        <v>25845</v>
      </c>
      <c r="B9785" t="s">
        <v>58</v>
      </c>
      <c r="C9785">
        <v>105053</v>
      </c>
      <c r="D9785" t="s">
        <v>2679</v>
      </c>
      <c r="E9785" t="s">
        <v>12</v>
      </c>
      <c r="F9785">
        <v>235.12</v>
      </c>
      <c r="G9785">
        <v>236.76</v>
      </c>
      <c r="J9785">
        <v>0</v>
      </c>
      <c r="K9785">
        <v>0</v>
      </c>
    </row>
    <row r="9786" spans="1:11">
      <c r="A9786" t="s">
        <v>25846</v>
      </c>
      <c r="B9786" t="s">
        <v>58</v>
      </c>
      <c r="C9786">
        <v>105056</v>
      </c>
      <c r="D9786" t="s">
        <v>2680</v>
      </c>
      <c r="E9786" t="s">
        <v>12</v>
      </c>
      <c r="F9786">
        <v>342.44</v>
      </c>
      <c r="G9786">
        <v>345.09</v>
      </c>
      <c r="J9786">
        <v>0</v>
      </c>
      <c r="K9786">
        <v>0</v>
      </c>
    </row>
    <row r="9787" spans="1:11">
      <c r="A9787" t="s">
        <v>25847</v>
      </c>
      <c r="B9787" t="s">
        <v>58</v>
      </c>
      <c r="C9787">
        <v>105058</v>
      </c>
      <c r="D9787" t="s">
        <v>2681</v>
      </c>
      <c r="E9787" t="s">
        <v>12</v>
      </c>
      <c r="F9787">
        <v>330.31</v>
      </c>
      <c r="G9787">
        <v>332.08</v>
      </c>
      <c r="J9787">
        <v>0</v>
      </c>
      <c r="K9787">
        <v>0</v>
      </c>
    </row>
    <row r="9788" spans="1:11">
      <c r="A9788" t="s">
        <v>25848</v>
      </c>
      <c r="B9788" t="s">
        <v>58</v>
      </c>
      <c r="C9788">
        <v>105062</v>
      </c>
      <c r="D9788" t="s">
        <v>7794</v>
      </c>
      <c r="E9788" t="s">
        <v>12</v>
      </c>
      <c r="F9788">
        <v>0</v>
      </c>
      <c r="G9788">
        <v>0</v>
      </c>
    </row>
    <row r="9789" spans="1:11">
      <c r="A9789" t="s">
        <v>25849</v>
      </c>
      <c r="B9789" t="s">
        <v>58</v>
      </c>
      <c r="C9789">
        <v>105066</v>
      </c>
      <c r="D9789" t="s">
        <v>7795</v>
      </c>
      <c r="E9789" t="s">
        <v>12</v>
      </c>
      <c r="F9789">
        <v>0</v>
      </c>
      <c r="G9789">
        <v>0</v>
      </c>
    </row>
    <row r="9790" spans="1:11">
      <c r="A9790" t="s">
        <v>25850</v>
      </c>
      <c r="B9790" t="s">
        <v>58</v>
      </c>
      <c r="C9790">
        <v>105063</v>
      </c>
      <c r="D9790" t="s">
        <v>7796</v>
      </c>
      <c r="E9790" t="s">
        <v>12</v>
      </c>
      <c r="F9790">
        <v>0</v>
      </c>
      <c r="G9790">
        <v>0</v>
      </c>
    </row>
    <row r="9791" spans="1:11">
      <c r="A9791" t="s">
        <v>25851</v>
      </c>
      <c r="B9791" t="s">
        <v>58</v>
      </c>
      <c r="C9791">
        <v>105067</v>
      </c>
      <c r="D9791" t="s">
        <v>7797</v>
      </c>
      <c r="E9791" t="s">
        <v>12</v>
      </c>
      <c r="F9791">
        <v>0</v>
      </c>
      <c r="G9791">
        <v>0</v>
      </c>
    </row>
    <row r="9792" spans="1:11">
      <c r="A9792" t="s">
        <v>25852</v>
      </c>
      <c r="B9792" t="s">
        <v>58</v>
      </c>
      <c r="C9792">
        <v>105069</v>
      </c>
      <c r="D9792" t="s">
        <v>7798</v>
      </c>
      <c r="E9792" t="s">
        <v>12</v>
      </c>
      <c r="F9792">
        <v>0</v>
      </c>
      <c r="G9792">
        <v>0</v>
      </c>
    </row>
    <row r="9793" spans="1:11">
      <c r="A9793" t="s">
        <v>25853</v>
      </c>
      <c r="B9793" t="s">
        <v>58</v>
      </c>
      <c r="C9793">
        <v>105072</v>
      </c>
      <c r="D9793" t="s">
        <v>7799</v>
      </c>
      <c r="E9793" t="s">
        <v>12</v>
      </c>
      <c r="F9793">
        <v>0</v>
      </c>
      <c r="G9793">
        <v>0</v>
      </c>
    </row>
    <row r="9794" spans="1:11">
      <c r="A9794" t="s">
        <v>25854</v>
      </c>
      <c r="B9794" t="s">
        <v>58</v>
      </c>
      <c r="C9794">
        <v>105070</v>
      </c>
      <c r="D9794" t="s">
        <v>7800</v>
      </c>
      <c r="E9794" t="s">
        <v>12</v>
      </c>
      <c r="F9794">
        <v>0</v>
      </c>
      <c r="G9794">
        <v>0</v>
      </c>
    </row>
    <row r="9795" spans="1:11">
      <c r="A9795" t="s">
        <v>25855</v>
      </c>
      <c r="B9795" t="s">
        <v>58</v>
      </c>
      <c r="C9795">
        <v>105073</v>
      </c>
      <c r="D9795" t="s">
        <v>7801</v>
      </c>
      <c r="E9795" t="s">
        <v>12</v>
      </c>
      <c r="F9795">
        <v>0</v>
      </c>
      <c r="G9795">
        <v>0</v>
      </c>
    </row>
    <row r="9796" spans="1:11">
      <c r="A9796" t="s">
        <v>25856</v>
      </c>
      <c r="B9796" t="s">
        <v>58</v>
      </c>
      <c r="C9796">
        <v>105075</v>
      </c>
      <c r="D9796" t="s">
        <v>7802</v>
      </c>
      <c r="E9796" t="s">
        <v>12</v>
      </c>
      <c r="F9796">
        <v>0</v>
      </c>
      <c r="G9796">
        <v>0</v>
      </c>
    </row>
    <row r="9797" spans="1:11">
      <c r="A9797" t="s">
        <v>25857</v>
      </c>
      <c r="B9797" t="s">
        <v>58</v>
      </c>
      <c r="C9797">
        <v>105078</v>
      </c>
      <c r="D9797" t="s">
        <v>7803</v>
      </c>
      <c r="E9797" t="s">
        <v>12</v>
      </c>
      <c r="F9797">
        <v>0</v>
      </c>
      <c r="G9797">
        <v>0</v>
      </c>
    </row>
    <row r="9798" spans="1:11">
      <c r="A9798" t="s">
        <v>25858</v>
      </c>
      <c r="B9798" t="s">
        <v>58</v>
      </c>
      <c r="C9798">
        <v>105076</v>
      </c>
      <c r="D9798" t="s">
        <v>7804</v>
      </c>
      <c r="E9798" t="s">
        <v>12</v>
      </c>
      <c r="F9798">
        <v>0</v>
      </c>
      <c r="G9798">
        <v>0</v>
      </c>
    </row>
    <row r="9799" spans="1:11">
      <c r="A9799" t="s">
        <v>25859</v>
      </c>
      <c r="B9799" t="s">
        <v>58</v>
      </c>
      <c r="C9799">
        <v>105079</v>
      </c>
      <c r="D9799" t="s">
        <v>7805</v>
      </c>
      <c r="E9799" t="s">
        <v>12</v>
      </c>
      <c r="F9799">
        <v>0</v>
      </c>
      <c r="G9799">
        <v>0</v>
      </c>
    </row>
    <row r="9800" spans="1:11">
      <c r="A9800" t="s">
        <v>25860</v>
      </c>
      <c r="B9800" t="s">
        <v>58</v>
      </c>
      <c r="C9800">
        <v>105061</v>
      </c>
      <c r="D9800" t="s">
        <v>2682</v>
      </c>
      <c r="E9800" t="s">
        <v>12</v>
      </c>
      <c r="F9800">
        <v>113.05</v>
      </c>
      <c r="G9800">
        <v>116.23</v>
      </c>
      <c r="J9800">
        <v>0</v>
      </c>
      <c r="K9800">
        <v>0</v>
      </c>
    </row>
    <row r="9801" spans="1:11">
      <c r="A9801" t="s">
        <v>25861</v>
      </c>
      <c r="B9801" t="s">
        <v>58</v>
      </c>
      <c r="C9801">
        <v>105064</v>
      </c>
      <c r="D9801" t="s">
        <v>2683</v>
      </c>
      <c r="E9801" t="s">
        <v>12</v>
      </c>
      <c r="F9801">
        <v>96.03</v>
      </c>
      <c r="G9801">
        <v>97.93</v>
      </c>
      <c r="J9801">
        <v>0</v>
      </c>
      <c r="K9801">
        <v>0</v>
      </c>
    </row>
    <row r="9802" spans="1:11">
      <c r="A9802" t="s">
        <v>25862</v>
      </c>
      <c r="B9802" t="s">
        <v>58</v>
      </c>
      <c r="C9802">
        <v>105068</v>
      </c>
      <c r="D9802" t="s">
        <v>2684</v>
      </c>
      <c r="E9802" t="s">
        <v>12</v>
      </c>
      <c r="F9802">
        <v>183.83</v>
      </c>
      <c r="G9802">
        <v>187.04</v>
      </c>
      <c r="J9802">
        <v>0</v>
      </c>
      <c r="K9802">
        <v>0</v>
      </c>
    </row>
    <row r="9803" spans="1:11">
      <c r="A9803" t="s">
        <v>25863</v>
      </c>
      <c r="B9803" t="s">
        <v>58</v>
      </c>
      <c r="C9803">
        <v>105071</v>
      </c>
      <c r="D9803" t="s">
        <v>2685</v>
      </c>
      <c r="E9803" t="s">
        <v>12</v>
      </c>
      <c r="F9803">
        <v>166.84</v>
      </c>
      <c r="G9803">
        <v>168.75</v>
      </c>
      <c r="J9803">
        <v>0</v>
      </c>
      <c r="K9803">
        <v>0</v>
      </c>
    </row>
    <row r="9804" spans="1:11">
      <c r="A9804" t="s">
        <v>25864</v>
      </c>
      <c r="B9804" t="s">
        <v>58</v>
      </c>
      <c r="C9804">
        <v>105074</v>
      </c>
      <c r="D9804" t="s">
        <v>2686</v>
      </c>
      <c r="E9804" t="s">
        <v>12</v>
      </c>
      <c r="F9804">
        <v>282.92</v>
      </c>
      <c r="G9804">
        <v>286.14</v>
      </c>
      <c r="J9804">
        <v>0</v>
      </c>
      <c r="K9804">
        <v>0</v>
      </c>
    </row>
    <row r="9805" spans="1:11">
      <c r="A9805" t="s">
        <v>25865</v>
      </c>
      <c r="B9805" t="s">
        <v>58</v>
      </c>
      <c r="C9805">
        <v>105077</v>
      </c>
      <c r="D9805" t="s">
        <v>2687</v>
      </c>
      <c r="E9805" t="s">
        <v>12</v>
      </c>
      <c r="F9805">
        <v>266.01</v>
      </c>
      <c r="G9805">
        <v>267.95</v>
      </c>
      <c r="J9805">
        <v>0</v>
      </c>
      <c r="K9805">
        <v>0</v>
      </c>
    </row>
    <row r="9806" spans="1:11">
      <c r="A9806" t="s">
        <v>25866</v>
      </c>
      <c r="B9806" t="s">
        <v>58</v>
      </c>
      <c r="C9806">
        <v>105090</v>
      </c>
      <c r="D9806" t="s">
        <v>2698</v>
      </c>
      <c r="E9806" t="s">
        <v>9</v>
      </c>
      <c r="F9806">
        <v>409.65</v>
      </c>
      <c r="G9806">
        <v>412.75</v>
      </c>
      <c r="J9806">
        <v>0</v>
      </c>
      <c r="K9806">
        <v>0</v>
      </c>
    </row>
    <row r="9807" spans="1:11">
      <c r="A9807" t="s">
        <v>25867</v>
      </c>
      <c r="B9807" t="s">
        <v>58</v>
      </c>
      <c r="C9807">
        <v>105099</v>
      </c>
      <c r="D9807" t="s">
        <v>2704</v>
      </c>
      <c r="E9807" t="s">
        <v>12</v>
      </c>
      <c r="F9807">
        <v>101.15</v>
      </c>
      <c r="G9807">
        <v>104.7</v>
      </c>
      <c r="J9807">
        <v>0</v>
      </c>
      <c r="K9807">
        <v>0</v>
      </c>
    </row>
    <row r="9808" spans="1:11">
      <c r="A9808" t="s">
        <v>25868</v>
      </c>
      <c r="B9808" t="s">
        <v>58</v>
      </c>
      <c r="C9808">
        <v>105100</v>
      </c>
      <c r="D9808" t="s">
        <v>2705</v>
      </c>
      <c r="E9808" t="s">
        <v>12</v>
      </c>
      <c r="F9808">
        <v>143.94999999999999</v>
      </c>
      <c r="G9808">
        <v>147.80000000000001</v>
      </c>
      <c r="J9808">
        <v>0</v>
      </c>
      <c r="K9808">
        <v>0</v>
      </c>
    </row>
    <row r="9809" spans="1:11">
      <c r="A9809" t="s">
        <v>25869</v>
      </c>
      <c r="B9809" t="s">
        <v>58</v>
      </c>
      <c r="C9809">
        <v>105101</v>
      </c>
      <c r="D9809" t="s">
        <v>2706</v>
      </c>
      <c r="E9809" t="s">
        <v>12</v>
      </c>
      <c r="F9809">
        <v>279.64999999999998</v>
      </c>
      <c r="G9809">
        <v>284.17</v>
      </c>
      <c r="J9809">
        <v>0</v>
      </c>
      <c r="K9809">
        <v>0</v>
      </c>
    </row>
    <row r="9810" spans="1:11">
      <c r="A9810" t="s">
        <v>25870</v>
      </c>
      <c r="B9810" t="s">
        <v>58</v>
      </c>
      <c r="C9810">
        <v>105102</v>
      </c>
      <c r="D9810" t="s">
        <v>2707</v>
      </c>
      <c r="E9810" t="s">
        <v>12</v>
      </c>
      <c r="F9810">
        <v>383.81</v>
      </c>
      <c r="G9810">
        <v>389.19</v>
      </c>
      <c r="J9810">
        <v>0</v>
      </c>
      <c r="K9810">
        <v>0</v>
      </c>
    </row>
    <row r="9811" spans="1:11">
      <c r="A9811" t="s">
        <v>25871</v>
      </c>
      <c r="B9811" t="s">
        <v>58</v>
      </c>
      <c r="C9811">
        <v>105080</v>
      </c>
      <c r="D9811" t="s">
        <v>2688</v>
      </c>
      <c r="E9811" t="s">
        <v>12</v>
      </c>
      <c r="F9811">
        <v>77.31</v>
      </c>
      <c r="G9811">
        <v>79.400000000000006</v>
      </c>
      <c r="J9811">
        <v>0</v>
      </c>
      <c r="K9811">
        <v>0</v>
      </c>
    </row>
    <row r="9812" spans="1:11">
      <c r="A9812" t="s">
        <v>25872</v>
      </c>
      <c r="B9812" t="s">
        <v>58</v>
      </c>
      <c r="C9812">
        <v>105081</v>
      </c>
      <c r="D9812" t="s">
        <v>2689</v>
      </c>
      <c r="E9812" t="s">
        <v>12</v>
      </c>
      <c r="F9812">
        <v>88.65</v>
      </c>
      <c r="G9812">
        <v>90.82</v>
      </c>
      <c r="J9812">
        <v>0</v>
      </c>
      <c r="K9812">
        <v>0</v>
      </c>
    </row>
    <row r="9813" spans="1:11">
      <c r="A9813" t="s">
        <v>25873</v>
      </c>
      <c r="B9813" t="s">
        <v>58</v>
      </c>
      <c r="C9813">
        <v>105091</v>
      </c>
      <c r="D9813" t="s">
        <v>2699</v>
      </c>
      <c r="E9813" t="s">
        <v>12</v>
      </c>
      <c r="F9813">
        <v>150.41</v>
      </c>
      <c r="G9813">
        <v>152.83000000000001</v>
      </c>
      <c r="J9813">
        <v>0</v>
      </c>
      <c r="K9813">
        <v>0</v>
      </c>
    </row>
    <row r="9814" spans="1:11">
      <c r="A9814" t="s">
        <v>25874</v>
      </c>
      <c r="B9814" t="s">
        <v>58</v>
      </c>
      <c r="C9814">
        <v>105089</v>
      </c>
      <c r="D9814" t="s">
        <v>2697</v>
      </c>
      <c r="E9814" t="s">
        <v>12</v>
      </c>
      <c r="F9814">
        <v>188.42</v>
      </c>
      <c r="G9814">
        <v>191.06</v>
      </c>
      <c r="J9814">
        <v>0</v>
      </c>
      <c r="K9814">
        <v>0</v>
      </c>
    </row>
    <row r="9815" spans="1:11">
      <c r="A9815" t="s">
        <v>25875</v>
      </c>
      <c r="B9815" t="s">
        <v>58</v>
      </c>
      <c r="C9815">
        <v>105082</v>
      </c>
      <c r="D9815" t="s">
        <v>2690</v>
      </c>
      <c r="E9815" t="s">
        <v>12</v>
      </c>
      <c r="F9815">
        <v>80.319999999999993</v>
      </c>
      <c r="G9815">
        <v>82.41</v>
      </c>
      <c r="J9815">
        <v>0</v>
      </c>
      <c r="K9815">
        <v>0</v>
      </c>
    </row>
    <row r="9816" spans="1:11">
      <c r="A9816" t="s">
        <v>25876</v>
      </c>
      <c r="B9816" t="s">
        <v>58</v>
      </c>
      <c r="C9816">
        <v>105083</v>
      </c>
      <c r="D9816" t="s">
        <v>2691</v>
      </c>
      <c r="E9816" t="s">
        <v>12</v>
      </c>
      <c r="F9816">
        <v>90.02</v>
      </c>
      <c r="G9816">
        <v>92.19</v>
      </c>
      <c r="J9816">
        <v>0</v>
      </c>
      <c r="K9816">
        <v>0</v>
      </c>
    </row>
    <row r="9817" spans="1:11">
      <c r="A9817" t="s">
        <v>25877</v>
      </c>
      <c r="B9817" t="s">
        <v>58</v>
      </c>
      <c r="C9817">
        <v>105084</v>
      </c>
      <c r="D9817" t="s">
        <v>2692</v>
      </c>
      <c r="E9817" t="s">
        <v>12</v>
      </c>
      <c r="F9817">
        <v>110.43</v>
      </c>
      <c r="G9817">
        <v>112.68</v>
      </c>
      <c r="J9817">
        <v>0</v>
      </c>
      <c r="K9817">
        <v>0</v>
      </c>
    </row>
    <row r="9818" spans="1:11">
      <c r="A9818" t="s">
        <v>25878</v>
      </c>
      <c r="B9818" t="s">
        <v>58</v>
      </c>
      <c r="C9818">
        <v>105086</v>
      </c>
      <c r="D9818" t="s">
        <v>2694</v>
      </c>
      <c r="E9818" t="s">
        <v>12</v>
      </c>
      <c r="F9818">
        <v>103.25</v>
      </c>
      <c r="G9818">
        <v>105.59</v>
      </c>
      <c r="J9818">
        <v>0</v>
      </c>
      <c r="K9818">
        <v>0</v>
      </c>
    </row>
    <row r="9819" spans="1:11">
      <c r="A9819" t="s">
        <v>25879</v>
      </c>
      <c r="B9819" t="s">
        <v>58</v>
      </c>
      <c r="C9819">
        <v>105087</v>
      </c>
      <c r="D9819" t="s">
        <v>2695</v>
      </c>
      <c r="E9819" t="s">
        <v>12</v>
      </c>
      <c r="F9819">
        <v>115.34</v>
      </c>
      <c r="G9819">
        <v>117.79</v>
      </c>
      <c r="J9819">
        <v>0</v>
      </c>
      <c r="K9819">
        <v>0</v>
      </c>
    </row>
    <row r="9820" spans="1:11">
      <c r="A9820" t="s">
        <v>25880</v>
      </c>
      <c r="B9820" t="s">
        <v>58</v>
      </c>
      <c r="C9820">
        <v>105088</v>
      </c>
      <c r="D9820" t="s">
        <v>2696</v>
      </c>
      <c r="E9820" t="s">
        <v>12</v>
      </c>
      <c r="F9820">
        <v>203.59</v>
      </c>
      <c r="G9820">
        <v>206.23</v>
      </c>
      <c r="J9820">
        <v>0</v>
      </c>
      <c r="K9820">
        <v>0</v>
      </c>
    </row>
    <row r="9821" spans="1:11">
      <c r="A9821" t="s">
        <v>25881</v>
      </c>
      <c r="B9821" t="s">
        <v>58</v>
      </c>
      <c r="C9821">
        <v>105092</v>
      </c>
      <c r="D9821" t="s">
        <v>2700</v>
      </c>
      <c r="E9821" t="s">
        <v>12</v>
      </c>
      <c r="F9821">
        <v>163.06</v>
      </c>
      <c r="G9821">
        <v>165.48</v>
      </c>
      <c r="J9821">
        <v>0</v>
      </c>
      <c r="K9821">
        <v>0</v>
      </c>
    </row>
    <row r="9822" spans="1:11">
      <c r="A9822" t="s">
        <v>25882</v>
      </c>
      <c r="B9822" t="s">
        <v>58</v>
      </c>
      <c r="C9822">
        <v>105085</v>
      </c>
      <c r="D9822" t="s">
        <v>2693</v>
      </c>
      <c r="E9822" t="s">
        <v>12</v>
      </c>
      <c r="F9822">
        <v>115.22</v>
      </c>
      <c r="G9822">
        <v>117.48</v>
      </c>
      <c r="J9822">
        <v>0</v>
      </c>
      <c r="K9822">
        <v>0</v>
      </c>
    </row>
    <row r="9823" spans="1:11">
      <c r="A9823" t="s">
        <v>25883</v>
      </c>
      <c r="B9823" t="s">
        <v>58</v>
      </c>
      <c r="C9823">
        <v>105093</v>
      </c>
      <c r="D9823" t="s">
        <v>2701</v>
      </c>
      <c r="E9823" t="s">
        <v>12</v>
      </c>
      <c r="F9823">
        <v>165.69</v>
      </c>
      <c r="G9823">
        <v>168.33</v>
      </c>
      <c r="J9823">
        <v>0</v>
      </c>
      <c r="K9823">
        <v>0</v>
      </c>
    </row>
    <row r="9824" spans="1:11">
      <c r="A9824" t="s">
        <v>25884</v>
      </c>
      <c r="B9824" t="s">
        <v>58</v>
      </c>
      <c r="C9824">
        <v>105041</v>
      </c>
      <c r="D9824" t="s">
        <v>2674</v>
      </c>
      <c r="E9824" t="s">
        <v>12</v>
      </c>
      <c r="F9824">
        <v>63.98</v>
      </c>
      <c r="G9824">
        <v>66.069999999999993</v>
      </c>
      <c r="J9824">
        <v>0</v>
      </c>
      <c r="K9824">
        <v>0</v>
      </c>
    </row>
    <row r="9825" spans="1:11">
      <c r="A9825" t="s">
        <v>25885</v>
      </c>
      <c r="B9825" t="s">
        <v>58</v>
      </c>
      <c r="C9825">
        <v>105045</v>
      </c>
      <c r="D9825" t="s">
        <v>2676</v>
      </c>
      <c r="E9825" t="s">
        <v>12</v>
      </c>
      <c r="F9825">
        <v>72.400000000000006</v>
      </c>
      <c r="G9825">
        <v>74.62</v>
      </c>
      <c r="J9825">
        <v>0</v>
      </c>
      <c r="K9825">
        <v>0</v>
      </c>
    </row>
    <row r="9826" spans="1:11">
      <c r="A9826" t="s">
        <v>25886</v>
      </c>
      <c r="B9826" t="s">
        <v>58</v>
      </c>
      <c r="C9826">
        <v>93961</v>
      </c>
      <c r="D9826" t="s">
        <v>1763</v>
      </c>
      <c r="E9826" t="s">
        <v>12</v>
      </c>
      <c r="F9826">
        <v>302.63</v>
      </c>
      <c r="G9826">
        <v>323.11</v>
      </c>
      <c r="J9826">
        <v>5.2200000000000003E-2</v>
      </c>
      <c r="K9826">
        <v>4.8899999999999999E-2</v>
      </c>
    </row>
    <row r="9827" spans="1:11">
      <c r="A9827" t="s">
        <v>25887</v>
      </c>
      <c r="B9827" t="s">
        <v>58</v>
      </c>
      <c r="C9827">
        <v>93971</v>
      </c>
      <c r="D9827" t="s">
        <v>1766</v>
      </c>
      <c r="E9827" t="s">
        <v>12</v>
      </c>
      <c r="F9827">
        <v>252.29</v>
      </c>
      <c r="G9827">
        <v>268.7</v>
      </c>
      <c r="J9827">
        <v>5.5199999999999999E-2</v>
      </c>
      <c r="K9827">
        <v>5.1799999999999999E-2</v>
      </c>
    </row>
    <row r="9828" spans="1:11">
      <c r="A9828" t="s">
        <v>25888</v>
      </c>
      <c r="B9828" t="s">
        <v>58</v>
      </c>
      <c r="C9828">
        <v>93959</v>
      </c>
      <c r="D9828" t="s">
        <v>1762</v>
      </c>
      <c r="E9828" t="s">
        <v>12</v>
      </c>
      <c r="F9828">
        <v>337.41</v>
      </c>
      <c r="G9828">
        <v>360.46</v>
      </c>
      <c r="J9828">
        <v>5.5E-2</v>
      </c>
      <c r="K9828">
        <v>5.1499999999999997E-2</v>
      </c>
    </row>
    <row r="9829" spans="1:11">
      <c r="A9829" t="s">
        <v>25889</v>
      </c>
      <c r="B9829" t="s">
        <v>58</v>
      </c>
      <c r="C9829">
        <v>93969</v>
      </c>
      <c r="D9829" t="s">
        <v>1765</v>
      </c>
      <c r="E9829" t="s">
        <v>12</v>
      </c>
      <c r="F9829">
        <v>280.25</v>
      </c>
      <c r="G9829">
        <v>298.73</v>
      </c>
      <c r="J9829">
        <v>5.62E-2</v>
      </c>
      <c r="K9829">
        <v>5.28E-2</v>
      </c>
    </row>
    <row r="9830" spans="1:11">
      <c r="A9830" t="s">
        <v>25890</v>
      </c>
      <c r="B9830" t="s">
        <v>58</v>
      </c>
      <c r="C9830">
        <v>93957</v>
      </c>
      <c r="D9830" t="s">
        <v>1761</v>
      </c>
      <c r="E9830" t="s">
        <v>12</v>
      </c>
      <c r="F9830">
        <v>419.89</v>
      </c>
      <c r="G9830">
        <v>449.02</v>
      </c>
      <c r="J9830">
        <v>5.6800000000000003E-2</v>
      </c>
      <c r="K9830">
        <v>5.3100000000000001E-2</v>
      </c>
    </row>
    <row r="9831" spans="1:11">
      <c r="A9831" t="s">
        <v>25891</v>
      </c>
      <c r="B9831" t="s">
        <v>58</v>
      </c>
      <c r="C9831">
        <v>93967</v>
      </c>
      <c r="D9831" t="s">
        <v>1764</v>
      </c>
      <c r="E9831" t="s">
        <v>12</v>
      </c>
      <c r="F9831">
        <v>348.86</v>
      </c>
      <c r="G9831">
        <v>372.39</v>
      </c>
      <c r="J9831">
        <v>5.5E-2</v>
      </c>
      <c r="K9831">
        <v>5.1499999999999997E-2</v>
      </c>
    </row>
    <row r="9832" spans="1:11">
      <c r="A9832" t="s">
        <v>25892</v>
      </c>
      <c r="B9832" t="s">
        <v>58</v>
      </c>
      <c r="C9832">
        <v>104878</v>
      </c>
      <c r="D9832" t="s">
        <v>1795</v>
      </c>
      <c r="E9832" t="s">
        <v>32</v>
      </c>
      <c r="F9832">
        <v>2382.6799999999998</v>
      </c>
      <c r="G9832">
        <v>2395.6799999999998</v>
      </c>
      <c r="J9832">
        <v>0.90590000000000004</v>
      </c>
      <c r="K9832">
        <v>0.90100000000000002</v>
      </c>
    </row>
    <row r="9833" spans="1:11">
      <c r="A9833" t="s">
        <v>25893</v>
      </c>
      <c r="B9833" t="s">
        <v>58</v>
      </c>
      <c r="C9833">
        <v>104877</v>
      </c>
      <c r="D9833" t="s">
        <v>1794</v>
      </c>
      <c r="E9833" t="s">
        <v>32</v>
      </c>
      <c r="F9833">
        <v>680.28</v>
      </c>
      <c r="G9833">
        <v>693.28</v>
      </c>
      <c r="J9833">
        <v>0.6704</v>
      </c>
      <c r="K9833">
        <v>0.65780000000000005</v>
      </c>
    </row>
    <row r="9834" spans="1:11">
      <c r="A9834" t="s">
        <v>25894</v>
      </c>
      <c r="B9834" t="s">
        <v>58</v>
      </c>
      <c r="C9834">
        <v>104841</v>
      </c>
      <c r="D9834" t="s">
        <v>1777</v>
      </c>
      <c r="E9834" t="s">
        <v>12</v>
      </c>
      <c r="F9834">
        <v>99.94</v>
      </c>
      <c r="G9834">
        <v>103.08</v>
      </c>
      <c r="J9834">
        <v>0.1023</v>
      </c>
      <c r="K9834">
        <v>9.9099999999999994E-2</v>
      </c>
    </row>
    <row r="9835" spans="1:11">
      <c r="A9835" t="s">
        <v>25895</v>
      </c>
      <c r="B9835" t="s">
        <v>58</v>
      </c>
      <c r="C9835">
        <v>104849</v>
      </c>
      <c r="D9835" t="s">
        <v>1785</v>
      </c>
      <c r="E9835" t="s">
        <v>12</v>
      </c>
      <c r="F9835">
        <v>68.5</v>
      </c>
      <c r="G9835">
        <v>70.64</v>
      </c>
      <c r="J9835">
        <v>0.1191</v>
      </c>
      <c r="K9835">
        <v>0.11550000000000001</v>
      </c>
    </row>
    <row r="9836" spans="1:11">
      <c r="A9836" t="s">
        <v>25896</v>
      </c>
      <c r="B9836" t="s">
        <v>58</v>
      </c>
      <c r="C9836">
        <v>104887</v>
      </c>
      <c r="D9836" t="s">
        <v>1799</v>
      </c>
      <c r="E9836" t="s">
        <v>12</v>
      </c>
      <c r="F9836">
        <v>53.57</v>
      </c>
      <c r="G9836">
        <v>54.8</v>
      </c>
      <c r="J9836">
        <v>7.3899999999999993E-2</v>
      </c>
      <c r="K9836">
        <v>7.2300000000000003E-2</v>
      </c>
    </row>
    <row r="9837" spans="1:11">
      <c r="A9837" t="s">
        <v>25897</v>
      </c>
      <c r="B9837" t="s">
        <v>58</v>
      </c>
      <c r="C9837">
        <v>104844</v>
      </c>
      <c r="D9837" t="s">
        <v>1780</v>
      </c>
      <c r="E9837" t="s">
        <v>12</v>
      </c>
      <c r="F9837">
        <v>110.22</v>
      </c>
      <c r="G9837">
        <v>113.76</v>
      </c>
      <c r="J9837">
        <v>0.1052</v>
      </c>
      <c r="K9837">
        <v>0.10199999999999999</v>
      </c>
    </row>
    <row r="9838" spans="1:11">
      <c r="A9838" t="s">
        <v>25898</v>
      </c>
      <c r="B9838" t="s">
        <v>58</v>
      </c>
      <c r="C9838">
        <v>104852</v>
      </c>
      <c r="D9838" t="s">
        <v>1788</v>
      </c>
      <c r="E9838" t="s">
        <v>12</v>
      </c>
      <c r="F9838">
        <v>75.33</v>
      </c>
      <c r="G9838">
        <v>77.78</v>
      </c>
      <c r="J9838">
        <v>0.1249</v>
      </c>
      <c r="K9838">
        <v>0.121</v>
      </c>
    </row>
    <row r="9839" spans="1:11">
      <c r="A9839" t="s">
        <v>25899</v>
      </c>
      <c r="B9839" t="s">
        <v>58</v>
      </c>
      <c r="C9839">
        <v>104846</v>
      </c>
      <c r="D9839" t="s">
        <v>1782</v>
      </c>
      <c r="E9839" t="s">
        <v>12</v>
      </c>
      <c r="F9839">
        <v>125.51</v>
      </c>
      <c r="G9839">
        <v>129.68</v>
      </c>
      <c r="J9839">
        <v>0.1087</v>
      </c>
      <c r="K9839">
        <v>0.1052</v>
      </c>
    </row>
    <row r="9840" spans="1:11">
      <c r="A9840" t="s">
        <v>25900</v>
      </c>
      <c r="B9840" t="s">
        <v>58</v>
      </c>
      <c r="C9840">
        <v>104854</v>
      </c>
      <c r="D9840" t="s">
        <v>1790</v>
      </c>
      <c r="E9840" t="s">
        <v>12</v>
      </c>
      <c r="F9840">
        <v>85.46</v>
      </c>
      <c r="G9840">
        <v>88.39</v>
      </c>
      <c r="J9840">
        <v>0.13189999999999999</v>
      </c>
      <c r="K9840">
        <v>0.1275</v>
      </c>
    </row>
    <row r="9841" spans="1:11">
      <c r="A9841" t="s">
        <v>25901</v>
      </c>
      <c r="B9841" t="s">
        <v>58</v>
      </c>
      <c r="C9841">
        <v>104890</v>
      </c>
      <c r="D9841" t="s">
        <v>1802</v>
      </c>
      <c r="E9841" t="s">
        <v>12</v>
      </c>
      <c r="F9841">
        <v>61.31</v>
      </c>
      <c r="G9841">
        <v>62.84</v>
      </c>
      <c r="J9841">
        <v>8.1699999999999995E-2</v>
      </c>
      <c r="K9841">
        <v>7.9699999999999993E-2</v>
      </c>
    </row>
    <row r="9842" spans="1:11">
      <c r="A9842" t="s">
        <v>25902</v>
      </c>
      <c r="B9842" t="s">
        <v>58</v>
      </c>
      <c r="C9842">
        <v>104842</v>
      </c>
      <c r="D9842" t="s">
        <v>1778</v>
      </c>
      <c r="E9842" t="s">
        <v>12</v>
      </c>
      <c r="F9842">
        <v>85.53</v>
      </c>
      <c r="G9842">
        <v>88.06</v>
      </c>
      <c r="J9842">
        <v>9.7199999999999995E-2</v>
      </c>
      <c r="K9842">
        <v>9.4399999999999998E-2</v>
      </c>
    </row>
    <row r="9843" spans="1:11">
      <c r="A9843" t="s">
        <v>25903</v>
      </c>
      <c r="B9843" t="s">
        <v>58</v>
      </c>
      <c r="C9843">
        <v>104850</v>
      </c>
      <c r="D9843" t="s">
        <v>1786</v>
      </c>
      <c r="E9843" t="s">
        <v>12</v>
      </c>
      <c r="F9843">
        <v>61.14</v>
      </c>
      <c r="G9843">
        <v>62.92</v>
      </c>
      <c r="J9843">
        <v>0.1114</v>
      </c>
      <c r="K9843">
        <v>0.1082</v>
      </c>
    </row>
    <row r="9844" spans="1:11">
      <c r="A9844" t="s">
        <v>25904</v>
      </c>
      <c r="B9844" t="s">
        <v>58</v>
      </c>
      <c r="C9844">
        <v>104888</v>
      </c>
      <c r="D9844" t="s">
        <v>1800</v>
      </c>
      <c r="E9844" t="s">
        <v>12</v>
      </c>
      <c r="F9844">
        <v>48.72</v>
      </c>
      <c r="G9844">
        <v>49.76</v>
      </c>
      <c r="J9844">
        <v>6.7900000000000002E-2</v>
      </c>
      <c r="K9844">
        <v>6.6500000000000004E-2</v>
      </c>
    </row>
    <row r="9845" spans="1:11">
      <c r="A9845" t="s">
        <v>25905</v>
      </c>
      <c r="B9845" t="s">
        <v>58</v>
      </c>
      <c r="C9845">
        <v>104879</v>
      </c>
      <c r="D9845" t="s">
        <v>1796</v>
      </c>
      <c r="E9845" t="s">
        <v>12</v>
      </c>
      <c r="F9845">
        <v>94.13</v>
      </c>
      <c r="G9845">
        <v>97</v>
      </c>
      <c r="J9845">
        <v>0.10050000000000001</v>
      </c>
      <c r="K9845">
        <v>9.7500000000000003E-2</v>
      </c>
    </row>
    <row r="9846" spans="1:11">
      <c r="A9846" t="s">
        <v>25906</v>
      </c>
      <c r="B9846" t="s">
        <v>58</v>
      </c>
      <c r="C9846">
        <v>104853</v>
      </c>
      <c r="D9846" t="s">
        <v>1789</v>
      </c>
      <c r="E9846" t="s">
        <v>12</v>
      </c>
      <c r="F9846">
        <v>66.86</v>
      </c>
      <c r="G9846">
        <v>68.900000000000006</v>
      </c>
      <c r="J9846">
        <v>0.1177</v>
      </c>
      <c r="K9846">
        <v>0.1142</v>
      </c>
    </row>
    <row r="9847" spans="1:11">
      <c r="A9847" t="s">
        <v>25907</v>
      </c>
      <c r="B9847" t="s">
        <v>58</v>
      </c>
      <c r="C9847">
        <v>104847</v>
      </c>
      <c r="D9847" t="s">
        <v>1783</v>
      </c>
      <c r="E9847" t="s">
        <v>12</v>
      </c>
      <c r="F9847">
        <v>106.84</v>
      </c>
      <c r="G9847">
        <v>110.25</v>
      </c>
      <c r="J9847">
        <v>0.1045</v>
      </c>
      <c r="K9847">
        <v>0.1012</v>
      </c>
    </row>
    <row r="9848" spans="1:11">
      <c r="A9848" t="s">
        <v>25908</v>
      </c>
      <c r="B9848" t="s">
        <v>58</v>
      </c>
      <c r="C9848">
        <v>104855</v>
      </c>
      <c r="D9848" t="s">
        <v>1791</v>
      </c>
      <c r="E9848" t="s">
        <v>12</v>
      </c>
      <c r="F9848">
        <v>75.28</v>
      </c>
      <c r="G9848">
        <v>77.73</v>
      </c>
      <c r="J9848">
        <v>0.125</v>
      </c>
      <c r="K9848">
        <v>0.1211</v>
      </c>
    </row>
    <row r="9849" spans="1:11">
      <c r="A9849" t="s">
        <v>25909</v>
      </c>
      <c r="B9849" t="s">
        <v>58</v>
      </c>
      <c r="C9849">
        <v>104891</v>
      </c>
      <c r="D9849" t="s">
        <v>1803</v>
      </c>
      <c r="E9849" t="s">
        <v>12</v>
      </c>
      <c r="F9849">
        <v>55.24</v>
      </c>
      <c r="G9849">
        <v>56.54</v>
      </c>
      <c r="J9849">
        <v>7.6200000000000004E-2</v>
      </c>
      <c r="K9849">
        <v>7.4499999999999997E-2</v>
      </c>
    </row>
    <row r="9850" spans="1:11">
      <c r="A9850" t="s">
        <v>25910</v>
      </c>
      <c r="B9850" t="s">
        <v>58</v>
      </c>
      <c r="C9850">
        <v>104892</v>
      </c>
      <c r="D9850" t="s">
        <v>1804</v>
      </c>
      <c r="E9850" t="s">
        <v>12</v>
      </c>
      <c r="F9850">
        <v>123.99</v>
      </c>
      <c r="G9850">
        <v>128.11000000000001</v>
      </c>
      <c r="J9850">
        <v>0.1082</v>
      </c>
      <c r="K9850">
        <v>0.1047</v>
      </c>
    </row>
    <row r="9851" spans="1:11">
      <c r="A9851" t="s">
        <v>25911</v>
      </c>
      <c r="B9851" t="s">
        <v>58</v>
      </c>
      <c r="C9851">
        <v>104848</v>
      </c>
      <c r="D9851" t="s">
        <v>1784</v>
      </c>
      <c r="E9851" t="s">
        <v>12</v>
      </c>
      <c r="F9851">
        <v>79.5</v>
      </c>
      <c r="G9851">
        <v>82.15</v>
      </c>
      <c r="J9851">
        <v>0.12770000000000001</v>
      </c>
      <c r="K9851">
        <v>0.1236</v>
      </c>
    </row>
    <row r="9852" spans="1:11">
      <c r="A9852" t="s">
        <v>25912</v>
      </c>
      <c r="B9852" t="s">
        <v>58</v>
      </c>
      <c r="C9852">
        <v>104886</v>
      </c>
      <c r="D9852" t="s">
        <v>1798</v>
      </c>
      <c r="E9852" t="s">
        <v>12</v>
      </c>
      <c r="F9852">
        <v>60.77</v>
      </c>
      <c r="G9852">
        <v>62.3</v>
      </c>
      <c r="J9852">
        <v>8.0799999999999997E-2</v>
      </c>
      <c r="K9852">
        <v>7.8799999999999995E-2</v>
      </c>
    </row>
    <row r="9853" spans="1:11">
      <c r="A9853" t="s">
        <v>25913</v>
      </c>
      <c r="B9853" t="s">
        <v>58</v>
      </c>
      <c r="C9853">
        <v>104843</v>
      </c>
      <c r="D9853" t="s">
        <v>1779</v>
      </c>
      <c r="E9853" t="s">
        <v>12</v>
      </c>
      <c r="F9853">
        <v>136.82</v>
      </c>
      <c r="G9853">
        <v>141.44999999999999</v>
      </c>
      <c r="J9853">
        <v>0.1106</v>
      </c>
      <c r="K9853">
        <v>0.107</v>
      </c>
    </row>
    <row r="9854" spans="1:11">
      <c r="A9854" t="s">
        <v>25914</v>
      </c>
      <c r="B9854" t="s">
        <v>58</v>
      </c>
      <c r="C9854">
        <v>104851</v>
      </c>
      <c r="D9854" t="s">
        <v>1787</v>
      </c>
      <c r="E9854" t="s">
        <v>12</v>
      </c>
      <c r="F9854">
        <v>88.02</v>
      </c>
      <c r="G9854">
        <v>91.06</v>
      </c>
      <c r="J9854">
        <v>0.13320000000000001</v>
      </c>
      <c r="K9854">
        <v>0.12870000000000001</v>
      </c>
    </row>
    <row r="9855" spans="1:11">
      <c r="A9855" t="s">
        <v>25915</v>
      </c>
      <c r="B9855" t="s">
        <v>58</v>
      </c>
      <c r="C9855">
        <v>104845</v>
      </c>
      <c r="D9855" t="s">
        <v>1781</v>
      </c>
      <c r="E9855" t="s">
        <v>12</v>
      </c>
      <c r="F9855">
        <v>155.84</v>
      </c>
      <c r="G9855">
        <v>161.26</v>
      </c>
      <c r="J9855">
        <v>0.1134</v>
      </c>
      <c r="K9855">
        <v>0.1096</v>
      </c>
    </row>
    <row r="9856" spans="1:11">
      <c r="A9856" t="s">
        <v>25916</v>
      </c>
      <c r="B9856" t="s">
        <v>58</v>
      </c>
      <c r="C9856">
        <v>104880</v>
      </c>
      <c r="D9856" t="s">
        <v>1797</v>
      </c>
      <c r="E9856" t="s">
        <v>12</v>
      </c>
      <c r="F9856">
        <v>100.62</v>
      </c>
      <c r="G9856">
        <v>104.27</v>
      </c>
      <c r="J9856">
        <v>0.13930000000000001</v>
      </c>
      <c r="K9856">
        <v>0.13450000000000001</v>
      </c>
    </row>
    <row r="9857" spans="1:11">
      <c r="A9857" t="s">
        <v>25917</v>
      </c>
      <c r="B9857" t="s">
        <v>58</v>
      </c>
      <c r="C9857">
        <v>104889</v>
      </c>
      <c r="D9857" t="s">
        <v>1801</v>
      </c>
      <c r="E9857" t="s">
        <v>12</v>
      </c>
      <c r="F9857">
        <v>70.36</v>
      </c>
      <c r="G9857">
        <v>72.25</v>
      </c>
      <c r="J9857">
        <v>8.8300000000000003E-2</v>
      </c>
      <c r="K9857">
        <v>8.5999999999999993E-2</v>
      </c>
    </row>
    <row r="9858" spans="1:11">
      <c r="A9858" t="s">
        <v>25918</v>
      </c>
      <c r="B9858" t="s">
        <v>58</v>
      </c>
      <c r="C9858">
        <v>95108</v>
      </c>
      <c r="D9858" t="s">
        <v>1767</v>
      </c>
      <c r="E9858" t="s">
        <v>32</v>
      </c>
      <c r="F9858">
        <v>46.63</v>
      </c>
      <c r="G9858">
        <v>49.7</v>
      </c>
      <c r="J9858">
        <v>2.0199999999999999E-2</v>
      </c>
      <c r="K9858">
        <v>1.89E-2</v>
      </c>
    </row>
    <row r="9859" spans="1:11">
      <c r="A9859" t="s">
        <v>25919</v>
      </c>
      <c r="B9859" t="s">
        <v>58</v>
      </c>
      <c r="C9859">
        <v>104857</v>
      </c>
      <c r="D9859" t="s">
        <v>7806</v>
      </c>
      <c r="E9859" t="s">
        <v>12</v>
      </c>
      <c r="F9859">
        <v>0</v>
      </c>
      <c r="G9859">
        <v>0</v>
      </c>
    </row>
    <row r="9860" spans="1:11">
      <c r="A9860" t="s">
        <v>25920</v>
      </c>
      <c r="B9860" t="s">
        <v>58</v>
      </c>
      <c r="C9860">
        <v>104859</v>
      </c>
      <c r="D9860" t="s">
        <v>7807</v>
      </c>
      <c r="E9860" t="s">
        <v>12</v>
      </c>
      <c r="F9860">
        <v>0</v>
      </c>
      <c r="G9860">
        <v>0</v>
      </c>
    </row>
    <row r="9861" spans="1:11">
      <c r="A9861" t="s">
        <v>25921</v>
      </c>
      <c r="B9861" t="s">
        <v>58</v>
      </c>
      <c r="C9861">
        <v>104861</v>
      </c>
      <c r="D9861" t="s">
        <v>7808</v>
      </c>
      <c r="E9861" t="s">
        <v>12</v>
      </c>
      <c r="F9861">
        <v>0</v>
      </c>
      <c r="G9861">
        <v>0</v>
      </c>
    </row>
    <row r="9862" spans="1:11">
      <c r="A9862" t="s">
        <v>25922</v>
      </c>
      <c r="B9862" t="s">
        <v>58</v>
      </c>
      <c r="C9862">
        <v>104856</v>
      </c>
      <c r="D9862" t="s">
        <v>7809</v>
      </c>
      <c r="E9862" t="s">
        <v>12</v>
      </c>
      <c r="F9862">
        <v>0</v>
      </c>
      <c r="G9862">
        <v>0</v>
      </c>
    </row>
    <row r="9863" spans="1:11">
      <c r="A9863" t="s">
        <v>25923</v>
      </c>
      <c r="B9863" t="s">
        <v>58</v>
      </c>
      <c r="C9863">
        <v>104858</v>
      </c>
      <c r="D9863" t="s">
        <v>7810</v>
      </c>
      <c r="E9863" t="s">
        <v>12</v>
      </c>
      <c r="F9863">
        <v>0</v>
      </c>
      <c r="G9863">
        <v>0</v>
      </c>
    </row>
    <row r="9864" spans="1:11">
      <c r="A9864" t="s">
        <v>25924</v>
      </c>
      <c r="B9864" t="s">
        <v>58</v>
      </c>
      <c r="C9864">
        <v>104860</v>
      </c>
      <c r="D9864" t="s">
        <v>7811</v>
      </c>
      <c r="E9864" t="s">
        <v>12</v>
      </c>
      <c r="F9864">
        <v>0</v>
      </c>
      <c r="G9864">
        <v>0</v>
      </c>
    </row>
    <row r="9865" spans="1:11">
      <c r="A9865" t="s">
        <v>25925</v>
      </c>
      <c r="B9865" t="s">
        <v>58</v>
      </c>
      <c r="C9865">
        <v>104871</v>
      </c>
      <c r="D9865" t="s">
        <v>7812</v>
      </c>
      <c r="E9865" t="s">
        <v>12</v>
      </c>
      <c r="F9865">
        <v>0</v>
      </c>
      <c r="G9865">
        <v>0</v>
      </c>
    </row>
    <row r="9866" spans="1:11">
      <c r="A9866" t="s">
        <v>25926</v>
      </c>
      <c r="B9866" t="s">
        <v>58</v>
      </c>
      <c r="C9866">
        <v>104883</v>
      </c>
      <c r="D9866" t="s">
        <v>7813</v>
      </c>
      <c r="E9866" t="s">
        <v>12</v>
      </c>
      <c r="F9866">
        <v>0</v>
      </c>
      <c r="G9866">
        <v>0</v>
      </c>
    </row>
    <row r="9867" spans="1:11">
      <c r="A9867" t="s">
        <v>25927</v>
      </c>
      <c r="B9867" t="s">
        <v>58</v>
      </c>
      <c r="C9867">
        <v>104865</v>
      </c>
      <c r="D9867" t="s">
        <v>7814</v>
      </c>
      <c r="E9867" t="s">
        <v>12</v>
      </c>
      <c r="F9867">
        <v>0</v>
      </c>
      <c r="G9867">
        <v>0</v>
      </c>
    </row>
    <row r="9868" spans="1:11">
      <c r="A9868" t="s">
        <v>25928</v>
      </c>
      <c r="B9868" t="s">
        <v>58</v>
      </c>
      <c r="C9868">
        <v>104872</v>
      </c>
      <c r="D9868" t="s">
        <v>7815</v>
      </c>
      <c r="E9868" t="s">
        <v>12</v>
      </c>
      <c r="F9868">
        <v>0</v>
      </c>
      <c r="G9868">
        <v>0</v>
      </c>
    </row>
    <row r="9869" spans="1:11">
      <c r="A9869" t="s">
        <v>25929</v>
      </c>
      <c r="B9869" t="s">
        <v>58</v>
      </c>
      <c r="C9869">
        <v>104884</v>
      </c>
      <c r="D9869" t="s">
        <v>7816</v>
      </c>
      <c r="E9869" t="s">
        <v>12</v>
      </c>
      <c r="F9869">
        <v>0</v>
      </c>
      <c r="G9869">
        <v>0</v>
      </c>
    </row>
    <row r="9870" spans="1:11">
      <c r="A9870" t="s">
        <v>25930</v>
      </c>
      <c r="B9870" t="s">
        <v>58</v>
      </c>
      <c r="C9870">
        <v>104866</v>
      </c>
      <c r="D9870" t="s">
        <v>7817</v>
      </c>
      <c r="E9870" t="s">
        <v>12</v>
      </c>
      <c r="F9870">
        <v>0</v>
      </c>
      <c r="G9870">
        <v>0</v>
      </c>
    </row>
    <row r="9871" spans="1:11">
      <c r="A9871" t="s">
        <v>25931</v>
      </c>
      <c r="B9871" t="s">
        <v>58</v>
      </c>
      <c r="C9871">
        <v>104873</v>
      </c>
      <c r="D9871" t="s">
        <v>7818</v>
      </c>
      <c r="E9871" t="s">
        <v>12</v>
      </c>
      <c r="F9871">
        <v>0</v>
      </c>
      <c r="G9871">
        <v>0</v>
      </c>
    </row>
    <row r="9872" spans="1:11">
      <c r="A9872" t="s">
        <v>25932</v>
      </c>
      <c r="B9872" t="s">
        <v>58</v>
      </c>
      <c r="C9872">
        <v>104885</v>
      </c>
      <c r="D9872" t="s">
        <v>7819</v>
      </c>
      <c r="E9872" t="s">
        <v>12</v>
      </c>
      <c r="F9872">
        <v>0</v>
      </c>
      <c r="G9872">
        <v>0</v>
      </c>
    </row>
    <row r="9873" spans="1:11">
      <c r="A9873" t="s">
        <v>25933</v>
      </c>
      <c r="B9873" t="s">
        <v>58</v>
      </c>
      <c r="C9873">
        <v>104867</v>
      </c>
      <c r="D9873" t="s">
        <v>7820</v>
      </c>
      <c r="E9873" t="s">
        <v>12</v>
      </c>
      <c r="F9873">
        <v>0</v>
      </c>
      <c r="G9873">
        <v>0</v>
      </c>
    </row>
    <row r="9874" spans="1:11">
      <c r="A9874" t="s">
        <v>25934</v>
      </c>
      <c r="B9874" t="s">
        <v>58</v>
      </c>
      <c r="C9874">
        <v>104868</v>
      </c>
      <c r="D9874" t="s">
        <v>7821</v>
      </c>
      <c r="E9874" t="s">
        <v>12</v>
      </c>
      <c r="F9874">
        <v>0</v>
      </c>
      <c r="G9874">
        <v>0</v>
      </c>
    </row>
    <row r="9875" spans="1:11">
      <c r="A9875" t="s">
        <v>25935</v>
      </c>
      <c r="B9875" t="s">
        <v>58</v>
      </c>
      <c r="C9875">
        <v>104874</v>
      </c>
      <c r="D9875" t="s">
        <v>7822</v>
      </c>
      <c r="E9875" t="s">
        <v>12</v>
      </c>
      <c r="F9875">
        <v>0</v>
      </c>
      <c r="G9875">
        <v>0</v>
      </c>
    </row>
    <row r="9876" spans="1:11">
      <c r="A9876" t="s">
        <v>25936</v>
      </c>
      <c r="B9876" t="s">
        <v>58</v>
      </c>
      <c r="C9876">
        <v>104862</v>
      </c>
      <c r="D9876" t="s">
        <v>7823</v>
      </c>
      <c r="E9876" t="s">
        <v>12</v>
      </c>
      <c r="F9876">
        <v>0</v>
      </c>
      <c r="G9876">
        <v>0</v>
      </c>
    </row>
    <row r="9877" spans="1:11">
      <c r="A9877" t="s">
        <v>25937</v>
      </c>
      <c r="B9877" t="s">
        <v>58</v>
      </c>
      <c r="C9877">
        <v>104869</v>
      </c>
      <c r="D9877" t="s">
        <v>7824</v>
      </c>
      <c r="E9877" t="s">
        <v>12</v>
      </c>
      <c r="F9877">
        <v>0</v>
      </c>
      <c r="G9877">
        <v>0</v>
      </c>
    </row>
    <row r="9878" spans="1:11">
      <c r="A9878" t="s">
        <v>25938</v>
      </c>
      <c r="B9878" t="s">
        <v>58</v>
      </c>
      <c r="C9878">
        <v>104881</v>
      </c>
      <c r="D9878" t="s">
        <v>7825</v>
      </c>
      <c r="E9878" t="s">
        <v>12</v>
      </c>
      <c r="F9878">
        <v>0</v>
      </c>
      <c r="G9878">
        <v>0</v>
      </c>
    </row>
    <row r="9879" spans="1:11">
      <c r="A9879" t="s">
        <v>25939</v>
      </c>
      <c r="B9879" t="s">
        <v>58</v>
      </c>
      <c r="C9879">
        <v>104863</v>
      </c>
      <c r="D9879" t="s">
        <v>7826</v>
      </c>
      <c r="E9879" t="s">
        <v>12</v>
      </c>
      <c r="F9879">
        <v>0</v>
      </c>
      <c r="G9879">
        <v>0</v>
      </c>
    </row>
    <row r="9880" spans="1:11">
      <c r="A9880" t="s">
        <v>25940</v>
      </c>
      <c r="B9880" t="s">
        <v>58</v>
      </c>
      <c r="C9880">
        <v>104870</v>
      </c>
      <c r="D9880" t="s">
        <v>7827</v>
      </c>
      <c r="E9880" t="s">
        <v>12</v>
      </c>
      <c r="F9880">
        <v>0</v>
      </c>
      <c r="G9880">
        <v>0</v>
      </c>
    </row>
    <row r="9881" spans="1:11">
      <c r="A9881" t="s">
        <v>25941</v>
      </c>
      <c r="B9881" t="s">
        <v>58</v>
      </c>
      <c r="C9881">
        <v>104882</v>
      </c>
      <c r="D9881" t="s">
        <v>7828</v>
      </c>
      <c r="E9881" t="s">
        <v>12</v>
      </c>
      <c r="F9881">
        <v>0</v>
      </c>
      <c r="G9881">
        <v>0</v>
      </c>
    </row>
    <row r="9882" spans="1:11">
      <c r="A9882" t="s">
        <v>25942</v>
      </c>
      <c r="B9882" t="s">
        <v>58</v>
      </c>
      <c r="C9882">
        <v>104864</v>
      </c>
      <c r="D9882" t="s">
        <v>7829</v>
      </c>
      <c r="E9882" t="s">
        <v>12</v>
      </c>
      <c r="F9882">
        <v>0</v>
      </c>
      <c r="G9882">
        <v>0</v>
      </c>
    </row>
    <row r="9883" spans="1:11">
      <c r="A9883" t="s">
        <v>25943</v>
      </c>
      <c r="B9883" t="s">
        <v>58</v>
      </c>
      <c r="C9883">
        <v>104876</v>
      </c>
      <c r="D9883" t="s">
        <v>1793</v>
      </c>
      <c r="E9883" t="s">
        <v>32</v>
      </c>
      <c r="F9883">
        <v>33.64</v>
      </c>
      <c r="G9883">
        <v>36.450000000000003</v>
      </c>
      <c r="J9883">
        <v>0</v>
      </c>
      <c r="K9883">
        <v>0</v>
      </c>
    </row>
    <row r="9884" spans="1:11">
      <c r="A9884" t="s">
        <v>25944</v>
      </c>
      <c r="B9884" t="s">
        <v>58</v>
      </c>
      <c r="C9884">
        <v>104875</v>
      </c>
      <c r="D9884" t="s">
        <v>1792</v>
      </c>
      <c r="E9884" t="s">
        <v>12</v>
      </c>
      <c r="F9884">
        <v>166.54</v>
      </c>
      <c r="G9884">
        <v>180.35</v>
      </c>
      <c r="J9884">
        <v>0</v>
      </c>
      <c r="K9884">
        <v>0</v>
      </c>
    </row>
    <row r="9885" spans="1:11">
      <c r="A9885" t="s">
        <v>25945</v>
      </c>
      <c r="B9885" t="s">
        <v>58</v>
      </c>
      <c r="C9885">
        <v>105942</v>
      </c>
      <c r="D9885" t="s">
        <v>7830</v>
      </c>
      <c r="E9885" t="s">
        <v>12</v>
      </c>
      <c r="F9885">
        <v>0</v>
      </c>
      <c r="G9885">
        <v>0</v>
      </c>
    </row>
    <row r="9886" spans="1:11">
      <c r="A9886" t="s">
        <v>25946</v>
      </c>
      <c r="B9886" t="s">
        <v>58</v>
      </c>
      <c r="C9886">
        <v>105943</v>
      </c>
      <c r="D9886" t="s">
        <v>7831</v>
      </c>
      <c r="E9886" t="s">
        <v>12</v>
      </c>
      <c r="F9886">
        <v>0</v>
      </c>
      <c r="G9886">
        <v>0</v>
      </c>
    </row>
    <row r="9887" spans="1:11">
      <c r="A9887" t="s">
        <v>25947</v>
      </c>
      <c r="B9887" t="s">
        <v>58</v>
      </c>
      <c r="C9887">
        <v>105941</v>
      </c>
      <c r="D9887" t="s">
        <v>7832</v>
      </c>
      <c r="E9887" t="s">
        <v>9</v>
      </c>
      <c r="F9887">
        <v>0</v>
      </c>
      <c r="G9887">
        <v>0</v>
      </c>
    </row>
    <row r="9888" spans="1:11">
      <c r="A9888" t="s">
        <v>25948</v>
      </c>
      <c r="B9888" t="s">
        <v>58</v>
      </c>
      <c r="C9888">
        <v>105940</v>
      </c>
      <c r="D9888" t="s">
        <v>7833</v>
      </c>
      <c r="E9888" t="s">
        <v>9</v>
      </c>
      <c r="F9888">
        <v>0</v>
      </c>
      <c r="G9888">
        <v>0</v>
      </c>
    </row>
    <row r="9889" spans="1:11">
      <c r="A9889" t="s">
        <v>25949</v>
      </c>
      <c r="B9889" t="s">
        <v>58</v>
      </c>
      <c r="C9889">
        <v>105938</v>
      </c>
      <c r="D9889" t="s">
        <v>7834</v>
      </c>
      <c r="E9889" t="s">
        <v>9</v>
      </c>
      <c r="F9889">
        <v>0</v>
      </c>
      <c r="G9889">
        <v>0</v>
      </c>
    </row>
    <row r="9890" spans="1:11">
      <c r="A9890" t="s">
        <v>25950</v>
      </c>
      <c r="B9890" t="s">
        <v>58</v>
      </c>
      <c r="C9890">
        <v>105939</v>
      </c>
      <c r="D9890" t="s">
        <v>7835</v>
      </c>
      <c r="E9890" t="s">
        <v>9</v>
      </c>
      <c r="F9890">
        <v>0</v>
      </c>
      <c r="G9890">
        <v>0</v>
      </c>
    </row>
    <row r="9891" spans="1:11">
      <c r="A9891" t="s">
        <v>25951</v>
      </c>
      <c r="B9891" t="s">
        <v>58</v>
      </c>
      <c r="C9891">
        <v>96120</v>
      </c>
      <c r="D9891" t="s">
        <v>6043</v>
      </c>
      <c r="E9891" t="s">
        <v>12</v>
      </c>
      <c r="F9891">
        <v>3.58</v>
      </c>
      <c r="G9891">
        <v>3.77</v>
      </c>
      <c r="J9891">
        <v>0</v>
      </c>
      <c r="K9891">
        <v>0</v>
      </c>
    </row>
    <row r="9892" spans="1:11">
      <c r="A9892" t="s">
        <v>25952</v>
      </c>
      <c r="B9892" t="s">
        <v>58</v>
      </c>
      <c r="C9892">
        <v>96123</v>
      </c>
      <c r="D9892" t="s">
        <v>6044</v>
      </c>
      <c r="E9892" t="s">
        <v>12</v>
      </c>
      <c r="F9892">
        <v>32.22</v>
      </c>
      <c r="G9892">
        <v>33.479999999999997</v>
      </c>
      <c r="J9892">
        <v>0</v>
      </c>
      <c r="K9892">
        <v>0</v>
      </c>
    </row>
    <row r="9893" spans="1:11">
      <c r="A9893" t="s">
        <v>25953</v>
      </c>
      <c r="B9893" t="s">
        <v>58</v>
      </c>
      <c r="C9893">
        <v>96122</v>
      </c>
      <c r="D9893" t="s">
        <v>6037</v>
      </c>
      <c r="E9893" t="s">
        <v>12</v>
      </c>
      <c r="F9893">
        <v>53.96</v>
      </c>
      <c r="G9893">
        <v>55.42</v>
      </c>
      <c r="J9893">
        <v>0</v>
      </c>
      <c r="K9893">
        <v>0</v>
      </c>
    </row>
    <row r="9894" spans="1:11">
      <c r="A9894" t="s">
        <v>25954</v>
      </c>
      <c r="B9894" t="s">
        <v>58</v>
      </c>
      <c r="C9894">
        <v>96121</v>
      </c>
      <c r="D9894" t="s">
        <v>6048</v>
      </c>
      <c r="E9894" t="s">
        <v>12</v>
      </c>
      <c r="F9894">
        <v>16.690000000000001</v>
      </c>
      <c r="G9894">
        <v>17.440000000000001</v>
      </c>
      <c r="J9894">
        <v>0</v>
      </c>
      <c r="K9894">
        <v>0</v>
      </c>
    </row>
    <row r="9895" spans="1:11">
      <c r="A9895" t="s">
        <v>25955</v>
      </c>
      <c r="B9895" t="s">
        <v>58</v>
      </c>
      <c r="C9895">
        <v>99054</v>
      </c>
      <c r="D9895" t="s">
        <v>6045</v>
      </c>
      <c r="E9895" t="s">
        <v>9</v>
      </c>
      <c r="F9895">
        <v>73.05</v>
      </c>
      <c r="G9895">
        <v>77.78</v>
      </c>
      <c r="J9895">
        <v>0</v>
      </c>
      <c r="K9895">
        <v>0</v>
      </c>
    </row>
    <row r="9896" spans="1:11">
      <c r="A9896" t="s">
        <v>25956</v>
      </c>
      <c r="B9896" t="s">
        <v>58</v>
      </c>
      <c r="C9896">
        <v>96110</v>
      </c>
      <c r="D9896" t="s">
        <v>6040</v>
      </c>
      <c r="E9896" t="s">
        <v>9</v>
      </c>
      <c r="F9896">
        <v>83.7</v>
      </c>
      <c r="G9896">
        <v>86.85</v>
      </c>
      <c r="J9896">
        <v>0</v>
      </c>
      <c r="K9896">
        <v>0</v>
      </c>
    </row>
    <row r="9897" spans="1:11">
      <c r="A9897" t="s">
        <v>25957</v>
      </c>
      <c r="B9897" t="s">
        <v>58</v>
      </c>
      <c r="C9897">
        <v>96114</v>
      </c>
      <c r="D9897" t="s">
        <v>6042</v>
      </c>
      <c r="E9897" t="s">
        <v>9</v>
      </c>
      <c r="F9897">
        <v>82.49</v>
      </c>
      <c r="G9897">
        <v>85.26</v>
      </c>
      <c r="J9897">
        <v>0</v>
      </c>
      <c r="K9897">
        <v>0</v>
      </c>
    </row>
    <row r="9898" spans="1:11">
      <c r="A9898" t="s">
        <v>25958</v>
      </c>
      <c r="B9898" t="s">
        <v>58</v>
      </c>
      <c r="C9898">
        <v>104757</v>
      </c>
      <c r="D9898" t="s">
        <v>7836</v>
      </c>
      <c r="E9898" t="s">
        <v>9</v>
      </c>
      <c r="F9898">
        <v>0</v>
      </c>
      <c r="G9898">
        <v>0</v>
      </c>
    </row>
    <row r="9899" spans="1:11">
      <c r="A9899" t="s">
        <v>25959</v>
      </c>
      <c r="B9899" t="s">
        <v>58</v>
      </c>
      <c r="C9899">
        <v>104756</v>
      </c>
      <c r="D9899" t="s">
        <v>6038</v>
      </c>
      <c r="E9899" t="s">
        <v>9</v>
      </c>
      <c r="F9899">
        <v>230.38</v>
      </c>
      <c r="G9899">
        <v>236.49</v>
      </c>
      <c r="J9899">
        <v>0</v>
      </c>
      <c r="K9899">
        <v>0</v>
      </c>
    </row>
    <row r="9900" spans="1:11">
      <c r="A9900" t="s">
        <v>25960</v>
      </c>
      <c r="B9900" t="s">
        <v>58</v>
      </c>
      <c r="C9900">
        <v>96112</v>
      </c>
      <c r="D9900" t="s">
        <v>6036</v>
      </c>
      <c r="E9900" t="s">
        <v>9</v>
      </c>
      <c r="F9900">
        <v>177.31</v>
      </c>
      <c r="G9900">
        <v>183.91</v>
      </c>
      <c r="J9900">
        <v>0</v>
      </c>
      <c r="K9900">
        <v>0</v>
      </c>
    </row>
    <row r="9901" spans="1:11">
      <c r="A9901" t="s">
        <v>25961</v>
      </c>
      <c r="B9901" t="s">
        <v>58</v>
      </c>
      <c r="C9901">
        <v>96113</v>
      </c>
      <c r="D9901" t="s">
        <v>6041</v>
      </c>
      <c r="E9901" t="s">
        <v>9</v>
      </c>
      <c r="F9901">
        <v>56.68</v>
      </c>
      <c r="G9901">
        <v>60.08</v>
      </c>
      <c r="J9901">
        <v>0</v>
      </c>
      <c r="K9901">
        <v>0</v>
      </c>
    </row>
    <row r="9902" spans="1:11">
      <c r="A9902" t="s">
        <v>25962</v>
      </c>
      <c r="B9902" t="s">
        <v>58</v>
      </c>
      <c r="C9902">
        <v>96109</v>
      </c>
      <c r="D9902" t="s">
        <v>6039</v>
      </c>
      <c r="E9902" t="s">
        <v>9</v>
      </c>
      <c r="F9902">
        <v>63.31</v>
      </c>
      <c r="G9902">
        <v>67.25</v>
      </c>
      <c r="J9902">
        <v>0</v>
      </c>
      <c r="K9902">
        <v>0</v>
      </c>
    </row>
    <row r="9903" spans="1:11">
      <c r="A9903" t="s">
        <v>25963</v>
      </c>
      <c r="B9903" t="s">
        <v>58</v>
      </c>
      <c r="C9903">
        <v>96116</v>
      </c>
      <c r="D9903" t="s">
        <v>6047</v>
      </c>
      <c r="E9903" t="s">
        <v>9</v>
      </c>
      <c r="F9903">
        <v>78.900000000000006</v>
      </c>
      <c r="G9903">
        <v>81.03</v>
      </c>
      <c r="J9903">
        <v>0</v>
      </c>
      <c r="K9903">
        <v>0</v>
      </c>
    </row>
    <row r="9904" spans="1:11">
      <c r="A9904" t="s">
        <v>25964</v>
      </c>
      <c r="B9904" t="s">
        <v>58</v>
      </c>
      <c r="C9904">
        <v>96111</v>
      </c>
      <c r="D9904" t="s">
        <v>6046</v>
      </c>
      <c r="E9904" t="s">
        <v>9</v>
      </c>
      <c r="F9904">
        <v>78.36</v>
      </c>
      <c r="G9904">
        <v>80.83</v>
      </c>
      <c r="J9904">
        <v>0</v>
      </c>
      <c r="K9904">
        <v>0</v>
      </c>
    </row>
    <row r="9905" spans="1:11">
      <c r="A9905" t="s">
        <v>25965</v>
      </c>
      <c r="B9905" t="s">
        <v>58</v>
      </c>
      <c r="C9905">
        <v>96486</v>
      </c>
      <c r="D9905" t="s">
        <v>6050</v>
      </c>
      <c r="E9905" t="s">
        <v>9</v>
      </c>
      <c r="F9905">
        <v>91.97</v>
      </c>
      <c r="G9905">
        <v>94.1</v>
      </c>
      <c r="J9905">
        <v>0</v>
      </c>
      <c r="K9905">
        <v>0</v>
      </c>
    </row>
    <row r="9906" spans="1:11">
      <c r="A9906" t="s">
        <v>25966</v>
      </c>
      <c r="B9906" t="s">
        <v>58</v>
      </c>
      <c r="C9906">
        <v>96485</v>
      </c>
      <c r="D9906" t="s">
        <v>6049</v>
      </c>
      <c r="E9906" t="s">
        <v>9</v>
      </c>
      <c r="F9906">
        <v>91.43</v>
      </c>
      <c r="G9906">
        <v>93.9</v>
      </c>
      <c r="J9906">
        <v>0</v>
      </c>
      <c r="K9906">
        <v>0</v>
      </c>
    </row>
    <row r="9907" spans="1:11">
      <c r="A9907" t="s">
        <v>25967</v>
      </c>
      <c r="B9907" t="s">
        <v>58</v>
      </c>
      <c r="C9907">
        <v>97557</v>
      </c>
      <c r="D9907" t="s">
        <v>7837</v>
      </c>
      <c r="E9907" t="s">
        <v>9</v>
      </c>
      <c r="F9907">
        <v>0</v>
      </c>
      <c r="G9907">
        <v>0</v>
      </c>
    </row>
    <row r="9908" spans="1:11">
      <c r="A9908" t="s">
        <v>25968</v>
      </c>
      <c r="B9908" t="s">
        <v>58</v>
      </c>
      <c r="C9908">
        <v>101807</v>
      </c>
      <c r="D9908" t="s">
        <v>1897</v>
      </c>
      <c r="E9908" t="s">
        <v>32</v>
      </c>
      <c r="F9908">
        <v>574.79999999999995</v>
      </c>
      <c r="G9908">
        <v>607.16999999999996</v>
      </c>
      <c r="J9908">
        <v>1.6000000000000001E-3</v>
      </c>
      <c r="K9908">
        <v>1.5E-3</v>
      </c>
    </row>
    <row r="9909" spans="1:11">
      <c r="A9909" t="s">
        <v>25969</v>
      </c>
      <c r="B9909" t="s">
        <v>58</v>
      </c>
      <c r="C9909">
        <v>101806</v>
      </c>
      <c r="D9909" t="s">
        <v>1896</v>
      </c>
      <c r="E9909" t="s">
        <v>32</v>
      </c>
      <c r="F9909">
        <v>630.05999999999995</v>
      </c>
      <c r="G9909">
        <v>665.71</v>
      </c>
      <c r="J9909">
        <v>1.4E-3</v>
      </c>
      <c r="K9909">
        <v>1.4E-3</v>
      </c>
    </row>
    <row r="9910" spans="1:11">
      <c r="A9910" t="s">
        <v>25970</v>
      </c>
      <c r="B9910" t="s">
        <v>58</v>
      </c>
      <c r="C9910">
        <v>101808</v>
      </c>
      <c r="D9910" t="s">
        <v>1898</v>
      </c>
      <c r="E9910" t="s">
        <v>32</v>
      </c>
      <c r="F9910">
        <v>666.74</v>
      </c>
      <c r="G9910">
        <v>674.74</v>
      </c>
      <c r="J9910">
        <v>1E-3</v>
      </c>
      <c r="K9910">
        <v>1E-3</v>
      </c>
    </row>
    <row r="9911" spans="1:11">
      <c r="A9911" t="s">
        <v>25971</v>
      </c>
      <c r="B9911" t="s">
        <v>58</v>
      </c>
      <c r="C9911">
        <v>98058</v>
      </c>
      <c r="D9911" t="s">
        <v>7838</v>
      </c>
      <c r="E9911" t="s">
        <v>32</v>
      </c>
      <c r="F9911">
        <v>2095.7399999999998</v>
      </c>
      <c r="G9911">
        <v>2133.13</v>
      </c>
      <c r="J9911">
        <v>8.0000000000000004E-4</v>
      </c>
      <c r="K9911">
        <v>6.9999999999999999E-4</v>
      </c>
    </row>
    <row r="9912" spans="1:11">
      <c r="A9912" t="s">
        <v>25972</v>
      </c>
      <c r="B9912" t="s">
        <v>58</v>
      </c>
      <c r="C9912">
        <v>98059</v>
      </c>
      <c r="D9912" t="s">
        <v>7839</v>
      </c>
      <c r="E9912" t="s">
        <v>32</v>
      </c>
      <c r="F9912">
        <v>4463.18</v>
      </c>
      <c r="G9912">
        <v>4518.2299999999996</v>
      </c>
      <c r="J9912">
        <v>1.1999999999999999E-3</v>
      </c>
      <c r="K9912">
        <v>1.1999999999999999E-3</v>
      </c>
    </row>
    <row r="9913" spans="1:11">
      <c r="A9913" t="s">
        <v>25973</v>
      </c>
      <c r="B9913" t="s">
        <v>58</v>
      </c>
      <c r="C9913">
        <v>98060</v>
      </c>
      <c r="D9913" t="s">
        <v>7840</v>
      </c>
      <c r="E9913" t="s">
        <v>32</v>
      </c>
      <c r="F9913">
        <v>6201.65</v>
      </c>
      <c r="G9913">
        <v>6281.72</v>
      </c>
      <c r="J9913">
        <v>1.4E-3</v>
      </c>
      <c r="K9913">
        <v>1.2999999999999999E-3</v>
      </c>
    </row>
    <row r="9914" spans="1:11">
      <c r="A9914" t="s">
        <v>25974</v>
      </c>
      <c r="B9914" t="s">
        <v>58</v>
      </c>
      <c r="C9914">
        <v>98061</v>
      </c>
      <c r="D9914" t="s">
        <v>7841</v>
      </c>
      <c r="E9914" t="s">
        <v>32</v>
      </c>
      <c r="F9914">
        <v>8640.6</v>
      </c>
      <c r="G9914">
        <v>8750.91</v>
      </c>
      <c r="J9914">
        <v>1.4E-3</v>
      </c>
      <c r="K9914">
        <v>1.4E-3</v>
      </c>
    </row>
    <row r="9915" spans="1:11">
      <c r="A9915" t="s">
        <v>25975</v>
      </c>
      <c r="B9915" t="s">
        <v>58</v>
      </c>
      <c r="C9915">
        <v>98088</v>
      </c>
      <c r="D9915" t="s">
        <v>4748</v>
      </c>
      <c r="E9915" t="s">
        <v>32</v>
      </c>
      <c r="F9915">
        <v>3485.84</v>
      </c>
      <c r="G9915">
        <v>3645.86</v>
      </c>
      <c r="J9915">
        <v>3.5000000000000001E-3</v>
      </c>
      <c r="K9915">
        <v>3.3999999999999998E-3</v>
      </c>
    </row>
    <row r="9916" spans="1:11">
      <c r="A9916" t="s">
        <v>25976</v>
      </c>
      <c r="B9916" t="s">
        <v>58</v>
      </c>
      <c r="C9916">
        <v>98089</v>
      </c>
      <c r="D9916" t="s">
        <v>4749</v>
      </c>
      <c r="E9916" t="s">
        <v>32</v>
      </c>
      <c r="F9916">
        <v>5542.23</v>
      </c>
      <c r="G9916">
        <v>5797.74</v>
      </c>
      <c r="J9916">
        <v>3.8E-3</v>
      </c>
      <c r="K9916">
        <v>3.7000000000000002E-3</v>
      </c>
    </row>
    <row r="9917" spans="1:11">
      <c r="A9917" t="s">
        <v>25977</v>
      </c>
      <c r="B9917" t="s">
        <v>58</v>
      </c>
      <c r="C9917">
        <v>98090</v>
      </c>
      <c r="D9917" t="s">
        <v>4750</v>
      </c>
      <c r="E9917" t="s">
        <v>32</v>
      </c>
      <c r="F9917">
        <v>8745.86</v>
      </c>
      <c r="G9917">
        <v>9149.01</v>
      </c>
      <c r="J9917">
        <v>4.1000000000000003E-3</v>
      </c>
      <c r="K9917">
        <v>3.8999999999999998E-3</v>
      </c>
    </row>
    <row r="9918" spans="1:11">
      <c r="A9918" t="s">
        <v>25978</v>
      </c>
      <c r="B9918" t="s">
        <v>58</v>
      </c>
      <c r="C9918">
        <v>98091</v>
      </c>
      <c r="D9918" t="s">
        <v>4751</v>
      </c>
      <c r="E9918" t="s">
        <v>32</v>
      </c>
      <c r="F9918">
        <v>11444.41</v>
      </c>
      <c r="G9918">
        <v>11971.63</v>
      </c>
      <c r="J9918">
        <v>4.1999999999999997E-3</v>
      </c>
      <c r="K9918">
        <v>4.0000000000000001E-3</v>
      </c>
    </row>
    <row r="9919" spans="1:11">
      <c r="A9919" t="s">
        <v>25979</v>
      </c>
      <c r="B9919" t="s">
        <v>58</v>
      </c>
      <c r="C9919">
        <v>98092</v>
      </c>
      <c r="D9919" t="s">
        <v>4752</v>
      </c>
      <c r="E9919" t="s">
        <v>32</v>
      </c>
      <c r="F9919">
        <v>13316.31</v>
      </c>
      <c r="G9919">
        <v>13929.53</v>
      </c>
      <c r="J9919">
        <v>4.3E-3</v>
      </c>
      <c r="K9919">
        <v>4.1000000000000003E-3</v>
      </c>
    </row>
    <row r="9920" spans="1:11">
      <c r="A9920" t="s">
        <v>25980</v>
      </c>
      <c r="B9920" t="s">
        <v>58</v>
      </c>
      <c r="C9920">
        <v>98093</v>
      </c>
      <c r="D9920" t="s">
        <v>4753</v>
      </c>
      <c r="E9920" t="s">
        <v>32</v>
      </c>
      <c r="F9920">
        <v>15732.41</v>
      </c>
      <c r="G9920">
        <v>16456.57</v>
      </c>
      <c r="J9920">
        <v>4.3E-3</v>
      </c>
      <c r="K9920">
        <v>4.1000000000000003E-3</v>
      </c>
    </row>
    <row r="9921" spans="1:11">
      <c r="A9921" t="s">
        <v>25981</v>
      </c>
      <c r="B9921" t="s">
        <v>58</v>
      </c>
      <c r="C9921">
        <v>98072</v>
      </c>
      <c r="D9921" t="s">
        <v>4732</v>
      </c>
      <c r="E9921" t="s">
        <v>32</v>
      </c>
      <c r="F9921">
        <v>4281.5600000000004</v>
      </c>
      <c r="G9921">
        <v>4482.18</v>
      </c>
      <c r="J9921">
        <v>2.8999999999999998E-3</v>
      </c>
      <c r="K9921">
        <v>2.7000000000000001E-3</v>
      </c>
    </row>
    <row r="9922" spans="1:11">
      <c r="A9922" t="s">
        <v>25982</v>
      </c>
      <c r="B9922" t="s">
        <v>58</v>
      </c>
      <c r="C9922">
        <v>98073</v>
      </c>
      <c r="D9922" t="s">
        <v>4733</v>
      </c>
      <c r="E9922" t="s">
        <v>32</v>
      </c>
      <c r="F9922">
        <v>6749.76</v>
      </c>
      <c r="G9922">
        <v>7065.94</v>
      </c>
      <c r="J9922">
        <v>3.0999999999999999E-3</v>
      </c>
      <c r="K9922">
        <v>3.0000000000000001E-3</v>
      </c>
    </row>
    <row r="9923" spans="1:11">
      <c r="A9923" t="s">
        <v>25983</v>
      </c>
      <c r="B9923" t="s">
        <v>58</v>
      </c>
      <c r="C9923">
        <v>98074</v>
      </c>
      <c r="D9923" t="s">
        <v>4734</v>
      </c>
      <c r="E9923" t="s">
        <v>32</v>
      </c>
      <c r="F9923">
        <v>10549.29</v>
      </c>
      <c r="G9923">
        <v>11042.15</v>
      </c>
      <c r="J9923">
        <v>3.3999999999999998E-3</v>
      </c>
      <c r="K9923">
        <v>3.2000000000000002E-3</v>
      </c>
    </row>
    <row r="9924" spans="1:11">
      <c r="A9924" t="s">
        <v>25984</v>
      </c>
      <c r="B9924" t="s">
        <v>58</v>
      </c>
      <c r="C9924">
        <v>98075</v>
      </c>
      <c r="D9924" t="s">
        <v>4735</v>
      </c>
      <c r="E9924" t="s">
        <v>32</v>
      </c>
      <c r="F9924">
        <v>13751.97</v>
      </c>
      <c r="G9924">
        <v>14393.49</v>
      </c>
      <c r="J9924">
        <v>3.5000000000000001E-3</v>
      </c>
      <c r="K9924">
        <v>3.3E-3</v>
      </c>
    </row>
    <row r="9925" spans="1:11">
      <c r="A9925" t="s">
        <v>25985</v>
      </c>
      <c r="B9925" t="s">
        <v>58</v>
      </c>
      <c r="C9925">
        <v>98076</v>
      </c>
      <c r="D9925" t="s">
        <v>4736</v>
      </c>
      <c r="E9925" t="s">
        <v>32</v>
      </c>
      <c r="F9925">
        <v>15891.2</v>
      </c>
      <c r="G9925">
        <v>16631.75</v>
      </c>
      <c r="J9925">
        <v>3.5999999999999999E-3</v>
      </c>
      <c r="K9925">
        <v>3.3999999999999998E-3</v>
      </c>
    </row>
    <row r="9926" spans="1:11">
      <c r="A9926" t="s">
        <v>25986</v>
      </c>
      <c r="B9926" t="s">
        <v>58</v>
      </c>
      <c r="C9926">
        <v>98077</v>
      </c>
      <c r="D9926" t="s">
        <v>4737</v>
      </c>
      <c r="E9926" t="s">
        <v>32</v>
      </c>
      <c r="F9926">
        <v>18732.52</v>
      </c>
      <c r="G9926">
        <v>19604.71</v>
      </c>
      <c r="J9926">
        <v>3.5999999999999999E-3</v>
      </c>
      <c r="K9926">
        <v>3.5000000000000001E-3</v>
      </c>
    </row>
    <row r="9927" spans="1:11">
      <c r="A9927" t="s">
        <v>25987</v>
      </c>
      <c r="B9927" t="s">
        <v>58</v>
      </c>
      <c r="C9927">
        <v>98062</v>
      </c>
      <c r="D9927" t="s">
        <v>7842</v>
      </c>
      <c r="E9927" t="s">
        <v>32</v>
      </c>
      <c r="F9927">
        <v>3644.3</v>
      </c>
      <c r="G9927">
        <v>3680.5</v>
      </c>
      <c r="J9927">
        <v>1E-3</v>
      </c>
      <c r="K9927">
        <v>1E-3</v>
      </c>
    </row>
    <row r="9928" spans="1:11">
      <c r="A9928" t="s">
        <v>25988</v>
      </c>
      <c r="B9928" t="s">
        <v>58</v>
      </c>
      <c r="C9928">
        <v>98063</v>
      </c>
      <c r="D9928" t="s">
        <v>7843</v>
      </c>
      <c r="E9928" t="s">
        <v>32</v>
      </c>
      <c r="F9928">
        <v>5567.81</v>
      </c>
      <c r="G9928">
        <v>5621.32</v>
      </c>
      <c r="J9928">
        <v>1E-3</v>
      </c>
      <c r="K9928">
        <v>1E-3</v>
      </c>
    </row>
    <row r="9929" spans="1:11">
      <c r="A9929" t="s">
        <v>25989</v>
      </c>
      <c r="B9929" t="s">
        <v>58</v>
      </c>
      <c r="C9929">
        <v>98064</v>
      </c>
      <c r="D9929" t="s">
        <v>7844</v>
      </c>
      <c r="E9929" t="s">
        <v>32</v>
      </c>
      <c r="F9929">
        <v>6468.84</v>
      </c>
      <c r="G9929">
        <v>6524.95</v>
      </c>
      <c r="J9929">
        <v>8.9999999999999998E-4</v>
      </c>
      <c r="K9929">
        <v>8.9999999999999998E-4</v>
      </c>
    </row>
    <row r="9930" spans="1:11">
      <c r="A9930" t="s">
        <v>25990</v>
      </c>
      <c r="B9930" t="s">
        <v>58</v>
      </c>
      <c r="C9930">
        <v>98065</v>
      </c>
      <c r="D9930" t="s">
        <v>7845</v>
      </c>
      <c r="E9930" t="s">
        <v>32</v>
      </c>
      <c r="F9930">
        <v>8990.35</v>
      </c>
      <c r="G9930">
        <v>9064.8700000000008</v>
      </c>
      <c r="J9930">
        <v>8.9999999999999998E-4</v>
      </c>
      <c r="K9930">
        <v>8.9999999999999998E-4</v>
      </c>
    </row>
    <row r="9931" spans="1:11">
      <c r="A9931" t="s">
        <v>25991</v>
      </c>
      <c r="B9931" t="s">
        <v>58</v>
      </c>
      <c r="C9931">
        <v>98094</v>
      </c>
      <c r="D9931" t="s">
        <v>4754</v>
      </c>
      <c r="E9931" t="s">
        <v>32</v>
      </c>
      <c r="F9931">
        <v>2860.85</v>
      </c>
      <c r="G9931">
        <v>2988.29</v>
      </c>
      <c r="J9931">
        <v>8.9999999999999998E-4</v>
      </c>
      <c r="K9931">
        <v>8.9999999999999998E-4</v>
      </c>
    </row>
    <row r="9932" spans="1:11">
      <c r="A9932" t="s">
        <v>25992</v>
      </c>
      <c r="B9932" t="s">
        <v>58</v>
      </c>
      <c r="C9932">
        <v>98099</v>
      </c>
      <c r="D9932" t="s">
        <v>4755</v>
      </c>
      <c r="E9932" t="s">
        <v>32</v>
      </c>
      <c r="F9932">
        <v>4894.6400000000003</v>
      </c>
      <c r="G9932">
        <v>5113.46</v>
      </c>
      <c r="J9932">
        <v>1.1999999999999999E-3</v>
      </c>
      <c r="K9932">
        <v>1.1999999999999999E-3</v>
      </c>
    </row>
    <row r="9933" spans="1:11">
      <c r="A9933" t="s">
        <v>25993</v>
      </c>
      <c r="B9933" t="s">
        <v>58</v>
      </c>
      <c r="C9933">
        <v>98100</v>
      </c>
      <c r="D9933" t="s">
        <v>4756</v>
      </c>
      <c r="E9933" t="s">
        <v>32</v>
      </c>
      <c r="F9933">
        <v>6436.17</v>
      </c>
      <c r="G9933">
        <v>6725.16</v>
      </c>
      <c r="J9933">
        <v>1.5E-3</v>
      </c>
      <c r="K9933">
        <v>1.4E-3</v>
      </c>
    </row>
    <row r="9934" spans="1:11">
      <c r="A9934" t="s">
        <v>25994</v>
      </c>
      <c r="B9934" t="s">
        <v>58</v>
      </c>
      <c r="C9934">
        <v>98101</v>
      </c>
      <c r="D9934" t="s">
        <v>4757</v>
      </c>
      <c r="E9934" t="s">
        <v>32</v>
      </c>
      <c r="F9934">
        <v>9532.44</v>
      </c>
      <c r="G9934">
        <v>9962.32</v>
      </c>
      <c r="J9934">
        <v>1.6000000000000001E-3</v>
      </c>
      <c r="K9934">
        <v>1.5E-3</v>
      </c>
    </row>
    <row r="9935" spans="1:11">
      <c r="A9935" t="s">
        <v>25995</v>
      </c>
      <c r="B9935" t="s">
        <v>58</v>
      </c>
      <c r="C9935">
        <v>98078</v>
      </c>
      <c r="D9935" t="s">
        <v>4738</v>
      </c>
      <c r="E9935" t="s">
        <v>32</v>
      </c>
      <c r="F9935">
        <v>4605.1000000000004</v>
      </c>
      <c r="G9935">
        <v>4807.62</v>
      </c>
      <c r="J9935">
        <v>5.9999999999999995E-4</v>
      </c>
      <c r="K9935">
        <v>5.9999999999999995E-4</v>
      </c>
    </row>
    <row r="9936" spans="1:11">
      <c r="A9936" t="s">
        <v>25996</v>
      </c>
      <c r="B9936" t="s">
        <v>58</v>
      </c>
      <c r="C9936">
        <v>98079</v>
      </c>
      <c r="D9936" t="s">
        <v>4739</v>
      </c>
      <c r="E9936" t="s">
        <v>32</v>
      </c>
      <c r="F9936">
        <v>8083.42</v>
      </c>
      <c r="G9936">
        <v>8438.5499999999993</v>
      </c>
      <c r="J9936">
        <v>6.9999999999999999E-4</v>
      </c>
      <c r="K9936">
        <v>6.9999999999999999E-4</v>
      </c>
    </row>
    <row r="9937" spans="1:11">
      <c r="A9937" t="s">
        <v>25997</v>
      </c>
      <c r="B9937" t="s">
        <v>58</v>
      </c>
      <c r="C9937">
        <v>98080</v>
      </c>
      <c r="D9937" t="s">
        <v>4740</v>
      </c>
      <c r="E9937" t="s">
        <v>32</v>
      </c>
      <c r="F9937">
        <v>10427.51</v>
      </c>
      <c r="G9937">
        <v>10886.84</v>
      </c>
      <c r="J9937">
        <v>8.9999999999999998E-4</v>
      </c>
      <c r="K9937">
        <v>8.9999999999999998E-4</v>
      </c>
    </row>
    <row r="9938" spans="1:11">
      <c r="A9938" t="s">
        <v>25998</v>
      </c>
      <c r="B9938" t="s">
        <v>58</v>
      </c>
      <c r="C9938">
        <v>98081</v>
      </c>
      <c r="D9938" t="s">
        <v>4741</v>
      </c>
      <c r="E9938" t="s">
        <v>32</v>
      </c>
      <c r="F9938">
        <v>15473.79</v>
      </c>
      <c r="G9938">
        <v>16156.31</v>
      </c>
      <c r="J9938">
        <v>1E-3</v>
      </c>
      <c r="K9938">
        <v>1E-3</v>
      </c>
    </row>
    <row r="9939" spans="1:11">
      <c r="A9939" t="s">
        <v>25999</v>
      </c>
      <c r="B9939" t="s">
        <v>58</v>
      </c>
      <c r="C9939">
        <v>98052</v>
      </c>
      <c r="D9939" t="s">
        <v>7846</v>
      </c>
      <c r="E9939" t="s">
        <v>32</v>
      </c>
      <c r="F9939">
        <v>2486</v>
      </c>
      <c r="G9939">
        <v>2517.92</v>
      </c>
      <c r="J9939">
        <v>4.0000000000000002E-4</v>
      </c>
      <c r="K9939">
        <v>4.0000000000000002E-4</v>
      </c>
    </row>
    <row r="9940" spans="1:11">
      <c r="A9940" t="s">
        <v>26000</v>
      </c>
      <c r="B9940" t="s">
        <v>58</v>
      </c>
      <c r="C9940">
        <v>98053</v>
      </c>
      <c r="D9940" t="s">
        <v>7847</v>
      </c>
      <c r="E9940" t="s">
        <v>32</v>
      </c>
      <c r="F9940">
        <v>3420.87</v>
      </c>
      <c r="G9940">
        <v>3463.91</v>
      </c>
      <c r="J9940">
        <v>5.0000000000000001E-4</v>
      </c>
      <c r="K9940">
        <v>5.0000000000000001E-4</v>
      </c>
    </row>
    <row r="9941" spans="1:11">
      <c r="A9941" t="s">
        <v>26001</v>
      </c>
      <c r="B9941" t="s">
        <v>58</v>
      </c>
      <c r="C9941">
        <v>98054</v>
      </c>
      <c r="D9941" t="s">
        <v>7848</v>
      </c>
      <c r="E9941" t="s">
        <v>32</v>
      </c>
      <c r="F9941">
        <v>5547.8</v>
      </c>
      <c r="G9941">
        <v>5592.95</v>
      </c>
      <c r="J9941">
        <v>6.9999999999999999E-4</v>
      </c>
      <c r="K9941">
        <v>5.9999999999999995E-4</v>
      </c>
    </row>
    <row r="9942" spans="1:11">
      <c r="A9942" t="s">
        <v>26002</v>
      </c>
      <c r="B9942" t="s">
        <v>58</v>
      </c>
      <c r="C9942">
        <v>98055</v>
      </c>
      <c r="D9942" t="s">
        <v>7849</v>
      </c>
      <c r="E9942" t="s">
        <v>32</v>
      </c>
      <c r="F9942">
        <v>7527.4</v>
      </c>
      <c r="G9942">
        <v>7589.57</v>
      </c>
      <c r="J9942">
        <v>8.0000000000000004E-4</v>
      </c>
      <c r="K9942">
        <v>8.0000000000000004E-4</v>
      </c>
    </row>
    <row r="9943" spans="1:11">
      <c r="A9943" t="s">
        <v>26003</v>
      </c>
      <c r="B9943" t="s">
        <v>58</v>
      </c>
      <c r="C9943">
        <v>98056</v>
      </c>
      <c r="D9943" t="s">
        <v>7850</v>
      </c>
      <c r="E9943" t="s">
        <v>32</v>
      </c>
      <c r="F9943">
        <v>8819.33</v>
      </c>
      <c r="G9943">
        <v>8885.75</v>
      </c>
      <c r="J9943">
        <v>6.9999999999999999E-4</v>
      </c>
      <c r="K9943">
        <v>6.9999999999999999E-4</v>
      </c>
    </row>
    <row r="9944" spans="1:11">
      <c r="A9944" t="s">
        <v>26004</v>
      </c>
      <c r="B9944" t="s">
        <v>58</v>
      </c>
      <c r="C9944">
        <v>98057</v>
      </c>
      <c r="D9944" t="s">
        <v>7851</v>
      </c>
      <c r="E9944" t="s">
        <v>32</v>
      </c>
      <c r="F9944">
        <v>10463.65</v>
      </c>
      <c r="G9944">
        <v>10545.89</v>
      </c>
      <c r="J9944">
        <v>8.0000000000000004E-4</v>
      </c>
      <c r="K9944">
        <v>8.0000000000000004E-4</v>
      </c>
    </row>
    <row r="9945" spans="1:11">
      <c r="A9945" t="s">
        <v>26005</v>
      </c>
      <c r="B9945" t="s">
        <v>58</v>
      </c>
      <c r="C9945">
        <v>98082</v>
      </c>
      <c r="D9945" t="s">
        <v>4742</v>
      </c>
      <c r="E9945" t="s">
        <v>32</v>
      </c>
      <c r="F9945">
        <v>4021.85</v>
      </c>
      <c r="G9945">
        <v>4208.6499999999996</v>
      </c>
      <c r="J9945">
        <v>4.1000000000000003E-3</v>
      </c>
      <c r="K9945">
        <v>3.8999999999999998E-3</v>
      </c>
    </row>
    <row r="9946" spans="1:11">
      <c r="A9946" t="s">
        <v>26006</v>
      </c>
      <c r="B9946" t="s">
        <v>58</v>
      </c>
      <c r="C9946">
        <v>98083</v>
      </c>
      <c r="D9946" t="s">
        <v>4743</v>
      </c>
      <c r="E9946" t="s">
        <v>32</v>
      </c>
      <c r="F9946">
        <v>5306.24</v>
      </c>
      <c r="G9946">
        <v>5554.6</v>
      </c>
      <c r="J9946">
        <v>4.0000000000000001E-3</v>
      </c>
      <c r="K9946">
        <v>3.8E-3</v>
      </c>
    </row>
    <row r="9947" spans="1:11">
      <c r="A9947" t="s">
        <v>26007</v>
      </c>
      <c r="B9947" t="s">
        <v>58</v>
      </c>
      <c r="C9947">
        <v>98084</v>
      </c>
      <c r="D9947" t="s">
        <v>4744</v>
      </c>
      <c r="E9947" t="s">
        <v>32</v>
      </c>
      <c r="F9947">
        <v>7446.77</v>
      </c>
      <c r="G9947">
        <v>7798.09</v>
      </c>
      <c r="J9947">
        <v>4.0000000000000001E-3</v>
      </c>
      <c r="K9947">
        <v>3.8E-3</v>
      </c>
    </row>
    <row r="9948" spans="1:11">
      <c r="A9948" t="s">
        <v>26008</v>
      </c>
      <c r="B9948" t="s">
        <v>58</v>
      </c>
      <c r="C9948">
        <v>98085</v>
      </c>
      <c r="D9948" t="s">
        <v>4745</v>
      </c>
      <c r="E9948" t="s">
        <v>32</v>
      </c>
      <c r="F9948">
        <v>10121.69</v>
      </c>
      <c r="G9948">
        <v>10602.01</v>
      </c>
      <c r="J9948">
        <v>4.3E-3</v>
      </c>
      <c r="K9948">
        <v>4.1000000000000003E-3</v>
      </c>
    </row>
    <row r="9949" spans="1:11">
      <c r="A9949" t="s">
        <v>26009</v>
      </c>
      <c r="B9949" t="s">
        <v>58</v>
      </c>
      <c r="C9949">
        <v>98087</v>
      </c>
      <c r="D9949" t="s">
        <v>4747</v>
      </c>
      <c r="E9949" t="s">
        <v>32</v>
      </c>
      <c r="F9949">
        <v>12149.83</v>
      </c>
      <c r="G9949">
        <v>12728.1</v>
      </c>
      <c r="J9949">
        <v>3.7000000000000002E-3</v>
      </c>
      <c r="K9949">
        <v>3.5000000000000001E-3</v>
      </c>
    </row>
    <row r="9950" spans="1:11">
      <c r="A9950" t="s">
        <v>26010</v>
      </c>
      <c r="B9950" t="s">
        <v>58</v>
      </c>
      <c r="C9950">
        <v>98086</v>
      </c>
      <c r="D9950" t="s">
        <v>4746</v>
      </c>
      <c r="E9950" t="s">
        <v>32</v>
      </c>
      <c r="F9950">
        <v>11413.04</v>
      </c>
      <c r="G9950">
        <v>11955.64</v>
      </c>
      <c r="J9950">
        <v>4.1000000000000003E-3</v>
      </c>
      <c r="K9950">
        <v>3.8999999999999998E-3</v>
      </c>
    </row>
    <row r="9951" spans="1:11">
      <c r="A9951" t="s">
        <v>26011</v>
      </c>
      <c r="B9951" t="s">
        <v>58</v>
      </c>
      <c r="C9951">
        <v>98066</v>
      </c>
      <c r="D9951" t="s">
        <v>4726</v>
      </c>
      <c r="E9951" t="s">
        <v>32</v>
      </c>
      <c r="F9951">
        <v>5058.83</v>
      </c>
      <c r="G9951">
        <v>5295.4</v>
      </c>
      <c r="J9951">
        <v>3.2000000000000002E-3</v>
      </c>
      <c r="K9951">
        <v>3.0999999999999999E-3</v>
      </c>
    </row>
    <row r="9952" spans="1:11">
      <c r="A9952" t="s">
        <v>26012</v>
      </c>
      <c r="B9952" t="s">
        <v>58</v>
      </c>
      <c r="C9952">
        <v>98067</v>
      </c>
      <c r="D9952" t="s">
        <v>4727</v>
      </c>
      <c r="E9952" t="s">
        <v>32</v>
      </c>
      <c r="F9952">
        <v>6742.2</v>
      </c>
      <c r="G9952">
        <v>7058.68</v>
      </c>
      <c r="J9952">
        <v>3.0999999999999999E-3</v>
      </c>
      <c r="K9952">
        <v>3.0000000000000001E-3</v>
      </c>
    </row>
    <row r="9953" spans="1:11">
      <c r="A9953" t="s">
        <v>26013</v>
      </c>
      <c r="B9953" t="s">
        <v>58</v>
      </c>
      <c r="C9953">
        <v>98068</v>
      </c>
      <c r="D9953" t="s">
        <v>4728</v>
      </c>
      <c r="E9953" t="s">
        <v>32</v>
      </c>
      <c r="F9953">
        <v>9528.18</v>
      </c>
      <c r="G9953">
        <v>9977.23</v>
      </c>
      <c r="J9953">
        <v>3.0999999999999999E-3</v>
      </c>
      <c r="K9953">
        <v>3.0000000000000001E-3</v>
      </c>
    </row>
    <row r="9954" spans="1:11">
      <c r="A9954" t="s">
        <v>26014</v>
      </c>
      <c r="B9954" t="s">
        <v>58</v>
      </c>
      <c r="C9954">
        <v>98069</v>
      </c>
      <c r="D9954" t="s">
        <v>4729</v>
      </c>
      <c r="E9954" t="s">
        <v>32</v>
      </c>
      <c r="F9954">
        <v>12843.81</v>
      </c>
      <c r="G9954">
        <v>13451.47</v>
      </c>
      <c r="J9954">
        <v>3.3999999999999998E-3</v>
      </c>
      <c r="K9954">
        <v>3.2000000000000002E-3</v>
      </c>
    </row>
    <row r="9955" spans="1:11">
      <c r="A9955" t="s">
        <v>26015</v>
      </c>
      <c r="B9955" t="s">
        <v>58</v>
      </c>
      <c r="C9955">
        <v>98071</v>
      </c>
      <c r="D9955" t="s">
        <v>4731</v>
      </c>
      <c r="E9955" t="s">
        <v>32</v>
      </c>
      <c r="F9955">
        <v>15936.62</v>
      </c>
      <c r="G9955">
        <v>16690.03</v>
      </c>
      <c r="J9955">
        <v>2.8E-3</v>
      </c>
      <c r="K9955">
        <v>2.7000000000000001E-3</v>
      </c>
    </row>
    <row r="9956" spans="1:11">
      <c r="A9956" t="s">
        <v>26016</v>
      </c>
      <c r="B9956" t="s">
        <v>58</v>
      </c>
      <c r="C9956">
        <v>98070</v>
      </c>
      <c r="D9956" t="s">
        <v>4730</v>
      </c>
      <c r="E9956" t="s">
        <v>32</v>
      </c>
      <c r="F9956">
        <v>14653.08</v>
      </c>
      <c r="G9956">
        <v>15346.48</v>
      </c>
      <c r="J9956">
        <v>3.2000000000000002E-3</v>
      </c>
      <c r="K9956">
        <v>3.0000000000000001E-3</v>
      </c>
    </row>
    <row r="9957" spans="1:11">
      <c r="A9957" t="s">
        <v>26017</v>
      </c>
      <c r="B9957" t="s">
        <v>58</v>
      </c>
      <c r="C9957">
        <v>104915</v>
      </c>
      <c r="D9957" t="s">
        <v>2532</v>
      </c>
      <c r="E9957" t="s">
        <v>11</v>
      </c>
      <c r="F9957">
        <v>10.83</v>
      </c>
      <c r="G9957">
        <v>10.88</v>
      </c>
      <c r="J9957">
        <v>8.9999999999999998E-4</v>
      </c>
      <c r="K9957">
        <v>8.9999999999999998E-4</v>
      </c>
    </row>
    <row r="9958" spans="1:11">
      <c r="A9958" t="s">
        <v>26018</v>
      </c>
      <c r="B9958" t="s">
        <v>58</v>
      </c>
      <c r="C9958">
        <v>96546</v>
      </c>
      <c r="D9958" t="s">
        <v>2514</v>
      </c>
      <c r="E9958" t="s">
        <v>11</v>
      </c>
      <c r="F9958">
        <v>15.92</v>
      </c>
      <c r="G9958">
        <v>16.399999999999999</v>
      </c>
      <c r="J9958">
        <v>6.3E-3</v>
      </c>
      <c r="K9958">
        <v>6.1000000000000004E-3</v>
      </c>
    </row>
    <row r="9959" spans="1:11">
      <c r="A9959" t="s">
        <v>26019</v>
      </c>
      <c r="B9959" t="s">
        <v>58</v>
      </c>
      <c r="C9959">
        <v>96544</v>
      </c>
      <c r="D9959" t="s">
        <v>2512</v>
      </c>
      <c r="E9959" t="s">
        <v>11</v>
      </c>
      <c r="F9959">
        <v>20.86</v>
      </c>
      <c r="G9959">
        <v>21.74</v>
      </c>
      <c r="J9959">
        <v>8.6E-3</v>
      </c>
      <c r="K9959">
        <v>8.3000000000000001E-3</v>
      </c>
    </row>
    <row r="9960" spans="1:11">
      <c r="A9960" t="s">
        <v>26020</v>
      </c>
      <c r="B9960" t="s">
        <v>58</v>
      </c>
      <c r="C9960">
        <v>96545</v>
      </c>
      <c r="D9960" t="s">
        <v>2513</v>
      </c>
      <c r="E9960" t="s">
        <v>11</v>
      </c>
      <c r="F9960">
        <v>18.43</v>
      </c>
      <c r="G9960">
        <v>19.07</v>
      </c>
      <c r="J9960">
        <v>7.1000000000000004E-3</v>
      </c>
      <c r="K9960">
        <v>6.7999999999999996E-3</v>
      </c>
    </row>
    <row r="9961" spans="1:11">
      <c r="A9961" t="s">
        <v>26021</v>
      </c>
      <c r="B9961" t="s">
        <v>58</v>
      </c>
      <c r="C9961">
        <v>96543</v>
      </c>
      <c r="D9961" t="s">
        <v>2345</v>
      </c>
      <c r="E9961" t="s">
        <v>11</v>
      </c>
      <c r="F9961">
        <v>23.72</v>
      </c>
      <c r="G9961">
        <v>24.92</v>
      </c>
      <c r="J9961">
        <v>1.0500000000000001E-2</v>
      </c>
      <c r="K9961">
        <v>0.01</v>
      </c>
    </row>
    <row r="9962" spans="1:11">
      <c r="A9962" t="s">
        <v>26022</v>
      </c>
      <c r="B9962" t="s">
        <v>58</v>
      </c>
      <c r="C9962">
        <v>104922</v>
      </c>
      <c r="D9962" t="s">
        <v>2537</v>
      </c>
      <c r="E9962" t="s">
        <v>11</v>
      </c>
      <c r="F9962">
        <v>12.14</v>
      </c>
      <c r="G9962">
        <v>12.3</v>
      </c>
      <c r="J9962">
        <v>3.3E-3</v>
      </c>
      <c r="K9962">
        <v>3.3E-3</v>
      </c>
    </row>
    <row r="9963" spans="1:11">
      <c r="A9963" t="s">
        <v>26023</v>
      </c>
      <c r="B9963" t="s">
        <v>58</v>
      </c>
      <c r="C9963">
        <v>104920</v>
      </c>
      <c r="D9963" t="s">
        <v>2535</v>
      </c>
      <c r="E9963" t="s">
        <v>11</v>
      </c>
      <c r="F9963">
        <v>12.01</v>
      </c>
      <c r="G9963">
        <v>12.27</v>
      </c>
      <c r="J9963">
        <v>5.0000000000000001E-3</v>
      </c>
      <c r="K9963">
        <v>4.8999999999999998E-3</v>
      </c>
    </row>
    <row r="9964" spans="1:11">
      <c r="A9964" t="s">
        <v>26024</v>
      </c>
      <c r="B9964" t="s">
        <v>58</v>
      </c>
      <c r="C9964">
        <v>104921</v>
      </c>
      <c r="D9964" t="s">
        <v>2536</v>
      </c>
      <c r="E9964" t="s">
        <v>11</v>
      </c>
      <c r="F9964">
        <v>11.17</v>
      </c>
      <c r="G9964">
        <v>11.37</v>
      </c>
      <c r="J9964">
        <v>4.4999999999999997E-3</v>
      </c>
      <c r="K9964">
        <v>4.4000000000000003E-3</v>
      </c>
    </row>
    <row r="9965" spans="1:11">
      <c r="A9965" t="s">
        <v>26025</v>
      </c>
      <c r="B9965" t="s">
        <v>58</v>
      </c>
      <c r="C9965">
        <v>104919</v>
      </c>
      <c r="D9965" t="s">
        <v>2534</v>
      </c>
      <c r="E9965" t="s">
        <v>11</v>
      </c>
      <c r="F9965">
        <v>14.25</v>
      </c>
      <c r="G9965">
        <v>14.59</v>
      </c>
      <c r="J9965">
        <v>5.5999999999999999E-3</v>
      </c>
      <c r="K9965">
        <v>5.4999999999999997E-3</v>
      </c>
    </row>
    <row r="9966" spans="1:11">
      <c r="A9966" t="s">
        <v>26026</v>
      </c>
      <c r="B9966" t="s">
        <v>58</v>
      </c>
      <c r="C9966">
        <v>104917</v>
      </c>
      <c r="D9966" t="s">
        <v>2533</v>
      </c>
      <c r="E9966" t="s">
        <v>11</v>
      </c>
      <c r="F9966">
        <v>17.73</v>
      </c>
      <c r="G9966">
        <v>18.350000000000001</v>
      </c>
      <c r="J9966">
        <v>7.9000000000000008E-3</v>
      </c>
      <c r="K9966">
        <v>7.6E-3</v>
      </c>
    </row>
    <row r="9967" spans="1:11">
      <c r="A9967" t="s">
        <v>26027</v>
      </c>
      <c r="B9967" t="s">
        <v>58</v>
      </c>
      <c r="C9967">
        <v>104918</v>
      </c>
      <c r="D9967" t="s">
        <v>115</v>
      </c>
      <c r="E9967" t="s">
        <v>11</v>
      </c>
      <c r="F9967">
        <v>16.14</v>
      </c>
      <c r="G9967">
        <v>16.600000000000001</v>
      </c>
      <c r="J9967">
        <v>6.7999999999999996E-3</v>
      </c>
      <c r="K9967">
        <v>6.6E-3</v>
      </c>
    </row>
    <row r="9968" spans="1:11">
      <c r="A9968" t="s">
        <v>26028</v>
      </c>
      <c r="B9968" t="s">
        <v>58</v>
      </c>
      <c r="C9968">
        <v>104916</v>
      </c>
      <c r="D9968" t="s">
        <v>116</v>
      </c>
      <c r="E9968" t="s">
        <v>11</v>
      </c>
      <c r="F9968">
        <v>19.57</v>
      </c>
      <c r="G9968">
        <v>20.43</v>
      </c>
      <c r="J9968">
        <v>9.1999999999999998E-3</v>
      </c>
      <c r="K9968">
        <v>8.8000000000000005E-3</v>
      </c>
    </row>
    <row r="9969" spans="1:11">
      <c r="A9969" t="s">
        <v>26029</v>
      </c>
      <c r="B9969" t="s">
        <v>58</v>
      </c>
      <c r="C9969">
        <v>96557</v>
      </c>
      <c r="D9969" t="s">
        <v>2562</v>
      </c>
      <c r="E9969" t="s">
        <v>10</v>
      </c>
      <c r="F9969">
        <v>719.07</v>
      </c>
      <c r="G9969">
        <v>721.24</v>
      </c>
      <c r="J9969">
        <v>0</v>
      </c>
      <c r="K9969">
        <v>0</v>
      </c>
    </row>
    <row r="9970" spans="1:11">
      <c r="A9970" t="s">
        <v>26030</v>
      </c>
      <c r="B9970" t="s">
        <v>58</v>
      </c>
      <c r="C9970">
        <v>96555</v>
      </c>
      <c r="D9970" t="s">
        <v>2560</v>
      </c>
      <c r="E9970" t="s">
        <v>10</v>
      </c>
      <c r="F9970">
        <v>732.3</v>
      </c>
      <c r="G9970">
        <v>755.38</v>
      </c>
      <c r="J9970">
        <v>0</v>
      </c>
      <c r="K9970">
        <v>0</v>
      </c>
    </row>
    <row r="9971" spans="1:11">
      <c r="A9971" t="s">
        <v>26031</v>
      </c>
      <c r="B9971" t="s">
        <v>58</v>
      </c>
      <c r="C9971">
        <v>104924</v>
      </c>
      <c r="D9971" t="s">
        <v>2609</v>
      </c>
      <c r="E9971" t="s">
        <v>10</v>
      </c>
      <c r="F9971">
        <v>744.56</v>
      </c>
      <c r="G9971">
        <v>747.42</v>
      </c>
      <c r="J9971">
        <v>0</v>
      </c>
      <c r="K9971">
        <v>0</v>
      </c>
    </row>
    <row r="9972" spans="1:11">
      <c r="A9972" t="s">
        <v>26032</v>
      </c>
      <c r="B9972" t="s">
        <v>58</v>
      </c>
      <c r="C9972">
        <v>104923</v>
      </c>
      <c r="D9972" t="s">
        <v>2608</v>
      </c>
      <c r="E9972" t="s">
        <v>10</v>
      </c>
      <c r="F9972">
        <v>799.74</v>
      </c>
      <c r="G9972">
        <v>827.31</v>
      </c>
      <c r="J9972">
        <v>0</v>
      </c>
      <c r="K9972">
        <v>0</v>
      </c>
    </row>
    <row r="9973" spans="1:11">
      <c r="A9973" t="s">
        <v>26033</v>
      </c>
      <c r="B9973" t="s">
        <v>58</v>
      </c>
      <c r="C9973">
        <v>96558</v>
      </c>
      <c r="D9973" t="s">
        <v>2563</v>
      </c>
      <c r="E9973" t="s">
        <v>10</v>
      </c>
      <c r="F9973">
        <v>756.52</v>
      </c>
      <c r="G9973">
        <v>760.33</v>
      </c>
      <c r="J9973">
        <v>0</v>
      </c>
      <c r="K9973">
        <v>0</v>
      </c>
    </row>
    <row r="9974" spans="1:11">
      <c r="A9974" t="s">
        <v>26034</v>
      </c>
      <c r="B9974" t="s">
        <v>58</v>
      </c>
      <c r="C9974">
        <v>96556</v>
      </c>
      <c r="D9974" t="s">
        <v>2561</v>
      </c>
      <c r="E9974" t="s">
        <v>10</v>
      </c>
      <c r="F9974">
        <v>928.61</v>
      </c>
      <c r="G9974">
        <v>966.78</v>
      </c>
      <c r="J9974">
        <v>0</v>
      </c>
      <c r="K9974">
        <v>0</v>
      </c>
    </row>
    <row r="9975" spans="1:11">
      <c r="A9975" t="s">
        <v>26035</v>
      </c>
      <c r="B9975" t="s">
        <v>58</v>
      </c>
      <c r="C9975">
        <v>96523</v>
      </c>
      <c r="D9975" t="s">
        <v>5014</v>
      </c>
      <c r="E9975" t="s">
        <v>10</v>
      </c>
      <c r="F9975">
        <v>126.82</v>
      </c>
      <c r="G9975">
        <v>136.85</v>
      </c>
      <c r="J9975">
        <v>0</v>
      </c>
      <c r="K9975">
        <v>0</v>
      </c>
    </row>
    <row r="9976" spans="1:11">
      <c r="A9976" t="s">
        <v>26036</v>
      </c>
      <c r="B9976" t="s">
        <v>58</v>
      </c>
      <c r="C9976">
        <v>96522</v>
      </c>
      <c r="D9976" t="s">
        <v>5013</v>
      </c>
      <c r="E9976" t="s">
        <v>10</v>
      </c>
      <c r="F9976">
        <v>191.65</v>
      </c>
      <c r="G9976">
        <v>206.88</v>
      </c>
      <c r="J9976">
        <v>0</v>
      </c>
      <c r="K9976">
        <v>0</v>
      </c>
    </row>
    <row r="9977" spans="1:11">
      <c r="A9977" t="s">
        <v>26037</v>
      </c>
      <c r="B9977" t="s">
        <v>58</v>
      </c>
      <c r="C9977">
        <v>96527</v>
      </c>
      <c r="D9977" t="s">
        <v>5018</v>
      </c>
      <c r="E9977" t="s">
        <v>10</v>
      </c>
      <c r="F9977">
        <v>139.56</v>
      </c>
      <c r="G9977">
        <v>150.59</v>
      </c>
      <c r="J9977">
        <v>0</v>
      </c>
      <c r="K9977">
        <v>0</v>
      </c>
    </row>
    <row r="9978" spans="1:11">
      <c r="A9978" t="s">
        <v>26038</v>
      </c>
      <c r="B9978" t="s">
        <v>58</v>
      </c>
      <c r="C9978">
        <v>96526</v>
      </c>
      <c r="D9978" t="s">
        <v>5017</v>
      </c>
      <c r="E9978" t="s">
        <v>10</v>
      </c>
      <c r="F9978">
        <v>274.06</v>
      </c>
      <c r="G9978">
        <v>295.93</v>
      </c>
      <c r="J9978">
        <v>0</v>
      </c>
      <c r="K9978">
        <v>0</v>
      </c>
    </row>
    <row r="9979" spans="1:11">
      <c r="A9979" t="s">
        <v>26039</v>
      </c>
      <c r="B9979" t="s">
        <v>58</v>
      </c>
      <c r="C9979">
        <v>96521</v>
      </c>
      <c r="D9979" t="s">
        <v>5012</v>
      </c>
      <c r="E9979" t="s">
        <v>10</v>
      </c>
      <c r="F9979">
        <v>46.54</v>
      </c>
      <c r="G9979">
        <v>48.3</v>
      </c>
      <c r="J9979">
        <v>0</v>
      </c>
      <c r="K9979">
        <v>0</v>
      </c>
    </row>
    <row r="9980" spans="1:11">
      <c r="A9980" t="s">
        <v>26040</v>
      </c>
      <c r="B9980" t="s">
        <v>58</v>
      </c>
      <c r="C9980">
        <v>96520</v>
      </c>
      <c r="D9980" t="s">
        <v>5011</v>
      </c>
      <c r="E9980" t="s">
        <v>10</v>
      </c>
      <c r="F9980">
        <v>110.64</v>
      </c>
      <c r="G9980">
        <v>116.93</v>
      </c>
      <c r="J9980">
        <v>0</v>
      </c>
      <c r="K9980">
        <v>0</v>
      </c>
    </row>
    <row r="9981" spans="1:11">
      <c r="A9981" t="s">
        <v>26041</v>
      </c>
      <c r="B9981" t="s">
        <v>58</v>
      </c>
      <c r="C9981">
        <v>96525</v>
      </c>
      <c r="D9981" t="s">
        <v>5016</v>
      </c>
      <c r="E9981" t="s">
        <v>10</v>
      </c>
      <c r="F9981">
        <v>65.28</v>
      </c>
      <c r="G9981">
        <v>67.63</v>
      </c>
      <c r="J9981">
        <v>0</v>
      </c>
      <c r="K9981">
        <v>0</v>
      </c>
    </row>
    <row r="9982" spans="1:11">
      <c r="A9982" t="s">
        <v>26042</v>
      </c>
      <c r="B9982" t="s">
        <v>58</v>
      </c>
      <c r="C9982">
        <v>96524</v>
      </c>
      <c r="D9982" t="s">
        <v>5015</v>
      </c>
      <c r="E9982" t="s">
        <v>10</v>
      </c>
      <c r="F9982">
        <v>192.36</v>
      </c>
      <c r="G9982">
        <v>204.01</v>
      </c>
      <c r="J9982">
        <v>0</v>
      </c>
      <c r="K9982">
        <v>0</v>
      </c>
    </row>
    <row r="9983" spans="1:11">
      <c r="A9983" t="s">
        <v>26043</v>
      </c>
      <c r="B9983" t="s">
        <v>58</v>
      </c>
      <c r="C9983">
        <v>96537</v>
      </c>
      <c r="D9983" t="s">
        <v>2339</v>
      </c>
      <c r="E9983" t="s">
        <v>9</v>
      </c>
      <c r="F9983">
        <v>215.13</v>
      </c>
      <c r="G9983">
        <v>226.24</v>
      </c>
      <c r="J9983">
        <v>0</v>
      </c>
      <c r="K9983">
        <v>0</v>
      </c>
    </row>
    <row r="9984" spans="1:11">
      <c r="A9984" t="s">
        <v>26044</v>
      </c>
      <c r="B9984" t="s">
        <v>58</v>
      </c>
      <c r="C9984">
        <v>96540</v>
      </c>
      <c r="D9984" t="s">
        <v>2342</v>
      </c>
      <c r="E9984" t="s">
        <v>9</v>
      </c>
      <c r="F9984">
        <v>156.54</v>
      </c>
      <c r="G9984">
        <v>165.97</v>
      </c>
      <c r="J9984">
        <v>0</v>
      </c>
      <c r="K9984">
        <v>0</v>
      </c>
    </row>
    <row r="9985" spans="1:11">
      <c r="A9985" t="s">
        <v>26045</v>
      </c>
      <c r="B9985" t="s">
        <v>58</v>
      </c>
      <c r="C9985">
        <v>96528</v>
      </c>
      <c r="D9985" t="s">
        <v>5019</v>
      </c>
      <c r="E9985" t="s">
        <v>9</v>
      </c>
      <c r="F9985">
        <v>184.31</v>
      </c>
      <c r="G9985">
        <v>191.74</v>
      </c>
      <c r="J9985">
        <v>0</v>
      </c>
      <c r="K9985">
        <v>0</v>
      </c>
    </row>
    <row r="9986" spans="1:11">
      <c r="A9986" t="s">
        <v>26046</v>
      </c>
      <c r="B9986" t="s">
        <v>58</v>
      </c>
      <c r="C9986">
        <v>96531</v>
      </c>
      <c r="D9986" t="s">
        <v>2334</v>
      </c>
      <c r="E9986" t="s">
        <v>9</v>
      </c>
      <c r="F9986">
        <v>126.51</v>
      </c>
      <c r="G9986">
        <v>132.91999999999999</v>
      </c>
      <c r="J9986">
        <v>0</v>
      </c>
      <c r="K9986">
        <v>0</v>
      </c>
    </row>
    <row r="9987" spans="1:11">
      <c r="A9987" t="s">
        <v>26047</v>
      </c>
      <c r="B9987" t="s">
        <v>58</v>
      </c>
      <c r="C9987">
        <v>96534</v>
      </c>
      <c r="D9987" t="s">
        <v>2337</v>
      </c>
      <c r="E9987" t="s">
        <v>9</v>
      </c>
      <c r="F9987">
        <v>96.4</v>
      </c>
      <c r="G9987">
        <v>102.29</v>
      </c>
      <c r="J9987">
        <v>0</v>
      </c>
      <c r="K9987">
        <v>0</v>
      </c>
    </row>
    <row r="9988" spans="1:11">
      <c r="A9988" t="s">
        <v>26048</v>
      </c>
      <c r="B9988" t="s">
        <v>58</v>
      </c>
      <c r="C9988">
        <v>104928</v>
      </c>
      <c r="D9988" t="s">
        <v>2433</v>
      </c>
      <c r="E9988" t="s">
        <v>9</v>
      </c>
      <c r="F9988">
        <v>175.64</v>
      </c>
      <c r="G9988">
        <v>185.53</v>
      </c>
      <c r="J9988">
        <v>0</v>
      </c>
      <c r="K9988">
        <v>0</v>
      </c>
    </row>
    <row r="9989" spans="1:11">
      <c r="A9989" t="s">
        <v>26049</v>
      </c>
      <c r="B9989" t="s">
        <v>58</v>
      </c>
      <c r="C9989">
        <v>104929</v>
      </c>
      <c r="D9989" t="s">
        <v>2434</v>
      </c>
      <c r="E9989" t="s">
        <v>9</v>
      </c>
      <c r="F9989">
        <v>109.5</v>
      </c>
      <c r="G9989">
        <v>116.17</v>
      </c>
      <c r="J9989">
        <v>0</v>
      </c>
      <c r="K9989">
        <v>0</v>
      </c>
    </row>
    <row r="9990" spans="1:11">
      <c r="A9990" t="s">
        <v>26050</v>
      </c>
      <c r="B9990" t="s">
        <v>58</v>
      </c>
      <c r="C9990">
        <v>104925</v>
      </c>
      <c r="D9990" t="s">
        <v>2430</v>
      </c>
      <c r="E9990" t="s">
        <v>9</v>
      </c>
      <c r="F9990">
        <v>187.57</v>
      </c>
      <c r="G9990">
        <v>194.63</v>
      </c>
      <c r="J9990">
        <v>0</v>
      </c>
      <c r="K9990">
        <v>0</v>
      </c>
    </row>
    <row r="9991" spans="1:11">
      <c r="A9991" t="s">
        <v>26051</v>
      </c>
      <c r="B9991" t="s">
        <v>58</v>
      </c>
      <c r="C9991">
        <v>104926</v>
      </c>
      <c r="D9991" t="s">
        <v>2431</v>
      </c>
      <c r="E9991" t="s">
        <v>9</v>
      </c>
      <c r="F9991">
        <v>122.68</v>
      </c>
      <c r="G9991">
        <v>128.38999999999999</v>
      </c>
      <c r="J9991">
        <v>0</v>
      </c>
      <c r="K9991">
        <v>0</v>
      </c>
    </row>
    <row r="9992" spans="1:11">
      <c r="A9992" t="s">
        <v>26052</v>
      </c>
      <c r="B9992" t="s">
        <v>58</v>
      </c>
      <c r="C9992">
        <v>104927</v>
      </c>
      <c r="D9992" t="s">
        <v>2432</v>
      </c>
      <c r="E9992" t="s">
        <v>9</v>
      </c>
      <c r="F9992">
        <v>88.94</v>
      </c>
      <c r="G9992">
        <v>93.95</v>
      </c>
      <c r="J9992">
        <v>0</v>
      </c>
      <c r="K9992">
        <v>0</v>
      </c>
    </row>
    <row r="9993" spans="1:11">
      <c r="A9993" t="s">
        <v>26053</v>
      </c>
      <c r="B9993" t="s">
        <v>58</v>
      </c>
      <c r="C9993">
        <v>96538</v>
      </c>
      <c r="D9993" t="s">
        <v>2340</v>
      </c>
      <c r="E9993" t="s">
        <v>9</v>
      </c>
      <c r="F9993">
        <v>297.73</v>
      </c>
      <c r="G9993">
        <v>316.35000000000002</v>
      </c>
      <c r="J9993">
        <v>0</v>
      </c>
      <c r="K9993">
        <v>0</v>
      </c>
    </row>
    <row r="9994" spans="1:11">
      <c r="A9994" t="s">
        <v>26054</v>
      </c>
      <c r="B9994" t="s">
        <v>58</v>
      </c>
      <c r="C9994">
        <v>96541</v>
      </c>
      <c r="D9994" t="s">
        <v>2343</v>
      </c>
      <c r="E9994" t="s">
        <v>9</v>
      </c>
      <c r="F9994">
        <v>223.64</v>
      </c>
      <c r="G9994">
        <v>238.94</v>
      </c>
      <c r="J9994">
        <v>0</v>
      </c>
      <c r="K9994">
        <v>0</v>
      </c>
    </row>
    <row r="9995" spans="1:11">
      <c r="A9995" t="s">
        <v>26055</v>
      </c>
      <c r="B9995" t="s">
        <v>58</v>
      </c>
      <c r="C9995">
        <v>96529</v>
      </c>
      <c r="D9995" t="s">
        <v>2332</v>
      </c>
      <c r="E9995" t="s">
        <v>9</v>
      </c>
      <c r="F9995">
        <v>316.77</v>
      </c>
      <c r="G9995">
        <v>334.31</v>
      </c>
      <c r="J9995">
        <v>0</v>
      </c>
      <c r="K9995">
        <v>0</v>
      </c>
    </row>
    <row r="9996" spans="1:11">
      <c r="A9996" t="s">
        <v>26056</v>
      </c>
      <c r="B9996" t="s">
        <v>58</v>
      </c>
      <c r="C9996">
        <v>96532</v>
      </c>
      <c r="D9996" t="s">
        <v>2335</v>
      </c>
      <c r="E9996" t="s">
        <v>9</v>
      </c>
      <c r="F9996">
        <v>218.36</v>
      </c>
      <c r="G9996">
        <v>231.95</v>
      </c>
      <c r="J9996">
        <v>0</v>
      </c>
      <c r="K9996">
        <v>0</v>
      </c>
    </row>
    <row r="9997" spans="1:11">
      <c r="A9997" t="s">
        <v>26057</v>
      </c>
      <c r="B9997" t="s">
        <v>58</v>
      </c>
      <c r="C9997">
        <v>96535</v>
      </c>
      <c r="D9997" t="s">
        <v>2338</v>
      </c>
      <c r="E9997" t="s">
        <v>9</v>
      </c>
      <c r="F9997">
        <v>167.18</v>
      </c>
      <c r="G9997">
        <v>178.71</v>
      </c>
      <c r="J9997">
        <v>0</v>
      </c>
      <c r="K9997">
        <v>0</v>
      </c>
    </row>
    <row r="9998" spans="1:11">
      <c r="A9998" t="s">
        <v>26058</v>
      </c>
      <c r="B9998" t="s">
        <v>58</v>
      </c>
      <c r="C9998">
        <v>96539</v>
      </c>
      <c r="D9998" t="s">
        <v>2341</v>
      </c>
      <c r="E9998" t="s">
        <v>9</v>
      </c>
      <c r="F9998">
        <v>152.6</v>
      </c>
      <c r="G9998">
        <v>161.05000000000001</v>
      </c>
      <c r="J9998">
        <v>0</v>
      </c>
      <c r="K9998">
        <v>0</v>
      </c>
    </row>
    <row r="9999" spans="1:11">
      <c r="A9999" t="s">
        <v>26059</v>
      </c>
      <c r="B9999" t="s">
        <v>58</v>
      </c>
      <c r="C9999">
        <v>96542</v>
      </c>
      <c r="D9999" t="s">
        <v>2344</v>
      </c>
      <c r="E9999" t="s">
        <v>9</v>
      </c>
      <c r="F9999">
        <v>117.2</v>
      </c>
      <c r="G9999">
        <v>124.72</v>
      </c>
      <c r="J9999">
        <v>0</v>
      </c>
      <c r="K9999">
        <v>0</v>
      </c>
    </row>
    <row r="10000" spans="1:11">
      <c r="A10000" t="s">
        <v>26060</v>
      </c>
      <c r="B10000" t="s">
        <v>58</v>
      </c>
      <c r="C10000">
        <v>96530</v>
      </c>
      <c r="D10000" t="s">
        <v>2333</v>
      </c>
      <c r="E10000" t="s">
        <v>9</v>
      </c>
      <c r="F10000">
        <v>167.66</v>
      </c>
      <c r="G10000">
        <v>174.23</v>
      </c>
      <c r="J10000">
        <v>0</v>
      </c>
      <c r="K10000">
        <v>0</v>
      </c>
    </row>
    <row r="10001" spans="1:11">
      <c r="A10001" t="s">
        <v>26061</v>
      </c>
      <c r="B10001" t="s">
        <v>58</v>
      </c>
      <c r="C10001">
        <v>96533</v>
      </c>
      <c r="D10001" t="s">
        <v>2336</v>
      </c>
      <c r="E10001" t="s">
        <v>9</v>
      </c>
      <c r="F10001">
        <v>112.03</v>
      </c>
      <c r="G10001">
        <v>117.48</v>
      </c>
      <c r="J10001">
        <v>0</v>
      </c>
      <c r="K10001">
        <v>0</v>
      </c>
    </row>
    <row r="10002" spans="1:11">
      <c r="A10002" t="s">
        <v>26062</v>
      </c>
      <c r="B10002" t="s">
        <v>58</v>
      </c>
      <c r="C10002">
        <v>96536</v>
      </c>
      <c r="D10002" t="s">
        <v>93</v>
      </c>
      <c r="E10002" t="s">
        <v>9</v>
      </c>
      <c r="F10002">
        <v>83.04</v>
      </c>
      <c r="G10002">
        <v>87.91</v>
      </c>
      <c r="J10002">
        <v>0</v>
      </c>
      <c r="K10002">
        <v>0</v>
      </c>
    </row>
    <row r="10003" spans="1:11">
      <c r="A10003" t="s">
        <v>26063</v>
      </c>
      <c r="B10003" t="s">
        <v>58</v>
      </c>
      <c r="C10003">
        <v>105518</v>
      </c>
      <c r="D10003" t="s">
        <v>7852</v>
      </c>
      <c r="E10003" t="s">
        <v>9</v>
      </c>
      <c r="F10003">
        <v>0</v>
      </c>
      <c r="G10003">
        <v>0</v>
      </c>
    </row>
    <row r="10004" spans="1:11">
      <c r="A10004" t="s">
        <v>26064</v>
      </c>
      <c r="B10004" t="s">
        <v>58</v>
      </c>
      <c r="C10004">
        <v>105517</v>
      </c>
      <c r="D10004" t="s">
        <v>7853</v>
      </c>
      <c r="E10004" t="s">
        <v>9</v>
      </c>
      <c r="F10004">
        <v>0</v>
      </c>
      <c r="G10004">
        <v>0</v>
      </c>
    </row>
    <row r="10005" spans="1:11">
      <c r="A10005" t="s">
        <v>26065</v>
      </c>
      <c r="B10005" t="s">
        <v>58</v>
      </c>
      <c r="C10005">
        <v>105520</v>
      </c>
      <c r="D10005" t="s">
        <v>7854</v>
      </c>
      <c r="E10005" t="s">
        <v>9</v>
      </c>
      <c r="F10005">
        <v>0</v>
      </c>
      <c r="G10005">
        <v>0</v>
      </c>
    </row>
    <row r="10006" spans="1:11">
      <c r="A10006" t="s">
        <v>26066</v>
      </c>
      <c r="B10006" t="s">
        <v>58</v>
      </c>
      <c r="C10006">
        <v>105519</v>
      </c>
      <c r="D10006" t="s">
        <v>7855</v>
      </c>
      <c r="E10006" t="s">
        <v>9</v>
      </c>
      <c r="F10006">
        <v>0</v>
      </c>
      <c r="G10006">
        <v>0</v>
      </c>
    </row>
    <row r="10007" spans="1:11">
      <c r="A10007" t="s">
        <v>26067</v>
      </c>
      <c r="B10007" t="s">
        <v>58</v>
      </c>
      <c r="C10007">
        <v>101793</v>
      </c>
      <c r="D10007" t="s">
        <v>2348</v>
      </c>
      <c r="E10007" t="s">
        <v>10</v>
      </c>
      <c r="F10007">
        <v>30.44</v>
      </c>
      <c r="G10007">
        <v>31.62</v>
      </c>
      <c r="J10007">
        <v>0</v>
      </c>
      <c r="K10007">
        <v>0</v>
      </c>
    </row>
    <row r="10008" spans="1:11">
      <c r="A10008" t="s">
        <v>26068</v>
      </c>
      <c r="B10008" t="s">
        <v>58</v>
      </c>
      <c r="C10008">
        <v>101792</v>
      </c>
      <c r="D10008" t="s">
        <v>2347</v>
      </c>
      <c r="E10008" t="s">
        <v>10</v>
      </c>
      <c r="F10008">
        <v>20.25</v>
      </c>
      <c r="G10008">
        <v>21.13</v>
      </c>
      <c r="J10008">
        <v>0</v>
      </c>
      <c r="K10008">
        <v>0</v>
      </c>
    </row>
    <row r="10009" spans="1:11">
      <c r="A10009" t="s">
        <v>26069</v>
      </c>
      <c r="B10009" t="s">
        <v>58</v>
      </c>
      <c r="C10009">
        <v>92272</v>
      </c>
      <c r="D10009" t="s">
        <v>2246</v>
      </c>
      <c r="E10009" t="s">
        <v>12</v>
      </c>
      <c r="F10009">
        <v>39.85</v>
      </c>
      <c r="G10009">
        <v>40.6</v>
      </c>
      <c r="J10009">
        <v>0</v>
      </c>
      <c r="K10009">
        <v>0</v>
      </c>
    </row>
    <row r="10010" spans="1:11">
      <c r="A10010" t="s">
        <v>26070</v>
      </c>
      <c r="B10010" t="s">
        <v>58</v>
      </c>
      <c r="C10010">
        <v>101791</v>
      </c>
      <c r="D10010" t="s">
        <v>2346</v>
      </c>
      <c r="E10010" t="s">
        <v>12</v>
      </c>
      <c r="F10010">
        <v>28.45</v>
      </c>
      <c r="G10010">
        <v>28.73</v>
      </c>
      <c r="J10010">
        <v>0</v>
      </c>
      <c r="K10010">
        <v>0</v>
      </c>
    </row>
    <row r="10011" spans="1:11">
      <c r="A10011" t="s">
        <v>26071</v>
      </c>
      <c r="B10011" t="s">
        <v>58</v>
      </c>
      <c r="C10011">
        <v>92273</v>
      </c>
      <c r="D10011" t="s">
        <v>2247</v>
      </c>
      <c r="E10011" t="s">
        <v>12</v>
      </c>
      <c r="F10011">
        <v>17.440000000000001</v>
      </c>
      <c r="G10011">
        <v>17.91</v>
      </c>
      <c r="J10011">
        <v>0</v>
      </c>
      <c r="K10011">
        <v>0</v>
      </c>
    </row>
    <row r="10012" spans="1:11">
      <c r="A10012" t="s">
        <v>26072</v>
      </c>
      <c r="B10012" t="s">
        <v>58</v>
      </c>
      <c r="C10012">
        <v>92268</v>
      </c>
      <c r="D10012" t="s">
        <v>2243</v>
      </c>
      <c r="E10012" t="s">
        <v>9</v>
      </c>
      <c r="F10012">
        <v>83</v>
      </c>
      <c r="G10012">
        <v>83.14</v>
      </c>
      <c r="J10012">
        <v>0</v>
      </c>
      <c r="K10012">
        <v>0</v>
      </c>
    </row>
    <row r="10013" spans="1:11">
      <c r="A10013" t="s">
        <v>26073</v>
      </c>
      <c r="B10013" t="s">
        <v>58</v>
      </c>
      <c r="C10013">
        <v>92267</v>
      </c>
      <c r="D10013" t="s">
        <v>130</v>
      </c>
      <c r="E10013" t="s">
        <v>9</v>
      </c>
      <c r="F10013">
        <v>49.58</v>
      </c>
      <c r="G10013">
        <v>49.72</v>
      </c>
      <c r="J10013">
        <v>0</v>
      </c>
      <c r="K10013">
        <v>0</v>
      </c>
    </row>
    <row r="10014" spans="1:11">
      <c r="A10014" t="s">
        <v>26074</v>
      </c>
      <c r="B10014" t="s">
        <v>58</v>
      </c>
      <c r="C10014">
        <v>92271</v>
      </c>
      <c r="D10014" t="s">
        <v>2245</v>
      </c>
      <c r="E10014" t="s">
        <v>9</v>
      </c>
      <c r="F10014">
        <v>121.15</v>
      </c>
      <c r="G10014">
        <v>121.22</v>
      </c>
      <c r="J10014">
        <v>0</v>
      </c>
      <c r="K10014">
        <v>0</v>
      </c>
    </row>
    <row r="10015" spans="1:11">
      <c r="A10015" t="s">
        <v>26075</v>
      </c>
      <c r="B10015" t="s">
        <v>58</v>
      </c>
      <c r="C10015">
        <v>92264</v>
      </c>
      <c r="D10015" t="s">
        <v>2240</v>
      </c>
      <c r="E10015" t="s">
        <v>9</v>
      </c>
      <c r="F10015">
        <v>220.83</v>
      </c>
      <c r="G10015">
        <v>226.37</v>
      </c>
      <c r="J10015">
        <v>0</v>
      </c>
      <c r="K10015">
        <v>0</v>
      </c>
    </row>
    <row r="10016" spans="1:11">
      <c r="A10016" t="s">
        <v>26076</v>
      </c>
      <c r="B10016" t="s">
        <v>58</v>
      </c>
      <c r="C10016">
        <v>92263</v>
      </c>
      <c r="D10016" t="s">
        <v>2239</v>
      </c>
      <c r="E10016" t="s">
        <v>9</v>
      </c>
      <c r="F10016">
        <v>178.31</v>
      </c>
      <c r="G10016">
        <v>183.85</v>
      </c>
      <c r="J10016">
        <v>0</v>
      </c>
      <c r="K10016">
        <v>0</v>
      </c>
    </row>
    <row r="10017" spans="1:11">
      <c r="A10017" t="s">
        <v>26077</v>
      </c>
      <c r="B10017" t="s">
        <v>58</v>
      </c>
      <c r="C10017">
        <v>92269</v>
      </c>
      <c r="D10017" t="s">
        <v>91</v>
      </c>
      <c r="E10017" t="s">
        <v>9</v>
      </c>
      <c r="F10017">
        <v>147.52000000000001</v>
      </c>
      <c r="G10017">
        <v>150.72999999999999</v>
      </c>
      <c r="J10017">
        <v>0</v>
      </c>
      <c r="K10017">
        <v>0</v>
      </c>
    </row>
    <row r="10018" spans="1:11">
      <c r="A10018" t="s">
        <v>26078</v>
      </c>
      <c r="B10018" t="s">
        <v>58</v>
      </c>
      <c r="C10018">
        <v>92270</v>
      </c>
      <c r="D10018" t="s">
        <v>2244</v>
      </c>
      <c r="E10018" t="s">
        <v>9</v>
      </c>
      <c r="F10018">
        <v>200.59</v>
      </c>
      <c r="G10018">
        <v>204.59</v>
      </c>
      <c r="J10018">
        <v>0</v>
      </c>
      <c r="K10018">
        <v>0</v>
      </c>
    </row>
    <row r="10019" spans="1:11">
      <c r="A10019" t="s">
        <v>26079</v>
      </c>
      <c r="B10019" t="s">
        <v>58</v>
      </c>
      <c r="C10019">
        <v>92266</v>
      </c>
      <c r="D10019" t="s">
        <v>2242</v>
      </c>
      <c r="E10019" t="s">
        <v>9</v>
      </c>
      <c r="F10019">
        <v>166.54</v>
      </c>
      <c r="G10019">
        <v>170.99</v>
      </c>
      <c r="J10019">
        <v>0</v>
      </c>
      <c r="K10019">
        <v>0</v>
      </c>
    </row>
    <row r="10020" spans="1:11">
      <c r="A10020" t="s">
        <v>26080</v>
      </c>
      <c r="B10020" t="s">
        <v>58</v>
      </c>
      <c r="C10020">
        <v>92265</v>
      </c>
      <c r="D10020" t="s">
        <v>2241</v>
      </c>
      <c r="E10020" t="s">
        <v>9</v>
      </c>
      <c r="F10020">
        <v>130.07</v>
      </c>
      <c r="G10020">
        <v>134.52000000000001</v>
      </c>
      <c r="J10020">
        <v>0</v>
      </c>
      <c r="K10020">
        <v>0</v>
      </c>
    </row>
    <row r="10021" spans="1:11">
      <c r="A10021" t="s">
        <v>26081</v>
      </c>
      <c r="B10021" t="s">
        <v>58</v>
      </c>
      <c r="C10021">
        <v>92524</v>
      </c>
      <c r="D10021" t="s">
        <v>2322</v>
      </c>
      <c r="E10021" t="s">
        <v>9</v>
      </c>
      <c r="F10021">
        <v>91.12</v>
      </c>
      <c r="G10021">
        <v>94.32</v>
      </c>
      <c r="J10021">
        <v>5.5E-2</v>
      </c>
      <c r="K10021">
        <v>5.3100000000000001E-2</v>
      </c>
    </row>
    <row r="10022" spans="1:11">
      <c r="A10022" t="s">
        <v>26082</v>
      </c>
      <c r="B10022" t="s">
        <v>58</v>
      </c>
      <c r="C10022">
        <v>92528</v>
      </c>
      <c r="D10022" t="s">
        <v>2324</v>
      </c>
      <c r="E10022" t="s">
        <v>9</v>
      </c>
      <c r="F10022">
        <v>87.13</v>
      </c>
      <c r="G10022">
        <v>90.09</v>
      </c>
      <c r="J10022">
        <v>5.7500000000000002E-2</v>
      </c>
      <c r="K10022">
        <v>5.5599999999999997E-2</v>
      </c>
    </row>
    <row r="10023" spans="1:11">
      <c r="A10023" t="s">
        <v>26083</v>
      </c>
      <c r="B10023" t="s">
        <v>58</v>
      </c>
      <c r="C10023">
        <v>92532</v>
      </c>
      <c r="D10023" t="s">
        <v>2326</v>
      </c>
      <c r="E10023" t="s">
        <v>9</v>
      </c>
      <c r="F10023">
        <v>83.64</v>
      </c>
      <c r="G10023">
        <v>86.36</v>
      </c>
      <c r="J10023">
        <v>5.9900000000000002E-2</v>
      </c>
      <c r="K10023">
        <v>5.8000000000000003E-2</v>
      </c>
    </row>
    <row r="10024" spans="1:11">
      <c r="A10024" t="s">
        <v>26084</v>
      </c>
      <c r="B10024" t="s">
        <v>58</v>
      </c>
      <c r="C10024">
        <v>92536</v>
      </c>
      <c r="D10024" t="s">
        <v>2328</v>
      </c>
      <c r="E10024" t="s">
        <v>9</v>
      </c>
      <c r="F10024">
        <v>77</v>
      </c>
      <c r="G10024">
        <v>79.33</v>
      </c>
      <c r="J10024">
        <v>6.5100000000000005E-2</v>
      </c>
      <c r="K10024">
        <v>6.3200000000000006E-2</v>
      </c>
    </row>
    <row r="10025" spans="1:11">
      <c r="A10025" t="s">
        <v>26085</v>
      </c>
      <c r="B10025" t="s">
        <v>58</v>
      </c>
      <c r="C10025">
        <v>92508</v>
      </c>
      <c r="D10025" t="s">
        <v>2314</v>
      </c>
      <c r="E10025" t="s">
        <v>9</v>
      </c>
      <c r="F10025">
        <v>122.26</v>
      </c>
      <c r="G10025">
        <v>126.68</v>
      </c>
      <c r="J10025">
        <v>4.1000000000000002E-2</v>
      </c>
      <c r="K10025">
        <v>3.95E-2</v>
      </c>
    </row>
    <row r="10026" spans="1:11">
      <c r="A10026" t="s">
        <v>26086</v>
      </c>
      <c r="B10026" t="s">
        <v>58</v>
      </c>
      <c r="C10026">
        <v>92512</v>
      </c>
      <c r="D10026" t="s">
        <v>2316</v>
      </c>
      <c r="E10026" t="s">
        <v>9</v>
      </c>
      <c r="F10026">
        <v>106.71</v>
      </c>
      <c r="G10026">
        <v>110.78</v>
      </c>
      <c r="J10026">
        <v>4.6899999999999997E-2</v>
      </c>
      <c r="K10026">
        <v>4.5199999999999997E-2</v>
      </c>
    </row>
    <row r="10027" spans="1:11">
      <c r="A10027" t="s">
        <v>26087</v>
      </c>
      <c r="B10027" t="s">
        <v>58</v>
      </c>
      <c r="C10027">
        <v>92515</v>
      </c>
      <c r="D10027" t="s">
        <v>2318</v>
      </c>
      <c r="E10027" t="s">
        <v>9</v>
      </c>
      <c r="F10027">
        <v>98.39</v>
      </c>
      <c r="G10027">
        <v>102.14</v>
      </c>
      <c r="J10027">
        <v>5.0900000000000001E-2</v>
      </c>
      <c r="K10027">
        <v>4.9099999999999998E-2</v>
      </c>
    </row>
    <row r="10028" spans="1:11">
      <c r="A10028" t="s">
        <v>26088</v>
      </c>
      <c r="B10028" t="s">
        <v>58</v>
      </c>
      <c r="C10028">
        <v>92520</v>
      </c>
      <c r="D10028" t="s">
        <v>2320</v>
      </c>
      <c r="E10028" t="s">
        <v>9</v>
      </c>
      <c r="F10028">
        <v>92.6</v>
      </c>
      <c r="G10028">
        <v>96.06</v>
      </c>
      <c r="J10028">
        <v>5.4100000000000002E-2</v>
      </c>
      <c r="K10028">
        <v>5.2200000000000003E-2</v>
      </c>
    </row>
    <row r="10029" spans="1:11">
      <c r="A10029" t="s">
        <v>26089</v>
      </c>
      <c r="B10029" t="s">
        <v>58</v>
      </c>
      <c r="C10029">
        <v>92526</v>
      </c>
      <c r="D10029" t="s">
        <v>2323</v>
      </c>
      <c r="E10029" t="s">
        <v>9</v>
      </c>
      <c r="F10029">
        <v>48.46</v>
      </c>
      <c r="G10029">
        <v>50.31</v>
      </c>
      <c r="J10029">
        <v>0.10340000000000001</v>
      </c>
      <c r="K10029">
        <v>9.9599999999999994E-2</v>
      </c>
    </row>
    <row r="10030" spans="1:11">
      <c r="A10030" t="s">
        <v>26090</v>
      </c>
      <c r="B10030" t="s">
        <v>58</v>
      </c>
      <c r="C10030">
        <v>92530</v>
      </c>
      <c r="D10030" t="s">
        <v>2325</v>
      </c>
      <c r="E10030" t="s">
        <v>9</v>
      </c>
      <c r="F10030">
        <v>45.66</v>
      </c>
      <c r="G10030">
        <v>47.38</v>
      </c>
      <c r="J10030">
        <v>0.10970000000000001</v>
      </c>
      <c r="K10030">
        <v>0.1057</v>
      </c>
    </row>
    <row r="10031" spans="1:11">
      <c r="A10031" t="s">
        <v>26091</v>
      </c>
      <c r="B10031" t="s">
        <v>58</v>
      </c>
      <c r="C10031">
        <v>92534</v>
      </c>
      <c r="D10031" t="s">
        <v>2327</v>
      </c>
      <c r="E10031" t="s">
        <v>9</v>
      </c>
      <c r="F10031">
        <v>43.26</v>
      </c>
      <c r="G10031">
        <v>44.83</v>
      </c>
      <c r="J10031">
        <v>0.1158</v>
      </c>
      <c r="K10031">
        <v>0.1118</v>
      </c>
    </row>
    <row r="10032" spans="1:11">
      <c r="A10032" t="s">
        <v>26092</v>
      </c>
      <c r="B10032" t="s">
        <v>58</v>
      </c>
      <c r="C10032">
        <v>92538</v>
      </c>
      <c r="D10032" t="s">
        <v>2329</v>
      </c>
      <c r="E10032" t="s">
        <v>9</v>
      </c>
      <c r="F10032">
        <v>38.54</v>
      </c>
      <c r="G10032">
        <v>39.9</v>
      </c>
      <c r="J10032">
        <v>0.13</v>
      </c>
      <c r="K10032">
        <v>0.12559999999999999</v>
      </c>
    </row>
    <row r="10033" spans="1:11">
      <c r="A10033" t="s">
        <v>26093</v>
      </c>
      <c r="B10033" t="s">
        <v>58</v>
      </c>
      <c r="C10033">
        <v>103760</v>
      </c>
      <c r="D10033" t="s">
        <v>2426</v>
      </c>
      <c r="E10033" t="s">
        <v>9</v>
      </c>
      <c r="F10033">
        <v>132.83000000000001</v>
      </c>
      <c r="G10033">
        <v>137.03</v>
      </c>
      <c r="J10033">
        <v>0</v>
      </c>
      <c r="K10033">
        <v>0</v>
      </c>
    </row>
    <row r="10034" spans="1:11">
      <c r="A10034" t="s">
        <v>26094</v>
      </c>
      <c r="B10034" t="s">
        <v>58</v>
      </c>
      <c r="C10034">
        <v>103761</v>
      </c>
      <c r="D10034" t="s">
        <v>2427</v>
      </c>
      <c r="E10034" t="s">
        <v>9</v>
      </c>
      <c r="F10034">
        <v>92.7</v>
      </c>
      <c r="G10034">
        <v>96.57</v>
      </c>
      <c r="J10034">
        <v>0</v>
      </c>
      <c r="K10034">
        <v>0</v>
      </c>
    </row>
    <row r="10035" spans="1:11">
      <c r="A10035" t="s">
        <v>26095</v>
      </c>
      <c r="B10035" t="s">
        <v>58</v>
      </c>
      <c r="C10035">
        <v>103762</v>
      </c>
      <c r="D10035" t="s">
        <v>2428</v>
      </c>
      <c r="E10035" t="s">
        <v>9</v>
      </c>
      <c r="F10035">
        <v>80.09</v>
      </c>
      <c r="G10035">
        <v>83.66</v>
      </c>
      <c r="J10035">
        <v>0</v>
      </c>
      <c r="K10035">
        <v>0</v>
      </c>
    </row>
    <row r="10036" spans="1:11">
      <c r="A10036" t="s">
        <v>26096</v>
      </c>
      <c r="B10036" t="s">
        <v>58</v>
      </c>
      <c r="C10036">
        <v>103763</v>
      </c>
      <c r="D10036" t="s">
        <v>2429</v>
      </c>
      <c r="E10036" t="s">
        <v>9</v>
      </c>
      <c r="F10036">
        <v>71.08</v>
      </c>
      <c r="G10036">
        <v>74.38</v>
      </c>
      <c r="J10036">
        <v>0</v>
      </c>
      <c r="K10036">
        <v>0</v>
      </c>
    </row>
    <row r="10037" spans="1:11">
      <c r="A10037" t="s">
        <v>26097</v>
      </c>
      <c r="B10037" t="s">
        <v>58</v>
      </c>
      <c r="C10037">
        <v>92510</v>
      </c>
      <c r="D10037" t="s">
        <v>2315</v>
      </c>
      <c r="E10037" t="s">
        <v>9</v>
      </c>
      <c r="F10037">
        <v>73.760000000000005</v>
      </c>
      <c r="G10037">
        <v>76.36</v>
      </c>
      <c r="J10037">
        <v>6.7900000000000002E-2</v>
      </c>
      <c r="K10037">
        <v>6.5600000000000006E-2</v>
      </c>
    </row>
    <row r="10038" spans="1:11">
      <c r="A10038" t="s">
        <v>26098</v>
      </c>
      <c r="B10038" t="s">
        <v>58</v>
      </c>
      <c r="C10038">
        <v>92514</v>
      </c>
      <c r="D10038" t="s">
        <v>2317</v>
      </c>
      <c r="E10038" t="s">
        <v>9</v>
      </c>
      <c r="F10038">
        <v>59.81</v>
      </c>
      <c r="G10038">
        <v>62.19</v>
      </c>
      <c r="J10038">
        <v>8.3799999999999999E-2</v>
      </c>
      <c r="K10038">
        <v>8.0600000000000005E-2</v>
      </c>
    </row>
    <row r="10039" spans="1:11">
      <c r="A10039" t="s">
        <v>26099</v>
      </c>
      <c r="B10039" t="s">
        <v>58</v>
      </c>
      <c r="C10039">
        <v>92518</v>
      </c>
      <c r="D10039" t="s">
        <v>2319</v>
      </c>
      <c r="E10039" t="s">
        <v>9</v>
      </c>
      <c r="F10039">
        <v>53.02</v>
      </c>
      <c r="G10039">
        <v>55.21</v>
      </c>
      <c r="J10039">
        <v>9.4500000000000001E-2</v>
      </c>
      <c r="K10039">
        <v>9.0700000000000003E-2</v>
      </c>
    </row>
    <row r="10040" spans="1:11">
      <c r="A10040" t="s">
        <v>26100</v>
      </c>
      <c r="B10040" t="s">
        <v>58</v>
      </c>
      <c r="C10040">
        <v>92522</v>
      </c>
      <c r="D10040" t="s">
        <v>2321</v>
      </c>
      <c r="E10040" t="s">
        <v>9</v>
      </c>
      <c r="F10040">
        <v>48.62</v>
      </c>
      <c r="G10040">
        <v>50.64</v>
      </c>
      <c r="J10040">
        <v>0.10299999999999999</v>
      </c>
      <c r="K10040">
        <v>9.8900000000000002E-2</v>
      </c>
    </row>
    <row r="10041" spans="1:11">
      <c r="A10041" t="s">
        <v>26101</v>
      </c>
      <c r="B10041" t="s">
        <v>58</v>
      </c>
      <c r="C10041">
        <v>92482</v>
      </c>
      <c r="D10041" t="s">
        <v>2301</v>
      </c>
      <c r="E10041" t="s">
        <v>9</v>
      </c>
      <c r="F10041">
        <v>402.02</v>
      </c>
      <c r="G10041">
        <v>417.29</v>
      </c>
      <c r="J10041">
        <v>0</v>
      </c>
      <c r="K10041">
        <v>0</v>
      </c>
    </row>
    <row r="10042" spans="1:11">
      <c r="A10042" t="s">
        <v>26102</v>
      </c>
      <c r="B10042" t="s">
        <v>58</v>
      </c>
      <c r="C10042">
        <v>92484</v>
      </c>
      <c r="D10042" t="s">
        <v>2302</v>
      </c>
      <c r="E10042" t="s">
        <v>9</v>
      </c>
      <c r="F10042">
        <v>281.73</v>
      </c>
      <c r="G10042">
        <v>294.33999999999997</v>
      </c>
      <c r="J10042">
        <v>0</v>
      </c>
      <c r="K10042">
        <v>0</v>
      </c>
    </row>
    <row r="10043" spans="1:11">
      <c r="A10043" t="s">
        <v>26103</v>
      </c>
      <c r="B10043" t="s">
        <v>58</v>
      </c>
      <c r="C10043">
        <v>92486</v>
      </c>
      <c r="D10043" t="s">
        <v>2303</v>
      </c>
      <c r="E10043" t="s">
        <v>9</v>
      </c>
      <c r="F10043">
        <v>203.93</v>
      </c>
      <c r="G10043">
        <v>214.35</v>
      </c>
      <c r="J10043">
        <v>0</v>
      </c>
      <c r="K10043">
        <v>0</v>
      </c>
    </row>
    <row r="10044" spans="1:11">
      <c r="A10044" t="s">
        <v>26104</v>
      </c>
      <c r="B10044" t="s">
        <v>58</v>
      </c>
      <c r="C10044">
        <v>92492</v>
      </c>
      <c r="D10044" t="s">
        <v>2306</v>
      </c>
      <c r="E10044" t="s">
        <v>9</v>
      </c>
      <c r="F10044">
        <v>125.93</v>
      </c>
      <c r="G10044">
        <v>131.16</v>
      </c>
      <c r="J10044">
        <v>3.9800000000000002E-2</v>
      </c>
      <c r="K10044">
        <v>3.8199999999999998E-2</v>
      </c>
    </row>
    <row r="10045" spans="1:11">
      <c r="A10045" t="s">
        <v>26105</v>
      </c>
      <c r="B10045" t="s">
        <v>58</v>
      </c>
      <c r="C10045">
        <v>92496</v>
      </c>
      <c r="D10045" t="s">
        <v>2308</v>
      </c>
      <c r="E10045" t="s">
        <v>9</v>
      </c>
      <c r="F10045">
        <v>120.1</v>
      </c>
      <c r="G10045">
        <v>124.95</v>
      </c>
      <c r="J10045">
        <v>4.1700000000000001E-2</v>
      </c>
      <c r="K10045">
        <v>4.0099999999999997E-2</v>
      </c>
    </row>
    <row r="10046" spans="1:11">
      <c r="A10046" t="s">
        <v>26106</v>
      </c>
      <c r="B10046" t="s">
        <v>58</v>
      </c>
      <c r="C10046">
        <v>92500</v>
      </c>
      <c r="D10046" t="s">
        <v>2310</v>
      </c>
      <c r="E10046" t="s">
        <v>9</v>
      </c>
      <c r="F10046">
        <v>115.24</v>
      </c>
      <c r="G10046">
        <v>119.72</v>
      </c>
      <c r="J10046">
        <v>4.3499999999999997E-2</v>
      </c>
      <c r="K10046">
        <v>4.1799999999999997E-2</v>
      </c>
    </row>
    <row r="10047" spans="1:11">
      <c r="A10047" t="s">
        <v>26107</v>
      </c>
      <c r="B10047" t="s">
        <v>58</v>
      </c>
      <c r="C10047">
        <v>92504</v>
      </c>
      <c r="D10047" t="s">
        <v>2312</v>
      </c>
      <c r="E10047" t="s">
        <v>9</v>
      </c>
      <c r="F10047">
        <v>106.46</v>
      </c>
      <c r="G10047">
        <v>110.28</v>
      </c>
      <c r="J10047">
        <v>4.7100000000000003E-2</v>
      </c>
      <c r="K10047">
        <v>4.5400000000000003E-2</v>
      </c>
    </row>
    <row r="10048" spans="1:11">
      <c r="A10048" t="s">
        <v>26108</v>
      </c>
      <c r="B10048" t="s">
        <v>58</v>
      </c>
      <c r="C10048">
        <v>92488</v>
      </c>
      <c r="D10048" t="s">
        <v>2304</v>
      </c>
      <c r="E10048" t="s">
        <v>9</v>
      </c>
      <c r="F10048">
        <v>132.77000000000001</v>
      </c>
      <c r="G10048">
        <v>138.43</v>
      </c>
      <c r="J10048">
        <v>3.7699999999999997E-2</v>
      </c>
      <c r="K10048">
        <v>3.6200000000000003E-2</v>
      </c>
    </row>
    <row r="10049" spans="1:11">
      <c r="A10049" t="s">
        <v>26109</v>
      </c>
      <c r="B10049" t="s">
        <v>58</v>
      </c>
      <c r="C10049">
        <v>92494</v>
      </c>
      <c r="D10049" t="s">
        <v>2307</v>
      </c>
      <c r="E10049" t="s">
        <v>9</v>
      </c>
      <c r="F10049">
        <v>81.510000000000005</v>
      </c>
      <c r="G10049">
        <v>85.26</v>
      </c>
      <c r="J10049">
        <v>6.1499999999999999E-2</v>
      </c>
      <c r="K10049">
        <v>5.8799999999999998E-2</v>
      </c>
    </row>
    <row r="10050" spans="1:11">
      <c r="A10050" t="s">
        <v>26110</v>
      </c>
      <c r="B10050" t="s">
        <v>58</v>
      </c>
      <c r="C10050">
        <v>92498</v>
      </c>
      <c r="D10050" t="s">
        <v>2309</v>
      </c>
      <c r="E10050" t="s">
        <v>9</v>
      </c>
      <c r="F10050">
        <v>76.959999999999994</v>
      </c>
      <c r="G10050">
        <v>80.42</v>
      </c>
      <c r="J10050">
        <v>6.5100000000000005E-2</v>
      </c>
      <c r="K10050">
        <v>6.2300000000000001E-2</v>
      </c>
    </row>
    <row r="10051" spans="1:11">
      <c r="A10051" t="s">
        <v>26111</v>
      </c>
      <c r="B10051" t="s">
        <v>58</v>
      </c>
      <c r="C10051">
        <v>92502</v>
      </c>
      <c r="D10051" t="s">
        <v>2311</v>
      </c>
      <c r="E10051" t="s">
        <v>9</v>
      </c>
      <c r="F10051">
        <v>73.34</v>
      </c>
      <c r="G10051">
        <v>76.53</v>
      </c>
      <c r="J10051">
        <v>6.83E-2</v>
      </c>
      <c r="K10051">
        <v>6.5500000000000003E-2</v>
      </c>
    </row>
    <row r="10052" spans="1:11">
      <c r="A10052" t="s">
        <v>26112</v>
      </c>
      <c r="B10052" t="s">
        <v>58</v>
      </c>
      <c r="C10052">
        <v>92506</v>
      </c>
      <c r="D10052" t="s">
        <v>2313</v>
      </c>
      <c r="E10052" t="s">
        <v>9</v>
      </c>
      <c r="F10052">
        <v>66.69</v>
      </c>
      <c r="G10052">
        <v>69.42</v>
      </c>
      <c r="J10052">
        <v>7.51E-2</v>
      </c>
      <c r="K10052">
        <v>7.22E-2</v>
      </c>
    </row>
    <row r="10053" spans="1:11">
      <c r="A10053" t="s">
        <v>26113</v>
      </c>
      <c r="B10053" t="s">
        <v>58</v>
      </c>
      <c r="C10053">
        <v>92490</v>
      </c>
      <c r="D10053" t="s">
        <v>2305</v>
      </c>
      <c r="E10053" t="s">
        <v>9</v>
      </c>
      <c r="F10053">
        <v>86.86</v>
      </c>
      <c r="G10053">
        <v>90.91</v>
      </c>
      <c r="J10053">
        <v>5.7700000000000001E-2</v>
      </c>
      <c r="K10053">
        <v>5.5100000000000003E-2</v>
      </c>
    </row>
    <row r="10054" spans="1:11">
      <c r="A10054" t="s">
        <v>26114</v>
      </c>
      <c r="B10054" t="s">
        <v>58</v>
      </c>
      <c r="C10054">
        <v>92433</v>
      </c>
      <c r="D10054" t="s">
        <v>2259</v>
      </c>
      <c r="E10054" t="s">
        <v>9</v>
      </c>
      <c r="F10054">
        <v>91.26</v>
      </c>
      <c r="G10054">
        <v>95.81</v>
      </c>
      <c r="J10054">
        <v>0</v>
      </c>
      <c r="K10054">
        <v>0</v>
      </c>
    </row>
    <row r="10055" spans="1:11">
      <c r="A10055" t="s">
        <v>26115</v>
      </c>
      <c r="B10055" t="s">
        <v>58</v>
      </c>
      <c r="C10055">
        <v>92437</v>
      </c>
      <c r="D10055" t="s">
        <v>2261</v>
      </c>
      <c r="E10055" t="s">
        <v>9</v>
      </c>
      <c r="F10055">
        <v>87.22</v>
      </c>
      <c r="G10055">
        <v>91.58</v>
      </c>
      <c r="J10055">
        <v>0</v>
      </c>
      <c r="K10055">
        <v>0</v>
      </c>
    </row>
    <row r="10056" spans="1:11">
      <c r="A10056" t="s">
        <v>26116</v>
      </c>
      <c r="B10056" t="s">
        <v>58</v>
      </c>
      <c r="C10056">
        <v>92441</v>
      </c>
      <c r="D10056" t="s">
        <v>2263</v>
      </c>
      <c r="E10056" t="s">
        <v>9</v>
      </c>
      <c r="F10056">
        <v>84.34</v>
      </c>
      <c r="G10056">
        <v>88.55</v>
      </c>
      <c r="J10056">
        <v>0</v>
      </c>
      <c r="K10056">
        <v>0</v>
      </c>
    </row>
    <row r="10057" spans="1:11">
      <c r="A10057" t="s">
        <v>26117</v>
      </c>
      <c r="B10057" t="s">
        <v>58</v>
      </c>
      <c r="C10057">
        <v>92445</v>
      </c>
      <c r="D10057" t="s">
        <v>2265</v>
      </c>
      <c r="E10057" t="s">
        <v>9</v>
      </c>
      <c r="F10057">
        <v>78.569999999999993</v>
      </c>
      <c r="G10057">
        <v>82.56</v>
      </c>
      <c r="J10057">
        <v>0</v>
      </c>
      <c r="K10057">
        <v>0</v>
      </c>
    </row>
    <row r="10058" spans="1:11">
      <c r="A10058" t="s">
        <v>26118</v>
      </c>
      <c r="B10058" t="s">
        <v>58</v>
      </c>
      <c r="C10058">
        <v>92417</v>
      </c>
      <c r="D10058" t="s">
        <v>2251</v>
      </c>
      <c r="E10058" t="s">
        <v>9</v>
      </c>
      <c r="F10058">
        <v>194.59</v>
      </c>
      <c r="G10058">
        <v>204.29</v>
      </c>
      <c r="J10058">
        <v>0</v>
      </c>
      <c r="K10058">
        <v>0</v>
      </c>
    </row>
    <row r="10059" spans="1:11">
      <c r="A10059" t="s">
        <v>26119</v>
      </c>
      <c r="B10059" t="s">
        <v>58</v>
      </c>
      <c r="C10059">
        <v>92421</v>
      </c>
      <c r="D10059" t="s">
        <v>2253</v>
      </c>
      <c r="E10059" t="s">
        <v>9</v>
      </c>
      <c r="F10059">
        <v>129.46</v>
      </c>
      <c r="G10059">
        <v>136.13</v>
      </c>
      <c r="J10059">
        <v>0</v>
      </c>
      <c r="K10059">
        <v>0</v>
      </c>
    </row>
    <row r="10060" spans="1:11">
      <c r="A10060" t="s">
        <v>26120</v>
      </c>
      <c r="B10060" t="s">
        <v>58</v>
      </c>
      <c r="C10060">
        <v>92425</v>
      </c>
      <c r="D10060" t="s">
        <v>2255</v>
      </c>
      <c r="E10060" t="s">
        <v>9</v>
      </c>
      <c r="F10060">
        <v>108.05</v>
      </c>
      <c r="G10060">
        <v>113.63</v>
      </c>
      <c r="J10060">
        <v>0</v>
      </c>
      <c r="K10060">
        <v>0</v>
      </c>
    </row>
    <row r="10061" spans="1:11">
      <c r="A10061" t="s">
        <v>26121</v>
      </c>
      <c r="B10061" t="s">
        <v>58</v>
      </c>
      <c r="C10061">
        <v>92429</v>
      </c>
      <c r="D10061" t="s">
        <v>2257</v>
      </c>
      <c r="E10061" t="s">
        <v>9</v>
      </c>
      <c r="F10061">
        <v>97.29</v>
      </c>
      <c r="G10061">
        <v>102.3</v>
      </c>
      <c r="J10061">
        <v>0</v>
      </c>
      <c r="K10061">
        <v>0</v>
      </c>
    </row>
    <row r="10062" spans="1:11">
      <c r="A10062" t="s">
        <v>26122</v>
      </c>
      <c r="B10062" t="s">
        <v>58</v>
      </c>
      <c r="C10062">
        <v>92431</v>
      </c>
      <c r="D10062" t="s">
        <v>2258</v>
      </c>
      <c r="E10062" t="s">
        <v>9</v>
      </c>
      <c r="F10062">
        <v>72.900000000000006</v>
      </c>
      <c r="G10062">
        <v>75.900000000000006</v>
      </c>
      <c r="J10062">
        <v>0</v>
      </c>
      <c r="K10062">
        <v>0</v>
      </c>
    </row>
    <row r="10063" spans="1:11">
      <c r="A10063" t="s">
        <v>26123</v>
      </c>
      <c r="B10063" t="s">
        <v>58</v>
      </c>
      <c r="C10063">
        <v>92435</v>
      </c>
      <c r="D10063" t="s">
        <v>2260</v>
      </c>
      <c r="E10063" t="s">
        <v>9</v>
      </c>
      <c r="F10063">
        <v>69.489999999999995</v>
      </c>
      <c r="G10063">
        <v>72.349999999999994</v>
      </c>
      <c r="J10063">
        <v>0</v>
      </c>
      <c r="K10063">
        <v>0</v>
      </c>
    </row>
    <row r="10064" spans="1:11">
      <c r="A10064" t="s">
        <v>26124</v>
      </c>
      <c r="B10064" t="s">
        <v>58</v>
      </c>
      <c r="C10064">
        <v>92439</v>
      </c>
      <c r="D10064" t="s">
        <v>2262</v>
      </c>
      <c r="E10064" t="s">
        <v>9</v>
      </c>
      <c r="F10064">
        <v>67.040000000000006</v>
      </c>
      <c r="G10064">
        <v>69.790000000000006</v>
      </c>
      <c r="J10064">
        <v>0</v>
      </c>
      <c r="K10064">
        <v>0</v>
      </c>
    </row>
    <row r="10065" spans="1:11">
      <c r="A10065" t="s">
        <v>26125</v>
      </c>
      <c r="B10065" t="s">
        <v>58</v>
      </c>
      <c r="C10065">
        <v>92443</v>
      </c>
      <c r="D10065" t="s">
        <v>2264</v>
      </c>
      <c r="E10065" t="s">
        <v>9</v>
      </c>
      <c r="F10065">
        <v>61.9</v>
      </c>
      <c r="G10065">
        <v>64.459999999999994</v>
      </c>
      <c r="J10065">
        <v>0</v>
      </c>
      <c r="K10065">
        <v>0</v>
      </c>
    </row>
    <row r="10066" spans="1:11">
      <c r="A10066" t="s">
        <v>26126</v>
      </c>
      <c r="B10066" t="s">
        <v>58</v>
      </c>
      <c r="C10066">
        <v>92415</v>
      </c>
      <c r="D10066" t="s">
        <v>2250</v>
      </c>
      <c r="E10066" t="s">
        <v>9</v>
      </c>
      <c r="F10066">
        <v>163.32</v>
      </c>
      <c r="G10066">
        <v>170.35</v>
      </c>
      <c r="J10066">
        <v>0</v>
      </c>
      <c r="K10066">
        <v>0</v>
      </c>
    </row>
    <row r="10067" spans="1:11">
      <c r="A10067" t="s">
        <v>26127</v>
      </c>
      <c r="B10067" t="s">
        <v>58</v>
      </c>
      <c r="C10067">
        <v>92419</v>
      </c>
      <c r="D10067" t="s">
        <v>2252</v>
      </c>
      <c r="E10067" t="s">
        <v>9</v>
      </c>
      <c r="F10067">
        <v>105.48</v>
      </c>
      <c r="G10067">
        <v>110.11</v>
      </c>
      <c r="J10067">
        <v>0</v>
      </c>
      <c r="K10067">
        <v>0</v>
      </c>
    </row>
    <row r="10068" spans="1:11">
      <c r="A10068" t="s">
        <v>26128</v>
      </c>
      <c r="B10068" t="s">
        <v>58</v>
      </c>
      <c r="C10068">
        <v>92423</v>
      </c>
      <c r="D10068" t="s">
        <v>2254</v>
      </c>
      <c r="E10068" t="s">
        <v>9</v>
      </c>
      <c r="F10068">
        <v>87.2</v>
      </c>
      <c r="G10068">
        <v>91</v>
      </c>
      <c r="J10068">
        <v>0</v>
      </c>
      <c r="K10068">
        <v>0</v>
      </c>
    </row>
    <row r="10069" spans="1:11">
      <c r="A10069" t="s">
        <v>26129</v>
      </c>
      <c r="B10069" t="s">
        <v>58</v>
      </c>
      <c r="C10069">
        <v>92427</v>
      </c>
      <c r="D10069" t="s">
        <v>2256</v>
      </c>
      <c r="E10069" t="s">
        <v>9</v>
      </c>
      <c r="F10069">
        <v>77.95</v>
      </c>
      <c r="G10069">
        <v>81.33</v>
      </c>
      <c r="J10069">
        <v>0</v>
      </c>
      <c r="K10069">
        <v>0</v>
      </c>
    </row>
    <row r="10070" spans="1:11">
      <c r="A10070" t="s">
        <v>26130</v>
      </c>
      <c r="B10070" t="s">
        <v>58</v>
      </c>
      <c r="C10070">
        <v>92409</v>
      </c>
      <c r="D10070" t="s">
        <v>2248</v>
      </c>
      <c r="E10070" t="s">
        <v>9</v>
      </c>
      <c r="F10070">
        <v>281.17</v>
      </c>
      <c r="G10070">
        <v>295.49</v>
      </c>
      <c r="J10070">
        <v>0</v>
      </c>
      <c r="K10070">
        <v>0</v>
      </c>
    </row>
    <row r="10071" spans="1:11">
      <c r="A10071" t="s">
        <v>26131</v>
      </c>
      <c r="B10071" t="s">
        <v>58</v>
      </c>
      <c r="C10071">
        <v>92411</v>
      </c>
      <c r="D10071" t="s">
        <v>2249</v>
      </c>
      <c r="E10071" t="s">
        <v>9</v>
      </c>
      <c r="F10071">
        <v>193.61</v>
      </c>
      <c r="G10071">
        <v>205.08</v>
      </c>
      <c r="J10071">
        <v>0</v>
      </c>
      <c r="K10071">
        <v>0</v>
      </c>
    </row>
    <row r="10072" spans="1:11">
      <c r="A10072" t="s">
        <v>26132</v>
      </c>
      <c r="B10072" t="s">
        <v>58</v>
      </c>
      <c r="C10072">
        <v>92413</v>
      </c>
      <c r="D10072" t="s">
        <v>92</v>
      </c>
      <c r="E10072" t="s">
        <v>9</v>
      </c>
      <c r="F10072">
        <v>129.51</v>
      </c>
      <c r="G10072">
        <v>137.9</v>
      </c>
      <c r="J10072">
        <v>0</v>
      </c>
      <c r="K10072">
        <v>0</v>
      </c>
    </row>
    <row r="10073" spans="1:11">
      <c r="A10073" t="s">
        <v>26133</v>
      </c>
      <c r="B10073" t="s">
        <v>58</v>
      </c>
      <c r="C10073">
        <v>92465</v>
      </c>
      <c r="D10073" t="s">
        <v>2285</v>
      </c>
      <c r="E10073" t="s">
        <v>9</v>
      </c>
      <c r="F10073">
        <v>173.65</v>
      </c>
      <c r="G10073">
        <v>180.37</v>
      </c>
      <c r="J10073">
        <v>0</v>
      </c>
      <c r="K10073">
        <v>0</v>
      </c>
    </row>
    <row r="10074" spans="1:11">
      <c r="A10074" t="s">
        <v>26134</v>
      </c>
      <c r="B10074" t="s">
        <v>58</v>
      </c>
      <c r="C10074">
        <v>92469</v>
      </c>
      <c r="D10074" t="s">
        <v>2289</v>
      </c>
      <c r="E10074" t="s">
        <v>9</v>
      </c>
      <c r="F10074">
        <v>158.34</v>
      </c>
      <c r="G10074">
        <v>164.48</v>
      </c>
      <c r="J10074">
        <v>0</v>
      </c>
      <c r="K10074">
        <v>0</v>
      </c>
    </row>
    <row r="10075" spans="1:11">
      <c r="A10075" t="s">
        <v>26135</v>
      </c>
      <c r="B10075" t="s">
        <v>58</v>
      </c>
      <c r="C10075">
        <v>92473</v>
      </c>
      <c r="D10075" t="s">
        <v>2293</v>
      </c>
      <c r="E10075" t="s">
        <v>9</v>
      </c>
      <c r="F10075">
        <v>145.86000000000001</v>
      </c>
      <c r="G10075">
        <v>151.5</v>
      </c>
      <c r="J10075">
        <v>0</v>
      </c>
      <c r="K10075">
        <v>0</v>
      </c>
    </row>
    <row r="10076" spans="1:11">
      <c r="A10076" t="s">
        <v>26136</v>
      </c>
      <c r="B10076" t="s">
        <v>58</v>
      </c>
      <c r="C10076">
        <v>92477</v>
      </c>
      <c r="D10076" t="s">
        <v>2297</v>
      </c>
      <c r="E10076" t="s">
        <v>9</v>
      </c>
      <c r="F10076">
        <v>119.44</v>
      </c>
      <c r="G10076">
        <v>124.13</v>
      </c>
      <c r="J10076">
        <v>0</v>
      </c>
      <c r="K10076">
        <v>0</v>
      </c>
    </row>
    <row r="10077" spans="1:11">
      <c r="A10077" t="s">
        <v>26137</v>
      </c>
      <c r="B10077" t="s">
        <v>58</v>
      </c>
      <c r="C10077">
        <v>92449</v>
      </c>
      <c r="D10077" t="s">
        <v>2269</v>
      </c>
      <c r="E10077" t="s">
        <v>9</v>
      </c>
      <c r="F10077">
        <v>313.49</v>
      </c>
      <c r="G10077">
        <v>325.05</v>
      </c>
      <c r="J10077">
        <v>0</v>
      </c>
      <c r="K10077">
        <v>0</v>
      </c>
    </row>
    <row r="10078" spans="1:11">
      <c r="A10078" t="s">
        <v>26138</v>
      </c>
      <c r="B10078" t="s">
        <v>58</v>
      </c>
      <c r="C10078">
        <v>92453</v>
      </c>
      <c r="D10078" t="s">
        <v>2273</v>
      </c>
      <c r="E10078" t="s">
        <v>9</v>
      </c>
      <c r="F10078">
        <v>269.02</v>
      </c>
      <c r="G10078">
        <v>279.07</v>
      </c>
      <c r="J10078">
        <v>0</v>
      </c>
      <c r="K10078">
        <v>0</v>
      </c>
    </row>
    <row r="10079" spans="1:11">
      <c r="A10079" t="s">
        <v>26139</v>
      </c>
      <c r="B10079" t="s">
        <v>58</v>
      </c>
      <c r="C10079">
        <v>92457</v>
      </c>
      <c r="D10079" t="s">
        <v>2277</v>
      </c>
      <c r="E10079" t="s">
        <v>9</v>
      </c>
      <c r="F10079">
        <v>234.61</v>
      </c>
      <c r="G10079">
        <v>243.44</v>
      </c>
      <c r="J10079">
        <v>0</v>
      </c>
      <c r="K10079">
        <v>0</v>
      </c>
    </row>
    <row r="10080" spans="1:11">
      <c r="A10080" t="s">
        <v>26140</v>
      </c>
      <c r="B10080" t="s">
        <v>58</v>
      </c>
      <c r="C10080">
        <v>92461</v>
      </c>
      <c r="D10080" t="s">
        <v>2281</v>
      </c>
      <c r="E10080" t="s">
        <v>9</v>
      </c>
      <c r="F10080">
        <v>216.59</v>
      </c>
      <c r="G10080">
        <v>224.65</v>
      </c>
      <c r="J10080">
        <v>0</v>
      </c>
      <c r="K10080">
        <v>0</v>
      </c>
    </row>
    <row r="10081" spans="1:11">
      <c r="A10081" t="s">
        <v>26141</v>
      </c>
      <c r="B10081" t="s">
        <v>58</v>
      </c>
      <c r="C10081">
        <v>92467</v>
      </c>
      <c r="D10081" t="s">
        <v>2287</v>
      </c>
      <c r="E10081" t="s">
        <v>9</v>
      </c>
      <c r="F10081">
        <v>112.11</v>
      </c>
      <c r="G10081">
        <v>116.62</v>
      </c>
      <c r="J10081">
        <v>0</v>
      </c>
      <c r="K10081">
        <v>0</v>
      </c>
    </row>
    <row r="10082" spans="1:11">
      <c r="A10082" t="s">
        <v>26142</v>
      </c>
      <c r="B10082" t="s">
        <v>58</v>
      </c>
      <c r="C10082">
        <v>92471</v>
      </c>
      <c r="D10082" t="s">
        <v>2291</v>
      </c>
      <c r="E10082" t="s">
        <v>9</v>
      </c>
      <c r="F10082">
        <v>102.37</v>
      </c>
      <c r="G10082">
        <v>106.48</v>
      </c>
      <c r="J10082">
        <v>0</v>
      </c>
      <c r="K10082">
        <v>0</v>
      </c>
    </row>
    <row r="10083" spans="1:11">
      <c r="A10083" t="s">
        <v>26143</v>
      </c>
      <c r="B10083" t="s">
        <v>58</v>
      </c>
      <c r="C10083">
        <v>92475</v>
      </c>
      <c r="D10083" t="s">
        <v>2295</v>
      </c>
      <c r="E10083" t="s">
        <v>9</v>
      </c>
      <c r="F10083">
        <v>94.39</v>
      </c>
      <c r="G10083">
        <v>98.17</v>
      </c>
      <c r="J10083">
        <v>0</v>
      </c>
      <c r="K10083">
        <v>0</v>
      </c>
    </row>
    <row r="10084" spans="1:11">
      <c r="A10084" t="s">
        <v>26144</v>
      </c>
      <c r="B10084" t="s">
        <v>58</v>
      </c>
      <c r="C10084">
        <v>92479</v>
      </c>
      <c r="D10084" t="s">
        <v>2299</v>
      </c>
      <c r="E10084" t="s">
        <v>9</v>
      </c>
      <c r="F10084">
        <v>77.510000000000005</v>
      </c>
      <c r="G10084">
        <v>80.650000000000006</v>
      </c>
      <c r="J10084">
        <v>0</v>
      </c>
      <c r="K10084">
        <v>0</v>
      </c>
    </row>
    <row r="10085" spans="1:11">
      <c r="A10085" t="s">
        <v>26145</v>
      </c>
      <c r="B10085" t="s">
        <v>58</v>
      </c>
      <c r="C10085">
        <v>92451</v>
      </c>
      <c r="D10085" t="s">
        <v>2271</v>
      </c>
      <c r="E10085" t="s">
        <v>9</v>
      </c>
      <c r="F10085">
        <v>213.24</v>
      </c>
      <c r="G10085">
        <v>221.47</v>
      </c>
      <c r="J10085">
        <v>0</v>
      </c>
      <c r="K10085">
        <v>0</v>
      </c>
    </row>
    <row r="10086" spans="1:11">
      <c r="A10086" t="s">
        <v>26146</v>
      </c>
      <c r="B10086" t="s">
        <v>58</v>
      </c>
      <c r="C10086">
        <v>92455</v>
      </c>
      <c r="D10086" t="s">
        <v>2275</v>
      </c>
      <c r="E10086" t="s">
        <v>9</v>
      </c>
      <c r="F10086">
        <v>175.44</v>
      </c>
      <c r="G10086">
        <v>182.36</v>
      </c>
      <c r="J10086">
        <v>0</v>
      </c>
      <c r="K10086">
        <v>0</v>
      </c>
    </row>
    <row r="10087" spans="1:11">
      <c r="A10087" t="s">
        <v>26147</v>
      </c>
      <c r="B10087" t="s">
        <v>58</v>
      </c>
      <c r="C10087">
        <v>92459</v>
      </c>
      <c r="D10087" t="s">
        <v>2279</v>
      </c>
      <c r="E10087" t="s">
        <v>9</v>
      </c>
      <c r="F10087">
        <v>149.75</v>
      </c>
      <c r="G10087">
        <v>155.74</v>
      </c>
      <c r="J10087">
        <v>0</v>
      </c>
      <c r="K10087">
        <v>0</v>
      </c>
    </row>
    <row r="10088" spans="1:11">
      <c r="A10088" t="s">
        <v>26148</v>
      </c>
      <c r="B10088" t="s">
        <v>58</v>
      </c>
      <c r="C10088">
        <v>92463</v>
      </c>
      <c r="D10088" t="s">
        <v>2283</v>
      </c>
      <c r="E10088" t="s">
        <v>9</v>
      </c>
      <c r="F10088">
        <v>135.93</v>
      </c>
      <c r="G10088">
        <v>141.33000000000001</v>
      </c>
      <c r="J10088">
        <v>0</v>
      </c>
      <c r="K10088">
        <v>0</v>
      </c>
    </row>
    <row r="10089" spans="1:11">
      <c r="A10089" t="s">
        <v>26149</v>
      </c>
      <c r="B10089" t="s">
        <v>58</v>
      </c>
      <c r="C10089">
        <v>92446</v>
      </c>
      <c r="D10089" t="s">
        <v>2266</v>
      </c>
      <c r="E10089" t="s">
        <v>9</v>
      </c>
      <c r="F10089">
        <v>361.74</v>
      </c>
      <c r="G10089">
        <v>375.7</v>
      </c>
      <c r="J10089">
        <v>0</v>
      </c>
      <c r="K10089">
        <v>0</v>
      </c>
    </row>
    <row r="10090" spans="1:11">
      <c r="A10090" t="s">
        <v>26150</v>
      </c>
      <c r="B10090" t="s">
        <v>58</v>
      </c>
      <c r="C10090">
        <v>92447</v>
      </c>
      <c r="D10090" t="s">
        <v>2267</v>
      </c>
      <c r="E10090" t="s">
        <v>9</v>
      </c>
      <c r="F10090">
        <v>253.12</v>
      </c>
      <c r="G10090">
        <v>263.86</v>
      </c>
      <c r="J10090">
        <v>0</v>
      </c>
      <c r="K10090">
        <v>0</v>
      </c>
    </row>
    <row r="10091" spans="1:11">
      <c r="A10091" t="s">
        <v>26151</v>
      </c>
      <c r="B10091" t="s">
        <v>58</v>
      </c>
      <c r="C10091">
        <v>92448</v>
      </c>
      <c r="D10091" t="s">
        <v>2268</v>
      </c>
      <c r="E10091" t="s">
        <v>9</v>
      </c>
      <c r="F10091">
        <v>197.92</v>
      </c>
      <c r="G10091">
        <v>206.65</v>
      </c>
      <c r="J10091">
        <v>0</v>
      </c>
      <c r="K10091">
        <v>0</v>
      </c>
    </row>
    <row r="10092" spans="1:11">
      <c r="A10092" t="s">
        <v>26152</v>
      </c>
      <c r="B10092" t="s">
        <v>58</v>
      </c>
      <c r="C10092">
        <v>92466</v>
      </c>
      <c r="D10092" t="s">
        <v>2286</v>
      </c>
      <c r="E10092" t="s">
        <v>9</v>
      </c>
      <c r="F10092">
        <v>296.62</v>
      </c>
      <c r="G10092">
        <v>303.66000000000003</v>
      </c>
      <c r="J10092">
        <v>0</v>
      </c>
      <c r="K10092">
        <v>0</v>
      </c>
    </row>
    <row r="10093" spans="1:11">
      <c r="A10093" t="s">
        <v>26153</v>
      </c>
      <c r="B10093" t="s">
        <v>58</v>
      </c>
      <c r="C10093">
        <v>92470</v>
      </c>
      <c r="D10093" t="s">
        <v>2290</v>
      </c>
      <c r="E10093" t="s">
        <v>9</v>
      </c>
      <c r="F10093">
        <v>288.2</v>
      </c>
      <c r="G10093">
        <v>294.67</v>
      </c>
      <c r="J10093">
        <v>0</v>
      </c>
      <c r="K10093">
        <v>0</v>
      </c>
    </row>
    <row r="10094" spans="1:11">
      <c r="A10094" t="s">
        <v>26154</v>
      </c>
      <c r="B10094" t="s">
        <v>58</v>
      </c>
      <c r="C10094">
        <v>92474</v>
      </c>
      <c r="D10094" t="s">
        <v>2294</v>
      </c>
      <c r="E10094" t="s">
        <v>9</v>
      </c>
      <c r="F10094">
        <v>280.87</v>
      </c>
      <c r="G10094">
        <v>286.85000000000002</v>
      </c>
      <c r="J10094">
        <v>0</v>
      </c>
      <c r="K10094">
        <v>0</v>
      </c>
    </row>
    <row r="10095" spans="1:11">
      <c r="A10095" t="s">
        <v>26155</v>
      </c>
      <c r="B10095" t="s">
        <v>58</v>
      </c>
      <c r="C10095">
        <v>92478</v>
      </c>
      <c r="D10095" t="s">
        <v>2298</v>
      </c>
      <c r="E10095" t="s">
        <v>9</v>
      </c>
      <c r="F10095">
        <v>266.61</v>
      </c>
      <c r="G10095">
        <v>271.67</v>
      </c>
      <c r="J10095">
        <v>0</v>
      </c>
      <c r="K10095">
        <v>0</v>
      </c>
    </row>
    <row r="10096" spans="1:11">
      <c r="A10096" t="s">
        <v>26156</v>
      </c>
      <c r="B10096" t="s">
        <v>58</v>
      </c>
      <c r="C10096">
        <v>92450</v>
      </c>
      <c r="D10096" t="s">
        <v>2270</v>
      </c>
      <c r="E10096" t="s">
        <v>9</v>
      </c>
      <c r="F10096">
        <v>377.98</v>
      </c>
      <c r="G10096">
        <v>389.38</v>
      </c>
      <c r="J10096">
        <v>0</v>
      </c>
      <c r="K10096">
        <v>0</v>
      </c>
    </row>
    <row r="10097" spans="1:11">
      <c r="A10097" t="s">
        <v>26157</v>
      </c>
      <c r="B10097" t="s">
        <v>58</v>
      </c>
      <c r="C10097">
        <v>92454</v>
      </c>
      <c r="D10097" t="s">
        <v>2274</v>
      </c>
      <c r="E10097" t="s">
        <v>9</v>
      </c>
      <c r="F10097">
        <v>342.76</v>
      </c>
      <c r="G10097">
        <v>352.59</v>
      </c>
      <c r="J10097">
        <v>0</v>
      </c>
      <c r="K10097">
        <v>0</v>
      </c>
    </row>
    <row r="10098" spans="1:11">
      <c r="A10098" t="s">
        <v>26158</v>
      </c>
      <c r="B10098" t="s">
        <v>58</v>
      </c>
      <c r="C10098">
        <v>92458</v>
      </c>
      <c r="D10098" t="s">
        <v>2278</v>
      </c>
      <c r="E10098" t="s">
        <v>9</v>
      </c>
      <c r="F10098">
        <v>320.43</v>
      </c>
      <c r="G10098">
        <v>329.13</v>
      </c>
      <c r="J10098">
        <v>0</v>
      </c>
      <c r="K10098">
        <v>0</v>
      </c>
    </row>
    <row r="10099" spans="1:11">
      <c r="A10099" t="s">
        <v>26159</v>
      </c>
      <c r="B10099" t="s">
        <v>58</v>
      </c>
      <c r="C10099">
        <v>92462</v>
      </c>
      <c r="D10099" t="s">
        <v>2282</v>
      </c>
      <c r="E10099" t="s">
        <v>9</v>
      </c>
      <c r="F10099">
        <v>305.91000000000003</v>
      </c>
      <c r="G10099">
        <v>313.77</v>
      </c>
      <c r="J10099">
        <v>0</v>
      </c>
      <c r="K10099">
        <v>0</v>
      </c>
    </row>
    <row r="10100" spans="1:11">
      <c r="A10100" t="s">
        <v>26160</v>
      </c>
      <c r="B10100" t="s">
        <v>58</v>
      </c>
      <c r="C10100">
        <v>92468</v>
      </c>
      <c r="D10100" t="s">
        <v>2288</v>
      </c>
      <c r="E10100" t="s">
        <v>9</v>
      </c>
      <c r="F10100">
        <v>139.4</v>
      </c>
      <c r="G10100">
        <v>144.87</v>
      </c>
      <c r="J10100">
        <v>0</v>
      </c>
      <c r="K10100">
        <v>0</v>
      </c>
    </row>
    <row r="10101" spans="1:11">
      <c r="A10101" t="s">
        <v>26161</v>
      </c>
      <c r="B10101" t="s">
        <v>58</v>
      </c>
      <c r="C10101">
        <v>92472</v>
      </c>
      <c r="D10101" t="s">
        <v>2292</v>
      </c>
      <c r="E10101" t="s">
        <v>9</v>
      </c>
      <c r="F10101">
        <v>132.16999999999999</v>
      </c>
      <c r="G10101">
        <v>137.19999999999999</v>
      </c>
      <c r="J10101">
        <v>0</v>
      </c>
      <c r="K10101">
        <v>0</v>
      </c>
    </row>
    <row r="10102" spans="1:11">
      <c r="A10102" t="s">
        <v>26162</v>
      </c>
      <c r="B10102" t="s">
        <v>58</v>
      </c>
      <c r="C10102">
        <v>92476</v>
      </c>
      <c r="D10102" t="s">
        <v>2296</v>
      </c>
      <c r="E10102" t="s">
        <v>9</v>
      </c>
      <c r="F10102">
        <v>125.98</v>
      </c>
      <c r="G10102">
        <v>130.61000000000001</v>
      </c>
      <c r="J10102">
        <v>0</v>
      </c>
      <c r="K10102">
        <v>0</v>
      </c>
    </row>
    <row r="10103" spans="1:11">
      <c r="A10103" t="s">
        <v>26163</v>
      </c>
      <c r="B10103" t="s">
        <v>58</v>
      </c>
      <c r="C10103">
        <v>92480</v>
      </c>
      <c r="D10103" t="s">
        <v>2300</v>
      </c>
      <c r="E10103" t="s">
        <v>9</v>
      </c>
      <c r="F10103">
        <v>113.75</v>
      </c>
      <c r="G10103">
        <v>117.66</v>
      </c>
      <c r="J10103">
        <v>0</v>
      </c>
      <c r="K10103">
        <v>0</v>
      </c>
    </row>
    <row r="10104" spans="1:11">
      <c r="A10104" t="s">
        <v>26164</v>
      </c>
      <c r="B10104" t="s">
        <v>58</v>
      </c>
      <c r="C10104">
        <v>92452</v>
      </c>
      <c r="D10104" t="s">
        <v>2272</v>
      </c>
      <c r="E10104" t="s">
        <v>9</v>
      </c>
      <c r="F10104">
        <v>218.49</v>
      </c>
      <c r="G10104">
        <v>227.73</v>
      </c>
      <c r="J10104">
        <v>0</v>
      </c>
      <c r="K10104">
        <v>0</v>
      </c>
    </row>
    <row r="10105" spans="1:11">
      <c r="A10105" t="s">
        <v>26165</v>
      </c>
      <c r="B10105" t="s">
        <v>58</v>
      </c>
      <c r="C10105">
        <v>92456</v>
      </c>
      <c r="D10105" t="s">
        <v>2276</v>
      </c>
      <c r="E10105" t="s">
        <v>9</v>
      </c>
      <c r="F10105">
        <v>183.34</v>
      </c>
      <c r="G10105">
        <v>191.17</v>
      </c>
      <c r="J10105">
        <v>0</v>
      </c>
      <c r="K10105">
        <v>0</v>
      </c>
    </row>
    <row r="10106" spans="1:11">
      <c r="A10106" t="s">
        <v>26166</v>
      </c>
      <c r="B10106" t="s">
        <v>58</v>
      </c>
      <c r="C10106">
        <v>92460</v>
      </c>
      <c r="D10106" t="s">
        <v>2280</v>
      </c>
      <c r="E10106" t="s">
        <v>9</v>
      </c>
      <c r="F10106">
        <v>155.12</v>
      </c>
      <c r="G10106">
        <v>161.97</v>
      </c>
      <c r="J10106">
        <v>0</v>
      </c>
      <c r="K10106">
        <v>0</v>
      </c>
    </row>
    <row r="10107" spans="1:11">
      <c r="A10107" t="s">
        <v>26167</v>
      </c>
      <c r="B10107" t="s">
        <v>58</v>
      </c>
      <c r="C10107">
        <v>92464</v>
      </c>
      <c r="D10107" t="s">
        <v>2284</v>
      </c>
      <c r="E10107" t="s">
        <v>9</v>
      </c>
      <c r="F10107">
        <v>147.99</v>
      </c>
      <c r="G10107">
        <v>154.15</v>
      </c>
      <c r="J10107">
        <v>0</v>
      </c>
      <c r="K10107">
        <v>0</v>
      </c>
    </row>
    <row r="10108" spans="1:11">
      <c r="A10108" t="s">
        <v>26168</v>
      </c>
      <c r="B10108" t="s">
        <v>58</v>
      </c>
      <c r="C10108">
        <v>105403</v>
      </c>
      <c r="D10108" t="s">
        <v>2435</v>
      </c>
      <c r="E10108" t="s">
        <v>9</v>
      </c>
      <c r="F10108">
        <v>193.36</v>
      </c>
      <c r="G10108">
        <v>196.64</v>
      </c>
      <c r="J10108">
        <v>0</v>
      </c>
      <c r="K10108">
        <v>0</v>
      </c>
    </row>
    <row r="10109" spans="1:11">
      <c r="A10109" t="s">
        <v>26169</v>
      </c>
      <c r="B10109" t="s">
        <v>58</v>
      </c>
      <c r="C10109">
        <v>96252</v>
      </c>
      <c r="D10109" t="s">
        <v>2330</v>
      </c>
      <c r="E10109" t="s">
        <v>9</v>
      </c>
      <c r="F10109">
        <v>161.13</v>
      </c>
      <c r="G10109">
        <v>164.12</v>
      </c>
      <c r="J10109">
        <v>0</v>
      </c>
      <c r="K10109">
        <v>0</v>
      </c>
    </row>
    <row r="10110" spans="1:11">
      <c r="A10110" t="s">
        <v>26170</v>
      </c>
      <c r="B10110" t="s">
        <v>58</v>
      </c>
      <c r="C10110">
        <v>96254</v>
      </c>
      <c r="D10110" t="s">
        <v>7856</v>
      </c>
      <c r="E10110" t="s">
        <v>12</v>
      </c>
      <c r="F10110">
        <v>0</v>
      </c>
      <c r="G10110">
        <v>0</v>
      </c>
    </row>
    <row r="10111" spans="1:11">
      <c r="A10111" t="s">
        <v>26171</v>
      </c>
      <c r="B10111" t="s">
        <v>58</v>
      </c>
      <c r="C10111">
        <v>96253</v>
      </c>
      <c r="D10111" t="s">
        <v>7857</v>
      </c>
      <c r="E10111" t="s">
        <v>12</v>
      </c>
      <c r="F10111">
        <v>0</v>
      </c>
      <c r="G10111">
        <v>0</v>
      </c>
    </row>
    <row r="10112" spans="1:11">
      <c r="A10112" t="s">
        <v>26172</v>
      </c>
      <c r="B10112" t="s">
        <v>58</v>
      </c>
      <c r="C10112">
        <v>105406</v>
      </c>
      <c r="D10112" t="s">
        <v>2436</v>
      </c>
      <c r="E10112" t="s">
        <v>9</v>
      </c>
      <c r="F10112">
        <v>229.12</v>
      </c>
      <c r="G10112">
        <v>239.81</v>
      </c>
      <c r="J10112">
        <v>0</v>
      </c>
      <c r="K10112">
        <v>0</v>
      </c>
    </row>
    <row r="10113" spans="1:11">
      <c r="A10113" t="s">
        <v>26173</v>
      </c>
      <c r="B10113" t="s">
        <v>58</v>
      </c>
      <c r="C10113">
        <v>96264</v>
      </c>
      <c r="D10113" t="s">
        <v>7858</v>
      </c>
      <c r="E10113" t="s">
        <v>9</v>
      </c>
      <c r="F10113">
        <v>0</v>
      </c>
      <c r="G10113">
        <v>0</v>
      </c>
    </row>
    <row r="10114" spans="1:11">
      <c r="A10114" t="s">
        <v>26174</v>
      </c>
      <c r="B10114" t="s">
        <v>58</v>
      </c>
      <c r="C10114">
        <v>105405</v>
      </c>
      <c r="D10114" t="s">
        <v>7859</v>
      </c>
      <c r="E10114" t="s">
        <v>9</v>
      </c>
      <c r="F10114">
        <v>0</v>
      </c>
      <c r="G10114">
        <v>0</v>
      </c>
    </row>
    <row r="10115" spans="1:11">
      <c r="A10115" t="s">
        <v>26175</v>
      </c>
      <c r="B10115" t="s">
        <v>58</v>
      </c>
      <c r="C10115">
        <v>96258</v>
      </c>
      <c r="D10115" t="s">
        <v>2331</v>
      </c>
      <c r="E10115" t="s">
        <v>9</v>
      </c>
      <c r="F10115">
        <v>165.78</v>
      </c>
      <c r="G10115">
        <v>173.7</v>
      </c>
      <c r="J10115">
        <v>0</v>
      </c>
      <c r="K10115">
        <v>0</v>
      </c>
    </row>
    <row r="10116" spans="1:11">
      <c r="A10116" t="s">
        <v>26176</v>
      </c>
      <c r="B10116" t="s">
        <v>58</v>
      </c>
      <c r="C10116">
        <v>96262</v>
      </c>
      <c r="D10116" t="s">
        <v>7860</v>
      </c>
      <c r="E10116" t="s">
        <v>9</v>
      </c>
      <c r="F10116">
        <v>0</v>
      </c>
      <c r="G10116">
        <v>0</v>
      </c>
    </row>
    <row r="10117" spans="1:11">
      <c r="A10117" t="s">
        <v>26177</v>
      </c>
      <c r="B10117" t="s">
        <v>58</v>
      </c>
      <c r="C10117">
        <v>105404</v>
      </c>
      <c r="D10117" t="s">
        <v>7861</v>
      </c>
      <c r="E10117" t="s">
        <v>9</v>
      </c>
      <c r="F10117">
        <v>0</v>
      </c>
      <c r="G10117">
        <v>0</v>
      </c>
    </row>
    <row r="10118" spans="1:11">
      <c r="A10118" t="s">
        <v>26178</v>
      </c>
      <c r="B10118" t="s">
        <v>58</v>
      </c>
      <c r="C10118">
        <v>92751</v>
      </c>
      <c r="D10118" t="s">
        <v>1721</v>
      </c>
      <c r="E10118" t="s">
        <v>10</v>
      </c>
      <c r="F10118">
        <v>2064.14</v>
      </c>
      <c r="G10118">
        <v>2099.71</v>
      </c>
      <c r="J10118">
        <v>0</v>
      </c>
      <c r="K10118">
        <v>0</v>
      </c>
    </row>
    <row r="10119" spans="1:11">
      <c r="A10119" t="s">
        <v>26179</v>
      </c>
      <c r="B10119" t="s">
        <v>58</v>
      </c>
      <c r="C10119">
        <v>92752</v>
      </c>
      <c r="D10119" t="s">
        <v>1722</v>
      </c>
      <c r="E10119" t="s">
        <v>10</v>
      </c>
      <c r="F10119">
        <v>2444.36</v>
      </c>
      <c r="G10119">
        <v>2484.86</v>
      </c>
      <c r="J10119">
        <v>0</v>
      </c>
      <c r="K10119">
        <v>0</v>
      </c>
    </row>
    <row r="10120" spans="1:11">
      <c r="A10120" t="s">
        <v>26180</v>
      </c>
      <c r="B10120" t="s">
        <v>58</v>
      </c>
      <c r="C10120">
        <v>92750</v>
      </c>
      <c r="D10120" t="s">
        <v>1720</v>
      </c>
      <c r="E10120" t="s">
        <v>10</v>
      </c>
      <c r="F10120">
        <v>1680.84</v>
      </c>
      <c r="G10120">
        <v>1711.33</v>
      </c>
      <c r="J10120">
        <v>0</v>
      </c>
      <c r="K10120">
        <v>0</v>
      </c>
    </row>
    <row r="10121" spans="1:11">
      <c r="A10121" t="s">
        <v>26181</v>
      </c>
      <c r="B10121" t="s">
        <v>58</v>
      </c>
      <c r="C10121">
        <v>92749</v>
      </c>
      <c r="D10121" t="s">
        <v>1719</v>
      </c>
      <c r="E10121" t="s">
        <v>10</v>
      </c>
      <c r="F10121">
        <v>1025.28</v>
      </c>
      <c r="G10121">
        <v>1047.1500000000001</v>
      </c>
      <c r="J10121">
        <v>0</v>
      </c>
      <c r="K10121">
        <v>0</v>
      </c>
    </row>
    <row r="10122" spans="1:11">
      <c r="A10122" t="s">
        <v>26182</v>
      </c>
      <c r="B10122" t="s">
        <v>58</v>
      </c>
      <c r="C10122">
        <v>92745</v>
      </c>
      <c r="D10122" t="s">
        <v>1715</v>
      </c>
      <c r="E10122" t="s">
        <v>10</v>
      </c>
      <c r="F10122">
        <v>883.78</v>
      </c>
      <c r="G10122">
        <v>905.9</v>
      </c>
      <c r="J10122">
        <v>0</v>
      </c>
      <c r="K10122">
        <v>0</v>
      </c>
    </row>
    <row r="10123" spans="1:11">
      <c r="A10123" t="s">
        <v>26183</v>
      </c>
      <c r="B10123" t="s">
        <v>58</v>
      </c>
      <c r="C10123">
        <v>92747</v>
      </c>
      <c r="D10123" t="s">
        <v>1717</v>
      </c>
      <c r="E10123" t="s">
        <v>10</v>
      </c>
      <c r="F10123">
        <v>978.93</v>
      </c>
      <c r="G10123">
        <v>1003.46</v>
      </c>
      <c r="J10123">
        <v>0</v>
      </c>
      <c r="K10123">
        <v>0</v>
      </c>
    </row>
    <row r="10124" spans="1:11">
      <c r="A10124" t="s">
        <v>26184</v>
      </c>
      <c r="B10124" t="s">
        <v>58</v>
      </c>
      <c r="C10124">
        <v>92743</v>
      </c>
      <c r="D10124" t="s">
        <v>1713</v>
      </c>
      <c r="E10124" t="s">
        <v>10</v>
      </c>
      <c r="F10124">
        <v>732.96</v>
      </c>
      <c r="G10124">
        <v>751.96</v>
      </c>
      <c r="J10124">
        <v>0</v>
      </c>
      <c r="K10124">
        <v>0</v>
      </c>
    </row>
    <row r="10125" spans="1:11">
      <c r="A10125" t="s">
        <v>26185</v>
      </c>
      <c r="B10125" t="s">
        <v>58</v>
      </c>
      <c r="C10125">
        <v>92746</v>
      </c>
      <c r="D10125" t="s">
        <v>1716</v>
      </c>
      <c r="E10125" t="s">
        <v>10</v>
      </c>
      <c r="F10125">
        <v>786.73</v>
      </c>
      <c r="G10125">
        <v>800.99</v>
      </c>
      <c r="J10125">
        <v>0</v>
      </c>
      <c r="K10125">
        <v>0</v>
      </c>
    </row>
    <row r="10126" spans="1:11">
      <c r="A10126" t="s">
        <v>26186</v>
      </c>
      <c r="B10126" t="s">
        <v>58</v>
      </c>
      <c r="C10126">
        <v>92748</v>
      </c>
      <c r="D10126" t="s">
        <v>1718</v>
      </c>
      <c r="E10126" t="s">
        <v>10</v>
      </c>
      <c r="F10126">
        <v>863</v>
      </c>
      <c r="G10126">
        <v>879.7</v>
      </c>
      <c r="J10126">
        <v>0</v>
      </c>
      <c r="K10126">
        <v>0</v>
      </c>
    </row>
    <row r="10127" spans="1:11">
      <c r="A10127" t="s">
        <v>26187</v>
      </c>
      <c r="B10127" t="s">
        <v>58</v>
      </c>
      <c r="C10127">
        <v>92744</v>
      </c>
      <c r="D10127" t="s">
        <v>1714</v>
      </c>
      <c r="E10127" t="s">
        <v>10</v>
      </c>
      <c r="F10127">
        <v>661.2</v>
      </c>
      <c r="G10127">
        <v>671.78</v>
      </c>
      <c r="J10127">
        <v>0</v>
      </c>
      <c r="K10127">
        <v>0</v>
      </c>
    </row>
    <row r="10128" spans="1:11">
      <c r="A10128" t="s">
        <v>26188</v>
      </c>
      <c r="B10128" t="s">
        <v>58</v>
      </c>
      <c r="C10128">
        <v>92754</v>
      </c>
      <c r="D10128" t="s">
        <v>1724</v>
      </c>
      <c r="E10128" t="s">
        <v>10</v>
      </c>
      <c r="F10128">
        <v>671.31</v>
      </c>
      <c r="G10128">
        <v>688.27</v>
      </c>
      <c r="J10128">
        <v>0.1162</v>
      </c>
      <c r="K10128">
        <v>0.1133</v>
      </c>
    </row>
    <row r="10129" spans="1:11">
      <c r="A10129" t="s">
        <v>26189</v>
      </c>
      <c r="B10129" t="s">
        <v>58</v>
      </c>
      <c r="C10129">
        <v>92753</v>
      </c>
      <c r="D10129" t="s">
        <v>1723</v>
      </c>
      <c r="E10129" t="s">
        <v>10</v>
      </c>
      <c r="F10129">
        <v>681.77</v>
      </c>
      <c r="G10129">
        <v>697.21</v>
      </c>
      <c r="J10129">
        <v>0.1144</v>
      </c>
      <c r="K10129">
        <v>0.1119</v>
      </c>
    </row>
    <row r="10130" spans="1:11">
      <c r="A10130" t="s">
        <v>26190</v>
      </c>
      <c r="B10130" t="s">
        <v>58</v>
      </c>
      <c r="C10130">
        <v>92755</v>
      </c>
      <c r="D10130" t="s">
        <v>1725</v>
      </c>
      <c r="E10130" t="s">
        <v>9</v>
      </c>
      <c r="F10130">
        <v>267.01</v>
      </c>
      <c r="G10130">
        <v>273.77</v>
      </c>
      <c r="J10130">
        <v>0</v>
      </c>
      <c r="K10130">
        <v>0</v>
      </c>
    </row>
    <row r="10131" spans="1:11">
      <c r="A10131" t="s">
        <v>26191</v>
      </c>
      <c r="B10131" t="s">
        <v>58</v>
      </c>
      <c r="C10131">
        <v>92756</v>
      </c>
      <c r="D10131" t="s">
        <v>1726</v>
      </c>
      <c r="E10131" t="s">
        <v>9</v>
      </c>
      <c r="F10131">
        <v>307.52999999999997</v>
      </c>
      <c r="G10131">
        <v>315.60000000000002</v>
      </c>
      <c r="J10131">
        <v>0</v>
      </c>
      <c r="K10131">
        <v>0</v>
      </c>
    </row>
    <row r="10132" spans="1:11">
      <c r="A10132" t="s">
        <v>26192</v>
      </c>
      <c r="B10132" t="s">
        <v>58</v>
      </c>
      <c r="C10132">
        <v>92757</v>
      </c>
      <c r="D10132" t="s">
        <v>1727</v>
      </c>
      <c r="E10132" t="s">
        <v>9</v>
      </c>
      <c r="F10132">
        <v>355.95</v>
      </c>
      <c r="G10132">
        <v>365.56</v>
      </c>
      <c r="J10132">
        <v>0</v>
      </c>
      <c r="K10132">
        <v>0</v>
      </c>
    </row>
    <row r="10133" spans="1:11">
      <c r="A10133" t="s">
        <v>26193</v>
      </c>
      <c r="B10133" t="s">
        <v>58</v>
      </c>
      <c r="C10133">
        <v>92758</v>
      </c>
      <c r="D10133" t="s">
        <v>1728</v>
      </c>
      <c r="E10133" t="s">
        <v>10</v>
      </c>
      <c r="F10133">
        <v>717.86</v>
      </c>
      <c r="G10133">
        <v>727.18</v>
      </c>
      <c r="J10133">
        <v>0</v>
      </c>
      <c r="K10133">
        <v>0</v>
      </c>
    </row>
    <row r="10134" spans="1:11">
      <c r="A10134" t="s">
        <v>26194</v>
      </c>
      <c r="B10134" t="s">
        <v>58</v>
      </c>
      <c r="C10134">
        <v>104500</v>
      </c>
      <c r="D10134" t="s">
        <v>14880</v>
      </c>
      <c r="E10134" t="s">
        <v>12</v>
      </c>
      <c r="F10134">
        <v>0</v>
      </c>
      <c r="G10134">
        <v>0</v>
      </c>
    </row>
    <row r="10135" spans="1:11">
      <c r="A10135" t="s">
        <v>26195</v>
      </c>
      <c r="B10135" t="s">
        <v>58</v>
      </c>
      <c r="C10135">
        <v>104503</v>
      </c>
      <c r="D10135" t="s">
        <v>14881</v>
      </c>
      <c r="E10135" t="s">
        <v>12</v>
      </c>
      <c r="F10135">
        <v>0</v>
      </c>
      <c r="G10135">
        <v>0</v>
      </c>
    </row>
    <row r="10136" spans="1:11">
      <c r="A10136" t="s">
        <v>26196</v>
      </c>
      <c r="B10136" t="s">
        <v>58</v>
      </c>
      <c r="C10136">
        <v>104504</v>
      </c>
      <c r="D10136" t="s">
        <v>14882</v>
      </c>
      <c r="E10136" t="s">
        <v>12</v>
      </c>
      <c r="F10136">
        <v>0</v>
      </c>
      <c r="G10136">
        <v>0</v>
      </c>
    </row>
    <row r="10137" spans="1:11">
      <c r="A10137" t="s">
        <v>26197</v>
      </c>
      <c r="B10137" t="s">
        <v>58</v>
      </c>
      <c r="C10137">
        <v>104507</v>
      </c>
      <c r="D10137" t="s">
        <v>14883</v>
      </c>
      <c r="E10137" t="s">
        <v>12</v>
      </c>
      <c r="F10137">
        <v>0</v>
      </c>
      <c r="G10137">
        <v>0</v>
      </c>
    </row>
    <row r="10138" spans="1:11">
      <c r="A10138" t="s">
        <v>26198</v>
      </c>
      <c r="B10138" t="s">
        <v>58</v>
      </c>
      <c r="C10138">
        <v>104508</v>
      </c>
      <c r="D10138" t="s">
        <v>14884</v>
      </c>
      <c r="E10138" t="s">
        <v>12</v>
      </c>
      <c r="F10138">
        <v>0</v>
      </c>
      <c r="G10138">
        <v>0</v>
      </c>
    </row>
    <row r="10139" spans="1:11">
      <c r="A10139" t="s">
        <v>26199</v>
      </c>
      <c r="B10139" t="s">
        <v>58</v>
      </c>
      <c r="C10139">
        <v>104509</v>
      </c>
      <c r="D10139" t="s">
        <v>14885</v>
      </c>
      <c r="E10139" t="s">
        <v>12</v>
      </c>
      <c r="F10139">
        <v>0</v>
      </c>
      <c r="G10139">
        <v>0</v>
      </c>
    </row>
    <row r="10140" spans="1:11">
      <c r="A10140" t="s">
        <v>26200</v>
      </c>
      <c r="B10140" t="s">
        <v>58</v>
      </c>
      <c r="C10140">
        <v>104512</v>
      </c>
      <c r="D10140" t="s">
        <v>14886</v>
      </c>
      <c r="E10140" t="s">
        <v>12</v>
      </c>
      <c r="F10140">
        <v>0</v>
      </c>
      <c r="G10140">
        <v>0</v>
      </c>
    </row>
    <row r="10141" spans="1:11">
      <c r="A10141" t="s">
        <v>26201</v>
      </c>
      <c r="B10141" t="s">
        <v>58</v>
      </c>
      <c r="C10141">
        <v>104513</v>
      </c>
      <c r="D10141" t="s">
        <v>14887</v>
      </c>
      <c r="E10141" t="s">
        <v>12</v>
      </c>
      <c r="F10141">
        <v>0</v>
      </c>
      <c r="G10141">
        <v>0</v>
      </c>
    </row>
    <row r="10142" spans="1:11">
      <c r="A10142" t="s">
        <v>26202</v>
      </c>
      <c r="B10142" t="s">
        <v>58</v>
      </c>
      <c r="C10142">
        <v>104514</v>
      </c>
      <c r="D10142" t="s">
        <v>14888</v>
      </c>
      <c r="E10142" t="s">
        <v>12</v>
      </c>
      <c r="F10142">
        <v>0</v>
      </c>
      <c r="G10142">
        <v>0</v>
      </c>
    </row>
    <row r="10143" spans="1:11">
      <c r="A10143" t="s">
        <v>26203</v>
      </c>
      <c r="B10143" t="s">
        <v>58</v>
      </c>
      <c r="C10143">
        <v>104501</v>
      </c>
      <c r="D10143" t="s">
        <v>14889</v>
      </c>
      <c r="E10143" t="s">
        <v>12</v>
      </c>
      <c r="F10143">
        <v>0</v>
      </c>
      <c r="G10143">
        <v>0</v>
      </c>
    </row>
    <row r="10144" spans="1:11">
      <c r="A10144" t="s">
        <v>26204</v>
      </c>
      <c r="B10144" t="s">
        <v>58</v>
      </c>
      <c r="C10144">
        <v>104502</v>
      </c>
      <c r="D10144" t="s">
        <v>14890</v>
      </c>
      <c r="E10144" t="s">
        <v>12</v>
      </c>
      <c r="F10144">
        <v>0</v>
      </c>
      <c r="G10144">
        <v>0</v>
      </c>
    </row>
    <row r="10145" spans="1:11">
      <c r="A10145" t="s">
        <v>26205</v>
      </c>
      <c r="B10145" t="s">
        <v>58</v>
      </c>
      <c r="C10145">
        <v>104505</v>
      </c>
      <c r="D10145" t="s">
        <v>14891</v>
      </c>
      <c r="E10145" t="s">
        <v>12</v>
      </c>
      <c r="F10145">
        <v>0</v>
      </c>
      <c r="G10145">
        <v>0</v>
      </c>
    </row>
    <row r="10146" spans="1:11">
      <c r="A10146" t="s">
        <v>26206</v>
      </c>
      <c r="B10146" t="s">
        <v>58</v>
      </c>
      <c r="C10146">
        <v>104506</v>
      </c>
      <c r="D10146" t="s">
        <v>14892</v>
      </c>
      <c r="E10146" t="s">
        <v>12</v>
      </c>
      <c r="F10146">
        <v>0</v>
      </c>
      <c r="G10146">
        <v>0</v>
      </c>
    </row>
    <row r="10147" spans="1:11">
      <c r="A10147" t="s">
        <v>26207</v>
      </c>
      <c r="B10147" t="s">
        <v>58</v>
      </c>
      <c r="C10147">
        <v>104510</v>
      </c>
      <c r="D10147" t="s">
        <v>14893</v>
      </c>
      <c r="E10147" t="s">
        <v>12</v>
      </c>
      <c r="F10147">
        <v>0</v>
      </c>
      <c r="G10147">
        <v>0</v>
      </c>
    </row>
    <row r="10148" spans="1:11">
      <c r="A10148" t="s">
        <v>26208</v>
      </c>
      <c r="B10148" t="s">
        <v>58</v>
      </c>
      <c r="C10148">
        <v>104511</v>
      </c>
      <c r="D10148" t="s">
        <v>14894</v>
      </c>
      <c r="E10148" t="s">
        <v>12</v>
      </c>
      <c r="F10148">
        <v>0</v>
      </c>
      <c r="G10148">
        <v>0</v>
      </c>
    </row>
    <row r="10149" spans="1:11">
      <c r="A10149" t="s">
        <v>26209</v>
      </c>
      <c r="B10149" t="s">
        <v>58</v>
      </c>
      <c r="C10149">
        <v>104491</v>
      </c>
      <c r="D10149" t="s">
        <v>14895</v>
      </c>
      <c r="E10149" t="s">
        <v>12</v>
      </c>
      <c r="F10149">
        <v>4938.95</v>
      </c>
      <c r="G10149">
        <v>4946.6499999999996</v>
      </c>
      <c r="J10149">
        <v>0</v>
      </c>
      <c r="K10149">
        <v>0</v>
      </c>
    </row>
    <row r="10150" spans="1:11">
      <c r="A10150" t="s">
        <v>26210</v>
      </c>
      <c r="B10150" t="s">
        <v>58</v>
      </c>
      <c r="C10150">
        <v>104492</v>
      </c>
      <c r="D10150" t="s">
        <v>14896</v>
      </c>
      <c r="E10150" t="s">
        <v>12</v>
      </c>
      <c r="F10150">
        <v>6176.2</v>
      </c>
      <c r="G10150">
        <v>6185.66</v>
      </c>
      <c r="J10150">
        <v>0</v>
      </c>
      <c r="K10150">
        <v>0</v>
      </c>
    </row>
    <row r="10151" spans="1:11">
      <c r="A10151" t="s">
        <v>26211</v>
      </c>
      <c r="B10151" t="s">
        <v>58</v>
      </c>
      <c r="C10151">
        <v>104493</v>
      </c>
      <c r="D10151" t="s">
        <v>14897</v>
      </c>
      <c r="E10151" t="s">
        <v>12</v>
      </c>
      <c r="F10151">
        <v>0</v>
      </c>
      <c r="G10151">
        <v>0</v>
      </c>
    </row>
    <row r="10152" spans="1:11">
      <c r="A10152" t="s">
        <v>26212</v>
      </c>
      <c r="B10152" t="s">
        <v>58</v>
      </c>
      <c r="C10152">
        <v>104494</v>
      </c>
      <c r="D10152" t="s">
        <v>14898</v>
      </c>
      <c r="E10152" t="s">
        <v>12</v>
      </c>
      <c r="F10152">
        <v>8343.0499999999993</v>
      </c>
      <c r="G10152">
        <v>8354.19</v>
      </c>
      <c r="J10152">
        <v>0</v>
      </c>
      <c r="K10152">
        <v>0</v>
      </c>
    </row>
    <row r="10153" spans="1:11">
      <c r="A10153" t="s">
        <v>26213</v>
      </c>
      <c r="B10153" t="s">
        <v>58</v>
      </c>
      <c r="C10153">
        <v>104495</v>
      </c>
      <c r="D10153" t="s">
        <v>14899</v>
      </c>
      <c r="E10153" t="s">
        <v>12</v>
      </c>
      <c r="F10153">
        <v>0</v>
      </c>
      <c r="G10153">
        <v>0</v>
      </c>
    </row>
    <row r="10154" spans="1:11">
      <c r="A10154" t="s">
        <v>26214</v>
      </c>
      <c r="B10154" t="s">
        <v>58</v>
      </c>
      <c r="C10154">
        <v>104496</v>
      </c>
      <c r="D10154" t="s">
        <v>14900</v>
      </c>
      <c r="E10154" t="s">
        <v>12</v>
      </c>
      <c r="F10154">
        <v>0</v>
      </c>
      <c r="G10154">
        <v>0</v>
      </c>
    </row>
    <row r="10155" spans="1:11">
      <c r="A10155" t="s">
        <v>26215</v>
      </c>
      <c r="B10155" t="s">
        <v>58</v>
      </c>
      <c r="C10155">
        <v>104497</v>
      </c>
      <c r="D10155" t="s">
        <v>14901</v>
      </c>
      <c r="E10155" t="s">
        <v>12</v>
      </c>
      <c r="F10155">
        <v>9983.6200000000008</v>
      </c>
      <c r="G10155">
        <v>9998.26</v>
      </c>
      <c r="J10155">
        <v>1.24E-2</v>
      </c>
      <c r="K10155">
        <v>1.24E-2</v>
      </c>
    </row>
    <row r="10156" spans="1:11">
      <c r="A10156" t="s">
        <v>26216</v>
      </c>
      <c r="B10156" t="s">
        <v>58</v>
      </c>
      <c r="C10156">
        <v>104498</v>
      </c>
      <c r="D10156" t="s">
        <v>14902</v>
      </c>
      <c r="E10156" t="s">
        <v>12</v>
      </c>
      <c r="F10156">
        <v>0</v>
      </c>
      <c r="G10156">
        <v>0</v>
      </c>
    </row>
    <row r="10157" spans="1:11">
      <c r="A10157" t="s">
        <v>26217</v>
      </c>
      <c r="B10157" t="s">
        <v>58</v>
      </c>
      <c r="C10157">
        <v>104499</v>
      </c>
      <c r="D10157" t="s">
        <v>14903</v>
      </c>
      <c r="E10157" t="s">
        <v>12</v>
      </c>
      <c r="F10157">
        <v>0</v>
      </c>
      <c r="G10157">
        <v>0</v>
      </c>
    </row>
    <row r="10158" spans="1:11">
      <c r="A10158" t="s">
        <v>26218</v>
      </c>
      <c r="B10158" t="s">
        <v>58</v>
      </c>
      <c r="C10158">
        <v>104515</v>
      </c>
      <c r="D10158" t="s">
        <v>1906</v>
      </c>
      <c r="E10158" t="s">
        <v>9</v>
      </c>
      <c r="F10158">
        <v>29.48</v>
      </c>
      <c r="G10158">
        <v>29.54</v>
      </c>
      <c r="J10158">
        <v>0</v>
      </c>
      <c r="K10158">
        <v>0</v>
      </c>
    </row>
    <row r="10159" spans="1:11">
      <c r="A10159" t="s">
        <v>26219</v>
      </c>
      <c r="B10159" t="s">
        <v>58</v>
      </c>
      <c r="C10159">
        <v>87430</v>
      </c>
      <c r="D10159" t="s">
        <v>5837</v>
      </c>
      <c r="E10159" t="s">
        <v>9</v>
      </c>
      <c r="F10159">
        <v>22.96</v>
      </c>
      <c r="G10159">
        <v>24.28</v>
      </c>
      <c r="J10159">
        <v>0</v>
      </c>
      <c r="K10159">
        <v>0</v>
      </c>
    </row>
    <row r="10160" spans="1:11">
      <c r="A10160" t="s">
        <v>26220</v>
      </c>
      <c r="B10160" t="s">
        <v>58</v>
      </c>
      <c r="C10160">
        <v>87433</v>
      </c>
      <c r="D10160" t="s">
        <v>5838</v>
      </c>
      <c r="E10160" t="s">
        <v>9</v>
      </c>
      <c r="F10160">
        <v>32.619999999999997</v>
      </c>
      <c r="G10160">
        <v>34.29</v>
      </c>
      <c r="J10160">
        <v>0</v>
      </c>
      <c r="K10160">
        <v>0</v>
      </c>
    </row>
    <row r="10161" spans="1:11">
      <c r="A10161" t="s">
        <v>26221</v>
      </c>
      <c r="B10161" t="s">
        <v>58</v>
      </c>
      <c r="C10161">
        <v>87436</v>
      </c>
      <c r="D10161" t="s">
        <v>5839</v>
      </c>
      <c r="E10161" t="s">
        <v>9</v>
      </c>
      <c r="F10161">
        <v>37.54</v>
      </c>
      <c r="G10161">
        <v>39.61</v>
      </c>
      <c r="J10161">
        <v>0</v>
      </c>
      <c r="K10161">
        <v>0</v>
      </c>
    </row>
    <row r="10162" spans="1:11">
      <c r="A10162" t="s">
        <v>26222</v>
      </c>
      <c r="B10162" t="s">
        <v>58</v>
      </c>
      <c r="C10162">
        <v>87439</v>
      </c>
      <c r="D10162" t="s">
        <v>5840</v>
      </c>
      <c r="E10162" t="s">
        <v>9</v>
      </c>
      <c r="F10162">
        <v>45.73</v>
      </c>
      <c r="G10162">
        <v>48.16</v>
      </c>
      <c r="J10162">
        <v>0</v>
      </c>
      <c r="K10162">
        <v>0</v>
      </c>
    </row>
    <row r="10163" spans="1:11">
      <c r="A10163" t="s">
        <v>26223</v>
      </c>
      <c r="B10163" t="s">
        <v>58</v>
      </c>
      <c r="C10163">
        <v>104633</v>
      </c>
      <c r="D10163" t="s">
        <v>5978</v>
      </c>
      <c r="E10163" t="s">
        <v>9</v>
      </c>
      <c r="F10163">
        <v>32.159999999999997</v>
      </c>
      <c r="G10163">
        <v>34.18</v>
      </c>
      <c r="J10163">
        <v>0</v>
      </c>
      <c r="K10163">
        <v>0</v>
      </c>
    </row>
    <row r="10164" spans="1:11">
      <c r="A10164" t="s">
        <v>26224</v>
      </c>
      <c r="B10164" t="s">
        <v>58</v>
      </c>
      <c r="C10164">
        <v>104634</v>
      </c>
      <c r="D10164" t="s">
        <v>5979</v>
      </c>
      <c r="E10164" t="s">
        <v>9</v>
      </c>
      <c r="F10164">
        <v>46.77</v>
      </c>
      <c r="G10164">
        <v>49.49</v>
      </c>
      <c r="J10164">
        <v>0</v>
      </c>
      <c r="K10164">
        <v>0</v>
      </c>
    </row>
    <row r="10165" spans="1:11">
      <c r="A10165" t="s">
        <v>26225</v>
      </c>
      <c r="B10165" t="s">
        <v>58</v>
      </c>
      <c r="C10165">
        <v>87418</v>
      </c>
      <c r="D10165" t="s">
        <v>5833</v>
      </c>
      <c r="E10165" t="s">
        <v>9</v>
      </c>
      <c r="F10165">
        <v>22.73</v>
      </c>
      <c r="G10165">
        <v>23.96</v>
      </c>
      <c r="J10165">
        <v>0</v>
      </c>
      <c r="K10165">
        <v>0</v>
      </c>
    </row>
    <row r="10166" spans="1:11">
      <c r="A10166" t="s">
        <v>26226</v>
      </c>
      <c r="B10166" t="s">
        <v>58</v>
      </c>
      <c r="C10166">
        <v>87421</v>
      </c>
      <c r="D10166" t="s">
        <v>5834</v>
      </c>
      <c r="E10166" t="s">
        <v>9</v>
      </c>
      <c r="F10166">
        <v>34.21</v>
      </c>
      <c r="G10166">
        <v>35.9</v>
      </c>
      <c r="J10166">
        <v>0</v>
      </c>
      <c r="K10166">
        <v>0</v>
      </c>
    </row>
    <row r="10167" spans="1:11">
      <c r="A10167" t="s">
        <v>26227</v>
      </c>
      <c r="B10167" t="s">
        <v>58</v>
      </c>
      <c r="C10167">
        <v>104628</v>
      </c>
      <c r="D10167" t="s">
        <v>5973</v>
      </c>
      <c r="E10167" t="s">
        <v>9</v>
      </c>
      <c r="F10167">
        <v>36.78</v>
      </c>
      <c r="G10167">
        <v>39.17</v>
      </c>
      <c r="J10167">
        <v>0</v>
      </c>
      <c r="K10167">
        <v>0</v>
      </c>
    </row>
    <row r="10168" spans="1:11">
      <c r="A10168" t="s">
        <v>26228</v>
      </c>
      <c r="B10168" t="s">
        <v>58</v>
      </c>
      <c r="C10168">
        <v>104631</v>
      </c>
      <c r="D10168" t="s">
        <v>5976</v>
      </c>
      <c r="E10168" t="s">
        <v>9</v>
      </c>
      <c r="F10168">
        <v>49.25</v>
      </c>
      <c r="G10168">
        <v>52.18</v>
      </c>
      <c r="J10168">
        <v>0</v>
      </c>
      <c r="K10168">
        <v>0</v>
      </c>
    </row>
    <row r="10169" spans="1:11">
      <c r="A10169" t="s">
        <v>26229</v>
      </c>
      <c r="B10169" t="s">
        <v>58</v>
      </c>
      <c r="C10169">
        <v>104627</v>
      </c>
      <c r="D10169" t="s">
        <v>5972</v>
      </c>
      <c r="E10169" t="s">
        <v>9</v>
      </c>
      <c r="F10169">
        <v>22.72</v>
      </c>
      <c r="G10169">
        <v>23.94</v>
      </c>
      <c r="J10169">
        <v>0</v>
      </c>
      <c r="K10169">
        <v>0</v>
      </c>
    </row>
    <row r="10170" spans="1:11">
      <c r="A10170" t="s">
        <v>26230</v>
      </c>
      <c r="B10170" t="s">
        <v>58</v>
      </c>
      <c r="C10170">
        <v>104630</v>
      </c>
      <c r="D10170" t="s">
        <v>5975</v>
      </c>
      <c r="E10170" t="s">
        <v>9</v>
      </c>
      <c r="F10170">
        <v>35.19</v>
      </c>
      <c r="G10170">
        <v>36.950000000000003</v>
      </c>
      <c r="J10170">
        <v>0</v>
      </c>
      <c r="K10170">
        <v>0</v>
      </c>
    </row>
    <row r="10171" spans="1:11">
      <c r="A10171" t="s">
        <v>26231</v>
      </c>
      <c r="B10171" t="s">
        <v>58</v>
      </c>
      <c r="C10171">
        <v>104629</v>
      </c>
      <c r="D10171" t="s">
        <v>5974</v>
      </c>
      <c r="E10171" t="s">
        <v>9</v>
      </c>
      <c r="F10171">
        <v>44.86</v>
      </c>
      <c r="G10171">
        <v>47.93</v>
      </c>
      <c r="J10171">
        <v>0</v>
      </c>
      <c r="K10171">
        <v>0</v>
      </c>
    </row>
    <row r="10172" spans="1:11">
      <c r="A10172" t="s">
        <v>26232</v>
      </c>
      <c r="B10172" t="s">
        <v>58</v>
      </c>
      <c r="C10172">
        <v>104632</v>
      </c>
      <c r="D10172" t="s">
        <v>5977</v>
      </c>
      <c r="E10172" t="s">
        <v>9</v>
      </c>
      <c r="F10172">
        <v>57.33</v>
      </c>
      <c r="G10172">
        <v>60.93</v>
      </c>
      <c r="J10172">
        <v>0</v>
      </c>
      <c r="K10172">
        <v>0</v>
      </c>
    </row>
    <row r="10173" spans="1:11">
      <c r="A10173" t="s">
        <v>26233</v>
      </c>
      <c r="B10173" t="s">
        <v>58</v>
      </c>
      <c r="C10173">
        <v>87412</v>
      </c>
      <c r="D10173" t="s">
        <v>5828</v>
      </c>
      <c r="E10173" t="s">
        <v>9</v>
      </c>
      <c r="F10173">
        <v>30.14</v>
      </c>
      <c r="G10173">
        <v>31.98</v>
      </c>
      <c r="J10173">
        <v>0</v>
      </c>
      <c r="K10173">
        <v>0</v>
      </c>
    </row>
    <row r="10174" spans="1:11">
      <c r="A10174" t="s">
        <v>26234</v>
      </c>
      <c r="B10174" t="s">
        <v>58</v>
      </c>
      <c r="C10174">
        <v>87415</v>
      </c>
      <c r="D10174" t="s">
        <v>5831</v>
      </c>
      <c r="E10174" t="s">
        <v>9</v>
      </c>
      <c r="F10174">
        <v>41.12</v>
      </c>
      <c r="G10174">
        <v>43.38</v>
      </c>
      <c r="J10174">
        <v>0</v>
      </c>
      <c r="K10174">
        <v>0</v>
      </c>
    </row>
    <row r="10175" spans="1:11">
      <c r="A10175" t="s">
        <v>26235</v>
      </c>
      <c r="B10175" t="s">
        <v>58</v>
      </c>
      <c r="C10175">
        <v>87411</v>
      </c>
      <c r="D10175" t="s">
        <v>5827</v>
      </c>
      <c r="E10175" t="s">
        <v>9</v>
      </c>
      <c r="F10175">
        <v>19.3</v>
      </c>
      <c r="G10175">
        <v>20.25</v>
      </c>
      <c r="J10175">
        <v>0</v>
      </c>
      <c r="K10175">
        <v>0</v>
      </c>
    </row>
    <row r="10176" spans="1:11">
      <c r="A10176" t="s">
        <v>26236</v>
      </c>
      <c r="B10176" t="s">
        <v>58</v>
      </c>
      <c r="C10176">
        <v>87414</v>
      </c>
      <c r="D10176" t="s">
        <v>5830</v>
      </c>
      <c r="E10176" t="s">
        <v>9</v>
      </c>
      <c r="F10176">
        <v>30.29</v>
      </c>
      <c r="G10176">
        <v>31.64</v>
      </c>
      <c r="J10176">
        <v>0</v>
      </c>
      <c r="K10176">
        <v>0</v>
      </c>
    </row>
    <row r="10177" spans="1:11">
      <c r="A10177" t="s">
        <v>26237</v>
      </c>
      <c r="B10177" t="s">
        <v>58</v>
      </c>
      <c r="C10177">
        <v>87413</v>
      </c>
      <c r="D10177" t="s">
        <v>5829</v>
      </c>
      <c r="E10177" t="s">
        <v>9</v>
      </c>
      <c r="F10177">
        <v>36.36</v>
      </c>
      <c r="G10177">
        <v>38.729999999999997</v>
      </c>
      <c r="J10177">
        <v>0</v>
      </c>
      <c r="K10177">
        <v>0</v>
      </c>
    </row>
    <row r="10178" spans="1:11">
      <c r="A10178" t="s">
        <v>26238</v>
      </c>
      <c r="B10178" t="s">
        <v>58</v>
      </c>
      <c r="C10178">
        <v>87416</v>
      </c>
      <c r="D10178" t="s">
        <v>5832</v>
      </c>
      <c r="E10178" t="s">
        <v>9</v>
      </c>
      <c r="F10178">
        <v>47.35</v>
      </c>
      <c r="G10178">
        <v>50.12</v>
      </c>
      <c r="J10178">
        <v>0</v>
      </c>
      <c r="K10178">
        <v>0</v>
      </c>
    </row>
    <row r="10179" spans="1:11">
      <c r="A10179" t="s">
        <v>26239</v>
      </c>
      <c r="B10179" t="s">
        <v>58</v>
      </c>
      <c r="C10179">
        <v>104635</v>
      </c>
      <c r="D10179" t="s">
        <v>5980</v>
      </c>
      <c r="E10179" t="s">
        <v>9</v>
      </c>
      <c r="F10179">
        <v>66.36</v>
      </c>
      <c r="G10179">
        <v>70.7</v>
      </c>
      <c r="J10179">
        <v>0</v>
      </c>
      <c r="K10179">
        <v>0</v>
      </c>
    </row>
    <row r="10180" spans="1:11">
      <c r="A10180" t="s">
        <v>26240</v>
      </c>
      <c r="B10180" t="s">
        <v>58</v>
      </c>
      <c r="C10180">
        <v>104636</v>
      </c>
      <c r="D10180" t="s">
        <v>5981</v>
      </c>
      <c r="E10180" t="s">
        <v>9</v>
      </c>
      <c r="F10180">
        <v>76.53</v>
      </c>
      <c r="G10180">
        <v>81.37</v>
      </c>
      <c r="J10180">
        <v>0</v>
      </c>
      <c r="K10180">
        <v>0</v>
      </c>
    </row>
    <row r="10181" spans="1:11">
      <c r="A10181" t="s">
        <v>26241</v>
      </c>
      <c r="B10181" t="s">
        <v>58</v>
      </c>
      <c r="C10181">
        <v>87424</v>
      </c>
      <c r="D10181" t="s">
        <v>5835</v>
      </c>
      <c r="E10181" t="s">
        <v>9</v>
      </c>
      <c r="F10181">
        <v>46.32</v>
      </c>
      <c r="G10181">
        <v>49.01</v>
      </c>
      <c r="J10181">
        <v>0</v>
      </c>
      <c r="K10181">
        <v>0</v>
      </c>
    </row>
    <row r="10182" spans="1:11">
      <c r="A10182" t="s">
        <v>26242</v>
      </c>
      <c r="B10182" t="s">
        <v>58</v>
      </c>
      <c r="C10182">
        <v>87427</v>
      </c>
      <c r="D10182" t="s">
        <v>5836</v>
      </c>
      <c r="E10182" t="s">
        <v>9</v>
      </c>
      <c r="F10182">
        <v>54.32</v>
      </c>
      <c r="G10182">
        <v>57.32</v>
      </c>
      <c r="J10182">
        <v>0</v>
      </c>
      <c r="K10182">
        <v>0</v>
      </c>
    </row>
    <row r="10183" spans="1:11">
      <c r="A10183" t="s">
        <v>26243</v>
      </c>
      <c r="B10183" t="s">
        <v>58</v>
      </c>
      <c r="C10183">
        <v>89998</v>
      </c>
      <c r="D10183" t="s">
        <v>2439</v>
      </c>
      <c r="E10183" t="s">
        <v>11</v>
      </c>
      <c r="F10183">
        <v>11.22</v>
      </c>
      <c r="G10183">
        <v>11.45</v>
      </c>
      <c r="J10183">
        <v>0</v>
      </c>
      <c r="K10183">
        <v>0</v>
      </c>
    </row>
    <row r="10184" spans="1:11">
      <c r="A10184" t="s">
        <v>26244</v>
      </c>
      <c r="B10184" t="s">
        <v>58</v>
      </c>
      <c r="C10184">
        <v>102920</v>
      </c>
      <c r="D10184" t="s">
        <v>2519</v>
      </c>
      <c r="E10184" t="s">
        <v>11</v>
      </c>
      <c r="F10184">
        <v>9.1</v>
      </c>
      <c r="G10184">
        <v>9.25</v>
      </c>
      <c r="J10184">
        <v>0</v>
      </c>
      <c r="K10184">
        <v>0</v>
      </c>
    </row>
    <row r="10185" spans="1:11">
      <c r="A10185" t="s">
        <v>26245</v>
      </c>
      <c r="B10185" t="s">
        <v>58</v>
      </c>
      <c r="C10185">
        <v>102923</v>
      </c>
      <c r="D10185" t="s">
        <v>2522</v>
      </c>
      <c r="E10185" t="s">
        <v>11</v>
      </c>
      <c r="F10185">
        <v>8.42</v>
      </c>
      <c r="G10185">
        <v>8.51</v>
      </c>
      <c r="J10185">
        <v>0</v>
      </c>
      <c r="K10185">
        <v>0</v>
      </c>
    </row>
    <row r="10186" spans="1:11">
      <c r="A10186" t="s">
        <v>26246</v>
      </c>
      <c r="B10186" t="s">
        <v>58</v>
      </c>
      <c r="C10186">
        <v>90000</v>
      </c>
      <c r="D10186" t="s">
        <v>2441</v>
      </c>
      <c r="E10186" t="s">
        <v>11</v>
      </c>
      <c r="F10186">
        <v>14.91</v>
      </c>
      <c r="G10186">
        <v>15.44</v>
      </c>
      <c r="J10186">
        <v>0</v>
      </c>
      <c r="K10186">
        <v>0</v>
      </c>
    </row>
    <row r="10187" spans="1:11">
      <c r="A10187" t="s">
        <v>26247</v>
      </c>
      <c r="B10187" t="s">
        <v>58</v>
      </c>
      <c r="C10187">
        <v>103088</v>
      </c>
      <c r="D10187" t="s">
        <v>2523</v>
      </c>
      <c r="E10187" t="s">
        <v>11</v>
      </c>
      <c r="F10187">
        <v>11.47</v>
      </c>
      <c r="G10187">
        <v>11.8</v>
      </c>
      <c r="J10187">
        <v>0</v>
      </c>
      <c r="K10187">
        <v>0</v>
      </c>
    </row>
    <row r="10188" spans="1:11">
      <c r="A10188" t="s">
        <v>26248</v>
      </c>
      <c r="B10188" t="s">
        <v>58</v>
      </c>
      <c r="C10188">
        <v>102922</v>
      </c>
      <c r="D10188" t="s">
        <v>2521</v>
      </c>
      <c r="E10188" t="s">
        <v>11</v>
      </c>
      <c r="F10188">
        <v>9.86</v>
      </c>
      <c r="G10188">
        <v>10.07</v>
      </c>
      <c r="J10188">
        <v>0</v>
      </c>
      <c r="K10188">
        <v>0</v>
      </c>
    </row>
    <row r="10189" spans="1:11">
      <c r="A10189" t="s">
        <v>26249</v>
      </c>
      <c r="B10189" t="s">
        <v>58</v>
      </c>
      <c r="C10189">
        <v>89999</v>
      </c>
      <c r="D10189" t="s">
        <v>2440</v>
      </c>
      <c r="E10189" t="s">
        <v>11</v>
      </c>
      <c r="F10189">
        <v>19.04</v>
      </c>
      <c r="G10189">
        <v>19.86</v>
      </c>
      <c r="J10189">
        <v>0</v>
      </c>
      <c r="K10189">
        <v>0</v>
      </c>
    </row>
    <row r="10190" spans="1:11">
      <c r="A10190" t="s">
        <v>26250</v>
      </c>
      <c r="B10190" t="s">
        <v>58</v>
      </c>
      <c r="C10190">
        <v>89996</v>
      </c>
      <c r="D10190" t="s">
        <v>2437</v>
      </c>
      <c r="E10190" t="s">
        <v>11</v>
      </c>
      <c r="F10190">
        <v>11.94</v>
      </c>
      <c r="G10190">
        <v>12.21</v>
      </c>
      <c r="J10190">
        <v>0</v>
      </c>
      <c r="K10190">
        <v>0</v>
      </c>
    </row>
    <row r="10191" spans="1:11">
      <c r="A10191" t="s">
        <v>26251</v>
      </c>
      <c r="B10191" t="s">
        <v>58</v>
      </c>
      <c r="C10191">
        <v>89997</v>
      </c>
      <c r="D10191" t="s">
        <v>2438</v>
      </c>
      <c r="E10191" t="s">
        <v>11</v>
      </c>
      <c r="F10191">
        <v>9.56</v>
      </c>
      <c r="G10191">
        <v>9.74</v>
      </c>
      <c r="J10191">
        <v>0</v>
      </c>
      <c r="K10191">
        <v>0</v>
      </c>
    </row>
    <row r="10192" spans="1:11">
      <c r="A10192" t="s">
        <v>26252</v>
      </c>
      <c r="B10192" t="s">
        <v>58</v>
      </c>
      <c r="C10192">
        <v>102921</v>
      </c>
      <c r="D10192" t="s">
        <v>2520</v>
      </c>
      <c r="E10192" t="s">
        <v>11</v>
      </c>
      <c r="F10192">
        <v>8.6999999999999993</v>
      </c>
      <c r="G10192">
        <v>8.8000000000000007</v>
      </c>
      <c r="J10192">
        <v>0</v>
      </c>
      <c r="K10192">
        <v>0</v>
      </c>
    </row>
    <row r="10193" spans="1:11">
      <c r="A10193" t="s">
        <v>26253</v>
      </c>
      <c r="B10193" t="s">
        <v>58</v>
      </c>
      <c r="C10193">
        <v>90278</v>
      </c>
      <c r="D10193" t="s">
        <v>2542</v>
      </c>
      <c r="E10193" t="s">
        <v>10</v>
      </c>
      <c r="F10193">
        <v>500.88</v>
      </c>
      <c r="G10193">
        <v>510.09</v>
      </c>
      <c r="J10193">
        <v>0</v>
      </c>
      <c r="K10193">
        <v>0</v>
      </c>
    </row>
    <row r="10194" spans="1:11">
      <c r="A10194" t="s">
        <v>26254</v>
      </c>
      <c r="B10194" t="s">
        <v>58</v>
      </c>
      <c r="C10194">
        <v>90282</v>
      </c>
      <c r="D10194" t="s">
        <v>2546</v>
      </c>
      <c r="E10194" t="s">
        <v>10</v>
      </c>
      <c r="F10194">
        <v>483.96</v>
      </c>
      <c r="G10194">
        <v>492.86</v>
      </c>
      <c r="J10194">
        <v>0</v>
      </c>
      <c r="K10194">
        <v>0</v>
      </c>
    </row>
    <row r="10195" spans="1:11">
      <c r="A10195" t="s">
        <v>26255</v>
      </c>
      <c r="B10195" t="s">
        <v>58</v>
      </c>
      <c r="C10195">
        <v>90279</v>
      </c>
      <c r="D10195" t="s">
        <v>2543</v>
      </c>
      <c r="E10195" t="s">
        <v>10</v>
      </c>
      <c r="F10195">
        <v>551.22</v>
      </c>
      <c r="G10195">
        <v>561.29999999999995</v>
      </c>
      <c r="J10195">
        <v>0</v>
      </c>
      <c r="K10195">
        <v>0</v>
      </c>
    </row>
    <row r="10196" spans="1:11">
      <c r="A10196" t="s">
        <v>26256</v>
      </c>
      <c r="B10196" t="s">
        <v>58</v>
      </c>
      <c r="C10196">
        <v>90283</v>
      </c>
      <c r="D10196" t="s">
        <v>2547</v>
      </c>
      <c r="E10196" t="s">
        <v>10</v>
      </c>
      <c r="F10196">
        <v>533.47</v>
      </c>
      <c r="G10196">
        <v>543.20000000000005</v>
      </c>
      <c r="J10196">
        <v>0</v>
      </c>
      <c r="K10196">
        <v>0</v>
      </c>
    </row>
    <row r="10197" spans="1:11">
      <c r="A10197" t="s">
        <v>26257</v>
      </c>
      <c r="B10197" t="s">
        <v>58</v>
      </c>
      <c r="C10197">
        <v>90280</v>
      </c>
      <c r="D10197" t="s">
        <v>2544</v>
      </c>
      <c r="E10197" t="s">
        <v>10</v>
      </c>
      <c r="F10197">
        <v>600.84</v>
      </c>
      <c r="G10197">
        <v>610.91999999999996</v>
      </c>
      <c r="J10197">
        <v>0</v>
      </c>
      <c r="K10197">
        <v>0</v>
      </c>
    </row>
    <row r="10198" spans="1:11">
      <c r="A10198" t="s">
        <v>26258</v>
      </c>
      <c r="B10198" t="s">
        <v>58</v>
      </c>
      <c r="C10198">
        <v>90284</v>
      </c>
      <c r="D10198" t="s">
        <v>2548</v>
      </c>
      <c r="E10198" t="s">
        <v>10</v>
      </c>
      <c r="F10198">
        <v>588.69000000000005</v>
      </c>
      <c r="G10198">
        <v>598.41999999999996</v>
      </c>
      <c r="J10198">
        <v>0</v>
      </c>
      <c r="K10198">
        <v>0</v>
      </c>
    </row>
    <row r="10199" spans="1:11">
      <c r="A10199" t="s">
        <v>26259</v>
      </c>
      <c r="B10199" t="s">
        <v>58</v>
      </c>
      <c r="C10199">
        <v>90281</v>
      </c>
      <c r="D10199" t="s">
        <v>2545</v>
      </c>
      <c r="E10199" t="s">
        <v>10</v>
      </c>
      <c r="F10199">
        <v>686.86</v>
      </c>
      <c r="G10199">
        <v>696.68</v>
      </c>
      <c r="J10199">
        <v>0</v>
      </c>
      <c r="K10199">
        <v>0</v>
      </c>
    </row>
    <row r="10200" spans="1:11">
      <c r="A10200" t="s">
        <v>26260</v>
      </c>
      <c r="B10200" t="s">
        <v>58</v>
      </c>
      <c r="C10200">
        <v>90285</v>
      </c>
      <c r="D10200" t="s">
        <v>2549</v>
      </c>
      <c r="E10200" t="s">
        <v>10</v>
      </c>
      <c r="F10200">
        <v>680.46</v>
      </c>
      <c r="G10200">
        <v>690.03</v>
      </c>
      <c r="J10200">
        <v>0</v>
      </c>
      <c r="K10200">
        <v>0</v>
      </c>
    </row>
    <row r="10201" spans="1:11">
      <c r="A10201" t="s">
        <v>26261</v>
      </c>
      <c r="B10201" t="s">
        <v>58</v>
      </c>
      <c r="C10201">
        <v>89994</v>
      </c>
      <c r="D10201" t="s">
        <v>2540</v>
      </c>
      <c r="E10201" t="s">
        <v>10</v>
      </c>
      <c r="F10201">
        <v>936.44</v>
      </c>
      <c r="G10201">
        <v>971.03</v>
      </c>
      <c r="J10201">
        <v>0</v>
      </c>
      <c r="K10201">
        <v>0</v>
      </c>
    </row>
    <row r="10202" spans="1:11">
      <c r="A10202" t="s">
        <v>26262</v>
      </c>
      <c r="B10202" t="s">
        <v>58</v>
      </c>
      <c r="C10202">
        <v>89995</v>
      </c>
      <c r="D10202" t="s">
        <v>2541</v>
      </c>
      <c r="E10202" t="s">
        <v>10</v>
      </c>
      <c r="F10202">
        <v>1081.25</v>
      </c>
      <c r="G10202">
        <v>1127.73</v>
      </c>
      <c r="J10202">
        <v>0</v>
      </c>
      <c r="K10202">
        <v>0</v>
      </c>
    </row>
    <row r="10203" spans="1:11">
      <c r="A10203" t="s">
        <v>26263</v>
      </c>
      <c r="B10203" t="s">
        <v>58</v>
      </c>
      <c r="C10203">
        <v>89993</v>
      </c>
      <c r="D10203" t="s">
        <v>2539</v>
      </c>
      <c r="E10203" t="s">
        <v>10</v>
      </c>
      <c r="F10203">
        <v>1131.01</v>
      </c>
      <c r="G10203">
        <v>1181.5899999999999</v>
      </c>
      <c r="J10203">
        <v>0</v>
      </c>
      <c r="K10203">
        <v>0</v>
      </c>
    </row>
    <row r="10204" spans="1:11">
      <c r="A10204" t="s">
        <v>26264</v>
      </c>
      <c r="B10204" t="s">
        <v>58</v>
      </c>
      <c r="C10204">
        <v>99860</v>
      </c>
      <c r="D10204" t="s">
        <v>7862</v>
      </c>
      <c r="E10204" t="s">
        <v>12</v>
      </c>
      <c r="F10204">
        <v>0</v>
      </c>
      <c r="G10204">
        <v>0</v>
      </c>
    </row>
    <row r="10205" spans="1:11">
      <c r="A10205" t="s">
        <v>26265</v>
      </c>
      <c r="B10205" t="s">
        <v>58</v>
      </c>
      <c r="C10205">
        <v>99858</v>
      </c>
      <c r="D10205" t="s">
        <v>7863</v>
      </c>
      <c r="E10205" t="s">
        <v>12</v>
      </c>
      <c r="F10205">
        <v>0</v>
      </c>
      <c r="G10205">
        <v>0</v>
      </c>
    </row>
    <row r="10206" spans="1:11">
      <c r="A10206" t="s">
        <v>26266</v>
      </c>
      <c r="B10206" t="s">
        <v>58</v>
      </c>
      <c r="C10206">
        <v>99859</v>
      </c>
      <c r="D10206" t="s">
        <v>7864</v>
      </c>
      <c r="E10206" t="s">
        <v>12</v>
      </c>
      <c r="F10206">
        <v>0</v>
      </c>
      <c r="G10206">
        <v>0</v>
      </c>
    </row>
    <row r="10207" spans="1:11">
      <c r="A10207" t="s">
        <v>26267</v>
      </c>
      <c r="B10207" t="s">
        <v>58</v>
      </c>
      <c r="C10207">
        <v>99857</v>
      </c>
      <c r="D10207" t="s">
        <v>2125</v>
      </c>
      <c r="E10207" t="s">
        <v>12</v>
      </c>
      <c r="F10207">
        <v>113.53</v>
      </c>
      <c r="G10207">
        <v>120.21</v>
      </c>
      <c r="J10207">
        <v>0.18</v>
      </c>
      <c r="K10207">
        <v>0.17</v>
      </c>
    </row>
    <row r="10208" spans="1:11">
      <c r="A10208" t="s">
        <v>26268</v>
      </c>
      <c r="B10208" t="s">
        <v>58</v>
      </c>
      <c r="C10208">
        <v>99855</v>
      </c>
      <c r="D10208" t="s">
        <v>2124</v>
      </c>
      <c r="E10208" t="s">
        <v>12</v>
      </c>
      <c r="F10208">
        <v>123.63</v>
      </c>
      <c r="G10208">
        <v>128.38</v>
      </c>
      <c r="J10208">
        <v>0.42849999999999999</v>
      </c>
      <c r="K10208">
        <v>0.41270000000000001</v>
      </c>
    </row>
    <row r="10209" spans="1:11">
      <c r="A10209" t="s">
        <v>26269</v>
      </c>
      <c r="B10209" t="s">
        <v>58</v>
      </c>
      <c r="C10209">
        <v>99856</v>
      </c>
      <c r="D10209" t="s">
        <v>7865</v>
      </c>
      <c r="E10209" t="s">
        <v>12</v>
      </c>
      <c r="F10209">
        <v>0</v>
      </c>
      <c r="G10209">
        <v>0</v>
      </c>
    </row>
    <row r="10210" spans="1:11">
      <c r="A10210" t="s">
        <v>26270</v>
      </c>
      <c r="B10210" t="s">
        <v>58</v>
      </c>
      <c r="C10210">
        <v>99862</v>
      </c>
      <c r="D10210" t="s">
        <v>2127</v>
      </c>
      <c r="E10210" t="s">
        <v>9</v>
      </c>
      <c r="F10210">
        <v>736.73</v>
      </c>
      <c r="G10210">
        <v>781.12</v>
      </c>
      <c r="J10210">
        <v>0.25009999999999999</v>
      </c>
      <c r="K10210">
        <v>0.2359</v>
      </c>
    </row>
    <row r="10211" spans="1:11">
      <c r="A10211" t="s">
        <v>26271</v>
      </c>
      <c r="B10211" t="s">
        <v>58</v>
      </c>
      <c r="C10211">
        <v>99861</v>
      </c>
      <c r="D10211" t="s">
        <v>2126</v>
      </c>
      <c r="E10211" t="s">
        <v>9</v>
      </c>
      <c r="F10211">
        <v>762.41</v>
      </c>
      <c r="G10211">
        <v>805.14</v>
      </c>
      <c r="J10211">
        <v>7.9399999999999998E-2</v>
      </c>
      <c r="K10211">
        <v>7.51E-2</v>
      </c>
    </row>
    <row r="10212" spans="1:11">
      <c r="A10212" t="s">
        <v>26272</v>
      </c>
      <c r="B10212" t="s">
        <v>58</v>
      </c>
      <c r="C10212">
        <v>99839</v>
      </c>
      <c r="D10212" t="s">
        <v>14904</v>
      </c>
      <c r="E10212" t="s">
        <v>12</v>
      </c>
      <c r="F10212">
        <v>591.76</v>
      </c>
      <c r="G10212">
        <v>620.79</v>
      </c>
      <c r="J10212">
        <v>0.1951</v>
      </c>
      <c r="K10212">
        <v>0.186</v>
      </c>
    </row>
    <row r="10213" spans="1:11">
      <c r="A10213" t="s">
        <v>26273</v>
      </c>
      <c r="B10213" t="s">
        <v>58</v>
      </c>
      <c r="C10213">
        <v>99849</v>
      </c>
      <c r="D10213" t="s">
        <v>7866</v>
      </c>
      <c r="E10213" t="s">
        <v>12</v>
      </c>
      <c r="F10213">
        <v>0</v>
      </c>
      <c r="G10213">
        <v>0</v>
      </c>
    </row>
    <row r="10214" spans="1:11">
      <c r="A10214" t="s">
        <v>26274</v>
      </c>
      <c r="B10214" t="s">
        <v>58</v>
      </c>
      <c r="C10214">
        <v>99853</v>
      </c>
      <c r="D10214" t="s">
        <v>7867</v>
      </c>
      <c r="E10214" t="s">
        <v>12</v>
      </c>
      <c r="F10214">
        <v>0</v>
      </c>
      <c r="G10214">
        <v>0</v>
      </c>
    </row>
    <row r="10215" spans="1:11">
      <c r="A10215" t="s">
        <v>26275</v>
      </c>
      <c r="B10215" t="s">
        <v>58</v>
      </c>
      <c r="C10215">
        <v>99847</v>
      </c>
      <c r="D10215" t="s">
        <v>7868</v>
      </c>
      <c r="E10215" t="s">
        <v>12</v>
      </c>
      <c r="F10215">
        <v>0</v>
      </c>
      <c r="G10215">
        <v>0</v>
      </c>
    </row>
    <row r="10216" spans="1:11">
      <c r="A10216" t="s">
        <v>26276</v>
      </c>
      <c r="B10216" t="s">
        <v>58</v>
      </c>
      <c r="C10216">
        <v>99851</v>
      </c>
      <c r="D10216" t="s">
        <v>7869</v>
      </c>
      <c r="E10216" t="s">
        <v>12</v>
      </c>
      <c r="F10216">
        <v>0</v>
      </c>
      <c r="G10216">
        <v>0</v>
      </c>
    </row>
    <row r="10217" spans="1:11">
      <c r="A10217" t="s">
        <v>26277</v>
      </c>
      <c r="B10217" t="s">
        <v>58</v>
      </c>
      <c r="C10217">
        <v>99850</v>
      </c>
      <c r="D10217" t="s">
        <v>7870</v>
      </c>
      <c r="E10217" t="s">
        <v>12</v>
      </c>
      <c r="F10217">
        <v>0</v>
      </c>
      <c r="G10217">
        <v>0</v>
      </c>
    </row>
    <row r="10218" spans="1:11">
      <c r="A10218" t="s">
        <v>26278</v>
      </c>
      <c r="B10218" t="s">
        <v>58</v>
      </c>
      <c r="C10218">
        <v>99854</v>
      </c>
      <c r="D10218" t="s">
        <v>7871</v>
      </c>
      <c r="E10218" t="s">
        <v>12</v>
      </c>
      <c r="F10218">
        <v>0</v>
      </c>
      <c r="G10218">
        <v>0</v>
      </c>
    </row>
    <row r="10219" spans="1:11">
      <c r="A10219" t="s">
        <v>26279</v>
      </c>
      <c r="B10219" t="s">
        <v>58</v>
      </c>
      <c r="C10219">
        <v>99848</v>
      </c>
      <c r="D10219" t="s">
        <v>7872</v>
      </c>
      <c r="E10219" t="s">
        <v>12</v>
      </c>
      <c r="F10219">
        <v>0</v>
      </c>
      <c r="G10219">
        <v>0</v>
      </c>
    </row>
    <row r="10220" spans="1:11">
      <c r="A10220" t="s">
        <v>26280</v>
      </c>
      <c r="B10220" t="s">
        <v>58</v>
      </c>
      <c r="C10220">
        <v>99852</v>
      </c>
      <c r="D10220" t="s">
        <v>7873</v>
      </c>
      <c r="E10220" t="s">
        <v>12</v>
      </c>
      <c r="F10220">
        <v>0</v>
      </c>
      <c r="G10220">
        <v>0</v>
      </c>
    </row>
    <row r="10221" spans="1:11">
      <c r="A10221" t="s">
        <v>26281</v>
      </c>
      <c r="B10221" t="s">
        <v>58</v>
      </c>
      <c r="C10221">
        <v>99844</v>
      </c>
      <c r="D10221" t="s">
        <v>7874</v>
      </c>
      <c r="E10221" t="s">
        <v>12</v>
      </c>
      <c r="F10221">
        <v>0</v>
      </c>
      <c r="G10221">
        <v>0</v>
      </c>
    </row>
    <row r="10222" spans="1:11">
      <c r="A10222" t="s">
        <v>26282</v>
      </c>
      <c r="B10222" t="s">
        <v>58</v>
      </c>
      <c r="C10222">
        <v>99842</v>
      </c>
      <c r="D10222" t="s">
        <v>7875</v>
      </c>
      <c r="E10222" t="s">
        <v>12</v>
      </c>
      <c r="F10222">
        <v>0</v>
      </c>
      <c r="G10222">
        <v>0</v>
      </c>
    </row>
    <row r="10223" spans="1:11">
      <c r="A10223" t="s">
        <v>26283</v>
      </c>
      <c r="B10223" t="s">
        <v>58</v>
      </c>
      <c r="C10223">
        <v>99837</v>
      </c>
      <c r="D10223" t="s">
        <v>2122</v>
      </c>
      <c r="E10223" t="s">
        <v>12</v>
      </c>
      <c r="F10223">
        <v>669.96</v>
      </c>
      <c r="G10223">
        <v>697.63</v>
      </c>
      <c r="J10223">
        <v>0.46210000000000001</v>
      </c>
      <c r="K10223">
        <v>0.44379999999999997</v>
      </c>
    </row>
    <row r="10224" spans="1:11">
      <c r="A10224" t="s">
        <v>26284</v>
      </c>
      <c r="B10224" t="s">
        <v>58</v>
      </c>
      <c r="C10224">
        <v>99840</v>
      </c>
      <c r="D10224" t="s">
        <v>7876</v>
      </c>
      <c r="E10224" t="s">
        <v>12</v>
      </c>
      <c r="F10224">
        <v>0</v>
      </c>
      <c r="G10224">
        <v>0</v>
      </c>
    </row>
    <row r="10225" spans="1:11">
      <c r="A10225" t="s">
        <v>26285</v>
      </c>
      <c r="B10225" t="s">
        <v>58</v>
      </c>
      <c r="C10225">
        <v>99845</v>
      </c>
      <c r="D10225" t="s">
        <v>14905</v>
      </c>
      <c r="E10225" t="s">
        <v>12</v>
      </c>
      <c r="F10225">
        <v>0</v>
      </c>
      <c r="G10225">
        <v>0</v>
      </c>
    </row>
    <row r="10226" spans="1:11">
      <c r="A10226" t="s">
        <v>26286</v>
      </c>
      <c r="B10226" t="s">
        <v>58</v>
      </c>
      <c r="C10226">
        <v>99843</v>
      </c>
      <c r="D10226" t="s">
        <v>7877</v>
      </c>
      <c r="E10226" t="s">
        <v>12</v>
      </c>
      <c r="F10226">
        <v>0</v>
      </c>
      <c r="G10226">
        <v>0</v>
      </c>
    </row>
    <row r="10227" spans="1:11">
      <c r="A10227" t="s">
        <v>26287</v>
      </c>
      <c r="B10227" t="s">
        <v>58</v>
      </c>
      <c r="C10227">
        <v>99838</v>
      </c>
      <c r="D10227" t="s">
        <v>7878</v>
      </c>
      <c r="E10227" t="s">
        <v>12</v>
      </c>
      <c r="F10227">
        <v>0</v>
      </c>
      <c r="G10227">
        <v>0</v>
      </c>
    </row>
    <row r="10228" spans="1:11">
      <c r="A10228" t="s">
        <v>26288</v>
      </c>
      <c r="B10228" t="s">
        <v>58</v>
      </c>
      <c r="C10228">
        <v>99846</v>
      </c>
      <c r="D10228" t="s">
        <v>7879</v>
      </c>
      <c r="E10228" t="s">
        <v>12</v>
      </c>
      <c r="F10228">
        <v>0</v>
      </c>
      <c r="G10228">
        <v>0</v>
      </c>
    </row>
    <row r="10229" spans="1:11">
      <c r="A10229" t="s">
        <v>26289</v>
      </c>
      <c r="B10229" t="s">
        <v>58</v>
      </c>
      <c r="C10229">
        <v>99841</v>
      </c>
      <c r="D10229" t="s">
        <v>2123</v>
      </c>
      <c r="E10229" t="s">
        <v>12</v>
      </c>
      <c r="F10229">
        <v>1147.92</v>
      </c>
      <c r="G10229">
        <v>1164.76</v>
      </c>
      <c r="J10229">
        <v>0.16400000000000001</v>
      </c>
      <c r="K10229">
        <v>0.16170000000000001</v>
      </c>
    </row>
    <row r="10230" spans="1:11">
      <c r="A10230" t="s">
        <v>26290</v>
      </c>
      <c r="B10230" t="s">
        <v>58</v>
      </c>
      <c r="C10230">
        <v>94276</v>
      </c>
      <c r="D10230" t="s">
        <v>1900</v>
      </c>
      <c r="E10230" t="s">
        <v>12</v>
      </c>
      <c r="F10230">
        <v>55.56</v>
      </c>
      <c r="G10230">
        <v>57.04</v>
      </c>
      <c r="J10230">
        <v>0</v>
      </c>
      <c r="K10230">
        <v>0</v>
      </c>
    </row>
    <row r="10231" spans="1:11">
      <c r="A10231" t="s">
        <v>26291</v>
      </c>
      <c r="B10231" t="s">
        <v>58</v>
      </c>
      <c r="C10231">
        <v>94274</v>
      </c>
      <c r="D10231" t="s">
        <v>108</v>
      </c>
      <c r="E10231" t="s">
        <v>12</v>
      </c>
      <c r="F10231">
        <v>60.69</v>
      </c>
      <c r="G10231">
        <v>62.26</v>
      </c>
      <c r="J10231">
        <v>0</v>
      </c>
      <c r="K10231">
        <v>0</v>
      </c>
    </row>
    <row r="10232" spans="1:11">
      <c r="A10232" t="s">
        <v>26292</v>
      </c>
      <c r="B10232" t="s">
        <v>58</v>
      </c>
      <c r="C10232">
        <v>94280</v>
      </c>
      <c r="D10232" t="s">
        <v>1904</v>
      </c>
      <c r="E10232" t="s">
        <v>12</v>
      </c>
      <c r="F10232">
        <v>58.53</v>
      </c>
      <c r="G10232">
        <v>59.89</v>
      </c>
      <c r="J10232">
        <v>0</v>
      </c>
      <c r="K10232">
        <v>0</v>
      </c>
    </row>
    <row r="10233" spans="1:11">
      <c r="A10233" t="s">
        <v>26293</v>
      </c>
      <c r="B10233" t="s">
        <v>58</v>
      </c>
      <c r="C10233">
        <v>94278</v>
      </c>
      <c r="D10233" t="s">
        <v>1902</v>
      </c>
      <c r="E10233" t="s">
        <v>12</v>
      </c>
      <c r="F10233">
        <v>49.42</v>
      </c>
      <c r="G10233">
        <v>50.84</v>
      </c>
      <c r="J10233">
        <v>0</v>
      </c>
      <c r="K10233">
        <v>0</v>
      </c>
    </row>
    <row r="10234" spans="1:11">
      <c r="A10234" t="s">
        <v>26294</v>
      </c>
      <c r="B10234" t="s">
        <v>58</v>
      </c>
      <c r="C10234">
        <v>94275</v>
      </c>
      <c r="D10234" t="s">
        <v>1899</v>
      </c>
      <c r="E10234" t="s">
        <v>12</v>
      </c>
      <c r="F10234">
        <v>51.84</v>
      </c>
      <c r="G10234">
        <v>53.01</v>
      </c>
      <c r="J10234">
        <v>0</v>
      </c>
      <c r="K10234">
        <v>0</v>
      </c>
    </row>
    <row r="10235" spans="1:11">
      <c r="A10235" t="s">
        <v>26295</v>
      </c>
      <c r="B10235" t="s">
        <v>58</v>
      </c>
      <c r="C10235">
        <v>94273</v>
      </c>
      <c r="D10235" t="s">
        <v>86</v>
      </c>
      <c r="E10235" t="s">
        <v>12</v>
      </c>
      <c r="F10235">
        <v>56.96</v>
      </c>
      <c r="G10235">
        <v>58.23</v>
      </c>
      <c r="J10235">
        <v>0</v>
      </c>
      <c r="K10235">
        <v>0</v>
      </c>
    </row>
    <row r="10236" spans="1:11">
      <c r="A10236" t="s">
        <v>26296</v>
      </c>
      <c r="B10236" t="s">
        <v>58</v>
      </c>
      <c r="C10236">
        <v>94279</v>
      </c>
      <c r="D10236" t="s">
        <v>1903</v>
      </c>
      <c r="E10236" t="s">
        <v>12</v>
      </c>
      <c r="F10236">
        <v>54.8</v>
      </c>
      <c r="G10236">
        <v>55.86</v>
      </c>
      <c r="J10236">
        <v>0</v>
      </c>
      <c r="K10236">
        <v>0</v>
      </c>
    </row>
    <row r="10237" spans="1:11">
      <c r="A10237" t="s">
        <v>26297</v>
      </c>
      <c r="B10237" t="s">
        <v>58</v>
      </c>
      <c r="C10237">
        <v>94277</v>
      </c>
      <c r="D10237" t="s">
        <v>1901</v>
      </c>
      <c r="E10237" t="s">
        <v>12</v>
      </c>
      <c r="F10237">
        <v>45.7</v>
      </c>
      <c r="G10237">
        <v>46.81</v>
      </c>
      <c r="J10237">
        <v>0</v>
      </c>
      <c r="K10237">
        <v>0</v>
      </c>
    </row>
    <row r="10238" spans="1:11">
      <c r="A10238" t="s">
        <v>26298</v>
      </c>
      <c r="B10238" t="s">
        <v>58</v>
      </c>
      <c r="C10238">
        <v>104930</v>
      </c>
      <c r="D10238" t="s">
        <v>7880</v>
      </c>
      <c r="E10238" t="s">
        <v>12</v>
      </c>
      <c r="F10238">
        <v>0</v>
      </c>
      <c r="G10238">
        <v>0</v>
      </c>
    </row>
    <row r="10239" spans="1:11">
      <c r="A10239" t="s">
        <v>26299</v>
      </c>
      <c r="B10239" t="s">
        <v>58</v>
      </c>
      <c r="C10239">
        <v>104931</v>
      </c>
      <c r="D10239" t="s">
        <v>7881</v>
      </c>
      <c r="E10239" t="s">
        <v>12</v>
      </c>
      <c r="F10239">
        <v>0</v>
      </c>
      <c r="G10239">
        <v>0</v>
      </c>
    </row>
    <row r="10240" spans="1:11">
      <c r="A10240" t="s">
        <v>26300</v>
      </c>
      <c r="B10240" t="s">
        <v>58</v>
      </c>
      <c r="C10240">
        <v>94294</v>
      </c>
      <c r="D10240" t="s">
        <v>1905</v>
      </c>
      <c r="E10240" t="s">
        <v>12</v>
      </c>
      <c r="F10240">
        <v>8.17</v>
      </c>
      <c r="G10240">
        <v>8.44</v>
      </c>
      <c r="J10240">
        <v>0</v>
      </c>
      <c r="K10240">
        <v>0</v>
      </c>
    </row>
    <row r="10241" spans="1:11">
      <c r="A10241" t="s">
        <v>26301</v>
      </c>
      <c r="B10241" t="s">
        <v>58</v>
      </c>
      <c r="C10241">
        <v>94288</v>
      </c>
      <c r="D10241" t="s">
        <v>14906</v>
      </c>
      <c r="E10241" t="s">
        <v>12</v>
      </c>
      <c r="F10241">
        <v>45.25</v>
      </c>
      <c r="G10241">
        <v>47.21</v>
      </c>
      <c r="J10241">
        <v>0</v>
      </c>
      <c r="K10241">
        <v>0</v>
      </c>
    </row>
    <row r="10242" spans="1:11">
      <c r="A10242" t="s">
        <v>26302</v>
      </c>
      <c r="B10242" t="s">
        <v>58</v>
      </c>
      <c r="C10242">
        <v>94282</v>
      </c>
      <c r="D10242" t="s">
        <v>14907</v>
      </c>
      <c r="E10242" t="s">
        <v>12</v>
      </c>
      <c r="F10242">
        <v>57.28</v>
      </c>
      <c r="G10242">
        <v>59.42</v>
      </c>
      <c r="J10242">
        <v>0</v>
      </c>
      <c r="K10242">
        <v>0</v>
      </c>
    </row>
    <row r="10243" spans="1:11">
      <c r="A10243" t="s">
        <v>26303</v>
      </c>
      <c r="B10243" t="s">
        <v>58</v>
      </c>
      <c r="C10243">
        <v>94290</v>
      </c>
      <c r="D10243" t="s">
        <v>14908</v>
      </c>
      <c r="E10243" t="s">
        <v>12</v>
      </c>
      <c r="F10243">
        <v>55.23</v>
      </c>
      <c r="G10243">
        <v>57.21</v>
      </c>
      <c r="J10243">
        <v>0</v>
      </c>
      <c r="K10243">
        <v>0</v>
      </c>
    </row>
    <row r="10244" spans="1:11">
      <c r="A10244" t="s">
        <v>26304</v>
      </c>
      <c r="B10244" t="s">
        <v>58</v>
      </c>
      <c r="C10244">
        <v>94284</v>
      </c>
      <c r="D10244" t="s">
        <v>14909</v>
      </c>
      <c r="E10244" t="s">
        <v>12</v>
      </c>
      <c r="F10244">
        <v>73.36</v>
      </c>
      <c r="G10244">
        <v>75.66</v>
      </c>
      <c r="J10244">
        <v>0</v>
      </c>
      <c r="K10244">
        <v>0</v>
      </c>
    </row>
    <row r="10245" spans="1:11">
      <c r="A10245" t="s">
        <v>26305</v>
      </c>
      <c r="B10245" t="s">
        <v>58</v>
      </c>
      <c r="C10245">
        <v>94292</v>
      </c>
      <c r="D10245" t="s">
        <v>14910</v>
      </c>
      <c r="E10245" t="s">
        <v>12</v>
      </c>
      <c r="F10245">
        <v>65.84</v>
      </c>
      <c r="G10245">
        <v>67.91</v>
      </c>
      <c r="J10245">
        <v>0</v>
      </c>
      <c r="K10245">
        <v>0</v>
      </c>
    </row>
    <row r="10246" spans="1:11">
      <c r="A10246" t="s">
        <v>26306</v>
      </c>
      <c r="B10246" t="s">
        <v>58</v>
      </c>
      <c r="C10246">
        <v>94286</v>
      </c>
      <c r="D10246" t="s">
        <v>14911</v>
      </c>
      <c r="E10246" t="s">
        <v>12</v>
      </c>
      <c r="F10246">
        <v>92.5</v>
      </c>
      <c r="G10246">
        <v>95.21</v>
      </c>
      <c r="J10246">
        <v>0</v>
      </c>
      <c r="K10246">
        <v>0</v>
      </c>
    </row>
    <row r="10247" spans="1:11">
      <c r="A10247" t="s">
        <v>26307</v>
      </c>
      <c r="B10247" t="s">
        <v>58</v>
      </c>
      <c r="C10247">
        <v>94287</v>
      </c>
      <c r="D10247" t="s">
        <v>14912</v>
      </c>
      <c r="E10247" t="s">
        <v>12</v>
      </c>
      <c r="F10247">
        <v>36.5</v>
      </c>
      <c r="G10247">
        <v>37.75</v>
      </c>
      <c r="J10247">
        <v>0</v>
      </c>
      <c r="K10247">
        <v>0</v>
      </c>
    </row>
    <row r="10248" spans="1:11">
      <c r="A10248" t="s">
        <v>26308</v>
      </c>
      <c r="B10248" t="s">
        <v>58</v>
      </c>
      <c r="C10248">
        <v>94281</v>
      </c>
      <c r="D10248" t="s">
        <v>14913</v>
      </c>
      <c r="E10248" t="s">
        <v>12</v>
      </c>
      <c r="F10248">
        <v>47.43</v>
      </c>
      <c r="G10248">
        <v>48.78</v>
      </c>
      <c r="J10248">
        <v>0</v>
      </c>
      <c r="K10248">
        <v>0</v>
      </c>
    </row>
    <row r="10249" spans="1:11">
      <c r="A10249" t="s">
        <v>26309</v>
      </c>
      <c r="B10249" t="s">
        <v>58</v>
      </c>
      <c r="C10249">
        <v>94289</v>
      </c>
      <c r="D10249" t="s">
        <v>14914</v>
      </c>
      <c r="E10249" t="s">
        <v>12</v>
      </c>
      <c r="F10249">
        <v>46.46</v>
      </c>
      <c r="G10249">
        <v>47.75</v>
      </c>
      <c r="J10249">
        <v>0</v>
      </c>
      <c r="K10249">
        <v>0</v>
      </c>
    </row>
    <row r="10250" spans="1:11">
      <c r="A10250" t="s">
        <v>26310</v>
      </c>
      <c r="B10250" t="s">
        <v>58</v>
      </c>
      <c r="C10250">
        <v>94283</v>
      </c>
      <c r="D10250" t="s">
        <v>14915</v>
      </c>
      <c r="E10250" t="s">
        <v>12</v>
      </c>
      <c r="F10250">
        <v>63.52</v>
      </c>
      <c r="G10250">
        <v>65.010000000000005</v>
      </c>
      <c r="J10250">
        <v>0</v>
      </c>
      <c r="K10250">
        <v>0</v>
      </c>
    </row>
    <row r="10251" spans="1:11">
      <c r="A10251" t="s">
        <v>26311</v>
      </c>
      <c r="B10251" t="s">
        <v>58</v>
      </c>
      <c r="C10251">
        <v>94291</v>
      </c>
      <c r="D10251" t="s">
        <v>14916</v>
      </c>
      <c r="E10251" t="s">
        <v>12</v>
      </c>
      <c r="F10251">
        <v>57.08</v>
      </c>
      <c r="G10251">
        <v>58.43</v>
      </c>
      <c r="J10251">
        <v>0</v>
      </c>
      <c r="K10251">
        <v>0</v>
      </c>
    </row>
    <row r="10252" spans="1:11">
      <c r="A10252" t="s">
        <v>26312</v>
      </c>
      <c r="B10252" t="s">
        <v>58</v>
      </c>
      <c r="C10252">
        <v>94285</v>
      </c>
      <c r="D10252" t="s">
        <v>14917</v>
      </c>
      <c r="E10252" t="s">
        <v>12</v>
      </c>
      <c r="F10252">
        <v>82.66</v>
      </c>
      <c r="G10252">
        <v>84.55</v>
      </c>
      <c r="J10252">
        <v>0</v>
      </c>
      <c r="K10252">
        <v>0</v>
      </c>
    </row>
    <row r="10253" spans="1:11">
      <c r="A10253" t="s">
        <v>26313</v>
      </c>
      <c r="B10253" t="s">
        <v>58</v>
      </c>
      <c r="C10253">
        <v>94293</v>
      </c>
      <c r="D10253" t="s">
        <v>14918</v>
      </c>
      <c r="E10253" t="s">
        <v>12</v>
      </c>
      <c r="F10253">
        <v>185.32</v>
      </c>
      <c r="G10253">
        <v>189.49</v>
      </c>
      <c r="J10253">
        <v>0</v>
      </c>
      <c r="K10253">
        <v>0</v>
      </c>
    </row>
    <row r="10254" spans="1:11">
      <c r="A10254" t="s">
        <v>26314</v>
      </c>
      <c r="B10254" t="s">
        <v>58</v>
      </c>
      <c r="C10254">
        <v>94264</v>
      </c>
      <c r="D10254" t="s">
        <v>14919</v>
      </c>
      <c r="E10254" t="s">
        <v>12</v>
      </c>
      <c r="F10254">
        <v>45.6</v>
      </c>
      <c r="G10254">
        <v>47.85</v>
      </c>
      <c r="J10254">
        <v>1.78E-2</v>
      </c>
      <c r="K10254">
        <v>1.6899999999999998E-2</v>
      </c>
    </row>
    <row r="10255" spans="1:11">
      <c r="A10255" t="s">
        <v>26315</v>
      </c>
      <c r="B10255" t="s">
        <v>58</v>
      </c>
      <c r="C10255">
        <v>94266</v>
      </c>
      <c r="D10255" t="s">
        <v>14920</v>
      </c>
      <c r="E10255" t="s">
        <v>12</v>
      </c>
      <c r="F10255">
        <v>59.22</v>
      </c>
      <c r="G10255">
        <v>61.66</v>
      </c>
      <c r="J10255">
        <v>1.55E-2</v>
      </c>
      <c r="K10255">
        <v>1.49E-2</v>
      </c>
    </row>
    <row r="10256" spans="1:11">
      <c r="A10256" t="s">
        <v>26316</v>
      </c>
      <c r="B10256" t="s">
        <v>58</v>
      </c>
      <c r="C10256">
        <v>94263</v>
      </c>
      <c r="D10256" t="s">
        <v>14921</v>
      </c>
      <c r="E10256" t="s">
        <v>12</v>
      </c>
      <c r="F10256">
        <v>39.61</v>
      </c>
      <c r="G10256">
        <v>41.41</v>
      </c>
      <c r="J10256">
        <v>1.3100000000000001E-2</v>
      </c>
      <c r="K10256">
        <v>1.26E-2</v>
      </c>
    </row>
    <row r="10257" spans="1:11">
      <c r="A10257" t="s">
        <v>26317</v>
      </c>
      <c r="B10257" t="s">
        <v>58</v>
      </c>
      <c r="C10257">
        <v>94265</v>
      </c>
      <c r="D10257" t="s">
        <v>14922</v>
      </c>
      <c r="E10257" t="s">
        <v>12</v>
      </c>
      <c r="F10257">
        <v>52.36</v>
      </c>
      <c r="G10257">
        <v>54.29</v>
      </c>
      <c r="J10257">
        <v>1.15E-2</v>
      </c>
      <c r="K10257">
        <v>1.11E-2</v>
      </c>
    </row>
    <row r="10258" spans="1:11">
      <c r="A10258" t="s">
        <v>26318</v>
      </c>
      <c r="B10258" t="s">
        <v>58</v>
      </c>
      <c r="C10258">
        <v>94268</v>
      </c>
      <c r="D10258" t="s">
        <v>14923</v>
      </c>
      <c r="E10258" t="s">
        <v>12</v>
      </c>
      <c r="F10258">
        <v>69.540000000000006</v>
      </c>
      <c r="G10258">
        <v>72.14</v>
      </c>
      <c r="J10258">
        <v>1.47E-2</v>
      </c>
      <c r="K10258">
        <v>1.41E-2</v>
      </c>
    </row>
    <row r="10259" spans="1:11">
      <c r="A10259" t="s">
        <v>26319</v>
      </c>
      <c r="B10259" t="s">
        <v>58</v>
      </c>
      <c r="C10259">
        <v>94270</v>
      </c>
      <c r="D10259" t="s">
        <v>14924</v>
      </c>
      <c r="E10259" t="s">
        <v>12</v>
      </c>
      <c r="F10259">
        <v>98.21</v>
      </c>
      <c r="G10259">
        <v>101.48</v>
      </c>
      <c r="J10259">
        <v>1.4500000000000001E-2</v>
      </c>
      <c r="K10259">
        <v>1.4E-2</v>
      </c>
    </row>
    <row r="10260" spans="1:11">
      <c r="A10260" t="s">
        <v>26320</v>
      </c>
      <c r="B10260" t="s">
        <v>58</v>
      </c>
      <c r="C10260">
        <v>94272</v>
      </c>
      <c r="D10260" t="s">
        <v>14925</v>
      </c>
      <c r="E10260" t="s">
        <v>12</v>
      </c>
      <c r="F10260">
        <v>121.13</v>
      </c>
      <c r="G10260">
        <v>125.19</v>
      </c>
      <c r="J10260">
        <v>1.5699999999999999E-2</v>
      </c>
      <c r="K10260">
        <v>1.52E-2</v>
      </c>
    </row>
    <row r="10261" spans="1:11">
      <c r="A10261" t="s">
        <v>26321</v>
      </c>
      <c r="B10261" t="s">
        <v>58</v>
      </c>
      <c r="C10261">
        <v>94267</v>
      </c>
      <c r="D10261" t="s">
        <v>14926</v>
      </c>
      <c r="E10261" t="s">
        <v>12</v>
      </c>
      <c r="F10261">
        <v>61.99</v>
      </c>
      <c r="G10261">
        <v>64.03</v>
      </c>
      <c r="J10261">
        <v>1.0800000000000001E-2</v>
      </c>
      <c r="K10261">
        <v>1.0500000000000001E-2</v>
      </c>
    </row>
    <row r="10262" spans="1:11">
      <c r="A10262" t="s">
        <v>26322</v>
      </c>
      <c r="B10262" t="s">
        <v>58</v>
      </c>
      <c r="C10262">
        <v>94269</v>
      </c>
      <c r="D10262" t="s">
        <v>14927</v>
      </c>
      <c r="E10262" t="s">
        <v>12</v>
      </c>
      <c r="F10262">
        <v>87.71</v>
      </c>
      <c r="G10262">
        <v>90.18</v>
      </c>
      <c r="J10262">
        <v>1.06E-2</v>
      </c>
      <c r="K10262">
        <v>1.03E-2</v>
      </c>
    </row>
    <row r="10263" spans="1:11">
      <c r="A10263" t="s">
        <v>26323</v>
      </c>
      <c r="B10263" t="s">
        <v>58</v>
      </c>
      <c r="C10263">
        <v>94271</v>
      </c>
      <c r="D10263" t="s">
        <v>14928</v>
      </c>
      <c r="E10263" t="s">
        <v>12</v>
      </c>
      <c r="F10263">
        <v>107.08</v>
      </c>
      <c r="G10263">
        <v>110.1</v>
      </c>
      <c r="J10263">
        <v>1.17E-2</v>
      </c>
      <c r="K10263">
        <v>1.14E-2</v>
      </c>
    </row>
    <row r="10264" spans="1:11">
      <c r="A10264" t="s">
        <v>26324</v>
      </c>
      <c r="B10264" t="s">
        <v>58</v>
      </c>
      <c r="C10264">
        <v>105555</v>
      </c>
      <c r="D10264" t="s">
        <v>7882</v>
      </c>
      <c r="E10264" t="s">
        <v>32</v>
      </c>
      <c r="F10264">
        <v>0</v>
      </c>
      <c r="G10264">
        <v>0</v>
      </c>
    </row>
    <row r="10265" spans="1:11">
      <c r="A10265" t="s">
        <v>26325</v>
      </c>
      <c r="B10265" t="s">
        <v>58</v>
      </c>
      <c r="C10265">
        <v>97603</v>
      </c>
      <c r="D10265" t="s">
        <v>7883</v>
      </c>
      <c r="E10265" t="s">
        <v>32</v>
      </c>
      <c r="F10265">
        <v>0</v>
      </c>
      <c r="G10265">
        <v>0</v>
      </c>
    </row>
    <row r="10266" spans="1:11">
      <c r="A10266" t="s">
        <v>26326</v>
      </c>
      <c r="B10266" t="s">
        <v>58</v>
      </c>
      <c r="C10266">
        <v>97602</v>
      </c>
      <c r="D10266" t="s">
        <v>7884</v>
      </c>
      <c r="E10266" t="s">
        <v>32</v>
      </c>
      <c r="F10266">
        <v>0</v>
      </c>
      <c r="G10266">
        <v>0</v>
      </c>
    </row>
    <row r="10267" spans="1:11">
      <c r="A10267" t="s">
        <v>26327</v>
      </c>
      <c r="B10267" t="s">
        <v>58</v>
      </c>
      <c r="C10267">
        <v>97604</v>
      </c>
      <c r="D10267" t="s">
        <v>7885</v>
      </c>
      <c r="E10267" t="s">
        <v>32</v>
      </c>
      <c r="F10267">
        <v>0</v>
      </c>
      <c r="G10267">
        <v>0</v>
      </c>
    </row>
    <row r="10268" spans="1:11">
      <c r="A10268" t="s">
        <v>26328</v>
      </c>
      <c r="B10268" t="s">
        <v>58</v>
      </c>
      <c r="C10268">
        <v>105553</v>
      </c>
      <c r="D10268" t="s">
        <v>7886</v>
      </c>
      <c r="E10268" t="s">
        <v>32</v>
      </c>
      <c r="F10268">
        <v>0</v>
      </c>
      <c r="G10268">
        <v>0</v>
      </c>
    </row>
    <row r="10269" spans="1:11">
      <c r="A10269" t="s">
        <v>26329</v>
      </c>
      <c r="B10269" t="s">
        <v>58</v>
      </c>
      <c r="C10269">
        <v>105552</v>
      </c>
      <c r="D10269" t="s">
        <v>7887</v>
      </c>
      <c r="E10269" t="s">
        <v>32</v>
      </c>
      <c r="F10269">
        <v>0</v>
      </c>
      <c r="G10269">
        <v>0</v>
      </c>
    </row>
    <row r="10270" spans="1:11">
      <c r="A10270" t="s">
        <v>26330</v>
      </c>
      <c r="B10270" t="s">
        <v>58</v>
      </c>
      <c r="C10270">
        <v>105550</v>
      </c>
      <c r="D10270" t="s">
        <v>7888</v>
      </c>
      <c r="E10270" t="s">
        <v>32</v>
      </c>
      <c r="F10270">
        <v>0</v>
      </c>
      <c r="G10270">
        <v>0</v>
      </c>
    </row>
    <row r="10271" spans="1:11">
      <c r="A10271" t="s">
        <v>26331</v>
      </c>
      <c r="B10271" t="s">
        <v>58</v>
      </c>
      <c r="C10271">
        <v>105551</v>
      </c>
      <c r="D10271" t="s">
        <v>7889</v>
      </c>
      <c r="E10271" t="s">
        <v>32</v>
      </c>
      <c r="F10271">
        <v>0</v>
      </c>
      <c r="G10271">
        <v>0</v>
      </c>
    </row>
    <row r="10272" spans="1:11">
      <c r="A10272" t="s">
        <v>26332</v>
      </c>
      <c r="B10272" t="s">
        <v>58</v>
      </c>
      <c r="C10272">
        <v>105549</v>
      </c>
      <c r="D10272" t="s">
        <v>7890</v>
      </c>
      <c r="E10272" t="s">
        <v>32</v>
      </c>
      <c r="F10272">
        <v>0</v>
      </c>
      <c r="G10272">
        <v>0</v>
      </c>
    </row>
    <row r="10273" spans="1:11">
      <c r="A10273" t="s">
        <v>26333</v>
      </c>
      <c r="B10273" t="s">
        <v>58</v>
      </c>
      <c r="C10273">
        <v>105547</v>
      </c>
      <c r="D10273" t="s">
        <v>7891</v>
      </c>
      <c r="E10273" t="s">
        <v>12</v>
      </c>
      <c r="F10273">
        <v>0</v>
      </c>
      <c r="G10273">
        <v>0</v>
      </c>
    </row>
    <row r="10274" spans="1:11">
      <c r="A10274" t="s">
        <v>26334</v>
      </c>
      <c r="B10274" t="s">
        <v>58</v>
      </c>
      <c r="C10274">
        <v>97605</v>
      </c>
      <c r="D10274" t="s">
        <v>3074</v>
      </c>
      <c r="E10274" t="s">
        <v>32</v>
      </c>
      <c r="F10274">
        <v>62.39</v>
      </c>
      <c r="G10274">
        <v>63.88</v>
      </c>
      <c r="J10274">
        <v>0</v>
      </c>
      <c r="K10274">
        <v>0</v>
      </c>
    </row>
    <row r="10275" spans="1:11">
      <c r="A10275" t="s">
        <v>26335</v>
      </c>
      <c r="B10275" t="s">
        <v>58</v>
      </c>
      <c r="C10275">
        <v>97607</v>
      </c>
      <c r="D10275" t="s">
        <v>3075</v>
      </c>
      <c r="E10275" t="s">
        <v>32</v>
      </c>
      <c r="F10275">
        <v>81.16</v>
      </c>
      <c r="G10275">
        <v>83.38</v>
      </c>
      <c r="J10275">
        <v>0</v>
      </c>
      <c r="K10275">
        <v>0</v>
      </c>
    </row>
    <row r="10276" spans="1:11">
      <c r="A10276" t="s">
        <v>26336</v>
      </c>
      <c r="B10276" t="s">
        <v>58</v>
      </c>
      <c r="C10276">
        <v>97599</v>
      </c>
      <c r="D10276" t="s">
        <v>2999</v>
      </c>
      <c r="E10276" t="s">
        <v>32</v>
      </c>
      <c r="F10276">
        <v>17.96</v>
      </c>
      <c r="G10276">
        <v>18.649999999999999</v>
      </c>
      <c r="J10276">
        <v>0</v>
      </c>
      <c r="K10276">
        <v>0</v>
      </c>
    </row>
    <row r="10277" spans="1:11">
      <c r="A10277" t="s">
        <v>26337</v>
      </c>
      <c r="B10277" t="s">
        <v>58</v>
      </c>
      <c r="C10277">
        <v>105542</v>
      </c>
      <c r="D10277" t="s">
        <v>7892</v>
      </c>
      <c r="E10277" t="s">
        <v>32</v>
      </c>
      <c r="F10277">
        <v>0</v>
      </c>
      <c r="G10277">
        <v>0</v>
      </c>
    </row>
    <row r="10278" spans="1:11">
      <c r="A10278" t="s">
        <v>26338</v>
      </c>
      <c r="B10278" t="s">
        <v>58</v>
      </c>
      <c r="C10278">
        <v>105543</v>
      </c>
      <c r="D10278" t="s">
        <v>7893</v>
      </c>
      <c r="E10278" t="s">
        <v>32</v>
      </c>
      <c r="F10278">
        <v>0</v>
      </c>
      <c r="G10278">
        <v>0</v>
      </c>
    </row>
    <row r="10279" spans="1:11">
      <c r="A10279" t="s">
        <v>26339</v>
      </c>
      <c r="B10279" t="s">
        <v>58</v>
      </c>
      <c r="C10279">
        <v>105544</v>
      </c>
      <c r="D10279" t="s">
        <v>7894</v>
      </c>
      <c r="E10279" t="s">
        <v>32</v>
      </c>
      <c r="F10279">
        <v>0</v>
      </c>
      <c r="G10279">
        <v>0</v>
      </c>
    </row>
    <row r="10280" spans="1:11">
      <c r="A10280" t="s">
        <v>26340</v>
      </c>
      <c r="B10280" t="s">
        <v>58</v>
      </c>
      <c r="C10280">
        <v>100913</v>
      </c>
      <c r="D10280" t="s">
        <v>7895</v>
      </c>
      <c r="E10280" t="s">
        <v>32</v>
      </c>
      <c r="F10280">
        <v>0</v>
      </c>
      <c r="G10280">
        <v>0</v>
      </c>
    </row>
    <row r="10281" spans="1:11">
      <c r="A10281" t="s">
        <v>26341</v>
      </c>
      <c r="B10281" t="s">
        <v>58</v>
      </c>
      <c r="C10281">
        <v>100916</v>
      </c>
      <c r="D10281" t="s">
        <v>7896</v>
      </c>
      <c r="E10281" t="s">
        <v>32</v>
      </c>
      <c r="F10281">
        <v>0</v>
      </c>
      <c r="G10281">
        <v>0</v>
      </c>
    </row>
    <row r="10282" spans="1:11">
      <c r="A10282" t="s">
        <v>26342</v>
      </c>
      <c r="B10282" t="s">
        <v>58</v>
      </c>
      <c r="C10282">
        <v>100918</v>
      </c>
      <c r="D10282" t="s">
        <v>7897</v>
      </c>
      <c r="E10282" t="s">
        <v>32</v>
      </c>
      <c r="F10282">
        <v>0</v>
      </c>
      <c r="G10282">
        <v>0</v>
      </c>
    </row>
    <row r="10283" spans="1:11">
      <c r="A10283" t="s">
        <v>26343</v>
      </c>
      <c r="B10283" t="s">
        <v>58</v>
      </c>
      <c r="C10283">
        <v>100914</v>
      </c>
      <c r="D10283" t="s">
        <v>7898</v>
      </c>
      <c r="E10283" t="s">
        <v>32</v>
      </c>
      <c r="F10283">
        <v>0</v>
      </c>
      <c r="G10283">
        <v>0</v>
      </c>
    </row>
    <row r="10284" spans="1:11">
      <c r="A10284" t="s">
        <v>26344</v>
      </c>
      <c r="B10284" t="s">
        <v>58</v>
      </c>
      <c r="C10284">
        <v>100917</v>
      </c>
      <c r="D10284" t="s">
        <v>7899</v>
      </c>
      <c r="E10284" t="s">
        <v>32</v>
      </c>
      <c r="F10284">
        <v>0</v>
      </c>
      <c r="G10284">
        <v>0</v>
      </c>
    </row>
    <row r="10285" spans="1:11">
      <c r="A10285" t="s">
        <v>26345</v>
      </c>
      <c r="B10285" t="s">
        <v>58</v>
      </c>
      <c r="C10285">
        <v>100907</v>
      </c>
      <c r="D10285" t="s">
        <v>7900</v>
      </c>
      <c r="E10285" t="s">
        <v>32</v>
      </c>
      <c r="F10285">
        <v>0</v>
      </c>
      <c r="G10285">
        <v>0</v>
      </c>
    </row>
    <row r="10286" spans="1:11">
      <c r="A10286" t="s">
        <v>26346</v>
      </c>
      <c r="B10286" t="s">
        <v>58</v>
      </c>
      <c r="C10286">
        <v>102467</v>
      </c>
      <c r="D10286" t="s">
        <v>7901</v>
      </c>
      <c r="E10286" t="s">
        <v>32</v>
      </c>
      <c r="F10286">
        <v>0</v>
      </c>
      <c r="G10286">
        <v>0</v>
      </c>
    </row>
    <row r="10287" spans="1:11">
      <c r="A10287" t="s">
        <v>26347</v>
      </c>
      <c r="B10287" t="s">
        <v>58</v>
      </c>
      <c r="C10287">
        <v>100910</v>
      </c>
      <c r="D10287" t="s">
        <v>7902</v>
      </c>
      <c r="E10287" t="s">
        <v>32</v>
      </c>
      <c r="F10287">
        <v>0</v>
      </c>
      <c r="G10287">
        <v>0</v>
      </c>
    </row>
    <row r="10288" spans="1:11">
      <c r="A10288" t="s">
        <v>26348</v>
      </c>
      <c r="B10288" t="s">
        <v>58</v>
      </c>
      <c r="C10288">
        <v>105541</v>
      </c>
      <c r="D10288" t="s">
        <v>7903</v>
      </c>
      <c r="E10288" t="s">
        <v>32</v>
      </c>
      <c r="F10288">
        <v>0</v>
      </c>
      <c r="G10288">
        <v>0</v>
      </c>
    </row>
    <row r="10289" spans="1:11">
      <c r="A10289" t="s">
        <v>26349</v>
      </c>
      <c r="B10289" t="s">
        <v>58</v>
      </c>
      <c r="C10289">
        <v>100908</v>
      </c>
      <c r="D10289" t="s">
        <v>7904</v>
      </c>
      <c r="E10289" t="s">
        <v>32</v>
      </c>
      <c r="F10289">
        <v>0</v>
      </c>
      <c r="G10289">
        <v>0</v>
      </c>
    </row>
    <row r="10290" spans="1:11">
      <c r="A10290" t="s">
        <v>26350</v>
      </c>
      <c r="B10290" t="s">
        <v>58</v>
      </c>
      <c r="C10290">
        <v>100911</v>
      </c>
      <c r="D10290" t="s">
        <v>7905</v>
      </c>
      <c r="E10290" t="s">
        <v>32</v>
      </c>
      <c r="F10290">
        <v>0</v>
      </c>
      <c r="G10290">
        <v>0</v>
      </c>
    </row>
    <row r="10291" spans="1:11">
      <c r="A10291" t="s">
        <v>26351</v>
      </c>
      <c r="B10291" t="s">
        <v>58</v>
      </c>
      <c r="C10291">
        <v>103782</v>
      </c>
      <c r="D10291" t="s">
        <v>3004</v>
      </c>
      <c r="E10291" t="s">
        <v>32</v>
      </c>
      <c r="F10291">
        <v>31.35</v>
      </c>
      <c r="G10291">
        <v>33.229999999999997</v>
      </c>
      <c r="J10291">
        <v>0</v>
      </c>
      <c r="K10291">
        <v>0</v>
      </c>
    </row>
    <row r="10292" spans="1:11">
      <c r="A10292" t="s">
        <v>26352</v>
      </c>
      <c r="B10292" t="s">
        <v>58</v>
      </c>
      <c r="C10292">
        <v>103786</v>
      </c>
      <c r="D10292" t="s">
        <v>7906</v>
      </c>
      <c r="E10292" t="s">
        <v>32</v>
      </c>
      <c r="F10292">
        <v>0</v>
      </c>
      <c r="G10292">
        <v>0</v>
      </c>
    </row>
    <row r="10293" spans="1:11">
      <c r="A10293" t="s">
        <v>26353</v>
      </c>
      <c r="B10293" t="s">
        <v>58</v>
      </c>
      <c r="C10293">
        <v>103787</v>
      </c>
      <c r="D10293" t="s">
        <v>7907</v>
      </c>
      <c r="E10293" t="s">
        <v>32</v>
      </c>
      <c r="F10293">
        <v>0</v>
      </c>
      <c r="G10293">
        <v>0</v>
      </c>
    </row>
    <row r="10294" spans="1:11">
      <c r="A10294" t="s">
        <v>26354</v>
      </c>
      <c r="B10294" t="s">
        <v>58</v>
      </c>
      <c r="C10294">
        <v>103788</v>
      </c>
      <c r="D10294" t="s">
        <v>7908</v>
      </c>
      <c r="E10294" t="s">
        <v>32</v>
      </c>
      <c r="F10294">
        <v>0</v>
      </c>
      <c r="G10294">
        <v>0</v>
      </c>
    </row>
    <row r="10295" spans="1:11">
      <c r="A10295" t="s">
        <v>26355</v>
      </c>
      <c r="B10295" t="s">
        <v>58</v>
      </c>
      <c r="C10295">
        <v>103783</v>
      </c>
      <c r="D10295" t="s">
        <v>7909</v>
      </c>
      <c r="E10295" t="s">
        <v>32</v>
      </c>
      <c r="F10295">
        <v>0</v>
      </c>
      <c r="G10295">
        <v>0</v>
      </c>
    </row>
    <row r="10296" spans="1:11">
      <c r="A10296" t="s">
        <v>26356</v>
      </c>
      <c r="B10296" t="s">
        <v>58</v>
      </c>
      <c r="C10296">
        <v>103784</v>
      </c>
      <c r="D10296" t="s">
        <v>7910</v>
      </c>
      <c r="E10296" t="s">
        <v>32</v>
      </c>
      <c r="F10296">
        <v>0</v>
      </c>
      <c r="G10296">
        <v>0</v>
      </c>
    </row>
    <row r="10297" spans="1:11">
      <c r="A10297" t="s">
        <v>26357</v>
      </c>
      <c r="B10297" t="s">
        <v>58</v>
      </c>
      <c r="C10297">
        <v>103785</v>
      </c>
      <c r="D10297" t="s">
        <v>7911</v>
      </c>
      <c r="E10297" t="s">
        <v>32</v>
      </c>
      <c r="F10297">
        <v>0</v>
      </c>
      <c r="G10297">
        <v>0</v>
      </c>
    </row>
    <row r="10298" spans="1:11">
      <c r="A10298" t="s">
        <v>26358</v>
      </c>
      <c r="B10298" t="s">
        <v>58</v>
      </c>
      <c r="C10298">
        <v>105546</v>
      </c>
      <c r="D10298" t="s">
        <v>7912</v>
      </c>
      <c r="E10298" t="s">
        <v>32</v>
      </c>
      <c r="F10298">
        <v>0</v>
      </c>
      <c r="G10298">
        <v>0</v>
      </c>
    </row>
    <row r="10299" spans="1:11">
      <c r="A10299" t="s">
        <v>26359</v>
      </c>
      <c r="B10299" t="s">
        <v>58</v>
      </c>
      <c r="C10299">
        <v>105545</v>
      </c>
      <c r="D10299" t="s">
        <v>7913</v>
      </c>
      <c r="E10299" t="s">
        <v>32</v>
      </c>
      <c r="F10299">
        <v>0</v>
      </c>
      <c r="G10299">
        <v>0</v>
      </c>
    </row>
    <row r="10300" spans="1:11">
      <c r="A10300" t="s">
        <v>26360</v>
      </c>
      <c r="B10300" t="s">
        <v>58</v>
      </c>
      <c r="C10300">
        <v>97610</v>
      </c>
      <c r="D10300" t="s">
        <v>3001</v>
      </c>
      <c r="E10300" t="s">
        <v>32</v>
      </c>
      <c r="F10300">
        <v>14.01</v>
      </c>
      <c r="G10300">
        <v>14.64</v>
      </c>
      <c r="J10300">
        <v>0</v>
      </c>
      <c r="K10300">
        <v>0</v>
      </c>
    </row>
    <row r="10301" spans="1:11">
      <c r="A10301" t="s">
        <v>26361</v>
      </c>
      <c r="B10301" t="s">
        <v>58</v>
      </c>
      <c r="C10301">
        <v>97609</v>
      </c>
      <c r="D10301" t="s">
        <v>3000</v>
      </c>
      <c r="E10301" t="s">
        <v>32</v>
      </c>
      <c r="F10301">
        <v>13.5</v>
      </c>
      <c r="G10301">
        <v>14.13</v>
      </c>
      <c r="J10301">
        <v>0</v>
      </c>
      <c r="K10301">
        <v>0</v>
      </c>
    </row>
    <row r="10302" spans="1:11">
      <c r="A10302" t="s">
        <v>26362</v>
      </c>
      <c r="B10302" t="s">
        <v>58</v>
      </c>
      <c r="C10302">
        <v>105554</v>
      </c>
      <c r="D10302" t="s">
        <v>3005</v>
      </c>
      <c r="E10302" t="s">
        <v>32</v>
      </c>
      <c r="F10302">
        <v>16.3</v>
      </c>
      <c r="G10302">
        <v>17.22</v>
      </c>
      <c r="J10302">
        <v>0</v>
      </c>
      <c r="K10302">
        <v>0</v>
      </c>
    </row>
    <row r="10303" spans="1:11">
      <c r="A10303" t="s">
        <v>26363</v>
      </c>
      <c r="B10303" t="s">
        <v>58</v>
      </c>
      <c r="C10303">
        <v>100903</v>
      </c>
      <c r="D10303" t="s">
        <v>3003</v>
      </c>
      <c r="E10303" t="s">
        <v>32</v>
      </c>
      <c r="F10303">
        <v>31.16</v>
      </c>
      <c r="G10303">
        <v>32.700000000000003</v>
      </c>
      <c r="J10303">
        <v>0</v>
      </c>
      <c r="K10303">
        <v>0</v>
      </c>
    </row>
    <row r="10304" spans="1:11">
      <c r="A10304" t="s">
        <v>26364</v>
      </c>
      <c r="B10304" t="s">
        <v>58</v>
      </c>
      <c r="C10304">
        <v>100902</v>
      </c>
      <c r="D10304" t="s">
        <v>3002</v>
      </c>
      <c r="E10304" t="s">
        <v>32</v>
      </c>
      <c r="F10304">
        <v>28.9</v>
      </c>
      <c r="G10304">
        <v>30.44</v>
      </c>
      <c r="J10304">
        <v>0</v>
      </c>
      <c r="K10304">
        <v>0</v>
      </c>
    </row>
    <row r="10305" spans="1:11">
      <c r="A10305" t="s">
        <v>26365</v>
      </c>
      <c r="B10305" t="s">
        <v>58</v>
      </c>
      <c r="C10305">
        <v>105548</v>
      </c>
      <c r="D10305" t="s">
        <v>7914</v>
      </c>
      <c r="E10305" t="s">
        <v>12</v>
      </c>
      <c r="F10305">
        <v>0</v>
      </c>
      <c r="G10305">
        <v>0</v>
      </c>
    </row>
    <row r="10306" spans="1:11">
      <c r="A10306" t="s">
        <v>26366</v>
      </c>
      <c r="B10306" t="s">
        <v>58</v>
      </c>
      <c r="C10306">
        <v>97595</v>
      </c>
      <c r="D10306" t="s">
        <v>2995</v>
      </c>
      <c r="E10306" t="s">
        <v>32</v>
      </c>
      <c r="F10306">
        <v>78.599999999999994</v>
      </c>
      <c r="G10306">
        <v>81.03</v>
      </c>
      <c r="J10306">
        <v>0</v>
      </c>
      <c r="K10306">
        <v>0</v>
      </c>
    </row>
    <row r="10307" spans="1:11">
      <c r="A10307" t="s">
        <v>26367</v>
      </c>
      <c r="B10307" t="s">
        <v>58</v>
      </c>
      <c r="C10307">
        <v>97597</v>
      </c>
      <c r="D10307" t="s">
        <v>2997</v>
      </c>
      <c r="E10307" t="s">
        <v>32</v>
      </c>
      <c r="F10307">
        <v>55.81</v>
      </c>
      <c r="G10307">
        <v>57.6</v>
      </c>
      <c r="J10307">
        <v>0</v>
      </c>
      <c r="K10307">
        <v>0</v>
      </c>
    </row>
    <row r="10308" spans="1:11">
      <c r="A10308" t="s">
        <v>26368</v>
      </c>
      <c r="B10308" t="s">
        <v>58</v>
      </c>
      <c r="C10308">
        <v>97596</v>
      </c>
      <c r="D10308" t="s">
        <v>2996</v>
      </c>
      <c r="E10308" t="s">
        <v>32</v>
      </c>
      <c r="F10308">
        <v>59.72</v>
      </c>
      <c r="G10308">
        <v>62.15</v>
      </c>
      <c r="J10308">
        <v>0</v>
      </c>
      <c r="K10308">
        <v>0</v>
      </c>
    </row>
    <row r="10309" spans="1:11">
      <c r="A10309" t="s">
        <v>26369</v>
      </c>
      <c r="B10309" t="s">
        <v>58</v>
      </c>
      <c r="C10309">
        <v>97598</v>
      </c>
      <c r="D10309" t="s">
        <v>2998</v>
      </c>
      <c r="E10309" t="s">
        <v>32</v>
      </c>
      <c r="F10309">
        <v>53.4</v>
      </c>
      <c r="G10309">
        <v>55.19</v>
      </c>
      <c r="J10309">
        <v>0</v>
      </c>
      <c r="K10309">
        <v>0</v>
      </c>
    </row>
    <row r="10310" spans="1:11">
      <c r="A10310" t="s">
        <v>26370</v>
      </c>
      <c r="B10310" t="s">
        <v>58</v>
      </c>
      <c r="C10310">
        <v>98549</v>
      </c>
      <c r="D10310" t="s">
        <v>7915</v>
      </c>
      <c r="E10310" t="s">
        <v>9</v>
      </c>
      <c r="F10310">
        <v>0</v>
      </c>
      <c r="G10310">
        <v>0</v>
      </c>
    </row>
    <row r="10311" spans="1:11">
      <c r="A10311" t="s">
        <v>26371</v>
      </c>
      <c r="B10311" t="s">
        <v>58</v>
      </c>
      <c r="C10311">
        <v>98562</v>
      </c>
      <c r="D10311" t="s">
        <v>2708</v>
      </c>
      <c r="E10311" t="s">
        <v>9</v>
      </c>
      <c r="F10311">
        <v>59.26</v>
      </c>
      <c r="G10311">
        <v>63.12</v>
      </c>
      <c r="J10311">
        <v>0</v>
      </c>
      <c r="K10311">
        <v>0</v>
      </c>
    </row>
    <row r="10312" spans="1:11">
      <c r="A10312" t="s">
        <v>26372</v>
      </c>
      <c r="B10312" t="s">
        <v>58</v>
      </c>
      <c r="C10312">
        <v>98555</v>
      </c>
      <c r="D10312" t="s">
        <v>2709</v>
      </c>
      <c r="E10312" t="s">
        <v>9</v>
      </c>
      <c r="F10312">
        <v>39.659999999999997</v>
      </c>
      <c r="G10312">
        <v>41.88</v>
      </c>
      <c r="J10312">
        <v>0</v>
      </c>
      <c r="K10312">
        <v>0</v>
      </c>
    </row>
    <row r="10313" spans="1:11">
      <c r="A10313" t="s">
        <v>26373</v>
      </c>
      <c r="B10313" t="s">
        <v>58</v>
      </c>
      <c r="C10313">
        <v>98556</v>
      </c>
      <c r="D10313" t="s">
        <v>2710</v>
      </c>
      <c r="E10313" t="s">
        <v>9</v>
      </c>
      <c r="F10313">
        <v>72.45</v>
      </c>
      <c r="G10313">
        <v>76.09</v>
      </c>
      <c r="J10313">
        <v>0</v>
      </c>
      <c r="K10313">
        <v>0</v>
      </c>
    </row>
    <row r="10314" spans="1:11">
      <c r="A10314" t="s">
        <v>26374</v>
      </c>
      <c r="B10314" t="s">
        <v>58</v>
      </c>
      <c r="C10314">
        <v>98557</v>
      </c>
      <c r="D10314" t="s">
        <v>2717</v>
      </c>
      <c r="E10314" t="s">
        <v>9</v>
      </c>
      <c r="F10314">
        <v>56.43</v>
      </c>
      <c r="G10314">
        <v>58.01</v>
      </c>
      <c r="J10314">
        <v>0</v>
      </c>
      <c r="K10314">
        <v>0</v>
      </c>
    </row>
    <row r="10315" spans="1:11">
      <c r="A10315" t="s">
        <v>26375</v>
      </c>
      <c r="B10315" t="s">
        <v>58</v>
      </c>
      <c r="C10315">
        <v>98548</v>
      </c>
      <c r="D10315" t="s">
        <v>7916</v>
      </c>
      <c r="E10315" t="s">
        <v>9</v>
      </c>
      <c r="F10315">
        <v>0</v>
      </c>
      <c r="G10315">
        <v>0</v>
      </c>
    </row>
    <row r="10316" spans="1:11">
      <c r="A10316" t="s">
        <v>26376</v>
      </c>
      <c r="B10316" t="s">
        <v>58</v>
      </c>
      <c r="C10316">
        <v>98547</v>
      </c>
      <c r="D10316" t="s">
        <v>2714</v>
      </c>
      <c r="E10316" t="s">
        <v>9</v>
      </c>
      <c r="F10316">
        <v>246.08</v>
      </c>
      <c r="G10316">
        <v>251.54</v>
      </c>
      <c r="J10316">
        <v>0</v>
      </c>
      <c r="K10316">
        <v>0</v>
      </c>
    </row>
    <row r="10317" spans="1:11">
      <c r="A10317" t="s">
        <v>26377</v>
      </c>
      <c r="B10317" t="s">
        <v>58</v>
      </c>
      <c r="C10317">
        <v>98546</v>
      </c>
      <c r="D10317" t="s">
        <v>2713</v>
      </c>
      <c r="E10317" t="s">
        <v>9</v>
      </c>
      <c r="F10317">
        <v>146.13</v>
      </c>
      <c r="G10317">
        <v>149.56</v>
      </c>
      <c r="J10317">
        <v>0</v>
      </c>
      <c r="K10317">
        <v>0</v>
      </c>
    </row>
    <row r="10318" spans="1:11">
      <c r="A10318" t="s">
        <v>26378</v>
      </c>
      <c r="B10318" t="s">
        <v>58</v>
      </c>
      <c r="C10318">
        <v>98552</v>
      </c>
      <c r="D10318" t="s">
        <v>7917</v>
      </c>
      <c r="E10318" t="s">
        <v>9</v>
      </c>
      <c r="F10318">
        <v>0</v>
      </c>
      <c r="G10318">
        <v>0</v>
      </c>
    </row>
    <row r="10319" spans="1:11">
      <c r="A10319" t="s">
        <v>26379</v>
      </c>
      <c r="B10319" t="s">
        <v>58</v>
      </c>
      <c r="C10319">
        <v>98553</v>
      </c>
      <c r="D10319" t="s">
        <v>2715</v>
      </c>
      <c r="E10319" t="s">
        <v>9</v>
      </c>
      <c r="F10319">
        <v>207.82</v>
      </c>
      <c r="G10319">
        <v>209.66</v>
      </c>
      <c r="J10319">
        <v>0</v>
      </c>
      <c r="K10319">
        <v>0</v>
      </c>
    </row>
    <row r="10320" spans="1:11">
      <c r="A10320" t="s">
        <v>26380</v>
      </c>
      <c r="B10320" t="s">
        <v>58</v>
      </c>
      <c r="C10320">
        <v>98554</v>
      </c>
      <c r="D10320" t="s">
        <v>2716</v>
      </c>
      <c r="E10320" t="s">
        <v>9</v>
      </c>
      <c r="F10320">
        <v>57.11</v>
      </c>
      <c r="G10320">
        <v>59.22</v>
      </c>
      <c r="J10320">
        <v>0</v>
      </c>
      <c r="K10320">
        <v>0</v>
      </c>
    </row>
    <row r="10321" spans="1:11">
      <c r="A10321" t="s">
        <v>26381</v>
      </c>
      <c r="B10321" t="s">
        <v>58</v>
      </c>
      <c r="C10321">
        <v>98565</v>
      </c>
      <c r="D10321" t="s">
        <v>2720</v>
      </c>
      <c r="E10321" t="s">
        <v>9</v>
      </c>
      <c r="F10321">
        <v>61.14</v>
      </c>
      <c r="G10321">
        <v>64.58</v>
      </c>
      <c r="J10321">
        <v>0</v>
      </c>
      <c r="K10321">
        <v>0</v>
      </c>
    </row>
    <row r="10322" spans="1:11">
      <c r="A10322" t="s">
        <v>26382</v>
      </c>
      <c r="B10322" t="s">
        <v>58</v>
      </c>
      <c r="C10322">
        <v>98567</v>
      </c>
      <c r="D10322" t="s">
        <v>2722</v>
      </c>
      <c r="E10322" t="s">
        <v>9</v>
      </c>
      <c r="F10322">
        <v>78.78</v>
      </c>
      <c r="G10322">
        <v>83.31</v>
      </c>
      <c r="J10322">
        <v>0</v>
      </c>
      <c r="K10322">
        <v>0</v>
      </c>
    </row>
    <row r="10323" spans="1:11">
      <c r="A10323" t="s">
        <v>26383</v>
      </c>
      <c r="B10323" t="s">
        <v>58</v>
      </c>
      <c r="C10323">
        <v>98569</v>
      </c>
      <c r="D10323" t="s">
        <v>2724</v>
      </c>
      <c r="E10323" t="s">
        <v>9</v>
      </c>
      <c r="F10323">
        <v>97.23</v>
      </c>
      <c r="G10323">
        <v>102.87</v>
      </c>
      <c r="J10323">
        <v>0</v>
      </c>
      <c r="K10323">
        <v>0</v>
      </c>
    </row>
    <row r="10324" spans="1:11">
      <c r="A10324" t="s">
        <v>26384</v>
      </c>
      <c r="B10324" t="s">
        <v>58</v>
      </c>
      <c r="C10324">
        <v>98571</v>
      </c>
      <c r="D10324" t="s">
        <v>2726</v>
      </c>
      <c r="E10324" t="s">
        <v>9</v>
      </c>
      <c r="F10324">
        <v>52.28</v>
      </c>
      <c r="G10324">
        <v>54.71</v>
      </c>
      <c r="J10324">
        <v>0</v>
      </c>
      <c r="K10324">
        <v>0</v>
      </c>
    </row>
    <row r="10325" spans="1:11">
      <c r="A10325" t="s">
        <v>26385</v>
      </c>
      <c r="B10325" t="s">
        <v>58</v>
      </c>
      <c r="C10325">
        <v>98572</v>
      </c>
      <c r="D10325" t="s">
        <v>2727</v>
      </c>
      <c r="E10325" t="s">
        <v>9</v>
      </c>
      <c r="F10325">
        <v>64.23</v>
      </c>
      <c r="G10325">
        <v>67.27</v>
      </c>
      <c r="J10325">
        <v>0</v>
      </c>
      <c r="K10325">
        <v>0</v>
      </c>
    </row>
    <row r="10326" spans="1:11">
      <c r="A10326" t="s">
        <v>26386</v>
      </c>
      <c r="B10326" t="s">
        <v>58</v>
      </c>
      <c r="C10326">
        <v>98563</v>
      </c>
      <c r="D10326" t="s">
        <v>2718</v>
      </c>
      <c r="E10326" t="s">
        <v>9</v>
      </c>
      <c r="F10326">
        <v>42.69</v>
      </c>
      <c r="G10326">
        <v>45</v>
      </c>
      <c r="J10326">
        <v>0</v>
      </c>
      <c r="K10326">
        <v>0</v>
      </c>
    </row>
    <row r="10327" spans="1:11">
      <c r="A10327" t="s">
        <v>26387</v>
      </c>
      <c r="B10327" t="s">
        <v>58</v>
      </c>
      <c r="C10327">
        <v>98564</v>
      </c>
      <c r="D10327" t="s">
        <v>2719</v>
      </c>
      <c r="E10327" t="s">
        <v>9</v>
      </c>
      <c r="F10327">
        <v>61.92</v>
      </c>
      <c r="G10327">
        <v>64.459999999999994</v>
      </c>
      <c r="J10327">
        <v>0</v>
      </c>
      <c r="K10327">
        <v>0</v>
      </c>
    </row>
    <row r="10328" spans="1:11">
      <c r="A10328" t="s">
        <v>26388</v>
      </c>
      <c r="B10328" t="s">
        <v>58</v>
      </c>
      <c r="C10328">
        <v>98566</v>
      </c>
      <c r="D10328" t="s">
        <v>2721</v>
      </c>
      <c r="E10328" t="s">
        <v>9</v>
      </c>
      <c r="F10328">
        <v>80.38</v>
      </c>
      <c r="G10328">
        <v>84.04</v>
      </c>
      <c r="J10328">
        <v>0</v>
      </c>
      <c r="K10328">
        <v>0</v>
      </c>
    </row>
    <row r="10329" spans="1:11">
      <c r="A10329" t="s">
        <v>26389</v>
      </c>
      <c r="B10329" t="s">
        <v>58</v>
      </c>
      <c r="C10329">
        <v>98568</v>
      </c>
      <c r="D10329" t="s">
        <v>2723</v>
      </c>
      <c r="E10329" t="s">
        <v>9</v>
      </c>
      <c r="F10329">
        <v>98.02</v>
      </c>
      <c r="G10329">
        <v>102.78</v>
      </c>
      <c r="J10329">
        <v>0</v>
      </c>
      <c r="K10329">
        <v>0</v>
      </c>
    </row>
    <row r="10330" spans="1:11">
      <c r="A10330" t="s">
        <v>26390</v>
      </c>
      <c r="B10330" t="s">
        <v>58</v>
      </c>
      <c r="C10330">
        <v>98570</v>
      </c>
      <c r="D10330" t="s">
        <v>2725</v>
      </c>
      <c r="E10330" t="s">
        <v>9</v>
      </c>
      <c r="F10330">
        <v>116.47</v>
      </c>
      <c r="G10330">
        <v>122.35</v>
      </c>
      <c r="J10330">
        <v>0</v>
      </c>
      <c r="K10330">
        <v>0</v>
      </c>
    </row>
    <row r="10331" spans="1:11">
      <c r="A10331" t="s">
        <v>26391</v>
      </c>
      <c r="B10331" t="s">
        <v>58</v>
      </c>
      <c r="C10331">
        <v>98573</v>
      </c>
      <c r="D10331" t="s">
        <v>2728</v>
      </c>
      <c r="E10331" t="s">
        <v>9</v>
      </c>
      <c r="F10331">
        <v>82.72</v>
      </c>
      <c r="G10331">
        <v>85.91</v>
      </c>
      <c r="J10331">
        <v>0</v>
      </c>
      <c r="K10331">
        <v>0</v>
      </c>
    </row>
    <row r="10332" spans="1:11">
      <c r="A10332" t="s">
        <v>26392</v>
      </c>
      <c r="B10332" t="s">
        <v>58</v>
      </c>
      <c r="C10332">
        <v>98576</v>
      </c>
      <c r="D10332" t="s">
        <v>2613</v>
      </c>
      <c r="E10332" t="s">
        <v>12</v>
      </c>
      <c r="F10332">
        <v>27</v>
      </c>
      <c r="G10332">
        <v>27.12</v>
      </c>
      <c r="J10332">
        <v>0</v>
      </c>
      <c r="K10332">
        <v>0</v>
      </c>
    </row>
    <row r="10333" spans="1:11">
      <c r="A10333" t="s">
        <v>26393</v>
      </c>
      <c r="B10333" t="s">
        <v>58</v>
      </c>
      <c r="C10333">
        <v>98575</v>
      </c>
      <c r="D10333" t="s">
        <v>2612</v>
      </c>
      <c r="E10333" t="s">
        <v>12</v>
      </c>
      <c r="F10333">
        <v>87.24</v>
      </c>
      <c r="G10333">
        <v>92.01</v>
      </c>
      <c r="J10333">
        <v>0</v>
      </c>
      <c r="K10333">
        <v>0</v>
      </c>
    </row>
    <row r="10334" spans="1:11">
      <c r="A10334" t="s">
        <v>26394</v>
      </c>
      <c r="B10334" t="s">
        <v>58</v>
      </c>
      <c r="C10334">
        <v>98577</v>
      </c>
      <c r="D10334" t="s">
        <v>2614</v>
      </c>
      <c r="E10334" t="s">
        <v>12</v>
      </c>
      <c r="F10334">
        <v>60.51</v>
      </c>
      <c r="G10334">
        <v>64.7</v>
      </c>
      <c r="J10334">
        <v>0</v>
      </c>
      <c r="K10334">
        <v>0</v>
      </c>
    </row>
    <row r="10335" spans="1:11">
      <c r="A10335" t="s">
        <v>26395</v>
      </c>
      <c r="B10335" t="s">
        <v>58</v>
      </c>
      <c r="C10335">
        <v>98558</v>
      </c>
      <c r="D10335" t="s">
        <v>2711</v>
      </c>
      <c r="E10335" t="s">
        <v>32</v>
      </c>
      <c r="F10335">
        <v>11.81</v>
      </c>
      <c r="G10335">
        <v>12.31</v>
      </c>
      <c r="J10335">
        <v>0</v>
      </c>
      <c r="K10335">
        <v>0</v>
      </c>
    </row>
    <row r="10336" spans="1:11">
      <c r="A10336" t="s">
        <v>26396</v>
      </c>
      <c r="B10336" t="s">
        <v>58</v>
      </c>
      <c r="C10336">
        <v>98550</v>
      </c>
      <c r="D10336" t="s">
        <v>7918</v>
      </c>
      <c r="E10336" t="s">
        <v>9</v>
      </c>
      <c r="F10336">
        <v>0</v>
      </c>
      <c r="G10336">
        <v>0</v>
      </c>
    </row>
    <row r="10337" spans="1:11">
      <c r="A10337" t="s">
        <v>26397</v>
      </c>
      <c r="B10337" t="s">
        <v>58</v>
      </c>
      <c r="C10337">
        <v>98551</v>
      </c>
      <c r="D10337" t="s">
        <v>7919</v>
      </c>
      <c r="E10337" t="s">
        <v>12</v>
      </c>
      <c r="F10337">
        <v>0</v>
      </c>
      <c r="G10337">
        <v>0</v>
      </c>
    </row>
    <row r="10338" spans="1:11">
      <c r="A10338" t="s">
        <v>26398</v>
      </c>
      <c r="B10338" t="s">
        <v>58</v>
      </c>
      <c r="C10338">
        <v>98559</v>
      </c>
      <c r="D10338" t="s">
        <v>2712</v>
      </c>
      <c r="E10338" t="s">
        <v>12</v>
      </c>
      <c r="F10338">
        <v>6.1</v>
      </c>
      <c r="G10338">
        <v>6.32</v>
      </c>
      <c r="J10338">
        <v>0</v>
      </c>
      <c r="K10338">
        <v>0</v>
      </c>
    </row>
    <row r="10339" spans="1:11">
      <c r="A10339" t="s">
        <v>26399</v>
      </c>
      <c r="B10339" t="s">
        <v>58</v>
      </c>
      <c r="C10339">
        <v>91925</v>
      </c>
      <c r="D10339" t="s">
        <v>2814</v>
      </c>
      <c r="E10339" t="s">
        <v>12</v>
      </c>
      <c r="F10339">
        <v>4.1500000000000004</v>
      </c>
      <c r="G10339">
        <v>4.2699999999999996</v>
      </c>
      <c r="J10339">
        <v>0</v>
      </c>
      <c r="K10339">
        <v>0</v>
      </c>
    </row>
    <row r="10340" spans="1:11">
      <c r="A10340" t="s">
        <v>26400</v>
      </c>
      <c r="B10340" t="s">
        <v>58</v>
      </c>
      <c r="C10340">
        <v>91924</v>
      </c>
      <c r="D10340" t="s">
        <v>110</v>
      </c>
      <c r="E10340" t="s">
        <v>12</v>
      </c>
      <c r="F10340">
        <v>3.49</v>
      </c>
      <c r="G10340">
        <v>3.61</v>
      </c>
      <c r="J10340">
        <v>0</v>
      </c>
      <c r="K10340">
        <v>0</v>
      </c>
    </row>
    <row r="10341" spans="1:11">
      <c r="A10341" t="s">
        <v>26401</v>
      </c>
      <c r="B10341" t="s">
        <v>58</v>
      </c>
      <c r="C10341">
        <v>91933</v>
      </c>
      <c r="D10341" t="s">
        <v>2821</v>
      </c>
      <c r="E10341" t="s">
        <v>12</v>
      </c>
      <c r="F10341">
        <v>18.059999999999999</v>
      </c>
      <c r="G10341">
        <v>18.48</v>
      </c>
      <c r="J10341">
        <v>0</v>
      </c>
      <c r="K10341">
        <v>0</v>
      </c>
    </row>
    <row r="10342" spans="1:11">
      <c r="A10342" t="s">
        <v>26402</v>
      </c>
      <c r="B10342" t="s">
        <v>58</v>
      </c>
      <c r="C10342">
        <v>91932</v>
      </c>
      <c r="D10342" t="s">
        <v>2820</v>
      </c>
      <c r="E10342" t="s">
        <v>12</v>
      </c>
      <c r="F10342">
        <v>18.690000000000001</v>
      </c>
      <c r="G10342">
        <v>19.11</v>
      </c>
      <c r="J10342">
        <v>0</v>
      </c>
      <c r="K10342">
        <v>0</v>
      </c>
    </row>
    <row r="10343" spans="1:11">
      <c r="A10343" t="s">
        <v>26403</v>
      </c>
      <c r="B10343" t="s">
        <v>58</v>
      </c>
      <c r="C10343">
        <v>91935</v>
      </c>
      <c r="D10343" t="s">
        <v>2823</v>
      </c>
      <c r="E10343" t="s">
        <v>12</v>
      </c>
      <c r="F10343">
        <v>28.25</v>
      </c>
      <c r="G10343">
        <v>28.89</v>
      </c>
      <c r="J10343">
        <v>0</v>
      </c>
      <c r="K10343">
        <v>0</v>
      </c>
    </row>
    <row r="10344" spans="1:11">
      <c r="A10344" t="s">
        <v>26404</v>
      </c>
      <c r="B10344" t="s">
        <v>58</v>
      </c>
      <c r="C10344">
        <v>91934</v>
      </c>
      <c r="D10344" t="s">
        <v>2822</v>
      </c>
      <c r="E10344" t="s">
        <v>12</v>
      </c>
      <c r="F10344">
        <v>27.03</v>
      </c>
      <c r="G10344">
        <v>27.67</v>
      </c>
      <c r="J10344">
        <v>0</v>
      </c>
      <c r="K10344">
        <v>0</v>
      </c>
    </row>
    <row r="10345" spans="1:11">
      <c r="A10345" t="s">
        <v>26405</v>
      </c>
      <c r="B10345" t="s">
        <v>58</v>
      </c>
      <c r="C10345">
        <v>91927</v>
      </c>
      <c r="D10345" t="s">
        <v>2816</v>
      </c>
      <c r="E10345" t="s">
        <v>12</v>
      </c>
      <c r="F10345">
        <v>5.54</v>
      </c>
      <c r="G10345">
        <v>5.7</v>
      </c>
      <c r="J10345">
        <v>0</v>
      </c>
      <c r="K10345">
        <v>0</v>
      </c>
    </row>
    <row r="10346" spans="1:11">
      <c r="A10346" t="s">
        <v>26406</v>
      </c>
      <c r="B10346" t="s">
        <v>58</v>
      </c>
      <c r="C10346">
        <v>91926</v>
      </c>
      <c r="D10346" t="s">
        <v>2815</v>
      </c>
      <c r="E10346" t="s">
        <v>12</v>
      </c>
      <c r="F10346">
        <v>4.9800000000000004</v>
      </c>
      <c r="G10346">
        <v>5.14</v>
      </c>
      <c r="J10346">
        <v>0</v>
      </c>
      <c r="K10346">
        <v>0</v>
      </c>
    </row>
    <row r="10347" spans="1:11">
      <c r="A10347" t="s">
        <v>26407</v>
      </c>
      <c r="B10347" t="s">
        <v>58</v>
      </c>
      <c r="C10347">
        <v>91929</v>
      </c>
      <c r="D10347" t="s">
        <v>2817</v>
      </c>
      <c r="E10347" t="s">
        <v>12</v>
      </c>
      <c r="F10347">
        <v>8.1</v>
      </c>
      <c r="G10347">
        <v>8.31</v>
      </c>
      <c r="J10347">
        <v>0</v>
      </c>
      <c r="K10347">
        <v>0</v>
      </c>
    </row>
    <row r="10348" spans="1:11">
      <c r="A10348" t="s">
        <v>26408</v>
      </c>
      <c r="B10348" t="s">
        <v>58</v>
      </c>
      <c r="C10348">
        <v>91928</v>
      </c>
      <c r="D10348" t="s">
        <v>111</v>
      </c>
      <c r="E10348" t="s">
        <v>12</v>
      </c>
      <c r="F10348">
        <v>7.62</v>
      </c>
      <c r="G10348">
        <v>7.83</v>
      </c>
      <c r="J10348">
        <v>0</v>
      </c>
      <c r="K10348">
        <v>0</v>
      </c>
    </row>
    <row r="10349" spans="1:11">
      <c r="A10349" t="s">
        <v>26409</v>
      </c>
      <c r="B10349" t="s">
        <v>58</v>
      </c>
      <c r="C10349">
        <v>91931</v>
      </c>
      <c r="D10349" t="s">
        <v>2819</v>
      </c>
      <c r="E10349" t="s">
        <v>12</v>
      </c>
      <c r="F10349">
        <v>11.36</v>
      </c>
      <c r="G10349">
        <v>11.64</v>
      </c>
      <c r="J10349">
        <v>0</v>
      </c>
      <c r="K10349">
        <v>0</v>
      </c>
    </row>
    <row r="10350" spans="1:11">
      <c r="A10350" t="s">
        <v>26410</v>
      </c>
      <c r="B10350" t="s">
        <v>58</v>
      </c>
      <c r="C10350">
        <v>91930</v>
      </c>
      <c r="D10350" t="s">
        <v>2818</v>
      </c>
      <c r="E10350" t="s">
        <v>12</v>
      </c>
      <c r="F10350">
        <v>10.58</v>
      </c>
      <c r="G10350">
        <v>10.86</v>
      </c>
      <c r="J10350">
        <v>0</v>
      </c>
      <c r="K10350">
        <v>0</v>
      </c>
    </row>
    <row r="10351" spans="1:11">
      <c r="A10351" t="s">
        <v>26411</v>
      </c>
      <c r="B10351" t="s">
        <v>58</v>
      </c>
      <c r="C10351">
        <v>104620</v>
      </c>
      <c r="D10351" t="s">
        <v>7920</v>
      </c>
      <c r="E10351" t="s">
        <v>32</v>
      </c>
      <c r="F10351">
        <v>0</v>
      </c>
      <c r="G10351">
        <v>0</v>
      </c>
    </row>
    <row r="10352" spans="1:11">
      <c r="A10352" t="s">
        <v>26412</v>
      </c>
      <c r="B10352" t="s">
        <v>58</v>
      </c>
      <c r="C10352">
        <v>104624</v>
      </c>
      <c r="D10352" t="s">
        <v>7921</v>
      </c>
      <c r="E10352" t="s">
        <v>32</v>
      </c>
      <c r="F10352">
        <v>0</v>
      </c>
      <c r="G10352">
        <v>0</v>
      </c>
    </row>
    <row r="10353" spans="1:11">
      <c r="A10353" t="s">
        <v>26413</v>
      </c>
      <c r="B10353" t="s">
        <v>58</v>
      </c>
      <c r="C10353">
        <v>104622</v>
      </c>
      <c r="D10353" t="s">
        <v>7922</v>
      </c>
      <c r="E10353" t="s">
        <v>32</v>
      </c>
      <c r="F10353">
        <v>0</v>
      </c>
      <c r="G10353">
        <v>0</v>
      </c>
    </row>
    <row r="10354" spans="1:11">
      <c r="A10354" t="s">
        <v>26414</v>
      </c>
      <c r="B10354" t="s">
        <v>58</v>
      </c>
      <c r="C10354">
        <v>104621</v>
      </c>
      <c r="D10354" t="s">
        <v>7923</v>
      </c>
      <c r="E10354" t="s">
        <v>32</v>
      </c>
      <c r="F10354">
        <v>0</v>
      </c>
      <c r="G10354">
        <v>0</v>
      </c>
    </row>
    <row r="10355" spans="1:11">
      <c r="A10355" t="s">
        <v>26415</v>
      </c>
      <c r="B10355" t="s">
        <v>58</v>
      </c>
      <c r="C10355">
        <v>104625</v>
      </c>
      <c r="D10355" t="s">
        <v>7924</v>
      </c>
      <c r="E10355" t="s">
        <v>32</v>
      </c>
      <c r="F10355">
        <v>0</v>
      </c>
      <c r="G10355">
        <v>0</v>
      </c>
    </row>
    <row r="10356" spans="1:11">
      <c r="A10356" t="s">
        <v>26416</v>
      </c>
      <c r="B10356" t="s">
        <v>58</v>
      </c>
      <c r="C10356">
        <v>104623</v>
      </c>
      <c r="D10356" t="s">
        <v>7925</v>
      </c>
      <c r="E10356" t="s">
        <v>32</v>
      </c>
      <c r="F10356">
        <v>0</v>
      </c>
      <c r="G10356">
        <v>0</v>
      </c>
    </row>
    <row r="10357" spans="1:11">
      <c r="A10357" t="s">
        <v>26417</v>
      </c>
      <c r="B10357" t="s">
        <v>58</v>
      </c>
      <c r="C10357">
        <v>91937</v>
      </c>
      <c r="D10357" t="s">
        <v>2835</v>
      </c>
      <c r="E10357" t="s">
        <v>32</v>
      </c>
      <c r="F10357">
        <v>20.37</v>
      </c>
      <c r="G10357">
        <v>21.59</v>
      </c>
      <c r="J10357">
        <v>0</v>
      </c>
      <c r="K10357">
        <v>0</v>
      </c>
    </row>
    <row r="10358" spans="1:11">
      <c r="A10358" t="s">
        <v>26418</v>
      </c>
      <c r="B10358" t="s">
        <v>58</v>
      </c>
      <c r="C10358">
        <v>92865</v>
      </c>
      <c r="D10358" t="s">
        <v>2842</v>
      </c>
      <c r="E10358" t="s">
        <v>32</v>
      </c>
      <c r="F10358">
        <v>18.149999999999999</v>
      </c>
      <c r="G10358">
        <v>19.37</v>
      </c>
      <c r="J10358">
        <v>0</v>
      </c>
      <c r="K10358">
        <v>0</v>
      </c>
    </row>
    <row r="10359" spans="1:11">
      <c r="A10359" t="s">
        <v>26419</v>
      </c>
      <c r="B10359" t="s">
        <v>58</v>
      </c>
      <c r="C10359">
        <v>91936</v>
      </c>
      <c r="D10359" t="s">
        <v>2834</v>
      </c>
      <c r="E10359" t="s">
        <v>32</v>
      </c>
      <c r="F10359">
        <v>22.78</v>
      </c>
      <c r="G10359">
        <v>24</v>
      </c>
      <c r="J10359">
        <v>0</v>
      </c>
      <c r="K10359">
        <v>0</v>
      </c>
    </row>
    <row r="10360" spans="1:11">
      <c r="A10360" t="s">
        <v>26420</v>
      </c>
      <c r="B10360" t="s">
        <v>58</v>
      </c>
      <c r="C10360">
        <v>92867</v>
      </c>
      <c r="D10360" t="s">
        <v>2844</v>
      </c>
      <c r="E10360" t="s">
        <v>32</v>
      </c>
      <c r="F10360">
        <v>39.17</v>
      </c>
      <c r="G10360">
        <v>42.22</v>
      </c>
      <c r="J10360">
        <v>0</v>
      </c>
      <c r="K10360">
        <v>0</v>
      </c>
    </row>
    <row r="10361" spans="1:11">
      <c r="A10361" t="s">
        <v>26421</v>
      </c>
      <c r="B10361" t="s">
        <v>58</v>
      </c>
      <c r="C10361">
        <v>91939</v>
      </c>
      <c r="D10361" t="s">
        <v>2836</v>
      </c>
      <c r="E10361" t="s">
        <v>32</v>
      </c>
      <c r="F10361">
        <v>40.68</v>
      </c>
      <c r="G10361">
        <v>43.73</v>
      </c>
      <c r="J10361">
        <v>0</v>
      </c>
      <c r="K10361">
        <v>0</v>
      </c>
    </row>
    <row r="10362" spans="1:11">
      <c r="A10362" t="s">
        <v>26422</v>
      </c>
      <c r="B10362" t="s">
        <v>58</v>
      </c>
      <c r="C10362">
        <v>92869</v>
      </c>
      <c r="D10362" t="s">
        <v>2846</v>
      </c>
      <c r="E10362" t="s">
        <v>32</v>
      </c>
      <c r="F10362">
        <v>13.13</v>
      </c>
      <c r="G10362">
        <v>14.07</v>
      </c>
      <c r="J10362">
        <v>0</v>
      </c>
      <c r="K10362">
        <v>0</v>
      </c>
    </row>
    <row r="10363" spans="1:11">
      <c r="A10363" t="s">
        <v>26423</v>
      </c>
      <c r="B10363" t="s">
        <v>58</v>
      </c>
      <c r="C10363">
        <v>91941</v>
      </c>
      <c r="D10363" t="s">
        <v>2838</v>
      </c>
      <c r="E10363" t="s">
        <v>32</v>
      </c>
      <c r="F10363">
        <v>14.64</v>
      </c>
      <c r="G10363">
        <v>15.58</v>
      </c>
      <c r="J10363">
        <v>0</v>
      </c>
      <c r="K10363">
        <v>0</v>
      </c>
    </row>
    <row r="10364" spans="1:11">
      <c r="A10364" t="s">
        <v>26424</v>
      </c>
      <c r="B10364" t="s">
        <v>58</v>
      </c>
      <c r="C10364">
        <v>92868</v>
      </c>
      <c r="D10364" t="s">
        <v>2845</v>
      </c>
      <c r="E10364" t="s">
        <v>32</v>
      </c>
      <c r="F10364">
        <v>21.7</v>
      </c>
      <c r="G10364">
        <v>23.33</v>
      </c>
      <c r="J10364">
        <v>0</v>
      </c>
      <c r="K10364">
        <v>0</v>
      </c>
    </row>
    <row r="10365" spans="1:11">
      <c r="A10365" t="s">
        <v>26425</v>
      </c>
      <c r="B10365" t="s">
        <v>58</v>
      </c>
      <c r="C10365">
        <v>91940</v>
      </c>
      <c r="D10365" t="s">
        <v>2837</v>
      </c>
      <c r="E10365" t="s">
        <v>32</v>
      </c>
      <c r="F10365">
        <v>23.21</v>
      </c>
      <c r="G10365">
        <v>24.84</v>
      </c>
      <c r="J10365">
        <v>0</v>
      </c>
      <c r="K10365">
        <v>0</v>
      </c>
    </row>
    <row r="10366" spans="1:11">
      <c r="A10366" t="s">
        <v>26426</v>
      </c>
      <c r="B10366" t="s">
        <v>58</v>
      </c>
      <c r="C10366">
        <v>92870</v>
      </c>
      <c r="D10366" t="s">
        <v>2847</v>
      </c>
      <c r="E10366" t="s">
        <v>32</v>
      </c>
      <c r="F10366">
        <v>42.33</v>
      </c>
      <c r="G10366">
        <v>45.48</v>
      </c>
      <c r="J10366">
        <v>0</v>
      </c>
      <c r="K10366">
        <v>0</v>
      </c>
    </row>
    <row r="10367" spans="1:11">
      <c r="A10367" t="s">
        <v>26427</v>
      </c>
      <c r="B10367" t="s">
        <v>58</v>
      </c>
      <c r="C10367">
        <v>91942</v>
      </c>
      <c r="D10367" t="s">
        <v>2839</v>
      </c>
      <c r="E10367" t="s">
        <v>32</v>
      </c>
      <c r="F10367">
        <v>45.15</v>
      </c>
      <c r="G10367">
        <v>48.3</v>
      </c>
      <c r="J10367">
        <v>0</v>
      </c>
      <c r="K10367">
        <v>0</v>
      </c>
    </row>
    <row r="10368" spans="1:11">
      <c r="A10368" t="s">
        <v>26428</v>
      </c>
      <c r="B10368" t="s">
        <v>58</v>
      </c>
      <c r="C10368">
        <v>92872</v>
      </c>
      <c r="D10368" t="s">
        <v>2849</v>
      </c>
      <c r="E10368" t="s">
        <v>32</v>
      </c>
      <c r="F10368">
        <v>15.36</v>
      </c>
      <c r="G10368">
        <v>16.3</v>
      </c>
      <c r="J10368">
        <v>0</v>
      </c>
      <c r="K10368">
        <v>0</v>
      </c>
    </row>
    <row r="10369" spans="1:11">
      <c r="A10369" t="s">
        <v>26429</v>
      </c>
      <c r="B10369" t="s">
        <v>58</v>
      </c>
      <c r="C10369">
        <v>91944</v>
      </c>
      <c r="D10369" t="s">
        <v>2841</v>
      </c>
      <c r="E10369" t="s">
        <v>32</v>
      </c>
      <c r="F10369">
        <v>18.18</v>
      </c>
      <c r="G10369">
        <v>19.12</v>
      </c>
      <c r="J10369">
        <v>0</v>
      </c>
      <c r="K10369">
        <v>0</v>
      </c>
    </row>
    <row r="10370" spans="1:11">
      <c r="A10370" t="s">
        <v>26430</v>
      </c>
      <c r="B10370" t="s">
        <v>58</v>
      </c>
      <c r="C10370">
        <v>92871</v>
      </c>
      <c r="D10370" t="s">
        <v>2848</v>
      </c>
      <c r="E10370" t="s">
        <v>32</v>
      </c>
      <c r="F10370">
        <v>24.26</v>
      </c>
      <c r="G10370">
        <v>25.94</v>
      </c>
      <c r="J10370">
        <v>0</v>
      </c>
      <c r="K10370">
        <v>0</v>
      </c>
    </row>
    <row r="10371" spans="1:11">
      <c r="A10371" t="s">
        <v>26431</v>
      </c>
      <c r="B10371" t="s">
        <v>58</v>
      </c>
      <c r="C10371">
        <v>91943</v>
      </c>
      <c r="D10371" t="s">
        <v>2840</v>
      </c>
      <c r="E10371" t="s">
        <v>32</v>
      </c>
      <c r="F10371">
        <v>27.08</v>
      </c>
      <c r="G10371">
        <v>28.76</v>
      </c>
      <c r="J10371">
        <v>0</v>
      </c>
      <c r="K10371">
        <v>0</v>
      </c>
    </row>
    <row r="10372" spans="1:11">
      <c r="A10372" t="s">
        <v>26432</v>
      </c>
      <c r="B10372" t="s">
        <v>58</v>
      </c>
      <c r="C10372">
        <v>92866</v>
      </c>
      <c r="D10372" t="s">
        <v>2843</v>
      </c>
      <c r="E10372" t="s">
        <v>32</v>
      </c>
      <c r="F10372">
        <v>16.420000000000002</v>
      </c>
      <c r="G10372">
        <v>17.64</v>
      </c>
      <c r="J10372">
        <v>0</v>
      </c>
      <c r="K10372">
        <v>0</v>
      </c>
    </row>
    <row r="10373" spans="1:11">
      <c r="A10373" t="s">
        <v>26433</v>
      </c>
      <c r="B10373" t="s">
        <v>58</v>
      </c>
      <c r="C10373">
        <v>91987</v>
      </c>
      <c r="D10373" t="s">
        <v>2946</v>
      </c>
      <c r="E10373" t="s">
        <v>32</v>
      </c>
      <c r="F10373">
        <v>52.73</v>
      </c>
      <c r="G10373">
        <v>55.43</v>
      </c>
      <c r="J10373">
        <v>0</v>
      </c>
      <c r="K10373">
        <v>0</v>
      </c>
    </row>
    <row r="10374" spans="1:11">
      <c r="A10374" t="s">
        <v>26434</v>
      </c>
      <c r="B10374" t="s">
        <v>58</v>
      </c>
      <c r="C10374">
        <v>91986</v>
      </c>
      <c r="D10374" t="s">
        <v>2945</v>
      </c>
      <c r="E10374" t="s">
        <v>32</v>
      </c>
      <c r="F10374">
        <v>40.28</v>
      </c>
      <c r="G10374">
        <v>42.27</v>
      </c>
      <c r="J10374">
        <v>0</v>
      </c>
      <c r="K10374">
        <v>0</v>
      </c>
    </row>
    <row r="10375" spans="1:11">
      <c r="A10375" t="s">
        <v>26435</v>
      </c>
      <c r="B10375" t="s">
        <v>58</v>
      </c>
      <c r="C10375">
        <v>97559</v>
      </c>
      <c r="D10375" t="s">
        <v>2810</v>
      </c>
      <c r="E10375" t="s">
        <v>32</v>
      </c>
      <c r="F10375">
        <v>17.100000000000001</v>
      </c>
      <c r="G10375">
        <v>18.23</v>
      </c>
      <c r="J10375">
        <v>0</v>
      </c>
      <c r="K10375">
        <v>0</v>
      </c>
    </row>
    <row r="10376" spans="1:11">
      <c r="A10376" t="s">
        <v>26436</v>
      </c>
      <c r="B10376" t="s">
        <v>58</v>
      </c>
      <c r="C10376">
        <v>97562</v>
      </c>
      <c r="D10376" t="s">
        <v>2811</v>
      </c>
      <c r="E10376" t="s">
        <v>32</v>
      </c>
      <c r="F10376">
        <v>14.13</v>
      </c>
      <c r="G10376">
        <v>15.03</v>
      </c>
      <c r="J10376">
        <v>0</v>
      </c>
      <c r="K10376">
        <v>0</v>
      </c>
    </row>
    <row r="10377" spans="1:11">
      <c r="A10377" t="s">
        <v>26437</v>
      </c>
      <c r="B10377" t="s">
        <v>58</v>
      </c>
      <c r="C10377">
        <v>97564</v>
      </c>
      <c r="D10377" t="s">
        <v>2812</v>
      </c>
      <c r="E10377" t="s">
        <v>32</v>
      </c>
      <c r="F10377">
        <v>23.1</v>
      </c>
      <c r="G10377">
        <v>24.73</v>
      </c>
      <c r="J10377">
        <v>0</v>
      </c>
      <c r="K10377">
        <v>0</v>
      </c>
    </row>
    <row r="10378" spans="1:11">
      <c r="A10378" t="s">
        <v>26438</v>
      </c>
      <c r="B10378" t="s">
        <v>58</v>
      </c>
      <c r="C10378">
        <v>91889</v>
      </c>
      <c r="D10378" t="s">
        <v>2777</v>
      </c>
      <c r="E10378" t="s">
        <v>32</v>
      </c>
      <c r="F10378">
        <v>15.34</v>
      </c>
      <c r="G10378">
        <v>16.34</v>
      </c>
      <c r="J10378">
        <v>0</v>
      </c>
      <c r="K10378">
        <v>0</v>
      </c>
    </row>
    <row r="10379" spans="1:11">
      <c r="A10379" t="s">
        <v>26439</v>
      </c>
      <c r="B10379" t="s">
        <v>58</v>
      </c>
      <c r="C10379">
        <v>91901</v>
      </c>
      <c r="D10379" t="s">
        <v>2785</v>
      </c>
      <c r="E10379" t="s">
        <v>32</v>
      </c>
      <c r="F10379">
        <v>12.38</v>
      </c>
      <c r="G10379">
        <v>13.14</v>
      </c>
      <c r="J10379">
        <v>0</v>
      </c>
      <c r="K10379">
        <v>0</v>
      </c>
    </row>
    <row r="10380" spans="1:11">
      <c r="A10380" t="s">
        <v>26440</v>
      </c>
      <c r="B10380" t="s">
        <v>58</v>
      </c>
      <c r="C10380">
        <v>91913</v>
      </c>
      <c r="D10380" t="s">
        <v>2793</v>
      </c>
      <c r="E10380" t="s">
        <v>32</v>
      </c>
      <c r="F10380">
        <v>21.41</v>
      </c>
      <c r="G10380">
        <v>22.91</v>
      </c>
      <c r="J10380">
        <v>0</v>
      </c>
      <c r="K10380">
        <v>0</v>
      </c>
    </row>
    <row r="10381" spans="1:11">
      <c r="A10381" t="s">
        <v>26441</v>
      </c>
      <c r="B10381" t="s">
        <v>58</v>
      </c>
      <c r="C10381">
        <v>91892</v>
      </c>
      <c r="D10381" t="s">
        <v>2779</v>
      </c>
      <c r="E10381" t="s">
        <v>32</v>
      </c>
      <c r="F10381">
        <v>19.89</v>
      </c>
      <c r="G10381">
        <v>21.02</v>
      </c>
      <c r="J10381">
        <v>0</v>
      </c>
      <c r="K10381">
        <v>0</v>
      </c>
    </row>
    <row r="10382" spans="1:11">
      <c r="A10382" t="s">
        <v>26442</v>
      </c>
      <c r="B10382" t="s">
        <v>58</v>
      </c>
      <c r="C10382">
        <v>91904</v>
      </c>
      <c r="D10382" t="s">
        <v>2787</v>
      </c>
      <c r="E10382" t="s">
        <v>32</v>
      </c>
      <c r="F10382">
        <v>16.920000000000002</v>
      </c>
      <c r="G10382">
        <v>17.82</v>
      </c>
      <c r="J10382">
        <v>0</v>
      </c>
      <c r="K10382">
        <v>0</v>
      </c>
    </row>
    <row r="10383" spans="1:11">
      <c r="A10383" t="s">
        <v>26443</v>
      </c>
      <c r="B10383" t="s">
        <v>58</v>
      </c>
      <c r="C10383">
        <v>91916</v>
      </c>
      <c r="D10383" t="s">
        <v>2795</v>
      </c>
      <c r="E10383" t="s">
        <v>32</v>
      </c>
      <c r="F10383">
        <v>25.89</v>
      </c>
      <c r="G10383">
        <v>27.52</v>
      </c>
      <c r="J10383">
        <v>0</v>
      </c>
      <c r="K10383">
        <v>0</v>
      </c>
    </row>
    <row r="10384" spans="1:11">
      <c r="A10384" t="s">
        <v>26444</v>
      </c>
      <c r="B10384" t="s">
        <v>58</v>
      </c>
      <c r="C10384">
        <v>91895</v>
      </c>
      <c r="D10384" t="s">
        <v>2781</v>
      </c>
      <c r="E10384" t="s">
        <v>32</v>
      </c>
      <c r="F10384">
        <v>24.03</v>
      </c>
      <c r="G10384">
        <v>25.36</v>
      </c>
      <c r="J10384">
        <v>0</v>
      </c>
      <c r="K10384">
        <v>0</v>
      </c>
    </row>
    <row r="10385" spans="1:11">
      <c r="A10385" t="s">
        <v>26445</v>
      </c>
      <c r="B10385" t="s">
        <v>58</v>
      </c>
      <c r="C10385">
        <v>91907</v>
      </c>
      <c r="D10385" t="s">
        <v>2789</v>
      </c>
      <c r="E10385" t="s">
        <v>32</v>
      </c>
      <c r="F10385">
        <v>21.06</v>
      </c>
      <c r="G10385">
        <v>22.14</v>
      </c>
      <c r="J10385">
        <v>0</v>
      </c>
      <c r="K10385">
        <v>0</v>
      </c>
    </row>
    <row r="10386" spans="1:11">
      <c r="A10386" t="s">
        <v>26446</v>
      </c>
      <c r="B10386" t="s">
        <v>58</v>
      </c>
      <c r="C10386">
        <v>91919</v>
      </c>
      <c r="D10386" t="s">
        <v>2797</v>
      </c>
      <c r="E10386" t="s">
        <v>32</v>
      </c>
      <c r="F10386">
        <v>29.96</v>
      </c>
      <c r="G10386">
        <v>31.78</v>
      </c>
      <c r="J10386">
        <v>0</v>
      </c>
      <c r="K10386">
        <v>0</v>
      </c>
    </row>
    <row r="10387" spans="1:11">
      <c r="A10387" t="s">
        <v>26447</v>
      </c>
      <c r="B10387" t="s">
        <v>58</v>
      </c>
      <c r="C10387">
        <v>91898</v>
      </c>
      <c r="D10387" t="s">
        <v>2783</v>
      </c>
      <c r="E10387" t="s">
        <v>32</v>
      </c>
      <c r="F10387">
        <v>27.45</v>
      </c>
      <c r="G10387">
        <v>28.99</v>
      </c>
      <c r="J10387">
        <v>0</v>
      </c>
      <c r="K10387">
        <v>0</v>
      </c>
    </row>
    <row r="10388" spans="1:11">
      <c r="A10388" t="s">
        <v>26448</v>
      </c>
      <c r="B10388" t="s">
        <v>58</v>
      </c>
      <c r="C10388">
        <v>91910</v>
      </c>
      <c r="D10388" t="s">
        <v>2791</v>
      </c>
      <c r="E10388" t="s">
        <v>32</v>
      </c>
      <c r="F10388">
        <v>24.56</v>
      </c>
      <c r="G10388">
        <v>25.85</v>
      </c>
      <c r="J10388">
        <v>0</v>
      </c>
      <c r="K10388">
        <v>0</v>
      </c>
    </row>
    <row r="10389" spans="1:11">
      <c r="A10389" t="s">
        <v>26449</v>
      </c>
      <c r="B10389" t="s">
        <v>58</v>
      </c>
      <c r="C10389">
        <v>91922</v>
      </c>
      <c r="D10389" t="s">
        <v>2799</v>
      </c>
      <c r="E10389" t="s">
        <v>32</v>
      </c>
      <c r="F10389">
        <v>33.31</v>
      </c>
      <c r="G10389">
        <v>35.33</v>
      </c>
      <c r="J10389">
        <v>0</v>
      </c>
      <c r="K10389">
        <v>0</v>
      </c>
    </row>
    <row r="10390" spans="1:11">
      <c r="A10390" t="s">
        <v>26450</v>
      </c>
      <c r="B10390" t="s">
        <v>58</v>
      </c>
      <c r="C10390">
        <v>91887</v>
      </c>
      <c r="D10390" t="s">
        <v>2776</v>
      </c>
      <c r="E10390" t="s">
        <v>32</v>
      </c>
      <c r="F10390">
        <v>15.72</v>
      </c>
      <c r="G10390">
        <v>16.72</v>
      </c>
      <c r="J10390">
        <v>0</v>
      </c>
      <c r="K10390">
        <v>0</v>
      </c>
    </row>
    <row r="10391" spans="1:11">
      <c r="A10391" t="s">
        <v>26451</v>
      </c>
      <c r="B10391" t="s">
        <v>58</v>
      </c>
      <c r="C10391">
        <v>91899</v>
      </c>
      <c r="D10391" t="s">
        <v>2784</v>
      </c>
      <c r="E10391" t="s">
        <v>32</v>
      </c>
      <c r="F10391">
        <v>12.76</v>
      </c>
      <c r="G10391">
        <v>13.52</v>
      </c>
      <c r="J10391">
        <v>0</v>
      </c>
      <c r="K10391">
        <v>0</v>
      </c>
    </row>
    <row r="10392" spans="1:11">
      <c r="A10392" t="s">
        <v>26452</v>
      </c>
      <c r="B10392" t="s">
        <v>58</v>
      </c>
      <c r="C10392">
        <v>91911</v>
      </c>
      <c r="D10392" t="s">
        <v>2792</v>
      </c>
      <c r="E10392" t="s">
        <v>32</v>
      </c>
      <c r="F10392">
        <v>21.79</v>
      </c>
      <c r="G10392">
        <v>23.29</v>
      </c>
      <c r="J10392">
        <v>0</v>
      </c>
      <c r="K10392">
        <v>0</v>
      </c>
    </row>
    <row r="10393" spans="1:11">
      <c r="A10393" t="s">
        <v>26453</v>
      </c>
      <c r="B10393" t="s">
        <v>58</v>
      </c>
      <c r="C10393">
        <v>91890</v>
      </c>
      <c r="D10393" t="s">
        <v>2778</v>
      </c>
      <c r="E10393" t="s">
        <v>32</v>
      </c>
      <c r="F10393">
        <v>17.39</v>
      </c>
      <c r="G10393">
        <v>18.52</v>
      </c>
      <c r="J10393">
        <v>0</v>
      </c>
      <c r="K10393">
        <v>0</v>
      </c>
    </row>
    <row r="10394" spans="1:11">
      <c r="A10394" t="s">
        <v>26454</v>
      </c>
      <c r="B10394" t="s">
        <v>58</v>
      </c>
      <c r="C10394">
        <v>91902</v>
      </c>
      <c r="D10394" t="s">
        <v>2786</v>
      </c>
      <c r="E10394" t="s">
        <v>32</v>
      </c>
      <c r="F10394">
        <v>14.42</v>
      </c>
      <c r="G10394">
        <v>15.32</v>
      </c>
      <c r="J10394">
        <v>0</v>
      </c>
      <c r="K10394">
        <v>0</v>
      </c>
    </row>
    <row r="10395" spans="1:11">
      <c r="A10395" t="s">
        <v>26455</v>
      </c>
      <c r="B10395" t="s">
        <v>58</v>
      </c>
      <c r="C10395">
        <v>91914</v>
      </c>
      <c r="D10395" t="s">
        <v>2794</v>
      </c>
      <c r="E10395" t="s">
        <v>32</v>
      </c>
      <c r="F10395">
        <v>23.39</v>
      </c>
      <c r="G10395">
        <v>25.02</v>
      </c>
      <c r="J10395">
        <v>0</v>
      </c>
      <c r="K10395">
        <v>0</v>
      </c>
    </row>
    <row r="10396" spans="1:11">
      <c r="A10396" t="s">
        <v>26456</v>
      </c>
      <c r="B10396" t="s">
        <v>58</v>
      </c>
      <c r="C10396">
        <v>91893</v>
      </c>
      <c r="D10396" t="s">
        <v>2780</v>
      </c>
      <c r="E10396" t="s">
        <v>32</v>
      </c>
      <c r="F10396">
        <v>21.48</v>
      </c>
      <c r="G10396">
        <v>22.81</v>
      </c>
      <c r="J10396">
        <v>0</v>
      </c>
      <c r="K10396">
        <v>0</v>
      </c>
    </row>
    <row r="10397" spans="1:11">
      <c r="A10397" t="s">
        <v>26457</v>
      </c>
      <c r="B10397" t="s">
        <v>58</v>
      </c>
      <c r="C10397">
        <v>91905</v>
      </c>
      <c r="D10397" t="s">
        <v>2788</v>
      </c>
      <c r="E10397" t="s">
        <v>32</v>
      </c>
      <c r="F10397">
        <v>18.510000000000002</v>
      </c>
      <c r="G10397">
        <v>19.59</v>
      </c>
      <c r="J10397">
        <v>0</v>
      </c>
      <c r="K10397">
        <v>0</v>
      </c>
    </row>
    <row r="10398" spans="1:11">
      <c r="A10398" t="s">
        <v>26458</v>
      </c>
      <c r="B10398" t="s">
        <v>58</v>
      </c>
      <c r="C10398">
        <v>91917</v>
      </c>
      <c r="D10398" t="s">
        <v>2796</v>
      </c>
      <c r="E10398" t="s">
        <v>32</v>
      </c>
      <c r="F10398">
        <v>27.41</v>
      </c>
      <c r="G10398">
        <v>29.23</v>
      </c>
      <c r="J10398">
        <v>0</v>
      </c>
      <c r="K10398">
        <v>0</v>
      </c>
    </row>
    <row r="10399" spans="1:11">
      <c r="A10399" t="s">
        <v>26459</v>
      </c>
      <c r="B10399" t="s">
        <v>58</v>
      </c>
      <c r="C10399">
        <v>91896</v>
      </c>
      <c r="D10399" t="s">
        <v>2782</v>
      </c>
      <c r="E10399" t="s">
        <v>32</v>
      </c>
      <c r="F10399">
        <v>24.72</v>
      </c>
      <c r="G10399">
        <v>26.26</v>
      </c>
      <c r="J10399">
        <v>0</v>
      </c>
      <c r="K10399">
        <v>0</v>
      </c>
    </row>
    <row r="10400" spans="1:11">
      <c r="A10400" t="s">
        <v>26460</v>
      </c>
      <c r="B10400" t="s">
        <v>58</v>
      </c>
      <c r="C10400">
        <v>91908</v>
      </c>
      <c r="D10400" t="s">
        <v>2790</v>
      </c>
      <c r="E10400" t="s">
        <v>32</v>
      </c>
      <c r="F10400">
        <v>21.83</v>
      </c>
      <c r="G10400">
        <v>23.12</v>
      </c>
      <c r="J10400">
        <v>0</v>
      </c>
      <c r="K10400">
        <v>0</v>
      </c>
    </row>
    <row r="10401" spans="1:11">
      <c r="A10401" t="s">
        <v>26461</v>
      </c>
      <c r="B10401" t="s">
        <v>58</v>
      </c>
      <c r="C10401">
        <v>91920</v>
      </c>
      <c r="D10401" t="s">
        <v>2798</v>
      </c>
      <c r="E10401" t="s">
        <v>32</v>
      </c>
      <c r="F10401">
        <v>30.58</v>
      </c>
      <c r="G10401">
        <v>32.6</v>
      </c>
      <c r="J10401">
        <v>0</v>
      </c>
      <c r="K10401">
        <v>0</v>
      </c>
    </row>
    <row r="10402" spans="1:11">
      <c r="A10402" t="s">
        <v>26462</v>
      </c>
      <c r="B10402" t="s">
        <v>58</v>
      </c>
      <c r="C10402">
        <v>91983</v>
      </c>
      <c r="D10402" t="s">
        <v>2942</v>
      </c>
      <c r="E10402" t="s">
        <v>32</v>
      </c>
      <c r="F10402">
        <v>94.33</v>
      </c>
      <c r="G10402">
        <v>96.32</v>
      </c>
      <c r="J10402">
        <v>0</v>
      </c>
      <c r="K10402">
        <v>0</v>
      </c>
    </row>
    <row r="10403" spans="1:11">
      <c r="A10403" t="s">
        <v>26463</v>
      </c>
      <c r="B10403" t="s">
        <v>58</v>
      </c>
      <c r="C10403">
        <v>91982</v>
      </c>
      <c r="D10403" t="s">
        <v>2941</v>
      </c>
      <c r="E10403" t="s">
        <v>32</v>
      </c>
      <c r="F10403">
        <v>81.88</v>
      </c>
      <c r="G10403">
        <v>83.16</v>
      </c>
      <c r="J10403">
        <v>0</v>
      </c>
      <c r="K10403">
        <v>0</v>
      </c>
    </row>
    <row r="10404" spans="1:11">
      <c r="A10404" t="s">
        <v>26464</v>
      </c>
      <c r="B10404" t="s">
        <v>58</v>
      </c>
      <c r="C10404">
        <v>91833</v>
      </c>
      <c r="D10404" t="s">
        <v>7926</v>
      </c>
      <c r="E10404" t="s">
        <v>12</v>
      </c>
      <c r="F10404">
        <v>21.35</v>
      </c>
      <c r="G10404">
        <v>22.56</v>
      </c>
      <c r="J10404">
        <v>0</v>
      </c>
      <c r="K10404">
        <v>0</v>
      </c>
    </row>
    <row r="10405" spans="1:11">
      <c r="A10405" t="s">
        <v>26465</v>
      </c>
      <c r="B10405" t="s">
        <v>58</v>
      </c>
      <c r="C10405">
        <v>91843</v>
      </c>
      <c r="D10405" t="s">
        <v>2729</v>
      </c>
      <c r="E10405" t="s">
        <v>12</v>
      </c>
      <c r="F10405">
        <v>7.33</v>
      </c>
      <c r="G10405">
        <v>7.67</v>
      </c>
      <c r="J10405">
        <v>0</v>
      </c>
      <c r="K10405">
        <v>0</v>
      </c>
    </row>
    <row r="10406" spans="1:11">
      <c r="A10406" t="s">
        <v>26466</v>
      </c>
      <c r="B10406" t="s">
        <v>58</v>
      </c>
      <c r="C10406">
        <v>91853</v>
      </c>
      <c r="D10406" t="s">
        <v>2736</v>
      </c>
      <c r="E10406" t="s">
        <v>12</v>
      </c>
      <c r="F10406">
        <v>11.3</v>
      </c>
      <c r="G10406">
        <v>11.99</v>
      </c>
      <c r="J10406">
        <v>0</v>
      </c>
      <c r="K10406">
        <v>0</v>
      </c>
    </row>
    <row r="10407" spans="1:11">
      <c r="A10407" t="s">
        <v>26467</v>
      </c>
      <c r="B10407" t="s">
        <v>58</v>
      </c>
      <c r="C10407">
        <v>91835</v>
      </c>
      <c r="D10407" t="s">
        <v>7927</v>
      </c>
      <c r="E10407" t="s">
        <v>12</v>
      </c>
      <c r="F10407">
        <v>23.23</v>
      </c>
      <c r="G10407">
        <v>24.49</v>
      </c>
      <c r="J10407">
        <v>0</v>
      </c>
      <c r="K10407">
        <v>0</v>
      </c>
    </row>
    <row r="10408" spans="1:11">
      <c r="A10408" t="s">
        <v>26468</v>
      </c>
      <c r="B10408" t="s">
        <v>58</v>
      </c>
      <c r="C10408">
        <v>91845</v>
      </c>
      <c r="D10408" t="s">
        <v>2730</v>
      </c>
      <c r="E10408" t="s">
        <v>12</v>
      </c>
      <c r="F10408">
        <v>9.14</v>
      </c>
      <c r="G10408">
        <v>9.5299999999999994</v>
      </c>
      <c r="J10408">
        <v>0</v>
      </c>
      <c r="K10408">
        <v>0</v>
      </c>
    </row>
    <row r="10409" spans="1:11">
      <c r="A10409" t="s">
        <v>26469</v>
      </c>
      <c r="B10409" t="s">
        <v>58</v>
      </c>
      <c r="C10409">
        <v>91855</v>
      </c>
      <c r="D10409" t="s">
        <v>2738</v>
      </c>
      <c r="E10409" t="s">
        <v>12</v>
      </c>
      <c r="F10409">
        <v>13.03</v>
      </c>
      <c r="G10409">
        <v>13.77</v>
      </c>
      <c r="J10409">
        <v>0</v>
      </c>
      <c r="K10409">
        <v>0</v>
      </c>
    </row>
    <row r="10410" spans="1:11">
      <c r="A10410" t="s">
        <v>26470</v>
      </c>
      <c r="B10410" t="s">
        <v>58</v>
      </c>
      <c r="C10410">
        <v>91837</v>
      </c>
      <c r="D10410" t="s">
        <v>7928</v>
      </c>
      <c r="E10410" t="s">
        <v>12</v>
      </c>
      <c r="F10410">
        <v>28.17</v>
      </c>
      <c r="G10410">
        <v>29.51</v>
      </c>
      <c r="J10410">
        <v>0</v>
      </c>
      <c r="K10410">
        <v>0</v>
      </c>
    </row>
    <row r="10411" spans="1:11">
      <c r="A10411" t="s">
        <v>26471</v>
      </c>
      <c r="B10411" t="s">
        <v>58</v>
      </c>
      <c r="C10411">
        <v>91847</v>
      </c>
      <c r="D10411" t="s">
        <v>2731</v>
      </c>
      <c r="E10411" t="s">
        <v>12</v>
      </c>
      <c r="F10411">
        <v>14.16</v>
      </c>
      <c r="G10411">
        <v>14.63</v>
      </c>
      <c r="J10411">
        <v>0</v>
      </c>
      <c r="K10411">
        <v>0</v>
      </c>
    </row>
    <row r="10412" spans="1:11">
      <c r="A10412" t="s">
        <v>26472</v>
      </c>
      <c r="B10412" t="s">
        <v>58</v>
      </c>
      <c r="C10412">
        <v>91857</v>
      </c>
      <c r="D10412" t="s">
        <v>2740</v>
      </c>
      <c r="E10412" t="s">
        <v>12</v>
      </c>
      <c r="F10412">
        <v>17.73</v>
      </c>
      <c r="G10412">
        <v>18.559999999999999</v>
      </c>
      <c r="J10412">
        <v>0</v>
      </c>
      <c r="K10412">
        <v>0</v>
      </c>
    </row>
    <row r="10413" spans="1:11">
      <c r="A10413" t="s">
        <v>26473</v>
      </c>
      <c r="B10413" t="s">
        <v>58</v>
      </c>
      <c r="C10413">
        <v>91838</v>
      </c>
      <c r="D10413" t="s">
        <v>7929</v>
      </c>
      <c r="E10413" t="s">
        <v>12</v>
      </c>
      <c r="F10413">
        <v>0</v>
      </c>
      <c r="G10413">
        <v>0</v>
      </c>
    </row>
    <row r="10414" spans="1:11">
      <c r="A10414" t="s">
        <v>26474</v>
      </c>
      <c r="B10414" t="s">
        <v>58</v>
      </c>
      <c r="C10414">
        <v>91848</v>
      </c>
      <c r="D10414" t="s">
        <v>7930</v>
      </c>
      <c r="E10414" t="s">
        <v>12</v>
      </c>
      <c r="F10414">
        <v>0</v>
      </c>
      <c r="G10414">
        <v>0</v>
      </c>
    </row>
    <row r="10415" spans="1:11">
      <c r="A10415" t="s">
        <v>26475</v>
      </c>
      <c r="B10415" t="s">
        <v>58</v>
      </c>
      <c r="C10415">
        <v>91858</v>
      </c>
      <c r="D10415" t="s">
        <v>7931</v>
      </c>
      <c r="E10415" t="s">
        <v>12</v>
      </c>
      <c r="F10415">
        <v>0</v>
      </c>
      <c r="G10415">
        <v>0</v>
      </c>
    </row>
    <row r="10416" spans="1:11">
      <c r="A10416" t="s">
        <v>26476</v>
      </c>
      <c r="B10416" t="s">
        <v>58</v>
      </c>
      <c r="C10416">
        <v>91840</v>
      </c>
      <c r="D10416" t="s">
        <v>7932</v>
      </c>
      <c r="E10416" t="s">
        <v>12</v>
      </c>
      <c r="F10416">
        <v>26.17</v>
      </c>
      <c r="G10416">
        <v>27.61</v>
      </c>
      <c r="J10416">
        <v>0</v>
      </c>
      <c r="K10416">
        <v>0</v>
      </c>
    </row>
    <row r="10417" spans="1:11">
      <c r="A10417" t="s">
        <v>26477</v>
      </c>
      <c r="B10417" t="s">
        <v>58</v>
      </c>
      <c r="C10417">
        <v>91850</v>
      </c>
      <c r="D10417" t="s">
        <v>2733</v>
      </c>
      <c r="E10417" t="s">
        <v>12</v>
      </c>
      <c r="F10417">
        <v>12.11</v>
      </c>
      <c r="G10417">
        <v>12.67</v>
      </c>
      <c r="J10417">
        <v>0</v>
      </c>
      <c r="K10417">
        <v>0</v>
      </c>
    </row>
    <row r="10418" spans="1:11">
      <c r="A10418" t="s">
        <v>26478</v>
      </c>
      <c r="B10418" t="s">
        <v>58</v>
      </c>
      <c r="C10418">
        <v>91860</v>
      </c>
      <c r="D10418" t="s">
        <v>2742</v>
      </c>
      <c r="E10418" t="s">
        <v>12</v>
      </c>
      <c r="F10418">
        <v>15.91</v>
      </c>
      <c r="G10418">
        <v>16.829999999999998</v>
      </c>
      <c r="J10418">
        <v>0</v>
      </c>
      <c r="K10418">
        <v>0</v>
      </c>
    </row>
    <row r="10419" spans="1:11">
      <c r="A10419" t="s">
        <v>26479</v>
      </c>
      <c r="B10419" t="s">
        <v>58</v>
      </c>
      <c r="C10419">
        <v>91831</v>
      </c>
      <c r="D10419" t="s">
        <v>7933</v>
      </c>
      <c r="E10419" t="s">
        <v>12</v>
      </c>
      <c r="F10419">
        <v>20.77</v>
      </c>
      <c r="G10419">
        <v>21.98</v>
      </c>
      <c r="J10419">
        <v>0</v>
      </c>
      <c r="K10419">
        <v>0</v>
      </c>
    </row>
    <row r="10420" spans="1:11">
      <c r="A10420" t="s">
        <v>26480</v>
      </c>
      <c r="B10420" t="s">
        <v>58</v>
      </c>
      <c r="C10420">
        <v>91852</v>
      </c>
      <c r="D10420" t="s">
        <v>2735</v>
      </c>
      <c r="E10420" t="s">
        <v>12</v>
      </c>
      <c r="F10420">
        <v>10.78</v>
      </c>
      <c r="G10420">
        <v>11.47</v>
      </c>
      <c r="J10420">
        <v>0</v>
      </c>
      <c r="K10420">
        <v>0</v>
      </c>
    </row>
    <row r="10421" spans="1:11">
      <c r="A10421" t="s">
        <v>26481</v>
      </c>
      <c r="B10421" t="s">
        <v>58</v>
      </c>
      <c r="C10421">
        <v>91834</v>
      </c>
      <c r="D10421" t="s">
        <v>7934</v>
      </c>
      <c r="E10421" t="s">
        <v>12</v>
      </c>
      <c r="F10421">
        <v>21.73</v>
      </c>
      <c r="G10421">
        <v>22.99</v>
      </c>
      <c r="J10421">
        <v>0</v>
      </c>
      <c r="K10421">
        <v>0</v>
      </c>
    </row>
    <row r="10422" spans="1:11">
      <c r="A10422" t="s">
        <v>26482</v>
      </c>
      <c r="B10422" t="s">
        <v>58</v>
      </c>
      <c r="C10422">
        <v>91854</v>
      </c>
      <c r="D10422" t="s">
        <v>2737</v>
      </c>
      <c r="E10422" t="s">
        <v>12</v>
      </c>
      <c r="F10422">
        <v>11.65</v>
      </c>
      <c r="G10422">
        <v>12.39</v>
      </c>
      <c r="J10422">
        <v>0</v>
      </c>
      <c r="K10422">
        <v>0</v>
      </c>
    </row>
    <row r="10423" spans="1:11">
      <c r="A10423" t="s">
        <v>26483</v>
      </c>
      <c r="B10423" t="s">
        <v>58</v>
      </c>
      <c r="C10423">
        <v>91836</v>
      </c>
      <c r="D10423" t="s">
        <v>7935</v>
      </c>
      <c r="E10423" t="s">
        <v>12</v>
      </c>
      <c r="F10423">
        <v>24.7</v>
      </c>
      <c r="G10423">
        <v>26.04</v>
      </c>
      <c r="J10423">
        <v>0</v>
      </c>
      <c r="K10423">
        <v>0</v>
      </c>
    </row>
    <row r="10424" spans="1:11">
      <c r="A10424" t="s">
        <v>26484</v>
      </c>
      <c r="B10424" t="s">
        <v>58</v>
      </c>
      <c r="C10424">
        <v>91856</v>
      </c>
      <c r="D10424" t="s">
        <v>2739</v>
      </c>
      <c r="E10424" t="s">
        <v>12</v>
      </c>
      <c r="F10424">
        <v>14.52</v>
      </c>
      <c r="G10424">
        <v>15.35</v>
      </c>
      <c r="J10424">
        <v>0</v>
      </c>
      <c r="K10424">
        <v>0</v>
      </c>
    </row>
    <row r="10425" spans="1:11">
      <c r="A10425" t="s">
        <v>26485</v>
      </c>
      <c r="B10425" t="s">
        <v>58</v>
      </c>
      <c r="C10425">
        <v>91839</v>
      </c>
      <c r="D10425" t="s">
        <v>7936</v>
      </c>
      <c r="E10425" t="s">
        <v>12</v>
      </c>
      <c r="F10425">
        <v>23.22</v>
      </c>
      <c r="G10425">
        <v>24.56</v>
      </c>
      <c r="J10425">
        <v>0</v>
      </c>
      <c r="K10425">
        <v>0</v>
      </c>
    </row>
    <row r="10426" spans="1:11">
      <c r="A10426" t="s">
        <v>26486</v>
      </c>
      <c r="B10426" t="s">
        <v>58</v>
      </c>
      <c r="C10426">
        <v>91849</v>
      </c>
      <c r="D10426" t="s">
        <v>2732</v>
      </c>
      <c r="E10426" t="s">
        <v>12</v>
      </c>
      <c r="F10426">
        <v>9.2100000000000009</v>
      </c>
      <c r="G10426">
        <v>9.68</v>
      </c>
      <c r="J10426">
        <v>0</v>
      </c>
      <c r="K10426">
        <v>0</v>
      </c>
    </row>
    <row r="10427" spans="1:11">
      <c r="A10427" t="s">
        <v>26487</v>
      </c>
      <c r="B10427" t="s">
        <v>58</v>
      </c>
      <c r="C10427">
        <v>91859</v>
      </c>
      <c r="D10427" t="s">
        <v>2741</v>
      </c>
      <c r="E10427" t="s">
        <v>12</v>
      </c>
      <c r="F10427">
        <v>13.16</v>
      </c>
      <c r="G10427">
        <v>13.99</v>
      </c>
      <c r="J10427">
        <v>0</v>
      </c>
      <c r="K10427">
        <v>0</v>
      </c>
    </row>
    <row r="10428" spans="1:11">
      <c r="A10428" t="s">
        <v>26488</v>
      </c>
      <c r="B10428" t="s">
        <v>58</v>
      </c>
      <c r="C10428">
        <v>91841</v>
      </c>
      <c r="D10428" t="s">
        <v>7937</v>
      </c>
      <c r="E10428" t="s">
        <v>12</v>
      </c>
      <c r="F10428">
        <v>25.39</v>
      </c>
      <c r="G10428">
        <v>26.83</v>
      </c>
      <c r="J10428">
        <v>0</v>
      </c>
      <c r="K10428">
        <v>0</v>
      </c>
    </row>
    <row r="10429" spans="1:11">
      <c r="A10429" t="s">
        <v>26489</v>
      </c>
      <c r="B10429" t="s">
        <v>58</v>
      </c>
      <c r="C10429">
        <v>91851</v>
      </c>
      <c r="D10429" t="s">
        <v>2734</v>
      </c>
      <c r="E10429" t="s">
        <v>12</v>
      </c>
      <c r="F10429">
        <v>11.33</v>
      </c>
      <c r="G10429">
        <v>11.89</v>
      </c>
      <c r="J10429">
        <v>0</v>
      </c>
      <c r="K10429">
        <v>0</v>
      </c>
    </row>
    <row r="10430" spans="1:11">
      <c r="A10430" t="s">
        <v>26490</v>
      </c>
      <c r="B10430" t="s">
        <v>58</v>
      </c>
      <c r="C10430">
        <v>91861</v>
      </c>
      <c r="D10430" t="s">
        <v>2743</v>
      </c>
      <c r="E10430" t="s">
        <v>12</v>
      </c>
      <c r="F10430">
        <v>15.19</v>
      </c>
      <c r="G10430">
        <v>16.11</v>
      </c>
      <c r="J10430">
        <v>0</v>
      </c>
      <c r="K10430">
        <v>0</v>
      </c>
    </row>
    <row r="10431" spans="1:11">
      <c r="A10431" t="s">
        <v>26491</v>
      </c>
      <c r="B10431" t="s">
        <v>58</v>
      </c>
      <c r="C10431">
        <v>91862</v>
      </c>
      <c r="D10431" t="s">
        <v>2744</v>
      </c>
      <c r="E10431" t="s">
        <v>12</v>
      </c>
      <c r="F10431">
        <v>11.08</v>
      </c>
      <c r="G10431">
        <v>11.66</v>
      </c>
      <c r="J10431">
        <v>0</v>
      </c>
      <c r="K10431">
        <v>0</v>
      </c>
    </row>
    <row r="10432" spans="1:11">
      <c r="A10432" t="s">
        <v>26492</v>
      </c>
      <c r="B10432" t="s">
        <v>58</v>
      </c>
      <c r="C10432">
        <v>91866</v>
      </c>
      <c r="D10432" t="s">
        <v>2748</v>
      </c>
      <c r="E10432" t="s">
        <v>12</v>
      </c>
      <c r="F10432">
        <v>9.42</v>
      </c>
      <c r="G10432">
        <v>9.8699999999999992</v>
      </c>
      <c r="J10432">
        <v>0</v>
      </c>
      <c r="K10432">
        <v>0</v>
      </c>
    </row>
    <row r="10433" spans="1:11">
      <c r="A10433" t="s">
        <v>26493</v>
      </c>
      <c r="B10433" t="s">
        <v>58</v>
      </c>
      <c r="C10433">
        <v>91870</v>
      </c>
      <c r="D10433" t="s">
        <v>2752</v>
      </c>
      <c r="E10433" t="s">
        <v>12</v>
      </c>
      <c r="F10433">
        <v>14.99</v>
      </c>
      <c r="G10433">
        <v>15.89</v>
      </c>
      <c r="J10433">
        <v>0</v>
      </c>
      <c r="K10433">
        <v>0</v>
      </c>
    </row>
    <row r="10434" spans="1:11">
      <c r="A10434" t="s">
        <v>26494</v>
      </c>
      <c r="B10434" t="s">
        <v>58</v>
      </c>
      <c r="C10434">
        <v>91863</v>
      </c>
      <c r="D10434" t="s">
        <v>2745</v>
      </c>
      <c r="E10434" t="s">
        <v>12</v>
      </c>
      <c r="F10434">
        <v>13.02</v>
      </c>
      <c r="G10434">
        <v>13.67</v>
      </c>
      <c r="J10434">
        <v>0</v>
      </c>
      <c r="K10434">
        <v>0</v>
      </c>
    </row>
    <row r="10435" spans="1:11">
      <c r="A10435" t="s">
        <v>26495</v>
      </c>
      <c r="B10435" t="s">
        <v>58</v>
      </c>
      <c r="C10435">
        <v>91867</v>
      </c>
      <c r="D10435" t="s">
        <v>2749</v>
      </c>
      <c r="E10435" t="s">
        <v>12</v>
      </c>
      <c r="F10435">
        <v>11.36</v>
      </c>
      <c r="G10435">
        <v>11.88</v>
      </c>
      <c r="J10435">
        <v>0</v>
      </c>
      <c r="K10435">
        <v>0</v>
      </c>
    </row>
    <row r="10436" spans="1:11">
      <c r="A10436" t="s">
        <v>26496</v>
      </c>
      <c r="B10436" t="s">
        <v>58</v>
      </c>
      <c r="C10436">
        <v>91871</v>
      </c>
      <c r="D10436" t="s">
        <v>2753</v>
      </c>
      <c r="E10436" t="s">
        <v>12</v>
      </c>
      <c r="F10436">
        <v>16.920000000000002</v>
      </c>
      <c r="G10436">
        <v>17.899999999999999</v>
      </c>
      <c r="J10436">
        <v>0</v>
      </c>
      <c r="K10436">
        <v>0</v>
      </c>
    </row>
    <row r="10437" spans="1:11">
      <c r="A10437" t="s">
        <v>26497</v>
      </c>
      <c r="B10437" t="s">
        <v>58</v>
      </c>
      <c r="C10437">
        <v>91864</v>
      </c>
      <c r="D10437" t="s">
        <v>2746</v>
      </c>
      <c r="E10437" t="s">
        <v>12</v>
      </c>
      <c r="F10437">
        <v>17.170000000000002</v>
      </c>
      <c r="G10437">
        <v>17.940000000000001</v>
      </c>
      <c r="J10437">
        <v>0</v>
      </c>
      <c r="K10437">
        <v>0</v>
      </c>
    </row>
    <row r="10438" spans="1:11">
      <c r="A10438" t="s">
        <v>26498</v>
      </c>
      <c r="B10438" t="s">
        <v>58</v>
      </c>
      <c r="C10438">
        <v>91868</v>
      </c>
      <c r="D10438" t="s">
        <v>2750</v>
      </c>
      <c r="E10438" t="s">
        <v>12</v>
      </c>
      <c r="F10438">
        <v>15.52</v>
      </c>
      <c r="G10438">
        <v>16.16</v>
      </c>
      <c r="J10438">
        <v>0</v>
      </c>
      <c r="K10438">
        <v>0</v>
      </c>
    </row>
    <row r="10439" spans="1:11">
      <c r="A10439" t="s">
        <v>26499</v>
      </c>
      <c r="B10439" t="s">
        <v>58</v>
      </c>
      <c r="C10439">
        <v>91872</v>
      </c>
      <c r="D10439" t="s">
        <v>2754</v>
      </c>
      <c r="E10439" t="s">
        <v>12</v>
      </c>
      <c r="F10439">
        <v>21.08</v>
      </c>
      <c r="G10439">
        <v>22.17</v>
      </c>
      <c r="J10439">
        <v>0</v>
      </c>
      <c r="K10439">
        <v>0</v>
      </c>
    </row>
    <row r="10440" spans="1:11">
      <c r="A10440" t="s">
        <v>26500</v>
      </c>
      <c r="B10440" t="s">
        <v>58</v>
      </c>
      <c r="C10440">
        <v>91865</v>
      </c>
      <c r="D10440" t="s">
        <v>2747</v>
      </c>
      <c r="E10440" t="s">
        <v>12</v>
      </c>
      <c r="F10440">
        <v>21.31</v>
      </c>
      <c r="G10440">
        <v>22.21</v>
      </c>
      <c r="J10440">
        <v>0</v>
      </c>
      <c r="K10440">
        <v>0</v>
      </c>
    </row>
    <row r="10441" spans="1:11">
      <c r="A10441" t="s">
        <v>26501</v>
      </c>
      <c r="B10441" t="s">
        <v>58</v>
      </c>
      <c r="C10441">
        <v>91869</v>
      </c>
      <c r="D10441" t="s">
        <v>2751</v>
      </c>
      <c r="E10441" t="s">
        <v>12</v>
      </c>
      <c r="F10441">
        <v>19.61</v>
      </c>
      <c r="G10441">
        <v>20.36</v>
      </c>
      <c r="J10441">
        <v>0</v>
      </c>
      <c r="K10441">
        <v>0</v>
      </c>
    </row>
    <row r="10442" spans="1:11">
      <c r="A10442" t="s">
        <v>26502</v>
      </c>
      <c r="B10442" t="s">
        <v>58</v>
      </c>
      <c r="C10442">
        <v>91873</v>
      </c>
      <c r="D10442" t="s">
        <v>2755</v>
      </c>
      <c r="E10442" t="s">
        <v>12</v>
      </c>
      <c r="F10442">
        <v>25.16</v>
      </c>
      <c r="G10442">
        <v>26.36</v>
      </c>
      <c r="J10442">
        <v>0</v>
      </c>
      <c r="K10442">
        <v>0</v>
      </c>
    </row>
    <row r="10443" spans="1:11">
      <c r="A10443" t="s">
        <v>26503</v>
      </c>
      <c r="B10443" t="s">
        <v>58</v>
      </c>
      <c r="C10443">
        <v>91981</v>
      </c>
      <c r="D10443" t="s">
        <v>2940</v>
      </c>
      <c r="E10443" t="s">
        <v>32</v>
      </c>
      <c r="F10443">
        <v>54.97</v>
      </c>
      <c r="G10443">
        <v>57.89</v>
      </c>
      <c r="J10443">
        <v>0</v>
      </c>
      <c r="K10443">
        <v>0</v>
      </c>
    </row>
    <row r="10444" spans="1:11">
      <c r="A10444" t="s">
        <v>26504</v>
      </c>
      <c r="B10444" t="s">
        <v>58</v>
      </c>
      <c r="C10444">
        <v>91980</v>
      </c>
      <c r="D10444" t="s">
        <v>2939</v>
      </c>
      <c r="E10444" t="s">
        <v>32</v>
      </c>
      <c r="F10444">
        <v>42.52</v>
      </c>
      <c r="G10444">
        <v>44.73</v>
      </c>
      <c r="J10444">
        <v>0</v>
      </c>
      <c r="K10444">
        <v>0</v>
      </c>
    </row>
    <row r="10445" spans="1:11">
      <c r="A10445" t="s">
        <v>26505</v>
      </c>
      <c r="B10445" t="s">
        <v>58</v>
      </c>
      <c r="C10445">
        <v>91979</v>
      </c>
      <c r="D10445" t="s">
        <v>2938</v>
      </c>
      <c r="E10445" t="s">
        <v>32</v>
      </c>
      <c r="F10445">
        <v>56.02</v>
      </c>
      <c r="G10445">
        <v>58.94</v>
      </c>
      <c r="J10445">
        <v>0</v>
      </c>
      <c r="K10445">
        <v>0</v>
      </c>
    </row>
    <row r="10446" spans="1:11">
      <c r="A10446" t="s">
        <v>26506</v>
      </c>
      <c r="B10446" t="s">
        <v>58</v>
      </c>
      <c r="C10446">
        <v>91978</v>
      </c>
      <c r="D10446" t="s">
        <v>2937</v>
      </c>
      <c r="E10446" t="s">
        <v>32</v>
      </c>
      <c r="F10446">
        <v>43.57</v>
      </c>
      <c r="G10446">
        <v>45.78</v>
      </c>
      <c r="J10446">
        <v>0</v>
      </c>
      <c r="K10446">
        <v>0</v>
      </c>
    </row>
    <row r="10447" spans="1:11">
      <c r="A10447" t="s">
        <v>26507</v>
      </c>
      <c r="B10447" t="s">
        <v>58</v>
      </c>
      <c r="C10447">
        <v>92029</v>
      </c>
      <c r="D10447" t="s">
        <v>2988</v>
      </c>
      <c r="E10447" t="s">
        <v>32</v>
      </c>
      <c r="F10447">
        <v>65.53</v>
      </c>
      <c r="G10447">
        <v>69.39</v>
      </c>
      <c r="J10447">
        <v>0</v>
      </c>
      <c r="K10447">
        <v>0</v>
      </c>
    </row>
    <row r="10448" spans="1:11">
      <c r="A10448" t="s">
        <v>26508</v>
      </c>
      <c r="B10448" t="s">
        <v>58</v>
      </c>
      <c r="C10448">
        <v>92028</v>
      </c>
      <c r="D10448" t="s">
        <v>2987</v>
      </c>
      <c r="E10448" t="s">
        <v>32</v>
      </c>
      <c r="F10448">
        <v>53.08</v>
      </c>
      <c r="G10448">
        <v>56.23</v>
      </c>
      <c r="J10448">
        <v>0</v>
      </c>
      <c r="K10448">
        <v>0</v>
      </c>
    </row>
    <row r="10449" spans="1:11">
      <c r="A10449" t="s">
        <v>26509</v>
      </c>
      <c r="B10449" t="s">
        <v>58</v>
      </c>
      <c r="C10449">
        <v>92031</v>
      </c>
      <c r="D10449" t="s">
        <v>2990</v>
      </c>
      <c r="E10449" t="s">
        <v>32</v>
      </c>
      <c r="F10449">
        <v>89.42</v>
      </c>
      <c r="G10449">
        <v>94.69</v>
      </c>
      <c r="J10449">
        <v>0</v>
      </c>
      <c r="K10449">
        <v>0</v>
      </c>
    </row>
    <row r="10450" spans="1:11">
      <c r="A10450" t="s">
        <v>26510</v>
      </c>
      <c r="B10450" t="s">
        <v>58</v>
      </c>
      <c r="C10450">
        <v>92030</v>
      </c>
      <c r="D10450" t="s">
        <v>2989</v>
      </c>
      <c r="E10450" t="s">
        <v>32</v>
      </c>
      <c r="F10450">
        <v>76.97</v>
      </c>
      <c r="G10450">
        <v>81.53</v>
      </c>
      <c r="J10450">
        <v>0</v>
      </c>
      <c r="K10450">
        <v>0</v>
      </c>
    </row>
    <row r="10451" spans="1:11">
      <c r="A10451" t="s">
        <v>26511</v>
      </c>
      <c r="B10451" t="s">
        <v>58</v>
      </c>
      <c r="C10451">
        <v>91955</v>
      </c>
      <c r="D10451" t="s">
        <v>2914</v>
      </c>
      <c r="E10451" t="s">
        <v>32</v>
      </c>
      <c r="F10451">
        <v>41.57</v>
      </c>
      <c r="G10451">
        <v>44.03</v>
      </c>
      <c r="J10451">
        <v>0</v>
      </c>
      <c r="K10451">
        <v>0</v>
      </c>
    </row>
    <row r="10452" spans="1:11">
      <c r="A10452" t="s">
        <v>26512</v>
      </c>
      <c r="B10452" t="s">
        <v>58</v>
      </c>
      <c r="C10452">
        <v>91954</v>
      </c>
      <c r="D10452" t="s">
        <v>2913</v>
      </c>
      <c r="E10452" t="s">
        <v>32</v>
      </c>
      <c r="F10452">
        <v>29.12</v>
      </c>
      <c r="G10452">
        <v>30.87</v>
      </c>
      <c r="J10452">
        <v>0</v>
      </c>
      <c r="K10452">
        <v>0</v>
      </c>
    </row>
    <row r="10453" spans="1:11">
      <c r="A10453" t="s">
        <v>26513</v>
      </c>
      <c r="B10453" t="s">
        <v>58</v>
      </c>
      <c r="C10453">
        <v>92033</v>
      </c>
      <c r="D10453" t="s">
        <v>2992</v>
      </c>
      <c r="E10453" t="s">
        <v>32</v>
      </c>
      <c r="F10453">
        <v>90.4</v>
      </c>
      <c r="G10453">
        <v>95.67</v>
      </c>
      <c r="J10453">
        <v>0</v>
      </c>
      <c r="K10453">
        <v>0</v>
      </c>
    </row>
    <row r="10454" spans="1:11">
      <c r="A10454" t="s">
        <v>26514</v>
      </c>
      <c r="B10454" t="s">
        <v>58</v>
      </c>
      <c r="C10454">
        <v>92032</v>
      </c>
      <c r="D10454" t="s">
        <v>2991</v>
      </c>
      <c r="E10454" t="s">
        <v>32</v>
      </c>
      <c r="F10454">
        <v>77.95</v>
      </c>
      <c r="G10454">
        <v>82.51</v>
      </c>
      <c r="J10454">
        <v>0</v>
      </c>
      <c r="K10454">
        <v>0</v>
      </c>
    </row>
    <row r="10455" spans="1:11">
      <c r="A10455" t="s">
        <v>26515</v>
      </c>
      <c r="B10455" t="s">
        <v>58</v>
      </c>
      <c r="C10455">
        <v>91961</v>
      </c>
      <c r="D10455" t="s">
        <v>2920</v>
      </c>
      <c r="E10455" t="s">
        <v>32</v>
      </c>
      <c r="F10455">
        <v>66.510000000000005</v>
      </c>
      <c r="G10455">
        <v>70.37</v>
      </c>
      <c r="J10455">
        <v>0</v>
      </c>
      <c r="K10455">
        <v>0</v>
      </c>
    </row>
    <row r="10456" spans="1:11">
      <c r="A10456" t="s">
        <v>26516</v>
      </c>
      <c r="B10456" t="s">
        <v>58</v>
      </c>
      <c r="C10456">
        <v>91960</v>
      </c>
      <c r="D10456" t="s">
        <v>2919</v>
      </c>
      <c r="E10456" t="s">
        <v>32</v>
      </c>
      <c r="F10456">
        <v>54.06</v>
      </c>
      <c r="G10456">
        <v>57.21</v>
      </c>
      <c r="J10456">
        <v>0</v>
      </c>
      <c r="K10456">
        <v>0</v>
      </c>
    </row>
    <row r="10457" spans="1:11">
      <c r="A10457" t="s">
        <v>26517</v>
      </c>
      <c r="B10457" t="s">
        <v>58</v>
      </c>
      <c r="C10457">
        <v>91969</v>
      </c>
      <c r="D10457" t="s">
        <v>2928</v>
      </c>
      <c r="E10457" t="s">
        <v>32</v>
      </c>
      <c r="F10457">
        <v>91.38</v>
      </c>
      <c r="G10457">
        <v>96.65</v>
      </c>
      <c r="J10457">
        <v>0</v>
      </c>
      <c r="K10457">
        <v>0</v>
      </c>
    </row>
    <row r="10458" spans="1:11">
      <c r="A10458" t="s">
        <v>26518</v>
      </c>
      <c r="B10458" t="s">
        <v>58</v>
      </c>
      <c r="C10458">
        <v>91968</v>
      </c>
      <c r="D10458" t="s">
        <v>2927</v>
      </c>
      <c r="E10458" t="s">
        <v>32</v>
      </c>
      <c r="F10458">
        <v>78.930000000000007</v>
      </c>
      <c r="G10458">
        <v>83.49</v>
      </c>
      <c r="J10458">
        <v>0</v>
      </c>
      <c r="K10458">
        <v>0</v>
      </c>
    </row>
    <row r="10459" spans="1:11">
      <c r="A10459" t="s">
        <v>26519</v>
      </c>
      <c r="B10459" t="s">
        <v>58</v>
      </c>
      <c r="C10459">
        <v>91985</v>
      </c>
      <c r="D10459" t="s">
        <v>2944</v>
      </c>
      <c r="E10459" t="s">
        <v>32</v>
      </c>
      <c r="F10459">
        <v>33.07</v>
      </c>
      <c r="G10459">
        <v>35.06</v>
      </c>
      <c r="J10459">
        <v>0</v>
      </c>
      <c r="K10459">
        <v>0</v>
      </c>
    </row>
    <row r="10460" spans="1:11">
      <c r="A10460" t="s">
        <v>26520</v>
      </c>
      <c r="B10460" t="s">
        <v>58</v>
      </c>
      <c r="C10460">
        <v>91984</v>
      </c>
      <c r="D10460" t="s">
        <v>2943</v>
      </c>
      <c r="E10460" t="s">
        <v>32</v>
      </c>
      <c r="F10460">
        <v>20.62</v>
      </c>
      <c r="G10460">
        <v>21.9</v>
      </c>
      <c r="J10460">
        <v>0</v>
      </c>
      <c r="K10460">
        <v>0</v>
      </c>
    </row>
    <row r="10461" spans="1:11">
      <c r="A10461" t="s">
        <v>26521</v>
      </c>
      <c r="B10461" t="s">
        <v>58</v>
      </c>
      <c r="C10461">
        <v>91989</v>
      </c>
      <c r="D10461" t="s">
        <v>2948</v>
      </c>
      <c r="E10461" t="s">
        <v>32</v>
      </c>
      <c r="F10461">
        <v>36.57</v>
      </c>
      <c r="G10461">
        <v>38.56</v>
      </c>
      <c r="J10461">
        <v>0</v>
      </c>
      <c r="K10461">
        <v>0</v>
      </c>
    </row>
    <row r="10462" spans="1:11">
      <c r="A10462" t="s">
        <v>26522</v>
      </c>
      <c r="B10462" t="s">
        <v>58</v>
      </c>
      <c r="C10462">
        <v>91988</v>
      </c>
      <c r="D10462" t="s">
        <v>2947</v>
      </c>
      <c r="E10462" t="s">
        <v>32</v>
      </c>
      <c r="F10462">
        <v>24.12</v>
      </c>
      <c r="G10462">
        <v>25.4</v>
      </c>
      <c r="J10462">
        <v>0</v>
      </c>
      <c r="K10462">
        <v>0</v>
      </c>
    </row>
    <row r="10463" spans="1:11">
      <c r="A10463" t="s">
        <v>26523</v>
      </c>
      <c r="B10463" t="s">
        <v>58</v>
      </c>
      <c r="C10463">
        <v>92023</v>
      </c>
      <c r="D10463" t="s">
        <v>2982</v>
      </c>
      <c r="E10463" t="s">
        <v>32</v>
      </c>
      <c r="F10463">
        <v>57.93</v>
      </c>
      <c r="G10463">
        <v>61.32</v>
      </c>
      <c r="J10463">
        <v>0</v>
      </c>
      <c r="K10463">
        <v>0</v>
      </c>
    </row>
    <row r="10464" spans="1:11">
      <c r="A10464" t="s">
        <v>26524</v>
      </c>
      <c r="B10464" t="s">
        <v>58</v>
      </c>
      <c r="C10464">
        <v>92022</v>
      </c>
      <c r="D10464" t="s">
        <v>2981</v>
      </c>
      <c r="E10464" t="s">
        <v>32</v>
      </c>
      <c r="F10464">
        <v>45.48</v>
      </c>
      <c r="G10464">
        <v>48.16</v>
      </c>
      <c r="J10464">
        <v>0</v>
      </c>
      <c r="K10464">
        <v>0</v>
      </c>
    </row>
    <row r="10465" spans="1:11">
      <c r="A10465" t="s">
        <v>26525</v>
      </c>
      <c r="B10465" t="s">
        <v>58</v>
      </c>
      <c r="C10465">
        <v>92025</v>
      </c>
      <c r="D10465" t="s">
        <v>2984</v>
      </c>
      <c r="E10465" t="s">
        <v>32</v>
      </c>
      <c r="F10465">
        <v>81.89</v>
      </c>
      <c r="G10465">
        <v>86.69</v>
      </c>
      <c r="J10465">
        <v>0</v>
      </c>
      <c r="K10465">
        <v>0</v>
      </c>
    </row>
    <row r="10466" spans="1:11">
      <c r="A10466" t="s">
        <v>26526</v>
      </c>
      <c r="B10466" t="s">
        <v>58</v>
      </c>
      <c r="C10466">
        <v>92024</v>
      </c>
      <c r="D10466" t="s">
        <v>2983</v>
      </c>
      <c r="E10466" t="s">
        <v>32</v>
      </c>
      <c r="F10466">
        <v>69.44</v>
      </c>
      <c r="G10466">
        <v>73.53</v>
      </c>
      <c r="J10466">
        <v>0</v>
      </c>
      <c r="K10466">
        <v>0</v>
      </c>
    </row>
    <row r="10467" spans="1:11">
      <c r="A10467" t="s">
        <v>26527</v>
      </c>
      <c r="B10467" t="s">
        <v>58</v>
      </c>
      <c r="C10467">
        <v>91957</v>
      </c>
      <c r="D10467" t="s">
        <v>2916</v>
      </c>
      <c r="E10467" t="s">
        <v>32</v>
      </c>
      <c r="F10467">
        <v>58.91</v>
      </c>
      <c r="G10467">
        <v>62.3</v>
      </c>
      <c r="J10467">
        <v>0</v>
      </c>
      <c r="K10467">
        <v>0</v>
      </c>
    </row>
    <row r="10468" spans="1:11">
      <c r="A10468" t="s">
        <v>26528</v>
      </c>
      <c r="B10468" t="s">
        <v>58</v>
      </c>
      <c r="C10468">
        <v>91956</v>
      </c>
      <c r="D10468" t="s">
        <v>2915</v>
      </c>
      <c r="E10468" t="s">
        <v>32</v>
      </c>
      <c r="F10468">
        <v>46.46</v>
      </c>
      <c r="G10468">
        <v>49.14</v>
      </c>
      <c r="J10468">
        <v>0</v>
      </c>
      <c r="K10468">
        <v>0</v>
      </c>
    </row>
    <row r="10469" spans="1:11">
      <c r="A10469" t="s">
        <v>26529</v>
      </c>
      <c r="B10469" t="s">
        <v>58</v>
      </c>
      <c r="C10469">
        <v>91963</v>
      </c>
      <c r="D10469" t="s">
        <v>2922</v>
      </c>
      <c r="E10469" t="s">
        <v>32</v>
      </c>
      <c r="F10469">
        <v>83.85</v>
      </c>
      <c r="G10469">
        <v>88.65</v>
      </c>
      <c r="J10469">
        <v>0</v>
      </c>
      <c r="K10469">
        <v>0</v>
      </c>
    </row>
    <row r="10470" spans="1:11">
      <c r="A10470" t="s">
        <v>26530</v>
      </c>
      <c r="B10470" t="s">
        <v>58</v>
      </c>
      <c r="C10470">
        <v>91962</v>
      </c>
      <c r="D10470" t="s">
        <v>2921</v>
      </c>
      <c r="E10470" t="s">
        <v>32</v>
      </c>
      <c r="F10470">
        <v>71.400000000000006</v>
      </c>
      <c r="G10470">
        <v>75.489999999999995</v>
      </c>
      <c r="J10470">
        <v>0</v>
      </c>
      <c r="K10470">
        <v>0</v>
      </c>
    </row>
    <row r="10471" spans="1:11">
      <c r="A10471" t="s">
        <v>26531</v>
      </c>
      <c r="B10471" t="s">
        <v>58</v>
      </c>
      <c r="C10471">
        <v>91953</v>
      </c>
      <c r="D10471" t="s">
        <v>2912</v>
      </c>
      <c r="E10471" t="s">
        <v>32</v>
      </c>
      <c r="F10471">
        <v>34.03</v>
      </c>
      <c r="G10471">
        <v>36.020000000000003</v>
      </c>
      <c r="J10471">
        <v>0</v>
      </c>
      <c r="K10471">
        <v>0</v>
      </c>
    </row>
    <row r="10472" spans="1:11">
      <c r="A10472" t="s">
        <v>26532</v>
      </c>
      <c r="B10472" t="s">
        <v>58</v>
      </c>
      <c r="C10472">
        <v>91952</v>
      </c>
      <c r="D10472" t="s">
        <v>2911</v>
      </c>
      <c r="E10472" t="s">
        <v>32</v>
      </c>
      <c r="F10472">
        <v>21.58</v>
      </c>
      <c r="G10472">
        <v>22.86</v>
      </c>
      <c r="J10472">
        <v>0</v>
      </c>
      <c r="K10472">
        <v>0</v>
      </c>
    </row>
    <row r="10473" spans="1:11">
      <c r="A10473" t="s">
        <v>26533</v>
      </c>
      <c r="B10473" t="s">
        <v>58</v>
      </c>
      <c r="C10473">
        <v>92035</v>
      </c>
      <c r="D10473" t="s">
        <v>2994</v>
      </c>
      <c r="E10473" t="s">
        <v>32</v>
      </c>
      <c r="F10473">
        <v>82.87</v>
      </c>
      <c r="G10473">
        <v>87.67</v>
      </c>
      <c r="J10473">
        <v>0</v>
      </c>
      <c r="K10473">
        <v>0</v>
      </c>
    </row>
    <row r="10474" spans="1:11">
      <c r="A10474" t="s">
        <v>26534</v>
      </c>
      <c r="B10474" t="s">
        <v>58</v>
      </c>
      <c r="C10474">
        <v>92034</v>
      </c>
      <c r="D10474" t="s">
        <v>2993</v>
      </c>
      <c r="E10474" t="s">
        <v>32</v>
      </c>
      <c r="F10474">
        <v>70.42</v>
      </c>
      <c r="G10474">
        <v>74.510000000000005</v>
      </c>
      <c r="J10474">
        <v>0</v>
      </c>
      <c r="K10474">
        <v>0</v>
      </c>
    </row>
    <row r="10475" spans="1:11">
      <c r="A10475" t="s">
        <v>26535</v>
      </c>
      <c r="B10475" t="s">
        <v>58</v>
      </c>
      <c r="C10475">
        <v>92027</v>
      </c>
      <c r="D10475" t="s">
        <v>2986</v>
      </c>
      <c r="E10475" t="s">
        <v>32</v>
      </c>
      <c r="F10475">
        <v>75.34</v>
      </c>
      <c r="G10475">
        <v>79.67</v>
      </c>
      <c r="J10475">
        <v>0</v>
      </c>
      <c r="K10475">
        <v>0</v>
      </c>
    </row>
    <row r="10476" spans="1:11">
      <c r="A10476" t="s">
        <v>26536</v>
      </c>
      <c r="B10476" t="s">
        <v>58</v>
      </c>
      <c r="C10476">
        <v>92026</v>
      </c>
      <c r="D10476" t="s">
        <v>2985</v>
      </c>
      <c r="E10476" t="s">
        <v>32</v>
      </c>
      <c r="F10476">
        <v>62.89</v>
      </c>
      <c r="G10476">
        <v>66.510000000000005</v>
      </c>
      <c r="J10476">
        <v>0</v>
      </c>
      <c r="K10476">
        <v>0</v>
      </c>
    </row>
    <row r="10477" spans="1:11">
      <c r="A10477" t="s">
        <v>26537</v>
      </c>
      <c r="B10477" t="s">
        <v>58</v>
      </c>
      <c r="C10477">
        <v>91965</v>
      </c>
      <c r="D10477" t="s">
        <v>2924</v>
      </c>
      <c r="E10477" t="s">
        <v>32</v>
      </c>
      <c r="F10477">
        <v>76.319999999999993</v>
      </c>
      <c r="G10477">
        <v>80.650000000000006</v>
      </c>
      <c r="J10477">
        <v>0</v>
      </c>
      <c r="K10477">
        <v>0</v>
      </c>
    </row>
    <row r="10478" spans="1:11">
      <c r="A10478" t="s">
        <v>26538</v>
      </c>
      <c r="B10478" t="s">
        <v>58</v>
      </c>
      <c r="C10478">
        <v>91964</v>
      </c>
      <c r="D10478" t="s">
        <v>2923</v>
      </c>
      <c r="E10478" t="s">
        <v>32</v>
      </c>
      <c r="F10478">
        <v>63.87</v>
      </c>
      <c r="G10478">
        <v>67.489999999999995</v>
      </c>
      <c r="J10478">
        <v>0</v>
      </c>
      <c r="K10478">
        <v>0</v>
      </c>
    </row>
    <row r="10479" spans="1:11">
      <c r="A10479" t="s">
        <v>26539</v>
      </c>
      <c r="B10479" t="s">
        <v>58</v>
      </c>
      <c r="C10479">
        <v>91973</v>
      </c>
      <c r="D10479" t="s">
        <v>2932</v>
      </c>
      <c r="E10479" t="s">
        <v>32</v>
      </c>
      <c r="F10479">
        <v>106.72</v>
      </c>
      <c r="G10479">
        <v>112.62</v>
      </c>
      <c r="J10479">
        <v>0</v>
      </c>
      <c r="K10479">
        <v>0</v>
      </c>
    </row>
    <row r="10480" spans="1:11">
      <c r="A10480" t="s">
        <v>26540</v>
      </c>
      <c r="B10480" t="s">
        <v>58</v>
      </c>
      <c r="C10480">
        <v>91972</v>
      </c>
      <c r="D10480" t="s">
        <v>2931</v>
      </c>
      <c r="E10480" t="s">
        <v>32</v>
      </c>
      <c r="F10480">
        <v>89.35</v>
      </c>
      <c r="G10480">
        <v>94.42</v>
      </c>
      <c r="J10480">
        <v>0</v>
      </c>
      <c r="K10480">
        <v>0</v>
      </c>
    </row>
    <row r="10481" spans="1:11">
      <c r="A10481" t="s">
        <v>26541</v>
      </c>
      <c r="B10481" t="s">
        <v>58</v>
      </c>
      <c r="C10481">
        <v>91959</v>
      </c>
      <c r="D10481" t="s">
        <v>2918</v>
      </c>
      <c r="E10481" t="s">
        <v>32</v>
      </c>
      <c r="F10481">
        <v>51.45</v>
      </c>
      <c r="G10481">
        <v>54.37</v>
      </c>
      <c r="J10481">
        <v>0</v>
      </c>
      <c r="K10481">
        <v>0</v>
      </c>
    </row>
    <row r="10482" spans="1:11">
      <c r="A10482" t="s">
        <v>26542</v>
      </c>
      <c r="B10482" t="s">
        <v>58</v>
      </c>
      <c r="C10482">
        <v>91958</v>
      </c>
      <c r="D10482" t="s">
        <v>2917</v>
      </c>
      <c r="E10482" t="s">
        <v>32</v>
      </c>
      <c r="F10482">
        <v>39</v>
      </c>
      <c r="G10482">
        <v>41.21</v>
      </c>
      <c r="J10482">
        <v>0</v>
      </c>
      <c r="K10482">
        <v>0</v>
      </c>
    </row>
    <row r="10483" spans="1:11">
      <c r="A10483" t="s">
        <v>26543</v>
      </c>
      <c r="B10483" t="s">
        <v>58</v>
      </c>
      <c r="C10483">
        <v>91971</v>
      </c>
      <c r="D10483" t="s">
        <v>2930</v>
      </c>
      <c r="E10483" t="s">
        <v>32</v>
      </c>
      <c r="F10483">
        <v>99.12</v>
      </c>
      <c r="G10483">
        <v>104.55</v>
      </c>
      <c r="J10483">
        <v>0</v>
      </c>
      <c r="K10483">
        <v>0</v>
      </c>
    </row>
    <row r="10484" spans="1:11">
      <c r="A10484" t="s">
        <v>26544</v>
      </c>
      <c r="B10484" t="s">
        <v>58</v>
      </c>
      <c r="C10484">
        <v>91970</v>
      </c>
      <c r="D10484" t="s">
        <v>2929</v>
      </c>
      <c r="E10484" t="s">
        <v>32</v>
      </c>
      <c r="F10484">
        <v>81.75</v>
      </c>
      <c r="G10484">
        <v>86.35</v>
      </c>
      <c r="J10484">
        <v>0</v>
      </c>
      <c r="K10484">
        <v>0</v>
      </c>
    </row>
    <row r="10485" spans="1:11">
      <c r="A10485" t="s">
        <v>26545</v>
      </c>
      <c r="B10485" t="s">
        <v>58</v>
      </c>
      <c r="C10485">
        <v>91967</v>
      </c>
      <c r="D10485" t="s">
        <v>2926</v>
      </c>
      <c r="E10485" t="s">
        <v>32</v>
      </c>
      <c r="F10485">
        <v>68.86</v>
      </c>
      <c r="G10485">
        <v>72.72</v>
      </c>
      <c r="J10485">
        <v>0</v>
      </c>
      <c r="K10485">
        <v>0</v>
      </c>
    </row>
    <row r="10486" spans="1:11">
      <c r="A10486" t="s">
        <v>26546</v>
      </c>
      <c r="B10486" t="s">
        <v>58</v>
      </c>
      <c r="C10486">
        <v>91966</v>
      </c>
      <c r="D10486" t="s">
        <v>2925</v>
      </c>
      <c r="E10486" t="s">
        <v>32</v>
      </c>
      <c r="F10486">
        <v>56.41</v>
      </c>
      <c r="G10486">
        <v>59.56</v>
      </c>
      <c r="J10486">
        <v>0</v>
      </c>
      <c r="K10486">
        <v>0</v>
      </c>
    </row>
    <row r="10487" spans="1:11">
      <c r="A10487" t="s">
        <v>26547</v>
      </c>
      <c r="B10487" t="s">
        <v>58</v>
      </c>
      <c r="C10487">
        <v>91975</v>
      </c>
      <c r="D10487" t="s">
        <v>2934</v>
      </c>
      <c r="E10487" t="s">
        <v>32</v>
      </c>
      <c r="F10487">
        <v>91.59</v>
      </c>
      <c r="G10487">
        <v>96.55</v>
      </c>
      <c r="J10487">
        <v>0</v>
      </c>
      <c r="K10487">
        <v>0</v>
      </c>
    </row>
    <row r="10488" spans="1:11">
      <c r="A10488" t="s">
        <v>26548</v>
      </c>
      <c r="B10488" t="s">
        <v>58</v>
      </c>
      <c r="C10488">
        <v>91974</v>
      </c>
      <c r="D10488" t="s">
        <v>2933</v>
      </c>
      <c r="E10488" t="s">
        <v>32</v>
      </c>
      <c r="F10488">
        <v>74.22</v>
      </c>
      <c r="G10488">
        <v>78.349999999999994</v>
      </c>
      <c r="J10488">
        <v>0</v>
      </c>
      <c r="K10488">
        <v>0</v>
      </c>
    </row>
    <row r="10489" spans="1:11">
      <c r="A10489" t="s">
        <v>26549</v>
      </c>
      <c r="B10489" t="s">
        <v>58</v>
      </c>
      <c r="C10489">
        <v>91977</v>
      </c>
      <c r="D10489" t="s">
        <v>2936</v>
      </c>
      <c r="E10489" t="s">
        <v>32</v>
      </c>
      <c r="F10489">
        <v>126.48</v>
      </c>
      <c r="G10489">
        <v>133.32</v>
      </c>
      <c r="J10489">
        <v>0</v>
      </c>
      <c r="K10489">
        <v>0</v>
      </c>
    </row>
    <row r="10490" spans="1:11">
      <c r="A10490" t="s">
        <v>26550</v>
      </c>
      <c r="B10490" t="s">
        <v>58</v>
      </c>
      <c r="C10490">
        <v>91976</v>
      </c>
      <c r="D10490" t="s">
        <v>2935</v>
      </c>
      <c r="E10490" t="s">
        <v>32</v>
      </c>
      <c r="F10490">
        <v>109.11</v>
      </c>
      <c r="G10490">
        <v>115.12</v>
      </c>
      <c r="J10490">
        <v>0</v>
      </c>
      <c r="K10490">
        <v>0</v>
      </c>
    </row>
    <row r="10491" spans="1:11">
      <c r="A10491" t="s">
        <v>26551</v>
      </c>
      <c r="B10491" t="s">
        <v>58</v>
      </c>
      <c r="C10491">
        <v>91874</v>
      </c>
      <c r="D10491" t="s">
        <v>2764</v>
      </c>
      <c r="E10491" t="s">
        <v>32</v>
      </c>
      <c r="F10491">
        <v>9.18</v>
      </c>
      <c r="G10491">
        <v>9.85</v>
      </c>
      <c r="J10491">
        <v>0</v>
      </c>
      <c r="K10491">
        <v>0</v>
      </c>
    </row>
    <row r="10492" spans="1:11">
      <c r="A10492" t="s">
        <v>26552</v>
      </c>
      <c r="B10492" t="s">
        <v>58</v>
      </c>
      <c r="C10492">
        <v>91878</v>
      </c>
      <c r="D10492" t="s">
        <v>2768</v>
      </c>
      <c r="E10492" t="s">
        <v>32</v>
      </c>
      <c r="F10492">
        <v>7.22</v>
      </c>
      <c r="G10492">
        <v>7.73</v>
      </c>
      <c r="J10492">
        <v>0</v>
      </c>
      <c r="K10492">
        <v>0</v>
      </c>
    </row>
    <row r="10493" spans="1:11">
      <c r="A10493" t="s">
        <v>26553</v>
      </c>
      <c r="B10493" t="s">
        <v>58</v>
      </c>
      <c r="C10493">
        <v>91882</v>
      </c>
      <c r="D10493" t="s">
        <v>2772</v>
      </c>
      <c r="E10493" t="s">
        <v>32</v>
      </c>
      <c r="F10493">
        <v>13.22</v>
      </c>
      <c r="G10493">
        <v>14.22</v>
      </c>
      <c r="J10493">
        <v>0</v>
      </c>
      <c r="K10493">
        <v>0</v>
      </c>
    </row>
    <row r="10494" spans="1:11">
      <c r="A10494" t="s">
        <v>26554</v>
      </c>
      <c r="B10494" t="s">
        <v>58</v>
      </c>
      <c r="C10494">
        <v>91875</v>
      </c>
      <c r="D10494" t="s">
        <v>2765</v>
      </c>
      <c r="E10494" t="s">
        <v>32</v>
      </c>
      <c r="F10494">
        <v>10.75</v>
      </c>
      <c r="G10494">
        <v>11.51</v>
      </c>
      <c r="J10494">
        <v>0</v>
      </c>
      <c r="K10494">
        <v>0</v>
      </c>
    </row>
    <row r="10495" spans="1:11">
      <c r="A10495" t="s">
        <v>26555</v>
      </c>
      <c r="B10495" t="s">
        <v>58</v>
      </c>
      <c r="C10495">
        <v>91879</v>
      </c>
      <c r="D10495" t="s">
        <v>2769</v>
      </c>
      <c r="E10495" t="s">
        <v>32</v>
      </c>
      <c r="F10495">
        <v>8.7899999999999991</v>
      </c>
      <c r="G10495">
        <v>9.39</v>
      </c>
      <c r="J10495">
        <v>0</v>
      </c>
      <c r="K10495">
        <v>0</v>
      </c>
    </row>
    <row r="10496" spans="1:11">
      <c r="A10496" t="s">
        <v>26556</v>
      </c>
      <c r="B10496" t="s">
        <v>58</v>
      </c>
      <c r="C10496">
        <v>91884</v>
      </c>
      <c r="D10496" t="s">
        <v>2773</v>
      </c>
      <c r="E10496" t="s">
        <v>32</v>
      </c>
      <c r="F10496">
        <v>14.79</v>
      </c>
      <c r="G10496">
        <v>15.88</v>
      </c>
      <c r="J10496">
        <v>0</v>
      </c>
      <c r="K10496">
        <v>0</v>
      </c>
    </row>
    <row r="10497" spans="1:11">
      <c r="A10497" t="s">
        <v>26557</v>
      </c>
      <c r="B10497" t="s">
        <v>58</v>
      </c>
      <c r="C10497">
        <v>91876</v>
      </c>
      <c r="D10497" t="s">
        <v>2766</v>
      </c>
      <c r="E10497" t="s">
        <v>32</v>
      </c>
      <c r="F10497">
        <v>12.9</v>
      </c>
      <c r="G10497">
        <v>13.79</v>
      </c>
      <c r="J10497">
        <v>0</v>
      </c>
      <c r="K10497">
        <v>0</v>
      </c>
    </row>
    <row r="10498" spans="1:11">
      <c r="A10498" t="s">
        <v>26558</v>
      </c>
      <c r="B10498" t="s">
        <v>58</v>
      </c>
      <c r="C10498">
        <v>91880</v>
      </c>
      <c r="D10498" t="s">
        <v>2770</v>
      </c>
      <c r="E10498" t="s">
        <v>32</v>
      </c>
      <c r="F10498">
        <v>10.94</v>
      </c>
      <c r="G10498">
        <v>11.67</v>
      </c>
      <c r="J10498">
        <v>0</v>
      </c>
      <c r="K10498">
        <v>0</v>
      </c>
    </row>
    <row r="10499" spans="1:11">
      <c r="A10499" t="s">
        <v>26559</v>
      </c>
      <c r="B10499" t="s">
        <v>58</v>
      </c>
      <c r="C10499">
        <v>91885</v>
      </c>
      <c r="D10499" t="s">
        <v>2774</v>
      </c>
      <c r="E10499" t="s">
        <v>32</v>
      </c>
      <c r="F10499">
        <v>16.88</v>
      </c>
      <c r="G10499">
        <v>18.079999999999998</v>
      </c>
      <c r="J10499">
        <v>0</v>
      </c>
      <c r="K10499">
        <v>0</v>
      </c>
    </row>
    <row r="10500" spans="1:11">
      <c r="A10500" t="s">
        <v>26560</v>
      </c>
      <c r="B10500" t="s">
        <v>58</v>
      </c>
      <c r="C10500">
        <v>91877</v>
      </c>
      <c r="D10500" t="s">
        <v>2767</v>
      </c>
      <c r="E10500" t="s">
        <v>32</v>
      </c>
      <c r="F10500">
        <v>15.82</v>
      </c>
      <c r="G10500">
        <v>16.84</v>
      </c>
      <c r="J10500">
        <v>0</v>
      </c>
      <c r="K10500">
        <v>0</v>
      </c>
    </row>
    <row r="10501" spans="1:11">
      <c r="A10501" t="s">
        <v>26561</v>
      </c>
      <c r="B10501" t="s">
        <v>58</v>
      </c>
      <c r="C10501">
        <v>91881</v>
      </c>
      <c r="D10501" t="s">
        <v>2771</v>
      </c>
      <c r="E10501" t="s">
        <v>32</v>
      </c>
      <c r="F10501">
        <v>13.87</v>
      </c>
      <c r="G10501">
        <v>14.74</v>
      </c>
      <c r="J10501">
        <v>0</v>
      </c>
      <c r="K10501">
        <v>0</v>
      </c>
    </row>
    <row r="10502" spans="1:11">
      <c r="A10502" t="s">
        <v>26562</v>
      </c>
      <c r="B10502" t="s">
        <v>58</v>
      </c>
      <c r="C10502">
        <v>91886</v>
      </c>
      <c r="D10502" t="s">
        <v>2775</v>
      </c>
      <c r="E10502" t="s">
        <v>32</v>
      </c>
      <c r="F10502">
        <v>19.73</v>
      </c>
      <c r="G10502">
        <v>21.08</v>
      </c>
      <c r="J10502">
        <v>0</v>
      </c>
      <c r="K10502">
        <v>0</v>
      </c>
    </row>
    <row r="10503" spans="1:11">
      <c r="A10503" t="s">
        <v>26563</v>
      </c>
      <c r="B10503" t="s">
        <v>58</v>
      </c>
      <c r="C10503">
        <v>91945</v>
      </c>
      <c r="D10503" t="s">
        <v>2905</v>
      </c>
      <c r="E10503" t="s">
        <v>32</v>
      </c>
      <c r="F10503">
        <v>16.43</v>
      </c>
      <c r="G10503">
        <v>17.46</v>
      </c>
      <c r="J10503">
        <v>0</v>
      </c>
      <c r="K10503">
        <v>0</v>
      </c>
    </row>
    <row r="10504" spans="1:11">
      <c r="A10504" t="s">
        <v>26564</v>
      </c>
      <c r="B10504" t="s">
        <v>58</v>
      </c>
      <c r="C10504">
        <v>91947</v>
      </c>
      <c r="D10504" t="s">
        <v>2907</v>
      </c>
      <c r="E10504" t="s">
        <v>32</v>
      </c>
      <c r="F10504">
        <v>9.9600000000000009</v>
      </c>
      <c r="G10504">
        <v>10.46</v>
      </c>
      <c r="J10504">
        <v>0</v>
      </c>
      <c r="K10504">
        <v>0</v>
      </c>
    </row>
    <row r="10505" spans="1:11">
      <c r="A10505" t="s">
        <v>26565</v>
      </c>
      <c r="B10505" t="s">
        <v>58</v>
      </c>
      <c r="C10505">
        <v>91946</v>
      </c>
      <c r="D10505" t="s">
        <v>2906</v>
      </c>
      <c r="E10505" t="s">
        <v>32</v>
      </c>
      <c r="F10505">
        <v>12.45</v>
      </c>
      <c r="G10505">
        <v>13.16</v>
      </c>
      <c r="J10505">
        <v>0</v>
      </c>
      <c r="K10505">
        <v>0</v>
      </c>
    </row>
    <row r="10506" spans="1:11">
      <c r="A10506" t="s">
        <v>26566</v>
      </c>
      <c r="B10506" t="s">
        <v>58</v>
      </c>
      <c r="C10506">
        <v>91949</v>
      </c>
      <c r="D10506" t="s">
        <v>2908</v>
      </c>
      <c r="E10506" t="s">
        <v>32</v>
      </c>
      <c r="F10506">
        <v>22.22</v>
      </c>
      <c r="G10506">
        <v>23.44</v>
      </c>
      <c r="J10506">
        <v>0</v>
      </c>
      <c r="K10506">
        <v>0</v>
      </c>
    </row>
    <row r="10507" spans="1:11">
      <c r="A10507" t="s">
        <v>26567</v>
      </c>
      <c r="B10507" t="s">
        <v>58</v>
      </c>
      <c r="C10507">
        <v>91951</v>
      </c>
      <c r="D10507" t="s">
        <v>2910</v>
      </c>
      <c r="E10507" t="s">
        <v>32</v>
      </c>
      <c r="F10507">
        <v>14.46</v>
      </c>
      <c r="G10507">
        <v>15.06</v>
      </c>
      <c r="J10507">
        <v>0</v>
      </c>
      <c r="K10507">
        <v>0</v>
      </c>
    </row>
    <row r="10508" spans="1:11">
      <c r="A10508" t="s">
        <v>26568</v>
      </c>
      <c r="B10508" t="s">
        <v>58</v>
      </c>
      <c r="C10508">
        <v>91950</v>
      </c>
      <c r="D10508" t="s">
        <v>2909</v>
      </c>
      <c r="E10508" t="s">
        <v>32</v>
      </c>
      <c r="F10508">
        <v>17.37</v>
      </c>
      <c r="G10508">
        <v>18.2</v>
      </c>
      <c r="J10508">
        <v>0</v>
      </c>
      <c r="K10508">
        <v>0</v>
      </c>
    </row>
    <row r="10509" spans="1:11">
      <c r="A10509" t="s">
        <v>26569</v>
      </c>
      <c r="B10509" t="s">
        <v>58</v>
      </c>
      <c r="C10509">
        <v>91992</v>
      </c>
      <c r="D10509" t="s">
        <v>2951</v>
      </c>
      <c r="E10509" t="s">
        <v>32</v>
      </c>
      <c r="F10509">
        <v>53.66</v>
      </c>
      <c r="G10509">
        <v>57.19</v>
      </c>
      <c r="J10509">
        <v>0</v>
      </c>
      <c r="K10509">
        <v>0</v>
      </c>
    </row>
    <row r="10510" spans="1:11">
      <c r="A10510" t="s">
        <v>26570</v>
      </c>
      <c r="B10510" t="s">
        <v>58</v>
      </c>
      <c r="C10510">
        <v>91990</v>
      </c>
      <c r="D10510" t="s">
        <v>2949</v>
      </c>
      <c r="E10510" t="s">
        <v>32</v>
      </c>
      <c r="F10510">
        <v>41.21</v>
      </c>
      <c r="G10510">
        <v>44.03</v>
      </c>
      <c r="J10510">
        <v>0</v>
      </c>
      <c r="K10510">
        <v>0</v>
      </c>
    </row>
    <row r="10511" spans="1:11">
      <c r="A10511" t="s">
        <v>26571</v>
      </c>
      <c r="B10511" t="s">
        <v>58</v>
      </c>
      <c r="C10511">
        <v>91993</v>
      </c>
      <c r="D10511" t="s">
        <v>2952</v>
      </c>
      <c r="E10511" t="s">
        <v>32</v>
      </c>
      <c r="F10511">
        <v>55.55</v>
      </c>
      <c r="G10511">
        <v>59.08</v>
      </c>
      <c r="J10511">
        <v>0</v>
      </c>
      <c r="K10511">
        <v>0</v>
      </c>
    </row>
    <row r="10512" spans="1:11">
      <c r="A10512" t="s">
        <v>26572</v>
      </c>
      <c r="B10512" t="s">
        <v>58</v>
      </c>
      <c r="C10512">
        <v>91991</v>
      </c>
      <c r="D10512" t="s">
        <v>2950</v>
      </c>
      <c r="E10512" t="s">
        <v>32</v>
      </c>
      <c r="F10512">
        <v>43.1</v>
      </c>
      <c r="G10512">
        <v>45.92</v>
      </c>
      <c r="J10512">
        <v>0</v>
      </c>
      <c r="K10512">
        <v>0</v>
      </c>
    </row>
    <row r="10513" spans="1:11">
      <c r="A10513" t="s">
        <v>26573</v>
      </c>
      <c r="B10513" t="s">
        <v>58</v>
      </c>
      <c r="C10513">
        <v>92000</v>
      </c>
      <c r="D10513" t="s">
        <v>2959</v>
      </c>
      <c r="E10513" t="s">
        <v>32</v>
      </c>
      <c r="F10513">
        <v>35.53</v>
      </c>
      <c r="G10513">
        <v>37.57</v>
      </c>
      <c r="J10513">
        <v>0</v>
      </c>
      <c r="K10513">
        <v>0</v>
      </c>
    </row>
    <row r="10514" spans="1:11">
      <c r="A10514" t="s">
        <v>26574</v>
      </c>
      <c r="B10514" t="s">
        <v>58</v>
      </c>
      <c r="C10514">
        <v>91998</v>
      </c>
      <c r="D10514" t="s">
        <v>2957</v>
      </c>
      <c r="E10514" t="s">
        <v>32</v>
      </c>
      <c r="F10514">
        <v>23.08</v>
      </c>
      <c r="G10514">
        <v>24.41</v>
      </c>
      <c r="J10514">
        <v>0</v>
      </c>
      <c r="K10514">
        <v>0</v>
      </c>
    </row>
    <row r="10515" spans="1:11">
      <c r="A10515" t="s">
        <v>26575</v>
      </c>
      <c r="B10515" t="s">
        <v>58</v>
      </c>
      <c r="C10515">
        <v>92001</v>
      </c>
      <c r="D10515" t="s">
        <v>2960</v>
      </c>
      <c r="E10515" t="s">
        <v>32</v>
      </c>
      <c r="F10515">
        <v>37.42</v>
      </c>
      <c r="G10515">
        <v>39.46</v>
      </c>
      <c r="J10515">
        <v>0</v>
      </c>
      <c r="K10515">
        <v>0</v>
      </c>
    </row>
    <row r="10516" spans="1:11">
      <c r="A10516" t="s">
        <v>26576</v>
      </c>
      <c r="B10516" t="s">
        <v>58</v>
      </c>
      <c r="C10516">
        <v>91999</v>
      </c>
      <c r="D10516" t="s">
        <v>2958</v>
      </c>
      <c r="E10516" t="s">
        <v>32</v>
      </c>
      <c r="F10516">
        <v>24.97</v>
      </c>
      <c r="G10516">
        <v>26.3</v>
      </c>
      <c r="J10516">
        <v>0</v>
      </c>
      <c r="K10516">
        <v>0</v>
      </c>
    </row>
    <row r="10517" spans="1:11">
      <c r="A10517" t="s">
        <v>26577</v>
      </c>
      <c r="B10517" t="s">
        <v>58</v>
      </c>
      <c r="C10517">
        <v>92008</v>
      </c>
      <c r="D10517" t="s">
        <v>2967</v>
      </c>
      <c r="E10517" t="s">
        <v>32</v>
      </c>
      <c r="F10517">
        <v>54.37</v>
      </c>
      <c r="G10517">
        <v>57.4</v>
      </c>
      <c r="J10517">
        <v>0</v>
      </c>
      <c r="K10517">
        <v>0</v>
      </c>
    </row>
    <row r="10518" spans="1:11">
      <c r="A10518" t="s">
        <v>26578</v>
      </c>
      <c r="B10518" t="s">
        <v>58</v>
      </c>
      <c r="C10518">
        <v>92006</v>
      </c>
      <c r="D10518" t="s">
        <v>2965</v>
      </c>
      <c r="E10518" t="s">
        <v>32</v>
      </c>
      <c r="F10518">
        <v>41.92</v>
      </c>
      <c r="G10518">
        <v>44.24</v>
      </c>
      <c r="J10518">
        <v>0</v>
      </c>
      <c r="K10518">
        <v>0</v>
      </c>
    </row>
    <row r="10519" spans="1:11">
      <c r="A10519" t="s">
        <v>26579</v>
      </c>
      <c r="B10519" t="s">
        <v>58</v>
      </c>
      <c r="C10519">
        <v>92009</v>
      </c>
      <c r="D10519" t="s">
        <v>2968</v>
      </c>
      <c r="E10519" t="s">
        <v>32</v>
      </c>
      <c r="F10519">
        <v>58.15</v>
      </c>
      <c r="G10519">
        <v>61.18</v>
      </c>
      <c r="J10519">
        <v>0</v>
      </c>
      <c r="K10519">
        <v>0</v>
      </c>
    </row>
    <row r="10520" spans="1:11">
      <c r="A10520" t="s">
        <v>26580</v>
      </c>
      <c r="B10520" t="s">
        <v>58</v>
      </c>
      <c r="C10520">
        <v>92007</v>
      </c>
      <c r="D10520" t="s">
        <v>2966</v>
      </c>
      <c r="E10520" t="s">
        <v>32</v>
      </c>
      <c r="F10520">
        <v>45.7</v>
      </c>
      <c r="G10520">
        <v>48.02</v>
      </c>
      <c r="J10520">
        <v>0</v>
      </c>
      <c r="K10520">
        <v>0</v>
      </c>
    </row>
    <row r="10521" spans="1:11">
      <c r="A10521" t="s">
        <v>26581</v>
      </c>
      <c r="B10521" t="s">
        <v>58</v>
      </c>
      <c r="C10521">
        <v>92016</v>
      </c>
      <c r="D10521" t="s">
        <v>2975</v>
      </c>
      <c r="E10521" t="s">
        <v>32</v>
      </c>
      <c r="F10521">
        <v>73.209999999999994</v>
      </c>
      <c r="G10521">
        <v>77.23</v>
      </c>
      <c r="J10521">
        <v>0</v>
      </c>
      <c r="K10521">
        <v>0</v>
      </c>
    </row>
    <row r="10522" spans="1:11">
      <c r="A10522" t="s">
        <v>26582</v>
      </c>
      <c r="B10522" t="s">
        <v>58</v>
      </c>
      <c r="C10522">
        <v>92014</v>
      </c>
      <c r="D10522" t="s">
        <v>2973</v>
      </c>
      <c r="E10522" t="s">
        <v>32</v>
      </c>
      <c r="F10522">
        <v>60.76</v>
      </c>
      <c r="G10522">
        <v>64.069999999999993</v>
      </c>
      <c r="J10522">
        <v>0</v>
      </c>
      <c r="K10522">
        <v>0</v>
      </c>
    </row>
    <row r="10523" spans="1:11">
      <c r="A10523" t="s">
        <v>26583</v>
      </c>
      <c r="B10523" t="s">
        <v>58</v>
      </c>
      <c r="C10523">
        <v>92017</v>
      </c>
      <c r="D10523" t="s">
        <v>2976</v>
      </c>
      <c r="E10523" t="s">
        <v>32</v>
      </c>
      <c r="F10523">
        <v>78.88</v>
      </c>
      <c r="G10523">
        <v>82.9</v>
      </c>
      <c r="J10523">
        <v>0</v>
      </c>
      <c r="K10523">
        <v>0</v>
      </c>
    </row>
    <row r="10524" spans="1:11">
      <c r="A10524" t="s">
        <v>26584</v>
      </c>
      <c r="B10524" t="s">
        <v>58</v>
      </c>
      <c r="C10524">
        <v>92015</v>
      </c>
      <c r="D10524" t="s">
        <v>2974</v>
      </c>
      <c r="E10524" t="s">
        <v>32</v>
      </c>
      <c r="F10524">
        <v>66.430000000000007</v>
      </c>
      <c r="G10524">
        <v>69.739999999999995</v>
      </c>
      <c r="J10524">
        <v>0</v>
      </c>
      <c r="K10524">
        <v>0</v>
      </c>
    </row>
    <row r="10525" spans="1:11">
      <c r="A10525" t="s">
        <v>26585</v>
      </c>
      <c r="B10525" t="s">
        <v>58</v>
      </c>
      <c r="C10525">
        <v>92019</v>
      </c>
      <c r="D10525" t="s">
        <v>2978</v>
      </c>
      <c r="E10525" t="s">
        <v>32</v>
      </c>
      <c r="F10525">
        <v>97.7</v>
      </c>
      <c r="G10525">
        <v>102.9</v>
      </c>
      <c r="J10525">
        <v>0</v>
      </c>
      <c r="K10525">
        <v>0</v>
      </c>
    </row>
    <row r="10526" spans="1:11">
      <c r="A10526" t="s">
        <v>26586</v>
      </c>
      <c r="B10526" t="s">
        <v>58</v>
      </c>
      <c r="C10526">
        <v>92018</v>
      </c>
      <c r="D10526" t="s">
        <v>2977</v>
      </c>
      <c r="E10526" t="s">
        <v>32</v>
      </c>
      <c r="F10526">
        <v>80.33</v>
      </c>
      <c r="G10526">
        <v>84.7</v>
      </c>
      <c r="J10526">
        <v>0</v>
      </c>
      <c r="K10526">
        <v>0</v>
      </c>
    </row>
    <row r="10527" spans="1:11">
      <c r="A10527" t="s">
        <v>26587</v>
      </c>
      <c r="B10527" t="s">
        <v>58</v>
      </c>
      <c r="C10527">
        <v>92021</v>
      </c>
      <c r="D10527" t="s">
        <v>2980</v>
      </c>
      <c r="E10527" t="s">
        <v>32</v>
      </c>
      <c r="F10527">
        <v>135.72</v>
      </c>
      <c r="G10527">
        <v>142.91</v>
      </c>
      <c r="J10527">
        <v>0</v>
      </c>
      <c r="K10527">
        <v>0</v>
      </c>
    </row>
    <row r="10528" spans="1:11">
      <c r="A10528" t="s">
        <v>26588</v>
      </c>
      <c r="B10528" t="s">
        <v>58</v>
      </c>
      <c r="C10528">
        <v>92020</v>
      </c>
      <c r="D10528" t="s">
        <v>2979</v>
      </c>
      <c r="E10528" t="s">
        <v>32</v>
      </c>
      <c r="F10528">
        <v>118.35</v>
      </c>
      <c r="G10528">
        <v>124.71</v>
      </c>
      <c r="J10528">
        <v>0</v>
      </c>
      <c r="K10528">
        <v>0</v>
      </c>
    </row>
    <row r="10529" spans="1:11">
      <c r="A10529" t="s">
        <v>26589</v>
      </c>
      <c r="B10529" t="s">
        <v>58</v>
      </c>
      <c r="C10529">
        <v>91996</v>
      </c>
      <c r="D10529" t="s">
        <v>2955</v>
      </c>
      <c r="E10529" t="s">
        <v>32</v>
      </c>
      <c r="F10529">
        <v>40.590000000000003</v>
      </c>
      <c r="G10529">
        <v>43.05</v>
      </c>
      <c r="J10529">
        <v>0</v>
      </c>
      <c r="K10529">
        <v>0</v>
      </c>
    </row>
    <row r="10530" spans="1:11">
      <c r="A10530" t="s">
        <v>26590</v>
      </c>
      <c r="B10530" t="s">
        <v>58</v>
      </c>
      <c r="C10530">
        <v>91994</v>
      </c>
      <c r="D10530" t="s">
        <v>2953</v>
      </c>
      <c r="E10530" t="s">
        <v>32</v>
      </c>
      <c r="F10530">
        <v>28.14</v>
      </c>
      <c r="G10530">
        <v>29.89</v>
      </c>
      <c r="J10530">
        <v>0</v>
      </c>
      <c r="K10530">
        <v>0</v>
      </c>
    </row>
    <row r="10531" spans="1:11">
      <c r="A10531" t="s">
        <v>26591</v>
      </c>
      <c r="B10531" t="s">
        <v>58</v>
      </c>
      <c r="C10531">
        <v>91997</v>
      </c>
      <c r="D10531" t="s">
        <v>2956</v>
      </c>
      <c r="E10531" t="s">
        <v>32</v>
      </c>
      <c r="F10531">
        <v>42.48</v>
      </c>
      <c r="G10531">
        <v>44.94</v>
      </c>
      <c r="J10531">
        <v>0</v>
      </c>
      <c r="K10531">
        <v>0</v>
      </c>
    </row>
    <row r="10532" spans="1:11">
      <c r="A10532" t="s">
        <v>26592</v>
      </c>
      <c r="B10532" t="s">
        <v>58</v>
      </c>
      <c r="C10532">
        <v>91995</v>
      </c>
      <c r="D10532" t="s">
        <v>2954</v>
      </c>
      <c r="E10532" t="s">
        <v>32</v>
      </c>
      <c r="F10532">
        <v>30.03</v>
      </c>
      <c r="G10532">
        <v>31.78</v>
      </c>
      <c r="J10532">
        <v>0</v>
      </c>
      <c r="K10532">
        <v>0</v>
      </c>
    </row>
    <row r="10533" spans="1:11">
      <c r="A10533" t="s">
        <v>26593</v>
      </c>
      <c r="B10533" t="s">
        <v>58</v>
      </c>
      <c r="C10533">
        <v>92004</v>
      </c>
      <c r="D10533" t="s">
        <v>2963</v>
      </c>
      <c r="E10533" t="s">
        <v>32</v>
      </c>
      <c r="F10533">
        <v>64.55</v>
      </c>
      <c r="G10533">
        <v>68.41</v>
      </c>
      <c r="J10533">
        <v>0</v>
      </c>
      <c r="K10533">
        <v>0</v>
      </c>
    </row>
    <row r="10534" spans="1:11">
      <c r="A10534" t="s">
        <v>26594</v>
      </c>
      <c r="B10534" t="s">
        <v>58</v>
      </c>
      <c r="C10534">
        <v>92002</v>
      </c>
      <c r="D10534" t="s">
        <v>2961</v>
      </c>
      <c r="E10534" t="s">
        <v>32</v>
      </c>
      <c r="F10534">
        <v>52.1</v>
      </c>
      <c r="G10534">
        <v>55.25</v>
      </c>
      <c r="J10534">
        <v>0</v>
      </c>
      <c r="K10534">
        <v>0</v>
      </c>
    </row>
    <row r="10535" spans="1:11">
      <c r="A10535" t="s">
        <v>26595</v>
      </c>
      <c r="B10535" t="s">
        <v>58</v>
      </c>
      <c r="C10535">
        <v>92005</v>
      </c>
      <c r="D10535" t="s">
        <v>2964</v>
      </c>
      <c r="E10535" t="s">
        <v>32</v>
      </c>
      <c r="F10535">
        <v>68.33</v>
      </c>
      <c r="G10535">
        <v>72.19</v>
      </c>
      <c r="J10535">
        <v>0</v>
      </c>
      <c r="K10535">
        <v>0</v>
      </c>
    </row>
    <row r="10536" spans="1:11">
      <c r="A10536" t="s">
        <v>26596</v>
      </c>
      <c r="B10536" t="s">
        <v>58</v>
      </c>
      <c r="C10536">
        <v>92003</v>
      </c>
      <c r="D10536" t="s">
        <v>2962</v>
      </c>
      <c r="E10536" t="s">
        <v>32</v>
      </c>
      <c r="F10536">
        <v>55.88</v>
      </c>
      <c r="G10536">
        <v>59.03</v>
      </c>
      <c r="J10536">
        <v>0</v>
      </c>
      <c r="K10536">
        <v>0</v>
      </c>
    </row>
    <row r="10537" spans="1:11">
      <c r="A10537" t="s">
        <v>26597</v>
      </c>
      <c r="B10537" t="s">
        <v>58</v>
      </c>
      <c r="C10537">
        <v>92012</v>
      </c>
      <c r="D10537" t="s">
        <v>2971</v>
      </c>
      <c r="E10537" t="s">
        <v>32</v>
      </c>
      <c r="F10537">
        <v>88.44</v>
      </c>
      <c r="G10537">
        <v>93.71</v>
      </c>
      <c r="J10537">
        <v>0</v>
      </c>
      <c r="K10537">
        <v>0</v>
      </c>
    </row>
    <row r="10538" spans="1:11">
      <c r="A10538" t="s">
        <v>26598</v>
      </c>
      <c r="B10538" t="s">
        <v>58</v>
      </c>
      <c r="C10538">
        <v>92010</v>
      </c>
      <c r="D10538" t="s">
        <v>2969</v>
      </c>
      <c r="E10538" t="s">
        <v>32</v>
      </c>
      <c r="F10538">
        <v>75.989999999999995</v>
      </c>
      <c r="G10538">
        <v>80.55</v>
      </c>
      <c r="J10538">
        <v>0</v>
      </c>
      <c r="K10538">
        <v>0</v>
      </c>
    </row>
    <row r="10539" spans="1:11">
      <c r="A10539" t="s">
        <v>26599</v>
      </c>
      <c r="B10539" t="s">
        <v>58</v>
      </c>
      <c r="C10539">
        <v>92013</v>
      </c>
      <c r="D10539" t="s">
        <v>2972</v>
      </c>
      <c r="E10539" t="s">
        <v>32</v>
      </c>
      <c r="F10539">
        <v>94.11</v>
      </c>
      <c r="G10539">
        <v>99.38</v>
      </c>
      <c r="J10539">
        <v>0</v>
      </c>
      <c r="K10539">
        <v>0</v>
      </c>
    </row>
    <row r="10540" spans="1:11">
      <c r="A10540" t="s">
        <v>26600</v>
      </c>
      <c r="B10540" t="s">
        <v>58</v>
      </c>
      <c r="C10540">
        <v>92011</v>
      </c>
      <c r="D10540" t="s">
        <v>2970</v>
      </c>
      <c r="E10540" t="s">
        <v>32</v>
      </c>
      <c r="F10540">
        <v>81.66</v>
      </c>
      <c r="G10540">
        <v>86.22</v>
      </c>
      <c r="J10540">
        <v>0</v>
      </c>
      <c r="K10540">
        <v>0</v>
      </c>
    </row>
    <row r="10541" spans="1:11">
      <c r="A10541" t="s">
        <v>26601</v>
      </c>
      <c r="B10541" t="s">
        <v>58</v>
      </c>
      <c r="C10541">
        <v>95777</v>
      </c>
      <c r="D10541" t="s">
        <v>2850</v>
      </c>
      <c r="E10541" t="s">
        <v>32</v>
      </c>
      <c r="F10541">
        <v>28.96</v>
      </c>
      <c r="G10541">
        <v>30.23</v>
      </c>
      <c r="J10541">
        <v>0</v>
      </c>
      <c r="K10541">
        <v>0</v>
      </c>
    </row>
    <row r="10542" spans="1:11">
      <c r="A10542" t="s">
        <v>26602</v>
      </c>
      <c r="B10542" t="s">
        <v>58</v>
      </c>
      <c r="C10542">
        <v>95780</v>
      </c>
      <c r="D10542" t="s">
        <v>2853</v>
      </c>
      <c r="E10542" t="s">
        <v>32</v>
      </c>
      <c r="F10542">
        <v>34.26</v>
      </c>
      <c r="G10542">
        <v>35.67</v>
      </c>
      <c r="J10542">
        <v>0</v>
      </c>
      <c r="K10542">
        <v>0</v>
      </c>
    </row>
    <row r="10543" spans="1:11">
      <c r="A10543" t="s">
        <v>26603</v>
      </c>
      <c r="B10543" t="s">
        <v>58</v>
      </c>
      <c r="C10543">
        <v>95783</v>
      </c>
      <c r="D10543" t="s">
        <v>7938</v>
      </c>
      <c r="E10543" t="s">
        <v>32</v>
      </c>
      <c r="F10543">
        <v>0</v>
      </c>
      <c r="G10543">
        <v>0</v>
      </c>
    </row>
    <row r="10544" spans="1:11">
      <c r="A10544" t="s">
        <v>26604</v>
      </c>
      <c r="B10544" t="s">
        <v>58</v>
      </c>
      <c r="C10544">
        <v>95778</v>
      </c>
      <c r="D10544" t="s">
        <v>2851</v>
      </c>
      <c r="E10544" t="s">
        <v>32</v>
      </c>
      <c r="F10544">
        <v>32.61</v>
      </c>
      <c r="G10544">
        <v>34.11</v>
      </c>
      <c r="J10544">
        <v>0</v>
      </c>
      <c r="K10544">
        <v>0</v>
      </c>
    </row>
    <row r="10545" spans="1:11">
      <c r="A10545" t="s">
        <v>26605</v>
      </c>
      <c r="B10545" t="s">
        <v>58</v>
      </c>
      <c r="C10545">
        <v>95781</v>
      </c>
      <c r="D10545" t="s">
        <v>2854</v>
      </c>
      <c r="E10545" t="s">
        <v>32</v>
      </c>
      <c r="F10545">
        <v>39.4</v>
      </c>
      <c r="G10545">
        <v>41.18</v>
      </c>
      <c r="J10545">
        <v>0</v>
      </c>
      <c r="K10545">
        <v>0</v>
      </c>
    </row>
    <row r="10546" spans="1:11">
      <c r="A10546" t="s">
        <v>26606</v>
      </c>
      <c r="B10546" t="s">
        <v>58</v>
      </c>
      <c r="C10546">
        <v>95784</v>
      </c>
      <c r="D10546" t="s">
        <v>7939</v>
      </c>
      <c r="E10546" t="s">
        <v>32</v>
      </c>
      <c r="F10546">
        <v>0</v>
      </c>
      <c r="G10546">
        <v>0</v>
      </c>
    </row>
    <row r="10547" spans="1:11">
      <c r="A10547" t="s">
        <v>26607</v>
      </c>
      <c r="B10547" t="s">
        <v>58</v>
      </c>
      <c r="C10547">
        <v>95782</v>
      </c>
      <c r="D10547" t="s">
        <v>2855</v>
      </c>
      <c r="E10547" t="s">
        <v>32</v>
      </c>
      <c r="F10547">
        <v>36.35</v>
      </c>
      <c r="G10547">
        <v>37.76</v>
      </c>
      <c r="J10547">
        <v>0</v>
      </c>
      <c r="K10547">
        <v>0</v>
      </c>
    </row>
    <row r="10548" spans="1:11">
      <c r="A10548" t="s">
        <v>26608</v>
      </c>
      <c r="B10548" t="s">
        <v>58</v>
      </c>
      <c r="C10548">
        <v>95779</v>
      </c>
      <c r="D10548" t="s">
        <v>2852</v>
      </c>
      <c r="E10548" t="s">
        <v>32</v>
      </c>
      <c r="F10548">
        <v>27.14</v>
      </c>
      <c r="G10548">
        <v>28.41</v>
      </c>
      <c r="J10548">
        <v>0</v>
      </c>
      <c r="K10548">
        <v>0</v>
      </c>
    </row>
    <row r="10549" spans="1:11">
      <c r="A10549" t="s">
        <v>26609</v>
      </c>
      <c r="B10549" t="s">
        <v>58</v>
      </c>
      <c r="C10549">
        <v>95785</v>
      </c>
      <c r="D10549" t="s">
        <v>2856</v>
      </c>
      <c r="E10549" t="s">
        <v>32</v>
      </c>
      <c r="F10549">
        <v>42.92</v>
      </c>
      <c r="G10549">
        <v>44.52</v>
      </c>
      <c r="J10549">
        <v>0</v>
      </c>
      <c r="K10549">
        <v>0</v>
      </c>
    </row>
    <row r="10550" spans="1:11">
      <c r="A10550" t="s">
        <v>26610</v>
      </c>
      <c r="B10550" t="s">
        <v>58</v>
      </c>
      <c r="C10550">
        <v>95792</v>
      </c>
      <c r="D10550" t="s">
        <v>7940</v>
      </c>
      <c r="E10550" t="s">
        <v>32</v>
      </c>
      <c r="F10550">
        <v>0</v>
      </c>
      <c r="G10550">
        <v>0</v>
      </c>
    </row>
    <row r="10551" spans="1:11">
      <c r="A10551" t="s">
        <v>26611</v>
      </c>
      <c r="B10551" t="s">
        <v>58</v>
      </c>
      <c r="C10551">
        <v>95793</v>
      </c>
      <c r="D10551" t="s">
        <v>7941</v>
      </c>
      <c r="E10551" t="s">
        <v>32</v>
      </c>
      <c r="F10551">
        <v>0</v>
      </c>
      <c r="G10551">
        <v>0</v>
      </c>
    </row>
    <row r="10552" spans="1:11">
      <c r="A10552" t="s">
        <v>26612</v>
      </c>
      <c r="B10552" t="s">
        <v>58</v>
      </c>
      <c r="C10552">
        <v>95794</v>
      </c>
      <c r="D10552" t="s">
        <v>7942</v>
      </c>
      <c r="E10552" t="s">
        <v>32</v>
      </c>
      <c r="F10552">
        <v>0</v>
      </c>
      <c r="G10552">
        <v>0</v>
      </c>
    </row>
    <row r="10553" spans="1:11">
      <c r="A10553" t="s">
        <v>26613</v>
      </c>
      <c r="B10553" t="s">
        <v>58</v>
      </c>
      <c r="C10553">
        <v>95786</v>
      </c>
      <c r="D10553" t="s">
        <v>7943</v>
      </c>
      <c r="E10553" t="s">
        <v>32</v>
      </c>
      <c r="F10553">
        <v>0</v>
      </c>
      <c r="G10553">
        <v>0</v>
      </c>
    </row>
    <row r="10554" spans="1:11">
      <c r="A10554" t="s">
        <v>26614</v>
      </c>
      <c r="B10554" t="s">
        <v>58</v>
      </c>
      <c r="C10554">
        <v>95788</v>
      </c>
      <c r="D10554" t="s">
        <v>7944</v>
      </c>
      <c r="E10554" t="s">
        <v>32</v>
      </c>
      <c r="F10554">
        <v>0</v>
      </c>
      <c r="G10554">
        <v>0</v>
      </c>
    </row>
    <row r="10555" spans="1:11">
      <c r="A10555" t="s">
        <v>26615</v>
      </c>
      <c r="B10555" t="s">
        <v>58</v>
      </c>
      <c r="C10555">
        <v>95790</v>
      </c>
      <c r="D10555" t="s">
        <v>7945</v>
      </c>
      <c r="E10555" t="s">
        <v>32</v>
      </c>
      <c r="F10555">
        <v>0</v>
      </c>
      <c r="G10555">
        <v>0</v>
      </c>
    </row>
    <row r="10556" spans="1:11">
      <c r="A10556" t="s">
        <v>26616</v>
      </c>
      <c r="B10556" t="s">
        <v>58</v>
      </c>
      <c r="C10556">
        <v>95787</v>
      </c>
      <c r="D10556" t="s">
        <v>2857</v>
      </c>
      <c r="E10556" t="s">
        <v>32</v>
      </c>
      <c r="F10556">
        <v>33.25</v>
      </c>
      <c r="G10556">
        <v>34.979999999999997</v>
      </c>
      <c r="J10556">
        <v>0</v>
      </c>
      <c r="K10556">
        <v>0</v>
      </c>
    </row>
    <row r="10557" spans="1:11">
      <c r="A10557" t="s">
        <v>26617</v>
      </c>
      <c r="B10557" t="s">
        <v>58</v>
      </c>
      <c r="C10557">
        <v>95789</v>
      </c>
      <c r="D10557" t="s">
        <v>2858</v>
      </c>
      <c r="E10557" t="s">
        <v>32</v>
      </c>
      <c r="F10557">
        <v>44.86</v>
      </c>
      <c r="G10557">
        <v>47.01</v>
      </c>
      <c r="J10557">
        <v>0</v>
      </c>
      <c r="K10557">
        <v>0</v>
      </c>
    </row>
    <row r="10558" spans="1:11">
      <c r="A10558" t="s">
        <v>26618</v>
      </c>
      <c r="B10558" t="s">
        <v>58</v>
      </c>
      <c r="C10558">
        <v>95791</v>
      </c>
      <c r="D10558" t="s">
        <v>2859</v>
      </c>
      <c r="E10558" t="s">
        <v>32</v>
      </c>
      <c r="F10558">
        <v>61.8</v>
      </c>
      <c r="G10558">
        <v>64.53</v>
      </c>
      <c r="J10558">
        <v>0</v>
      </c>
      <c r="K10558">
        <v>0</v>
      </c>
    </row>
    <row r="10559" spans="1:11">
      <c r="A10559" t="s">
        <v>26619</v>
      </c>
      <c r="B10559" t="s">
        <v>58</v>
      </c>
      <c r="C10559">
        <v>95795</v>
      </c>
      <c r="D10559" t="s">
        <v>2860</v>
      </c>
      <c r="E10559" t="s">
        <v>32</v>
      </c>
      <c r="F10559">
        <v>37.880000000000003</v>
      </c>
      <c r="G10559">
        <v>39.86</v>
      </c>
      <c r="J10559">
        <v>0</v>
      </c>
      <c r="K10559">
        <v>0</v>
      </c>
    </row>
    <row r="10560" spans="1:11">
      <c r="A10560" t="s">
        <v>26620</v>
      </c>
      <c r="B10560" t="s">
        <v>58</v>
      </c>
      <c r="C10560">
        <v>95796</v>
      </c>
      <c r="D10560" t="s">
        <v>2861</v>
      </c>
      <c r="E10560" t="s">
        <v>32</v>
      </c>
      <c r="F10560">
        <v>52.68</v>
      </c>
      <c r="G10560">
        <v>55.21</v>
      </c>
      <c r="J10560">
        <v>0</v>
      </c>
      <c r="K10560">
        <v>0</v>
      </c>
    </row>
    <row r="10561" spans="1:11">
      <c r="A10561" t="s">
        <v>26621</v>
      </c>
      <c r="B10561" t="s">
        <v>58</v>
      </c>
      <c r="C10561">
        <v>95797</v>
      </c>
      <c r="D10561" t="s">
        <v>2862</v>
      </c>
      <c r="E10561" t="s">
        <v>32</v>
      </c>
      <c r="F10561">
        <v>72.44</v>
      </c>
      <c r="G10561">
        <v>75.739999999999995</v>
      </c>
      <c r="J10561">
        <v>0</v>
      </c>
      <c r="K10561">
        <v>0</v>
      </c>
    </row>
    <row r="10562" spans="1:11">
      <c r="A10562" t="s">
        <v>26622</v>
      </c>
      <c r="B10562" t="s">
        <v>58</v>
      </c>
      <c r="C10562">
        <v>95798</v>
      </c>
      <c r="D10562" t="s">
        <v>7946</v>
      </c>
      <c r="E10562" t="s">
        <v>32</v>
      </c>
      <c r="F10562">
        <v>0</v>
      </c>
      <c r="G10562">
        <v>0</v>
      </c>
    </row>
    <row r="10563" spans="1:11">
      <c r="A10563" t="s">
        <v>26623</v>
      </c>
      <c r="B10563" t="s">
        <v>58</v>
      </c>
      <c r="C10563">
        <v>95799</v>
      </c>
      <c r="D10563" t="s">
        <v>7947</v>
      </c>
      <c r="E10563" t="s">
        <v>32</v>
      </c>
      <c r="F10563">
        <v>0</v>
      </c>
      <c r="G10563">
        <v>0</v>
      </c>
    </row>
    <row r="10564" spans="1:11">
      <c r="A10564" t="s">
        <v>26624</v>
      </c>
      <c r="B10564" t="s">
        <v>58</v>
      </c>
      <c r="C10564">
        <v>95800</v>
      </c>
      <c r="D10564" t="s">
        <v>7948</v>
      </c>
      <c r="E10564" t="s">
        <v>32</v>
      </c>
      <c r="F10564">
        <v>0</v>
      </c>
      <c r="G10564">
        <v>0</v>
      </c>
    </row>
    <row r="10565" spans="1:11">
      <c r="A10565" t="s">
        <v>26625</v>
      </c>
      <c r="B10565" t="s">
        <v>58</v>
      </c>
      <c r="C10565">
        <v>95801</v>
      </c>
      <c r="D10565" t="s">
        <v>2863</v>
      </c>
      <c r="E10565" t="s">
        <v>32</v>
      </c>
      <c r="F10565">
        <v>45</v>
      </c>
      <c r="G10565">
        <v>47.21</v>
      </c>
      <c r="J10565">
        <v>0</v>
      </c>
      <c r="K10565">
        <v>0</v>
      </c>
    </row>
    <row r="10566" spans="1:11">
      <c r="A10566" t="s">
        <v>26626</v>
      </c>
      <c r="B10566" t="s">
        <v>58</v>
      </c>
      <c r="C10566">
        <v>95802</v>
      </c>
      <c r="D10566" t="s">
        <v>2864</v>
      </c>
      <c r="E10566" t="s">
        <v>32</v>
      </c>
      <c r="F10566">
        <v>56.33</v>
      </c>
      <c r="G10566">
        <v>59.23</v>
      </c>
      <c r="J10566">
        <v>0</v>
      </c>
      <c r="K10566">
        <v>0</v>
      </c>
    </row>
    <row r="10567" spans="1:11">
      <c r="A10567" t="s">
        <v>26627</v>
      </c>
      <c r="B10567" t="s">
        <v>58</v>
      </c>
      <c r="C10567">
        <v>95803</v>
      </c>
      <c r="D10567" t="s">
        <v>2865</v>
      </c>
      <c r="E10567" t="s">
        <v>32</v>
      </c>
      <c r="F10567">
        <v>81.17</v>
      </c>
      <c r="G10567">
        <v>85.04</v>
      </c>
      <c r="J10567">
        <v>0</v>
      </c>
      <c r="K10567">
        <v>0</v>
      </c>
    </row>
    <row r="10568" spans="1:11">
      <c r="A10568" t="s">
        <v>26628</v>
      </c>
      <c r="B10568" t="s">
        <v>58</v>
      </c>
      <c r="C10568">
        <v>95804</v>
      </c>
      <c r="D10568" t="s">
        <v>2866</v>
      </c>
      <c r="E10568" t="s">
        <v>32</v>
      </c>
      <c r="F10568">
        <v>27.7</v>
      </c>
      <c r="G10568">
        <v>28.88</v>
      </c>
      <c r="J10568">
        <v>0</v>
      </c>
      <c r="K10568">
        <v>0</v>
      </c>
    </row>
    <row r="10569" spans="1:11">
      <c r="A10569" t="s">
        <v>26629</v>
      </c>
      <c r="B10569" t="s">
        <v>58</v>
      </c>
      <c r="C10569">
        <v>95805</v>
      </c>
      <c r="D10569" t="s">
        <v>2867</v>
      </c>
      <c r="E10569" t="s">
        <v>32</v>
      </c>
      <c r="F10569">
        <v>29.38</v>
      </c>
      <c r="G10569">
        <v>30.71</v>
      </c>
      <c r="J10569">
        <v>0</v>
      </c>
      <c r="K10569">
        <v>0</v>
      </c>
    </row>
    <row r="10570" spans="1:11">
      <c r="A10570" t="s">
        <v>26630</v>
      </c>
      <c r="B10570" t="s">
        <v>58</v>
      </c>
      <c r="C10570">
        <v>95806</v>
      </c>
      <c r="D10570" t="s">
        <v>2868</v>
      </c>
      <c r="E10570" t="s">
        <v>32</v>
      </c>
      <c r="F10570">
        <v>32.32</v>
      </c>
      <c r="G10570">
        <v>33.83</v>
      </c>
      <c r="J10570">
        <v>0</v>
      </c>
      <c r="K10570">
        <v>0</v>
      </c>
    </row>
    <row r="10571" spans="1:11">
      <c r="A10571" t="s">
        <v>26631</v>
      </c>
      <c r="B10571" t="s">
        <v>58</v>
      </c>
      <c r="C10571">
        <v>104401</v>
      </c>
      <c r="D10571" t="s">
        <v>2900</v>
      </c>
      <c r="E10571" t="s">
        <v>32</v>
      </c>
      <c r="F10571">
        <v>30.83</v>
      </c>
      <c r="G10571">
        <v>32.17</v>
      </c>
      <c r="J10571">
        <v>0</v>
      </c>
      <c r="K10571">
        <v>0</v>
      </c>
    </row>
    <row r="10572" spans="1:11">
      <c r="A10572" t="s">
        <v>26632</v>
      </c>
      <c r="B10572" t="s">
        <v>58</v>
      </c>
      <c r="C10572">
        <v>104402</v>
      </c>
      <c r="D10572" t="s">
        <v>2901</v>
      </c>
      <c r="E10572" t="s">
        <v>32</v>
      </c>
      <c r="F10572">
        <v>32.64</v>
      </c>
      <c r="G10572">
        <v>34.25</v>
      </c>
      <c r="J10572">
        <v>0</v>
      </c>
      <c r="K10572">
        <v>0</v>
      </c>
    </row>
    <row r="10573" spans="1:11">
      <c r="A10573" t="s">
        <v>26633</v>
      </c>
      <c r="B10573" t="s">
        <v>58</v>
      </c>
      <c r="C10573">
        <v>104403</v>
      </c>
      <c r="D10573" t="s">
        <v>2902</v>
      </c>
      <c r="E10573" t="s">
        <v>32</v>
      </c>
      <c r="F10573">
        <v>40.54</v>
      </c>
      <c r="G10573">
        <v>42.53</v>
      </c>
      <c r="J10573">
        <v>0</v>
      </c>
      <c r="K10573">
        <v>0</v>
      </c>
    </row>
    <row r="10574" spans="1:11">
      <c r="A10574" t="s">
        <v>26634</v>
      </c>
      <c r="B10574" t="s">
        <v>58</v>
      </c>
      <c r="C10574">
        <v>104395</v>
      </c>
      <c r="D10574" t="s">
        <v>2813</v>
      </c>
      <c r="E10574" t="s">
        <v>32</v>
      </c>
      <c r="F10574">
        <v>27.12</v>
      </c>
      <c r="G10574">
        <v>28.3</v>
      </c>
      <c r="J10574">
        <v>0</v>
      </c>
      <c r="K10574">
        <v>0</v>
      </c>
    </row>
    <row r="10575" spans="1:11">
      <c r="A10575" t="s">
        <v>26635</v>
      </c>
      <c r="B10575" t="s">
        <v>58</v>
      </c>
      <c r="C10575">
        <v>104396</v>
      </c>
      <c r="D10575" t="s">
        <v>2895</v>
      </c>
      <c r="E10575" t="s">
        <v>32</v>
      </c>
      <c r="F10575">
        <v>27.83</v>
      </c>
      <c r="G10575">
        <v>29.16</v>
      </c>
      <c r="J10575">
        <v>0</v>
      </c>
      <c r="K10575">
        <v>0</v>
      </c>
    </row>
    <row r="10576" spans="1:11">
      <c r="A10576" t="s">
        <v>26636</v>
      </c>
      <c r="B10576" t="s">
        <v>58</v>
      </c>
      <c r="C10576">
        <v>104397</v>
      </c>
      <c r="D10576" t="s">
        <v>2896</v>
      </c>
      <c r="E10576" t="s">
        <v>32</v>
      </c>
      <c r="F10576">
        <v>33.07</v>
      </c>
      <c r="G10576">
        <v>34.58</v>
      </c>
      <c r="J10576">
        <v>0</v>
      </c>
      <c r="K10576">
        <v>0</v>
      </c>
    </row>
    <row r="10577" spans="1:11">
      <c r="A10577" t="s">
        <v>26637</v>
      </c>
      <c r="B10577" t="s">
        <v>58</v>
      </c>
      <c r="C10577">
        <v>95810</v>
      </c>
      <c r="D10577" t="s">
        <v>2872</v>
      </c>
      <c r="E10577" t="s">
        <v>32</v>
      </c>
      <c r="F10577">
        <v>19.54</v>
      </c>
      <c r="G10577">
        <v>20</v>
      </c>
      <c r="J10577">
        <v>0</v>
      </c>
      <c r="K10577">
        <v>0</v>
      </c>
    </row>
    <row r="10578" spans="1:11">
      <c r="A10578" t="s">
        <v>26638</v>
      </c>
      <c r="B10578" t="s">
        <v>58</v>
      </c>
      <c r="C10578">
        <v>95811</v>
      </c>
      <c r="D10578" t="s">
        <v>2873</v>
      </c>
      <c r="E10578" t="s">
        <v>32</v>
      </c>
      <c r="F10578">
        <v>24.59</v>
      </c>
      <c r="G10578">
        <v>25.46</v>
      </c>
      <c r="J10578">
        <v>0</v>
      </c>
      <c r="K10578">
        <v>0</v>
      </c>
    </row>
    <row r="10579" spans="1:11">
      <c r="A10579" t="s">
        <v>26639</v>
      </c>
      <c r="B10579" t="s">
        <v>58</v>
      </c>
      <c r="C10579">
        <v>95812</v>
      </c>
      <c r="D10579" t="s">
        <v>2874</v>
      </c>
      <c r="E10579" t="s">
        <v>32</v>
      </c>
      <c r="F10579">
        <v>33.93</v>
      </c>
      <c r="G10579">
        <v>35.369999999999997</v>
      </c>
      <c r="J10579">
        <v>0</v>
      </c>
      <c r="K10579">
        <v>0</v>
      </c>
    </row>
    <row r="10580" spans="1:11">
      <c r="A10580" t="s">
        <v>26640</v>
      </c>
      <c r="B10580" t="s">
        <v>58</v>
      </c>
      <c r="C10580">
        <v>95807</v>
      </c>
      <c r="D10580" t="s">
        <v>2869</v>
      </c>
      <c r="E10580" t="s">
        <v>32</v>
      </c>
      <c r="F10580">
        <v>32.69</v>
      </c>
      <c r="G10580">
        <v>34.18</v>
      </c>
      <c r="J10580">
        <v>0</v>
      </c>
      <c r="K10580">
        <v>0</v>
      </c>
    </row>
    <row r="10581" spans="1:11">
      <c r="A10581" t="s">
        <v>26641</v>
      </c>
      <c r="B10581" t="s">
        <v>58</v>
      </c>
      <c r="C10581">
        <v>95808</v>
      </c>
      <c r="D10581" t="s">
        <v>2870</v>
      </c>
      <c r="E10581" t="s">
        <v>32</v>
      </c>
      <c r="F10581">
        <v>37.729999999999997</v>
      </c>
      <c r="G10581">
        <v>39.64</v>
      </c>
      <c r="J10581">
        <v>0</v>
      </c>
      <c r="K10581">
        <v>0</v>
      </c>
    </row>
    <row r="10582" spans="1:11">
      <c r="A10582" t="s">
        <v>26642</v>
      </c>
      <c r="B10582" t="s">
        <v>58</v>
      </c>
      <c r="C10582">
        <v>95809</v>
      </c>
      <c r="D10582" t="s">
        <v>2871</v>
      </c>
      <c r="E10582" t="s">
        <v>32</v>
      </c>
      <c r="F10582">
        <v>47.08</v>
      </c>
      <c r="G10582">
        <v>49.56</v>
      </c>
      <c r="J10582">
        <v>0</v>
      </c>
      <c r="K10582">
        <v>0</v>
      </c>
    </row>
    <row r="10583" spans="1:11">
      <c r="A10583" t="s">
        <v>26643</v>
      </c>
      <c r="B10583" t="s">
        <v>58</v>
      </c>
      <c r="C10583">
        <v>104398</v>
      </c>
      <c r="D10583" t="s">
        <v>2897</v>
      </c>
      <c r="E10583" t="s">
        <v>32</v>
      </c>
      <c r="F10583">
        <v>32.67</v>
      </c>
      <c r="G10583">
        <v>34.159999999999997</v>
      </c>
      <c r="J10583">
        <v>0</v>
      </c>
      <c r="K10583">
        <v>0</v>
      </c>
    </row>
    <row r="10584" spans="1:11">
      <c r="A10584" t="s">
        <v>26644</v>
      </c>
      <c r="B10584" t="s">
        <v>58</v>
      </c>
      <c r="C10584">
        <v>104399</v>
      </c>
      <c r="D10584" t="s">
        <v>2898</v>
      </c>
      <c r="E10584" t="s">
        <v>32</v>
      </c>
      <c r="F10584">
        <v>36.159999999999997</v>
      </c>
      <c r="G10584">
        <v>38.07</v>
      </c>
      <c r="J10584">
        <v>0</v>
      </c>
      <c r="K10584">
        <v>0</v>
      </c>
    </row>
    <row r="10585" spans="1:11">
      <c r="A10585" t="s">
        <v>26645</v>
      </c>
      <c r="B10585" t="s">
        <v>58</v>
      </c>
      <c r="C10585">
        <v>104400</v>
      </c>
      <c r="D10585" t="s">
        <v>2899</v>
      </c>
      <c r="E10585" t="s">
        <v>32</v>
      </c>
      <c r="F10585">
        <v>46.41</v>
      </c>
      <c r="G10585">
        <v>48.89</v>
      </c>
      <c r="J10585">
        <v>0</v>
      </c>
      <c r="K10585">
        <v>0</v>
      </c>
    </row>
    <row r="10586" spans="1:11">
      <c r="A10586" t="s">
        <v>26646</v>
      </c>
      <c r="B10586" t="s">
        <v>58</v>
      </c>
      <c r="C10586">
        <v>104404</v>
      </c>
      <c r="D10586" t="s">
        <v>2903</v>
      </c>
      <c r="E10586" t="s">
        <v>32</v>
      </c>
      <c r="F10586">
        <v>42.21</v>
      </c>
      <c r="G10586">
        <v>44.41</v>
      </c>
      <c r="J10586">
        <v>0</v>
      </c>
      <c r="K10586">
        <v>0</v>
      </c>
    </row>
    <row r="10587" spans="1:11">
      <c r="A10587" t="s">
        <v>26647</v>
      </c>
      <c r="B10587" t="s">
        <v>58</v>
      </c>
      <c r="C10587">
        <v>104405</v>
      </c>
      <c r="D10587" t="s">
        <v>2904</v>
      </c>
      <c r="E10587" t="s">
        <v>32</v>
      </c>
      <c r="F10587">
        <v>57.03</v>
      </c>
      <c r="G10587">
        <v>59.99</v>
      </c>
      <c r="J10587">
        <v>0</v>
      </c>
      <c r="K10587">
        <v>0</v>
      </c>
    </row>
    <row r="10588" spans="1:11">
      <c r="A10588" t="s">
        <v>26648</v>
      </c>
      <c r="B10588" t="s">
        <v>58</v>
      </c>
      <c r="C10588">
        <v>95813</v>
      </c>
      <c r="D10588" t="s">
        <v>2875</v>
      </c>
      <c r="E10588" t="s">
        <v>32</v>
      </c>
      <c r="F10588">
        <v>22.83</v>
      </c>
      <c r="G10588">
        <v>23.43</v>
      </c>
      <c r="J10588">
        <v>0</v>
      </c>
      <c r="K10588">
        <v>0</v>
      </c>
    </row>
    <row r="10589" spans="1:11">
      <c r="A10589" t="s">
        <v>26649</v>
      </c>
      <c r="B10589" t="s">
        <v>58</v>
      </c>
      <c r="C10589">
        <v>95814</v>
      </c>
      <c r="D10589" t="s">
        <v>2876</v>
      </c>
      <c r="E10589" t="s">
        <v>32</v>
      </c>
      <c r="F10589">
        <v>29.55</v>
      </c>
      <c r="G10589">
        <v>30.7</v>
      </c>
      <c r="J10589">
        <v>0</v>
      </c>
      <c r="K10589">
        <v>0</v>
      </c>
    </row>
    <row r="10590" spans="1:11">
      <c r="A10590" t="s">
        <v>26650</v>
      </c>
      <c r="B10590" t="s">
        <v>58</v>
      </c>
      <c r="C10590">
        <v>95815</v>
      </c>
      <c r="D10590" t="s">
        <v>2877</v>
      </c>
      <c r="E10590" t="s">
        <v>32</v>
      </c>
      <c r="F10590">
        <v>43.88</v>
      </c>
      <c r="G10590">
        <v>45.81</v>
      </c>
      <c r="J10590">
        <v>0</v>
      </c>
      <c r="K10590">
        <v>0</v>
      </c>
    </row>
    <row r="10591" spans="1:11">
      <c r="A10591" t="s">
        <v>26651</v>
      </c>
      <c r="B10591" t="s">
        <v>58</v>
      </c>
      <c r="C10591">
        <v>95816</v>
      </c>
      <c r="D10591" t="s">
        <v>2878</v>
      </c>
      <c r="E10591" t="s">
        <v>32</v>
      </c>
      <c r="F10591">
        <v>39.58</v>
      </c>
      <c r="G10591">
        <v>41.37</v>
      </c>
      <c r="J10591">
        <v>0</v>
      </c>
      <c r="K10591">
        <v>0</v>
      </c>
    </row>
    <row r="10592" spans="1:11">
      <c r="A10592" t="s">
        <v>26652</v>
      </c>
      <c r="B10592" t="s">
        <v>58</v>
      </c>
      <c r="C10592">
        <v>95817</v>
      </c>
      <c r="D10592" t="s">
        <v>2879</v>
      </c>
      <c r="E10592" t="s">
        <v>32</v>
      </c>
      <c r="F10592">
        <v>47.41</v>
      </c>
      <c r="G10592">
        <v>49.89</v>
      </c>
      <c r="J10592">
        <v>0</v>
      </c>
      <c r="K10592">
        <v>0</v>
      </c>
    </row>
    <row r="10593" spans="1:11">
      <c r="A10593" t="s">
        <v>26653</v>
      </c>
      <c r="B10593" t="s">
        <v>58</v>
      </c>
      <c r="C10593">
        <v>95818</v>
      </c>
      <c r="D10593" t="s">
        <v>2880</v>
      </c>
      <c r="E10593" t="s">
        <v>32</v>
      </c>
      <c r="F10593">
        <v>65.819999999999993</v>
      </c>
      <c r="G10593">
        <v>69.260000000000005</v>
      </c>
      <c r="J10593">
        <v>0</v>
      </c>
      <c r="K10593">
        <v>0</v>
      </c>
    </row>
    <row r="10594" spans="1:11">
      <c r="A10594" t="s">
        <v>26654</v>
      </c>
      <c r="B10594" t="s">
        <v>58</v>
      </c>
      <c r="C10594">
        <v>104391</v>
      </c>
      <c r="D10594" t="s">
        <v>7949</v>
      </c>
      <c r="E10594" t="s">
        <v>32</v>
      </c>
      <c r="F10594">
        <v>0</v>
      </c>
      <c r="G10594">
        <v>0</v>
      </c>
    </row>
    <row r="10595" spans="1:11">
      <c r="A10595" t="s">
        <v>26655</v>
      </c>
      <c r="B10595" t="s">
        <v>58</v>
      </c>
      <c r="C10595">
        <v>104392</v>
      </c>
      <c r="D10595" t="s">
        <v>7950</v>
      </c>
      <c r="E10595" t="s">
        <v>32</v>
      </c>
      <c r="F10595">
        <v>0</v>
      </c>
      <c r="G10595">
        <v>0</v>
      </c>
    </row>
    <row r="10596" spans="1:11">
      <c r="A10596" t="s">
        <v>26656</v>
      </c>
      <c r="B10596" t="s">
        <v>58</v>
      </c>
      <c r="C10596">
        <v>104393</v>
      </c>
      <c r="D10596" t="s">
        <v>7951</v>
      </c>
      <c r="E10596" t="s">
        <v>32</v>
      </c>
      <c r="F10596">
        <v>0</v>
      </c>
      <c r="G10596">
        <v>0</v>
      </c>
    </row>
    <row r="10597" spans="1:11">
      <c r="A10597" t="s">
        <v>26657</v>
      </c>
      <c r="B10597" t="s">
        <v>58</v>
      </c>
      <c r="C10597">
        <v>104394</v>
      </c>
      <c r="D10597" t="s">
        <v>7952</v>
      </c>
      <c r="E10597" t="s">
        <v>32</v>
      </c>
      <c r="F10597">
        <v>0</v>
      </c>
      <c r="G10597">
        <v>0</v>
      </c>
    </row>
    <row r="10598" spans="1:11">
      <c r="A10598" t="s">
        <v>26658</v>
      </c>
      <c r="B10598" t="s">
        <v>58</v>
      </c>
      <c r="C10598">
        <v>95761</v>
      </c>
      <c r="D10598" t="s">
        <v>7953</v>
      </c>
      <c r="E10598" t="s">
        <v>32</v>
      </c>
      <c r="F10598">
        <v>0</v>
      </c>
      <c r="G10598">
        <v>0</v>
      </c>
    </row>
    <row r="10599" spans="1:11">
      <c r="A10599" t="s">
        <v>26659</v>
      </c>
      <c r="B10599" t="s">
        <v>58</v>
      </c>
      <c r="C10599">
        <v>95763</v>
      </c>
      <c r="D10599" t="s">
        <v>7954</v>
      </c>
      <c r="E10599" t="s">
        <v>32</v>
      </c>
      <c r="F10599">
        <v>0</v>
      </c>
      <c r="G10599">
        <v>0</v>
      </c>
    </row>
    <row r="10600" spans="1:11">
      <c r="A10600" t="s">
        <v>26660</v>
      </c>
      <c r="B10600" t="s">
        <v>58</v>
      </c>
      <c r="C10600">
        <v>95765</v>
      </c>
      <c r="D10600" t="s">
        <v>7955</v>
      </c>
      <c r="E10600" t="s">
        <v>32</v>
      </c>
      <c r="F10600">
        <v>0</v>
      </c>
      <c r="G10600">
        <v>0</v>
      </c>
    </row>
    <row r="10601" spans="1:11">
      <c r="A10601" t="s">
        <v>26661</v>
      </c>
      <c r="B10601" t="s">
        <v>58</v>
      </c>
      <c r="C10601">
        <v>95767</v>
      </c>
      <c r="D10601" t="s">
        <v>7956</v>
      </c>
      <c r="E10601" t="s">
        <v>32</v>
      </c>
      <c r="F10601">
        <v>0</v>
      </c>
      <c r="G10601">
        <v>0</v>
      </c>
    </row>
    <row r="10602" spans="1:11">
      <c r="A10602" t="s">
        <v>26662</v>
      </c>
      <c r="B10602" t="s">
        <v>58</v>
      </c>
      <c r="C10602">
        <v>95762</v>
      </c>
      <c r="D10602" t="s">
        <v>7957</v>
      </c>
      <c r="E10602" t="s">
        <v>32</v>
      </c>
      <c r="F10602">
        <v>0</v>
      </c>
      <c r="G10602">
        <v>0</v>
      </c>
    </row>
    <row r="10603" spans="1:11">
      <c r="A10603" t="s">
        <v>26663</v>
      </c>
      <c r="B10603" t="s">
        <v>58</v>
      </c>
      <c r="C10603">
        <v>95764</v>
      </c>
      <c r="D10603" t="s">
        <v>7958</v>
      </c>
      <c r="E10603" t="s">
        <v>32</v>
      </c>
      <c r="F10603">
        <v>0</v>
      </c>
      <c r="G10603">
        <v>0</v>
      </c>
    </row>
    <row r="10604" spans="1:11">
      <c r="A10604" t="s">
        <v>26664</v>
      </c>
      <c r="B10604" t="s">
        <v>58</v>
      </c>
      <c r="C10604">
        <v>95766</v>
      </c>
      <c r="D10604" t="s">
        <v>7959</v>
      </c>
      <c r="E10604" t="s">
        <v>32</v>
      </c>
      <c r="F10604">
        <v>0</v>
      </c>
      <c r="G10604">
        <v>0</v>
      </c>
    </row>
    <row r="10605" spans="1:11">
      <c r="A10605" t="s">
        <v>26665</v>
      </c>
      <c r="B10605" t="s">
        <v>58</v>
      </c>
      <c r="C10605">
        <v>95768</v>
      </c>
      <c r="D10605" t="s">
        <v>7960</v>
      </c>
      <c r="E10605" t="s">
        <v>32</v>
      </c>
      <c r="F10605">
        <v>0</v>
      </c>
      <c r="G10605">
        <v>0</v>
      </c>
    </row>
    <row r="10606" spans="1:11">
      <c r="A10606" t="s">
        <v>26666</v>
      </c>
      <c r="B10606" t="s">
        <v>58</v>
      </c>
      <c r="C10606">
        <v>95739</v>
      </c>
      <c r="D10606" t="s">
        <v>7961</v>
      </c>
      <c r="E10606" t="s">
        <v>32</v>
      </c>
      <c r="F10606">
        <v>0</v>
      </c>
      <c r="G10606">
        <v>0</v>
      </c>
    </row>
    <row r="10607" spans="1:11">
      <c r="A10607" t="s">
        <v>26667</v>
      </c>
      <c r="B10607" t="s">
        <v>58</v>
      </c>
      <c r="C10607">
        <v>95740</v>
      </c>
      <c r="D10607" t="s">
        <v>7962</v>
      </c>
      <c r="E10607" t="s">
        <v>32</v>
      </c>
      <c r="F10607">
        <v>0</v>
      </c>
      <c r="G10607">
        <v>0</v>
      </c>
    </row>
    <row r="10608" spans="1:11">
      <c r="A10608" t="s">
        <v>26668</v>
      </c>
      <c r="B10608" t="s">
        <v>58</v>
      </c>
      <c r="C10608">
        <v>95741</v>
      </c>
      <c r="D10608" t="s">
        <v>7963</v>
      </c>
      <c r="E10608" t="s">
        <v>32</v>
      </c>
      <c r="F10608">
        <v>0</v>
      </c>
      <c r="G10608">
        <v>0</v>
      </c>
    </row>
    <row r="10609" spans="1:11">
      <c r="A10609" t="s">
        <v>26669</v>
      </c>
      <c r="B10609" t="s">
        <v>58</v>
      </c>
      <c r="C10609">
        <v>104409</v>
      </c>
      <c r="D10609" t="s">
        <v>7964</v>
      </c>
      <c r="E10609" t="s">
        <v>12</v>
      </c>
      <c r="F10609">
        <v>0</v>
      </c>
      <c r="G10609">
        <v>0</v>
      </c>
    </row>
    <row r="10610" spans="1:11">
      <c r="A10610" t="s">
        <v>26670</v>
      </c>
      <c r="B10610" t="s">
        <v>58</v>
      </c>
      <c r="C10610">
        <v>104408</v>
      </c>
      <c r="D10610" t="s">
        <v>7965</v>
      </c>
      <c r="E10610" t="s">
        <v>12</v>
      </c>
      <c r="F10610">
        <v>0</v>
      </c>
      <c r="G10610">
        <v>0</v>
      </c>
    </row>
    <row r="10611" spans="1:11">
      <c r="A10611" t="s">
        <v>26671</v>
      </c>
      <c r="B10611" t="s">
        <v>58</v>
      </c>
      <c r="C10611">
        <v>104407</v>
      </c>
      <c r="D10611" t="s">
        <v>7966</v>
      </c>
      <c r="E10611" t="s">
        <v>12</v>
      </c>
      <c r="F10611">
        <v>0</v>
      </c>
      <c r="G10611">
        <v>0</v>
      </c>
    </row>
    <row r="10612" spans="1:11">
      <c r="A10612" t="s">
        <v>26672</v>
      </c>
      <c r="B10612" t="s">
        <v>58</v>
      </c>
      <c r="C10612">
        <v>104406</v>
      </c>
      <c r="D10612" t="s">
        <v>7967</v>
      </c>
      <c r="E10612" t="s">
        <v>12</v>
      </c>
      <c r="F10612">
        <v>0</v>
      </c>
      <c r="G10612">
        <v>0</v>
      </c>
    </row>
    <row r="10613" spans="1:11">
      <c r="A10613" t="s">
        <v>26673</v>
      </c>
      <c r="B10613" t="s">
        <v>58</v>
      </c>
      <c r="C10613">
        <v>95726</v>
      </c>
      <c r="D10613" t="s">
        <v>7968</v>
      </c>
      <c r="E10613" t="s">
        <v>12</v>
      </c>
      <c r="F10613">
        <v>19.48</v>
      </c>
      <c r="G10613">
        <v>20.6</v>
      </c>
      <c r="J10613">
        <v>0</v>
      </c>
      <c r="K10613">
        <v>0</v>
      </c>
    </row>
    <row r="10614" spans="1:11">
      <c r="A10614" t="s">
        <v>26674</v>
      </c>
      <c r="B10614" t="s">
        <v>58</v>
      </c>
      <c r="C10614">
        <v>95727</v>
      </c>
      <c r="D10614" t="s">
        <v>7969</v>
      </c>
      <c r="E10614" t="s">
        <v>12</v>
      </c>
      <c r="F10614">
        <v>24.01</v>
      </c>
      <c r="G10614">
        <v>25.44</v>
      </c>
      <c r="J10614">
        <v>0</v>
      </c>
      <c r="K10614">
        <v>0</v>
      </c>
    </row>
    <row r="10615" spans="1:11">
      <c r="A10615" t="s">
        <v>26675</v>
      </c>
      <c r="B10615" t="s">
        <v>58</v>
      </c>
      <c r="C10615">
        <v>95728</v>
      </c>
      <c r="D10615" t="s">
        <v>7970</v>
      </c>
      <c r="E10615" t="s">
        <v>12</v>
      </c>
      <c r="F10615">
        <v>31.11</v>
      </c>
      <c r="G10615">
        <v>32.979999999999997</v>
      </c>
      <c r="J10615">
        <v>0</v>
      </c>
      <c r="K10615">
        <v>0</v>
      </c>
    </row>
    <row r="10616" spans="1:11">
      <c r="A10616" t="s">
        <v>26676</v>
      </c>
      <c r="B10616" t="s">
        <v>58</v>
      </c>
      <c r="C10616">
        <v>104452</v>
      </c>
      <c r="D10616" t="s">
        <v>7971</v>
      </c>
      <c r="E10616" t="s">
        <v>32</v>
      </c>
      <c r="F10616">
        <v>0</v>
      </c>
      <c r="G10616">
        <v>0</v>
      </c>
    </row>
    <row r="10617" spans="1:11">
      <c r="A10617" t="s">
        <v>26677</v>
      </c>
      <c r="B10617" t="s">
        <v>58</v>
      </c>
      <c r="C10617">
        <v>104448</v>
      </c>
      <c r="D10617" t="s">
        <v>7972</v>
      </c>
      <c r="E10617" t="s">
        <v>32</v>
      </c>
      <c r="F10617">
        <v>0</v>
      </c>
      <c r="G10617">
        <v>0</v>
      </c>
    </row>
    <row r="10618" spans="1:11">
      <c r="A10618" t="s">
        <v>26678</v>
      </c>
      <c r="B10618" t="s">
        <v>58</v>
      </c>
      <c r="C10618">
        <v>104449</v>
      </c>
      <c r="D10618" t="s">
        <v>7973</v>
      </c>
      <c r="E10618" t="s">
        <v>32</v>
      </c>
      <c r="F10618">
        <v>0</v>
      </c>
      <c r="G10618">
        <v>0</v>
      </c>
    </row>
    <row r="10619" spans="1:11">
      <c r="A10619" t="s">
        <v>26679</v>
      </c>
      <c r="B10619" t="s">
        <v>58</v>
      </c>
      <c r="C10619">
        <v>104450</v>
      </c>
      <c r="D10619" t="s">
        <v>7974</v>
      </c>
      <c r="E10619" t="s">
        <v>32</v>
      </c>
      <c r="F10619">
        <v>0</v>
      </c>
      <c r="G10619">
        <v>0</v>
      </c>
    </row>
    <row r="10620" spans="1:11">
      <c r="A10620" t="s">
        <v>26680</v>
      </c>
      <c r="B10620" t="s">
        <v>58</v>
      </c>
      <c r="C10620">
        <v>104445</v>
      </c>
      <c r="D10620" t="s">
        <v>7975</v>
      </c>
      <c r="E10620" t="s">
        <v>32</v>
      </c>
      <c r="F10620">
        <v>0</v>
      </c>
      <c r="G10620">
        <v>0</v>
      </c>
    </row>
    <row r="10621" spans="1:11">
      <c r="A10621" t="s">
        <v>26681</v>
      </c>
      <c r="B10621" t="s">
        <v>58</v>
      </c>
      <c r="C10621">
        <v>104446</v>
      </c>
      <c r="D10621" t="s">
        <v>7976</v>
      </c>
      <c r="E10621" t="s">
        <v>32</v>
      </c>
      <c r="F10621">
        <v>0</v>
      </c>
      <c r="G10621">
        <v>0</v>
      </c>
    </row>
    <row r="10622" spans="1:11">
      <c r="A10622" t="s">
        <v>26682</v>
      </c>
      <c r="B10622" t="s">
        <v>58</v>
      </c>
      <c r="C10622">
        <v>104447</v>
      </c>
      <c r="D10622" t="s">
        <v>7977</v>
      </c>
      <c r="E10622" t="s">
        <v>32</v>
      </c>
      <c r="F10622">
        <v>0</v>
      </c>
      <c r="G10622">
        <v>0</v>
      </c>
    </row>
    <row r="10623" spans="1:11">
      <c r="A10623" t="s">
        <v>26683</v>
      </c>
      <c r="B10623" t="s">
        <v>58</v>
      </c>
      <c r="C10623">
        <v>101884</v>
      </c>
      <c r="D10623" t="s">
        <v>32026</v>
      </c>
      <c r="E10623" t="s">
        <v>12</v>
      </c>
      <c r="F10623">
        <v>11.48</v>
      </c>
      <c r="G10623">
        <v>11.49</v>
      </c>
      <c r="J10623">
        <v>0</v>
      </c>
      <c r="K10623">
        <v>0</v>
      </c>
    </row>
    <row r="10624" spans="1:11">
      <c r="A10624" t="s">
        <v>26684</v>
      </c>
      <c r="B10624" t="s">
        <v>58</v>
      </c>
      <c r="C10624">
        <v>101886</v>
      </c>
      <c r="D10624" t="s">
        <v>32027</v>
      </c>
      <c r="E10624" t="s">
        <v>12</v>
      </c>
      <c r="F10624">
        <v>16.45</v>
      </c>
      <c r="G10624">
        <v>16.489999999999998</v>
      </c>
      <c r="J10624">
        <v>0</v>
      </c>
      <c r="K10624">
        <v>0</v>
      </c>
    </row>
    <row r="10625" spans="1:11">
      <c r="A10625" t="s">
        <v>26685</v>
      </c>
      <c r="B10625" t="s">
        <v>58</v>
      </c>
      <c r="C10625">
        <v>101888</v>
      </c>
      <c r="D10625" t="s">
        <v>32028</v>
      </c>
      <c r="E10625" t="s">
        <v>12</v>
      </c>
      <c r="F10625">
        <v>26.38</v>
      </c>
      <c r="G10625">
        <v>26.49</v>
      </c>
      <c r="J10625">
        <v>0</v>
      </c>
      <c r="K10625">
        <v>0</v>
      </c>
    </row>
    <row r="10626" spans="1:11">
      <c r="A10626" t="s">
        <v>26686</v>
      </c>
      <c r="B10626" t="s">
        <v>58</v>
      </c>
      <c r="C10626">
        <v>101938</v>
      </c>
      <c r="D10626" t="s">
        <v>32029</v>
      </c>
      <c r="E10626" t="s">
        <v>32</v>
      </c>
      <c r="F10626">
        <v>192.07</v>
      </c>
      <c r="G10626">
        <v>198.46</v>
      </c>
      <c r="J10626">
        <v>0</v>
      </c>
      <c r="K10626">
        <v>0</v>
      </c>
    </row>
    <row r="10627" spans="1:11">
      <c r="A10627" t="s">
        <v>26687</v>
      </c>
      <c r="B10627" t="s">
        <v>58</v>
      </c>
      <c r="C10627">
        <v>101904</v>
      </c>
      <c r="D10627" t="s">
        <v>32030</v>
      </c>
      <c r="E10627" t="s">
        <v>32</v>
      </c>
      <c r="F10627">
        <v>1039.1500000000001</v>
      </c>
      <c r="G10627">
        <v>1043.1600000000001</v>
      </c>
      <c r="J10627">
        <v>0</v>
      </c>
      <c r="K10627">
        <v>0</v>
      </c>
    </row>
    <row r="10628" spans="1:11">
      <c r="A10628" t="s">
        <v>26688</v>
      </c>
      <c r="B10628" t="s">
        <v>58</v>
      </c>
      <c r="C10628">
        <v>101901</v>
      </c>
      <c r="D10628" t="s">
        <v>32031</v>
      </c>
      <c r="E10628" t="s">
        <v>32</v>
      </c>
      <c r="F10628">
        <v>110.22</v>
      </c>
      <c r="G10628">
        <v>110.8</v>
      </c>
      <c r="J10628">
        <v>0</v>
      </c>
      <c r="K10628">
        <v>0</v>
      </c>
    </row>
    <row r="10629" spans="1:11">
      <c r="A10629" t="s">
        <v>26689</v>
      </c>
      <c r="B10629" t="s">
        <v>58</v>
      </c>
      <c r="C10629">
        <v>101902</v>
      </c>
      <c r="D10629" t="s">
        <v>32032</v>
      </c>
      <c r="E10629" t="s">
        <v>32</v>
      </c>
      <c r="F10629">
        <v>136.08000000000001</v>
      </c>
      <c r="G10629">
        <v>136.85</v>
      </c>
      <c r="J10629">
        <v>0</v>
      </c>
      <c r="K10629">
        <v>0</v>
      </c>
    </row>
    <row r="10630" spans="1:11">
      <c r="A10630" t="s">
        <v>26690</v>
      </c>
      <c r="B10630" t="s">
        <v>58</v>
      </c>
      <c r="C10630">
        <v>101903</v>
      </c>
      <c r="D10630" t="s">
        <v>32033</v>
      </c>
      <c r="E10630" t="s">
        <v>32</v>
      </c>
      <c r="F10630">
        <v>281.10000000000002</v>
      </c>
      <c r="G10630">
        <v>282.56</v>
      </c>
      <c r="J10630">
        <v>0</v>
      </c>
      <c r="K10630">
        <v>0</v>
      </c>
    </row>
    <row r="10631" spans="1:11">
      <c r="A10631" t="s">
        <v>26691</v>
      </c>
      <c r="B10631" t="s">
        <v>58</v>
      </c>
      <c r="C10631">
        <v>97414</v>
      </c>
      <c r="D10631" t="s">
        <v>32034</v>
      </c>
      <c r="E10631" t="s">
        <v>32</v>
      </c>
      <c r="F10631">
        <v>0</v>
      </c>
      <c r="G10631">
        <v>0</v>
      </c>
    </row>
    <row r="10632" spans="1:11">
      <c r="A10632" t="s">
        <v>26692</v>
      </c>
      <c r="B10632" t="s">
        <v>58</v>
      </c>
      <c r="C10632">
        <v>97415</v>
      </c>
      <c r="D10632" t="s">
        <v>32035</v>
      </c>
      <c r="E10632" t="s">
        <v>32</v>
      </c>
      <c r="F10632">
        <v>0</v>
      </c>
      <c r="G10632">
        <v>0</v>
      </c>
    </row>
    <row r="10633" spans="1:11">
      <c r="A10633" t="s">
        <v>26693</v>
      </c>
      <c r="B10633" t="s">
        <v>58</v>
      </c>
      <c r="C10633">
        <v>97416</v>
      </c>
      <c r="D10633" t="s">
        <v>32036</v>
      </c>
      <c r="E10633" t="s">
        <v>32</v>
      </c>
      <c r="F10633">
        <v>0</v>
      </c>
      <c r="G10633">
        <v>0</v>
      </c>
    </row>
    <row r="10634" spans="1:11">
      <c r="A10634" t="s">
        <v>26694</v>
      </c>
      <c r="B10634" t="s">
        <v>58</v>
      </c>
      <c r="C10634">
        <v>97417</v>
      </c>
      <c r="D10634" t="s">
        <v>32037</v>
      </c>
      <c r="E10634" t="s">
        <v>32</v>
      </c>
      <c r="F10634">
        <v>0</v>
      </c>
      <c r="G10634">
        <v>0</v>
      </c>
    </row>
    <row r="10635" spans="1:11">
      <c r="A10635" t="s">
        <v>26695</v>
      </c>
      <c r="B10635" t="s">
        <v>58</v>
      </c>
      <c r="C10635">
        <v>97418</v>
      </c>
      <c r="D10635" t="s">
        <v>32038</v>
      </c>
      <c r="E10635" t="s">
        <v>32</v>
      </c>
      <c r="F10635">
        <v>0</v>
      </c>
      <c r="G10635">
        <v>0</v>
      </c>
    </row>
    <row r="10636" spans="1:11">
      <c r="A10636" t="s">
        <v>26696</v>
      </c>
      <c r="B10636" t="s">
        <v>58</v>
      </c>
      <c r="C10636">
        <v>97409</v>
      </c>
      <c r="D10636" t="s">
        <v>32039</v>
      </c>
      <c r="E10636" t="s">
        <v>32</v>
      </c>
      <c r="F10636">
        <v>0</v>
      </c>
      <c r="G10636">
        <v>0</v>
      </c>
    </row>
    <row r="10637" spans="1:11">
      <c r="A10637" t="s">
        <v>26697</v>
      </c>
      <c r="B10637" t="s">
        <v>58</v>
      </c>
      <c r="C10637">
        <v>97410</v>
      </c>
      <c r="D10637" t="s">
        <v>32040</v>
      </c>
      <c r="E10637" t="s">
        <v>32</v>
      </c>
      <c r="F10637">
        <v>0</v>
      </c>
      <c r="G10637">
        <v>0</v>
      </c>
    </row>
    <row r="10638" spans="1:11">
      <c r="A10638" t="s">
        <v>26698</v>
      </c>
      <c r="B10638" t="s">
        <v>58</v>
      </c>
      <c r="C10638">
        <v>97411</v>
      </c>
      <c r="D10638" t="s">
        <v>32041</v>
      </c>
      <c r="E10638" t="s">
        <v>32</v>
      </c>
      <c r="F10638">
        <v>0</v>
      </c>
      <c r="G10638">
        <v>0</v>
      </c>
    </row>
    <row r="10639" spans="1:11">
      <c r="A10639" t="s">
        <v>26699</v>
      </c>
      <c r="B10639" t="s">
        <v>58</v>
      </c>
      <c r="C10639">
        <v>97412</v>
      </c>
      <c r="D10639" t="s">
        <v>32042</v>
      </c>
      <c r="E10639" t="s">
        <v>32</v>
      </c>
      <c r="F10639">
        <v>0</v>
      </c>
      <c r="G10639">
        <v>0</v>
      </c>
    </row>
    <row r="10640" spans="1:11">
      <c r="A10640" t="s">
        <v>26700</v>
      </c>
      <c r="B10640" t="s">
        <v>58</v>
      </c>
      <c r="C10640">
        <v>97413</v>
      </c>
      <c r="D10640" t="s">
        <v>32043</v>
      </c>
      <c r="E10640" t="s">
        <v>32</v>
      </c>
      <c r="F10640">
        <v>0</v>
      </c>
      <c r="G10640">
        <v>0</v>
      </c>
    </row>
    <row r="10641" spans="1:11">
      <c r="A10641" t="s">
        <v>26701</v>
      </c>
      <c r="B10641" t="s">
        <v>58</v>
      </c>
      <c r="C10641">
        <v>101900</v>
      </c>
      <c r="D10641" t="s">
        <v>32044</v>
      </c>
      <c r="E10641" t="s">
        <v>32</v>
      </c>
      <c r="F10641">
        <v>3971.79</v>
      </c>
      <c r="G10641">
        <v>3978.54</v>
      </c>
      <c r="J10641">
        <v>0</v>
      </c>
      <c r="K10641">
        <v>0</v>
      </c>
    </row>
    <row r="10642" spans="1:11">
      <c r="A10642" t="s">
        <v>32045</v>
      </c>
      <c r="B10642" t="s">
        <v>58</v>
      </c>
      <c r="C10642">
        <v>106030</v>
      </c>
      <c r="D10642" t="s">
        <v>32046</v>
      </c>
      <c r="E10642" t="s">
        <v>32</v>
      </c>
      <c r="F10642">
        <v>158.72999999999999</v>
      </c>
      <c r="G10642">
        <v>160.68</v>
      </c>
      <c r="J10642">
        <v>0</v>
      </c>
      <c r="K10642">
        <v>0</v>
      </c>
    </row>
    <row r="10643" spans="1:11">
      <c r="A10643" t="s">
        <v>26702</v>
      </c>
      <c r="B10643" t="s">
        <v>58</v>
      </c>
      <c r="C10643">
        <v>93660</v>
      </c>
      <c r="D10643" t="s">
        <v>32047</v>
      </c>
      <c r="E10643" t="s">
        <v>32</v>
      </c>
      <c r="F10643">
        <v>51.58</v>
      </c>
      <c r="G10643">
        <v>51.98</v>
      </c>
      <c r="J10643">
        <v>0</v>
      </c>
      <c r="K10643">
        <v>0</v>
      </c>
    </row>
    <row r="10644" spans="1:11">
      <c r="A10644" t="s">
        <v>26703</v>
      </c>
      <c r="B10644" t="s">
        <v>58</v>
      </c>
      <c r="C10644">
        <v>93661</v>
      </c>
      <c r="D10644" t="s">
        <v>32048</v>
      </c>
      <c r="E10644" t="s">
        <v>32</v>
      </c>
      <c r="F10644">
        <v>51.58</v>
      </c>
      <c r="G10644">
        <v>51.98</v>
      </c>
      <c r="J10644">
        <v>0</v>
      </c>
      <c r="K10644">
        <v>0</v>
      </c>
    </row>
    <row r="10645" spans="1:11">
      <c r="A10645" t="s">
        <v>26704</v>
      </c>
      <c r="B10645" t="s">
        <v>58</v>
      </c>
      <c r="C10645">
        <v>93662</v>
      </c>
      <c r="D10645" t="s">
        <v>32049</v>
      </c>
      <c r="E10645" t="s">
        <v>32</v>
      </c>
      <c r="F10645">
        <v>53.76</v>
      </c>
      <c r="G10645">
        <v>54.29</v>
      </c>
      <c r="J10645">
        <v>0</v>
      </c>
      <c r="K10645">
        <v>0</v>
      </c>
    </row>
    <row r="10646" spans="1:11">
      <c r="A10646" t="s">
        <v>26705</v>
      </c>
      <c r="B10646" t="s">
        <v>58</v>
      </c>
      <c r="C10646">
        <v>93663</v>
      </c>
      <c r="D10646" t="s">
        <v>32050</v>
      </c>
      <c r="E10646" t="s">
        <v>32</v>
      </c>
      <c r="F10646">
        <v>56.08</v>
      </c>
      <c r="G10646">
        <v>56.78</v>
      </c>
      <c r="J10646">
        <v>0</v>
      </c>
      <c r="K10646">
        <v>0</v>
      </c>
    </row>
    <row r="10647" spans="1:11">
      <c r="A10647" t="s">
        <v>26706</v>
      </c>
      <c r="B10647" t="s">
        <v>58</v>
      </c>
      <c r="C10647">
        <v>93664</v>
      </c>
      <c r="D10647" t="s">
        <v>32051</v>
      </c>
      <c r="E10647" t="s">
        <v>32</v>
      </c>
      <c r="F10647">
        <v>59.7</v>
      </c>
      <c r="G10647">
        <v>60.65</v>
      </c>
      <c r="J10647">
        <v>0</v>
      </c>
      <c r="K10647">
        <v>0</v>
      </c>
    </row>
    <row r="10648" spans="1:11">
      <c r="A10648" t="s">
        <v>26707</v>
      </c>
      <c r="B10648" t="s">
        <v>58</v>
      </c>
      <c r="C10648">
        <v>93665</v>
      </c>
      <c r="D10648" t="s">
        <v>32052</v>
      </c>
      <c r="E10648" t="s">
        <v>32</v>
      </c>
      <c r="F10648">
        <v>64.73</v>
      </c>
      <c r="G10648">
        <v>66.13</v>
      </c>
      <c r="J10648">
        <v>0</v>
      </c>
      <c r="K10648">
        <v>0</v>
      </c>
    </row>
    <row r="10649" spans="1:11">
      <c r="A10649" t="s">
        <v>26708</v>
      </c>
      <c r="B10649" t="s">
        <v>58</v>
      </c>
      <c r="C10649">
        <v>93666</v>
      </c>
      <c r="D10649" t="s">
        <v>32053</v>
      </c>
      <c r="E10649" t="s">
        <v>32</v>
      </c>
      <c r="F10649">
        <v>72.05</v>
      </c>
      <c r="G10649">
        <v>74</v>
      </c>
      <c r="J10649">
        <v>0</v>
      </c>
      <c r="K10649">
        <v>0</v>
      </c>
    </row>
    <row r="10650" spans="1:11">
      <c r="A10650" t="s">
        <v>26709</v>
      </c>
      <c r="B10650" t="s">
        <v>58</v>
      </c>
      <c r="C10650">
        <v>93674</v>
      </c>
      <c r="D10650" t="s">
        <v>32054</v>
      </c>
      <c r="E10650" t="s">
        <v>32</v>
      </c>
      <c r="F10650">
        <v>131.44999999999999</v>
      </c>
      <c r="G10650">
        <v>132.15</v>
      </c>
      <c r="J10650">
        <v>0</v>
      </c>
      <c r="K10650">
        <v>0</v>
      </c>
    </row>
    <row r="10651" spans="1:11">
      <c r="A10651" t="s">
        <v>26710</v>
      </c>
      <c r="B10651" t="s">
        <v>58</v>
      </c>
      <c r="C10651">
        <v>93675</v>
      </c>
      <c r="D10651" t="s">
        <v>32055</v>
      </c>
      <c r="E10651" t="s">
        <v>32</v>
      </c>
      <c r="F10651">
        <v>142.93</v>
      </c>
      <c r="G10651">
        <v>144.33000000000001</v>
      </c>
      <c r="J10651">
        <v>0</v>
      </c>
      <c r="K10651">
        <v>0</v>
      </c>
    </row>
    <row r="10652" spans="1:11">
      <c r="A10652" t="s">
        <v>26711</v>
      </c>
      <c r="B10652" t="s">
        <v>58</v>
      </c>
      <c r="C10652">
        <v>101892</v>
      </c>
      <c r="D10652" t="s">
        <v>32056</v>
      </c>
      <c r="E10652" t="s">
        <v>32</v>
      </c>
      <c r="F10652">
        <v>65.73</v>
      </c>
      <c r="G10652">
        <v>66.430000000000007</v>
      </c>
      <c r="J10652">
        <v>0</v>
      </c>
      <c r="K10652">
        <v>0</v>
      </c>
    </row>
    <row r="10653" spans="1:11">
      <c r="A10653" t="s">
        <v>26712</v>
      </c>
      <c r="B10653" t="s">
        <v>58</v>
      </c>
      <c r="C10653">
        <v>93653</v>
      </c>
      <c r="D10653" t="s">
        <v>32057</v>
      </c>
      <c r="E10653" t="s">
        <v>32</v>
      </c>
      <c r="F10653">
        <v>11.24</v>
      </c>
      <c r="G10653">
        <v>11.43</v>
      </c>
      <c r="J10653">
        <v>0</v>
      </c>
      <c r="K10653">
        <v>0</v>
      </c>
    </row>
    <row r="10654" spans="1:11">
      <c r="A10654" t="s">
        <v>26713</v>
      </c>
      <c r="B10654" t="s">
        <v>58</v>
      </c>
      <c r="C10654">
        <v>93654</v>
      </c>
      <c r="D10654" t="s">
        <v>32058</v>
      </c>
      <c r="E10654" t="s">
        <v>32</v>
      </c>
      <c r="F10654">
        <v>11.24</v>
      </c>
      <c r="G10654">
        <v>11.43</v>
      </c>
      <c r="J10654">
        <v>0</v>
      </c>
      <c r="K10654">
        <v>0</v>
      </c>
    </row>
    <row r="10655" spans="1:11">
      <c r="A10655" t="s">
        <v>26714</v>
      </c>
      <c r="B10655" t="s">
        <v>58</v>
      </c>
      <c r="C10655">
        <v>93655</v>
      </c>
      <c r="D10655" t="s">
        <v>32059</v>
      </c>
      <c r="E10655" t="s">
        <v>32</v>
      </c>
      <c r="F10655">
        <v>12.33</v>
      </c>
      <c r="G10655">
        <v>12.59</v>
      </c>
      <c r="J10655">
        <v>0</v>
      </c>
      <c r="K10655">
        <v>0</v>
      </c>
    </row>
    <row r="10656" spans="1:11">
      <c r="A10656" t="s">
        <v>26715</v>
      </c>
      <c r="B10656" t="s">
        <v>58</v>
      </c>
      <c r="C10656">
        <v>93656</v>
      </c>
      <c r="D10656" t="s">
        <v>32060</v>
      </c>
      <c r="E10656" t="s">
        <v>32</v>
      </c>
      <c r="F10656">
        <v>13.48</v>
      </c>
      <c r="G10656">
        <v>13.84</v>
      </c>
      <c r="J10656">
        <v>0</v>
      </c>
      <c r="K10656">
        <v>0</v>
      </c>
    </row>
    <row r="10657" spans="1:11">
      <c r="A10657" t="s">
        <v>26716</v>
      </c>
      <c r="B10657" t="s">
        <v>58</v>
      </c>
      <c r="C10657">
        <v>93657</v>
      </c>
      <c r="D10657" t="s">
        <v>32061</v>
      </c>
      <c r="E10657" t="s">
        <v>32</v>
      </c>
      <c r="F10657">
        <v>15.36</v>
      </c>
      <c r="G10657">
        <v>15.84</v>
      </c>
      <c r="J10657">
        <v>0</v>
      </c>
      <c r="K10657">
        <v>0</v>
      </c>
    </row>
    <row r="10658" spans="1:11">
      <c r="A10658" t="s">
        <v>26717</v>
      </c>
      <c r="B10658" t="s">
        <v>58</v>
      </c>
      <c r="C10658">
        <v>93658</v>
      </c>
      <c r="D10658" t="s">
        <v>32062</v>
      </c>
      <c r="E10658" t="s">
        <v>32</v>
      </c>
      <c r="F10658">
        <v>21.92</v>
      </c>
      <c r="G10658">
        <v>22.61</v>
      </c>
      <c r="J10658">
        <v>0</v>
      </c>
      <c r="K10658">
        <v>0</v>
      </c>
    </row>
    <row r="10659" spans="1:11">
      <c r="A10659" t="s">
        <v>26718</v>
      </c>
      <c r="B10659" t="s">
        <v>58</v>
      </c>
      <c r="C10659">
        <v>93659</v>
      </c>
      <c r="D10659" t="s">
        <v>32063</v>
      </c>
      <c r="E10659" t="s">
        <v>32</v>
      </c>
      <c r="F10659">
        <v>25.58</v>
      </c>
      <c r="G10659">
        <v>26.55</v>
      </c>
      <c r="J10659">
        <v>0</v>
      </c>
      <c r="K10659">
        <v>0</v>
      </c>
    </row>
    <row r="10660" spans="1:11">
      <c r="A10660" t="s">
        <v>26719</v>
      </c>
      <c r="B10660" t="s">
        <v>58</v>
      </c>
      <c r="C10660">
        <v>101890</v>
      </c>
      <c r="D10660" t="s">
        <v>32064</v>
      </c>
      <c r="E10660" t="s">
        <v>32</v>
      </c>
      <c r="F10660">
        <v>14.63</v>
      </c>
      <c r="G10660">
        <v>14.89</v>
      </c>
      <c r="J10660">
        <v>0</v>
      </c>
      <c r="K10660">
        <v>0</v>
      </c>
    </row>
    <row r="10661" spans="1:11">
      <c r="A10661" t="s">
        <v>26720</v>
      </c>
      <c r="B10661" t="s">
        <v>58</v>
      </c>
      <c r="C10661">
        <v>101891</v>
      </c>
      <c r="D10661" t="s">
        <v>32065</v>
      </c>
      <c r="E10661" t="s">
        <v>32</v>
      </c>
      <c r="F10661">
        <v>27.3</v>
      </c>
      <c r="G10661">
        <v>27.99</v>
      </c>
      <c r="J10661">
        <v>0</v>
      </c>
      <c r="K10661">
        <v>0</v>
      </c>
    </row>
    <row r="10662" spans="1:11">
      <c r="A10662" t="s">
        <v>26721</v>
      </c>
      <c r="B10662" t="s">
        <v>58</v>
      </c>
      <c r="C10662">
        <v>101895</v>
      </c>
      <c r="D10662" t="s">
        <v>32066</v>
      </c>
      <c r="E10662" t="s">
        <v>32</v>
      </c>
      <c r="F10662">
        <v>398.35</v>
      </c>
      <c r="G10662">
        <v>405.1</v>
      </c>
      <c r="J10662">
        <v>0</v>
      </c>
      <c r="K10662">
        <v>0</v>
      </c>
    </row>
    <row r="10663" spans="1:11">
      <c r="A10663" t="s">
        <v>26722</v>
      </c>
      <c r="B10663" t="s">
        <v>58</v>
      </c>
      <c r="C10663">
        <v>101896</v>
      </c>
      <c r="D10663" t="s">
        <v>32067</v>
      </c>
      <c r="E10663" t="s">
        <v>32</v>
      </c>
      <c r="F10663">
        <v>584.45000000000005</v>
      </c>
      <c r="G10663">
        <v>591.20000000000005</v>
      </c>
      <c r="J10663">
        <v>0</v>
      </c>
      <c r="K10663">
        <v>0</v>
      </c>
    </row>
    <row r="10664" spans="1:11">
      <c r="A10664" t="s">
        <v>26723</v>
      </c>
      <c r="B10664" t="s">
        <v>58</v>
      </c>
      <c r="C10664">
        <v>101897</v>
      </c>
      <c r="D10664" t="s">
        <v>32068</v>
      </c>
      <c r="E10664" t="s">
        <v>32</v>
      </c>
      <c r="F10664">
        <v>916.05</v>
      </c>
      <c r="G10664">
        <v>922.8</v>
      </c>
      <c r="J10664">
        <v>0</v>
      </c>
      <c r="K10664">
        <v>0</v>
      </c>
    </row>
    <row r="10665" spans="1:11">
      <c r="A10665" t="s">
        <v>26724</v>
      </c>
      <c r="B10665" t="s">
        <v>58</v>
      </c>
      <c r="C10665">
        <v>101898</v>
      </c>
      <c r="D10665" t="s">
        <v>32069</v>
      </c>
      <c r="E10665" t="s">
        <v>32</v>
      </c>
      <c r="F10665">
        <v>1213.6500000000001</v>
      </c>
      <c r="G10665">
        <v>1220.4000000000001</v>
      </c>
      <c r="J10665">
        <v>0</v>
      </c>
      <c r="K10665">
        <v>0</v>
      </c>
    </row>
    <row r="10666" spans="1:11">
      <c r="A10666" t="s">
        <v>26725</v>
      </c>
      <c r="B10666" t="s">
        <v>58</v>
      </c>
      <c r="C10666">
        <v>101899</v>
      </c>
      <c r="D10666" t="s">
        <v>32070</v>
      </c>
      <c r="E10666" t="s">
        <v>32</v>
      </c>
      <c r="F10666">
        <v>1921.51</v>
      </c>
      <c r="G10666">
        <v>1928.26</v>
      </c>
      <c r="J10666">
        <v>0</v>
      </c>
      <c r="K10666">
        <v>0</v>
      </c>
    </row>
    <row r="10667" spans="1:11">
      <c r="A10667" t="s">
        <v>26726</v>
      </c>
      <c r="B10667" t="s">
        <v>58</v>
      </c>
      <c r="C10667">
        <v>93676</v>
      </c>
      <c r="D10667" t="s">
        <v>32071</v>
      </c>
      <c r="E10667" t="s">
        <v>32</v>
      </c>
      <c r="F10667">
        <v>159.57</v>
      </c>
      <c r="G10667">
        <v>160.97999999999999</v>
      </c>
      <c r="J10667">
        <v>0</v>
      </c>
      <c r="K10667">
        <v>0</v>
      </c>
    </row>
    <row r="10668" spans="1:11">
      <c r="A10668" t="s">
        <v>26727</v>
      </c>
      <c r="B10668" t="s">
        <v>58</v>
      </c>
      <c r="C10668">
        <v>97711</v>
      </c>
      <c r="D10668" t="s">
        <v>32072</v>
      </c>
      <c r="E10668" t="s">
        <v>32</v>
      </c>
      <c r="F10668">
        <v>178.35</v>
      </c>
      <c r="G10668">
        <v>181.16</v>
      </c>
      <c r="J10668">
        <v>0</v>
      </c>
      <c r="K10668">
        <v>0</v>
      </c>
    </row>
    <row r="10669" spans="1:11">
      <c r="A10669" t="s">
        <v>32073</v>
      </c>
      <c r="B10669" t="s">
        <v>58</v>
      </c>
      <c r="C10669">
        <v>106020</v>
      </c>
      <c r="D10669" t="s">
        <v>32074</v>
      </c>
      <c r="E10669" t="s">
        <v>32</v>
      </c>
      <c r="F10669">
        <v>107.48</v>
      </c>
      <c r="G10669">
        <v>110.4</v>
      </c>
      <c r="J10669">
        <v>0</v>
      </c>
      <c r="K10669">
        <v>0</v>
      </c>
    </row>
    <row r="10670" spans="1:11">
      <c r="A10670" t="s">
        <v>32075</v>
      </c>
      <c r="B10670" t="s">
        <v>58</v>
      </c>
      <c r="C10670">
        <v>106031</v>
      </c>
      <c r="D10670" t="s">
        <v>32076</v>
      </c>
      <c r="E10670" t="s">
        <v>32</v>
      </c>
      <c r="F10670">
        <v>0</v>
      </c>
      <c r="G10670">
        <v>0</v>
      </c>
    </row>
    <row r="10671" spans="1:11">
      <c r="A10671" t="s">
        <v>26728</v>
      </c>
      <c r="B10671" t="s">
        <v>58</v>
      </c>
      <c r="C10671">
        <v>93667</v>
      </c>
      <c r="D10671" t="s">
        <v>32077</v>
      </c>
      <c r="E10671" t="s">
        <v>32</v>
      </c>
      <c r="F10671">
        <v>65.099999999999994</v>
      </c>
      <c r="G10671">
        <v>65.680000000000007</v>
      </c>
      <c r="J10671">
        <v>0</v>
      </c>
      <c r="K10671">
        <v>0</v>
      </c>
    </row>
    <row r="10672" spans="1:11">
      <c r="A10672" t="s">
        <v>26729</v>
      </c>
      <c r="B10672" t="s">
        <v>58</v>
      </c>
      <c r="C10672">
        <v>93668</v>
      </c>
      <c r="D10672" t="s">
        <v>32078</v>
      </c>
      <c r="E10672" t="s">
        <v>32</v>
      </c>
      <c r="F10672">
        <v>65.099999999999994</v>
      </c>
      <c r="G10672">
        <v>65.680000000000007</v>
      </c>
      <c r="J10672">
        <v>0</v>
      </c>
      <c r="K10672">
        <v>0</v>
      </c>
    </row>
    <row r="10673" spans="1:11">
      <c r="A10673" t="s">
        <v>26730</v>
      </c>
      <c r="B10673" t="s">
        <v>58</v>
      </c>
      <c r="C10673">
        <v>93669</v>
      </c>
      <c r="D10673" t="s">
        <v>32079</v>
      </c>
      <c r="E10673" t="s">
        <v>32</v>
      </c>
      <c r="F10673">
        <v>68.37</v>
      </c>
      <c r="G10673">
        <v>69.14</v>
      </c>
      <c r="J10673">
        <v>0</v>
      </c>
      <c r="K10673">
        <v>0</v>
      </c>
    </row>
    <row r="10674" spans="1:11">
      <c r="A10674" t="s">
        <v>26731</v>
      </c>
      <c r="B10674" t="s">
        <v>58</v>
      </c>
      <c r="C10674">
        <v>93670</v>
      </c>
      <c r="D10674" t="s">
        <v>32080</v>
      </c>
      <c r="E10674" t="s">
        <v>32</v>
      </c>
      <c r="F10674">
        <v>71.83</v>
      </c>
      <c r="G10674">
        <v>72.89</v>
      </c>
      <c r="J10674">
        <v>0</v>
      </c>
      <c r="K10674">
        <v>0</v>
      </c>
    </row>
    <row r="10675" spans="1:11">
      <c r="A10675" t="s">
        <v>26732</v>
      </c>
      <c r="B10675" t="s">
        <v>58</v>
      </c>
      <c r="C10675">
        <v>93671</v>
      </c>
      <c r="D10675" t="s">
        <v>32081</v>
      </c>
      <c r="E10675" t="s">
        <v>32</v>
      </c>
      <c r="F10675">
        <v>77.25</v>
      </c>
      <c r="G10675">
        <v>78.69</v>
      </c>
      <c r="J10675">
        <v>0</v>
      </c>
      <c r="K10675">
        <v>0</v>
      </c>
    </row>
    <row r="10676" spans="1:11">
      <c r="A10676" t="s">
        <v>26733</v>
      </c>
      <c r="B10676" t="s">
        <v>58</v>
      </c>
      <c r="C10676">
        <v>93672</v>
      </c>
      <c r="D10676" t="s">
        <v>32082</v>
      </c>
      <c r="E10676" t="s">
        <v>32</v>
      </c>
      <c r="F10676">
        <v>85.84</v>
      </c>
      <c r="G10676">
        <v>87.94</v>
      </c>
      <c r="J10676">
        <v>0</v>
      </c>
      <c r="K10676">
        <v>0</v>
      </c>
    </row>
    <row r="10677" spans="1:11">
      <c r="A10677" t="s">
        <v>26734</v>
      </c>
      <c r="B10677" t="s">
        <v>58</v>
      </c>
      <c r="C10677">
        <v>93673</v>
      </c>
      <c r="D10677" t="s">
        <v>32083</v>
      </c>
      <c r="E10677" t="s">
        <v>32</v>
      </c>
      <c r="F10677">
        <v>96.83</v>
      </c>
      <c r="G10677">
        <v>99.75</v>
      </c>
      <c r="J10677">
        <v>0</v>
      </c>
      <c r="K10677">
        <v>0</v>
      </c>
    </row>
    <row r="10678" spans="1:11">
      <c r="A10678" t="s">
        <v>26735</v>
      </c>
      <c r="B10678" t="s">
        <v>58</v>
      </c>
      <c r="C10678">
        <v>101893</v>
      </c>
      <c r="D10678" t="s">
        <v>32084</v>
      </c>
      <c r="E10678" t="s">
        <v>32</v>
      </c>
      <c r="F10678">
        <v>84.87</v>
      </c>
      <c r="G10678">
        <v>85.93</v>
      </c>
      <c r="J10678">
        <v>0</v>
      </c>
      <c r="K10678">
        <v>0</v>
      </c>
    </row>
    <row r="10679" spans="1:11">
      <c r="A10679" t="s">
        <v>26736</v>
      </c>
      <c r="B10679" t="s">
        <v>58</v>
      </c>
      <c r="C10679">
        <v>101894</v>
      </c>
      <c r="D10679" t="s">
        <v>32085</v>
      </c>
      <c r="E10679" t="s">
        <v>32</v>
      </c>
      <c r="F10679">
        <v>153.33000000000001</v>
      </c>
      <c r="G10679">
        <v>157.34</v>
      </c>
      <c r="J10679">
        <v>0</v>
      </c>
      <c r="K10679">
        <v>0</v>
      </c>
    </row>
    <row r="10680" spans="1:11">
      <c r="A10680" t="s">
        <v>32086</v>
      </c>
      <c r="B10680" t="s">
        <v>58</v>
      </c>
      <c r="C10680">
        <v>106027</v>
      </c>
      <c r="D10680" t="s">
        <v>32087</v>
      </c>
      <c r="E10680" t="s">
        <v>32</v>
      </c>
      <c r="F10680">
        <v>68.92</v>
      </c>
      <c r="G10680">
        <v>69.66</v>
      </c>
      <c r="J10680">
        <v>0</v>
      </c>
      <c r="K10680">
        <v>0</v>
      </c>
    </row>
    <row r="10681" spans="1:11">
      <c r="A10681" t="s">
        <v>32088</v>
      </c>
      <c r="B10681" t="s">
        <v>58</v>
      </c>
      <c r="C10681">
        <v>106028</v>
      </c>
      <c r="D10681" t="s">
        <v>32089</v>
      </c>
      <c r="E10681" t="s">
        <v>32</v>
      </c>
      <c r="F10681">
        <v>0</v>
      </c>
      <c r="G10681">
        <v>0</v>
      </c>
    </row>
    <row r="10682" spans="1:11">
      <c r="A10682" t="s">
        <v>32090</v>
      </c>
      <c r="B10682" t="s">
        <v>58</v>
      </c>
      <c r="C10682">
        <v>106029</v>
      </c>
      <c r="D10682" t="s">
        <v>32091</v>
      </c>
      <c r="E10682" t="s">
        <v>32</v>
      </c>
      <c r="F10682">
        <v>0</v>
      </c>
      <c r="G10682">
        <v>0</v>
      </c>
    </row>
    <row r="10683" spans="1:11">
      <c r="A10683" t="s">
        <v>26737</v>
      </c>
      <c r="B10683" t="s">
        <v>58</v>
      </c>
      <c r="C10683">
        <v>97421</v>
      </c>
      <c r="D10683" t="s">
        <v>32092</v>
      </c>
      <c r="E10683" t="s">
        <v>32</v>
      </c>
      <c r="F10683">
        <v>0</v>
      </c>
      <c r="G10683">
        <v>0</v>
      </c>
    </row>
    <row r="10684" spans="1:11">
      <c r="A10684" t="s">
        <v>26738</v>
      </c>
      <c r="B10684" t="s">
        <v>58</v>
      </c>
      <c r="C10684">
        <v>97373</v>
      </c>
      <c r="D10684" t="s">
        <v>32093</v>
      </c>
      <c r="E10684" t="s">
        <v>12</v>
      </c>
      <c r="F10684">
        <v>0</v>
      </c>
      <c r="G10684">
        <v>0</v>
      </c>
    </row>
    <row r="10685" spans="1:11">
      <c r="A10685" t="s">
        <v>26739</v>
      </c>
      <c r="B10685" t="s">
        <v>58</v>
      </c>
      <c r="C10685">
        <v>97374</v>
      </c>
      <c r="D10685" t="s">
        <v>32094</v>
      </c>
      <c r="E10685" t="s">
        <v>12</v>
      </c>
      <c r="F10685">
        <v>0</v>
      </c>
      <c r="G10685">
        <v>0</v>
      </c>
    </row>
    <row r="10686" spans="1:11">
      <c r="A10686" t="s">
        <v>26740</v>
      </c>
      <c r="B10686" t="s">
        <v>58</v>
      </c>
      <c r="C10686">
        <v>97375</v>
      </c>
      <c r="D10686" t="s">
        <v>32095</v>
      </c>
      <c r="E10686" t="s">
        <v>12</v>
      </c>
      <c r="F10686">
        <v>0</v>
      </c>
      <c r="G10686">
        <v>0</v>
      </c>
    </row>
    <row r="10687" spans="1:11">
      <c r="A10687" t="s">
        <v>26741</v>
      </c>
      <c r="B10687" t="s">
        <v>58</v>
      </c>
      <c r="C10687">
        <v>97376</v>
      </c>
      <c r="D10687" t="s">
        <v>32096</v>
      </c>
      <c r="E10687" t="s">
        <v>12</v>
      </c>
      <c r="F10687">
        <v>0</v>
      </c>
      <c r="G10687">
        <v>0</v>
      </c>
    </row>
    <row r="10688" spans="1:11">
      <c r="A10688" t="s">
        <v>26742</v>
      </c>
      <c r="B10688" t="s">
        <v>58</v>
      </c>
      <c r="C10688">
        <v>97377</v>
      </c>
      <c r="D10688" t="s">
        <v>32097</v>
      </c>
      <c r="E10688" t="s">
        <v>12</v>
      </c>
      <c r="F10688">
        <v>0</v>
      </c>
      <c r="G10688">
        <v>0</v>
      </c>
    </row>
    <row r="10689" spans="1:11">
      <c r="A10689" t="s">
        <v>26743</v>
      </c>
      <c r="B10689" t="s">
        <v>58</v>
      </c>
      <c r="C10689">
        <v>97368</v>
      </c>
      <c r="D10689" t="s">
        <v>32098</v>
      </c>
      <c r="E10689" t="s">
        <v>12</v>
      </c>
      <c r="F10689">
        <v>0</v>
      </c>
      <c r="G10689">
        <v>0</v>
      </c>
    </row>
    <row r="10690" spans="1:11">
      <c r="A10690" t="s">
        <v>26744</v>
      </c>
      <c r="B10690" t="s">
        <v>58</v>
      </c>
      <c r="C10690">
        <v>97369</v>
      </c>
      <c r="D10690" t="s">
        <v>32099</v>
      </c>
      <c r="E10690" t="s">
        <v>12</v>
      </c>
      <c r="F10690">
        <v>0</v>
      </c>
      <c r="G10690">
        <v>0</v>
      </c>
    </row>
    <row r="10691" spans="1:11">
      <c r="A10691" t="s">
        <v>26745</v>
      </c>
      <c r="B10691" t="s">
        <v>58</v>
      </c>
      <c r="C10691">
        <v>97370</v>
      </c>
      <c r="D10691" t="s">
        <v>32100</v>
      </c>
      <c r="E10691" t="s">
        <v>12</v>
      </c>
      <c r="F10691">
        <v>0</v>
      </c>
      <c r="G10691">
        <v>0</v>
      </c>
    </row>
    <row r="10692" spans="1:11">
      <c r="A10692" t="s">
        <v>26746</v>
      </c>
      <c r="B10692" t="s">
        <v>58</v>
      </c>
      <c r="C10692">
        <v>97371</v>
      </c>
      <c r="D10692" t="s">
        <v>32101</v>
      </c>
      <c r="E10692" t="s">
        <v>12</v>
      </c>
      <c r="F10692">
        <v>0</v>
      </c>
      <c r="G10692">
        <v>0</v>
      </c>
    </row>
    <row r="10693" spans="1:11">
      <c r="A10693" t="s">
        <v>26747</v>
      </c>
      <c r="B10693" t="s">
        <v>58</v>
      </c>
      <c r="C10693">
        <v>97372</v>
      </c>
      <c r="D10693" t="s">
        <v>32102</v>
      </c>
      <c r="E10693" t="s">
        <v>12</v>
      </c>
      <c r="F10693">
        <v>0</v>
      </c>
      <c r="G10693">
        <v>0</v>
      </c>
    </row>
    <row r="10694" spans="1:11">
      <c r="A10694" t="s">
        <v>26748</v>
      </c>
      <c r="B10694" t="s">
        <v>58</v>
      </c>
      <c r="C10694">
        <v>101875</v>
      </c>
      <c r="D10694" t="s">
        <v>32103</v>
      </c>
      <c r="E10694" t="s">
        <v>32</v>
      </c>
      <c r="F10694">
        <v>449.14</v>
      </c>
      <c r="G10694">
        <v>457.43</v>
      </c>
      <c r="J10694">
        <v>0</v>
      </c>
      <c r="K10694">
        <v>0</v>
      </c>
    </row>
    <row r="10695" spans="1:11">
      <c r="A10695" t="s">
        <v>26749</v>
      </c>
      <c r="B10695" t="s">
        <v>58</v>
      </c>
      <c r="C10695">
        <v>101883</v>
      </c>
      <c r="D10695" t="s">
        <v>32104</v>
      </c>
      <c r="E10695" t="s">
        <v>32</v>
      </c>
      <c r="F10695">
        <v>601.41999999999996</v>
      </c>
      <c r="G10695">
        <v>610.87</v>
      </c>
      <c r="J10695">
        <v>0</v>
      </c>
      <c r="K10695">
        <v>0</v>
      </c>
    </row>
    <row r="10696" spans="1:11">
      <c r="A10696" t="s">
        <v>26750</v>
      </c>
      <c r="B10696" t="s">
        <v>58</v>
      </c>
      <c r="C10696">
        <v>101879</v>
      </c>
      <c r="D10696" t="s">
        <v>32105</v>
      </c>
      <c r="E10696" t="s">
        <v>32</v>
      </c>
      <c r="F10696">
        <v>626.87</v>
      </c>
      <c r="G10696">
        <v>636.38</v>
      </c>
      <c r="J10696">
        <v>0</v>
      </c>
      <c r="K10696">
        <v>0</v>
      </c>
    </row>
    <row r="10697" spans="1:11">
      <c r="A10697" t="s">
        <v>32106</v>
      </c>
      <c r="B10697" t="s">
        <v>58</v>
      </c>
      <c r="C10697">
        <v>106021</v>
      </c>
      <c r="D10697" t="s">
        <v>32107</v>
      </c>
      <c r="E10697" t="s">
        <v>32</v>
      </c>
      <c r="F10697">
        <v>0</v>
      </c>
      <c r="G10697">
        <v>0</v>
      </c>
    </row>
    <row r="10698" spans="1:11">
      <c r="A10698" t="s">
        <v>26751</v>
      </c>
      <c r="B10698" t="s">
        <v>58</v>
      </c>
      <c r="C10698">
        <v>101880</v>
      </c>
      <c r="D10698" t="s">
        <v>32108</v>
      </c>
      <c r="E10698" t="s">
        <v>32</v>
      </c>
      <c r="F10698">
        <v>730.23</v>
      </c>
      <c r="G10698">
        <v>741.97</v>
      </c>
      <c r="J10698">
        <v>0</v>
      </c>
      <c r="K10698">
        <v>0</v>
      </c>
    </row>
    <row r="10699" spans="1:11">
      <c r="A10699" t="s">
        <v>26752</v>
      </c>
      <c r="B10699" t="s">
        <v>58</v>
      </c>
      <c r="C10699">
        <v>101882</v>
      </c>
      <c r="D10699" t="s">
        <v>32109</v>
      </c>
      <c r="E10699" t="s">
        <v>32</v>
      </c>
      <c r="F10699">
        <v>1372.91</v>
      </c>
      <c r="G10699">
        <v>1384.66</v>
      </c>
      <c r="J10699">
        <v>0</v>
      </c>
      <c r="K10699">
        <v>0</v>
      </c>
    </row>
    <row r="10700" spans="1:11">
      <c r="A10700" t="s">
        <v>32110</v>
      </c>
      <c r="B10700" t="s">
        <v>58</v>
      </c>
      <c r="C10700">
        <v>106022</v>
      </c>
      <c r="D10700" t="s">
        <v>32111</v>
      </c>
      <c r="E10700" t="s">
        <v>32</v>
      </c>
      <c r="F10700">
        <v>0</v>
      </c>
      <c r="G10700">
        <v>0</v>
      </c>
    </row>
    <row r="10701" spans="1:11">
      <c r="A10701" t="s">
        <v>26753</v>
      </c>
      <c r="B10701" t="s">
        <v>58</v>
      </c>
      <c r="C10701">
        <v>101881</v>
      </c>
      <c r="D10701" t="s">
        <v>32112</v>
      </c>
      <c r="E10701" t="s">
        <v>32</v>
      </c>
      <c r="F10701">
        <v>1001.38</v>
      </c>
      <c r="G10701">
        <v>1013.2</v>
      </c>
      <c r="J10701">
        <v>0</v>
      </c>
      <c r="K10701">
        <v>0</v>
      </c>
    </row>
    <row r="10702" spans="1:11">
      <c r="A10702" t="s">
        <v>32113</v>
      </c>
      <c r="B10702" t="s">
        <v>58</v>
      </c>
      <c r="C10702">
        <v>106023</v>
      </c>
      <c r="D10702" t="s">
        <v>32114</v>
      </c>
      <c r="E10702" t="s">
        <v>32</v>
      </c>
      <c r="F10702">
        <v>0</v>
      </c>
      <c r="G10702">
        <v>0</v>
      </c>
    </row>
    <row r="10703" spans="1:11">
      <c r="A10703" t="s">
        <v>26754</v>
      </c>
      <c r="B10703" t="s">
        <v>58</v>
      </c>
      <c r="C10703">
        <v>101878</v>
      </c>
      <c r="D10703" t="s">
        <v>32115</v>
      </c>
      <c r="E10703" t="s">
        <v>32</v>
      </c>
      <c r="F10703">
        <v>465.27</v>
      </c>
      <c r="G10703">
        <v>467.03</v>
      </c>
      <c r="J10703">
        <v>0</v>
      </c>
      <c r="K10703">
        <v>0</v>
      </c>
    </row>
    <row r="10704" spans="1:11">
      <c r="A10704" t="s">
        <v>32116</v>
      </c>
      <c r="B10704" t="s">
        <v>58</v>
      </c>
      <c r="C10704">
        <v>106024</v>
      </c>
      <c r="D10704" t="s">
        <v>32117</v>
      </c>
      <c r="E10704" t="s">
        <v>32</v>
      </c>
      <c r="F10704">
        <v>0</v>
      </c>
      <c r="G10704">
        <v>0</v>
      </c>
    </row>
    <row r="10705" spans="1:11">
      <c r="A10705" t="s">
        <v>32118</v>
      </c>
      <c r="B10705" t="s">
        <v>58</v>
      </c>
      <c r="C10705">
        <v>106025</v>
      </c>
      <c r="D10705" t="s">
        <v>32119</v>
      </c>
      <c r="E10705" t="s">
        <v>32</v>
      </c>
      <c r="F10705">
        <v>0</v>
      </c>
      <c r="G10705">
        <v>0</v>
      </c>
    </row>
    <row r="10706" spans="1:11">
      <c r="A10706" t="s">
        <v>32120</v>
      </c>
      <c r="B10706" t="s">
        <v>58</v>
      </c>
      <c r="C10706">
        <v>106026</v>
      </c>
      <c r="D10706" t="s">
        <v>32121</v>
      </c>
      <c r="E10706" t="s">
        <v>32</v>
      </c>
      <c r="F10706">
        <v>0</v>
      </c>
      <c r="G10706">
        <v>0</v>
      </c>
    </row>
    <row r="10707" spans="1:11">
      <c r="A10707" t="s">
        <v>26755</v>
      </c>
      <c r="B10707" t="s">
        <v>58</v>
      </c>
      <c r="C10707">
        <v>101877</v>
      </c>
      <c r="D10707" t="s">
        <v>32122</v>
      </c>
      <c r="E10707" t="s">
        <v>32</v>
      </c>
      <c r="F10707">
        <v>102.99</v>
      </c>
      <c r="G10707">
        <v>107.06</v>
      </c>
      <c r="J10707">
        <v>0</v>
      </c>
      <c r="K10707">
        <v>0</v>
      </c>
    </row>
    <row r="10708" spans="1:11">
      <c r="A10708" t="s">
        <v>26756</v>
      </c>
      <c r="B10708" t="s">
        <v>58</v>
      </c>
      <c r="C10708">
        <v>101876</v>
      </c>
      <c r="D10708" t="s">
        <v>32123</v>
      </c>
      <c r="E10708" t="s">
        <v>32</v>
      </c>
      <c r="F10708">
        <v>142.65</v>
      </c>
      <c r="G10708">
        <v>147.47</v>
      </c>
      <c r="J10708">
        <v>0</v>
      </c>
      <c r="K10708">
        <v>0</v>
      </c>
    </row>
    <row r="10709" spans="1:11">
      <c r="A10709" t="s">
        <v>26757</v>
      </c>
      <c r="B10709" t="s">
        <v>58</v>
      </c>
      <c r="C10709">
        <v>101873</v>
      </c>
      <c r="D10709" t="s">
        <v>32124</v>
      </c>
      <c r="E10709" t="s">
        <v>32</v>
      </c>
      <c r="F10709">
        <v>0</v>
      </c>
      <c r="G10709">
        <v>0</v>
      </c>
    </row>
    <row r="10710" spans="1:11">
      <c r="A10710" t="s">
        <v>26758</v>
      </c>
      <c r="B10710" t="s">
        <v>58</v>
      </c>
      <c r="C10710">
        <v>101874</v>
      </c>
      <c r="D10710" t="s">
        <v>32125</v>
      </c>
      <c r="E10710" t="s">
        <v>32</v>
      </c>
      <c r="F10710">
        <v>0</v>
      </c>
      <c r="G10710">
        <v>0</v>
      </c>
    </row>
    <row r="10711" spans="1:11">
      <c r="A10711" t="s">
        <v>26759</v>
      </c>
      <c r="B10711" t="s">
        <v>58</v>
      </c>
      <c r="C10711">
        <v>101871</v>
      </c>
      <c r="D10711" t="s">
        <v>32126</v>
      </c>
      <c r="E10711" t="s">
        <v>32</v>
      </c>
      <c r="F10711">
        <v>0</v>
      </c>
      <c r="G10711">
        <v>0</v>
      </c>
    </row>
    <row r="10712" spans="1:11">
      <c r="A10712" t="s">
        <v>26760</v>
      </c>
      <c r="B10712" t="s">
        <v>58</v>
      </c>
      <c r="C10712">
        <v>101872</v>
      </c>
      <c r="D10712" t="s">
        <v>32127</v>
      </c>
      <c r="E10712" t="s">
        <v>32</v>
      </c>
      <c r="F10712">
        <v>0</v>
      </c>
      <c r="G10712">
        <v>0</v>
      </c>
    </row>
    <row r="10713" spans="1:11">
      <c r="A10713" t="s">
        <v>26761</v>
      </c>
      <c r="B10713" t="s">
        <v>58</v>
      </c>
      <c r="C10713">
        <v>97360</v>
      </c>
      <c r="D10713" t="s">
        <v>32128</v>
      </c>
      <c r="E10713" t="s">
        <v>32</v>
      </c>
      <c r="F10713">
        <v>9147.41</v>
      </c>
      <c r="G10713">
        <v>9176.25</v>
      </c>
      <c r="J10713">
        <v>0</v>
      </c>
      <c r="K10713">
        <v>0</v>
      </c>
    </row>
    <row r="10714" spans="1:11">
      <c r="A10714" t="s">
        <v>26762</v>
      </c>
      <c r="B10714" t="s">
        <v>58</v>
      </c>
      <c r="C10714">
        <v>97361</v>
      </c>
      <c r="D10714" t="s">
        <v>32129</v>
      </c>
      <c r="E10714" t="s">
        <v>32</v>
      </c>
      <c r="F10714">
        <v>12196.55</v>
      </c>
      <c r="G10714">
        <v>12234.99</v>
      </c>
      <c r="J10714">
        <v>0</v>
      </c>
      <c r="K10714">
        <v>0</v>
      </c>
    </row>
    <row r="10715" spans="1:11">
      <c r="A10715" t="s">
        <v>26763</v>
      </c>
      <c r="B10715" t="s">
        <v>58</v>
      </c>
      <c r="C10715">
        <v>97359</v>
      </c>
      <c r="D10715" t="s">
        <v>32130</v>
      </c>
      <c r="E10715" t="s">
        <v>32</v>
      </c>
      <c r="F10715">
        <v>4745.1499999999996</v>
      </c>
      <c r="G10715">
        <v>4764.37</v>
      </c>
      <c r="J10715">
        <v>0</v>
      </c>
      <c r="K10715">
        <v>0</v>
      </c>
    </row>
    <row r="10716" spans="1:11">
      <c r="A10716" t="s">
        <v>26764</v>
      </c>
      <c r="B10716" t="s">
        <v>58</v>
      </c>
      <c r="C10716">
        <v>101946</v>
      </c>
      <c r="D10716" t="s">
        <v>32131</v>
      </c>
      <c r="E10716" t="s">
        <v>32</v>
      </c>
      <c r="F10716">
        <v>146.13999999999999</v>
      </c>
      <c r="G10716">
        <v>149.02000000000001</v>
      </c>
      <c r="J10716">
        <v>0</v>
      </c>
      <c r="K10716">
        <v>0</v>
      </c>
    </row>
    <row r="10717" spans="1:11">
      <c r="A10717" t="s">
        <v>26765</v>
      </c>
      <c r="B10717" t="s">
        <v>58</v>
      </c>
      <c r="C10717">
        <v>97362</v>
      </c>
      <c r="D10717" t="s">
        <v>32132</v>
      </c>
      <c r="E10717" t="s">
        <v>32</v>
      </c>
      <c r="F10717">
        <v>1743.6</v>
      </c>
      <c r="G10717">
        <v>1748.06</v>
      </c>
      <c r="J10717">
        <v>0</v>
      </c>
      <c r="K10717">
        <v>0</v>
      </c>
    </row>
    <row r="10718" spans="1:11">
      <c r="A10718" t="s">
        <v>26766</v>
      </c>
      <c r="B10718" t="s">
        <v>58</v>
      </c>
      <c r="C10718">
        <v>101553</v>
      </c>
      <c r="D10718" t="s">
        <v>14929</v>
      </c>
      <c r="E10718" t="s">
        <v>32</v>
      </c>
      <c r="F10718">
        <v>23.96</v>
      </c>
      <c r="G10718">
        <v>24.49</v>
      </c>
      <c r="J10718">
        <v>0</v>
      </c>
      <c r="K10718">
        <v>0</v>
      </c>
    </row>
    <row r="10719" spans="1:11">
      <c r="A10719" t="s">
        <v>26767</v>
      </c>
      <c r="B10719" t="s">
        <v>58</v>
      </c>
      <c r="C10719">
        <v>101554</v>
      </c>
      <c r="D10719" t="s">
        <v>14930</v>
      </c>
      <c r="E10719" t="s">
        <v>32</v>
      </c>
      <c r="F10719">
        <v>16.96</v>
      </c>
      <c r="G10719">
        <v>17.489999999999998</v>
      </c>
      <c r="J10719">
        <v>0</v>
      </c>
      <c r="K10719">
        <v>0</v>
      </c>
    </row>
    <row r="10720" spans="1:11">
      <c r="A10720" t="s">
        <v>26768</v>
      </c>
      <c r="B10720" t="s">
        <v>58</v>
      </c>
      <c r="C10720">
        <v>101555</v>
      </c>
      <c r="D10720" t="s">
        <v>14931</v>
      </c>
      <c r="E10720" t="s">
        <v>32</v>
      </c>
      <c r="F10720">
        <v>10.58</v>
      </c>
      <c r="G10720">
        <v>11.11</v>
      </c>
      <c r="J10720">
        <v>0</v>
      </c>
      <c r="K10720">
        <v>0</v>
      </c>
    </row>
    <row r="10721" spans="1:11">
      <c r="A10721" t="s">
        <v>26769</v>
      </c>
      <c r="B10721" t="s">
        <v>58</v>
      </c>
      <c r="C10721">
        <v>101556</v>
      </c>
      <c r="D10721" t="s">
        <v>14932</v>
      </c>
      <c r="E10721" t="s">
        <v>32</v>
      </c>
      <c r="F10721">
        <v>9.57</v>
      </c>
      <c r="G10721">
        <v>10.1</v>
      </c>
      <c r="J10721">
        <v>0</v>
      </c>
      <c r="K10721">
        <v>0</v>
      </c>
    </row>
    <row r="10722" spans="1:11">
      <c r="A10722" t="s">
        <v>26770</v>
      </c>
      <c r="B10722" t="s">
        <v>58</v>
      </c>
      <c r="C10722">
        <v>101537</v>
      </c>
      <c r="D10722" t="s">
        <v>3053</v>
      </c>
      <c r="E10722" t="s">
        <v>32</v>
      </c>
      <c r="F10722">
        <v>96.67</v>
      </c>
      <c r="G10722">
        <v>101.19</v>
      </c>
      <c r="J10722">
        <v>0</v>
      </c>
      <c r="K10722">
        <v>0</v>
      </c>
    </row>
    <row r="10723" spans="1:11">
      <c r="A10723" t="s">
        <v>26771</v>
      </c>
      <c r="B10723" t="s">
        <v>58</v>
      </c>
      <c r="C10723">
        <v>101538</v>
      </c>
      <c r="D10723" t="s">
        <v>3054</v>
      </c>
      <c r="E10723" t="s">
        <v>32</v>
      </c>
      <c r="F10723">
        <v>67.27</v>
      </c>
      <c r="G10723">
        <v>68.540000000000006</v>
      </c>
      <c r="J10723">
        <v>4.2200000000000001E-2</v>
      </c>
      <c r="K10723">
        <v>4.1399999999999999E-2</v>
      </c>
    </row>
    <row r="10724" spans="1:11">
      <c r="A10724" t="s">
        <v>26772</v>
      </c>
      <c r="B10724" t="s">
        <v>58</v>
      </c>
      <c r="C10724">
        <v>101542</v>
      </c>
      <c r="D10724" t="s">
        <v>3058</v>
      </c>
      <c r="E10724" t="s">
        <v>32</v>
      </c>
      <c r="F10724">
        <v>50.34</v>
      </c>
      <c r="G10724">
        <v>51.41</v>
      </c>
      <c r="J10724">
        <v>5.6399999999999999E-2</v>
      </c>
      <c r="K10724">
        <v>5.5199999999999999E-2</v>
      </c>
    </row>
    <row r="10725" spans="1:11">
      <c r="A10725" t="s">
        <v>26773</v>
      </c>
      <c r="B10725" t="s">
        <v>58</v>
      </c>
      <c r="C10725">
        <v>101539</v>
      </c>
      <c r="D10725" t="s">
        <v>3055</v>
      </c>
      <c r="E10725" t="s">
        <v>32</v>
      </c>
      <c r="F10725">
        <v>109.9</v>
      </c>
      <c r="G10725">
        <v>112.43</v>
      </c>
      <c r="J10725">
        <v>5.1700000000000003E-2</v>
      </c>
      <c r="K10725">
        <v>5.0500000000000003E-2</v>
      </c>
    </row>
    <row r="10726" spans="1:11">
      <c r="A10726" t="s">
        <v>26774</v>
      </c>
      <c r="B10726" t="s">
        <v>58</v>
      </c>
      <c r="C10726">
        <v>101543</v>
      </c>
      <c r="D10726" t="s">
        <v>3059</v>
      </c>
      <c r="E10726" t="s">
        <v>32</v>
      </c>
      <c r="F10726">
        <v>88.76</v>
      </c>
      <c r="G10726">
        <v>90.88</v>
      </c>
      <c r="J10726">
        <v>6.4000000000000001E-2</v>
      </c>
      <c r="K10726">
        <v>6.25E-2</v>
      </c>
    </row>
    <row r="10727" spans="1:11">
      <c r="A10727" t="s">
        <v>26775</v>
      </c>
      <c r="B10727" t="s">
        <v>58</v>
      </c>
      <c r="C10727">
        <v>101540</v>
      </c>
      <c r="D10727" t="s">
        <v>3056</v>
      </c>
      <c r="E10727" t="s">
        <v>32</v>
      </c>
      <c r="F10727">
        <v>186.78</v>
      </c>
      <c r="G10727">
        <v>190.58</v>
      </c>
      <c r="J10727">
        <v>4.5600000000000002E-2</v>
      </c>
      <c r="K10727">
        <v>4.4699999999999997E-2</v>
      </c>
    </row>
    <row r="10728" spans="1:11">
      <c r="A10728" t="s">
        <v>26776</v>
      </c>
      <c r="B10728" t="s">
        <v>58</v>
      </c>
      <c r="C10728">
        <v>101544</v>
      </c>
      <c r="D10728" t="s">
        <v>3060</v>
      </c>
      <c r="E10728" t="s">
        <v>32</v>
      </c>
      <c r="F10728">
        <v>142.65</v>
      </c>
      <c r="G10728">
        <v>145.82</v>
      </c>
      <c r="J10728">
        <v>5.9700000000000003E-2</v>
      </c>
      <c r="K10728">
        <v>5.8400000000000001E-2</v>
      </c>
    </row>
    <row r="10729" spans="1:11">
      <c r="A10729" t="s">
        <v>26777</v>
      </c>
      <c r="B10729" t="s">
        <v>58</v>
      </c>
      <c r="C10729">
        <v>101541</v>
      </c>
      <c r="D10729" t="s">
        <v>3057</v>
      </c>
      <c r="E10729" t="s">
        <v>32</v>
      </c>
      <c r="F10729">
        <v>243.27</v>
      </c>
      <c r="G10729">
        <v>248.33</v>
      </c>
      <c r="J10729">
        <v>4.6699999999999998E-2</v>
      </c>
      <c r="K10729">
        <v>4.5699999999999998E-2</v>
      </c>
    </row>
    <row r="10730" spans="1:11">
      <c r="A10730" t="s">
        <v>26778</v>
      </c>
      <c r="B10730" t="s">
        <v>58</v>
      </c>
      <c r="C10730">
        <v>101545</v>
      </c>
      <c r="D10730" t="s">
        <v>3061</v>
      </c>
      <c r="E10730" t="s">
        <v>32</v>
      </c>
      <c r="F10730">
        <v>208.19</v>
      </c>
      <c r="G10730">
        <v>212.4</v>
      </c>
      <c r="J10730">
        <v>5.4600000000000003E-2</v>
      </c>
      <c r="K10730">
        <v>5.3499999999999999E-2</v>
      </c>
    </row>
    <row r="10731" spans="1:11">
      <c r="A10731" t="s">
        <v>26779</v>
      </c>
      <c r="B10731" t="s">
        <v>58</v>
      </c>
      <c r="C10731">
        <v>101560</v>
      </c>
      <c r="D10731" t="s">
        <v>3066</v>
      </c>
      <c r="E10731" t="s">
        <v>12</v>
      </c>
      <c r="F10731">
        <v>10.86</v>
      </c>
      <c r="G10731">
        <v>10.87</v>
      </c>
      <c r="J10731">
        <v>0</v>
      </c>
      <c r="K10731">
        <v>0</v>
      </c>
    </row>
    <row r="10732" spans="1:11">
      <c r="A10732" t="s">
        <v>26780</v>
      </c>
      <c r="B10732" t="s">
        <v>58</v>
      </c>
      <c r="C10732">
        <v>101568</v>
      </c>
      <c r="D10732" t="s">
        <v>3073</v>
      </c>
      <c r="E10732" t="s">
        <v>12</v>
      </c>
      <c r="F10732">
        <v>132.01</v>
      </c>
      <c r="G10732">
        <v>132.02000000000001</v>
      </c>
      <c r="J10732">
        <v>0</v>
      </c>
      <c r="K10732">
        <v>0</v>
      </c>
    </row>
    <row r="10733" spans="1:11">
      <c r="A10733" t="s">
        <v>26781</v>
      </c>
      <c r="B10733" t="s">
        <v>58</v>
      </c>
      <c r="C10733">
        <v>101561</v>
      </c>
      <c r="D10733" t="s">
        <v>3067</v>
      </c>
      <c r="E10733" t="s">
        <v>12</v>
      </c>
      <c r="F10733">
        <v>17.239999999999998</v>
      </c>
      <c r="G10733">
        <v>17.25</v>
      </c>
      <c r="J10733">
        <v>0</v>
      </c>
      <c r="K10733">
        <v>0</v>
      </c>
    </row>
    <row r="10734" spans="1:11">
      <c r="A10734" t="s">
        <v>26782</v>
      </c>
      <c r="B10734" t="s">
        <v>58</v>
      </c>
      <c r="C10734">
        <v>101562</v>
      </c>
      <c r="D10734" t="s">
        <v>3068</v>
      </c>
      <c r="E10734" t="s">
        <v>12</v>
      </c>
      <c r="F10734">
        <v>26.67</v>
      </c>
      <c r="G10734">
        <v>26.68</v>
      </c>
      <c r="J10734">
        <v>0</v>
      </c>
      <c r="K10734">
        <v>0</v>
      </c>
    </row>
    <row r="10735" spans="1:11">
      <c r="A10735" t="s">
        <v>26783</v>
      </c>
      <c r="B10735" t="s">
        <v>58</v>
      </c>
      <c r="C10735">
        <v>101563</v>
      </c>
      <c r="D10735" t="s">
        <v>3069</v>
      </c>
      <c r="E10735" t="s">
        <v>12</v>
      </c>
      <c r="F10735">
        <v>37.65</v>
      </c>
      <c r="G10735">
        <v>37.65</v>
      </c>
      <c r="J10735">
        <v>0</v>
      </c>
      <c r="K10735">
        <v>0</v>
      </c>
    </row>
    <row r="10736" spans="1:11">
      <c r="A10736" t="s">
        <v>26784</v>
      </c>
      <c r="B10736" t="s">
        <v>58</v>
      </c>
      <c r="C10736">
        <v>101564</v>
      </c>
      <c r="D10736" t="s">
        <v>3070</v>
      </c>
      <c r="E10736" t="s">
        <v>12</v>
      </c>
      <c r="F10736">
        <v>55.64</v>
      </c>
      <c r="G10736">
        <v>55.64</v>
      </c>
      <c r="J10736">
        <v>0</v>
      </c>
      <c r="K10736">
        <v>0</v>
      </c>
    </row>
    <row r="10737" spans="1:11">
      <c r="A10737" t="s">
        <v>26785</v>
      </c>
      <c r="B10737" t="s">
        <v>58</v>
      </c>
      <c r="C10737">
        <v>101565</v>
      </c>
      <c r="D10737" t="s">
        <v>3071</v>
      </c>
      <c r="E10737" t="s">
        <v>12</v>
      </c>
      <c r="F10737">
        <v>77.790000000000006</v>
      </c>
      <c r="G10737">
        <v>77.8</v>
      </c>
      <c r="J10737">
        <v>0</v>
      </c>
      <c r="K10737">
        <v>0</v>
      </c>
    </row>
    <row r="10738" spans="1:11">
      <c r="A10738" t="s">
        <v>26786</v>
      </c>
      <c r="B10738" t="s">
        <v>58</v>
      </c>
      <c r="C10738">
        <v>101567</v>
      </c>
      <c r="D10738" t="s">
        <v>3072</v>
      </c>
      <c r="E10738" t="s">
        <v>12</v>
      </c>
      <c r="F10738">
        <v>100.96</v>
      </c>
      <c r="G10738">
        <v>100.97</v>
      </c>
      <c r="J10738">
        <v>0</v>
      </c>
      <c r="K10738">
        <v>0</v>
      </c>
    </row>
    <row r="10739" spans="1:11">
      <c r="A10739" t="s">
        <v>26787</v>
      </c>
      <c r="B10739" t="s">
        <v>58</v>
      </c>
      <c r="C10739">
        <v>101551</v>
      </c>
      <c r="D10739" t="s">
        <v>7978</v>
      </c>
      <c r="E10739" t="s">
        <v>32</v>
      </c>
      <c r="F10739">
        <v>0</v>
      </c>
      <c r="G10739">
        <v>0</v>
      </c>
    </row>
    <row r="10740" spans="1:11">
      <c r="A10740" t="s">
        <v>26788</v>
      </c>
      <c r="B10740" t="s">
        <v>58</v>
      </c>
      <c r="C10740">
        <v>101552</v>
      </c>
      <c r="D10740" t="s">
        <v>7979</v>
      </c>
      <c r="E10740" t="s">
        <v>32</v>
      </c>
      <c r="F10740">
        <v>0</v>
      </c>
      <c r="G10740">
        <v>0</v>
      </c>
    </row>
    <row r="10741" spans="1:11">
      <c r="A10741" t="s">
        <v>26789</v>
      </c>
      <c r="B10741" t="s">
        <v>58</v>
      </c>
      <c r="C10741">
        <v>101550</v>
      </c>
      <c r="D10741" t="s">
        <v>7980</v>
      </c>
      <c r="E10741" t="s">
        <v>32</v>
      </c>
      <c r="F10741">
        <v>0</v>
      </c>
      <c r="G10741">
        <v>0</v>
      </c>
    </row>
    <row r="10742" spans="1:11">
      <c r="A10742" t="s">
        <v>26790</v>
      </c>
      <c r="B10742" t="s">
        <v>58</v>
      </c>
      <c r="C10742">
        <v>101501</v>
      </c>
      <c r="D10742" t="s">
        <v>3017</v>
      </c>
      <c r="E10742" t="s">
        <v>32</v>
      </c>
      <c r="F10742">
        <v>2029.06</v>
      </c>
      <c r="G10742">
        <v>2083.92</v>
      </c>
      <c r="J10742">
        <v>2.47E-2</v>
      </c>
      <c r="K10742">
        <v>2.4E-2</v>
      </c>
    </row>
    <row r="10743" spans="1:11">
      <c r="A10743" t="s">
        <v>26791</v>
      </c>
      <c r="B10743" t="s">
        <v>58</v>
      </c>
      <c r="C10743">
        <v>101502</v>
      </c>
      <c r="D10743" t="s">
        <v>3018</v>
      </c>
      <c r="E10743" t="s">
        <v>32</v>
      </c>
      <c r="F10743">
        <v>2198.73</v>
      </c>
      <c r="G10743">
        <v>2257.2399999999998</v>
      </c>
      <c r="J10743">
        <v>2.2800000000000001E-2</v>
      </c>
      <c r="K10743">
        <v>2.2200000000000001E-2</v>
      </c>
    </row>
    <row r="10744" spans="1:11">
      <c r="A10744" t="s">
        <v>26792</v>
      </c>
      <c r="B10744" t="s">
        <v>58</v>
      </c>
      <c r="C10744">
        <v>101503</v>
      </c>
      <c r="D10744" t="s">
        <v>3019</v>
      </c>
      <c r="E10744" t="s">
        <v>32</v>
      </c>
      <c r="F10744">
        <v>2229.6999999999998</v>
      </c>
      <c r="G10744">
        <v>2283.0500000000002</v>
      </c>
      <c r="J10744">
        <v>2.2499999999999999E-2</v>
      </c>
      <c r="K10744">
        <v>2.1899999999999999E-2</v>
      </c>
    </row>
    <row r="10745" spans="1:11">
      <c r="A10745" t="s">
        <v>26793</v>
      </c>
      <c r="B10745" t="s">
        <v>58</v>
      </c>
      <c r="C10745">
        <v>101504</v>
      </c>
      <c r="D10745" t="s">
        <v>3020</v>
      </c>
      <c r="E10745" t="s">
        <v>32</v>
      </c>
      <c r="F10745">
        <v>2452.06</v>
      </c>
      <c r="G10745">
        <v>2507.63</v>
      </c>
      <c r="J10745">
        <v>2.0400000000000001E-2</v>
      </c>
      <c r="K10745">
        <v>0.02</v>
      </c>
    </row>
    <row r="10746" spans="1:11">
      <c r="A10746" t="s">
        <v>26794</v>
      </c>
      <c r="B10746" t="s">
        <v>58</v>
      </c>
      <c r="C10746">
        <v>101497</v>
      </c>
      <c r="D10746" t="s">
        <v>78</v>
      </c>
      <c r="E10746" t="s">
        <v>32</v>
      </c>
      <c r="F10746">
        <v>2041.29</v>
      </c>
      <c r="G10746">
        <v>2097.77</v>
      </c>
      <c r="J10746">
        <v>2.4500000000000001E-2</v>
      </c>
      <c r="K10746">
        <v>2.3900000000000001E-2</v>
      </c>
    </row>
    <row r="10747" spans="1:11">
      <c r="A10747" t="s">
        <v>26795</v>
      </c>
      <c r="B10747" t="s">
        <v>58</v>
      </c>
      <c r="C10747">
        <v>101498</v>
      </c>
      <c r="D10747" t="s">
        <v>3014</v>
      </c>
      <c r="E10747" t="s">
        <v>32</v>
      </c>
      <c r="F10747">
        <v>2210.96</v>
      </c>
      <c r="G10747">
        <v>2271.09</v>
      </c>
      <c r="J10747">
        <v>2.2700000000000001E-2</v>
      </c>
      <c r="K10747">
        <v>2.2100000000000002E-2</v>
      </c>
    </row>
    <row r="10748" spans="1:11">
      <c r="A10748" t="s">
        <v>26796</v>
      </c>
      <c r="B10748" t="s">
        <v>58</v>
      </c>
      <c r="C10748">
        <v>101499</v>
      </c>
      <c r="D10748" t="s">
        <v>3015</v>
      </c>
      <c r="E10748" t="s">
        <v>32</v>
      </c>
      <c r="F10748">
        <v>2241.9299999999998</v>
      </c>
      <c r="G10748">
        <v>2296.9</v>
      </c>
      <c r="J10748">
        <v>2.23E-2</v>
      </c>
      <c r="K10748">
        <v>2.18E-2</v>
      </c>
    </row>
    <row r="10749" spans="1:11">
      <c r="A10749" t="s">
        <v>26797</v>
      </c>
      <c r="B10749" t="s">
        <v>58</v>
      </c>
      <c r="C10749">
        <v>101500</v>
      </c>
      <c r="D10749" t="s">
        <v>3016</v>
      </c>
      <c r="E10749" t="s">
        <v>32</v>
      </c>
      <c r="F10749">
        <v>2464.29</v>
      </c>
      <c r="G10749">
        <v>2521.48</v>
      </c>
      <c r="J10749">
        <v>2.0299999999999999E-2</v>
      </c>
      <c r="K10749">
        <v>1.9900000000000001E-2</v>
      </c>
    </row>
    <row r="10750" spans="1:11">
      <c r="A10750" t="s">
        <v>26798</v>
      </c>
      <c r="B10750" t="s">
        <v>58</v>
      </c>
      <c r="C10750">
        <v>101493</v>
      </c>
      <c r="D10750" t="s">
        <v>3010</v>
      </c>
      <c r="E10750" t="s">
        <v>32</v>
      </c>
      <c r="F10750">
        <v>1720.53</v>
      </c>
      <c r="G10750">
        <v>1771.6</v>
      </c>
      <c r="J10750">
        <v>2.9100000000000001E-2</v>
      </c>
      <c r="K10750">
        <v>2.8299999999999999E-2</v>
      </c>
    </row>
    <row r="10751" spans="1:11">
      <c r="A10751" t="s">
        <v>26799</v>
      </c>
      <c r="B10751" t="s">
        <v>58</v>
      </c>
      <c r="C10751">
        <v>101494</v>
      </c>
      <c r="D10751" t="s">
        <v>3011</v>
      </c>
      <c r="E10751" t="s">
        <v>32</v>
      </c>
      <c r="F10751">
        <v>1832.62</v>
      </c>
      <c r="G10751">
        <v>1886.11</v>
      </c>
      <c r="J10751">
        <v>2.7300000000000001E-2</v>
      </c>
      <c r="K10751">
        <v>2.6599999999999999E-2</v>
      </c>
    </row>
    <row r="10752" spans="1:11">
      <c r="A10752" t="s">
        <v>26800</v>
      </c>
      <c r="B10752" t="s">
        <v>58</v>
      </c>
      <c r="C10752">
        <v>101495</v>
      </c>
      <c r="D10752" t="s">
        <v>3012</v>
      </c>
      <c r="E10752" t="s">
        <v>32</v>
      </c>
      <c r="F10752">
        <v>1853.08</v>
      </c>
      <c r="G10752">
        <v>1903.16</v>
      </c>
      <c r="J10752">
        <v>2.7E-2</v>
      </c>
      <c r="K10752">
        <v>2.63E-2</v>
      </c>
    </row>
    <row r="10753" spans="1:11">
      <c r="A10753" t="s">
        <v>26801</v>
      </c>
      <c r="B10753" t="s">
        <v>58</v>
      </c>
      <c r="C10753">
        <v>101496</v>
      </c>
      <c r="D10753" t="s">
        <v>3013</v>
      </c>
      <c r="E10753" t="s">
        <v>32</v>
      </c>
      <c r="F10753">
        <v>2011.54</v>
      </c>
      <c r="G10753">
        <v>2063.5</v>
      </c>
      <c r="J10753">
        <v>2.4899999999999999E-2</v>
      </c>
      <c r="K10753">
        <v>2.4299999999999999E-2</v>
      </c>
    </row>
    <row r="10754" spans="1:11">
      <c r="A10754" t="s">
        <v>26802</v>
      </c>
      <c r="B10754" t="s">
        <v>58</v>
      </c>
      <c r="C10754">
        <v>101489</v>
      </c>
      <c r="D10754" t="s">
        <v>3006</v>
      </c>
      <c r="E10754" t="s">
        <v>32</v>
      </c>
      <c r="F10754">
        <v>1741.98</v>
      </c>
      <c r="G10754">
        <v>1795.1</v>
      </c>
      <c r="J10754">
        <v>2.8799999999999999E-2</v>
      </c>
      <c r="K10754">
        <v>2.7900000000000001E-2</v>
      </c>
    </row>
    <row r="10755" spans="1:11">
      <c r="A10755" t="s">
        <v>26803</v>
      </c>
      <c r="B10755" t="s">
        <v>58</v>
      </c>
      <c r="C10755">
        <v>101490</v>
      </c>
      <c r="D10755" t="s">
        <v>3007</v>
      </c>
      <c r="E10755" t="s">
        <v>32</v>
      </c>
      <c r="F10755">
        <v>1854.07</v>
      </c>
      <c r="G10755">
        <v>1909.61</v>
      </c>
      <c r="J10755">
        <v>2.7E-2</v>
      </c>
      <c r="K10755">
        <v>2.6200000000000001E-2</v>
      </c>
    </row>
    <row r="10756" spans="1:11">
      <c r="A10756" t="s">
        <v>26804</v>
      </c>
      <c r="B10756" t="s">
        <v>58</v>
      </c>
      <c r="C10756">
        <v>101491</v>
      </c>
      <c r="D10756" t="s">
        <v>3008</v>
      </c>
      <c r="E10756" t="s">
        <v>32</v>
      </c>
      <c r="F10756">
        <v>1874.53</v>
      </c>
      <c r="G10756">
        <v>1926.66</v>
      </c>
      <c r="J10756">
        <v>2.6700000000000002E-2</v>
      </c>
      <c r="K10756">
        <v>2.5999999999999999E-2</v>
      </c>
    </row>
    <row r="10757" spans="1:11">
      <c r="A10757" t="s">
        <v>26805</v>
      </c>
      <c r="B10757" t="s">
        <v>58</v>
      </c>
      <c r="C10757">
        <v>101492</v>
      </c>
      <c r="D10757" t="s">
        <v>3009</v>
      </c>
      <c r="E10757" t="s">
        <v>32</v>
      </c>
      <c r="F10757">
        <v>2032.99</v>
      </c>
      <c r="G10757">
        <v>2087</v>
      </c>
      <c r="J10757">
        <v>2.46E-2</v>
      </c>
      <c r="K10757">
        <v>2.4E-2</v>
      </c>
    </row>
    <row r="10758" spans="1:11">
      <c r="A10758" t="s">
        <v>26806</v>
      </c>
      <c r="B10758" t="s">
        <v>58</v>
      </c>
      <c r="C10758">
        <v>101509</v>
      </c>
      <c r="D10758" t="s">
        <v>3025</v>
      </c>
      <c r="E10758" t="s">
        <v>32</v>
      </c>
      <c r="F10758">
        <v>2151.59</v>
      </c>
      <c r="G10758">
        <v>2209.81</v>
      </c>
      <c r="J10758">
        <v>2.3300000000000001E-2</v>
      </c>
      <c r="K10758">
        <v>2.2700000000000001E-2</v>
      </c>
    </row>
    <row r="10759" spans="1:11">
      <c r="A10759" t="s">
        <v>26807</v>
      </c>
      <c r="B10759" t="s">
        <v>58</v>
      </c>
      <c r="C10759">
        <v>101510</v>
      </c>
      <c r="D10759" t="s">
        <v>3026</v>
      </c>
      <c r="E10759" t="s">
        <v>32</v>
      </c>
      <c r="F10759">
        <v>2377.81</v>
      </c>
      <c r="G10759">
        <v>2440.91</v>
      </c>
      <c r="J10759">
        <v>2.1100000000000001E-2</v>
      </c>
      <c r="K10759">
        <v>2.0500000000000001E-2</v>
      </c>
    </row>
    <row r="10760" spans="1:11">
      <c r="A10760" t="s">
        <v>26808</v>
      </c>
      <c r="B10760" t="s">
        <v>58</v>
      </c>
      <c r="C10760">
        <v>101511</v>
      </c>
      <c r="D10760" t="s">
        <v>3027</v>
      </c>
      <c r="E10760" t="s">
        <v>32</v>
      </c>
      <c r="F10760">
        <v>2419.1</v>
      </c>
      <c r="G10760">
        <v>2475.3200000000002</v>
      </c>
      <c r="J10760">
        <v>2.07E-2</v>
      </c>
      <c r="K10760">
        <v>2.0199999999999999E-2</v>
      </c>
    </row>
    <row r="10761" spans="1:11">
      <c r="A10761" t="s">
        <v>26809</v>
      </c>
      <c r="B10761" t="s">
        <v>58</v>
      </c>
      <c r="C10761">
        <v>101512</v>
      </c>
      <c r="D10761" t="s">
        <v>3028</v>
      </c>
      <c r="E10761" t="s">
        <v>32</v>
      </c>
      <c r="F10761">
        <v>2704.23</v>
      </c>
      <c r="G10761">
        <v>2763.01</v>
      </c>
      <c r="J10761">
        <v>1.8499999999999999E-2</v>
      </c>
      <c r="K10761">
        <v>1.8100000000000002E-2</v>
      </c>
    </row>
    <row r="10762" spans="1:11">
      <c r="A10762" t="s">
        <v>26810</v>
      </c>
      <c r="B10762" t="s">
        <v>58</v>
      </c>
      <c r="C10762">
        <v>101505</v>
      </c>
      <c r="D10762" t="s">
        <v>3021</v>
      </c>
      <c r="E10762" t="s">
        <v>32</v>
      </c>
      <c r="F10762">
        <v>2166.31</v>
      </c>
      <c r="G10762">
        <v>2226.08</v>
      </c>
      <c r="J10762">
        <v>2.3099999999999999E-2</v>
      </c>
      <c r="K10762">
        <v>2.2499999999999999E-2</v>
      </c>
    </row>
    <row r="10763" spans="1:11">
      <c r="A10763" t="s">
        <v>26811</v>
      </c>
      <c r="B10763" t="s">
        <v>58</v>
      </c>
      <c r="C10763">
        <v>101506</v>
      </c>
      <c r="D10763" t="s">
        <v>3022</v>
      </c>
      <c r="E10763" t="s">
        <v>32</v>
      </c>
      <c r="F10763">
        <v>2392.5300000000002</v>
      </c>
      <c r="G10763">
        <v>2457.1799999999998</v>
      </c>
      <c r="J10763">
        <v>2.0899999999999998E-2</v>
      </c>
      <c r="K10763">
        <v>2.0400000000000001E-2</v>
      </c>
    </row>
    <row r="10764" spans="1:11">
      <c r="A10764" t="s">
        <v>26812</v>
      </c>
      <c r="B10764" t="s">
        <v>58</v>
      </c>
      <c r="C10764">
        <v>101507</v>
      </c>
      <c r="D10764" t="s">
        <v>3023</v>
      </c>
      <c r="E10764" t="s">
        <v>32</v>
      </c>
      <c r="F10764">
        <v>2433.8200000000002</v>
      </c>
      <c r="G10764">
        <v>2491.59</v>
      </c>
      <c r="J10764">
        <v>2.06E-2</v>
      </c>
      <c r="K10764">
        <v>2.01E-2</v>
      </c>
    </row>
    <row r="10765" spans="1:11">
      <c r="A10765" t="s">
        <v>26813</v>
      </c>
      <c r="B10765" t="s">
        <v>58</v>
      </c>
      <c r="C10765">
        <v>101508</v>
      </c>
      <c r="D10765" t="s">
        <v>3024</v>
      </c>
      <c r="E10765" t="s">
        <v>32</v>
      </c>
      <c r="F10765">
        <v>2718.95</v>
      </c>
      <c r="G10765">
        <v>2779.28</v>
      </c>
      <c r="J10765">
        <v>1.84E-2</v>
      </c>
      <c r="K10765">
        <v>1.7999999999999999E-2</v>
      </c>
    </row>
    <row r="10766" spans="1:11">
      <c r="A10766" t="s">
        <v>26814</v>
      </c>
      <c r="B10766" t="s">
        <v>58</v>
      </c>
      <c r="C10766">
        <v>101525</v>
      </c>
      <c r="D10766" t="s">
        <v>3041</v>
      </c>
      <c r="E10766" t="s">
        <v>32</v>
      </c>
      <c r="F10766">
        <v>1201.05</v>
      </c>
      <c r="G10766">
        <v>1224.51</v>
      </c>
      <c r="J10766">
        <v>0</v>
      </c>
      <c r="K10766">
        <v>0</v>
      </c>
    </row>
    <row r="10767" spans="1:11">
      <c r="A10767" t="s">
        <v>26815</v>
      </c>
      <c r="B10767" t="s">
        <v>58</v>
      </c>
      <c r="C10767">
        <v>101526</v>
      </c>
      <c r="D10767" t="s">
        <v>3042</v>
      </c>
      <c r="E10767" t="s">
        <v>32</v>
      </c>
      <c r="F10767">
        <v>1402.82</v>
      </c>
      <c r="G10767">
        <v>1430.63</v>
      </c>
      <c r="J10767">
        <v>0</v>
      </c>
      <c r="K10767">
        <v>0</v>
      </c>
    </row>
    <row r="10768" spans="1:11">
      <c r="A10768" t="s">
        <v>26816</v>
      </c>
      <c r="B10768" t="s">
        <v>58</v>
      </c>
      <c r="C10768">
        <v>101527</v>
      </c>
      <c r="D10768" t="s">
        <v>3043</v>
      </c>
      <c r="E10768" t="s">
        <v>32</v>
      </c>
      <c r="F10768">
        <v>1439.64</v>
      </c>
      <c r="G10768">
        <v>1461.32</v>
      </c>
      <c r="J10768">
        <v>0</v>
      </c>
      <c r="K10768">
        <v>0</v>
      </c>
    </row>
    <row r="10769" spans="1:11">
      <c r="A10769" t="s">
        <v>26817</v>
      </c>
      <c r="B10769" t="s">
        <v>58</v>
      </c>
      <c r="C10769">
        <v>101528</v>
      </c>
      <c r="D10769" t="s">
        <v>3044</v>
      </c>
      <c r="E10769" t="s">
        <v>32</v>
      </c>
      <c r="F10769">
        <v>1663.58</v>
      </c>
      <c r="G10769">
        <v>1686.44</v>
      </c>
      <c r="J10769">
        <v>0</v>
      </c>
      <c r="K10769">
        <v>0</v>
      </c>
    </row>
    <row r="10770" spans="1:11">
      <c r="A10770" t="s">
        <v>26818</v>
      </c>
      <c r="B10770" t="s">
        <v>58</v>
      </c>
      <c r="C10770">
        <v>101521</v>
      </c>
      <c r="D10770" t="s">
        <v>3037</v>
      </c>
      <c r="E10770" t="s">
        <v>32</v>
      </c>
      <c r="F10770">
        <v>1213.28</v>
      </c>
      <c r="G10770">
        <v>1238.3499999999999</v>
      </c>
      <c r="J10770">
        <v>0</v>
      </c>
      <c r="K10770">
        <v>0</v>
      </c>
    </row>
    <row r="10771" spans="1:11">
      <c r="A10771" t="s">
        <v>26819</v>
      </c>
      <c r="B10771" t="s">
        <v>58</v>
      </c>
      <c r="C10771">
        <v>101522</v>
      </c>
      <c r="D10771" t="s">
        <v>3038</v>
      </c>
      <c r="E10771" t="s">
        <v>32</v>
      </c>
      <c r="F10771">
        <v>1415.05</v>
      </c>
      <c r="G10771">
        <v>1444.47</v>
      </c>
      <c r="J10771">
        <v>0</v>
      </c>
      <c r="K10771">
        <v>0</v>
      </c>
    </row>
    <row r="10772" spans="1:11">
      <c r="A10772" t="s">
        <v>26820</v>
      </c>
      <c r="B10772" t="s">
        <v>58</v>
      </c>
      <c r="C10772">
        <v>101523</v>
      </c>
      <c r="D10772" t="s">
        <v>3039</v>
      </c>
      <c r="E10772" t="s">
        <v>32</v>
      </c>
      <c r="F10772">
        <v>1451.87</v>
      </c>
      <c r="G10772">
        <v>1475.16</v>
      </c>
      <c r="J10772">
        <v>0</v>
      </c>
      <c r="K10772">
        <v>0</v>
      </c>
    </row>
    <row r="10773" spans="1:11">
      <c r="A10773" t="s">
        <v>26821</v>
      </c>
      <c r="B10773" t="s">
        <v>58</v>
      </c>
      <c r="C10773">
        <v>101524</v>
      </c>
      <c r="D10773" t="s">
        <v>3040</v>
      </c>
      <c r="E10773" t="s">
        <v>32</v>
      </c>
      <c r="F10773">
        <v>1675.81</v>
      </c>
      <c r="G10773">
        <v>1700.28</v>
      </c>
      <c r="J10773">
        <v>0</v>
      </c>
      <c r="K10773">
        <v>0</v>
      </c>
    </row>
    <row r="10774" spans="1:11">
      <c r="A10774" t="s">
        <v>26822</v>
      </c>
      <c r="B10774" t="s">
        <v>58</v>
      </c>
      <c r="C10774">
        <v>101517</v>
      </c>
      <c r="D10774" t="s">
        <v>3033</v>
      </c>
      <c r="E10774" t="s">
        <v>32</v>
      </c>
      <c r="F10774">
        <v>875.35</v>
      </c>
      <c r="G10774">
        <v>894.61</v>
      </c>
      <c r="J10774">
        <v>0</v>
      </c>
      <c r="K10774">
        <v>0</v>
      </c>
    </row>
    <row r="10775" spans="1:11">
      <c r="A10775" t="s">
        <v>26823</v>
      </c>
      <c r="B10775" t="s">
        <v>58</v>
      </c>
      <c r="C10775">
        <v>101518</v>
      </c>
      <c r="D10775" t="s">
        <v>3034</v>
      </c>
      <c r="E10775" t="s">
        <v>32</v>
      </c>
      <c r="F10775">
        <v>1009.86</v>
      </c>
      <c r="G10775">
        <v>1032.02</v>
      </c>
      <c r="J10775">
        <v>0</v>
      </c>
      <c r="K10775">
        <v>0</v>
      </c>
    </row>
    <row r="10776" spans="1:11">
      <c r="A10776" t="s">
        <v>26824</v>
      </c>
      <c r="B10776" t="s">
        <v>58</v>
      </c>
      <c r="C10776">
        <v>101519</v>
      </c>
      <c r="D10776" t="s">
        <v>3035</v>
      </c>
      <c r="E10776" t="s">
        <v>32</v>
      </c>
      <c r="F10776">
        <v>1034.4100000000001</v>
      </c>
      <c r="G10776">
        <v>1052.48</v>
      </c>
      <c r="J10776">
        <v>0</v>
      </c>
      <c r="K10776">
        <v>0</v>
      </c>
    </row>
    <row r="10777" spans="1:11">
      <c r="A10777" t="s">
        <v>26825</v>
      </c>
      <c r="B10777" t="s">
        <v>58</v>
      </c>
      <c r="C10777">
        <v>101520</v>
      </c>
      <c r="D10777" t="s">
        <v>3036</v>
      </c>
      <c r="E10777" t="s">
        <v>32</v>
      </c>
      <c r="F10777">
        <v>1183.7</v>
      </c>
      <c r="G10777">
        <v>1202.57</v>
      </c>
      <c r="J10777">
        <v>0</v>
      </c>
      <c r="K10777">
        <v>0</v>
      </c>
    </row>
    <row r="10778" spans="1:11">
      <c r="A10778" t="s">
        <v>26826</v>
      </c>
      <c r="B10778" t="s">
        <v>58</v>
      </c>
      <c r="C10778">
        <v>101513</v>
      </c>
      <c r="D10778" t="s">
        <v>3029</v>
      </c>
      <c r="E10778" t="s">
        <v>32</v>
      </c>
      <c r="F10778">
        <v>896.81</v>
      </c>
      <c r="G10778">
        <v>918.12</v>
      </c>
      <c r="J10778">
        <v>0</v>
      </c>
      <c r="K10778">
        <v>0</v>
      </c>
    </row>
    <row r="10779" spans="1:11">
      <c r="A10779" t="s">
        <v>26827</v>
      </c>
      <c r="B10779" t="s">
        <v>58</v>
      </c>
      <c r="C10779">
        <v>101514</v>
      </c>
      <c r="D10779" t="s">
        <v>3030</v>
      </c>
      <c r="E10779" t="s">
        <v>32</v>
      </c>
      <c r="F10779">
        <v>1031.32</v>
      </c>
      <c r="G10779">
        <v>1055.53</v>
      </c>
      <c r="J10779">
        <v>0</v>
      </c>
      <c r="K10779">
        <v>0</v>
      </c>
    </row>
    <row r="10780" spans="1:11">
      <c r="A10780" t="s">
        <v>26828</v>
      </c>
      <c r="B10780" t="s">
        <v>58</v>
      </c>
      <c r="C10780">
        <v>101515</v>
      </c>
      <c r="D10780" t="s">
        <v>3031</v>
      </c>
      <c r="E10780" t="s">
        <v>32</v>
      </c>
      <c r="F10780">
        <v>1055.8699999999999</v>
      </c>
      <c r="G10780">
        <v>1075.99</v>
      </c>
      <c r="J10780">
        <v>0</v>
      </c>
      <c r="K10780">
        <v>0</v>
      </c>
    </row>
    <row r="10781" spans="1:11">
      <c r="A10781" t="s">
        <v>26829</v>
      </c>
      <c r="B10781" t="s">
        <v>58</v>
      </c>
      <c r="C10781">
        <v>101516</v>
      </c>
      <c r="D10781" t="s">
        <v>3032</v>
      </c>
      <c r="E10781" t="s">
        <v>32</v>
      </c>
      <c r="F10781">
        <v>1205.1600000000001</v>
      </c>
      <c r="G10781">
        <v>1226.08</v>
      </c>
      <c r="J10781">
        <v>0</v>
      </c>
      <c r="K10781">
        <v>0</v>
      </c>
    </row>
    <row r="10782" spans="1:11">
      <c r="A10782" t="s">
        <v>26830</v>
      </c>
      <c r="B10782" t="s">
        <v>58</v>
      </c>
      <c r="C10782">
        <v>101533</v>
      </c>
      <c r="D10782" t="s">
        <v>3049</v>
      </c>
      <c r="E10782" t="s">
        <v>32</v>
      </c>
      <c r="F10782">
        <v>1342.54</v>
      </c>
      <c r="G10782">
        <v>1369.81</v>
      </c>
      <c r="J10782">
        <v>0</v>
      </c>
      <c r="K10782">
        <v>0</v>
      </c>
    </row>
    <row r="10783" spans="1:11">
      <c r="A10783" t="s">
        <v>26831</v>
      </c>
      <c r="B10783" t="s">
        <v>58</v>
      </c>
      <c r="C10783">
        <v>101534</v>
      </c>
      <c r="D10783" t="s">
        <v>3050</v>
      </c>
      <c r="E10783" t="s">
        <v>32</v>
      </c>
      <c r="F10783">
        <v>1611.56</v>
      </c>
      <c r="G10783">
        <v>1644.63</v>
      </c>
      <c r="J10783">
        <v>0</v>
      </c>
      <c r="K10783">
        <v>0</v>
      </c>
    </row>
    <row r="10784" spans="1:11">
      <c r="A10784" t="s">
        <v>26832</v>
      </c>
      <c r="B10784" t="s">
        <v>58</v>
      </c>
      <c r="C10784">
        <v>101535</v>
      </c>
      <c r="D10784" t="s">
        <v>3051</v>
      </c>
      <c r="E10784" t="s">
        <v>32</v>
      </c>
      <c r="F10784">
        <v>1660.66</v>
      </c>
      <c r="G10784">
        <v>1685.55</v>
      </c>
      <c r="J10784">
        <v>0</v>
      </c>
      <c r="K10784">
        <v>0</v>
      </c>
    </row>
    <row r="10785" spans="1:11">
      <c r="A10785" t="s">
        <v>26833</v>
      </c>
      <c r="B10785" t="s">
        <v>58</v>
      </c>
      <c r="C10785">
        <v>101536</v>
      </c>
      <c r="D10785" t="s">
        <v>3052</v>
      </c>
      <c r="E10785" t="s">
        <v>32</v>
      </c>
      <c r="F10785">
        <v>1959.24</v>
      </c>
      <c r="G10785">
        <v>1985.72</v>
      </c>
      <c r="J10785">
        <v>0</v>
      </c>
      <c r="K10785">
        <v>0</v>
      </c>
    </row>
    <row r="10786" spans="1:11">
      <c r="A10786" t="s">
        <v>26834</v>
      </c>
      <c r="B10786" t="s">
        <v>58</v>
      </c>
      <c r="C10786">
        <v>101529</v>
      </c>
      <c r="D10786" t="s">
        <v>3045</v>
      </c>
      <c r="E10786" t="s">
        <v>32</v>
      </c>
      <c r="F10786">
        <v>1357.26</v>
      </c>
      <c r="G10786">
        <v>1386.07</v>
      </c>
      <c r="J10786">
        <v>0</v>
      </c>
      <c r="K10786">
        <v>0</v>
      </c>
    </row>
    <row r="10787" spans="1:11">
      <c r="A10787" t="s">
        <v>26835</v>
      </c>
      <c r="B10787" t="s">
        <v>58</v>
      </c>
      <c r="C10787">
        <v>101530</v>
      </c>
      <c r="D10787" t="s">
        <v>3046</v>
      </c>
      <c r="E10787" t="s">
        <v>32</v>
      </c>
      <c r="F10787">
        <v>1626.28</v>
      </c>
      <c r="G10787">
        <v>1660.89</v>
      </c>
      <c r="J10787">
        <v>0</v>
      </c>
      <c r="K10787">
        <v>0</v>
      </c>
    </row>
    <row r="10788" spans="1:11">
      <c r="A10788" t="s">
        <v>26836</v>
      </c>
      <c r="B10788" t="s">
        <v>58</v>
      </c>
      <c r="C10788">
        <v>101531</v>
      </c>
      <c r="D10788" t="s">
        <v>3047</v>
      </c>
      <c r="E10788" t="s">
        <v>32</v>
      </c>
      <c r="F10788">
        <v>1675.38</v>
      </c>
      <c r="G10788">
        <v>1701.81</v>
      </c>
      <c r="J10788">
        <v>0</v>
      </c>
      <c r="K10788">
        <v>0</v>
      </c>
    </row>
    <row r="10789" spans="1:11">
      <c r="A10789" t="s">
        <v>26837</v>
      </c>
      <c r="B10789" t="s">
        <v>58</v>
      </c>
      <c r="C10789">
        <v>101532</v>
      </c>
      <c r="D10789" t="s">
        <v>3048</v>
      </c>
      <c r="E10789" t="s">
        <v>32</v>
      </c>
      <c r="F10789">
        <v>1973.96</v>
      </c>
      <c r="G10789">
        <v>2001.98</v>
      </c>
      <c r="J10789">
        <v>0</v>
      </c>
      <c r="K10789">
        <v>0</v>
      </c>
    </row>
    <row r="10790" spans="1:11">
      <c r="A10790" t="s">
        <v>26838</v>
      </c>
      <c r="B10790" t="s">
        <v>58</v>
      </c>
      <c r="C10790">
        <v>101549</v>
      </c>
      <c r="D10790" t="s">
        <v>3065</v>
      </c>
      <c r="E10790" t="s">
        <v>32</v>
      </c>
      <c r="F10790">
        <v>20.83</v>
      </c>
      <c r="G10790">
        <v>21.51</v>
      </c>
      <c r="J10790">
        <v>0</v>
      </c>
      <c r="K10790">
        <v>0</v>
      </c>
    </row>
    <row r="10791" spans="1:11">
      <c r="A10791" t="s">
        <v>26839</v>
      </c>
      <c r="B10791" t="s">
        <v>58</v>
      </c>
      <c r="C10791">
        <v>101547</v>
      </c>
      <c r="D10791" t="s">
        <v>3063</v>
      </c>
      <c r="E10791" t="s">
        <v>32</v>
      </c>
      <c r="F10791">
        <v>91.34</v>
      </c>
      <c r="G10791">
        <v>91.55</v>
      </c>
      <c r="J10791">
        <v>0</v>
      </c>
      <c r="K10791">
        <v>0</v>
      </c>
    </row>
    <row r="10792" spans="1:11">
      <c r="A10792" t="s">
        <v>26840</v>
      </c>
      <c r="B10792" t="s">
        <v>58</v>
      </c>
      <c r="C10792">
        <v>101546</v>
      </c>
      <c r="D10792" t="s">
        <v>3062</v>
      </c>
      <c r="E10792" t="s">
        <v>32</v>
      </c>
      <c r="F10792">
        <v>29.68</v>
      </c>
      <c r="G10792">
        <v>29.89</v>
      </c>
      <c r="J10792">
        <v>0</v>
      </c>
      <c r="K10792">
        <v>0</v>
      </c>
    </row>
    <row r="10793" spans="1:11">
      <c r="A10793" t="s">
        <v>26841</v>
      </c>
      <c r="B10793" t="s">
        <v>58</v>
      </c>
      <c r="C10793">
        <v>101548</v>
      </c>
      <c r="D10793" t="s">
        <v>3064</v>
      </c>
      <c r="E10793" t="s">
        <v>32</v>
      </c>
      <c r="F10793">
        <v>7.93</v>
      </c>
      <c r="G10793">
        <v>8.14</v>
      </c>
      <c r="J10793">
        <v>0</v>
      </c>
      <c r="K10793">
        <v>0</v>
      </c>
    </row>
    <row r="10794" spans="1:11">
      <c r="A10794" t="s">
        <v>26842</v>
      </c>
      <c r="B10794" t="s">
        <v>58</v>
      </c>
      <c r="C10794">
        <v>94764</v>
      </c>
      <c r="D10794" t="s">
        <v>4072</v>
      </c>
      <c r="E10794" t="s">
        <v>32</v>
      </c>
      <c r="F10794">
        <v>37.44</v>
      </c>
      <c r="G10794">
        <v>38.130000000000003</v>
      </c>
      <c r="J10794">
        <v>0</v>
      </c>
      <c r="K10794">
        <v>0</v>
      </c>
    </row>
    <row r="10795" spans="1:11">
      <c r="A10795" t="s">
        <v>26843</v>
      </c>
      <c r="B10795" t="s">
        <v>58</v>
      </c>
      <c r="C10795">
        <v>94765</v>
      </c>
      <c r="D10795" t="s">
        <v>4073</v>
      </c>
      <c r="E10795" t="s">
        <v>32</v>
      </c>
      <c r="F10795">
        <v>41.17</v>
      </c>
      <c r="G10795">
        <v>41.87</v>
      </c>
      <c r="J10795">
        <v>0</v>
      </c>
      <c r="K10795">
        <v>0</v>
      </c>
    </row>
    <row r="10796" spans="1:11">
      <c r="A10796" t="s">
        <v>26844</v>
      </c>
      <c r="B10796" t="s">
        <v>58</v>
      </c>
      <c r="C10796">
        <v>94766</v>
      </c>
      <c r="D10796" t="s">
        <v>4074</v>
      </c>
      <c r="E10796" t="s">
        <v>32</v>
      </c>
      <c r="F10796">
        <v>45.86</v>
      </c>
      <c r="G10796">
        <v>46.58</v>
      </c>
      <c r="J10796">
        <v>0</v>
      </c>
      <c r="K10796">
        <v>0</v>
      </c>
    </row>
    <row r="10797" spans="1:11">
      <c r="A10797" t="s">
        <v>26845</v>
      </c>
      <c r="B10797" t="s">
        <v>58</v>
      </c>
      <c r="C10797">
        <v>94767</v>
      </c>
      <c r="D10797" t="s">
        <v>4075</v>
      </c>
      <c r="E10797" t="s">
        <v>32</v>
      </c>
      <c r="F10797">
        <v>67.08</v>
      </c>
      <c r="G10797">
        <v>67.819999999999993</v>
      </c>
      <c r="J10797">
        <v>0</v>
      </c>
      <c r="K10797">
        <v>0</v>
      </c>
    </row>
    <row r="10798" spans="1:11">
      <c r="A10798" t="s">
        <v>26846</v>
      </c>
      <c r="B10798" t="s">
        <v>58</v>
      </c>
      <c r="C10798">
        <v>94768</v>
      </c>
      <c r="D10798" t="s">
        <v>4076</v>
      </c>
      <c r="E10798" t="s">
        <v>32</v>
      </c>
      <c r="F10798">
        <v>75.81</v>
      </c>
      <c r="G10798">
        <v>76.58</v>
      </c>
      <c r="J10798">
        <v>0</v>
      </c>
      <c r="K10798">
        <v>0</v>
      </c>
    </row>
    <row r="10799" spans="1:11">
      <c r="A10799" t="s">
        <v>26847</v>
      </c>
      <c r="B10799" t="s">
        <v>58</v>
      </c>
      <c r="C10799">
        <v>94769</v>
      </c>
      <c r="D10799" t="s">
        <v>4077</v>
      </c>
      <c r="E10799" t="s">
        <v>32</v>
      </c>
      <c r="F10799">
        <v>100.61</v>
      </c>
      <c r="G10799">
        <v>101.41</v>
      </c>
      <c r="J10799">
        <v>0</v>
      </c>
      <c r="K10799">
        <v>0</v>
      </c>
    </row>
    <row r="10800" spans="1:11">
      <c r="A10800" t="s">
        <v>26848</v>
      </c>
      <c r="B10800" t="s">
        <v>58</v>
      </c>
      <c r="C10800">
        <v>94783</v>
      </c>
      <c r="D10800" t="s">
        <v>14933</v>
      </c>
      <c r="E10800" t="s">
        <v>32</v>
      </c>
      <c r="F10800">
        <v>20.75</v>
      </c>
      <c r="G10800">
        <v>21.45</v>
      </c>
      <c r="J10800">
        <v>0</v>
      </c>
      <c r="K10800">
        <v>0</v>
      </c>
    </row>
    <row r="10801" spans="1:11">
      <c r="A10801" t="s">
        <v>26849</v>
      </c>
      <c r="B10801" t="s">
        <v>58</v>
      </c>
      <c r="C10801">
        <v>94703</v>
      </c>
      <c r="D10801" t="s">
        <v>14934</v>
      </c>
      <c r="E10801" t="s">
        <v>32</v>
      </c>
      <c r="F10801">
        <v>22.11</v>
      </c>
      <c r="G10801">
        <v>22.83</v>
      </c>
      <c r="J10801">
        <v>0</v>
      </c>
      <c r="K10801">
        <v>0</v>
      </c>
    </row>
    <row r="10802" spans="1:11">
      <c r="A10802" t="s">
        <v>26850</v>
      </c>
      <c r="B10802" t="s">
        <v>58</v>
      </c>
      <c r="C10802">
        <v>94704</v>
      </c>
      <c r="D10802" t="s">
        <v>4032</v>
      </c>
      <c r="E10802" t="s">
        <v>32</v>
      </c>
      <c r="F10802">
        <v>29.05</v>
      </c>
      <c r="G10802">
        <v>29.79</v>
      </c>
      <c r="J10802">
        <v>0</v>
      </c>
      <c r="K10802">
        <v>0</v>
      </c>
    </row>
    <row r="10803" spans="1:11">
      <c r="A10803" t="s">
        <v>26851</v>
      </c>
      <c r="B10803" t="s">
        <v>58</v>
      </c>
      <c r="C10803">
        <v>94705</v>
      </c>
      <c r="D10803" t="s">
        <v>4033</v>
      </c>
      <c r="E10803" t="s">
        <v>32</v>
      </c>
      <c r="F10803">
        <v>39.15</v>
      </c>
      <c r="G10803">
        <v>39.92</v>
      </c>
      <c r="J10803">
        <v>0</v>
      </c>
      <c r="K10803">
        <v>0</v>
      </c>
    </row>
    <row r="10804" spans="1:11">
      <c r="A10804" t="s">
        <v>26852</v>
      </c>
      <c r="B10804" t="s">
        <v>58</v>
      </c>
      <c r="C10804">
        <v>94706</v>
      </c>
      <c r="D10804" t="s">
        <v>4034</v>
      </c>
      <c r="E10804" t="s">
        <v>32</v>
      </c>
      <c r="F10804">
        <v>38.409999999999997</v>
      </c>
      <c r="G10804">
        <v>39.21</v>
      </c>
      <c r="J10804">
        <v>0</v>
      </c>
      <c r="K10804">
        <v>0</v>
      </c>
    </row>
    <row r="10805" spans="1:11">
      <c r="A10805" t="s">
        <v>26853</v>
      </c>
      <c r="B10805" t="s">
        <v>58</v>
      </c>
      <c r="C10805">
        <v>94707</v>
      </c>
      <c r="D10805" t="s">
        <v>4035</v>
      </c>
      <c r="E10805" t="s">
        <v>32</v>
      </c>
      <c r="F10805">
        <v>59.71</v>
      </c>
      <c r="G10805">
        <v>60.53</v>
      </c>
      <c r="J10805">
        <v>0</v>
      </c>
      <c r="K10805">
        <v>0</v>
      </c>
    </row>
    <row r="10806" spans="1:11">
      <c r="A10806" t="s">
        <v>26854</v>
      </c>
      <c r="B10806" t="s">
        <v>58</v>
      </c>
      <c r="C10806">
        <v>94715</v>
      </c>
      <c r="D10806" t="s">
        <v>4038</v>
      </c>
      <c r="E10806" t="s">
        <v>32</v>
      </c>
      <c r="F10806">
        <v>303.37</v>
      </c>
      <c r="G10806">
        <v>305</v>
      </c>
      <c r="J10806">
        <v>0</v>
      </c>
      <c r="K10806">
        <v>0</v>
      </c>
    </row>
    <row r="10807" spans="1:11">
      <c r="A10807" t="s">
        <v>26855</v>
      </c>
      <c r="B10807" t="s">
        <v>58</v>
      </c>
      <c r="C10807">
        <v>94713</v>
      </c>
      <c r="D10807" t="s">
        <v>4036</v>
      </c>
      <c r="E10807" t="s">
        <v>32</v>
      </c>
      <c r="F10807">
        <v>243.41</v>
      </c>
      <c r="G10807">
        <v>244.87</v>
      </c>
      <c r="J10807">
        <v>0</v>
      </c>
      <c r="K10807">
        <v>0</v>
      </c>
    </row>
    <row r="10808" spans="1:11">
      <c r="A10808" t="s">
        <v>26856</v>
      </c>
      <c r="B10808" t="s">
        <v>58</v>
      </c>
      <c r="C10808">
        <v>94714</v>
      </c>
      <c r="D10808" t="s">
        <v>4037</v>
      </c>
      <c r="E10808" t="s">
        <v>32</v>
      </c>
      <c r="F10808">
        <v>340.45</v>
      </c>
      <c r="G10808">
        <v>341.97</v>
      </c>
      <c r="J10808">
        <v>0</v>
      </c>
      <c r="K10808">
        <v>0</v>
      </c>
    </row>
    <row r="10809" spans="1:11">
      <c r="A10809" t="s">
        <v>26857</v>
      </c>
      <c r="B10809" t="s">
        <v>58</v>
      </c>
      <c r="C10809">
        <v>94670</v>
      </c>
      <c r="D10809" t="s">
        <v>4004</v>
      </c>
      <c r="E10809" t="s">
        <v>32</v>
      </c>
      <c r="F10809">
        <v>74.849999999999994</v>
      </c>
      <c r="G10809">
        <v>76.87</v>
      </c>
      <c r="J10809">
        <v>0</v>
      </c>
      <c r="K10809">
        <v>0</v>
      </c>
    </row>
    <row r="10810" spans="1:11">
      <c r="A10810" t="s">
        <v>26858</v>
      </c>
      <c r="B10810" t="s">
        <v>58</v>
      </c>
      <c r="C10810">
        <v>94656</v>
      </c>
      <c r="D10810" t="s">
        <v>14935</v>
      </c>
      <c r="E10810" t="s">
        <v>32</v>
      </c>
      <c r="F10810">
        <v>4.0599999999999996</v>
      </c>
      <c r="G10810">
        <v>4.2699999999999996</v>
      </c>
      <c r="J10810">
        <v>0</v>
      </c>
      <c r="K10810">
        <v>0</v>
      </c>
    </row>
    <row r="10811" spans="1:11">
      <c r="A10811" t="s">
        <v>26859</v>
      </c>
      <c r="B10811" t="s">
        <v>58</v>
      </c>
      <c r="C10811">
        <v>94658</v>
      </c>
      <c r="D10811" t="s">
        <v>3992</v>
      </c>
      <c r="E10811" t="s">
        <v>32</v>
      </c>
      <c r="F10811">
        <v>5.99</v>
      </c>
      <c r="G10811">
        <v>6.26</v>
      </c>
      <c r="J10811">
        <v>0</v>
      </c>
      <c r="K10811">
        <v>0</v>
      </c>
    </row>
    <row r="10812" spans="1:11">
      <c r="A10812" t="s">
        <v>26860</v>
      </c>
      <c r="B10812" t="s">
        <v>58</v>
      </c>
      <c r="C10812">
        <v>94660</v>
      </c>
      <c r="D10812" t="s">
        <v>3994</v>
      </c>
      <c r="E10812" t="s">
        <v>32</v>
      </c>
      <c r="F10812">
        <v>9.32</v>
      </c>
      <c r="G10812">
        <v>9.68</v>
      </c>
      <c r="J10812">
        <v>0</v>
      </c>
      <c r="K10812">
        <v>0</v>
      </c>
    </row>
    <row r="10813" spans="1:11">
      <c r="A10813" t="s">
        <v>26861</v>
      </c>
      <c r="B10813" t="s">
        <v>58</v>
      </c>
      <c r="C10813">
        <v>94662</v>
      </c>
      <c r="D10813" t="s">
        <v>3996</v>
      </c>
      <c r="E10813" t="s">
        <v>32</v>
      </c>
      <c r="F10813">
        <v>12.34</v>
      </c>
      <c r="G10813">
        <v>12.84</v>
      </c>
      <c r="J10813">
        <v>0</v>
      </c>
      <c r="K10813">
        <v>0</v>
      </c>
    </row>
    <row r="10814" spans="1:11">
      <c r="A10814" t="s">
        <v>26862</v>
      </c>
      <c r="B10814" t="s">
        <v>58</v>
      </c>
      <c r="C10814">
        <v>94664</v>
      </c>
      <c r="D10814" t="s">
        <v>3998</v>
      </c>
      <c r="E10814" t="s">
        <v>32</v>
      </c>
      <c r="F10814">
        <v>22</v>
      </c>
      <c r="G10814">
        <v>22.67</v>
      </c>
      <c r="J10814">
        <v>0</v>
      </c>
      <c r="K10814">
        <v>0</v>
      </c>
    </row>
    <row r="10815" spans="1:11">
      <c r="A10815" t="s">
        <v>26863</v>
      </c>
      <c r="B10815" t="s">
        <v>58</v>
      </c>
      <c r="C10815">
        <v>94666</v>
      </c>
      <c r="D10815" t="s">
        <v>4000</v>
      </c>
      <c r="E10815" t="s">
        <v>32</v>
      </c>
      <c r="F10815">
        <v>35.51</v>
      </c>
      <c r="G10815">
        <v>36.5</v>
      </c>
      <c r="J10815">
        <v>0</v>
      </c>
      <c r="K10815">
        <v>0</v>
      </c>
    </row>
    <row r="10816" spans="1:11">
      <c r="A10816" t="s">
        <v>26864</v>
      </c>
      <c r="B10816" t="s">
        <v>58</v>
      </c>
      <c r="C10816">
        <v>94668</v>
      </c>
      <c r="D10816" t="s">
        <v>4002</v>
      </c>
      <c r="E10816" t="s">
        <v>32</v>
      </c>
      <c r="F10816">
        <v>47.04</v>
      </c>
      <c r="G10816">
        <v>48.29</v>
      </c>
      <c r="J10816">
        <v>0</v>
      </c>
      <c r="K10816">
        <v>0</v>
      </c>
    </row>
    <row r="10817" spans="1:11">
      <c r="A10817" t="s">
        <v>26865</v>
      </c>
      <c r="B10817" t="s">
        <v>58</v>
      </c>
      <c r="C10817">
        <v>105215</v>
      </c>
      <c r="D10817" t="s">
        <v>4547</v>
      </c>
      <c r="E10817" t="s">
        <v>32</v>
      </c>
      <c r="F10817">
        <v>9.99</v>
      </c>
      <c r="G10817">
        <v>10.19</v>
      </c>
      <c r="J10817">
        <v>0</v>
      </c>
      <c r="K10817">
        <v>0</v>
      </c>
    </row>
    <row r="10818" spans="1:11">
      <c r="A10818" t="s">
        <v>26866</v>
      </c>
      <c r="B10818" t="s">
        <v>58</v>
      </c>
      <c r="C10818">
        <v>105216</v>
      </c>
      <c r="D10818" t="s">
        <v>4548</v>
      </c>
      <c r="E10818" t="s">
        <v>32</v>
      </c>
      <c r="F10818">
        <v>35.04</v>
      </c>
      <c r="G10818">
        <v>35.31</v>
      </c>
      <c r="J10818">
        <v>0</v>
      </c>
      <c r="K10818">
        <v>0</v>
      </c>
    </row>
    <row r="10819" spans="1:11">
      <c r="A10819" t="s">
        <v>26867</v>
      </c>
      <c r="B10819" t="s">
        <v>58</v>
      </c>
      <c r="C10819">
        <v>105217</v>
      </c>
      <c r="D10819" t="s">
        <v>4549</v>
      </c>
      <c r="E10819" t="s">
        <v>32</v>
      </c>
      <c r="F10819">
        <v>39.380000000000003</v>
      </c>
      <c r="G10819">
        <v>39.67</v>
      </c>
      <c r="J10819">
        <v>0</v>
      </c>
      <c r="K10819">
        <v>0</v>
      </c>
    </row>
    <row r="10820" spans="1:11">
      <c r="A10820" t="s">
        <v>26868</v>
      </c>
      <c r="B10820" t="s">
        <v>58</v>
      </c>
      <c r="C10820">
        <v>105214</v>
      </c>
      <c r="D10820" t="s">
        <v>4546</v>
      </c>
      <c r="E10820" t="s">
        <v>32</v>
      </c>
      <c r="F10820">
        <v>41.58</v>
      </c>
      <c r="G10820">
        <v>41.97</v>
      </c>
      <c r="J10820">
        <v>0</v>
      </c>
      <c r="K10820">
        <v>0</v>
      </c>
    </row>
    <row r="10821" spans="1:11">
      <c r="A10821" t="s">
        <v>26869</v>
      </c>
      <c r="B10821" t="s">
        <v>58</v>
      </c>
      <c r="C10821">
        <v>105218</v>
      </c>
      <c r="D10821" t="s">
        <v>4550</v>
      </c>
      <c r="E10821" t="s">
        <v>32</v>
      </c>
      <c r="F10821">
        <v>67.959999999999994</v>
      </c>
      <c r="G10821">
        <v>68.39</v>
      </c>
      <c r="J10821">
        <v>0</v>
      </c>
      <c r="K10821">
        <v>0</v>
      </c>
    </row>
    <row r="10822" spans="1:11">
      <c r="A10822" t="s">
        <v>26870</v>
      </c>
      <c r="B10822" t="s">
        <v>58</v>
      </c>
      <c r="C10822">
        <v>105213</v>
      </c>
      <c r="D10822" t="s">
        <v>4545</v>
      </c>
      <c r="E10822" t="s">
        <v>32</v>
      </c>
      <c r="F10822">
        <v>198.27</v>
      </c>
      <c r="G10822">
        <v>200.52</v>
      </c>
      <c r="J10822">
        <v>0.86240000000000006</v>
      </c>
      <c r="K10822">
        <v>0.85270000000000001</v>
      </c>
    </row>
    <row r="10823" spans="1:11">
      <c r="A10823" t="s">
        <v>26871</v>
      </c>
      <c r="B10823" t="s">
        <v>58</v>
      </c>
      <c r="C10823">
        <v>105233</v>
      </c>
      <c r="D10823" t="s">
        <v>4565</v>
      </c>
      <c r="E10823" t="s">
        <v>32</v>
      </c>
      <c r="F10823">
        <v>8.82</v>
      </c>
      <c r="G10823">
        <v>9.11</v>
      </c>
      <c r="J10823">
        <v>0</v>
      </c>
      <c r="K10823">
        <v>0</v>
      </c>
    </row>
    <row r="10824" spans="1:11">
      <c r="A10824" t="s">
        <v>26872</v>
      </c>
      <c r="B10824" t="s">
        <v>58</v>
      </c>
      <c r="C10824">
        <v>105234</v>
      </c>
      <c r="D10824" t="s">
        <v>4566</v>
      </c>
      <c r="E10824" t="s">
        <v>32</v>
      </c>
      <c r="F10824">
        <v>10.8</v>
      </c>
      <c r="G10824">
        <v>11.16</v>
      </c>
      <c r="J10824">
        <v>0</v>
      </c>
      <c r="K10824">
        <v>0</v>
      </c>
    </row>
    <row r="10825" spans="1:11">
      <c r="A10825" t="s">
        <v>26873</v>
      </c>
      <c r="B10825" t="s">
        <v>58</v>
      </c>
      <c r="C10825">
        <v>105228</v>
      </c>
      <c r="D10825" t="s">
        <v>4560</v>
      </c>
      <c r="E10825" t="s">
        <v>32</v>
      </c>
      <c r="F10825">
        <v>12.93</v>
      </c>
      <c r="G10825">
        <v>13.31</v>
      </c>
      <c r="J10825">
        <v>0</v>
      </c>
      <c r="K10825">
        <v>0</v>
      </c>
    </row>
    <row r="10826" spans="1:11">
      <c r="A10826" t="s">
        <v>26874</v>
      </c>
      <c r="B10826" t="s">
        <v>58</v>
      </c>
      <c r="C10826">
        <v>105138</v>
      </c>
      <c r="D10826" t="s">
        <v>3424</v>
      </c>
      <c r="E10826" t="s">
        <v>32</v>
      </c>
      <c r="F10826">
        <v>18.55</v>
      </c>
      <c r="G10826">
        <v>18.989999999999998</v>
      </c>
      <c r="J10826">
        <v>0</v>
      </c>
      <c r="K10826">
        <v>0</v>
      </c>
    </row>
    <row r="10827" spans="1:11">
      <c r="A10827" t="s">
        <v>26875</v>
      </c>
      <c r="B10827" t="s">
        <v>58</v>
      </c>
      <c r="C10827">
        <v>105139</v>
      </c>
      <c r="D10827" t="s">
        <v>3425</v>
      </c>
      <c r="E10827" t="s">
        <v>32</v>
      </c>
      <c r="F10827">
        <v>21.71</v>
      </c>
      <c r="G10827">
        <v>22.19</v>
      </c>
      <c r="J10827">
        <v>0</v>
      </c>
      <c r="K10827">
        <v>0</v>
      </c>
    </row>
    <row r="10828" spans="1:11">
      <c r="A10828" t="s">
        <v>26876</v>
      </c>
      <c r="B10828" t="s">
        <v>58</v>
      </c>
      <c r="C10828">
        <v>105140</v>
      </c>
      <c r="D10828" t="s">
        <v>3426</v>
      </c>
      <c r="E10828" t="s">
        <v>32</v>
      </c>
      <c r="F10828">
        <v>27.86</v>
      </c>
      <c r="G10828">
        <v>28.45</v>
      </c>
      <c r="J10828">
        <v>0</v>
      </c>
      <c r="K10828">
        <v>0</v>
      </c>
    </row>
    <row r="10829" spans="1:11">
      <c r="A10829" t="s">
        <v>26877</v>
      </c>
      <c r="B10829" t="s">
        <v>58</v>
      </c>
      <c r="C10829">
        <v>105141</v>
      </c>
      <c r="D10829" t="s">
        <v>3427</v>
      </c>
      <c r="E10829" t="s">
        <v>32</v>
      </c>
      <c r="F10829">
        <v>33.270000000000003</v>
      </c>
      <c r="G10829">
        <v>34.020000000000003</v>
      </c>
      <c r="J10829">
        <v>0</v>
      </c>
      <c r="K10829">
        <v>0</v>
      </c>
    </row>
    <row r="10830" spans="1:11">
      <c r="A10830" t="s">
        <v>26878</v>
      </c>
      <c r="B10830" t="s">
        <v>58</v>
      </c>
      <c r="C10830">
        <v>105172</v>
      </c>
      <c r="D10830" t="s">
        <v>4510</v>
      </c>
      <c r="E10830" t="s">
        <v>32</v>
      </c>
      <c r="F10830">
        <v>93.69</v>
      </c>
      <c r="G10830">
        <v>95.7</v>
      </c>
      <c r="J10830">
        <v>0.73309999999999997</v>
      </c>
      <c r="K10830">
        <v>0.7177</v>
      </c>
    </row>
    <row r="10831" spans="1:11">
      <c r="A10831" t="s">
        <v>26879</v>
      </c>
      <c r="B10831" t="s">
        <v>58</v>
      </c>
      <c r="C10831">
        <v>105169</v>
      </c>
      <c r="D10831" t="s">
        <v>4508</v>
      </c>
      <c r="E10831" t="s">
        <v>32</v>
      </c>
      <c r="F10831">
        <v>93.93</v>
      </c>
      <c r="G10831">
        <v>96.08</v>
      </c>
      <c r="J10831">
        <v>0.71440000000000003</v>
      </c>
      <c r="K10831">
        <v>0.69840000000000002</v>
      </c>
    </row>
    <row r="10832" spans="1:11">
      <c r="A10832" t="s">
        <v>26880</v>
      </c>
      <c r="B10832" t="s">
        <v>58</v>
      </c>
      <c r="C10832">
        <v>105230</v>
      </c>
      <c r="D10832" t="s">
        <v>4562</v>
      </c>
      <c r="E10832" t="s">
        <v>32</v>
      </c>
      <c r="F10832">
        <v>8.9</v>
      </c>
      <c r="G10832">
        <v>9.2799999999999994</v>
      </c>
      <c r="J10832">
        <v>0.48089999999999999</v>
      </c>
      <c r="K10832">
        <v>0.4612</v>
      </c>
    </row>
    <row r="10833" spans="1:11">
      <c r="A10833" t="s">
        <v>26881</v>
      </c>
      <c r="B10833" t="s">
        <v>58</v>
      </c>
      <c r="C10833">
        <v>105231</v>
      </c>
      <c r="D10833" t="s">
        <v>4563</v>
      </c>
      <c r="E10833" t="s">
        <v>32</v>
      </c>
      <c r="F10833">
        <v>10.42</v>
      </c>
      <c r="G10833">
        <v>10.85</v>
      </c>
      <c r="J10833">
        <v>0.49809999999999999</v>
      </c>
      <c r="K10833">
        <v>0.4783</v>
      </c>
    </row>
    <row r="10834" spans="1:11">
      <c r="A10834" t="s">
        <v>26882</v>
      </c>
      <c r="B10834" t="s">
        <v>58</v>
      </c>
      <c r="C10834">
        <v>105232</v>
      </c>
      <c r="D10834" t="s">
        <v>4564</v>
      </c>
      <c r="E10834" t="s">
        <v>32</v>
      </c>
      <c r="F10834">
        <v>19.29</v>
      </c>
      <c r="G10834">
        <v>19.75</v>
      </c>
      <c r="J10834">
        <v>0.70040000000000002</v>
      </c>
      <c r="K10834">
        <v>0.68410000000000004</v>
      </c>
    </row>
    <row r="10835" spans="1:11">
      <c r="A10835" t="s">
        <v>26883</v>
      </c>
      <c r="B10835" t="s">
        <v>58</v>
      </c>
      <c r="C10835">
        <v>105229</v>
      </c>
      <c r="D10835" t="s">
        <v>4561</v>
      </c>
      <c r="E10835" t="s">
        <v>32</v>
      </c>
      <c r="F10835">
        <v>30.22</v>
      </c>
      <c r="G10835">
        <v>30.76</v>
      </c>
      <c r="J10835">
        <v>0.77990000000000004</v>
      </c>
      <c r="K10835">
        <v>0.76629999999999998</v>
      </c>
    </row>
    <row r="10836" spans="1:11">
      <c r="A10836" t="s">
        <v>26884</v>
      </c>
      <c r="B10836" t="s">
        <v>58</v>
      </c>
      <c r="C10836">
        <v>105146</v>
      </c>
      <c r="D10836" t="s">
        <v>4487</v>
      </c>
      <c r="E10836" t="s">
        <v>32</v>
      </c>
      <c r="F10836">
        <v>24.64</v>
      </c>
      <c r="G10836">
        <v>25.21</v>
      </c>
      <c r="J10836">
        <v>0.7147</v>
      </c>
      <c r="K10836">
        <v>0.69850000000000001</v>
      </c>
    </row>
    <row r="10837" spans="1:11">
      <c r="A10837" t="s">
        <v>26885</v>
      </c>
      <c r="B10837" t="s">
        <v>58</v>
      </c>
      <c r="C10837">
        <v>94613</v>
      </c>
      <c r="D10837" t="s">
        <v>7981</v>
      </c>
      <c r="E10837" t="s">
        <v>32</v>
      </c>
      <c r="F10837">
        <v>0</v>
      </c>
      <c r="G10837">
        <v>0</v>
      </c>
    </row>
    <row r="10838" spans="1:11">
      <c r="A10838" t="s">
        <v>26886</v>
      </c>
      <c r="B10838" t="s">
        <v>58</v>
      </c>
      <c r="C10838">
        <v>94607</v>
      </c>
      <c r="D10838" t="s">
        <v>7982</v>
      </c>
      <c r="E10838" t="s">
        <v>32</v>
      </c>
      <c r="F10838">
        <v>0</v>
      </c>
      <c r="G10838">
        <v>0</v>
      </c>
    </row>
    <row r="10839" spans="1:11">
      <c r="A10839" t="s">
        <v>26887</v>
      </c>
      <c r="B10839" t="s">
        <v>58</v>
      </c>
      <c r="C10839">
        <v>94609</v>
      </c>
      <c r="D10839" t="s">
        <v>7983</v>
      </c>
      <c r="E10839" t="s">
        <v>32</v>
      </c>
      <c r="F10839">
        <v>0</v>
      </c>
      <c r="G10839">
        <v>0</v>
      </c>
    </row>
    <row r="10840" spans="1:11">
      <c r="A10840" t="s">
        <v>26888</v>
      </c>
      <c r="B10840" t="s">
        <v>58</v>
      </c>
      <c r="C10840">
        <v>94611</v>
      </c>
      <c r="D10840" t="s">
        <v>7984</v>
      </c>
      <c r="E10840" t="s">
        <v>32</v>
      </c>
      <c r="F10840">
        <v>0</v>
      </c>
      <c r="G10840">
        <v>0</v>
      </c>
    </row>
    <row r="10841" spans="1:11">
      <c r="A10841" t="s">
        <v>26889</v>
      </c>
      <c r="B10841" t="s">
        <v>58</v>
      </c>
      <c r="C10841">
        <v>96738</v>
      </c>
      <c r="D10841" t="s">
        <v>4089</v>
      </c>
      <c r="E10841" t="s">
        <v>32</v>
      </c>
      <c r="F10841">
        <v>25.18</v>
      </c>
      <c r="G10841">
        <v>25.57</v>
      </c>
      <c r="J10841">
        <v>0.80659999999999998</v>
      </c>
      <c r="K10841">
        <v>0.79430000000000001</v>
      </c>
    </row>
    <row r="10842" spans="1:11">
      <c r="A10842" t="s">
        <v>26890</v>
      </c>
      <c r="B10842" t="s">
        <v>58</v>
      </c>
      <c r="C10842">
        <v>96740</v>
      </c>
      <c r="D10842" t="s">
        <v>4091</v>
      </c>
      <c r="E10842" t="s">
        <v>32</v>
      </c>
      <c r="F10842">
        <v>34.69</v>
      </c>
      <c r="G10842">
        <v>35.15</v>
      </c>
      <c r="J10842">
        <v>0.83740000000000003</v>
      </c>
      <c r="K10842">
        <v>0.82650000000000001</v>
      </c>
    </row>
    <row r="10843" spans="1:11">
      <c r="A10843" t="s">
        <v>26891</v>
      </c>
      <c r="B10843" t="s">
        <v>58</v>
      </c>
      <c r="C10843">
        <v>94738</v>
      </c>
      <c r="D10843" t="s">
        <v>4052</v>
      </c>
      <c r="E10843" t="s">
        <v>32</v>
      </c>
      <c r="F10843">
        <v>1582.43</v>
      </c>
      <c r="G10843">
        <v>1584.59</v>
      </c>
      <c r="J10843">
        <v>0</v>
      </c>
      <c r="K10843">
        <v>0</v>
      </c>
    </row>
    <row r="10844" spans="1:11">
      <c r="A10844" t="s">
        <v>26892</v>
      </c>
      <c r="B10844" t="s">
        <v>58</v>
      </c>
      <c r="C10844">
        <v>94724</v>
      </c>
      <c r="D10844" t="s">
        <v>4039</v>
      </c>
      <c r="E10844" t="s">
        <v>32</v>
      </c>
      <c r="F10844">
        <v>25.62</v>
      </c>
      <c r="G10844">
        <v>25.8</v>
      </c>
      <c r="J10844">
        <v>0</v>
      </c>
      <c r="K10844">
        <v>0</v>
      </c>
    </row>
    <row r="10845" spans="1:11">
      <c r="A10845" t="s">
        <v>26893</v>
      </c>
      <c r="B10845" t="s">
        <v>58</v>
      </c>
      <c r="C10845">
        <v>94726</v>
      </c>
      <c r="D10845" t="s">
        <v>4041</v>
      </c>
      <c r="E10845" t="s">
        <v>32</v>
      </c>
      <c r="F10845">
        <v>32.99</v>
      </c>
      <c r="G10845">
        <v>33.22</v>
      </c>
      <c r="J10845">
        <v>0</v>
      </c>
      <c r="K10845">
        <v>0</v>
      </c>
    </row>
    <row r="10846" spans="1:11">
      <c r="A10846" t="s">
        <v>26894</v>
      </c>
      <c r="B10846" t="s">
        <v>58</v>
      </c>
      <c r="C10846">
        <v>94728</v>
      </c>
      <c r="D10846" t="s">
        <v>4043</v>
      </c>
      <c r="E10846" t="s">
        <v>32</v>
      </c>
      <c r="F10846">
        <v>51.26</v>
      </c>
      <c r="G10846">
        <v>51.56</v>
      </c>
      <c r="J10846">
        <v>0</v>
      </c>
      <c r="K10846">
        <v>0</v>
      </c>
    </row>
    <row r="10847" spans="1:11">
      <c r="A10847" t="s">
        <v>26895</v>
      </c>
      <c r="B10847" t="s">
        <v>58</v>
      </c>
      <c r="C10847">
        <v>94730</v>
      </c>
      <c r="D10847" t="s">
        <v>4045</v>
      </c>
      <c r="E10847" t="s">
        <v>32</v>
      </c>
      <c r="F10847">
        <v>62.89</v>
      </c>
      <c r="G10847">
        <v>63.27</v>
      </c>
      <c r="J10847">
        <v>0</v>
      </c>
      <c r="K10847">
        <v>0</v>
      </c>
    </row>
    <row r="10848" spans="1:11">
      <c r="A10848" t="s">
        <v>26896</v>
      </c>
      <c r="B10848" t="s">
        <v>58</v>
      </c>
      <c r="C10848">
        <v>94732</v>
      </c>
      <c r="D10848" t="s">
        <v>4047</v>
      </c>
      <c r="E10848" t="s">
        <v>32</v>
      </c>
      <c r="F10848">
        <v>100.59</v>
      </c>
      <c r="G10848">
        <v>101.16</v>
      </c>
      <c r="J10848">
        <v>0</v>
      </c>
      <c r="K10848">
        <v>0</v>
      </c>
    </row>
    <row r="10849" spans="1:11">
      <c r="A10849" t="s">
        <v>26897</v>
      </c>
      <c r="B10849" t="s">
        <v>58</v>
      </c>
      <c r="C10849">
        <v>94734</v>
      </c>
      <c r="D10849" t="s">
        <v>4049</v>
      </c>
      <c r="E10849" t="s">
        <v>32</v>
      </c>
      <c r="F10849">
        <v>362.82</v>
      </c>
      <c r="G10849">
        <v>363.76</v>
      </c>
      <c r="J10849">
        <v>0</v>
      </c>
      <c r="K10849">
        <v>0</v>
      </c>
    </row>
    <row r="10850" spans="1:11">
      <c r="A10850" t="s">
        <v>26898</v>
      </c>
      <c r="B10850" t="s">
        <v>58</v>
      </c>
      <c r="C10850">
        <v>94736</v>
      </c>
      <c r="D10850" t="s">
        <v>4050</v>
      </c>
      <c r="E10850" t="s">
        <v>32</v>
      </c>
      <c r="F10850">
        <v>527.54</v>
      </c>
      <c r="G10850">
        <v>528.9</v>
      </c>
      <c r="J10850">
        <v>0</v>
      </c>
      <c r="K10850">
        <v>0</v>
      </c>
    </row>
    <row r="10851" spans="1:11">
      <c r="A10851" t="s">
        <v>26899</v>
      </c>
      <c r="B10851" t="s">
        <v>58</v>
      </c>
      <c r="C10851">
        <v>94483</v>
      </c>
      <c r="D10851" t="s">
        <v>4927</v>
      </c>
      <c r="E10851" t="s">
        <v>32</v>
      </c>
      <c r="F10851">
        <v>1411.01</v>
      </c>
      <c r="G10851">
        <v>1458.26</v>
      </c>
      <c r="J10851">
        <v>0.52400000000000002</v>
      </c>
      <c r="K10851">
        <v>0.50700000000000001</v>
      </c>
    </row>
    <row r="10852" spans="1:11">
      <c r="A10852" t="s">
        <v>26900</v>
      </c>
      <c r="B10852" t="s">
        <v>58</v>
      </c>
      <c r="C10852">
        <v>94482</v>
      </c>
      <c r="D10852" t="s">
        <v>4926</v>
      </c>
      <c r="E10852" t="s">
        <v>32</v>
      </c>
      <c r="F10852">
        <v>1669.31</v>
      </c>
      <c r="G10852">
        <v>1718.76</v>
      </c>
      <c r="J10852">
        <v>0.56340000000000001</v>
      </c>
      <c r="K10852">
        <v>0.54720000000000002</v>
      </c>
    </row>
    <row r="10853" spans="1:11">
      <c r="A10853" t="s">
        <v>26901</v>
      </c>
      <c r="B10853" t="s">
        <v>58</v>
      </c>
      <c r="C10853">
        <v>94481</v>
      </c>
      <c r="D10853" t="s">
        <v>4925</v>
      </c>
      <c r="E10853" t="s">
        <v>32</v>
      </c>
      <c r="F10853">
        <v>2108.5</v>
      </c>
      <c r="G10853">
        <v>2160.64</v>
      </c>
      <c r="J10853">
        <v>0.61819999999999997</v>
      </c>
      <c r="K10853">
        <v>0.60329999999999995</v>
      </c>
    </row>
    <row r="10854" spans="1:11">
      <c r="A10854" t="s">
        <v>26902</v>
      </c>
      <c r="B10854" t="s">
        <v>58</v>
      </c>
      <c r="C10854">
        <v>94480</v>
      </c>
      <c r="D10854" t="s">
        <v>4924</v>
      </c>
      <c r="E10854" t="s">
        <v>32</v>
      </c>
      <c r="F10854">
        <v>2939.88</v>
      </c>
      <c r="G10854">
        <v>2995.76</v>
      </c>
      <c r="J10854">
        <v>0.66469999999999996</v>
      </c>
      <c r="K10854">
        <v>0.65229999999999999</v>
      </c>
    </row>
    <row r="10855" spans="1:11">
      <c r="A10855" t="s">
        <v>26903</v>
      </c>
      <c r="B10855" t="s">
        <v>58</v>
      </c>
      <c r="C10855">
        <v>94472</v>
      </c>
      <c r="D10855" t="s">
        <v>3970</v>
      </c>
      <c r="E10855" t="s">
        <v>32</v>
      </c>
      <c r="F10855">
        <v>85.59</v>
      </c>
      <c r="G10855">
        <v>88.12</v>
      </c>
      <c r="J10855">
        <v>0.63549999999999995</v>
      </c>
      <c r="K10855">
        <v>0.61719999999999997</v>
      </c>
    </row>
    <row r="10856" spans="1:11">
      <c r="A10856" t="s">
        <v>26904</v>
      </c>
      <c r="B10856" t="s">
        <v>58</v>
      </c>
      <c r="C10856">
        <v>94474</v>
      </c>
      <c r="D10856" t="s">
        <v>3972</v>
      </c>
      <c r="E10856" t="s">
        <v>32</v>
      </c>
      <c r="F10856">
        <v>141.65</v>
      </c>
      <c r="G10856">
        <v>144.61000000000001</v>
      </c>
      <c r="J10856">
        <v>0.74229999999999996</v>
      </c>
      <c r="K10856">
        <v>0.72709999999999997</v>
      </c>
    </row>
    <row r="10857" spans="1:11">
      <c r="A10857" t="s">
        <v>26905</v>
      </c>
      <c r="B10857" t="s">
        <v>58</v>
      </c>
      <c r="C10857">
        <v>94476</v>
      </c>
      <c r="D10857" t="s">
        <v>3974</v>
      </c>
      <c r="E10857" t="s">
        <v>32</v>
      </c>
      <c r="F10857">
        <v>196.79</v>
      </c>
      <c r="G10857">
        <v>200.28</v>
      </c>
      <c r="J10857">
        <v>0.78110000000000002</v>
      </c>
      <c r="K10857">
        <v>0.76749999999999996</v>
      </c>
    </row>
    <row r="10858" spans="1:11">
      <c r="A10858" t="s">
        <v>26906</v>
      </c>
      <c r="B10858" t="s">
        <v>58</v>
      </c>
      <c r="C10858">
        <v>94471</v>
      </c>
      <c r="D10858" t="s">
        <v>3969</v>
      </c>
      <c r="E10858" t="s">
        <v>32</v>
      </c>
      <c r="F10858">
        <v>83.21</v>
      </c>
      <c r="G10858">
        <v>85.74</v>
      </c>
      <c r="J10858">
        <v>0.625</v>
      </c>
      <c r="K10858">
        <v>0.60660000000000003</v>
      </c>
    </row>
    <row r="10859" spans="1:11">
      <c r="A10859" t="s">
        <v>26907</v>
      </c>
      <c r="B10859" t="s">
        <v>58</v>
      </c>
      <c r="C10859">
        <v>94473</v>
      </c>
      <c r="D10859" t="s">
        <v>3971</v>
      </c>
      <c r="E10859" t="s">
        <v>32</v>
      </c>
      <c r="F10859">
        <v>131.16</v>
      </c>
      <c r="G10859">
        <v>134.12</v>
      </c>
      <c r="J10859">
        <v>0.72160000000000002</v>
      </c>
      <c r="K10859">
        <v>0.70569999999999999</v>
      </c>
    </row>
    <row r="10860" spans="1:11">
      <c r="A10860" t="s">
        <v>26908</v>
      </c>
      <c r="B10860" t="s">
        <v>58</v>
      </c>
      <c r="C10860">
        <v>94475</v>
      </c>
      <c r="D10860" t="s">
        <v>3973</v>
      </c>
      <c r="E10860" t="s">
        <v>32</v>
      </c>
      <c r="F10860">
        <v>176.59</v>
      </c>
      <c r="G10860">
        <v>180.08</v>
      </c>
      <c r="J10860">
        <v>0.75600000000000001</v>
      </c>
      <c r="K10860">
        <v>0.74139999999999995</v>
      </c>
    </row>
    <row r="10861" spans="1:11">
      <c r="A10861" t="s">
        <v>26909</v>
      </c>
      <c r="B10861" t="s">
        <v>58</v>
      </c>
      <c r="C10861">
        <v>105194</v>
      </c>
      <c r="D10861" t="s">
        <v>4526</v>
      </c>
      <c r="E10861" t="s">
        <v>32</v>
      </c>
      <c r="F10861">
        <v>92.13</v>
      </c>
      <c r="G10861">
        <v>94.66</v>
      </c>
      <c r="J10861">
        <v>0.6613</v>
      </c>
      <c r="K10861">
        <v>0.64370000000000005</v>
      </c>
    </row>
    <row r="10862" spans="1:11">
      <c r="A10862" t="s">
        <v>26910</v>
      </c>
      <c r="B10862" t="s">
        <v>58</v>
      </c>
      <c r="C10862">
        <v>105195</v>
      </c>
      <c r="D10862" t="s">
        <v>4527</v>
      </c>
      <c r="E10862" t="s">
        <v>32</v>
      </c>
      <c r="F10862">
        <v>230.83</v>
      </c>
      <c r="G10862">
        <v>234.32</v>
      </c>
      <c r="J10862">
        <v>0.81340000000000001</v>
      </c>
      <c r="K10862">
        <v>0.80130000000000001</v>
      </c>
    </row>
    <row r="10863" spans="1:11">
      <c r="A10863" t="s">
        <v>26911</v>
      </c>
      <c r="B10863" t="s">
        <v>58</v>
      </c>
      <c r="C10863">
        <v>105178</v>
      </c>
      <c r="D10863" t="s">
        <v>4516</v>
      </c>
      <c r="E10863" t="s">
        <v>32</v>
      </c>
      <c r="F10863">
        <v>146.19</v>
      </c>
      <c r="G10863">
        <v>148.94</v>
      </c>
      <c r="J10863">
        <v>0.76849999999999996</v>
      </c>
      <c r="K10863">
        <v>0.75429999999999997</v>
      </c>
    </row>
    <row r="10864" spans="1:11">
      <c r="A10864" t="s">
        <v>26912</v>
      </c>
      <c r="B10864" t="s">
        <v>58</v>
      </c>
      <c r="C10864">
        <v>94620</v>
      </c>
      <c r="D10864" t="s">
        <v>3987</v>
      </c>
      <c r="E10864" t="s">
        <v>32</v>
      </c>
      <c r="F10864">
        <v>901.36</v>
      </c>
      <c r="G10864">
        <v>905.25</v>
      </c>
      <c r="J10864">
        <v>0.94769999999999999</v>
      </c>
      <c r="K10864">
        <v>0.94359999999999999</v>
      </c>
    </row>
    <row r="10865" spans="1:11">
      <c r="A10865" t="s">
        <v>26913</v>
      </c>
      <c r="B10865" t="s">
        <v>58</v>
      </c>
      <c r="C10865">
        <v>94614</v>
      </c>
      <c r="D10865" t="s">
        <v>3982</v>
      </c>
      <c r="E10865" t="s">
        <v>32</v>
      </c>
      <c r="F10865">
        <v>149.49</v>
      </c>
      <c r="G10865">
        <v>152.79</v>
      </c>
      <c r="J10865">
        <v>0.73260000000000003</v>
      </c>
      <c r="K10865">
        <v>0.7167</v>
      </c>
    </row>
    <row r="10866" spans="1:11">
      <c r="A10866" t="s">
        <v>26914</v>
      </c>
      <c r="B10866" t="s">
        <v>58</v>
      </c>
      <c r="C10866">
        <v>94616</v>
      </c>
      <c r="D10866" t="s">
        <v>3984</v>
      </c>
      <c r="E10866" t="s">
        <v>32</v>
      </c>
      <c r="F10866">
        <v>405.75</v>
      </c>
      <c r="G10866">
        <v>409.19</v>
      </c>
      <c r="J10866">
        <v>0.8972</v>
      </c>
      <c r="K10866">
        <v>0.88970000000000005</v>
      </c>
    </row>
    <row r="10867" spans="1:11">
      <c r="A10867" t="s">
        <v>26915</v>
      </c>
      <c r="B10867" t="s">
        <v>58</v>
      </c>
      <c r="C10867">
        <v>94618</v>
      </c>
      <c r="D10867" t="s">
        <v>3986</v>
      </c>
      <c r="E10867" t="s">
        <v>32</v>
      </c>
      <c r="F10867">
        <v>394.95</v>
      </c>
      <c r="G10867">
        <v>398.54</v>
      </c>
      <c r="J10867">
        <v>0.88970000000000005</v>
      </c>
      <c r="K10867">
        <v>0.88160000000000005</v>
      </c>
    </row>
    <row r="10868" spans="1:11">
      <c r="A10868" t="s">
        <v>26916</v>
      </c>
      <c r="B10868" t="s">
        <v>58</v>
      </c>
      <c r="C10868">
        <v>105193</v>
      </c>
      <c r="D10868" t="s">
        <v>4525</v>
      </c>
      <c r="E10868" t="s">
        <v>32</v>
      </c>
      <c r="F10868">
        <v>159.94999999999999</v>
      </c>
      <c r="G10868">
        <v>162.91</v>
      </c>
      <c r="J10868">
        <v>0.77170000000000005</v>
      </c>
      <c r="K10868">
        <v>0.75770000000000004</v>
      </c>
    </row>
    <row r="10869" spans="1:11">
      <c r="A10869" t="s">
        <v>26917</v>
      </c>
      <c r="B10869" t="s">
        <v>58</v>
      </c>
      <c r="C10869">
        <v>105197</v>
      </c>
      <c r="D10869" t="s">
        <v>4529</v>
      </c>
      <c r="E10869" t="s">
        <v>32</v>
      </c>
      <c r="F10869">
        <v>169.69</v>
      </c>
      <c r="G10869">
        <v>172.22</v>
      </c>
      <c r="J10869">
        <v>0.81610000000000005</v>
      </c>
      <c r="K10869">
        <v>0.80410000000000004</v>
      </c>
    </row>
    <row r="10870" spans="1:11">
      <c r="A10870" t="s">
        <v>26918</v>
      </c>
      <c r="B10870" t="s">
        <v>58</v>
      </c>
      <c r="C10870">
        <v>105196</v>
      </c>
      <c r="D10870" t="s">
        <v>4528</v>
      </c>
      <c r="E10870" t="s">
        <v>32</v>
      </c>
      <c r="F10870">
        <v>245.15</v>
      </c>
      <c r="G10870">
        <v>248.11</v>
      </c>
      <c r="J10870">
        <v>0.85109999999999997</v>
      </c>
      <c r="K10870">
        <v>0.84089999999999998</v>
      </c>
    </row>
    <row r="10871" spans="1:11">
      <c r="A10871" t="s">
        <v>26919</v>
      </c>
      <c r="B10871" t="s">
        <v>58</v>
      </c>
      <c r="C10871">
        <v>105198</v>
      </c>
      <c r="D10871" t="s">
        <v>4530</v>
      </c>
      <c r="E10871" t="s">
        <v>32</v>
      </c>
      <c r="F10871">
        <v>346.51</v>
      </c>
      <c r="G10871">
        <v>350</v>
      </c>
      <c r="J10871">
        <v>0.87570000000000003</v>
      </c>
      <c r="K10871">
        <v>0.8669</v>
      </c>
    </row>
    <row r="10872" spans="1:11">
      <c r="A10872" t="s">
        <v>26920</v>
      </c>
      <c r="B10872" t="s">
        <v>58</v>
      </c>
      <c r="C10872">
        <v>105200</v>
      </c>
      <c r="D10872" t="s">
        <v>4532</v>
      </c>
      <c r="E10872" t="s">
        <v>32</v>
      </c>
      <c r="F10872">
        <v>134.79</v>
      </c>
      <c r="G10872">
        <v>137.32</v>
      </c>
      <c r="J10872">
        <v>0.76849999999999996</v>
      </c>
      <c r="K10872">
        <v>0.75439999999999996</v>
      </c>
    </row>
    <row r="10873" spans="1:11">
      <c r="A10873" t="s">
        <v>26921</v>
      </c>
      <c r="B10873" t="s">
        <v>58</v>
      </c>
      <c r="C10873">
        <v>105199</v>
      </c>
      <c r="D10873" t="s">
        <v>4531</v>
      </c>
      <c r="E10873" t="s">
        <v>32</v>
      </c>
      <c r="F10873">
        <v>223.27</v>
      </c>
      <c r="G10873">
        <v>226.23</v>
      </c>
      <c r="J10873">
        <v>0.83650000000000002</v>
      </c>
      <c r="K10873">
        <v>0.82550000000000001</v>
      </c>
    </row>
    <row r="10874" spans="1:11">
      <c r="A10874" t="s">
        <v>26922</v>
      </c>
      <c r="B10874" t="s">
        <v>58</v>
      </c>
      <c r="C10874">
        <v>105201</v>
      </c>
      <c r="D10874" t="s">
        <v>4533</v>
      </c>
      <c r="E10874" t="s">
        <v>32</v>
      </c>
      <c r="F10874">
        <v>304.57</v>
      </c>
      <c r="G10874">
        <v>308.06</v>
      </c>
      <c r="J10874">
        <v>0.85860000000000003</v>
      </c>
      <c r="K10874">
        <v>0.8488</v>
      </c>
    </row>
    <row r="10875" spans="1:11">
      <c r="A10875" t="s">
        <v>26923</v>
      </c>
      <c r="B10875" t="s">
        <v>58</v>
      </c>
      <c r="C10875">
        <v>94755</v>
      </c>
      <c r="D10875" t="s">
        <v>7985</v>
      </c>
      <c r="E10875" t="s">
        <v>32</v>
      </c>
      <c r="F10875">
        <v>0</v>
      </c>
      <c r="G10875">
        <v>0</v>
      </c>
    </row>
    <row r="10876" spans="1:11">
      <c r="A10876" t="s">
        <v>26924</v>
      </c>
      <c r="B10876" t="s">
        <v>58</v>
      </c>
      <c r="C10876">
        <v>94741</v>
      </c>
      <c r="D10876" t="s">
        <v>4055</v>
      </c>
      <c r="E10876" t="s">
        <v>32</v>
      </c>
      <c r="F10876">
        <v>13.38</v>
      </c>
      <c r="G10876">
        <v>13.66</v>
      </c>
      <c r="J10876">
        <v>0</v>
      </c>
      <c r="K10876">
        <v>0</v>
      </c>
    </row>
    <row r="10877" spans="1:11">
      <c r="A10877" t="s">
        <v>26925</v>
      </c>
      <c r="B10877" t="s">
        <v>58</v>
      </c>
      <c r="C10877">
        <v>94743</v>
      </c>
      <c r="D10877" t="s">
        <v>4057</v>
      </c>
      <c r="E10877" t="s">
        <v>32</v>
      </c>
      <c r="F10877">
        <v>21.45</v>
      </c>
      <c r="G10877">
        <v>21.81</v>
      </c>
      <c r="J10877">
        <v>0</v>
      </c>
      <c r="K10877">
        <v>0</v>
      </c>
    </row>
    <row r="10878" spans="1:11">
      <c r="A10878" t="s">
        <v>26926</v>
      </c>
      <c r="B10878" t="s">
        <v>58</v>
      </c>
      <c r="C10878">
        <v>94745</v>
      </c>
      <c r="D10878" t="s">
        <v>7986</v>
      </c>
      <c r="E10878" t="s">
        <v>32</v>
      </c>
      <c r="F10878">
        <v>0</v>
      </c>
      <c r="G10878">
        <v>0</v>
      </c>
    </row>
    <row r="10879" spans="1:11">
      <c r="A10879" t="s">
        <v>26927</v>
      </c>
      <c r="B10879" t="s">
        <v>58</v>
      </c>
      <c r="C10879">
        <v>94747</v>
      </c>
      <c r="D10879" t="s">
        <v>7987</v>
      </c>
      <c r="E10879" t="s">
        <v>32</v>
      </c>
      <c r="F10879">
        <v>0</v>
      </c>
      <c r="G10879">
        <v>0</v>
      </c>
    </row>
    <row r="10880" spans="1:11">
      <c r="A10880" t="s">
        <v>26928</v>
      </c>
      <c r="B10880" t="s">
        <v>58</v>
      </c>
      <c r="C10880">
        <v>94749</v>
      </c>
      <c r="D10880" t="s">
        <v>7988</v>
      </c>
      <c r="E10880" t="s">
        <v>32</v>
      </c>
      <c r="F10880">
        <v>0</v>
      </c>
      <c r="G10880">
        <v>0</v>
      </c>
    </row>
    <row r="10881" spans="1:11">
      <c r="A10881" t="s">
        <v>26929</v>
      </c>
      <c r="B10881" t="s">
        <v>58</v>
      </c>
      <c r="C10881">
        <v>94751</v>
      </c>
      <c r="D10881" t="s">
        <v>7989</v>
      </c>
      <c r="E10881" t="s">
        <v>32</v>
      </c>
      <c r="F10881">
        <v>0</v>
      </c>
      <c r="G10881">
        <v>0</v>
      </c>
    </row>
    <row r="10882" spans="1:11">
      <c r="A10882" t="s">
        <v>26930</v>
      </c>
      <c r="B10882" t="s">
        <v>58</v>
      </c>
      <c r="C10882">
        <v>94753</v>
      </c>
      <c r="D10882" t="s">
        <v>7990</v>
      </c>
      <c r="E10882" t="s">
        <v>32</v>
      </c>
      <c r="F10882">
        <v>0</v>
      </c>
      <c r="G10882">
        <v>0</v>
      </c>
    </row>
    <row r="10883" spans="1:11">
      <c r="A10883" t="s">
        <v>26931</v>
      </c>
      <c r="B10883" t="s">
        <v>58</v>
      </c>
      <c r="C10883">
        <v>105209</v>
      </c>
      <c r="D10883" t="s">
        <v>4541</v>
      </c>
      <c r="E10883" t="s">
        <v>32</v>
      </c>
      <c r="F10883">
        <v>164.47</v>
      </c>
      <c r="G10883">
        <v>167</v>
      </c>
      <c r="J10883">
        <v>0.81030000000000002</v>
      </c>
      <c r="K10883">
        <v>0.79800000000000004</v>
      </c>
    </row>
    <row r="10884" spans="1:11">
      <c r="A10884" t="s">
        <v>26932</v>
      </c>
      <c r="B10884" t="s">
        <v>58</v>
      </c>
      <c r="C10884">
        <v>105208</v>
      </c>
      <c r="D10884" t="s">
        <v>4540</v>
      </c>
      <c r="E10884" t="s">
        <v>32</v>
      </c>
      <c r="F10884">
        <v>334.34</v>
      </c>
      <c r="G10884">
        <v>337.3</v>
      </c>
      <c r="J10884">
        <v>0.89080000000000004</v>
      </c>
      <c r="K10884">
        <v>0.88300000000000001</v>
      </c>
    </row>
    <row r="10885" spans="1:11">
      <c r="A10885" t="s">
        <v>26933</v>
      </c>
      <c r="B10885" t="s">
        <v>58</v>
      </c>
      <c r="C10885">
        <v>105210</v>
      </c>
      <c r="D10885" t="s">
        <v>4542</v>
      </c>
      <c r="E10885" t="s">
        <v>32</v>
      </c>
      <c r="F10885">
        <v>430.98</v>
      </c>
      <c r="G10885">
        <v>434.47</v>
      </c>
      <c r="J10885">
        <v>0.9</v>
      </c>
      <c r="K10885">
        <v>0.89280000000000004</v>
      </c>
    </row>
    <row r="10886" spans="1:11">
      <c r="A10886" t="s">
        <v>26934</v>
      </c>
      <c r="B10886" t="s">
        <v>58</v>
      </c>
      <c r="C10886">
        <v>105203</v>
      </c>
      <c r="D10886" t="s">
        <v>4535</v>
      </c>
      <c r="E10886" t="s">
        <v>32</v>
      </c>
      <c r="F10886">
        <v>168.97</v>
      </c>
      <c r="G10886">
        <v>171.5</v>
      </c>
      <c r="J10886">
        <v>0.81540000000000001</v>
      </c>
      <c r="K10886">
        <v>0.80330000000000001</v>
      </c>
    </row>
    <row r="10887" spans="1:11">
      <c r="A10887" t="s">
        <v>26935</v>
      </c>
      <c r="B10887" t="s">
        <v>58</v>
      </c>
      <c r="C10887">
        <v>105202</v>
      </c>
      <c r="D10887" t="s">
        <v>4534</v>
      </c>
      <c r="E10887" t="s">
        <v>32</v>
      </c>
      <c r="F10887">
        <v>275.58999999999997</v>
      </c>
      <c r="G10887">
        <v>278.55</v>
      </c>
      <c r="J10887">
        <v>0.86750000000000005</v>
      </c>
      <c r="K10887">
        <v>0.85829999999999995</v>
      </c>
    </row>
    <row r="10888" spans="1:11">
      <c r="A10888" t="s">
        <v>26936</v>
      </c>
      <c r="B10888" t="s">
        <v>58</v>
      </c>
      <c r="C10888">
        <v>105204</v>
      </c>
      <c r="D10888" t="s">
        <v>4536</v>
      </c>
      <c r="E10888" t="s">
        <v>32</v>
      </c>
      <c r="F10888">
        <v>365.8</v>
      </c>
      <c r="G10888">
        <v>369.29</v>
      </c>
      <c r="J10888">
        <v>0.88219999999999998</v>
      </c>
      <c r="K10888">
        <v>0.87390000000000001</v>
      </c>
    </row>
    <row r="10889" spans="1:11">
      <c r="A10889" t="s">
        <v>26937</v>
      </c>
      <c r="B10889" t="s">
        <v>58</v>
      </c>
      <c r="C10889">
        <v>105206</v>
      </c>
      <c r="D10889" t="s">
        <v>4538</v>
      </c>
      <c r="E10889" t="s">
        <v>32</v>
      </c>
      <c r="F10889">
        <v>161.22</v>
      </c>
      <c r="G10889">
        <v>163.75</v>
      </c>
      <c r="J10889">
        <v>0.80649999999999999</v>
      </c>
      <c r="K10889">
        <v>0.79400000000000004</v>
      </c>
    </row>
    <row r="10890" spans="1:11">
      <c r="A10890" t="s">
        <v>26938</v>
      </c>
      <c r="B10890" t="s">
        <v>58</v>
      </c>
      <c r="C10890">
        <v>105205</v>
      </c>
      <c r="D10890" t="s">
        <v>4537</v>
      </c>
      <c r="E10890" t="s">
        <v>32</v>
      </c>
      <c r="F10890">
        <v>254.95</v>
      </c>
      <c r="G10890">
        <v>257.91000000000003</v>
      </c>
      <c r="J10890">
        <v>0.85680000000000001</v>
      </c>
      <c r="K10890">
        <v>0.84699999999999998</v>
      </c>
    </row>
    <row r="10891" spans="1:11">
      <c r="A10891" t="s">
        <v>26939</v>
      </c>
      <c r="B10891" t="s">
        <v>58</v>
      </c>
      <c r="C10891">
        <v>105207</v>
      </c>
      <c r="D10891" t="s">
        <v>4539</v>
      </c>
      <c r="E10891" t="s">
        <v>32</v>
      </c>
      <c r="F10891">
        <v>355.48</v>
      </c>
      <c r="G10891">
        <v>358.97</v>
      </c>
      <c r="J10891">
        <v>0.87880000000000003</v>
      </c>
      <c r="K10891">
        <v>0.87029999999999996</v>
      </c>
    </row>
    <row r="10892" spans="1:11">
      <c r="A10892" t="s">
        <v>26940</v>
      </c>
      <c r="B10892" t="s">
        <v>58</v>
      </c>
      <c r="C10892">
        <v>94687</v>
      </c>
      <c r="D10892" t="s">
        <v>4019</v>
      </c>
      <c r="E10892" t="s">
        <v>32</v>
      </c>
      <c r="F10892">
        <v>238.15</v>
      </c>
      <c r="G10892">
        <v>241.18</v>
      </c>
      <c r="J10892">
        <v>0</v>
      </c>
      <c r="K10892">
        <v>0</v>
      </c>
    </row>
    <row r="10893" spans="1:11">
      <c r="A10893" t="s">
        <v>26941</v>
      </c>
      <c r="B10893" t="s">
        <v>58</v>
      </c>
      <c r="C10893">
        <v>94673</v>
      </c>
      <c r="D10893" t="s">
        <v>14936</v>
      </c>
      <c r="E10893" t="s">
        <v>32</v>
      </c>
      <c r="F10893">
        <v>8.02</v>
      </c>
      <c r="G10893">
        <v>8.33</v>
      </c>
      <c r="J10893">
        <v>0</v>
      </c>
      <c r="K10893">
        <v>0</v>
      </c>
    </row>
    <row r="10894" spans="1:11">
      <c r="A10894" t="s">
        <v>26942</v>
      </c>
      <c r="B10894" t="s">
        <v>58</v>
      </c>
      <c r="C10894">
        <v>94675</v>
      </c>
      <c r="D10894" t="s">
        <v>4007</v>
      </c>
      <c r="E10894" t="s">
        <v>32</v>
      </c>
      <c r="F10894">
        <v>13.19</v>
      </c>
      <c r="G10894">
        <v>13.6</v>
      </c>
      <c r="J10894">
        <v>0</v>
      </c>
      <c r="K10894">
        <v>0</v>
      </c>
    </row>
    <row r="10895" spans="1:11">
      <c r="A10895" t="s">
        <v>26943</v>
      </c>
      <c r="B10895" t="s">
        <v>58</v>
      </c>
      <c r="C10895">
        <v>94677</v>
      </c>
      <c r="D10895" t="s">
        <v>4009</v>
      </c>
      <c r="E10895" t="s">
        <v>32</v>
      </c>
      <c r="F10895">
        <v>21.08</v>
      </c>
      <c r="G10895">
        <v>21.62</v>
      </c>
      <c r="J10895">
        <v>0</v>
      </c>
      <c r="K10895">
        <v>0</v>
      </c>
    </row>
    <row r="10896" spans="1:11">
      <c r="A10896" t="s">
        <v>26944</v>
      </c>
      <c r="B10896" t="s">
        <v>58</v>
      </c>
      <c r="C10896">
        <v>94679</v>
      </c>
      <c r="D10896" t="s">
        <v>4011</v>
      </c>
      <c r="E10896" t="s">
        <v>32</v>
      </c>
      <c r="F10896">
        <v>25.74</v>
      </c>
      <c r="G10896">
        <v>26.49</v>
      </c>
      <c r="J10896">
        <v>0</v>
      </c>
      <c r="K10896">
        <v>0</v>
      </c>
    </row>
    <row r="10897" spans="1:11">
      <c r="A10897" t="s">
        <v>26945</v>
      </c>
      <c r="B10897" t="s">
        <v>58</v>
      </c>
      <c r="C10897">
        <v>94681</v>
      </c>
      <c r="D10897" t="s">
        <v>4013</v>
      </c>
      <c r="E10897" t="s">
        <v>32</v>
      </c>
      <c r="F10897">
        <v>51.86</v>
      </c>
      <c r="G10897">
        <v>52.88</v>
      </c>
      <c r="J10897">
        <v>0</v>
      </c>
      <c r="K10897">
        <v>0</v>
      </c>
    </row>
    <row r="10898" spans="1:11">
      <c r="A10898" t="s">
        <v>26946</v>
      </c>
      <c r="B10898" t="s">
        <v>58</v>
      </c>
      <c r="C10898">
        <v>94683</v>
      </c>
      <c r="D10898" t="s">
        <v>4015</v>
      </c>
      <c r="E10898" t="s">
        <v>32</v>
      </c>
      <c r="F10898">
        <v>78.69</v>
      </c>
      <c r="G10898">
        <v>80.19</v>
      </c>
      <c r="J10898">
        <v>0</v>
      </c>
      <c r="K10898">
        <v>0</v>
      </c>
    </row>
    <row r="10899" spans="1:11">
      <c r="A10899" t="s">
        <v>26947</v>
      </c>
      <c r="B10899" t="s">
        <v>58</v>
      </c>
      <c r="C10899">
        <v>94685</v>
      </c>
      <c r="D10899" t="s">
        <v>4017</v>
      </c>
      <c r="E10899" t="s">
        <v>32</v>
      </c>
      <c r="F10899">
        <v>100.15</v>
      </c>
      <c r="G10899">
        <v>102.02</v>
      </c>
      <c r="J10899">
        <v>0</v>
      </c>
      <c r="K10899">
        <v>0</v>
      </c>
    </row>
    <row r="10900" spans="1:11">
      <c r="A10900" t="s">
        <v>26948</v>
      </c>
      <c r="B10900" t="s">
        <v>58</v>
      </c>
      <c r="C10900">
        <v>94621</v>
      </c>
      <c r="D10900" t="s">
        <v>7991</v>
      </c>
      <c r="E10900" t="s">
        <v>32</v>
      </c>
      <c r="F10900">
        <v>0</v>
      </c>
      <c r="G10900">
        <v>0</v>
      </c>
    </row>
    <row r="10901" spans="1:11">
      <c r="A10901" t="s">
        <v>26949</v>
      </c>
      <c r="B10901" t="s">
        <v>58</v>
      </c>
      <c r="C10901">
        <v>94615</v>
      </c>
      <c r="D10901" t="s">
        <v>3983</v>
      </c>
      <c r="E10901" t="s">
        <v>32</v>
      </c>
      <c r="F10901">
        <v>168.71</v>
      </c>
      <c r="G10901">
        <v>172.01</v>
      </c>
      <c r="J10901">
        <v>0.76300000000000001</v>
      </c>
      <c r="K10901">
        <v>0.74839999999999995</v>
      </c>
    </row>
    <row r="10902" spans="1:11">
      <c r="A10902" t="s">
        <v>26950</v>
      </c>
      <c r="B10902" t="s">
        <v>58</v>
      </c>
      <c r="C10902">
        <v>94617</v>
      </c>
      <c r="D10902" t="s">
        <v>3985</v>
      </c>
      <c r="E10902" t="s">
        <v>32</v>
      </c>
      <c r="F10902">
        <v>338.92</v>
      </c>
      <c r="G10902">
        <v>342.36</v>
      </c>
      <c r="J10902">
        <v>0.87690000000000001</v>
      </c>
      <c r="K10902">
        <v>0.86809999999999998</v>
      </c>
    </row>
    <row r="10903" spans="1:11">
      <c r="A10903" t="s">
        <v>26951</v>
      </c>
      <c r="B10903" t="s">
        <v>58</v>
      </c>
      <c r="C10903">
        <v>94619</v>
      </c>
      <c r="D10903" t="s">
        <v>7992</v>
      </c>
      <c r="E10903" t="s">
        <v>32</v>
      </c>
      <c r="F10903">
        <v>0</v>
      </c>
      <c r="G10903">
        <v>0</v>
      </c>
    </row>
    <row r="10904" spans="1:11">
      <c r="A10904" t="s">
        <v>26952</v>
      </c>
      <c r="B10904" t="s">
        <v>58</v>
      </c>
      <c r="C10904">
        <v>105147</v>
      </c>
      <c r="D10904" t="s">
        <v>4488</v>
      </c>
      <c r="E10904" t="s">
        <v>32</v>
      </c>
      <c r="F10904">
        <v>17.399999999999999</v>
      </c>
      <c r="G10904">
        <v>17.940000000000001</v>
      </c>
      <c r="J10904">
        <v>0.61950000000000005</v>
      </c>
      <c r="K10904">
        <v>0.60089999999999999</v>
      </c>
    </row>
    <row r="10905" spans="1:11">
      <c r="A10905" t="s">
        <v>26953</v>
      </c>
      <c r="B10905" t="s">
        <v>58</v>
      </c>
      <c r="C10905">
        <v>105148</v>
      </c>
      <c r="D10905" t="s">
        <v>4489</v>
      </c>
      <c r="E10905" t="s">
        <v>32</v>
      </c>
      <c r="F10905">
        <v>24.61</v>
      </c>
      <c r="G10905">
        <v>25.21</v>
      </c>
      <c r="J10905">
        <v>0.70499999999999996</v>
      </c>
      <c r="K10905">
        <v>0.68820000000000003</v>
      </c>
    </row>
    <row r="10906" spans="1:11">
      <c r="A10906" t="s">
        <v>26954</v>
      </c>
      <c r="B10906" t="s">
        <v>58</v>
      </c>
      <c r="C10906">
        <v>105154</v>
      </c>
      <c r="D10906" t="s">
        <v>4494</v>
      </c>
      <c r="E10906" t="s">
        <v>32</v>
      </c>
      <c r="F10906">
        <v>7.47</v>
      </c>
      <c r="G10906">
        <v>7.78</v>
      </c>
      <c r="J10906">
        <v>0</v>
      </c>
      <c r="K10906">
        <v>0</v>
      </c>
    </row>
    <row r="10907" spans="1:11">
      <c r="A10907" t="s">
        <v>26955</v>
      </c>
      <c r="B10907" t="s">
        <v>58</v>
      </c>
      <c r="C10907">
        <v>105155</v>
      </c>
      <c r="D10907" t="s">
        <v>4495</v>
      </c>
      <c r="E10907" t="s">
        <v>32</v>
      </c>
      <c r="F10907">
        <v>11.12</v>
      </c>
      <c r="G10907">
        <v>11.53</v>
      </c>
      <c r="J10907">
        <v>0</v>
      </c>
      <c r="K10907">
        <v>0</v>
      </c>
    </row>
    <row r="10908" spans="1:11">
      <c r="A10908" t="s">
        <v>26956</v>
      </c>
      <c r="B10908" t="s">
        <v>58</v>
      </c>
      <c r="C10908">
        <v>105156</v>
      </c>
      <c r="D10908" t="s">
        <v>4496</v>
      </c>
      <c r="E10908" t="s">
        <v>32</v>
      </c>
      <c r="F10908">
        <v>14.2</v>
      </c>
      <c r="G10908">
        <v>14.74</v>
      </c>
      <c r="J10908">
        <v>0</v>
      </c>
      <c r="K10908">
        <v>0</v>
      </c>
    </row>
    <row r="10909" spans="1:11">
      <c r="A10909" t="s">
        <v>26957</v>
      </c>
      <c r="B10909" t="s">
        <v>58</v>
      </c>
      <c r="C10909">
        <v>105157</v>
      </c>
      <c r="D10909" t="s">
        <v>4497</v>
      </c>
      <c r="E10909" t="s">
        <v>32</v>
      </c>
      <c r="F10909">
        <v>21.81</v>
      </c>
      <c r="G10909">
        <v>22.56</v>
      </c>
      <c r="J10909">
        <v>0</v>
      </c>
      <c r="K10909">
        <v>0</v>
      </c>
    </row>
    <row r="10910" spans="1:11">
      <c r="A10910" t="s">
        <v>26958</v>
      </c>
      <c r="B10910" t="s">
        <v>58</v>
      </c>
      <c r="C10910">
        <v>105158</v>
      </c>
      <c r="D10910" t="s">
        <v>4498</v>
      </c>
      <c r="E10910" t="s">
        <v>32</v>
      </c>
      <c r="F10910">
        <v>31.92</v>
      </c>
      <c r="G10910">
        <v>32.94</v>
      </c>
      <c r="J10910">
        <v>0</v>
      </c>
      <c r="K10910">
        <v>0</v>
      </c>
    </row>
    <row r="10911" spans="1:11">
      <c r="A10911" t="s">
        <v>26959</v>
      </c>
      <c r="B10911" t="s">
        <v>58</v>
      </c>
      <c r="C10911">
        <v>105159</v>
      </c>
      <c r="D10911" t="s">
        <v>4499</v>
      </c>
      <c r="E10911" t="s">
        <v>32</v>
      </c>
      <c r="F10911">
        <v>56.38</v>
      </c>
      <c r="G10911">
        <v>57.88</v>
      </c>
      <c r="J10911">
        <v>0</v>
      </c>
      <c r="K10911">
        <v>0</v>
      </c>
    </row>
    <row r="10912" spans="1:11">
      <c r="A10912" t="s">
        <v>26960</v>
      </c>
      <c r="B10912" t="s">
        <v>58</v>
      </c>
      <c r="C10912">
        <v>105160</v>
      </c>
      <c r="D10912" t="s">
        <v>4500</v>
      </c>
      <c r="E10912" t="s">
        <v>32</v>
      </c>
      <c r="F10912">
        <v>69.62</v>
      </c>
      <c r="G10912">
        <v>71.489999999999995</v>
      </c>
      <c r="J10912">
        <v>0</v>
      </c>
      <c r="K10912">
        <v>0</v>
      </c>
    </row>
    <row r="10913" spans="1:11">
      <c r="A10913" t="s">
        <v>26961</v>
      </c>
      <c r="B10913" t="s">
        <v>58</v>
      </c>
      <c r="C10913">
        <v>94634</v>
      </c>
      <c r="D10913" t="s">
        <v>7993</v>
      </c>
      <c r="E10913" t="s">
        <v>32</v>
      </c>
      <c r="F10913">
        <v>0</v>
      </c>
      <c r="G10913">
        <v>0</v>
      </c>
    </row>
    <row r="10914" spans="1:11">
      <c r="A10914" t="s">
        <v>26962</v>
      </c>
      <c r="B10914" t="s">
        <v>58</v>
      </c>
      <c r="C10914">
        <v>94631</v>
      </c>
      <c r="D10914" t="s">
        <v>7994</v>
      </c>
      <c r="E10914" t="s">
        <v>32</v>
      </c>
      <c r="F10914">
        <v>0</v>
      </c>
      <c r="G10914">
        <v>0</v>
      </c>
    </row>
    <row r="10915" spans="1:11">
      <c r="A10915" t="s">
        <v>26963</v>
      </c>
      <c r="B10915" t="s">
        <v>58</v>
      </c>
      <c r="C10915">
        <v>94632</v>
      </c>
      <c r="D10915" t="s">
        <v>7995</v>
      </c>
      <c r="E10915" t="s">
        <v>32</v>
      </c>
      <c r="F10915">
        <v>0</v>
      </c>
      <c r="G10915">
        <v>0</v>
      </c>
    </row>
    <row r="10916" spans="1:11">
      <c r="A10916" t="s">
        <v>26964</v>
      </c>
      <c r="B10916" t="s">
        <v>58</v>
      </c>
      <c r="C10916">
        <v>94633</v>
      </c>
      <c r="D10916" t="s">
        <v>7996</v>
      </c>
      <c r="E10916" t="s">
        <v>32</v>
      </c>
      <c r="F10916">
        <v>0</v>
      </c>
      <c r="G10916">
        <v>0</v>
      </c>
    </row>
    <row r="10917" spans="1:11">
      <c r="A10917" t="s">
        <v>26965</v>
      </c>
      <c r="B10917" t="s">
        <v>58</v>
      </c>
      <c r="C10917">
        <v>94672</v>
      </c>
      <c r="D10917" t="s">
        <v>14937</v>
      </c>
      <c r="E10917" t="s">
        <v>32</v>
      </c>
      <c r="F10917">
        <v>6.91</v>
      </c>
      <c r="G10917">
        <v>7.22</v>
      </c>
      <c r="J10917">
        <v>0</v>
      </c>
      <c r="K10917">
        <v>0</v>
      </c>
    </row>
    <row r="10918" spans="1:11">
      <c r="A10918" t="s">
        <v>26966</v>
      </c>
      <c r="B10918" t="s">
        <v>58</v>
      </c>
      <c r="C10918">
        <v>94754</v>
      </c>
      <c r="D10918" t="s">
        <v>4063</v>
      </c>
      <c r="E10918" t="s">
        <v>32</v>
      </c>
      <c r="F10918">
        <v>286.23</v>
      </c>
      <c r="G10918">
        <v>289.47000000000003</v>
      </c>
      <c r="J10918">
        <v>0</v>
      </c>
      <c r="K10918">
        <v>0</v>
      </c>
    </row>
    <row r="10919" spans="1:11">
      <c r="A10919" t="s">
        <v>26967</v>
      </c>
      <c r="B10919" t="s">
        <v>58</v>
      </c>
      <c r="C10919">
        <v>94740</v>
      </c>
      <c r="D10919" t="s">
        <v>4054</v>
      </c>
      <c r="E10919" t="s">
        <v>32</v>
      </c>
      <c r="F10919">
        <v>10.56</v>
      </c>
      <c r="G10919">
        <v>10.84</v>
      </c>
      <c r="J10919">
        <v>0</v>
      </c>
      <c r="K10919">
        <v>0</v>
      </c>
    </row>
    <row r="10920" spans="1:11">
      <c r="A10920" t="s">
        <v>26968</v>
      </c>
      <c r="B10920" t="s">
        <v>58</v>
      </c>
      <c r="C10920">
        <v>94742</v>
      </c>
      <c r="D10920" t="s">
        <v>4056</v>
      </c>
      <c r="E10920" t="s">
        <v>32</v>
      </c>
      <c r="F10920">
        <v>17.21</v>
      </c>
      <c r="G10920">
        <v>17.57</v>
      </c>
      <c r="J10920">
        <v>0</v>
      </c>
      <c r="K10920">
        <v>0</v>
      </c>
    </row>
    <row r="10921" spans="1:11">
      <c r="A10921" t="s">
        <v>26969</v>
      </c>
      <c r="B10921" t="s">
        <v>58</v>
      </c>
      <c r="C10921">
        <v>94744</v>
      </c>
      <c r="D10921" t="s">
        <v>4058</v>
      </c>
      <c r="E10921" t="s">
        <v>32</v>
      </c>
      <c r="F10921">
        <v>26.78</v>
      </c>
      <c r="G10921">
        <v>27.23</v>
      </c>
      <c r="J10921">
        <v>0</v>
      </c>
      <c r="K10921">
        <v>0</v>
      </c>
    </row>
    <row r="10922" spans="1:11">
      <c r="A10922" t="s">
        <v>26970</v>
      </c>
      <c r="B10922" t="s">
        <v>58</v>
      </c>
      <c r="C10922">
        <v>94746</v>
      </c>
      <c r="D10922" t="s">
        <v>4059</v>
      </c>
      <c r="E10922" t="s">
        <v>32</v>
      </c>
      <c r="F10922">
        <v>38.14</v>
      </c>
      <c r="G10922">
        <v>38.72</v>
      </c>
      <c r="J10922">
        <v>0</v>
      </c>
      <c r="K10922">
        <v>0</v>
      </c>
    </row>
    <row r="10923" spans="1:11">
      <c r="A10923" t="s">
        <v>26971</v>
      </c>
      <c r="B10923" t="s">
        <v>58</v>
      </c>
      <c r="C10923">
        <v>94748</v>
      </c>
      <c r="D10923" t="s">
        <v>4060</v>
      </c>
      <c r="E10923" t="s">
        <v>32</v>
      </c>
      <c r="F10923">
        <v>82.09</v>
      </c>
      <c r="G10923">
        <v>82.95</v>
      </c>
      <c r="J10923">
        <v>0</v>
      </c>
      <c r="K10923">
        <v>0</v>
      </c>
    </row>
    <row r="10924" spans="1:11">
      <c r="A10924" t="s">
        <v>26972</v>
      </c>
      <c r="B10924" t="s">
        <v>58</v>
      </c>
      <c r="C10924">
        <v>94750</v>
      </c>
      <c r="D10924" t="s">
        <v>4061</v>
      </c>
      <c r="E10924" t="s">
        <v>32</v>
      </c>
      <c r="F10924">
        <v>164.42</v>
      </c>
      <c r="G10924">
        <v>165.84</v>
      </c>
      <c r="J10924">
        <v>0</v>
      </c>
      <c r="K10924">
        <v>0</v>
      </c>
    </row>
    <row r="10925" spans="1:11">
      <c r="A10925" t="s">
        <v>26973</v>
      </c>
      <c r="B10925" t="s">
        <v>58</v>
      </c>
      <c r="C10925">
        <v>94752</v>
      </c>
      <c r="D10925" t="s">
        <v>4062</v>
      </c>
      <c r="E10925" t="s">
        <v>32</v>
      </c>
      <c r="F10925">
        <v>198.95</v>
      </c>
      <c r="G10925">
        <v>201</v>
      </c>
      <c r="J10925">
        <v>0</v>
      </c>
      <c r="K10925">
        <v>0</v>
      </c>
    </row>
    <row r="10926" spans="1:11">
      <c r="A10926" t="s">
        <v>26974</v>
      </c>
      <c r="B10926" t="s">
        <v>58</v>
      </c>
      <c r="C10926">
        <v>96755</v>
      </c>
      <c r="D10926" t="s">
        <v>4106</v>
      </c>
      <c r="E10926" t="s">
        <v>32</v>
      </c>
      <c r="F10926">
        <v>358.51</v>
      </c>
      <c r="G10926">
        <v>361.83</v>
      </c>
      <c r="J10926">
        <v>0.88670000000000004</v>
      </c>
      <c r="K10926">
        <v>0.87860000000000005</v>
      </c>
    </row>
    <row r="10927" spans="1:11">
      <c r="A10927" t="s">
        <v>26975</v>
      </c>
      <c r="B10927" t="s">
        <v>58</v>
      </c>
      <c r="C10927">
        <v>96747</v>
      </c>
      <c r="D10927" t="s">
        <v>4098</v>
      </c>
      <c r="E10927" t="s">
        <v>32</v>
      </c>
      <c r="F10927">
        <v>8.6</v>
      </c>
      <c r="G10927">
        <v>9.14</v>
      </c>
      <c r="J10927">
        <v>0.23019999999999999</v>
      </c>
      <c r="K10927">
        <v>0.21659999999999999</v>
      </c>
    </row>
    <row r="10928" spans="1:11">
      <c r="A10928" t="s">
        <v>26976</v>
      </c>
      <c r="B10928" t="s">
        <v>58</v>
      </c>
      <c r="C10928">
        <v>96748</v>
      </c>
      <c r="D10928" t="s">
        <v>4099</v>
      </c>
      <c r="E10928" t="s">
        <v>32</v>
      </c>
      <c r="F10928">
        <v>9.92</v>
      </c>
      <c r="G10928">
        <v>10.52</v>
      </c>
      <c r="J10928">
        <v>0.2681</v>
      </c>
      <c r="K10928">
        <v>0.25290000000000001</v>
      </c>
    </row>
    <row r="10929" spans="1:11">
      <c r="A10929" t="s">
        <v>26977</v>
      </c>
      <c r="B10929" t="s">
        <v>58</v>
      </c>
      <c r="C10929">
        <v>96749</v>
      </c>
      <c r="D10929" t="s">
        <v>4100</v>
      </c>
      <c r="E10929" t="s">
        <v>32</v>
      </c>
      <c r="F10929">
        <v>12.48</v>
      </c>
      <c r="G10929">
        <v>13.18</v>
      </c>
      <c r="J10929">
        <v>0.32529999999999998</v>
      </c>
      <c r="K10929">
        <v>0.308</v>
      </c>
    </row>
    <row r="10930" spans="1:11">
      <c r="A10930" t="s">
        <v>26978</v>
      </c>
      <c r="B10930" t="s">
        <v>58</v>
      </c>
      <c r="C10930">
        <v>96750</v>
      </c>
      <c r="D10930" t="s">
        <v>4101</v>
      </c>
      <c r="E10930" t="s">
        <v>32</v>
      </c>
      <c r="F10930">
        <v>19.23</v>
      </c>
      <c r="G10930">
        <v>20.059999999999999</v>
      </c>
      <c r="J10930">
        <v>0.4753</v>
      </c>
      <c r="K10930">
        <v>0.4556</v>
      </c>
    </row>
    <row r="10931" spans="1:11">
      <c r="A10931" t="s">
        <v>26979</v>
      </c>
      <c r="B10931" t="s">
        <v>58</v>
      </c>
      <c r="C10931">
        <v>96751</v>
      </c>
      <c r="D10931" t="s">
        <v>4102</v>
      </c>
      <c r="E10931" t="s">
        <v>32</v>
      </c>
      <c r="F10931">
        <v>27.86</v>
      </c>
      <c r="G10931">
        <v>28.89</v>
      </c>
      <c r="J10931">
        <v>0.54410000000000003</v>
      </c>
      <c r="K10931">
        <v>0.52470000000000006</v>
      </c>
    </row>
    <row r="10932" spans="1:11">
      <c r="A10932" t="s">
        <v>26980</v>
      </c>
      <c r="B10932" t="s">
        <v>58</v>
      </c>
      <c r="C10932">
        <v>96752</v>
      </c>
      <c r="D10932" t="s">
        <v>4103</v>
      </c>
      <c r="E10932" t="s">
        <v>32</v>
      </c>
      <c r="F10932">
        <v>41.52</v>
      </c>
      <c r="G10932">
        <v>42.92</v>
      </c>
      <c r="J10932">
        <v>0.59219999999999995</v>
      </c>
      <c r="K10932">
        <v>0.57289999999999996</v>
      </c>
    </row>
    <row r="10933" spans="1:11">
      <c r="A10933" t="s">
        <v>26981</v>
      </c>
      <c r="B10933" t="s">
        <v>58</v>
      </c>
      <c r="C10933">
        <v>96753</v>
      </c>
      <c r="D10933" t="s">
        <v>4104</v>
      </c>
      <c r="E10933" t="s">
        <v>32</v>
      </c>
      <c r="F10933">
        <v>93.14</v>
      </c>
      <c r="G10933">
        <v>94.92</v>
      </c>
      <c r="J10933">
        <v>0.76570000000000005</v>
      </c>
      <c r="K10933">
        <v>0.75139999999999996</v>
      </c>
    </row>
    <row r="10934" spans="1:11">
      <c r="A10934" t="s">
        <v>26982</v>
      </c>
      <c r="B10934" t="s">
        <v>58</v>
      </c>
      <c r="C10934">
        <v>96754</v>
      </c>
      <c r="D10934" t="s">
        <v>4105</v>
      </c>
      <c r="E10934" t="s">
        <v>32</v>
      </c>
      <c r="F10934">
        <v>119.62</v>
      </c>
      <c r="G10934">
        <v>121.99</v>
      </c>
      <c r="J10934">
        <v>0.75760000000000005</v>
      </c>
      <c r="K10934">
        <v>0.74280000000000002</v>
      </c>
    </row>
    <row r="10935" spans="1:11">
      <c r="A10935" t="s">
        <v>26983</v>
      </c>
      <c r="B10935" t="s">
        <v>58</v>
      </c>
      <c r="C10935">
        <v>94686</v>
      </c>
      <c r="D10935" t="s">
        <v>4018</v>
      </c>
      <c r="E10935" t="s">
        <v>32</v>
      </c>
      <c r="F10935">
        <v>262.37</v>
      </c>
      <c r="G10935">
        <v>265.39999999999998</v>
      </c>
      <c r="J10935">
        <v>0</v>
      </c>
      <c r="K10935">
        <v>0</v>
      </c>
    </row>
    <row r="10936" spans="1:11">
      <c r="A10936" t="s">
        <v>26984</v>
      </c>
      <c r="B10936" t="s">
        <v>58</v>
      </c>
      <c r="C10936">
        <v>94674</v>
      </c>
      <c r="D10936" t="s">
        <v>4006</v>
      </c>
      <c r="E10936" t="s">
        <v>32</v>
      </c>
      <c r="F10936">
        <v>8.99</v>
      </c>
      <c r="G10936">
        <v>9.4</v>
      </c>
      <c r="J10936">
        <v>0</v>
      </c>
      <c r="K10936">
        <v>0</v>
      </c>
    </row>
    <row r="10937" spans="1:11">
      <c r="A10937" t="s">
        <v>26985</v>
      </c>
      <c r="B10937" t="s">
        <v>58</v>
      </c>
      <c r="C10937">
        <v>94676</v>
      </c>
      <c r="D10937" t="s">
        <v>4008</v>
      </c>
      <c r="E10937" t="s">
        <v>32</v>
      </c>
      <c r="F10937">
        <v>14.7</v>
      </c>
      <c r="G10937">
        <v>15.24</v>
      </c>
      <c r="J10937">
        <v>0</v>
      </c>
      <c r="K10937">
        <v>0</v>
      </c>
    </row>
    <row r="10938" spans="1:11">
      <c r="A10938" t="s">
        <v>26986</v>
      </c>
      <c r="B10938" t="s">
        <v>58</v>
      </c>
      <c r="C10938">
        <v>94678</v>
      </c>
      <c r="D10938" t="s">
        <v>4010</v>
      </c>
      <c r="E10938" t="s">
        <v>32</v>
      </c>
      <c r="F10938">
        <v>17.350000000000001</v>
      </c>
      <c r="G10938">
        <v>18.100000000000001</v>
      </c>
      <c r="J10938">
        <v>0</v>
      </c>
      <c r="K10938">
        <v>0</v>
      </c>
    </row>
    <row r="10939" spans="1:11">
      <c r="A10939" t="s">
        <v>26987</v>
      </c>
      <c r="B10939" t="s">
        <v>58</v>
      </c>
      <c r="C10939">
        <v>94680</v>
      </c>
      <c r="D10939" t="s">
        <v>4012</v>
      </c>
      <c r="E10939" t="s">
        <v>32</v>
      </c>
      <c r="F10939">
        <v>46.49</v>
      </c>
      <c r="G10939">
        <v>47.51</v>
      </c>
      <c r="J10939">
        <v>0</v>
      </c>
      <c r="K10939">
        <v>0</v>
      </c>
    </row>
    <row r="10940" spans="1:11">
      <c r="A10940" t="s">
        <v>26988</v>
      </c>
      <c r="B10940" t="s">
        <v>58</v>
      </c>
      <c r="C10940">
        <v>94682</v>
      </c>
      <c r="D10940" t="s">
        <v>4014</v>
      </c>
      <c r="E10940" t="s">
        <v>32</v>
      </c>
      <c r="F10940">
        <v>113.12</v>
      </c>
      <c r="G10940">
        <v>114.62</v>
      </c>
      <c r="J10940">
        <v>0</v>
      </c>
      <c r="K10940">
        <v>0</v>
      </c>
    </row>
    <row r="10941" spans="1:11">
      <c r="A10941" t="s">
        <v>26989</v>
      </c>
      <c r="B10941" t="s">
        <v>58</v>
      </c>
      <c r="C10941">
        <v>94684</v>
      </c>
      <c r="D10941" t="s">
        <v>4016</v>
      </c>
      <c r="E10941" t="s">
        <v>32</v>
      </c>
      <c r="F10941">
        <v>136.63999999999999</v>
      </c>
      <c r="G10941">
        <v>138.51</v>
      </c>
      <c r="J10941">
        <v>0</v>
      </c>
      <c r="K10941">
        <v>0</v>
      </c>
    </row>
    <row r="10942" spans="1:11">
      <c r="A10942" t="s">
        <v>26990</v>
      </c>
      <c r="B10942" t="s">
        <v>58</v>
      </c>
      <c r="C10942">
        <v>105219</v>
      </c>
      <c r="D10942" t="s">
        <v>4551</v>
      </c>
      <c r="E10942" t="s">
        <v>32</v>
      </c>
      <c r="F10942">
        <v>12.13</v>
      </c>
      <c r="G10942">
        <v>12.41</v>
      </c>
      <c r="J10942">
        <v>0</v>
      </c>
      <c r="K10942">
        <v>0</v>
      </c>
    </row>
    <row r="10943" spans="1:11">
      <c r="A10943" t="s">
        <v>26991</v>
      </c>
      <c r="B10943" t="s">
        <v>58</v>
      </c>
      <c r="C10943">
        <v>105220</v>
      </c>
      <c r="D10943" t="s">
        <v>4552</v>
      </c>
      <c r="E10943" t="s">
        <v>32</v>
      </c>
      <c r="F10943">
        <v>16.559999999999999</v>
      </c>
      <c r="G10943">
        <v>16.920000000000002</v>
      </c>
      <c r="J10943">
        <v>0</v>
      </c>
      <c r="K10943">
        <v>0</v>
      </c>
    </row>
    <row r="10944" spans="1:11">
      <c r="A10944" t="s">
        <v>26992</v>
      </c>
      <c r="B10944" t="s">
        <v>58</v>
      </c>
      <c r="C10944">
        <v>105221</v>
      </c>
      <c r="D10944" t="s">
        <v>4553</v>
      </c>
      <c r="E10944" t="s">
        <v>32</v>
      </c>
      <c r="F10944">
        <v>25.17</v>
      </c>
      <c r="G10944">
        <v>25.62</v>
      </c>
      <c r="J10944">
        <v>0</v>
      </c>
      <c r="K10944">
        <v>0</v>
      </c>
    </row>
    <row r="10945" spans="1:11">
      <c r="A10945" t="s">
        <v>26993</v>
      </c>
      <c r="B10945" t="s">
        <v>58</v>
      </c>
      <c r="C10945">
        <v>105166</v>
      </c>
      <c r="D10945" t="s">
        <v>4506</v>
      </c>
      <c r="E10945" t="s">
        <v>32</v>
      </c>
      <c r="F10945">
        <v>37.74</v>
      </c>
      <c r="G10945">
        <v>38.32</v>
      </c>
      <c r="J10945">
        <v>0</v>
      </c>
      <c r="K10945">
        <v>0</v>
      </c>
    </row>
    <row r="10946" spans="1:11">
      <c r="A10946" t="s">
        <v>26994</v>
      </c>
      <c r="B10946" t="s">
        <v>58</v>
      </c>
      <c r="C10946">
        <v>105222</v>
      </c>
      <c r="D10946" t="s">
        <v>4554</v>
      </c>
      <c r="E10946" t="s">
        <v>32</v>
      </c>
      <c r="F10946">
        <v>70.37</v>
      </c>
      <c r="G10946">
        <v>71.23</v>
      </c>
      <c r="J10946">
        <v>0</v>
      </c>
      <c r="K10946">
        <v>0</v>
      </c>
    </row>
    <row r="10947" spans="1:11">
      <c r="A10947" t="s">
        <v>26995</v>
      </c>
      <c r="B10947" t="s">
        <v>58</v>
      </c>
      <c r="C10947">
        <v>105223</v>
      </c>
      <c r="D10947" t="s">
        <v>4555</v>
      </c>
      <c r="E10947" t="s">
        <v>32</v>
      </c>
      <c r="F10947">
        <v>159.12</v>
      </c>
      <c r="G10947">
        <v>160.54</v>
      </c>
      <c r="J10947">
        <v>0</v>
      </c>
      <c r="K10947">
        <v>0</v>
      </c>
    </row>
    <row r="10948" spans="1:11">
      <c r="A10948" t="s">
        <v>26996</v>
      </c>
      <c r="B10948" t="s">
        <v>58</v>
      </c>
      <c r="C10948">
        <v>105224</v>
      </c>
      <c r="D10948" t="s">
        <v>4556</v>
      </c>
      <c r="E10948" t="s">
        <v>32</v>
      </c>
      <c r="F10948">
        <v>231.92</v>
      </c>
      <c r="G10948">
        <v>233.97</v>
      </c>
      <c r="J10948">
        <v>0</v>
      </c>
      <c r="K10948">
        <v>0</v>
      </c>
    </row>
    <row r="10949" spans="1:11">
      <c r="A10949" t="s">
        <v>26997</v>
      </c>
      <c r="B10949" t="s">
        <v>58</v>
      </c>
      <c r="C10949">
        <v>105149</v>
      </c>
      <c r="D10949" t="s">
        <v>4490</v>
      </c>
      <c r="E10949" t="s">
        <v>32</v>
      </c>
      <c r="F10949">
        <v>8.85</v>
      </c>
      <c r="G10949">
        <v>9.39</v>
      </c>
      <c r="J10949">
        <v>0.252</v>
      </c>
      <c r="K10949">
        <v>0.23749999999999999</v>
      </c>
    </row>
    <row r="10950" spans="1:11">
      <c r="A10950" t="s">
        <v>26998</v>
      </c>
      <c r="B10950" t="s">
        <v>58</v>
      </c>
      <c r="C10950">
        <v>105150</v>
      </c>
      <c r="D10950" t="s">
        <v>4491</v>
      </c>
      <c r="E10950" t="s">
        <v>32</v>
      </c>
      <c r="F10950">
        <v>10.34</v>
      </c>
      <c r="G10950">
        <v>10.94</v>
      </c>
      <c r="J10950">
        <v>0.2979</v>
      </c>
      <c r="K10950">
        <v>0.28149999999999997</v>
      </c>
    </row>
    <row r="10951" spans="1:11">
      <c r="A10951" t="s">
        <v>26999</v>
      </c>
      <c r="B10951" t="s">
        <v>58</v>
      </c>
      <c r="C10951">
        <v>105151</v>
      </c>
      <c r="D10951" t="s">
        <v>4492</v>
      </c>
      <c r="E10951" t="s">
        <v>32</v>
      </c>
      <c r="F10951">
        <v>24.89</v>
      </c>
      <c r="G10951">
        <v>25.72</v>
      </c>
      <c r="J10951">
        <v>0.59460000000000002</v>
      </c>
      <c r="K10951">
        <v>0.57540000000000002</v>
      </c>
    </row>
    <row r="10952" spans="1:11">
      <c r="A10952" t="s">
        <v>27000</v>
      </c>
      <c r="B10952" t="s">
        <v>58</v>
      </c>
      <c r="C10952">
        <v>105152</v>
      </c>
      <c r="D10952" t="s">
        <v>4493</v>
      </c>
      <c r="E10952" t="s">
        <v>32</v>
      </c>
      <c r="F10952">
        <v>36.81</v>
      </c>
      <c r="G10952">
        <v>37.840000000000003</v>
      </c>
      <c r="J10952">
        <v>0.65500000000000003</v>
      </c>
      <c r="K10952">
        <v>0.63719999999999999</v>
      </c>
    </row>
    <row r="10953" spans="1:11">
      <c r="A10953" t="s">
        <v>27001</v>
      </c>
      <c r="B10953" t="s">
        <v>58</v>
      </c>
      <c r="C10953">
        <v>105153</v>
      </c>
      <c r="D10953" t="s">
        <v>3432</v>
      </c>
      <c r="E10953" t="s">
        <v>32</v>
      </c>
      <c r="F10953">
        <v>57.5</v>
      </c>
      <c r="G10953">
        <v>58.9</v>
      </c>
      <c r="J10953">
        <v>0.7056</v>
      </c>
      <c r="K10953">
        <v>0.68879999999999997</v>
      </c>
    </row>
    <row r="10954" spans="1:11">
      <c r="A10954" t="s">
        <v>27002</v>
      </c>
      <c r="B10954" t="s">
        <v>58</v>
      </c>
      <c r="C10954">
        <v>105161</v>
      </c>
      <c r="D10954" t="s">
        <v>4501</v>
      </c>
      <c r="E10954" t="s">
        <v>32</v>
      </c>
      <c r="F10954">
        <v>102.88</v>
      </c>
      <c r="G10954">
        <v>104.66</v>
      </c>
      <c r="J10954">
        <v>0.78790000000000004</v>
      </c>
      <c r="K10954">
        <v>0.77449999999999997</v>
      </c>
    </row>
    <row r="10955" spans="1:11">
      <c r="A10955" t="s">
        <v>27003</v>
      </c>
      <c r="B10955" t="s">
        <v>58</v>
      </c>
      <c r="C10955">
        <v>105162</v>
      </c>
      <c r="D10955" t="s">
        <v>4502</v>
      </c>
      <c r="E10955" t="s">
        <v>32</v>
      </c>
      <c r="F10955">
        <v>174.87</v>
      </c>
      <c r="G10955">
        <v>177.24</v>
      </c>
      <c r="J10955">
        <v>0.83420000000000005</v>
      </c>
      <c r="K10955">
        <v>0.82299999999999995</v>
      </c>
    </row>
    <row r="10956" spans="1:11">
      <c r="A10956" t="s">
        <v>27004</v>
      </c>
      <c r="B10956" t="s">
        <v>58</v>
      </c>
      <c r="C10956">
        <v>105163</v>
      </c>
      <c r="D10956" t="s">
        <v>4503</v>
      </c>
      <c r="E10956" t="s">
        <v>32</v>
      </c>
      <c r="F10956">
        <v>15.96</v>
      </c>
      <c r="G10956">
        <v>16.66</v>
      </c>
      <c r="J10956">
        <v>0.47239999999999999</v>
      </c>
      <c r="K10956">
        <v>0.4526</v>
      </c>
    </row>
    <row r="10957" spans="1:11">
      <c r="A10957" t="s">
        <v>27005</v>
      </c>
      <c r="B10957" t="s">
        <v>58</v>
      </c>
      <c r="C10957">
        <v>105170</v>
      </c>
      <c r="D10957" t="s">
        <v>4509</v>
      </c>
      <c r="E10957" t="s">
        <v>32</v>
      </c>
      <c r="F10957">
        <v>6.47</v>
      </c>
      <c r="G10957">
        <v>6.78</v>
      </c>
      <c r="J10957">
        <v>0</v>
      </c>
      <c r="K10957">
        <v>0</v>
      </c>
    </row>
    <row r="10958" spans="1:11">
      <c r="A10958" t="s">
        <v>27006</v>
      </c>
      <c r="B10958" t="s">
        <v>58</v>
      </c>
      <c r="C10958">
        <v>105179</v>
      </c>
      <c r="D10958" t="s">
        <v>4517</v>
      </c>
      <c r="E10958" t="s">
        <v>32</v>
      </c>
      <c r="F10958">
        <v>10.78</v>
      </c>
      <c r="G10958">
        <v>11.19</v>
      </c>
      <c r="J10958">
        <v>0</v>
      </c>
      <c r="K10958">
        <v>0</v>
      </c>
    </row>
    <row r="10959" spans="1:11">
      <c r="A10959" t="s">
        <v>27007</v>
      </c>
      <c r="B10959" t="s">
        <v>58</v>
      </c>
      <c r="C10959">
        <v>105180</v>
      </c>
      <c r="D10959" t="s">
        <v>4518</v>
      </c>
      <c r="E10959" t="s">
        <v>32</v>
      </c>
      <c r="F10959">
        <v>14.76</v>
      </c>
      <c r="G10959">
        <v>15.3</v>
      </c>
      <c r="J10959">
        <v>0</v>
      </c>
      <c r="K10959">
        <v>0</v>
      </c>
    </row>
    <row r="10960" spans="1:11">
      <c r="A10960" t="s">
        <v>27008</v>
      </c>
      <c r="B10960" t="s">
        <v>58</v>
      </c>
      <c r="C10960">
        <v>105181</v>
      </c>
      <c r="D10960" t="s">
        <v>4519</v>
      </c>
      <c r="E10960" t="s">
        <v>32</v>
      </c>
      <c r="F10960">
        <v>19.940000000000001</v>
      </c>
      <c r="G10960">
        <v>20.69</v>
      </c>
      <c r="J10960">
        <v>0</v>
      </c>
      <c r="K10960">
        <v>0</v>
      </c>
    </row>
    <row r="10961" spans="1:11">
      <c r="A10961" t="s">
        <v>27009</v>
      </c>
      <c r="B10961" t="s">
        <v>58</v>
      </c>
      <c r="C10961">
        <v>105182</v>
      </c>
      <c r="D10961" t="s">
        <v>4520</v>
      </c>
      <c r="E10961" t="s">
        <v>32</v>
      </c>
      <c r="F10961">
        <v>44.67</v>
      </c>
      <c r="G10961">
        <v>45.69</v>
      </c>
      <c r="J10961">
        <v>0</v>
      </c>
      <c r="K10961">
        <v>0</v>
      </c>
    </row>
    <row r="10962" spans="1:11">
      <c r="A10962" t="s">
        <v>27010</v>
      </c>
      <c r="B10962" t="s">
        <v>58</v>
      </c>
      <c r="C10962">
        <v>105183</v>
      </c>
      <c r="D10962" t="s">
        <v>4521</v>
      </c>
      <c r="E10962" t="s">
        <v>32</v>
      </c>
      <c r="F10962">
        <v>92.1</v>
      </c>
      <c r="G10962">
        <v>93.6</v>
      </c>
      <c r="J10962">
        <v>0</v>
      </c>
      <c r="K10962">
        <v>0</v>
      </c>
    </row>
    <row r="10963" spans="1:11">
      <c r="A10963" t="s">
        <v>27011</v>
      </c>
      <c r="B10963" t="s">
        <v>58</v>
      </c>
      <c r="C10963">
        <v>105184</v>
      </c>
      <c r="D10963" t="s">
        <v>4522</v>
      </c>
      <c r="E10963" t="s">
        <v>32</v>
      </c>
      <c r="F10963">
        <v>114.14</v>
      </c>
      <c r="G10963">
        <v>116.01</v>
      </c>
      <c r="J10963">
        <v>0</v>
      </c>
      <c r="K10963">
        <v>0</v>
      </c>
    </row>
    <row r="10964" spans="1:11">
      <c r="A10964" t="s">
        <v>27012</v>
      </c>
      <c r="B10964" t="s">
        <v>58</v>
      </c>
      <c r="C10964">
        <v>94612</v>
      </c>
      <c r="D10964" t="s">
        <v>3981</v>
      </c>
      <c r="E10964" t="s">
        <v>32</v>
      </c>
      <c r="F10964">
        <v>439.35</v>
      </c>
      <c r="G10964">
        <v>441.94</v>
      </c>
      <c r="J10964">
        <v>0.92820000000000003</v>
      </c>
      <c r="K10964">
        <v>0.92279999999999995</v>
      </c>
    </row>
    <row r="10965" spans="1:11">
      <c r="A10965" t="s">
        <v>27013</v>
      </c>
      <c r="B10965" t="s">
        <v>58</v>
      </c>
      <c r="C10965">
        <v>105142</v>
      </c>
      <c r="D10965" t="s">
        <v>3428</v>
      </c>
      <c r="E10965" t="s">
        <v>32</v>
      </c>
      <c r="F10965">
        <v>7.5</v>
      </c>
      <c r="G10965">
        <v>7.74</v>
      </c>
      <c r="J10965">
        <v>0</v>
      </c>
      <c r="K10965">
        <v>0</v>
      </c>
    </row>
    <row r="10966" spans="1:11">
      <c r="A10966" t="s">
        <v>27014</v>
      </c>
      <c r="B10966" t="s">
        <v>58</v>
      </c>
      <c r="C10966">
        <v>105143</v>
      </c>
      <c r="D10966" t="s">
        <v>3429</v>
      </c>
      <c r="E10966" t="s">
        <v>32</v>
      </c>
      <c r="F10966">
        <v>11.14</v>
      </c>
      <c r="G10966">
        <v>11.45</v>
      </c>
      <c r="J10966">
        <v>0</v>
      </c>
      <c r="K10966">
        <v>0</v>
      </c>
    </row>
    <row r="10967" spans="1:11">
      <c r="A10967" t="s">
        <v>27015</v>
      </c>
      <c r="B10967" t="s">
        <v>58</v>
      </c>
      <c r="C10967">
        <v>105144</v>
      </c>
      <c r="D10967" t="s">
        <v>3430</v>
      </c>
      <c r="E10967" t="s">
        <v>32</v>
      </c>
      <c r="F10967">
        <v>23.41</v>
      </c>
      <c r="G10967">
        <v>24</v>
      </c>
      <c r="J10967">
        <v>0</v>
      </c>
      <c r="K10967">
        <v>0</v>
      </c>
    </row>
    <row r="10968" spans="1:11">
      <c r="A10968" t="s">
        <v>27016</v>
      </c>
      <c r="B10968" t="s">
        <v>58</v>
      </c>
      <c r="C10968">
        <v>105173</v>
      </c>
      <c r="D10968" t="s">
        <v>4511</v>
      </c>
      <c r="E10968" t="s">
        <v>32</v>
      </c>
      <c r="F10968">
        <v>94.13</v>
      </c>
      <c r="G10968">
        <v>95.95</v>
      </c>
      <c r="J10968">
        <v>0.75770000000000004</v>
      </c>
      <c r="K10968">
        <v>0.74329999999999996</v>
      </c>
    </row>
    <row r="10969" spans="1:11">
      <c r="A10969" t="s">
        <v>27017</v>
      </c>
      <c r="B10969" t="s">
        <v>58</v>
      </c>
      <c r="C10969">
        <v>105175</v>
      </c>
      <c r="D10969" t="s">
        <v>4513</v>
      </c>
      <c r="E10969" t="s">
        <v>32</v>
      </c>
      <c r="F10969">
        <v>133.66999999999999</v>
      </c>
      <c r="G10969">
        <v>135.68</v>
      </c>
      <c r="J10969">
        <v>0.81289999999999996</v>
      </c>
      <c r="K10969">
        <v>0.80089999999999995</v>
      </c>
    </row>
    <row r="10970" spans="1:11">
      <c r="A10970" t="s">
        <v>27018</v>
      </c>
      <c r="B10970" t="s">
        <v>58</v>
      </c>
      <c r="C10970">
        <v>105174</v>
      </c>
      <c r="D10970" t="s">
        <v>4512</v>
      </c>
      <c r="E10970" t="s">
        <v>32</v>
      </c>
      <c r="F10970">
        <v>135.49</v>
      </c>
      <c r="G10970">
        <v>137.63999999999999</v>
      </c>
      <c r="J10970">
        <v>0.80200000000000005</v>
      </c>
      <c r="K10970">
        <v>0.78949999999999998</v>
      </c>
    </row>
    <row r="10971" spans="1:11">
      <c r="A10971" t="s">
        <v>27019</v>
      </c>
      <c r="B10971" t="s">
        <v>58</v>
      </c>
      <c r="C10971">
        <v>105145</v>
      </c>
      <c r="D10971" t="s">
        <v>3431</v>
      </c>
      <c r="E10971" t="s">
        <v>32</v>
      </c>
      <c r="F10971">
        <v>12.87</v>
      </c>
      <c r="G10971">
        <v>13.23</v>
      </c>
      <c r="J10971">
        <v>0</v>
      </c>
      <c r="K10971">
        <v>0</v>
      </c>
    </row>
    <row r="10972" spans="1:11">
      <c r="A10972" t="s">
        <v>27020</v>
      </c>
      <c r="B10972" t="s">
        <v>58</v>
      </c>
      <c r="C10972">
        <v>94606</v>
      </c>
      <c r="D10972" t="s">
        <v>3978</v>
      </c>
      <c r="E10972" t="s">
        <v>32</v>
      </c>
      <c r="F10972">
        <v>88.21</v>
      </c>
      <c r="G10972">
        <v>90.41</v>
      </c>
      <c r="J10972">
        <v>0.69710000000000005</v>
      </c>
      <c r="K10972">
        <v>0.68010000000000004</v>
      </c>
    </row>
    <row r="10973" spans="1:11">
      <c r="A10973" t="s">
        <v>27021</v>
      </c>
      <c r="B10973" t="s">
        <v>58</v>
      </c>
      <c r="C10973">
        <v>94608</v>
      </c>
      <c r="D10973" t="s">
        <v>3979</v>
      </c>
      <c r="E10973" t="s">
        <v>32</v>
      </c>
      <c r="F10973">
        <v>213.72</v>
      </c>
      <c r="G10973">
        <v>216.01</v>
      </c>
      <c r="J10973">
        <v>0.86950000000000005</v>
      </c>
      <c r="K10973">
        <v>0.86029999999999995</v>
      </c>
    </row>
    <row r="10974" spans="1:11">
      <c r="A10974" t="s">
        <v>27022</v>
      </c>
      <c r="B10974" t="s">
        <v>58</v>
      </c>
      <c r="C10974">
        <v>94610</v>
      </c>
      <c r="D10974" t="s">
        <v>3980</v>
      </c>
      <c r="E10974" t="s">
        <v>32</v>
      </c>
      <c r="F10974">
        <v>310.42</v>
      </c>
      <c r="G10974">
        <v>312.82</v>
      </c>
      <c r="J10974">
        <v>0.90620000000000001</v>
      </c>
      <c r="K10974">
        <v>0.8992</v>
      </c>
    </row>
    <row r="10975" spans="1:11">
      <c r="A10975" t="s">
        <v>27023</v>
      </c>
      <c r="B10975" t="s">
        <v>58</v>
      </c>
      <c r="C10975">
        <v>94657</v>
      </c>
      <c r="D10975" t="s">
        <v>14938</v>
      </c>
      <c r="E10975" t="s">
        <v>32</v>
      </c>
      <c r="F10975">
        <v>4.51</v>
      </c>
      <c r="G10975">
        <v>4.72</v>
      </c>
      <c r="J10975">
        <v>0</v>
      </c>
      <c r="K10975">
        <v>0</v>
      </c>
    </row>
    <row r="10976" spans="1:11">
      <c r="A10976" t="s">
        <v>27024</v>
      </c>
      <c r="B10976" t="s">
        <v>58</v>
      </c>
      <c r="C10976">
        <v>94659</v>
      </c>
      <c r="D10976" t="s">
        <v>3993</v>
      </c>
      <c r="E10976" t="s">
        <v>32</v>
      </c>
      <c r="F10976">
        <v>6.92</v>
      </c>
      <c r="G10976">
        <v>7.19</v>
      </c>
      <c r="J10976">
        <v>0</v>
      </c>
      <c r="K10976">
        <v>0</v>
      </c>
    </row>
    <row r="10977" spans="1:11">
      <c r="A10977" t="s">
        <v>27025</v>
      </c>
      <c r="B10977" t="s">
        <v>58</v>
      </c>
      <c r="C10977">
        <v>94739</v>
      </c>
      <c r="D10977" t="s">
        <v>4053</v>
      </c>
      <c r="E10977" t="s">
        <v>32</v>
      </c>
      <c r="F10977">
        <v>232.82</v>
      </c>
      <c r="G10977">
        <v>234.98</v>
      </c>
      <c r="J10977">
        <v>0</v>
      </c>
      <c r="K10977">
        <v>0</v>
      </c>
    </row>
    <row r="10978" spans="1:11">
      <c r="A10978" t="s">
        <v>27026</v>
      </c>
      <c r="B10978" t="s">
        <v>58</v>
      </c>
      <c r="C10978">
        <v>94725</v>
      </c>
      <c r="D10978" t="s">
        <v>4040</v>
      </c>
      <c r="E10978" t="s">
        <v>32</v>
      </c>
      <c r="F10978">
        <v>7.56</v>
      </c>
      <c r="G10978">
        <v>7.74</v>
      </c>
      <c r="J10978">
        <v>0</v>
      </c>
      <c r="K10978">
        <v>0</v>
      </c>
    </row>
    <row r="10979" spans="1:11">
      <c r="A10979" t="s">
        <v>27027</v>
      </c>
      <c r="B10979" t="s">
        <v>58</v>
      </c>
      <c r="C10979">
        <v>94727</v>
      </c>
      <c r="D10979" t="s">
        <v>4042</v>
      </c>
      <c r="E10979" t="s">
        <v>32</v>
      </c>
      <c r="F10979">
        <v>12.01</v>
      </c>
      <c r="G10979">
        <v>12.24</v>
      </c>
      <c r="J10979">
        <v>0</v>
      </c>
      <c r="K10979">
        <v>0</v>
      </c>
    </row>
    <row r="10980" spans="1:11">
      <c r="A10980" t="s">
        <v>27028</v>
      </c>
      <c r="B10980" t="s">
        <v>58</v>
      </c>
      <c r="C10980">
        <v>94729</v>
      </c>
      <c r="D10980" t="s">
        <v>4044</v>
      </c>
      <c r="E10980" t="s">
        <v>32</v>
      </c>
      <c r="F10980">
        <v>20.29</v>
      </c>
      <c r="G10980">
        <v>20.59</v>
      </c>
      <c r="J10980">
        <v>0</v>
      </c>
      <c r="K10980">
        <v>0</v>
      </c>
    </row>
    <row r="10981" spans="1:11">
      <c r="A10981" t="s">
        <v>27029</v>
      </c>
      <c r="B10981" t="s">
        <v>58</v>
      </c>
      <c r="C10981">
        <v>94731</v>
      </c>
      <c r="D10981" t="s">
        <v>4046</v>
      </c>
      <c r="E10981" t="s">
        <v>32</v>
      </c>
      <c r="F10981">
        <v>26.81</v>
      </c>
      <c r="G10981">
        <v>27.19</v>
      </c>
      <c r="J10981">
        <v>0</v>
      </c>
      <c r="K10981">
        <v>0</v>
      </c>
    </row>
    <row r="10982" spans="1:11">
      <c r="A10982" t="s">
        <v>27030</v>
      </c>
      <c r="B10982" t="s">
        <v>58</v>
      </c>
      <c r="C10982">
        <v>94733</v>
      </c>
      <c r="D10982" t="s">
        <v>4048</v>
      </c>
      <c r="E10982" t="s">
        <v>32</v>
      </c>
      <c r="F10982">
        <v>46.39</v>
      </c>
      <c r="G10982">
        <v>46.96</v>
      </c>
      <c r="J10982">
        <v>0</v>
      </c>
      <c r="K10982">
        <v>0</v>
      </c>
    </row>
    <row r="10983" spans="1:11">
      <c r="A10983" t="s">
        <v>27031</v>
      </c>
      <c r="B10983" t="s">
        <v>58</v>
      </c>
      <c r="C10983">
        <v>94863</v>
      </c>
      <c r="D10983" t="s">
        <v>4078</v>
      </c>
      <c r="E10983" t="s">
        <v>32</v>
      </c>
      <c r="F10983">
        <v>156.57</v>
      </c>
      <c r="G10983">
        <v>157.51</v>
      </c>
      <c r="J10983">
        <v>0</v>
      </c>
      <c r="K10983">
        <v>0</v>
      </c>
    </row>
    <row r="10984" spans="1:11">
      <c r="A10984" t="s">
        <v>27032</v>
      </c>
      <c r="B10984" t="s">
        <v>58</v>
      </c>
      <c r="C10984">
        <v>94737</v>
      </c>
      <c r="D10984" t="s">
        <v>4051</v>
      </c>
      <c r="E10984" t="s">
        <v>32</v>
      </c>
      <c r="F10984">
        <v>187.72</v>
      </c>
      <c r="G10984">
        <v>189.08</v>
      </c>
      <c r="J10984">
        <v>0</v>
      </c>
      <c r="K10984">
        <v>0</v>
      </c>
    </row>
    <row r="10985" spans="1:11">
      <c r="A10985" t="s">
        <v>27033</v>
      </c>
      <c r="B10985" t="s">
        <v>58</v>
      </c>
      <c r="C10985">
        <v>94465</v>
      </c>
      <c r="D10985" t="s">
        <v>3963</v>
      </c>
      <c r="E10985" t="s">
        <v>32</v>
      </c>
      <c r="F10985">
        <v>57.62</v>
      </c>
      <c r="G10985">
        <v>59.3</v>
      </c>
      <c r="J10985">
        <v>0.63539999999999996</v>
      </c>
      <c r="K10985">
        <v>0.61739999999999995</v>
      </c>
    </row>
    <row r="10986" spans="1:11">
      <c r="A10986" t="s">
        <v>27034</v>
      </c>
      <c r="B10986" t="s">
        <v>58</v>
      </c>
      <c r="C10986">
        <v>94467</v>
      </c>
      <c r="D10986" t="s">
        <v>3965</v>
      </c>
      <c r="E10986" t="s">
        <v>32</v>
      </c>
      <c r="F10986">
        <v>91.38</v>
      </c>
      <c r="G10986">
        <v>93.36</v>
      </c>
      <c r="J10986">
        <v>0.73089999999999999</v>
      </c>
      <c r="K10986">
        <v>0.71540000000000004</v>
      </c>
    </row>
    <row r="10987" spans="1:11">
      <c r="A10987" t="s">
        <v>27035</v>
      </c>
      <c r="B10987" t="s">
        <v>58</v>
      </c>
      <c r="C10987">
        <v>94469</v>
      </c>
      <c r="D10987" t="s">
        <v>3967</v>
      </c>
      <c r="E10987" t="s">
        <v>32</v>
      </c>
      <c r="F10987">
        <v>129.79</v>
      </c>
      <c r="G10987">
        <v>132.12</v>
      </c>
      <c r="J10987">
        <v>0.77629999999999999</v>
      </c>
      <c r="K10987">
        <v>0.76259999999999994</v>
      </c>
    </row>
    <row r="10988" spans="1:11">
      <c r="A10988" t="s">
        <v>27036</v>
      </c>
      <c r="B10988" t="s">
        <v>58</v>
      </c>
      <c r="C10988">
        <v>96746</v>
      </c>
      <c r="D10988" t="s">
        <v>4097</v>
      </c>
      <c r="E10988" t="s">
        <v>32</v>
      </c>
      <c r="F10988">
        <v>120.14</v>
      </c>
      <c r="G10988">
        <v>122.36</v>
      </c>
      <c r="J10988">
        <v>0.77459999999999996</v>
      </c>
      <c r="K10988">
        <v>0.76049999999999995</v>
      </c>
    </row>
    <row r="10989" spans="1:11">
      <c r="A10989" t="s">
        <v>27037</v>
      </c>
      <c r="B10989" t="s">
        <v>58</v>
      </c>
      <c r="C10989">
        <v>96736</v>
      </c>
      <c r="D10989" t="s">
        <v>4087</v>
      </c>
      <c r="E10989" t="s">
        <v>32</v>
      </c>
      <c r="F10989">
        <v>6.9</v>
      </c>
      <c r="G10989">
        <v>7.27</v>
      </c>
      <c r="J10989">
        <v>0.36230000000000001</v>
      </c>
      <c r="K10989">
        <v>0.34389999999999998</v>
      </c>
    </row>
    <row r="10990" spans="1:11">
      <c r="A10990" t="s">
        <v>27038</v>
      </c>
      <c r="B10990" t="s">
        <v>58</v>
      </c>
      <c r="C10990">
        <v>96737</v>
      </c>
      <c r="D10990" t="s">
        <v>4088</v>
      </c>
      <c r="E10990" t="s">
        <v>32</v>
      </c>
      <c r="F10990">
        <v>7.12</v>
      </c>
      <c r="G10990">
        <v>7.51</v>
      </c>
      <c r="J10990">
        <v>0.32019999999999998</v>
      </c>
      <c r="K10990">
        <v>0.30359999999999998</v>
      </c>
    </row>
    <row r="10991" spans="1:11">
      <c r="A10991" t="s">
        <v>27039</v>
      </c>
      <c r="B10991" t="s">
        <v>58</v>
      </c>
      <c r="C10991">
        <v>96739</v>
      </c>
      <c r="D10991" t="s">
        <v>4090</v>
      </c>
      <c r="E10991" t="s">
        <v>32</v>
      </c>
      <c r="F10991">
        <v>9.69</v>
      </c>
      <c r="G10991">
        <v>10.15</v>
      </c>
      <c r="J10991">
        <v>0.42209999999999998</v>
      </c>
      <c r="K10991">
        <v>0.40300000000000002</v>
      </c>
    </row>
    <row r="10992" spans="1:11">
      <c r="A10992" t="s">
        <v>27040</v>
      </c>
      <c r="B10992" t="s">
        <v>58</v>
      </c>
      <c r="C10992">
        <v>96741</v>
      </c>
      <c r="D10992" t="s">
        <v>4092</v>
      </c>
      <c r="E10992" t="s">
        <v>32</v>
      </c>
      <c r="F10992">
        <v>18.350000000000001</v>
      </c>
      <c r="G10992">
        <v>18.899999999999999</v>
      </c>
      <c r="J10992">
        <v>0.63380000000000003</v>
      </c>
      <c r="K10992">
        <v>0.61529999999999996</v>
      </c>
    </row>
    <row r="10993" spans="1:11">
      <c r="A10993" t="s">
        <v>27041</v>
      </c>
      <c r="B10993" t="s">
        <v>58</v>
      </c>
      <c r="C10993">
        <v>96742</v>
      </c>
      <c r="D10993" t="s">
        <v>4093</v>
      </c>
      <c r="E10993" t="s">
        <v>32</v>
      </c>
      <c r="F10993">
        <v>22.56</v>
      </c>
      <c r="G10993">
        <v>23.26</v>
      </c>
      <c r="J10993">
        <v>0.62539999999999996</v>
      </c>
      <c r="K10993">
        <v>0.60660000000000003</v>
      </c>
    </row>
    <row r="10994" spans="1:11">
      <c r="A10994" t="s">
        <v>27042</v>
      </c>
      <c r="B10994" t="s">
        <v>58</v>
      </c>
      <c r="C10994">
        <v>96743</v>
      </c>
      <c r="D10994" t="s">
        <v>4094</v>
      </c>
      <c r="E10994" t="s">
        <v>32</v>
      </c>
      <c r="F10994">
        <v>34.97</v>
      </c>
      <c r="G10994">
        <v>35.9</v>
      </c>
      <c r="J10994">
        <v>0.6774</v>
      </c>
      <c r="K10994">
        <v>0.65990000000000004</v>
      </c>
    </row>
    <row r="10995" spans="1:11">
      <c r="A10995" t="s">
        <v>27043</v>
      </c>
      <c r="B10995" t="s">
        <v>58</v>
      </c>
      <c r="C10995">
        <v>96744</v>
      </c>
      <c r="D10995" t="s">
        <v>4095</v>
      </c>
      <c r="E10995" t="s">
        <v>32</v>
      </c>
      <c r="F10995">
        <v>58.46</v>
      </c>
      <c r="G10995">
        <v>59.65</v>
      </c>
      <c r="J10995">
        <v>0.75149999999999995</v>
      </c>
      <c r="K10995">
        <v>0.73650000000000004</v>
      </c>
    </row>
    <row r="10996" spans="1:11">
      <c r="A10996" t="s">
        <v>27044</v>
      </c>
      <c r="B10996" t="s">
        <v>58</v>
      </c>
      <c r="C10996">
        <v>96745</v>
      </c>
      <c r="D10996" t="s">
        <v>4096</v>
      </c>
      <c r="E10996" t="s">
        <v>32</v>
      </c>
      <c r="F10996">
        <v>91.21</v>
      </c>
      <c r="G10996">
        <v>92.8</v>
      </c>
      <c r="J10996">
        <v>0.7883</v>
      </c>
      <c r="K10996">
        <v>0.77480000000000004</v>
      </c>
    </row>
    <row r="10997" spans="1:11">
      <c r="A10997" t="s">
        <v>27045</v>
      </c>
      <c r="B10997" t="s">
        <v>58</v>
      </c>
      <c r="C10997">
        <v>94671</v>
      </c>
      <c r="D10997" t="s">
        <v>4005</v>
      </c>
      <c r="E10997" t="s">
        <v>32</v>
      </c>
      <c r="F10997">
        <v>112.18</v>
      </c>
      <c r="G10997">
        <v>114.2</v>
      </c>
      <c r="J10997">
        <v>0</v>
      </c>
      <c r="K10997">
        <v>0</v>
      </c>
    </row>
    <row r="10998" spans="1:11">
      <c r="A10998" t="s">
        <v>27046</v>
      </c>
      <c r="B10998" t="s">
        <v>58</v>
      </c>
      <c r="C10998">
        <v>94661</v>
      </c>
      <c r="D10998" t="s">
        <v>3995</v>
      </c>
      <c r="E10998" t="s">
        <v>32</v>
      </c>
      <c r="F10998">
        <v>10.81</v>
      </c>
      <c r="G10998">
        <v>11.17</v>
      </c>
      <c r="J10998">
        <v>0</v>
      </c>
      <c r="K10998">
        <v>0</v>
      </c>
    </row>
    <row r="10999" spans="1:11">
      <c r="A10999" t="s">
        <v>27047</v>
      </c>
      <c r="B10999" t="s">
        <v>58</v>
      </c>
      <c r="C10999">
        <v>94663</v>
      </c>
      <c r="D10999" t="s">
        <v>3997</v>
      </c>
      <c r="E10999" t="s">
        <v>32</v>
      </c>
      <c r="F10999">
        <v>13.65</v>
      </c>
      <c r="G10999">
        <v>14.15</v>
      </c>
      <c r="J10999">
        <v>0</v>
      </c>
      <c r="K10999">
        <v>0</v>
      </c>
    </row>
    <row r="11000" spans="1:11">
      <c r="A11000" t="s">
        <v>27048</v>
      </c>
      <c r="B11000" t="s">
        <v>58</v>
      </c>
      <c r="C11000">
        <v>94665</v>
      </c>
      <c r="D11000" t="s">
        <v>3999</v>
      </c>
      <c r="E11000" t="s">
        <v>32</v>
      </c>
      <c r="F11000">
        <v>26.15</v>
      </c>
      <c r="G11000">
        <v>26.82</v>
      </c>
      <c r="J11000">
        <v>0</v>
      </c>
      <c r="K11000">
        <v>0</v>
      </c>
    </row>
    <row r="11001" spans="1:11">
      <c r="A11001" t="s">
        <v>27049</v>
      </c>
      <c r="B11001" t="s">
        <v>58</v>
      </c>
      <c r="C11001">
        <v>94667</v>
      </c>
      <c r="D11001" t="s">
        <v>4001</v>
      </c>
      <c r="E11001" t="s">
        <v>32</v>
      </c>
      <c r="F11001">
        <v>38.44</v>
      </c>
      <c r="G11001">
        <v>39.43</v>
      </c>
      <c r="J11001">
        <v>0</v>
      </c>
      <c r="K11001">
        <v>0</v>
      </c>
    </row>
    <row r="11002" spans="1:11">
      <c r="A11002" t="s">
        <v>27050</v>
      </c>
      <c r="B11002" t="s">
        <v>58</v>
      </c>
      <c r="C11002">
        <v>94669</v>
      </c>
      <c r="D11002" t="s">
        <v>4003</v>
      </c>
      <c r="E11002" t="s">
        <v>32</v>
      </c>
      <c r="F11002">
        <v>68.39</v>
      </c>
      <c r="G11002">
        <v>69.64</v>
      </c>
      <c r="J11002">
        <v>0</v>
      </c>
      <c r="K11002">
        <v>0</v>
      </c>
    </row>
    <row r="11003" spans="1:11">
      <c r="A11003" t="s">
        <v>27051</v>
      </c>
      <c r="B11003" t="s">
        <v>58</v>
      </c>
      <c r="C11003">
        <v>105177</v>
      </c>
      <c r="D11003" t="s">
        <v>4515</v>
      </c>
      <c r="E11003" t="s">
        <v>32</v>
      </c>
      <c r="F11003">
        <v>150.30000000000001</v>
      </c>
      <c r="G11003">
        <v>152.31</v>
      </c>
      <c r="J11003">
        <v>0.83360000000000001</v>
      </c>
      <c r="K11003">
        <v>0.8226</v>
      </c>
    </row>
    <row r="11004" spans="1:11">
      <c r="A11004" t="s">
        <v>27052</v>
      </c>
      <c r="B11004" t="s">
        <v>58</v>
      </c>
      <c r="C11004">
        <v>105176</v>
      </c>
      <c r="D11004" t="s">
        <v>4514</v>
      </c>
      <c r="E11004" t="s">
        <v>32</v>
      </c>
      <c r="F11004">
        <v>168.69</v>
      </c>
      <c r="G11004">
        <v>170.84</v>
      </c>
      <c r="J11004">
        <v>0.84099999999999997</v>
      </c>
      <c r="K11004">
        <v>0.83040000000000003</v>
      </c>
    </row>
    <row r="11005" spans="1:11">
      <c r="A11005" t="s">
        <v>27053</v>
      </c>
      <c r="B11005" t="s">
        <v>58</v>
      </c>
      <c r="C11005">
        <v>94466</v>
      </c>
      <c r="D11005" t="s">
        <v>3964</v>
      </c>
      <c r="E11005" t="s">
        <v>32</v>
      </c>
      <c r="F11005">
        <v>57.65</v>
      </c>
      <c r="G11005">
        <v>59.33</v>
      </c>
      <c r="J11005">
        <v>0.63560000000000005</v>
      </c>
      <c r="K11005">
        <v>0.61760000000000004</v>
      </c>
    </row>
    <row r="11006" spans="1:11">
      <c r="A11006" t="s">
        <v>27054</v>
      </c>
      <c r="B11006" t="s">
        <v>58</v>
      </c>
      <c r="C11006">
        <v>94468</v>
      </c>
      <c r="D11006" t="s">
        <v>3966</v>
      </c>
      <c r="E11006" t="s">
        <v>32</v>
      </c>
      <c r="F11006">
        <v>80.67</v>
      </c>
      <c r="G11006">
        <v>82.65</v>
      </c>
      <c r="J11006">
        <v>0.69520000000000004</v>
      </c>
      <c r="K11006">
        <v>0.67849999999999999</v>
      </c>
    </row>
    <row r="11007" spans="1:11">
      <c r="A11007" t="s">
        <v>27055</v>
      </c>
      <c r="B11007" t="s">
        <v>58</v>
      </c>
      <c r="C11007">
        <v>94470</v>
      </c>
      <c r="D11007" t="s">
        <v>3968</v>
      </c>
      <c r="E11007" t="s">
        <v>32</v>
      </c>
      <c r="F11007">
        <v>120.26</v>
      </c>
      <c r="G11007">
        <v>122.59</v>
      </c>
      <c r="J11007">
        <v>0.75860000000000005</v>
      </c>
      <c r="K11007">
        <v>0.74419999999999997</v>
      </c>
    </row>
    <row r="11008" spans="1:11">
      <c r="A11008" t="s">
        <v>27056</v>
      </c>
      <c r="B11008" t="s">
        <v>58</v>
      </c>
      <c r="C11008">
        <v>105225</v>
      </c>
      <c r="D11008" t="s">
        <v>4557</v>
      </c>
      <c r="E11008" t="s">
        <v>32</v>
      </c>
      <c r="F11008">
        <v>18.23</v>
      </c>
      <c r="G11008">
        <v>18.66</v>
      </c>
      <c r="J11008">
        <v>0</v>
      </c>
      <c r="K11008">
        <v>0</v>
      </c>
    </row>
    <row r="11009" spans="1:11">
      <c r="A11009" t="s">
        <v>27057</v>
      </c>
      <c r="B11009" t="s">
        <v>58</v>
      </c>
      <c r="C11009">
        <v>105226</v>
      </c>
      <c r="D11009" t="s">
        <v>4558</v>
      </c>
      <c r="E11009" t="s">
        <v>32</v>
      </c>
      <c r="F11009">
        <v>40.799999999999997</v>
      </c>
      <c r="G11009">
        <v>41.35</v>
      </c>
      <c r="J11009">
        <v>0</v>
      </c>
      <c r="K11009">
        <v>0</v>
      </c>
    </row>
    <row r="11010" spans="1:11">
      <c r="A11010" t="s">
        <v>27058</v>
      </c>
      <c r="B11010" t="s">
        <v>58</v>
      </c>
      <c r="C11010">
        <v>105227</v>
      </c>
      <c r="D11010" t="s">
        <v>4559</v>
      </c>
      <c r="E11010" t="s">
        <v>32</v>
      </c>
      <c r="F11010">
        <v>58</v>
      </c>
      <c r="G11010">
        <v>58.73</v>
      </c>
      <c r="J11010">
        <v>0</v>
      </c>
      <c r="K11010">
        <v>0</v>
      </c>
    </row>
    <row r="11011" spans="1:11">
      <c r="A11011" t="s">
        <v>27059</v>
      </c>
      <c r="B11011" t="s">
        <v>58</v>
      </c>
      <c r="C11011">
        <v>105212</v>
      </c>
      <c r="D11011" t="s">
        <v>4544</v>
      </c>
      <c r="E11011" t="s">
        <v>32</v>
      </c>
      <c r="F11011">
        <v>256.45</v>
      </c>
      <c r="G11011">
        <v>260.68</v>
      </c>
      <c r="J11011">
        <v>0.79600000000000004</v>
      </c>
      <c r="K11011">
        <v>0.78310000000000002</v>
      </c>
    </row>
    <row r="11012" spans="1:11">
      <c r="A11012" t="s">
        <v>27060</v>
      </c>
      <c r="B11012" t="s">
        <v>58</v>
      </c>
      <c r="C11012">
        <v>105211</v>
      </c>
      <c r="D11012" t="s">
        <v>4543</v>
      </c>
      <c r="E11012" t="s">
        <v>32</v>
      </c>
      <c r="F11012">
        <v>258.82</v>
      </c>
      <c r="G11012">
        <v>263.24</v>
      </c>
      <c r="J11012">
        <v>0.78869999999999996</v>
      </c>
      <c r="K11012">
        <v>0.77549999999999997</v>
      </c>
    </row>
    <row r="11013" spans="1:11">
      <c r="A11013" t="s">
        <v>27061</v>
      </c>
      <c r="B11013" t="s">
        <v>58</v>
      </c>
      <c r="C11013">
        <v>105189</v>
      </c>
      <c r="D11013" t="s">
        <v>4523</v>
      </c>
      <c r="E11013" t="s">
        <v>32</v>
      </c>
      <c r="F11013">
        <v>23.99</v>
      </c>
      <c r="G11013">
        <v>24.79</v>
      </c>
      <c r="J11013">
        <v>0</v>
      </c>
      <c r="K11013">
        <v>0</v>
      </c>
    </row>
    <row r="11014" spans="1:11">
      <c r="A11014" t="s">
        <v>27062</v>
      </c>
      <c r="B11014" t="s">
        <v>58</v>
      </c>
      <c r="C11014">
        <v>105190</v>
      </c>
      <c r="D11014" t="s">
        <v>4524</v>
      </c>
      <c r="E11014" t="s">
        <v>32</v>
      </c>
      <c r="F11014">
        <v>29.53</v>
      </c>
      <c r="G11014">
        <v>30.38</v>
      </c>
      <c r="J11014">
        <v>0</v>
      </c>
      <c r="K11014">
        <v>0</v>
      </c>
    </row>
    <row r="11015" spans="1:11">
      <c r="A11015" t="s">
        <v>27063</v>
      </c>
      <c r="B11015" t="s">
        <v>58</v>
      </c>
      <c r="C11015">
        <v>94625</v>
      </c>
      <c r="D11015" t="s">
        <v>3991</v>
      </c>
      <c r="E11015" t="s">
        <v>32</v>
      </c>
      <c r="F11015">
        <v>1566.39</v>
      </c>
      <c r="G11015">
        <v>1571.57</v>
      </c>
      <c r="J11015">
        <v>0.95979999999999999</v>
      </c>
      <c r="K11015">
        <v>0.95660000000000001</v>
      </c>
    </row>
    <row r="11016" spans="1:11">
      <c r="A11016" t="s">
        <v>27064</v>
      </c>
      <c r="B11016" t="s">
        <v>58</v>
      </c>
      <c r="C11016">
        <v>94622</v>
      </c>
      <c r="D11016" t="s">
        <v>3988</v>
      </c>
      <c r="E11016" t="s">
        <v>32</v>
      </c>
      <c r="F11016">
        <v>217.11</v>
      </c>
      <c r="G11016">
        <v>221.5</v>
      </c>
      <c r="J11016">
        <v>0.75429999999999997</v>
      </c>
      <c r="K11016">
        <v>0.73939999999999995</v>
      </c>
    </row>
    <row r="11017" spans="1:11">
      <c r="A11017" t="s">
        <v>27065</v>
      </c>
      <c r="B11017" t="s">
        <v>58</v>
      </c>
      <c r="C11017">
        <v>94623</v>
      </c>
      <c r="D11017" t="s">
        <v>3989</v>
      </c>
      <c r="E11017" t="s">
        <v>32</v>
      </c>
      <c r="F11017">
        <v>503.28</v>
      </c>
      <c r="G11017">
        <v>507.85</v>
      </c>
      <c r="J11017">
        <v>0.88939999999999997</v>
      </c>
      <c r="K11017">
        <v>0.88139999999999996</v>
      </c>
    </row>
    <row r="11018" spans="1:11">
      <c r="A11018" t="s">
        <v>27066</v>
      </c>
      <c r="B11018" t="s">
        <v>58</v>
      </c>
      <c r="C11018">
        <v>94624</v>
      </c>
      <c r="D11018" t="s">
        <v>3990</v>
      </c>
      <c r="E11018" t="s">
        <v>32</v>
      </c>
      <c r="F11018">
        <v>753.17</v>
      </c>
      <c r="G11018">
        <v>757.95</v>
      </c>
      <c r="J11018">
        <v>0.92279999999999995</v>
      </c>
      <c r="K11018">
        <v>0.91700000000000004</v>
      </c>
    </row>
    <row r="11019" spans="1:11">
      <c r="A11019" t="s">
        <v>27067</v>
      </c>
      <c r="B11019" t="s">
        <v>58</v>
      </c>
      <c r="C11019">
        <v>94763</v>
      </c>
      <c r="D11019" t="s">
        <v>4071</v>
      </c>
      <c r="E11019" t="s">
        <v>32</v>
      </c>
      <c r="F11019">
        <v>358.14</v>
      </c>
      <c r="G11019">
        <v>362.47</v>
      </c>
      <c r="J11019">
        <v>0</v>
      </c>
      <c r="K11019">
        <v>0</v>
      </c>
    </row>
    <row r="11020" spans="1:11">
      <c r="A11020" t="s">
        <v>27068</v>
      </c>
      <c r="B11020" t="s">
        <v>58</v>
      </c>
      <c r="C11020">
        <v>94756</v>
      </c>
      <c r="D11020" t="s">
        <v>4064</v>
      </c>
      <c r="E11020" t="s">
        <v>32</v>
      </c>
      <c r="F11020">
        <v>13.72</v>
      </c>
      <c r="G11020">
        <v>14.09</v>
      </c>
      <c r="J11020">
        <v>0</v>
      </c>
      <c r="K11020">
        <v>0</v>
      </c>
    </row>
    <row r="11021" spans="1:11">
      <c r="A11021" t="s">
        <v>27069</v>
      </c>
      <c r="B11021" t="s">
        <v>58</v>
      </c>
      <c r="C11021">
        <v>94757</v>
      </c>
      <c r="D11021" t="s">
        <v>4065</v>
      </c>
      <c r="E11021" t="s">
        <v>32</v>
      </c>
      <c r="F11021">
        <v>21.18</v>
      </c>
      <c r="G11021">
        <v>21.64</v>
      </c>
      <c r="J11021">
        <v>0</v>
      </c>
      <c r="K11021">
        <v>0</v>
      </c>
    </row>
    <row r="11022" spans="1:11">
      <c r="A11022" t="s">
        <v>27070</v>
      </c>
      <c r="B11022" t="s">
        <v>58</v>
      </c>
      <c r="C11022">
        <v>94758</v>
      </c>
      <c r="D11022" t="s">
        <v>4066</v>
      </c>
      <c r="E11022" t="s">
        <v>32</v>
      </c>
      <c r="F11022">
        <v>51.39</v>
      </c>
      <c r="G11022">
        <v>51.99</v>
      </c>
      <c r="J11022">
        <v>0</v>
      </c>
      <c r="K11022">
        <v>0</v>
      </c>
    </row>
    <row r="11023" spans="1:11">
      <c r="A11023" t="s">
        <v>27071</v>
      </c>
      <c r="B11023" t="s">
        <v>58</v>
      </c>
      <c r="C11023">
        <v>94759</v>
      </c>
      <c r="D11023" t="s">
        <v>4067</v>
      </c>
      <c r="E11023" t="s">
        <v>32</v>
      </c>
      <c r="F11023">
        <v>65.39</v>
      </c>
      <c r="G11023">
        <v>66.16</v>
      </c>
      <c r="J11023">
        <v>0</v>
      </c>
      <c r="K11023">
        <v>0</v>
      </c>
    </row>
    <row r="11024" spans="1:11">
      <c r="A11024" t="s">
        <v>27072</v>
      </c>
      <c r="B11024" t="s">
        <v>58</v>
      </c>
      <c r="C11024">
        <v>94760</v>
      </c>
      <c r="D11024" t="s">
        <v>4068</v>
      </c>
      <c r="E11024" t="s">
        <v>32</v>
      </c>
      <c r="F11024">
        <v>103.58</v>
      </c>
      <c r="G11024">
        <v>104.73</v>
      </c>
      <c r="J11024">
        <v>0</v>
      </c>
      <c r="K11024">
        <v>0</v>
      </c>
    </row>
    <row r="11025" spans="1:11">
      <c r="A11025" t="s">
        <v>27073</v>
      </c>
      <c r="B11025" t="s">
        <v>58</v>
      </c>
      <c r="C11025">
        <v>94761</v>
      </c>
      <c r="D11025" t="s">
        <v>4069</v>
      </c>
      <c r="E11025" t="s">
        <v>32</v>
      </c>
      <c r="F11025">
        <v>221.32</v>
      </c>
      <c r="G11025">
        <v>223.23</v>
      </c>
      <c r="J11025">
        <v>0</v>
      </c>
      <c r="K11025">
        <v>0</v>
      </c>
    </row>
    <row r="11026" spans="1:11">
      <c r="A11026" t="s">
        <v>27074</v>
      </c>
      <c r="B11026" t="s">
        <v>58</v>
      </c>
      <c r="C11026">
        <v>94762</v>
      </c>
      <c r="D11026" t="s">
        <v>4070</v>
      </c>
      <c r="E11026" t="s">
        <v>32</v>
      </c>
      <c r="F11026">
        <v>270.3</v>
      </c>
      <c r="G11026">
        <v>273.02</v>
      </c>
      <c r="J11026">
        <v>0</v>
      </c>
      <c r="K11026">
        <v>0</v>
      </c>
    </row>
    <row r="11027" spans="1:11">
      <c r="A11027" t="s">
        <v>27075</v>
      </c>
      <c r="B11027" t="s">
        <v>58</v>
      </c>
      <c r="C11027">
        <v>94462</v>
      </c>
      <c r="D11027" t="s">
        <v>3334</v>
      </c>
      <c r="E11027" t="s">
        <v>12</v>
      </c>
      <c r="F11027">
        <v>101.84</v>
      </c>
      <c r="G11027">
        <v>103.88</v>
      </c>
      <c r="J11027">
        <v>0.75829999999999997</v>
      </c>
      <c r="K11027">
        <v>0.74350000000000005</v>
      </c>
    </row>
    <row r="11028" spans="1:11">
      <c r="A11028" t="s">
        <v>27076</v>
      </c>
      <c r="B11028" t="s">
        <v>58</v>
      </c>
      <c r="C11028">
        <v>94463</v>
      </c>
      <c r="D11028" t="s">
        <v>3335</v>
      </c>
      <c r="E11028" t="s">
        <v>12</v>
      </c>
      <c r="F11028">
        <v>124.59</v>
      </c>
      <c r="G11028">
        <v>126.98</v>
      </c>
      <c r="J11028">
        <v>0.76919999999999999</v>
      </c>
      <c r="K11028">
        <v>0.75480000000000003</v>
      </c>
    </row>
    <row r="11029" spans="1:11">
      <c r="A11029" t="s">
        <v>27077</v>
      </c>
      <c r="B11029" t="s">
        <v>58</v>
      </c>
      <c r="C11029">
        <v>94464</v>
      </c>
      <c r="D11029" t="s">
        <v>3336</v>
      </c>
      <c r="E11029" t="s">
        <v>12</v>
      </c>
      <c r="F11029">
        <v>162.9</v>
      </c>
      <c r="G11029">
        <v>165.72</v>
      </c>
      <c r="J11029">
        <v>0.79169999999999996</v>
      </c>
      <c r="K11029">
        <v>0.7782</v>
      </c>
    </row>
    <row r="11030" spans="1:11">
      <c r="A11030" t="s">
        <v>27078</v>
      </c>
      <c r="B11030" t="s">
        <v>58</v>
      </c>
      <c r="C11030">
        <v>94605</v>
      </c>
      <c r="D11030" t="s">
        <v>3340</v>
      </c>
      <c r="E11030" t="s">
        <v>12</v>
      </c>
      <c r="F11030">
        <v>667.26</v>
      </c>
      <c r="G11030">
        <v>670.38</v>
      </c>
      <c r="J11030">
        <v>0.94310000000000005</v>
      </c>
      <c r="K11030">
        <v>0.93869999999999998</v>
      </c>
    </row>
    <row r="11031" spans="1:11">
      <c r="A11031" t="s">
        <v>27079</v>
      </c>
      <c r="B11031" t="s">
        <v>58</v>
      </c>
      <c r="C11031">
        <v>94602</v>
      </c>
      <c r="D11031" t="s">
        <v>3337</v>
      </c>
      <c r="E11031" t="s">
        <v>12</v>
      </c>
      <c r="F11031">
        <v>239.4</v>
      </c>
      <c r="G11031">
        <v>242.04</v>
      </c>
      <c r="J11031">
        <v>0.86550000000000005</v>
      </c>
      <c r="K11031">
        <v>0.85609999999999997</v>
      </c>
    </row>
    <row r="11032" spans="1:11">
      <c r="A11032" t="s">
        <v>27080</v>
      </c>
      <c r="B11032" t="s">
        <v>58</v>
      </c>
      <c r="C11032">
        <v>94603</v>
      </c>
      <c r="D11032" t="s">
        <v>3338</v>
      </c>
      <c r="E11032" t="s">
        <v>12</v>
      </c>
      <c r="F11032">
        <v>325.49</v>
      </c>
      <c r="G11032">
        <v>328.25</v>
      </c>
      <c r="J11032">
        <v>0.89690000000000003</v>
      </c>
      <c r="K11032">
        <v>0.88929999999999998</v>
      </c>
    </row>
    <row r="11033" spans="1:11">
      <c r="A11033" t="s">
        <v>27081</v>
      </c>
      <c r="B11033" t="s">
        <v>58</v>
      </c>
      <c r="C11033">
        <v>94604</v>
      </c>
      <c r="D11033" t="s">
        <v>3339</v>
      </c>
      <c r="E11033" t="s">
        <v>12</v>
      </c>
      <c r="F11033">
        <v>461.83</v>
      </c>
      <c r="G11033">
        <v>464.72</v>
      </c>
      <c r="J11033">
        <v>0.92400000000000004</v>
      </c>
      <c r="K11033">
        <v>0.91830000000000001</v>
      </c>
    </row>
    <row r="11034" spans="1:11">
      <c r="A11034" t="s">
        <v>27082</v>
      </c>
      <c r="B11034" t="s">
        <v>58</v>
      </c>
      <c r="C11034">
        <v>94723</v>
      </c>
      <c r="D11034" t="s">
        <v>3355</v>
      </c>
      <c r="E11034" t="s">
        <v>12</v>
      </c>
      <c r="F11034">
        <v>446.57</v>
      </c>
      <c r="G11034">
        <v>449.19</v>
      </c>
      <c r="J11034">
        <v>0</v>
      </c>
      <c r="K11034">
        <v>0</v>
      </c>
    </row>
    <row r="11035" spans="1:11">
      <c r="A11035" t="s">
        <v>27083</v>
      </c>
      <c r="B11035" t="s">
        <v>58</v>
      </c>
      <c r="C11035">
        <v>94716</v>
      </c>
      <c r="D11035" t="s">
        <v>3348</v>
      </c>
      <c r="E11035" t="s">
        <v>12</v>
      </c>
      <c r="F11035">
        <v>22.17</v>
      </c>
      <c r="G11035">
        <v>22.39</v>
      </c>
      <c r="J11035">
        <v>0</v>
      </c>
      <c r="K11035">
        <v>0</v>
      </c>
    </row>
    <row r="11036" spans="1:11">
      <c r="A11036" t="s">
        <v>27084</v>
      </c>
      <c r="B11036" t="s">
        <v>58</v>
      </c>
      <c r="C11036">
        <v>94717</v>
      </c>
      <c r="D11036" t="s">
        <v>3349</v>
      </c>
      <c r="E11036" t="s">
        <v>12</v>
      </c>
      <c r="F11036">
        <v>36.94</v>
      </c>
      <c r="G11036">
        <v>37.22</v>
      </c>
      <c r="J11036">
        <v>0</v>
      </c>
      <c r="K11036">
        <v>0</v>
      </c>
    </row>
    <row r="11037" spans="1:11">
      <c r="A11037" t="s">
        <v>27085</v>
      </c>
      <c r="B11037" t="s">
        <v>58</v>
      </c>
      <c r="C11037">
        <v>94718</v>
      </c>
      <c r="D11037" t="s">
        <v>3350</v>
      </c>
      <c r="E11037" t="s">
        <v>12</v>
      </c>
      <c r="F11037">
        <v>48.24</v>
      </c>
      <c r="G11037">
        <v>48.6</v>
      </c>
      <c r="J11037">
        <v>0</v>
      </c>
      <c r="K11037">
        <v>0</v>
      </c>
    </row>
    <row r="11038" spans="1:11">
      <c r="A11038" t="s">
        <v>27086</v>
      </c>
      <c r="B11038" t="s">
        <v>58</v>
      </c>
      <c r="C11038">
        <v>94719</v>
      </c>
      <c r="D11038" t="s">
        <v>3351</v>
      </c>
      <c r="E11038" t="s">
        <v>12</v>
      </c>
      <c r="F11038">
        <v>64.34</v>
      </c>
      <c r="G11038">
        <v>64.8</v>
      </c>
      <c r="J11038">
        <v>0</v>
      </c>
      <c r="K11038">
        <v>0</v>
      </c>
    </row>
    <row r="11039" spans="1:11">
      <c r="A11039" t="s">
        <v>27087</v>
      </c>
      <c r="B11039" t="s">
        <v>58</v>
      </c>
      <c r="C11039">
        <v>94720</v>
      </c>
      <c r="D11039" t="s">
        <v>3352</v>
      </c>
      <c r="E11039" t="s">
        <v>12</v>
      </c>
      <c r="F11039">
        <v>94.21</v>
      </c>
      <c r="G11039">
        <v>94.9</v>
      </c>
      <c r="J11039">
        <v>0</v>
      </c>
      <c r="K11039">
        <v>0</v>
      </c>
    </row>
    <row r="11040" spans="1:11">
      <c r="A11040" t="s">
        <v>27088</v>
      </c>
      <c r="B11040" t="s">
        <v>58</v>
      </c>
      <c r="C11040">
        <v>94721</v>
      </c>
      <c r="D11040" t="s">
        <v>3353</v>
      </c>
      <c r="E11040" t="s">
        <v>12</v>
      </c>
      <c r="F11040">
        <v>152.79</v>
      </c>
      <c r="G11040">
        <v>153.93</v>
      </c>
      <c r="J11040">
        <v>0</v>
      </c>
      <c r="K11040">
        <v>0</v>
      </c>
    </row>
    <row r="11041" spans="1:11">
      <c r="A11041" t="s">
        <v>27089</v>
      </c>
      <c r="B11041" t="s">
        <v>58</v>
      </c>
      <c r="C11041">
        <v>94722</v>
      </c>
      <c r="D11041" t="s">
        <v>3354</v>
      </c>
      <c r="E11041" t="s">
        <v>12</v>
      </c>
      <c r="F11041">
        <v>237.9</v>
      </c>
      <c r="G11041">
        <v>239.55</v>
      </c>
      <c r="J11041">
        <v>0</v>
      </c>
      <c r="K11041">
        <v>0</v>
      </c>
    </row>
    <row r="11042" spans="1:11">
      <c r="A11042" t="s">
        <v>27090</v>
      </c>
      <c r="B11042" t="s">
        <v>58</v>
      </c>
      <c r="C11042">
        <v>96726</v>
      </c>
      <c r="D11042" t="s">
        <v>14939</v>
      </c>
      <c r="E11042" t="s">
        <v>12</v>
      </c>
      <c r="F11042">
        <v>176.89</v>
      </c>
      <c r="G11042">
        <v>179.55</v>
      </c>
      <c r="J11042">
        <v>0.81510000000000005</v>
      </c>
      <c r="K11042">
        <v>0.80310000000000004</v>
      </c>
    </row>
    <row r="11043" spans="1:11">
      <c r="A11043" t="s">
        <v>27091</v>
      </c>
      <c r="B11043" t="s">
        <v>58</v>
      </c>
      <c r="C11043">
        <v>96735</v>
      </c>
      <c r="D11043" t="s">
        <v>14940</v>
      </c>
      <c r="E11043" t="s">
        <v>12</v>
      </c>
      <c r="F11043">
        <v>331.51</v>
      </c>
      <c r="G11043">
        <v>334.79</v>
      </c>
      <c r="J11043">
        <v>0.87880000000000003</v>
      </c>
      <c r="K11043">
        <v>0.87019999999999997</v>
      </c>
    </row>
    <row r="11044" spans="1:11">
      <c r="A11044" t="s">
        <v>27092</v>
      </c>
      <c r="B11044" t="s">
        <v>58</v>
      </c>
      <c r="C11044">
        <v>96718</v>
      </c>
      <c r="D11044" t="s">
        <v>14941</v>
      </c>
      <c r="E11044" t="s">
        <v>12</v>
      </c>
      <c r="F11044">
        <v>16.18</v>
      </c>
      <c r="G11044">
        <v>16.62</v>
      </c>
      <c r="J11044">
        <v>0.67120000000000002</v>
      </c>
      <c r="K11044">
        <v>0.65339999999999998</v>
      </c>
    </row>
    <row r="11045" spans="1:11">
      <c r="A11045" t="s">
        <v>27093</v>
      </c>
      <c r="B11045" t="s">
        <v>58</v>
      </c>
      <c r="C11045">
        <v>96727</v>
      </c>
      <c r="D11045" t="s">
        <v>14942</v>
      </c>
      <c r="E11045" t="s">
        <v>12</v>
      </c>
      <c r="F11045">
        <v>18.48</v>
      </c>
      <c r="G11045">
        <v>19.03</v>
      </c>
      <c r="J11045">
        <v>0.64610000000000001</v>
      </c>
      <c r="K11045">
        <v>0.62739999999999996</v>
      </c>
    </row>
    <row r="11046" spans="1:11">
      <c r="A11046" t="s">
        <v>27094</v>
      </c>
      <c r="B11046" t="s">
        <v>58</v>
      </c>
      <c r="C11046">
        <v>96719</v>
      </c>
      <c r="D11046" t="s">
        <v>14943</v>
      </c>
      <c r="E11046" t="s">
        <v>12</v>
      </c>
      <c r="F11046">
        <v>20.59</v>
      </c>
      <c r="G11046">
        <v>21.07</v>
      </c>
      <c r="J11046">
        <v>0.71589999999999998</v>
      </c>
      <c r="K11046">
        <v>0.6996</v>
      </c>
    </row>
    <row r="11047" spans="1:11">
      <c r="A11047" t="s">
        <v>27095</v>
      </c>
      <c r="B11047" t="s">
        <v>58</v>
      </c>
      <c r="C11047">
        <v>96728</v>
      </c>
      <c r="D11047" t="s">
        <v>14944</v>
      </c>
      <c r="E11047" t="s">
        <v>12</v>
      </c>
      <c r="F11047">
        <v>23.7</v>
      </c>
      <c r="G11047">
        <v>24.29</v>
      </c>
      <c r="J11047">
        <v>0.69699999999999995</v>
      </c>
      <c r="K11047">
        <v>0.68010000000000004</v>
      </c>
    </row>
    <row r="11048" spans="1:11">
      <c r="A11048" t="s">
        <v>27096</v>
      </c>
      <c r="B11048" t="s">
        <v>58</v>
      </c>
      <c r="C11048">
        <v>96720</v>
      </c>
      <c r="D11048" t="s">
        <v>14945</v>
      </c>
      <c r="E11048" t="s">
        <v>12</v>
      </c>
      <c r="F11048">
        <v>18.87</v>
      </c>
      <c r="G11048">
        <v>19.420000000000002</v>
      </c>
      <c r="J11048">
        <v>0.64070000000000005</v>
      </c>
      <c r="K11048">
        <v>0.62260000000000004</v>
      </c>
    </row>
    <row r="11049" spans="1:11">
      <c r="A11049" t="s">
        <v>27097</v>
      </c>
      <c r="B11049" t="s">
        <v>58</v>
      </c>
      <c r="C11049">
        <v>96729</v>
      </c>
      <c r="D11049" t="s">
        <v>14946</v>
      </c>
      <c r="E11049" t="s">
        <v>12</v>
      </c>
      <c r="F11049">
        <v>30.45</v>
      </c>
      <c r="G11049">
        <v>31.14</v>
      </c>
      <c r="J11049">
        <v>0.72609999999999997</v>
      </c>
      <c r="K11049">
        <v>0.71</v>
      </c>
    </row>
    <row r="11050" spans="1:11">
      <c r="A11050" t="s">
        <v>27098</v>
      </c>
      <c r="B11050" t="s">
        <v>58</v>
      </c>
      <c r="C11050">
        <v>96721</v>
      </c>
      <c r="D11050" t="s">
        <v>14947</v>
      </c>
      <c r="E11050" t="s">
        <v>12</v>
      </c>
      <c r="F11050">
        <v>24.41</v>
      </c>
      <c r="G11050">
        <v>25.08</v>
      </c>
      <c r="J11050">
        <v>0.66779999999999995</v>
      </c>
      <c r="K11050">
        <v>0.64990000000000003</v>
      </c>
    </row>
    <row r="11051" spans="1:11">
      <c r="A11051" t="s">
        <v>27099</v>
      </c>
      <c r="B11051" t="s">
        <v>58</v>
      </c>
      <c r="C11051">
        <v>96730</v>
      </c>
      <c r="D11051" t="s">
        <v>14948</v>
      </c>
      <c r="E11051" t="s">
        <v>12</v>
      </c>
      <c r="F11051">
        <v>41.88</v>
      </c>
      <c r="G11051">
        <v>42.69</v>
      </c>
      <c r="J11051">
        <v>0.76170000000000004</v>
      </c>
      <c r="K11051">
        <v>0.74719999999999998</v>
      </c>
    </row>
    <row r="11052" spans="1:11">
      <c r="A11052" t="s">
        <v>27100</v>
      </c>
      <c r="B11052" t="s">
        <v>58</v>
      </c>
      <c r="C11052">
        <v>96722</v>
      </c>
      <c r="D11052" t="s">
        <v>14949</v>
      </c>
      <c r="E11052" t="s">
        <v>12</v>
      </c>
      <c r="F11052">
        <v>37.17</v>
      </c>
      <c r="G11052">
        <v>38.01</v>
      </c>
      <c r="J11052">
        <v>0.72529999999999994</v>
      </c>
      <c r="K11052">
        <v>0.70930000000000004</v>
      </c>
    </row>
    <row r="11053" spans="1:11">
      <c r="A11053" t="s">
        <v>27101</v>
      </c>
      <c r="B11053" t="s">
        <v>58</v>
      </c>
      <c r="C11053">
        <v>96731</v>
      </c>
      <c r="D11053" t="s">
        <v>14950</v>
      </c>
      <c r="E11053" t="s">
        <v>12</v>
      </c>
      <c r="F11053">
        <v>62.96</v>
      </c>
      <c r="G11053">
        <v>63.99</v>
      </c>
      <c r="J11053">
        <v>0.80069999999999997</v>
      </c>
      <c r="K11053">
        <v>0.78779999999999994</v>
      </c>
    </row>
    <row r="11054" spans="1:11">
      <c r="A11054" t="s">
        <v>27102</v>
      </c>
      <c r="B11054" t="s">
        <v>58</v>
      </c>
      <c r="C11054">
        <v>96723</v>
      </c>
      <c r="D11054" t="s">
        <v>14951</v>
      </c>
      <c r="E11054" t="s">
        <v>12</v>
      </c>
      <c r="F11054">
        <v>57.41</v>
      </c>
      <c r="G11054">
        <v>58.53</v>
      </c>
      <c r="J11054">
        <v>0.76239999999999997</v>
      </c>
      <c r="K11054">
        <v>0.74780000000000002</v>
      </c>
    </row>
    <row r="11055" spans="1:11">
      <c r="A11055" t="s">
        <v>27103</v>
      </c>
      <c r="B11055" t="s">
        <v>58</v>
      </c>
      <c r="C11055">
        <v>96732</v>
      </c>
      <c r="D11055" t="s">
        <v>14952</v>
      </c>
      <c r="E11055" t="s">
        <v>12</v>
      </c>
      <c r="F11055">
        <v>105.46</v>
      </c>
      <c r="G11055">
        <v>106.83</v>
      </c>
      <c r="J11055">
        <v>0.84109999999999996</v>
      </c>
      <c r="K11055">
        <v>0.83030000000000004</v>
      </c>
    </row>
    <row r="11056" spans="1:11">
      <c r="A11056" t="s">
        <v>27104</v>
      </c>
      <c r="B11056" t="s">
        <v>58</v>
      </c>
      <c r="C11056">
        <v>96724</v>
      </c>
      <c r="D11056" t="s">
        <v>14953</v>
      </c>
      <c r="E11056" t="s">
        <v>12</v>
      </c>
      <c r="F11056">
        <v>73.69</v>
      </c>
      <c r="G11056">
        <v>75.13</v>
      </c>
      <c r="J11056">
        <v>0.76180000000000003</v>
      </c>
      <c r="K11056">
        <v>0.74719999999999998</v>
      </c>
    </row>
    <row r="11057" spans="1:11">
      <c r="A11057" t="s">
        <v>27105</v>
      </c>
      <c r="B11057" t="s">
        <v>58</v>
      </c>
      <c r="C11057">
        <v>96733</v>
      </c>
      <c r="D11057" t="s">
        <v>14954</v>
      </c>
      <c r="E11057" t="s">
        <v>12</v>
      </c>
      <c r="F11057">
        <v>143.52000000000001</v>
      </c>
      <c r="G11057">
        <v>145.29</v>
      </c>
      <c r="J11057">
        <v>0.84960000000000002</v>
      </c>
      <c r="K11057">
        <v>0.83930000000000005</v>
      </c>
    </row>
    <row r="11058" spans="1:11">
      <c r="A11058" t="s">
        <v>27106</v>
      </c>
      <c r="B11058" t="s">
        <v>58</v>
      </c>
      <c r="C11058">
        <v>96725</v>
      </c>
      <c r="D11058" t="s">
        <v>14955</v>
      </c>
      <c r="E11058" t="s">
        <v>12</v>
      </c>
      <c r="F11058">
        <v>119.86</v>
      </c>
      <c r="G11058">
        <v>121.77</v>
      </c>
      <c r="J11058">
        <v>0.80520000000000003</v>
      </c>
      <c r="K11058">
        <v>0.79259999999999997</v>
      </c>
    </row>
    <row r="11059" spans="1:11">
      <c r="A11059" t="s">
        <v>27107</v>
      </c>
      <c r="B11059" t="s">
        <v>58</v>
      </c>
      <c r="C11059">
        <v>96734</v>
      </c>
      <c r="D11059" t="s">
        <v>14956</v>
      </c>
      <c r="E11059" t="s">
        <v>12</v>
      </c>
      <c r="F11059">
        <v>238.35</v>
      </c>
      <c r="G11059">
        <v>240.7</v>
      </c>
      <c r="J11059">
        <v>0.87960000000000005</v>
      </c>
      <c r="K11059">
        <v>0.871</v>
      </c>
    </row>
    <row r="11060" spans="1:11">
      <c r="A11060" t="s">
        <v>27108</v>
      </c>
      <c r="B11060" t="s">
        <v>58</v>
      </c>
      <c r="C11060">
        <v>94655</v>
      </c>
      <c r="D11060" t="s">
        <v>3347</v>
      </c>
      <c r="E11060" t="s">
        <v>12</v>
      </c>
      <c r="F11060">
        <v>129.78</v>
      </c>
      <c r="G11060">
        <v>132.22</v>
      </c>
      <c r="J11060">
        <v>0</v>
      </c>
      <c r="K11060">
        <v>0</v>
      </c>
    </row>
    <row r="11061" spans="1:11">
      <c r="A11061" t="s">
        <v>27109</v>
      </c>
      <c r="B11061" t="s">
        <v>58</v>
      </c>
      <c r="C11061">
        <v>94648</v>
      </c>
      <c r="D11061" t="s">
        <v>14957</v>
      </c>
      <c r="E11061" t="s">
        <v>12</v>
      </c>
      <c r="F11061">
        <v>7.55</v>
      </c>
      <c r="G11061">
        <v>7.8</v>
      </c>
      <c r="J11061">
        <v>0</v>
      </c>
      <c r="K11061">
        <v>0</v>
      </c>
    </row>
    <row r="11062" spans="1:11">
      <c r="A11062" t="s">
        <v>27110</v>
      </c>
      <c r="B11062" t="s">
        <v>58</v>
      </c>
      <c r="C11062">
        <v>94649</v>
      </c>
      <c r="D11062" t="s">
        <v>3341</v>
      </c>
      <c r="E11062" t="s">
        <v>12</v>
      </c>
      <c r="F11062">
        <v>13.74</v>
      </c>
      <c r="G11062">
        <v>14.06</v>
      </c>
      <c r="J11062">
        <v>0</v>
      </c>
      <c r="K11062">
        <v>0</v>
      </c>
    </row>
    <row r="11063" spans="1:11">
      <c r="A11063" t="s">
        <v>27111</v>
      </c>
      <c r="B11063" t="s">
        <v>58</v>
      </c>
      <c r="C11063">
        <v>94650</v>
      </c>
      <c r="D11063" t="s">
        <v>3342</v>
      </c>
      <c r="E11063" t="s">
        <v>12</v>
      </c>
      <c r="F11063">
        <v>20.65</v>
      </c>
      <c r="G11063">
        <v>21.09</v>
      </c>
      <c r="J11063">
        <v>0</v>
      </c>
      <c r="K11063">
        <v>0</v>
      </c>
    </row>
    <row r="11064" spans="1:11">
      <c r="A11064" t="s">
        <v>27112</v>
      </c>
      <c r="B11064" t="s">
        <v>58</v>
      </c>
      <c r="C11064">
        <v>94651</v>
      </c>
      <c r="D11064" t="s">
        <v>3343</v>
      </c>
      <c r="E11064" t="s">
        <v>12</v>
      </c>
      <c r="F11064">
        <v>24.24</v>
      </c>
      <c r="G11064">
        <v>24.84</v>
      </c>
      <c r="J11064">
        <v>0</v>
      </c>
      <c r="K11064">
        <v>0</v>
      </c>
    </row>
    <row r="11065" spans="1:11">
      <c r="A11065" t="s">
        <v>27113</v>
      </c>
      <c r="B11065" t="s">
        <v>58</v>
      </c>
      <c r="C11065">
        <v>94652</v>
      </c>
      <c r="D11065" t="s">
        <v>3344</v>
      </c>
      <c r="E11065" t="s">
        <v>12</v>
      </c>
      <c r="F11065">
        <v>37.68</v>
      </c>
      <c r="G11065">
        <v>38.49</v>
      </c>
      <c r="J11065">
        <v>0</v>
      </c>
      <c r="K11065">
        <v>0</v>
      </c>
    </row>
    <row r="11066" spans="1:11">
      <c r="A11066" t="s">
        <v>27114</v>
      </c>
      <c r="B11066" t="s">
        <v>58</v>
      </c>
      <c r="C11066">
        <v>94653</v>
      </c>
      <c r="D11066" t="s">
        <v>3345</v>
      </c>
      <c r="E11066" t="s">
        <v>12</v>
      </c>
      <c r="F11066">
        <v>60.63</v>
      </c>
      <c r="G11066">
        <v>61.83</v>
      </c>
      <c r="J11066">
        <v>0</v>
      </c>
      <c r="K11066">
        <v>0</v>
      </c>
    </row>
    <row r="11067" spans="1:11">
      <c r="A11067" t="s">
        <v>27115</v>
      </c>
      <c r="B11067" t="s">
        <v>58</v>
      </c>
      <c r="C11067">
        <v>94654</v>
      </c>
      <c r="D11067" t="s">
        <v>3346</v>
      </c>
      <c r="E11067" t="s">
        <v>12</v>
      </c>
      <c r="F11067">
        <v>82.32</v>
      </c>
      <c r="G11067">
        <v>83.83</v>
      </c>
      <c r="J11067">
        <v>0</v>
      </c>
      <c r="K11067">
        <v>0</v>
      </c>
    </row>
    <row r="11068" spans="1:11">
      <c r="A11068" t="s">
        <v>27116</v>
      </c>
      <c r="B11068" t="s">
        <v>58</v>
      </c>
      <c r="C11068">
        <v>94689</v>
      </c>
      <c r="D11068" t="s">
        <v>14958</v>
      </c>
      <c r="E11068" t="s">
        <v>32</v>
      </c>
      <c r="F11068">
        <v>10.63</v>
      </c>
      <c r="G11068">
        <v>11.04</v>
      </c>
      <c r="J11068">
        <v>0</v>
      </c>
      <c r="K11068">
        <v>0</v>
      </c>
    </row>
    <row r="11069" spans="1:11">
      <c r="A11069" t="s">
        <v>27117</v>
      </c>
      <c r="B11069" t="s">
        <v>58</v>
      </c>
      <c r="C11069">
        <v>94702</v>
      </c>
      <c r="D11069" t="s">
        <v>4031</v>
      </c>
      <c r="E11069" t="s">
        <v>32</v>
      </c>
      <c r="F11069">
        <v>198.6</v>
      </c>
      <c r="G11069">
        <v>201.74</v>
      </c>
      <c r="J11069">
        <v>0</v>
      </c>
      <c r="K11069">
        <v>0</v>
      </c>
    </row>
    <row r="11070" spans="1:11">
      <c r="A11070" t="s">
        <v>27118</v>
      </c>
      <c r="B11070" t="s">
        <v>58</v>
      </c>
      <c r="C11070">
        <v>94691</v>
      </c>
      <c r="D11070" t="s">
        <v>14959</v>
      </c>
      <c r="E11070" t="s">
        <v>32</v>
      </c>
      <c r="F11070">
        <v>15.06</v>
      </c>
      <c r="G11070">
        <v>15.56</v>
      </c>
      <c r="J11070">
        <v>0</v>
      </c>
      <c r="K11070">
        <v>0</v>
      </c>
    </row>
    <row r="11071" spans="1:11">
      <c r="A11071" t="s">
        <v>27119</v>
      </c>
      <c r="B11071" t="s">
        <v>58</v>
      </c>
      <c r="C11071">
        <v>94693</v>
      </c>
      <c r="D11071" t="s">
        <v>4022</v>
      </c>
      <c r="E11071" t="s">
        <v>32</v>
      </c>
      <c r="F11071">
        <v>19.739999999999998</v>
      </c>
      <c r="G11071">
        <v>20.399999999999999</v>
      </c>
      <c r="J11071">
        <v>0</v>
      </c>
      <c r="K11071">
        <v>0</v>
      </c>
    </row>
    <row r="11072" spans="1:11">
      <c r="A11072" t="s">
        <v>27120</v>
      </c>
      <c r="B11072" t="s">
        <v>58</v>
      </c>
      <c r="C11072">
        <v>94695</v>
      </c>
      <c r="D11072" t="s">
        <v>4024</v>
      </c>
      <c r="E11072" t="s">
        <v>32</v>
      </c>
      <c r="F11072">
        <v>33.9</v>
      </c>
      <c r="G11072">
        <v>34.81</v>
      </c>
      <c r="J11072">
        <v>0</v>
      </c>
      <c r="K11072">
        <v>0</v>
      </c>
    </row>
    <row r="11073" spans="1:11">
      <c r="A11073" t="s">
        <v>27121</v>
      </c>
      <c r="B11073" t="s">
        <v>58</v>
      </c>
      <c r="C11073">
        <v>94698</v>
      </c>
      <c r="D11073" t="s">
        <v>4027</v>
      </c>
      <c r="E11073" t="s">
        <v>32</v>
      </c>
      <c r="F11073">
        <v>72.08</v>
      </c>
      <c r="G11073">
        <v>73.75</v>
      </c>
      <c r="J11073">
        <v>0</v>
      </c>
      <c r="K11073">
        <v>0</v>
      </c>
    </row>
    <row r="11074" spans="1:11">
      <c r="A11074" t="s">
        <v>27122</v>
      </c>
      <c r="B11074" t="s">
        <v>58</v>
      </c>
      <c r="C11074">
        <v>94700</v>
      </c>
      <c r="D11074" t="s">
        <v>4029</v>
      </c>
      <c r="E11074" t="s">
        <v>32</v>
      </c>
      <c r="F11074">
        <v>137.79</v>
      </c>
      <c r="G11074">
        <v>139.9</v>
      </c>
      <c r="J11074">
        <v>0</v>
      </c>
      <c r="K11074">
        <v>0</v>
      </c>
    </row>
    <row r="11075" spans="1:11">
      <c r="A11075" t="s">
        <v>27123</v>
      </c>
      <c r="B11075" t="s">
        <v>58</v>
      </c>
      <c r="C11075">
        <v>94477</v>
      </c>
      <c r="D11075" t="s">
        <v>3975</v>
      </c>
      <c r="E11075" t="s">
        <v>32</v>
      </c>
      <c r="F11075">
        <v>110.85</v>
      </c>
      <c r="G11075">
        <v>114.23</v>
      </c>
      <c r="J11075">
        <v>0.62380000000000002</v>
      </c>
      <c r="K11075">
        <v>0.60540000000000005</v>
      </c>
    </row>
    <row r="11076" spans="1:11">
      <c r="A11076" t="s">
        <v>27124</v>
      </c>
      <c r="B11076" t="s">
        <v>58</v>
      </c>
      <c r="C11076">
        <v>94478</v>
      </c>
      <c r="D11076" t="s">
        <v>3976</v>
      </c>
      <c r="E11076" t="s">
        <v>32</v>
      </c>
      <c r="F11076">
        <v>180.12</v>
      </c>
      <c r="G11076">
        <v>184.07</v>
      </c>
      <c r="J11076">
        <v>0.72899999999999998</v>
      </c>
      <c r="K11076">
        <v>0.71330000000000005</v>
      </c>
    </row>
    <row r="11077" spans="1:11">
      <c r="A11077" t="s">
        <v>27125</v>
      </c>
      <c r="B11077" t="s">
        <v>58</v>
      </c>
      <c r="C11077">
        <v>94479</v>
      </c>
      <c r="D11077" t="s">
        <v>3977</v>
      </c>
      <c r="E11077" t="s">
        <v>32</v>
      </c>
      <c r="F11077">
        <v>233.47</v>
      </c>
      <c r="G11077">
        <v>238.13</v>
      </c>
      <c r="J11077">
        <v>0.75319999999999998</v>
      </c>
      <c r="K11077">
        <v>0.73850000000000005</v>
      </c>
    </row>
    <row r="11078" spans="1:11">
      <c r="A11078" t="s">
        <v>27126</v>
      </c>
      <c r="B11078" t="s">
        <v>58</v>
      </c>
      <c r="C11078">
        <v>96764</v>
      </c>
      <c r="D11078" t="s">
        <v>4113</v>
      </c>
      <c r="E11078" t="s">
        <v>32</v>
      </c>
      <c r="F11078">
        <v>328.95</v>
      </c>
      <c r="G11078">
        <v>333.37</v>
      </c>
      <c r="J11078">
        <v>0.83540000000000003</v>
      </c>
      <c r="K11078">
        <v>0.82430000000000003</v>
      </c>
    </row>
    <row r="11079" spans="1:11">
      <c r="A11079" t="s">
        <v>27127</v>
      </c>
      <c r="B11079" t="s">
        <v>58</v>
      </c>
      <c r="C11079">
        <v>105164</v>
      </c>
      <c r="D11079" t="s">
        <v>4504</v>
      </c>
      <c r="E11079" t="s">
        <v>32</v>
      </c>
      <c r="F11079">
        <v>12.62</v>
      </c>
      <c r="G11079">
        <v>13.34</v>
      </c>
      <c r="J11079">
        <v>0.30030000000000001</v>
      </c>
      <c r="K11079">
        <v>0.28410000000000002</v>
      </c>
    </row>
    <row r="11080" spans="1:11">
      <c r="A11080" t="s">
        <v>27128</v>
      </c>
      <c r="B11080" t="s">
        <v>58</v>
      </c>
      <c r="C11080">
        <v>105165</v>
      </c>
      <c r="D11080" t="s">
        <v>4505</v>
      </c>
      <c r="E11080" t="s">
        <v>32</v>
      </c>
      <c r="F11080">
        <v>12.96</v>
      </c>
      <c r="G11080">
        <v>13.75</v>
      </c>
      <c r="J11080">
        <v>0.2515</v>
      </c>
      <c r="K11080">
        <v>0.23710000000000001</v>
      </c>
    </row>
    <row r="11081" spans="1:11">
      <c r="A11081" t="s">
        <v>27129</v>
      </c>
      <c r="B11081" t="s">
        <v>58</v>
      </c>
      <c r="C11081">
        <v>96758</v>
      </c>
      <c r="D11081" t="s">
        <v>4107</v>
      </c>
      <c r="E11081" t="s">
        <v>32</v>
      </c>
      <c r="F11081">
        <v>19.350000000000001</v>
      </c>
      <c r="G11081">
        <v>20.27</v>
      </c>
      <c r="J11081">
        <v>0.41959999999999997</v>
      </c>
      <c r="K11081">
        <v>0.40060000000000001</v>
      </c>
    </row>
    <row r="11082" spans="1:11">
      <c r="A11082" t="s">
        <v>27130</v>
      </c>
      <c r="B11082" t="s">
        <v>58</v>
      </c>
      <c r="C11082">
        <v>96759</v>
      </c>
      <c r="D11082" t="s">
        <v>4108</v>
      </c>
      <c r="E11082" t="s">
        <v>32</v>
      </c>
      <c r="F11082">
        <v>28.26</v>
      </c>
      <c r="G11082">
        <v>29.36</v>
      </c>
      <c r="J11082">
        <v>0.52410000000000001</v>
      </c>
      <c r="K11082">
        <v>0.50439999999999996</v>
      </c>
    </row>
    <row r="11083" spans="1:11">
      <c r="A11083" t="s">
        <v>27131</v>
      </c>
      <c r="B11083" t="s">
        <v>58</v>
      </c>
      <c r="C11083">
        <v>96760</v>
      </c>
      <c r="D11083" t="s">
        <v>4109</v>
      </c>
      <c r="E11083" t="s">
        <v>32</v>
      </c>
      <c r="F11083">
        <v>45.45</v>
      </c>
      <c r="G11083">
        <v>46.83</v>
      </c>
      <c r="J11083">
        <v>0.62749999999999995</v>
      </c>
      <c r="K11083">
        <v>0.60899999999999999</v>
      </c>
    </row>
    <row r="11084" spans="1:11">
      <c r="A11084" t="s">
        <v>27132</v>
      </c>
      <c r="B11084" t="s">
        <v>58</v>
      </c>
      <c r="C11084">
        <v>96761</v>
      </c>
      <c r="D11084" t="s">
        <v>4110</v>
      </c>
      <c r="E11084" t="s">
        <v>32</v>
      </c>
      <c r="F11084">
        <v>67.42</v>
      </c>
      <c r="G11084">
        <v>69.28</v>
      </c>
      <c r="J11084">
        <v>0.66510000000000002</v>
      </c>
      <c r="K11084">
        <v>0.6472</v>
      </c>
    </row>
    <row r="11085" spans="1:11">
      <c r="A11085" t="s">
        <v>27133</v>
      </c>
      <c r="B11085" t="s">
        <v>58</v>
      </c>
      <c r="C11085">
        <v>96762</v>
      </c>
      <c r="D11085" t="s">
        <v>4111</v>
      </c>
      <c r="E11085" t="s">
        <v>32</v>
      </c>
      <c r="F11085">
        <v>125.27</v>
      </c>
      <c r="G11085">
        <v>127.65</v>
      </c>
      <c r="J11085">
        <v>0.76790000000000003</v>
      </c>
      <c r="K11085">
        <v>0.75349999999999995</v>
      </c>
    </row>
    <row r="11086" spans="1:11">
      <c r="A11086" t="s">
        <v>27134</v>
      </c>
      <c r="B11086" t="s">
        <v>58</v>
      </c>
      <c r="C11086">
        <v>96763</v>
      </c>
      <c r="D11086" t="s">
        <v>4112</v>
      </c>
      <c r="E11086" t="s">
        <v>32</v>
      </c>
      <c r="F11086">
        <v>167.74</v>
      </c>
      <c r="G11086">
        <v>170.91</v>
      </c>
      <c r="J11086">
        <v>0.76949999999999996</v>
      </c>
      <c r="K11086">
        <v>0.75529999999999997</v>
      </c>
    </row>
    <row r="11087" spans="1:11">
      <c r="A11087" t="s">
        <v>27135</v>
      </c>
      <c r="B11087" t="s">
        <v>58</v>
      </c>
      <c r="C11087">
        <v>94701</v>
      </c>
      <c r="D11087" t="s">
        <v>4030</v>
      </c>
      <c r="E11087" t="s">
        <v>32</v>
      </c>
      <c r="F11087">
        <v>238.83</v>
      </c>
      <c r="G11087">
        <v>242.87</v>
      </c>
      <c r="J11087">
        <v>0</v>
      </c>
      <c r="K11087">
        <v>0</v>
      </c>
    </row>
    <row r="11088" spans="1:11">
      <c r="A11088" t="s">
        <v>27136</v>
      </c>
      <c r="B11088" t="s">
        <v>58</v>
      </c>
      <c r="C11088">
        <v>94688</v>
      </c>
      <c r="D11088" t="s">
        <v>14960</v>
      </c>
      <c r="E11088" t="s">
        <v>32</v>
      </c>
      <c r="F11088">
        <v>7.99</v>
      </c>
      <c r="G11088">
        <v>8.4</v>
      </c>
      <c r="J11088">
        <v>0</v>
      </c>
      <c r="K11088">
        <v>0</v>
      </c>
    </row>
    <row r="11089" spans="1:11">
      <c r="A11089" t="s">
        <v>27137</v>
      </c>
      <c r="B11089" t="s">
        <v>58</v>
      </c>
      <c r="C11089">
        <v>94690</v>
      </c>
      <c r="D11089" t="s">
        <v>4020</v>
      </c>
      <c r="E11089" t="s">
        <v>32</v>
      </c>
      <c r="F11089">
        <v>12.83</v>
      </c>
      <c r="G11089">
        <v>13.37</v>
      </c>
      <c r="J11089">
        <v>0</v>
      </c>
      <c r="K11089">
        <v>0</v>
      </c>
    </row>
    <row r="11090" spans="1:11">
      <c r="A11090" t="s">
        <v>27138</v>
      </c>
      <c r="B11090" t="s">
        <v>58</v>
      </c>
      <c r="C11090">
        <v>94692</v>
      </c>
      <c r="D11090" t="s">
        <v>4021</v>
      </c>
      <c r="E11090" t="s">
        <v>32</v>
      </c>
      <c r="F11090">
        <v>21.35</v>
      </c>
      <c r="G11090">
        <v>22.07</v>
      </c>
      <c r="J11090">
        <v>0</v>
      </c>
      <c r="K11090">
        <v>0</v>
      </c>
    </row>
    <row r="11091" spans="1:11">
      <c r="A11091" t="s">
        <v>27139</v>
      </c>
      <c r="B11091" t="s">
        <v>58</v>
      </c>
      <c r="C11091">
        <v>94694</v>
      </c>
      <c r="D11091" t="s">
        <v>4023</v>
      </c>
      <c r="E11091" t="s">
        <v>32</v>
      </c>
      <c r="F11091">
        <v>26.73</v>
      </c>
      <c r="G11091">
        <v>27.74</v>
      </c>
      <c r="J11091">
        <v>0</v>
      </c>
      <c r="K11091">
        <v>0</v>
      </c>
    </row>
    <row r="11092" spans="1:11">
      <c r="A11092" t="s">
        <v>27140</v>
      </c>
      <c r="B11092" t="s">
        <v>58</v>
      </c>
      <c r="C11092">
        <v>94696</v>
      </c>
      <c r="D11092" t="s">
        <v>4025</v>
      </c>
      <c r="E11092" t="s">
        <v>32</v>
      </c>
      <c r="F11092">
        <v>54.69</v>
      </c>
      <c r="G11092">
        <v>56.04</v>
      </c>
      <c r="J11092">
        <v>0</v>
      </c>
      <c r="K11092">
        <v>0</v>
      </c>
    </row>
    <row r="11093" spans="1:11">
      <c r="A11093" t="s">
        <v>27141</v>
      </c>
      <c r="B11093" t="s">
        <v>58</v>
      </c>
      <c r="C11093">
        <v>94697</v>
      </c>
      <c r="D11093" t="s">
        <v>4026</v>
      </c>
      <c r="E11093" t="s">
        <v>32</v>
      </c>
      <c r="F11093">
        <v>93.03</v>
      </c>
      <c r="G11093">
        <v>95.03</v>
      </c>
      <c r="J11093">
        <v>0</v>
      </c>
      <c r="K11093">
        <v>0</v>
      </c>
    </row>
    <row r="11094" spans="1:11">
      <c r="A11094" t="s">
        <v>27142</v>
      </c>
      <c r="B11094" t="s">
        <v>58</v>
      </c>
      <c r="C11094">
        <v>94699</v>
      </c>
      <c r="D11094" t="s">
        <v>4028</v>
      </c>
      <c r="E11094" t="s">
        <v>32</v>
      </c>
      <c r="F11094">
        <v>122.97</v>
      </c>
      <c r="G11094">
        <v>125.47</v>
      </c>
      <c r="J11094">
        <v>0</v>
      </c>
      <c r="K11094">
        <v>0</v>
      </c>
    </row>
    <row r="11095" spans="1:11">
      <c r="A11095" t="s">
        <v>27143</v>
      </c>
      <c r="B11095" t="s">
        <v>58</v>
      </c>
      <c r="C11095">
        <v>105167</v>
      </c>
      <c r="D11095" t="s">
        <v>4507</v>
      </c>
      <c r="E11095" t="s">
        <v>32</v>
      </c>
      <c r="F11095">
        <v>238.82</v>
      </c>
      <c r="G11095">
        <v>246.11</v>
      </c>
      <c r="J11095">
        <v>0.63160000000000005</v>
      </c>
      <c r="K11095">
        <v>0.6129</v>
      </c>
    </row>
    <row r="11096" spans="1:11">
      <c r="A11096" t="s">
        <v>27144</v>
      </c>
      <c r="B11096" t="s">
        <v>58</v>
      </c>
      <c r="C11096">
        <v>105168</v>
      </c>
      <c r="D11096" t="s">
        <v>7997</v>
      </c>
      <c r="E11096" t="s">
        <v>32</v>
      </c>
      <c r="F11096">
        <v>0</v>
      </c>
      <c r="G11096">
        <v>0</v>
      </c>
    </row>
    <row r="11097" spans="1:11">
      <c r="A11097" t="s">
        <v>27145</v>
      </c>
      <c r="B11097" t="s">
        <v>58</v>
      </c>
      <c r="C11097">
        <v>105171</v>
      </c>
      <c r="D11097" t="s">
        <v>7998</v>
      </c>
      <c r="E11097" t="s">
        <v>32</v>
      </c>
      <c r="F11097">
        <v>0</v>
      </c>
      <c r="G11097">
        <v>0</v>
      </c>
    </row>
    <row r="11098" spans="1:11">
      <c r="A11098" t="s">
        <v>27146</v>
      </c>
      <c r="B11098" t="s">
        <v>58</v>
      </c>
      <c r="C11098">
        <v>105191</v>
      </c>
      <c r="D11098" t="s">
        <v>7999</v>
      </c>
      <c r="E11098" t="s">
        <v>32</v>
      </c>
      <c r="F11098">
        <v>0</v>
      </c>
      <c r="G11098">
        <v>0</v>
      </c>
    </row>
    <row r="11099" spans="1:11">
      <c r="A11099" t="s">
        <v>27147</v>
      </c>
      <c r="B11099" t="s">
        <v>58</v>
      </c>
      <c r="C11099">
        <v>105192</v>
      </c>
      <c r="D11099" t="s">
        <v>8000</v>
      </c>
      <c r="E11099" t="s">
        <v>32</v>
      </c>
      <c r="F11099">
        <v>0</v>
      </c>
      <c r="G11099">
        <v>0</v>
      </c>
    </row>
    <row r="11100" spans="1:11">
      <c r="A11100" t="s">
        <v>27148</v>
      </c>
      <c r="B11100" t="s">
        <v>58</v>
      </c>
      <c r="C11100">
        <v>96809</v>
      </c>
      <c r="D11100" t="s">
        <v>4121</v>
      </c>
      <c r="E11100" t="s">
        <v>32</v>
      </c>
      <c r="F11100">
        <v>21.17</v>
      </c>
      <c r="G11100">
        <v>22.11</v>
      </c>
      <c r="J11100">
        <v>0.46760000000000002</v>
      </c>
      <c r="K11100">
        <v>0.44779999999999998</v>
      </c>
    </row>
    <row r="11101" spans="1:11">
      <c r="A11101" t="s">
        <v>27149</v>
      </c>
      <c r="B11101" t="s">
        <v>58</v>
      </c>
      <c r="C11101">
        <v>96812</v>
      </c>
      <c r="D11101" t="s">
        <v>4124</v>
      </c>
      <c r="E11101" t="s">
        <v>32</v>
      </c>
      <c r="F11101">
        <v>22.12</v>
      </c>
      <c r="G11101">
        <v>23.12</v>
      </c>
      <c r="J11101">
        <v>0.45519999999999999</v>
      </c>
      <c r="K11101">
        <v>0.43559999999999999</v>
      </c>
    </row>
    <row r="11102" spans="1:11">
      <c r="A11102" t="s">
        <v>27150</v>
      </c>
      <c r="B11102" t="s">
        <v>58</v>
      </c>
      <c r="C11102">
        <v>96813</v>
      </c>
      <c r="D11102" t="s">
        <v>4125</v>
      </c>
      <c r="E11102" t="s">
        <v>32</v>
      </c>
      <c r="F11102">
        <v>25.16</v>
      </c>
      <c r="G11102">
        <v>26.27</v>
      </c>
      <c r="J11102">
        <v>0.46899999999999997</v>
      </c>
      <c r="K11102">
        <v>0.44919999999999999</v>
      </c>
    </row>
    <row r="11103" spans="1:11">
      <c r="A11103" t="s">
        <v>27151</v>
      </c>
      <c r="B11103" t="s">
        <v>58</v>
      </c>
      <c r="C11103">
        <v>96817</v>
      </c>
      <c r="D11103" t="s">
        <v>4129</v>
      </c>
      <c r="E11103" t="s">
        <v>32</v>
      </c>
      <c r="F11103">
        <v>37.29</v>
      </c>
      <c r="G11103">
        <v>38.619999999999997</v>
      </c>
      <c r="J11103">
        <v>0.57150000000000001</v>
      </c>
      <c r="K11103">
        <v>0.55179999999999996</v>
      </c>
    </row>
    <row r="11104" spans="1:11">
      <c r="A11104" t="s">
        <v>27152</v>
      </c>
      <c r="B11104" t="s">
        <v>58</v>
      </c>
      <c r="C11104">
        <v>96816</v>
      </c>
      <c r="D11104" t="s">
        <v>4128</v>
      </c>
      <c r="E11104" t="s">
        <v>32</v>
      </c>
      <c r="F11104">
        <v>28.31</v>
      </c>
      <c r="G11104">
        <v>29.49</v>
      </c>
      <c r="J11104">
        <v>0.49349999999999999</v>
      </c>
      <c r="K11104">
        <v>0.47370000000000001</v>
      </c>
    </row>
    <row r="11105" spans="1:11">
      <c r="A11105" t="s">
        <v>27153</v>
      </c>
      <c r="B11105" t="s">
        <v>58</v>
      </c>
      <c r="C11105">
        <v>96821</v>
      </c>
      <c r="D11105" t="s">
        <v>4133</v>
      </c>
      <c r="E11105" t="s">
        <v>32</v>
      </c>
      <c r="F11105">
        <v>41.44</v>
      </c>
      <c r="G11105">
        <v>42.88</v>
      </c>
      <c r="J11105">
        <v>0.58130000000000004</v>
      </c>
      <c r="K11105">
        <v>0.56179999999999997</v>
      </c>
    </row>
    <row r="11106" spans="1:11">
      <c r="A11106" t="s">
        <v>27154</v>
      </c>
      <c r="B11106" t="s">
        <v>58</v>
      </c>
      <c r="C11106">
        <v>96824</v>
      </c>
      <c r="D11106" t="s">
        <v>4136</v>
      </c>
      <c r="E11106" t="s">
        <v>32</v>
      </c>
      <c r="F11106">
        <v>19.75</v>
      </c>
      <c r="G11106">
        <v>20.59</v>
      </c>
      <c r="J11106">
        <v>0.49419999999999997</v>
      </c>
      <c r="K11106">
        <v>0.47399999999999998</v>
      </c>
    </row>
    <row r="11107" spans="1:11">
      <c r="A11107" t="s">
        <v>27155</v>
      </c>
      <c r="B11107" t="s">
        <v>58</v>
      </c>
      <c r="C11107">
        <v>96827</v>
      </c>
      <c r="D11107" t="s">
        <v>4138</v>
      </c>
      <c r="E11107" t="s">
        <v>32</v>
      </c>
      <c r="F11107">
        <v>21.48</v>
      </c>
      <c r="G11107">
        <v>22.36</v>
      </c>
      <c r="J11107">
        <v>0.50929999999999997</v>
      </c>
      <c r="K11107">
        <v>0.48930000000000001</v>
      </c>
    </row>
    <row r="11108" spans="1:11">
      <c r="A11108" t="s">
        <v>27156</v>
      </c>
      <c r="B11108" t="s">
        <v>58</v>
      </c>
      <c r="C11108">
        <v>96828</v>
      </c>
      <c r="D11108" t="s">
        <v>4139</v>
      </c>
      <c r="E11108" t="s">
        <v>32</v>
      </c>
      <c r="F11108">
        <v>26.31</v>
      </c>
      <c r="G11108">
        <v>27.29</v>
      </c>
      <c r="J11108">
        <v>0.54920000000000002</v>
      </c>
      <c r="K11108">
        <v>0.52949999999999997</v>
      </c>
    </row>
    <row r="11109" spans="1:11">
      <c r="A11109" t="s">
        <v>27157</v>
      </c>
      <c r="B11109" t="s">
        <v>58</v>
      </c>
      <c r="C11109">
        <v>96832</v>
      </c>
      <c r="D11109" t="s">
        <v>4142</v>
      </c>
      <c r="E11109" t="s">
        <v>32</v>
      </c>
      <c r="F11109">
        <v>32.72</v>
      </c>
      <c r="G11109">
        <v>33.76</v>
      </c>
      <c r="J11109">
        <v>0.61670000000000003</v>
      </c>
      <c r="K11109">
        <v>0.59770000000000001</v>
      </c>
    </row>
    <row r="11110" spans="1:11">
      <c r="A11110" t="s">
        <v>27158</v>
      </c>
      <c r="B11110" t="s">
        <v>58</v>
      </c>
      <c r="C11110">
        <v>104525</v>
      </c>
      <c r="D11110" t="s">
        <v>8001</v>
      </c>
      <c r="E11110" t="s">
        <v>32</v>
      </c>
      <c r="F11110">
        <v>0</v>
      </c>
      <c r="G11110">
        <v>0</v>
      </c>
    </row>
    <row r="11111" spans="1:11">
      <c r="A11111" t="s">
        <v>27159</v>
      </c>
      <c r="B11111" t="s">
        <v>58</v>
      </c>
      <c r="C11111">
        <v>104563</v>
      </c>
      <c r="D11111" t="s">
        <v>8002</v>
      </c>
      <c r="E11111" t="s">
        <v>32</v>
      </c>
      <c r="F11111">
        <v>0</v>
      </c>
      <c r="G11111">
        <v>0</v>
      </c>
    </row>
    <row r="11112" spans="1:11">
      <c r="A11112" t="s">
        <v>27160</v>
      </c>
      <c r="B11112" t="s">
        <v>58</v>
      </c>
      <c r="C11112">
        <v>104531</v>
      </c>
      <c r="D11112" t="s">
        <v>8003</v>
      </c>
      <c r="E11112" t="s">
        <v>32</v>
      </c>
      <c r="F11112">
        <v>0</v>
      </c>
      <c r="G11112">
        <v>0</v>
      </c>
    </row>
    <row r="11113" spans="1:11">
      <c r="A11113" t="s">
        <v>27161</v>
      </c>
      <c r="B11113" t="s">
        <v>58</v>
      </c>
      <c r="C11113">
        <v>104527</v>
      </c>
      <c r="D11113" t="s">
        <v>8004</v>
      </c>
      <c r="E11113" t="s">
        <v>32</v>
      </c>
      <c r="F11113">
        <v>0</v>
      </c>
      <c r="G11113">
        <v>0</v>
      </c>
    </row>
    <row r="11114" spans="1:11">
      <c r="A11114" t="s">
        <v>27162</v>
      </c>
      <c r="B11114" t="s">
        <v>58</v>
      </c>
      <c r="C11114">
        <v>104529</v>
      </c>
      <c r="D11114" t="s">
        <v>8005</v>
      </c>
      <c r="E11114" t="s">
        <v>32</v>
      </c>
      <c r="F11114">
        <v>0</v>
      </c>
      <c r="G11114">
        <v>0</v>
      </c>
    </row>
    <row r="11115" spans="1:11">
      <c r="A11115" t="s">
        <v>27163</v>
      </c>
      <c r="B11115" t="s">
        <v>58</v>
      </c>
      <c r="C11115">
        <v>104564</v>
      </c>
      <c r="D11115" t="s">
        <v>8006</v>
      </c>
      <c r="E11115" t="s">
        <v>32</v>
      </c>
      <c r="F11115">
        <v>0</v>
      </c>
      <c r="G11115">
        <v>0</v>
      </c>
    </row>
    <row r="11116" spans="1:11">
      <c r="A11116" t="s">
        <v>27164</v>
      </c>
      <c r="B11116" t="s">
        <v>58</v>
      </c>
      <c r="C11116">
        <v>104533</v>
      </c>
      <c r="D11116" t="s">
        <v>8007</v>
      </c>
      <c r="E11116" t="s">
        <v>32</v>
      </c>
      <c r="F11116">
        <v>0</v>
      </c>
      <c r="G11116">
        <v>0</v>
      </c>
    </row>
    <row r="11117" spans="1:11">
      <c r="A11117" t="s">
        <v>27165</v>
      </c>
      <c r="B11117" t="s">
        <v>58</v>
      </c>
      <c r="C11117">
        <v>104535</v>
      </c>
      <c r="D11117" t="s">
        <v>8008</v>
      </c>
      <c r="E11117" t="s">
        <v>32</v>
      </c>
      <c r="F11117">
        <v>0</v>
      </c>
      <c r="G11117">
        <v>0</v>
      </c>
    </row>
    <row r="11118" spans="1:11">
      <c r="A11118" t="s">
        <v>27166</v>
      </c>
      <c r="B11118" t="s">
        <v>58</v>
      </c>
      <c r="C11118">
        <v>96810</v>
      </c>
      <c r="D11118" t="s">
        <v>4122</v>
      </c>
      <c r="E11118" t="s">
        <v>32</v>
      </c>
      <c r="F11118">
        <v>23.04</v>
      </c>
      <c r="G11118">
        <v>24.09</v>
      </c>
      <c r="J11118">
        <v>0.45400000000000001</v>
      </c>
      <c r="K11118">
        <v>0.43419999999999997</v>
      </c>
    </row>
    <row r="11119" spans="1:11">
      <c r="A11119" t="s">
        <v>27167</v>
      </c>
      <c r="B11119" t="s">
        <v>58</v>
      </c>
      <c r="C11119">
        <v>104524</v>
      </c>
      <c r="D11119" t="s">
        <v>8009</v>
      </c>
      <c r="E11119" t="s">
        <v>32</v>
      </c>
      <c r="F11119">
        <v>0</v>
      </c>
      <c r="G11119">
        <v>0</v>
      </c>
    </row>
    <row r="11120" spans="1:11">
      <c r="A11120" t="s">
        <v>27168</v>
      </c>
      <c r="B11120" t="s">
        <v>58</v>
      </c>
      <c r="C11120">
        <v>104530</v>
      </c>
      <c r="D11120" t="s">
        <v>8010</v>
      </c>
      <c r="E11120" t="s">
        <v>32</v>
      </c>
      <c r="F11120">
        <v>0</v>
      </c>
      <c r="G11120">
        <v>0</v>
      </c>
    </row>
    <row r="11121" spans="1:11">
      <c r="A11121" t="s">
        <v>27169</v>
      </c>
      <c r="B11121" t="s">
        <v>58</v>
      </c>
      <c r="C11121">
        <v>104526</v>
      </c>
      <c r="D11121" t="s">
        <v>8011</v>
      </c>
      <c r="E11121" t="s">
        <v>32</v>
      </c>
      <c r="F11121">
        <v>0</v>
      </c>
      <c r="G11121">
        <v>0</v>
      </c>
    </row>
    <row r="11122" spans="1:11">
      <c r="A11122" t="s">
        <v>27170</v>
      </c>
      <c r="B11122" t="s">
        <v>58</v>
      </c>
      <c r="C11122">
        <v>104528</v>
      </c>
      <c r="D11122" t="s">
        <v>8012</v>
      </c>
      <c r="E11122" t="s">
        <v>32</v>
      </c>
      <c r="F11122">
        <v>0</v>
      </c>
      <c r="G11122">
        <v>0</v>
      </c>
    </row>
    <row r="11123" spans="1:11">
      <c r="A11123" t="s">
        <v>27171</v>
      </c>
      <c r="B11123" t="s">
        <v>58</v>
      </c>
      <c r="C11123">
        <v>104532</v>
      </c>
      <c r="D11123" t="s">
        <v>8013</v>
      </c>
      <c r="E11123" t="s">
        <v>32</v>
      </c>
      <c r="F11123">
        <v>0</v>
      </c>
      <c r="G11123">
        <v>0</v>
      </c>
    </row>
    <row r="11124" spans="1:11">
      <c r="A11124" t="s">
        <v>27172</v>
      </c>
      <c r="B11124" t="s">
        <v>58</v>
      </c>
      <c r="C11124">
        <v>104534</v>
      </c>
      <c r="D11124" t="s">
        <v>8014</v>
      </c>
      <c r="E11124" t="s">
        <v>32</v>
      </c>
      <c r="F11124">
        <v>0</v>
      </c>
      <c r="G11124">
        <v>0</v>
      </c>
    </row>
    <row r="11125" spans="1:11">
      <c r="A11125" t="s">
        <v>27173</v>
      </c>
      <c r="B11125" t="s">
        <v>58</v>
      </c>
      <c r="C11125">
        <v>96873</v>
      </c>
      <c r="D11125" t="s">
        <v>4177</v>
      </c>
      <c r="E11125" t="s">
        <v>32</v>
      </c>
      <c r="F11125">
        <v>69.739999999999995</v>
      </c>
      <c r="G11125">
        <v>71.930000000000007</v>
      </c>
      <c r="J11125">
        <v>0.62090000000000001</v>
      </c>
      <c r="K11125">
        <v>0.60199999999999998</v>
      </c>
    </row>
    <row r="11126" spans="1:11">
      <c r="A11126" t="s">
        <v>27174</v>
      </c>
      <c r="B11126" t="s">
        <v>58</v>
      </c>
      <c r="C11126">
        <v>96872</v>
      </c>
      <c r="D11126" t="s">
        <v>4176</v>
      </c>
      <c r="E11126" t="s">
        <v>32</v>
      </c>
      <c r="F11126">
        <v>52.91</v>
      </c>
      <c r="G11126">
        <v>54.87</v>
      </c>
      <c r="J11126">
        <v>0.55620000000000003</v>
      </c>
      <c r="K11126">
        <v>0.53639999999999999</v>
      </c>
    </row>
    <row r="11127" spans="1:11">
      <c r="A11127" t="s">
        <v>27175</v>
      </c>
      <c r="B11127" t="s">
        <v>58</v>
      </c>
      <c r="C11127">
        <v>96876</v>
      </c>
      <c r="D11127" t="s">
        <v>4180</v>
      </c>
      <c r="E11127" t="s">
        <v>32</v>
      </c>
      <c r="F11127">
        <v>186.56</v>
      </c>
      <c r="G11127">
        <v>188.89</v>
      </c>
      <c r="J11127">
        <v>0.84970000000000001</v>
      </c>
      <c r="K11127">
        <v>0.83919999999999995</v>
      </c>
    </row>
    <row r="11128" spans="1:11">
      <c r="A11128" t="s">
        <v>27176</v>
      </c>
      <c r="B11128" t="s">
        <v>58</v>
      </c>
      <c r="C11128">
        <v>96878</v>
      </c>
      <c r="D11128" t="s">
        <v>4181</v>
      </c>
      <c r="E11128" t="s">
        <v>32</v>
      </c>
      <c r="F11128">
        <v>209.34</v>
      </c>
      <c r="G11128">
        <v>211.87</v>
      </c>
      <c r="J11128">
        <v>0.85440000000000005</v>
      </c>
      <c r="K11128">
        <v>0.84419999999999995</v>
      </c>
    </row>
    <row r="11129" spans="1:11">
      <c r="A11129" t="s">
        <v>27177</v>
      </c>
      <c r="B11129" t="s">
        <v>58</v>
      </c>
      <c r="C11129">
        <v>96875</v>
      </c>
      <c r="D11129" t="s">
        <v>4179</v>
      </c>
      <c r="E11129" t="s">
        <v>32</v>
      </c>
      <c r="F11129">
        <v>83.39</v>
      </c>
      <c r="G11129">
        <v>85.94</v>
      </c>
      <c r="J11129">
        <v>0.63260000000000005</v>
      </c>
      <c r="K11129">
        <v>0.61380000000000001</v>
      </c>
    </row>
    <row r="11130" spans="1:11">
      <c r="A11130" t="s">
        <v>27178</v>
      </c>
      <c r="B11130" t="s">
        <v>58</v>
      </c>
      <c r="C11130">
        <v>96874</v>
      </c>
      <c r="D11130" t="s">
        <v>4178</v>
      </c>
      <c r="E11130" t="s">
        <v>32</v>
      </c>
      <c r="F11130">
        <v>64.209999999999994</v>
      </c>
      <c r="G11130">
        <v>66.510000000000005</v>
      </c>
      <c r="J11130">
        <v>0.56879999999999997</v>
      </c>
      <c r="K11130">
        <v>0.54910000000000003</v>
      </c>
    </row>
    <row r="11131" spans="1:11">
      <c r="A11131" t="s">
        <v>27179</v>
      </c>
      <c r="B11131" t="s">
        <v>58</v>
      </c>
      <c r="C11131">
        <v>96879</v>
      </c>
      <c r="D11131" t="s">
        <v>4182</v>
      </c>
      <c r="E11131" t="s">
        <v>32</v>
      </c>
      <c r="F11131">
        <v>203.06</v>
      </c>
      <c r="G11131">
        <v>205.62</v>
      </c>
      <c r="J11131">
        <v>0.84750000000000003</v>
      </c>
      <c r="K11131">
        <v>0.83689999999999998</v>
      </c>
    </row>
    <row r="11132" spans="1:11">
      <c r="A11132" t="s">
        <v>27180</v>
      </c>
      <c r="B11132" t="s">
        <v>58</v>
      </c>
      <c r="C11132">
        <v>96881</v>
      </c>
      <c r="D11132" t="s">
        <v>4183</v>
      </c>
      <c r="E11132" t="s">
        <v>32</v>
      </c>
      <c r="F11132">
        <v>240.59</v>
      </c>
      <c r="G11132">
        <v>243.47</v>
      </c>
      <c r="J11132">
        <v>0.85599999999999998</v>
      </c>
      <c r="K11132">
        <v>0.84589999999999999</v>
      </c>
    </row>
    <row r="11133" spans="1:11">
      <c r="A11133" t="s">
        <v>27181</v>
      </c>
      <c r="B11133" t="s">
        <v>58</v>
      </c>
      <c r="C11133">
        <v>96837</v>
      </c>
      <c r="D11133" t="s">
        <v>4146</v>
      </c>
      <c r="E11133" t="s">
        <v>32</v>
      </c>
      <c r="F11133">
        <v>23.61</v>
      </c>
      <c r="G11133">
        <v>24.67</v>
      </c>
      <c r="J11133">
        <v>0.46629999999999999</v>
      </c>
      <c r="K11133">
        <v>0.44629999999999997</v>
      </c>
    </row>
    <row r="11134" spans="1:11">
      <c r="A11134" t="s">
        <v>27182</v>
      </c>
      <c r="B11134" t="s">
        <v>58</v>
      </c>
      <c r="C11134">
        <v>96840</v>
      </c>
      <c r="D11134" t="s">
        <v>4149</v>
      </c>
      <c r="E11134" t="s">
        <v>32</v>
      </c>
      <c r="F11134">
        <v>28.45</v>
      </c>
      <c r="G11134">
        <v>29.71</v>
      </c>
      <c r="J11134">
        <v>0.47520000000000001</v>
      </c>
      <c r="K11134">
        <v>0.4551</v>
      </c>
    </row>
    <row r="11135" spans="1:11">
      <c r="A11135" t="s">
        <v>27183</v>
      </c>
      <c r="B11135" t="s">
        <v>58</v>
      </c>
      <c r="C11135">
        <v>96845</v>
      </c>
      <c r="D11135" t="s">
        <v>4154</v>
      </c>
      <c r="E11135" t="s">
        <v>32</v>
      </c>
      <c r="F11135">
        <v>43.91</v>
      </c>
      <c r="G11135">
        <v>45.41</v>
      </c>
      <c r="J11135">
        <v>0.59350000000000003</v>
      </c>
      <c r="K11135">
        <v>0.57389999999999997</v>
      </c>
    </row>
    <row r="11136" spans="1:11">
      <c r="A11136" t="s">
        <v>27184</v>
      </c>
      <c r="B11136" t="s">
        <v>58</v>
      </c>
      <c r="C11136">
        <v>96848</v>
      </c>
      <c r="D11136" t="s">
        <v>4157</v>
      </c>
      <c r="E11136" t="s">
        <v>32</v>
      </c>
      <c r="F11136">
        <v>58.01</v>
      </c>
      <c r="G11136">
        <v>59.84</v>
      </c>
      <c r="J11136">
        <v>0.62160000000000004</v>
      </c>
      <c r="K11136">
        <v>0.60260000000000002</v>
      </c>
    </row>
    <row r="11137" spans="1:11">
      <c r="A11137" t="s">
        <v>27185</v>
      </c>
      <c r="B11137" t="s">
        <v>58</v>
      </c>
      <c r="C11137">
        <v>96849</v>
      </c>
      <c r="D11137" t="s">
        <v>4158</v>
      </c>
      <c r="E11137" t="s">
        <v>32</v>
      </c>
      <c r="F11137">
        <v>18.63</v>
      </c>
      <c r="G11137">
        <v>19.36</v>
      </c>
      <c r="J11137">
        <v>0.52759999999999996</v>
      </c>
      <c r="K11137">
        <v>0.50770000000000004</v>
      </c>
    </row>
    <row r="11138" spans="1:11">
      <c r="A11138" t="s">
        <v>27186</v>
      </c>
      <c r="B11138" t="s">
        <v>58</v>
      </c>
      <c r="C11138">
        <v>96852</v>
      </c>
      <c r="D11138" t="s">
        <v>4160</v>
      </c>
      <c r="E11138" t="s">
        <v>32</v>
      </c>
      <c r="F11138">
        <v>23.58</v>
      </c>
      <c r="G11138">
        <v>24.45</v>
      </c>
      <c r="J11138">
        <v>0.55810000000000004</v>
      </c>
      <c r="K11138">
        <v>0.53820000000000001</v>
      </c>
    </row>
    <row r="11139" spans="1:11">
      <c r="A11139" t="s">
        <v>27187</v>
      </c>
      <c r="B11139" t="s">
        <v>58</v>
      </c>
      <c r="C11139">
        <v>96855</v>
      </c>
      <c r="D11139" t="s">
        <v>4163</v>
      </c>
      <c r="E11139" t="s">
        <v>32</v>
      </c>
      <c r="F11139">
        <v>36.39</v>
      </c>
      <c r="G11139">
        <v>37.43</v>
      </c>
      <c r="J11139">
        <v>0.65759999999999996</v>
      </c>
      <c r="K11139">
        <v>0.63929999999999998</v>
      </c>
    </row>
    <row r="11140" spans="1:11">
      <c r="A11140" t="s">
        <v>27188</v>
      </c>
      <c r="B11140" t="s">
        <v>58</v>
      </c>
      <c r="C11140">
        <v>96838</v>
      </c>
      <c r="D11140" t="s">
        <v>4147</v>
      </c>
      <c r="E11140" t="s">
        <v>32</v>
      </c>
      <c r="F11140">
        <v>28.68</v>
      </c>
      <c r="G11140">
        <v>30.08</v>
      </c>
      <c r="J11140">
        <v>0.41070000000000001</v>
      </c>
      <c r="K11140">
        <v>0.3916</v>
      </c>
    </row>
    <row r="11141" spans="1:11">
      <c r="A11141" t="s">
        <v>27189</v>
      </c>
      <c r="B11141" t="s">
        <v>58</v>
      </c>
      <c r="C11141">
        <v>96841</v>
      </c>
      <c r="D11141" t="s">
        <v>4150</v>
      </c>
      <c r="E11141" t="s">
        <v>32</v>
      </c>
      <c r="F11141">
        <v>31.73</v>
      </c>
      <c r="G11141">
        <v>33.24</v>
      </c>
      <c r="J11141">
        <v>0.43080000000000002</v>
      </c>
      <c r="K11141">
        <v>0.4113</v>
      </c>
    </row>
    <row r="11142" spans="1:11">
      <c r="A11142" t="s">
        <v>27190</v>
      </c>
      <c r="B11142" t="s">
        <v>58</v>
      </c>
      <c r="C11142">
        <v>96842</v>
      </c>
      <c r="D11142" t="s">
        <v>4151</v>
      </c>
      <c r="E11142" t="s">
        <v>32</v>
      </c>
      <c r="F11142">
        <v>36.25</v>
      </c>
      <c r="G11142">
        <v>37.93</v>
      </c>
      <c r="J11142">
        <v>0.44740000000000002</v>
      </c>
      <c r="K11142">
        <v>0.42759999999999998</v>
      </c>
    </row>
    <row r="11143" spans="1:11">
      <c r="A11143" t="s">
        <v>27191</v>
      </c>
      <c r="B11143" t="s">
        <v>58</v>
      </c>
      <c r="C11143">
        <v>96846</v>
      </c>
      <c r="D11143" t="s">
        <v>4155</v>
      </c>
      <c r="E11143" t="s">
        <v>32</v>
      </c>
      <c r="F11143">
        <v>41.97</v>
      </c>
      <c r="G11143">
        <v>43.76</v>
      </c>
      <c r="J11143">
        <v>0.48799999999999999</v>
      </c>
      <c r="K11143">
        <v>0.46800000000000003</v>
      </c>
    </row>
    <row r="11144" spans="1:11">
      <c r="A11144" t="s">
        <v>27192</v>
      </c>
      <c r="B11144" t="s">
        <v>58</v>
      </c>
      <c r="C11144">
        <v>96850</v>
      </c>
      <c r="D11144" t="s">
        <v>4159</v>
      </c>
      <c r="E11144" t="s">
        <v>32</v>
      </c>
      <c r="F11144">
        <v>26.63</v>
      </c>
      <c r="G11144">
        <v>27.87</v>
      </c>
      <c r="J11144">
        <v>0.43669999999999998</v>
      </c>
      <c r="K11144">
        <v>0.4173</v>
      </c>
    </row>
    <row r="11145" spans="1:11">
      <c r="A11145" t="s">
        <v>27193</v>
      </c>
      <c r="B11145" t="s">
        <v>58</v>
      </c>
      <c r="C11145">
        <v>96853</v>
      </c>
      <c r="D11145" t="s">
        <v>4161</v>
      </c>
      <c r="E11145" t="s">
        <v>32</v>
      </c>
      <c r="F11145">
        <v>28.57</v>
      </c>
      <c r="G11145">
        <v>29.89</v>
      </c>
      <c r="J11145">
        <v>0.4466</v>
      </c>
      <c r="K11145">
        <v>0.4269</v>
      </c>
    </row>
    <row r="11146" spans="1:11">
      <c r="A11146" t="s">
        <v>27194</v>
      </c>
      <c r="B11146" t="s">
        <v>58</v>
      </c>
      <c r="C11146">
        <v>96854</v>
      </c>
      <c r="D11146" t="s">
        <v>4162</v>
      </c>
      <c r="E11146" t="s">
        <v>32</v>
      </c>
      <c r="F11146">
        <v>34.93</v>
      </c>
      <c r="G11146">
        <v>36.409999999999997</v>
      </c>
      <c r="J11146">
        <v>0.49099999999999999</v>
      </c>
      <c r="K11146">
        <v>0.47099999999999997</v>
      </c>
    </row>
    <row r="11147" spans="1:11">
      <c r="A11147" t="s">
        <v>27195</v>
      </c>
      <c r="B11147" t="s">
        <v>58</v>
      </c>
      <c r="C11147">
        <v>104571</v>
      </c>
      <c r="D11147" t="s">
        <v>8015</v>
      </c>
      <c r="E11147" t="s">
        <v>32</v>
      </c>
      <c r="F11147">
        <v>0</v>
      </c>
      <c r="G11147">
        <v>0</v>
      </c>
    </row>
    <row r="11148" spans="1:11">
      <c r="A11148" t="s">
        <v>27196</v>
      </c>
      <c r="B11148" t="s">
        <v>58</v>
      </c>
      <c r="C11148">
        <v>96856</v>
      </c>
      <c r="D11148" t="s">
        <v>4164</v>
      </c>
      <c r="E11148" t="s">
        <v>32</v>
      </c>
      <c r="F11148">
        <v>39.5</v>
      </c>
      <c r="G11148">
        <v>40.9</v>
      </c>
      <c r="J11148">
        <v>0.57389999999999997</v>
      </c>
      <c r="K11148">
        <v>0.55430000000000001</v>
      </c>
    </row>
    <row r="11149" spans="1:11">
      <c r="A11149" t="s">
        <v>27197</v>
      </c>
      <c r="B11149" t="s">
        <v>58</v>
      </c>
      <c r="C11149">
        <v>104566</v>
      </c>
      <c r="D11149" t="s">
        <v>8016</v>
      </c>
      <c r="E11149" t="s">
        <v>32</v>
      </c>
      <c r="F11149">
        <v>0</v>
      </c>
      <c r="G11149">
        <v>0</v>
      </c>
    </row>
    <row r="11150" spans="1:11">
      <c r="A11150" t="s">
        <v>27198</v>
      </c>
      <c r="B11150" t="s">
        <v>58</v>
      </c>
      <c r="C11150">
        <v>104536</v>
      </c>
      <c r="D11150" t="s">
        <v>8017</v>
      </c>
      <c r="E11150" t="s">
        <v>32</v>
      </c>
      <c r="F11150">
        <v>0</v>
      </c>
      <c r="G11150">
        <v>0</v>
      </c>
    </row>
    <row r="11151" spans="1:11">
      <c r="A11151" t="s">
        <v>27199</v>
      </c>
      <c r="B11151" t="s">
        <v>58</v>
      </c>
      <c r="C11151">
        <v>104537</v>
      </c>
      <c r="D11151" t="s">
        <v>8018</v>
      </c>
      <c r="E11151" t="s">
        <v>32</v>
      </c>
      <c r="F11151">
        <v>0</v>
      </c>
      <c r="G11151">
        <v>0</v>
      </c>
    </row>
    <row r="11152" spans="1:11">
      <c r="A11152" t="s">
        <v>27200</v>
      </c>
      <c r="B11152" t="s">
        <v>58</v>
      </c>
      <c r="C11152">
        <v>104572</v>
      </c>
      <c r="D11152" t="s">
        <v>8019</v>
      </c>
      <c r="E11152" t="s">
        <v>32</v>
      </c>
      <c r="F11152">
        <v>0</v>
      </c>
      <c r="G11152">
        <v>0</v>
      </c>
    </row>
    <row r="11153" spans="1:11">
      <c r="A11153" t="s">
        <v>27201</v>
      </c>
      <c r="B11153" t="s">
        <v>58</v>
      </c>
      <c r="C11153">
        <v>104568</v>
      </c>
      <c r="D11153" t="s">
        <v>8020</v>
      </c>
      <c r="E11153" t="s">
        <v>32</v>
      </c>
      <c r="F11153">
        <v>0</v>
      </c>
      <c r="G11153">
        <v>0</v>
      </c>
    </row>
    <row r="11154" spans="1:11">
      <c r="A11154" t="s">
        <v>27202</v>
      </c>
      <c r="B11154" t="s">
        <v>58</v>
      </c>
      <c r="C11154">
        <v>104538</v>
      </c>
      <c r="D11154" t="s">
        <v>8021</v>
      </c>
      <c r="E11154" t="s">
        <v>32</v>
      </c>
      <c r="F11154">
        <v>0</v>
      </c>
      <c r="G11154">
        <v>0</v>
      </c>
    </row>
    <row r="11155" spans="1:11">
      <c r="A11155" t="s">
        <v>27203</v>
      </c>
      <c r="B11155" t="s">
        <v>58</v>
      </c>
      <c r="C11155">
        <v>104570</v>
      </c>
      <c r="D11155" t="s">
        <v>8022</v>
      </c>
      <c r="E11155" t="s">
        <v>32</v>
      </c>
      <c r="F11155">
        <v>0</v>
      </c>
      <c r="G11155">
        <v>0</v>
      </c>
    </row>
    <row r="11156" spans="1:11">
      <c r="A11156" t="s">
        <v>27204</v>
      </c>
      <c r="B11156" t="s">
        <v>58</v>
      </c>
      <c r="C11156">
        <v>104565</v>
      </c>
      <c r="D11156" t="s">
        <v>8023</v>
      </c>
      <c r="E11156" t="s">
        <v>32</v>
      </c>
      <c r="F11156">
        <v>0</v>
      </c>
      <c r="G11156">
        <v>0</v>
      </c>
    </row>
    <row r="11157" spans="1:11">
      <c r="A11157" t="s">
        <v>27205</v>
      </c>
      <c r="B11157" t="s">
        <v>58</v>
      </c>
      <c r="C11157">
        <v>104567</v>
      </c>
      <c r="D11157" t="s">
        <v>8024</v>
      </c>
      <c r="E11157" t="s">
        <v>32</v>
      </c>
      <c r="F11157">
        <v>0</v>
      </c>
      <c r="G11157">
        <v>0</v>
      </c>
    </row>
    <row r="11158" spans="1:11">
      <c r="A11158" t="s">
        <v>27206</v>
      </c>
      <c r="B11158" t="s">
        <v>58</v>
      </c>
      <c r="C11158">
        <v>104569</v>
      </c>
      <c r="D11158" t="s">
        <v>8025</v>
      </c>
      <c r="E11158" t="s">
        <v>32</v>
      </c>
      <c r="F11158">
        <v>0</v>
      </c>
      <c r="G11158">
        <v>0</v>
      </c>
    </row>
    <row r="11159" spans="1:11">
      <c r="A11159" t="s">
        <v>27207</v>
      </c>
      <c r="B11159" t="s">
        <v>58</v>
      </c>
      <c r="C11159">
        <v>96843</v>
      </c>
      <c r="D11159" t="s">
        <v>4152</v>
      </c>
      <c r="E11159" t="s">
        <v>32</v>
      </c>
      <c r="F11159">
        <v>32.93</v>
      </c>
      <c r="G11159">
        <v>34.44</v>
      </c>
      <c r="J11159">
        <v>0.4516</v>
      </c>
      <c r="K11159">
        <v>0.43180000000000002</v>
      </c>
    </row>
    <row r="11160" spans="1:11">
      <c r="A11160" t="s">
        <v>27208</v>
      </c>
      <c r="B11160" t="s">
        <v>58</v>
      </c>
      <c r="C11160">
        <v>96847</v>
      </c>
      <c r="D11160" t="s">
        <v>4156</v>
      </c>
      <c r="E11160" t="s">
        <v>32</v>
      </c>
      <c r="F11160">
        <v>41.44</v>
      </c>
      <c r="G11160">
        <v>43.23</v>
      </c>
      <c r="J11160">
        <v>0.48139999999999999</v>
      </c>
      <c r="K11160">
        <v>0.46150000000000002</v>
      </c>
    </row>
    <row r="11161" spans="1:11">
      <c r="A11161" t="s">
        <v>27209</v>
      </c>
      <c r="B11161" t="s">
        <v>58</v>
      </c>
      <c r="C11161">
        <v>96844</v>
      </c>
      <c r="D11161" t="s">
        <v>4153</v>
      </c>
      <c r="E11161" t="s">
        <v>32</v>
      </c>
      <c r="F11161">
        <v>37.799999999999997</v>
      </c>
      <c r="G11161">
        <v>39.479999999999997</v>
      </c>
      <c r="J11161">
        <v>0.47010000000000002</v>
      </c>
      <c r="K11161">
        <v>0.4501</v>
      </c>
    </row>
    <row r="11162" spans="1:11">
      <c r="A11162" t="s">
        <v>27210</v>
      </c>
      <c r="B11162" t="s">
        <v>58</v>
      </c>
      <c r="C11162">
        <v>96839</v>
      </c>
      <c r="D11162" t="s">
        <v>4148</v>
      </c>
      <c r="E11162" t="s">
        <v>32</v>
      </c>
      <c r="F11162">
        <v>29.57</v>
      </c>
      <c r="G11162">
        <v>30.97</v>
      </c>
      <c r="J11162">
        <v>0.42849999999999999</v>
      </c>
      <c r="K11162">
        <v>0.40910000000000002</v>
      </c>
    </row>
    <row r="11163" spans="1:11">
      <c r="A11163" t="s">
        <v>27211</v>
      </c>
      <c r="B11163" t="s">
        <v>58</v>
      </c>
      <c r="C11163">
        <v>104574</v>
      </c>
      <c r="D11163" t="s">
        <v>8026</v>
      </c>
      <c r="E11163" t="s">
        <v>32</v>
      </c>
      <c r="F11163">
        <v>0</v>
      </c>
      <c r="G11163">
        <v>0</v>
      </c>
    </row>
    <row r="11164" spans="1:11">
      <c r="A11164" t="s">
        <v>27212</v>
      </c>
      <c r="B11164" t="s">
        <v>58</v>
      </c>
      <c r="C11164">
        <v>104575</v>
      </c>
      <c r="D11164" t="s">
        <v>8027</v>
      </c>
      <c r="E11164" t="s">
        <v>32</v>
      </c>
      <c r="F11164">
        <v>0</v>
      </c>
      <c r="G11164">
        <v>0</v>
      </c>
    </row>
    <row r="11165" spans="1:11">
      <c r="A11165" t="s">
        <v>27213</v>
      </c>
      <c r="B11165" t="s">
        <v>58</v>
      </c>
      <c r="C11165">
        <v>104573</v>
      </c>
      <c r="D11165" t="s">
        <v>8028</v>
      </c>
      <c r="E11165" t="s">
        <v>32</v>
      </c>
      <c r="F11165">
        <v>0</v>
      </c>
      <c r="G11165">
        <v>0</v>
      </c>
    </row>
    <row r="11166" spans="1:11">
      <c r="A11166" t="s">
        <v>27214</v>
      </c>
      <c r="B11166" t="s">
        <v>58</v>
      </c>
      <c r="C11166">
        <v>96805</v>
      </c>
      <c r="D11166" t="s">
        <v>4117</v>
      </c>
      <c r="E11166" t="s">
        <v>32</v>
      </c>
      <c r="F11166">
        <v>228.72</v>
      </c>
      <c r="G11166">
        <v>231.54</v>
      </c>
      <c r="J11166">
        <v>0.85170000000000001</v>
      </c>
      <c r="K11166">
        <v>0.84130000000000005</v>
      </c>
    </row>
    <row r="11167" spans="1:11">
      <c r="A11167" t="s">
        <v>27215</v>
      </c>
      <c r="B11167" t="s">
        <v>58</v>
      </c>
      <c r="C11167">
        <v>96802</v>
      </c>
      <c r="D11167" t="s">
        <v>4114</v>
      </c>
      <c r="E11167" t="s">
        <v>32</v>
      </c>
      <c r="F11167">
        <v>436.32</v>
      </c>
      <c r="G11167">
        <v>438.42</v>
      </c>
      <c r="J11167">
        <v>0.94189999999999996</v>
      </c>
      <c r="K11167">
        <v>0.93740000000000001</v>
      </c>
    </row>
    <row r="11168" spans="1:11">
      <c r="A11168" t="s">
        <v>27216</v>
      </c>
      <c r="B11168" t="s">
        <v>58</v>
      </c>
      <c r="C11168">
        <v>96806</v>
      </c>
      <c r="D11168" t="s">
        <v>4118</v>
      </c>
      <c r="E11168" t="s">
        <v>32</v>
      </c>
      <c r="F11168">
        <v>90.57</v>
      </c>
      <c r="G11168">
        <v>93.03</v>
      </c>
      <c r="J11168">
        <v>0.67369999999999997</v>
      </c>
      <c r="K11168">
        <v>0.65590000000000004</v>
      </c>
    </row>
    <row r="11169" spans="1:11">
      <c r="A11169" t="s">
        <v>27217</v>
      </c>
      <c r="B11169" t="s">
        <v>58</v>
      </c>
      <c r="C11169">
        <v>96803</v>
      </c>
      <c r="D11169" t="s">
        <v>4115</v>
      </c>
      <c r="E11169" t="s">
        <v>32</v>
      </c>
      <c r="F11169">
        <v>81.98</v>
      </c>
      <c r="G11169">
        <v>83.73</v>
      </c>
      <c r="J11169">
        <v>0.74429999999999996</v>
      </c>
      <c r="K11169">
        <v>0.7288</v>
      </c>
    </row>
    <row r="11170" spans="1:11">
      <c r="A11170" t="s">
        <v>27218</v>
      </c>
      <c r="B11170" t="s">
        <v>58</v>
      </c>
      <c r="C11170">
        <v>96807</v>
      </c>
      <c r="D11170" t="s">
        <v>4119</v>
      </c>
      <c r="E11170" t="s">
        <v>32</v>
      </c>
      <c r="F11170">
        <v>147.09</v>
      </c>
      <c r="G11170">
        <v>151.93</v>
      </c>
      <c r="J11170">
        <v>0.60450000000000004</v>
      </c>
      <c r="K11170">
        <v>0.58520000000000005</v>
      </c>
    </row>
    <row r="11171" spans="1:11">
      <c r="A11171" t="s">
        <v>27219</v>
      </c>
      <c r="B11171" t="s">
        <v>58</v>
      </c>
      <c r="C11171">
        <v>96804</v>
      </c>
      <c r="D11171" t="s">
        <v>4116</v>
      </c>
      <c r="E11171" t="s">
        <v>32</v>
      </c>
      <c r="F11171">
        <v>134.44</v>
      </c>
      <c r="G11171">
        <v>138.58000000000001</v>
      </c>
      <c r="J11171">
        <v>0.63119999999999998</v>
      </c>
      <c r="K11171">
        <v>0.61240000000000006</v>
      </c>
    </row>
    <row r="11172" spans="1:11">
      <c r="A11172" t="s">
        <v>27220</v>
      </c>
      <c r="B11172" t="s">
        <v>58</v>
      </c>
      <c r="C11172">
        <v>96829</v>
      </c>
      <c r="D11172" t="s">
        <v>4140</v>
      </c>
      <c r="E11172" t="s">
        <v>32</v>
      </c>
      <c r="F11172">
        <v>19.989999999999998</v>
      </c>
      <c r="G11172">
        <v>20.53</v>
      </c>
      <c r="J11172">
        <v>0.67979999999999996</v>
      </c>
      <c r="K11172">
        <v>0.66200000000000003</v>
      </c>
    </row>
    <row r="11173" spans="1:11">
      <c r="A11173" t="s">
        <v>27221</v>
      </c>
      <c r="B11173" t="s">
        <v>58</v>
      </c>
      <c r="C11173">
        <v>96833</v>
      </c>
      <c r="D11173" t="s">
        <v>4143</v>
      </c>
      <c r="E11173" t="s">
        <v>32</v>
      </c>
      <c r="F11173">
        <v>25.33</v>
      </c>
      <c r="G11173">
        <v>25.92</v>
      </c>
      <c r="J11173">
        <v>0.72050000000000003</v>
      </c>
      <c r="K11173">
        <v>0.70409999999999995</v>
      </c>
    </row>
    <row r="11174" spans="1:11">
      <c r="A11174" t="s">
        <v>27222</v>
      </c>
      <c r="B11174" t="s">
        <v>58</v>
      </c>
      <c r="C11174">
        <v>96836</v>
      </c>
      <c r="D11174" t="s">
        <v>4145</v>
      </c>
      <c r="E11174" t="s">
        <v>32</v>
      </c>
      <c r="F11174">
        <v>36.11</v>
      </c>
      <c r="G11174">
        <v>36.880000000000003</v>
      </c>
      <c r="J11174">
        <v>0.74360000000000004</v>
      </c>
      <c r="K11174">
        <v>0.72799999999999998</v>
      </c>
    </row>
    <row r="11175" spans="1:11">
      <c r="A11175" t="s">
        <v>27223</v>
      </c>
      <c r="B11175" t="s">
        <v>58</v>
      </c>
      <c r="C11175">
        <v>104576</v>
      </c>
      <c r="D11175" t="s">
        <v>4483</v>
      </c>
      <c r="E11175" t="s">
        <v>32</v>
      </c>
      <c r="F11175">
        <v>18.04</v>
      </c>
      <c r="G11175">
        <v>18.8</v>
      </c>
      <c r="J11175">
        <v>0.49109999999999998</v>
      </c>
      <c r="K11175">
        <v>0.4713</v>
      </c>
    </row>
    <row r="11176" spans="1:11">
      <c r="A11176" t="s">
        <v>27224</v>
      </c>
      <c r="B11176" t="s">
        <v>58</v>
      </c>
      <c r="C11176">
        <v>104577</v>
      </c>
      <c r="D11176" t="s">
        <v>4484</v>
      </c>
      <c r="E11176" t="s">
        <v>32</v>
      </c>
      <c r="F11176">
        <v>23.92</v>
      </c>
      <c r="G11176">
        <v>24.76</v>
      </c>
      <c r="J11176">
        <v>0.57569999999999999</v>
      </c>
      <c r="K11176">
        <v>0.55610000000000004</v>
      </c>
    </row>
    <row r="11177" spans="1:11">
      <c r="A11177" t="s">
        <v>27225</v>
      </c>
      <c r="B11177" t="s">
        <v>58</v>
      </c>
      <c r="C11177">
        <v>104578</v>
      </c>
      <c r="D11177" t="s">
        <v>4485</v>
      </c>
      <c r="E11177" t="s">
        <v>32</v>
      </c>
      <c r="F11177">
        <v>25.64</v>
      </c>
      <c r="G11177">
        <v>26.56</v>
      </c>
      <c r="J11177">
        <v>0.57410000000000005</v>
      </c>
      <c r="K11177">
        <v>0.55420000000000003</v>
      </c>
    </row>
    <row r="11178" spans="1:11">
      <c r="A11178" t="s">
        <v>27226</v>
      </c>
      <c r="B11178" t="s">
        <v>58</v>
      </c>
      <c r="C11178">
        <v>104580</v>
      </c>
      <c r="D11178" t="s">
        <v>8029</v>
      </c>
      <c r="E11178" t="s">
        <v>32</v>
      </c>
      <c r="F11178">
        <v>22.17</v>
      </c>
      <c r="G11178">
        <v>22.89</v>
      </c>
      <c r="J11178">
        <v>0.61299999999999999</v>
      </c>
      <c r="K11178">
        <v>0.59370000000000001</v>
      </c>
    </row>
    <row r="11179" spans="1:11">
      <c r="A11179" t="s">
        <v>27227</v>
      </c>
      <c r="B11179" t="s">
        <v>58</v>
      </c>
      <c r="C11179">
        <v>104579</v>
      </c>
      <c r="D11179" t="s">
        <v>4486</v>
      </c>
      <c r="E11179" t="s">
        <v>32</v>
      </c>
      <c r="F11179">
        <v>33.51</v>
      </c>
      <c r="G11179">
        <v>34.61</v>
      </c>
      <c r="J11179">
        <v>0.60399999999999998</v>
      </c>
      <c r="K11179">
        <v>0.58479999999999999</v>
      </c>
    </row>
    <row r="11180" spans="1:11">
      <c r="A11180" t="s">
        <v>27228</v>
      </c>
      <c r="B11180" t="s">
        <v>58</v>
      </c>
      <c r="C11180">
        <v>96823</v>
      </c>
      <c r="D11180" t="s">
        <v>4135</v>
      </c>
      <c r="E11180" t="s">
        <v>32</v>
      </c>
      <c r="F11180">
        <v>12.6</v>
      </c>
      <c r="G11180">
        <v>13.08</v>
      </c>
      <c r="J11180">
        <v>0.53490000000000004</v>
      </c>
      <c r="K11180">
        <v>0.51529999999999998</v>
      </c>
    </row>
    <row r="11181" spans="1:11">
      <c r="A11181" t="s">
        <v>27229</v>
      </c>
      <c r="B11181" t="s">
        <v>58</v>
      </c>
      <c r="C11181">
        <v>96826</v>
      </c>
      <c r="D11181" t="s">
        <v>4137</v>
      </c>
      <c r="E11181" t="s">
        <v>32</v>
      </c>
      <c r="F11181">
        <v>14.62</v>
      </c>
      <c r="G11181">
        <v>15.2</v>
      </c>
      <c r="J11181">
        <v>0.52529999999999999</v>
      </c>
      <c r="K11181">
        <v>0.50529999999999997</v>
      </c>
    </row>
    <row r="11182" spans="1:11">
      <c r="A11182" t="s">
        <v>27230</v>
      </c>
      <c r="B11182" t="s">
        <v>58</v>
      </c>
      <c r="C11182">
        <v>96830</v>
      </c>
      <c r="D11182" t="s">
        <v>4141</v>
      </c>
      <c r="E11182" t="s">
        <v>32</v>
      </c>
      <c r="F11182">
        <v>22.65</v>
      </c>
      <c r="G11182">
        <v>23.33</v>
      </c>
      <c r="J11182">
        <v>0.6331</v>
      </c>
      <c r="K11182">
        <v>0.61470000000000002</v>
      </c>
    </row>
    <row r="11183" spans="1:11">
      <c r="A11183" t="s">
        <v>27231</v>
      </c>
      <c r="B11183" t="s">
        <v>58</v>
      </c>
      <c r="C11183">
        <v>96834</v>
      </c>
      <c r="D11183" t="s">
        <v>4144</v>
      </c>
      <c r="E11183" t="s">
        <v>32</v>
      </c>
      <c r="F11183">
        <v>30.52</v>
      </c>
      <c r="G11183">
        <v>31.37</v>
      </c>
      <c r="J11183">
        <v>0.66549999999999998</v>
      </c>
      <c r="K11183">
        <v>0.64739999999999998</v>
      </c>
    </row>
    <row r="11184" spans="1:11">
      <c r="A11184" t="s">
        <v>27232</v>
      </c>
      <c r="B11184" t="s">
        <v>58</v>
      </c>
      <c r="C11184">
        <v>104581</v>
      </c>
      <c r="D11184" t="s">
        <v>14961</v>
      </c>
      <c r="E11184" t="s">
        <v>32</v>
      </c>
      <c r="F11184">
        <v>16.48</v>
      </c>
      <c r="G11184">
        <v>17.18</v>
      </c>
      <c r="J11184">
        <v>0.49030000000000001</v>
      </c>
      <c r="K11184">
        <v>0.4703</v>
      </c>
    </row>
    <row r="11185" spans="1:11">
      <c r="A11185" t="s">
        <v>27233</v>
      </c>
      <c r="B11185" t="s">
        <v>58</v>
      </c>
      <c r="C11185">
        <v>104582</v>
      </c>
      <c r="D11185" t="s">
        <v>14962</v>
      </c>
      <c r="E11185" t="s">
        <v>32</v>
      </c>
      <c r="F11185">
        <v>20.91</v>
      </c>
      <c r="G11185">
        <v>21.74</v>
      </c>
      <c r="J11185">
        <v>0.52370000000000005</v>
      </c>
      <c r="K11185">
        <v>0.50370000000000004</v>
      </c>
    </row>
    <row r="11186" spans="1:11">
      <c r="A11186" t="s">
        <v>27234</v>
      </c>
      <c r="B11186" t="s">
        <v>58</v>
      </c>
      <c r="C11186">
        <v>104583</v>
      </c>
      <c r="D11186" t="s">
        <v>14963</v>
      </c>
      <c r="E11186" t="s">
        <v>32</v>
      </c>
      <c r="F11186">
        <v>32.93</v>
      </c>
      <c r="G11186">
        <v>33.93</v>
      </c>
      <c r="J11186">
        <v>0.63859999999999995</v>
      </c>
      <c r="K11186">
        <v>0.61980000000000002</v>
      </c>
    </row>
    <row r="11187" spans="1:11">
      <c r="A11187" t="s">
        <v>27235</v>
      </c>
      <c r="B11187" t="s">
        <v>58</v>
      </c>
      <c r="C11187">
        <v>104584</v>
      </c>
      <c r="D11187" t="s">
        <v>14964</v>
      </c>
      <c r="E11187" t="s">
        <v>32</v>
      </c>
      <c r="F11187">
        <v>39.549999999999997</v>
      </c>
      <c r="G11187">
        <v>40.770000000000003</v>
      </c>
      <c r="J11187">
        <v>0.63009999999999999</v>
      </c>
      <c r="K11187">
        <v>0.61119999999999997</v>
      </c>
    </row>
    <row r="11188" spans="1:11">
      <c r="A11188" t="s">
        <v>27236</v>
      </c>
      <c r="B11188" t="s">
        <v>58</v>
      </c>
      <c r="C11188">
        <v>104585</v>
      </c>
      <c r="D11188" t="s">
        <v>8030</v>
      </c>
      <c r="E11188" t="s">
        <v>32</v>
      </c>
      <c r="F11188">
        <v>0</v>
      </c>
      <c r="G11188">
        <v>0</v>
      </c>
    </row>
    <row r="11189" spans="1:11">
      <c r="A11189" t="s">
        <v>27237</v>
      </c>
      <c r="B11189" t="s">
        <v>58</v>
      </c>
      <c r="C11189">
        <v>104587</v>
      </c>
      <c r="D11189" t="s">
        <v>8031</v>
      </c>
      <c r="E11189" t="s">
        <v>32</v>
      </c>
      <c r="F11189">
        <v>0</v>
      </c>
      <c r="G11189">
        <v>0</v>
      </c>
    </row>
    <row r="11190" spans="1:11">
      <c r="A11190" t="s">
        <v>27238</v>
      </c>
      <c r="B11190" t="s">
        <v>58</v>
      </c>
      <c r="C11190">
        <v>104586</v>
      </c>
      <c r="D11190" t="s">
        <v>8032</v>
      </c>
      <c r="E11190" t="s">
        <v>32</v>
      </c>
      <c r="F11190">
        <v>0</v>
      </c>
      <c r="G11190">
        <v>0</v>
      </c>
    </row>
    <row r="11191" spans="1:11">
      <c r="A11191" t="s">
        <v>27239</v>
      </c>
      <c r="B11191" t="s">
        <v>58</v>
      </c>
      <c r="C11191">
        <v>96798</v>
      </c>
      <c r="D11191" t="s">
        <v>3357</v>
      </c>
      <c r="E11191" t="s">
        <v>12</v>
      </c>
      <c r="F11191">
        <v>8.61</v>
      </c>
      <c r="G11191">
        <v>8.93</v>
      </c>
      <c r="J11191">
        <v>0.55520000000000003</v>
      </c>
      <c r="K11191">
        <v>0.5353</v>
      </c>
    </row>
    <row r="11192" spans="1:11">
      <c r="A11192" t="s">
        <v>27240</v>
      </c>
      <c r="B11192" t="s">
        <v>58</v>
      </c>
      <c r="C11192">
        <v>96799</v>
      </c>
      <c r="D11192" t="s">
        <v>3358</v>
      </c>
      <c r="E11192" t="s">
        <v>12</v>
      </c>
      <c r="F11192">
        <v>11.01</v>
      </c>
      <c r="G11192">
        <v>11.42</v>
      </c>
      <c r="J11192">
        <v>0.56130000000000002</v>
      </c>
      <c r="K11192">
        <v>0.54120000000000001</v>
      </c>
    </row>
    <row r="11193" spans="1:11">
      <c r="A11193" t="s">
        <v>27241</v>
      </c>
      <c r="B11193" t="s">
        <v>58</v>
      </c>
      <c r="C11193">
        <v>96800</v>
      </c>
      <c r="D11193" t="s">
        <v>3359</v>
      </c>
      <c r="E11193" t="s">
        <v>12</v>
      </c>
      <c r="F11193">
        <v>14.87</v>
      </c>
      <c r="G11193">
        <v>15.38</v>
      </c>
      <c r="J11193">
        <v>0.59109999999999996</v>
      </c>
      <c r="K11193">
        <v>0.57150000000000001</v>
      </c>
    </row>
    <row r="11194" spans="1:11">
      <c r="A11194" t="s">
        <v>27242</v>
      </c>
      <c r="B11194" t="s">
        <v>58</v>
      </c>
      <c r="C11194">
        <v>96801</v>
      </c>
      <c r="D11194" t="s">
        <v>3360</v>
      </c>
      <c r="E11194" t="s">
        <v>12</v>
      </c>
      <c r="F11194">
        <v>22.2</v>
      </c>
      <c r="G11194">
        <v>22.85</v>
      </c>
      <c r="J11194">
        <v>0.64729999999999999</v>
      </c>
      <c r="K11194">
        <v>0.62890000000000001</v>
      </c>
    </row>
    <row r="11195" spans="1:11">
      <c r="A11195" t="s">
        <v>27243</v>
      </c>
      <c r="B11195" t="s">
        <v>58</v>
      </c>
      <c r="C11195">
        <v>104539</v>
      </c>
      <c r="D11195" t="s">
        <v>8033</v>
      </c>
      <c r="E11195" t="s">
        <v>32</v>
      </c>
      <c r="F11195">
        <v>0</v>
      </c>
      <c r="G11195">
        <v>0</v>
      </c>
    </row>
    <row r="11196" spans="1:11">
      <c r="A11196" t="s">
        <v>27244</v>
      </c>
      <c r="B11196" t="s">
        <v>58</v>
      </c>
      <c r="C11196">
        <v>104541</v>
      </c>
      <c r="D11196" t="s">
        <v>8034</v>
      </c>
      <c r="E11196" t="s">
        <v>32</v>
      </c>
      <c r="F11196">
        <v>0</v>
      </c>
      <c r="G11196">
        <v>0</v>
      </c>
    </row>
    <row r="11197" spans="1:11">
      <c r="A11197" t="s">
        <v>27245</v>
      </c>
      <c r="B11197" t="s">
        <v>58</v>
      </c>
      <c r="C11197">
        <v>104540</v>
      </c>
      <c r="D11197" t="s">
        <v>8035</v>
      </c>
      <c r="E11197" t="s">
        <v>32</v>
      </c>
      <c r="F11197">
        <v>0</v>
      </c>
      <c r="G11197">
        <v>0</v>
      </c>
    </row>
    <row r="11198" spans="1:11">
      <c r="A11198" t="s">
        <v>27246</v>
      </c>
      <c r="B11198" t="s">
        <v>58</v>
      </c>
      <c r="C11198">
        <v>104543</v>
      </c>
      <c r="D11198" t="s">
        <v>8036</v>
      </c>
      <c r="E11198" t="s">
        <v>32</v>
      </c>
      <c r="F11198">
        <v>0</v>
      </c>
      <c r="G11198">
        <v>0</v>
      </c>
    </row>
    <row r="11199" spans="1:11">
      <c r="A11199" t="s">
        <v>27247</v>
      </c>
      <c r="B11199" t="s">
        <v>58</v>
      </c>
      <c r="C11199">
        <v>104544</v>
      </c>
      <c r="D11199" t="s">
        <v>8037</v>
      </c>
      <c r="E11199" t="s">
        <v>32</v>
      </c>
      <c r="F11199">
        <v>0</v>
      </c>
      <c r="G11199">
        <v>0</v>
      </c>
    </row>
    <row r="11200" spans="1:11">
      <c r="A11200" t="s">
        <v>27248</v>
      </c>
      <c r="B11200" t="s">
        <v>58</v>
      </c>
      <c r="C11200">
        <v>104545</v>
      </c>
      <c r="D11200" t="s">
        <v>8038</v>
      </c>
      <c r="E11200" t="s">
        <v>32</v>
      </c>
      <c r="F11200">
        <v>0</v>
      </c>
      <c r="G11200">
        <v>0</v>
      </c>
    </row>
    <row r="11201" spans="1:7">
      <c r="A11201" t="s">
        <v>27249</v>
      </c>
      <c r="B11201" t="s">
        <v>58</v>
      </c>
      <c r="C11201">
        <v>104542</v>
      </c>
      <c r="D11201" t="s">
        <v>8039</v>
      </c>
      <c r="E11201" t="s">
        <v>32</v>
      </c>
      <c r="F11201">
        <v>0</v>
      </c>
      <c r="G11201">
        <v>0</v>
      </c>
    </row>
    <row r="11202" spans="1:7">
      <c r="A11202" t="s">
        <v>27250</v>
      </c>
      <c r="B11202" t="s">
        <v>58</v>
      </c>
      <c r="C11202">
        <v>104592</v>
      </c>
      <c r="D11202" t="s">
        <v>8040</v>
      </c>
      <c r="E11202" t="s">
        <v>32</v>
      </c>
      <c r="F11202">
        <v>0</v>
      </c>
      <c r="G11202">
        <v>0</v>
      </c>
    </row>
    <row r="11203" spans="1:7">
      <c r="A11203" t="s">
        <v>27251</v>
      </c>
      <c r="B11203" t="s">
        <v>58</v>
      </c>
      <c r="C11203">
        <v>104548</v>
      </c>
      <c r="D11203" t="s">
        <v>8041</v>
      </c>
      <c r="E11203" t="s">
        <v>32</v>
      </c>
      <c r="F11203">
        <v>0</v>
      </c>
      <c r="G11203">
        <v>0</v>
      </c>
    </row>
    <row r="11204" spans="1:7">
      <c r="A11204" t="s">
        <v>27252</v>
      </c>
      <c r="B11204" t="s">
        <v>58</v>
      </c>
      <c r="C11204">
        <v>104546</v>
      </c>
      <c r="D11204" t="s">
        <v>8042</v>
      </c>
      <c r="E11204" t="s">
        <v>32</v>
      </c>
      <c r="F11204">
        <v>0</v>
      </c>
      <c r="G11204">
        <v>0</v>
      </c>
    </row>
    <row r="11205" spans="1:7">
      <c r="A11205" t="s">
        <v>27253</v>
      </c>
      <c r="B11205" t="s">
        <v>58</v>
      </c>
      <c r="C11205">
        <v>104549</v>
      </c>
      <c r="D11205" t="s">
        <v>8043</v>
      </c>
      <c r="E11205" t="s">
        <v>32</v>
      </c>
      <c r="F11205">
        <v>0</v>
      </c>
      <c r="G11205">
        <v>0</v>
      </c>
    </row>
    <row r="11206" spans="1:7">
      <c r="A11206" t="s">
        <v>27254</v>
      </c>
      <c r="B11206" t="s">
        <v>58</v>
      </c>
      <c r="C11206">
        <v>104550</v>
      </c>
      <c r="D11206" t="s">
        <v>8044</v>
      </c>
      <c r="E11206" t="s">
        <v>32</v>
      </c>
      <c r="F11206">
        <v>0</v>
      </c>
      <c r="G11206">
        <v>0</v>
      </c>
    </row>
    <row r="11207" spans="1:7">
      <c r="A11207" t="s">
        <v>27255</v>
      </c>
      <c r="B11207" t="s">
        <v>58</v>
      </c>
      <c r="C11207">
        <v>104552</v>
      </c>
      <c r="D11207" t="s">
        <v>8045</v>
      </c>
      <c r="E11207" t="s">
        <v>32</v>
      </c>
      <c r="F11207">
        <v>0</v>
      </c>
      <c r="G11207">
        <v>0</v>
      </c>
    </row>
    <row r="11208" spans="1:7">
      <c r="A11208" t="s">
        <v>27256</v>
      </c>
      <c r="B11208" t="s">
        <v>58</v>
      </c>
      <c r="C11208">
        <v>104551</v>
      </c>
      <c r="D11208" t="s">
        <v>8046</v>
      </c>
      <c r="E11208" t="s">
        <v>32</v>
      </c>
      <c r="F11208">
        <v>0</v>
      </c>
      <c r="G11208">
        <v>0</v>
      </c>
    </row>
    <row r="11209" spans="1:7">
      <c r="A11209" t="s">
        <v>27257</v>
      </c>
      <c r="B11209" t="s">
        <v>58</v>
      </c>
      <c r="C11209">
        <v>104553</v>
      </c>
      <c r="D11209" t="s">
        <v>8047</v>
      </c>
      <c r="E11209" t="s">
        <v>32</v>
      </c>
      <c r="F11209">
        <v>0</v>
      </c>
      <c r="G11209">
        <v>0</v>
      </c>
    </row>
    <row r="11210" spans="1:7">
      <c r="A11210" t="s">
        <v>27258</v>
      </c>
      <c r="B11210" t="s">
        <v>58</v>
      </c>
      <c r="C11210">
        <v>104554</v>
      </c>
      <c r="D11210" t="s">
        <v>8048</v>
      </c>
      <c r="E11210" t="s">
        <v>32</v>
      </c>
      <c r="F11210">
        <v>0</v>
      </c>
      <c r="G11210">
        <v>0</v>
      </c>
    </row>
    <row r="11211" spans="1:7">
      <c r="A11211" t="s">
        <v>27259</v>
      </c>
      <c r="B11211" t="s">
        <v>58</v>
      </c>
      <c r="C11211">
        <v>104555</v>
      </c>
      <c r="D11211" t="s">
        <v>8049</v>
      </c>
      <c r="E11211" t="s">
        <v>32</v>
      </c>
      <c r="F11211">
        <v>0</v>
      </c>
      <c r="G11211">
        <v>0</v>
      </c>
    </row>
    <row r="11212" spans="1:7">
      <c r="A11212" t="s">
        <v>27260</v>
      </c>
      <c r="B11212" t="s">
        <v>58</v>
      </c>
      <c r="C11212">
        <v>104556</v>
      </c>
      <c r="D11212" t="s">
        <v>8050</v>
      </c>
      <c r="E11212" t="s">
        <v>32</v>
      </c>
      <c r="F11212">
        <v>0</v>
      </c>
      <c r="G11212">
        <v>0</v>
      </c>
    </row>
    <row r="11213" spans="1:7">
      <c r="A11213" t="s">
        <v>27261</v>
      </c>
      <c r="B11213" t="s">
        <v>58</v>
      </c>
      <c r="C11213">
        <v>104558</v>
      </c>
      <c r="D11213" t="s">
        <v>8051</v>
      </c>
      <c r="E11213" t="s">
        <v>32</v>
      </c>
      <c r="F11213">
        <v>0</v>
      </c>
      <c r="G11213">
        <v>0</v>
      </c>
    </row>
    <row r="11214" spans="1:7">
      <c r="A11214" t="s">
        <v>27262</v>
      </c>
      <c r="B11214" t="s">
        <v>58</v>
      </c>
      <c r="C11214">
        <v>104559</v>
      </c>
      <c r="D11214" t="s">
        <v>8052</v>
      </c>
      <c r="E11214" t="s">
        <v>32</v>
      </c>
      <c r="F11214">
        <v>0</v>
      </c>
      <c r="G11214">
        <v>0</v>
      </c>
    </row>
    <row r="11215" spans="1:7">
      <c r="A11215" t="s">
        <v>27263</v>
      </c>
      <c r="B11215" t="s">
        <v>58</v>
      </c>
      <c r="C11215">
        <v>104560</v>
      </c>
      <c r="D11215" t="s">
        <v>8053</v>
      </c>
      <c r="E11215" t="s">
        <v>32</v>
      </c>
      <c r="F11215">
        <v>0</v>
      </c>
      <c r="G11215">
        <v>0</v>
      </c>
    </row>
    <row r="11216" spans="1:7">
      <c r="A11216" t="s">
        <v>27264</v>
      </c>
      <c r="B11216" t="s">
        <v>58</v>
      </c>
      <c r="C11216">
        <v>104557</v>
      </c>
      <c r="D11216" t="s">
        <v>8054</v>
      </c>
      <c r="E11216" t="s">
        <v>32</v>
      </c>
      <c r="F11216">
        <v>0</v>
      </c>
      <c r="G11216">
        <v>0</v>
      </c>
    </row>
    <row r="11217" spans="1:11">
      <c r="A11217" t="s">
        <v>27265</v>
      </c>
      <c r="B11217" t="s">
        <v>58</v>
      </c>
      <c r="C11217">
        <v>104561</v>
      </c>
      <c r="D11217" t="s">
        <v>8055</v>
      </c>
      <c r="E11217" t="s">
        <v>32</v>
      </c>
      <c r="F11217">
        <v>0</v>
      </c>
      <c r="G11217">
        <v>0</v>
      </c>
    </row>
    <row r="11218" spans="1:11">
      <c r="A11218" t="s">
        <v>27266</v>
      </c>
      <c r="B11218" t="s">
        <v>58</v>
      </c>
      <c r="C11218">
        <v>104562</v>
      </c>
      <c r="D11218" t="s">
        <v>8056</v>
      </c>
      <c r="E11218" t="s">
        <v>32</v>
      </c>
      <c r="F11218">
        <v>0</v>
      </c>
      <c r="G11218">
        <v>0</v>
      </c>
    </row>
    <row r="11219" spans="1:11">
      <c r="A11219" t="s">
        <v>27267</v>
      </c>
      <c r="B11219" t="s">
        <v>58</v>
      </c>
      <c r="C11219">
        <v>96860</v>
      </c>
      <c r="D11219" t="s">
        <v>4165</v>
      </c>
      <c r="E11219" t="s">
        <v>32</v>
      </c>
      <c r="F11219">
        <v>33.58</v>
      </c>
      <c r="G11219">
        <v>34.979999999999997</v>
      </c>
      <c r="J11219">
        <v>0.49940000000000001</v>
      </c>
      <c r="K11219">
        <v>0.47939999999999999</v>
      </c>
    </row>
    <row r="11220" spans="1:11">
      <c r="A11220" t="s">
        <v>27268</v>
      </c>
      <c r="B11220" t="s">
        <v>58</v>
      </c>
      <c r="C11220">
        <v>96862</v>
      </c>
      <c r="D11220" t="s">
        <v>4167</v>
      </c>
      <c r="E11220" t="s">
        <v>32</v>
      </c>
      <c r="F11220">
        <v>41.16</v>
      </c>
      <c r="G11220">
        <v>42.82</v>
      </c>
      <c r="J11220">
        <v>0.51600000000000001</v>
      </c>
      <c r="K11220">
        <v>0.496</v>
      </c>
    </row>
    <row r="11221" spans="1:11">
      <c r="A11221" t="s">
        <v>27269</v>
      </c>
      <c r="B11221" t="s">
        <v>58</v>
      </c>
      <c r="C11221">
        <v>96864</v>
      </c>
      <c r="D11221" t="s">
        <v>4169</v>
      </c>
      <c r="E11221" t="s">
        <v>32</v>
      </c>
      <c r="F11221">
        <v>57.47</v>
      </c>
      <c r="G11221">
        <v>59.46</v>
      </c>
      <c r="J11221">
        <v>0.5857</v>
      </c>
      <c r="K11221">
        <v>0.56610000000000005</v>
      </c>
    </row>
    <row r="11222" spans="1:11">
      <c r="A11222" t="s">
        <v>27270</v>
      </c>
      <c r="B11222" t="s">
        <v>58</v>
      </c>
      <c r="C11222">
        <v>96866</v>
      </c>
      <c r="D11222" t="s">
        <v>4171</v>
      </c>
      <c r="E11222" t="s">
        <v>32</v>
      </c>
      <c r="F11222">
        <v>74.5</v>
      </c>
      <c r="G11222">
        <v>76.94</v>
      </c>
      <c r="J11222">
        <v>0.60709999999999997</v>
      </c>
      <c r="K11222">
        <v>0.58789999999999998</v>
      </c>
    </row>
    <row r="11223" spans="1:11">
      <c r="A11223" t="s">
        <v>27271</v>
      </c>
      <c r="B11223" t="s">
        <v>58</v>
      </c>
      <c r="C11223">
        <v>96868</v>
      </c>
      <c r="D11223" t="s">
        <v>4172</v>
      </c>
      <c r="E11223" t="s">
        <v>32</v>
      </c>
      <c r="F11223">
        <v>22.05</v>
      </c>
      <c r="G11223">
        <v>23.03</v>
      </c>
      <c r="J11223">
        <v>0.46800000000000003</v>
      </c>
      <c r="K11223">
        <v>0.4481</v>
      </c>
    </row>
    <row r="11224" spans="1:11">
      <c r="A11224" t="s">
        <v>27272</v>
      </c>
      <c r="B11224" t="s">
        <v>58</v>
      </c>
      <c r="C11224">
        <v>96869</v>
      </c>
      <c r="D11224" t="s">
        <v>4173</v>
      </c>
      <c r="E11224" t="s">
        <v>32</v>
      </c>
      <c r="F11224">
        <v>33.14</v>
      </c>
      <c r="G11224">
        <v>34.31</v>
      </c>
      <c r="J11224">
        <v>0.5806</v>
      </c>
      <c r="K11224">
        <v>0.56079999999999997</v>
      </c>
    </row>
    <row r="11225" spans="1:11">
      <c r="A11225" t="s">
        <v>27273</v>
      </c>
      <c r="B11225" t="s">
        <v>58</v>
      </c>
      <c r="C11225">
        <v>96870</v>
      </c>
      <c r="D11225" t="s">
        <v>4174</v>
      </c>
      <c r="E11225" t="s">
        <v>32</v>
      </c>
      <c r="F11225">
        <v>49.11</v>
      </c>
      <c r="G11225">
        <v>50.5</v>
      </c>
      <c r="J11225">
        <v>0.66159999999999997</v>
      </c>
      <c r="K11225">
        <v>0.64339999999999997</v>
      </c>
    </row>
    <row r="11226" spans="1:11">
      <c r="A11226" t="s">
        <v>27274</v>
      </c>
      <c r="B11226" t="s">
        <v>58</v>
      </c>
      <c r="C11226">
        <v>96871</v>
      </c>
      <c r="D11226" t="s">
        <v>4175</v>
      </c>
      <c r="E11226" t="s">
        <v>32</v>
      </c>
      <c r="F11226">
        <v>56.36</v>
      </c>
      <c r="G11226">
        <v>58.06</v>
      </c>
      <c r="J11226">
        <v>0.63749999999999996</v>
      </c>
      <c r="K11226">
        <v>0.61880000000000002</v>
      </c>
    </row>
    <row r="11227" spans="1:11">
      <c r="A11227" t="s">
        <v>27275</v>
      </c>
      <c r="B11227" t="s">
        <v>58</v>
      </c>
      <c r="C11227">
        <v>96861</v>
      </c>
      <c r="D11227" t="s">
        <v>4166</v>
      </c>
      <c r="E11227" t="s">
        <v>32</v>
      </c>
      <c r="F11227">
        <v>42.32</v>
      </c>
      <c r="G11227">
        <v>44.04</v>
      </c>
      <c r="J11227">
        <v>0.51280000000000003</v>
      </c>
      <c r="K11227">
        <v>0.49270000000000003</v>
      </c>
    </row>
    <row r="11228" spans="1:11">
      <c r="A11228" t="s">
        <v>27276</v>
      </c>
      <c r="B11228" t="s">
        <v>58</v>
      </c>
      <c r="C11228">
        <v>96863</v>
      </c>
      <c r="D11228" t="s">
        <v>4168</v>
      </c>
      <c r="E11228" t="s">
        <v>32</v>
      </c>
      <c r="F11228">
        <v>43.62</v>
      </c>
      <c r="G11228">
        <v>45.51</v>
      </c>
      <c r="J11228">
        <v>0.47960000000000003</v>
      </c>
      <c r="K11228">
        <v>0.4597</v>
      </c>
    </row>
    <row r="11229" spans="1:11">
      <c r="A11229" t="s">
        <v>27277</v>
      </c>
      <c r="B11229" t="s">
        <v>58</v>
      </c>
      <c r="C11229">
        <v>96865</v>
      </c>
      <c r="D11229" t="s">
        <v>4170</v>
      </c>
      <c r="E11229" t="s">
        <v>32</v>
      </c>
      <c r="F11229">
        <v>51.52</v>
      </c>
      <c r="G11229">
        <v>53.76</v>
      </c>
      <c r="J11229">
        <v>0.47499999999999998</v>
      </c>
      <c r="K11229">
        <v>0.45519999999999999</v>
      </c>
    </row>
    <row r="11230" spans="1:11">
      <c r="A11230" t="s">
        <v>27278</v>
      </c>
      <c r="B11230" t="s">
        <v>58</v>
      </c>
      <c r="C11230">
        <v>96814</v>
      </c>
      <c r="D11230" t="s">
        <v>4126</v>
      </c>
      <c r="E11230" t="s">
        <v>32</v>
      </c>
      <c r="F11230">
        <v>18.04</v>
      </c>
      <c r="G11230">
        <v>18.8</v>
      </c>
      <c r="J11230">
        <v>0.49109999999999998</v>
      </c>
      <c r="K11230">
        <v>0.4713</v>
      </c>
    </row>
    <row r="11231" spans="1:11">
      <c r="A11231" t="s">
        <v>27279</v>
      </c>
      <c r="B11231" t="s">
        <v>58</v>
      </c>
      <c r="C11231">
        <v>96818</v>
      </c>
      <c r="D11231" t="s">
        <v>4130</v>
      </c>
      <c r="E11231" t="s">
        <v>32</v>
      </c>
      <c r="F11231">
        <v>23.92</v>
      </c>
      <c r="G11231">
        <v>24.76</v>
      </c>
      <c r="J11231">
        <v>0.57569999999999999</v>
      </c>
      <c r="K11231">
        <v>0.55610000000000004</v>
      </c>
    </row>
    <row r="11232" spans="1:11">
      <c r="A11232" t="s">
        <v>27280</v>
      </c>
      <c r="B11232" t="s">
        <v>58</v>
      </c>
      <c r="C11232">
        <v>96819</v>
      </c>
      <c r="D11232" t="s">
        <v>4131</v>
      </c>
      <c r="E11232" t="s">
        <v>32</v>
      </c>
      <c r="F11232">
        <v>25.64</v>
      </c>
      <c r="G11232">
        <v>26.56</v>
      </c>
      <c r="J11232">
        <v>0.57410000000000005</v>
      </c>
      <c r="K11232">
        <v>0.55420000000000003</v>
      </c>
    </row>
    <row r="11233" spans="1:11">
      <c r="A11233" t="s">
        <v>27281</v>
      </c>
      <c r="B11233" t="s">
        <v>58</v>
      </c>
      <c r="C11233">
        <v>96822</v>
      </c>
      <c r="D11233" t="s">
        <v>4134</v>
      </c>
      <c r="E11233" t="s">
        <v>32</v>
      </c>
      <c r="F11233">
        <v>33.51</v>
      </c>
      <c r="G11233">
        <v>34.61</v>
      </c>
      <c r="J11233">
        <v>0.60399999999999998</v>
      </c>
      <c r="K11233">
        <v>0.58479999999999999</v>
      </c>
    </row>
    <row r="11234" spans="1:11">
      <c r="A11234" t="s">
        <v>27282</v>
      </c>
      <c r="B11234" t="s">
        <v>58</v>
      </c>
      <c r="C11234">
        <v>96808</v>
      </c>
      <c r="D11234" t="s">
        <v>4120</v>
      </c>
      <c r="E11234" t="s">
        <v>32</v>
      </c>
      <c r="F11234">
        <v>19.350000000000001</v>
      </c>
      <c r="G11234">
        <v>20.29</v>
      </c>
      <c r="J11234">
        <v>0.41760000000000003</v>
      </c>
      <c r="K11234">
        <v>0.3982</v>
      </c>
    </row>
    <row r="11235" spans="1:11">
      <c r="A11235" t="s">
        <v>27283</v>
      </c>
      <c r="B11235" t="s">
        <v>58</v>
      </c>
      <c r="C11235">
        <v>96811</v>
      </c>
      <c r="D11235" t="s">
        <v>4123</v>
      </c>
      <c r="E11235" t="s">
        <v>32</v>
      </c>
      <c r="F11235">
        <v>24.31</v>
      </c>
      <c r="G11235">
        <v>25.42</v>
      </c>
      <c r="J11235">
        <v>0.45040000000000002</v>
      </c>
      <c r="K11235">
        <v>0.43080000000000002</v>
      </c>
    </row>
    <row r="11236" spans="1:11">
      <c r="A11236" t="s">
        <v>27284</v>
      </c>
      <c r="B11236" t="s">
        <v>58</v>
      </c>
      <c r="C11236">
        <v>96815</v>
      </c>
      <c r="D11236" t="s">
        <v>4127</v>
      </c>
      <c r="E11236" t="s">
        <v>32</v>
      </c>
      <c r="F11236">
        <v>37.01</v>
      </c>
      <c r="G11236">
        <v>38.340000000000003</v>
      </c>
      <c r="J11236">
        <v>0.56820000000000004</v>
      </c>
      <c r="K11236">
        <v>0.54849999999999999</v>
      </c>
    </row>
    <row r="11237" spans="1:11">
      <c r="A11237" t="s">
        <v>27285</v>
      </c>
      <c r="B11237" t="s">
        <v>58</v>
      </c>
      <c r="C11237">
        <v>96820</v>
      </c>
      <c r="D11237" t="s">
        <v>4132</v>
      </c>
      <c r="E11237" t="s">
        <v>32</v>
      </c>
      <c r="F11237">
        <v>44.56</v>
      </c>
      <c r="G11237">
        <v>46.2</v>
      </c>
      <c r="J11237">
        <v>0.55920000000000003</v>
      </c>
      <c r="K11237">
        <v>0.53939999999999999</v>
      </c>
    </row>
    <row r="11238" spans="1:11">
      <c r="A11238" t="s">
        <v>27286</v>
      </c>
      <c r="B11238" t="s">
        <v>58</v>
      </c>
      <c r="C11238">
        <v>96702</v>
      </c>
      <c r="D11238" t="s">
        <v>14965</v>
      </c>
      <c r="E11238" t="s">
        <v>32</v>
      </c>
      <c r="F11238">
        <v>13.6</v>
      </c>
      <c r="G11238">
        <v>14.29</v>
      </c>
      <c r="J11238">
        <v>0.38159999999999999</v>
      </c>
      <c r="K11238">
        <v>0.36320000000000002</v>
      </c>
    </row>
    <row r="11239" spans="1:11">
      <c r="A11239" t="s">
        <v>27287</v>
      </c>
      <c r="B11239" t="s">
        <v>58</v>
      </c>
      <c r="C11239">
        <v>96662</v>
      </c>
      <c r="D11239" t="s">
        <v>14966</v>
      </c>
      <c r="E11239" t="s">
        <v>32</v>
      </c>
      <c r="F11239">
        <v>10.75</v>
      </c>
      <c r="G11239">
        <v>11.21</v>
      </c>
      <c r="J11239">
        <v>0.48280000000000001</v>
      </c>
      <c r="K11239">
        <v>0.46300000000000002</v>
      </c>
    </row>
    <row r="11240" spans="1:11">
      <c r="A11240" t="s">
        <v>27288</v>
      </c>
      <c r="B11240" t="s">
        <v>58</v>
      </c>
      <c r="C11240">
        <v>96704</v>
      </c>
      <c r="D11240" t="s">
        <v>14967</v>
      </c>
      <c r="E11240" t="s">
        <v>32</v>
      </c>
      <c r="F11240">
        <v>22.86</v>
      </c>
      <c r="G11240">
        <v>23.63</v>
      </c>
      <c r="J11240">
        <v>0.59099999999999997</v>
      </c>
      <c r="K11240">
        <v>0.57169999999999999</v>
      </c>
    </row>
    <row r="11241" spans="1:11">
      <c r="A11241" t="s">
        <v>27289</v>
      </c>
      <c r="B11241" t="s">
        <v>58</v>
      </c>
      <c r="C11241">
        <v>96664</v>
      </c>
      <c r="D11241" t="s">
        <v>14968</v>
      </c>
      <c r="E11241" t="s">
        <v>32</v>
      </c>
      <c r="F11241">
        <v>19.23</v>
      </c>
      <c r="G11241">
        <v>19.7</v>
      </c>
      <c r="J11241">
        <v>0.70250000000000001</v>
      </c>
      <c r="K11241">
        <v>0.68579999999999997</v>
      </c>
    </row>
    <row r="11242" spans="1:11">
      <c r="A11242" t="s">
        <v>27290</v>
      </c>
      <c r="B11242" t="s">
        <v>58</v>
      </c>
      <c r="C11242">
        <v>104191</v>
      </c>
      <c r="D11242" t="s">
        <v>4450</v>
      </c>
      <c r="E11242" t="s">
        <v>32</v>
      </c>
      <c r="F11242">
        <v>12.35</v>
      </c>
      <c r="G11242">
        <v>13.02</v>
      </c>
      <c r="J11242">
        <v>0.34660000000000002</v>
      </c>
      <c r="K11242">
        <v>0.32869999999999999</v>
      </c>
    </row>
    <row r="11243" spans="1:11">
      <c r="A11243" t="s">
        <v>27291</v>
      </c>
      <c r="B11243" t="s">
        <v>58</v>
      </c>
      <c r="C11243">
        <v>96700</v>
      </c>
      <c r="D11243" t="s">
        <v>14969</v>
      </c>
      <c r="E11243" t="s">
        <v>32</v>
      </c>
      <c r="F11243">
        <v>18.940000000000001</v>
      </c>
      <c r="G11243">
        <v>19.559999999999999</v>
      </c>
      <c r="J11243">
        <v>0.5998</v>
      </c>
      <c r="K11243">
        <v>0.58079999999999998</v>
      </c>
    </row>
    <row r="11244" spans="1:11">
      <c r="A11244" t="s">
        <v>27292</v>
      </c>
      <c r="B11244" t="s">
        <v>58</v>
      </c>
      <c r="C11244">
        <v>96658</v>
      </c>
      <c r="D11244" t="s">
        <v>14970</v>
      </c>
      <c r="E11244" t="s">
        <v>32</v>
      </c>
      <c r="F11244">
        <v>16.78</v>
      </c>
      <c r="G11244">
        <v>17.23</v>
      </c>
      <c r="J11244">
        <v>0.67700000000000005</v>
      </c>
      <c r="K11244">
        <v>0.6593</v>
      </c>
    </row>
    <row r="11245" spans="1:11">
      <c r="A11245" t="s">
        <v>27293</v>
      </c>
      <c r="B11245" t="s">
        <v>58</v>
      </c>
      <c r="C11245">
        <v>96641</v>
      </c>
      <c r="D11245" t="s">
        <v>14971</v>
      </c>
      <c r="E11245" t="s">
        <v>32</v>
      </c>
      <c r="F11245">
        <v>19.43</v>
      </c>
      <c r="G11245">
        <v>20.100000000000001</v>
      </c>
      <c r="J11245">
        <v>0.5847</v>
      </c>
      <c r="K11245">
        <v>0.56520000000000004</v>
      </c>
    </row>
    <row r="11246" spans="1:11">
      <c r="A11246" t="s">
        <v>27294</v>
      </c>
      <c r="B11246" t="s">
        <v>58</v>
      </c>
      <c r="C11246">
        <v>96661</v>
      </c>
      <c r="D11246" t="s">
        <v>14972</v>
      </c>
      <c r="E11246" t="s">
        <v>32</v>
      </c>
      <c r="F11246">
        <v>34.29</v>
      </c>
      <c r="G11246">
        <v>34.75</v>
      </c>
      <c r="J11246">
        <v>0.83789999999999998</v>
      </c>
      <c r="K11246">
        <v>0.82679999999999998</v>
      </c>
    </row>
    <row r="11247" spans="1:11">
      <c r="A11247" t="s">
        <v>27295</v>
      </c>
      <c r="B11247" t="s">
        <v>58</v>
      </c>
      <c r="C11247">
        <v>96699</v>
      </c>
      <c r="D11247" t="s">
        <v>14973</v>
      </c>
      <c r="E11247" t="s">
        <v>32</v>
      </c>
      <c r="F11247">
        <v>27.89</v>
      </c>
      <c r="G11247">
        <v>28.51</v>
      </c>
      <c r="J11247">
        <v>0.72819999999999996</v>
      </c>
      <c r="K11247">
        <v>0.71240000000000003</v>
      </c>
    </row>
    <row r="11248" spans="1:11">
      <c r="A11248" t="s">
        <v>27296</v>
      </c>
      <c r="B11248" t="s">
        <v>58</v>
      </c>
      <c r="C11248">
        <v>96657</v>
      </c>
      <c r="D11248" t="s">
        <v>14974</v>
      </c>
      <c r="E11248" t="s">
        <v>32</v>
      </c>
      <c r="F11248">
        <v>25.73</v>
      </c>
      <c r="G11248">
        <v>26.18</v>
      </c>
      <c r="J11248">
        <v>0.78939999999999999</v>
      </c>
      <c r="K11248">
        <v>0.77580000000000005</v>
      </c>
    </row>
    <row r="11249" spans="1:11">
      <c r="A11249" t="s">
        <v>27297</v>
      </c>
      <c r="B11249" t="s">
        <v>58</v>
      </c>
      <c r="C11249">
        <v>96640</v>
      </c>
      <c r="D11249" t="s">
        <v>14975</v>
      </c>
      <c r="E11249" t="s">
        <v>32</v>
      </c>
      <c r="F11249">
        <v>28.38</v>
      </c>
      <c r="G11249">
        <v>29.05</v>
      </c>
      <c r="J11249">
        <v>0.71560000000000001</v>
      </c>
      <c r="K11249">
        <v>0.69910000000000005</v>
      </c>
    </row>
    <row r="11250" spans="1:11">
      <c r="A11250" t="s">
        <v>27298</v>
      </c>
      <c r="B11250" t="s">
        <v>58</v>
      </c>
      <c r="C11250">
        <v>96660</v>
      </c>
      <c r="D11250" t="s">
        <v>14976</v>
      </c>
      <c r="E11250" t="s">
        <v>32</v>
      </c>
      <c r="F11250">
        <v>34.61</v>
      </c>
      <c r="G11250">
        <v>35.07</v>
      </c>
      <c r="J11250">
        <v>0.83940000000000003</v>
      </c>
      <c r="K11250">
        <v>0.82830000000000004</v>
      </c>
    </row>
    <row r="11251" spans="1:11">
      <c r="A11251" t="s">
        <v>27299</v>
      </c>
      <c r="B11251" t="s">
        <v>58</v>
      </c>
      <c r="C11251">
        <v>104196</v>
      </c>
      <c r="D11251" t="s">
        <v>4453</v>
      </c>
      <c r="E11251" t="s">
        <v>32</v>
      </c>
      <c r="F11251">
        <v>17.940000000000001</v>
      </c>
      <c r="G11251">
        <v>18.53</v>
      </c>
      <c r="J11251">
        <v>0.60089999999999999</v>
      </c>
      <c r="K11251">
        <v>0.58179999999999998</v>
      </c>
    </row>
    <row r="11252" spans="1:11">
      <c r="A11252" t="s">
        <v>27300</v>
      </c>
      <c r="B11252" t="s">
        <v>58</v>
      </c>
      <c r="C11252">
        <v>104197</v>
      </c>
      <c r="D11252" t="s">
        <v>4454</v>
      </c>
      <c r="E11252" t="s">
        <v>32</v>
      </c>
      <c r="F11252">
        <v>34.44</v>
      </c>
      <c r="G11252">
        <v>35.85</v>
      </c>
      <c r="J11252">
        <v>0.50380000000000003</v>
      </c>
      <c r="K11252">
        <v>0.48399999999999999</v>
      </c>
    </row>
    <row r="11253" spans="1:11">
      <c r="A11253" t="s">
        <v>27301</v>
      </c>
      <c r="B11253" t="s">
        <v>58</v>
      </c>
      <c r="C11253">
        <v>104198</v>
      </c>
      <c r="D11253" t="s">
        <v>4455</v>
      </c>
      <c r="E11253" t="s">
        <v>32</v>
      </c>
      <c r="F11253">
        <v>9.39</v>
      </c>
      <c r="G11253">
        <v>9.98</v>
      </c>
      <c r="J11253">
        <v>0.23749999999999999</v>
      </c>
      <c r="K11253">
        <v>0.22339999999999999</v>
      </c>
    </row>
    <row r="11254" spans="1:11">
      <c r="A11254" t="s">
        <v>27302</v>
      </c>
      <c r="B11254" t="s">
        <v>58</v>
      </c>
      <c r="C11254">
        <v>96685</v>
      </c>
      <c r="D11254" t="s">
        <v>14977</v>
      </c>
      <c r="E11254" t="s">
        <v>32</v>
      </c>
      <c r="F11254">
        <v>14.44</v>
      </c>
      <c r="G11254">
        <v>15.38</v>
      </c>
      <c r="J11254">
        <v>0.21329999999999999</v>
      </c>
      <c r="K11254">
        <v>0.20030000000000001</v>
      </c>
    </row>
    <row r="11255" spans="1:11">
      <c r="A11255" t="s">
        <v>27303</v>
      </c>
      <c r="B11255" t="s">
        <v>58</v>
      </c>
      <c r="C11255">
        <v>96651</v>
      </c>
      <c r="D11255" t="s">
        <v>14978</v>
      </c>
      <c r="E11255" t="s">
        <v>32</v>
      </c>
      <c r="F11255">
        <v>11.22</v>
      </c>
      <c r="G11255">
        <v>11.88</v>
      </c>
      <c r="J11255">
        <v>0.27450000000000002</v>
      </c>
      <c r="K11255">
        <v>0.25929999999999997</v>
      </c>
    </row>
    <row r="11256" spans="1:11">
      <c r="A11256" t="s">
        <v>27304</v>
      </c>
      <c r="B11256" t="s">
        <v>58</v>
      </c>
      <c r="C11256">
        <v>96638</v>
      </c>
      <c r="D11256" t="s">
        <v>14979</v>
      </c>
      <c r="E11256" t="s">
        <v>32</v>
      </c>
      <c r="F11256">
        <v>20.170000000000002</v>
      </c>
      <c r="G11256">
        <v>21.58</v>
      </c>
      <c r="J11256">
        <v>0.1527</v>
      </c>
      <c r="K11256">
        <v>0.14269999999999999</v>
      </c>
    </row>
    <row r="11257" spans="1:11">
      <c r="A11257" t="s">
        <v>27305</v>
      </c>
      <c r="B11257" t="s">
        <v>58</v>
      </c>
      <c r="C11257">
        <v>96687</v>
      </c>
      <c r="D11257" t="s">
        <v>14980</v>
      </c>
      <c r="E11257" t="s">
        <v>32</v>
      </c>
      <c r="F11257">
        <v>21.4</v>
      </c>
      <c r="G11257">
        <v>22.55</v>
      </c>
      <c r="J11257">
        <v>0.3523</v>
      </c>
      <c r="K11257">
        <v>0.33439999999999998</v>
      </c>
    </row>
    <row r="11258" spans="1:11">
      <c r="A11258" t="s">
        <v>27306</v>
      </c>
      <c r="B11258" t="s">
        <v>58</v>
      </c>
      <c r="C11258">
        <v>96653</v>
      </c>
      <c r="D11258" t="s">
        <v>4084</v>
      </c>
      <c r="E11258" t="s">
        <v>32</v>
      </c>
      <c r="F11258">
        <v>16.100000000000001</v>
      </c>
      <c r="G11258">
        <v>16.809999999999999</v>
      </c>
      <c r="J11258">
        <v>0.46829999999999999</v>
      </c>
      <c r="K11258">
        <v>0.44850000000000001</v>
      </c>
    </row>
    <row r="11259" spans="1:11">
      <c r="A11259" t="s">
        <v>27307</v>
      </c>
      <c r="B11259" t="s">
        <v>58</v>
      </c>
      <c r="C11259">
        <v>96689</v>
      </c>
      <c r="D11259" t="s">
        <v>14981</v>
      </c>
      <c r="E11259" t="s">
        <v>32</v>
      </c>
      <c r="F11259">
        <v>31.53</v>
      </c>
      <c r="G11259">
        <v>32.89</v>
      </c>
      <c r="J11259">
        <v>0.46939999999999998</v>
      </c>
      <c r="K11259">
        <v>0.45</v>
      </c>
    </row>
    <row r="11260" spans="1:11">
      <c r="A11260" t="s">
        <v>27308</v>
      </c>
      <c r="B11260" t="s">
        <v>58</v>
      </c>
      <c r="C11260">
        <v>96655</v>
      </c>
      <c r="D11260" t="s">
        <v>4086</v>
      </c>
      <c r="E11260" t="s">
        <v>32</v>
      </c>
      <c r="F11260">
        <v>23.85</v>
      </c>
      <c r="G11260">
        <v>24.59</v>
      </c>
      <c r="J11260">
        <v>0.62050000000000005</v>
      </c>
      <c r="K11260">
        <v>0.60189999999999999</v>
      </c>
    </row>
    <row r="11261" spans="1:11">
      <c r="A11261" t="s">
        <v>27309</v>
      </c>
      <c r="B11261" t="s">
        <v>58</v>
      </c>
      <c r="C11261">
        <v>96691</v>
      </c>
      <c r="D11261" t="s">
        <v>14982</v>
      </c>
      <c r="E11261" t="s">
        <v>32</v>
      </c>
      <c r="F11261">
        <v>44.4</v>
      </c>
      <c r="G11261">
        <v>46.07</v>
      </c>
      <c r="J11261">
        <v>0.54300000000000004</v>
      </c>
      <c r="K11261">
        <v>0.52329999999999999</v>
      </c>
    </row>
    <row r="11262" spans="1:11">
      <c r="A11262" t="s">
        <v>27310</v>
      </c>
      <c r="B11262" t="s">
        <v>58</v>
      </c>
      <c r="C11262">
        <v>96693</v>
      </c>
      <c r="D11262" t="s">
        <v>14983</v>
      </c>
      <c r="E11262" t="s">
        <v>32</v>
      </c>
      <c r="F11262">
        <v>65.48</v>
      </c>
      <c r="G11262">
        <v>67.53</v>
      </c>
      <c r="J11262">
        <v>0.61960000000000004</v>
      </c>
      <c r="K11262">
        <v>0.6008</v>
      </c>
    </row>
    <row r="11263" spans="1:11">
      <c r="A11263" t="s">
        <v>27311</v>
      </c>
      <c r="B11263" t="s">
        <v>58</v>
      </c>
      <c r="C11263">
        <v>96695</v>
      </c>
      <c r="D11263" t="s">
        <v>14984</v>
      </c>
      <c r="E11263" t="s">
        <v>32</v>
      </c>
      <c r="F11263">
        <v>110.39</v>
      </c>
      <c r="G11263">
        <v>112.78</v>
      </c>
      <c r="J11263">
        <v>0.73429999999999995</v>
      </c>
      <c r="K11263">
        <v>0.71870000000000001</v>
      </c>
    </row>
    <row r="11264" spans="1:11">
      <c r="A11264" t="s">
        <v>27312</v>
      </c>
      <c r="B11264" t="s">
        <v>58</v>
      </c>
      <c r="C11264">
        <v>104193</v>
      </c>
      <c r="D11264" t="s">
        <v>4452</v>
      </c>
      <c r="E11264" t="s">
        <v>32</v>
      </c>
      <c r="F11264">
        <v>180.56</v>
      </c>
      <c r="G11264">
        <v>183.4</v>
      </c>
      <c r="J11264">
        <v>0.80789999999999995</v>
      </c>
      <c r="K11264">
        <v>0.7954</v>
      </c>
    </row>
    <row r="11265" spans="1:11">
      <c r="A11265" t="s">
        <v>27313</v>
      </c>
      <c r="B11265" t="s">
        <v>58</v>
      </c>
      <c r="C11265">
        <v>96697</v>
      </c>
      <c r="D11265" t="s">
        <v>14985</v>
      </c>
      <c r="E11265" t="s">
        <v>32</v>
      </c>
      <c r="F11265">
        <v>359.77</v>
      </c>
      <c r="G11265">
        <v>363.19</v>
      </c>
      <c r="J11265">
        <v>0.88360000000000005</v>
      </c>
      <c r="K11265">
        <v>0.87529999999999997</v>
      </c>
    </row>
    <row r="11266" spans="1:11">
      <c r="A11266" t="s">
        <v>27314</v>
      </c>
      <c r="B11266" t="s">
        <v>58</v>
      </c>
      <c r="C11266">
        <v>104199</v>
      </c>
      <c r="D11266" t="s">
        <v>4456</v>
      </c>
      <c r="E11266" t="s">
        <v>32</v>
      </c>
      <c r="F11266">
        <v>9.14</v>
      </c>
      <c r="G11266">
        <v>9.73</v>
      </c>
      <c r="J11266">
        <v>0.21659999999999999</v>
      </c>
      <c r="K11266">
        <v>0.20349999999999999</v>
      </c>
    </row>
    <row r="11267" spans="1:11">
      <c r="A11267" t="s">
        <v>27315</v>
      </c>
      <c r="B11267" t="s">
        <v>58</v>
      </c>
      <c r="C11267">
        <v>96684</v>
      </c>
      <c r="D11267" t="s">
        <v>14986</v>
      </c>
      <c r="E11267" t="s">
        <v>32</v>
      </c>
      <c r="F11267">
        <v>14.02</v>
      </c>
      <c r="G11267">
        <v>14.96</v>
      </c>
      <c r="J11267">
        <v>0.18970000000000001</v>
      </c>
      <c r="K11267">
        <v>0.17780000000000001</v>
      </c>
    </row>
    <row r="11268" spans="1:11">
      <c r="A11268" t="s">
        <v>27316</v>
      </c>
      <c r="B11268" t="s">
        <v>58</v>
      </c>
      <c r="C11268">
        <v>96650</v>
      </c>
      <c r="D11268" t="s">
        <v>14987</v>
      </c>
      <c r="E11268" t="s">
        <v>32</v>
      </c>
      <c r="F11268">
        <v>10.8</v>
      </c>
      <c r="G11268">
        <v>11.46</v>
      </c>
      <c r="J11268">
        <v>0.24629999999999999</v>
      </c>
      <c r="K11268">
        <v>0.2321</v>
      </c>
    </row>
    <row r="11269" spans="1:11">
      <c r="A11269" t="s">
        <v>27317</v>
      </c>
      <c r="B11269" t="s">
        <v>58</v>
      </c>
      <c r="C11269">
        <v>96637</v>
      </c>
      <c r="D11269" t="s">
        <v>14988</v>
      </c>
      <c r="E11269" t="s">
        <v>32</v>
      </c>
      <c r="F11269">
        <v>19.75</v>
      </c>
      <c r="G11269">
        <v>21.16</v>
      </c>
      <c r="J11269">
        <v>0.13469999999999999</v>
      </c>
      <c r="K11269">
        <v>0.12570000000000001</v>
      </c>
    </row>
    <row r="11270" spans="1:11">
      <c r="A11270" t="s">
        <v>27318</v>
      </c>
      <c r="B11270" t="s">
        <v>58</v>
      </c>
      <c r="C11270">
        <v>96686</v>
      </c>
      <c r="D11270" t="s">
        <v>14989</v>
      </c>
      <c r="E11270" t="s">
        <v>32</v>
      </c>
      <c r="F11270">
        <v>17.920000000000002</v>
      </c>
      <c r="G11270">
        <v>19.07</v>
      </c>
      <c r="J11270">
        <v>0.2266</v>
      </c>
      <c r="K11270">
        <v>0.21290000000000001</v>
      </c>
    </row>
    <row r="11271" spans="1:11">
      <c r="A11271" t="s">
        <v>27319</v>
      </c>
      <c r="B11271" t="s">
        <v>58</v>
      </c>
      <c r="C11271">
        <v>96652</v>
      </c>
      <c r="D11271" t="s">
        <v>4083</v>
      </c>
      <c r="E11271" t="s">
        <v>32</v>
      </c>
      <c r="F11271">
        <v>12.62</v>
      </c>
      <c r="G11271">
        <v>13.33</v>
      </c>
      <c r="J11271">
        <v>0.32169999999999999</v>
      </c>
      <c r="K11271">
        <v>0.30459999999999998</v>
      </c>
    </row>
    <row r="11272" spans="1:11">
      <c r="A11272" t="s">
        <v>27320</v>
      </c>
      <c r="B11272" t="s">
        <v>58</v>
      </c>
      <c r="C11272">
        <v>96688</v>
      </c>
      <c r="D11272" t="s">
        <v>14990</v>
      </c>
      <c r="E11272" t="s">
        <v>32</v>
      </c>
      <c r="F11272">
        <v>25.87</v>
      </c>
      <c r="G11272">
        <v>27.23</v>
      </c>
      <c r="J11272">
        <v>0.3533</v>
      </c>
      <c r="K11272">
        <v>0.3357</v>
      </c>
    </row>
    <row r="11273" spans="1:11">
      <c r="A11273" t="s">
        <v>27321</v>
      </c>
      <c r="B11273" t="s">
        <v>58</v>
      </c>
      <c r="C11273">
        <v>96654</v>
      </c>
      <c r="D11273" t="s">
        <v>4085</v>
      </c>
      <c r="E11273" t="s">
        <v>32</v>
      </c>
      <c r="F11273">
        <v>18.190000000000001</v>
      </c>
      <c r="G11273">
        <v>18.93</v>
      </c>
      <c r="J11273">
        <v>0.50249999999999995</v>
      </c>
      <c r="K11273">
        <v>0.48280000000000001</v>
      </c>
    </row>
    <row r="11274" spans="1:11">
      <c r="A11274" t="s">
        <v>27322</v>
      </c>
      <c r="B11274" t="s">
        <v>58</v>
      </c>
      <c r="C11274">
        <v>96690</v>
      </c>
      <c r="D11274" t="s">
        <v>14991</v>
      </c>
      <c r="E11274" t="s">
        <v>32</v>
      </c>
      <c r="F11274">
        <v>35.450000000000003</v>
      </c>
      <c r="G11274">
        <v>37.119999999999997</v>
      </c>
      <c r="J11274">
        <v>0.42759999999999998</v>
      </c>
      <c r="K11274">
        <v>0.40839999999999999</v>
      </c>
    </row>
    <row r="11275" spans="1:11">
      <c r="A11275" t="s">
        <v>27323</v>
      </c>
      <c r="B11275" t="s">
        <v>58</v>
      </c>
      <c r="C11275">
        <v>96692</v>
      </c>
      <c r="D11275" t="s">
        <v>14992</v>
      </c>
      <c r="E11275" t="s">
        <v>32</v>
      </c>
      <c r="F11275">
        <v>49.5</v>
      </c>
      <c r="G11275">
        <v>51.55</v>
      </c>
      <c r="J11275">
        <v>0.49680000000000002</v>
      </c>
      <c r="K11275">
        <v>0.47699999999999998</v>
      </c>
    </row>
    <row r="11276" spans="1:11">
      <c r="A11276" t="s">
        <v>27324</v>
      </c>
      <c r="B11276" t="s">
        <v>58</v>
      </c>
      <c r="C11276">
        <v>96694</v>
      </c>
      <c r="D11276" t="s">
        <v>14993</v>
      </c>
      <c r="E11276" t="s">
        <v>32</v>
      </c>
      <c r="F11276">
        <v>100.65</v>
      </c>
      <c r="G11276">
        <v>103.04</v>
      </c>
      <c r="J11276">
        <v>0.70860000000000001</v>
      </c>
      <c r="K11276">
        <v>0.69220000000000004</v>
      </c>
    </row>
    <row r="11277" spans="1:11">
      <c r="A11277" t="s">
        <v>27325</v>
      </c>
      <c r="B11277" t="s">
        <v>58</v>
      </c>
      <c r="C11277">
        <v>96696</v>
      </c>
      <c r="D11277" t="s">
        <v>14994</v>
      </c>
      <c r="E11277" t="s">
        <v>32</v>
      </c>
      <c r="F11277">
        <v>125.31</v>
      </c>
      <c r="G11277">
        <v>128.15</v>
      </c>
      <c r="J11277">
        <v>0.72319999999999995</v>
      </c>
      <c r="K11277">
        <v>0.70709999999999995</v>
      </c>
    </row>
    <row r="11278" spans="1:11">
      <c r="A11278" t="s">
        <v>27326</v>
      </c>
      <c r="B11278" t="s">
        <v>58</v>
      </c>
      <c r="C11278">
        <v>96709</v>
      </c>
      <c r="D11278" t="s">
        <v>14995</v>
      </c>
      <c r="E11278" t="s">
        <v>32</v>
      </c>
      <c r="F11278">
        <v>120.96</v>
      </c>
      <c r="G11278">
        <v>123.24</v>
      </c>
      <c r="J11278">
        <v>0.76929999999999998</v>
      </c>
      <c r="K11278">
        <v>0.75509999999999999</v>
      </c>
    </row>
    <row r="11279" spans="1:11">
      <c r="A11279" t="s">
        <v>27327</v>
      </c>
      <c r="B11279" t="s">
        <v>58</v>
      </c>
      <c r="C11279">
        <v>104200</v>
      </c>
      <c r="D11279" t="s">
        <v>4457</v>
      </c>
      <c r="E11279" t="s">
        <v>32</v>
      </c>
      <c r="F11279">
        <v>7.28</v>
      </c>
      <c r="G11279">
        <v>7.67</v>
      </c>
      <c r="J11279">
        <v>0.34339999999999998</v>
      </c>
      <c r="K11279">
        <v>0.32590000000000002</v>
      </c>
    </row>
    <row r="11280" spans="1:11">
      <c r="A11280" t="s">
        <v>27328</v>
      </c>
      <c r="B11280" t="s">
        <v>58</v>
      </c>
      <c r="C11280">
        <v>96698</v>
      </c>
      <c r="D11280" t="s">
        <v>14996</v>
      </c>
      <c r="E11280" t="s">
        <v>32</v>
      </c>
      <c r="F11280">
        <v>9.86</v>
      </c>
      <c r="G11280">
        <v>10.48</v>
      </c>
      <c r="J11280">
        <v>0.23119999999999999</v>
      </c>
      <c r="K11280">
        <v>0.21759999999999999</v>
      </c>
    </row>
    <row r="11281" spans="1:11">
      <c r="A11281" t="s">
        <v>27329</v>
      </c>
      <c r="B11281" t="s">
        <v>58</v>
      </c>
      <c r="C11281">
        <v>96656</v>
      </c>
      <c r="D11281" t="s">
        <v>14997</v>
      </c>
      <c r="E11281" t="s">
        <v>32</v>
      </c>
      <c r="F11281">
        <v>7.7</v>
      </c>
      <c r="G11281">
        <v>8.15</v>
      </c>
      <c r="J11281">
        <v>0.29609999999999997</v>
      </c>
      <c r="K11281">
        <v>0.27979999999999999</v>
      </c>
    </row>
    <row r="11282" spans="1:11">
      <c r="A11282" t="s">
        <v>27330</v>
      </c>
      <c r="B11282" t="s">
        <v>58</v>
      </c>
      <c r="C11282">
        <v>96639</v>
      </c>
      <c r="D11282" t="s">
        <v>14998</v>
      </c>
      <c r="E11282" t="s">
        <v>32</v>
      </c>
      <c r="F11282">
        <v>13.66</v>
      </c>
      <c r="G11282">
        <v>14.6</v>
      </c>
      <c r="J11282">
        <v>0.16689999999999999</v>
      </c>
      <c r="K11282">
        <v>0.15620000000000001</v>
      </c>
    </row>
    <row r="11283" spans="1:11">
      <c r="A11283" t="s">
        <v>27331</v>
      </c>
      <c r="B11283" t="s">
        <v>58</v>
      </c>
      <c r="C11283">
        <v>96701</v>
      </c>
      <c r="D11283" t="s">
        <v>14999</v>
      </c>
      <c r="E11283" t="s">
        <v>32</v>
      </c>
      <c r="F11283">
        <v>13.32</v>
      </c>
      <c r="G11283">
        <v>14.09</v>
      </c>
      <c r="J11283">
        <v>0.30709999999999998</v>
      </c>
      <c r="K11283">
        <v>0.2903</v>
      </c>
    </row>
    <row r="11284" spans="1:11">
      <c r="A11284" t="s">
        <v>27332</v>
      </c>
      <c r="B11284" t="s">
        <v>58</v>
      </c>
      <c r="C11284">
        <v>96659</v>
      </c>
      <c r="D11284" t="s">
        <v>15000</v>
      </c>
      <c r="E11284" t="s">
        <v>32</v>
      </c>
      <c r="F11284">
        <v>9.7899999999999991</v>
      </c>
      <c r="G11284">
        <v>10.26</v>
      </c>
      <c r="J11284">
        <v>0.4178</v>
      </c>
      <c r="K11284">
        <v>0.39860000000000001</v>
      </c>
    </row>
    <row r="11285" spans="1:11">
      <c r="A11285" t="s">
        <v>27333</v>
      </c>
      <c r="B11285" t="s">
        <v>58</v>
      </c>
      <c r="C11285">
        <v>96703</v>
      </c>
      <c r="D11285" t="s">
        <v>15001</v>
      </c>
      <c r="E11285" t="s">
        <v>32</v>
      </c>
      <c r="F11285">
        <v>22.77</v>
      </c>
      <c r="G11285">
        <v>23.68</v>
      </c>
      <c r="J11285">
        <v>0.51080000000000003</v>
      </c>
      <c r="K11285">
        <v>0.49109999999999998</v>
      </c>
    </row>
    <row r="11286" spans="1:11">
      <c r="A11286" t="s">
        <v>27334</v>
      </c>
      <c r="B11286" t="s">
        <v>58</v>
      </c>
      <c r="C11286">
        <v>96663</v>
      </c>
      <c r="D11286" t="s">
        <v>15002</v>
      </c>
      <c r="E11286" t="s">
        <v>32</v>
      </c>
      <c r="F11286">
        <v>17.649999999999999</v>
      </c>
      <c r="G11286">
        <v>18.149999999999999</v>
      </c>
      <c r="J11286">
        <v>0.65890000000000004</v>
      </c>
      <c r="K11286">
        <v>0.64080000000000004</v>
      </c>
    </row>
    <row r="11287" spans="1:11">
      <c r="A11287" t="s">
        <v>27335</v>
      </c>
      <c r="B11287" t="s">
        <v>58</v>
      </c>
      <c r="C11287">
        <v>96705</v>
      </c>
      <c r="D11287" t="s">
        <v>15003</v>
      </c>
      <c r="E11287" t="s">
        <v>32</v>
      </c>
      <c r="F11287">
        <v>27.62</v>
      </c>
      <c r="G11287">
        <v>28.73</v>
      </c>
      <c r="J11287">
        <v>0.51090000000000002</v>
      </c>
      <c r="K11287">
        <v>0.49109999999999998</v>
      </c>
    </row>
    <row r="11288" spans="1:11">
      <c r="A11288" t="s">
        <v>27336</v>
      </c>
      <c r="B11288" t="s">
        <v>58</v>
      </c>
      <c r="C11288">
        <v>96706</v>
      </c>
      <c r="D11288" t="s">
        <v>15004</v>
      </c>
      <c r="E11288" t="s">
        <v>32</v>
      </c>
      <c r="F11288">
        <v>40.299999999999997</v>
      </c>
      <c r="G11288">
        <v>41.65</v>
      </c>
      <c r="J11288">
        <v>0.58779999999999999</v>
      </c>
      <c r="K11288">
        <v>0.56879999999999997</v>
      </c>
    </row>
    <row r="11289" spans="1:11">
      <c r="A11289" t="s">
        <v>27337</v>
      </c>
      <c r="B11289" t="s">
        <v>58</v>
      </c>
      <c r="C11289">
        <v>96707</v>
      </c>
      <c r="D11289" t="s">
        <v>15005</v>
      </c>
      <c r="E11289" t="s">
        <v>32</v>
      </c>
      <c r="F11289">
        <v>63.47</v>
      </c>
      <c r="G11289">
        <v>65.06</v>
      </c>
      <c r="J11289">
        <v>0.69210000000000005</v>
      </c>
      <c r="K11289">
        <v>0.67520000000000002</v>
      </c>
    </row>
    <row r="11290" spans="1:11">
      <c r="A11290" t="s">
        <v>27338</v>
      </c>
      <c r="B11290" t="s">
        <v>58</v>
      </c>
      <c r="C11290">
        <v>96708</v>
      </c>
      <c r="D11290" t="s">
        <v>15006</v>
      </c>
      <c r="E11290" t="s">
        <v>32</v>
      </c>
      <c r="F11290">
        <v>95.02</v>
      </c>
      <c r="G11290">
        <v>96.91</v>
      </c>
      <c r="J11290">
        <v>0.75670000000000004</v>
      </c>
      <c r="K11290">
        <v>0.7419</v>
      </c>
    </row>
    <row r="11291" spans="1:11">
      <c r="A11291" t="s">
        <v>27339</v>
      </c>
      <c r="B11291" t="s">
        <v>58</v>
      </c>
      <c r="C11291">
        <v>96675</v>
      </c>
      <c r="D11291" t="s">
        <v>15007</v>
      </c>
      <c r="E11291" t="s">
        <v>12</v>
      </c>
      <c r="F11291">
        <v>167.43</v>
      </c>
      <c r="G11291">
        <v>169.33</v>
      </c>
      <c r="J11291">
        <v>0.86119999999999997</v>
      </c>
      <c r="K11291">
        <v>0.85150000000000003</v>
      </c>
    </row>
    <row r="11292" spans="1:11">
      <c r="A11292" t="s">
        <v>27340</v>
      </c>
      <c r="B11292" t="s">
        <v>58</v>
      </c>
      <c r="C11292">
        <v>96683</v>
      </c>
      <c r="D11292" t="s">
        <v>15008</v>
      </c>
      <c r="E11292" t="s">
        <v>12</v>
      </c>
      <c r="F11292">
        <v>323.05</v>
      </c>
      <c r="G11292">
        <v>325.64</v>
      </c>
      <c r="J11292">
        <v>0.90180000000000005</v>
      </c>
      <c r="K11292">
        <v>0.89459999999999995</v>
      </c>
    </row>
    <row r="11293" spans="1:11">
      <c r="A11293" t="s">
        <v>27341</v>
      </c>
      <c r="B11293" t="s">
        <v>58</v>
      </c>
      <c r="C11293">
        <v>104194</v>
      </c>
      <c r="D11293" t="s">
        <v>3420</v>
      </c>
      <c r="E11293" t="s">
        <v>12</v>
      </c>
      <c r="F11293">
        <v>25.7</v>
      </c>
      <c r="G11293">
        <v>26.92</v>
      </c>
      <c r="J11293">
        <v>0.42259999999999998</v>
      </c>
      <c r="K11293">
        <v>0.40339999999999998</v>
      </c>
    </row>
    <row r="11294" spans="1:11">
      <c r="A11294" t="s">
        <v>27342</v>
      </c>
      <c r="B11294" t="s">
        <v>58</v>
      </c>
      <c r="C11294">
        <v>104195</v>
      </c>
      <c r="D11294" t="s">
        <v>3421</v>
      </c>
      <c r="E11294" t="s">
        <v>12</v>
      </c>
      <c r="F11294">
        <v>27.21</v>
      </c>
      <c r="G11294">
        <v>28.46</v>
      </c>
      <c r="J11294">
        <v>0.43880000000000002</v>
      </c>
      <c r="K11294">
        <v>0.41949999999999998</v>
      </c>
    </row>
    <row r="11295" spans="1:11">
      <c r="A11295" t="s">
        <v>27343</v>
      </c>
      <c r="B11295" t="s">
        <v>58</v>
      </c>
      <c r="C11295">
        <v>96668</v>
      </c>
      <c r="D11295" t="s">
        <v>15009</v>
      </c>
      <c r="E11295" t="s">
        <v>12</v>
      </c>
      <c r="F11295">
        <v>19.54</v>
      </c>
      <c r="G11295">
        <v>19.93</v>
      </c>
      <c r="J11295">
        <v>0.75439999999999996</v>
      </c>
      <c r="K11295">
        <v>0.73960000000000004</v>
      </c>
    </row>
    <row r="11296" spans="1:11">
      <c r="A11296" t="s">
        <v>27344</v>
      </c>
      <c r="B11296" t="s">
        <v>58</v>
      </c>
      <c r="C11296">
        <v>96644</v>
      </c>
      <c r="D11296" t="s">
        <v>15010</v>
      </c>
      <c r="E11296" t="s">
        <v>12</v>
      </c>
      <c r="F11296">
        <v>25.96</v>
      </c>
      <c r="G11296">
        <v>26.88</v>
      </c>
      <c r="J11296">
        <v>0.56779999999999997</v>
      </c>
      <c r="K11296">
        <v>0.5484</v>
      </c>
    </row>
    <row r="11297" spans="1:11">
      <c r="A11297" t="s">
        <v>27345</v>
      </c>
      <c r="B11297" t="s">
        <v>58</v>
      </c>
      <c r="C11297">
        <v>96635</v>
      </c>
      <c r="D11297" t="s">
        <v>15011</v>
      </c>
      <c r="E11297" t="s">
        <v>12</v>
      </c>
      <c r="F11297">
        <v>50.09</v>
      </c>
      <c r="G11297">
        <v>53</v>
      </c>
      <c r="J11297">
        <v>0.29430000000000001</v>
      </c>
      <c r="K11297">
        <v>0.27810000000000001</v>
      </c>
    </row>
    <row r="11298" spans="1:11">
      <c r="A11298" t="s">
        <v>27346</v>
      </c>
      <c r="B11298" t="s">
        <v>58</v>
      </c>
      <c r="C11298">
        <v>96636</v>
      </c>
      <c r="D11298" t="s">
        <v>15012</v>
      </c>
      <c r="E11298" t="s">
        <v>12</v>
      </c>
      <c r="F11298">
        <v>52.92</v>
      </c>
      <c r="G11298">
        <v>55.9</v>
      </c>
      <c r="J11298">
        <v>0.31219999999999998</v>
      </c>
      <c r="K11298">
        <v>0.29549999999999998</v>
      </c>
    </row>
    <row r="11299" spans="1:11">
      <c r="A11299" t="s">
        <v>27347</v>
      </c>
      <c r="B11299" t="s">
        <v>58</v>
      </c>
      <c r="C11299">
        <v>96676</v>
      </c>
      <c r="D11299" t="s">
        <v>15013</v>
      </c>
      <c r="E11299" t="s">
        <v>12</v>
      </c>
      <c r="F11299">
        <v>25.13</v>
      </c>
      <c r="G11299">
        <v>25.84</v>
      </c>
      <c r="J11299">
        <v>0.65739999999999998</v>
      </c>
      <c r="K11299">
        <v>0.63929999999999998</v>
      </c>
    </row>
    <row r="11300" spans="1:11">
      <c r="A11300" t="s">
        <v>27348</v>
      </c>
      <c r="B11300" t="s">
        <v>58</v>
      </c>
      <c r="C11300">
        <v>96647</v>
      </c>
      <c r="D11300" t="s">
        <v>15014</v>
      </c>
      <c r="E11300" t="s">
        <v>12</v>
      </c>
      <c r="F11300">
        <v>28.09</v>
      </c>
      <c r="G11300">
        <v>29.03</v>
      </c>
      <c r="J11300">
        <v>0.58809999999999996</v>
      </c>
      <c r="K11300">
        <v>0.56910000000000005</v>
      </c>
    </row>
    <row r="11301" spans="1:11">
      <c r="A11301" t="s">
        <v>27349</v>
      </c>
      <c r="B11301" t="s">
        <v>58</v>
      </c>
      <c r="C11301">
        <v>96669</v>
      </c>
      <c r="D11301" t="s">
        <v>15015</v>
      </c>
      <c r="E11301" t="s">
        <v>12</v>
      </c>
      <c r="F11301">
        <v>19.79</v>
      </c>
      <c r="G11301">
        <v>20.420000000000002</v>
      </c>
      <c r="J11301">
        <v>0.6109</v>
      </c>
      <c r="K11301">
        <v>0.59209999999999996</v>
      </c>
    </row>
    <row r="11302" spans="1:11">
      <c r="A11302" t="s">
        <v>27350</v>
      </c>
      <c r="B11302" t="s">
        <v>58</v>
      </c>
      <c r="C11302">
        <v>96645</v>
      </c>
      <c r="D11302" t="s">
        <v>15016</v>
      </c>
      <c r="E11302" t="s">
        <v>12</v>
      </c>
      <c r="F11302">
        <v>23.21</v>
      </c>
      <c r="G11302">
        <v>24.12</v>
      </c>
      <c r="J11302">
        <v>0.52090000000000003</v>
      </c>
      <c r="K11302">
        <v>0.50119999999999998</v>
      </c>
    </row>
    <row r="11303" spans="1:11">
      <c r="A11303" t="s">
        <v>27351</v>
      </c>
      <c r="B11303" t="s">
        <v>58</v>
      </c>
      <c r="C11303">
        <v>96677</v>
      </c>
      <c r="D11303" t="s">
        <v>15017</v>
      </c>
      <c r="E11303" t="s">
        <v>12</v>
      </c>
      <c r="F11303">
        <v>32.619999999999997</v>
      </c>
      <c r="G11303">
        <v>33.479999999999997</v>
      </c>
      <c r="J11303">
        <v>0.67779999999999996</v>
      </c>
      <c r="K11303">
        <v>0.66039999999999999</v>
      </c>
    </row>
    <row r="11304" spans="1:11">
      <c r="A11304" t="s">
        <v>27352</v>
      </c>
      <c r="B11304" t="s">
        <v>58</v>
      </c>
      <c r="C11304">
        <v>96648</v>
      </c>
      <c r="D11304" t="s">
        <v>15018</v>
      </c>
      <c r="E11304" t="s">
        <v>12</v>
      </c>
      <c r="F11304">
        <v>34.270000000000003</v>
      </c>
      <c r="G11304">
        <v>35.26</v>
      </c>
      <c r="J11304">
        <v>0.6452</v>
      </c>
      <c r="K11304">
        <v>0.62709999999999999</v>
      </c>
    </row>
    <row r="11305" spans="1:11">
      <c r="A11305" t="s">
        <v>27353</v>
      </c>
      <c r="B11305" t="s">
        <v>58</v>
      </c>
      <c r="C11305">
        <v>96670</v>
      </c>
      <c r="D11305" t="s">
        <v>15019</v>
      </c>
      <c r="E11305" t="s">
        <v>12</v>
      </c>
      <c r="F11305">
        <v>25.57</v>
      </c>
      <c r="G11305">
        <v>26.33</v>
      </c>
      <c r="J11305">
        <v>0.63749999999999996</v>
      </c>
      <c r="K11305">
        <v>0.61909999999999998</v>
      </c>
    </row>
    <row r="11306" spans="1:11">
      <c r="A11306" t="s">
        <v>27354</v>
      </c>
      <c r="B11306" t="s">
        <v>58</v>
      </c>
      <c r="C11306">
        <v>96646</v>
      </c>
      <c r="D11306" t="s">
        <v>15020</v>
      </c>
      <c r="E11306" t="s">
        <v>12</v>
      </c>
      <c r="F11306">
        <v>28.04</v>
      </c>
      <c r="G11306">
        <v>29.01</v>
      </c>
      <c r="J11306">
        <v>0.58130000000000004</v>
      </c>
      <c r="K11306">
        <v>0.56189999999999996</v>
      </c>
    </row>
    <row r="11307" spans="1:11">
      <c r="A11307" t="s">
        <v>27355</v>
      </c>
      <c r="B11307" t="s">
        <v>58</v>
      </c>
      <c r="C11307">
        <v>96678</v>
      </c>
      <c r="D11307" t="s">
        <v>15021</v>
      </c>
      <c r="E11307" t="s">
        <v>12</v>
      </c>
      <c r="F11307">
        <v>44.58</v>
      </c>
      <c r="G11307">
        <v>45.61</v>
      </c>
      <c r="J11307">
        <v>0.71560000000000001</v>
      </c>
      <c r="K11307">
        <v>0.69940000000000002</v>
      </c>
    </row>
    <row r="11308" spans="1:11">
      <c r="A11308" t="s">
        <v>27356</v>
      </c>
      <c r="B11308" t="s">
        <v>58</v>
      </c>
      <c r="C11308">
        <v>96649</v>
      </c>
      <c r="D11308" t="s">
        <v>15022</v>
      </c>
      <c r="E11308" t="s">
        <v>12</v>
      </c>
      <c r="F11308">
        <v>44.75</v>
      </c>
      <c r="G11308">
        <v>45.81</v>
      </c>
      <c r="J11308">
        <v>0.71279999999999999</v>
      </c>
      <c r="K11308">
        <v>0.69640000000000002</v>
      </c>
    </row>
    <row r="11309" spans="1:11">
      <c r="A11309" t="s">
        <v>27357</v>
      </c>
      <c r="B11309" t="s">
        <v>58</v>
      </c>
      <c r="C11309">
        <v>96671</v>
      </c>
      <c r="D11309" t="s">
        <v>15023</v>
      </c>
      <c r="E11309" t="s">
        <v>12</v>
      </c>
      <c r="F11309">
        <v>38.22</v>
      </c>
      <c r="G11309">
        <v>39.15</v>
      </c>
      <c r="J11309">
        <v>0.70540000000000003</v>
      </c>
      <c r="K11309">
        <v>0.68859999999999999</v>
      </c>
    </row>
    <row r="11310" spans="1:11">
      <c r="A11310" t="s">
        <v>27358</v>
      </c>
      <c r="B11310" t="s">
        <v>58</v>
      </c>
      <c r="C11310">
        <v>96679</v>
      </c>
      <c r="D11310" t="s">
        <v>15024</v>
      </c>
      <c r="E11310" t="s">
        <v>12</v>
      </c>
      <c r="F11310">
        <v>65.78</v>
      </c>
      <c r="G11310">
        <v>67.040000000000006</v>
      </c>
      <c r="J11310">
        <v>0.76629999999999998</v>
      </c>
      <c r="K11310">
        <v>0.75190000000000001</v>
      </c>
    </row>
    <row r="11311" spans="1:11">
      <c r="A11311" t="s">
        <v>27359</v>
      </c>
      <c r="B11311" t="s">
        <v>58</v>
      </c>
      <c r="C11311">
        <v>96672</v>
      </c>
      <c r="D11311" t="s">
        <v>15025</v>
      </c>
      <c r="E11311" t="s">
        <v>12</v>
      </c>
      <c r="F11311">
        <v>57.61</v>
      </c>
      <c r="G11311">
        <v>58.74</v>
      </c>
      <c r="J11311">
        <v>0.75980000000000003</v>
      </c>
      <c r="K11311">
        <v>0.74509999999999998</v>
      </c>
    </row>
    <row r="11312" spans="1:11">
      <c r="A11312" t="s">
        <v>27360</v>
      </c>
      <c r="B11312" t="s">
        <v>58</v>
      </c>
      <c r="C11312">
        <v>96680</v>
      </c>
      <c r="D11312" t="s">
        <v>15026</v>
      </c>
      <c r="E11312" t="s">
        <v>12</v>
      </c>
      <c r="F11312">
        <v>107.59</v>
      </c>
      <c r="G11312">
        <v>109.14</v>
      </c>
      <c r="J11312">
        <v>0.82440000000000002</v>
      </c>
      <c r="K11312">
        <v>0.81269999999999998</v>
      </c>
    </row>
    <row r="11313" spans="1:11">
      <c r="A11313" t="s">
        <v>27361</v>
      </c>
      <c r="B11313" t="s">
        <v>58</v>
      </c>
      <c r="C11313">
        <v>96673</v>
      </c>
      <c r="D11313" t="s">
        <v>15027</v>
      </c>
      <c r="E11313" t="s">
        <v>12</v>
      </c>
      <c r="F11313">
        <v>72.41</v>
      </c>
      <c r="G11313">
        <v>73.739999999999995</v>
      </c>
      <c r="J11313">
        <v>0.77529999999999999</v>
      </c>
      <c r="K11313">
        <v>0.76129999999999998</v>
      </c>
    </row>
    <row r="11314" spans="1:11">
      <c r="A11314" t="s">
        <v>27362</v>
      </c>
      <c r="B11314" t="s">
        <v>58</v>
      </c>
      <c r="C11314">
        <v>96681</v>
      </c>
      <c r="D11314" t="s">
        <v>15028</v>
      </c>
      <c r="E11314" t="s">
        <v>12</v>
      </c>
      <c r="F11314">
        <v>144.16</v>
      </c>
      <c r="G11314">
        <v>145.97999999999999</v>
      </c>
      <c r="J11314">
        <v>0.84589999999999999</v>
      </c>
      <c r="K11314">
        <v>0.83530000000000004</v>
      </c>
    </row>
    <row r="11315" spans="1:11">
      <c r="A11315" t="s">
        <v>27363</v>
      </c>
      <c r="B11315" t="s">
        <v>58</v>
      </c>
      <c r="C11315">
        <v>96674</v>
      </c>
      <c r="D11315" t="s">
        <v>15029</v>
      </c>
      <c r="E11315" t="s">
        <v>12</v>
      </c>
      <c r="F11315">
        <v>115.76</v>
      </c>
      <c r="G11315">
        <v>117.34</v>
      </c>
      <c r="J11315">
        <v>0.8337</v>
      </c>
      <c r="K11315">
        <v>0.82250000000000001</v>
      </c>
    </row>
    <row r="11316" spans="1:11">
      <c r="A11316" t="s">
        <v>27364</v>
      </c>
      <c r="B11316" t="s">
        <v>58</v>
      </c>
      <c r="C11316">
        <v>96682</v>
      </c>
      <c r="D11316" t="s">
        <v>15030</v>
      </c>
      <c r="E11316" t="s">
        <v>12</v>
      </c>
      <c r="F11316">
        <v>235.95</v>
      </c>
      <c r="G11316">
        <v>238.1</v>
      </c>
      <c r="J11316">
        <v>0.88849999999999996</v>
      </c>
      <c r="K11316">
        <v>0.88049999999999995</v>
      </c>
    </row>
    <row r="11317" spans="1:11">
      <c r="A11317" t="s">
        <v>27365</v>
      </c>
      <c r="B11317" t="s">
        <v>58</v>
      </c>
      <c r="C11317">
        <v>96643</v>
      </c>
      <c r="D11317" t="s">
        <v>15031</v>
      </c>
      <c r="E11317" t="s">
        <v>32</v>
      </c>
      <c r="F11317">
        <v>50.14</v>
      </c>
      <c r="G11317">
        <v>51.47</v>
      </c>
      <c r="J11317">
        <v>0.67710000000000004</v>
      </c>
      <c r="K11317">
        <v>0.65959999999999996</v>
      </c>
    </row>
    <row r="11318" spans="1:11">
      <c r="A11318" t="s">
        <v>27366</v>
      </c>
      <c r="B11318" t="s">
        <v>58</v>
      </c>
      <c r="C11318">
        <v>104201</v>
      </c>
      <c r="D11318" t="s">
        <v>4458</v>
      </c>
      <c r="E11318" t="s">
        <v>32</v>
      </c>
      <c r="F11318">
        <v>22.3</v>
      </c>
      <c r="G11318">
        <v>23.08</v>
      </c>
      <c r="J11318">
        <v>0.57089999999999996</v>
      </c>
      <c r="K11318">
        <v>0.55159999999999998</v>
      </c>
    </row>
    <row r="11319" spans="1:11">
      <c r="A11319" t="s">
        <v>27367</v>
      </c>
      <c r="B11319" t="s">
        <v>58</v>
      </c>
      <c r="C11319">
        <v>104192</v>
      </c>
      <c r="D11319" t="s">
        <v>4451</v>
      </c>
      <c r="E11319" t="s">
        <v>32</v>
      </c>
      <c r="F11319">
        <v>33.229999999999997</v>
      </c>
      <c r="G11319">
        <v>34.56</v>
      </c>
      <c r="J11319">
        <v>0.51280000000000003</v>
      </c>
      <c r="K11319">
        <v>0.49309999999999998</v>
      </c>
    </row>
    <row r="11320" spans="1:11">
      <c r="A11320" t="s">
        <v>27368</v>
      </c>
      <c r="B11320" t="s">
        <v>58</v>
      </c>
      <c r="C11320">
        <v>104202</v>
      </c>
      <c r="D11320" t="s">
        <v>4459</v>
      </c>
      <c r="E11320" t="s">
        <v>32</v>
      </c>
      <c r="F11320">
        <v>13.36</v>
      </c>
      <c r="G11320">
        <v>14.14</v>
      </c>
      <c r="J11320">
        <v>0.28370000000000001</v>
      </c>
      <c r="K11320">
        <v>0.26800000000000002</v>
      </c>
    </row>
    <row r="11321" spans="1:11">
      <c r="A11321" t="s">
        <v>27369</v>
      </c>
      <c r="B11321" t="s">
        <v>58</v>
      </c>
      <c r="C11321">
        <v>96717</v>
      </c>
      <c r="D11321" t="s">
        <v>15032</v>
      </c>
      <c r="E11321" t="s">
        <v>32</v>
      </c>
      <c r="F11321">
        <v>330.6</v>
      </c>
      <c r="G11321">
        <v>335.16</v>
      </c>
      <c r="J11321">
        <v>0.83120000000000005</v>
      </c>
      <c r="K11321">
        <v>0.81989999999999996</v>
      </c>
    </row>
    <row r="11322" spans="1:11">
      <c r="A11322" t="s">
        <v>27370</v>
      </c>
      <c r="B11322" t="s">
        <v>58</v>
      </c>
      <c r="C11322">
        <v>96710</v>
      </c>
      <c r="D11322" t="s">
        <v>15033</v>
      </c>
      <c r="E11322" t="s">
        <v>32</v>
      </c>
      <c r="F11322">
        <v>18.420000000000002</v>
      </c>
      <c r="G11322">
        <v>19.670000000000002</v>
      </c>
      <c r="J11322">
        <v>0.17699999999999999</v>
      </c>
      <c r="K11322">
        <v>0.16569999999999999</v>
      </c>
    </row>
    <row r="11323" spans="1:11">
      <c r="A11323" t="s">
        <v>27371</v>
      </c>
      <c r="B11323" t="s">
        <v>58</v>
      </c>
      <c r="C11323">
        <v>96665</v>
      </c>
      <c r="D11323" t="s">
        <v>15034</v>
      </c>
      <c r="E11323" t="s">
        <v>32</v>
      </c>
      <c r="F11323">
        <v>14.11</v>
      </c>
      <c r="G11323">
        <v>15.01</v>
      </c>
      <c r="J11323">
        <v>0.23100000000000001</v>
      </c>
      <c r="K11323">
        <v>0.2172</v>
      </c>
    </row>
    <row r="11324" spans="1:11">
      <c r="A11324" t="s">
        <v>27372</v>
      </c>
      <c r="B11324" t="s">
        <v>58</v>
      </c>
      <c r="C11324">
        <v>96642</v>
      </c>
      <c r="D11324" t="s">
        <v>15035</v>
      </c>
      <c r="E11324" t="s">
        <v>32</v>
      </c>
      <c r="F11324">
        <v>26.05</v>
      </c>
      <c r="G11324">
        <v>27.92</v>
      </c>
      <c r="J11324">
        <v>0.12509999999999999</v>
      </c>
      <c r="K11324">
        <v>0.1168</v>
      </c>
    </row>
    <row r="11325" spans="1:11">
      <c r="A11325" t="s">
        <v>27373</v>
      </c>
      <c r="B11325" t="s">
        <v>58</v>
      </c>
      <c r="C11325">
        <v>96711</v>
      </c>
      <c r="D11325" t="s">
        <v>15036</v>
      </c>
      <c r="E11325" t="s">
        <v>32</v>
      </c>
      <c r="F11325">
        <v>26.61</v>
      </c>
      <c r="G11325">
        <v>28.13</v>
      </c>
      <c r="J11325">
        <v>0.30509999999999998</v>
      </c>
      <c r="K11325">
        <v>0.28870000000000001</v>
      </c>
    </row>
    <row r="11326" spans="1:11">
      <c r="A11326" t="s">
        <v>27374</v>
      </c>
      <c r="B11326" t="s">
        <v>58</v>
      </c>
      <c r="C11326">
        <v>96666</v>
      </c>
      <c r="D11326" t="s">
        <v>15037</v>
      </c>
      <c r="E11326" t="s">
        <v>32</v>
      </c>
      <c r="F11326">
        <v>19.53</v>
      </c>
      <c r="G11326">
        <v>20.47</v>
      </c>
      <c r="J11326">
        <v>0.4158</v>
      </c>
      <c r="K11326">
        <v>0.3967</v>
      </c>
    </row>
    <row r="11327" spans="1:11">
      <c r="A11327" t="s">
        <v>27375</v>
      </c>
      <c r="B11327" t="s">
        <v>58</v>
      </c>
      <c r="C11327">
        <v>96712</v>
      </c>
      <c r="D11327" t="s">
        <v>15038</v>
      </c>
      <c r="E11327" t="s">
        <v>32</v>
      </c>
      <c r="F11327">
        <v>37.1</v>
      </c>
      <c r="G11327">
        <v>38.93</v>
      </c>
      <c r="J11327">
        <v>0.3992</v>
      </c>
      <c r="K11327">
        <v>0.38040000000000002</v>
      </c>
    </row>
    <row r="11328" spans="1:11">
      <c r="A11328" t="s">
        <v>27376</v>
      </c>
      <c r="B11328" t="s">
        <v>58</v>
      </c>
      <c r="C11328">
        <v>96667</v>
      </c>
      <c r="D11328" t="s">
        <v>15039</v>
      </c>
      <c r="E11328" t="s">
        <v>32</v>
      </c>
      <c r="F11328">
        <v>26.88</v>
      </c>
      <c r="G11328">
        <v>27.87</v>
      </c>
      <c r="J11328">
        <v>0.55100000000000005</v>
      </c>
      <c r="K11328">
        <v>0.53139999999999998</v>
      </c>
    </row>
    <row r="11329" spans="1:11">
      <c r="A11329" t="s">
        <v>27377</v>
      </c>
      <c r="B11329" t="s">
        <v>58</v>
      </c>
      <c r="C11329">
        <v>96713</v>
      </c>
      <c r="D11329" t="s">
        <v>15040</v>
      </c>
      <c r="E11329" t="s">
        <v>32</v>
      </c>
      <c r="F11329">
        <v>55.56</v>
      </c>
      <c r="G11329">
        <v>57.79</v>
      </c>
      <c r="J11329">
        <v>0.51329999999999998</v>
      </c>
      <c r="K11329">
        <v>0.49349999999999999</v>
      </c>
    </row>
    <row r="11330" spans="1:11">
      <c r="A11330" t="s">
        <v>27378</v>
      </c>
      <c r="B11330" t="s">
        <v>58</v>
      </c>
      <c r="C11330">
        <v>96714</v>
      </c>
      <c r="D11330" t="s">
        <v>15041</v>
      </c>
      <c r="E11330" t="s">
        <v>32</v>
      </c>
      <c r="F11330">
        <v>78.08</v>
      </c>
      <c r="G11330">
        <v>80.81</v>
      </c>
      <c r="J11330">
        <v>0.57430000000000003</v>
      </c>
      <c r="K11330">
        <v>0.55489999999999995</v>
      </c>
    </row>
    <row r="11331" spans="1:11">
      <c r="A11331" t="s">
        <v>27379</v>
      </c>
      <c r="B11331" t="s">
        <v>58</v>
      </c>
      <c r="C11331">
        <v>96715</v>
      </c>
      <c r="D11331" t="s">
        <v>15042</v>
      </c>
      <c r="E11331" t="s">
        <v>32</v>
      </c>
      <c r="F11331">
        <v>135.29</v>
      </c>
      <c r="G11331">
        <v>138.49</v>
      </c>
      <c r="J11331">
        <v>0.71099999999999997</v>
      </c>
      <c r="K11331">
        <v>0.6946</v>
      </c>
    </row>
    <row r="11332" spans="1:11">
      <c r="A11332" t="s">
        <v>27380</v>
      </c>
      <c r="B11332" t="s">
        <v>58</v>
      </c>
      <c r="C11332">
        <v>96716</v>
      </c>
      <c r="D11332" t="s">
        <v>15043</v>
      </c>
      <c r="E11332" t="s">
        <v>32</v>
      </c>
      <c r="F11332">
        <v>175.34</v>
      </c>
      <c r="G11332">
        <v>179.12</v>
      </c>
      <c r="J11332">
        <v>0.73619999999999997</v>
      </c>
      <c r="K11332">
        <v>0.72060000000000002</v>
      </c>
    </row>
    <row r="11333" spans="1:11">
      <c r="A11333" t="s">
        <v>27381</v>
      </c>
      <c r="B11333" t="s">
        <v>58</v>
      </c>
      <c r="C11333">
        <v>104328</v>
      </c>
      <c r="D11333" t="s">
        <v>4641</v>
      </c>
      <c r="E11333" t="s">
        <v>32</v>
      </c>
      <c r="F11333">
        <v>93.2</v>
      </c>
      <c r="G11333">
        <v>95.48</v>
      </c>
      <c r="J11333">
        <v>0</v>
      </c>
      <c r="K11333">
        <v>0</v>
      </c>
    </row>
    <row r="11334" spans="1:11">
      <c r="A11334" t="s">
        <v>27382</v>
      </c>
      <c r="B11334" t="s">
        <v>58</v>
      </c>
      <c r="C11334">
        <v>104329</v>
      </c>
      <c r="D11334" t="s">
        <v>4642</v>
      </c>
      <c r="E11334" t="s">
        <v>32</v>
      </c>
      <c r="F11334">
        <v>105.51</v>
      </c>
      <c r="G11334">
        <v>107.79</v>
      </c>
      <c r="J11334">
        <v>0</v>
      </c>
      <c r="K11334">
        <v>0</v>
      </c>
    </row>
    <row r="11335" spans="1:11">
      <c r="A11335" t="s">
        <v>27383</v>
      </c>
      <c r="B11335" t="s">
        <v>58</v>
      </c>
      <c r="C11335">
        <v>89707</v>
      </c>
      <c r="D11335" t="s">
        <v>4635</v>
      </c>
      <c r="E11335" t="s">
        <v>32</v>
      </c>
      <c r="F11335">
        <v>63.72</v>
      </c>
      <c r="G11335">
        <v>65.87</v>
      </c>
      <c r="J11335">
        <v>0</v>
      </c>
      <c r="K11335">
        <v>0</v>
      </c>
    </row>
    <row r="11336" spans="1:11">
      <c r="A11336" t="s">
        <v>27384</v>
      </c>
      <c r="B11336" t="s">
        <v>58</v>
      </c>
      <c r="C11336">
        <v>89708</v>
      </c>
      <c r="D11336" t="s">
        <v>4636</v>
      </c>
      <c r="E11336" t="s">
        <v>32</v>
      </c>
      <c r="F11336">
        <v>136.26</v>
      </c>
      <c r="G11336">
        <v>138.83000000000001</v>
      </c>
      <c r="J11336">
        <v>0</v>
      </c>
      <c r="K11336">
        <v>0</v>
      </c>
    </row>
    <row r="11337" spans="1:11">
      <c r="A11337" t="s">
        <v>27385</v>
      </c>
      <c r="B11337" t="s">
        <v>58</v>
      </c>
      <c r="C11337">
        <v>104330</v>
      </c>
      <c r="D11337" t="s">
        <v>8057</v>
      </c>
      <c r="E11337" t="s">
        <v>32</v>
      </c>
      <c r="F11337">
        <v>0</v>
      </c>
      <c r="G11337">
        <v>0</v>
      </c>
    </row>
    <row r="11338" spans="1:11">
      <c r="A11338" t="s">
        <v>27386</v>
      </c>
      <c r="B11338" t="s">
        <v>58</v>
      </c>
      <c r="C11338">
        <v>104326</v>
      </c>
      <c r="D11338" t="s">
        <v>4639</v>
      </c>
      <c r="E11338" t="s">
        <v>32</v>
      </c>
      <c r="F11338">
        <v>26.52</v>
      </c>
      <c r="G11338">
        <v>27.4</v>
      </c>
      <c r="J11338">
        <v>0</v>
      </c>
      <c r="K11338">
        <v>0</v>
      </c>
    </row>
    <row r="11339" spans="1:11">
      <c r="A11339" t="s">
        <v>27387</v>
      </c>
      <c r="B11339" t="s">
        <v>58</v>
      </c>
      <c r="C11339">
        <v>89710</v>
      </c>
      <c r="D11339" t="s">
        <v>4638</v>
      </c>
      <c r="E11339" t="s">
        <v>32</v>
      </c>
      <c r="F11339">
        <v>24.39</v>
      </c>
      <c r="G11339">
        <v>25.27</v>
      </c>
      <c r="J11339">
        <v>0</v>
      </c>
      <c r="K11339">
        <v>0</v>
      </c>
    </row>
    <row r="11340" spans="1:11">
      <c r="A11340" t="s">
        <v>27388</v>
      </c>
      <c r="B11340" t="s">
        <v>58</v>
      </c>
      <c r="C11340">
        <v>104327</v>
      </c>
      <c r="D11340" t="s">
        <v>4640</v>
      </c>
      <c r="E11340" t="s">
        <v>32</v>
      </c>
      <c r="F11340">
        <v>25.26</v>
      </c>
      <c r="G11340">
        <v>26.14</v>
      </c>
      <c r="J11340">
        <v>0</v>
      </c>
      <c r="K11340">
        <v>0</v>
      </c>
    </row>
    <row r="11341" spans="1:11">
      <c r="A11341" t="s">
        <v>27389</v>
      </c>
      <c r="B11341" t="s">
        <v>58</v>
      </c>
      <c r="C11341">
        <v>89709</v>
      </c>
      <c r="D11341" t="s">
        <v>4637</v>
      </c>
      <c r="E11341" t="s">
        <v>32</v>
      </c>
      <c r="F11341">
        <v>27.84</v>
      </c>
      <c r="G11341">
        <v>28.72</v>
      </c>
      <c r="J11341">
        <v>0</v>
      </c>
      <c r="K11341">
        <v>0</v>
      </c>
    </row>
    <row r="11342" spans="1:11">
      <c r="A11342" t="s">
        <v>27390</v>
      </c>
      <c r="B11342" t="s">
        <v>58</v>
      </c>
      <c r="C11342">
        <v>104341</v>
      </c>
      <c r="D11342" t="s">
        <v>4468</v>
      </c>
      <c r="E11342" t="s">
        <v>32</v>
      </c>
      <c r="F11342">
        <v>12.48</v>
      </c>
      <c r="G11342">
        <v>12.96</v>
      </c>
      <c r="J11342">
        <v>0</v>
      </c>
      <c r="K11342">
        <v>0</v>
      </c>
    </row>
    <row r="11343" spans="1:11">
      <c r="A11343" t="s">
        <v>27391</v>
      </c>
      <c r="B11343" t="s">
        <v>58</v>
      </c>
      <c r="C11343">
        <v>104357</v>
      </c>
      <c r="D11343" t="s">
        <v>4482</v>
      </c>
      <c r="E11343" t="s">
        <v>32</v>
      </c>
      <c r="F11343">
        <v>21.19</v>
      </c>
      <c r="G11343">
        <v>21.68</v>
      </c>
      <c r="J11343">
        <v>0</v>
      </c>
      <c r="K11343">
        <v>0</v>
      </c>
    </row>
    <row r="11344" spans="1:11">
      <c r="A11344" t="s">
        <v>27392</v>
      </c>
      <c r="B11344" t="s">
        <v>58</v>
      </c>
      <c r="C11344">
        <v>89811</v>
      </c>
      <c r="D11344" t="s">
        <v>3681</v>
      </c>
      <c r="E11344" t="s">
        <v>32</v>
      </c>
      <c r="F11344">
        <v>48.85</v>
      </c>
      <c r="G11344">
        <v>50.02</v>
      </c>
      <c r="J11344">
        <v>0</v>
      </c>
      <c r="K11344">
        <v>0</v>
      </c>
    </row>
    <row r="11345" spans="1:11">
      <c r="A11345" t="s">
        <v>27393</v>
      </c>
      <c r="B11345" t="s">
        <v>58</v>
      </c>
      <c r="C11345">
        <v>89748</v>
      </c>
      <c r="D11345" t="s">
        <v>3644</v>
      </c>
      <c r="E11345" t="s">
        <v>32</v>
      </c>
      <c r="F11345">
        <v>47.24</v>
      </c>
      <c r="G11345">
        <v>48.29</v>
      </c>
      <c r="J11345">
        <v>0</v>
      </c>
      <c r="K11345">
        <v>0</v>
      </c>
    </row>
    <row r="11346" spans="1:11">
      <c r="A11346" t="s">
        <v>27394</v>
      </c>
      <c r="B11346" t="s">
        <v>58</v>
      </c>
      <c r="C11346">
        <v>89852</v>
      </c>
      <c r="D11346" t="s">
        <v>3698</v>
      </c>
      <c r="E11346" t="s">
        <v>32</v>
      </c>
      <c r="F11346">
        <v>52.77</v>
      </c>
      <c r="G11346">
        <v>54.26</v>
      </c>
      <c r="J11346">
        <v>0</v>
      </c>
      <c r="K11346">
        <v>0</v>
      </c>
    </row>
    <row r="11347" spans="1:11">
      <c r="A11347" t="s">
        <v>27395</v>
      </c>
      <c r="B11347" t="s">
        <v>58</v>
      </c>
      <c r="C11347">
        <v>89728</v>
      </c>
      <c r="D11347" t="s">
        <v>3632</v>
      </c>
      <c r="E11347" t="s">
        <v>32</v>
      </c>
      <c r="F11347">
        <v>15.65</v>
      </c>
      <c r="G11347">
        <v>16.34</v>
      </c>
      <c r="J11347">
        <v>0</v>
      </c>
      <c r="K11347">
        <v>0</v>
      </c>
    </row>
    <row r="11348" spans="1:11">
      <c r="A11348" t="s">
        <v>27396</v>
      </c>
      <c r="B11348" t="s">
        <v>58</v>
      </c>
      <c r="C11348">
        <v>89803</v>
      </c>
      <c r="D11348" t="s">
        <v>3673</v>
      </c>
      <c r="E11348" t="s">
        <v>32</v>
      </c>
      <c r="F11348">
        <v>19.559999999999999</v>
      </c>
      <c r="G11348">
        <v>19.75</v>
      </c>
      <c r="J11348">
        <v>0</v>
      </c>
      <c r="K11348">
        <v>0</v>
      </c>
    </row>
    <row r="11349" spans="1:11">
      <c r="A11349" t="s">
        <v>27397</v>
      </c>
      <c r="B11349" t="s">
        <v>58</v>
      </c>
      <c r="C11349">
        <v>89733</v>
      </c>
      <c r="D11349" t="s">
        <v>3636</v>
      </c>
      <c r="E11349" t="s">
        <v>32</v>
      </c>
      <c r="F11349">
        <v>26.31</v>
      </c>
      <c r="G11349">
        <v>27.05</v>
      </c>
      <c r="J11349">
        <v>0</v>
      </c>
      <c r="K11349">
        <v>0</v>
      </c>
    </row>
    <row r="11350" spans="1:11">
      <c r="A11350" t="s">
        <v>27398</v>
      </c>
      <c r="B11350" t="s">
        <v>58</v>
      </c>
      <c r="C11350">
        <v>89807</v>
      </c>
      <c r="D11350" t="s">
        <v>3677</v>
      </c>
      <c r="E11350" t="s">
        <v>32</v>
      </c>
      <c r="F11350">
        <v>41.4</v>
      </c>
      <c r="G11350">
        <v>42.08</v>
      </c>
      <c r="J11350">
        <v>0</v>
      </c>
      <c r="K11350">
        <v>0</v>
      </c>
    </row>
    <row r="11351" spans="1:11">
      <c r="A11351" t="s">
        <v>27399</v>
      </c>
      <c r="B11351" t="s">
        <v>58</v>
      </c>
      <c r="C11351">
        <v>89742</v>
      </c>
      <c r="D11351" t="s">
        <v>3640</v>
      </c>
      <c r="E11351" t="s">
        <v>32</v>
      </c>
      <c r="F11351">
        <v>43.98</v>
      </c>
      <c r="G11351">
        <v>44.86</v>
      </c>
      <c r="J11351">
        <v>0</v>
      </c>
      <c r="K11351">
        <v>0</v>
      </c>
    </row>
    <row r="11352" spans="1:11">
      <c r="A11352" t="s">
        <v>27400</v>
      </c>
      <c r="B11352" t="s">
        <v>58</v>
      </c>
      <c r="C11352">
        <v>89812</v>
      </c>
      <c r="D11352" t="s">
        <v>3682</v>
      </c>
      <c r="E11352" t="s">
        <v>32</v>
      </c>
      <c r="F11352">
        <v>86.74</v>
      </c>
      <c r="G11352">
        <v>87.91</v>
      </c>
      <c r="J11352">
        <v>0</v>
      </c>
      <c r="K11352">
        <v>0</v>
      </c>
    </row>
    <row r="11353" spans="1:11">
      <c r="A11353" t="s">
        <v>27401</v>
      </c>
      <c r="B11353" t="s">
        <v>58</v>
      </c>
      <c r="C11353">
        <v>89750</v>
      </c>
      <c r="D11353" t="s">
        <v>3645</v>
      </c>
      <c r="E11353" t="s">
        <v>32</v>
      </c>
      <c r="F11353">
        <v>85.13</v>
      </c>
      <c r="G11353">
        <v>86.18</v>
      </c>
      <c r="J11353">
        <v>0</v>
      </c>
      <c r="K11353">
        <v>0</v>
      </c>
    </row>
    <row r="11354" spans="1:11">
      <c r="A11354" t="s">
        <v>27402</v>
      </c>
      <c r="B11354" t="s">
        <v>58</v>
      </c>
      <c r="C11354">
        <v>89853</v>
      </c>
      <c r="D11354" t="s">
        <v>3699</v>
      </c>
      <c r="E11354" t="s">
        <v>32</v>
      </c>
      <c r="F11354">
        <v>90.66</v>
      </c>
      <c r="G11354">
        <v>92.15</v>
      </c>
      <c r="J11354">
        <v>0</v>
      </c>
      <c r="K11354">
        <v>0</v>
      </c>
    </row>
    <row r="11355" spans="1:11">
      <c r="A11355" t="s">
        <v>27403</v>
      </c>
      <c r="B11355" t="s">
        <v>58</v>
      </c>
      <c r="C11355">
        <v>89730</v>
      </c>
      <c r="D11355" t="s">
        <v>3633</v>
      </c>
      <c r="E11355" t="s">
        <v>32</v>
      </c>
      <c r="F11355">
        <v>17.71</v>
      </c>
      <c r="G11355">
        <v>18.399999999999999</v>
      </c>
      <c r="J11355">
        <v>0</v>
      </c>
      <c r="K11355">
        <v>0</v>
      </c>
    </row>
    <row r="11356" spans="1:11">
      <c r="A11356" t="s">
        <v>27404</v>
      </c>
      <c r="B11356" t="s">
        <v>58</v>
      </c>
      <c r="C11356">
        <v>89804</v>
      </c>
      <c r="D11356" t="s">
        <v>3674</v>
      </c>
      <c r="E11356" t="s">
        <v>32</v>
      </c>
      <c r="F11356">
        <v>21.92</v>
      </c>
      <c r="G11356">
        <v>22.11</v>
      </c>
      <c r="J11356">
        <v>0</v>
      </c>
      <c r="K11356">
        <v>0</v>
      </c>
    </row>
    <row r="11357" spans="1:11">
      <c r="A11357" t="s">
        <v>27405</v>
      </c>
      <c r="B11357" t="s">
        <v>58</v>
      </c>
      <c r="C11357">
        <v>89735</v>
      </c>
      <c r="D11357" t="s">
        <v>3637</v>
      </c>
      <c r="E11357" t="s">
        <v>32</v>
      </c>
      <c r="F11357">
        <v>28.67</v>
      </c>
      <c r="G11357">
        <v>29.41</v>
      </c>
      <c r="J11357">
        <v>0</v>
      </c>
      <c r="K11357">
        <v>0</v>
      </c>
    </row>
    <row r="11358" spans="1:11">
      <c r="A11358" t="s">
        <v>27406</v>
      </c>
      <c r="B11358" t="s">
        <v>58</v>
      </c>
      <c r="C11358">
        <v>89808</v>
      </c>
      <c r="D11358" t="s">
        <v>3678</v>
      </c>
      <c r="E11358" t="s">
        <v>32</v>
      </c>
      <c r="F11358">
        <v>63.66</v>
      </c>
      <c r="G11358">
        <v>64.34</v>
      </c>
      <c r="J11358">
        <v>0</v>
      </c>
      <c r="K11358">
        <v>0</v>
      </c>
    </row>
    <row r="11359" spans="1:11">
      <c r="A11359" t="s">
        <v>27407</v>
      </c>
      <c r="B11359" t="s">
        <v>58</v>
      </c>
      <c r="C11359">
        <v>89743</v>
      </c>
      <c r="D11359" t="s">
        <v>3641</v>
      </c>
      <c r="E11359" t="s">
        <v>32</v>
      </c>
      <c r="F11359">
        <v>66.239999999999995</v>
      </c>
      <c r="G11359">
        <v>67.12</v>
      </c>
      <c r="J11359">
        <v>0</v>
      </c>
      <c r="K11359">
        <v>0</v>
      </c>
    </row>
    <row r="11360" spans="1:11">
      <c r="A11360" t="s">
        <v>27408</v>
      </c>
      <c r="B11360" t="s">
        <v>58</v>
      </c>
      <c r="C11360">
        <v>89810</v>
      </c>
      <c r="D11360" t="s">
        <v>3680</v>
      </c>
      <c r="E11360" t="s">
        <v>32</v>
      </c>
      <c r="F11360">
        <v>33.49</v>
      </c>
      <c r="G11360">
        <v>34.659999999999997</v>
      </c>
      <c r="J11360">
        <v>0</v>
      </c>
      <c r="K11360">
        <v>0</v>
      </c>
    </row>
    <row r="11361" spans="1:11">
      <c r="A11361" t="s">
        <v>27409</v>
      </c>
      <c r="B11361" t="s">
        <v>58</v>
      </c>
      <c r="C11361">
        <v>89746</v>
      </c>
      <c r="D11361" t="s">
        <v>3643</v>
      </c>
      <c r="E11361" t="s">
        <v>32</v>
      </c>
      <c r="F11361">
        <v>31.88</v>
      </c>
      <c r="G11361">
        <v>32.93</v>
      </c>
      <c r="J11361">
        <v>0</v>
      </c>
      <c r="K11361">
        <v>0</v>
      </c>
    </row>
    <row r="11362" spans="1:11">
      <c r="A11362" t="s">
        <v>27410</v>
      </c>
      <c r="B11362" t="s">
        <v>58</v>
      </c>
      <c r="C11362">
        <v>89851</v>
      </c>
      <c r="D11362" t="s">
        <v>3697</v>
      </c>
      <c r="E11362" t="s">
        <v>32</v>
      </c>
      <c r="F11362">
        <v>37.409999999999997</v>
      </c>
      <c r="G11362">
        <v>38.9</v>
      </c>
      <c r="J11362">
        <v>0</v>
      </c>
      <c r="K11362">
        <v>0</v>
      </c>
    </row>
    <row r="11363" spans="1:11">
      <c r="A11363" t="s">
        <v>27411</v>
      </c>
      <c r="B11363" t="s">
        <v>58</v>
      </c>
      <c r="C11363">
        <v>89855</v>
      </c>
      <c r="D11363" t="s">
        <v>3701</v>
      </c>
      <c r="E11363" t="s">
        <v>32</v>
      </c>
      <c r="F11363">
        <v>120.6</v>
      </c>
      <c r="G11363">
        <v>122.55</v>
      </c>
      <c r="J11363">
        <v>0</v>
      </c>
      <c r="K11363">
        <v>0</v>
      </c>
    </row>
    <row r="11364" spans="1:11">
      <c r="A11364" t="s">
        <v>27412</v>
      </c>
      <c r="B11364" t="s">
        <v>58</v>
      </c>
      <c r="C11364">
        <v>89726</v>
      </c>
      <c r="D11364" t="s">
        <v>3631</v>
      </c>
      <c r="E11364" t="s">
        <v>32</v>
      </c>
      <c r="F11364">
        <v>12.75</v>
      </c>
      <c r="G11364">
        <v>13.44</v>
      </c>
      <c r="J11364">
        <v>0</v>
      </c>
      <c r="K11364">
        <v>0</v>
      </c>
    </row>
    <row r="11365" spans="1:11">
      <c r="A11365" t="s">
        <v>27413</v>
      </c>
      <c r="B11365" t="s">
        <v>58</v>
      </c>
      <c r="C11365">
        <v>89802</v>
      </c>
      <c r="D11365" t="s">
        <v>3672</v>
      </c>
      <c r="E11365" t="s">
        <v>32</v>
      </c>
      <c r="F11365">
        <v>11.2</v>
      </c>
      <c r="G11365">
        <v>11.39</v>
      </c>
      <c r="J11365">
        <v>0</v>
      </c>
      <c r="K11365">
        <v>0</v>
      </c>
    </row>
    <row r="11366" spans="1:11">
      <c r="A11366" t="s">
        <v>27414</v>
      </c>
      <c r="B11366" t="s">
        <v>58</v>
      </c>
      <c r="C11366">
        <v>89732</v>
      </c>
      <c r="D11366" t="s">
        <v>3635</v>
      </c>
      <c r="E11366" t="s">
        <v>32</v>
      </c>
      <c r="F11366">
        <v>17.95</v>
      </c>
      <c r="G11366">
        <v>18.690000000000001</v>
      </c>
      <c r="J11366">
        <v>0</v>
      </c>
      <c r="K11366">
        <v>0</v>
      </c>
    </row>
    <row r="11367" spans="1:11">
      <c r="A11367" t="s">
        <v>27415</v>
      </c>
      <c r="B11367" t="s">
        <v>58</v>
      </c>
      <c r="C11367">
        <v>89806</v>
      </c>
      <c r="D11367" t="s">
        <v>3676</v>
      </c>
      <c r="E11367" t="s">
        <v>32</v>
      </c>
      <c r="F11367">
        <v>23.99</v>
      </c>
      <c r="G11367">
        <v>24.67</v>
      </c>
      <c r="J11367">
        <v>0</v>
      </c>
      <c r="K11367">
        <v>0</v>
      </c>
    </row>
    <row r="11368" spans="1:11">
      <c r="A11368" t="s">
        <v>27416</v>
      </c>
      <c r="B11368" t="s">
        <v>58</v>
      </c>
      <c r="C11368">
        <v>89739</v>
      </c>
      <c r="D11368" t="s">
        <v>3639</v>
      </c>
      <c r="E11368" t="s">
        <v>32</v>
      </c>
      <c r="F11368">
        <v>26.57</v>
      </c>
      <c r="G11368">
        <v>27.45</v>
      </c>
      <c r="J11368">
        <v>0</v>
      </c>
      <c r="K11368">
        <v>0</v>
      </c>
    </row>
    <row r="11369" spans="1:11">
      <c r="A11369" t="s">
        <v>27417</v>
      </c>
      <c r="B11369" t="s">
        <v>58</v>
      </c>
      <c r="C11369">
        <v>89809</v>
      </c>
      <c r="D11369" t="s">
        <v>3679</v>
      </c>
      <c r="E11369" t="s">
        <v>32</v>
      </c>
      <c r="F11369">
        <v>32.58</v>
      </c>
      <c r="G11369">
        <v>33.75</v>
      </c>
      <c r="J11369">
        <v>0</v>
      </c>
      <c r="K11369">
        <v>0</v>
      </c>
    </row>
    <row r="11370" spans="1:11">
      <c r="A11370" t="s">
        <v>27418</v>
      </c>
      <c r="B11370" t="s">
        <v>58</v>
      </c>
      <c r="C11370">
        <v>89744</v>
      </c>
      <c r="D11370" t="s">
        <v>3642</v>
      </c>
      <c r="E11370" t="s">
        <v>32</v>
      </c>
      <c r="F11370">
        <v>30.97</v>
      </c>
      <c r="G11370">
        <v>32.020000000000003</v>
      </c>
      <c r="J11370">
        <v>0</v>
      </c>
      <c r="K11370">
        <v>0</v>
      </c>
    </row>
    <row r="11371" spans="1:11">
      <c r="A11371" t="s">
        <v>27419</v>
      </c>
      <c r="B11371" t="s">
        <v>58</v>
      </c>
      <c r="C11371">
        <v>89850</v>
      </c>
      <c r="D11371" t="s">
        <v>3696</v>
      </c>
      <c r="E11371" t="s">
        <v>32</v>
      </c>
      <c r="F11371">
        <v>36.5</v>
      </c>
      <c r="G11371">
        <v>37.99</v>
      </c>
      <c r="J11371">
        <v>0</v>
      </c>
      <c r="K11371">
        <v>0</v>
      </c>
    </row>
    <row r="11372" spans="1:11">
      <c r="A11372" t="s">
        <v>27420</v>
      </c>
      <c r="B11372" t="s">
        <v>58</v>
      </c>
      <c r="C11372">
        <v>89854</v>
      </c>
      <c r="D11372" t="s">
        <v>3700</v>
      </c>
      <c r="E11372" t="s">
        <v>32</v>
      </c>
      <c r="F11372">
        <v>114.96</v>
      </c>
      <c r="G11372">
        <v>116.91</v>
      </c>
      <c r="J11372">
        <v>0</v>
      </c>
      <c r="K11372">
        <v>0</v>
      </c>
    </row>
    <row r="11373" spans="1:11">
      <c r="A11373" t="s">
        <v>27421</v>
      </c>
      <c r="B11373" t="s">
        <v>58</v>
      </c>
      <c r="C11373">
        <v>89724</v>
      </c>
      <c r="D11373" t="s">
        <v>3630</v>
      </c>
      <c r="E11373" t="s">
        <v>32</v>
      </c>
      <c r="F11373">
        <v>12.5</v>
      </c>
      <c r="G11373">
        <v>13.19</v>
      </c>
      <c r="J11373">
        <v>0</v>
      </c>
      <c r="K11373">
        <v>0</v>
      </c>
    </row>
    <row r="11374" spans="1:11">
      <c r="A11374" t="s">
        <v>27422</v>
      </c>
      <c r="B11374" t="s">
        <v>58</v>
      </c>
      <c r="C11374">
        <v>89801</v>
      </c>
      <c r="D11374" t="s">
        <v>3671</v>
      </c>
      <c r="E11374" t="s">
        <v>32</v>
      </c>
      <c r="F11374">
        <v>10.42</v>
      </c>
      <c r="G11374">
        <v>10.61</v>
      </c>
      <c r="J11374">
        <v>0</v>
      </c>
      <c r="K11374">
        <v>0</v>
      </c>
    </row>
    <row r="11375" spans="1:11">
      <c r="A11375" t="s">
        <v>27423</v>
      </c>
      <c r="B11375" t="s">
        <v>58</v>
      </c>
      <c r="C11375">
        <v>89731</v>
      </c>
      <c r="D11375" t="s">
        <v>3634</v>
      </c>
      <c r="E11375" t="s">
        <v>32</v>
      </c>
      <c r="F11375">
        <v>17.170000000000002</v>
      </c>
      <c r="G11375">
        <v>17.91</v>
      </c>
      <c r="J11375">
        <v>0</v>
      </c>
      <c r="K11375">
        <v>0</v>
      </c>
    </row>
    <row r="11376" spans="1:11">
      <c r="A11376" t="s">
        <v>27424</v>
      </c>
      <c r="B11376" t="s">
        <v>58</v>
      </c>
      <c r="C11376">
        <v>89805</v>
      </c>
      <c r="D11376" t="s">
        <v>3675</v>
      </c>
      <c r="E11376" t="s">
        <v>32</v>
      </c>
      <c r="F11376">
        <v>22.94</v>
      </c>
      <c r="G11376">
        <v>23.62</v>
      </c>
      <c r="J11376">
        <v>0</v>
      </c>
      <c r="K11376">
        <v>0</v>
      </c>
    </row>
    <row r="11377" spans="1:11">
      <c r="A11377" t="s">
        <v>27425</v>
      </c>
      <c r="B11377" t="s">
        <v>58</v>
      </c>
      <c r="C11377">
        <v>89737</v>
      </c>
      <c r="D11377" t="s">
        <v>3638</v>
      </c>
      <c r="E11377" t="s">
        <v>32</v>
      </c>
      <c r="F11377">
        <v>25.52</v>
      </c>
      <c r="G11377">
        <v>26.4</v>
      </c>
      <c r="J11377">
        <v>0</v>
      </c>
      <c r="K11377">
        <v>0</v>
      </c>
    </row>
    <row r="11378" spans="1:11">
      <c r="A11378" t="s">
        <v>27426</v>
      </c>
      <c r="B11378" t="s">
        <v>58</v>
      </c>
      <c r="C11378">
        <v>104355</v>
      </c>
      <c r="D11378" t="s">
        <v>4480</v>
      </c>
      <c r="E11378" t="s">
        <v>32</v>
      </c>
      <c r="F11378">
        <v>53.3</v>
      </c>
      <c r="G11378">
        <v>54.64</v>
      </c>
      <c r="J11378">
        <v>0</v>
      </c>
      <c r="K11378">
        <v>0</v>
      </c>
    </row>
    <row r="11379" spans="1:11">
      <c r="A11379" t="s">
        <v>27427</v>
      </c>
      <c r="B11379" t="s">
        <v>58</v>
      </c>
      <c r="C11379">
        <v>104347</v>
      </c>
      <c r="D11379" t="s">
        <v>4473</v>
      </c>
      <c r="E11379" t="s">
        <v>32</v>
      </c>
      <c r="F11379">
        <v>53.02</v>
      </c>
      <c r="G11379">
        <v>54.34</v>
      </c>
      <c r="J11379">
        <v>0</v>
      </c>
      <c r="K11379">
        <v>0</v>
      </c>
    </row>
    <row r="11380" spans="1:11">
      <c r="A11380" t="s">
        <v>27428</v>
      </c>
      <c r="B11380" t="s">
        <v>58</v>
      </c>
      <c r="C11380">
        <v>104353</v>
      </c>
      <c r="D11380" t="s">
        <v>4478</v>
      </c>
      <c r="E11380" t="s">
        <v>32</v>
      </c>
      <c r="F11380">
        <v>46.11</v>
      </c>
      <c r="G11380">
        <v>47.23</v>
      </c>
      <c r="J11380">
        <v>0</v>
      </c>
      <c r="K11380">
        <v>0</v>
      </c>
    </row>
    <row r="11381" spans="1:11">
      <c r="A11381" t="s">
        <v>27429</v>
      </c>
      <c r="B11381" t="s">
        <v>58</v>
      </c>
      <c r="C11381">
        <v>104345</v>
      </c>
      <c r="D11381" t="s">
        <v>4471</v>
      </c>
      <c r="E11381" t="s">
        <v>32</v>
      </c>
      <c r="F11381">
        <v>47.68</v>
      </c>
      <c r="G11381">
        <v>48.94</v>
      </c>
      <c r="J11381">
        <v>0</v>
      </c>
      <c r="K11381">
        <v>0</v>
      </c>
    </row>
    <row r="11382" spans="1:11">
      <c r="A11382" t="s">
        <v>27430</v>
      </c>
      <c r="B11382" t="s">
        <v>58</v>
      </c>
      <c r="C11382">
        <v>104350</v>
      </c>
      <c r="D11382" t="s">
        <v>4475</v>
      </c>
      <c r="E11382" t="s">
        <v>32</v>
      </c>
      <c r="F11382">
        <v>32.700000000000003</v>
      </c>
      <c r="G11382">
        <v>33.39</v>
      </c>
      <c r="J11382">
        <v>0</v>
      </c>
      <c r="K11382">
        <v>0</v>
      </c>
    </row>
    <row r="11383" spans="1:11">
      <c r="A11383" t="s">
        <v>27431</v>
      </c>
      <c r="B11383" t="s">
        <v>58</v>
      </c>
      <c r="C11383">
        <v>104343</v>
      </c>
      <c r="D11383" t="s">
        <v>4469</v>
      </c>
      <c r="E11383" t="s">
        <v>32</v>
      </c>
      <c r="F11383">
        <v>37.99</v>
      </c>
      <c r="G11383">
        <v>39.1</v>
      </c>
      <c r="J11383">
        <v>0</v>
      </c>
      <c r="K11383">
        <v>0</v>
      </c>
    </row>
    <row r="11384" spans="1:11">
      <c r="A11384" t="s">
        <v>27432</v>
      </c>
      <c r="B11384" t="s">
        <v>58</v>
      </c>
      <c r="C11384">
        <v>89834</v>
      </c>
      <c r="D11384" t="s">
        <v>3695</v>
      </c>
      <c r="E11384" t="s">
        <v>32</v>
      </c>
      <c r="F11384">
        <v>59.04</v>
      </c>
      <c r="G11384">
        <v>60.6</v>
      </c>
      <c r="J11384">
        <v>0</v>
      </c>
      <c r="K11384">
        <v>0</v>
      </c>
    </row>
    <row r="11385" spans="1:11">
      <c r="A11385" t="s">
        <v>27433</v>
      </c>
      <c r="B11385" t="s">
        <v>58</v>
      </c>
      <c r="C11385">
        <v>89797</v>
      </c>
      <c r="D11385" t="s">
        <v>3670</v>
      </c>
      <c r="E11385" t="s">
        <v>32</v>
      </c>
      <c r="F11385">
        <v>56.9</v>
      </c>
      <c r="G11385">
        <v>58.28</v>
      </c>
      <c r="J11385">
        <v>0</v>
      </c>
      <c r="K11385">
        <v>0</v>
      </c>
    </row>
    <row r="11386" spans="1:11">
      <c r="A11386" t="s">
        <v>27434</v>
      </c>
      <c r="B11386" t="s">
        <v>58</v>
      </c>
      <c r="C11386">
        <v>89861</v>
      </c>
      <c r="D11386" t="s">
        <v>3705</v>
      </c>
      <c r="E11386" t="s">
        <v>32</v>
      </c>
      <c r="F11386">
        <v>64.260000000000005</v>
      </c>
      <c r="G11386">
        <v>66.260000000000005</v>
      </c>
      <c r="J11386">
        <v>0</v>
      </c>
      <c r="K11386">
        <v>0</v>
      </c>
    </row>
    <row r="11387" spans="1:11">
      <c r="A11387" t="s">
        <v>27435</v>
      </c>
      <c r="B11387" t="s">
        <v>58</v>
      </c>
      <c r="C11387">
        <v>89783</v>
      </c>
      <c r="D11387" t="s">
        <v>3664</v>
      </c>
      <c r="E11387" t="s">
        <v>32</v>
      </c>
      <c r="F11387">
        <v>18.05</v>
      </c>
      <c r="G11387">
        <v>18.96</v>
      </c>
      <c r="J11387">
        <v>0</v>
      </c>
      <c r="K11387">
        <v>0</v>
      </c>
    </row>
    <row r="11388" spans="1:11">
      <c r="A11388" t="s">
        <v>27436</v>
      </c>
      <c r="B11388" t="s">
        <v>58</v>
      </c>
      <c r="C11388">
        <v>89827</v>
      </c>
      <c r="D11388" t="s">
        <v>3690</v>
      </c>
      <c r="E11388" t="s">
        <v>32</v>
      </c>
      <c r="F11388">
        <v>20.96</v>
      </c>
      <c r="G11388">
        <v>21.21</v>
      </c>
      <c r="J11388">
        <v>0</v>
      </c>
      <c r="K11388">
        <v>0</v>
      </c>
    </row>
    <row r="11389" spans="1:11">
      <c r="A11389" t="s">
        <v>27437</v>
      </c>
      <c r="B11389" t="s">
        <v>58</v>
      </c>
      <c r="C11389">
        <v>89785</v>
      </c>
      <c r="D11389" t="s">
        <v>3666</v>
      </c>
      <c r="E11389" t="s">
        <v>32</v>
      </c>
      <c r="F11389">
        <v>29.96</v>
      </c>
      <c r="G11389">
        <v>30.95</v>
      </c>
      <c r="J11389">
        <v>0</v>
      </c>
      <c r="K11389">
        <v>0</v>
      </c>
    </row>
    <row r="11390" spans="1:11">
      <c r="A11390" t="s">
        <v>27438</v>
      </c>
      <c r="B11390" t="s">
        <v>58</v>
      </c>
      <c r="C11390">
        <v>89830</v>
      </c>
      <c r="D11390" t="s">
        <v>3692</v>
      </c>
      <c r="E11390" t="s">
        <v>32</v>
      </c>
      <c r="F11390">
        <v>41.98</v>
      </c>
      <c r="G11390">
        <v>42.88</v>
      </c>
      <c r="J11390">
        <v>0</v>
      </c>
      <c r="K11390">
        <v>0</v>
      </c>
    </row>
    <row r="11391" spans="1:11">
      <c r="A11391" t="s">
        <v>27439</v>
      </c>
      <c r="B11391" t="s">
        <v>58</v>
      </c>
      <c r="C11391">
        <v>89795</v>
      </c>
      <c r="D11391" t="s">
        <v>3668</v>
      </c>
      <c r="E11391" t="s">
        <v>32</v>
      </c>
      <c r="F11391">
        <v>45.41</v>
      </c>
      <c r="G11391">
        <v>46.6</v>
      </c>
      <c r="J11391">
        <v>0</v>
      </c>
      <c r="K11391">
        <v>0</v>
      </c>
    </row>
    <row r="11392" spans="1:11">
      <c r="A11392" t="s">
        <v>27440</v>
      </c>
      <c r="B11392" t="s">
        <v>58</v>
      </c>
      <c r="C11392">
        <v>89823</v>
      </c>
      <c r="D11392" t="s">
        <v>3688</v>
      </c>
      <c r="E11392" t="s">
        <v>32</v>
      </c>
      <c r="F11392">
        <v>38.85</v>
      </c>
      <c r="G11392">
        <v>39.630000000000003</v>
      </c>
      <c r="J11392">
        <v>0</v>
      </c>
      <c r="K11392">
        <v>0</v>
      </c>
    </row>
    <row r="11393" spans="1:11">
      <c r="A11393" t="s">
        <v>27441</v>
      </c>
      <c r="B11393" t="s">
        <v>58</v>
      </c>
      <c r="C11393">
        <v>89779</v>
      </c>
      <c r="D11393" t="s">
        <v>3661</v>
      </c>
      <c r="E11393" t="s">
        <v>32</v>
      </c>
      <c r="F11393">
        <v>37.79</v>
      </c>
      <c r="G11393">
        <v>38.479999999999997</v>
      </c>
      <c r="J11393">
        <v>0</v>
      </c>
      <c r="K11393">
        <v>0</v>
      </c>
    </row>
    <row r="11394" spans="1:11">
      <c r="A11394" t="s">
        <v>27442</v>
      </c>
      <c r="B11394" t="s">
        <v>58</v>
      </c>
      <c r="C11394">
        <v>89857</v>
      </c>
      <c r="D11394" t="s">
        <v>3703</v>
      </c>
      <c r="E11394" t="s">
        <v>32</v>
      </c>
      <c r="F11394">
        <v>41.47</v>
      </c>
      <c r="G11394">
        <v>42.46</v>
      </c>
      <c r="J11394">
        <v>0</v>
      </c>
      <c r="K11394">
        <v>0</v>
      </c>
    </row>
    <row r="11395" spans="1:11">
      <c r="A11395" t="s">
        <v>27443</v>
      </c>
      <c r="B11395" t="s">
        <v>58</v>
      </c>
      <c r="C11395">
        <v>89814</v>
      </c>
      <c r="D11395" t="s">
        <v>3684</v>
      </c>
      <c r="E11395" t="s">
        <v>32</v>
      </c>
      <c r="F11395">
        <v>18.55</v>
      </c>
      <c r="G11395">
        <v>18.66</v>
      </c>
      <c r="J11395">
        <v>0</v>
      </c>
      <c r="K11395">
        <v>0</v>
      </c>
    </row>
    <row r="11396" spans="1:11">
      <c r="A11396" t="s">
        <v>27444</v>
      </c>
      <c r="B11396" t="s">
        <v>58</v>
      </c>
      <c r="C11396">
        <v>89754</v>
      </c>
      <c r="D11396" t="s">
        <v>3648</v>
      </c>
      <c r="E11396" t="s">
        <v>32</v>
      </c>
      <c r="F11396">
        <v>23.04</v>
      </c>
      <c r="G11396">
        <v>23.54</v>
      </c>
      <c r="J11396">
        <v>0</v>
      </c>
      <c r="K11396">
        <v>0</v>
      </c>
    </row>
    <row r="11397" spans="1:11">
      <c r="A11397" t="s">
        <v>27445</v>
      </c>
      <c r="B11397" t="s">
        <v>58</v>
      </c>
      <c r="C11397">
        <v>89819</v>
      </c>
      <c r="D11397" t="s">
        <v>3686</v>
      </c>
      <c r="E11397" t="s">
        <v>32</v>
      </c>
      <c r="F11397">
        <v>26.21</v>
      </c>
      <c r="G11397">
        <v>26.67</v>
      </c>
      <c r="J11397">
        <v>0</v>
      </c>
      <c r="K11397">
        <v>0</v>
      </c>
    </row>
    <row r="11398" spans="1:11">
      <c r="A11398" t="s">
        <v>27446</v>
      </c>
      <c r="B11398" t="s">
        <v>58</v>
      </c>
      <c r="C11398">
        <v>89776</v>
      </c>
      <c r="D11398" t="s">
        <v>3659</v>
      </c>
      <c r="E11398" t="s">
        <v>32</v>
      </c>
      <c r="F11398">
        <v>27.93</v>
      </c>
      <c r="G11398">
        <v>28.53</v>
      </c>
      <c r="J11398">
        <v>0</v>
      </c>
      <c r="K11398">
        <v>0</v>
      </c>
    </row>
    <row r="11399" spans="1:11">
      <c r="A11399" t="s">
        <v>27447</v>
      </c>
      <c r="B11399" t="s">
        <v>58</v>
      </c>
      <c r="C11399">
        <v>89821</v>
      </c>
      <c r="D11399" t="s">
        <v>3687</v>
      </c>
      <c r="E11399" t="s">
        <v>32</v>
      </c>
      <c r="F11399">
        <v>21.59</v>
      </c>
      <c r="G11399">
        <v>22.37</v>
      </c>
      <c r="J11399">
        <v>0</v>
      </c>
      <c r="K11399">
        <v>0</v>
      </c>
    </row>
    <row r="11400" spans="1:11">
      <c r="A11400" t="s">
        <v>27448</v>
      </c>
      <c r="B11400" t="s">
        <v>58</v>
      </c>
      <c r="C11400">
        <v>89778</v>
      </c>
      <c r="D11400" t="s">
        <v>3660</v>
      </c>
      <c r="E11400" t="s">
        <v>32</v>
      </c>
      <c r="F11400">
        <v>20.53</v>
      </c>
      <c r="G11400">
        <v>21.22</v>
      </c>
      <c r="J11400">
        <v>0</v>
      </c>
      <c r="K11400">
        <v>0</v>
      </c>
    </row>
    <row r="11401" spans="1:11">
      <c r="A11401" t="s">
        <v>27449</v>
      </c>
      <c r="B11401" t="s">
        <v>58</v>
      </c>
      <c r="C11401">
        <v>89856</v>
      </c>
      <c r="D11401" t="s">
        <v>3702</v>
      </c>
      <c r="E11401" t="s">
        <v>32</v>
      </c>
      <c r="F11401">
        <v>24.21</v>
      </c>
      <c r="G11401">
        <v>25.2</v>
      </c>
      <c r="J11401">
        <v>0</v>
      </c>
      <c r="K11401">
        <v>0</v>
      </c>
    </row>
    <row r="11402" spans="1:11">
      <c r="A11402" t="s">
        <v>27450</v>
      </c>
      <c r="B11402" t="s">
        <v>58</v>
      </c>
      <c r="C11402">
        <v>89752</v>
      </c>
      <c r="D11402" t="s">
        <v>3646</v>
      </c>
      <c r="E11402" t="s">
        <v>32</v>
      </c>
      <c r="F11402">
        <v>9.17</v>
      </c>
      <c r="G11402">
        <v>9.6300000000000008</v>
      </c>
      <c r="J11402">
        <v>0</v>
      </c>
      <c r="K11402">
        <v>0</v>
      </c>
    </row>
    <row r="11403" spans="1:11">
      <c r="A11403" t="s">
        <v>27451</v>
      </c>
      <c r="B11403" t="s">
        <v>58</v>
      </c>
      <c r="C11403">
        <v>89813</v>
      </c>
      <c r="D11403" t="s">
        <v>3683</v>
      </c>
      <c r="E11403" t="s">
        <v>32</v>
      </c>
      <c r="F11403">
        <v>6.5</v>
      </c>
      <c r="G11403">
        <v>6.61</v>
      </c>
      <c r="J11403">
        <v>0</v>
      </c>
      <c r="K11403">
        <v>0</v>
      </c>
    </row>
    <row r="11404" spans="1:11">
      <c r="A11404" t="s">
        <v>27452</v>
      </c>
      <c r="B11404" t="s">
        <v>58</v>
      </c>
      <c r="C11404">
        <v>89753</v>
      </c>
      <c r="D11404" t="s">
        <v>3647</v>
      </c>
      <c r="E11404" t="s">
        <v>32</v>
      </c>
      <c r="F11404">
        <v>11.06</v>
      </c>
      <c r="G11404">
        <v>11.56</v>
      </c>
      <c r="J11404">
        <v>0</v>
      </c>
      <c r="K11404">
        <v>0</v>
      </c>
    </row>
    <row r="11405" spans="1:11">
      <c r="A11405" t="s">
        <v>27453</v>
      </c>
      <c r="B11405" t="s">
        <v>58</v>
      </c>
      <c r="C11405">
        <v>89817</v>
      </c>
      <c r="D11405" t="s">
        <v>3685</v>
      </c>
      <c r="E11405" t="s">
        <v>32</v>
      </c>
      <c r="F11405">
        <v>16.12</v>
      </c>
      <c r="G11405">
        <v>16.579999999999998</v>
      </c>
      <c r="J11405">
        <v>0</v>
      </c>
      <c r="K11405">
        <v>0</v>
      </c>
    </row>
    <row r="11406" spans="1:11">
      <c r="A11406" t="s">
        <v>27454</v>
      </c>
      <c r="B11406" t="s">
        <v>58</v>
      </c>
      <c r="C11406">
        <v>89774</v>
      </c>
      <c r="D11406" t="s">
        <v>3658</v>
      </c>
      <c r="E11406" t="s">
        <v>32</v>
      </c>
      <c r="F11406">
        <v>17.87</v>
      </c>
      <c r="G11406">
        <v>18.47</v>
      </c>
      <c r="J11406">
        <v>0</v>
      </c>
      <c r="K11406">
        <v>0</v>
      </c>
    </row>
    <row r="11407" spans="1:11">
      <c r="A11407" t="s">
        <v>27455</v>
      </c>
      <c r="B11407" t="s">
        <v>58</v>
      </c>
      <c r="C11407">
        <v>95693</v>
      </c>
      <c r="D11407" t="s">
        <v>4079</v>
      </c>
      <c r="E11407" t="s">
        <v>32</v>
      </c>
      <c r="F11407">
        <v>57.52</v>
      </c>
      <c r="G11407">
        <v>58.82</v>
      </c>
      <c r="J11407">
        <v>0</v>
      </c>
      <c r="K11407">
        <v>0</v>
      </c>
    </row>
    <row r="11408" spans="1:11">
      <c r="A11408" t="s">
        <v>27456</v>
      </c>
      <c r="B11408" t="s">
        <v>58</v>
      </c>
      <c r="C11408">
        <v>89833</v>
      </c>
      <c r="D11408" t="s">
        <v>3694</v>
      </c>
      <c r="E11408" t="s">
        <v>32</v>
      </c>
      <c r="F11408">
        <v>50.34</v>
      </c>
      <c r="G11408">
        <v>51.9</v>
      </c>
      <c r="J11408">
        <v>0</v>
      </c>
      <c r="K11408">
        <v>0</v>
      </c>
    </row>
    <row r="11409" spans="1:11">
      <c r="A11409" t="s">
        <v>27457</v>
      </c>
      <c r="B11409" t="s">
        <v>58</v>
      </c>
      <c r="C11409">
        <v>89796</v>
      </c>
      <c r="D11409" t="s">
        <v>3669</v>
      </c>
      <c r="E11409" t="s">
        <v>32</v>
      </c>
      <c r="F11409">
        <v>48.2</v>
      </c>
      <c r="G11409">
        <v>49.58</v>
      </c>
      <c r="J11409">
        <v>0</v>
      </c>
      <c r="K11409">
        <v>0</v>
      </c>
    </row>
    <row r="11410" spans="1:11">
      <c r="A11410" t="s">
        <v>27458</v>
      </c>
      <c r="B11410" t="s">
        <v>58</v>
      </c>
      <c r="C11410">
        <v>89860</v>
      </c>
      <c r="D11410" t="s">
        <v>3704</v>
      </c>
      <c r="E11410" t="s">
        <v>32</v>
      </c>
      <c r="F11410">
        <v>55.56</v>
      </c>
      <c r="G11410">
        <v>57.56</v>
      </c>
      <c r="J11410">
        <v>0</v>
      </c>
      <c r="K11410">
        <v>0</v>
      </c>
    </row>
    <row r="11411" spans="1:11">
      <c r="A11411" t="s">
        <v>27459</v>
      </c>
      <c r="B11411" t="s">
        <v>58</v>
      </c>
      <c r="C11411">
        <v>89782</v>
      </c>
      <c r="D11411" t="s">
        <v>3663</v>
      </c>
      <c r="E11411" t="s">
        <v>32</v>
      </c>
      <c r="F11411">
        <v>17.940000000000001</v>
      </c>
      <c r="G11411">
        <v>18.850000000000001</v>
      </c>
      <c r="J11411">
        <v>0</v>
      </c>
      <c r="K11411">
        <v>0</v>
      </c>
    </row>
    <row r="11412" spans="1:11">
      <c r="A11412" t="s">
        <v>27460</v>
      </c>
      <c r="B11412" t="s">
        <v>58</v>
      </c>
      <c r="C11412">
        <v>89825</v>
      </c>
      <c r="D11412" t="s">
        <v>3689</v>
      </c>
      <c r="E11412" t="s">
        <v>32</v>
      </c>
      <c r="F11412">
        <v>18.420000000000002</v>
      </c>
      <c r="G11412">
        <v>18.670000000000002</v>
      </c>
      <c r="J11412">
        <v>0</v>
      </c>
      <c r="K11412">
        <v>0</v>
      </c>
    </row>
    <row r="11413" spans="1:11">
      <c r="A11413" t="s">
        <v>27461</v>
      </c>
      <c r="B11413" t="s">
        <v>58</v>
      </c>
      <c r="C11413">
        <v>89784</v>
      </c>
      <c r="D11413" t="s">
        <v>3665</v>
      </c>
      <c r="E11413" t="s">
        <v>32</v>
      </c>
      <c r="F11413">
        <v>27.42</v>
      </c>
      <c r="G11413">
        <v>28.41</v>
      </c>
      <c r="J11413">
        <v>0</v>
      </c>
      <c r="K11413">
        <v>0</v>
      </c>
    </row>
    <row r="11414" spans="1:11">
      <c r="A11414" t="s">
        <v>27462</v>
      </c>
      <c r="B11414" t="s">
        <v>58</v>
      </c>
      <c r="C11414">
        <v>89829</v>
      </c>
      <c r="D11414" t="s">
        <v>3691</v>
      </c>
      <c r="E11414" t="s">
        <v>32</v>
      </c>
      <c r="F11414">
        <v>39.729999999999997</v>
      </c>
      <c r="G11414">
        <v>40.630000000000003</v>
      </c>
      <c r="J11414">
        <v>0</v>
      </c>
      <c r="K11414">
        <v>0</v>
      </c>
    </row>
    <row r="11415" spans="1:11">
      <c r="A11415" t="s">
        <v>27463</v>
      </c>
      <c r="B11415" t="s">
        <v>58</v>
      </c>
      <c r="C11415">
        <v>89786</v>
      </c>
      <c r="D11415" t="s">
        <v>3667</v>
      </c>
      <c r="E11415" t="s">
        <v>32</v>
      </c>
      <c r="F11415">
        <v>43.16</v>
      </c>
      <c r="G11415">
        <v>44.35</v>
      </c>
      <c r="J11415">
        <v>0</v>
      </c>
      <c r="K11415">
        <v>0</v>
      </c>
    </row>
    <row r="11416" spans="1:11">
      <c r="A11416" t="s">
        <v>27464</v>
      </c>
      <c r="B11416" t="s">
        <v>58</v>
      </c>
      <c r="C11416">
        <v>104352</v>
      </c>
      <c r="D11416" t="s">
        <v>4477</v>
      </c>
      <c r="E11416" t="s">
        <v>32</v>
      </c>
      <c r="F11416">
        <v>43.87</v>
      </c>
      <c r="G11416">
        <v>44.99</v>
      </c>
      <c r="J11416">
        <v>0</v>
      </c>
      <c r="K11416">
        <v>0</v>
      </c>
    </row>
    <row r="11417" spans="1:11">
      <c r="A11417" t="s">
        <v>27465</v>
      </c>
      <c r="B11417" t="s">
        <v>58</v>
      </c>
      <c r="C11417">
        <v>104344</v>
      </c>
      <c r="D11417" t="s">
        <v>4470</v>
      </c>
      <c r="E11417" t="s">
        <v>32</v>
      </c>
      <c r="F11417">
        <v>45.44</v>
      </c>
      <c r="G11417">
        <v>46.7</v>
      </c>
      <c r="J11417">
        <v>0</v>
      </c>
      <c r="K11417">
        <v>0</v>
      </c>
    </row>
    <row r="11418" spans="1:11">
      <c r="A11418" t="s">
        <v>27466</v>
      </c>
      <c r="B11418" t="s">
        <v>58</v>
      </c>
      <c r="C11418">
        <v>104354</v>
      </c>
      <c r="D11418" t="s">
        <v>4479</v>
      </c>
      <c r="E11418" t="s">
        <v>32</v>
      </c>
      <c r="F11418">
        <v>50.41</v>
      </c>
      <c r="G11418">
        <v>51.75</v>
      </c>
      <c r="J11418">
        <v>0</v>
      </c>
      <c r="K11418">
        <v>0</v>
      </c>
    </row>
    <row r="11419" spans="1:11">
      <c r="A11419" t="s">
        <v>27467</v>
      </c>
      <c r="B11419" t="s">
        <v>58</v>
      </c>
      <c r="C11419">
        <v>104346</v>
      </c>
      <c r="D11419" t="s">
        <v>4472</v>
      </c>
      <c r="E11419" t="s">
        <v>32</v>
      </c>
      <c r="F11419">
        <v>50.13</v>
      </c>
      <c r="G11419">
        <v>51.45</v>
      </c>
      <c r="J11419">
        <v>0</v>
      </c>
      <c r="K11419">
        <v>0</v>
      </c>
    </row>
    <row r="11420" spans="1:11">
      <c r="A11420" t="s">
        <v>27468</v>
      </c>
      <c r="B11420" t="s">
        <v>58</v>
      </c>
      <c r="C11420">
        <v>104356</v>
      </c>
      <c r="D11420" t="s">
        <v>4481</v>
      </c>
      <c r="E11420" t="s">
        <v>32</v>
      </c>
      <c r="F11420">
        <v>33.54</v>
      </c>
      <c r="G11420">
        <v>33.93</v>
      </c>
      <c r="J11420">
        <v>0</v>
      </c>
      <c r="K11420">
        <v>0</v>
      </c>
    </row>
    <row r="11421" spans="1:11">
      <c r="A11421" t="s">
        <v>27469</v>
      </c>
      <c r="B11421" t="s">
        <v>58</v>
      </c>
      <c r="C11421">
        <v>104348</v>
      </c>
      <c r="D11421" t="s">
        <v>4474</v>
      </c>
      <c r="E11421" t="s">
        <v>32</v>
      </c>
      <c r="F11421">
        <v>12.06</v>
      </c>
      <c r="G11421">
        <v>12.12</v>
      </c>
      <c r="J11421">
        <v>0</v>
      </c>
      <c r="K11421">
        <v>0</v>
      </c>
    </row>
    <row r="11422" spans="1:11">
      <c r="A11422" t="s">
        <v>27470</v>
      </c>
      <c r="B11422" t="s">
        <v>58</v>
      </c>
      <c r="C11422">
        <v>104351</v>
      </c>
      <c r="D11422" t="s">
        <v>4476</v>
      </c>
      <c r="E11422" t="s">
        <v>32</v>
      </c>
      <c r="F11422">
        <v>25.13</v>
      </c>
      <c r="G11422">
        <v>25.36</v>
      </c>
      <c r="J11422">
        <v>0</v>
      </c>
      <c r="K11422">
        <v>0</v>
      </c>
    </row>
    <row r="11423" spans="1:11">
      <c r="A11423" t="s">
        <v>27471</v>
      </c>
      <c r="B11423" t="s">
        <v>58</v>
      </c>
      <c r="C11423">
        <v>89800</v>
      </c>
      <c r="D11423" t="s">
        <v>3275</v>
      </c>
      <c r="E11423" t="s">
        <v>12</v>
      </c>
      <c r="F11423">
        <v>34.18</v>
      </c>
      <c r="G11423">
        <v>35.6</v>
      </c>
      <c r="J11423">
        <v>0</v>
      </c>
      <c r="K11423">
        <v>0</v>
      </c>
    </row>
    <row r="11424" spans="1:11">
      <c r="A11424" t="s">
        <v>27472</v>
      </c>
      <c r="B11424" t="s">
        <v>58</v>
      </c>
      <c r="C11424">
        <v>89714</v>
      </c>
      <c r="D11424" t="s">
        <v>3270</v>
      </c>
      <c r="E11424" t="s">
        <v>12</v>
      </c>
      <c r="F11424">
        <v>45.99</v>
      </c>
      <c r="G11424">
        <v>48.39</v>
      </c>
      <c r="J11424">
        <v>0</v>
      </c>
      <c r="K11424">
        <v>0</v>
      </c>
    </row>
    <row r="11425" spans="1:11">
      <c r="A11425" t="s">
        <v>27473</v>
      </c>
      <c r="B11425" t="s">
        <v>58</v>
      </c>
      <c r="C11425">
        <v>89848</v>
      </c>
      <c r="D11425" t="s">
        <v>3276</v>
      </c>
      <c r="E11425" t="s">
        <v>12</v>
      </c>
      <c r="F11425">
        <v>32.630000000000003</v>
      </c>
      <c r="G11425">
        <v>33.93</v>
      </c>
      <c r="J11425">
        <v>0</v>
      </c>
      <c r="K11425">
        <v>0</v>
      </c>
    </row>
    <row r="11426" spans="1:11">
      <c r="A11426" t="s">
        <v>27474</v>
      </c>
      <c r="B11426" t="s">
        <v>58</v>
      </c>
      <c r="C11426">
        <v>89849</v>
      </c>
      <c r="D11426" t="s">
        <v>3277</v>
      </c>
      <c r="E11426" t="s">
        <v>12</v>
      </c>
      <c r="F11426">
        <v>64.81</v>
      </c>
      <c r="G11426">
        <v>66.489999999999995</v>
      </c>
      <c r="J11426">
        <v>0</v>
      </c>
      <c r="K11426">
        <v>0</v>
      </c>
    </row>
    <row r="11427" spans="1:11">
      <c r="A11427" t="s">
        <v>27475</v>
      </c>
      <c r="B11427" t="s">
        <v>58</v>
      </c>
      <c r="C11427">
        <v>89711</v>
      </c>
      <c r="D11427" t="s">
        <v>3267</v>
      </c>
      <c r="E11427" t="s">
        <v>12</v>
      </c>
      <c r="F11427">
        <v>26.52</v>
      </c>
      <c r="G11427">
        <v>28.1</v>
      </c>
      <c r="J11427">
        <v>0</v>
      </c>
      <c r="K11427">
        <v>0</v>
      </c>
    </row>
    <row r="11428" spans="1:11">
      <c r="A11428" t="s">
        <v>27476</v>
      </c>
      <c r="B11428" t="s">
        <v>58</v>
      </c>
      <c r="C11428">
        <v>89798</v>
      </c>
      <c r="D11428" t="s">
        <v>3273</v>
      </c>
      <c r="E11428" t="s">
        <v>12</v>
      </c>
      <c r="F11428">
        <v>15.01</v>
      </c>
      <c r="G11428">
        <v>15.24</v>
      </c>
      <c r="J11428">
        <v>0</v>
      </c>
      <c r="K11428">
        <v>0</v>
      </c>
    </row>
    <row r="11429" spans="1:11">
      <c r="A11429" t="s">
        <v>27477</v>
      </c>
      <c r="B11429" t="s">
        <v>58</v>
      </c>
      <c r="C11429">
        <v>89712</v>
      </c>
      <c r="D11429" t="s">
        <v>3268</v>
      </c>
      <c r="E11429" t="s">
        <v>12</v>
      </c>
      <c r="F11429">
        <v>33.01</v>
      </c>
      <c r="G11429">
        <v>34.72</v>
      </c>
      <c r="J11429">
        <v>0</v>
      </c>
      <c r="K11429">
        <v>0</v>
      </c>
    </row>
    <row r="11430" spans="1:11">
      <c r="A11430" t="s">
        <v>27478</v>
      </c>
      <c r="B11430" t="s">
        <v>58</v>
      </c>
      <c r="C11430">
        <v>89799</v>
      </c>
      <c r="D11430" t="s">
        <v>3274</v>
      </c>
      <c r="E11430" t="s">
        <v>12</v>
      </c>
      <c r="F11430">
        <v>26.04</v>
      </c>
      <c r="G11430">
        <v>26.87</v>
      </c>
      <c r="J11430">
        <v>0</v>
      </c>
      <c r="K11430">
        <v>0</v>
      </c>
    </row>
    <row r="11431" spans="1:11">
      <c r="A11431" t="s">
        <v>27479</v>
      </c>
      <c r="B11431" t="s">
        <v>58</v>
      </c>
      <c r="C11431">
        <v>89713</v>
      </c>
      <c r="D11431" t="s">
        <v>3269</v>
      </c>
      <c r="E11431" t="s">
        <v>12</v>
      </c>
      <c r="F11431">
        <v>40.97</v>
      </c>
      <c r="G11431">
        <v>43.02</v>
      </c>
      <c r="J11431">
        <v>0</v>
      </c>
      <c r="K11431">
        <v>0</v>
      </c>
    </row>
    <row r="11432" spans="1:11">
      <c r="A11432" t="s">
        <v>27480</v>
      </c>
      <c r="B11432" t="s">
        <v>58</v>
      </c>
      <c r="C11432">
        <v>89376</v>
      </c>
      <c r="D11432" t="s">
        <v>15044</v>
      </c>
      <c r="E11432" t="s">
        <v>32</v>
      </c>
      <c r="F11432">
        <v>6.97</v>
      </c>
      <c r="G11432">
        <v>7.4</v>
      </c>
      <c r="J11432">
        <v>0</v>
      </c>
      <c r="K11432">
        <v>0</v>
      </c>
    </row>
    <row r="11433" spans="1:11">
      <c r="A11433" t="s">
        <v>27481</v>
      </c>
      <c r="B11433" t="s">
        <v>58</v>
      </c>
      <c r="C11433">
        <v>89429</v>
      </c>
      <c r="D11433" t="s">
        <v>15045</v>
      </c>
      <c r="E11433" t="s">
        <v>32</v>
      </c>
      <c r="F11433">
        <v>7.46</v>
      </c>
      <c r="G11433">
        <v>7.91</v>
      </c>
      <c r="J11433">
        <v>0</v>
      </c>
      <c r="K11433">
        <v>0</v>
      </c>
    </row>
    <row r="11434" spans="1:11">
      <c r="A11434" t="s">
        <v>27482</v>
      </c>
      <c r="B11434" t="s">
        <v>58</v>
      </c>
      <c r="C11434">
        <v>89383</v>
      </c>
      <c r="D11434" t="s">
        <v>15046</v>
      </c>
      <c r="E11434" t="s">
        <v>32</v>
      </c>
      <c r="F11434">
        <v>8.11</v>
      </c>
      <c r="G11434">
        <v>8.6300000000000008</v>
      </c>
      <c r="J11434">
        <v>0</v>
      </c>
      <c r="K11434">
        <v>0</v>
      </c>
    </row>
    <row r="11435" spans="1:11">
      <c r="A11435" t="s">
        <v>27483</v>
      </c>
      <c r="B11435" t="s">
        <v>58</v>
      </c>
      <c r="C11435">
        <v>89553</v>
      </c>
      <c r="D11435" t="s">
        <v>15047</v>
      </c>
      <c r="E11435" t="s">
        <v>32</v>
      </c>
      <c r="F11435">
        <v>6.66</v>
      </c>
      <c r="G11435">
        <v>6.95</v>
      </c>
      <c r="J11435">
        <v>0</v>
      </c>
      <c r="K11435">
        <v>0</v>
      </c>
    </row>
    <row r="11436" spans="1:11">
      <c r="A11436" t="s">
        <v>27484</v>
      </c>
      <c r="B11436" t="s">
        <v>58</v>
      </c>
      <c r="C11436">
        <v>89436</v>
      </c>
      <c r="D11436" t="s">
        <v>15048</v>
      </c>
      <c r="E11436" t="s">
        <v>32</v>
      </c>
      <c r="F11436">
        <v>9.76</v>
      </c>
      <c r="G11436">
        <v>10.29</v>
      </c>
      <c r="J11436">
        <v>0</v>
      </c>
      <c r="K11436">
        <v>0</v>
      </c>
    </row>
    <row r="11437" spans="1:11">
      <c r="A11437" t="s">
        <v>27485</v>
      </c>
      <c r="B11437" t="s">
        <v>58</v>
      </c>
      <c r="C11437">
        <v>89391</v>
      </c>
      <c r="D11437" t="s">
        <v>15049</v>
      </c>
      <c r="E11437" t="s">
        <v>32</v>
      </c>
      <c r="F11437">
        <v>10.53</v>
      </c>
      <c r="G11437">
        <v>11.13</v>
      </c>
      <c r="J11437">
        <v>0</v>
      </c>
      <c r="K11437">
        <v>0</v>
      </c>
    </row>
    <row r="11438" spans="1:11">
      <c r="A11438" t="s">
        <v>27486</v>
      </c>
      <c r="B11438" t="s">
        <v>58</v>
      </c>
      <c r="C11438">
        <v>103994</v>
      </c>
      <c r="D11438" t="s">
        <v>4406</v>
      </c>
      <c r="E11438" t="s">
        <v>32</v>
      </c>
      <c r="F11438">
        <v>16.079999999999998</v>
      </c>
      <c r="G11438">
        <v>16.7</v>
      </c>
      <c r="J11438">
        <v>0</v>
      </c>
      <c r="K11438">
        <v>0</v>
      </c>
    </row>
    <row r="11439" spans="1:11">
      <c r="A11439" t="s">
        <v>27487</v>
      </c>
      <c r="B11439" t="s">
        <v>58</v>
      </c>
      <c r="C11439">
        <v>89570</v>
      </c>
      <c r="D11439" t="s">
        <v>15050</v>
      </c>
      <c r="E11439" t="s">
        <v>32</v>
      </c>
      <c r="F11439">
        <v>12.59</v>
      </c>
      <c r="G11439">
        <v>12.95</v>
      </c>
      <c r="J11439">
        <v>0</v>
      </c>
      <c r="K11439">
        <v>0</v>
      </c>
    </row>
    <row r="11440" spans="1:11">
      <c r="A11440" t="s">
        <v>27488</v>
      </c>
      <c r="B11440" t="s">
        <v>58</v>
      </c>
      <c r="C11440">
        <v>103992</v>
      </c>
      <c r="D11440" t="s">
        <v>4404</v>
      </c>
      <c r="E11440" t="s">
        <v>32</v>
      </c>
      <c r="F11440">
        <v>13.4</v>
      </c>
      <c r="G11440">
        <v>14.04</v>
      </c>
      <c r="J11440">
        <v>0</v>
      </c>
      <c r="K11440">
        <v>0</v>
      </c>
    </row>
    <row r="11441" spans="1:11">
      <c r="A11441" t="s">
        <v>27489</v>
      </c>
      <c r="B11441" t="s">
        <v>58</v>
      </c>
      <c r="C11441">
        <v>89572</v>
      </c>
      <c r="D11441" t="s">
        <v>15051</v>
      </c>
      <c r="E11441" t="s">
        <v>32</v>
      </c>
      <c r="F11441">
        <v>9.7899999999999991</v>
      </c>
      <c r="G11441">
        <v>10.14</v>
      </c>
      <c r="J11441">
        <v>0</v>
      </c>
      <c r="K11441">
        <v>0</v>
      </c>
    </row>
    <row r="11442" spans="1:11">
      <c r="A11442" t="s">
        <v>27490</v>
      </c>
      <c r="B11442" t="s">
        <v>58</v>
      </c>
      <c r="C11442">
        <v>104001</v>
      </c>
      <c r="D11442" t="s">
        <v>4412</v>
      </c>
      <c r="E11442" t="s">
        <v>32</v>
      </c>
      <c r="F11442">
        <v>15.97</v>
      </c>
      <c r="G11442">
        <v>16.7</v>
      </c>
      <c r="J11442">
        <v>0</v>
      </c>
      <c r="K11442">
        <v>0</v>
      </c>
    </row>
    <row r="11443" spans="1:11">
      <c r="A11443" t="s">
        <v>27491</v>
      </c>
      <c r="B11443" t="s">
        <v>58</v>
      </c>
      <c r="C11443">
        <v>89596</v>
      </c>
      <c r="D11443" t="s">
        <v>15052</v>
      </c>
      <c r="E11443" t="s">
        <v>32</v>
      </c>
      <c r="F11443">
        <v>11.74</v>
      </c>
      <c r="G11443">
        <v>12.13</v>
      </c>
      <c r="J11443">
        <v>0</v>
      </c>
      <c r="K11443">
        <v>0</v>
      </c>
    </row>
    <row r="11444" spans="1:11">
      <c r="A11444" t="s">
        <v>27492</v>
      </c>
      <c r="B11444" t="s">
        <v>58</v>
      </c>
      <c r="C11444">
        <v>104002</v>
      </c>
      <c r="D11444" t="s">
        <v>4413</v>
      </c>
      <c r="E11444" t="s">
        <v>32</v>
      </c>
      <c r="F11444">
        <v>19.64</v>
      </c>
      <c r="G11444">
        <v>20.34</v>
      </c>
      <c r="J11444">
        <v>0</v>
      </c>
      <c r="K11444">
        <v>0</v>
      </c>
    </row>
    <row r="11445" spans="1:11">
      <c r="A11445" t="s">
        <v>27493</v>
      </c>
      <c r="B11445" t="s">
        <v>58</v>
      </c>
      <c r="C11445">
        <v>89595</v>
      </c>
      <c r="D11445" t="s">
        <v>15053</v>
      </c>
      <c r="E11445" t="s">
        <v>32</v>
      </c>
      <c r="F11445">
        <v>15.72</v>
      </c>
      <c r="G11445">
        <v>16.100000000000001</v>
      </c>
      <c r="J11445">
        <v>0</v>
      </c>
      <c r="K11445">
        <v>0</v>
      </c>
    </row>
    <row r="11446" spans="1:11">
      <c r="A11446" t="s">
        <v>27494</v>
      </c>
      <c r="B11446" t="s">
        <v>58</v>
      </c>
      <c r="C11446">
        <v>89610</v>
      </c>
      <c r="D11446" t="s">
        <v>15054</v>
      </c>
      <c r="E11446" t="s">
        <v>32</v>
      </c>
      <c r="F11446">
        <v>21.19</v>
      </c>
      <c r="G11446">
        <v>21.69</v>
      </c>
      <c r="J11446">
        <v>0</v>
      </c>
      <c r="K11446">
        <v>0</v>
      </c>
    </row>
    <row r="11447" spans="1:11">
      <c r="A11447" t="s">
        <v>27495</v>
      </c>
      <c r="B11447" t="s">
        <v>58</v>
      </c>
      <c r="C11447">
        <v>89613</v>
      </c>
      <c r="D11447" t="s">
        <v>3577</v>
      </c>
      <c r="E11447" t="s">
        <v>32</v>
      </c>
      <c r="F11447">
        <v>32.54</v>
      </c>
      <c r="G11447">
        <v>33.14</v>
      </c>
      <c r="J11447">
        <v>0</v>
      </c>
      <c r="K11447">
        <v>0</v>
      </c>
    </row>
    <row r="11448" spans="1:11">
      <c r="A11448" t="s">
        <v>27496</v>
      </c>
      <c r="B11448" t="s">
        <v>58</v>
      </c>
      <c r="C11448">
        <v>89616</v>
      </c>
      <c r="D11448" t="s">
        <v>15055</v>
      </c>
      <c r="E11448" t="s">
        <v>32</v>
      </c>
      <c r="F11448">
        <v>43.21</v>
      </c>
      <c r="G11448">
        <v>43.9</v>
      </c>
      <c r="J11448">
        <v>0</v>
      </c>
      <c r="K11448">
        <v>0</v>
      </c>
    </row>
    <row r="11449" spans="1:11">
      <c r="A11449" t="s">
        <v>27497</v>
      </c>
      <c r="B11449" t="s">
        <v>58</v>
      </c>
      <c r="C11449">
        <v>103952</v>
      </c>
      <c r="D11449" t="s">
        <v>4375</v>
      </c>
      <c r="E11449" t="s">
        <v>32</v>
      </c>
      <c r="F11449">
        <v>7.15</v>
      </c>
      <c r="G11449">
        <v>7.6</v>
      </c>
      <c r="J11449">
        <v>0</v>
      </c>
      <c r="K11449">
        <v>0</v>
      </c>
    </row>
    <row r="11450" spans="1:11">
      <c r="A11450" t="s">
        <v>27498</v>
      </c>
      <c r="B11450" t="s">
        <v>58</v>
      </c>
      <c r="C11450">
        <v>103947</v>
      </c>
      <c r="D11450" t="s">
        <v>4370</v>
      </c>
      <c r="E11450" t="s">
        <v>32</v>
      </c>
      <c r="F11450">
        <v>7.8</v>
      </c>
      <c r="G11450">
        <v>8.32</v>
      </c>
      <c r="J11450">
        <v>0</v>
      </c>
      <c r="K11450">
        <v>0</v>
      </c>
    </row>
    <row r="11451" spans="1:11">
      <c r="A11451" t="s">
        <v>27499</v>
      </c>
      <c r="B11451" t="s">
        <v>58</v>
      </c>
      <c r="C11451">
        <v>103957</v>
      </c>
      <c r="D11451" t="s">
        <v>4380</v>
      </c>
      <c r="E11451" t="s">
        <v>32</v>
      </c>
      <c r="F11451">
        <v>5.78</v>
      </c>
      <c r="G11451">
        <v>6.07</v>
      </c>
      <c r="J11451">
        <v>0</v>
      </c>
      <c r="K11451">
        <v>0</v>
      </c>
    </row>
    <row r="11452" spans="1:11">
      <c r="A11452" t="s">
        <v>27500</v>
      </c>
      <c r="B11452" t="s">
        <v>58</v>
      </c>
      <c r="C11452">
        <v>103953</v>
      </c>
      <c r="D11452" t="s">
        <v>4376</v>
      </c>
      <c r="E11452" t="s">
        <v>32</v>
      </c>
      <c r="F11452">
        <v>8.8800000000000008</v>
      </c>
      <c r="G11452">
        <v>9.41</v>
      </c>
      <c r="J11452">
        <v>0</v>
      </c>
      <c r="K11452">
        <v>0</v>
      </c>
    </row>
    <row r="11453" spans="1:11">
      <c r="A11453" t="s">
        <v>27501</v>
      </c>
      <c r="B11453" t="s">
        <v>58</v>
      </c>
      <c r="C11453">
        <v>103948</v>
      </c>
      <c r="D11453" t="s">
        <v>4371</v>
      </c>
      <c r="E11453" t="s">
        <v>32</v>
      </c>
      <c r="F11453">
        <v>9.65</v>
      </c>
      <c r="G11453">
        <v>10.25</v>
      </c>
      <c r="J11453">
        <v>0</v>
      </c>
      <c r="K11453">
        <v>0</v>
      </c>
    </row>
    <row r="11454" spans="1:11">
      <c r="A11454" t="s">
        <v>27502</v>
      </c>
      <c r="B11454" t="s">
        <v>58</v>
      </c>
      <c r="C11454">
        <v>103958</v>
      </c>
      <c r="D11454" t="s">
        <v>4381</v>
      </c>
      <c r="E11454" t="s">
        <v>32</v>
      </c>
      <c r="F11454">
        <v>11.35</v>
      </c>
      <c r="G11454">
        <v>11.76</v>
      </c>
      <c r="J11454">
        <v>0</v>
      </c>
      <c r="K11454">
        <v>0</v>
      </c>
    </row>
    <row r="11455" spans="1:11">
      <c r="A11455" t="s">
        <v>27503</v>
      </c>
      <c r="B11455" t="s">
        <v>58</v>
      </c>
      <c r="C11455">
        <v>104009</v>
      </c>
      <c r="D11455" t="s">
        <v>4419</v>
      </c>
      <c r="E11455" t="s">
        <v>32</v>
      </c>
      <c r="F11455">
        <v>15.54</v>
      </c>
      <c r="G11455">
        <v>16.3</v>
      </c>
      <c r="J11455">
        <v>0</v>
      </c>
      <c r="K11455">
        <v>0</v>
      </c>
    </row>
    <row r="11456" spans="1:11">
      <c r="A11456" t="s">
        <v>27504</v>
      </c>
      <c r="B11456" t="s">
        <v>58</v>
      </c>
      <c r="C11456">
        <v>103959</v>
      </c>
      <c r="D11456" t="s">
        <v>4382</v>
      </c>
      <c r="E11456" t="s">
        <v>32</v>
      </c>
      <c r="F11456">
        <v>16.649999999999999</v>
      </c>
      <c r="G11456">
        <v>17.149999999999999</v>
      </c>
      <c r="J11456">
        <v>0</v>
      </c>
      <c r="K11456">
        <v>0</v>
      </c>
    </row>
    <row r="11457" spans="1:11">
      <c r="A11457" t="s">
        <v>27505</v>
      </c>
      <c r="B11457" t="s">
        <v>58</v>
      </c>
      <c r="C11457">
        <v>103962</v>
      </c>
      <c r="D11457" t="s">
        <v>4383</v>
      </c>
      <c r="E11457" t="s">
        <v>32</v>
      </c>
      <c r="F11457">
        <v>7.24</v>
      </c>
      <c r="G11457">
        <v>7.5</v>
      </c>
      <c r="J11457">
        <v>0</v>
      </c>
      <c r="K11457">
        <v>0</v>
      </c>
    </row>
    <row r="11458" spans="1:11">
      <c r="A11458" t="s">
        <v>27506</v>
      </c>
      <c r="B11458" t="s">
        <v>58</v>
      </c>
      <c r="C11458">
        <v>103954</v>
      </c>
      <c r="D11458" t="s">
        <v>4377</v>
      </c>
      <c r="E11458" t="s">
        <v>32</v>
      </c>
      <c r="F11458">
        <v>10.24</v>
      </c>
      <c r="G11458">
        <v>10.74</v>
      </c>
      <c r="J11458">
        <v>0</v>
      </c>
      <c r="K11458">
        <v>0</v>
      </c>
    </row>
    <row r="11459" spans="1:11">
      <c r="A11459" t="s">
        <v>27507</v>
      </c>
      <c r="B11459" t="s">
        <v>58</v>
      </c>
      <c r="C11459">
        <v>103949</v>
      </c>
      <c r="D11459" t="s">
        <v>4372</v>
      </c>
      <c r="E11459" t="s">
        <v>32</v>
      </c>
      <c r="F11459">
        <v>10.98</v>
      </c>
      <c r="G11459">
        <v>11.53</v>
      </c>
      <c r="J11459">
        <v>0</v>
      </c>
      <c r="K11459">
        <v>0</v>
      </c>
    </row>
    <row r="11460" spans="1:11">
      <c r="A11460" t="s">
        <v>27508</v>
      </c>
      <c r="B11460" t="s">
        <v>58</v>
      </c>
      <c r="C11460">
        <v>103964</v>
      </c>
      <c r="D11460" t="s">
        <v>4384</v>
      </c>
      <c r="E11460" t="s">
        <v>32</v>
      </c>
      <c r="F11460">
        <v>9.17</v>
      </c>
      <c r="G11460">
        <v>9.49</v>
      </c>
      <c r="J11460">
        <v>0</v>
      </c>
      <c r="K11460">
        <v>0</v>
      </c>
    </row>
    <row r="11461" spans="1:11">
      <c r="A11461" t="s">
        <v>27509</v>
      </c>
      <c r="B11461" t="s">
        <v>58</v>
      </c>
      <c r="C11461">
        <v>104014</v>
      </c>
      <c r="D11461" t="s">
        <v>4422</v>
      </c>
      <c r="E11461" t="s">
        <v>32</v>
      </c>
      <c r="F11461">
        <v>12.55</v>
      </c>
      <c r="G11461">
        <v>13.14</v>
      </c>
      <c r="J11461">
        <v>0</v>
      </c>
      <c r="K11461">
        <v>0</v>
      </c>
    </row>
    <row r="11462" spans="1:11">
      <c r="A11462" t="s">
        <v>27510</v>
      </c>
      <c r="B11462" t="s">
        <v>58</v>
      </c>
      <c r="C11462">
        <v>103966</v>
      </c>
      <c r="D11462" t="s">
        <v>4385</v>
      </c>
      <c r="E11462" t="s">
        <v>32</v>
      </c>
      <c r="F11462">
        <v>10.81</v>
      </c>
      <c r="G11462">
        <v>11.17</v>
      </c>
      <c r="J11462">
        <v>0</v>
      </c>
      <c r="K11462">
        <v>0</v>
      </c>
    </row>
    <row r="11463" spans="1:11">
      <c r="A11463" t="s">
        <v>27511</v>
      </c>
      <c r="B11463" t="s">
        <v>58</v>
      </c>
      <c r="C11463">
        <v>103999</v>
      </c>
      <c r="D11463" t="s">
        <v>4410</v>
      </c>
      <c r="E11463" t="s">
        <v>32</v>
      </c>
      <c r="F11463">
        <v>14.49</v>
      </c>
      <c r="G11463">
        <v>15.16</v>
      </c>
      <c r="J11463">
        <v>0</v>
      </c>
      <c r="K11463">
        <v>0</v>
      </c>
    </row>
    <row r="11464" spans="1:11">
      <c r="A11464" t="s">
        <v>27512</v>
      </c>
      <c r="B11464" t="s">
        <v>58</v>
      </c>
      <c r="C11464">
        <v>103967</v>
      </c>
      <c r="D11464" t="s">
        <v>15056</v>
      </c>
      <c r="E11464" t="s">
        <v>32</v>
      </c>
      <c r="F11464">
        <v>12.89</v>
      </c>
      <c r="G11464">
        <v>13.27</v>
      </c>
      <c r="J11464">
        <v>0</v>
      </c>
      <c r="K11464">
        <v>0</v>
      </c>
    </row>
    <row r="11465" spans="1:11">
      <c r="A11465" t="s">
        <v>27513</v>
      </c>
      <c r="B11465" t="s">
        <v>58</v>
      </c>
      <c r="C11465">
        <v>104003</v>
      </c>
      <c r="D11465" t="s">
        <v>15057</v>
      </c>
      <c r="E11465" t="s">
        <v>32</v>
      </c>
      <c r="F11465">
        <v>16.809999999999999</v>
      </c>
      <c r="G11465">
        <v>17.510000000000002</v>
      </c>
      <c r="J11465">
        <v>0</v>
      </c>
      <c r="K11465">
        <v>0</v>
      </c>
    </row>
    <row r="11466" spans="1:11">
      <c r="A11466" t="s">
        <v>27514</v>
      </c>
      <c r="B11466" t="s">
        <v>58</v>
      </c>
      <c r="C11466">
        <v>103968</v>
      </c>
      <c r="D11466" t="s">
        <v>4386</v>
      </c>
      <c r="E11466" t="s">
        <v>32</v>
      </c>
      <c r="F11466">
        <v>18</v>
      </c>
      <c r="G11466">
        <v>18.39</v>
      </c>
      <c r="J11466">
        <v>0</v>
      </c>
      <c r="K11466">
        <v>0</v>
      </c>
    </row>
    <row r="11467" spans="1:11">
      <c r="A11467" t="s">
        <v>27515</v>
      </c>
      <c r="B11467" t="s">
        <v>58</v>
      </c>
      <c r="C11467">
        <v>103969</v>
      </c>
      <c r="D11467" t="s">
        <v>4387</v>
      </c>
      <c r="E11467" t="s">
        <v>32</v>
      </c>
      <c r="F11467">
        <v>21.12</v>
      </c>
      <c r="G11467">
        <v>21.55</v>
      </c>
      <c r="J11467">
        <v>0</v>
      </c>
      <c r="K11467">
        <v>0</v>
      </c>
    </row>
    <row r="11468" spans="1:11">
      <c r="A11468" t="s">
        <v>27516</v>
      </c>
      <c r="B11468" t="s">
        <v>58</v>
      </c>
      <c r="C11468">
        <v>103971</v>
      </c>
      <c r="D11468" t="s">
        <v>4388</v>
      </c>
      <c r="E11468" t="s">
        <v>32</v>
      </c>
      <c r="F11468">
        <v>26.74</v>
      </c>
      <c r="G11468">
        <v>27.24</v>
      </c>
      <c r="J11468">
        <v>0</v>
      </c>
      <c r="K11468">
        <v>0</v>
      </c>
    </row>
    <row r="11469" spans="1:11">
      <c r="A11469" t="s">
        <v>27517</v>
      </c>
      <c r="B11469" t="s">
        <v>58</v>
      </c>
      <c r="C11469">
        <v>103972</v>
      </c>
      <c r="D11469" t="s">
        <v>4389</v>
      </c>
      <c r="E11469" t="s">
        <v>32</v>
      </c>
      <c r="F11469">
        <v>30.94</v>
      </c>
      <c r="G11469">
        <v>31.51</v>
      </c>
      <c r="J11469">
        <v>0</v>
      </c>
      <c r="K11469">
        <v>0</v>
      </c>
    </row>
    <row r="11470" spans="1:11">
      <c r="A11470" t="s">
        <v>27518</v>
      </c>
      <c r="B11470" t="s">
        <v>58</v>
      </c>
      <c r="C11470">
        <v>103993</v>
      </c>
      <c r="D11470" t="s">
        <v>4405</v>
      </c>
      <c r="E11470" t="s">
        <v>32</v>
      </c>
      <c r="F11470">
        <v>11.73</v>
      </c>
      <c r="G11470">
        <v>12.37</v>
      </c>
      <c r="J11470">
        <v>0</v>
      </c>
      <c r="K11470">
        <v>0</v>
      </c>
    </row>
    <row r="11471" spans="1:11">
      <c r="A11471" t="s">
        <v>27519</v>
      </c>
      <c r="B11471" t="s">
        <v>58</v>
      </c>
      <c r="C11471">
        <v>89407</v>
      </c>
      <c r="D11471" t="s">
        <v>3465</v>
      </c>
      <c r="E11471" t="s">
        <v>32</v>
      </c>
      <c r="F11471">
        <v>10.78</v>
      </c>
      <c r="G11471">
        <v>11.41</v>
      </c>
      <c r="J11471">
        <v>0</v>
      </c>
      <c r="K11471">
        <v>0</v>
      </c>
    </row>
    <row r="11472" spans="1:11">
      <c r="A11472" t="s">
        <v>27520</v>
      </c>
      <c r="B11472" t="s">
        <v>58</v>
      </c>
      <c r="C11472">
        <v>89361</v>
      </c>
      <c r="D11472" t="s">
        <v>3436</v>
      </c>
      <c r="E11472" t="s">
        <v>32</v>
      </c>
      <c r="F11472">
        <v>11.7</v>
      </c>
      <c r="G11472">
        <v>12.4</v>
      </c>
      <c r="J11472">
        <v>0</v>
      </c>
      <c r="K11472">
        <v>0</v>
      </c>
    </row>
    <row r="11473" spans="1:11">
      <c r="A11473" t="s">
        <v>27521</v>
      </c>
      <c r="B11473" t="s">
        <v>58</v>
      </c>
      <c r="C11473">
        <v>89490</v>
      </c>
      <c r="D11473" t="s">
        <v>3493</v>
      </c>
      <c r="E11473" t="s">
        <v>32</v>
      </c>
      <c r="F11473">
        <v>8.32</v>
      </c>
      <c r="G11473">
        <v>8.7100000000000009</v>
      </c>
      <c r="J11473">
        <v>0</v>
      </c>
      <c r="K11473">
        <v>0</v>
      </c>
    </row>
    <row r="11474" spans="1:11">
      <c r="A11474" t="s">
        <v>27522</v>
      </c>
      <c r="B11474" t="s">
        <v>58</v>
      </c>
      <c r="C11474">
        <v>89411</v>
      </c>
      <c r="D11474" t="s">
        <v>3469</v>
      </c>
      <c r="E11474" t="s">
        <v>32</v>
      </c>
      <c r="F11474">
        <v>12.62</v>
      </c>
      <c r="G11474">
        <v>13.35</v>
      </c>
      <c r="J11474">
        <v>0</v>
      </c>
      <c r="K11474">
        <v>0</v>
      </c>
    </row>
    <row r="11475" spans="1:11">
      <c r="A11475" t="s">
        <v>27523</v>
      </c>
      <c r="B11475" t="s">
        <v>58</v>
      </c>
      <c r="C11475">
        <v>89365</v>
      </c>
      <c r="D11475" t="s">
        <v>3440</v>
      </c>
      <c r="E11475" t="s">
        <v>32</v>
      </c>
      <c r="F11475">
        <v>13.68</v>
      </c>
      <c r="G11475">
        <v>14.49</v>
      </c>
      <c r="J11475">
        <v>0</v>
      </c>
      <c r="K11475">
        <v>0</v>
      </c>
    </row>
    <row r="11476" spans="1:11">
      <c r="A11476" t="s">
        <v>27524</v>
      </c>
      <c r="B11476" t="s">
        <v>58</v>
      </c>
      <c r="C11476">
        <v>89496</v>
      </c>
      <c r="D11476" t="s">
        <v>3497</v>
      </c>
      <c r="E11476" t="s">
        <v>32</v>
      </c>
      <c r="F11476">
        <v>11.84</v>
      </c>
      <c r="G11476">
        <v>12.3</v>
      </c>
      <c r="J11476">
        <v>0</v>
      </c>
      <c r="K11476">
        <v>0</v>
      </c>
    </row>
    <row r="11477" spans="1:11">
      <c r="A11477" t="s">
        <v>27525</v>
      </c>
      <c r="B11477" t="s">
        <v>58</v>
      </c>
      <c r="C11477">
        <v>89416</v>
      </c>
      <c r="D11477" t="s">
        <v>3473</v>
      </c>
      <c r="E11477" t="s">
        <v>32</v>
      </c>
      <c r="F11477">
        <v>16.850000000000001</v>
      </c>
      <c r="G11477">
        <v>17.72</v>
      </c>
      <c r="J11477">
        <v>0</v>
      </c>
      <c r="K11477">
        <v>0</v>
      </c>
    </row>
    <row r="11478" spans="1:11">
      <c r="A11478" t="s">
        <v>27526</v>
      </c>
      <c r="B11478" t="s">
        <v>58</v>
      </c>
      <c r="C11478">
        <v>89370</v>
      </c>
      <c r="D11478" t="s">
        <v>3444</v>
      </c>
      <c r="E11478" t="s">
        <v>32</v>
      </c>
      <c r="F11478">
        <v>18.11</v>
      </c>
      <c r="G11478">
        <v>19.079999999999998</v>
      </c>
      <c r="J11478">
        <v>0</v>
      </c>
      <c r="K11478">
        <v>0</v>
      </c>
    </row>
    <row r="11479" spans="1:11">
      <c r="A11479" t="s">
        <v>27527</v>
      </c>
      <c r="B11479" t="s">
        <v>58</v>
      </c>
      <c r="C11479">
        <v>89500</v>
      </c>
      <c r="D11479" t="s">
        <v>3501</v>
      </c>
      <c r="E11479" t="s">
        <v>32</v>
      </c>
      <c r="F11479">
        <v>14.49</v>
      </c>
      <c r="G11479">
        <v>15.05</v>
      </c>
      <c r="J11479">
        <v>0</v>
      </c>
      <c r="K11479">
        <v>0</v>
      </c>
    </row>
    <row r="11480" spans="1:11">
      <c r="A11480" t="s">
        <v>27528</v>
      </c>
      <c r="B11480" t="s">
        <v>58</v>
      </c>
      <c r="C11480">
        <v>103983</v>
      </c>
      <c r="D11480" t="s">
        <v>4396</v>
      </c>
      <c r="E11480" t="s">
        <v>32</v>
      </c>
      <c r="F11480">
        <v>20.22</v>
      </c>
      <c r="G11480">
        <v>21.25</v>
      </c>
      <c r="J11480">
        <v>0</v>
      </c>
      <c r="K11480">
        <v>0</v>
      </c>
    </row>
    <row r="11481" spans="1:11">
      <c r="A11481" t="s">
        <v>27529</v>
      </c>
      <c r="B11481" t="s">
        <v>58</v>
      </c>
      <c r="C11481">
        <v>89504</v>
      </c>
      <c r="D11481" t="s">
        <v>3505</v>
      </c>
      <c r="E11481" t="s">
        <v>32</v>
      </c>
      <c r="F11481">
        <v>20.96</v>
      </c>
      <c r="G11481">
        <v>21.65</v>
      </c>
      <c r="J11481">
        <v>0</v>
      </c>
      <c r="K11481">
        <v>0</v>
      </c>
    </row>
    <row r="11482" spans="1:11">
      <c r="A11482" t="s">
        <v>27530</v>
      </c>
      <c r="B11482" t="s">
        <v>58</v>
      </c>
      <c r="C11482">
        <v>103987</v>
      </c>
      <c r="D11482" t="s">
        <v>4400</v>
      </c>
      <c r="E11482" t="s">
        <v>32</v>
      </c>
      <c r="F11482">
        <v>27.69</v>
      </c>
      <c r="G11482">
        <v>28.93</v>
      </c>
      <c r="J11482">
        <v>0</v>
      </c>
      <c r="K11482">
        <v>0</v>
      </c>
    </row>
    <row r="11483" spans="1:11">
      <c r="A11483" t="s">
        <v>27531</v>
      </c>
      <c r="B11483" t="s">
        <v>58</v>
      </c>
      <c r="C11483">
        <v>89510</v>
      </c>
      <c r="D11483" t="s">
        <v>3509</v>
      </c>
      <c r="E11483" t="s">
        <v>32</v>
      </c>
      <c r="F11483">
        <v>29.45</v>
      </c>
      <c r="G11483">
        <v>30.27</v>
      </c>
      <c r="J11483">
        <v>0</v>
      </c>
      <c r="K11483">
        <v>0</v>
      </c>
    </row>
    <row r="11484" spans="1:11">
      <c r="A11484" t="s">
        <v>27532</v>
      </c>
      <c r="B11484" t="s">
        <v>58</v>
      </c>
      <c r="C11484">
        <v>89519</v>
      </c>
      <c r="D11484" t="s">
        <v>3516</v>
      </c>
      <c r="E11484" t="s">
        <v>32</v>
      </c>
      <c r="F11484">
        <v>50.32</v>
      </c>
      <c r="G11484">
        <v>51.32</v>
      </c>
      <c r="J11484">
        <v>0</v>
      </c>
      <c r="K11484">
        <v>0</v>
      </c>
    </row>
    <row r="11485" spans="1:11">
      <c r="A11485" t="s">
        <v>27533</v>
      </c>
      <c r="B11485" t="s">
        <v>58</v>
      </c>
      <c r="C11485">
        <v>89527</v>
      </c>
      <c r="D11485" t="s">
        <v>3524</v>
      </c>
      <c r="E11485" t="s">
        <v>32</v>
      </c>
      <c r="F11485">
        <v>60.43</v>
      </c>
      <c r="G11485">
        <v>61.55</v>
      </c>
      <c r="J11485">
        <v>0</v>
      </c>
      <c r="K11485">
        <v>0</v>
      </c>
    </row>
    <row r="11486" spans="1:11">
      <c r="A11486" t="s">
        <v>27534</v>
      </c>
      <c r="B11486" t="s">
        <v>58</v>
      </c>
      <c r="C11486">
        <v>89406</v>
      </c>
      <c r="D11486" t="s">
        <v>3464</v>
      </c>
      <c r="E11486" t="s">
        <v>32</v>
      </c>
      <c r="F11486">
        <v>10.7</v>
      </c>
      <c r="G11486">
        <v>11.33</v>
      </c>
      <c r="J11486">
        <v>0</v>
      </c>
      <c r="K11486">
        <v>0</v>
      </c>
    </row>
    <row r="11487" spans="1:11">
      <c r="A11487" t="s">
        <v>27535</v>
      </c>
      <c r="B11487" t="s">
        <v>58</v>
      </c>
      <c r="C11487">
        <v>89360</v>
      </c>
      <c r="D11487" t="s">
        <v>3435</v>
      </c>
      <c r="E11487" t="s">
        <v>32</v>
      </c>
      <c r="F11487">
        <v>11.62</v>
      </c>
      <c r="G11487">
        <v>12.32</v>
      </c>
      <c r="J11487">
        <v>0</v>
      </c>
      <c r="K11487">
        <v>0</v>
      </c>
    </row>
    <row r="11488" spans="1:11">
      <c r="A11488" t="s">
        <v>27536</v>
      </c>
      <c r="B11488" t="s">
        <v>58</v>
      </c>
      <c r="C11488">
        <v>89489</v>
      </c>
      <c r="D11488" t="s">
        <v>3492</v>
      </c>
      <c r="E11488" t="s">
        <v>32</v>
      </c>
      <c r="F11488">
        <v>8.8699999999999992</v>
      </c>
      <c r="G11488">
        <v>9.26</v>
      </c>
      <c r="J11488">
        <v>0</v>
      </c>
      <c r="K11488">
        <v>0</v>
      </c>
    </row>
    <row r="11489" spans="1:11">
      <c r="A11489" t="s">
        <v>27537</v>
      </c>
      <c r="B11489" t="s">
        <v>58</v>
      </c>
      <c r="C11489">
        <v>89410</v>
      </c>
      <c r="D11489" t="s">
        <v>3468</v>
      </c>
      <c r="E11489" t="s">
        <v>32</v>
      </c>
      <c r="F11489">
        <v>13.17</v>
      </c>
      <c r="G11489">
        <v>13.9</v>
      </c>
      <c r="J11489">
        <v>0</v>
      </c>
      <c r="K11489">
        <v>0</v>
      </c>
    </row>
    <row r="11490" spans="1:11">
      <c r="A11490" t="s">
        <v>27538</v>
      </c>
      <c r="B11490" t="s">
        <v>58</v>
      </c>
      <c r="C11490">
        <v>89364</v>
      </c>
      <c r="D11490" t="s">
        <v>3439</v>
      </c>
      <c r="E11490" t="s">
        <v>32</v>
      </c>
      <c r="F11490">
        <v>14.23</v>
      </c>
      <c r="G11490">
        <v>15.04</v>
      </c>
      <c r="J11490">
        <v>0</v>
      </c>
      <c r="K11490">
        <v>0</v>
      </c>
    </row>
    <row r="11491" spans="1:11">
      <c r="A11491" t="s">
        <v>27539</v>
      </c>
      <c r="B11491" t="s">
        <v>58</v>
      </c>
      <c r="C11491">
        <v>89494</v>
      </c>
      <c r="D11491" t="s">
        <v>3496</v>
      </c>
      <c r="E11491" t="s">
        <v>32</v>
      </c>
      <c r="F11491">
        <v>13.91</v>
      </c>
      <c r="G11491">
        <v>14.37</v>
      </c>
      <c r="J11491">
        <v>0</v>
      </c>
      <c r="K11491">
        <v>0</v>
      </c>
    </row>
    <row r="11492" spans="1:11">
      <c r="A11492" t="s">
        <v>27540</v>
      </c>
      <c r="B11492" t="s">
        <v>58</v>
      </c>
      <c r="C11492">
        <v>89415</v>
      </c>
      <c r="D11492" t="s">
        <v>3472</v>
      </c>
      <c r="E11492" t="s">
        <v>32</v>
      </c>
      <c r="F11492">
        <v>18.920000000000002</v>
      </c>
      <c r="G11492">
        <v>19.79</v>
      </c>
      <c r="J11492">
        <v>0</v>
      </c>
      <c r="K11492">
        <v>0</v>
      </c>
    </row>
    <row r="11493" spans="1:11">
      <c r="A11493" t="s">
        <v>27541</v>
      </c>
      <c r="B11493" t="s">
        <v>58</v>
      </c>
      <c r="C11493">
        <v>89369</v>
      </c>
      <c r="D11493" t="s">
        <v>3443</v>
      </c>
      <c r="E11493" t="s">
        <v>32</v>
      </c>
      <c r="F11493">
        <v>20.18</v>
      </c>
      <c r="G11493">
        <v>21.15</v>
      </c>
      <c r="J11493">
        <v>0</v>
      </c>
      <c r="K11493">
        <v>0</v>
      </c>
    </row>
    <row r="11494" spans="1:11">
      <c r="A11494" t="s">
        <v>27542</v>
      </c>
      <c r="B11494" t="s">
        <v>58</v>
      </c>
      <c r="C11494">
        <v>89499</v>
      </c>
      <c r="D11494" t="s">
        <v>3500</v>
      </c>
      <c r="E11494" t="s">
        <v>32</v>
      </c>
      <c r="F11494">
        <v>21.37</v>
      </c>
      <c r="G11494">
        <v>21.93</v>
      </c>
      <c r="J11494">
        <v>0</v>
      </c>
      <c r="K11494">
        <v>0</v>
      </c>
    </row>
    <row r="11495" spans="1:11">
      <c r="A11495" t="s">
        <v>27543</v>
      </c>
      <c r="B11495" t="s">
        <v>58</v>
      </c>
      <c r="C11495">
        <v>103982</v>
      </c>
      <c r="D11495" t="s">
        <v>4395</v>
      </c>
      <c r="E11495" t="s">
        <v>32</v>
      </c>
      <c r="F11495">
        <v>27.1</v>
      </c>
      <c r="G11495">
        <v>28.13</v>
      </c>
      <c r="J11495">
        <v>0</v>
      </c>
      <c r="K11495">
        <v>0</v>
      </c>
    </row>
    <row r="11496" spans="1:11">
      <c r="A11496" t="s">
        <v>27544</v>
      </c>
      <c r="B11496" t="s">
        <v>58</v>
      </c>
      <c r="C11496">
        <v>89503</v>
      </c>
      <c r="D11496" t="s">
        <v>3504</v>
      </c>
      <c r="E11496" t="s">
        <v>32</v>
      </c>
      <c r="F11496">
        <v>24.89</v>
      </c>
      <c r="G11496">
        <v>25.58</v>
      </c>
      <c r="J11496">
        <v>0</v>
      </c>
      <c r="K11496">
        <v>0</v>
      </c>
    </row>
    <row r="11497" spans="1:11">
      <c r="A11497" t="s">
        <v>27545</v>
      </c>
      <c r="B11497" t="s">
        <v>58</v>
      </c>
      <c r="C11497">
        <v>103986</v>
      </c>
      <c r="D11497" t="s">
        <v>4399</v>
      </c>
      <c r="E11497" t="s">
        <v>32</v>
      </c>
      <c r="F11497">
        <v>31.62</v>
      </c>
      <c r="G11497">
        <v>32.86</v>
      </c>
      <c r="J11497">
        <v>0</v>
      </c>
      <c r="K11497">
        <v>0</v>
      </c>
    </row>
    <row r="11498" spans="1:11">
      <c r="A11498" t="s">
        <v>27546</v>
      </c>
      <c r="B11498" t="s">
        <v>58</v>
      </c>
      <c r="C11498">
        <v>89507</v>
      </c>
      <c r="D11498" t="s">
        <v>3508</v>
      </c>
      <c r="E11498" t="s">
        <v>32</v>
      </c>
      <c r="F11498">
        <v>49.39</v>
      </c>
      <c r="G11498">
        <v>50.21</v>
      </c>
      <c r="J11498">
        <v>0</v>
      </c>
      <c r="K11498">
        <v>0</v>
      </c>
    </row>
    <row r="11499" spans="1:11">
      <c r="A11499" t="s">
        <v>27547</v>
      </c>
      <c r="B11499" t="s">
        <v>58</v>
      </c>
      <c r="C11499">
        <v>89517</v>
      </c>
      <c r="D11499" t="s">
        <v>3514</v>
      </c>
      <c r="E11499" t="s">
        <v>32</v>
      </c>
      <c r="F11499">
        <v>72.63</v>
      </c>
      <c r="G11499">
        <v>73.63</v>
      </c>
      <c r="J11499">
        <v>0</v>
      </c>
      <c r="K11499">
        <v>0</v>
      </c>
    </row>
    <row r="11500" spans="1:11">
      <c r="A11500" t="s">
        <v>27548</v>
      </c>
      <c r="B11500" t="s">
        <v>58</v>
      </c>
      <c r="C11500">
        <v>89525</v>
      </c>
      <c r="D11500" t="s">
        <v>3522</v>
      </c>
      <c r="E11500" t="s">
        <v>32</v>
      </c>
      <c r="F11500">
        <v>90.96</v>
      </c>
      <c r="G11500">
        <v>92.08</v>
      </c>
      <c r="J11500">
        <v>0</v>
      </c>
      <c r="K11500">
        <v>0</v>
      </c>
    </row>
    <row r="11501" spans="1:11">
      <c r="A11501" t="s">
        <v>27549</v>
      </c>
      <c r="B11501" t="s">
        <v>58</v>
      </c>
      <c r="C11501">
        <v>89423</v>
      </c>
      <c r="D11501" t="s">
        <v>15058</v>
      </c>
      <c r="E11501" t="s">
        <v>32</v>
      </c>
      <c r="F11501">
        <v>11.08</v>
      </c>
      <c r="G11501">
        <v>11.51</v>
      </c>
      <c r="J11501">
        <v>0</v>
      </c>
      <c r="K11501">
        <v>0</v>
      </c>
    </row>
    <row r="11502" spans="1:11">
      <c r="A11502" t="s">
        <v>27550</v>
      </c>
      <c r="B11502" t="s">
        <v>58</v>
      </c>
      <c r="C11502">
        <v>89377</v>
      </c>
      <c r="D11502" t="s">
        <v>3450</v>
      </c>
      <c r="E11502" t="s">
        <v>32</v>
      </c>
      <c r="F11502">
        <v>11.7</v>
      </c>
      <c r="G11502">
        <v>12.17</v>
      </c>
      <c r="J11502">
        <v>0</v>
      </c>
      <c r="K11502">
        <v>0</v>
      </c>
    </row>
    <row r="11503" spans="1:11">
      <c r="A11503" t="s">
        <v>27551</v>
      </c>
      <c r="B11503" t="s">
        <v>58</v>
      </c>
      <c r="C11503">
        <v>89540</v>
      </c>
      <c r="D11503" t="s">
        <v>15059</v>
      </c>
      <c r="E11503" t="s">
        <v>32</v>
      </c>
      <c r="F11503">
        <v>11.21</v>
      </c>
      <c r="G11503">
        <v>11.46</v>
      </c>
      <c r="J11503">
        <v>0</v>
      </c>
      <c r="K11503">
        <v>0</v>
      </c>
    </row>
    <row r="11504" spans="1:11">
      <c r="A11504" t="s">
        <v>27552</v>
      </c>
      <c r="B11504" t="s">
        <v>58</v>
      </c>
      <c r="C11504">
        <v>89430</v>
      </c>
      <c r="D11504" t="s">
        <v>15060</v>
      </c>
      <c r="E11504" t="s">
        <v>32</v>
      </c>
      <c r="F11504">
        <v>14.08</v>
      </c>
      <c r="G11504">
        <v>14.56</v>
      </c>
      <c r="J11504">
        <v>0</v>
      </c>
      <c r="K11504">
        <v>0</v>
      </c>
    </row>
    <row r="11505" spans="1:11">
      <c r="A11505" t="s">
        <v>27553</v>
      </c>
      <c r="B11505" t="s">
        <v>58</v>
      </c>
      <c r="C11505">
        <v>89384</v>
      </c>
      <c r="D11505" t="s">
        <v>15061</v>
      </c>
      <c r="E11505" t="s">
        <v>32</v>
      </c>
      <c r="F11505">
        <v>14.79</v>
      </c>
      <c r="G11505">
        <v>15.33</v>
      </c>
      <c r="J11505">
        <v>0</v>
      </c>
      <c r="K11505">
        <v>0</v>
      </c>
    </row>
    <row r="11506" spans="1:11">
      <c r="A11506" t="s">
        <v>27554</v>
      </c>
      <c r="B11506" t="s">
        <v>58</v>
      </c>
      <c r="C11506">
        <v>89555</v>
      </c>
      <c r="D11506" t="s">
        <v>15062</v>
      </c>
      <c r="E11506" t="s">
        <v>32</v>
      </c>
      <c r="F11506">
        <v>22.55</v>
      </c>
      <c r="G11506">
        <v>22.86</v>
      </c>
      <c r="J11506">
        <v>0</v>
      </c>
      <c r="K11506">
        <v>0</v>
      </c>
    </row>
    <row r="11507" spans="1:11">
      <c r="A11507" t="s">
        <v>27555</v>
      </c>
      <c r="B11507" t="s">
        <v>58</v>
      </c>
      <c r="C11507">
        <v>89437</v>
      </c>
      <c r="D11507" t="s">
        <v>15063</v>
      </c>
      <c r="E11507" t="s">
        <v>32</v>
      </c>
      <c r="F11507">
        <v>25.88</v>
      </c>
      <c r="G11507">
        <v>26.46</v>
      </c>
      <c r="J11507">
        <v>0</v>
      </c>
      <c r="K11507">
        <v>0</v>
      </c>
    </row>
    <row r="11508" spans="1:11">
      <c r="A11508" t="s">
        <v>27556</v>
      </c>
      <c r="B11508" t="s">
        <v>58</v>
      </c>
      <c r="C11508">
        <v>89392</v>
      </c>
      <c r="D11508" t="s">
        <v>15064</v>
      </c>
      <c r="E11508" t="s">
        <v>32</v>
      </c>
      <c r="F11508">
        <v>26.71</v>
      </c>
      <c r="G11508">
        <v>27.37</v>
      </c>
      <c r="J11508">
        <v>0</v>
      </c>
      <c r="K11508">
        <v>0</v>
      </c>
    </row>
    <row r="11509" spans="1:11">
      <c r="A11509" t="s">
        <v>27557</v>
      </c>
      <c r="B11509" t="s">
        <v>58</v>
      </c>
      <c r="C11509">
        <v>89405</v>
      </c>
      <c r="D11509" t="s">
        <v>3463</v>
      </c>
      <c r="E11509" t="s">
        <v>32</v>
      </c>
      <c r="F11509">
        <v>9.68</v>
      </c>
      <c r="G11509">
        <v>10.31</v>
      </c>
      <c r="J11509">
        <v>0</v>
      </c>
      <c r="K11509">
        <v>0</v>
      </c>
    </row>
    <row r="11510" spans="1:11">
      <c r="A11510" t="s">
        <v>27558</v>
      </c>
      <c r="B11510" t="s">
        <v>58</v>
      </c>
      <c r="C11510">
        <v>89359</v>
      </c>
      <c r="D11510" t="s">
        <v>3434</v>
      </c>
      <c r="E11510" t="s">
        <v>32</v>
      </c>
      <c r="F11510">
        <v>10.6</v>
      </c>
      <c r="G11510">
        <v>11.3</v>
      </c>
      <c r="J11510">
        <v>0</v>
      </c>
      <c r="K11510">
        <v>0</v>
      </c>
    </row>
    <row r="11511" spans="1:11">
      <c r="A11511" t="s">
        <v>27559</v>
      </c>
      <c r="B11511" t="s">
        <v>58</v>
      </c>
      <c r="C11511">
        <v>89485</v>
      </c>
      <c r="D11511" t="s">
        <v>3491</v>
      </c>
      <c r="E11511" t="s">
        <v>32</v>
      </c>
      <c r="F11511">
        <v>7.32</v>
      </c>
      <c r="G11511">
        <v>7.71</v>
      </c>
      <c r="J11511">
        <v>0</v>
      </c>
      <c r="K11511">
        <v>0</v>
      </c>
    </row>
    <row r="11512" spans="1:11">
      <c r="A11512" t="s">
        <v>27560</v>
      </c>
      <c r="B11512" t="s">
        <v>58</v>
      </c>
      <c r="C11512">
        <v>89409</v>
      </c>
      <c r="D11512" t="s">
        <v>3467</v>
      </c>
      <c r="E11512" t="s">
        <v>32</v>
      </c>
      <c r="F11512">
        <v>11.62</v>
      </c>
      <c r="G11512">
        <v>12.35</v>
      </c>
      <c r="J11512">
        <v>0</v>
      </c>
      <c r="K11512">
        <v>0</v>
      </c>
    </row>
    <row r="11513" spans="1:11">
      <c r="A11513" t="s">
        <v>27561</v>
      </c>
      <c r="B11513" t="s">
        <v>58</v>
      </c>
      <c r="C11513">
        <v>89363</v>
      </c>
      <c r="D11513" t="s">
        <v>3438</v>
      </c>
      <c r="E11513" t="s">
        <v>32</v>
      </c>
      <c r="F11513">
        <v>12.68</v>
      </c>
      <c r="G11513">
        <v>13.49</v>
      </c>
      <c r="J11513">
        <v>0</v>
      </c>
      <c r="K11513">
        <v>0</v>
      </c>
    </row>
    <row r="11514" spans="1:11">
      <c r="A11514" t="s">
        <v>27562</v>
      </c>
      <c r="B11514" t="s">
        <v>58</v>
      </c>
      <c r="C11514">
        <v>89493</v>
      </c>
      <c r="D11514" t="s">
        <v>3495</v>
      </c>
      <c r="E11514" t="s">
        <v>32</v>
      </c>
      <c r="F11514">
        <v>11.5</v>
      </c>
      <c r="G11514">
        <v>11.96</v>
      </c>
      <c r="J11514">
        <v>0</v>
      </c>
      <c r="K11514">
        <v>0</v>
      </c>
    </row>
    <row r="11515" spans="1:11">
      <c r="A11515" t="s">
        <v>27563</v>
      </c>
      <c r="B11515" t="s">
        <v>58</v>
      </c>
      <c r="C11515">
        <v>89414</v>
      </c>
      <c r="D11515" t="s">
        <v>3471</v>
      </c>
      <c r="E11515" t="s">
        <v>32</v>
      </c>
      <c r="F11515">
        <v>16.510000000000002</v>
      </c>
      <c r="G11515">
        <v>17.38</v>
      </c>
      <c r="J11515">
        <v>0</v>
      </c>
      <c r="K11515">
        <v>0</v>
      </c>
    </row>
    <row r="11516" spans="1:11">
      <c r="A11516" t="s">
        <v>27564</v>
      </c>
      <c r="B11516" t="s">
        <v>58</v>
      </c>
      <c r="C11516">
        <v>89368</v>
      </c>
      <c r="D11516" t="s">
        <v>3442</v>
      </c>
      <c r="E11516" t="s">
        <v>32</v>
      </c>
      <c r="F11516">
        <v>17.77</v>
      </c>
      <c r="G11516">
        <v>18.739999999999998</v>
      </c>
      <c r="J11516">
        <v>0</v>
      </c>
      <c r="K11516">
        <v>0</v>
      </c>
    </row>
    <row r="11517" spans="1:11">
      <c r="A11517" t="s">
        <v>27565</v>
      </c>
      <c r="B11517" t="s">
        <v>58</v>
      </c>
      <c r="C11517">
        <v>89498</v>
      </c>
      <c r="D11517" t="s">
        <v>3499</v>
      </c>
      <c r="E11517" t="s">
        <v>32</v>
      </c>
      <c r="F11517">
        <v>15.05</v>
      </c>
      <c r="G11517">
        <v>15.61</v>
      </c>
      <c r="J11517">
        <v>0</v>
      </c>
      <c r="K11517">
        <v>0</v>
      </c>
    </row>
    <row r="11518" spans="1:11">
      <c r="A11518" t="s">
        <v>27566</v>
      </c>
      <c r="B11518" t="s">
        <v>58</v>
      </c>
      <c r="C11518">
        <v>103981</v>
      </c>
      <c r="D11518" t="s">
        <v>4394</v>
      </c>
      <c r="E11518" t="s">
        <v>32</v>
      </c>
      <c r="F11518">
        <v>20.78</v>
      </c>
      <c r="G11518">
        <v>21.81</v>
      </c>
      <c r="J11518">
        <v>0</v>
      </c>
      <c r="K11518">
        <v>0</v>
      </c>
    </row>
    <row r="11519" spans="1:11">
      <c r="A11519" t="s">
        <v>27567</v>
      </c>
      <c r="B11519" t="s">
        <v>58</v>
      </c>
      <c r="C11519">
        <v>89502</v>
      </c>
      <c r="D11519" t="s">
        <v>3503</v>
      </c>
      <c r="E11519" t="s">
        <v>32</v>
      </c>
      <c r="F11519">
        <v>19.09</v>
      </c>
      <c r="G11519">
        <v>19.78</v>
      </c>
      <c r="J11519">
        <v>0</v>
      </c>
      <c r="K11519">
        <v>0</v>
      </c>
    </row>
    <row r="11520" spans="1:11">
      <c r="A11520" t="s">
        <v>27568</v>
      </c>
      <c r="B11520" t="s">
        <v>58</v>
      </c>
      <c r="C11520">
        <v>103985</v>
      </c>
      <c r="D11520" t="s">
        <v>4398</v>
      </c>
      <c r="E11520" t="s">
        <v>32</v>
      </c>
      <c r="F11520">
        <v>25.82</v>
      </c>
      <c r="G11520">
        <v>27.06</v>
      </c>
      <c r="J11520">
        <v>0</v>
      </c>
      <c r="K11520">
        <v>0</v>
      </c>
    </row>
    <row r="11521" spans="1:11">
      <c r="A11521" t="s">
        <v>27569</v>
      </c>
      <c r="B11521" t="s">
        <v>58</v>
      </c>
      <c r="C11521">
        <v>89506</v>
      </c>
      <c r="D11521" t="s">
        <v>3507</v>
      </c>
      <c r="E11521" t="s">
        <v>32</v>
      </c>
      <c r="F11521">
        <v>42.2</v>
      </c>
      <c r="G11521">
        <v>43.02</v>
      </c>
      <c r="J11521">
        <v>0</v>
      </c>
      <c r="K11521">
        <v>0</v>
      </c>
    </row>
    <row r="11522" spans="1:11">
      <c r="A11522" t="s">
        <v>27570</v>
      </c>
      <c r="B11522" t="s">
        <v>58</v>
      </c>
      <c r="C11522">
        <v>89515</v>
      </c>
      <c r="D11522" t="s">
        <v>3512</v>
      </c>
      <c r="E11522" t="s">
        <v>32</v>
      </c>
      <c r="F11522">
        <v>86.04</v>
      </c>
      <c r="G11522">
        <v>87.04</v>
      </c>
      <c r="J11522">
        <v>0</v>
      </c>
      <c r="K11522">
        <v>0</v>
      </c>
    </row>
    <row r="11523" spans="1:11">
      <c r="A11523" t="s">
        <v>27571</v>
      </c>
      <c r="B11523" t="s">
        <v>58</v>
      </c>
      <c r="C11523">
        <v>89523</v>
      </c>
      <c r="D11523" t="s">
        <v>3520</v>
      </c>
      <c r="E11523" t="s">
        <v>32</v>
      </c>
      <c r="F11523">
        <v>104.95</v>
      </c>
      <c r="G11523">
        <v>106.07</v>
      </c>
      <c r="J11523">
        <v>0</v>
      </c>
      <c r="K11523">
        <v>0</v>
      </c>
    </row>
    <row r="11524" spans="1:11">
      <c r="A11524" t="s">
        <v>27572</v>
      </c>
      <c r="B11524" t="s">
        <v>58</v>
      </c>
      <c r="C11524">
        <v>90373</v>
      </c>
      <c r="D11524" t="s">
        <v>15065</v>
      </c>
      <c r="E11524" t="s">
        <v>32</v>
      </c>
      <c r="F11524">
        <v>15.16</v>
      </c>
      <c r="G11524">
        <v>15.87</v>
      </c>
      <c r="J11524">
        <v>0</v>
      </c>
      <c r="K11524">
        <v>0</v>
      </c>
    </row>
    <row r="11525" spans="1:11">
      <c r="A11525" t="s">
        <v>27573</v>
      </c>
      <c r="B11525" t="s">
        <v>58</v>
      </c>
      <c r="C11525">
        <v>89366</v>
      </c>
      <c r="D11525" t="s">
        <v>15066</v>
      </c>
      <c r="E11525" t="s">
        <v>32</v>
      </c>
      <c r="F11525">
        <v>18.670000000000002</v>
      </c>
      <c r="G11525">
        <v>19.43</v>
      </c>
      <c r="J11525">
        <v>0</v>
      </c>
      <c r="K11525">
        <v>0</v>
      </c>
    </row>
    <row r="11526" spans="1:11">
      <c r="A11526" t="s">
        <v>27574</v>
      </c>
      <c r="B11526" t="s">
        <v>58</v>
      </c>
      <c r="C11526">
        <v>89404</v>
      </c>
      <c r="D11526" t="s">
        <v>3462</v>
      </c>
      <c r="E11526" t="s">
        <v>32</v>
      </c>
      <c r="F11526">
        <v>9.1199999999999992</v>
      </c>
      <c r="G11526">
        <v>9.75</v>
      </c>
      <c r="J11526">
        <v>0</v>
      </c>
      <c r="K11526">
        <v>0</v>
      </c>
    </row>
    <row r="11527" spans="1:11">
      <c r="A11527" t="s">
        <v>27575</v>
      </c>
      <c r="B11527" t="s">
        <v>58</v>
      </c>
      <c r="C11527">
        <v>89358</v>
      </c>
      <c r="D11527" t="s">
        <v>3433</v>
      </c>
      <c r="E11527" t="s">
        <v>32</v>
      </c>
      <c r="F11527">
        <v>10.039999999999999</v>
      </c>
      <c r="G11527">
        <v>10.74</v>
      </c>
      <c r="J11527">
        <v>0</v>
      </c>
      <c r="K11527">
        <v>0</v>
      </c>
    </row>
    <row r="11528" spans="1:11">
      <c r="A11528" t="s">
        <v>27576</v>
      </c>
      <c r="B11528" t="s">
        <v>58</v>
      </c>
      <c r="C11528">
        <v>89481</v>
      </c>
      <c r="D11528" t="s">
        <v>3490</v>
      </c>
      <c r="E11528" t="s">
        <v>32</v>
      </c>
      <c r="F11528">
        <v>6.52</v>
      </c>
      <c r="G11528">
        <v>6.91</v>
      </c>
      <c r="J11528">
        <v>0</v>
      </c>
      <c r="K11528">
        <v>0</v>
      </c>
    </row>
    <row r="11529" spans="1:11">
      <c r="A11529" t="s">
        <v>27577</v>
      </c>
      <c r="B11529" t="s">
        <v>58</v>
      </c>
      <c r="C11529">
        <v>89408</v>
      </c>
      <c r="D11529" t="s">
        <v>3466</v>
      </c>
      <c r="E11529" t="s">
        <v>32</v>
      </c>
      <c r="F11529">
        <v>10.82</v>
      </c>
      <c r="G11529">
        <v>11.55</v>
      </c>
      <c r="J11529">
        <v>0</v>
      </c>
      <c r="K11529">
        <v>0</v>
      </c>
    </row>
    <row r="11530" spans="1:11">
      <c r="A11530" t="s">
        <v>27578</v>
      </c>
      <c r="B11530" t="s">
        <v>58</v>
      </c>
      <c r="C11530">
        <v>89362</v>
      </c>
      <c r="D11530" t="s">
        <v>3437</v>
      </c>
      <c r="E11530" t="s">
        <v>32</v>
      </c>
      <c r="F11530">
        <v>11.88</v>
      </c>
      <c r="G11530">
        <v>12.69</v>
      </c>
      <c r="J11530">
        <v>0</v>
      </c>
      <c r="K11530">
        <v>0</v>
      </c>
    </row>
    <row r="11531" spans="1:11">
      <c r="A11531" t="s">
        <v>27579</v>
      </c>
      <c r="B11531" t="s">
        <v>58</v>
      </c>
      <c r="C11531">
        <v>89412</v>
      </c>
      <c r="D11531" t="s">
        <v>15067</v>
      </c>
      <c r="E11531" t="s">
        <v>32</v>
      </c>
      <c r="F11531">
        <v>11.8</v>
      </c>
      <c r="G11531">
        <v>12.48</v>
      </c>
      <c r="J11531">
        <v>0</v>
      </c>
      <c r="K11531">
        <v>0</v>
      </c>
    </row>
    <row r="11532" spans="1:11">
      <c r="A11532" t="s">
        <v>27580</v>
      </c>
      <c r="B11532" t="s">
        <v>58</v>
      </c>
      <c r="C11532">
        <v>89492</v>
      </c>
      <c r="D11532" t="s">
        <v>3494</v>
      </c>
      <c r="E11532" t="s">
        <v>32</v>
      </c>
      <c r="F11532">
        <v>9.7100000000000009</v>
      </c>
      <c r="G11532">
        <v>10.17</v>
      </c>
      <c r="J11532">
        <v>0</v>
      </c>
      <c r="K11532">
        <v>0</v>
      </c>
    </row>
    <row r="11533" spans="1:11">
      <c r="A11533" t="s">
        <v>27581</v>
      </c>
      <c r="B11533" t="s">
        <v>58</v>
      </c>
      <c r="C11533">
        <v>89413</v>
      </c>
      <c r="D11533" t="s">
        <v>3470</v>
      </c>
      <c r="E11533" t="s">
        <v>32</v>
      </c>
      <c r="F11533">
        <v>14.72</v>
      </c>
      <c r="G11533">
        <v>15.59</v>
      </c>
      <c r="J11533">
        <v>0</v>
      </c>
      <c r="K11533">
        <v>0</v>
      </c>
    </row>
    <row r="11534" spans="1:11">
      <c r="A11534" t="s">
        <v>27582</v>
      </c>
      <c r="B11534" t="s">
        <v>58</v>
      </c>
      <c r="C11534">
        <v>89367</v>
      </c>
      <c r="D11534" t="s">
        <v>3441</v>
      </c>
      <c r="E11534" t="s">
        <v>32</v>
      </c>
      <c r="F11534">
        <v>15.98</v>
      </c>
      <c r="G11534">
        <v>16.95</v>
      </c>
      <c r="J11534">
        <v>0</v>
      </c>
      <c r="K11534">
        <v>0</v>
      </c>
    </row>
    <row r="11535" spans="1:11">
      <c r="A11535" t="s">
        <v>27583</v>
      </c>
      <c r="B11535" t="s">
        <v>58</v>
      </c>
      <c r="C11535">
        <v>89497</v>
      </c>
      <c r="D11535" t="s">
        <v>3498</v>
      </c>
      <c r="E11535" t="s">
        <v>32</v>
      </c>
      <c r="F11535">
        <v>14.99</v>
      </c>
      <c r="G11535">
        <v>15.55</v>
      </c>
      <c r="J11535">
        <v>0</v>
      </c>
      <c r="K11535">
        <v>0</v>
      </c>
    </row>
    <row r="11536" spans="1:11">
      <c r="A11536" t="s">
        <v>27584</v>
      </c>
      <c r="B11536" t="s">
        <v>58</v>
      </c>
      <c r="C11536">
        <v>103980</v>
      </c>
      <c r="D11536" t="s">
        <v>4393</v>
      </c>
      <c r="E11536" t="s">
        <v>32</v>
      </c>
      <c r="F11536">
        <v>20.72</v>
      </c>
      <c r="G11536">
        <v>21.75</v>
      </c>
      <c r="J11536">
        <v>0</v>
      </c>
      <c r="K11536">
        <v>0</v>
      </c>
    </row>
    <row r="11537" spans="1:11">
      <c r="A11537" t="s">
        <v>27585</v>
      </c>
      <c r="B11537" t="s">
        <v>58</v>
      </c>
      <c r="C11537">
        <v>89501</v>
      </c>
      <c r="D11537" t="s">
        <v>3502</v>
      </c>
      <c r="E11537" t="s">
        <v>32</v>
      </c>
      <c r="F11537">
        <v>16.5</v>
      </c>
      <c r="G11537">
        <v>17.190000000000001</v>
      </c>
      <c r="J11537">
        <v>0</v>
      </c>
      <c r="K11537">
        <v>0</v>
      </c>
    </row>
    <row r="11538" spans="1:11">
      <c r="A11538" t="s">
        <v>27586</v>
      </c>
      <c r="B11538" t="s">
        <v>58</v>
      </c>
      <c r="C11538">
        <v>103984</v>
      </c>
      <c r="D11538" t="s">
        <v>4397</v>
      </c>
      <c r="E11538" t="s">
        <v>32</v>
      </c>
      <c r="F11538">
        <v>23.23</v>
      </c>
      <c r="G11538">
        <v>24.47</v>
      </c>
      <c r="J11538">
        <v>0</v>
      </c>
      <c r="K11538">
        <v>0</v>
      </c>
    </row>
    <row r="11539" spans="1:11">
      <c r="A11539" t="s">
        <v>27587</v>
      </c>
      <c r="B11539" t="s">
        <v>58</v>
      </c>
      <c r="C11539">
        <v>89505</v>
      </c>
      <c r="D11539" t="s">
        <v>3506</v>
      </c>
      <c r="E11539" t="s">
        <v>32</v>
      </c>
      <c r="F11539">
        <v>44.02</v>
      </c>
      <c r="G11539">
        <v>44.84</v>
      </c>
      <c r="J11539">
        <v>0</v>
      </c>
      <c r="K11539">
        <v>0</v>
      </c>
    </row>
    <row r="11540" spans="1:11">
      <c r="A11540" t="s">
        <v>27588</v>
      </c>
      <c r="B11540" t="s">
        <v>58</v>
      </c>
      <c r="C11540">
        <v>89513</v>
      </c>
      <c r="D11540" t="s">
        <v>3510</v>
      </c>
      <c r="E11540" t="s">
        <v>32</v>
      </c>
      <c r="F11540">
        <v>107.06</v>
      </c>
      <c r="G11540">
        <v>108.06</v>
      </c>
      <c r="J11540">
        <v>0</v>
      </c>
      <c r="K11540">
        <v>0</v>
      </c>
    </row>
    <row r="11541" spans="1:11">
      <c r="A11541" t="s">
        <v>27589</v>
      </c>
      <c r="B11541" t="s">
        <v>58</v>
      </c>
      <c r="C11541">
        <v>89521</v>
      </c>
      <c r="D11541" t="s">
        <v>3518</v>
      </c>
      <c r="E11541" t="s">
        <v>32</v>
      </c>
      <c r="F11541">
        <v>127.45</v>
      </c>
      <c r="G11541">
        <v>128.57</v>
      </c>
      <c r="J11541">
        <v>0</v>
      </c>
      <c r="K11541">
        <v>0</v>
      </c>
    </row>
    <row r="11542" spans="1:11">
      <c r="A11542" t="s">
        <v>27590</v>
      </c>
      <c r="B11542" t="s">
        <v>58</v>
      </c>
      <c r="C11542">
        <v>103955</v>
      </c>
      <c r="D11542" t="s">
        <v>4378</v>
      </c>
      <c r="E11542" t="s">
        <v>32</v>
      </c>
      <c r="F11542">
        <v>12.12</v>
      </c>
      <c r="G11542">
        <v>12.8</v>
      </c>
      <c r="J11542">
        <v>0</v>
      </c>
      <c r="K11542">
        <v>0</v>
      </c>
    </row>
    <row r="11543" spans="1:11">
      <c r="A11543" t="s">
        <v>27591</v>
      </c>
      <c r="B11543" t="s">
        <v>58</v>
      </c>
      <c r="C11543">
        <v>103950</v>
      </c>
      <c r="D11543" t="s">
        <v>4373</v>
      </c>
      <c r="E11543" t="s">
        <v>32</v>
      </c>
      <c r="F11543">
        <v>13.11</v>
      </c>
      <c r="G11543">
        <v>13.87</v>
      </c>
      <c r="J11543">
        <v>0</v>
      </c>
      <c r="K11543">
        <v>0</v>
      </c>
    </row>
    <row r="11544" spans="1:11">
      <c r="A11544" t="s">
        <v>27592</v>
      </c>
      <c r="B11544" t="s">
        <v>58</v>
      </c>
      <c r="C11544">
        <v>103974</v>
      </c>
      <c r="D11544" t="s">
        <v>4390</v>
      </c>
      <c r="E11544" t="s">
        <v>32</v>
      </c>
      <c r="F11544">
        <v>11.88</v>
      </c>
      <c r="G11544">
        <v>12.29</v>
      </c>
      <c r="J11544">
        <v>0</v>
      </c>
      <c r="K11544">
        <v>0</v>
      </c>
    </row>
    <row r="11545" spans="1:11">
      <c r="A11545" t="s">
        <v>27593</v>
      </c>
      <c r="B11545" t="s">
        <v>58</v>
      </c>
      <c r="C11545">
        <v>103956</v>
      </c>
      <c r="D11545" t="s">
        <v>4379</v>
      </c>
      <c r="E11545" t="s">
        <v>32</v>
      </c>
      <c r="F11545">
        <v>16.52</v>
      </c>
      <c r="G11545">
        <v>17.32</v>
      </c>
      <c r="J11545">
        <v>0</v>
      </c>
      <c r="K11545">
        <v>0</v>
      </c>
    </row>
    <row r="11546" spans="1:11">
      <c r="A11546" t="s">
        <v>27594</v>
      </c>
      <c r="B11546" t="s">
        <v>58</v>
      </c>
      <c r="C11546">
        <v>103951</v>
      </c>
      <c r="D11546" t="s">
        <v>4374</v>
      </c>
      <c r="E11546" t="s">
        <v>32</v>
      </c>
      <c r="F11546">
        <v>17.68</v>
      </c>
      <c r="G11546">
        <v>18.57</v>
      </c>
      <c r="J11546">
        <v>0</v>
      </c>
      <c r="K11546">
        <v>0</v>
      </c>
    </row>
    <row r="11547" spans="1:11">
      <c r="A11547" t="s">
        <v>27595</v>
      </c>
      <c r="B11547" t="s">
        <v>58</v>
      </c>
      <c r="C11547">
        <v>89374</v>
      </c>
      <c r="D11547" t="s">
        <v>3448</v>
      </c>
      <c r="E11547" t="s">
        <v>32</v>
      </c>
      <c r="F11547">
        <v>11.5</v>
      </c>
      <c r="G11547">
        <v>11.93</v>
      </c>
      <c r="J11547">
        <v>0</v>
      </c>
      <c r="K11547">
        <v>0</v>
      </c>
    </row>
    <row r="11548" spans="1:11">
      <c r="A11548" t="s">
        <v>27596</v>
      </c>
      <c r="B11548" t="s">
        <v>58</v>
      </c>
      <c r="C11548">
        <v>89427</v>
      </c>
      <c r="D11548" t="s">
        <v>15068</v>
      </c>
      <c r="E11548" t="s">
        <v>32</v>
      </c>
      <c r="F11548">
        <v>13.38</v>
      </c>
      <c r="G11548">
        <v>13.83</v>
      </c>
      <c r="J11548">
        <v>0</v>
      </c>
      <c r="K11548">
        <v>0</v>
      </c>
    </row>
    <row r="11549" spans="1:11">
      <c r="A11549" t="s">
        <v>27597</v>
      </c>
      <c r="B11549" t="s">
        <v>58</v>
      </c>
      <c r="C11549">
        <v>89381</v>
      </c>
      <c r="D11549" t="s">
        <v>15069</v>
      </c>
      <c r="E11549" t="s">
        <v>32</v>
      </c>
      <c r="F11549">
        <v>14.03</v>
      </c>
      <c r="G11549">
        <v>14.55</v>
      </c>
      <c r="J11549">
        <v>0</v>
      </c>
      <c r="K11549">
        <v>0</v>
      </c>
    </row>
    <row r="11550" spans="1:11">
      <c r="A11550" t="s">
        <v>27598</v>
      </c>
      <c r="B11550" t="s">
        <v>58</v>
      </c>
      <c r="C11550">
        <v>95237</v>
      </c>
      <c r="D11550" t="s">
        <v>15070</v>
      </c>
      <c r="E11550" t="s">
        <v>32</v>
      </c>
      <c r="F11550">
        <v>26</v>
      </c>
      <c r="G11550">
        <v>26.53</v>
      </c>
      <c r="J11550">
        <v>0</v>
      </c>
      <c r="K11550">
        <v>0</v>
      </c>
    </row>
    <row r="11551" spans="1:11">
      <c r="A11551" t="s">
        <v>27599</v>
      </c>
      <c r="B11551" t="s">
        <v>58</v>
      </c>
      <c r="C11551">
        <v>89979</v>
      </c>
      <c r="D11551" t="s">
        <v>15071</v>
      </c>
      <c r="E11551" t="s">
        <v>32</v>
      </c>
      <c r="F11551">
        <v>26.77</v>
      </c>
      <c r="G11551">
        <v>27.37</v>
      </c>
      <c r="J11551">
        <v>0</v>
      </c>
      <c r="K11551">
        <v>0</v>
      </c>
    </row>
    <row r="11552" spans="1:11">
      <c r="A11552" t="s">
        <v>27600</v>
      </c>
      <c r="B11552" t="s">
        <v>58</v>
      </c>
      <c r="C11552">
        <v>103991</v>
      </c>
      <c r="D11552" t="s">
        <v>4403</v>
      </c>
      <c r="E11552" t="s">
        <v>32</v>
      </c>
      <c r="F11552">
        <v>20.3</v>
      </c>
      <c r="G11552">
        <v>20.94</v>
      </c>
      <c r="J11552">
        <v>0</v>
      </c>
      <c r="K11552">
        <v>0</v>
      </c>
    </row>
    <row r="11553" spans="1:11">
      <c r="A11553" t="s">
        <v>27601</v>
      </c>
      <c r="B11553" t="s">
        <v>58</v>
      </c>
      <c r="C11553">
        <v>89564</v>
      </c>
      <c r="D11553" t="s">
        <v>15072</v>
      </c>
      <c r="E11553" t="s">
        <v>32</v>
      </c>
      <c r="F11553">
        <v>16.690000000000001</v>
      </c>
      <c r="G11553">
        <v>17.04</v>
      </c>
      <c r="J11553">
        <v>0</v>
      </c>
      <c r="K11553">
        <v>0</v>
      </c>
    </row>
    <row r="11554" spans="1:11">
      <c r="A11554" t="s">
        <v>27602</v>
      </c>
      <c r="B11554" t="s">
        <v>58</v>
      </c>
      <c r="C11554">
        <v>104000</v>
      </c>
      <c r="D11554" t="s">
        <v>4411</v>
      </c>
      <c r="E11554" t="s">
        <v>32</v>
      </c>
      <c r="F11554">
        <v>30.37</v>
      </c>
      <c r="G11554">
        <v>31.1</v>
      </c>
      <c r="J11554">
        <v>0</v>
      </c>
      <c r="K11554">
        <v>0</v>
      </c>
    </row>
    <row r="11555" spans="1:11">
      <c r="A11555" t="s">
        <v>27603</v>
      </c>
      <c r="B11555" t="s">
        <v>58</v>
      </c>
      <c r="C11555">
        <v>89593</v>
      </c>
      <c r="D11555" t="s">
        <v>15073</v>
      </c>
      <c r="E11555" t="s">
        <v>32</v>
      </c>
      <c r="F11555">
        <v>26.14</v>
      </c>
      <c r="G11555">
        <v>26.53</v>
      </c>
      <c r="J11555">
        <v>0</v>
      </c>
      <c r="K11555">
        <v>0</v>
      </c>
    </row>
    <row r="11556" spans="1:11">
      <c r="A11556" t="s">
        <v>27604</v>
      </c>
      <c r="B11556" t="s">
        <v>58</v>
      </c>
      <c r="C11556">
        <v>89418</v>
      </c>
      <c r="D11556" t="s">
        <v>3475</v>
      </c>
      <c r="E11556" t="s">
        <v>32</v>
      </c>
      <c r="F11556">
        <v>17</v>
      </c>
      <c r="G11556">
        <v>17.43</v>
      </c>
      <c r="J11556">
        <v>0</v>
      </c>
      <c r="K11556">
        <v>0</v>
      </c>
    </row>
    <row r="11557" spans="1:11">
      <c r="A11557" t="s">
        <v>27605</v>
      </c>
      <c r="B11557" t="s">
        <v>58</v>
      </c>
      <c r="C11557">
        <v>89372</v>
      </c>
      <c r="D11557" t="s">
        <v>3446</v>
      </c>
      <c r="E11557" t="s">
        <v>32</v>
      </c>
      <c r="F11557">
        <v>17.62</v>
      </c>
      <c r="G11557">
        <v>18.09</v>
      </c>
      <c r="J11557">
        <v>0</v>
      </c>
      <c r="K11557">
        <v>0</v>
      </c>
    </row>
    <row r="11558" spans="1:11">
      <c r="A11558" t="s">
        <v>27606</v>
      </c>
      <c r="B11558" t="s">
        <v>58</v>
      </c>
      <c r="C11558">
        <v>89530</v>
      </c>
      <c r="D11558" t="s">
        <v>3527</v>
      </c>
      <c r="E11558" t="s">
        <v>32</v>
      </c>
      <c r="F11558">
        <v>17.11</v>
      </c>
      <c r="G11558">
        <v>17.36</v>
      </c>
      <c r="J11558">
        <v>0</v>
      </c>
      <c r="K11558">
        <v>0</v>
      </c>
    </row>
    <row r="11559" spans="1:11">
      <c r="A11559" t="s">
        <v>27607</v>
      </c>
      <c r="B11559" t="s">
        <v>58</v>
      </c>
      <c r="C11559">
        <v>89425</v>
      </c>
      <c r="D11559" t="s">
        <v>3479</v>
      </c>
      <c r="E11559" t="s">
        <v>32</v>
      </c>
      <c r="F11559">
        <v>19.98</v>
      </c>
      <c r="G11559">
        <v>20.46</v>
      </c>
      <c r="J11559">
        <v>0</v>
      </c>
      <c r="K11559">
        <v>0</v>
      </c>
    </row>
    <row r="11560" spans="1:11">
      <c r="A11560" t="s">
        <v>27608</v>
      </c>
      <c r="B11560" t="s">
        <v>58</v>
      </c>
      <c r="C11560">
        <v>89379</v>
      </c>
      <c r="D11560" t="s">
        <v>3452</v>
      </c>
      <c r="E11560" t="s">
        <v>32</v>
      </c>
      <c r="F11560">
        <v>20.69</v>
      </c>
      <c r="G11560">
        <v>21.23</v>
      </c>
      <c r="J11560">
        <v>0</v>
      </c>
      <c r="K11560">
        <v>0</v>
      </c>
    </row>
    <row r="11561" spans="1:11">
      <c r="A11561" t="s">
        <v>27609</v>
      </c>
      <c r="B11561" t="s">
        <v>58</v>
      </c>
      <c r="C11561">
        <v>89542</v>
      </c>
      <c r="D11561" t="s">
        <v>3533</v>
      </c>
      <c r="E11561" t="s">
        <v>32</v>
      </c>
      <c r="F11561">
        <v>28.19</v>
      </c>
      <c r="G11561">
        <v>28.5</v>
      </c>
      <c r="J11561">
        <v>0</v>
      </c>
      <c r="K11561">
        <v>0</v>
      </c>
    </row>
    <row r="11562" spans="1:11">
      <c r="A11562" t="s">
        <v>27610</v>
      </c>
      <c r="B11562" t="s">
        <v>58</v>
      </c>
      <c r="C11562">
        <v>89432</v>
      </c>
      <c r="D11562" t="s">
        <v>15074</v>
      </c>
      <c r="E11562" t="s">
        <v>32</v>
      </c>
      <c r="F11562">
        <v>31.52</v>
      </c>
      <c r="G11562">
        <v>32.1</v>
      </c>
      <c r="J11562">
        <v>0</v>
      </c>
      <c r="K11562">
        <v>0</v>
      </c>
    </row>
    <row r="11563" spans="1:11">
      <c r="A11563" t="s">
        <v>27611</v>
      </c>
      <c r="B11563" t="s">
        <v>58</v>
      </c>
      <c r="C11563">
        <v>89387</v>
      </c>
      <c r="D11563" t="s">
        <v>15075</v>
      </c>
      <c r="E11563" t="s">
        <v>32</v>
      </c>
      <c r="F11563">
        <v>32.35</v>
      </c>
      <c r="G11563">
        <v>33.01</v>
      </c>
      <c r="J11563">
        <v>0</v>
      </c>
      <c r="K11563">
        <v>0</v>
      </c>
    </row>
    <row r="11564" spans="1:11">
      <c r="A11564" t="s">
        <v>27612</v>
      </c>
      <c r="B11564" t="s">
        <v>58</v>
      </c>
      <c r="C11564">
        <v>89560</v>
      </c>
      <c r="D11564" t="s">
        <v>15076</v>
      </c>
      <c r="E11564" t="s">
        <v>32</v>
      </c>
      <c r="F11564">
        <v>36.07</v>
      </c>
      <c r="G11564">
        <v>36.44</v>
      </c>
      <c r="J11564">
        <v>0</v>
      </c>
      <c r="K11564">
        <v>0</v>
      </c>
    </row>
    <row r="11565" spans="1:11">
      <c r="A11565" t="s">
        <v>27613</v>
      </c>
      <c r="B11565" t="s">
        <v>58</v>
      </c>
      <c r="C11565">
        <v>104159</v>
      </c>
      <c r="D11565" t="s">
        <v>4436</v>
      </c>
      <c r="E11565" t="s">
        <v>32</v>
      </c>
      <c r="F11565">
        <v>39.94</v>
      </c>
      <c r="G11565">
        <v>40.619999999999997</v>
      </c>
      <c r="J11565">
        <v>0</v>
      </c>
      <c r="K11565">
        <v>0</v>
      </c>
    </row>
    <row r="11566" spans="1:11">
      <c r="A11566" t="s">
        <v>27614</v>
      </c>
      <c r="B11566" t="s">
        <v>58</v>
      </c>
      <c r="C11566">
        <v>89577</v>
      </c>
      <c r="D11566" t="s">
        <v>3559</v>
      </c>
      <c r="E11566" t="s">
        <v>32</v>
      </c>
      <c r="F11566">
        <v>38.32</v>
      </c>
      <c r="G11566">
        <v>38.770000000000003</v>
      </c>
      <c r="J11566">
        <v>0</v>
      </c>
      <c r="K11566">
        <v>0</v>
      </c>
    </row>
    <row r="11567" spans="1:11">
      <c r="A11567" t="s">
        <v>27615</v>
      </c>
      <c r="B11567" t="s">
        <v>58</v>
      </c>
      <c r="C11567">
        <v>103996</v>
      </c>
      <c r="D11567" t="s">
        <v>4408</v>
      </c>
      <c r="E11567" t="s">
        <v>32</v>
      </c>
      <c r="F11567">
        <v>42.82</v>
      </c>
      <c r="G11567">
        <v>43.65</v>
      </c>
      <c r="J11567">
        <v>0</v>
      </c>
      <c r="K11567">
        <v>0</v>
      </c>
    </row>
    <row r="11568" spans="1:11">
      <c r="A11568" t="s">
        <v>27616</v>
      </c>
      <c r="B11568" t="s">
        <v>58</v>
      </c>
      <c r="C11568">
        <v>89598</v>
      </c>
      <c r="D11568" t="s">
        <v>15077</v>
      </c>
      <c r="E11568" t="s">
        <v>32</v>
      </c>
      <c r="F11568">
        <v>51.48</v>
      </c>
      <c r="G11568">
        <v>52.01</v>
      </c>
      <c r="J11568">
        <v>0</v>
      </c>
      <c r="K11568">
        <v>0</v>
      </c>
    </row>
    <row r="11569" spans="1:11">
      <c r="A11569" t="s">
        <v>27617</v>
      </c>
      <c r="B11569" t="s">
        <v>58</v>
      </c>
      <c r="C11569">
        <v>89419</v>
      </c>
      <c r="D11569" t="s">
        <v>3476</v>
      </c>
      <c r="E11569" t="s">
        <v>32</v>
      </c>
      <c r="F11569">
        <v>7.99</v>
      </c>
      <c r="G11569">
        <v>8.44</v>
      </c>
      <c r="J11569">
        <v>0</v>
      </c>
      <c r="K11569">
        <v>0</v>
      </c>
    </row>
    <row r="11570" spans="1:11">
      <c r="A11570" t="s">
        <v>27618</v>
      </c>
      <c r="B11570" t="s">
        <v>58</v>
      </c>
      <c r="C11570">
        <v>89373</v>
      </c>
      <c r="D11570" t="s">
        <v>3447</v>
      </c>
      <c r="E11570" t="s">
        <v>32</v>
      </c>
      <c r="F11570">
        <v>8.64</v>
      </c>
      <c r="G11570">
        <v>9.16</v>
      </c>
      <c r="J11570">
        <v>0</v>
      </c>
      <c r="K11570">
        <v>0</v>
      </c>
    </row>
    <row r="11571" spans="1:11">
      <c r="A11571" t="s">
        <v>27619</v>
      </c>
      <c r="B11571" t="s">
        <v>58</v>
      </c>
      <c r="C11571">
        <v>89532</v>
      </c>
      <c r="D11571" t="s">
        <v>3529</v>
      </c>
      <c r="E11571" t="s">
        <v>32</v>
      </c>
      <c r="F11571">
        <v>8.0299999999999994</v>
      </c>
      <c r="G11571">
        <v>8.32</v>
      </c>
      <c r="J11571">
        <v>0</v>
      </c>
      <c r="K11571">
        <v>0</v>
      </c>
    </row>
    <row r="11572" spans="1:11">
      <c r="A11572" t="s">
        <v>27620</v>
      </c>
      <c r="B11572" t="s">
        <v>58</v>
      </c>
      <c r="C11572">
        <v>89426</v>
      </c>
      <c r="D11572" t="s">
        <v>3480</v>
      </c>
      <c r="E11572" t="s">
        <v>32</v>
      </c>
      <c r="F11572">
        <v>11.13</v>
      </c>
      <c r="G11572">
        <v>11.66</v>
      </c>
      <c r="J11572">
        <v>0</v>
      </c>
      <c r="K11572">
        <v>0</v>
      </c>
    </row>
    <row r="11573" spans="1:11">
      <c r="A11573" t="s">
        <v>27621</v>
      </c>
      <c r="B11573" t="s">
        <v>58</v>
      </c>
      <c r="C11573">
        <v>89380</v>
      </c>
      <c r="D11573" t="s">
        <v>3453</v>
      </c>
      <c r="E11573" t="s">
        <v>32</v>
      </c>
      <c r="F11573">
        <v>11.9</v>
      </c>
      <c r="G11573">
        <v>12.5</v>
      </c>
      <c r="J11573">
        <v>0</v>
      </c>
      <c r="K11573">
        <v>0</v>
      </c>
    </row>
    <row r="11574" spans="1:11">
      <c r="A11574" t="s">
        <v>27622</v>
      </c>
      <c r="B11574" t="s">
        <v>58</v>
      </c>
      <c r="C11574">
        <v>89562</v>
      </c>
      <c r="D11574" t="s">
        <v>3548</v>
      </c>
      <c r="E11574" t="s">
        <v>32</v>
      </c>
      <c r="F11574">
        <v>11.45</v>
      </c>
      <c r="G11574">
        <v>11.8</v>
      </c>
      <c r="J11574">
        <v>0</v>
      </c>
      <c r="K11574">
        <v>0</v>
      </c>
    </row>
    <row r="11575" spans="1:11">
      <c r="A11575" t="s">
        <v>27623</v>
      </c>
      <c r="B11575" t="s">
        <v>58</v>
      </c>
      <c r="C11575">
        <v>89433</v>
      </c>
      <c r="D11575" t="s">
        <v>3483</v>
      </c>
      <c r="E11575" t="s">
        <v>32</v>
      </c>
      <c r="F11575">
        <v>15.06</v>
      </c>
      <c r="G11575">
        <v>15.7</v>
      </c>
      <c r="J11575">
        <v>0</v>
      </c>
      <c r="K11575">
        <v>0</v>
      </c>
    </row>
    <row r="11576" spans="1:11">
      <c r="A11576" t="s">
        <v>27624</v>
      </c>
      <c r="B11576" t="s">
        <v>58</v>
      </c>
      <c r="C11576">
        <v>89579</v>
      </c>
      <c r="D11576" t="s">
        <v>15078</v>
      </c>
      <c r="E11576" t="s">
        <v>32</v>
      </c>
      <c r="F11576">
        <v>12.88</v>
      </c>
      <c r="G11576">
        <v>13.24</v>
      </c>
      <c r="J11576">
        <v>0</v>
      </c>
      <c r="K11576">
        <v>0</v>
      </c>
    </row>
    <row r="11577" spans="1:11">
      <c r="A11577" t="s">
        <v>27625</v>
      </c>
      <c r="B11577" t="s">
        <v>58</v>
      </c>
      <c r="C11577">
        <v>103998</v>
      </c>
      <c r="D11577" t="s">
        <v>15079</v>
      </c>
      <c r="E11577" t="s">
        <v>32</v>
      </c>
      <c r="F11577">
        <v>16.559999999999999</v>
      </c>
      <c r="G11577">
        <v>17.23</v>
      </c>
      <c r="J11577">
        <v>0</v>
      </c>
      <c r="K11577">
        <v>0</v>
      </c>
    </row>
    <row r="11578" spans="1:11">
      <c r="A11578" t="s">
        <v>27626</v>
      </c>
      <c r="B11578" t="s">
        <v>58</v>
      </c>
      <c r="C11578">
        <v>89605</v>
      </c>
      <c r="D11578" t="s">
        <v>3573</v>
      </c>
      <c r="E11578" t="s">
        <v>32</v>
      </c>
      <c r="F11578">
        <v>22.29</v>
      </c>
      <c r="G11578">
        <v>22.79</v>
      </c>
      <c r="J11578">
        <v>0</v>
      </c>
      <c r="K11578">
        <v>0</v>
      </c>
    </row>
    <row r="11579" spans="1:11">
      <c r="A11579" t="s">
        <v>27627</v>
      </c>
      <c r="B11579" t="s">
        <v>58</v>
      </c>
      <c r="C11579">
        <v>89981</v>
      </c>
      <c r="D11579" t="s">
        <v>15080</v>
      </c>
      <c r="E11579" t="s">
        <v>32</v>
      </c>
      <c r="F11579">
        <v>22.9</v>
      </c>
      <c r="G11579">
        <v>23.19</v>
      </c>
      <c r="J11579">
        <v>0</v>
      </c>
      <c r="K11579">
        <v>0</v>
      </c>
    </row>
    <row r="11580" spans="1:11">
      <c r="A11580" t="s">
        <v>27628</v>
      </c>
      <c r="B11580" t="s">
        <v>58</v>
      </c>
      <c r="C11580">
        <v>89385</v>
      </c>
      <c r="D11580" t="s">
        <v>15081</v>
      </c>
      <c r="E11580" t="s">
        <v>32</v>
      </c>
      <c r="F11580">
        <v>8.76</v>
      </c>
      <c r="G11580">
        <v>9.2799999999999994</v>
      </c>
      <c r="J11580">
        <v>0</v>
      </c>
      <c r="K11580">
        <v>0</v>
      </c>
    </row>
    <row r="11581" spans="1:11">
      <c r="A11581" t="s">
        <v>27629</v>
      </c>
      <c r="B11581" t="s">
        <v>58</v>
      </c>
      <c r="C11581">
        <v>89551</v>
      </c>
      <c r="D11581" t="s">
        <v>15082</v>
      </c>
      <c r="E11581" t="s">
        <v>32</v>
      </c>
      <c r="F11581">
        <v>9.49</v>
      </c>
      <c r="G11581">
        <v>9.7799999999999994</v>
      </c>
      <c r="J11581">
        <v>0</v>
      </c>
      <c r="K11581">
        <v>0</v>
      </c>
    </row>
    <row r="11582" spans="1:11">
      <c r="A11582" t="s">
        <v>27630</v>
      </c>
      <c r="B11582" t="s">
        <v>58</v>
      </c>
      <c r="C11582">
        <v>89434</v>
      </c>
      <c r="D11582" t="s">
        <v>15083</v>
      </c>
      <c r="E11582" t="s">
        <v>32</v>
      </c>
      <c r="F11582">
        <v>12.59</v>
      </c>
      <c r="G11582">
        <v>13.12</v>
      </c>
      <c r="J11582">
        <v>0</v>
      </c>
      <c r="K11582">
        <v>0</v>
      </c>
    </row>
    <row r="11583" spans="1:11">
      <c r="A11583" t="s">
        <v>27631</v>
      </c>
      <c r="B11583" t="s">
        <v>58</v>
      </c>
      <c r="C11583">
        <v>89389</v>
      </c>
      <c r="D11583" t="s">
        <v>15084</v>
      </c>
      <c r="E11583" t="s">
        <v>32</v>
      </c>
      <c r="F11583">
        <v>13.36</v>
      </c>
      <c r="G11583">
        <v>13.96</v>
      </c>
      <c r="J11583">
        <v>0</v>
      </c>
      <c r="K11583">
        <v>0</v>
      </c>
    </row>
    <row r="11584" spans="1:11">
      <c r="A11584" t="s">
        <v>27632</v>
      </c>
      <c r="B11584" t="s">
        <v>58</v>
      </c>
      <c r="C11584">
        <v>89417</v>
      </c>
      <c r="D11584" t="s">
        <v>3474</v>
      </c>
      <c r="E11584" t="s">
        <v>32</v>
      </c>
      <c r="F11584">
        <v>6.75</v>
      </c>
      <c r="G11584">
        <v>7.18</v>
      </c>
      <c r="J11584">
        <v>0</v>
      </c>
      <c r="K11584">
        <v>0</v>
      </c>
    </row>
    <row r="11585" spans="1:11">
      <c r="A11585" t="s">
        <v>27633</v>
      </c>
      <c r="B11585" t="s">
        <v>58</v>
      </c>
      <c r="C11585">
        <v>89371</v>
      </c>
      <c r="D11585" t="s">
        <v>3445</v>
      </c>
      <c r="E11585" t="s">
        <v>32</v>
      </c>
      <c r="F11585">
        <v>7.37</v>
      </c>
      <c r="G11585">
        <v>7.84</v>
      </c>
      <c r="J11585">
        <v>0</v>
      </c>
      <c r="K11585">
        <v>0</v>
      </c>
    </row>
    <row r="11586" spans="1:11">
      <c r="A11586" t="s">
        <v>27634</v>
      </c>
      <c r="B11586" t="s">
        <v>58</v>
      </c>
      <c r="C11586">
        <v>89528</v>
      </c>
      <c r="D11586" t="s">
        <v>3525</v>
      </c>
      <c r="E11586" t="s">
        <v>32</v>
      </c>
      <c r="F11586">
        <v>5.09</v>
      </c>
      <c r="G11586">
        <v>5.34</v>
      </c>
      <c r="J11586">
        <v>0</v>
      </c>
      <c r="K11586">
        <v>0</v>
      </c>
    </row>
    <row r="11587" spans="1:11">
      <c r="A11587" t="s">
        <v>27635</v>
      </c>
      <c r="B11587" t="s">
        <v>58</v>
      </c>
      <c r="C11587">
        <v>89424</v>
      </c>
      <c r="D11587" t="s">
        <v>3478</v>
      </c>
      <c r="E11587" t="s">
        <v>32</v>
      </c>
      <c r="F11587">
        <v>7.96</v>
      </c>
      <c r="G11587">
        <v>8.44</v>
      </c>
      <c r="J11587">
        <v>0</v>
      </c>
      <c r="K11587">
        <v>0</v>
      </c>
    </row>
    <row r="11588" spans="1:11">
      <c r="A11588" t="s">
        <v>27636</v>
      </c>
      <c r="B11588" t="s">
        <v>58</v>
      </c>
      <c r="C11588">
        <v>89378</v>
      </c>
      <c r="D11588" t="s">
        <v>3451</v>
      </c>
      <c r="E11588" t="s">
        <v>32</v>
      </c>
      <c r="F11588">
        <v>8.67</v>
      </c>
      <c r="G11588">
        <v>9.2100000000000009</v>
      </c>
      <c r="J11588">
        <v>0</v>
      </c>
      <c r="K11588">
        <v>0</v>
      </c>
    </row>
    <row r="11589" spans="1:11">
      <c r="A11589" t="s">
        <v>27637</v>
      </c>
      <c r="B11589" t="s">
        <v>58</v>
      </c>
      <c r="C11589">
        <v>89541</v>
      </c>
      <c r="D11589" t="s">
        <v>3532</v>
      </c>
      <c r="E11589" t="s">
        <v>32</v>
      </c>
      <c r="F11589">
        <v>7.43</v>
      </c>
      <c r="G11589">
        <v>7.74</v>
      </c>
      <c r="J11589">
        <v>0</v>
      </c>
      <c r="K11589">
        <v>0</v>
      </c>
    </row>
    <row r="11590" spans="1:11">
      <c r="A11590" t="s">
        <v>27638</v>
      </c>
      <c r="B11590" t="s">
        <v>58</v>
      </c>
      <c r="C11590">
        <v>89431</v>
      </c>
      <c r="D11590" t="s">
        <v>3482</v>
      </c>
      <c r="E11590" t="s">
        <v>32</v>
      </c>
      <c r="F11590">
        <v>10.76</v>
      </c>
      <c r="G11590">
        <v>11.34</v>
      </c>
      <c r="J11590">
        <v>0</v>
      </c>
      <c r="K11590">
        <v>0</v>
      </c>
    </row>
    <row r="11591" spans="1:11">
      <c r="A11591" t="s">
        <v>27639</v>
      </c>
      <c r="B11591" t="s">
        <v>58</v>
      </c>
      <c r="C11591">
        <v>89386</v>
      </c>
      <c r="D11591" t="s">
        <v>3455</v>
      </c>
      <c r="E11591" t="s">
        <v>32</v>
      </c>
      <c r="F11591">
        <v>11.59</v>
      </c>
      <c r="G11591">
        <v>12.25</v>
      </c>
      <c r="J11591">
        <v>0</v>
      </c>
      <c r="K11591">
        <v>0</v>
      </c>
    </row>
    <row r="11592" spans="1:11">
      <c r="A11592" t="s">
        <v>27640</v>
      </c>
      <c r="B11592" t="s">
        <v>58</v>
      </c>
      <c r="C11592">
        <v>89558</v>
      </c>
      <c r="D11592" t="s">
        <v>3545</v>
      </c>
      <c r="E11592" t="s">
        <v>32</v>
      </c>
      <c r="F11592">
        <v>10.98</v>
      </c>
      <c r="G11592">
        <v>11.35</v>
      </c>
      <c r="J11592">
        <v>0</v>
      </c>
      <c r="K11592">
        <v>0</v>
      </c>
    </row>
    <row r="11593" spans="1:11">
      <c r="A11593" t="s">
        <v>27641</v>
      </c>
      <c r="B11593" t="s">
        <v>58</v>
      </c>
      <c r="C11593">
        <v>103988</v>
      </c>
      <c r="D11593" t="s">
        <v>4401</v>
      </c>
      <c r="E11593" t="s">
        <v>32</v>
      </c>
      <c r="F11593">
        <v>14.85</v>
      </c>
      <c r="G11593">
        <v>15.53</v>
      </c>
      <c r="J11593">
        <v>0</v>
      </c>
      <c r="K11593">
        <v>0</v>
      </c>
    </row>
    <row r="11594" spans="1:11">
      <c r="A11594" t="s">
        <v>27642</v>
      </c>
      <c r="B11594" t="s">
        <v>58</v>
      </c>
      <c r="C11594">
        <v>89575</v>
      </c>
      <c r="D11594" t="s">
        <v>3558</v>
      </c>
      <c r="E11594" t="s">
        <v>32</v>
      </c>
      <c r="F11594">
        <v>13.09</v>
      </c>
      <c r="G11594">
        <v>13.54</v>
      </c>
      <c r="J11594">
        <v>0</v>
      </c>
      <c r="K11594">
        <v>0</v>
      </c>
    </row>
    <row r="11595" spans="1:11">
      <c r="A11595" t="s">
        <v>27643</v>
      </c>
      <c r="B11595" t="s">
        <v>58</v>
      </c>
      <c r="C11595">
        <v>103995</v>
      </c>
      <c r="D11595" t="s">
        <v>4407</v>
      </c>
      <c r="E11595" t="s">
        <v>32</v>
      </c>
      <c r="F11595">
        <v>17.59</v>
      </c>
      <c r="G11595">
        <v>18.420000000000002</v>
      </c>
      <c r="J11595">
        <v>0</v>
      </c>
      <c r="K11595">
        <v>0</v>
      </c>
    </row>
    <row r="11596" spans="1:11">
      <c r="A11596" t="s">
        <v>27644</v>
      </c>
      <c r="B11596" t="s">
        <v>58</v>
      </c>
      <c r="C11596">
        <v>89597</v>
      </c>
      <c r="D11596" t="s">
        <v>3570</v>
      </c>
      <c r="E11596" t="s">
        <v>32</v>
      </c>
      <c r="F11596">
        <v>24.48</v>
      </c>
      <c r="G11596">
        <v>25.01</v>
      </c>
      <c r="J11596">
        <v>0</v>
      </c>
      <c r="K11596">
        <v>0</v>
      </c>
    </row>
    <row r="11597" spans="1:11">
      <c r="A11597" t="s">
        <v>27645</v>
      </c>
      <c r="B11597" t="s">
        <v>58</v>
      </c>
      <c r="C11597">
        <v>89611</v>
      </c>
      <c r="D11597" t="s">
        <v>3575</v>
      </c>
      <c r="E11597" t="s">
        <v>32</v>
      </c>
      <c r="F11597">
        <v>34.36</v>
      </c>
      <c r="G11597">
        <v>35.020000000000003</v>
      </c>
      <c r="J11597">
        <v>0</v>
      </c>
      <c r="K11597">
        <v>0</v>
      </c>
    </row>
    <row r="11598" spans="1:11">
      <c r="A11598" t="s">
        <v>27646</v>
      </c>
      <c r="B11598" t="s">
        <v>58</v>
      </c>
      <c r="C11598">
        <v>89614</v>
      </c>
      <c r="D11598" t="s">
        <v>3578</v>
      </c>
      <c r="E11598" t="s">
        <v>32</v>
      </c>
      <c r="F11598">
        <v>62.23</v>
      </c>
      <c r="G11598">
        <v>62.98</v>
      </c>
      <c r="J11598">
        <v>0</v>
      </c>
      <c r="K11598">
        <v>0</v>
      </c>
    </row>
    <row r="11599" spans="1:11">
      <c r="A11599" t="s">
        <v>27647</v>
      </c>
      <c r="B11599" t="s">
        <v>58</v>
      </c>
      <c r="C11599">
        <v>103975</v>
      </c>
      <c r="D11599" t="s">
        <v>4391</v>
      </c>
      <c r="E11599" t="s">
        <v>32</v>
      </c>
      <c r="F11599">
        <v>19.87</v>
      </c>
      <c r="G11599">
        <v>20.53</v>
      </c>
      <c r="J11599">
        <v>0</v>
      </c>
      <c r="K11599">
        <v>0</v>
      </c>
    </row>
    <row r="11600" spans="1:11">
      <c r="A11600" t="s">
        <v>27648</v>
      </c>
      <c r="B11600" t="s">
        <v>58</v>
      </c>
      <c r="C11600">
        <v>104007</v>
      </c>
      <c r="D11600" t="s">
        <v>4417</v>
      </c>
      <c r="E11600" t="s">
        <v>32</v>
      </c>
      <c r="F11600">
        <v>25.33</v>
      </c>
      <c r="G11600">
        <v>26.43</v>
      </c>
      <c r="J11600">
        <v>0</v>
      </c>
      <c r="K11600">
        <v>0</v>
      </c>
    </row>
    <row r="11601" spans="1:11">
      <c r="A11601" t="s">
        <v>27649</v>
      </c>
      <c r="B11601" t="s">
        <v>58</v>
      </c>
      <c r="C11601">
        <v>103976</v>
      </c>
      <c r="D11601" t="s">
        <v>4392</v>
      </c>
      <c r="E11601" t="s">
        <v>32</v>
      </c>
      <c r="F11601">
        <v>28.18</v>
      </c>
      <c r="G11601">
        <v>28.95</v>
      </c>
      <c r="J11601">
        <v>0</v>
      </c>
      <c r="K11601">
        <v>0</v>
      </c>
    </row>
    <row r="11602" spans="1:11">
      <c r="A11602" t="s">
        <v>27650</v>
      </c>
      <c r="B11602" t="s">
        <v>58</v>
      </c>
      <c r="C11602">
        <v>104008</v>
      </c>
      <c r="D11602" t="s">
        <v>4418</v>
      </c>
      <c r="E11602" t="s">
        <v>32</v>
      </c>
      <c r="F11602">
        <v>35.979999999999997</v>
      </c>
      <c r="G11602">
        <v>37.4</v>
      </c>
      <c r="J11602">
        <v>0</v>
      </c>
      <c r="K11602">
        <v>0</v>
      </c>
    </row>
    <row r="11603" spans="1:11">
      <c r="A11603" t="s">
        <v>27651</v>
      </c>
      <c r="B11603" t="s">
        <v>58</v>
      </c>
      <c r="C11603">
        <v>89630</v>
      </c>
      <c r="D11603" t="s">
        <v>3590</v>
      </c>
      <c r="E11603" t="s">
        <v>32</v>
      </c>
      <c r="F11603">
        <v>64.739999999999995</v>
      </c>
      <c r="G11603">
        <v>65.86</v>
      </c>
      <c r="J11603">
        <v>0</v>
      </c>
      <c r="K11603">
        <v>0</v>
      </c>
    </row>
    <row r="11604" spans="1:11">
      <c r="A11604" t="s">
        <v>27652</v>
      </c>
      <c r="B11604" t="s">
        <v>58</v>
      </c>
      <c r="C11604">
        <v>89632</v>
      </c>
      <c r="D11604" t="s">
        <v>3592</v>
      </c>
      <c r="E11604" t="s">
        <v>32</v>
      </c>
      <c r="F11604">
        <v>126.83</v>
      </c>
      <c r="G11604">
        <v>128.11000000000001</v>
      </c>
      <c r="J11604">
        <v>0</v>
      </c>
      <c r="K11604">
        <v>0</v>
      </c>
    </row>
    <row r="11605" spans="1:11">
      <c r="A11605" t="s">
        <v>27653</v>
      </c>
      <c r="B11605" t="s">
        <v>58</v>
      </c>
      <c r="C11605">
        <v>89438</v>
      </c>
      <c r="D11605" t="s">
        <v>3485</v>
      </c>
      <c r="E11605" t="s">
        <v>32</v>
      </c>
      <c r="F11605">
        <v>12.6</v>
      </c>
      <c r="G11605">
        <v>13.45</v>
      </c>
      <c r="J11605">
        <v>0</v>
      </c>
      <c r="K11605">
        <v>0</v>
      </c>
    </row>
    <row r="11606" spans="1:11">
      <c r="A11606" t="s">
        <v>27654</v>
      </c>
      <c r="B11606" t="s">
        <v>58</v>
      </c>
      <c r="C11606">
        <v>89393</v>
      </c>
      <c r="D11606" t="s">
        <v>3457</v>
      </c>
      <c r="E11606" t="s">
        <v>32</v>
      </c>
      <c r="F11606">
        <v>13.82</v>
      </c>
      <c r="G11606">
        <v>14.76</v>
      </c>
      <c r="J11606">
        <v>0</v>
      </c>
      <c r="K11606">
        <v>0</v>
      </c>
    </row>
    <row r="11607" spans="1:11">
      <c r="A11607" t="s">
        <v>27655</v>
      </c>
      <c r="B11607" t="s">
        <v>58</v>
      </c>
      <c r="C11607">
        <v>89617</v>
      </c>
      <c r="D11607" t="s">
        <v>3580</v>
      </c>
      <c r="E11607" t="s">
        <v>32</v>
      </c>
      <c r="F11607">
        <v>9.14</v>
      </c>
      <c r="G11607">
        <v>9.66</v>
      </c>
      <c r="J11607">
        <v>0</v>
      </c>
      <c r="K11607">
        <v>0</v>
      </c>
    </row>
    <row r="11608" spans="1:11">
      <c r="A11608" t="s">
        <v>27656</v>
      </c>
      <c r="B11608" t="s">
        <v>58</v>
      </c>
      <c r="C11608">
        <v>89440</v>
      </c>
      <c r="D11608" t="s">
        <v>3486</v>
      </c>
      <c r="E11608" t="s">
        <v>32</v>
      </c>
      <c r="F11608">
        <v>14.88</v>
      </c>
      <c r="G11608">
        <v>15.85</v>
      </c>
      <c r="J11608">
        <v>0</v>
      </c>
      <c r="K11608">
        <v>0</v>
      </c>
    </row>
    <row r="11609" spans="1:11">
      <c r="A11609" t="s">
        <v>27657</v>
      </c>
      <c r="B11609" t="s">
        <v>58</v>
      </c>
      <c r="C11609">
        <v>89395</v>
      </c>
      <c r="D11609" t="s">
        <v>3458</v>
      </c>
      <c r="E11609" t="s">
        <v>32</v>
      </c>
      <c r="F11609">
        <v>16.28</v>
      </c>
      <c r="G11609">
        <v>17.37</v>
      </c>
      <c r="J11609">
        <v>0</v>
      </c>
      <c r="K11609">
        <v>0</v>
      </c>
    </row>
    <row r="11610" spans="1:11">
      <c r="A11610" t="s">
        <v>27658</v>
      </c>
      <c r="B11610" t="s">
        <v>58</v>
      </c>
      <c r="C11610">
        <v>89620</v>
      </c>
      <c r="D11610" t="s">
        <v>3581</v>
      </c>
      <c r="E11610" t="s">
        <v>32</v>
      </c>
      <c r="F11610">
        <v>13.83</v>
      </c>
      <c r="G11610">
        <v>14.45</v>
      </c>
      <c r="J11610">
        <v>0</v>
      </c>
      <c r="K11610">
        <v>0</v>
      </c>
    </row>
    <row r="11611" spans="1:11">
      <c r="A11611" t="s">
        <v>27659</v>
      </c>
      <c r="B11611" t="s">
        <v>58</v>
      </c>
      <c r="C11611">
        <v>89443</v>
      </c>
      <c r="D11611" t="s">
        <v>3488</v>
      </c>
      <c r="E11611" t="s">
        <v>32</v>
      </c>
      <c r="F11611">
        <v>20.47</v>
      </c>
      <c r="G11611">
        <v>21.63</v>
      </c>
      <c r="J11611">
        <v>0</v>
      </c>
      <c r="K11611">
        <v>0</v>
      </c>
    </row>
    <row r="11612" spans="1:11">
      <c r="A11612" t="s">
        <v>27660</v>
      </c>
      <c r="B11612" t="s">
        <v>58</v>
      </c>
      <c r="C11612">
        <v>89398</v>
      </c>
      <c r="D11612" t="s">
        <v>3460</v>
      </c>
      <c r="E11612" t="s">
        <v>32</v>
      </c>
      <c r="F11612">
        <v>22.13</v>
      </c>
      <c r="G11612">
        <v>23.44</v>
      </c>
      <c r="J11612">
        <v>0</v>
      </c>
      <c r="K11612">
        <v>0</v>
      </c>
    </row>
    <row r="11613" spans="1:11">
      <c r="A11613" t="s">
        <v>27661</v>
      </c>
      <c r="B11613" t="s">
        <v>58</v>
      </c>
      <c r="C11613">
        <v>89623</v>
      </c>
      <c r="D11613" t="s">
        <v>3583</v>
      </c>
      <c r="E11613" t="s">
        <v>32</v>
      </c>
      <c r="F11613">
        <v>21.75</v>
      </c>
      <c r="G11613">
        <v>22.51</v>
      </c>
      <c r="J11613">
        <v>0</v>
      </c>
      <c r="K11613">
        <v>0</v>
      </c>
    </row>
    <row r="11614" spans="1:11">
      <c r="A11614" t="s">
        <v>27662</v>
      </c>
      <c r="B11614" t="s">
        <v>58</v>
      </c>
      <c r="C11614">
        <v>104011</v>
      </c>
      <c r="D11614" t="s">
        <v>4420</v>
      </c>
      <c r="E11614" t="s">
        <v>32</v>
      </c>
      <c r="F11614">
        <v>29.4</v>
      </c>
      <c r="G11614">
        <v>30.77</v>
      </c>
      <c r="J11614">
        <v>0</v>
      </c>
      <c r="K11614">
        <v>0</v>
      </c>
    </row>
    <row r="11615" spans="1:11">
      <c r="A11615" t="s">
        <v>27663</v>
      </c>
      <c r="B11615" t="s">
        <v>58</v>
      </c>
      <c r="C11615">
        <v>89625</v>
      </c>
      <c r="D11615" t="s">
        <v>3585</v>
      </c>
      <c r="E11615" t="s">
        <v>32</v>
      </c>
      <c r="F11615">
        <v>25.62</v>
      </c>
      <c r="G11615">
        <v>26.53</v>
      </c>
      <c r="J11615">
        <v>0</v>
      </c>
      <c r="K11615">
        <v>0</v>
      </c>
    </row>
    <row r="11616" spans="1:11">
      <c r="A11616" t="s">
        <v>27664</v>
      </c>
      <c r="B11616" t="s">
        <v>58</v>
      </c>
      <c r="C11616">
        <v>104004</v>
      </c>
      <c r="D11616" t="s">
        <v>4414</v>
      </c>
      <c r="E11616" t="s">
        <v>32</v>
      </c>
      <c r="F11616">
        <v>34.6</v>
      </c>
      <c r="G11616">
        <v>36.25</v>
      </c>
      <c r="J11616">
        <v>0</v>
      </c>
      <c r="K11616">
        <v>0</v>
      </c>
    </row>
    <row r="11617" spans="1:11">
      <c r="A11617" t="s">
        <v>27665</v>
      </c>
      <c r="B11617" t="s">
        <v>58</v>
      </c>
      <c r="C11617">
        <v>89628</v>
      </c>
      <c r="D11617" t="s">
        <v>3588</v>
      </c>
      <c r="E11617" t="s">
        <v>32</v>
      </c>
      <c r="F11617">
        <v>51.35</v>
      </c>
      <c r="G11617">
        <v>52.42</v>
      </c>
      <c r="J11617">
        <v>0</v>
      </c>
      <c r="K11617">
        <v>0</v>
      </c>
    </row>
    <row r="11618" spans="1:11">
      <c r="A11618" t="s">
        <v>27666</v>
      </c>
      <c r="B11618" t="s">
        <v>58</v>
      </c>
      <c r="C11618">
        <v>89629</v>
      </c>
      <c r="D11618" t="s">
        <v>3589</v>
      </c>
      <c r="E11618" t="s">
        <v>32</v>
      </c>
      <c r="F11618">
        <v>84.94</v>
      </c>
      <c r="G11618">
        <v>86.26</v>
      </c>
      <c r="J11618">
        <v>0</v>
      </c>
      <c r="K11618">
        <v>0</v>
      </c>
    </row>
    <row r="11619" spans="1:11">
      <c r="A11619" t="s">
        <v>27667</v>
      </c>
      <c r="B11619" t="s">
        <v>58</v>
      </c>
      <c r="C11619">
        <v>89631</v>
      </c>
      <c r="D11619" t="s">
        <v>3591</v>
      </c>
      <c r="E11619" t="s">
        <v>32</v>
      </c>
      <c r="F11619">
        <v>110.73</v>
      </c>
      <c r="G11619">
        <v>112.23</v>
      </c>
      <c r="J11619">
        <v>0</v>
      </c>
      <c r="K11619">
        <v>0</v>
      </c>
    </row>
    <row r="11620" spans="1:11">
      <c r="A11620" t="s">
        <v>27668</v>
      </c>
      <c r="B11620" t="s">
        <v>58</v>
      </c>
      <c r="C11620">
        <v>89401</v>
      </c>
      <c r="D11620" t="s">
        <v>3247</v>
      </c>
      <c r="E11620" t="s">
        <v>12</v>
      </c>
      <c r="F11620">
        <v>12.96</v>
      </c>
      <c r="G11620">
        <v>13.7</v>
      </c>
      <c r="J11620">
        <v>0</v>
      </c>
      <c r="K11620">
        <v>0</v>
      </c>
    </row>
    <row r="11621" spans="1:11">
      <c r="A11621" t="s">
        <v>27669</v>
      </c>
      <c r="B11621" t="s">
        <v>58</v>
      </c>
      <c r="C11621">
        <v>89355</v>
      </c>
      <c r="D11621" t="s">
        <v>3244</v>
      </c>
      <c r="E11621" t="s">
        <v>12</v>
      </c>
      <c r="F11621">
        <v>25.5</v>
      </c>
      <c r="G11621">
        <v>27.27</v>
      </c>
      <c r="J11621">
        <v>0</v>
      </c>
      <c r="K11621">
        <v>0</v>
      </c>
    </row>
    <row r="11622" spans="1:11">
      <c r="A11622" t="s">
        <v>27670</v>
      </c>
      <c r="B11622" t="s">
        <v>58</v>
      </c>
      <c r="C11622">
        <v>89446</v>
      </c>
      <c r="D11622" t="s">
        <v>3250</v>
      </c>
      <c r="E11622" t="s">
        <v>12</v>
      </c>
      <c r="F11622">
        <v>5.8</v>
      </c>
      <c r="G11622">
        <v>5.91</v>
      </c>
      <c r="J11622">
        <v>0</v>
      </c>
      <c r="K11622">
        <v>0</v>
      </c>
    </row>
    <row r="11623" spans="1:11">
      <c r="A11623" t="s">
        <v>27671</v>
      </c>
      <c r="B11623" t="s">
        <v>58</v>
      </c>
      <c r="C11623">
        <v>89402</v>
      </c>
      <c r="D11623" t="s">
        <v>3248</v>
      </c>
      <c r="E11623" t="s">
        <v>12</v>
      </c>
      <c r="F11623">
        <v>14.92</v>
      </c>
      <c r="G11623">
        <v>15.78</v>
      </c>
      <c r="J11623">
        <v>0</v>
      </c>
      <c r="K11623">
        <v>0</v>
      </c>
    </row>
    <row r="11624" spans="1:11">
      <c r="A11624" t="s">
        <v>27672</v>
      </c>
      <c r="B11624" t="s">
        <v>58</v>
      </c>
      <c r="C11624">
        <v>89356</v>
      </c>
      <c r="D11624" t="s">
        <v>3245</v>
      </c>
      <c r="E11624" t="s">
        <v>12</v>
      </c>
      <c r="F11624">
        <v>29.44</v>
      </c>
      <c r="G11624">
        <v>31.49</v>
      </c>
      <c r="J11624">
        <v>0</v>
      </c>
      <c r="K11624">
        <v>0</v>
      </c>
    </row>
    <row r="11625" spans="1:11">
      <c r="A11625" t="s">
        <v>27673</v>
      </c>
      <c r="B11625" t="s">
        <v>58</v>
      </c>
      <c r="C11625">
        <v>89447</v>
      </c>
      <c r="D11625" t="s">
        <v>3251</v>
      </c>
      <c r="E11625" t="s">
        <v>12</v>
      </c>
      <c r="F11625">
        <v>11.33</v>
      </c>
      <c r="G11625">
        <v>11.45</v>
      </c>
      <c r="J11625">
        <v>0</v>
      </c>
      <c r="K11625">
        <v>0</v>
      </c>
    </row>
    <row r="11626" spans="1:11">
      <c r="A11626" t="s">
        <v>27674</v>
      </c>
      <c r="B11626" t="s">
        <v>58</v>
      </c>
      <c r="C11626">
        <v>89403</v>
      </c>
      <c r="D11626" t="s">
        <v>3249</v>
      </c>
      <c r="E11626" t="s">
        <v>12</v>
      </c>
      <c r="F11626">
        <v>22.19</v>
      </c>
      <c r="G11626">
        <v>23.21</v>
      </c>
      <c r="J11626">
        <v>0</v>
      </c>
      <c r="K11626">
        <v>0</v>
      </c>
    </row>
    <row r="11627" spans="1:11">
      <c r="A11627" t="s">
        <v>27675</v>
      </c>
      <c r="B11627" t="s">
        <v>58</v>
      </c>
      <c r="C11627">
        <v>89357</v>
      </c>
      <c r="D11627" t="s">
        <v>3246</v>
      </c>
      <c r="E11627" t="s">
        <v>12</v>
      </c>
      <c r="F11627">
        <v>39.49</v>
      </c>
      <c r="G11627">
        <v>41.93</v>
      </c>
      <c r="J11627">
        <v>0</v>
      </c>
      <c r="K11627">
        <v>0</v>
      </c>
    </row>
    <row r="11628" spans="1:11">
      <c r="A11628" t="s">
        <v>27676</v>
      </c>
      <c r="B11628" t="s">
        <v>58</v>
      </c>
      <c r="C11628">
        <v>89448</v>
      </c>
      <c r="D11628" t="s">
        <v>3252</v>
      </c>
      <c r="E11628" t="s">
        <v>12</v>
      </c>
      <c r="F11628">
        <v>17.23</v>
      </c>
      <c r="G11628">
        <v>17.37</v>
      </c>
      <c r="J11628">
        <v>0</v>
      </c>
      <c r="K11628">
        <v>0</v>
      </c>
    </row>
    <row r="11629" spans="1:11">
      <c r="A11629" t="s">
        <v>27677</v>
      </c>
      <c r="B11629" t="s">
        <v>58</v>
      </c>
      <c r="C11629">
        <v>103978</v>
      </c>
      <c r="D11629" t="s">
        <v>3416</v>
      </c>
      <c r="E11629" t="s">
        <v>12</v>
      </c>
      <c r="F11629">
        <v>30.01</v>
      </c>
      <c r="G11629">
        <v>31.22</v>
      </c>
      <c r="J11629">
        <v>0</v>
      </c>
      <c r="K11629">
        <v>0</v>
      </c>
    </row>
    <row r="11630" spans="1:11">
      <c r="A11630" t="s">
        <v>27678</v>
      </c>
      <c r="B11630" t="s">
        <v>58</v>
      </c>
      <c r="C11630">
        <v>89449</v>
      </c>
      <c r="D11630" t="s">
        <v>3253</v>
      </c>
      <c r="E11630" t="s">
        <v>12</v>
      </c>
      <c r="F11630">
        <v>19.100000000000001</v>
      </c>
      <c r="G11630">
        <v>19.28</v>
      </c>
      <c r="J11630">
        <v>0</v>
      </c>
      <c r="K11630">
        <v>0</v>
      </c>
    </row>
    <row r="11631" spans="1:11">
      <c r="A11631" t="s">
        <v>27679</v>
      </c>
      <c r="B11631" t="s">
        <v>58</v>
      </c>
      <c r="C11631">
        <v>103979</v>
      </c>
      <c r="D11631" t="s">
        <v>3417</v>
      </c>
      <c r="E11631" t="s">
        <v>12</v>
      </c>
      <c r="F11631">
        <v>34.35</v>
      </c>
      <c r="G11631">
        <v>35.799999999999997</v>
      </c>
      <c r="J11631">
        <v>0</v>
      </c>
      <c r="K11631">
        <v>0</v>
      </c>
    </row>
    <row r="11632" spans="1:11">
      <c r="A11632" t="s">
        <v>27680</v>
      </c>
      <c r="B11632" t="s">
        <v>58</v>
      </c>
      <c r="C11632">
        <v>89450</v>
      </c>
      <c r="D11632" t="s">
        <v>3254</v>
      </c>
      <c r="E11632" t="s">
        <v>12</v>
      </c>
      <c r="F11632">
        <v>30.39</v>
      </c>
      <c r="G11632">
        <v>30.6</v>
      </c>
      <c r="J11632">
        <v>0</v>
      </c>
      <c r="K11632">
        <v>0</v>
      </c>
    </row>
    <row r="11633" spans="1:11">
      <c r="A11633" t="s">
        <v>27681</v>
      </c>
      <c r="B11633" t="s">
        <v>58</v>
      </c>
      <c r="C11633">
        <v>89451</v>
      </c>
      <c r="D11633" t="s">
        <v>3255</v>
      </c>
      <c r="E11633" t="s">
        <v>12</v>
      </c>
      <c r="F11633">
        <v>49.26</v>
      </c>
      <c r="G11633">
        <v>49.53</v>
      </c>
      <c r="J11633">
        <v>0</v>
      </c>
      <c r="K11633">
        <v>0</v>
      </c>
    </row>
    <row r="11634" spans="1:11">
      <c r="A11634" t="s">
        <v>27682</v>
      </c>
      <c r="B11634" t="s">
        <v>58</v>
      </c>
      <c r="C11634">
        <v>89452</v>
      </c>
      <c r="D11634" t="s">
        <v>3256</v>
      </c>
      <c r="E11634" t="s">
        <v>12</v>
      </c>
      <c r="F11634">
        <v>67.650000000000006</v>
      </c>
      <c r="G11634">
        <v>67.95</v>
      </c>
      <c r="J11634">
        <v>0</v>
      </c>
      <c r="K11634">
        <v>0</v>
      </c>
    </row>
    <row r="11635" spans="1:11">
      <c r="A11635" t="s">
        <v>27683</v>
      </c>
      <c r="B11635" t="s">
        <v>58</v>
      </c>
      <c r="C11635">
        <v>89394</v>
      </c>
      <c r="D11635" t="s">
        <v>15085</v>
      </c>
      <c r="E11635" t="s">
        <v>32</v>
      </c>
      <c r="F11635">
        <v>21.35</v>
      </c>
      <c r="G11635">
        <v>22.22</v>
      </c>
      <c r="J11635">
        <v>0</v>
      </c>
      <c r="K11635">
        <v>0</v>
      </c>
    </row>
    <row r="11636" spans="1:11">
      <c r="A11636" t="s">
        <v>27684</v>
      </c>
      <c r="B11636" t="s">
        <v>58</v>
      </c>
      <c r="C11636">
        <v>89396</v>
      </c>
      <c r="D11636" t="s">
        <v>15086</v>
      </c>
      <c r="E11636" t="s">
        <v>32</v>
      </c>
      <c r="F11636">
        <v>23.39</v>
      </c>
      <c r="G11636">
        <v>24.33</v>
      </c>
      <c r="J11636">
        <v>0</v>
      </c>
      <c r="K11636">
        <v>0</v>
      </c>
    </row>
    <row r="11637" spans="1:11">
      <c r="A11637" t="s">
        <v>27685</v>
      </c>
      <c r="B11637" t="s">
        <v>58</v>
      </c>
      <c r="C11637">
        <v>90374</v>
      </c>
      <c r="D11637" t="s">
        <v>15087</v>
      </c>
      <c r="E11637" t="s">
        <v>32</v>
      </c>
      <c r="F11637">
        <v>25.34</v>
      </c>
      <c r="G11637">
        <v>26.36</v>
      </c>
      <c r="J11637">
        <v>0</v>
      </c>
      <c r="K11637">
        <v>0</v>
      </c>
    </row>
    <row r="11638" spans="1:11">
      <c r="A11638" t="s">
        <v>27686</v>
      </c>
      <c r="B11638" t="s">
        <v>58</v>
      </c>
      <c r="C11638">
        <v>89444</v>
      </c>
      <c r="D11638" t="s">
        <v>15088</v>
      </c>
      <c r="E11638" t="s">
        <v>32</v>
      </c>
      <c r="F11638">
        <v>27.39</v>
      </c>
      <c r="G11638">
        <v>28.39</v>
      </c>
      <c r="J11638">
        <v>0</v>
      </c>
      <c r="K11638">
        <v>0</v>
      </c>
    </row>
    <row r="11639" spans="1:11">
      <c r="A11639" t="s">
        <v>27687</v>
      </c>
      <c r="B11639" t="s">
        <v>58</v>
      </c>
      <c r="C11639">
        <v>89399</v>
      </c>
      <c r="D11639" t="s">
        <v>15089</v>
      </c>
      <c r="E11639" t="s">
        <v>32</v>
      </c>
      <c r="F11639">
        <v>28.2</v>
      </c>
      <c r="G11639">
        <v>29.28</v>
      </c>
      <c r="J11639">
        <v>0</v>
      </c>
      <c r="K11639">
        <v>0</v>
      </c>
    </row>
    <row r="11640" spans="1:11">
      <c r="A11640" t="s">
        <v>27688</v>
      </c>
      <c r="B11640" t="s">
        <v>58</v>
      </c>
      <c r="C11640">
        <v>89442</v>
      </c>
      <c r="D11640" t="s">
        <v>3487</v>
      </c>
      <c r="E11640" t="s">
        <v>32</v>
      </c>
      <c r="F11640">
        <v>16.55</v>
      </c>
      <c r="G11640">
        <v>17.46</v>
      </c>
      <c r="J11640">
        <v>0</v>
      </c>
      <c r="K11640">
        <v>0</v>
      </c>
    </row>
    <row r="11641" spans="1:11">
      <c r="A11641" t="s">
        <v>27689</v>
      </c>
      <c r="B11641" t="s">
        <v>58</v>
      </c>
      <c r="C11641">
        <v>89397</v>
      </c>
      <c r="D11641" t="s">
        <v>3459</v>
      </c>
      <c r="E11641" t="s">
        <v>32</v>
      </c>
      <c r="F11641">
        <v>17.86</v>
      </c>
      <c r="G11641">
        <v>18.88</v>
      </c>
      <c r="J11641">
        <v>0</v>
      </c>
      <c r="K11641">
        <v>0</v>
      </c>
    </row>
    <row r="11642" spans="1:11">
      <c r="A11642" t="s">
        <v>27690</v>
      </c>
      <c r="B11642" t="s">
        <v>58</v>
      </c>
      <c r="C11642">
        <v>89622</v>
      </c>
      <c r="D11642" t="s">
        <v>3582</v>
      </c>
      <c r="E11642" t="s">
        <v>32</v>
      </c>
      <c r="F11642">
        <v>15.88</v>
      </c>
      <c r="G11642">
        <v>16.440000000000001</v>
      </c>
      <c r="J11642">
        <v>0</v>
      </c>
      <c r="K11642">
        <v>0</v>
      </c>
    </row>
    <row r="11643" spans="1:11">
      <c r="A11643" t="s">
        <v>27691</v>
      </c>
      <c r="B11643" t="s">
        <v>58</v>
      </c>
      <c r="C11643">
        <v>89445</v>
      </c>
      <c r="D11643" t="s">
        <v>3489</v>
      </c>
      <c r="E11643" t="s">
        <v>32</v>
      </c>
      <c r="F11643">
        <v>22.06</v>
      </c>
      <c r="G11643">
        <v>23.13</v>
      </c>
      <c r="J11643">
        <v>0</v>
      </c>
      <c r="K11643">
        <v>0</v>
      </c>
    </row>
    <row r="11644" spans="1:11">
      <c r="A11644" t="s">
        <v>27692</v>
      </c>
      <c r="B11644" t="s">
        <v>58</v>
      </c>
      <c r="C11644">
        <v>89400</v>
      </c>
      <c r="D11644" t="s">
        <v>3461</v>
      </c>
      <c r="E11644" t="s">
        <v>32</v>
      </c>
      <c r="F11644">
        <v>23.6</v>
      </c>
      <c r="G11644">
        <v>24.8</v>
      </c>
      <c r="J11644">
        <v>0</v>
      </c>
      <c r="K11644">
        <v>0</v>
      </c>
    </row>
    <row r="11645" spans="1:11">
      <c r="A11645" t="s">
        <v>27693</v>
      </c>
      <c r="B11645" t="s">
        <v>58</v>
      </c>
      <c r="C11645">
        <v>89624</v>
      </c>
      <c r="D11645" t="s">
        <v>3584</v>
      </c>
      <c r="E11645" t="s">
        <v>32</v>
      </c>
      <c r="F11645">
        <v>20.07</v>
      </c>
      <c r="G11645">
        <v>20.76</v>
      </c>
      <c r="J11645">
        <v>0</v>
      </c>
      <c r="K11645">
        <v>0</v>
      </c>
    </row>
    <row r="11646" spans="1:11">
      <c r="A11646" t="s">
        <v>27694</v>
      </c>
      <c r="B11646" t="s">
        <v>58</v>
      </c>
      <c r="C11646">
        <v>104012</v>
      </c>
      <c r="D11646" t="s">
        <v>4421</v>
      </c>
      <c r="E11646" t="s">
        <v>32</v>
      </c>
      <c r="F11646">
        <v>27.21</v>
      </c>
      <c r="G11646">
        <v>28.48</v>
      </c>
      <c r="J11646">
        <v>0</v>
      </c>
      <c r="K11646">
        <v>0</v>
      </c>
    </row>
    <row r="11647" spans="1:11">
      <c r="A11647" t="s">
        <v>27695</v>
      </c>
      <c r="B11647" t="s">
        <v>58</v>
      </c>
      <c r="C11647">
        <v>89627</v>
      </c>
      <c r="D11647" t="s">
        <v>3587</v>
      </c>
      <c r="E11647" t="s">
        <v>32</v>
      </c>
      <c r="F11647">
        <v>22.35</v>
      </c>
      <c r="G11647">
        <v>23.06</v>
      </c>
      <c r="J11647">
        <v>0</v>
      </c>
      <c r="K11647">
        <v>0</v>
      </c>
    </row>
    <row r="11648" spans="1:11">
      <c r="A11648" t="s">
        <v>27696</v>
      </c>
      <c r="B11648" t="s">
        <v>58</v>
      </c>
      <c r="C11648">
        <v>104006</v>
      </c>
      <c r="D11648" t="s">
        <v>4416</v>
      </c>
      <c r="E11648" t="s">
        <v>32</v>
      </c>
      <c r="F11648">
        <v>28.89</v>
      </c>
      <c r="G11648">
        <v>30.13</v>
      </c>
      <c r="J11648">
        <v>0</v>
      </c>
      <c r="K11648">
        <v>0</v>
      </c>
    </row>
    <row r="11649" spans="1:11">
      <c r="A11649" t="s">
        <v>27697</v>
      </c>
      <c r="B11649" t="s">
        <v>58</v>
      </c>
      <c r="C11649">
        <v>89626</v>
      </c>
      <c r="D11649" t="s">
        <v>3586</v>
      </c>
      <c r="E11649" t="s">
        <v>32</v>
      </c>
      <c r="F11649">
        <v>32.72</v>
      </c>
      <c r="G11649">
        <v>33.56</v>
      </c>
      <c r="J11649">
        <v>0</v>
      </c>
      <c r="K11649">
        <v>0</v>
      </c>
    </row>
    <row r="11650" spans="1:11">
      <c r="A11650" t="s">
        <v>27698</v>
      </c>
      <c r="B11650" t="s">
        <v>58</v>
      </c>
      <c r="C11650">
        <v>104005</v>
      </c>
      <c r="D11650" t="s">
        <v>4415</v>
      </c>
      <c r="E11650" t="s">
        <v>32</v>
      </c>
      <c r="F11650">
        <v>41.05</v>
      </c>
      <c r="G11650">
        <v>42.57</v>
      </c>
      <c r="J11650">
        <v>0</v>
      </c>
      <c r="K11650">
        <v>0</v>
      </c>
    </row>
    <row r="11651" spans="1:11">
      <c r="A11651" t="s">
        <v>27699</v>
      </c>
      <c r="B11651" t="s">
        <v>58</v>
      </c>
      <c r="C11651">
        <v>89439</v>
      </c>
      <c r="D11651" t="s">
        <v>15090</v>
      </c>
      <c r="E11651" t="s">
        <v>32</v>
      </c>
      <c r="F11651">
        <v>14.13</v>
      </c>
      <c r="G11651">
        <v>14.98</v>
      </c>
      <c r="J11651">
        <v>0</v>
      </c>
      <c r="K11651">
        <v>0</v>
      </c>
    </row>
    <row r="11652" spans="1:11">
      <c r="A11652" t="s">
        <v>27700</v>
      </c>
      <c r="B11652" t="s">
        <v>58</v>
      </c>
      <c r="C11652">
        <v>89421</v>
      </c>
      <c r="D11652" t="s">
        <v>3477</v>
      </c>
      <c r="E11652" t="s">
        <v>32</v>
      </c>
      <c r="F11652">
        <v>12.86</v>
      </c>
      <c r="G11652">
        <v>13.29</v>
      </c>
      <c r="J11652">
        <v>0</v>
      </c>
      <c r="K11652">
        <v>0</v>
      </c>
    </row>
    <row r="11653" spans="1:11">
      <c r="A11653" t="s">
        <v>27701</v>
      </c>
      <c r="B11653" t="s">
        <v>58</v>
      </c>
      <c r="C11653">
        <v>89375</v>
      </c>
      <c r="D11653" t="s">
        <v>3449</v>
      </c>
      <c r="E11653" t="s">
        <v>32</v>
      </c>
      <c r="F11653">
        <v>13.48</v>
      </c>
      <c r="G11653">
        <v>13.95</v>
      </c>
      <c r="J11653">
        <v>0</v>
      </c>
      <c r="K11653">
        <v>0</v>
      </c>
    </row>
    <row r="11654" spans="1:11">
      <c r="A11654" t="s">
        <v>27702</v>
      </c>
      <c r="B11654" t="s">
        <v>58</v>
      </c>
      <c r="C11654">
        <v>89536</v>
      </c>
      <c r="D11654" t="s">
        <v>3531</v>
      </c>
      <c r="E11654" t="s">
        <v>32</v>
      </c>
      <c r="F11654">
        <v>12.57</v>
      </c>
      <c r="G11654">
        <v>12.82</v>
      </c>
      <c r="J11654">
        <v>0</v>
      </c>
      <c r="K11654">
        <v>0</v>
      </c>
    </row>
    <row r="11655" spans="1:11">
      <c r="A11655" t="s">
        <v>27703</v>
      </c>
      <c r="B11655" t="s">
        <v>58</v>
      </c>
      <c r="C11655">
        <v>89428</v>
      </c>
      <c r="D11655" t="s">
        <v>3481</v>
      </c>
      <c r="E11655" t="s">
        <v>32</v>
      </c>
      <c r="F11655">
        <v>15.44</v>
      </c>
      <c r="G11655">
        <v>15.92</v>
      </c>
      <c r="J11655">
        <v>0</v>
      </c>
      <c r="K11655">
        <v>0</v>
      </c>
    </row>
    <row r="11656" spans="1:11">
      <c r="A11656" t="s">
        <v>27704</v>
      </c>
      <c r="B11656" t="s">
        <v>58</v>
      </c>
      <c r="C11656">
        <v>89382</v>
      </c>
      <c r="D11656" t="s">
        <v>3454</v>
      </c>
      <c r="E11656" t="s">
        <v>32</v>
      </c>
      <c r="F11656">
        <v>16.149999999999999</v>
      </c>
      <c r="G11656">
        <v>16.690000000000001</v>
      </c>
      <c r="J11656">
        <v>0</v>
      </c>
      <c r="K11656">
        <v>0</v>
      </c>
    </row>
    <row r="11657" spans="1:11">
      <c r="A11657" t="s">
        <v>27705</v>
      </c>
      <c r="B11657" t="s">
        <v>58</v>
      </c>
      <c r="C11657">
        <v>89552</v>
      </c>
      <c r="D11657" t="s">
        <v>3541</v>
      </c>
      <c r="E11657" t="s">
        <v>32</v>
      </c>
      <c r="F11657">
        <v>19.38</v>
      </c>
      <c r="G11657">
        <v>19.690000000000001</v>
      </c>
      <c r="J11657">
        <v>0</v>
      </c>
      <c r="K11657">
        <v>0</v>
      </c>
    </row>
    <row r="11658" spans="1:11">
      <c r="A11658" t="s">
        <v>27706</v>
      </c>
      <c r="B11658" t="s">
        <v>58</v>
      </c>
      <c r="C11658">
        <v>89435</v>
      </c>
      <c r="D11658" t="s">
        <v>3484</v>
      </c>
      <c r="E11658" t="s">
        <v>32</v>
      </c>
      <c r="F11658">
        <v>22.71</v>
      </c>
      <c r="G11658">
        <v>23.29</v>
      </c>
      <c r="J11658">
        <v>0</v>
      </c>
      <c r="K11658">
        <v>0</v>
      </c>
    </row>
    <row r="11659" spans="1:11">
      <c r="A11659" t="s">
        <v>27707</v>
      </c>
      <c r="B11659" t="s">
        <v>58</v>
      </c>
      <c r="C11659">
        <v>89390</v>
      </c>
      <c r="D11659" t="s">
        <v>3456</v>
      </c>
      <c r="E11659" t="s">
        <v>32</v>
      </c>
      <c r="F11659">
        <v>23.54</v>
      </c>
      <c r="G11659">
        <v>24.2</v>
      </c>
      <c r="J11659">
        <v>0</v>
      </c>
      <c r="K11659">
        <v>0</v>
      </c>
    </row>
    <row r="11660" spans="1:11">
      <c r="A11660" t="s">
        <v>27708</v>
      </c>
      <c r="B11660" t="s">
        <v>58</v>
      </c>
      <c r="C11660">
        <v>89568</v>
      </c>
      <c r="D11660" t="s">
        <v>3553</v>
      </c>
      <c r="E11660" t="s">
        <v>32</v>
      </c>
      <c r="F11660">
        <v>33.520000000000003</v>
      </c>
      <c r="G11660">
        <v>33.89</v>
      </c>
      <c r="J11660">
        <v>0</v>
      </c>
      <c r="K11660">
        <v>0</v>
      </c>
    </row>
    <row r="11661" spans="1:11">
      <c r="A11661" t="s">
        <v>27709</v>
      </c>
      <c r="B11661" t="s">
        <v>58</v>
      </c>
      <c r="C11661">
        <v>103990</v>
      </c>
      <c r="D11661" t="s">
        <v>4402</v>
      </c>
      <c r="E11661" t="s">
        <v>32</v>
      </c>
      <c r="F11661">
        <v>37.39</v>
      </c>
      <c r="G11661">
        <v>38.07</v>
      </c>
      <c r="J11661">
        <v>0</v>
      </c>
      <c r="K11661">
        <v>0</v>
      </c>
    </row>
    <row r="11662" spans="1:11">
      <c r="A11662" t="s">
        <v>27710</v>
      </c>
      <c r="B11662" t="s">
        <v>58</v>
      </c>
      <c r="C11662">
        <v>89594</v>
      </c>
      <c r="D11662" t="s">
        <v>3569</v>
      </c>
      <c r="E11662" t="s">
        <v>32</v>
      </c>
      <c r="F11662">
        <v>37.35</v>
      </c>
      <c r="G11662">
        <v>37.799999999999997</v>
      </c>
      <c r="J11662">
        <v>0</v>
      </c>
      <c r="K11662">
        <v>0</v>
      </c>
    </row>
    <row r="11663" spans="1:11">
      <c r="A11663" t="s">
        <v>27711</v>
      </c>
      <c r="B11663" t="s">
        <v>58</v>
      </c>
      <c r="C11663">
        <v>103997</v>
      </c>
      <c r="D11663" t="s">
        <v>4409</v>
      </c>
      <c r="E11663" t="s">
        <v>32</v>
      </c>
      <c r="F11663">
        <v>41.85</v>
      </c>
      <c r="G11663">
        <v>42.68</v>
      </c>
      <c r="J11663">
        <v>0</v>
      </c>
      <c r="K11663">
        <v>0</v>
      </c>
    </row>
    <row r="11664" spans="1:11">
      <c r="A11664" t="s">
        <v>27712</v>
      </c>
      <c r="B11664" t="s">
        <v>58</v>
      </c>
      <c r="C11664">
        <v>89609</v>
      </c>
      <c r="D11664" t="s">
        <v>3574</v>
      </c>
      <c r="E11664" t="s">
        <v>32</v>
      </c>
      <c r="F11664">
        <v>85.51</v>
      </c>
      <c r="G11664">
        <v>86.04</v>
      </c>
      <c r="J11664">
        <v>0</v>
      </c>
      <c r="K11664">
        <v>0</v>
      </c>
    </row>
    <row r="11665" spans="1:11">
      <c r="A11665" t="s">
        <v>27713</v>
      </c>
      <c r="B11665" t="s">
        <v>58</v>
      </c>
      <c r="C11665">
        <v>89612</v>
      </c>
      <c r="D11665" t="s">
        <v>3576</v>
      </c>
      <c r="E11665" t="s">
        <v>32</v>
      </c>
      <c r="F11665">
        <v>166.66</v>
      </c>
      <c r="G11665">
        <v>167.32</v>
      </c>
      <c r="J11665">
        <v>0</v>
      </c>
      <c r="K11665">
        <v>0</v>
      </c>
    </row>
    <row r="11666" spans="1:11">
      <c r="A11666" t="s">
        <v>27714</v>
      </c>
      <c r="B11666" t="s">
        <v>58</v>
      </c>
      <c r="C11666">
        <v>89615</v>
      </c>
      <c r="D11666" t="s">
        <v>3579</v>
      </c>
      <c r="E11666" t="s">
        <v>32</v>
      </c>
      <c r="F11666">
        <v>196.76</v>
      </c>
      <c r="G11666">
        <v>197.51</v>
      </c>
      <c r="J11666">
        <v>0</v>
      </c>
      <c r="K11666">
        <v>0</v>
      </c>
    </row>
    <row r="11667" spans="1:11">
      <c r="A11667" t="s">
        <v>27715</v>
      </c>
      <c r="B11667" t="s">
        <v>58</v>
      </c>
      <c r="C11667">
        <v>89747</v>
      </c>
      <c r="D11667" t="s">
        <v>15091</v>
      </c>
      <c r="E11667" t="s">
        <v>32</v>
      </c>
      <c r="F11667">
        <v>30.79</v>
      </c>
      <c r="G11667">
        <v>31.24</v>
      </c>
      <c r="J11667">
        <v>0</v>
      </c>
      <c r="K11667">
        <v>0</v>
      </c>
    </row>
    <row r="11668" spans="1:11">
      <c r="A11668" t="s">
        <v>27716</v>
      </c>
      <c r="B11668" t="s">
        <v>58</v>
      </c>
      <c r="C11668">
        <v>89656</v>
      </c>
      <c r="D11668" t="s">
        <v>15092</v>
      </c>
      <c r="E11668" t="s">
        <v>32</v>
      </c>
      <c r="F11668">
        <v>23.51</v>
      </c>
      <c r="G11668">
        <v>23.9</v>
      </c>
      <c r="J11668">
        <v>0</v>
      </c>
      <c r="K11668">
        <v>0</v>
      </c>
    </row>
    <row r="11669" spans="1:11">
      <c r="A11669" t="s">
        <v>27717</v>
      </c>
      <c r="B11669" t="s">
        <v>58</v>
      </c>
      <c r="C11669">
        <v>89663</v>
      </c>
      <c r="D11669" t="s">
        <v>15093</v>
      </c>
      <c r="E11669" t="s">
        <v>32</v>
      </c>
      <c r="F11669">
        <v>31.43</v>
      </c>
      <c r="G11669">
        <v>31.93</v>
      </c>
      <c r="J11669">
        <v>0</v>
      </c>
      <c r="K11669">
        <v>0</v>
      </c>
    </row>
    <row r="11670" spans="1:11">
      <c r="A11670" t="s">
        <v>27718</v>
      </c>
      <c r="B11670" t="s">
        <v>58</v>
      </c>
      <c r="C11670">
        <v>89759</v>
      </c>
      <c r="D11670" t="s">
        <v>3649</v>
      </c>
      <c r="E11670" t="s">
        <v>32</v>
      </c>
      <c r="F11670">
        <v>13.36</v>
      </c>
      <c r="G11670">
        <v>13.84</v>
      </c>
      <c r="J11670">
        <v>0</v>
      </c>
      <c r="K11670">
        <v>0</v>
      </c>
    </row>
    <row r="11671" spans="1:11">
      <c r="A11671" t="s">
        <v>27719</v>
      </c>
      <c r="B11671" t="s">
        <v>58</v>
      </c>
      <c r="C11671">
        <v>89832</v>
      </c>
      <c r="D11671" t="s">
        <v>3693</v>
      </c>
      <c r="E11671" t="s">
        <v>32</v>
      </c>
      <c r="F11671">
        <v>42.97</v>
      </c>
      <c r="G11671">
        <v>43.55</v>
      </c>
      <c r="J11671">
        <v>0</v>
      </c>
      <c r="K11671">
        <v>0</v>
      </c>
    </row>
    <row r="11672" spans="1:11">
      <c r="A11672" t="s">
        <v>27720</v>
      </c>
      <c r="B11672" t="s">
        <v>58</v>
      </c>
      <c r="C11672">
        <v>89666</v>
      </c>
      <c r="D11672" t="s">
        <v>15094</v>
      </c>
      <c r="E11672" t="s">
        <v>32</v>
      </c>
      <c r="F11672">
        <v>9.0500000000000007</v>
      </c>
      <c r="G11672">
        <v>9.49</v>
      </c>
      <c r="J11672">
        <v>0</v>
      </c>
      <c r="K11672">
        <v>0</v>
      </c>
    </row>
    <row r="11673" spans="1:11">
      <c r="A11673" t="s">
        <v>27721</v>
      </c>
      <c r="B11673" t="s">
        <v>58</v>
      </c>
      <c r="C11673">
        <v>89678</v>
      </c>
      <c r="D11673" t="s">
        <v>15095</v>
      </c>
      <c r="E11673" t="s">
        <v>32</v>
      </c>
      <c r="F11673">
        <v>14.06</v>
      </c>
      <c r="G11673">
        <v>14.61</v>
      </c>
      <c r="J11673">
        <v>0</v>
      </c>
      <c r="K11673">
        <v>0</v>
      </c>
    </row>
    <row r="11674" spans="1:11">
      <c r="A11674" t="s">
        <v>27722</v>
      </c>
      <c r="B11674" t="s">
        <v>58</v>
      </c>
      <c r="C11674">
        <v>89764</v>
      </c>
      <c r="D11674" t="s">
        <v>3653</v>
      </c>
      <c r="E11674" t="s">
        <v>32</v>
      </c>
      <c r="F11674">
        <v>38.770000000000003</v>
      </c>
      <c r="G11674">
        <v>39.35</v>
      </c>
      <c r="J11674">
        <v>0</v>
      </c>
      <c r="K11674">
        <v>0</v>
      </c>
    </row>
    <row r="11675" spans="1:11">
      <c r="A11675" t="s">
        <v>27723</v>
      </c>
      <c r="B11675" t="s">
        <v>58</v>
      </c>
      <c r="C11675">
        <v>89689</v>
      </c>
      <c r="D11675" t="s">
        <v>15096</v>
      </c>
      <c r="E11675" t="s">
        <v>32</v>
      </c>
      <c r="F11675">
        <v>39.590000000000003</v>
      </c>
      <c r="G11675">
        <v>40.229999999999997</v>
      </c>
      <c r="J11675">
        <v>0</v>
      </c>
      <c r="K11675">
        <v>0</v>
      </c>
    </row>
    <row r="11676" spans="1:11">
      <c r="A11676" t="s">
        <v>27724</v>
      </c>
      <c r="B11676" t="s">
        <v>58</v>
      </c>
      <c r="C11676">
        <v>89655</v>
      </c>
      <c r="D11676" t="s">
        <v>15097</v>
      </c>
      <c r="E11676" t="s">
        <v>32</v>
      </c>
      <c r="F11676">
        <v>25.11</v>
      </c>
      <c r="G11676">
        <v>25.5</v>
      </c>
      <c r="J11676">
        <v>0</v>
      </c>
      <c r="K11676">
        <v>0</v>
      </c>
    </row>
    <row r="11677" spans="1:11">
      <c r="A11677" t="s">
        <v>27725</v>
      </c>
      <c r="B11677" t="s">
        <v>58</v>
      </c>
      <c r="C11677">
        <v>89662</v>
      </c>
      <c r="D11677" t="s">
        <v>15098</v>
      </c>
      <c r="E11677" t="s">
        <v>32</v>
      </c>
      <c r="F11677">
        <v>32.29</v>
      </c>
      <c r="G11677">
        <v>32.729999999999997</v>
      </c>
      <c r="J11677">
        <v>0</v>
      </c>
      <c r="K11677">
        <v>0</v>
      </c>
    </row>
    <row r="11678" spans="1:11">
      <c r="A11678" t="s">
        <v>27726</v>
      </c>
      <c r="B11678" t="s">
        <v>58</v>
      </c>
      <c r="C11678">
        <v>89758</v>
      </c>
      <c r="D11678" t="s">
        <v>15099</v>
      </c>
      <c r="E11678" t="s">
        <v>32</v>
      </c>
      <c r="F11678">
        <v>38.24</v>
      </c>
      <c r="G11678">
        <v>38.76</v>
      </c>
      <c r="J11678">
        <v>0</v>
      </c>
      <c r="K11678">
        <v>0</v>
      </c>
    </row>
    <row r="11679" spans="1:11">
      <c r="A11679" t="s">
        <v>27727</v>
      </c>
      <c r="B11679" t="s">
        <v>58</v>
      </c>
      <c r="C11679">
        <v>89676</v>
      </c>
      <c r="D11679" t="s">
        <v>15100</v>
      </c>
      <c r="E11679" t="s">
        <v>32</v>
      </c>
      <c r="F11679">
        <v>38.47</v>
      </c>
      <c r="G11679">
        <v>39.04</v>
      </c>
      <c r="J11679">
        <v>0</v>
      </c>
      <c r="K11679">
        <v>0</v>
      </c>
    </row>
    <row r="11680" spans="1:11">
      <c r="A11680" t="s">
        <v>27728</v>
      </c>
      <c r="B11680" t="s">
        <v>58</v>
      </c>
      <c r="C11680">
        <v>89818</v>
      </c>
      <c r="D11680" t="s">
        <v>15101</v>
      </c>
      <c r="E11680" t="s">
        <v>32</v>
      </c>
      <c r="F11680">
        <v>53.89</v>
      </c>
      <c r="G11680">
        <v>54.21</v>
      </c>
      <c r="J11680">
        <v>0</v>
      </c>
      <c r="K11680">
        <v>0</v>
      </c>
    </row>
    <row r="11681" spans="1:11">
      <c r="A11681" t="s">
        <v>27729</v>
      </c>
      <c r="B11681" t="s">
        <v>58</v>
      </c>
      <c r="C11681">
        <v>89763</v>
      </c>
      <c r="D11681" t="s">
        <v>15102</v>
      </c>
      <c r="E11681" t="s">
        <v>32</v>
      </c>
      <c r="F11681">
        <v>57.26</v>
      </c>
      <c r="G11681">
        <v>57.86</v>
      </c>
      <c r="J11681">
        <v>0</v>
      </c>
      <c r="K11681">
        <v>0</v>
      </c>
    </row>
    <row r="11682" spans="1:11">
      <c r="A11682" t="s">
        <v>27730</v>
      </c>
      <c r="B11682" t="s">
        <v>58</v>
      </c>
      <c r="C11682">
        <v>89686</v>
      </c>
      <c r="D11682" t="s">
        <v>15103</v>
      </c>
      <c r="E11682" t="s">
        <v>32</v>
      </c>
      <c r="F11682">
        <v>58.12</v>
      </c>
      <c r="G11682">
        <v>58.79</v>
      </c>
      <c r="J11682">
        <v>0</v>
      </c>
      <c r="K11682">
        <v>0</v>
      </c>
    </row>
    <row r="11683" spans="1:11">
      <c r="A11683" t="s">
        <v>27731</v>
      </c>
      <c r="B11683" t="s">
        <v>58</v>
      </c>
      <c r="C11683">
        <v>104029</v>
      </c>
      <c r="D11683" t="s">
        <v>4434</v>
      </c>
      <c r="E11683" t="s">
        <v>32</v>
      </c>
      <c r="F11683">
        <v>68.66</v>
      </c>
      <c r="G11683">
        <v>69.33</v>
      </c>
      <c r="J11683">
        <v>0</v>
      </c>
      <c r="K11683">
        <v>0</v>
      </c>
    </row>
    <row r="11684" spans="1:11">
      <c r="A11684" t="s">
        <v>27732</v>
      </c>
      <c r="B11684" t="s">
        <v>58</v>
      </c>
      <c r="C11684">
        <v>89831</v>
      </c>
      <c r="D11684" t="s">
        <v>15104</v>
      </c>
      <c r="E11684" t="s">
        <v>32</v>
      </c>
      <c r="F11684">
        <v>64.97</v>
      </c>
      <c r="G11684">
        <v>65.34</v>
      </c>
      <c r="J11684">
        <v>0</v>
      </c>
      <c r="K11684">
        <v>0</v>
      </c>
    </row>
    <row r="11685" spans="1:11">
      <c r="A11685" t="s">
        <v>27733</v>
      </c>
      <c r="B11685" t="s">
        <v>58</v>
      </c>
      <c r="C11685">
        <v>89668</v>
      </c>
      <c r="D11685" t="s">
        <v>3607</v>
      </c>
      <c r="E11685" t="s">
        <v>32</v>
      </c>
      <c r="F11685">
        <v>30.68</v>
      </c>
      <c r="G11685">
        <v>31.17</v>
      </c>
      <c r="J11685">
        <v>0</v>
      </c>
      <c r="K11685">
        <v>0</v>
      </c>
    </row>
    <row r="11686" spans="1:11">
      <c r="A11686" t="s">
        <v>27734</v>
      </c>
      <c r="B11686" t="s">
        <v>58</v>
      </c>
      <c r="C11686">
        <v>89639</v>
      </c>
      <c r="D11686" t="s">
        <v>3595</v>
      </c>
      <c r="E11686" t="s">
        <v>32</v>
      </c>
      <c r="F11686">
        <v>14.14</v>
      </c>
      <c r="G11686">
        <v>14.73</v>
      </c>
      <c r="J11686">
        <v>0</v>
      </c>
      <c r="K11686">
        <v>0</v>
      </c>
    </row>
    <row r="11687" spans="1:11">
      <c r="A11687" t="s">
        <v>27735</v>
      </c>
      <c r="B11687" t="s">
        <v>58</v>
      </c>
      <c r="C11687">
        <v>89721</v>
      </c>
      <c r="D11687" t="s">
        <v>3629</v>
      </c>
      <c r="E11687" t="s">
        <v>32</v>
      </c>
      <c r="F11687">
        <v>18.16</v>
      </c>
      <c r="G11687">
        <v>18.829999999999998</v>
      </c>
      <c r="J11687">
        <v>0</v>
      </c>
      <c r="K11687">
        <v>0</v>
      </c>
    </row>
    <row r="11688" spans="1:11">
      <c r="A11688" t="s">
        <v>27736</v>
      </c>
      <c r="B11688" t="s">
        <v>58</v>
      </c>
      <c r="C11688">
        <v>89643</v>
      </c>
      <c r="D11688" t="s">
        <v>3599</v>
      </c>
      <c r="E11688" t="s">
        <v>32</v>
      </c>
      <c r="F11688">
        <v>19.12</v>
      </c>
      <c r="G11688">
        <v>19.87</v>
      </c>
      <c r="J11688">
        <v>0</v>
      </c>
      <c r="K11688">
        <v>0</v>
      </c>
    </row>
    <row r="11689" spans="1:11">
      <c r="A11689" t="s">
        <v>27737</v>
      </c>
      <c r="B11689" t="s">
        <v>58</v>
      </c>
      <c r="C11689">
        <v>89727</v>
      </c>
      <c r="D11689" t="s">
        <v>15105</v>
      </c>
      <c r="E11689" t="s">
        <v>32</v>
      </c>
      <c r="F11689">
        <v>26.82</v>
      </c>
      <c r="G11689">
        <v>27.62</v>
      </c>
      <c r="J11689">
        <v>0</v>
      </c>
      <c r="K11689">
        <v>0</v>
      </c>
    </row>
    <row r="11690" spans="1:11">
      <c r="A11690" t="s">
        <v>27738</v>
      </c>
      <c r="B11690" t="s">
        <v>58</v>
      </c>
      <c r="C11690">
        <v>89648</v>
      </c>
      <c r="D11690" t="s">
        <v>15106</v>
      </c>
      <c r="E11690" t="s">
        <v>32</v>
      </c>
      <c r="F11690">
        <v>27.95</v>
      </c>
      <c r="G11690">
        <v>28.84</v>
      </c>
      <c r="J11690">
        <v>0</v>
      </c>
      <c r="K11690">
        <v>0</v>
      </c>
    </row>
    <row r="11691" spans="1:11">
      <c r="A11691" t="s">
        <v>27739</v>
      </c>
      <c r="B11691" t="s">
        <v>58</v>
      </c>
      <c r="C11691">
        <v>89749</v>
      </c>
      <c r="D11691" t="s">
        <v>15107</v>
      </c>
      <c r="E11691" t="s">
        <v>32</v>
      </c>
      <c r="F11691">
        <v>18.2</v>
      </c>
      <c r="G11691">
        <v>18.649999999999999</v>
      </c>
      <c r="J11691">
        <v>0</v>
      </c>
      <c r="K11691">
        <v>0</v>
      </c>
    </row>
    <row r="11692" spans="1:11">
      <c r="A11692" t="s">
        <v>27740</v>
      </c>
      <c r="B11692" t="s">
        <v>58</v>
      </c>
      <c r="C11692">
        <v>89657</v>
      </c>
      <c r="D11692" t="s">
        <v>15108</v>
      </c>
      <c r="E11692" t="s">
        <v>32</v>
      </c>
      <c r="F11692">
        <v>15.16</v>
      </c>
      <c r="G11692">
        <v>15.55</v>
      </c>
      <c r="J11692">
        <v>0</v>
      </c>
      <c r="K11692">
        <v>0</v>
      </c>
    </row>
    <row r="11693" spans="1:11">
      <c r="A11693" t="s">
        <v>27741</v>
      </c>
      <c r="B11693" t="s">
        <v>58</v>
      </c>
      <c r="C11693">
        <v>89664</v>
      </c>
      <c r="D11693" t="s">
        <v>15109</v>
      </c>
      <c r="E11693" t="s">
        <v>32</v>
      </c>
      <c r="F11693">
        <v>18.84</v>
      </c>
      <c r="G11693">
        <v>19.34</v>
      </c>
      <c r="J11693">
        <v>0</v>
      </c>
      <c r="K11693">
        <v>0</v>
      </c>
    </row>
    <row r="11694" spans="1:11">
      <c r="A11694" t="s">
        <v>27742</v>
      </c>
      <c r="B11694" t="s">
        <v>58</v>
      </c>
      <c r="C11694">
        <v>89638</v>
      </c>
      <c r="D11694" t="s">
        <v>3594</v>
      </c>
      <c r="E11694" t="s">
        <v>32</v>
      </c>
      <c r="F11694">
        <v>13.5</v>
      </c>
      <c r="G11694">
        <v>14.09</v>
      </c>
      <c r="J11694">
        <v>0</v>
      </c>
      <c r="K11694">
        <v>0</v>
      </c>
    </row>
    <row r="11695" spans="1:11">
      <c r="A11695" t="s">
        <v>27743</v>
      </c>
      <c r="B11695" t="s">
        <v>58</v>
      </c>
      <c r="C11695">
        <v>89720</v>
      </c>
      <c r="D11695" t="s">
        <v>15110</v>
      </c>
      <c r="E11695" t="s">
        <v>32</v>
      </c>
      <c r="F11695">
        <v>16.91</v>
      </c>
      <c r="G11695">
        <v>17.579999999999998</v>
      </c>
      <c r="J11695">
        <v>0</v>
      </c>
      <c r="K11695">
        <v>0</v>
      </c>
    </row>
    <row r="11696" spans="1:11">
      <c r="A11696" t="s">
        <v>27744</v>
      </c>
      <c r="B11696" t="s">
        <v>58</v>
      </c>
      <c r="C11696">
        <v>89642</v>
      </c>
      <c r="D11696" t="s">
        <v>3598</v>
      </c>
      <c r="E11696" t="s">
        <v>32</v>
      </c>
      <c r="F11696">
        <v>17.87</v>
      </c>
      <c r="G11696">
        <v>18.62</v>
      </c>
      <c r="J11696">
        <v>0</v>
      </c>
      <c r="K11696">
        <v>0</v>
      </c>
    </row>
    <row r="11697" spans="1:11">
      <c r="A11697" t="s">
        <v>27745</v>
      </c>
      <c r="B11697" t="s">
        <v>58</v>
      </c>
      <c r="C11697">
        <v>89725</v>
      </c>
      <c r="D11697" t="s">
        <v>15111</v>
      </c>
      <c r="E11697" t="s">
        <v>32</v>
      </c>
      <c r="F11697">
        <v>21.93</v>
      </c>
      <c r="G11697">
        <v>22.73</v>
      </c>
      <c r="J11697">
        <v>0</v>
      </c>
      <c r="K11697">
        <v>0</v>
      </c>
    </row>
    <row r="11698" spans="1:11">
      <c r="A11698" t="s">
        <v>27746</v>
      </c>
      <c r="B11698" t="s">
        <v>58</v>
      </c>
      <c r="C11698">
        <v>89647</v>
      </c>
      <c r="D11698" t="s">
        <v>15112</v>
      </c>
      <c r="E11698" t="s">
        <v>32</v>
      </c>
      <c r="F11698">
        <v>23.06</v>
      </c>
      <c r="G11698">
        <v>23.95</v>
      </c>
      <c r="J11698">
        <v>0</v>
      </c>
      <c r="K11698">
        <v>0</v>
      </c>
    </row>
    <row r="11699" spans="1:11">
      <c r="A11699" t="s">
        <v>27747</v>
      </c>
      <c r="B11699" t="s">
        <v>58</v>
      </c>
      <c r="C11699">
        <v>89780</v>
      </c>
      <c r="D11699" t="s">
        <v>3662</v>
      </c>
      <c r="E11699" t="s">
        <v>32</v>
      </c>
      <c r="F11699">
        <v>25.75</v>
      </c>
      <c r="G11699">
        <v>26.25</v>
      </c>
      <c r="J11699">
        <v>0</v>
      </c>
      <c r="K11699">
        <v>0</v>
      </c>
    </row>
    <row r="11700" spans="1:11">
      <c r="A11700" t="s">
        <v>27748</v>
      </c>
      <c r="B11700" t="s">
        <v>58</v>
      </c>
      <c r="C11700">
        <v>89734</v>
      </c>
      <c r="D11700" t="s">
        <v>15113</v>
      </c>
      <c r="E11700" t="s">
        <v>32</v>
      </c>
      <c r="F11700">
        <v>30.98</v>
      </c>
      <c r="G11700">
        <v>31.91</v>
      </c>
      <c r="J11700">
        <v>0</v>
      </c>
      <c r="K11700">
        <v>0</v>
      </c>
    </row>
    <row r="11701" spans="1:11">
      <c r="A11701" t="s">
        <v>27749</v>
      </c>
      <c r="B11701" t="s">
        <v>58</v>
      </c>
      <c r="C11701">
        <v>89650</v>
      </c>
      <c r="D11701" t="s">
        <v>15114</v>
      </c>
      <c r="E11701" t="s">
        <v>32</v>
      </c>
      <c r="F11701">
        <v>32.31</v>
      </c>
      <c r="G11701">
        <v>33.35</v>
      </c>
      <c r="J11701">
        <v>0</v>
      </c>
      <c r="K11701">
        <v>0</v>
      </c>
    </row>
    <row r="11702" spans="1:11">
      <c r="A11702" t="s">
        <v>27750</v>
      </c>
      <c r="B11702" t="s">
        <v>58</v>
      </c>
      <c r="C11702">
        <v>89787</v>
      </c>
      <c r="D11702" t="s">
        <v>15115</v>
      </c>
      <c r="E11702" t="s">
        <v>32</v>
      </c>
      <c r="F11702">
        <v>37.85</v>
      </c>
      <c r="G11702">
        <v>38.44</v>
      </c>
      <c r="J11702">
        <v>0</v>
      </c>
      <c r="K11702">
        <v>0</v>
      </c>
    </row>
    <row r="11703" spans="1:11">
      <c r="A11703" t="s">
        <v>27751</v>
      </c>
      <c r="B11703" t="s">
        <v>58</v>
      </c>
      <c r="C11703">
        <v>104024</v>
      </c>
      <c r="D11703" t="s">
        <v>4430</v>
      </c>
      <c r="E11703" t="s">
        <v>32</v>
      </c>
      <c r="F11703">
        <v>43.72</v>
      </c>
      <c r="G11703">
        <v>44.79</v>
      </c>
      <c r="J11703">
        <v>0</v>
      </c>
      <c r="K11703">
        <v>0</v>
      </c>
    </row>
    <row r="11704" spans="1:11">
      <c r="A11704" t="s">
        <v>27752</v>
      </c>
      <c r="B11704" t="s">
        <v>58</v>
      </c>
      <c r="C11704">
        <v>89789</v>
      </c>
      <c r="D11704" t="s">
        <v>15116</v>
      </c>
      <c r="E11704" t="s">
        <v>32</v>
      </c>
      <c r="F11704">
        <v>68.95</v>
      </c>
      <c r="G11704">
        <v>69.680000000000007</v>
      </c>
      <c r="J11704">
        <v>0</v>
      </c>
      <c r="K11704">
        <v>0</v>
      </c>
    </row>
    <row r="11705" spans="1:11">
      <c r="A11705" t="s">
        <v>27753</v>
      </c>
      <c r="B11705" t="s">
        <v>58</v>
      </c>
      <c r="C11705">
        <v>89791</v>
      </c>
      <c r="D11705" t="s">
        <v>15117</v>
      </c>
      <c r="E11705" t="s">
        <v>32</v>
      </c>
      <c r="F11705">
        <v>153.61000000000001</v>
      </c>
      <c r="G11705">
        <v>154.59</v>
      </c>
      <c r="J11705">
        <v>0</v>
      </c>
      <c r="K11705">
        <v>0</v>
      </c>
    </row>
    <row r="11706" spans="1:11">
      <c r="A11706" t="s">
        <v>27754</v>
      </c>
      <c r="B11706" t="s">
        <v>58</v>
      </c>
      <c r="C11706">
        <v>89793</v>
      </c>
      <c r="D11706" t="s">
        <v>15118</v>
      </c>
      <c r="E11706" t="s">
        <v>32</v>
      </c>
      <c r="F11706">
        <v>221.37</v>
      </c>
      <c r="G11706">
        <v>222.54</v>
      </c>
      <c r="J11706">
        <v>0</v>
      </c>
      <c r="K11706">
        <v>0</v>
      </c>
    </row>
    <row r="11707" spans="1:11">
      <c r="A11707" t="s">
        <v>27755</v>
      </c>
      <c r="B11707" t="s">
        <v>58</v>
      </c>
      <c r="C11707">
        <v>89637</v>
      </c>
      <c r="D11707" t="s">
        <v>3593</v>
      </c>
      <c r="E11707" t="s">
        <v>32</v>
      </c>
      <c r="F11707">
        <v>12.61</v>
      </c>
      <c r="G11707">
        <v>13.2</v>
      </c>
      <c r="J11707">
        <v>0</v>
      </c>
      <c r="K11707">
        <v>0</v>
      </c>
    </row>
    <row r="11708" spans="1:11">
      <c r="A11708" t="s">
        <v>27756</v>
      </c>
      <c r="B11708" t="s">
        <v>58</v>
      </c>
      <c r="C11708">
        <v>89719</v>
      </c>
      <c r="D11708" t="s">
        <v>15119</v>
      </c>
      <c r="E11708" t="s">
        <v>32</v>
      </c>
      <c r="F11708">
        <v>15.34</v>
      </c>
      <c r="G11708">
        <v>16.010000000000002</v>
      </c>
      <c r="J11708">
        <v>0</v>
      </c>
      <c r="K11708">
        <v>0</v>
      </c>
    </row>
    <row r="11709" spans="1:11">
      <c r="A11709" t="s">
        <v>27757</v>
      </c>
      <c r="B11709" t="s">
        <v>58</v>
      </c>
      <c r="C11709">
        <v>89641</v>
      </c>
      <c r="D11709" t="s">
        <v>3597</v>
      </c>
      <c r="E11709" t="s">
        <v>32</v>
      </c>
      <c r="F11709">
        <v>16.3</v>
      </c>
      <c r="G11709">
        <v>17.05</v>
      </c>
      <c r="J11709">
        <v>0</v>
      </c>
      <c r="K11709">
        <v>0</v>
      </c>
    </row>
    <row r="11710" spans="1:11">
      <c r="A11710" t="s">
        <v>27758</v>
      </c>
      <c r="B11710" t="s">
        <v>58</v>
      </c>
      <c r="C11710">
        <v>89723</v>
      </c>
      <c r="D11710" t="s">
        <v>15120</v>
      </c>
      <c r="E11710" t="s">
        <v>32</v>
      </c>
      <c r="F11710">
        <v>22.58</v>
      </c>
      <c r="G11710">
        <v>23.38</v>
      </c>
      <c r="J11710">
        <v>0</v>
      </c>
      <c r="K11710">
        <v>0</v>
      </c>
    </row>
    <row r="11711" spans="1:11">
      <c r="A11711" t="s">
        <v>27759</v>
      </c>
      <c r="B11711" t="s">
        <v>58</v>
      </c>
      <c r="C11711">
        <v>89646</v>
      </c>
      <c r="D11711" t="s">
        <v>3602</v>
      </c>
      <c r="E11711" t="s">
        <v>32</v>
      </c>
      <c r="F11711">
        <v>23.71</v>
      </c>
      <c r="G11711">
        <v>24.6</v>
      </c>
      <c r="J11711">
        <v>0</v>
      </c>
      <c r="K11711">
        <v>0</v>
      </c>
    </row>
    <row r="11712" spans="1:11">
      <c r="A11712" t="s">
        <v>27760</v>
      </c>
      <c r="B11712" t="s">
        <v>58</v>
      </c>
      <c r="C11712">
        <v>89777</v>
      </c>
      <c r="D11712" t="s">
        <v>15121</v>
      </c>
      <c r="E11712" t="s">
        <v>32</v>
      </c>
      <c r="F11712">
        <v>27.36</v>
      </c>
      <c r="G11712">
        <v>27.86</v>
      </c>
      <c r="J11712">
        <v>0</v>
      </c>
      <c r="K11712">
        <v>0</v>
      </c>
    </row>
    <row r="11713" spans="1:11">
      <c r="A11713" t="s">
        <v>27761</v>
      </c>
      <c r="B11713" t="s">
        <v>58</v>
      </c>
      <c r="C11713">
        <v>89729</v>
      </c>
      <c r="D11713" t="s">
        <v>15122</v>
      </c>
      <c r="E11713" t="s">
        <v>32</v>
      </c>
      <c r="F11713">
        <v>32.590000000000003</v>
      </c>
      <c r="G11713">
        <v>33.520000000000003</v>
      </c>
      <c r="J11713">
        <v>0</v>
      </c>
      <c r="K11713">
        <v>0</v>
      </c>
    </row>
    <row r="11714" spans="1:11">
      <c r="A11714" t="s">
        <v>27762</v>
      </c>
      <c r="B11714" t="s">
        <v>58</v>
      </c>
      <c r="C11714">
        <v>89649</v>
      </c>
      <c r="D11714" t="s">
        <v>15123</v>
      </c>
      <c r="E11714" t="s">
        <v>32</v>
      </c>
      <c r="F11714">
        <v>33.92</v>
      </c>
      <c r="G11714">
        <v>34.96</v>
      </c>
      <c r="J11714">
        <v>0</v>
      </c>
      <c r="K11714">
        <v>0</v>
      </c>
    </row>
    <row r="11715" spans="1:11">
      <c r="A11715" t="s">
        <v>27763</v>
      </c>
      <c r="B11715" t="s">
        <v>58</v>
      </c>
      <c r="C11715">
        <v>89781</v>
      </c>
      <c r="D11715" t="s">
        <v>15124</v>
      </c>
      <c r="E11715" t="s">
        <v>32</v>
      </c>
      <c r="F11715">
        <v>38.25</v>
      </c>
      <c r="G11715">
        <v>38.840000000000003</v>
      </c>
      <c r="J11715">
        <v>0</v>
      </c>
      <c r="K11715">
        <v>0</v>
      </c>
    </row>
    <row r="11716" spans="1:11">
      <c r="A11716" t="s">
        <v>27764</v>
      </c>
      <c r="B11716" t="s">
        <v>58</v>
      </c>
      <c r="C11716">
        <v>104023</v>
      </c>
      <c r="D11716" t="s">
        <v>4429</v>
      </c>
      <c r="E11716" t="s">
        <v>32</v>
      </c>
      <c r="F11716">
        <v>44.12</v>
      </c>
      <c r="G11716">
        <v>45.19</v>
      </c>
      <c r="J11716">
        <v>0</v>
      </c>
      <c r="K11716">
        <v>0</v>
      </c>
    </row>
    <row r="11717" spans="1:11">
      <c r="A11717" t="s">
        <v>27765</v>
      </c>
      <c r="B11717" t="s">
        <v>58</v>
      </c>
      <c r="C11717">
        <v>89788</v>
      </c>
      <c r="D11717" t="s">
        <v>15125</v>
      </c>
      <c r="E11717" t="s">
        <v>32</v>
      </c>
      <c r="F11717">
        <v>80.67</v>
      </c>
      <c r="G11717">
        <v>81.400000000000006</v>
      </c>
      <c r="J11717">
        <v>0</v>
      </c>
      <c r="K11717">
        <v>0</v>
      </c>
    </row>
    <row r="11718" spans="1:11">
      <c r="A11718" t="s">
        <v>27766</v>
      </c>
      <c r="B11718" t="s">
        <v>58</v>
      </c>
      <c r="C11718">
        <v>89790</v>
      </c>
      <c r="D11718" t="s">
        <v>15126</v>
      </c>
      <c r="E11718" t="s">
        <v>32</v>
      </c>
      <c r="F11718">
        <v>158.91</v>
      </c>
      <c r="G11718">
        <v>159.88999999999999</v>
      </c>
      <c r="J11718">
        <v>0</v>
      </c>
      <c r="K11718">
        <v>0</v>
      </c>
    </row>
    <row r="11719" spans="1:11">
      <c r="A11719" t="s">
        <v>27767</v>
      </c>
      <c r="B11719" t="s">
        <v>58</v>
      </c>
      <c r="C11719">
        <v>89792</v>
      </c>
      <c r="D11719" t="s">
        <v>15127</v>
      </c>
      <c r="E11719" t="s">
        <v>32</v>
      </c>
      <c r="F11719">
        <v>188.4</v>
      </c>
      <c r="G11719">
        <v>189.57</v>
      </c>
      <c r="J11719">
        <v>0</v>
      </c>
      <c r="K11719">
        <v>0</v>
      </c>
    </row>
    <row r="11720" spans="1:11">
      <c r="A11720" t="s">
        <v>27768</v>
      </c>
      <c r="B11720" t="s">
        <v>58</v>
      </c>
      <c r="C11720">
        <v>89640</v>
      </c>
      <c r="D11720" t="s">
        <v>3596</v>
      </c>
      <c r="E11720" t="s">
        <v>32</v>
      </c>
      <c r="F11720">
        <v>20.92</v>
      </c>
      <c r="G11720">
        <v>21.51</v>
      </c>
      <c r="J11720">
        <v>0</v>
      </c>
      <c r="K11720">
        <v>0</v>
      </c>
    </row>
    <row r="11721" spans="1:11">
      <c r="A11721" t="s">
        <v>27769</v>
      </c>
      <c r="B11721" t="s">
        <v>58</v>
      </c>
      <c r="C11721">
        <v>89644</v>
      </c>
      <c r="D11721" t="s">
        <v>3600</v>
      </c>
      <c r="E11721" t="s">
        <v>32</v>
      </c>
      <c r="F11721">
        <v>25.37</v>
      </c>
      <c r="G11721">
        <v>26.04</v>
      </c>
      <c r="J11721">
        <v>0</v>
      </c>
      <c r="K11721">
        <v>0</v>
      </c>
    </row>
    <row r="11722" spans="1:11">
      <c r="A11722" t="s">
        <v>27770</v>
      </c>
      <c r="B11722" t="s">
        <v>58</v>
      </c>
      <c r="C11722">
        <v>89645</v>
      </c>
      <c r="D11722" t="s">
        <v>3601</v>
      </c>
      <c r="E11722" t="s">
        <v>32</v>
      </c>
      <c r="F11722">
        <v>34.67</v>
      </c>
      <c r="G11722">
        <v>35.409999999999997</v>
      </c>
      <c r="J11722">
        <v>0</v>
      </c>
      <c r="K11722">
        <v>0</v>
      </c>
    </row>
    <row r="11723" spans="1:11">
      <c r="A11723" t="s">
        <v>27771</v>
      </c>
      <c r="B11723" t="s">
        <v>58</v>
      </c>
      <c r="C11723">
        <v>89652</v>
      </c>
      <c r="D11723" t="s">
        <v>15128</v>
      </c>
      <c r="E11723" t="s">
        <v>32</v>
      </c>
      <c r="F11723">
        <v>13.57</v>
      </c>
      <c r="G11723">
        <v>13.96</v>
      </c>
      <c r="J11723">
        <v>0</v>
      </c>
      <c r="K11723">
        <v>0</v>
      </c>
    </row>
    <row r="11724" spans="1:11">
      <c r="A11724" t="s">
        <v>27772</v>
      </c>
      <c r="B11724" t="s">
        <v>58</v>
      </c>
      <c r="C11724">
        <v>89738</v>
      </c>
      <c r="D11724" t="s">
        <v>15129</v>
      </c>
      <c r="E11724" t="s">
        <v>32</v>
      </c>
      <c r="F11724">
        <v>18.260000000000002</v>
      </c>
      <c r="G11724">
        <v>18.71</v>
      </c>
      <c r="J11724">
        <v>0</v>
      </c>
      <c r="K11724">
        <v>0</v>
      </c>
    </row>
    <row r="11725" spans="1:11">
      <c r="A11725" t="s">
        <v>27773</v>
      </c>
      <c r="B11725" t="s">
        <v>58</v>
      </c>
      <c r="C11725">
        <v>89659</v>
      </c>
      <c r="D11725" t="s">
        <v>15130</v>
      </c>
      <c r="E11725" t="s">
        <v>32</v>
      </c>
      <c r="F11725">
        <v>18.899999999999999</v>
      </c>
      <c r="G11725">
        <v>19.399999999999999</v>
      </c>
      <c r="J11725">
        <v>0</v>
      </c>
      <c r="K11725">
        <v>0</v>
      </c>
    </row>
    <row r="11726" spans="1:11">
      <c r="A11726" t="s">
        <v>27774</v>
      </c>
      <c r="B11726" t="s">
        <v>58</v>
      </c>
      <c r="C11726">
        <v>89756</v>
      </c>
      <c r="D11726" t="s">
        <v>15131</v>
      </c>
      <c r="E11726" t="s">
        <v>32</v>
      </c>
      <c r="F11726">
        <v>24.95</v>
      </c>
      <c r="G11726">
        <v>25.48</v>
      </c>
      <c r="J11726">
        <v>0</v>
      </c>
      <c r="K11726">
        <v>0</v>
      </c>
    </row>
    <row r="11727" spans="1:11">
      <c r="A11727" t="s">
        <v>27775</v>
      </c>
      <c r="B11727" t="s">
        <v>58</v>
      </c>
      <c r="C11727">
        <v>89672</v>
      </c>
      <c r="D11727" t="s">
        <v>15132</v>
      </c>
      <c r="E11727" t="s">
        <v>32</v>
      </c>
      <c r="F11727">
        <v>25.71</v>
      </c>
      <c r="G11727">
        <v>26.3</v>
      </c>
      <c r="J11727">
        <v>0</v>
      </c>
      <c r="K11727">
        <v>0</v>
      </c>
    </row>
    <row r="11728" spans="1:11">
      <c r="A11728" t="s">
        <v>27776</v>
      </c>
      <c r="B11728" t="s">
        <v>58</v>
      </c>
      <c r="C11728">
        <v>89815</v>
      </c>
      <c r="D11728" t="s">
        <v>15133</v>
      </c>
      <c r="E11728" t="s">
        <v>32</v>
      </c>
      <c r="F11728">
        <v>29.54</v>
      </c>
      <c r="G11728">
        <v>29.87</v>
      </c>
      <c r="J11728">
        <v>0</v>
      </c>
      <c r="K11728">
        <v>0</v>
      </c>
    </row>
    <row r="11729" spans="1:11">
      <c r="A11729" t="s">
        <v>27777</v>
      </c>
      <c r="B11729" t="s">
        <v>58</v>
      </c>
      <c r="C11729">
        <v>89761</v>
      </c>
      <c r="D11729" t="s">
        <v>3651</v>
      </c>
      <c r="E11729" t="s">
        <v>32</v>
      </c>
      <c r="F11729">
        <v>33</v>
      </c>
      <c r="G11729">
        <v>33.619999999999997</v>
      </c>
      <c r="J11729">
        <v>0</v>
      </c>
      <c r="K11729">
        <v>0</v>
      </c>
    </row>
    <row r="11730" spans="1:11">
      <c r="A11730" t="s">
        <v>27778</v>
      </c>
      <c r="B11730" t="s">
        <v>58</v>
      </c>
      <c r="C11730">
        <v>89682</v>
      </c>
      <c r="D11730" t="s">
        <v>15134</v>
      </c>
      <c r="E11730" t="s">
        <v>32</v>
      </c>
      <c r="F11730">
        <v>33.880000000000003</v>
      </c>
      <c r="G11730">
        <v>34.58</v>
      </c>
      <c r="J11730">
        <v>0</v>
      </c>
      <c r="K11730">
        <v>0</v>
      </c>
    </row>
    <row r="11731" spans="1:11">
      <c r="A11731" t="s">
        <v>27779</v>
      </c>
      <c r="B11731" t="s">
        <v>58</v>
      </c>
      <c r="C11731">
        <v>89824</v>
      </c>
      <c r="D11731" t="s">
        <v>15135</v>
      </c>
      <c r="E11731" t="s">
        <v>32</v>
      </c>
      <c r="F11731">
        <v>39.869999999999997</v>
      </c>
      <c r="G11731">
        <v>40.26</v>
      </c>
      <c r="J11731">
        <v>0</v>
      </c>
      <c r="K11731">
        <v>0</v>
      </c>
    </row>
    <row r="11732" spans="1:11">
      <c r="A11732" t="s">
        <v>27780</v>
      </c>
      <c r="B11732" t="s">
        <v>58</v>
      </c>
      <c r="C11732">
        <v>104026</v>
      </c>
      <c r="D11732" t="s">
        <v>4432</v>
      </c>
      <c r="E11732" t="s">
        <v>32</v>
      </c>
      <c r="F11732">
        <v>43.77</v>
      </c>
      <c r="G11732">
        <v>44.5</v>
      </c>
      <c r="J11732">
        <v>0</v>
      </c>
      <c r="K11732">
        <v>0</v>
      </c>
    </row>
    <row r="11733" spans="1:11">
      <c r="A11733" t="s">
        <v>27781</v>
      </c>
      <c r="B11733" t="s">
        <v>58</v>
      </c>
      <c r="C11733">
        <v>89740</v>
      </c>
      <c r="D11733" t="s">
        <v>15136</v>
      </c>
      <c r="E11733" t="s">
        <v>32</v>
      </c>
      <c r="F11733">
        <v>10.94</v>
      </c>
      <c r="G11733">
        <v>11.42</v>
      </c>
      <c r="J11733">
        <v>0</v>
      </c>
      <c r="K11733">
        <v>0</v>
      </c>
    </row>
    <row r="11734" spans="1:11">
      <c r="A11734" t="s">
        <v>27782</v>
      </c>
      <c r="B11734" t="s">
        <v>58</v>
      </c>
      <c r="C11734">
        <v>89836</v>
      </c>
      <c r="D11734" t="s">
        <v>15137</v>
      </c>
      <c r="E11734" t="s">
        <v>32</v>
      </c>
      <c r="F11734">
        <v>197.5</v>
      </c>
      <c r="G11734">
        <v>197.97</v>
      </c>
      <c r="J11734">
        <v>0</v>
      </c>
      <c r="K11734">
        <v>0</v>
      </c>
    </row>
    <row r="11735" spans="1:11">
      <c r="A11735" t="s">
        <v>27783</v>
      </c>
      <c r="B11735" t="s">
        <v>58</v>
      </c>
      <c r="C11735">
        <v>89653</v>
      </c>
      <c r="D11735" t="s">
        <v>3604</v>
      </c>
      <c r="E11735" t="s">
        <v>32</v>
      </c>
      <c r="F11735">
        <v>18.62</v>
      </c>
      <c r="G11735">
        <v>19.010000000000002</v>
      </c>
      <c r="J11735">
        <v>0</v>
      </c>
      <c r="K11735">
        <v>0</v>
      </c>
    </row>
    <row r="11736" spans="1:11">
      <c r="A11736" t="s">
        <v>27784</v>
      </c>
      <c r="B11736" t="s">
        <v>58</v>
      </c>
      <c r="C11736">
        <v>89660</v>
      </c>
      <c r="D11736" t="s">
        <v>3605</v>
      </c>
      <c r="E11736" t="s">
        <v>32</v>
      </c>
      <c r="F11736">
        <v>11.62</v>
      </c>
      <c r="G11736">
        <v>12.14</v>
      </c>
      <c r="J11736">
        <v>0</v>
      </c>
      <c r="K11736">
        <v>0</v>
      </c>
    </row>
    <row r="11737" spans="1:11">
      <c r="A11737" t="s">
        <v>27785</v>
      </c>
      <c r="B11737" t="s">
        <v>58</v>
      </c>
      <c r="C11737">
        <v>104028</v>
      </c>
      <c r="D11737" t="s">
        <v>4433</v>
      </c>
      <c r="E11737" t="s">
        <v>32</v>
      </c>
      <c r="F11737">
        <v>129.55000000000001</v>
      </c>
      <c r="G11737">
        <v>130.22</v>
      </c>
      <c r="J11737">
        <v>0</v>
      </c>
      <c r="K11737">
        <v>0</v>
      </c>
    </row>
    <row r="11738" spans="1:11">
      <c r="A11738" t="s">
        <v>27786</v>
      </c>
      <c r="B11738" t="s">
        <v>58</v>
      </c>
      <c r="C11738">
        <v>89826</v>
      </c>
      <c r="D11738" t="s">
        <v>15138</v>
      </c>
      <c r="E11738" t="s">
        <v>32</v>
      </c>
      <c r="F11738">
        <v>125.86</v>
      </c>
      <c r="G11738">
        <v>126.23</v>
      </c>
      <c r="J11738">
        <v>0</v>
      </c>
      <c r="K11738">
        <v>0</v>
      </c>
    </row>
    <row r="11739" spans="1:11">
      <c r="A11739" t="s">
        <v>27787</v>
      </c>
      <c r="B11739" t="s">
        <v>58</v>
      </c>
      <c r="C11739">
        <v>89651</v>
      </c>
      <c r="D11739" t="s">
        <v>3603</v>
      </c>
      <c r="E11739" t="s">
        <v>32</v>
      </c>
      <c r="F11739">
        <v>8.58</v>
      </c>
      <c r="G11739">
        <v>8.9700000000000006</v>
      </c>
      <c r="J11739">
        <v>0</v>
      </c>
      <c r="K11739">
        <v>0</v>
      </c>
    </row>
    <row r="11740" spans="1:11">
      <c r="A11740" t="s">
        <v>27788</v>
      </c>
      <c r="B11740" t="s">
        <v>58</v>
      </c>
      <c r="C11740">
        <v>89736</v>
      </c>
      <c r="D11740" t="s">
        <v>15139</v>
      </c>
      <c r="E11740" t="s">
        <v>32</v>
      </c>
      <c r="F11740">
        <v>10.74</v>
      </c>
      <c r="G11740">
        <v>11.19</v>
      </c>
      <c r="J11740">
        <v>0</v>
      </c>
      <c r="K11740">
        <v>0</v>
      </c>
    </row>
    <row r="11741" spans="1:11">
      <c r="A11741" t="s">
        <v>27789</v>
      </c>
      <c r="B11741" t="s">
        <v>58</v>
      </c>
      <c r="C11741">
        <v>89658</v>
      </c>
      <c r="D11741" t="s">
        <v>15140</v>
      </c>
      <c r="E11741" t="s">
        <v>32</v>
      </c>
      <c r="F11741">
        <v>11.38</v>
      </c>
      <c r="G11741">
        <v>11.88</v>
      </c>
      <c r="J11741">
        <v>0</v>
      </c>
      <c r="K11741">
        <v>0</v>
      </c>
    </row>
    <row r="11742" spans="1:11">
      <c r="A11742" t="s">
        <v>27790</v>
      </c>
      <c r="B11742" t="s">
        <v>58</v>
      </c>
      <c r="C11742">
        <v>89755</v>
      </c>
      <c r="D11742" t="s">
        <v>15141</v>
      </c>
      <c r="E11742" t="s">
        <v>32</v>
      </c>
      <c r="F11742">
        <v>15.59</v>
      </c>
      <c r="G11742">
        <v>16.12</v>
      </c>
      <c r="J11742">
        <v>0</v>
      </c>
      <c r="K11742">
        <v>0</v>
      </c>
    </row>
    <row r="11743" spans="1:11">
      <c r="A11743" t="s">
        <v>27791</v>
      </c>
      <c r="B11743" t="s">
        <v>58</v>
      </c>
      <c r="C11743">
        <v>89670</v>
      </c>
      <c r="D11743" t="s">
        <v>15142</v>
      </c>
      <c r="E11743" t="s">
        <v>32</v>
      </c>
      <c r="F11743">
        <v>16.350000000000001</v>
      </c>
      <c r="G11743">
        <v>16.940000000000001</v>
      </c>
      <c r="J11743">
        <v>0</v>
      </c>
      <c r="K11743">
        <v>0</v>
      </c>
    </row>
    <row r="11744" spans="1:11">
      <c r="A11744" t="s">
        <v>27792</v>
      </c>
      <c r="B11744" t="s">
        <v>58</v>
      </c>
      <c r="C11744">
        <v>89794</v>
      </c>
      <c r="D11744" t="s">
        <v>15143</v>
      </c>
      <c r="E11744" t="s">
        <v>32</v>
      </c>
      <c r="F11744">
        <v>20.7</v>
      </c>
      <c r="G11744">
        <v>21.03</v>
      </c>
      <c r="J11744">
        <v>0</v>
      </c>
      <c r="K11744">
        <v>0</v>
      </c>
    </row>
    <row r="11745" spans="1:11">
      <c r="A11745" t="s">
        <v>27793</v>
      </c>
      <c r="B11745" t="s">
        <v>58</v>
      </c>
      <c r="C11745">
        <v>89760</v>
      </c>
      <c r="D11745" t="s">
        <v>3650</v>
      </c>
      <c r="E11745" t="s">
        <v>32</v>
      </c>
      <c r="F11745">
        <v>24.16</v>
      </c>
      <c r="G11745">
        <v>24.78</v>
      </c>
      <c r="J11745">
        <v>0</v>
      </c>
      <c r="K11745">
        <v>0</v>
      </c>
    </row>
    <row r="11746" spans="1:11">
      <c r="A11746" t="s">
        <v>27794</v>
      </c>
      <c r="B11746" t="s">
        <v>58</v>
      </c>
      <c r="C11746">
        <v>89680</v>
      </c>
      <c r="D11746" t="s">
        <v>15144</v>
      </c>
      <c r="E11746" t="s">
        <v>32</v>
      </c>
      <c r="F11746">
        <v>25.04</v>
      </c>
      <c r="G11746">
        <v>25.74</v>
      </c>
      <c r="J11746">
        <v>0</v>
      </c>
      <c r="K11746">
        <v>0</v>
      </c>
    </row>
    <row r="11747" spans="1:11">
      <c r="A11747" t="s">
        <v>27795</v>
      </c>
      <c r="B11747" t="s">
        <v>58</v>
      </c>
      <c r="C11747">
        <v>89822</v>
      </c>
      <c r="D11747" t="s">
        <v>15145</v>
      </c>
      <c r="E11747" t="s">
        <v>32</v>
      </c>
      <c r="F11747">
        <v>26.88</v>
      </c>
      <c r="G11747">
        <v>27.27</v>
      </c>
      <c r="J11747">
        <v>0</v>
      </c>
      <c r="K11747">
        <v>0</v>
      </c>
    </row>
    <row r="11748" spans="1:11">
      <c r="A11748" t="s">
        <v>27796</v>
      </c>
      <c r="B11748" t="s">
        <v>58</v>
      </c>
      <c r="C11748">
        <v>104025</v>
      </c>
      <c r="D11748" t="s">
        <v>4431</v>
      </c>
      <c r="E11748" t="s">
        <v>32</v>
      </c>
      <c r="F11748">
        <v>30.78</v>
      </c>
      <c r="G11748">
        <v>31.51</v>
      </c>
      <c r="J11748">
        <v>0</v>
      </c>
      <c r="K11748">
        <v>0</v>
      </c>
    </row>
    <row r="11749" spans="1:11">
      <c r="A11749" t="s">
        <v>27797</v>
      </c>
      <c r="B11749" t="s">
        <v>58</v>
      </c>
      <c r="C11749">
        <v>89835</v>
      </c>
      <c r="D11749" t="s">
        <v>15146</v>
      </c>
      <c r="E11749" t="s">
        <v>32</v>
      </c>
      <c r="F11749">
        <v>45.42</v>
      </c>
      <c r="G11749">
        <v>45.9</v>
      </c>
      <c r="J11749">
        <v>0</v>
      </c>
      <c r="K11749">
        <v>0</v>
      </c>
    </row>
    <row r="11750" spans="1:11">
      <c r="A11750" t="s">
        <v>27798</v>
      </c>
      <c r="B11750" t="s">
        <v>58</v>
      </c>
      <c r="C11750">
        <v>89838</v>
      </c>
      <c r="D11750" t="s">
        <v>15147</v>
      </c>
      <c r="E11750" t="s">
        <v>32</v>
      </c>
      <c r="F11750">
        <v>152.88999999999999</v>
      </c>
      <c r="G11750">
        <v>153.54</v>
      </c>
      <c r="J11750">
        <v>0</v>
      </c>
      <c r="K11750">
        <v>0</v>
      </c>
    </row>
    <row r="11751" spans="1:11">
      <c r="A11751" t="s">
        <v>27799</v>
      </c>
      <c r="B11751" t="s">
        <v>58</v>
      </c>
      <c r="C11751">
        <v>89840</v>
      </c>
      <c r="D11751" t="s">
        <v>15148</v>
      </c>
      <c r="E11751" t="s">
        <v>32</v>
      </c>
      <c r="F11751">
        <v>180.71</v>
      </c>
      <c r="G11751">
        <v>181.49</v>
      </c>
      <c r="J11751">
        <v>0</v>
      </c>
      <c r="K11751">
        <v>0</v>
      </c>
    </row>
    <row r="11752" spans="1:11">
      <c r="A11752" t="s">
        <v>27800</v>
      </c>
      <c r="B11752" t="s">
        <v>58</v>
      </c>
      <c r="C11752">
        <v>104015</v>
      </c>
      <c r="D11752" t="s">
        <v>4423</v>
      </c>
      <c r="E11752" t="s">
        <v>32</v>
      </c>
      <c r="F11752">
        <v>19.55</v>
      </c>
      <c r="G11752">
        <v>20.45</v>
      </c>
      <c r="J11752">
        <v>0</v>
      </c>
      <c r="K11752">
        <v>0</v>
      </c>
    </row>
    <row r="11753" spans="1:11">
      <c r="A11753" t="s">
        <v>27801</v>
      </c>
      <c r="B11753" t="s">
        <v>58</v>
      </c>
      <c r="C11753">
        <v>104018</v>
      </c>
      <c r="D11753" t="s">
        <v>4426</v>
      </c>
      <c r="E11753" t="s">
        <v>32</v>
      </c>
      <c r="F11753">
        <v>24.56</v>
      </c>
      <c r="G11753">
        <v>25.53</v>
      </c>
      <c r="J11753">
        <v>0</v>
      </c>
      <c r="K11753">
        <v>0</v>
      </c>
    </row>
    <row r="11754" spans="1:11">
      <c r="A11754" t="s">
        <v>27802</v>
      </c>
      <c r="B11754" t="s">
        <v>58</v>
      </c>
      <c r="C11754">
        <v>104016</v>
      </c>
      <c r="D11754" t="s">
        <v>4424</v>
      </c>
      <c r="E11754" t="s">
        <v>32</v>
      </c>
      <c r="F11754">
        <v>25.95</v>
      </c>
      <c r="G11754">
        <v>27.05</v>
      </c>
      <c r="J11754">
        <v>0</v>
      </c>
      <c r="K11754">
        <v>0</v>
      </c>
    </row>
    <row r="11755" spans="1:11">
      <c r="A11755" t="s">
        <v>27803</v>
      </c>
      <c r="B11755" t="s">
        <v>58</v>
      </c>
      <c r="C11755">
        <v>104019</v>
      </c>
      <c r="D11755" t="s">
        <v>4427</v>
      </c>
      <c r="E11755" t="s">
        <v>32</v>
      </c>
      <c r="F11755">
        <v>47.73</v>
      </c>
      <c r="G11755">
        <v>48.88</v>
      </c>
      <c r="J11755">
        <v>0</v>
      </c>
      <c r="K11755">
        <v>0</v>
      </c>
    </row>
    <row r="11756" spans="1:11">
      <c r="A11756" t="s">
        <v>27804</v>
      </c>
      <c r="B11756" t="s">
        <v>58</v>
      </c>
      <c r="C11756">
        <v>104017</v>
      </c>
      <c r="D11756" t="s">
        <v>4425</v>
      </c>
      <c r="E11756" t="s">
        <v>32</v>
      </c>
      <c r="F11756">
        <v>49.36</v>
      </c>
      <c r="G11756">
        <v>50.65</v>
      </c>
      <c r="J11756">
        <v>0</v>
      </c>
      <c r="K11756">
        <v>0</v>
      </c>
    </row>
    <row r="11757" spans="1:11">
      <c r="A11757" t="s">
        <v>27805</v>
      </c>
      <c r="B11757" t="s">
        <v>58</v>
      </c>
      <c r="C11757">
        <v>104020</v>
      </c>
      <c r="D11757" t="s">
        <v>4428</v>
      </c>
      <c r="E11757" t="s">
        <v>32</v>
      </c>
      <c r="F11757">
        <v>57.9</v>
      </c>
      <c r="G11757">
        <v>58.64</v>
      </c>
      <c r="J11757">
        <v>0</v>
      </c>
      <c r="K11757">
        <v>0</v>
      </c>
    </row>
    <row r="11758" spans="1:11">
      <c r="A11758" t="s">
        <v>27806</v>
      </c>
      <c r="B11758" t="s">
        <v>58</v>
      </c>
      <c r="C11758">
        <v>104030</v>
      </c>
      <c r="D11758" t="s">
        <v>4435</v>
      </c>
      <c r="E11758" t="s">
        <v>32</v>
      </c>
      <c r="F11758">
        <v>65.28</v>
      </c>
      <c r="G11758">
        <v>66.62</v>
      </c>
      <c r="J11758">
        <v>0</v>
      </c>
      <c r="K11758">
        <v>0</v>
      </c>
    </row>
    <row r="11759" spans="1:11">
      <c r="A11759" t="s">
        <v>27807</v>
      </c>
      <c r="B11759" t="s">
        <v>58</v>
      </c>
      <c r="C11759">
        <v>89694</v>
      </c>
      <c r="D11759" t="s">
        <v>15149</v>
      </c>
      <c r="E11759" t="s">
        <v>32</v>
      </c>
      <c r="F11759">
        <v>22.79</v>
      </c>
      <c r="G11759">
        <v>23.58</v>
      </c>
      <c r="J11759">
        <v>0</v>
      </c>
      <c r="K11759">
        <v>0</v>
      </c>
    </row>
    <row r="11760" spans="1:11">
      <c r="A11760" t="s">
        <v>27808</v>
      </c>
      <c r="B11760" t="s">
        <v>58</v>
      </c>
      <c r="C11760">
        <v>89700</v>
      </c>
      <c r="D11760" t="s">
        <v>15150</v>
      </c>
      <c r="E11760" t="s">
        <v>32</v>
      </c>
      <c r="F11760">
        <v>26.07</v>
      </c>
      <c r="G11760">
        <v>26.97</v>
      </c>
      <c r="J11760">
        <v>0</v>
      </c>
      <c r="K11760">
        <v>0</v>
      </c>
    </row>
    <row r="11761" spans="1:11">
      <c r="A11761" t="s">
        <v>27809</v>
      </c>
      <c r="B11761" t="s">
        <v>58</v>
      </c>
      <c r="C11761">
        <v>89703</v>
      </c>
      <c r="D11761" t="s">
        <v>3627</v>
      </c>
      <c r="E11761" t="s">
        <v>32</v>
      </c>
      <c r="F11761">
        <v>50.7</v>
      </c>
      <c r="G11761">
        <v>51.68</v>
      </c>
      <c r="J11761">
        <v>0</v>
      </c>
      <c r="K11761">
        <v>0</v>
      </c>
    </row>
    <row r="11762" spans="1:11">
      <c r="A11762" t="s">
        <v>27810</v>
      </c>
      <c r="B11762" t="s">
        <v>58</v>
      </c>
      <c r="C11762">
        <v>89691</v>
      </c>
      <c r="D11762" t="s">
        <v>3619</v>
      </c>
      <c r="E11762" t="s">
        <v>32</v>
      </c>
      <c r="F11762">
        <v>16.39</v>
      </c>
      <c r="G11762">
        <v>17.18</v>
      </c>
      <c r="J11762">
        <v>0</v>
      </c>
      <c r="K11762">
        <v>0</v>
      </c>
    </row>
    <row r="11763" spans="1:11">
      <c r="A11763" t="s">
        <v>27811</v>
      </c>
      <c r="B11763" t="s">
        <v>58</v>
      </c>
      <c r="C11763">
        <v>89765</v>
      </c>
      <c r="D11763" t="s">
        <v>3654</v>
      </c>
      <c r="E11763" t="s">
        <v>32</v>
      </c>
      <c r="F11763">
        <v>20.07</v>
      </c>
      <c r="G11763">
        <v>20.98</v>
      </c>
      <c r="J11763">
        <v>0</v>
      </c>
      <c r="K11763">
        <v>0</v>
      </c>
    </row>
    <row r="11764" spans="1:11">
      <c r="A11764" t="s">
        <v>27812</v>
      </c>
      <c r="B11764" t="s">
        <v>58</v>
      </c>
      <c r="C11764">
        <v>89697</v>
      </c>
      <c r="D11764" t="s">
        <v>3623</v>
      </c>
      <c r="E11764" t="s">
        <v>32</v>
      </c>
      <c r="F11764">
        <v>21.37</v>
      </c>
      <c r="G11764">
        <v>22.37</v>
      </c>
      <c r="J11764">
        <v>0</v>
      </c>
      <c r="K11764">
        <v>0</v>
      </c>
    </row>
    <row r="11765" spans="1:11">
      <c r="A11765" t="s">
        <v>27813</v>
      </c>
      <c r="B11765" t="s">
        <v>58</v>
      </c>
      <c r="C11765">
        <v>89844</v>
      </c>
      <c r="D11765" t="s">
        <v>15151</v>
      </c>
      <c r="E11765" t="s">
        <v>32</v>
      </c>
      <c r="F11765">
        <v>65.53</v>
      </c>
      <c r="G11765">
        <v>66.33</v>
      </c>
      <c r="J11765">
        <v>0</v>
      </c>
      <c r="K11765">
        <v>0</v>
      </c>
    </row>
    <row r="11766" spans="1:11">
      <c r="A11766" t="s">
        <v>27814</v>
      </c>
      <c r="B11766" t="s">
        <v>58</v>
      </c>
      <c r="C11766">
        <v>104022</v>
      </c>
      <c r="D11766" t="s">
        <v>15152</v>
      </c>
      <c r="E11766" t="s">
        <v>32</v>
      </c>
      <c r="F11766">
        <v>73.349999999999994</v>
      </c>
      <c r="G11766">
        <v>74.790000000000006</v>
      </c>
      <c r="J11766">
        <v>0</v>
      </c>
      <c r="K11766">
        <v>0</v>
      </c>
    </row>
    <row r="11767" spans="1:11">
      <c r="A11767" t="s">
        <v>27815</v>
      </c>
      <c r="B11767" t="s">
        <v>58</v>
      </c>
      <c r="C11767">
        <v>89633</v>
      </c>
      <c r="D11767" t="s">
        <v>3264</v>
      </c>
      <c r="E11767" t="s">
        <v>12</v>
      </c>
      <c r="F11767">
        <v>30.14</v>
      </c>
      <c r="G11767">
        <v>31.62</v>
      </c>
      <c r="J11767">
        <v>0</v>
      </c>
      <c r="K11767">
        <v>0</v>
      </c>
    </row>
    <row r="11768" spans="1:11">
      <c r="A11768" t="s">
        <v>27816</v>
      </c>
      <c r="B11768" t="s">
        <v>58</v>
      </c>
      <c r="C11768">
        <v>89716</v>
      </c>
      <c r="D11768" t="s">
        <v>3271</v>
      </c>
      <c r="E11768" t="s">
        <v>12</v>
      </c>
      <c r="F11768">
        <v>28.95</v>
      </c>
      <c r="G11768">
        <v>29.73</v>
      </c>
      <c r="J11768">
        <v>0</v>
      </c>
      <c r="K11768">
        <v>0</v>
      </c>
    </row>
    <row r="11769" spans="1:11">
      <c r="A11769" t="s">
        <v>27817</v>
      </c>
      <c r="B11769" t="s">
        <v>58</v>
      </c>
      <c r="C11769">
        <v>89634</v>
      </c>
      <c r="D11769" t="s">
        <v>3265</v>
      </c>
      <c r="E11769" t="s">
        <v>12</v>
      </c>
      <c r="F11769">
        <v>42.18</v>
      </c>
      <c r="G11769">
        <v>44.06</v>
      </c>
      <c r="J11769">
        <v>0</v>
      </c>
      <c r="K11769">
        <v>0</v>
      </c>
    </row>
    <row r="11770" spans="1:11">
      <c r="A11770" t="s">
        <v>27818</v>
      </c>
      <c r="B11770" t="s">
        <v>58</v>
      </c>
      <c r="C11770">
        <v>89717</v>
      </c>
      <c r="D11770" t="s">
        <v>3272</v>
      </c>
      <c r="E11770" t="s">
        <v>12</v>
      </c>
      <c r="F11770">
        <v>44.73</v>
      </c>
      <c r="G11770">
        <v>45.66</v>
      </c>
      <c r="J11770">
        <v>0</v>
      </c>
      <c r="K11770">
        <v>0</v>
      </c>
    </row>
    <row r="11771" spans="1:11">
      <c r="A11771" t="s">
        <v>27819</v>
      </c>
      <c r="B11771" t="s">
        <v>58</v>
      </c>
      <c r="C11771">
        <v>89635</v>
      </c>
      <c r="D11771" t="s">
        <v>3266</v>
      </c>
      <c r="E11771" t="s">
        <v>12</v>
      </c>
      <c r="F11771">
        <v>60.33</v>
      </c>
      <c r="G11771">
        <v>62.55</v>
      </c>
      <c r="J11771">
        <v>0</v>
      </c>
      <c r="K11771">
        <v>0</v>
      </c>
    </row>
    <row r="11772" spans="1:11">
      <c r="A11772" t="s">
        <v>27820</v>
      </c>
      <c r="B11772" t="s">
        <v>58</v>
      </c>
      <c r="C11772">
        <v>89770</v>
      </c>
      <c r="D11772" t="s">
        <v>15153</v>
      </c>
      <c r="E11772" t="s">
        <v>12</v>
      </c>
      <c r="F11772">
        <v>45.44</v>
      </c>
      <c r="G11772">
        <v>45.58</v>
      </c>
      <c r="J11772">
        <v>0</v>
      </c>
      <c r="K11772">
        <v>0</v>
      </c>
    </row>
    <row r="11773" spans="1:11">
      <c r="A11773" t="s">
        <v>27821</v>
      </c>
      <c r="B11773" t="s">
        <v>58</v>
      </c>
      <c r="C11773">
        <v>89718</v>
      </c>
      <c r="D11773" t="s">
        <v>15154</v>
      </c>
      <c r="E11773" t="s">
        <v>12</v>
      </c>
      <c r="F11773">
        <v>57</v>
      </c>
      <c r="G11773">
        <v>58.09</v>
      </c>
      <c r="J11773">
        <v>0</v>
      </c>
      <c r="K11773">
        <v>0</v>
      </c>
    </row>
    <row r="11774" spans="1:11">
      <c r="A11774" t="s">
        <v>27822</v>
      </c>
      <c r="B11774" t="s">
        <v>58</v>
      </c>
      <c r="C11774">
        <v>89636</v>
      </c>
      <c r="D11774" t="s">
        <v>15155</v>
      </c>
      <c r="E11774" t="s">
        <v>12</v>
      </c>
      <c r="F11774">
        <v>75.36</v>
      </c>
      <c r="G11774">
        <v>77.97</v>
      </c>
      <c r="J11774">
        <v>0</v>
      </c>
      <c r="K11774">
        <v>0</v>
      </c>
    </row>
    <row r="11775" spans="1:11">
      <c r="A11775" t="s">
        <v>27823</v>
      </c>
      <c r="B11775" t="s">
        <v>58</v>
      </c>
      <c r="C11775">
        <v>89771</v>
      </c>
      <c r="D11775" t="s">
        <v>15156</v>
      </c>
      <c r="E11775" t="s">
        <v>12</v>
      </c>
      <c r="F11775">
        <v>60.6</v>
      </c>
      <c r="G11775">
        <v>60.76</v>
      </c>
      <c r="J11775">
        <v>0</v>
      </c>
      <c r="K11775">
        <v>0</v>
      </c>
    </row>
    <row r="11776" spans="1:11">
      <c r="A11776" t="s">
        <v>27824</v>
      </c>
      <c r="B11776" t="s">
        <v>58</v>
      </c>
      <c r="C11776">
        <v>104021</v>
      </c>
      <c r="D11776" t="s">
        <v>3418</v>
      </c>
      <c r="E11776" t="s">
        <v>12</v>
      </c>
      <c r="F11776">
        <v>73.84</v>
      </c>
      <c r="G11776">
        <v>75.099999999999994</v>
      </c>
      <c r="J11776">
        <v>0</v>
      </c>
      <c r="K11776">
        <v>0</v>
      </c>
    </row>
    <row r="11777" spans="1:11">
      <c r="A11777" t="s">
        <v>27825</v>
      </c>
      <c r="B11777" t="s">
        <v>58</v>
      </c>
      <c r="C11777">
        <v>89772</v>
      </c>
      <c r="D11777" t="s">
        <v>15157</v>
      </c>
      <c r="E11777" t="s">
        <v>12</v>
      </c>
      <c r="F11777">
        <v>88.28</v>
      </c>
      <c r="G11777">
        <v>88.48</v>
      </c>
      <c r="J11777">
        <v>0</v>
      </c>
      <c r="K11777">
        <v>0</v>
      </c>
    </row>
    <row r="11778" spans="1:11">
      <c r="A11778" t="s">
        <v>27826</v>
      </c>
      <c r="B11778" t="s">
        <v>58</v>
      </c>
      <c r="C11778">
        <v>89773</v>
      </c>
      <c r="D11778" t="s">
        <v>15158</v>
      </c>
      <c r="E11778" t="s">
        <v>12</v>
      </c>
      <c r="F11778">
        <v>142.06</v>
      </c>
      <c r="G11778">
        <v>142.32</v>
      </c>
      <c r="J11778">
        <v>0</v>
      </c>
      <c r="K11778">
        <v>0</v>
      </c>
    </row>
    <row r="11779" spans="1:11">
      <c r="A11779" t="s">
        <v>27827</v>
      </c>
      <c r="B11779" t="s">
        <v>58</v>
      </c>
      <c r="C11779">
        <v>89775</v>
      </c>
      <c r="D11779" t="s">
        <v>15159</v>
      </c>
      <c r="E11779" t="s">
        <v>12</v>
      </c>
      <c r="F11779">
        <v>221.82</v>
      </c>
      <c r="G11779">
        <v>222.13</v>
      </c>
      <c r="J11779">
        <v>0</v>
      </c>
      <c r="K11779">
        <v>0</v>
      </c>
    </row>
    <row r="11780" spans="1:11">
      <c r="A11780" t="s">
        <v>27828</v>
      </c>
      <c r="B11780" t="s">
        <v>58</v>
      </c>
      <c r="C11780">
        <v>89767</v>
      </c>
      <c r="D11780" t="s">
        <v>3655</v>
      </c>
      <c r="E11780" t="s">
        <v>32</v>
      </c>
      <c r="F11780">
        <v>24.26</v>
      </c>
      <c r="G11780">
        <v>25.17</v>
      </c>
      <c r="J11780">
        <v>0</v>
      </c>
      <c r="K11780">
        <v>0</v>
      </c>
    </row>
    <row r="11781" spans="1:11">
      <c r="A11781" t="s">
        <v>27829</v>
      </c>
      <c r="B11781" t="s">
        <v>58</v>
      </c>
      <c r="C11781">
        <v>89695</v>
      </c>
      <c r="D11781" t="s">
        <v>15160</v>
      </c>
      <c r="E11781" t="s">
        <v>32</v>
      </c>
      <c r="F11781">
        <v>19.84</v>
      </c>
      <c r="G11781">
        <v>20.63</v>
      </c>
      <c r="J11781">
        <v>0</v>
      </c>
      <c r="K11781">
        <v>0</v>
      </c>
    </row>
    <row r="11782" spans="1:11">
      <c r="A11782" t="s">
        <v>27830</v>
      </c>
      <c r="B11782" t="s">
        <v>58</v>
      </c>
      <c r="C11782">
        <v>89702</v>
      </c>
      <c r="D11782" t="s">
        <v>15161</v>
      </c>
      <c r="E11782" t="s">
        <v>32</v>
      </c>
      <c r="F11782">
        <v>25.56</v>
      </c>
      <c r="G11782">
        <v>26.56</v>
      </c>
      <c r="J11782">
        <v>0</v>
      </c>
      <c r="K11782">
        <v>0</v>
      </c>
    </row>
    <row r="11783" spans="1:11">
      <c r="A11783" t="s">
        <v>27831</v>
      </c>
      <c r="B11783" t="s">
        <v>58</v>
      </c>
      <c r="C11783">
        <v>89768</v>
      </c>
      <c r="D11783" t="s">
        <v>3656</v>
      </c>
      <c r="E11783" t="s">
        <v>32</v>
      </c>
      <c r="F11783">
        <v>28.34</v>
      </c>
      <c r="G11783">
        <v>29.4</v>
      </c>
      <c r="J11783">
        <v>0</v>
      </c>
      <c r="K11783">
        <v>0</v>
      </c>
    </row>
    <row r="11784" spans="1:11">
      <c r="A11784" t="s">
        <v>27832</v>
      </c>
      <c r="B11784" t="s">
        <v>58</v>
      </c>
      <c r="C11784">
        <v>89842</v>
      </c>
      <c r="D11784" t="s">
        <v>15162</v>
      </c>
      <c r="E11784" t="s">
        <v>32</v>
      </c>
      <c r="F11784">
        <v>52.23</v>
      </c>
      <c r="G11784">
        <v>52.9</v>
      </c>
      <c r="J11784">
        <v>0</v>
      </c>
      <c r="K11784">
        <v>0</v>
      </c>
    </row>
    <row r="11785" spans="1:11">
      <c r="A11785" t="s">
        <v>27833</v>
      </c>
      <c r="B11785" t="s">
        <v>58</v>
      </c>
      <c r="C11785">
        <v>89845</v>
      </c>
      <c r="D11785" t="s">
        <v>15163</v>
      </c>
      <c r="E11785" t="s">
        <v>32</v>
      </c>
      <c r="F11785">
        <v>101.71</v>
      </c>
      <c r="G11785">
        <v>102.69</v>
      </c>
      <c r="J11785">
        <v>0</v>
      </c>
      <c r="K11785">
        <v>0</v>
      </c>
    </row>
    <row r="11786" spans="1:11">
      <c r="A11786" t="s">
        <v>27834</v>
      </c>
      <c r="B11786" t="s">
        <v>58</v>
      </c>
      <c r="C11786">
        <v>89846</v>
      </c>
      <c r="D11786" t="s">
        <v>15164</v>
      </c>
      <c r="E11786" t="s">
        <v>32</v>
      </c>
      <c r="F11786">
        <v>213.99</v>
      </c>
      <c r="G11786">
        <v>215.29</v>
      </c>
      <c r="J11786">
        <v>0</v>
      </c>
      <c r="K11786">
        <v>0</v>
      </c>
    </row>
    <row r="11787" spans="1:11">
      <c r="A11787" t="s">
        <v>27835</v>
      </c>
      <c r="B11787" t="s">
        <v>58</v>
      </c>
      <c r="C11787">
        <v>89847</v>
      </c>
      <c r="D11787" t="s">
        <v>15165</v>
      </c>
      <c r="E11787" t="s">
        <v>32</v>
      </c>
      <c r="F11787">
        <v>256.2</v>
      </c>
      <c r="G11787">
        <v>257.76</v>
      </c>
      <c r="J11787">
        <v>0</v>
      </c>
      <c r="K11787">
        <v>0</v>
      </c>
    </row>
    <row r="11788" spans="1:11">
      <c r="A11788" t="s">
        <v>27836</v>
      </c>
      <c r="B11788" t="s">
        <v>58</v>
      </c>
      <c r="C11788">
        <v>89705</v>
      </c>
      <c r="D11788" t="s">
        <v>15166</v>
      </c>
      <c r="E11788" t="s">
        <v>32</v>
      </c>
      <c r="F11788">
        <v>29.84</v>
      </c>
      <c r="G11788">
        <v>31.03</v>
      </c>
      <c r="J11788">
        <v>0</v>
      </c>
      <c r="K11788">
        <v>0</v>
      </c>
    </row>
    <row r="11789" spans="1:11">
      <c r="A11789" t="s">
        <v>27837</v>
      </c>
      <c r="B11789" t="s">
        <v>58</v>
      </c>
      <c r="C11789">
        <v>89769</v>
      </c>
      <c r="D11789" t="s">
        <v>3657</v>
      </c>
      <c r="E11789" t="s">
        <v>32</v>
      </c>
      <c r="F11789">
        <v>59.15</v>
      </c>
      <c r="G11789">
        <v>60.39</v>
      </c>
      <c r="J11789">
        <v>0</v>
      </c>
      <c r="K11789">
        <v>0</v>
      </c>
    </row>
    <row r="11790" spans="1:11">
      <c r="A11790" t="s">
        <v>27838</v>
      </c>
      <c r="B11790" t="s">
        <v>58</v>
      </c>
      <c r="C11790">
        <v>89706</v>
      </c>
      <c r="D11790" t="s">
        <v>15167</v>
      </c>
      <c r="E11790" t="s">
        <v>32</v>
      </c>
      <c r="F11790">
        <v>60.93</v>
      </c>
      <c r="G11790">
        <v>62.31</v>
      </c>
      <c r="J11790">
        <v>0</v>
      </c>
      <c r="K11790">
        <v>0</v>
      </c>
    </row>
    <row r="11791" spans="1:11">
      <c r="A11791" t="s">
        <v>27839</v>
      </c>
      <c r="B11791" t="s">
        <v>58</v>
      </c>
      <c r="C11791">
        <v>89741</v>
      </c>
      <c r="D11791" t="s">
        <v>15168</v>
      </c>
      <c r="E11791" t="s">
        <v>32</v>
      </c>
      <c r="F11791">
        <v>24.44</v>
      </c>
      <c r="G11791">
        <v>24.89</v>
      </c>
      <c r="J11791">
        <v>0</v>
      </c>
      <c r="K11791">
        <v>0</v>
      </c>
    </row>
    <row r="11792" spans="1:11">
      <c r="A11792" t="s">
        <v>27840</v>
      </c>
      <c r="B11792" t="s">
        <v>58</v>
      </c>
      <c r="C11792">
        <v>89757</v>
      </c>
      <c r="D11792" t="s">
        <v>15169</v>
      </c>
      <c r="E11792" t="s">
        <v>32</v>
      </c>
      <c r="F11792">
        <v>31.72</v>
      </c>
      <c r="G11792">
        <v>32.25</v>
      </c>
      <c r="J11792">
        <v>0</v>
      </c>
      <c r="K11792">
        <v>0</v>
      </c>
    </row>
    <row r="11793" spans="1:11">
      <c r="A11793" t="s">
        <v>27841</v>
      </c>
      <c r="B11793" t="s">
        <v>58</v>
      </c>
      <c r="C11793">
        <v>104027</v>
      </c>
      <c r="D11793" t="s">
        <v>15170</v>
      </c>
      <c r="E11793" t="s">
        <v>32</v>
      </c>
      <c r="F11793">
        <v>64.94</v>
      </c>
      <c r="G11793">
        <v>65.67</v>
      </c>
      <c r="J11793">
        <v>0</v>
      </c>
      <c r="K11793">
        <v>0</v>
      </c>
    </row>
    <row r="11794" spans="1:11">
      <c r="A11794" t="s">
        <v>27842</v>
      </c>
      <c r="B11794" t="s">
        <v>58</v>
      </c>
      <c r="C11794">
        <v>89837</v>
      </c>
      <c r="D11794" t="s">
        <v>15171</v>
      </c>
      <c r="E11794" t="s">
        <v>32</v>
      </c>
      <c r="F11794">
        <v>133.21</v>
      </c>
      <c r="G11794">
        <v>133.69</v>
      </c>
      <c r="J11794">
        <v>0</v>
      </c>
      <c r="K11794">
        <v>0</v>
      </c>
    </row>
    <row r="11795" spans="1:11">
      <c r="A11795" t="s">
        <v>27843</v>
      </c>
      <c r="B11795" t="s">
        <v>58</v>
      </c>
      <c r="C11795">
        <v>89839</v>
      </c>
      <c r="D11795" t="s">
        <v>15172</v>
      </c>
      <c r="E11795" t="s">
        <v>32</v>
      </c>
      <c r="F11795">
        <v>172.98</v>
      </c>
      <c r="G11795">
        <v>173.63</v>
      </c>
      <c r="J11795">
        <v>0</v>
      </c>
      <c r="K11795">
        <v>0</v>
      </c>
    </row>
    <row r="11796" spans="1:11">
      <c r="A11796" t="s">
        <v>27844</v>
      </c>
      <c r="B11796" t="s">
        <v>58</v>
      </c>
      <c r="C11796">
        <v>89841</v>
      </c>
      <c r="D11796" t="s">
        <v>15173</v>
      </c>
      <c r="E11796" t="s">
        <v>32</v>
      </c>
      <c r="F11796">
        <v>262.24</v>
      </c>
      <c r="G11796">
        <v>263.02</v>
      </c>
      <c r="J11796">
        <v>0</v>
      </c>
      <c r="K11796">
        <v>0</v>
      </c>
    </row>
    <row r="11797" spans="1:11">
      <c r="A11797" t="s">
        <v>27845</v>
      </c>
      <c r="B11797" t="s">
        <v>58</v>
      </c>
      <c r="C11797">
        <v>89654</v>
      </c>
      <c r="D11797" t="s">
        <v>15174</v>
      </c>
      <c r="E11797" t="s">
        <v>32</v>
      </c>
      <c r="F11797">
        <v>21.33</v>
      </c>
      <c r="G11797">
        <v>21.72</v>
      </c>
      <c r="J11797">
        <v>0</v>
      </c>
      <c r="K11797">
        <v>0</v>
      </c>
    </row>
    <row r="11798" spans="1:11">
      <c r="A11798" t="s">
        <v>27846</v>
      </c>
      <c r="B11798" t="s">
        <v>58</v>
      </c>
      <c r="C11798">
        <v>89661</v>
      </c>
      <c r="D11798" t="s">
        <v>15175</v>
      </c>
      <c r="E11798" t="s">
        <v>32</v>
      </c>
      <c r="F11798">
        <v>25.08</v>
      </c>
      <c r="G11798">
        <v>25.58</v>
      </c>
      <c r="J11798">
        <v>0</v>
      </c>
      <c r="K11798">
        <v>0</v>
      </c>
    </row>
    <row r="11799" spans="1:11">
      <c r="A11799" t="s">
        <v>27847</v>
      </c>
      <c r="B11799" t="s">
        <v>58</v>
      </c>
      <c r="C11799">
        <v>89674</v>
      </c>
      <c r="D11799" t="s">
        <v>15176</v>
      </c>
      <c r="E11799" t="s">
        <v>32</v>
      </c>
      <c r="F11799">
        <v>32.479999999999997</v>
      </c>
      <c r="G11799">
        <v>33.07</v>
      </c>
      <c r="J11799">
        <v>0</v>
      </c>
      <c r="K11799">
        <v>0</v>
      </c>
    </row>
    <row r="11800" spans="1:11">
      <c r="A11800" t="s">
        <v>27848</v>
      </c>
      <c r="B11800" t="s">
        <v>58</v>
      </c>
      <c r="C11800">
        <v>89816</v>
      </c>
      <c r="D11800" t="s">
        <v>15177</v>
      </c>
      <c r="E11800" t="s">
        <v>32</v>
      </c>
      <c r="F11800">
        <v>42.19</v>
      </c>
      <c r="G11800">
        <v>42.52</v>
      </c>
      <c r="J11800">
        <v>0</v>
      </c>
      <c r="K11800">
        <v>0</v>
      </c>
    </row>
    <row r="11801" spans="1:11">
      <c r="A11801" t="s">
        <v>27849</v>
      </c>
      <c r="B11801" t="s">
        <v>58</v>
      </c>
      <c r="C11801">
        <v>89762</v>
      </c>
      <c r="D11801" t="s">
        <v>3652</v>
      </c>
      <c r="E11801" t="s">
        <v>32</v>
      </c>
      <c r="F11801">
        <v>45.65</v>
      </c>
      <c r="G11801">
        <v>46.27</v>
      </c>
      <c r="J11801">
        <v>0</v>
      </c>
      <c r="K11801">
        <v>0</v>
      </c>
    </row>
    <row r="11802" spans="1:11">
      <c r="A11802" t="s">
        <v>27850</v>
      </c>
      <c r="B11802" t="s">
        <v>58</v>
      </c>
      <c r="C11802">
        <v>89684</v>
      </c>
      <c r="D11802" t="s">
        <v>15178</v>
      </c>
      <c r="E11802" t="s">
        <v>32</v>
      </c>
      <c r="F11802">
        <v>46.53</v>
      </c>
      <c r="G11802">
        <v>47.23</v>
      </c>
      <c r="J11802">
        <v>0</v>
      </c>
      <c r="K11802">
        <v>0</v>
      </c>
    </row>
    <row r="11803" spans="1:11">
      <c r="A11803" t="s">
        <v>27851</v>
      </c>
      <c r="B11803" t="s">
        <v>58</v>
      </c>
      <c r="C11803">
        <v>89828</v>
      </c>
      <c r="D11803" t="s">
        <v>15179</v>
      </c>
      <c r="E11803" t="s">
        <v>32</v>
      </c>
      <c r="F11803">
        <v>61.04</v>
      </c>
      <c r="G11803">
        <v>61.43</v>
      </c>
      <c r="J11803">
        <v>0</v>
      </c>
      <c r="K11803">
        <v>0</v>
      </c>
    </row>
    <row r="11804" spans="1:11">
      <c r="A11804" t="s">
        <v>27852</v>
      </c>
      <c r="B11804" t="s">
        <v>58</v>
      </c>
      <c r="C11804">
        <v>89546</v>
      </c>
      <c r="D11804" t="s">
        <v>3536</v>
      </c>
      <c r="E11804" t="s">
        <v>32</v>
      </c>
      <c r="F11804">
        <v>12.04</v>
      </c>
      <c r="G11804">
        <v>12.24</v>
      </c>
      <c r="J11804">
        <v>0</v>
      </c>
      <c r="K11804">
        <v>0</v>
      </c>
    </row>
    <row r="11805" spans="1:11">
      <c r="A11805" t="s">
        <v>27853</v>
      </c>
      <c r="B11805" t="s">
        <v>58</v>
      </c>
      <c r="C11805">
        <v>89482</v>
      </c>
      <c r="D11805" t="s">
        <v>4632</v>
      </c>
      <c r="E11805" t="s">
        <v>32</v>
      </c>
      <c r="F11805">
        <v>51.91</v>
      </c>
      <c r="G11805">
        <v>53.08</v>
      </c>
      <c r="J11805">
        <v>0</v>
      </c>
      <c r="K11805">
        <v>0</v>
      </c>
    </row>
    <row r="11806" spans="1:11">
      <c r="A11806" t="s">
        <v>27854</v>
      </c>
      <c r="B11806" t="s">
        <v>58</v>
      </c>
      <c r="C11806">
        <v>89491</v>
      </c>
      <c r="D11806" t="s">
        <v>4633</v>
      </c>
      <c r="E11806" t="s">
        <v>32</v>
      </c>
      <c r="F11806">
        <v>130.69</v>
      </c>
      <c r="G11806">
        <v>132.5</v>
      </c>
      <c r="J11806">
        <v>0</v>
      </c>
      <c r="K11806">
        <v>0</v>
      </c>
    </row>
    <row r="11807" spans="1:11">
      <c r="A11807" t="s">
        <v>27855</v>
      </c>
      <c r="B11807" t="s">
        <v>58</v>
      </c>
      <c r="C11807">
        <v>104178</v>
      </c>
      <c r="D11807" t="s">
        <v>4448</v>
      </c>
      <c r="E11807" t="s">
        <v>32</v>
      </c>
      <c r="F11807">
        <v>23.39</v>
      </c>
      <c r="G11807">
        <v>23.73</v>
      </c>
      <c r="J11807">
        <v>0</v>
      </c>
      <c r="K11807">
        <v>0</v>
      </c>
    </row>
    <row r="11808" spans="1:11">
      <c r="A11808" t="s">
        <v>27856</v>
      </c>
      <c r="B11808" t="s">
        <v>58</v>
      </c>
      <c r="C11808">
        <v>104179</v>
      </c>
      <c r="D11808" t="s">
        <v>4449</v>
      </c>
      <c r="E11808" t="s">
        <v>32</v>
      </c>
      <c r="F11808">
        <v>87.79</v>
      </c>
      <c r="G11808">
        <v>88.25</v>
      </c>
      <c r="J11808">
        <v>0</v>
      </c>
      <c r="K11808">
        <v>0</v>
      </c>
    </row>
    <row r="11809" spans="1:11">
      <c r="A11809" t="s">
        <v>27857</v>
      </c>
      <c r="B11809" t="s">
        <v>58</v>
      </c>
      <c r="C11809">
        <v>89587</v>
      </c>
      <c r="D11809" t="s">
        <v>3565</v>
      </c>
      <c r="E11809" t="s">
        <v>32</v>
      </c>
      <c r="F11809">
        <v>55.16</v>
      </c>
      <c r="G11809">
        <v>56.63</v>
      </c>
      <c r="J11809">
        <v>0</v>
      </c>
      <c r="K11809">
        <v>0</v>
      </c>
    </row>
    <row r="11810" spans="1:11">
      <c r="A11810" t="s">
        <v>27858</v>
      </c>
      <c r="B11810" t="s">
        <v>58</v>
      </c>
      <c r="C11810">
        <v>89535</v>
      </c>
      <c r="D11810" t="s">
        <v>3530</v>
      </c>
      <c r="E11810" t="s">
        <v>32</v>
      </c>
      <c r="F11810">
        <v>45.77</v>
      </c>
      <c r="G11810">
        <v>46.47</v>
      </c>
      <c r="J11810">
        <v>0</v>
      </c>
      <c r="K11810">
        <v>0</v>
      </c>
    </row>
    <row r="11811" spans="1:11">
      <c r="A11811" t="s">
        <v>27859</v>
      </c>
      <c r="B11811" t="s">
        <v>58</v>
      </c>
      <c r="C11811">
        <v>89592</v>
      </c>
      <c r="D11811" t="s">
        <v>3568</v>
      </c>
      <c r="E11811" t="s">
        <v>32</v>
      </c>
      <c r="F11811">
        <v>170.27</v>
      </c>
      <c r="G11811">
        <v>172.8</v>
      </c>
      <c r="J11811">
        <v>0</v>
      </c>
      <c r="K11811">
        <v>0</v>
      </c>
    </row>
    <row r="11812" spans="1:11">
      <c r="A11812" t="s">
        <v>27860</v>
      </c>
      <c r="B11812" t="s">
        <v>58</v>
      </c>
      <c r="C11812">
        <v>104169</v>
      </c>
      <c r="D11812" t="s">
        <v>4439</v>
      </c>
      <c r="E11812" t="s">
        <v>32</v>
      </c>
      <c r="F11812">
        <v>156.52000000000001</v>
      </c>
      <c r="G11812">
        <v>157.91999999999999</v>
      </c>
      <c r="J11812">
        <v>0</v>
      </c>
      <c r="K11812">
        <v>0</v>
      </c>
    </row>
    <row r="11813" spans="1:11">
      <c r="A11813" t="s">
        <v>27861</v>
      </c>
      <c r="B11813" t="s">
        <v>58</v>
      </c>
      <c r="C11813">
        <v>89583</v>
      </c>
      <c r="D11813" t="s">
        <v>3562</v>
      </c>
      <c r="E11813" t="s">
        <v>32</v>
      </c>
      <c r="F11813">
        <v>46.8</v>
      </c>
      <c r="G11813">
        <v>47.73</v>
      </c>
      <c r="J11813">
        <v>0</v>
      </c>
      <c r="K11813">
        <v>0</v>
      </c>
    </row>
    <row r="11814" spans="1:11">
      <c r="A11814" t="s">
        <v>27862</v>
      </c>
      <c r="B11814" t="s">
        <v>58</v>
      </c>
      <c r="C11814">
        <v>89526</v>
      </c>
      <c r="D11814" t="s">
        <v>3523</v>
      </c>
      <c r="E11814" t="s">
        <v>32</v>
      </c>
      <c r="F11814">
        <v>41.61</v>
      </c>
      <c r="G11814">
        <v>42.13</v>
      </c>
      <c r="J11814">
        <v>0</v>
      </c>
      <c r="K11814">
        <v>0</v>
      </c>
    </row>
    <row r="11815" spans="1:11">
      <c r="A11815" t="s">
        <v>27863</v>
      </c>
      <c r="B11815" t="s">
        <v>58</v>
      </c>
      <c r="C11815">
        <v>95695</v>
      </c>
      <c r="D11815" t="s">
        <v>4081</v>
      </c>
      <c r="E11815" t="s">
        <v>32</v>
      </c>
      <c r="F11815">
        <v>66.680000000000007</v>
      </c>
      <c r="G11815">
        <v>68.150000000000006</v>
      </c>
      <c r="J11815">
        <v>0</v>
      </c>
      <c r="K11815">
        <v>0</v>
      </c>
    </row>
    <row r="11816" spans="1:11">
      <c r="A11816" t="s">
        <v>27864</v>
      </c>
      <c r="B11816" t="s">
        <v>58</v>
      </c>
      <c r="C11816">
        <v>95694</v>
      </c>
      <c r="D11816" t="s">
        <v>4080</v>
      </c>
      <c r="E11816" t="s">
        <v>32</v>
      </c>
      <c r="F11816">
        <v>57.29</v>
      </c>
      <c r="G11816">
        <v>57.99</v>
      </c>
      <c r="J11816">
        <v>0</v>
      </c>
      <c r="K11816">
        <v>0</v>
      </c>
    </row>
    <row r="11817" spans="1:11">
      <c r="A11817" t="s">
        <v>27865</v>
      </c>
      <c r="B11817" t="s">
        <v>58</v>
      </c>
      <c r="C11817">
        <v>89585</v>
      </c>
      <c r="D11817" t="s">
        <v>3564</v>
      </c>
      <c r="E11817" t="s">
        <v>32</v>
      </c>
      <c r="F11817">
        <v>50.39</v>
      </c>
      <c r="G11817">
        <v>51.86</v>
      </c>
      <c r="J11817">
        <v>0</v>
      </c>
      <c r="K11817">
        <v>0</v>
      </c>
    </row>
    <row r="11818" spans="1:11">
      <c r="A11818" t="s">
        <v>27866</v>
      </c>
      <c r="B11818" t="s">
        <v>58</v>
      </c>
      <c r="C11818">
        <v>89531</v>
      </c>
      <c r="D11818" t="s">
        <v>3528</v>
      </c>
      <c r="E11818" t="s">
        <v>32</v>
      </c>
      <c r="F11818">
        <v>41</v>
      </c>
      <c r="G11818">
        <v>41.7</v>
      </c>
      <c r="J11818">
        <v>0</v>
      </c>
      <c r="K11818">
        <v>0</v>
      </c>
    </row>
    <row r="11819" spans="1:11">
      <c r="A11819" t="s">
        <v>27867</v>
      </c>
      <c r="B11819" t="s">
        <v>58</v>
      </c>
      <c r="C11819">
        <v>89591</v>
      </c>
      <c r="D11819" t="s">
        <v>3567</v>
      </c>
      <c r="E11819" t="s">
        <v>32</v>
      </c>
      <c r="F11819">
        <v>140.4</v>
      </c>
      <c r="G11819">
        <v>142.93</v>
      </c>
      <c r="J11819">
        <v>0</v>
      </c>
      <c r="K11819">
        <v>0</v>
      </c>
    </row>
    <row r="11820" spans="1:11">
      <c r="A11820" t="s">
        <v>27868</v>
      </c>
      <c r="B11820" t="s">
        <v>58</v>
      </c>
      <c r="C11820">
        <v>104168</v>
      </c>
      <c r="D11820" t="s">
        <v>4438</v>
      </c>
      <c r="E11820" t="s">
        <v>32</v>
      </c>
      <c r="F11820">
        <v>126.65</v>
      </c>
      <c r="G11820">
        <v>128.05000000000001</v>
      </c>
      <c r="J11820">
        <v>0</v>
      </c>
      <c r="K11820">
        <v>0</v>
      </c>
    </row>
    <row r="11821" spans="1:11">
      <c r="A11821" t="s">
        <v>27869</v>
      </c>
      <c r="B11821" t="s">
        <v>58</v>
      </c>
      <c r="C11821">
        <v>89516</v>
      </c>
      <c r="D11821" t="s">
        <v>3513</v>
      </c>
      <c r="E11821" t="s">
        <v>32</v>
      </c>
      <c r="F11821">
        <v>9.42</v>
      </c>
      <c r="G11821">
        <v>9.68</v>
      </c>
      <c r="J11821">
        <v>0</v>
      </c>
      <c r="K11821">
        <v>0</v>
      </c>
    </row>
    <row r="11822" spans="1:11">
      <c r="A11822" t="s">
        <v>27870</v>
      </c>
      <c r="B11822" t="s">
        <v>58</v>
      </c>
      <c r="C11822">
        <v>89520</v>
      </c>
      <c r="D11822" t="s">
        <v>3517</v>
      </c>
      <c r="E11822" t="s">
        <v>32</v>
      </c>
      <c r="F11822">
        <v>17.149999999999999</v>
      </c>
      <c r="G11822">
        <v>17.48</v>
      </c>
      <c r="J11822">
        <v>0</v>
      </c>
      <c r="K11822">
        <v>0</v>
      </c>
    </row>
    <row r="11823" spans="1:11">
      <c r="A11823" t="s">
        <v>27871</v>
      </c>
      <c r="B11823" t="s">
        <v>58</v>
      </c>
      <c r="C11823">
        <v>89582</v>
      </c>
      <c r="D11823" t="s">
        <v>3561</v>
      </c>
      <c r="E11823" t="s">
        <v>32</v>
      </c>
      <c r="F11823">
        <v>37.69</v>
      </c>
      <c r="G11823">
        <v>38.619999999999997</v>
      </c>
      <c r="J11823">
        <v>0</v>
      </c>
      <c r="K11823">
        <v>0</v>
      </c>
    </row>
    <row r="11824" spans="1:11">
      <c r="A11824" t="s">
        <v>27872</v>
      </c>
      <c r="B11824" t="s">
        <v>58</v>
      </c>
      <c r="C11824">
        <v>89524</v>
      </c>
      <c r="D11824" t="s">
        <v>3521</v>
      </c>
      <c r="E11824" t="s">
        <v>32</v>
      </c>
      <c r="F11824">
        <v>32.5</v>
      </c>
      <c r="G11824">
        <v>33.020000000000003</v>
      </c>
      <c r="J11824">
        <v>0</v>
      </c>
      <c r="K11824">
        <v>0</v>
      </c>
    </row>
    <row r="11825" spans="1:11">
      <c r="A11825" t="s">
        <v>27873</v>
      </c>
      <c r="B11825" t="s">
        <v>58</v>
      </c>
      <c r="C11825">
        <v>89584</v>
      </c>
      <c r="D11825" t="s">
        <v>3563</v>
      </c>
      <c r="E11825" t="s">
        <v>32</v>
      </c>
      <c r="F11825">
        <v>49.28</v>
      </c>
      <c r="G11825">
        <v>50.75</v>
      </c>
      <c r="J11825">
        <v>0</v>
      </c>
      <c r="K11825">
        <v>0</v>
      </c>
    </row>
    <row r="11826" spans="1:11">
      <c r="A11826" t="s">
        <v>27874</v>
      </c>
      <c r="B11826" t="s">
        <v>58</v>
      </c>
      <c r="C11826">
        <v>89529</v>
      </c>
      <c r="D11826" t="s">
        <v>3526</v>
      </c>
      <c r="E11826" t="s">
        <v>32</v>
      </c>
      <c r="F11826">
        <v>39.89</v>
      </c>
      <c r="G11826">
        <v>40.590000000000003</v>
      </c>
      <c r="J11826">
        <v>0</v>
      </c>
      <c r="K11826">
        <v>0</v>
      </c>
    </row>
    <row r="11827" spans="1:11">
      <c r="A11827" t="s">
        <v>27875</v>
      </c>
      <c r="B11827" t="s">
        <v>58</v>
      </c>
      <c r="C11827">
        <v>89590</v>
      </c>
      <c r="D11827" t="s">
        <v>3566</v>
      </c>
      <c r="E11827" t="s">
        <v>32</v>
      </c>
      <c r="F11827">
        <v>143.80000000000001</v>
      </c>
      <c r="G11827">
        <v>146.33000000000001</v>
      </c>
      <c r="J11827">
        <v>0</v>
      </c>
      <c r="K11827">
        <v>0</v>
      </c>
    </row>
    <row r="11828" spans="1:11">
      <c r="A11828" t="s">
        <v>27876</v>
      </c>
      <c r="B11828" t="s">
        <v>58</v>
      </c>
      <c r="C11828">
        <v>104167</v>
      </c>
      <c r="D11828" t="s">
        <v>4437</v>
      </c>
      <c r="E11828" t="s">
        <v>32</v>
      </c>
      <c r="F11828">
        <v>130.05000000000001</v>
      </c>
      <c r="G11828">
        <v>131.44999999999999</v>
      </c>
      <c r="J11828">
        <v>0</v>
      </c>
      <c r="K11828">
        <v>0</v>
      </c>
    </row>
    <row r="11829" spans="1:11">
      <c r="A11829" t="s">
        <v>27877</v>
      </c>
      <c r="B11829" t="s">
        <v>58</v>
      </c>
      <c r="C11829">
        <v>89514</v>
      </c>
      <c r="D11829" t="s">
        <v>3511</v>
      </c>
      <c r="E11829" t="s">
        <v>32</v>
      </c>
      <c r="F11829">
        <v>9.33</v>
      </c>
      <c r="G11829">
        <v>9.59</v>
      </c>
      <c r="J11829">
        <v>0</v>
      </c>
      <c r="K11829">
        <v>0</v>
      </c>
    </row>
    <row r="11830" spans="1:11">
      <c r="A11830" t="s">
        <v>27878</v>
      </c>
      <c r="B11830" t="s">
        <v>58</v>
      </c>
      <c r="C11830">
        <v>89518</v>
      </c>
      <c r="D11830" t="s">
        <v>3515</v>
      </c>
      <c r="E11830" t="s">
        <v>32</v>
      </c>
      <c r="F11830">
        <v>16.37</v>
      </c>
      <c r="G11830">
        <v>16.7</v>
      </c>
      <c r="J11830">
        <v>0</v>
      </c>
      <c r="K11830">
        <v>0</v>
      </c>
    </row>
    <row r="11831" spans="1:11">
      <c r="A11831" t="s">
        <v>27879</v>
      </c>
      <c r="B11831" t="s">
        <v>58</v>
      </c>
      <c r="C11831">
        <v>89581</v>
      </c>
      <c r="D11831" t="s">
        <v>3560</v>
      </c>
      <c r="E11831" t="s">
        <v>32</v>
      </c>
      <c r="F11831">
        <v>37.19</v>
      </c>
      <c r="G11831">
        <v>38.119999999999997</v>
      </c>
      <c r="J11831">
        <v>0</v>
      </c>
      <c r="K11831">
        <v>0</v>
      </c>
    </row>
    <row r="11832" spans="1:11">
      <c r="A11832" t="s">
        <v>27880</v>
      </c>
      <c r="B11832" t="s">
        <v>58</v>
      </c>
      <c r="C11832">
        <v>89522</v>
      </c>
      <c r="D11832" t="s">
        <v>3519</v>
      </c>
      <c r="E11832" t="s">
        <v>32</v>
      </c>
      <c r="F11832">
        <v>32</v>
      </c>
      <c r="G11832">
        <v>32.520000000000003</v>
      </c>
      <c r="J11832">
        <v>0</v>
      </c>
      <c r="K11832">
        <v>0</v>
      </c>
    </row>
    <row r="11833" spans="1:11">
      <c r="A11833" t="s">
        <v>27881</v>
      </c>
      <c r="B11833" t="s">
        <v>58</v>
      </c>
      <c r="C11833">
        <v>89574</v>
      </c>
      <c r="D11833" t="s">
        <v>3557</v>
      </c>
      <c r="E11833" t="s">
        <v>32</v>
      </c>
      <c r="F11833">
        <v>164.79</v>
      </c>
      <c r="G11833">
        <v>166.18</v>
      </c>
      <c r="J11833">
        <v>0</v>
      </c>
      <c r="K11833">
        <v>0</v>
      </c>
    </row>
    <row r="11834" spans="1:11">
      <c r="A11834" t="s">
        <v>27882</v>
      </c>
      <c r="B11834" t="s">
        <v>58</v>
      </c>
      <c r="C11834">
        <v>89690</v>
      </c>
      <c r="D11834" t="s">
        <v>3618</v>
      </c>
      <c r="E11834" t="s">
        <v>32</v>
      </c>
      <c r="F11834">
        <v>98.11</v>
      </c>
      <c r="G11834">
        <v>100.07</v>
      </c>
      <c r="J11834">
        <v>0</v>
      </c>
      <c r="K11834">
        <v>0</v>
      </c>
    </row>
    <row r="11835" spans="1:11">
      <c r="A11835" t="s">
        <v>27883</v>
      </c>
      <c r="B11835" t="s">
        <v>58</v>
      </c>
      <c r="C11835">
        <v>89567</v>
      </c>
      <c r="D11835" t="s">
        <v>3552</v>
      </c>
      <c r="E11835" t="s">
        <v>32</v>
      </c>
      <c r="F11835">
        <v>85.61</v>
      </c>
      <c r="G11835">
        <v>86.53</v>
      </c>
      <c r="J11835">
        <v>0</v>
      </c>
      <c r="K11835">
        <v>0</v>
      </c>
    </row>
    <row r="11836" spans="1:11">
      <c r="A11836" t="s">
        <v>27884</v>
      </c>
      <c r="B11836" t="s">
        <v>58</v>
      </c>
      <c r="C11836">
        <v>89692</v>
      </c>
      <c r="D11836" t="s">
        <v>3620</v>
      </c>
      <c r="E11836" t="s">
        <v>32</v>
      </c>
      <c r="F11836">
        <v>110.22</v>
      </c>
      <c r="G11836">
        <v>111.94</v>
      </c>
      <c r="J11836">
        <v>0</v>
      </c>
      <c r="K11836">
        <v>0</v>
      </c>
    </row>
    <row r="11837" spans="1:11">
      <c r="A11837" t="s">
        <v>27885</v>
      </c>
      <c r="B11837" t="s">
        <v>58</v>
      </c>
      <c r="C11837">
        <v>89569</v>
      </c>
      <c r="D11837" t="s">
        <v>3554</v>
      </c>
      <c r="E11837" t="s">
        <v>32</v>
      </c>
      <c r="F11837">
        <v>99.58</v>
      </c>
      <c r="G11837">
        <v>100.43</v>
      </c>
      <c r="J11837">
        <v>0</v>
      </c>
      <c r="K11837">
        <v>0</v>
      </c>
    </row>
    <row r="11838" spans="1:11">
      <c r="A11838" t="s">
        <v>27886</v>
      </c>
      <c r="B11838" t="s">
        <v>58</v>
      </c>
      <c r="C11838">
        <v>89699</v>
      </c>
      <c r="D11838" t="s">
        <v>3625</v>
      </c>
      <c r="E11838" t="s">
        <v>32</v>
      </c>
      <c r="F11838">
        <v>214.88</v>
      </c>
      <c r="G11838">
        <v>217.79</v>
      </c>
      <c r="J11838">
        <v>0</v>
      </c>
      <c r="K11838">
        <v>0</v>
      </c>
    </row>
    <row r="11839" spans="1:11">
      <c r="A11839" t="s">
        <v>27887</v>
      </c>
      <c r="B11839" t="s">
        <v>58</v>
      </c>
      <c r="C11839">
        <v>104174</v>
      </c>
      <c r="D11839" t="s">
        <v>4444</v>
      </c>
      <c r="E11839" t="s">
        <v>32</v>
      </c>
      <c r="F11839">
        <v>200.42</v>
      </c>
      <c r="G11839">
        <v>202.12</v>
      </c>
      <c r="J11839">
        <v>0</v>
      </c>
      <c r="K11839">
        <v>0</v>
      </c>
    </row>
    <row r="11840" spans="1:11">
      <c r="A11840" t="s">
        <v>27888</v>
      </c>
      <c r="B11840" t="s">
        <v>58</v>
      </c>
      <c r="C11840">
        <v>89698</v>
      </c>
      <c r="D11840" t="s">
        <v>3624</v>
      </c>
      <c r="E11840" t="s">
        <v>32</v>
      </c>
      <c r="F11840">
        <v>283.35000000000002</v>
      </c>
      <c r="G11840">
        <v>286.73</v>
      </c>
      <c r="J11840">
        <v>0</v>
      </c>
      <c r="K11840">
        <v>0</v>
      </c>
    </row>
    <row r="11841" spans="1:11">
      <c r="A11841" t="s">
        <v>27889</v>
      </c>
      <c r="B11841" t="s">
        <v>58</v>
      </c>
      <c r="C11841">
        <v>104176</v>
      </c>
      <c r="D11841" t="s">
        <v>4446</v>
      </c>
      <c r="E11841" t="s">
        <v>32</v>
      </c>
      <c r="F11841">
        <v>265.02</v>
      </c>
      <c r="G11841">
        <v>266.89</v>
      </c>
      <c r="J11841">
        <v>0</v>
      </c>
      <c r="K11841">
        <v>0</v>
      </c>
    </row>
    <row r="11842" spans="1:11">
      <c r="A11842" t="s">
        <v>27890</v>
      </c>
      <c r="B11842" t="s">
        <v>58</v>
      </c>
      <c r="C11842">
        <v>89561</v>
      </c>
      <c r="D11842" t="s">
        <v>3547</v>
      </c>
      <c r="E11842" t="s">
        <v>32</v>
      </c>
      <c r="F11842">
        <v>16.399999999999999</v>
      </c>
      <c r="G11842">
        <v>16.739999999999998</v>
      </c>
      <c r="J11842">
        <v>0</v>
      </c>
      <c r="K11842">
        <v>0</v>
      </c>
    </row>
    <row r="11843" spans="1:11">
      <c r="A11843" t="s">
        <v>27891</v>
      </c>
      <c r="B11843" t="s">
        <v>58</v>
      </c>
      <c r="C11843">
        <v>89563</v>
      </c>
      <c r="D11843" t="s">
        <v>3549</v>
      </c>
      <c r="E11843" t="s">
        <v>32</v>
      </c>
      <c r="F11843">
        <v>36.909999999999997</v>
      </c>
      <c r="G11843">
        <v>37.35</v>
      </c>
      <c r="J11843">
        <v>0</v>
      </c>
      <c r="K11843">
        <v>0</v>
      </c>
    </row>
    <row r="11844" spans="1:11">
      <c r="A11844" t="s">
        <v>27892</v>
      </c>
      <c r="B11844" t="s">
        <v>58</v>
      </c>
      <c r="C11844">
        <v>89685</v>
      </c>
      <c r="D11844" t="s">
        <v>3616</v>
      </c>
      <c r="E11844" t="s">
        <v>32</v>
      </c>
      <c r="F11844">
        <v>66.569999999999993</v>
      </c>
      <c r="G11844">
        <v>67.81</v>
      </c>
      <c r="J11844">
        <v>0</v>
      </c>
      <c r="K11844">
        <v>0</v>
      </c>
    </row>
    <row r="11845" spans="1:11">
      <c r="A11845" t="s">
        <v>27893</v>
      </c>
      <c r="B11845" t="s">
        <v>58</v>
      </c>
      <c r="C11845">
        <v>89565</v>
      </c>
      <c r="D11845" t="s">
        <v>3550</v>
      </c>
      <c r="E11845" t="s">
        <v>32</v>
      </c>
      <c r="F11845">
        <v>59.65</v>
      </c>
      <c r="G11845">
        <v>60.32</v>
      </c>
      <c r="J11845">
        <v>0</v>
      </c>
      <c r="K11845">
        <v>0</v>
      </c>
    </row>
    <row r="11846" spans="1:11">
      <c r="A11846" t="s">
        <v>27894</v>
      </c>
      <c r="B11846" t="s">
        <v>58</v>
      </c>
      <c r="C11846">
        <v>89671</v>
      </c>
      <c r="D11846" t="s">
        <v>3609</v>
      </c>
      <c r="E11846" t="s">
        <v>32</v>
      </c>
      <c r="F11846">
        <v>48.87</v>
      </c>
      <c r="G11846">
        <v>49.85</v>
      </c>
      <c r="J11846">
        <v>0</v>
      </c>
      <c r="K11846">
        <v>0</v>
      </c>
    </row>
    <row r="11847" spans="1:11">
      <c r="A11847" t="s">
        <v>27895</v>
      </c>
      <c r="B11847" t="s">
        <v>58</v>
      </c>
      <c r="C11847">
        <v>89556</v>
      </c>
      <c r="D11847" t="s">
        <v>3543</v>
      </c>
      <c r="E11847" t="s">
        <v>32</v>
      </c>
      <c r="F11847">
        <v>42.62</v>
      </c>
      <c r="G11847">
        <v>43.08</v>
      </c>
      <c r="J11847">
        <v>0</v>
      </c>
      <c r="K11847">
        <v>0</v>
      </c>
    </row>
    <row r="11848" spans="1:11">
      <c r="A11848" t="s">
        <v>27896</v>
      </c>
      <c r="B11848" t="s">
        <v>58</v>
      </c>
      <c r="C11848">
        <v>89679</v>
      </c>
      <c r="D11848" t="s">
        <v>3613</v>
      </c>
      <c r="E11848" t="s">
        <v>32</v>
      </c>
      <c r="F11848">
        <v>131.15</v>
      </c>
      <c r="G11848">
        <v>132.84</v>
      </c>
      <c r="J11848">
        <v>0</v>
      </c>
      <c r="K11848">
        <v>0</v>
      </c>
    </row>
    <row r="11849" spans="1:11">
      <c r="A11849" t="s">
        <v>27897</v>
      </c>
      <c r="B11849" t="s">
        <v>58</v>
      </c>
      <c r="C11849">
        <v>104171</v>
      </c>
      <c r="D11849" t="s">
        <v>4441</v>
      </c>
      <c r="E11849" t="s">
        <v>32</v>
      </c>
      <c r="F11849">
        <v>102.87</v>
      </c>
      <c r="G11849">
        <v>103.8</v>
      </c>
      <c r="J11849">
        <v>0</v>
      </c>
      <c r="K11849">
        <v>0</v>
      </c>
    </row>
    <row r="11850" spans="1:11">
      <c r="A11850" t="s">
        <v>27898</v>
      </c>
      <c r="B11850" t="s">
        <v>58</v>
      </c>
      <c r="C11850">
        <v>89600</v>
      </c>
      <c r="D11850" t="s">
        <v>3572</v>
      </c>
      <c r="E11850" t="s">
        <v>32</v>
      </c>
      <c r="F11850">
        <v>27.94</v>
      </c>
      <c r="G11850">
        <v>28.56</v>
      </c>
      <c r="J11850">
        <v>0</v>
      </c>
      <c r="K11850">
        <v>0</v>
      </c>
    </row>
    <row r="11851" spans="1:11">
      <c r="A11851" t="s">
        <v>27899</v>
      </c>
      <c r="B11851" t="s">
        <v>58</v>
      </c>
      <c r="C11851">
        <v>89548</v>
      </c>
      <c r="D11851" t="s">
        <v>3538</v>
      </c>
      <c r="E11851" t="s">
        <v>32</v>
      </c>
      <c r="F11851">
        <v>24.48</v>
      </c>
      <c r="G11851">
        <v>24.81</v>
      </c>
      <c r="J11851">
        <v>0</v>
      </c>
      <c r="K11851">
        <v>0</v>
      </c>
    </row>
    <row r="11852" spans="1:11">
      <c r="A11852" t="s">
        <v>27900</v>
      </c>
      <c r="B11852" t="s">
        <v>58</v>
      </c>
      <c r="C11852">
        <v>89669</v>
      </c>
      <c r="D11852" t="s">
        <v>3608</v>
      </c>
      <c r="E11852" t="s">
        <v>32</v>
      </c>
      <c r="F11852">
        <v>36.950000000000003</v>
      </c>
      <c r="G11852">
        <v>37.93</v>
      </c>
      <c r="J11852">
        <v>0</v>
      </c>
      <c r="K11852">
        <v>0</v>
      </c>
    </row>
    <row r="11853" spans="1:11">
      <c r="A11853" t="s">
        <v>27901</v>
      </c>
      <c r="B11853" t="s">
        <v>58</v>
      </c>
      <c r="C11853">
        <v>89554</v>
      </c>
      <c r="D11853" t="s">
        <v>3542</v>
      </c>
      <c r="E11853" t="s">
        <v>32</v>
      </c>
      <c r="F11853">
        <v>30.67</v>
      </c>
      <c r="G11853">
        <v>31.13</v>
      </c>
      <c r="J11853">
        <v>0</v>
      </c>
      <c r="K11853">
        <v>0</v>
      </c>
    </row>
    <row r="11854" spans="1:11">
      <c r="A11854" t="s">
        <v>27902</v>
      </c>
      <c r="B11854" t="s">
        <v>58</v>
      </c>
      <c r="C11854">
        <v>89677</v>
      </c>
      <c r="D11854" t="s">
        <v>3612</v>
      </c>
      <c r="E11854" t="s">
        <v>32</v>
      </c>
      <c r="F11854">
        <v>84.16</v>
      </c>
      <c r="G11854">
        <v>85.85</v>
      </c>
      <c r="J11854">
        <v>0</v>
      </c>
      <c r="K11854">
        <v>0</v>
      </c>
    </row>
    <row r="11855" spans="1:11">
      <c r="A11855" t="s">
        <v>27903</v>
      </c>
      <c r="B11855" t="s">
        <v>58</v>
      </c>
      <c r="C11855">
        <v>104170</v>
      </c>
      <c r="D11855" t="s">
        <v>4440</v>
      </c>
      <c r="E11855" t="s">
        <v>32</v>
      </c>
      <c r="F11855">
        <v>74.819999999999993</v>
      </c>
      <c r="G11855">
        <v>75.75</v>
      </c>
      <c r="J11855">
        <v>0</v>
      </c>
      <c r="K11855">
        <v>0</v>
      </c>
    </row>
    <row r="11856" spans="1:11">
      <c r="A11856" t="s">
        <v>27904</v>
      </c>
      <c r="B11856" t="s">
        <v>58</v>
      </c>
      <c r="C11856">
        <v>89544</v>
      </c>
      <c r="D11856" t="s">
        <v>3534</v>
      </c>
      <c r="E11856" t="s">
        <v>32</v>
      </c>
      <c r="F11856">
        <v>9.3699999999999992</v>
      </c>
      <c r="G11856">
        <v>9.5299999999999994</v>
      </c>
      <c r="J11856">
        <v>0</v>
      </c>
      <c r="K11856">
        <v>0</v>
      </c>
    </row>
    <row r="11857" spans="1:11">
      <c r="A11857" t="s">
        <v>27905</v>
      </c>
      <c r="B11857" t="s">
        <v>58</v>
      </c>
      <c r="C11857">
        <v>89545</v>
      </c>
      <c r="D11857" t="s">
        <v>3535</v>
      </c>
      <c r="E11857" t="s">
        <v>32</v>
      </c>
      <c r="F11857">
        <v>18.03</v>
      </c>
      <c r="G11857">
        <v>18.260000000000002</v>
      </c>
      <c r="J11857">
        <v>0</v>
      </c>
      <c r="K11857">
        <v>0</v>
      </c>
    </row>
    <row r="11858" spans="1:11">
      <c r="A11858" t="s">
        <v>27906</v>
      </c>
      <c r="B11858" t="s">
        <v>58</v>
      </c>
      <c r="C11858">
        <v>89599</v>
      </c>
      <c r="D11858" t="s">
        <v>3571</v>
      </c>
      <c r="E11858" t="s">
        <v>32</v>
      </c>
      <c r="F11858">
        <v>27.57</v>
      </c>
      <c r="G11858">
        <v>28.19</v>
      </c>
      <c r="J11858">
        <v>0</v>
      </c>
      <c r="K11858">
        <v>0</v>
      </c>
    </row>
    <row r="11859" spans="1:11">
      <c r="A11859" t="s">
        <v>27907</v>
      </c>
      <c r="B11859" t="s">
        <v>58</v>
      </c>
      <c r="C11859">
        <v>89547</v>
      </c>
      <c r="D11859" t="s">
        <v>3537</v>
      </c>
      <c r="E11859" t="s">
        <v>32</v>
      </c>
      <c r="F11859">
        <v>24.1</v>
      </c>
      <c r="G11859">
        <v>24.43</v>
      </c>
      <c r="J11859">
        <v>0</v>
      </c>
      <c r="K11859">
        <v>0</v>
      </c>
    </row>
    <row r="11860" spans="1:11">
      <c r="A11860" t="s">
        <v>27908</v>
      </c>
      <c r="B11860" t="s">
        <v>58</v>
      </c>
      <c r="C11860">
        <v>89495</v>
      </c>
      <c r="D11860" t="s">
        <v>4634</v>
      </c>
      <c r="E11860" t="s">
        <v>32</v>
      </c>
      <c r="F11860">
        <v>24.31</v>
      </c>
      <c r="G11860">
        <v>24.91</v>
      </c>
      <c r="J11860">
        <v>0</v>
      </c>
      <c r="K11860">
        <v>0</v>
      </c>
    </row>
    <row r="11861" spans="1:11">
      <c r="A11861" t="s">
        <v>27909</v>
      </c>
      <c r="B11861" t="s">
        <v>58</v>
      </c>
      <c r="C11861">
        <v>89673</v>
      </c>
      <c r="D11861" t="s">
        <v>3610</v>
      </c>
      <c r="E11861" t="s">
        <v>32</v>
      </c>
      <c r="F11861">
        <v>38.72</v>
      </c>
      <c r="G11861">
        <v>39.520000000000003</v>
      </c>
      <c r="J11861">
        <v>0</v>
      </c>
      <c r="K11861">
        <v>0</v>
      </c>
    </row>
    <row r="11862" spans="1:11">
      <c r="A11862" t="s">
        <v>27910</v>
      </c>
      <c r="B11862" t="s">
        <v>58</v>
      </c>
      <c r="C11862">
        <v>89557</v>
      </c>
      <c r="D11862" t="s">
        <v>3544</v>
      </c>
      <c r="E11862" t="s">
        <v>32</v>
      </c>
      <c r="F11862">
        <v>33.869999999999997</v>
      </c>
      <c r="G11862">
        <v>34.26</v>
      </c>
      <c r="J11862">
        <v>0</v>
      </c>
      <c r="K11862">
        <v>0</v>
      </c>
    </row>
    <row r="11863" spans="1:11">
      <c r="A11863" t="s">
        <v>27911</v>
      </c>
      <c r="B11863" t="s">
        <v>58</v>
      </c>
      <c r="C11863">
        <v>89681</v>
      </c>
      <c r="D11863" t="s">
        <v>3614</v>
      </c>
      <c r="E11863" t="s">
        <v>32</v>
      </c>
      <c r="F11863">
        <v>96.05</v>
      </c>
      <c r="G11863">
        <v>97.4</v>
      </c>
      <c r="J11863">
        <v>0</v>
      </c>
      <c r="K11863">
        <v>0</v>
      </c>
    </row>
    <row r="11864" spans="1:11">
      <c r="A11864" t="s">
        <v>27912</v>
      </c>
      <c r="B11864" t="s">
        <v>58</v>
      </c>
      <c r="C11864">
        <v>104173</v>
      </c>
      <c r="D11864" t="s">
        <v>4443</v>
      </c>
      <c r="E11864" t="s">
        <v>32</v>
      </c>
      <c r="F11864">
        <v>89.79</v>
      </c>
      <c r="G11864">
        <v>90.61</v>
      </c>
      <c r="J11864">
        <v>0</v>
      </c>
      <c r="K11864">
        <v>0</v>
      </c>
    </row>
    <row r="11865" spans="1:11">
      <c r="A11865" t="s">
        <v>27913</v>
      </c>
      <c r="B11865" t="s">
        <v>58</v>
      </c>
      <c r="C11865">
        <v>89549</v>
      </c>
      <c r="D11865" t="s">
        <v>3539</v>
      </c>
      <c r="E11865" t="s">
        <v>32</v>
      </c>
      <c r="F11865">
        <v>20.239999999999998</v>
      </c>
      <c r="G11865">
        <v>20.52</v>
      </c>
      <c r="J11865">
        <v>0</v>
      </c>
      <c r="K11865">
        <v>0</v>
      </c>
    </row>
    <row r="11866" spans="1:11">
      <c r="A11866" t="s">
        <v>27914</v>
      </c>
      <c r="B11866" t="s">
        <v>58</v>
      </c>
      <c r="C11866">
        <v>89578</v>
      </c>
      <c r="D11866" t="s">
        <v>3262</v>
      </c>
      <c r="E11866" t="s">
        <v>12</v>
      </c>
      <c r="F11866">
        <v>36.479999999999997</v>
      </c>
      <c r="G11866">
        <v>36.89</v>
      </c>
      <c r="J11866">
        <v>0</v>
      </c>
      <c r="K11866">
        <v>0</v>
      </c>
    </row>
    <row r="11867" spans="1:11">
      <c r="A11867" t="s">
        <v>27915</v>
      </c>
      <c r="B11867" t="s">
        <v>58</v>
      </c>
      <c r="C11867">
        <v>89512</v>
      </c>
      <c r="D11867" t="s">
        <v>3260</v>
      </c>
      <c r="E11867" t="s">
        <v>12</v>
      </c>
      <c r="F11867">
        <v>57.7</v>
      </c>
      <c r="G11867">
        <v>59.87</v>
      </c>
      <c r="J11867">
        <v>0</v>
      </c>
      <c r="K11867">
        <v>0</v>
      </c>
    </row>
    <row r="11868" spans="1:11">
      <c r="A11868" t="s">
        <v>27916</v>
      </c>
      <c r="B11868" t="s">
        <v>58</v>
      </c>
      <c r="C11868">
        <v>89580</v>
      </c>
      <c r="D11868" t="s">
        <v>3263</v>
      </c>
      <c r="E11868" t="s">
        <v>12</v>
      </c>
      <c r="F11868">
        <v>75.16</v>
      </c>
      <c r="G11868">
        <v>75.87</v>
      </c>
      <c r="J11868">
        <v>0</v>
      </c>
      <c r="K11868">
        <v>0</v>
      </c>
    </row>
    <row r="11869" spans="1:11">
      <c r="A11869" t="s">
        <v>27917</v>
      </c>
      <c r="B11869" t="s">
        <v>58</v>
      </c>
      <c r="C11869">
        <v>104166</v>
      </c>
      <c r="D11869" t="s">
        <v>3419</v>
      </c>
      <c r="E11869" t="s">
        <v>12</v>
      </c>
      <c r="F11869">
        <v>83</v>
      </c>
      <c r="G11869">
        <v>84.36</v>
      </c>
      <c r="J11869">
        <v>0</v>
      </c>
      <c r="K11869">
        <v>0</v>
      </c>
    </row>
    <row r="11870" spans="1:11">
      <c r="A11870" t="s">
        <v>27918</v>
      </c>
      <c r="B11870" t="s">
        <v>58</v>
      </c>
      <c r="C11870">
        <v>89508</v>
      </c>
      <c r="D11870" t="s">
        <v>3257</v>
      </c>
      <c r="E11870" t="s">
        <v>12</v>
      </c>
      <c r="F11870">
        <v>19.86</v>
      </c>
      <c r="G11870">
        <v>20.65</v>
      </c>
      <c r="J11870">
        <v>0</v>
      </c>
      <c r="K11870">
        <v>0</v>
      </c>
    </row>
    <row r="11871" spans="1:11">
      <c r="A11871" t="s">
        <v>27919</v>
      </c>
      <c r="B11871" t="s">
        <v>58</v>
      </c>
      <c r="C11871">
        <v>89509</v>
      </c>
      <c r="D11871" t="s">
        <v>3258</v>
      </c>
      <c r="E11871" t="s">
        <v>12</v>
      </c>
      <c r="F11871">
        <v>26.74</v>
      </c>
      <c r="G11871">
        <v>27.76</v>
      </c>
      <c r="J11871">
        <v>0</v>
      </c>
      <c r="K11871">
        <v>0</v>
      </c>
    </row>
    <row r="11872" spans="1:11">
      <c r="A11872" t="s">
        <v>27920</v>
      </c>
      <c r="B11872" t="s">
        <v>58</v>
      </c>
      <c r="C11872">
        <v>89576</v>
      </c>
      <c r="D11872" t="s">
        <v>3261</v>
      </c>
      <c r="E11872" t="s">
        <v>12</v>
      </c>
      <c r="F11872">
        <v>29.25</v>
      </c>
      <c r="G11872">
        <v>29.51</v>
      </c>
      <c r="J11872">
        <v>0</v>
      </c>
      <c r="K11872">
        <v>0</v>
      </c>
    </row>
    <row r="11873" spans="1:11">
      <c r="A11873" t="s">
        <v>27921</v>
      </c>
      <c r="B11873" t="s">
        <v>58</v>
      </c>
      <c r="C11873">
        <v>89511</v>
      </c>
      <c r="D11873" t="s">
        <v>3259</v>
      </c>
      <c r="E11873" t="s">
        <v>12</v>
      </c>
      <c r="F11873">
        <v>45.22</v>
      </c>
      <c r="G11873">
        <v>46.81</v>
      </c>
      <c r="J11873">
        <v>0</v>
      </c>
      <c r="K11873">
        <v>0</v>
      </c>
    </row>
    <row r="11874" spans="1:11">
      <c r="A11874" t="s">
        <v>27922</v>
      </c>
      <c r="B11874" t="s">
        <v>58</v>
      </c>
      <c r="C11874">
        <v>89675</v>
      </c>
      <c r="D11874" t="s">
        <v>3611</v>
      </c>
      <c r="E11874" t="s">
        <v>32</v>
      </c>
      <c r="F11874">
        <v>77.11</v>
      </c>
      <c r="G11874">
        <v>78.09</v>
      </c>
      <c r="J11874">
        <v>0</v>
      </c>
      <c r="K11874">
        <v>0</v>
      </c>
    </row>
    <row r="11875" spans="1:11">
      <c r="A11875" t="s">
        <v>27923</v>
      </c>
      <c r="B11875" t="s">
        <v>58</v>
      </c>
      <c r="C11875">
        <v>89559</v>
      </c>
      <c r="D11875" t="s">
        <v>3546</v>
      </c>
      <c r="E11875" t="s">
        <v>32</v>
      </c>
      <c r="F11875">
        <v>70.86</v>
      </c>
      <c r="G11875">
        <v>71.319999999999993</v>
      </c>
      <c r="J11875">
        <v>0</v>
      </c>
      <c r="K11875">
        <v>0</v>
      </c>
    </row>
    <row r="11876" spans="1:11">
      <c r="A11876" t="s">
        <v>27924</v>
      </c>
      <c r="B11876" t="s">
        <v>58</v>
      </c>
      <c r="C11876">
        <v>104172</v>
      </c>
      <c r="D11876" t="s">
        <v>4442</v>
      </c>
      <c r="E11876" t="s">
        <v>32</v>
      </c>
      <c r="F11876">
        <v>289.51</v>
      </c>
      <c r="G11876">
        <v>290.44</v>
      </c>
      <c r="J11876">
        <v>0</v>
      </c>
      <c r="K11876">
        <v>0</v>
      </c>
    </row>
    <row r="11877" spans="1:11">
      <c r="A11877" t="s">
        <v>27925</v>
      </c>
      <c r="B11877" t="s">
        <v>58</v>
      </c>
      <c r="C11877">
        <v>89683</v>
      </c>
      <c r="D11877" t="s">
        <v>3615</v>
      </c>
      <c r="E11877" t="s">
        <v>32</v>
      </c>
      <c r="F11877">
        <v>298.67</v>
      </c>
      <c r="G11877">
        <v>300.36</v>
      </c>
      <c r="J11877">
        <v>0</v>
      </c>
      <c r="K11877">
        <v>0</v>
      </c>
    </row>
    <row r="11878" spans="1:11">
      <c r="A11878" t="s">
        <v>27926</v>
      </c>
      <c r="B11878" t="s">
        <v>58</v>
      </c>
      <c r="C11878">
        <v>89667</v>
      </c>
      <c r="D11878" t="s">
        <v>3606</v>
      </c>
      <c r="E11878" t="s">
        <v>32</v>
      </c>
      <c r="F11878">
        <v>47.03</v>
      </c>
      <c r="G11878">
        <v>47.65</v>
      </c>
      <c r="J11878">
        <v>0</v>
      </c>
      <c r="K11878">
        <v>0</v>
      </c>
    </row>
    <row r="11879" spans="1:11">
      <c r="A11879" t="s">
        <v>27927</v>
      </c>
      <c r="B11879" t="s">
        <v>58</v>
      </c>
      <c r="C11879">
        <v>89550</v>
      </c>
      <c r="D11879" t="s">
        <v>3540</v>
      </c>
      <c r="E11879" t="s">
        <v>32</v>
      </c>
      <c r="F11879">
        <v>43.57</v>
      </c>
      <c r="G11879">
        <v>43.9</v>
      </c>
      <c r="J11879">
        <v>0</v>
      </c>
      <c r="K11879">
        <v>0</v>
      </c>
    </row>
    <row r="11880" spans="1:11">
      <c r="A11880" t="s">
        <v>27928</v>
      </c>
      <c r="B11880" t="s">
        <v>58</v>
      </c>
      <c r="C11880">
        <v>89693</v>
      </c>
      <c r="D11880" t="s">
        <v>3621</v>
      </c>
      <c r="E11880" t="s">
        <v>32</v>
      </c>
      <c r="F11880">
        <v>86.83</v>
      </c>
      <c r="G11880">
        <v>88.79</v>
      </c>
      <c r="J11880">
        <v>0</v>
      </c>
      <c r="K11880">
        <v>0</v>
      </c>
    </row>
    <row r="11881" spans="1:11">
      <c r="A11881" t="s">
        <v>27929</v>
      </c>
      <c r="B11881" t="s">
        <v>58</v>
      </c>
      <c r="C11881">
        <v>89571</v>
      </c>
      <c r="D11881" t="s">
        <v>3555</v>
      </c>
      <c r="E11881" t="s">
        <v>32</v>
      </c>
      <c r="F11881">
        <v>74.33</v>
      </c>
      <c r="G11881">
        <v>75.25</v>
      </c>
      <c r="J11881">
        <v>0</v>
      </c>
      <c r="K11881">
        <v>0</v>
      </c>
    </row>
    <row r="11882" spans="1:11">
      <c r="A11882" t="s">
        <v>27930</v>
      </c>
      <c r="B11882" t="s">
        <v>58</v>
      </c>
      <c r="C11882">
        <v>89696</v>
      </c>
      <c r="D11882" t="s">
        <v>3622</v>
      </c>
      <c r="E11882" t="s">
        <v>32</v>
      </c>
      <c r="F11882">
        <v>91.96</v>
      </c>
      <c r="G11882">
        <v>93.68</v>
      </c>
      <c r="J11882">
        <v>0</v>
      </c>
      <c r="K11882">
        <v>0</v>
      </c>
    </row>
    <row r="11883" spans="1:11">
      <c r="A11883" t="s">
        <v>27931</v>
      </c>
      <c r="B11883" t="s">
        <v>58</v>
      </c>
      <c r="C11883">
        <v>89573</v>
      </c>
      <c r="D11883" t="s">
        <v>3556</v>
      </c>
      <c r="E11883" t="s">
        <v>32</v>
      </c>
      <c r="F11883">
        <v>81.319999999999993</v>
      </c>
      <c r="G11883">
        <v>82.17</v>
      </c>
      <c r="J11883">
        <v>0</v>
      </c>
      <c r="K11883">
        <v>0</v>
      </c>
    </row>
    <row r="11884" spans="1:11">
      <c r="A11884" t="s">
        <v>27932</v>
      </c>
      <c r="B11884" t="s">
        <v>58</v>
      </c>
      <c r="C11884">
        <v>89704</v>
      </c>
      <c r="D11884" t="s">
        <v>3628</v>
      </c>
      <c r="E11884" t="s">
        <v>32</v>
      </c>
      <c r="F11884">
        <v>163.83000000000001</v>
      </c>
      <c r="G11884">
        <v>166.74</v>
      </c>
      <c r="J11884">
        <v>0</v>
      </c>
      <c r="K11884">
        <v>0</v>
      </c>
    </row>
    <row r="11885" spans="1:11">
      <c r="A11885" t="s">
        <v>27933</v>
      </c>
      <c r="B11885" t="s">
        <v>58</v>
      </c>
      <c r="C11885">
        <v>104175</v>
      </c>
      <c r="D11885" t="s">
        <v>4445</v>
      </c>
      <c r="E11885" t="s">
        <v>32</v>
      </c>
      <c r="F11885">
        <v>149.37</v>
      </c>
      <c r="G11885">
        <v>151.07</v>
      </c>
      <c r="J11885">
        <v>0</v>
      </c>
      <c r="K11885">
        <v>0</v>
      </c>
    </row>
    <row r="11886" spans="1:11">
      <c r="A11886" t="s">
        <v>27934</v>
      </c>
      <c r="B11886" t="s">
        <v>58</v>
      </c>
      <c r="C11886">
        <v>89701</v>
      </c>
      <c r="D11886" t="s">
        <v>3626</v>
      </c>
      <c r="E11886" t="s">
        <v>32</v>
      </c>
      <c r="F11886">
        <v>210.94</v>
      </c>
      <c r="G11886">
        <v>214.32</v>
      </c>
      <c r="J11886">
        <v>0</v>
      </c>
      <c r="K11886">
        <v>0</v>
      </c>
    </row>
    <row r="11887" spans="1:11">
      <c r="A11887" t="s">
        <v>27935</v>
      </c>
      <c r="B11887" t="s">
        <v>58</v>
      </c>
      <c r="C11887">
        <v>104177</v>
      </c>
      <c r="D11887" t="s">
        <v>4447</v>
      </c>
      <c r="E11887" t="s">
        <v>32</v>
      </c>
      <c r="F11887">
        <v>192.61</v>
      </c>
      <c r="G11887">
        <v>194.48</v>
      </c>
      <c r="J11887">
        <v>0</v>
      </c>
      <c r="K11887">
        <v>0</v>
      </c>
    </row>
    <row r="11888" spans="1:11">
      <c r="A11888" t="s">
        <v>27936</v>
      </c>
      <c r="B11888" t="s">
        <v>58</v>
      </c>
      <c r="C11888">
        <v>89566</v>
      </c>
      <c r="D11888" t="s">
        <v>3551</v>
      </c>
      <c r="E11888" t="s">
        <v>32</v>
      </c>
      <c r="F11888">
        <v>50.69</v>
      </c>
      <c r="G11888">
        <v>51.36</v>
      </c>
      <c r="J11888">
        <v>0</v>
      </c>
      <c r="K11888">
        <v>0</v>
      </c>
    </row>
    <row r="11889" spans="1:11">
      <c r="A11889" t="s">
        <v>27937</v>
      </c>
      <c r="B11889" t="s">
        <v>58</v>
      </c>
      <c r="C11889">
        <v>89687</v>
      </c>
      <c r="D11889" t="s">
        <v>3617</v>
      </c>
      <c r="E11889" t="s">
        <v>32</v>
      </c>
      <c r="F11889">
        <v>57.61</v>
      </c>
      <c r="G11889">
        <v>58.85</v>
      </c>
      <c r="J11889">
        <v>0</v>
      </c>
      <c r="K11889">
        <v>0</v>
      </c>
    </row>
    <row r="11890" spans="1:11">
      <c r="A11890" t="s">
        <v>27939</v>
      </c>
      <c r="B11890" t="s">
        <v>58</v>
      </c>
      <c r="C11890">
        <v>102450</v>
      </c>
      <c r="D11890" t="s">
        <v>8059</v>
      </c>
      <c r="E11890" t="s">
        <v>9</v>
      </c>
      <c r="F11890">
        <v>0</v>
      </c>
      <c r="G11890">
        <v>0</v>
      </c>
    </row>
    <row r="11891" spans="1:11">
      <c r="A11891" t="s">
        <v>27940</v>
      </c>
      <c r="B11891" t="s">
        <v>58</v>
      </c>
      <c r="C11891">
        <v>102250</v>
      </c>
      <c r="D11891" t="s">
        <v>8060</v>
      </c>
      <c r="E11891" t="s">
        <v>9</v>
      </c>
      <c r="F11891">
        <v>0</v>
      </c>
      <c r="G11891">
        <v>0</v>
      </c>
    </row>
    <row r="11892" spans="1:11">
      <c r="A11892" t="s">
        <v>27941</v>
      </c>
      <c r="B11892" t="s">
        <v>58</v>
      </c>
      <c r="C11892">
        <v>102240</v>
      </c>
      <c r="D11892" t="s">
        <v>8061</v>
      </c>
      <c r="E11892" t="s">
        <v>9</v>
      </c>
      <c r="F11892">
        <v>0</v>
      </c>
      <c r="G11892">
        <v>0</v>
      </c>
    </row>
    <row r="11893" spans="1:11">
      <c r="A11893" t="s">
        <v>27942</v>
      </c>
      <c r="B11893" t="s">
        <v>58</v>
      </c>
      <c r="C11893">
        <v>102449</v>
      </c>
      <c r="D11893" t="s">
        <v>8062</v>
      </c>
      <c r="E11893" t="s">
        <v>9</v>
      </c>
      <c r="F11893">
        <v>0</v>
      </c>
      <c r="G11893">
        <v>0</v>
      </c>
    </row>
    <row r="11894" spans="1:11">
      <c r="A11894" t="s">
        <v>27943</v>
      </c>
      <c r="B11894" t="s">
        <v>58</v>
      </c>
      <c r="C11894">
        <v>102249</v>
      </c>
      <c r="D11894" t="s">
        <v>8063</v>
      </c>
      <c r="E11894" t="s">
        <v>9</v>
      </c>
      <c r="F11894">
        <v>0</v>
      </c>
      <c r="G11894">
        <v>0</v>
      </c>
    </row>
    <row r="11895" spans="1:11">
      <c r="A11895" t="s">
        <v>27944</v>
      </c>
      <c r="B11895" t="s">
        <v>58</v>
      </c>
      <c r="C11895">
        <v>102238</v>
      </c>
      <c r="D11895" t="s">
        <v>8064</v>
      </c>
      <c r="E11895" t="s">
        <v>9</v>
      </c>
      <c r="F11895">
        <v>0</v>
      </c>
      <c r="G11895">
        <v>0</v>
      </c>
    </row>
    <row r="11896" spans="1:11">
      <c r="A11896" t="s">
        <v>27945</v>
      </c>
      <c r="B11896" t="s">
        <v>58</v>
      </c>
      <c r="C11896">
        <v>102448</v>
      </c>
      <c r="D11896" t="s">
        <v>8065</v>
      </c>
      <c r="E11896" t="s">
        <v>9</v>
      </c>
      <c r="F11896">
        <v>0</v>
      </c>
      <c r="G11896">
        <v>0</v>
      </c>
    </row>
    <row r="11897" spans="1:11">
      <c r="A11897" t="s">
        <v>27946</v>
      </c>
      <c r="B11897" t="s">
        <v>58</v>
      </c>
      <c r="C11897">
        <v>102248</v>
      </c>
      <c r="D11897" t="s">
        <v>8066</v>
      </c>
      <c r="E11897" t="s">
        <v>9</v>
      </c>
      <c r="F11897">
        <v>0</v>
      </c>
      <c r="G11897">
        <v>0</v>
      </c>
    </row>
    <row r="11898" spans="1:11">
      <c r="A11898" t="s">
        <v>27947</v>
      </c>
      <c r="B11898" t="s">
        <v>58</v>
      </c>
      <c r="C11898">
        <v>102253</v>
      </c>
      <c r="D11898" t="s">
        <v>5309</v>
      </c>
      <c r="E11898" t="s">
        <v>9</v>
      </c>
      <c r="F11898">
        <v>1046.32</v>
      </c>
      <c r="G11898">
        <v>1056.3499999999999</v>
      </c>
      <c r="J11898">
        <v>0</v>
      </c>
      <c r="K11898">
        <v>0</v>
      </c>
    </row>
    <row r="11899" spans="1:11">
      <c r="A11899" t="s">
        <v>27948</v>
      </c>
      <c r="B11899" t="s">
        <v>58</v>
      </c>
      <c r="C11899">
        <v>102254</v>
      </c>
      <c r="D11899" t="s">
        <v>5310</v>
      </c>
      <c r="E11899" t="s">
        <v>9</v>
      </c>
      <c r="F11899">
        <v>950.71</v>
      </c>
      <c r="G11899">
        <v>960.74</v>
      </c>
      <c r="J11899">
        <v>0</v>
      </c>
      <c r="K11899">
        <v>0</v>
      </c>
    </row>
    <row r="11900" spans="1:11">
      <c r="A11900" t="s">
        <v>27949</v>
      </c>
      <c r="B11900" t="s">
        <v>58</v>
      </c>
      <c r="C11900">
        <v>102257</v>
      </c>
      <c r="D11900" t="s">
        <v>5313</v>
      </c>
      <c r="E11900" t="s">
        <v>9</v>
      </c>
      <c r="F11900">
        <v>356.39</v>
      </c>
      <c r="G11900">
        <v>365.42</v>
      </c>
      <c r="J11900">
        <v>0.61150000000000004</v>
      </c>
      <c r="K11900">
        <v>0.59640000000000004</v>
      </c>
    </row>
    <row r="11901" spans="1:11">
      <c r="A11901" t="s">
        <v>27950</v>
      </c>
      <c r="B11901" t="s">
        <v>58</v>
      </c>
      <c r="C11901">
        <v>102239</v>
      </c>
      <c r="D11901" t="s">
        <v>8067</v>
      </c>
      <c r="E11901" t="s">
        <v>9</v>
      </c>
      <c r="F11901">
        <v>0</v>
      </c>
      <c r="G11901">
        <v>0</v>
      </c>
    </row>
    <row r="11902" spans="1:11">
      <c r="A11902" t="s">
        <v>27951</v>
      </c>
      <c r="B11902" t="s">
        <v>58</v>
      </c>
      <c r="C11902">
        <v>102236</v>
      </c>
      <c r="D11902" t="s">
        <v>8068</v>
      </c>
      <c r="E11902" t="s">
        <v>9</v>
      </c>
      <c r="F11902">
        <v>0</v>
      </c>
      <c r="G11902">
        <v>0</v>
      </c>
    </row>
    <row r="11903" spans="1:11">
      <c r="A11903" t="s">
        <v>27952</v>
      </c>
      <c r="B11903" t="s">
        <v>58</v>
      </c>
      <c r="C11903">
        <v>102235</v>
      </c>
      <c r="D11903" t="s">
        <v>5308</v>
      </c>
      <c r="E11903" t="s">
        <v>9</v>
      </c>
      <c r="F11903">
        <v>654.14</v>
      </c>
      <c r="G11903">
        <v>662.21</v>
      </c>
      <c r="J11903">
        <v>1.8499999999999999E-2</v>
      </c>
      <c r="K11903">
        <v>1.83E-2</v>
      </c>
    </row>
    <row r="11904" spans="1:11">
      <c r="A11904" t="s">
        <v>27953</v>
      </c>
      <c r="B11904" t="s">
        <v>58</v>
      </c>
      <c r="C11904">
        <v>102260</v>
      </c>
      <c r="D11904" t="s">
        <v>8069</v>
      </c>
      <c r="E11904" t="s">
        <v>9</v>
      </c>
      <c r="F11904">
        <v>0</v>
      </c>
      <c r="G11904">
        <v>0</v>
      </c>
    </row>
    <row r="11905" spans="1:11">
      <c r="A11905" t="s">
        <v>27954</v>
      </c>
      <c r="B11905" t="s">
        <v>58</v>
      </c>
      <c r="C11905">
        <v>102259</v>
      </c>
      <c r="D11905" t="s">
        <v>8070</v>
      </c>
      <c r="E11905" t="s">
        <v>9</v>
      </c>
      <c r="F11905">
        <v>0</v>
      </c>
      <c r="G11905">
        <v>0</v>
      </c>
    </row>
    <row r="11906" spans="1:11">
      <c r="A11906" t="s">
        <v>27955</v>
      </c>
      <c r="B11906" t="s">
        <v>58</v>
      </c>
      <c r="C11906">
        <v>102262</v>
      </c>
      <c r="D11906" t="s">
        <v>8071</v>
      </c>
      <c r="E11906" t="s">
        <v>32</v>
      </c>
      <c r="F11906">
        <v>0</v>
      </c>
      <c r="G11906">
        <v>0</v>
      </c>
    </row>
    <row r="11907" spans="1:11">
      <c r="A11907" t="s">
        <v>27956</v>
      </c>
      <c r="B11907" t="s">
        <v>58</v>
      </c>
      <c r="C11907">
        <v>102242</v>
      </c>
      <c r="D11907" t="s">
        <v>8072</v>
      </c>
      <c r="E11907" t="s">
        <v>9</v>
      </c>
      <c r="F11907">
        <v>0</v>
      </c>
      <c r="G11907">
        <v>0</v>
      </c>
    </row>
    <row r="11908" spans="1:11">
      <c r="A11908" t="s">
        <v>27957</v>
      </c>
      <c r="B11908" t="s">
        <v>58</v>
      </c>
      <c r="C11908">
        <v>102246</v>
      </c>
      <c r="D11908" t="s">
        <v>15180</v>
      </c>
      <c r="E11908" t="s">
        <v>9</v>
      </c>
      <c r="F11908">
        <v>0</v>
      </c>
      <c r="G11908">
        <v>0</v>
      </c>
    </row>
    <row r="11909" spans="1:11">
      <c r="A11909" t="s">
        <v>27958</v>
      </c>
      <c r="B11909" t="s">
        <v>58</v>
      </c>
      <c r="C11909">
        <v>102251</v>
      </c>
      <c r="D11909" t="s">
        <v>15181</v>
      </c>
      <c r="E11909" t="s">
        <v>9</v>
      </c>
      <c r="F11909">
        <v>0</v>
      </c>
      <c r="G11909">
        <v>0</v>
      </c>
    </row>
    <row r="11910" spans="1:11">
      <c r="A11910" t="s">
        <v>27959</v>
      </c>
      <c r="B11910" t="s">
        <v>58</v>
      </c>
      <c r="C11910">
        <v>102241</v>
      </c>
      <c r="D11910" t="s">
        <v>8073</v>
      </c>
      <c r="E11910" t="s">
        <v>9</v>
      </c>
      <c r="F11910">
        <v>0</v>
      </c>
      <c r="G11910">
        <v>0</v>
      </c>
    </row>
    <row r="11911" spans="1:11">
      <c r="A11911" t="s">
        <v>27960</v>
      </c>
      <c r="B11911" t="s">
        <v>58</v>
      </c>
      <c r="C11911">
        <v>102247</v>
      </c>
      <c r="D11911" t="s">
        <v>15182</v>
      </c>
      <c r="E11911" t="s">
        <v>9</v>
      </c>
      <c r="F11911">
        <v>0</v>
      </c>
      <c r="G11911">
        <v>0</v>
      </c>
    </row>
    <row r="11912" spans="1:11">
      <c r="A11912" t="s">
        <v>27961</v>
      </c>
      <c r="B11912" t="s">
        <v>58</v>
      </c>
      <c r="C11912">
        <v>102252</v>
      </c>
      <c r="D11912" t="s">
        <v>8074</v>
      </c>
      <c r="E11912" t="s">
        <v>9</v>
      </c>
      <c r="F11912">
        <v>0</v>
      </c>
      <c r="G11912">
        <v>0</v>
      </c>
    </row>
    <row r="11913" spans="1:11">
      <c r="A11913" t="s">
        <v>27962</v>
      </c>
      <c r="B11913" t="s">
        <v>58</v>
      </c>
      <c r="C11913">
        <v>102255</v>
      </c>
      <c r="D11913" t="s">
        <v>5311</v>
      </c>
      <c r="E11913" t="s">
        <v>9</v>
      </c>
      <c r="F11913">
        <v>1087.5999999999999</v>
      </c>
      <c r="G11913">
        <v>1106.98</v>
      </c>
      <c r="J11913">
        <v>0</v>
      </c>
      <c r="K11913">
        <v>0</v>
      </c>
    </row>
    <row r="11914" spans="1:11">
      <c r="A11914" t="s">
        <v>27963</v>
      </c>
      <c r="B11914" t="s">
        <v>58</v>
      </c>
      <c r="C11914">
        <v>102256</v>
      </c>
      <c r="D11914" t="s">
        <v>5312</v>
      </c>
      <c r="E11914" t="s">
        <v>9</v>
      </c>
      <c r="F11914">
        <v>996.55</v>
      </c>
      <c r="G11914">
        <v>1015.93</v>
      </c>
      <c r="J11914">
        <v>0</v>
      </c>
      <c r="K11914">
        <v>0</v>
      </c>
    </row>
    <row r="11915" spans="1:11">
      <c r="A11915" t="s">
        <v>27964</v>
      </c>
      <c r="B11915" t="s">
        <v>58</v>
      </c>
      <c r="C11915">
        <v>102258</v>
      </c>
      <c r="D11915" t="s">
        <v>5314</v>
      </c>
      <c r="E11915" t="s">
        <v>9</v>
      </c>
      <c r="F11915">
        <v>420.62</v>
      </c>
      <c r="G11915">
        <v>438.23</v>
      </c>
      <c r="J11915">
        <v>0.49349999999999999</v>
      </c>
      <c r="K11915">
        <v>0.47360000000000002</v>
      </c>
    </row>
    <row r="11916" spans="1:11">
      <c r="A11916" t="s">
        <v>27965</v>
      </c>
      <c r="B11916" t="s">
        <v>58</v>
      </c>
      <c r="C11916">
        <v>101912</v>
      </c>
      <c r="D11916" t="s">
        <v>3136</v>
      </c>
      <c r="E11916" t="s">
        <v>32</v>
      </c>
      <c r="F11916">
        <v>2130.91</v>
      </c>
      <c r="G11916">
        <v>2148.5700000000002</v>
      </c>
      <c r="J11916">
        <v>0</v>
      </c>
      <c r="K11916">
        <v>0</v>
      </c>
    </row>
    <row r="11917" spans="1:11">
      <c r="A11917" t="s">
        <v>27966</v>
      </c>
      <c r="B11917" t="s">
        <v>58</v>
      </c>
      <c r="C11917">
        <v>96765</v>
      </c>
      <c r="D11917" t="s">
        <v>3128</v>
      </c>
      <c r="E11917" t="s">
        <v>32</v>
      </c>
      <c r="F11917">
        <v>1717.9</v>
      </c>
      <c r="G11917">
        <v>1734.26</v>
      </c>
      <c r="J11917">
        <v>0</v>
      </c>
      <c r="K11917">
        <v>0</v>
      </c>
    </row>
    <row r="11918" spans="1:11">
      <c r="A11918" t="s">
        <v>27967</v>
      </c>
      <c r="B11918" t="s">
        <v>58</v>
      </c>
      <c r="C11918">
        <v>97430</v>
      </c>
      <c r="D11918" t="s">
        <v>4184</v>
      </c>
      <c r="E11918" t="s">
        <v>32</v>
      </c>
      <c r="F11918">
        <v>43.98</v>
      </c>
      <c r="G11918">
        <v>45.91</v>
      </c>
      <c r="J11918">
        <v>0.46589999999999998</v>
      </c>
      <c r="K11918">
        <v>0.44629999999999997</v>
      </c>
    </row>
    <row r="11919" spans="1:11">
      <c r="A11919" t="s">
        <v>27968</v>
      </c>
      <c r="B11919" t="s">
        <v>58</v>
      </c>
      <c r="C11919">
        <v>97431</v>
      </c>
      <c r="D11919" t="s">
        <v>4185</v>
      </c>
      <c r="E11919" t="s">
        <v>32</v>
      </c>
      <c r="F11919">
        <v>49.38</v>
      </c>
      <c r="G11919">
        <v>51.6</v>
      </c>
      <c r="J11919">
        <v>0.45019999999999999</v>
      </c>
      <c r="K11919">
        <v>0.43080000000000002</v>
      </c>
    </row>
    <row r="11920" spans="1:11">
      <c r="A11920" t="s">
        <v>27969</v>
      </c>
      <c r="B11920" t="s">
        <v>58</v>
      </c>
      <c r="C11920">
        <v>97432</v>
      </c>
      <c r="D11920" t="s">
        <v>4186</v>
      </c>
      <c r="E11920" t="s">
        <v>32</v>
      </c>
      <c r="F11920">
        <v>55.74</v>
      </c>
      <c r="G11920">
        <v>58.26</v>
      </c>
      <c r="J11920">
        <v>0.4476</v>
      </c>
      <c r="K11920">
        <v>0.42830000000000001</v>
      </c>
    </row>
    <row r="11921" spans="1:11">
      <c r="A11921" t="s">
        <v>27970</v>
      </c>
      <c r="B11921" t="s">
        <v>58</v>
      </c>
      <c r="C11921">
        <v>101913</v>
      </c>
      <c r="D11921" t="s">
        <v>3137</v>
      </c>
      <c r="E11921" t="s">
        <v>32</v>
      </c>
      <c r="F11921">
        <v>453.91</v>
      </c>
      <c r="G11921">
        <v>459.76</v>
      </c>
      <c r="J11921">
        <v>0</v>
      </c>
      <c r="K11921">
        <v>0</v>
      </c>
    </row>
    <row r="11922" spans="1:11">
      <c r="A11922" t="s">
        <v>27971</v>
      </c>
      <c r="B11922" t="s">
        <v>58</v>
      </c>
      <c r="C11922">
        <v>101914</v>
      </c>
      <c r="D11922" t="s">
        <v>3138</v>
      </c>
      <c r="E11922" t="s">
        <v>32</v>
      </c>
      <c r="F11922">
        <v>576.87</v>
      </c>
      <c r="G11922">
        <v>584.21</v>
      </c>
      <c r="J11922">
        <v>0</v>
      </c>
      <c r="K11922">
        <v>0</v>
      </c>
    </row>
    <row r="11923" spans="1:11">
      <c r="A11923" t="s">
        <v>27972</v>
      </c>
      <c r="B11923" t="s">
        <v>58</v>
      </c>
      <c r="C11923">
        <v>101915</v>
      </c>
      <c r="D11923" t="s">
        <v>3139</v>
      </c>
      <c r="E11923" t="s">
        <v>32</v>
      </c>
      <c r="F11923">
        <v>394.21</v>
      </c>
      <c r="G11923">
        <v>394.97</v>
      </c>
      <c r="J11923">
        <v>0</v>
      </c>
      <c r="K11923">
        <v>0</v>
      </c>
    </row>
    <row r="11924" spans="1:11">
      <c r="A11924" t="s">
        <v>27973</v>
      </c>
      <c r="B11924" t="s">
        <v>58</v>
      </c>
      <c r="C11924">
        <v>97433</v>
      </c>
      <c r="D11924" t="s">
        <v>4187</v>
      </c>
      <c r="E11924" t="s">
        <v>32</v>
      </c>
      <c r="F11924">
        <v>94.27</v>
      </c>
      <c r="G11924">
        <v>97.16</v>
      </c>
      <c r="J11924">
        <v>0.625</v>
      </c>
      <c r="K11924">
        <v>0.60640000000000005</v>
      </c>
    </row>
    <row r="11925" spans="1:11">
      <c r="A11925" t="s">
        <v>27974</v>
      </c>
      <c r="B11925" t="s">
        <v>58</v>
      </c>
      <c r="C11925">
        <v>97435</v>
      </c>
      <c r="D11925" t="s">
        <v>4189</v>
      </c>
      <c r="E11925" t="s">
        <v>32</v>
      </c>
      <c r="F11925">
        <v>110.07</v>
      </c>
      <c r="G11925">
        <v>113.4</v>
      </c>
      <c r="J11925">
        <v>0.62909999999999999</v>
      </c>
      <c r="K11925">
        <v>0.61070000000000002</v>
      </c>
    </row>
    <row r="11926" spans="1:11">
      <c r="A11926" t="s">
        <v>27975</v>
      </c>
      <c r="B11926" t="s">
        <v>58</v>
      </c>
      <c r="C11926">
        <v>97437</v>
      </c>
      <c r="D11926" t="s">
        <v>4191</v>
      </c>
      <c r="E11926" t="s">
        <v>32</v>
      </c>
      <c r="F11926">
        <v>125.83</v>
      </c>
      <c r="G11926">
        <v>129.61000000000001</v>
      </c>
      <c r="J11926">
        <v>0.63160000000000005</v>
      </c>
      <c r="K11926">
        <v>0.61309999999999998</v>
      </c>
    </row>
    <row r="11927" spans="1:11">
      <c r="A11927" t="s">
        <v>27976</v>
      </c>
      <c r="B11927" t="s">
        <v>58</v>
      </c>
      <c r="C11927">
        <v>97546</v>
      </c>
      <c r="D11927" t="s">
        <v>4270</v>
      </c>
      <c r="E11927" t="s">
        <v>32</v>
      </c>
      <c r="F11927">
        <v>39.47</v>
      </c>
      <c r="G11927">
        <v>41.07</v>
      </c>
      <c r="J11927">
        <v>0</v>
      </c>
      <c r="K11927">
        <v>0</v>
      </c>
    </row>
    <row r="11928" spans="1:11">
      <c r="A11928" t="s">
        <v>27977</v>
      </c>
      <c r="B11928" t="s">
        <v>58</v>
      </c>
      <c r="C11928">
        <v>97548</v>
      </c>
      <c r="D11928" t="s">
        <v>4272</v>
      </c>
      <c r="E11928" t="s">
        <v>32</v>
      </c>
      <c r="F11928">
        <v>59.75</v>
      </c>
      <c r="G11928">
        <v>62.5</v>
      </c>
      <c r="J11928">
        <v>0</v>
      </c>
      <c r="K11928">
        <v>0</v>
      </c>
    </row>
    <row r="11929" spans="1:11">
      <c r="A11929" t="s">
        <v>27978</v>
      </c>
      <c r="B11929" t="s">
        <v>58</v>
      </c>
      <c r="C11929">
        <v>97550</v>
      </c>
      <c r="D11929" t="s">
        <v>4274</v>
      </c>
      <c r="E11929" t="s">
        <v>32</v>
      </c>
      <c r="F11929">
        <v>101.87</v>
      </c>
      <c r="G11929">
        <v>107.22</v>
      </c>
      <c r="J11929">
        <v>0</v>
      </c>
      <c r="K11929">
        <v>0</v>
      </c>
    </row>
    <row r="11930" spans="1:11">
      <c r="A11930" t="s">
        <v>27979</v>
      </c>
      <c r="B11930" t="s">
        <v>58</v>
      </c>
      <c r="C11930">
        <v>97479</v>
      </c>
      <c r="D11930" t="s">
        <v>4219</v>
      </c>
      <c r="E11930" t="s">
        <v>32</v>
      </c>
      <c r="F11930">
        <v>63.69</v>
      </c>
      <c r="G11930">
        <v>65.8</v>
      </c>
      <c r="J11930">
        <v>0</v>
      </c>
      <c r="K11930">
        <v>0</v>
      </c>
    </row>
    <row r="11931" spans="1:11">
      <c r="A11931" t="s">
        <v>27980</v>
      </c>
      <c r="B11931" t="s">
        <v>58</v>
      </c>
      <c r="C11931">
        <v>97517</v>
      </c>
      <c r="D11931" t="s">
        <v>4247</v>
      </c>
      <c r="E11931" t="s">
        <v>32</v>
      </c>
      <c r="F11931">
        <v>58.08</v>
      </c>
      <c r="G11931">
        <v>59.71</v>
      </c>
      <c r="J11931">
        <v>0</v>
      </c>
      <c r="K11931">
        <v>0</v>
      </c>
    </row>
    <row r="11932" spans="1:11">
      <c r="A11932" t="s">
        <v>27981</v>
      </c>
      <c r="B11932" t="s">
        <v>58</v>
      </c>
      <c r="C11932">
        <v>97481</v>
      </c>
      <c r="D11932" t="s">
        <v>4221</v>
      </c>
      <c r="E11932" t="s">
        <v>32</v>
      </c>
      <c r="F11932">
        <v>91.05</v>
      </c>
      <c r="G11932">
        <v>93.75</v>
      </c>
      <c r="J11932">
        <v>0</v>
      </c>
      <c r="K11932">
        <v>0</v>
      </c>
    </row>
    <row r="11933" spans="1:11">
      <c r="A11933" t="s">
        <v>27982</v>
      </c>
      <c r="B11933" t="s">
        <v>58</v>
      </c>
      <c r="C11933">
        <v>97519</v>
      </c>
      <c r="D11933" t="s">
        <v>4249</v>
      </c>
      <c r="E11933" t="s">
        <v>32</v>
      </c>
      <c r="F11933">
        <v>81.150000000000006</v>
      </c>
      <c r="G11933">
        <v>83.01</v>
      </c>
      <c r="J11933">
        <v>0</v>
      </c>
      <c r="K11933">
        <v>0</v>
      </c>
    </row>
    <row r="11934" spans="1:11">
      <c r="A11934" t="s">
        <v>27983</v>
      </c>
      <c r="B11934" t="s">
        <v>58</v>
      </c>
      <c r="C11934">
        <v>97483</v>
      </c>
      <c r="D11934" t="s">
        <v>4223</v>
      </c>
      <c r="E11934" t="s">
        <v>32</v>
      </c>
      <c r="F11934">
        <v>126.05</v>
      </c>
      <c r="G11934">
        <v>129.41999999999999</v>
      </c>
      <c r="J11934">
        <v>0</v>
      </c>
      <c r="K11934">
        <v>0</v>
      </c>
    </row>
    <row r="11935" spans="1:11">
      <c r="A11935" t="s">
        <v>27984</v>
      </c>
      <c r="B11935" t="s">
        <v>58</v>
      </c>
      <c r="C11935">
        <v>97521</v>
      </c>
      <c r="D11935" t="s">
        <v>4251</v>
      </c>
      <c r="E11935" t="s">
        <v>32</v>
      </c>
      <c r="F11935">
        <v>111.31</v>
      </c>
      <c r="G11935">
        <v>113.42</v>
      </c>
      <c r="J11935">
        <v>0</v>
      </c>
      <c r="K11935">
        <v>0</v>
      </c>
    </row>
    <row r="11936" spans="1:11">
      <c r="A11936" t="s">
        <v>27985</v>
      </c>
      <c r="B11936" t="s">
        <v>58</v>
      </c>
      <c r="C11936">
        <v>97452</v>
      </c>
      <c r="D11936" t="s">
        <v>4201</v>
      </c>
      <c r="E11936" t="s">
        <v>32</v>
      </c>
      <c r="F11936">
        <v>207.06</v>
      </c>
      <c r="G11936">
        <v>214.22</v>
      </c>
      <c r="J11936">
        <v>0</v>
      </c>
      <c r="K11936">
        <v>0</v>
      </c>
    </row>
    <row r="11937" spans="1:11">
      <c r="A11937" t="s">
        <v>27986</v>
      </c>
      <c r="B11937" t="s">
        <v>58</v>
      </c>
      <c r="C11937">
        <v>97485</v>
      </c>
      <c r="D11937" t="s">
        <v>4225</v>
      </c>
      <c r="E11937" t="s">
        <v>32</v>
      </c>
      <c r="F11937">
        <v>172.3</v>
      </c>
      <c r="G11937">
        <v>176.51</v>
      </c>
      <c r="J11937">
        <v>0</v>
      </c>
      <c r="K11937">
        <v>0</v>
      </c>
    </row>
    <row r="11938" spans="1:11">
      <c r="A11938" t="s">
        <v>27987</v>
      </c>
      <c r="B11938" t="s">
        <v>58</v>
      </c>
      <c r="C11938">
        <v>97523</v>
      </c>
      <c r="D11938" t="s">
        <v>4253</v>
      </c>
      <c r="E11938" t="s">
        <v>32</v>
      </c>
      <c r="F11938">
        <v>151.5</v>
      </c>
      <c r="G11938">
        <v>153.94999999999999</v>
      </c>
      <c r="J11938">
        <v>0</v>
      </c>
      <c r="K11938">
        <v>0</v>
      </c>
    </row>
    <row r="11939" spans="1:11">
      <c r="A11939" t="s">
        <v>27988</v>
      </c>
      <c r="B11939" t="s">
        <v>58</v>
      </c>
      <c r="C11939">
        <v>97454</v>
      </c>
      <c r="D11939" t="s">
        <v>4203</v>
      </c>
      <c r="E11939" t="s">
        <v>32</v>
      </c>
      <c r="F11939">
        <v>338.09</v>
      </c>
      <c r="G11939">
        <v>346.03</v>
      </c>
      <c r="J11939">
        <v>0</v>
      </c>
      <c r="K11939">
        <v>0</v>
      </c>
    </row>
    <row r="11940" spans="1:11">
      <c r="A11940" t="s">
        <v>27989</v>
      </c>
      <c r="B11940" t="s">
        <v>58</v>
      </c>
      <c r="C11940">
        <v>97487</v>
      </c>
      <c r="D11940" t="s">
        <v>4227</v>
      </c>
      <c r="E11940" t="s">
        <v>32</v>
      </c>
      <c r="F11940">
        <v>309.27999999999997</v>
      </c>
      <c r="G11940">
        <v>314.75</v>
      </c>
      <c r="J11940">
        <v>0</v>
      </c>
      <c r="K11940">
        <v>0</v>
      </c>
    </row>
    <row r="11941" spans="1:11">
      <c r="A11941" t="s">
        <v>27990</v>
      </c>
      <c r="B11941" t="s">
        <v>58</v>
      </c>
      <c r="C11941">
        <v>97525</v>
      </c>
      <c r="D11941" t="s">
        <v>4255</v>
      </c>
      <c r="E11941" t="s">
        <v>32</v>
      </c>
      <c r="F11941">
        <v>279.23</v>
      </c>
      <c r="G11941">
        <v>282.16000000000003</v>
      </c>
      <c r="J11941">
        <v>0</v>
      </c>
      <c r="K11941">
        <v>0</v>
      </c>
    </row>
    <row r="11942" spans="1:11">
      <c r="A11942" t="s">
        <v>27991</v>
      </c>
      <c r="B11942" t="s">
        <v>58</v>
      </c>
      <c r="C11942">
        <v>97456</v>
      </c>
      <c r="D11942" t="s">
        <v>4205</v>
      </c>
      <c r="E11942" t="s">
        <v>32</v>
      </c>
      <c r="F11942">
        <v>733.54</v>
      </c>
      <c r="G11942">
        <v>742.22</v>
      </c>
      <c r="J11942">
        <v>0</v>
      </c>
      <c r="K11942">
        <v>0</v>
      </c>
    </row>
    <row r="11943" spans="1:11">
      <c r="A11943" t="s">
        <v>27992</v>
      </c>
      <c r="B11943" t="s">
        <v>58</v>
      </c>
      <c r="C11943">
        <v>97489</v>
      </c>
      <c r="D11943" t="s">
        <v>4229</v>
      </c>
      <c r="E11943" t="s">
        <v>32</v>
      </c>
      <c r="F11943">
        <v>710.54</v>
      </c>
      <c r="G11943">
        <v>717.29</v>
      </c>
      <c r="J11943">
        <v>0</v>
      </c>
      <c r="K11943">
        <v>0</v>
      </c>
    </row>
    <row r="11944" spans="1:11">
      <c r="A11944" t="s">
        <v>27993</v>
      </c>
      <c r="B11944" t="s">
        <v>58</v>
      </c>
      <c r="C11944">
        <v>97527</v>
      </c>
      <c r="D11944" t="s">
        <v>4257</v>
      </c>
      <c r="E11944" t="s">
        <v>32</v>
      </c>
      <c r="F11944">
        <v>671.38</v>
      </c>
      <c r="G11944">
        <v>674.79</v>
      </c>
      <c r="J11944">
        <v>0</v>
      </c>
      <c r="K11944">
        <v>0</v>
      </c>
    </row>
    <row r="11945" spans="1:11">
      <c r="A11945" t="s">
        <v>27994</v>
      </c>
      <c r="B11945" t="s">
        <v>58</v>
      </c>
      <c r="C11945">
        <v>97434</v>
      </c>
      <c r="D11945" t="s">
        <v>4188</v>
      </c>
      <c r="E11945" t="s">
        <v>32</v>
      </c>
      <c r="F11945">
        <v>95.81</v>
      </c>
      <c r="G11945">
        <v>98.7</v>
      </c>
      <c r="J11945">
        <v>0.63100000000000001</v>
      </c>
      <c r="K11945">
        <v>0.61260000000000003</v>
      </c>
    </row>
    <row r="11946" spans="1:11">
      <c r="A11946" t="s">
        <v>27995</v>
      </c>
      <c r="B11946" t="s">
        <v>58</v>
      </c>
      <c r="C11946">
        <v>97436</v>
      </c>
      <c r="D11946" t="s">
        <v>4190</v>
      </c>
      <c r="E11946" t="s">
        <v>32</v>
      </c>
      <c r="F11946">
        <v>113.05</v>
      </c>
      <c r="G11946">
        <v>116.38</v>
      </c>
      <c r="J11946">
        <v>0.63890000000000002</v>
      </c>
      <c r="K11946">
        <v>0.62060000000000004</v>
      </c>
    </row>
    <row r="11947" spans="1:11">
      <c r="A11947" t="s">
        <v>27996</v>
      </c>
      <c r="B11947" t="s">
        <v>58</v>
      </c>
      <c r="C11947">
        <v>97438</v>
      </c>
      <c r="D11947" t="s">
        <v>4192</v>
      </c>
      <c r="E11947" t="s">
        <v>32</v>
      </c>
      <c r="F11947">
        <v>129.02000000000001</v>
      </c>
      <c r="G11947">
        <v>132.80000000000001</v>
      </c>
      <c r="J11947">
        <v>0.64070000000000005</v>
      </c>
      <c r="K11947">
        <v>0.62239999999999995</v>
      </c>
    </row>
    <row r="11948" spans="1:11">
      <c r="A11948" t="s">
        <v>27997</v>
      </c>
      <c r="B11948" t="s">
        <v>58</v>
      </c>
      <c r="C11948">
        <v>97547</v>
      </c>
      <c r="D11948" t="s">
        <v>4271</v>
      </c>
      <c r="E11948" t="s">
        <v>32</v>
      </c>
      <c r="F11948">
        <v>39.47</v>
      </c>
      <c r="G11948">
        <v>41.07</v>
      </c>
      <c r="J11948">
        <v>0</v>
      </c>
      <c r="K11948">
        <v>0</v>
      </c>
    </row>
    <row r="11949" spans="1:11">
      <c r="A11949" t="s">
        <v>27998</v>
      </c>
      <c r="B11949" t="s">
        <v>58</v>
      </c>
      <c r="C11949">
        <v>97549</v>
      </c>
      <c r="D11949" t="s">
        <v>4273</v>
      </c>
      <c r="E11949" t="s">
        <v>32</v>
      </c>
      <c r="F11949">
        <v>59.75</v>
      </c>
      <c r="G11949">
        <v>62.5</v>
      </c>
      <c r="J11949">
        <v>0</v>
      </c>
      <c r="K11949">
        <v>0</v>
      </c>
    </row>
    <row r="11950" spans="1:11">
      <c r="A11950" t="s">
        <v>27999</v>
      </c>
      <c r="B11950" t="s">
        <v>58</v>
      </c>
      <c r="C11950">
        <v>97551</v>
      </c>
      <c r="D11950" t="s">
        <v>4275</v>
      </c>
      <c r="E11950" t="s">
        <v>32</v>
      </c>
      <c r="F11950">
        <v>101.87</v>
      </c>
      <c r="G11950">
        <v>107.22</v>
      </c>
      <c r="J11950">
        <v>0</v>
      </c>
      <c r="K11950">
        <v>0</v>
      </c>
    </row>
    <row r="11951" spans="1:11">
      <c r="A11951" t="s">
        <v>28000</v>
      </c>
      <c r="B11951" t="s">
        <v>58</v>
      </c>
      <c r="C11951">
        <v>97480</v>
      </c>
      <c r="D11951" t="s">
        <v>4220</v>
      </c>
      <c r="E11951" t="s">
        <v>32</v>
      </c>
      <c r="F11951">
        <v>63.69</v>
      </c>
      <c r="G11951">
        <v>65.8</v>
      </c>
      <c r="J11951">
        <v>0</v>
      </c>
      <c r="K11951">
        <v>0</v>
      </c>
    </row>
    <row r="11952" spans="1:11">
      <c r="A11952" t="s">
        <v>28001</v>
      </c>
      <c r="B11952" t="s">
        <v>58</v>
      </c>
      <c r="C11952">
        <v>97518</v>
      </c>
      <c r="D11952" t="s">
        <v>4248</v>
      </c>
      <c r="E11952" t="s">
        <v>32</v>
      </c>
      <c r="F11952">
        <v>58.08</v>
      </c>
      <c r="G11952">
        <v>59.71</v>
      </c>
      <c r="J11952">
        <v>0</v>
      </c>
      <c r="K11952">
        <v>0</v>
      </c>
    </row>
    <row r="11953" spans="1:11">
      <c r="A11953" t="s">
        <v>28002</v>
      </c>
      <c r="B11953" t="s">
        <v>58</v>
      </c>
      <c r="C11953">
        <v>97482</v>
      </c>
      <c r="D11953" t="s">
        <v>4222</v>
      </c>
      <c r="E11953" t="s">
        <v>32</v>
      </c>
      <c r="F11953">
        <v>91.05</v>
      </c>
      <c r="G11953">
        <v>93.75</v>
      </c>
      <c r="J11953">
        <v>0</v>
      </c>
      <c r="K11953">
        <v>0</v>
      </c>
    </row>
    <row r="11954" spans="1:11">
      <c r="A11954" t="s">
        <v>28003</v>
      </c>
      <c r="B11954" t="s">
        <v>58</v>
      </c>
      <c r="C11954">
        <v>97520</v>
      </c>
      <c r="D11954" t="s">
        <v>4250</v>
      </c>
      <c r="E11954" t="s">
        <v>32</v>
      </c>
      <c r="F11954">
        <v>81.150000000000006</v>
      </c>
      <c r="G11954">
        <v>83.01</v>
      </c>
      <c r="J11954">
        <v>0</v>
      </c>
      <c r="K11954">
        <v>0</v>
      </c>
    </row>
    <row r="11955" spans="1:11">
      <c r="A11955" t="s">
        <v>28004</v>
      </c>
      <c r="B11955" t="s">
        <v>58</v>
      </c>
      <c r="C11955">
        <v>97484</v>
      </c>
      <c r="D11955" t="s">
        <v>4224</v>
      </c>
      <c r="E11955" t="s">
        <v>32</v>
      </c>
      <c r="F11955">
        <v>126.05</v>
      </c>
      <c r="G11955">
        <v>129.41999999999999</v>
      </c>
      <c r="J11955">
        <v>0</v>
      </c>
      <c r="K11955">
        <v>0</v>
      </c>
    </row>
    <row r="11956" spans="1:11">
      <c r="A11956" t="s">
        <v>28005</v>
      </c>
      <c r="B11956" t="s">
        <v>58</v>
      </c>
      <c r="C11956">
        <v>97522</v>
      </c>
      <c r="D11956" t="s">
        <v>4252</v>
      </c>
      <c r="E11956" t="s">
        <v>32</v>
      </c>
      <c r="F11956">
        <v>111.31</v>
      </c>
      <c r="G11956">
        <v>113.42</v>
      </c>
      <c r="J11956">
        <v>0</v>
      </c>
      <c r="K11956">
        <v>0</v>
      </c>
    </row>
    <row r="11957" spans="1:11">
      <c r="A11957" t="s">
        <v>28006</v>
      </c>
      <c r="B11957" t="s">
        <v>58</v>
      </c>
      <c r="C11957">
        <v>97453</v>
      </c>
      <c r="D11957" t="s">
        <v>4202</v>
      </c>
      <c r="E11957" t="s">
        <v>32</v>
      </c>
      <c r="F11957">
        <v>218.27</v>
      </c>
      <c r="G11957">
        <v>225.43</v>
      </c>
      <c r="J11957">
        <v>0</v>
      </c>
      <c r="K11957">
        <v>0</v>
      </c>
    </row>
    <row r="11958" spans="1:11">
      <c r="A11958" t="s">
        <v>28007</v>
      </c>
      <c r="B11958" t="s">
        <v>58</v>
      </c>
      <c r="C11958">
        <v>97486</v>
      </c>
      <c r="D11958" t="s">
        <v>4226</v>
      </c>
      <c r="E11958" t="s">
        <v>32</v>
      </c>
      <c r="F11958">
        <v>183.51</v>
      </c>
      <c r="G11958">
        <v>187.72</v>
      </c>
      <c r="J11958">
        <v>0</v>
      </c>
      <c r="K11958">
        <v>0</v>
      </c>
    </row>
    <row r="11959" spans="1:11">
      <c r="A11959" t="s">
        <v>28008</v>
      </c>
      <c r="B11959" t="s">
        <v>58</v>
      </c>
      <c r="C11959">
        <v>97524</v>
      </c>
      <c r="D11959" t="s">
        <v>4254</v>
      </c>
      <c r="E11959" t="s">
        <v>32</v>
      </c>
      <c r="F11959">
        <v>162.71</v>
      </c>
      <c r="G11959">
        <v>165.16</v>
      </c>
      <c r="J11959">
        <v>0</v>
      </c>
      <c r="K11959">
        <v>0</v>
      </c>
    </row>
    <row r="11960" spans="1:11">
      <c r="A11960" t="s">
        <v>28009</v>
      </c>
      <c r="B11960" t="s">
        <v>58</v>
      </c>
      <c r="C11960">
        <v>97455</v>
      </c>
      <c r="D11960" t="s">
        <v>4204</v>
      </c>
      <c r="E11960" t="s">
        <v>32</v>
      </c>
      <c r="F11960">
        <v>356.02</v>
      </c>
      <c r="G11960">
        <v>363.96</v>
      </c>
      <c r="J11960">
        <v>0</v>
      </c>
      <c r="K11960">
        <v>0</v>
      </c>
    </row>
    <row r="11961" spans="1:11">
      <c r="A11961" t="s">
        <v>28010</v>
      </c>
      <c r="B11961" t="s">
        <v>58</v>
      </c>
      <c r="C11961">
        <v>97488</v>
      </c>
      <c r="D11961" t="s">
        <v>4228</v>
      </c>
      <c r="E11961" t="s">
        <v>32</v>
      </c>
      <c r="F11961">
        <v>327.20999999999998</v>
      </c>
      <c r="G11961">
        <v>332.68</v>
      </c>
      <c r="J11961">
        <v>0</v>
      </c>
      <c r="K11961">
        <v>0</v>
      </c>
    </row>
    <row r="11962" spans="1:11">
      <c r="A11962" t="s">
        <v>28011</v>
      </c>
      <c r="B11962" t="s">
        <v>58</v>
      </c>
      <c r="C11962">
        <v>97526</v>
      </c>
      <c r="D11962" t="s">
        <v>4256</v>
      </c>
      <c r="E11962" t="s">
        <v>32</v>
      </c>
      <c r="F11962">
        <v>297.16000000000003</v>
      </c>
      <c r="G11962">
        <v>300.08999999999997</v>
      </c>
      <c r="J11962">
        <v>0</v>
      </c>
      <c r="K11962">
        <v>0</v>
      </c>
    </row>
    <row r="11963" spans="1:11">
      <c r="A11963" t="s">
        <v>28012</v>
      </c>
      <c r="B11963" t="s">
        <v>58</v>
      </c>
      <c r="C11963">
        <v>97457</v>
      </c>
      <c r="D11963" t="s">
        <v>4206</v>
      </c>
      <c r="E11963" t="s">
        <v>32</v>
      </c>
      <c r="F11963">
        <v>653.11</v>
      </c>
      <c r="G11963">
        <v>661.79</v>
      </c>
      <c r="J11963">
        <v>0</v>
      </c>
      <c r="K11963">
        <v>0</v>
      </c>
    </row>
    <row r="11964" spans="1:11">
      <c r="A11964" t="s">
        <v>28013</v>
      </c>
      <c r="B11964" t="s">
        <v>58</v>
      </c>
      <c r="C11964">
        <v>97490</v>
      </c>
      <c r="D11964" t="s">
        <v>4230</v>
      </c>
      <c r="E11964" t="s">
        <v>32</v>
      </c>
      <c r="F11964">
        <v>630.11</v>
      </c>
      <c r="G11964">
        <v>636.86</v>
      </c>
      <c r="J11964">
        <v>0</v>
      </c>
      <c r="K11964">
        <v>0</v>
      </c>
    </row>
    <row r="11965" spans="1:11">
      <c r="A11965" t="s">
        <v>28014</v>
      </c>
      <c r="B11965" t="s">
        <v>58</v>
      </c>
      <c r="C11965">
        <v>97528</v>
      </c>
      <c r="D11965" t="s">
        <v>4258</v>
      </c>
      <c r="E11965" t="s">
        <v>32</v>
      </c>
      <c r="F11965">
        <v>590.95000000000005</v>
      </c>
      <c r="G11965">
        <v>594.36</v>
      </c>
      <c r="J11965">
        <v>0</v>
      </c>
      <c r="K11965">
        <v>0</v>
      </c>
    </row>
    <row r="11966" spans="1:11">
      <c r="A11966" t="s">
        <v>28015</v>
      </c>
      <c r="B11966" t="s">
        <v>58</v>
      </c>
      <c r="C11966">
        <v>101906</v>
      </c>
      <c r="D11966" t="s">
        <v>3130</v>
      </c>
      <c r="E11966" t="s">
        <v>32</v>
      </c>
      <c r="F11966">
        <v>834.54</v>
      </c>
      <c r="G11966">
        <v>837</v>
      </c>
      <c r="J11966">
        <v>0</v>
      </c>
      <c r="K11966">
        <v>0</v>
      </c>
    </row>
    <row r="11967" spans="1:11">
      <c r="A11967" t="s">
        <v>28016</v>
      </c>
      <c r="B11967" t="s">
        <v>58</v>
      </c>
      <c r="C11967">
        <v>101907</v>
      </c>
      <c r="D11967" t="s">
        <v>3131</v>
      </c>
      <c r="E11967" t="s">
        <v>32</v>
      </c>
      <c r="F11967">
        <v>901.47</v>
      </c>
      <c r="G11967">
        <v>903.93</v>
      </c>
      <c r="J11967">
        <v>0</v>
      </c>
      <c r="K11967">
        <v>0</v>
      </c>
    </row>
    <row r="11968" spans="1:11">
      <c r="A11968" t="s">
        <v>28017</v>
      </c>
      <c r="B11968" t="s">
        <v>58</v>
      </c>
      <c r="C11968">
        <v>101911</v>
      </c>
      <c r="D11968" t="s">
        <v>3135</v>
      </c>
      <c r="E11968" t="s">
        <v>32</v>
      </c>
      <c r="F11968">
        <v>433</v>
      </c>
      <c r="G11968">
        <v>435.46</v>
      </c>
      <c r="J11968">
        <v>0</v>
      </c>
      <c r="K11968">
        <v>0</v>
      </c>
    </row>
    <row r="11969" spans="1:11">
      <c r="A11969" t="s">
        <v>28018</v>
      </c>
      <c r="B11969" t="s">
        <v>58</v>
      </c>
      <c r="C11969">
        <v>101908</v>
      </c>
      <c r="D11969" t="s">
        <v>3132</v>
      </c>
      <c r="E11969" t="s">
        <v>32</v>
      </c>
      <c r="F11969">
        <v>276.85000000000002</v>
      </c>
      <c r="G11969">
        <v>279.31</v>
      </c>
      <c r="J11969">
        <v>0</v>
      </c>
      <c r="K11969">
        <v>0</v>
      </c>
    </row>
    <row r="11970" spans="1:11">
      <c r="A11970" t="s">
        <v>28019</v>
      </c>
      <c r="B11970" t="s">
        <v>58</v>
      </c>
      <c r="C11970">
        <v>101909</v>
      </c>
      <c r="D11970" t="s">
        <v>3133</v>
      </c>
      <c r="E11970" t="s">
        <v>32</v>
      </c>
      <c r="F11970">
        <v>321.47000000000003</v>
      </c>
      <c r="G11970">
        <v>323.93</v>
      </c>
      <c r="J11970">
        <v>0</v>
      </c>
      <c r="K11970">
        <v>0</v>
      </c>
    </row>
    <row r="11971" spans="1:11">
      <c r="A11971" t="s">
        <v>28020</v>
      </c>
      <c r="B11971" t="s">
        <v>58</v>
      </c>
      <c r="C11971">
        <v>101910</v>
      </c>
      <c r="D11971" t="s">
        <v>3134</v>
      </c>
      <c r="E11971" t="s">
        <v>32</v>
      </c>
      <c r="F11971">
        <v>377.23</v>
      </c>
      <c r="G11971">
        <v>379.69</v>
      </c>
      <c r="J11971">
        <v>0</v>
      </c>
      <c r="K11971">
        <v>0</v>
      </c>
    </row>
    <row r="11972" spans="1:11">
      <c r="A11972" t="s">
        <v>28021</v>
      </c>
      <c r="B11972" t="s">
        <v>58</v>
      </c>
      <c r="C11972">
        <v>101905</v>
      </c>
      <c r="D11972" t="s">
        <v>3129</v>
      </c>
      <c r="E11972" t="s">
        <v>32</v>
      </c>
      <c r="F11972">
        <v>285.22000000000003</v>
      </c>
      <c r="G11972">
        <v>287.68</v>
      </c>
      <c r="J11972">
        <v>0</v>
      </c>
      <c r="K11972">
        <v>0</v>
      </c>
    </row>
    <row r="11973" spans="1:11">
      <c r="A11973" t="s">
        <v>28022</v>
      </c>
      <c r="B11973" t="s">
        <v>58</v>
      </c>
      <c r="C11973">
        <v>101916</v>
      </c>
      <c r="D11973" t="s">
        <v>3140</v>
      </c>
      <c r="E11973" t="s">
        <v>32</v>
      </c>
      <c r="F11973">
        <v>3341.5</v>
      </c>
      <c r="G11973">
        <v>3365.43</v>
      </c>
      <c r="J11973">
        <v>0.91220000000000001</v>
      </c>
      <c r="K11973">
        <v>0.90569999999999995</v>
      </c>
    </row>
    <row r="11974" spans="1:11">
      <c r="A11974" t="s">
        <v>28023</v>
      </c>
      <c r="B11974" t="s">
        <v>58</v>
      </c>
      <c r="C11974">
        <v>101936</v>
      </c>
      <c r="D11974" t="s">
        <v>3224</v>
      </c>
      <c r="E11974" t="s">
        <v>32</v>
      </c>
      <c r="F11974">
        <v>8818.39</v>
      </c>
      <c r="G11974">
        <v>9216.4500000000007</v>
      </c>
      <c r="J11974">
        <v>0.25019999999999998</v>
      </c>
      <c r="K11974">
        <v>0.2394</v>
      </c>
    </row>
    <row r="11975" spans="1:11">
      <c r="A11975" t="s">
        <v>28024</v>
      </c>
      <c r="B11975" t="s">
        <v>58</v>
      </c>
      <c r="C11975">
        <v>101937</v>
      </c>
      <c r="D11975" t="s">
        <v>3225</v>
      </c>
      <c r="E11975" t="s">
        <v>32</v>
      </c>
      <c r="F11975">
        <v>16527.34</v>
      </c>
      <c r="G11975">
        <v>17388.18</v>
      </c>
      <c r="J11975">
        <v>0.20280000000000001</v>
      </c>
      <c r="K11975">
        <v>0.1928</v>
      </c>
    </row>
    <row r="11976" spans="1:11">
      <c r="A11976" t="s">
        <v>28025</v>
      </c>
      <c r="B11976" t="s">
        <v>58</v>
      </c>
      <c r="C11976">
        <v>92698</v>
      </c>
      <c r="D11976" t="s">
        <v>3826</v>
      </c>
      <c r="E11976" t="s">
        <v>32</v>
      </c>
      <c r="F11976">
        <v>25.68</v>
      </c>
      <c r="G11976">
        <v>27.07</v>
      </c>
      <c r="J11976">
        <v>0.3357</v>
      </c>
      <c r="K11976">
        <v>0.31840000000000002</v>
      </c>
    </row>
    <row r="11977" spans="1:11">
      <c r="A11977" t="s">
        <v>28026</v>
      </c>
      <c r="B11977" t="s">
        <v>58</v>
      </c>
      <c r="C11977">
        <v>92700</v>
      </c>
      <c r="D11977" t="s">
        <v>3828</v>
      </c>
      <c r="E11977" t="s">
        <v>32</v>
      </c>
      <c r="F11977">
        <v>42.14</v>
      </c>
      <c r="G11977">
        <v>44.55</v>
      </c>
      <c r="J11977">
        <v>0.30590000000000001</v>
      </c>
      <c r="K11977">
        <v>0.2893</v>
      </c>
    </row>
    <row r="11978" spans="1:11">
      <c r="A11978" t="s">
        <v>28027</v>
      </c>
      <c r="B11978" t="s">
        <v>58</v>
      </c>
      <c r="C11978">
        <v>92702</v>
      </c>
      <c r="D11978" t="s">
        <v>3830</v>
      </c>
      <c r="E11978" t="s">
        <v>32</v>
      </c>
      <c r="F11978">
        <v>66.23</v>
      </c>
      <c r="G11978">
        <v>70.13</v>
      </c>
      <c r="J11978">
        <v>0.28370000000000001</v>
      </c>
      <c r="K11978">
        <v>0.26790000000000003</v>
      </c>
    </row>
    <row r="11979" spans="1:11">
      <c r="A11979" t="s">
        <v>28028</v>
      </c>
      <c r="B11979" t="s">
        <v>58</v>
      </c>
      <c r="C11979">
        <v>92669</v>
      </c>
      <c r="D11979" t="s">
        <v>3802</v>
      </c>
      <c r="E11979" t="s">
        <v>32</v>
      </c>
      <c r="F11979">
        <v>48.47</v>
      </c>
      <c r="G11979">
        <v>50.9</v>
      </c>
      <c r="J11979">
        <v>0.38769999999999999</v>
      </c>
      <c r="K11979">
        <v>0.36919999999999997</v>
      </c>
    </row>
    <row r="11980" spans="1:11">
      <c r="A11980" t="s">
        <v>28029</v>
      </c>
      <c r="B11980" t="s">
        <v>58</v>
      </c>
      <c r="C11980">
        <v>92671</v>
      </c>
      <c r="D11980" t="s">
        <v>3804</v>
      </c>
      <c r="E11980" t="s">
        <v>32</v>
      </c>
      <c r="F11980">
        <v>62.02</v>
      </c>
      <c r="G11980">
        <v>64.59</v>
      </c>
      <c r="J11980">
        <v>0.4924</v>
      </c>
      <c r="K11980">
        <v>0.4728</v>
      </c>
    </row>
    <row r="11981" spans="1:11">
      <c r="A11981" t="s">
        <v>28030</v>
      </c>
      <c r="B11981" t="s">
        <v>58</v>
      </c>
      <c r="C11981">
        <v>92673</v>
      </c>
      <c r="D11981" t="s">
        <v>3806</v>
      </c>
      <c r="E11981" t="s">
        <v>32</v>
      </c>
      <c r="F11981">
        <v>70.760000000000005</v>
      </c>
      <c r="G11981">
        <v>73.489999999999995</v>
      </c>
      <c r="J11981">
        <v>0.52849999999999997</v>
      </c>
      <c r="K11981">
        <v>0.50890000000000002</v>
      </c>
    </row>
    <row r="11982" spans="1:11">
      <c r="A11982" t="s">
        <v>28031</v>
      </c>
      <c r="B11982" t="s">
        <v>58</v>
      </c>
      <c r="C11982">
        <v>92675</v>
      </c>
      <c r="D11982" t="s">
        <v>3808</v>
      </c>
      <c r="E11982" t="s">
        <v>32</v>
      </c>
      <c r="F11982">
        <v>90.38</v>
      </c>
      <c r="G11982">
        <v>93.3</v>
      </c>
      <c r="J11982">
        <v>0.6018</v>
      </c>
      <c r="K11982">
        <v>0.58299999999999996</v>
      </c>
    </row>
    <row r="11983" spans="1:11">
      <c r="A11983" t="s">
        <v>28032</v>
      </c>
      <c r="B11983" t="s">
        <v>58</v>
      </c>
      <c r="C11983">
        <v>92677</v>
      </c>
      <c r="D11983" t="s">
        <v>3810</v>
      </c>
      <c r="E11983" t="s">
        <v>32</v>
      </c>
      <c r="F11983">
        <v>144.83000000000001</v>
      </c>
      <c r="G11983">
        <v>148.06</v>
      </c>
      <c r="J11983">
        <v>0.72599999999999998</v>
      </c>
      <c r="K11983">
        <v>0.71009999999999995</v>
      </c>
    </row>
    <row r="11984" spans="1:11">
      <c r="A11984" t="s">
        <v>28033</v>
      </c>
      <c r="B11984" t="s">
        <v>58</v>
      </c>
      <c r="C11984">
        <v>92635</v>
      </c>
      <c r="D11984" t="s">
        <v>3782</v>
      </c>
      <c r="E11984" t="s">
        <v>32</v>
      </c>
      <c r="F11984">
        <v>235.45</v>
      </c>
      <c r="G11984">
        <v>242.14</v>
      </c>
      <c r="J11984">
        <v>0.65280000000000005</v>
      </c>
      <c r="K11984">
        <v>0.63480000000000003</v>
      </c>
    </row>
    <row r="11985" spans="1:11">
      <c r="A11985" t="s">
        <v>28034</v>
      </c>
      <c r="B11985" t="s">
        <v>58</v>
      </c>
      <c r="C11985">
        <v>92679</v>
      </c>
      <c r="D11985" t="s">
        <v>3812</v>
      </c>
      <c r="E11985" t="s">
        <v>32</v>
      </c>
      <c r="F11985">
        <v>197.11</v>
      </c>
      <c r="G11985">
        <v>200.63</v>
      </c>
      <c r="J11985">
        <v>0.77980000000000005</v>
      </c>
      <c r="K11985">
        <v>0.7661</v>
      </c>
    </row>
    <row r="11986" spans="1:11">
      <c r="A11986" t="s">
        <v>28035</v>
      </c>
      <c r="B11986" t="s">
        <v>58</v>
      </c>
      <c r="C11986">
        <v>92381</v>
      </c>
      <c r="D11986" t="s">
        <v>3772</v>
      </c>
      <c r="E11986" t="s">
        <v>32</v>
      </c>
      <c r="F11986">
        <v>66.95</v>
      </c>
      <c r="G11986">
        <v>70.91</v>
      </c>
      <c r="J11986">
        <v>0.28070000000000001</v>
      </c>
      <c r="K11986">
        <v>0.26500000000000001</v>
      </c>
    </row>
    <row r="11987" spans="1:11">
      <c r="A11987" t="s">
        <v>28036</v>
      </c>
      <c r="B11987" t="s">
        <v>58</v>
      </c>
      <c r="C11987">
        <v>92383</v>
      </c>
      <c r="D11987" t="s">
        <v>3774</v>
      </c>
      <c r="E11987" t="s">
        <v>32</v>
      </c>
      <c r="F11987">
        <v>82.98</v>
      </c>
      <c r="G11987">
        <v>87.29</v>
      </c>
      <c r="J11987">
        <v>0.36799999999999999</v>
      </c>
      <c r="K11987">
        <v>0.34989999999999999</v>
      </c>
    </row>
    <row r="11988" spans="1:11">
      <c r="A11988" t="s">
        <v>28037</v>
      </c>
      <c r="B11988" t="s">
        <v>58</v>
      </c>
      <c r="C11988">
        <v>92385</v>
      </c>
      <c r="D11988" t="s">
        <v>3776</v>
      </c>
      <c r="E11988" t="s">
        <v>32</v>
      </c>
      <c r="F11988">
        <v>94.65</v>
      </c>
      <c r="G11988">
        <v>99.35</v>
      </c>
      <c r="J11988">
        <v>0.39510000000000001</v>
      </c>
      <c r="K11988">
        <v>0.37640000000000001</v>
      </c>
    </row>
    <row r="11989" spans="1:11">
      <c r="A11989" t="s">
        <v>28038</v>
      </c>
      <c r="B11989" t="s">
        <v>58</v>
      </c>
      <c r="C11989">
        <v>92350</v>
      </c>
      <c r="D11989" t="s">
        <v>3751</v>
      </c>
      <c r="E11989" t="s">
        <v>32</v>
      </c>
      <c r="F11989">
        <v>117.97</v>
      </c>
      <c r="G11989">
        <v>123.18</v>
      </c>
      <c r="J11989">
        <v>0.46100000000000002</v>
      </c>
      <c r="K11989">
        <v>0.4415</v>
      </c>
    </row>
    <row r="11990" spans="1:11">
      <c r="A11990" t="s">
        <v>28039</v>
      </c>
      <c r="B11990" t="s">
        <v>58</v>
      </c>
      <c r="C11990">
        <v>92387</v>
      </c>
      <c r="D11990" t="s">
        <v>3778</v>
      </c>
      <c r="E11990" t="s">
        <v>32</v>
      </c>
      <c r="F11990">
        <v>117.84</v>
      </c>
      <c r="G11990">
        <v>123.04</v>
      </c>
      <c r="J11990">
        <v>0.46160000000000001</v>
      </c>
      <c r="K11990">
        <v>0.44209999999999999</v>
      </c>
    </row>
    <row r="11991" spans="1:11">
      <c r="A11991" t="s">
        <v>28040</v>
      </c>
      <c r="B11991" t="s">
        <v>58</v>
      </c>
      <c r="C11991">
        <v>92352</v>
      </c>
      <c r="D11991" t="s">
        <v>3753</v>
      </c>
      <c r="E11991" t="s">
        <v>32</v>
      </c>
      <c r="F11991">
        <v>174.38</v>
      </c>
      <c r="G11991">
        <v>180.05</v>
      </c>
      <c r="J11991">
        <v>0.60289999999999999</v>
      </c>
      <c r="K11991">
        <v>0.58389999999999997</v>
      </c>
    </row>
    <row r="11992" spans="1:11">
      <c r="A11992" t="s">
        <v>28041</v>
      </c>
      <c r="B11992" t="s">
        <v>58</v>
      </c>
      <c r="C11992">
        <v>92389</v>
      </c>
      <c r="D11992" t="s">
        <v>3780</v>
      </c>
      <c r="E11992" t="s">
        <v>32</v>
      </c>
      <c r="F11992">
        <v>177.77</v>
      </c>
      <c r="G11992">
        <v>183.72</v>
      </c>
      <c r="J11992">
        <v>0.59140000000000004</v>
      </c>
      <c r="K11992">
        <v>0.57230000000000003</v>
      </c>
    </row>
    <row r="11993" spans="1:11">
      <c r="A11993" t="s">
        <v>28042</v>
      </c>
      <c r="B11993" t="s">
        <v>58</v>
      </c>
      <c r="C11993">
        <v>92354</v>
      </c>
      <c r="D11993" t="s">
        <v>3755</v>
      </c>
      <c r="E11993" t="s">
        <v>32</v>
      </c>
      <c r="F11993">
        <v>228.62</v>
      </c>
      <c r="G11993">
        <v>234.74</v>
      </c>
      <c r="J11993">
        <v>0.67230000000000001</v>
      </c>
      <c r="K11993">
        <v>0.65480000000000005</v>
      </c>
    </row>
    <row r="11994" spans="1:11">
      <c r="A11994" t="s">
        <v>28043</v>
      </c>
      <c r="B11994" t="s">
        <v>58</v>
      </c>
      <c r="C11994">
        <v>92699</v>
      </c>
      <c r="D11994" t="s">
        <v>3827</v>
      </c>
      <c r="E11994" t="s">
        <v>32</v>
      </c>
      <c r="F11994">
        <v>24.29</v>
      </c>
      <c r="G11994">
        <v>25.68</v>
      </c>
      <c r="J11994">
        <v>0.29770000000000002</v>
      </c>
      <c r="K11994">
        <v>0.28149999999999997</v>
      </c>
    </row>
    <row r="11995" spans="1:11">
      <c r="A11995" t="s">
        <v>28044</v>
      </c>
      <c r="B11995" t="s">
        <v>58</v>
      </c>
      <c r="C11995">
        <v>92701</v>
      </c>
      <c r="D11995" t="s">
        <v>3829</v>
      </c>
      <c r="E11995" t="s">
        <v>32</v>
      </c>
      <c r="F11995">
        <v>40.06</v>
      </c>
      <c r="G11995">
        <v>42.47</v>
      </c>
      <c r="J11995">
        <v>0.26979999999999998</v>
      </c>
      <c r="K11995">
        <v>0.2545</v>
      </c>
    </row>
    <row r="11996" spans="1:11">
      <c r="A11996" t="s">
        <v>28045</v>
      </c>
      <c r="B11996" t="s">
        <v>58</v>
      </c>
      <c r="C11996">
        <v>92703</v>
      </c>
      <c r="D11996" t="s">
        <v>3831</v>
      </c>
      <c r="E11996" t="s">
        <v>32</v>
      </c>
      <c r="F11996">
        <v>63.68</v>
      </c>
      <c r="G11996">
        <v>67.58</v>
      </c>
      <c r="J11996">
        <v>0.255</v>
      </c>
      <c r="K11996">
        <v>0.24030000000000001</v>
      </c>
    </row>
    <row r="11997" spans="1:11">
      <c r="A11997" t="s">
        <v>28046</v>
      </c>
      <c r="B11997" t="s">
        <v>58</v>
      </c>
      <c r="C11997">
        <v>92670</v>
      </c>
      <c r="D11997" t="s">
        <v>3803</v>
      </c>
      <c r="E11997" t="s">
        <v>32</v>
      </c>
      <c r="F11997">
        <v>45.92</v>
      </c>
      <c r="G11997">
        <v>48.35</v>
      </c>
      <c r="J11997">
        <v>0.35370000000000001</v>
      </c>
      <c r="K11997">
        <v>0.33589999999999998</v>
      </c>
    </row>
    <row r="11998" spans="1:11">
      <c r="A11998" t="s">
        <v>28047</v>
      </c>
      <c r="B11998" t="s">
        <v>58</v>
      </c>
      <c r="C11998">
        <v>92672</v>
      </c>
      <c r="D11998" t="s">
        <v>3805</v>
      </c>
      <c r="E11998" t="s">
        <v>32</v>
      </c>
      <c r="F11998">
        <v>56.93</v>
      </c>
      <c r="G11998">
        <v>59.5</v>
      </c>
      <c r="J11998">
        <v>0.44700000000000001</v>
      </c>
      <c r="K11998">
        <v>0.42770000000000002</v>
      </c>
    </row>
    <row r="11999" spans="1:11">
      <c r="A11999" t="s">
        <v>28048</v>
      </c>
      <c r="B11999" t="s">
        <v>58</v>
      </c>
      <c r="C11999">
        <v>92674</v>
      </c>
      <c r="D11999" t="s">
        <v>3807</v>
      </c>
      <c r="E11999" t="s">
        <v>32</v>
      </c>
      <c r="F11999">
        <v>67.260000000000005</v>
      </c>
      <c r="G11999">
        <v>69.989999999999995</v>
      </c>
      <c r="J11999">
        <v>0.504</v>
      </c>
      <c r="K11999">
        <v>0.4844</v>
      </c>
    </row>
    <row r="12000" spans="1:11">
      <c r="A12000" t="s">
        <v>28049</v>
      </c>
      <c r="B12000" t="s">
        <v>58</v>
      </c>
      <c r="C12000">
        <v>92676</v>
      </c>
      <c r="D12000" t="s">
        <v>3809</v>
      </c>
      <c r="E12000" t="s">
        <v>32</v>
      </c>
      <c r="F12000">
        <v>88</v>
      </c>
      <c r="G12000">
        <v>90.92</v>
      </c>
      <c r="J12000">
        <v>0.59099999999999997</v>
      </c>
      <c r="K12000">
        <v>0.57199999999999995</v>
      </c>
    </row>
    <row r="12001" spans="1:11">
      <c r="A12001" t="s">
        <v>28050</v>
      </c>
      <c r="B12001" t="s">
        <v>58</v>
      </c>
      <c r="C12001">
        <v>92678</v>
      </c>
      <c r="D12001" t="s">
        <v>3811</v>
      </c>
      <c r="E12001" t="s">
        <v>32</v>
      </c>
      <c r="F12001">
        <v>134.34</v>
      </c>
      <c r="G12001">
        <v>137.57</v>
      </c>
      <c r="J12001">
        <v>0.7046</v>
      </c>
      <c r="K12001">
        <v>0.68799999999999994</v>
      </c>
    </row>
    <row r="12002" spans="1:11">
      <c r="A12002" t="s">
        <v>28051</v>
      </c>
      <c r="B12002" t="s">
        <v>58</v>
      </c>
      <c r="C12002">
        <v>92636</v>
      </c>
      <c r="D12002" t="s">
        <v>3783</v>
      </c>
      <c r="E12002" t="s">
        <v>32</v>
      </c>
      <c r="F12002">
        <v>215.25</v>
      </c>
      <c r="G12002">
        <v>221.94</v>
      </c>
      <c r="J12002">
        <v>0.62029999999999996</v>
      </c>
      <c r="K12002">
        <v>0.60160000000000002</v>
      </c>
    </row>
    <row r="12003" spans="1:11">
      <c r="A12003" t="s">
        <v>28052</v>
      </c>
      <c r="B12003" t="s">
        <v>58</v>
      </c>
      <c r="C12003">
        <v>92680</v>
      </c>
      <c r="D12003" t="s">
        <v>3813</v>
      </c>
      <c r="E12003" t="s">
        <v>32</v>
      </c>
      <c r="F12003">
        <v>176.91</v>
      </c>
      <c r="G12003">
        <v>180.43</v>
      </c>
      <c r="J12003">
        <v>0.75470000000000004</v>
      </c>
      <c r="K12003">
        <v>0.74</v>
      </c>
    </row>
    <row r="12004" spans="1:11">
      <c r="A12004" t="s">
        <v>28053</v>
      </c>
      <c r="B12004" t="s">
        <v>58</v>
      </c>
      <c r="C12004">
        <v>92382</v>
      </c>
      <c r="D12004" t="s">
        <v>3773</v>
      </c>
      <c r="E12004" t="s">
        <v>32</v>
      </c>
      <c r="F12004">
        <v>64.400000000000006</v>
      </c>
      <c r="G12004">
        <v>68.36</v>
      </c>
      <c r="J12004">
        <v>0.25219999999999998</v>
      </c>
      <c r="K12004">
        <v>0.23760000000000001</v>
      </c>
    </row>
    <row r="12005" spans="1:11">
      <c r="A12005" t="s">
        <v>28054</v>
      </c>
      <c r="B12005" t="s">
        <v>58</v>
      </c>
      <c r="C12005">
        <v>92384</v>
      </c>
      <c r="D12005" t="s">
        <v>3775</v>
      </c>
      <c r="E12005" t="s">
        <v>32</v>
      </c>
      <c r="F12005">
        <v>77.89</v>
      </c>
      <c r="G12005">
        <v>82.2</v>
      </c>
      <c r="J12005">
        <v>0.32669999999999999</v>
      </c>
      <c r="K12005">
        <v>0.30959999999999999</v>
      </c>
    </row>
    <row r="12006" spans="1:11">
      <c r="A12006" t="s">
        <v>28055</v>
      </c>
      <c r="B12006" t="s">
        <v>58</v>
      </c>
      <c r="C12006">
        <v>92386</v>
      </c>
      <c r="D12006" t="s">
        <v>3777</v>
      </c>
      <c r="E12006" t="s">
        <v>32</v>
      </c>
      <c r="F12006">
        <v>91.15</v>
      </c>
      <c r="G12006">
        <v>95.85</v>
      </c>
      <c r="J12006">
        <v>0.37190000000000001</v>
      </c>
      <c r="K12006">
        <v>0.35370000000000001</v>
      </c>
    </row>
    <row r="12007" spans="1:11">
      <c r="A12007" t="s">
        <v>28056</v>
      </c>
      <c r="B12007" t="s">
        <v>58</v>
      </c>
      <c r="C12007">
        <v>92351</v>
      </c>
      <c r="D12007" t="s">
        <v>3752</v>
      </c>
      <c r="E12007" t="s">
        <v>32</v>
      </c>
      <c r="F12007">
        <v>115.59</v>
      </c>
      <c r="G12007">
        <v>120.8</v>
      </c>
      <c r="J12007">
        <v>0.45</v>
      </c>
      <c r="K12007">
        <v>0.43049999999999999</v>
      </c>
    </row>
    <row r="12008" spans="1:11">
      <c r="A12008" t="s">
        <v>28057</v>
      </c>
      <c r="B12008" t="s">
        <v>58</v>
      </c>
      <c r="C12008">
        <v>92388</v>
      </c>
      <c r="D12008" t="s">
        <v>3779</v>
      </c>
      <c r="E12008" t="s">
        <v>32</v>
      </c>
      <c r="F12008">
        <v>115.46</v>
      </c>
      <c r="G12008">
        <v>120.66</v>
      </c>
      <c r="J12008">
        <v>0.45050000000000001</v>
      </c>
      <c r="K12008">
        <v>0.43099999999999999</v>
      </c>
    </row>
    <row r="12009" spans="1:11">
      <c r="A12009" t="s">
        <v>28058</v>
      </c>
      <c r="B12009" t="s">
        <v>58</v>
      </c>
      <c r="C12009">
        <v>92353</v>
      </c>
      <c r="D12009" t="s">
        <v>3754</v>
      </c>
      <c r="E12009" t="s">
        <v>32</v>
      </c>
      <c r="F12009">
        <v>163.89</v>
      </c>
      <c r="G12009">
        <v>169.56</v>
      </c>
      <c r="J12009">
        <v>0.57750000000000001</v>
      </c>
      <c r="K12009">
        <v>0.55820000000000003</v>
      </c>
    </row>
    <row r="12010" spans="1:11">
      <c r="A12010" t="s">
        <v>28059</v>
      </c>
      <c r="B12010" t="s">
        <v>58</v>
      </c>
      <c r="C12010">
        <v>92390</v>
      </c>
      <c r="D12010" t="s">
        <v>3781</v>
      </c>
      <c r="E12010" t="s">
        <v>32</v>
      </c>
      <c r="F12010">
        <v>167.28</v>
      </c>
      <c r="G12010">
        <v>173.23</v>
      </c>
      <c r="J12010">
        <v>0.56579999999999997</v>
      </c>
      <c r="K12010">
        <v>0.5464</v>
      </c>
    </row>
    <row r="12011" spans="1:11">
      <c r="A12011" t="s">
        <v>28060</v>
      </c>
      <c r="B12011" t="s">
        <v>58</v>
      </c>
      <c r="C12011">
        <v>92355</v>
      </c>
      <c r="D12011" t="s">
        <v>3756</v>
      </c>
      <c r="E12011" t="s">
        <v>32</v>
      </c>
      <c r="F12011">
        <v>208.42</v>
      </c>
      <c r="G12011">
        <v>214.54</v>
      </c>
      <c r="J12011">
        <v>0.64059999999999995</v>
      </c>
      <c r="K12011">
        <v>0.62229999999999996</v>
      </c>
    </row>
    <row r="12012" spans="1:11">
      <c r="A12012" t="s">
        <v>28061</v>
      </c>
      <c r="B12012" t="s">
        <v>58</v>
      </c>
      <c r="C12012">
        <v>101925</v>
      </c>
      <c r="D12012" t="s">
        <v>3393</v>
      </c>
      <c r="E12012" t="s">
        <v>32</v>
      </c>
      <c r="F12012">
        <v>336.96</v>
      </c>
      <c r="G12012">
        <v>343.73</v>
      </c>
      <c r="J12012">
        <v>0.75349999999999995</v>
      </c>
      <c r="K12012">
        <v>0.73870000000000002</v>
      </c>
    </row>
    <row r="12013" spans="1:11">
      <c r="A12013" t="s">
        <v>28062</v>
      </c>
      <c r="B12013" t="s">
        <v>58</v>
      </c>
      <c r="C12013">
        <v>101934</v>
      </c>
      <c r="D12013" t="s">
        <v>3402</v>
      </c>
      <c r="E12013" t="s">
        <v>32</v>
      </c>
      <c r="F12013">
        <v>348.27</v>
      </c>
      <c r="G12013">
        <v>355.99</v>
      </c>
      <c r="J12013">
        <v>0.72899999999999998</v>
      </c>
      <c r="K12013">
        <v>0.71319999999999995</v>
      </c>
    </row>
    <row r="12014" spans="1:11">
      <c r="A12014" t="s">
        <v>28063</v>
      </c>
      <c r="B12014" t="s">
        <v>58</v>
      </c>
      <c r="C12014">
        <v>97541</v>
      </c>
      <c r="D12014" t="s">
        <v>4267</v>
      </c>
      <c r="E12014" t="s">
        <v>32</v>
      </c>
      <c r="F12014">
        <v>34.18</v>
      </c>
      <c r="G12014">
        <v>36.03</v>
      </c>
      <c r="J12014">
        <v>0</v>
      </c>
      <c r="K12014">
        <v>0</v>
      </c>
    </row>
    <row r="12015" spans="1:11">
      <c r="A12015" t="s">
        <v>28064</v>
      </c>
      <c r="B12015" t="s">
        <v>58</v>
      </c>
      <c r="C12015">
        <v>97462</v>
      </c>
      <c r="D12015" t="s">
        <v>15183</v>
      </c>
      <c r="E12015" t="s">
        <v>32</v>
      </c>
      <c r="F12015">
        <v>34.200000000000003</v>
      </c>
      <c r="G12015">
        <v>35.6</v>
      </c>
      <c r="J12015">
        <v>0</v>
      </c>
      <c r="K12015">
        <v>0</v>
      </c>
    </row>
    <row r="12016" spans="1:11">
      <c r="A12016" t="s">
        <v>28065</v>
      </c>
      <c r="B12016" t="s">
        <v>58</v>
      </c>
      <c r="C12016">
        <v>97544</v>
      </c>
      <c r="D12016" t="s">
        <v>4269</v>
      </c>
      <c r="E12016" t="s">
        <v>32</v>
      </c>
      <c r="F12016">
        <v>59.61</v>
      </c>
      <c r="G12016">
        <v>63.18</v>
      </c>
      <c r="J12016">
        <v>0</v>
      </c>
      <c r="K12016">
        <v>0</v>
      </c>
    </row>
    <row r="12017" spans="1:11">
      <c r="A12017" t="s">
        <v>28066</v>
      </c>
      <c r="B12017" t="s">
        <v>58</v>
      </c>
      <c r="C12017">
        <v>97500</v>
      </c>
      <c r="D12017" t="s">
        <v>4238</v>
      </c>
      <c r="E12017" t="s">
        <v>32</v>
      </c>
      <c r="F12017">
        <v>30.46</v>
      </c>
      <c r="G12017">
        <v>31.54</v>
      </c>
      <c r="J12017">
        <v>0</v>
      </c>
      <c r="K12017">
        <v>0</v>
      </c>
    </row>
    <row r="12018" spans="1:11">
      <c r="A12018" t="s">
        <v>28067</v>
      </c>
      <c r="B12018" t="s">
        <v>58</v>
      </c>
      <c r="C12018">
        <v>97465</v>
      </c>
      <c r="D12018" t="s">
        <v>15184</v>
      </c>
      <c r="E12018" t="s">
        <v>32</v>
      </c>
      <c r="F12018">
        <v>66.45</v>
      </c>
      <c r="G12018">
        <v>68.239999999999995</v>
      </c>
      <c r="J12018">
        <v>0</v>
      </c>
      <c r="K12018">
        <v>0</v>
      </c>
    </row>
    <row r="12019" spans="1:11">
      <c r="A12019" t="s">
        <v>28068</v>
      </c>
      <c r="B12019" t="s">
        <v>58</v>
      </c>
      <c r="C12019">
        <v>97503</v>
      </c>
      <c r="D12019" t="s">
        <v>15185</v>
      </c>
      <c r="E12019" t="s">
        <v>32</v>
      </c>
      <c r="F12019">
        <v>59.84</v>
      </c>
      <c r="G12019">
        <v>61.08</v>
      </c>
      <c r="J12019">
        <v>0</v>
      </c>
      <c r="K12019">
        <v>0</v>
      </c>
    </row>
    <row r="12020" spans="1:11">
      <c r="A12020" t="s">
        <v>28069</v>
      </c>
      <c r="B12020" t="s">
        <v>58</v>
      </c>
      <c r="C12020">
        <v>97468</v>
      </c>
      <c r="D12020" t="s">
        <v>15186</v>
      </c>
      <c r="E12020" t="s">
        <v>32</v>
      </c>
      <c r="F12020">
        <v>84.29</v>
      </c>
      <c r="G12020">
        <v>86.54</v>
      </c>
      <c r="J12020">
        <v>0</v>
      </c>
      <c r="K12020">
        <v>0</v>
      </c>
    </row>
    <row r="12021" spans="1:11">
      <c r="A12021" t="s">
        <v>28070</v>
      </c>
      <c r="B12021" t="s">
        <v>58</v>
      </c>
      <c r="C12021">
        <v>97506</v>
      </c>
      <c r="D12021" t="s">
        <v>15187</v>
      </c>
      <c r="E12021" t="s">
        <v>32</v>
      </c>
      <c r="F12021">
        <v>74.5</v>
      </c>
      <c r="G12021">
        <v>75.91</v>
      </c>
      <c r="J12021">
        <v>0</v>
      </c>
      <c r="K12021">
        <v>0</v>
      </c>
    </row>
    <row r="12022" spans="1:11">
      <c r="A12022" t="s">
        <v>28071</v>
      </c>
      <c r="B12022" t="s">
        <v>58</v>
      </c>
      <c r="C12022">
        <v>97444</v>
      </c>
      <c r="D12022" t="s">
        <v>15188</v>
      </c>
      <c r="E12022" t="s">
        <v>32</v>
      </c>
      <c r="F12022">
        <v>147.18</v>
      </c>
      <c r="G12022">
        <v>151.94999999999999</v>
      </c>
      <c r="J12022">
        <v>0</v>
      </c>
      <c r="K12022">
        <v>0</v>
      </c>
    </row>
    <row r="12023" spans="1:11">
      <c r="A12023" t="s">
        <v>28072</v>
      </c>
      <c r="B12023" t="s">
        <v>58</v>
      </c>
      <c r="C12023">
        <v>97471</v>
      </c>
      <c r="D12023" t="s">
        <v>4214</v>
      </c>
      <c r="E12023" t="s">
        <v>32</v>
      </c>
      <c r="F12023">
        <v>123.97</v>
      </c>
      <c r="G12023">
        <v>126.77</v>
      </c>
      <c r="J12023">
        <v>0</v>
      </c>
      <c r="K12023">
        <v>0</v>
      </c>
    </row>
    <row r="12024" spans="1:11">
      <c r="A12024" t="s">
        <v>28073</v>
      </c>
      <c r="B12024" t="s">
        <v>58</v>
      </c>
      <c r="C12024">
        <v>97509</v>
      </c>
      <c r="D12024" t="s">
        <v>4242</v>
      </c>
      <c r="E12024" t="s">
        <v>32</v>
      </c>
      <c r="F12024">
        <v>110.1</v>
      </c>
      <c r="G12024">
        <v>111.73</v>
      </c>
      <c r="J12024">
        <v>0</v>
      </c>
      <c r="K12024">
        <v>0</v>
      </c>
    </row>
    <row r="12025" spans="1:11">
      <c r="A12025" t="s">
        <v>28074</v>
      </c>
      <c r="B12025" t="s">
        <v>58</v>
      </c>
      <c r="C12025">
        <v>97447</v>
      </c>
      <c r="D12025" t="s">
        <v>4198</v>
      </c>
      <c r="E12025" t="s">
        <v>32</v>
      </c>
      <c r="F12025">
        <v>244.64</v>
      </c>
      <c r="G12025">
        <v>249.92</v>
      </c>
      <c r="J12025">
        <v>0</v>
      </c>
      <c r="K12025">
        <v>0</v>
      </c>
    </row>
    <row r="12026" spans="1:11">
      <c r="A12026" t="s">
        <v>28075</v>
      </c>
      <c r="B12026" t="s">
        <v>58</v>
      </c>
      <c r="C12026">
        <v>97475</v>
      </c>
      <c r="D12026" t="s">
        <v>4216</v>
      </c>
      <c r="E12026" t="s">
        <v>32</v>
      </c>
      <c r="F12026">
        <v>225.39</v>
      </c>
      <c r="G12026">
        <v>229.04</v>
      </c>
      <c r="J12026">
        <v>0</v>
      </c>
      <c r="K12026">
        <v>0</v>
      </c>
    </row>
    <row r="12027" spans="1:11">
      <c r="A12027" t="s">
        <v>28076</v>
      </c>
      <c r="B12027" t="s">
        <v>58</v>
      </c>
      <c r="C12027">
        <v>97512</v>
      </c>
      <c r="D12027" t="s">
        <v>4244</v>
      </c>
      <c r="E12027" t="s">
        <v>32</v>
      </c>
      <c r="F12027">
        <v>205.47</v>
      </c>
      <c r="G12027">
        <v>207.43</v>
      </c>
      <c r="J12027">
        <v>0</v>
      </c>
      <c r="K12027">
        <v>0</v>
      </c>
    </row>
    <row r="12028" spans="1:11">
      <c r="A12028" t="s">
        <v>28077</v>
      </c>
      <c r="B12028" t="s">
        <v>58</v>
      </c>
      <c r="C12028">
        <v>97450</v>
      </c>
      <c r="D12028" t="s">
        <v>4200</v>
      </c>
      <c r="E12028" t="s">
        <v>32</v>
      </c>
      <c r="F12028">
        <v>314.89999999999998</v>
      </c>
      <c r="G12028">
        <v>320.69</v>
      </c>
      <c r="J12028">
        <v>0</v>
      </c>
      <c r="K12028">
        <v>0</v>
      </c>
    </row>
    <row r="12029" spans="1:11">
      <c r="A12029" t="s">
        <v>28078</v>
      </c>
      <c r="B12029" t="s">
        <v>58</v>
      </c>
      <c r="C12029">
        <v>97478</v>
      </c>
      <c r="D12029" t="s">
        <v>4218</v>
      </c>
      <c r="E12029" t="s">
        <v>32</v>
      </c>
      <c r="F12029">
        <v>299.58999999999997</v>
      </c>
      <c r="G12029">
        <v>304.10000000000002</v>
      </c>
      <c r="J12029">
        <v>0</v>
      </c>
      <c r="K12029">
        <v>0</v>
      </c>
    </row>
    <row r="12030" spans="1:11">
      <c r="A12030" t="s">
        <v>28079</v>
      </c>
      <c r="B12030" t="s">
        <v>58</v>
      </c>
      <c r="C12030">
        <v>97515</v>
      </c>
      <c r="D12030" t="s">
        <v>4246</v>
      </c>
      <c r="E12030" t="s">
        <v>32</v>
      </c>
      <c r="F12030">
        <v>273.41000000000003</v>
      </c>
      <c r="G12030">
        <v>275.68</v>
      </c>
      <c r="J12030">
        <v>0</v>
      </c>
      <c r="K12030">
        <v>0</v>
      </c>
    </row>
    <row r="12031" spans="1:11">
      <c r="A12031" t="s">
        <v>28080</v>
      </c>
      <c r="B12031" t="s">
        <v>58</v>
      </c>
      <c r="C12031">
        <v>92928</v>
      </c>
      <c r="D12031" t="s">
        <v>3866</v>
      </c>
      <c r="E12031" t="s">
        <v>32</v>
      </c>
      <c r="F12031">
        <v>63.79</v>
      </c>
      <c r="G12031">
        <v>66.91</v>
      </c>
      <c r="J12031">
        <v>0.39800000000000002</v>
      </c>
      <c r="K12031">
        <v>0.3795</v>
      </c>
    </row>
    <row r="12032" spans="1:11">
      <c r="A12032" t="s">
        <v>28081</v>
      </c>
      <c r="B12032" t="s">
        <v>58</v>
      </c>
      <c r="C12032">
        <v>92943</v>
      </c>
      <c r="D12032" t="s">
        <v>3881</v>
      </c>
      <c r="E12032" t="s">
        <v>32</v>
      </c>
      <c r="F12032">
        <v>47.84</v>
      </c>
      <c r="G12032">
        <v>49.65</v>
      </c>
      <c r="J12032">
        <v>0.53069999999999995</v>
      </c>
      <c r="K12032">
        <v>0.51139999999999997</v>
      </c>
    </row>
    <row r="12033" spans="1:11">
      <c r="A12033" t="s">
        <v>28082</v>
      </c>
      <c r="B12033" t="s">
        <v>58</v>
      </c>
      <c r="C12033">
        <v>92929</v>
      </c>
      <c r="D12033" t="s">
        <v>3867</v>
      </c>
      <c r="E12033" t="s">
        <v>32</v>
      </c>
      <c r="F12033">
        <v>63.79</v>
      </c>
      <c r="G12033">
        <v>66.91</v>
      </c>
      <c r="J12033">
        <v>0.39800000000000002</v>
      </c>
      <c r="K12033">
        <v>0.3795</v>
      </c>
    </row>
    <row r="12034" spans="1:11">
      <c r="A12034" t="s">
        <v>28083</v>
      </c>
      <c r="B12034" t="s">
        <v>58</v>
      </c>
      <c r="C12034">
        <v>92944</v>
      </c>
      <c r="D12034" t="s">
        <v>3882</v>
      </c>
      <c r="E12034" t="s">
        <v>32</v>
      </c>
      <c r="F12034">
        <v>47.84</v>
      </c>
      <c r="G12034">
        <v>49.65</v>
      </c>
      <c r="J12034">
        <v>0.53069999999999995</v>
      </c>
      <c r="K12034">
        <v>0.51139999999999997</v>
      </c>
    </row>
    <row r="12035" spans="1:11">
      <c r="A12035" t="s">
        <v>28084</v>
      </c>
      <c r="B12035" t="s">
        <v>58</v>
      </c>
      <c r="C12035">
        <v>92930</v>
      </c>
      <c r="D12035" t="s">
        <v>3868</v>
      </c>
      <c r="E12035" t="s">
        <v>32</v>
      </c>
      <c r="F12035">
        <v>63.79</v>
      </c>
      <c r="G12035">
        <v>66.91</v>
      </c>
      <c r="J12035">
        <v>0.39800000000000002</v>
      </c>
      <c r="K12035">
        <v>0.3795</v>
      </c>
    </row>
    <row r="12036" spans="1:11">
      <c r="A12036" t="s">
        <v>28085</v>
      </c>
      <c r="B12036" t="s">
        <v>58</v>
      </c>
      <c r="C12036">
        <v>92945</v>
      </c>
      <c r="D12036" t="s">
        <v>3883</v>
      </c>
      <c r="E12036" t="s">
        <v>32</v>
      </c>
      <c r="F12036">
        <v>47.84</v>
      </c>
      <c r="G12036">
        <v>49.65</v>
      </c>
      <c r="J12036">
        <v>0.53069999999999995</v>
      </c>
      <c r="K12036">
        <v>0.51139999999999997</v>
      </c>
    </row>
    <row r="12037" spans="1:11">
      <c r="A12037" t="s">
        <v>28086</v>
      </c>
      <c r="B12037" t="s">
        <v>58</v>
      </c>
      <c r="C12037">
        <v>92925</v>
      </c>
      <c r="D12037" t="s">
        <v>3863</v>
      </c>
      <c r="E12037" t="s">
        <v>32</v>
      </c>
      <c r="F12037">
        <v>56.08</v>
      </c>
      <c r="G12037">
        <v>58.95</v>
      </c>
      <c r="J12037">
        <v>0.37380000000000002</v>
      </c>
      <c r="K12037">
        <v>0.35560000000000003</v>
      </c>
    </row>
    <row r="12038" spans="1:11">
      <c r="A12038" t="s">
        <v>28087</v>
      </c>
      <c r="B12038" t="s">
        <v>58</v>
      </c>
      <c r="C12038">
        <v>92940</v>
      </c>
      <c r="D12038" t="s">
        <v>3878</v>
      </c>
      <c r="E12038" t="s">
        <v>32</v>
      </c>
      <c r="F12038">
        <v>42.09</v>
      </c>
      <c r="G12038">
        <v>43.81</v>
      </c>
      <c r="J12038">
        <v>0.498</v>
      </c>
      <c r="K12038">
        <v>0.47839999999999999</v>
      </c>
    </row>
    <row r="12039" spans="1:11">
      <c r="A12039" t="s">
        <v>28088</v>
      </c>
      <c r="B12039" t="s">
        <v>58</v>
      </c>
      <c r="C12039">
        <v>92926</v>
      </c>
      <c r="D12039" t="s">
        <v>3864</v>
      </c>
      <c r="E12039" t="s">
        <v>32</v>
      </c>
      <c r="F12039">
        <v>56.07</v>
      </c>
      <c r="G12039">
        <v>58.94</v>
      </c>
      <c r="J12039">
        <v>0.37359999999999999</v>
      </c>
      <c r="K12039">
        <v>0.35539999999999999</v>
      </c>
    </row>
    <row r="12040" spans="1:11">
      <c r="A12040" t="s">
        <v>28089</v>
      </c>
      <c r="B12040" t="s">
        <v>58</v>
      </c>
      <c r="C12040">
        <v>92941</v>
      </c>
      <c r="D12040" t="s">
        <v>3879</v>
      </c>
      <c r="E12040" t="s">
        <v>32</v>
      </c>
      <c r="F12040">
        <v>42.08</v>
      </c>
      <c r="G12040">
        <v>43.8</v>
      </c>
      <c r="J12040">
        <v>0.49790000000000001</v>
      </c>
      <c r="K12040">
        <v>0.4783</v>
      </c>
    </row>
    <row r="12041" spans="1:11">
      <c r="A12041" t="s">
        <v>28090</v>
      </c>
      <c r="B12041" t="s">
        <v>58</v>
      </c>
      <c r="C12041">
        <v>92927</v>
      </c>
      <c r="D12041" t="s">
        <v>3865</v>
      </c>
      <c r="E12041" t="s">
        <v>32</v>
      </c>
      <c r="F12041">
        <v>56.07</v>
      </c>
      <c r="G12041">
        <v>58.94</v>
      </c>
      <c r="J12041">
        <v>0.37359999999999999</v>
      </c>
      <c r="K12041">
        <v>0.35539999999999999</v>
      </c>
    </row>
    <row r="12042" spans="1:11">
      <c r="A12042" t="s">
        <v>28091</v>
      </c>
      <c r="B12042" t="s">
        <v>58</v>
      </c>
      <c r="C12042">
        <v>92942</v>
      </c>
      <c r="D12042" t="s">
        <v>3880</v>
      </c>
      <c r="E12042" t="s">
        <v>32</v>
      </c>
      <c r="F12042">
        <v>42.08</v>
      </c>
      <c r="G12042">
        <v>43.8</v>
      </c>
      <c r="J12042">
        <v>0.49790000000000001</v>
      </c>
      <c r="K12042">
        <v>0.4783</v>
      </c>
    </row>
    <row r="12043" spans="1:11">
      <c r="A12043" t="s">
        <v>28092</v>
      </c>
      <c r="B12043" t="s">
        <v>58</v>
      </c>
      <c r="C12043">
        <v>92918</v>
      </c>
      <c r="D12043" t="s">
        <v>3861</v>
      </c>
      <c r="E12043" t="s">
        <v>32</v>
      </c>
      <c r="F12043">
        <v>46.02</v>
      </c>
      <c r="G12043">
        <v>48.66</v>
      </c>
      <c r="J12043">
        <v>0.30009999999999998</v>
      </c>
      <c r="K12043">
        <v>0.2838</v>
      </c>
    </row>
    <row r="12044" spans="1:11">
      <c r="A12044" t="s">
        <v>28093</v>
      </c>
      <c r="B12044" t="s">
        <v>58</v>
      </c>
      <c r="C12044">
        <v>92938</v>
      </c>
      <c r="D12044" t="s">
        <v>3876</v>
      </c>
      <c r="E12044" t="s">
        <v>32</v>
      </c>
      <c r="F12044">
        <v>33.729999999999997</v>
      </c>
      <c r="G12044">
        <v>35.340000000000003</v>
      </c>
      <c r="J12044">
        <v>0.40939999999999999</v>
      </c>
      <c r="K12044">
        <v>0.39079999999999998</v>
      </c>
    </row>
    <row r="12045" spans="1:11">
      <c r="A12045" t="s">
        <v>28094</v>
      </c>
      <c r="B12045" t="s">
        <v>58</v>
      </c>
      <c r="C12045">
        <v>92920</v>
      </c>
      <c r="D12045" t="s">
        <v>3862</v>
      </c>
      <c r="E12045" t="s">
        <v>32</v>
      </c>
      <c r="F12045">
        <v>46.29</v>
      </c>
      <c r="G12045">
        <v>48.93</v>
      </c>
      <c r="J12045">
        <v>0.30420000000000003</v>
      </c>
      <c r="K12045">
        <v>0.2878</v>
      </c>
    </row>
    <row r="12046" spans="1:11">
      <c r="A12046" t="s">
        <v>28095</v>
      </c>
      <c r="B12046" t="s">
        <v>58</v>
      </c>
      <c r="C12046">
        <v>92939</v>
      </c>
      <c r="D12046" t="s">
        <v>3877</v>
      </c>
      <c r="E12046" t="s">
        <v>32</v>
      </c>
      <c r="F12046">
        <v>34</v>
      </c>
      <c r="G12046">
        <v>35.61</v>
      </c>
      <c r="J12046">
        <v>0.41410000000000002</v>
      </c>
      <c r="K12046">
        <v>0.39539999999999997</v>
      </c>
    </row>
    <row r="12047" spans="1:11">
      <c r="A12047" t="s">
        <v>28096</v>
      </c>
      <c r="B12047" t="s">
        <v>58</v>
      </c>
      <c r="C12047">
        <v>92910</v>
      </c>
      <c r="D12047" t="s">
        <v>3856</v>
      </c>
      <c r="E12047" t="s">
        <v>32</v>
      </c>
      <c r="F12047">
        <v>117.78</v>
      </c>
      <c r="G12047">
        <v>121.57</v>
      </c>
      <c r="J12047">
        <v>0.60550000000000004</v>
      </c>
      <c r="K12047">
        <v>0.5867</v>
      </c>
    </row>
    <row r="12048" spans="1:11">
      <c r="A12048" t="s">
        <v>28097</v>
      </c>
      <c r="B12048" t="s">
        <v>58</v>
      </c>
      <c r="C12048">
        <v>92934</v>
      </c>
      <c r="D12048" t="s">
        <v>3872</v>
      </c>
      <c r="E12048" t="s">
        <v>32</v>
      </c>
      <c r="F12048">
        <v>120</v>
      </c>
      <c r="G12048">
        <v>123.97</v>
      </c>
      <c r="J12048">
        <v>0.59430000000000005</v>
      </c>
      <c r="K12048">
        <v>0.57530000000000003</v>
      </c>
    </row>
    <row r="12049" spans="1:11">
      <c r="A12049" t="s">
        <v>28098</v>
      </c>
      <c r="B12049" t="s">
        <v>58</v>
      </c>
      <c r="C12049">
        <v>92949</v>
      </c>
      <c r="D12049" t="s">
        <v>3887</v>
      </c>
      <c r="E12049" t="s">
        <v>32</v>
      </c>
      <c r="F12049">
        <v>97.99</v>
      </c>
      <c r="G12049">
        <v>100.14</v>
      </c>
      <c r="J12049">
        <v>0.7278</v>
      </c>
      <c r="K12049">
        <v>0.71220000000000006</v>
      </c>
    </row>
    <row r="12050" spans="1:11">
      <c r="A12050" t="s">
        <v>28099</v>
      </c>
      <c r="B12050" t="s">
        <v>58</v>
      </c>
      <c r="C12050">
        <v>92911</v>
      </c>
      <c r="D12050" t="s">
        <v>3857</v>
      </c>
      <c r="E12050" t="s">
        <v>32</v>
      </c>
      <c r="F12050">
        <v>117.78</v>
      </c>
      <c r="G12050">
        <v>121.57</v>
      </c>
      <c r="J12050">
        <v>0.60550000000000004</v>
      </c>
      <c r="K12050">
        <v>0.5867</v>
      </c>
    </row>
    <row r="12051" spans="1:11">
      <c r="A12051" t="s">
        <v>28100</v>
      </c>
      <c r="B12051" t="s">
        <v>58</v>
      </c>
      <c r="C12051">
        <v>92935</v>
      </c>
      <c r="D12051" t="s">
        <v>3873</v>
      </c>
      <c r="E12051" t="s">
        <v>32</v>
      </c>
      <c r="F12051">
        <v>120</v>
      </c>
      <c r="G12051">
        <v>123.97</v>
      </c>
      <c r="J12051">
        <v>0.59430000000000005</v>
      </c>
      <c r="K12051">
        <v>0.57530000000000003</v>
      </c>
    </row>
    <row r="12052" spans="1:11">
      <c r="A12052" t="s">
        <v>28101</v>
      </c>
      <c r="B12052" t="s">
        <v>58</v>
      </c>
      <c r="C12052">
        <v>92950</v>
      </c>
      <c r="D12052" t="s">
        <v>3888</v>
      </c>
      <c r="E12052" t="s">
        <v>32</v>
      </c>
      <c r="F12052">
        <v>97.99</v>
      </c>
      <c r="G12052">
        <v>100.14</v>
      </c>
      <c r="J12052">
        <v>0.7278</v>
      </c>
      <c r="K12052">
        <v>0.71220000000000006</v>
      </c>
    </row>
    <row r="12053" spans="1:11">
      <c r="A12053" t="s">
        <v>28102</v>
      </c>
      <c r="B12053" t="s">
        <v>58</v>
      </c>
      <c r="C12053">
        <v>92907</v>
      </c>
      <c r="D12053" t="s">
        <v>3853</v>
      </c>
      <c r="E12053" t="s">
        <v>32</v>
      </c>
      <c r="F12053">
        <v>83.28</v>
      </c>
      <c r="G12053">
        <v>86.76</v>
      </c>
      <c r="J12053">
        <v>0.48820000000000002</v>
      </c>
      <c r="K12053">
        <v>0.46860000000000002</v>
      </c>
    </row>
    <row r="12054" spans="1:11">
      <c r="A12054" t="s">
        <v>28103</v>
      </c>
      <c r="B12054" t="s">
        <v>58</v>
      </c>
      <c r="C12054">
        <v>92931</v>
      </c>
      <c r="D12054" t="s">
        <v>3869</v>
      </c>
      <c r="E12054" t="s">
        <v>32</v>
      </c>
      <c r="F12054">
        <v>83.22</v>
      </c>
      <c r="G12054">
        <v>86.69</v>
      </c>
      <c r="J12054">
        <v>0.48859999999999998</v>
      </c>
      <c r="K12054">
        <v>0.46899999999999997</v>
      </c>
    </row>
    <row r="12055" spans="1:11">
      <c r="A12055" t="s">
        <v>28104</v>
      </c>
      <c r="B12055" t="s">
        <v>58</v>
      </c>
      <c r="C12055">
        <v>92946</v>
      </c>
      <c r="D12055" t="s">
        <v>3884</v>
      </c>
      <c r="E12055" t="s">
        <v>32</v>
      </c>
      <c r="F12055">
        <v>64.86</v>
      </c>
      <c r="G12055">
        <v>66.81</v>
      </c>
      <c r="J12055">
        <v>0.62690000000000001</v>
      </c>
      <c r="K12055">
        <v>0.60860000000000003</v>
      </c>
    </row>
    <row r="12056" spans="1:11">
      <c r="A12056" t="s">
        <v>28105</v>
      </c>
      <c r="B12056" t="s">
        <v>58</v>
      </c>
      <c r="C12056">
        <v>92908</v>
      </c>
      <c r="D12056" t="s">
        <v>3854</v>
      </c>
      <c r="E12056" t="s">
        <v>32</v>
      </c>
      <c r="F12056">
        <v>83.28</v>
      </c>
      <c r="G12056">
        <v>86.76</v>
      </c>
      <c r="J12056">
        <v>0.48820000000000002</v>
      </c>
      <c r="K12056">
        <v>0.46860000000000002</v>
      </c>
    </row>
    <row r="12057" spans="1:11">
      <c r="A12057" t="s">
        <v>28106</v>
      </c>
      <c r="B12057" t="s">
        <v>58</v>
      </c>
      <c r="C12057">
        <v>92932</v>
      </c>
      <c r="D12057" t="s">
        <v>3870</v>
      </c>
      <c r="E12057" t="s">
        <v>32</v>
      </c>
      <c r="F12057">
        <v>83.22</v>
      </c>
      <c r="G12057">
        <v>86.69</v>
      </c>
      <c r="J12057">
        <v>0.48859999999999998</v>
      </c>
      <c r="K12057">
        <v>0.46899999999999997</v>
      </c>
    </row>
    <row r="12058" spans="1:11">
      <c r="A12058" t="s">
        <v>28107</v>
      </c>
      <c r="B12058" t="s">
        <v>58</v>
      </c>
      <c r="C12058">
        <v>92947</v>
      </c>
      <c r="D12058" t="s">
        <v>3885</v>
      </c>
      <c r="E12058" t="s">
        <v>32</v>
      </c>
      <c r="F12058">
        <v>64.86</v>
      </c>
      <c r="G12058">
        <v>66.81</v>
      </c>
      <c r="J12058">
        <v>0.62690000000000001</v>
      </c>
      <c r="K12058">
        <v>0.60860000000000003</v>
      </c>
    </row>
    <row r="12059" spans="1:11">
      <c r="A12059" t="s">
        <v>28108</v>
      </c>
      <c r="B12059" t="s">
        <v>58</v>
      </c>
      <c r="C12059">
        <v>92909</v>
      </c>
      <c r="D12059" t="s">
        <v>3855</v>
      </c>
      <c r="E12059" t="s">
        <v>32</v>
      </c>
      <c r="F12059">
        <v>83.28</v>
      </c>
      <c r="G12059">
        <v>86.76</v>
      </c>
      <c r="J12059">
        <v>0.48820000000000002</v>
      </c>
      <c r="K12059">
        <v>0.46860000000000002</v>
      </c>
    </row>
    <row r="12060" spans="1:11">
      <c r="A12060" t="s">
        <v>28109</v>
      </c>
      <c r="B12060" t="s">
        <v>58</v>
      </c>
      <c r="C12060">
        <v>92933</v>
      </c>
      <c r="D12060" t="s">
        <v>3871</v>
      </c>
      <c r="E12060" t="s">
        <v>32</v>
      </c>
      <c r="F12060">
        <v>83.22</v>
      </c>
      <c r="G12060">
        <v>86.69</v>
      </c>
      <c r="J12060">
        <v>0.48859999999999998</v>
      </c>
      <c r="K12060">
        <v>0.46899999999999997</v>
      </c>
    </row>
    <row r="12061" spans="1:11">
      <c r="A12061" t="s">
        <v>28110</v>
      </c>
      <c r="B12061" t="s">
        <v>58</v>
      </c>
      <c r="C12061">
        <v>92948</v>
      </c>
      <c r="D12061" t="s">
        <v>3886</v>
      </c>
      <c r="E12061" t="s">
        <v>32</v>
      </c>
      <c r="F12061">
        <v>64.86</v>
      </c>
      <c r="G12061">
        <v>66.81</v>
      </c>
      <c r="J12061">
        <v>0.62690000000000001</v>
      </c>
      <c r="K12061">
        <v>0.60860000000000003</v>
      </c>
    </row>
    <row r="12062" spans="1:11">
      <c r="A12062" t="s">
        <v>28111</v>
      </c>
      <c r="B12062" t="s">
        <v>58</v>
      </c>
      <c r="C12062">
        <v>92912</v>
      </c>
      <c r="D12062" t="s">
        <v>3858</v>
      </c>
      <c r="E12062" t="s">
        <v>32</v>
      </c>
      <c r="F12062">
        <v>155.12</v>
      </c>
      <c r="G12062">
        <v>158.91</v>
      </c>
      <c r="J12062">
        <v>0.70050000000000001</v>
      </c>
      <c r="K12062">
        <v>0.68379999999999996</v>
      </c>
    </row>
    <row r="12063" spans="1:11">
      <c r="A12063" t="s">
        <v>28112</v>
      </c>
      <c r="B12063" t="s">
        <v>58</v>
      </c>
      <c r="C12063">
        <v>92913</v>
      </c>
      <c r="D12063" t="s">
        <v>3859</v>
      </c>
      <c r="E12063" t="s">
        <v>32</v>
      </c>
      <c r="F12063">
        <v>158.9</v>
      </c>
      <c r="G12063">
        <v>162.99</v>
      </c>
      <c r="J12063">
        <v>0.68379999999999996</v>
      </c>
      <c r="K12063">
        <v>0.66669999999999996</v>
      </c>
    </row>
    <row r="12064" spans="1:11">
      <c r="A12064" t="s">
        <v>28113</v>
      </c>
      <c r="B12064" t="s">
        <v>58</v>
      </c>
      <c r="C12064">
        <v>92936</v>
      </c>
      <c r="D12064" t="s">
        <v>3874</v>
      </c>
      <c r="E12064" t="s">
        <v>32</v>
      </c>
      <c r="F12064">
        <v>163.44999999999999</v>
      </c>
      <c r="G12064">
        <v>167.92</v>
      </c>
      <c r="J12064">
        <v>0.66479999999999995</v>
      </c>
      <c r="K12064">
        <v>0.64710000000000001</v>
      </c>
    </row>
    <row r="12065" spans="1:11">
      <c r="A12065" t="s">
        <v>28114</v>
      </c>
      <c r="B12065" t="s">
        <v>58</v>
      </c>
      <c r="C12065">
        <v>92951</v>
      </c>
      <c r="D12065" t="s">
        <v>3889</v>
      </c>
      <c r="E12065" t="s">
        <v>32</v>
      </c>
      <c r="F12065">
        <v>137.87</v>
      </c>
      <c r="G12065">
        <v>140.22</v>
      </c>
      <c r="J12065">
        <v>0.78810000000000002</v>
      </c>
      <c r="K12065">
        <v>0.77490000000000003</v>
      </c>
    </row>
    <row r="12066" spans="1:11">
      <c r="A12066" t="s">
        <v>28115</v>
      </c>
      <c r="B12066" t="s">
        <v>58</v>
      </c>
      <c r="C12066">
        <v>92914</v>
      </c>
      <c r="D12066" t="s">
        <v>3860</v>
      </c>
      <c r="E12066" t="s">
        <v>32</v>
      </c>
      <c r="F12066">
        <v>158.9</v>
      </c>
      <c r="G12066">
        <v>162.99</v>
      </c>
      <c r="J12066">
        <v>0.68379999999999996</v>
      </c>
      <c r="K12066">
        <v>0.66669999999999996</v>
      </c>
    </row>
    <row r="12067" spans="1:11">
      <c r="A12067" t="s">
        <v>28116</v>
      </c>
      <c r="B12067" t="s">
        <v>58</v>
      </c>
      <c r="C12067">
        <v>92937</v>
      </c>
      <c r="D12067" t="s">
        <v>3875</v>
      </c>
      <c r="E12067" t="s">
        <v>32</v>
      </c>
      <c r="F12067">
        <v>163.44999999999999</v>
      </c>
      <c r="G12067">
        <v>167.92</v>
      </c>
      <c r="J12067">
        <v>0.66479999999999995</v>
      </c>
      <c r="K12067">
        <v>0.64710000000000001</v>
      </c>
    </row>
    <row r="12068" spans="1:11">
      <c r="A12068" t="s">
        <v>28117</v>
      </c>
      <c r="B12068" t="s">
        <v>58</v>
      </c>
      <c r="C12068">
        <v>92952</v>
      </c>
      <c r="D12068" t="s">
        <v>3890</v>
      </c>
      <c r="E12068" t="s">
        <v>32</v>
      </c>
      <c r="F12068">
        <v>137.87</v>
      </c>
      <c r="G12068">
        <v>140.22</v>
      </c>
      <c r="J12068">
        <v>0.78810000000000002</v>
      </c>
      <c r="K12068">
        <v>0.77490000000000003</v>
      </c>
    </row>
    <row r="12069" spans="1:11">
      <c r="A12069" t="s">
        <v>28118</v>
      </c>
      <c r="B12069" t="s">
        <v>58</v>
      </c>
      <c r="C12069">
        <v>92953</v>
      </c>
      <c r="D12069" t="s">
        <v>3891</v>
      </c>
      <c r="E12069" t="s">
        <v>32</v>
      </c>
      <c r="F12069">
        <v>29.6</v>
      </c>
      <c r="G12069">
        <v>31.21</v>
      </c>
      <c r="J12069">
        <v>0.3372</v>
      </c>
      <c r="K12069">
        <v>0.31979999999999997</v>
      </c>
    </row>
    <row r="12070" spans="1:11">
      <c r="A12070" t="s">
        <v>28119</v>
      </c>
      <c r="B12070" t="s">
        <v>58</v>
      </c>
      <c r="C12070">
        <v>101921</v>
      </c>
      <c r="D12070" t="s">
        <v>3389</v>
      </c>
      <c r="E12070" t="s">
        <v>32</v>
      </c>
      <c r="F12070">
        <v>243.39</v>
      </c>
      <c r="G12070">
        <v>247.91</v>
      </c>
      <c r="J12070">
        <v>0.77090000000000003</v>
      </c>
      <c r="K12070">
        <v>0.75680000000000003</v>
      </c>
    </row>
    <row r="12071" spans="1:11">
      <c r="A12071" t="s">
        <v>28120</v>
      </c>
      <c r="B12071" t="s">
        <v>58</v>
      </c>
      <c r="C12071">
        <v>101930</v>
      </c>
      <c r="D12071" t="s">
        <v>3398</v>
      </c>
      <c r="E12071" t="s">
        <v>32</v>
      </c>
      <c r="F12071">
        <v>250.93</v>
      </c>
      <c r="G12071">
        <v>256.07</v>
      </c>
      <c r="J12071">
        <v>0.74770000000000003</v>
      </c>
      <c r="K12071">
        <v>0.73270000000000002</v>
      </c>
    </row>
    <row r="12072" spans="1:11">
      <c r="A12072" t="s">
        <v>28121</v>
      </c>
      <c r="B12072" t="s">
        <v>58</v>
      </c>
      <c r="C12072">
        <v>101922</v>
      </c>
      <c r="D12072" t="s">
        <v>3390</v>
      </c>
      <c r="E12072" t="s">
        <v>32</v>
      </c>
      <c r="F12072">
        <v>243.39</v>
      </c>
      <c r="G12072">
        <v>247.91</v>
      </c>
      <c r="J12072">
        <v>0.77090000000000003</v>
      </c>
      <c r="K12072">
        <v>0.75680000000000003</v>
      </c>
    </row>
    <row r="12073" spans="1:11">
      <c r="A12073" t="s">
        <v>28122</v>
      </c>
      <c r="B12073" t="s">
        <v>58</v>
      </c>
      <c r="C12073">
        <v>101931</v>
      </c>
      <c r="D12073" t="s">
        <v>3399</v>
      </c>
      <c r="E12073" t="s">
        <v>32</v>
      </c>
      <c r="F12073">
        <v>250.93</v>
      </c>
      <c r="G12073">
        <v>256.07</v>
      </c>
      <c r="J12073">
        <v>0.74770000000000003</v>
      </c>
      <c r="K12073">
        <v>0.73270000000000002</v>
      </c>
    </row>
    <row r="12074" spans="1:11">
      <c r="A12074" t="s">
        <v>28123</v>
      </c>
      <c r="B12074" t="s">
        <v>58</v>
      </c>
      <c r="C12074">
        <v>101923</v>
      </c>
      <c r="D12074" t="s">
        <v>3391</v>
      </c>
      <c r="E12074" t="s">
        <v>32</v>
      </c>
      <c r="F12074">
        <v>243.39</v>
      </c>
      <c r="G12074">
        <v>247.91</v>
      </c>
      <c r="J12074">
        <v>0.77090000000000003</v>
      </c>
      <c r="K12074">
        <v>0.75680000000000003</v>
      </c>
    </row>
    <row r="12075" spans="1:11">
      <c r="A12075" t="s">
        <v>28124</v>
      </c>
      <c r="B12075" t="s">
        <v>58</v>
      </c>
      <c r="C12075">
        <v>101932</v>
      </c>
      <c r="D12075" t="s">
        <v>3400</v>
      </c>
      <c r="E12075" t="s">
        <v>32</v>
      </c>
      <c r="F12075">
        <v>250.93</v>
      </c>
      <c r="G12075">
        <v>256.07</v>
      </c>
      <c r="J12075">
        <v>0.74770000000000003</v>
      </c>
      <c r="K12075">
        <v>0.73270000000000002</v>
      </c>
    </row>
    <row r="12076" spans="1:11">
      <c r="A12076" t="s">
        <v>28125</v>
      </c>
      <c r="B12076" t="s">
        <v>58</v>
      </c>
      <c r="C12076">
        <v>97537</v>
      </c>
      <c r="D12076" t="s">
        <v>4265</v>
      </c>
      <c r="E12076" t="s">
        <v>32</v>
      </c>
      <c r="F12076">
        <v>27.97</v>
      </c>
      <c r="G12076">
        <v>29.03</v>
      </c>
      <c r="J12076">
        <v>0</v>
      </c>
      <c r="K12076">
        <v>0</v>
      </c>
    </row>
    <row r="12077" spans="1:11">
      <c r="A12077" t="s">
        <v>28126</v>
      </c>
      <c r="B12077" t="s">
        <v>58</v>
      </c>
      <c r="C12077">
        <v>97540</v>
      </c>
      <c r="D12077" t="s">
        <v>4266</v>
      </c>
      <c r="E12077" t="s">
        <v>32</v>
      </c>
      <c r="F12077">
        <v>38.96</v>
      </c>
      <c r="G12077">
        <v>40.81</v>
      </c>
      <c r="J12077">
        <v>0</v>
      </c>
      <c r="K12077">
        <v>0</v>
      </c>
    </row>
    <row r="12078" spans="1:11">
      <c r="A12078" t="s">
        <v>28127</v>
      </c>
      <c r="B12078" t="s">
        <v>58</v>
      </c>
      <c r="C12078">
        <v>97543</v>
      </c>
      <c r="D12078" t="s">
        <v>4268</v>
      </c>
      <c r="E12078" t="s">
        <v>32</v>
      </c>
      <c r="F12078">
        <v>65.37</v>
      </c>
      <c r="G12078">
        <v>68.94</v>
      </c>
      <c r="J12078">
        <v>0</v>
      </c>
      <c r="K12078">
        <v>0</v>
      </c>
    </row>
    <row r="12079" spans="1:11">
      <c r="A12079" t="s">
        <v>28128</v>
      </c>
      <c r="B12079" t="s">
        <v>58</v>
      </c>
      <c r="C12079">
        <v>97461</v>
      </c>
      <c r="D12079" t="s">
        <v>4210</v>
      </c>
      <c r="E12079" t="s">
        <v>32</v>
      </c>
      <c r="F12079">
        <v>39.96</v>
      </c>
      <c r="G12079">
        <v>41.36</v>
      </c>
      <c r="J12079">
        <v>0</v>
      </c>
      <c r="K12079">
        <v>0</v>
      </c>
    </row>
    <row r="12080" spans="1:11">
      <c r="A12080" t="s">
        <v>28129</v>
      </c>
      <c r="B12080" t="s">
        <v>58</v>
      </c>
      <c r="C12080">
        <v>97499</v>
      </c>
      <c r="D12080" t="s">
        <v>4237</v>
      </c>
      <c r="E12080" t="s">
        <v>32</v>
      </c>
      <c r="F12080">
        <v>36.22</v>
      </c>
      <c r="G12080">
        <v>37.299999999999997</v>
      </c>
      <c r="J12080">
        <v>0</v>
      </c>
      <c r="K12080">
        <v>0</v>
      </c>
    </row>
    <row r="12081" spans="1:11">
      <c r="A12081" t="s">
        <v>28130</v>
      </c>
      <c r="B12081" t="s">
        <v>58</v>
      </c>
      <c r="C12081">
        <v>97464</v>
      </c>
      <c r="D12081" t="s">
        <v>4211</v>
      </c>
      <c r="E12081" t="s">
        <v>32</v>
      </c>
      <c r="F12081">
        <v>56.74</v>
      </c>
      <c r="G12081">
        <v>58.53</v>
      </c>
      <c r="J12081">
        <v>0</v>
      </c>
      <c r="K12081">
        <v>0</v>
      </c>
    </row>
    <row r="12082" spans="1:11">
      <c r="A12082" t="s">
        <v>28131</v>
      </c>
      <c r="B12082" t="s">
        <v>58</v>
      </c>
      <c r="C12082">
        <v>97502</v>
      </c>
      <c r="D12082" t="s">
        <v>4239</v>
      </c>
      <c r="E12082" t="s">
        <v>32</v>
      </c>
      <c r="F12082">
        <v>49.81</v>
      </c>
      <c r="G12082">
        <v>51.02</v>
      </c>
      <c r="J12082">
        <v>0</v>
      </c>
      <c r="K12082">
        <v>0</v>
      </c>
    </row>
    <row r="12083" spans="1:11">
      <c r="A12083" t="s">
        <v>28132</v>
      </c>
      <c r="B12083" t="s">
        <v>58</v>
      </c>
      <c r="C12083">
        <v>97467</v>
      </c>
      <c r="D12083" t="s">
        <v>4212</v>
      </c>
      <c r="E12083" t="s">
        <v>32</v>
      </c>
      <c r="F12083">
        <v>71.87</v>
      </c>
      <c r="G12083">
        <v>74.12</v>
      </c>
      <c r="J12083">
        <v>0</v>
      </c>
      <c r="K12083">
        <v>0</v>
      </c>
    </row>
    <row r="12084" spans="1:11">
      <c r="A12084" t="s">
        <v>28133</v>
      </c>
      <c r="B12084" t="s">
        <v>58</v>
      </c>
      <c r="C12084">
        <v>97505</v>
      </c>
      <c r="D12084" t="s">
        <v>4240</v>
      </c>
      <c r="E12084" t="s">
        <v>32</v>
      </c>
      <c r="F12084">
        <v>62.08</v>
      </c>
      <c r="G12084">
        <v>63.49</v>
      </c>
      <c r="J12084">
        <v>0</v>
      </c>
      <c r="K12084">
        <v>0</v>
      </c>
    </row>
    <row r="12085" spans="1:11">
      <c r="A12085" t="s">
        <v>28134</v>
      </c>
      <c r="B12085" t="s">
        <v>58</v>
      </c>
      <c r="C12085">
        <v>97443</v>
      </c>
      <c r="D12085" t="s">
        <v>4196</v>
      </c>
      <c r="E12085" t="s">
        <v>32</v>
      </c>
      <c r="F12085">
        <v>127.54</v>
      </c>
      <c r="G12085">
        <v>132.31</v>
      </c>
      <c r="J12085">
        <v>0</v>
      </c>
      <c r="K12085">
        <v>0</v>
      </c>
    </row>
    <row r="12086" spans="1:11">
      <c r="A12086" t="s">
        <v>28135</v>
      </c>
      <c r="B12086" t="s">
        <v>58</v>
      </c>
      <c r="C12086">
        <v>97470</v>
      </c>
      <c r="D12086" t="s">
        <v>4213</v>
      </c>
      <c r="E12086" t="s">
        <v>32</v>
      </c>
      <c r="F12086">
        <v>104.33</v>
      </c>
      <c r="G12086">
        <v>107.13</v>
      </c>
      <c r="J12086">
        <v>0</v>
      </c>
      <c r="K12086">
        <v>0</v>
      </c>
    </row>
    <row r="12087" spans="1:11">
      <c r="A12087" t="s">
        <v>28136</v>
      </c>
      <c r="B12087" t="s">
        <v>58</v>
      </c>
      <c r="C12087">
        <v>97508</v>
      </c>
      <c r="D12087" t="s">
        <v>4241</v>
      </c>
      <c r="E12087" t="s">
        <v>32</v>
      </c>
      <c r="F12087">
        <v>90.46</v>
      </c>
      <c r="G12087">
        <v>92.09</v>
      </c>
      <c r="J12087">
        <v>0</v>
      </c>
      <c r="K12087">
        <v>0</v>
      </c>
    </row>
    <row r="12088" spans="1:11">
      <c r="A12088" t="s">
        <v>28137</v>
      </c>
      <c r="B12088" t="s">
        <v>58</v>
      </c>
      <c r="C12088">
        <v>97446</v>
      </c>
      <c r="D12088" t="s">
        <v>4197</v>
      </c>
      <c r="E12088" t="s">
        <v>32</v>
      </c>
      <c r="F12088">
        <v>244.64</v>
      </c>
      <c r="G12088">
        <v>249.92</v>
      </c>
      <c r="J12088">
        <v>0</v>
      </c>
      <c r="K12088">
        <v>0</v>
      </c>
    </row>
    <row r="12089" spans="1:11">
      <c r="A12089" t="s">
        <v>28138</v>
      </c>
      <c r="B12089" t="s">
        <v>58</v>
      </c>
      <c r="C12089">
        <v>97474</v>
      </c>
      <c r="D12089" t="s">
        <v>4215</v>
      </c>
      <c r="E12089" t="s">
        <v>32</v>
      </c>
      <c r="F12089">
        <v>185.69</v>
      </c>
      <c r="G12089">
        <v>189.34</v>
      </c>
      <c r="J12089">
        <v>0</v>
      </c>
      <c r="K12089">
        <v>0</v>
      </c>
    </row>
    <row r="12090" spans="1:11">
      <c r="A12090" t="s">
        <v>28139</v>
      </c>
      <c r="B12090" t="s">
        <v>58</v>
      </c>
      <c r="C12090">
        <v>97511</v>
      </c>
      <c r="D12090" t="s">
        <v>4243</v>
      </c>
      <c r="E12090" t="s">
        <v>32</v>
      </c>
      <c r="F12090">
        <v>165.77</v>
      </c>
      <c r="G12090">
        <v>167.73</v>
      </c>
      <c r="J12090">
        <v>0</v>
      </c>
      <c r="K12090">
        <v>0</v>
      </c>
    </row>
    <row r="12091" spans="1:11">
      <c r="A12091" t="s">
        <v>28140</v>
      </c>
      <c r="B12091" t="s">
        <v>58</v>
      </c>
      <c r="C12091">
        <v>97449</v>
      </c>
      <c r="D12091" t="s">
        <v>4199</v>
      </c>
      <c r="E12091" t="s">
        <v>32</v>
      </c>
      <c r="F12091">
        <v>261.42</v>
      </c>
      <c r="G12091">
        <v>267.20999999999998</v>
      </c>
      <c r="J12091">
        <v>0</v>
      </c>
      <c r="K12091">
        <v>0</v>
      </c>
    </row>
    <row r="12092" spans="1:11">
      <c r="A12092" t="s">
        <v>28141</v>
      </c>
      <c r="B12092" t="s">
        <v>58</v>
      </c>
      <c r="C12092">
        <v>97477</v>
      </c>
      <c r="D12092" t="s">
        <v>4217</v>
      </c>
      <c r="E12092" t="s">
        <v>32</v>
      </c>
      <c r="F12092">
        <v>246.11</v>
      </c>
      <c r="G12092">
        <v>250.62</v>
      </c>
      <c r="J12092">
        <v>0</v>
      </c>
      <c r="K12092">
        <v>0</v>
      </c>
    </row>
    <row r="12093" spans="1:11">
      <c r="A12093" t="s">
        <v>28142</v>
      </c>
      <c r="B12093" t="s">
        <v>58</v>
      </c>
      <c r="C12093">
        <v>97514</v>
      </c>
      <c r="D12093" t="s">
        <v>4245</v>
      </c>
      <c r="E12093" t="s">
        <v>32</v>
      </c>
      <c r="F12093">
        <v>219.93</v>
      </c>
      <c r="G12093">
        <v>222.2</v>
      </c>
      <c r="J12093">
        <v>0</v>
      </c>
      <c r="K12093">
        <v>0</v>
      </c>
    </row>
    <row r="12094" spans="1:11">
      <c r="A12094" t="s">
        <v>28143</v>
      </c>
      <c r="B12094" t="s">
        <v>58</v>
      </c>
      <c r="C12094">
        <v>101920</v>
      </c>
      <c r="D12094" t="s">
        <v>3388</v>
      </c>
      <c r="E12094" t="s">
        <v>32</v>
      </c>
      <c r="F12094">
        <v>214.66</v>
      </c>
      <c r="G12094">
        <v>219.18</v>
      </c>
      <c r="J12094">
        <v>0.74019999999999997</v>
      </c>
      <c r="K12094">
        <v>0.72499999999999998</v>
      </c>
    </row>
    <row r="12095" spans="1:11">
      <c r="A12095" t="s">
        <v>28144</v>
      </c>
      <c r="B12095" t="s">
        <v>58</v>
      </c>
      <c r="C12095">
        <v>101929</v>
      </c>
      <c r="D12095" t="s">
        <v>3397</v>
      </c>
      <c r="E12095" t="s">
        <v>32</v>
      </c>
      <c r="F12095">
        <v>222.2</v>
      </c>
      <c r="G12095">
        <v>227.34</v>
      </c>
      <c r="J12095">
        <v>0.71509999999999996</v>
      </c>
      <c r="K12095">
        <v>0.69899999999999995</v>
      </c>
    </row>
    <row r="12096" spans="1:11">
      <c r="A12096" t="s">
        <v>28145</v>
      </c>
      <c r="B12096" t="s">
        <v>58</v>
      </c>
      <c r="C12096">
        <v>92693</v>
      </c>
      <c r="D12096" t="s">
        <v>3821</v>
      </c>
      <c r="E12096" t="s">
        <v>32</v>
      </c>
      <c r="F12096">
        <v>17.78</v>
      </c>
      <c r="G12096">
        <v>18.7</v>
      </c>
      <c r="J12096">
        <v>0.35489999999999999</v>
      </c>
      <c r="K12096">
        <v>0.33739999999999998</v>
      </c>
    </row>
    <row r="12097" spans="1:11">
      <c r="A12097" t="s">
        <v>28146</v>
      </c>
      <c r="B12097" t="s">
        <v>58</v>
      </c>
      <c r="C12097">
        <v>92695</v>
      </c>
      <c r="D12097" t="s">
        <v>3823</v>
      </c>
      <c r="E12097" t="s">
        <v>32</v>
      </c>
      <c r="F12097">
        <v>28.21</v>
      </c>
      <c r="G12097">
        <v>29.82</v>
      </c>
      <c r="J12097">
        <v>0.30449999999999999</v>
      </c>
      <c r="K12097">
        <v>0.28810000000000002</v>
      </c>
    </row>
    <row r="12098" spans="1:11">
      <c r="A12098" t="s">
        <v>28147</v>
      </c>
      <c r="B12098" t="s">
        <v>58</v>
      </c>
      <c r="C12098">
        <v>92697</v>
      </c>
      <c r="D12098" t="s">
        <v>3825</v>
      </c>
      <c r="E12098" t="s">
        <v>32</v>
      </c>
      <c r="F12098">
        <v>45.66</v>
      </c>
      <c r="G12098">
        <v>48.27</v>
      </c>
      <c r="J12098">
        <v>0.30599999999999999</v>
      </c>
      <c r="K12098">
        <v>0.28939999999999999</v>
      </c>
    </row>
    <row r="12099" spans="1:11">
      <c r="A12099" t="s">
        <v>28148</v>
      </c>
      <c r="B12099" t="s">
        <v>58</v>
      </c>
      <c r="C12099">
        <v>92658</v>
      </c>
      <c r="D12099" t="s">
        <v>3791</v>
      </c>
      <c r="E12099" t="s">
        <v>32</v>
      </c>
      <c r="F12099">
        <v>33.89</v>
      </c>
      <c r="G12099">
        <v>35.5</v>
      </c>
      <c r="J12099">
        <v>0.41220000000000001</v>
      </c>
      <c r="K12099">
        <v>0.39350000000000002</v>
      </c>
    </row>
    <row r="12100" spans="1:11">
      <c r="A12100" t="s">
        <v>28149</v>
      </c>
      <c r="B12100" t="s">
        <v>58</v>
      </c>
      <c r="C12100">
        <v>92660</v>
      </c>
      <c r="D12100" t="s">
        <v>3793</v>
      </c>
      <c r="E12100" t="s">
        <v>32</v>
      </c>
      <c r="F12100">
        <v>40.659999999999997</v>
      </c>
      <c r="G12100">
        <v>42.38</v>
      </c>
      <c r="J12100">
        <v>0.4803</v>
      </c>
      <c r="K12100">
        <v>0.46079999999999999</v>
      </c>
    </row>
    <row r="12101" spans="1:11">
      <c r="A12101" t="s">
        <v>28150</v>
      </c>
      <c r="B12101" t="s">
        <v>58</v>
      </c>
      <c r="C12101">
        <v>92662</v>
      </c>
      <c r="D12101" t="s">
        <v>3795</v>
      </c>
      <c r="E12101" t="s">
        <v>32</v>
      </c>
      <c r="F12101">
        <v>46.36</v>
      </c>
      <c r="G12101">
        <v>48.17</v>
      </c>
      <c r="J12101">
        <v>0.51570000000000005</v>
      </c>
      <c r="K12101">
        <v>0.49640000000000001</v>
      </c>
    </row>
    <row r="12102" spans="1:11">
      <c r="A12102" t="s">
        <v>28151</v>
      </c>
      <c r="B12102" t="s">
        <v>58</v>
      </c>
      <c r="C12102">
        <v>92664</v>
      </c>
      <c r="D12102" t="s">
        <v>3797</v>
      </c>
      <c r="E12102" t="s">
        <v>32</v>
      </c>
      <c r="F12102">
        <v>60.81</v>
      </c>
      <c r="G12102">
        <v>62.76</v>
      </c>
      <c r="J12102">
        <v>0.60199999999999998</v>
      </c>
      <c r="K12102">
        <v>0.58330000000000004</v>
      </c>
    </row>
    <row r="12103" spans="1:11">
      <c r="A12103" t="s">
        <v>28152</v>
      </c>
      <c r="B12103" t="s">
        <v>58</v>
      </c>
      <c r="C12103">
        <v>92666</v>
      </c>
      <c r="D12103" t="s">
        <v>3799</v>
      </c>
      <c r="E12103" t="s">
        <v>32</v>
      </c>
      <c r="F12103">
        <v>93.46</v>
      </c>
      <c r="G12103">
        <v>95.61</v>
      </c>
      <c r="J12103">
        <v>0.71460000000000001</v>
      </c>
      <c r="K12103">
        <v>0.6986</v>
      </c>
    </row>
    <row r="12104" spans="1:11">
      <c r="A12104" t="s">
        <v>28153</v>
      </c>
      <c r="B12104" t="s">
        <v>58</v>
      </c>
      <c r="C12104">
        <v>92668</v>
      </c>
      <c r="D12104" t="s">
        <v>3801</v>
      </c>
      <c r="E12104" t="s">
        <v>32</v>
      </c>
      <c r="F12104">
        <v>129.97</v>
      </c>
      <c r="G12104">
        <v>132.32</v>
      </c>
      <c r="J12104">
        <v>0.77529999999999999</v>
      </c>
      <c r="K12104">
        <v>0.76149999999999995</v>
      </c>
    </row>
    <row r="12105" spans="1:11">
      <c r="A12105" t="s">
        <v>28154</v>
      </c>
      <c r="B12105" t="s">
        <v>58</v>
      </c>
      <c r="C12105">
        <v>92370</v>
      </c>
      <c r="D12105" t="s">
        <v>3761</v>
      </c>
      <c r="E12105" t="s">
        <v>32</v>
      </c>
      <c r="F12105">
        <v>46.18</v>
      </c>
      <c r="G12105">
        <v>48.82</v>
      </c>
      <c r="J12105">
        <v>0.30249999999999999</v>
      </c>
      <c r="K12105">
        <v>0.28620000000000001</v>
      </c>
    </row>
    <row r="12106" spans="1:11">
      <c r="A12106" t="s">
        <v>28155</v>
      </c>
      <c r="B12106" t="s">
        <v>58</v>
      </c>
      <c r="C12106">
        <v>92372</v>
      </c>
      <c r="D12106" t="s">
        <v>3763</v>
      </c>
      <c r="E12106" t="s">
        <v>32</v>
      </c>
      <c r="F12106">
        <v>54.65</v>
      </c>
      <c r="G12106">
        <v>57.52</v>
      </c>
      <c r="J12106">
        <v>0.3574</v>
      </c>
      <c r="K12106">
        <v>0.33950000000000002</v>
      </c>
    </row>
    <row r="12107" spans="1:11">
      <c r="A12107" t="s">
        <v>28156</v>
      </c>
      <c r="B12107" t="s">
        <v>58</v>
      </c>
      <c r="C12107">
        <v>92374</v>
      </c>
      <c r="D12107" t="s">
        <v>3765</v>
      </c>
      <c r="E12107" t="s">
        <v>32</v>
      </c>
      <c r="F12107">
        <v>62.31</v>
      </c>
      <c r="G12107">
        <v>65.430000000000007</v>
      </c>
      <c r="J12107">
        <v>0.38369999999999999</v>
      </c>
      <c r="K12107">
        <v>0.3654</v>
      </c>
    </row>
    <row r="12108" spans="1:11">
      <c r="A12108" t="s">
        <v>28157</v>
      </c>
      <c r="B12108" t="s">
        <v>58</v>
      </c>
      <c r="C12108">
        <v>92345</v>
      </c>
      <c r="D12108" t="s">
        <v>3746</v>
      </c>
      <c r="E12108" t="s">
        <v>32</v>
      </c>
      <c r="F12108">
        <v>79.23</v>
      </c>
      <c r="G12108">
        <v>82.71</v>
      </c>
      <c r="J12108">
        <v>0.46210000000000001</v>
      </c>
      <c r="K12108">
        <v>0.44259999999999999</v>
      </c>
    </row>
    <row r="12109" spans="1:11">
      <c r="A12109" t="s">
        <v>28158</v>
      </c>
      <c r="B12109" t="s">
        <v>58</v>
      </c>
      <c r="C12109">
        <v>92376</v>
      </c>
      <c r="D12109" t="s">
        <v>3767</v>
      </c>
      <c r="E12109" t="s">
        <v>32</v>
      </c>
      <c r="F12109">
        <v>79.17</v>
      </c>
      <c r="G12109">
        <v>82.64</v>
      </c>
      <c r="J12109">
        <v>0.46239999999999998</v>
      </c>
      <c r="K12109">
        <v>0.443</v>
      </c>
    </row>
    <row r="12110" spans="1:11">
      <c r="A12110" t="s">
        <v>28159</v>
      </c>
      <c r="B12110" t="s">
        <v>58</v>
      </c>
      <c r="C12110">
        <v>92347</v>
      </c>
      <c r="D12110" t="s">
        <v>3748</v>
      </c>
      <c r="E12110" t="s">
        <v>32</v>
      </c>
      <c r="F12110">
        <v>113.25</v>
      </c>
      <c r="G12110">
        <v>117.04</v>
      </c>
      <c r="J12110">
        <v>0.58979999999999999</v>
      </c>
      <c r="K12110">
        <v>0.57069999999999999</v>
      </c>
    </row>
    <row r="12111" spans="1:11">
      <c r="A12111" t="s">
        <v>28160</v>
      </c>
      <c r="B12111" t="s">
        <v>58</v>
      </c>
      <c r="C12111">
        <v>92378</v>
      </c>
      <c r="D12111" t="s">
        <v>3769</v>
      </c>
      <c r="E12111" t="s">
        <v>32</v>
      </c>
      <c r="F12111">
        <v>115.47</v>
      </c>
      <c r="G12111">
        <v>119.44</v>
      </c>
      <c r="J12111">
        <v>0.57840000000000003</v>
      </c>
      <c r="K12111">
        <v>0.55920000000000003</v>
      </c>
    </row>
    <row r="12112" spans="1:11">
      <c r="A12112" t="s">
        <v>28161</v>
      </c>
      <c r="B12112" t="s">
        <v>58</v>
      </c>
      <c r="C12112">
        <v>92349</v>
      </c>
      <c r="D12112" t="s">
        <v>3750</v>
      </c>
      <c r="E12112" t="s">
        <v>32</v>
      </c>
      <c r="F12112">
        <v>151</v>
      </c>
      <c r="G12112">
        <v>155.09</v>
      </c>
      <c r="J12112">
        <v>0.6673</v>
      </c>
      <c r="K12112">
        <v>0.64970000000000006</v>
      </c>
    </row>
    <row r="12113" spans="1:11">
      <c r="A12113" t="s">
        <v>28162</v>
      </c>
      <c r="B12113" t="s">
        <v>58</v>
      </c>
      <c r="C12113">
        <v>92380</v>
      </c>
      <c r="D12113" t="s">
        <v>3771</v>
      </c>
      <c r="E12113" t="s">
        <v>32</v>
      </c>
      <c r="F12113">
        <v>155.55000000000001</v>
      </c>
      <c r="G12113">
        <v>160.02000000000001</v>
      </c>
      <c r="J12113">
        <v>0.64780000000000004</v>
      </c>
      <c r="K12113">
        <v>0.62970000000000004</v>
      </c>
    </row>
    <row r="12114" spans="1:11">
      <c r="A12114" t="s">
        <v>28163</v>
      </c>
      <c r="B12114" t="s">
        <v>58</v>
      </c>
      <c r="C12114">
        <v>101917</v>
      </c>
      <c r="D12114" t="s">
        <v>3141</v>
      </c>
      <c r="E12114" t="s">
        <v>32</v>
      </c>
      <c r="F12114">
        <v>187.29</v>
      </c>
      <c r="G12114">
        <v>191.84</v>
      </c>
      <c r="J12114">
        <v>0.70689999999999997</v>
      </c>
      <c r="K12114">
        <v>0.69010000000000005</v>
      </c>
    </row>
    <row r="12115" spans="1:11">
      <c r="A12115" t="s">
        <v>28164</v>
      </c>
      <c r="B12115" t="s">
        <v>58</v>
      </c>
      <c r="C12115">
        <v>101924</v>
      </c>
      <c r="D12115" t="s">
        <v>3392</v>
      </c>
      <c r="E12115" t="s">
        <v>32</v>
      </c>
      <c r="F12115">
        <v>202.63</v>
      </c>
      <c r="G12115">
        <v>207.15</v>
      </c>
      <c r="J12115">
        <v>0.7248</v>
      </c>
      <c r="K12115">
        <v>0.70899999999999996</v>
      </c>
    </row>
    <row r="12116" spans="1:11">
      <c r="A12116" t="s">
        <v>28165</v>
      </c>
      <c r="B12116" t="s">
        <v>58</v>
      </c>
      <c r="C12116">
        <v>101933</v>
      </c>
      <c r="D12116" t="s">
        <v>3401</v>
      </c>
      <c r="E12116" t="s">
        <v>32</v>
      </c>
      <c r="F12116">
        <v>210.17</v>
      </c>
      <c r="G12116">
        <v>215.31</v>
      </c>
      <c r="J12116">
        <v>0.69879999999999998</v>
      </c>
      <c r="K12116">
        <v>0.68210000000000004</v>
      </c>
    </row>
    <row r="12117" spans="1:11">
      <c r="A12117" t="s">
        <v>28166</v>
      </c>
      <c r="B12117" t="s">
        <v>58</v>
      </c>
      <c r="C12117">
        <v>92692</v>
      </c>
      <c r="D12117" t="s">
        <v>3820</v>
      </c>
      <c r="E12117" t="s">
        <v>32</v>
      </c>
      <c r="F12117">
        <v>17.36</v>
      </c>
      <c r="G12117">
        <v>18.28</v>
      </c>
      <c r="J12117">
        <v>0.33929999999999999</v>
      </c>
      <c r="K12117">
        <v>0.32219999999999999</v>
      </c>
    </row>
    <row r="12118" spans="1:11">
      <c r="A12118" t="s">
        <v>28167</v>
      </c>
      <c r="B12118" t="s">
        <v>58</v>
      </c>
      <c r="C12118">
        <v>92694</v>
      </c>
      <c r="D12118" t="s">
        <v>3822</v>
      </c>
      <c r="E12118" t="s">
        <v>32</v>
      </c>
      <c r="F12118">
        <v>27.78</v>
      </c>
      <c r="G12118">
        <v>29.39</v>
      </c>
      <c r="J12118">
        <v>0.29370000000000002</v>
      </c>
      <c r="K12118">
        <v>0.27760000000000001</v>
      </c>
    </row>
    <row r="12119" spans="1:11">
      <c r="A12119" t="s">
        <v>28168</v>
      </c>
      <c r="B12119" t="s">
        <v>58</v>
      </c>
      <c r="C12119">
        <v>92696</v>
      </c>
      <c r="D12119" t="s">
        <v>3824</v>
      </c>
      <c r="E12119" t="s">
        <v>32</v>
      </c>
      <c r="F12119">
        <v>43.74</v>
      </c>
      <c r="G12119">
        <v>46.35</v>
      </c>
      <c r="J12119">
        <v>0.27550000000000002</v>
      </c>
      <c r="K12119">
        <v>0.26</v>
      </c>
    </row>
    <row r="12120" spans="1:11">
      <c r="A12120" t="s">
        <v>28169</v>
      </c>
      <c r="B12120" t="s">
        <v>58</v>
      </c>
      <c r="C12120">
        <v>92657</v>
      </c>
      <c r="D12120" t="s">
        <v>3790</v>
      </c>
      <c r="E12120" t="s">
        <v>32</v>
      </c>
      <c r="F12120">
        <v>31.97</v>
      </c>
      <c r="G12120">
        <v>33.58</v>
      </c>
      <c r="J12120">
        <v>0.37690000000000001</v>
      </c>
      <c r="K12120">
        <v>0.35880000000000001</v>
      </c>
    </row>
    <row r="12121" spans="1:11">
      <c r="A12121" t="s">
        <v>28170</v>
      </c>
      <c r="B12121" t="s">
        <v>58</v>
      </c>
      <c r="C12121">
        <v>92659</v>
      </c>
      <c r="D12121" t="s">
        <v>3792</v>
      </c>
      <c r="E12121" t="s">
        <v>32</v>
      </c>
      <c r="F12121">
        <v>38.869999999999997</v>
      </c>
      <c r="G12121">
        <v>40.590000000000003</v>
      </c>
      <c r="J12121">
        <v>0.45639999999999997</v>
      </c>
      <c r="K12121">
        <v>0.43709999999999999</v>
      </c>
    </row>
    <row r="12122" spans="1:11">
      <c r="A12122" t="s">
        <v>28171</v>
      </c>
      <c r="B12122" t="s">
        <v>58</v>
      </c>
      <c r="C12122">
        <v>92661</v>
      </c>
      <c r="D12122" t="s">
        <v>3794</v>
      </c>
      <c r="E12122" t="s">
        <v>32</v>
      </c>
      <c r="F12122">
        <v>46.01</v>
      </c>
      <c r="G12122">
        <v>47.82</v>
      </c>
      <c r="J12122">
        <v>0.5121</v>
      </c>
      <c r="K12122">
        <v>0.49270000000000003</v>
      </c>
    </row>
    <row r="12123" spans="1:11">
      <c r="A12123" t="s">
        <v>28172</v>
      </c>
      <c r="B12123" t="s">
        <v>58</v>
      </c>
      <c r="C12123">
        <v>92663</v>
      </c>
      <c r="D12123" t="s">
        <v>3796</v>
      </c>
      <c r="E12123" t="s">
        <v>32</v>
      </c>
      <c r="F12123">
        <v>60.84</v>
      </c>
      <c r="G12123">
        <v>62.79</v>
      </c>
      <c r="J12123">
        <v>0.60219999999999996</v>
      </c>
      <c r="K12123">
        <v>0.58350000000000002</v>
      </c>
    </row>
    <row r="12124" spans="1:11">
      <c r="A12124" t="s">
        <v>28173</v>
      </c>
      <c r="B12124" t="s">
        <v>58</v>
      </c>
      <c r="C12124">
        <v>92665</v>
      </c>
      <c r="D12124" t="s">
        <v>3798</v>
      </c>
      <c r="E12124" t="s">
        <v>32</v>
      </c>
      <c r="F12124">
        <v>82.75</v>
      </c>
      <c r="G12124">
        <v>84.9</v>
      </c>
      <c r="J12124">
        <v>0.67769999999999997</v>
      </c>
      <c r="K12124">
        <v>0.66049999999999998</v>
      </c>
    </row>
    <row r="12125" spans="1:11">
      <c r="A12125" t="s">
        <v>28174</v>
      </c>
      <c r="B12125" t="s">
        <v>58</v>
      </c>
      <c r="C12125">
        <v>92667</v>
      </c>
      <c r="D12125" t="s">
        <v>3800</v>
      </c>
      <c r="E12125" t="s">
        <v>32</v>
      </c>
      <c r="F12125">
        <v>120.44</v>
      </c>
      <c r="G12125">
        <v>122.79</v>
      </c>
      <c r="J12125">
        <v>0.75749999999999995</v>
      </c>
      <c r="K12125">
        <v>0.74299999999999999</v>
      </c>
    </row>
    <row r="12126" spans="1:11">
      <c r="A12126" t="s">
        <v>28175</v>
      </c>
      <c r="B12126" t="s">
        <v>58</v>
      </c>
      <c r="C12126">
        <v>92369</v>
      </c>
      <c r="D12126" t="s">
        <v>3760</v>
      </c>
      <c r="E12126" t="s">
        <v>32</v>
      </c>
      <c r="F12126">
        <v>44.26</v>
      </c>
      <c r="G12126">
        <v>46.9</v>
      </c>
      <c r="J12126">
        <v>0.27229999999999999</v>
      </c>
      <c r="K12126">
        <v>0.25690000000000002</v>
      </c>
    </row>
    <row r="12127" spans="1:11">
      <c r="A12127" t="s">
        <v>28176</v>
      </c>
      <c r="B12127" t="s">
        <v>58</v>
      </c>
      <c r="C12127">
        <v>92371</v>
      </c>
      <c r="D12127" t="s">
        <v>3762</v>
      </c>
      <c r="E12127" t="s">
        <v>32</v>
      </c>
      <c r="F12127">
        <v>52.86</v>
      </c>
      <c r="G12127">
        <v>55.73</v>
      </c>
      <c r="J12127">
        <v>0.33560000000000001</v>
      </c>
      <c r="K12127">
        <v>0.31830000000000003</v>
      </c>
    </row>
    <row r="12128" spans="1:11">
      <c r="A12128" t="s">
        <v>28177</v>
      </c>
      <c r="B12128" t="s">
        <v>58</v>
      </c>
      <c r="C12128">
        <v>92373</v>
      </c>
      <c r="D12128" t="s">
        <v>3764</v>
      </c>
      <c r="E12128" t="s">
        <v>32</v>
      </c>
      <c r="F12128">
        <v>61.96</v>
      </c>
      <c r="G12128">
        <v>65.08</v>
      </c>
      <c r="J12128">
        <v>0.38019999999999998</v>
      </c>
      <c r="K12128">
        <v>0.36199999999999999</v>
      </c>
    </row>
    <row r="12129" spans="1:11">
      <c r="A12129" t="s">
        <v>28178</v>
      </c>
      <c r="B12129" t="s">
        <v>58</v>
      </c>
      <c r="C12129">
        <v>92344</v>
      </c>
      <c r="D12129" t="s">
        <v>3745</v>
      </c>
      <c r="E12129" t="s">
        <v>32</v>
      </c>
      <c r="F12129">
        <v>79.260000000000005</v>
      </c>
      <c r="G12129">
        <v>82.74</v>
      </c>
      <c r="J12129">
        <v>0.46229999999999999</v>
      </c>
      <c r="K12129">
        <v>0.44280000000000003</v>
      </c>
    </row>
    <row r="12130" spans="1:11">
      <c r="A12130" t="s">
        <v>28179</v>
      </c>
      <c r="B12130" t="s">
        <v>58</v>
      </c>
      <c r="C12130">
        <v>92375</v>
      </c>
      <c r="D12130" t="s">
        <v>3766</v>
      </c>
      <c r="E12130" t="s">
        <v>32</v>
      </c>
      <c r="F12130">
        <v>79.2</v>
      </c>
      <c r="G12130">
        <v>82.67</v>
      </c>
      <c r="J12130">
        <v>0.46260000000000001</v>
      </c>
      <c r="K12130">
        <v>0.44319999999999998</v>
      </c>
    </row>
    <row r="12131" spans="1:11">
      <c r="A12131" t="s">
        <v>28180</v>
      </c>
      <c r="B12131" t="s">
        <v>58</v>
      </c>
      <c r="C12131">
        <v>92346</v>
      </c>
      <c r="D12131" t="s">
        <v>3747</v>
      </c>
      <c r="E12131" t="s">
        <v>32</v>
      </c>
      <c r="F12131">
        <v>102.54</v>
      </c>
      <c r="G12131">
        <v>106.33</v>
      </c>
      <c r="J12131">
        <v>0.54690000000000005</v>
      </c>
      <c r="K12131">
        <v>0.52739999999999998</v>
      </c>
    </row>
    <row r="12132" spans="1:11">
      <c r="A12132" t="s">
        <v>28181</v>
      </c>
      <c r="B12132" t="s">
        <v>58</v>
      </c>
      <c r="C12132">
        <v>92377</v>
      </c>
      <c r="D12132" t="s">
        <v>3768</v>
      </c>
      <c r="E12132" t="s">
        <v>32</v>
      </c>
      <c r="F12132">
        <v>104.76</v>
      </c>
      <c r="G12132">
        <v>108.73</v>
      </c>
      <c r="J12132">
        <v>0.5353</v>
      </c>
      <c r="K12132">
        <v>0.51580000000000004</v>
      </c>
    </row>
    <row r="12133" spans="1:11">
      <c r="A12133" t="s">
        <v>28182</v>
      </c>
      <c r="B12133" t="s">
        <v>58</v>
      </c>
      <c r="C12133">
        <v>92348</v>
      </c>
      <c r="D12133" t="s">
        <v>3749</v>
      </c>
      <c r="E12133" t="s">
        <v>32</v>
      </c>
      <c r="F12133">
        <v>141.47</v>
      </c>
      <c r="G12133">
        <v>145.56</v>
      </c>
      <c r="J12133">
        <v>0.64490000000000003</v>
      </c>
      <c r="K12133">
        <v>0.62680000000000002</v>
      </c>
    </row>
    <row r="12134" spans="1:11">
      <c r="A12134" t="s">
        <v>28183</v>
      </c>
      <c r="B12134" t="s">
        <v>58</v>
      </c>
      <c r="C12134">
        <v>92379</v>
      </c>
      <c r="D12134" t="s">
        <v>3770</v>
      </c>
      <c r="E12134" t="s">
        <v>32</v>
      </c>
      <c r="F12134">
        <v>146.02000000000001</v>
      </c>
      <c r="G12134">
        <v>150.49</v>
      </c>
      <c r="J12134">
        <v>0.62480000000000002</v>
      </c>
      <c r="K12134">
        <v>0.60619999999999996</v>
      </c>
    </row>
    <row r="12135" spans="1:11">
      <c r="A12135" t="s">
        <v>28184</v>
      </c>
      <c r="B12135" t="s">
        <v>58</v>
      </c>
      <c r="C12135">
        <v>95696</v>
      </c>
      <c r="D12135" t="s">
        <v>4082</v>
      </c>
      <c r="E12135" t="s">
        <v>32</v>
      </c>
      <c r="F12135">
        <v>53.45</v>
      </c>
      <c r="G12135">
        <v>53.84</v>
      </c>
      <c r="J12135">
        <v>0</v>
      </c>
      <c r="K12135">
        <v>0</v>
      </c>
    </row>
    <row r="12136" spans="1:11">
      <c r="A12136" t="s">
        <v>28185</v>
      </c>
      <c r="B12136" t="s">
        <v>58</v>
      </c>
      <c r="C12136">
        <v>92335</v>
      </c>
      <c r="D12136" t="s">
        <v>3303</v>
      </c>
      <c r="E12136" t="s">
        <v>12</v>
      </c>
      <c r="F12136">
        <v>94.49</v>
      </c>
      <c r="G12136">
        <v>95.92</v>
      </c>
      <c r="J12136">
        <v>0.81730000000000003</v>
      </c>
      <c r="K12136">
        <v>0.80520000000000003</v>
      </c>
    </row>
    <row r="12137" spans="1:11">
      <c r="A12137" t="s">
        <v>28186</v>
      </c>
      <c r="B12137" t="s">
        <v>58</v>
      </c>
      <c r="C12137">
        <v>92336</v>
      </c>
      <c r="D12137" t="s">
        <v>3304</v>
      </c>
      <c r="E12137" t="s">
        <v>12</v>
      </c>
      <c r="F12137">
        <v>115.73</v>
      </c>
      <c r="G12137">
        <v>117.38</v>
      </c>
      <c r="J12137">
        <v>0.82799999999999996</v>
      </c>
      <c r="K12137">
        <v>0.81640000000000001</v>
      </c>
    </row>
    <row r="12138" spans="1:11">
      <c r="A12138" t="s">
        <v>28187</v>
      </c>
      <c r="B12138" t="s">
        <v>58</v>
      </c>
      <c r="C12138">
        <v>92337</v>
      </c>
      <c r="D12138" t="s">
        <v>3305</v>
      </c>
      <c r="E12138" t="s">
        <v>12</v>
      </c>
      <c r="F12138">
        <v>151.47999999999999</v>
      </c>
      <c r="G12138">
        <v>153.34</v>
      </c>
      <c r="J12138">
        <v>0.85129999999999995</v>
      </c>
      <c r="K12138">
        <v>0.84099999999999997</v>
      </c>
    </row>
    <row r="12139" spans="1:11">
      <c r="A12139" t="s">
        <v>28188</v>
      </c>
      <c r="B12139" t="s">
        <v>58</v>
      </c>
      <c r="C12139">
        <v>92687</v>
      </c>
      <c r="D12139" t="s">
        <v>3330</v>
      </c>
      <c r="E12139" t="s">
        <v>12</v>
      </c>
      <c r="F12139">
        <v>30.74</v>
      </c>
      <c r="G12139">
        <v>31.66</v>
      </c>
      <c r="J12139">
        <v>0.63370000000000004</v>
      </c>
      <c r="K12139">
        <v>0.61529999999999996</v>
      </c>
    </row>
    <row r="12140" spans="1:11">
      <c r="A12140" t="s">
        <v>28189</v>
      </c>
      <c r="B12140" t="s">
        <v>58</v>
      </c>
      <c r="C12140">
        <v>92688</v>
      </c>
      <c r="D12140" t="s">
        <v>3331</v>
      </c>
      <c r="E12140" t="s">
        <v>12</v>
      </c>
      <c r="F12140">
        <v>43.95</v>
      </c>
      <c r="G12140">
        <v>45.56</v>
      </c>
      <c r="J12140">
        <v>0.56040000000000001</v>
      </c>
      <c r="K12140">
        <v>0.54059999999999997</v>
      </c>
    </row>
    <row r="12141" spans="1:11">
      <c r="A12141" t="s">
        <v>28190</v>
      </c>
      <c r="B12141" t="s">
        <v>58</v>
      </c>
      <c r="C12141">
        <v>97536</v>
      </c>
      <c r="D12141" t="s">
        <v>15189</v>
      </c>
      <c r="E12141" t="s">
        <v>12</v>
      </c>
      <c r="F12141">
        <v>67.98</v>
      </c>
      <c r="G12141">
        <v>70.58</v>
      </c>
      <c r="J12141">
        <v>0.53769999999999996</v>
      </c>
      <c r="K12141">
        <v>0.51790000000000003</v>
      </c>
    </row>
    <row r="12142" spans="1:11">
      <c r="A12142" t="s">
        <v>28191</v>
      </c>
      <c r="B12142" t="s">
        <v>58</v>
      </c>
      <c r="C12142">
        <v>97535</v>
      </c>
      <c r="D12142" t="s">
        <v>3368</v>
      </c>
      <c r="E12142" t="s">
        <v>12</v>
      </c>
      <c r="F12142">
        <v>53.47</v>
      </c>
      <c r="G12142">
        <v>54.87</v>
      </c>
      <c r="J12142">
        <v>0.68359999999999999</v>
      </c>
      <c r="K12142">
        <v>0.66610000000000003</v>
      </c>
    </row>
    <row r="12143" spans="1:11">
      <c r="A12143" t="s">
        <v>28192</v>
      </c>
      <c r="B12143" t="s">
        <v>58</v>
      </c>
      <c r="C12143">
        <v>92652</v>
      </c>
      <c r="D12143" t="s">
        <v>3325</v>
      </c>
      <c r="E12143" t="s">
        <v>12</v>
      </c>
      <c r="F12143">
        <v>63.99</v>
      </c>
      <c r="G12143">
        <v>65.47</v>
      </c>
      <c r="J12143">
        <v>0.72040000000000004</v>
      </c>
      <c r="K12143">
        <v>0.70409999999999995</v>
      </c>
    </row>
    <row r="12144" spans="1:11">
      <c r="A12144" t="s">
        <v>28193</v>
      </c>
      <c r="B12144" t="s">
        <v>58</v>
      </c>
      <c r="C12144">
        <v>92653</v>
      </c>
      <c r="D12144" t="s">
        <v>3326</v>
      </c>
      <c r="E12144" t="s">
        <v>12</v>
      </c>
      <c r="F12144">
        <v>72.55</v>
      </c>
      <c r="G12144">
        <v>74.12</v>
      </c>
      <c r="J12144">
        <v>0.73809999999999998</v>
      </c>
      <c r="K12144">
        <v>0.72250000000000003</v>
      </c>
    </row>
    <row r="12145" spans="1:11">
      <c r="A12145" t="s">
        <v>28194</v>
      </c>
      <c r="B12145" t="s">
        <v>58</v>
      </c>
      <c r="C12145">
        <v>92654</v>
      </c>
      <c r="D12145" t="s">
        <v>3327</v>
      </c>
      <c r="E12145" t="s">
        <v>12</v>
      </c>
      <c r="F12145">
        <v>97.58</v>
      </c>
      <c r="G12145">
        <v>99.27</v>
      </c>
      <c r="J12145">
        <v>0.79139999999999999</v>
      </c>
      <c r="K12145">
        <v>0.77790000000000004</v>
      </c>
    </row>
    <row r="12146" spans="1:11">
      <c r="A12146" t="s">
        <v>28195</v>
      </c>
      <c r="B12146" t="s">
        <v>58</v>
      </c>
      <c r="C12146">
        <v>92655</v>
      </c>
      <c r="D12146" t="s">
        <v>3328</v>
      </c>
      <c r="E12146" t="s">
        <v>12</v>
      </c>
      <c r="F12146">
        <v>118.28</v>
      </c>
      <c r="G12146">
        <v>120.14</v>
      </c>
      <c r="J12146">
        <v>0.81020000000000003</v>
      </c>
      <c r="K12146">
        <v>0.79769999999999996</v>
      </c>
    </row>
    <row r="12147" spans="1:11">
      <c r="A12147" t="s">
        <v>28196</v>
      </c>
      <c r="B12147" t="s">
        <v>58</v>
      </c>
      <c r="C12147">
        <v>92656</v>
      </c>
      <c r="D12147" t="s">
        <v>3329</v>
      </c>
      <c r="E12147" t="s">
        <v>12</v>
      </c>
      <c r="F12147">
        <v>153.41999999999999</v>
      </c>
      <c r="G12147">
        <v>155.44999999999999</v>
      </c>
      <c r="J12147">
        <v>0.84060000000000001</v>
      </c>
      <c r="K12147">
        <v>0.8296</v>
      </c>
    </row>
    <row r="12148" spans="1:11">
      <c r="A12148" t="s">
        <v>28197</v>
      </c>
      <c r="B12148" t="s">
        <v>58</v>
      </c>
      <c r="C12148">
        <v>101918</v>
      </c>
      <c r="D12148" t="s">
        <v>3386</v>
      </c>
      <c r="E12148" t="s">
        <v>12</v>
      </c>
      <c r="F12148">
        <v>218.05</v>
      </c>
      <c r="G12148">
        <v>221.4</v>
      </c>
      <c r="J12148">
        <v>0.81459999999999999</v>
      </c>
      <c r="K12148">
        <v>0.80230000000000001</v>
      </c>
    </row>
    <row r="12149" spans="1:11">
      <c r="A12149" t="s">
        <v>28198</v>
      </c>
      <c r="B12149" t="s">
        <v>58</v>
      </c>
      <c r="C12149">
        <v>101927</v>
      </c>
      <c r="D12149" t="s">
        <v>3395</v>
      </c>
      <c r="E12149" t="s">
        <v>12</v>
      </c>
      <c r="F12149">
        <v>198.36</v>
      </c>
      <c r="G12149">
        <v>200.08</v>
      </c>
      <c r="J12149">
        <v>0.89539999999999997</v>
      </c>
      <c r="K12149">
        <v>0.88770000000000004</v>
      </c>
    </row>
    <row r="12150" spans="1:11">
      <c r="A12150" t="s">
        <v>28199</v>
      </c>
      <c r="B12150" t="s">
        <v>58</v>
      </c>
      <c r="C12150">
        <v>97498</v>
      </c>
      <c r="D12150" t="s">
        <v>3367</v>
      </c>
      <c r="E12150" t="s">
        <v>12</v>
      </c>
      <c r="F12150">
        <v>47.15</v>
      </c>
      <c r="G12150">
        <v>48.03</v>
      </c>
      <c r="J12150">
        <v>0.7752</v>
      </c>
      <c r="K12150">
        <v>0.76100000000000001</v>
      </c>
    </row>
    <row r="12151" spans="1:11">
      <c r="A12151" t="s">
        <v>28200</v>
      </c>
      <c r="B12151" t="s">
        <v>58</v>
      </c>
      <c r="C12151">
        <v>92364</v>
      </c>
      <c r="D12151" t="s">
        <v>3315</v>
      </c>
      <c r="E12151" t="s">
        <v>12</v>
      </c>
      <c r="F12151">
        <v>57.67</v>
      </c>
      <c r="G12151">
        <v>58.63</v>
      </c>
      <c r="J12151">
        <v>0.7994</v>
      </c>
      <c r="K12151">
        <v>0.7863</v>
      </c>
    </row>
    <row r="12152" spans="1:11">
      <c r="A12152" t="s">
        <v>28201</v>
      </c>
      <c r="B12152" t="s">
        <v>58</v>
      </c>
      <c r="C12152">
        <v>92365</v>
      </c>
      <c r="D12152" t="s">
        <v>3316</v>
      </c>
      <c r="E12152" t="s">
        <v>12</v>
      </c>
      <c r="F12152">
        <v>66.17</v>
      </c>
      <c r="G12152">
        <v>67.209999999999994</v>
      </c>
      <c r="J12152">
        <v>0.80930000000000002</v>
      </c>
      <c r="K12152">
        <v>0.79679999999999995</v>
      </c>
    </row>
    <row r="12153" spans="1:11">
      <c r="A12153" t="s">
        <v>28202</v>
      </c>
      <c r="B12153" t="s">
        <v>58</v>
      </c>
      <c r="C12153">
        <v>92341</v>
      </c>
      <c r="D12153" t="s">
        <v>3308</v>
      </c>
      <c r="E12153" t="s">
        <v>12</v>
      </c>
      <c r="F12153">
        <v>108.33</v>
      </c>
      <c r="G12153">
        <v>110.9</v>
      </c>
      <c r="J12153">
        <v>0.71279999999999999</v>
      </c>
      <c r="K12153">
        <v>0.69630000000000003</v>
      </c>
    </row>
    <row r="12154" spans="1:11">
      <c r="A12154" t="s">
        <v>28203</v>
      </c>
      <c r="B12154" t="s">
        <v>58</v>
      </c>
      <c r="C12154">
        <v>92366</v>
      </c>
      <c r="D12154" t="s">
        <v>3317</v>
      </c>
      <c r="E12154" t="s">
        <v>12</v>
      </c>
      <c r="F12154">
        <v>91.21</v>
      </c>
      <c r="G12154">
        <v>92.36</v>
      </c>
      <c r="J12154">
        <v>0.84660000000000002</v>
      </c>
      <c r="K12154">
        <v>0.83609999999999995</v>
      </c>
    </row>
    <row r="12155" spans="1:11">
      <c r="A12155" t="s">
        <v>28204</v>
      </c>
      <c r="B12155" t="s">
        <v>58</v>
      </c>
      <c r="C12155">
        <v>92342</v>
      </c>
      <c r="D12155" t="s">
        <v>3309</v>
      </c>
      <c r="E12155" t="s">
        <v>12</v>
      </c>
      <c r="F12155">
        <v>129.66999999999999</v>
      </c>
      <c r="G12155">
        <v>132.47</v>
      </c>
      <c r="J12155">
        <v>0.73899999999999999</v>
      </c>
      <c r="K12155">
        <v>0.72340000000000004</v>
      </c>
    </row>
    <row r="12156" spans="1:11">
      <c r="A12156" t="s">
        <v>28205</v>
      </c>
      <c r="B12156" t="s">
        <v>58</v>
      </c>
      <c r="C12156">
        <v>92367</v>
      </c>
      <c r="D12156" t="s">
        <v>3318</v>
      </c>
      <c r="E12156" t="s">
        <v>12</v>
      </c>
      <c r="F12156">
        <v>111.76</v>
      </c>
      <c r="G12156">
        <v>113.09</v>
      </c>
      <c r="J12156">
        <v>0.85750000000000004</v>
      </c>
      <c r="K12156">
        <v>0.84740000000000004</v>
      </c>
    </row>
    <row r="12157" spans="1:11">
      <c r="A12157" t="s">
        <v>28206</v>
      </c>
      <c r="B12157" t="s">
        <v>58</v>
      </c>
      <c r="C12157">
        <v>92343</v>
      </c>
      <c r="D12157" t="s">
        <v>3310</v>
      </c>
      <c r="E12157" t="s">
        <v>12</v>
      </c>
      <c r="F12157">
        <v>165.53</v>
      </c>
      <c r="G12157">
        <v>168.56</v>
      </c>
      <c r="J12157">
        <v>0.77910000000000001</v>
      </c>
      <c r="K12157">
        <v>0.7651</v>
      </c>
    </row>
    <row r="12158" spans="1:11">
      <c r="A12158" t="s">
        <v>28207</v>
      </c>
      <c r="B12158" t="s">
        <v>58</v>
      </c>
      <c r="C12158">
        <v>92368</v>
      </c>
      <c r="D12158" t="s">
        <v>3319</v>
      </c>
      <c r="E12158" t="s">
        <v>12</v>
      </c>
      <c r="F12158">
        <v>146.91999999999999</v>
      </c>
      <c r="G12158">
        <v>148.41</v>
      </c>
      <c r="J12158">
        <v>0.87780000000000002</v>
      </c>
      <c r="K12158">
        <v>0.86890000000000001</v>
      </c>
    </row>
    <row r="12159" spans="1:11">
      <c r="A12159" t="s">
        <v>28208</v>
      </c>
      <c r="B12159" t="s">
        <v>58</v>
      </c>
      <c r="C12159">
        <v>92689</v>
      </c>
      <c r="D12159" t="s">
        <v>3332</v>
      </c>
      <c r="E12159" t="s">
        <v>12</v>
      </c>
      <c r="F12159">
        <v>55.81</v>
      </c>
      <c r="G12159">
        <v>56.87</v>
      </c>
      <c r="J12159">
        <v>0.77549999999999997</v>
      </c>
      <c r="K12159">
        <v>0.76100000000000001</v>
      </c>
    </row>
    <row r="12160" spans="1:11">
      <c r="A12160" t="s">
        <v>28209</v>
      </c>
      <c r="B12160" t="s">
        <v>58</v>
      </c>
      <c r="C12160">
        <v>92690</v>
      </c>
      <c r="D12160" t="s">
        <v>3333</v>
      </c>
      <c r="E12160" t="s">
        <v>12</v>
      </c>
      <c r="F12160">
        <v>80.59</v>
      </c>
      <c r="G12160">
        <v>82.44</v>
      </c>
      <c r="J12160">
        <v>0.73270000000000002</v>
      </c>
      <c r="K12160">
        <v>0.71630000000000005</v>
      </c>
    </row>
    <row r="12161" spans="1:11">
      <c r="A12161" t="s">
        <v>28210</v>
      </c>
      <c r="B12161" t="s">
        <v>58</v>
      </c>
      <c r="C12161">
        <v>92691</v>
      </c>
      <c r="D12161" t="s">
        <v>15190</v>
      </c>
      <c r="E12161" t="s">
        <v>12</v>
      </c>
      <c r="F12161">
        <v>108.47</v>
      </c>
      <c r="G12161">
        <v>112.05</v>
      </c>
      <c r="J12161">
        <v>0.61270000000000002</v>
      </c>
      <c r="K12161">
        <v>0.59309999999999996</v>
      </c>
    </row>
    <row r="12162" spans="1:11">
      <c r="A12162" t="s">
        <v>28211</v>
      </c>
      <c r="B12162" t="s">
        <v>58</v>
      </c>
      <c r="C12162">
        <v>92359</v>
      </c>
      <c r="D12162" t="s">
        <v>3311</v>
      </c>
      <c r="E12162" t="s">
        <v>12</v>
      </c>
      <c r="F12162">
        <v>71.94</v>
      </c>
      <c r="G12162">
        <v>72.41</v>
      </c>
      <c r="J12162">
        <v>0.92379999999999995</v>
      </c>
      <c r="K12162">
        <v>0.91779999999999995</v>
      </c>
    </row>
    <row r="12163" spans="1:11">
      <c r="A12163" t="s">
        <v>28212</v>
      </c>
      <c r="B12163" t="s">
        <v>58</v>
      </c>
      <c r="C12163">
        <v>92645</v>
      </c>
      <c r="D12163" t="s">
        <v>3320</v>
      </c>
      <c r="E12163" t="s">
        <v>12</v>
      </c>
      <c r="F12163">
        <v>77.45</v>
      </c>
      <c r="G12163">
        <v>78.37</v>
      </c>
      <c r="J12163">
        <v>0.85809999999999997</v>
      </c>
      <c r="K12163">
        <v>0.84799999999999998</v>
      </c>
    </row>
    <row r="12164" spans="1:11">
      <c r="A12164" t="s">
        <v>28213</v>
      </c>
      <c r="B12164" t="s">
        <v>58</v>
      </c>
      <c r="C12164">
        <v>92360</v>
      </c>
      <c r="D12164" t="s">
        <v>3312</v>
      </c>
      <c r="E12164" t="s">
        <v>12</v>
      </c>
      <c r="F12164">
        <v>96.09</v>
      </c>
      <c r="G12164">
        <v>96.68</v>
      </c>
      <c r="J12164">
        <v>0.92679999999999996</v>
      </c>
      <c r="K12164">
        <v>0.92120000000000002</v>
      </c>
    </row>
    <row r="12165" spans="1:11">
      <c r="A12165" t="s">
        <v>28214</v>
      </c>
      <c r="B12165" t="s">
        <v>58</v>
      </c>
      <c r="C12165">
        <v>92646</v>
      </c>
      <c r="D12165" t="s">
        <v>3321</v>
      </c>
      <c r="E12165" t="s">
        <v>12</v>
      </c>
      <c r="F12165">
        <v>101.59</v>
      </c>
      <c r="G12165">
        <v>102.65</v>
      </c>
      <c r="J12165">
        <v>0.87670000000000003</v>
      </c>
      <c r="K12165">
        <v>0.86760000000000004</v>
      </c>
    </row>
    <row r="12166" spans="1:11">
      <c r="A12166" t="s">
        <v>28215</v>
      </c>
      <c r="B12166" t="s">
        <v>58</v>
      </c>
      <c r="C12166">
        <v>95697</v>
      </c>
      <c r="D12166" t="s">
        <v>3356</v>
      </c>
      <c r="E12166" t="s">
        <v>12</v>
      </c>
      <c r="F12166">
        <v>105.84</v>
      </c>
      <c r="G12166">
        <v>106.59</v>
      </c>
      <c r="J12166">
        <v>0.91700000000000004</v>
      </c>
      <c r="K12166">
        <v>0.91049999999999998</v>
      </c>
    </row>
    <row r="12167" spans="1:11">
      <c r="A12167" t="s">
        <v>28216</v>
      </c>
      <c r="B12167" t="s">
        <v>58</v>
      </c>
      <c r="C12167">
        <v>92648</v>
      </c>
      <c r="D12167" t="s">
        <v>3322</v>
      </c>
      <c r="E12167" t="s">
        <v>12</v>
      </c>
      <c r="F12167">
        <v>111.34</v>
      </c>
      <c r="G12167">
        <v>112.55</v>
      </c>
      <c r="J12167">
        <v>0.87170000000000003</v>
      </c>
      <c r="K12167">
        <v>0.86229999999999996</v>
      </c>
    </row>
    <row r="12168" spans="1:11">
      <c r="A12168" t="s">
        <v>28217</v>
      </c>
      <c r="B12168" t="s">
        <v>58</v>
      </c>
      <c r="C12168">
        <v>92338</v>
      </c>
      <c r="D12168" t="s">
        <v>3306</v>
      </c>
      <c r="E12168" t="s">
        <v>12</v>
      </c>
      <c r="F12168">
        <v>160.66</v>
      </c>
      <c r="G12168">
        <v>164.2</v>
      </c>
      <c r="J12168">
        <v>0.74129999999999996</v>
      </c>
      <c r="K12168">
        <v>0.72529999999999994</v>
      </c>
    </row>
    <row r="12169" spans="1:11">
      <c r="A12169" t="s">
        <v>28218</v>
      </c>
      <c r="B12169" t="s">
        <v>58</v>
      </c>
      <c r="C12169">
        <v>92361</v>
      </c>
      <c r="D12169" t="s">
        <v>3313</v>
      </c>
      <c r="E12169" t="s">
        <v>12</v>
      </c>
      <c r="F12169">
        <v>130.09</v>
      </c>
      <c r="G12169">
        <v>131.01</v>
      </c>
      <c r="J12169">
        <v>0.91549999999999998</v>
      </c>
      <c r="K12169">
        <v>0.90910000000000002</v>
      </c>
    </row>
    <row r="12170" spans="1:11">
      <c r="A12170" t="s">
        <v>28219</v>
      </c>
      <c r="B12170" t="s">
        <v>58</v>
      </c>
      <c r="C12170">
        <v>92649</v>
      </c>
      <c r="D12170" t="s">
        <v>3323</v>
      </c>
      <c r="E12170" t="s">
        <v>12</v>
      </c>
      <c r="F12170">
        <v>135.59</v>
      </c>
      <c r="G12170">
        <v>136.99</v>
      </c>
      <c r="J12170">
        <v>0.87839999999999996</v>
      </c>
      <c r="K12170">
        <v>0.86939999999999995</v>
      </c>
    </row>
    <row r="12171" spans="1:11">
      <c r="A12171" t="s">
        <v>28220</v>
      </c>
      <c r="B12171" t="s">
        <v>58</v>
      </c>
      <c r="C12171">
        <v>92339</v>
      </c>
      <c r="D12171" t="s">
        <v>3307</v>
      </c>
      <c r="E12171" t="s">
        <v>12</v>
      </c>
      <c r="F12171">
        <v>239.04</v>
      </c>
      <c r="G12171">
        <v>242.96</v>
      </c>
      <c r="J12171">
        <v>0.80720000000000003</v>
      </c>
      <c r="K12171">
        <v>0.79420000000000002</v>
      </c>
    </row>
    <row r="12172" spans="1:11">
      <c r="A12172" t="s">
        <v>28221</v>
      </c>
      <c r="B12172" t="s">
        <v>58</v>
      </c>
      <c r="C12172">
        <v>92362</v>
      </c>
      <c r="D12172" t="s">
        <v>3314</v>
      </c>
      <c r="E12172" t="s">
        <v>12</v>
      </c>
      <c r="F12172">
        <v>207.25</v>
      </c>
      <c r="G12172">
        <v>208.46</v>
      </c>
      <c r="J12172">
        <v>0.93100000000000005</v>
      </c>
      <c r="K12172">
        <v>0.92559999999999998</v>
      </c>
    </row>
    <row r="12173" spans="1:11">
      <c r="A12173" t="s">
        <v>28222</v>
      </c>
      <c r="B12173" t="s">
        <v>58</v>
      </c>
      <c r="C12173">
        <v>92650</v>
      </c>
      <c r="D12173" t="s">
        <v>3324</v>
      </c>
      <c r="E12173" t="s">
        <v>12</v>
      </c>
      <c r="F12173">
        <v>212.74</v>
      </c>
      <c r="G12173">
        <v>214.43</v>
      </c>
      <c r="J12173">
        <v>0.90700000000000003</v>
      </c>
      <c r="K12173">
        <v>0.89990000000000003</v>
      </c>
    </row>
    <row r="12174" spans="1:11">
      <c r="A12174" t="s">
        <v>28223</v>
      </c>
      <c r="B12174" t="s">
        <v>58</v>
      </c>
      <c r="C12174">
        <v>97439</v>
      </c>
      <c r="D12174" t="s">
        <v>4193</v>
      </c>
      <c r="E12174" t="s">
        <v>32</v>
      </c>
      <c r="F12174">
        <v>140.53</v>
      </c>
      <c r="G12174">
        <v>144.38999999999999</v>
      </c>
      <c r="J12174">
        <v>0.66459999999999997</v>
      </c>
      <c r="K12174">
        <v>0.64680000000000004</v>
      </c>
    </row>
    <row r="12175" spans="1:11">
      <c r="A12175" t="s">
        <v>28224</v>
      </c>
      <c r="B12175" t="s">
        <v>58</v>
      </c>
      <c r="C12175">
        <v>97440</v>
      </c>
      <c r="D12175" t="s">
        <v>4194</v>
      </c>
      <c r="E12175" t="s">
        <v>32</v>
      </c>
      <c r="F12175">
        <v>167.75</v>
      </c>
      <c r="G12175">
        <v>172.19</v>
      </c>
      <c r="J12175">
        <v>0.67510000000000003</v>
      </c>
      <c r="K12175">
        <v>0.65769999999999995</v>
      </c>
    </row>
    <row r="12176" spans="1:11">
      <c r="A12176" t="s">
        <v>28225</v>
      </c>
      <c r="B12176" t="s">
        <v>58</v>
      </c>
      <c r="C12176">
        <v>97442</v>
      </c>
      <c r="D12176" t="s">
        <v>4195</v>
      </c>
      <c r="E12176" t="s">
        <v>32</v>
      </c>
      <c r="F12176">
        <v>185.72</v>
      </c>
      <c r="G12176">
        <v>190.75</v>
      </c>
      <c r="J12176">
        <v>0.66990000000000005</v>
      </c>
      <c r="K12176">
        <v>0.65229999999999999</v>
      </c>
    </row>
    <row r="12177" spans="1:11">
      <c r="A12177" t="s">
        <v>28226</v>
      </c>
      <c r="B12177" t="s">
        <v>58</v>
      </c>
      <c r="C12177">
        <v>97552</v>
      </c>
      <c r="D12177" t="s">
        <v>4276</v>
      </c>
      <c r="E12177" t="s">
        <v>32</v>
      </c>
      <c r="F12177">
        <v>56.82</v>
      </c>
      <c r="G12177">
        <v>58.96</v>
      </c>
      <c r="J12177">
        <v>0</v>
      </c>
      <c r="K12177">
        <v>0</v>
      </c>
    </row>
    <row r="12178" spans="1:11">
      <c r="A12178" t="s">
        <v>28227</v>
      </c>
      <c r="B12178" t="s">
        <v>58</v>
      </c>
      <c r="C12178">
        <v>97553</v>
      </c>
      <c r="D12178" t="s">
        <v>4277</v>
      </c>
      <c r="E12178" t="s">
        <v>32</v>
      </c>
      <c r="F12178">
        <v>83.85</v>
      </c>
      <c r="G12178">
        <v>87.53</v>
      </c>
      <c r="J12178">
        <v>0</v>
      </c>
      <c r="K12178">
        <v>0</v>
      </c>
    </row>
    <row r="12179" spans="1:11">
      <c r="A12179" t="s">
        <v>28228</v>
      </c>
      <c r="B12179" t="s">
        <v>58</v>
      </c>
      <c r="C12179">
        <v>97554</v>
      </c>
      <c r="D12179" t="s">
        <v>4278</v>
      </c>
      <c r="E12179" t="s">
        <v>32</v>
      </c>
      <c r="F12179">
        <v>147.88</v>
      </c>
      <c r="G12179">
        <v>155.02000000000001</v>
      </c>
      <c r="J12179">
        <v>0</v>
      </c>
      <c r="K12179">
        <v>0</v>
      </c>
    </row>
    <row r="12180" spans="1:11">
      <c r="A12180" t="s">
        <v>28229</v>
      </c>
      <c r="B12180" t="s">
        <v>58</v>
      </c>
      <c r="C12180">
        <v>97491</v>
      </c>
      <c r="D12180" t="s">
        <v>4231</v>
      </c>
      <c r="E12180" t="s">
        <v>32</v>
      </c>
      <c r="F12180">
        <v>96.84</v>
      </c>
      <c r="G12180">
        <v>99.63</v>
      </c>
      <c r="J12180">
        <v>0</v>
      </c>
      <c r="K12180">
        <v>0</v>
      </c>
    </row>
    <row r="12181" spans="1:11">
      <c r="A12181" t="s">
        <v>28230</v>
      </c>
      <c r="B12181" t="s">
        <v>58</v>
      </c>
      <c r="C12181">
        <v>97529</v>
      </c>
      <c r="D12181" t="s">
        <v>4259</v>
      </c>
      <c r="E12181" t="s">
        <v>32</v>
      </c>
      <c r="F12181">
        <v>89.47</v>
      </c>
      <c r="G12181">
        <v>91.64</v>
      </c>
      <c r="J12181">
        <v>0</v>
      </c>
      <c r="K12181">
        <v>0</v>
      </c>
    </row>
    <row r="12182" spans="1:11">
      <c r="A12182" t="s">
        <v>28231</v>
      </c>
      <c r="B12182" t="s">
        <v>58</v>
      </c>
      <c r="C12182">
        <v>97492</v>
      </c>
      <c r="D12182" t="s">
        <v>4232</v>
      </c>
      <c r="E12182" t="s">
        <v>32</v>
      </c>
      <c r="F12182">
        <v>140.24</v>
      </c>
      <c r="G12182">
        <v>143.82</v>
      </c>
      <c r="J12182">
        <v>0</v>
      </c>
      <c r="K12182">
        <v>0</v>
      </c>
    </row>
    <row r="12183" spans="1:11">
      <c r="A12183" t="s">
        <v>28232</v>
      </c>
      <c r="B12183" t="s">
        <v>58</v>
      </c>
      <c r="C12183">
        <v>97530</v>
      </c>
      <c r="D12183" t="s">
        <v>4260</v>
      </c>
      <c r="E12183" t="s">
        <v>32</v>
      </c>
      <c r="F12183">
        <v>127.03</v>
      </c>
      <c r="G12183">
        <v>129.5</v>
      </c>
      <c r="J12183">
        <v>0</v>
      </c>
      <c r="K12183">
        <v>0</v>
      </c>
    </row>
    <row r="12184" spans="1:11">
      <c r="A12184" t="s">
        <v>28233</v>
      </c>
      <c r="B12184" t="s">
        <v>58</v>
      </c>
      <c r="C12184">
        <v>97493</v>
      </c>
      <c r="D12184" t="s">
        <v>4233</v>
      </c>
      <c r="E12184" t="s">
        <v>32</v>
      </c>
      <c r="F12184">
        <v>180.31</v>
      </c>
      <c r="G12184">
        <v>184.8</v>
      </c>
      <c r="J12184">
        <v>0</v>
      </c>
      <c r="K12184">
        <v>0</v>
      </c>
    </row>
    <row r="12185" spans="1:11">
      <c r="A12185" t="s">
        <v>28234</v>
      </c>
      <c r="B12185" t="s">
        <v>58</v>
      </c>
      <c r="C12185">
        <v>97531</v>
      </c>
      <c r="D12185" t="s">
        <v>4261</v>
      </c>
      <c r="E12185" t="s">
        <v>32</v>
      </c>
      <c r="F12185">
        <v>160.63</v>
      </c>
      <c r="G12185">
        <v>163.43</v>
      </c>
      <c r="J12185">
        <v>0</v>
      </c>
      <c r="K12185">
        <v>0</v>
      </c>
    </row>
    <row r="12186" spans="1:11">
      <c r="A12186" t="s">
        <v>28235</v>
      </c>
      <c r="B12186" t="s">
        <v>58</v>
      </c>
      <c r="C12186">
        <v>97458</v>
      </c>
      <c r="D12186" t="s">
        <v>4207</v>
      </c>
      <c r="E12186" t="s">
        <v>32</v>
      </c>
      <c r="F12186">
        <v>321.26</v>
      </c>
      <c r="G12186">
        <v>330.82</v>
      </c>
      <c r="J12186">
        <v>0</v>
      </c>
      <c r="K12186">
        <v>0</v>
      </c>
    </row>
    <row r="12187" spans="1:11">
      <c r="A12187" t="s">
        <v>28236</v>
      </c>
      <c r="B12187" t="s">
        <v>58</v>
      </c>
      <c r="C12187">
        <v>97494</v>
      </c>
      <c r="D12187" t="s">
        <v>4234</v>
      </c>
      <c r="E12187" t="s">
        <v>32</v>
      </c>
      <c r="F12187">
        <v>274.85000000000002</v>
      </c>
      <c r="G12187">
        <v>280.45</v>
      </c>
      <c r="J12187">
        <v>0</v>
      </c>
      <c r="K12187">
        <v>0</v>
      </c>
    </row>
    <row r="12188" spans="1:11">
      <c r="A12188" t="s">
        <v>28237</v>
      </c>
      <c r="B12188" t="s">
        <v>58</v>
      </c>
      <c r="C12188">
        <v>97532</v>
      </c>
      <c r="D12188" t="s">
        <v>4262</v>
      </c>
      <c r="E12188" t="s">
        <v>32</v>
      </c>
      <c r="F12188">
        <v>247.12</v>
      </c>
      <c r="G12188">
        <v>250.37</v>
      </c>
      <c r="J12188">
        <v>0</v>
      </c>
      <c r="K12188">
        <v>0</v>
      </c>
    </row>
    <row r="12189" spans="1:11">
      <c r="A12189" t="s">
        <v>28238</v>
      </c>
      <c r="B12189" t="s">
        <v>58</v>
      </c>
      <c r="C12189">
        <v>97459</v>
      </c>
      <c r="D12189" t="s">
        <v>4208</v>
      </c>
      <c r="E12189" t="s">
        <v>32</v>
      </c>
      <c r="F12189">
        <v>531.53</v>
      </c>
      <c r="G12189">
        <v>542.11</v>
      </c>
      <c r="J12189">
        <v>0</v>
      </c>
      <c r="K12189">
        <v>0</v>
      </c>
    </row>
    <row r="12190" spans="1:11">
      <c r="A12190" t="s">
        <v>28239</v>
      </c>
      <c r="B12190" t="s">
        <v>58</v>
      </c>
      <c r="C12190">
        <v>97495</v>
      </c>
      <c r="D12190" t="s">
        <v>4235</v>
      </c>
      <c r="E12190" t="s">
        <v>32</v>
      </c>
      <c r="F12190">
        <v>493.04</v>
      </c>
      <c r="G12190">
        <v>500.33</v>
      </c>
      <c r="J12190">
        <v>0</v>
      </c>
      <c r="K12190">
        <v>0</v>
      </c>
    </row>
    <row r="12191" spans="1:11">
      <c r="A12191" t="s">
        <v>28240</v>
      </c>
      <c r="B12191" t="s">
        <v>58</v>
      </c>
      <c r="C12191">
        <v>97533</v>
      </c>
      <c r="D12191" t="s">
        <v>4263</v>
      </c>
      <c r="E12191" t="s">
        <v>32</v>
      </c>
      <c r="F12191">
        <v>458.93</v>
      </c>
      <c r="G12191">
        <v>463.34</v>
      </c>
      <c r="J12191">
        <v>0</v>
      </c>
      <c r="K12191">
        <v>0</v>
      </c>
    </row>
    <row r="12192" spans="1:11">
      <c r="A12192" t="s">
        <v>28241</v>
      </c>
      <c r="B12192" t="s">
        <v>58</v>
      </c>
      <c r="C12192">
        <v>97460</v>
      </c>
      <c r="D12192" t="s">
        <v>4209</v>
      </c>
      <c r="E12192" t="s">
        <v>32</v>
      </c>
      <c r="F12192">
        <v>800.86</v>
      </c>
      <c r="G12192">
        <v>812.46</v>
      </c>
      <c r="J12192">
        <v>0</v>
      </c>
      <c r="K12192">
        <v>0</v>
      </c>
    </row>
    <row r="12193" spans="1:11">
      <c r="A12193" t="s">
        <v>28242</v>
      </c>
      <c r="B12193" t="s">
        <v>58</v>
      </c>
      <c r="C12193">
        <v>97496</v>
      </c>
      <c r="D12193" t="s">
        <v>4236</v>
      </c>
      <c r="E12193" t="s">
        <v>32</v>
      </c>
      <c r="F12193">
        <v>770.27</v>
      </c>
      <c r="G12193">
        <v>779.27</v>
      </c>
      <c r="J12193">
        <v>0</v>
      </c>
      <c r="K12193">
        <v>0</v>
      </c>
    </row>
    <row r="12194" spans="1:11">
      <c r="A12194" t="s">
        <v>28243</v>
      </c>
      <c r="B12194" t="s">
        <v>58</v>
      </c>
      <c r="C12194">
        <v>97534</v>
      </c>
      <c r="D12194" t="s">
        <v>4264</v>
      </c>
      <c r="E12194" t="s">
        <v>32</v>
      </c>
      <c r="F12194">
        <v>718.02</v>
      </c>
      <c r="G12194">
        <v>722.58</v>
      </c>
      <c r="J12194">
        <v>0</v>
      </c>
      <c r="K12194">
        <v>0</v>
      </c>
    </row>
    <row r="12195" spans="1:11">
      <c r="A12195" t="s">
        <v>28244</v>
      </c>
      <c r="B12195" t="s">
        <v>58</v>
      </c>
      <c r="C12195">
        <v>101926</v>
      </c>
      <c r="D12195" t="s">
        <v>3394</v>
      </c>
      <c r="E12195" t="s">
        <v>32</v>
      </c>
      <c r="F12195">
        <v>435.16</v>
      </c>
      <c r="G12195">
        <v>444.2</v>
      </c>
      <c r="J12195">
        <v>0.74509999999999998</v>
      </c>
      <c r="K12195">
        <v>0.72989999999999999</v>
      </c>
    </row>
    <row r="12196" spans="1:11">
      <c r="A12196" t="s">
        <v>28245</v>
      </c>
      <c r="B12196" t="s">
        <v>58</v>
      </c>
      <c r="C12196">
        <v>101935</v>
      </c>
      <c r="D12196" t="s">
        <v>3403</v>
      </c>
      <c r="E12196" t="s">
        <v>32</v>
      </c>
      <c r="F12196">
        <v>450.25</v>
      </c>
      <c r="G12196">
        <v>460.53</v>
      </c>
      <c r="J12196">
        <v>0.72009999999999996</v>
      </c>
      <c r="K12196">
        <v>0.70399999999999996</v>
      </c>
    </row>
    <row r="12197" spans="1:11">
      <c r="A12197" t="s">
        <v>28246</v>
      </c>
      <c r="B12197" t="s">
        <v>58</v>
      </c>
      <c r="C12197">
        <v>92704</v>
      </c>
      <c r="D12197" t="s">
        <v>3832</v>
      </c>
      <c r="E12197" t="s">
        <v>32</v>
      </c>
      <c r="F12197">
        <v>32.67</v>
      </c>
      <c r="G12197">
        <v>34.53</v>
      </c>
      <c r="J12197">
        <v>0.30059999999999998</v>
      </c>
      <c r="K12197">
        <v>0.28439999999999999</v>
      </c>
    </row>
    <row r="12198" spans="1:11">
      <c r="A12198" t="s">
        <v>28247</v>
      </c>
      <c r="B12198" t="s">
        <v>58</v>
      </c>
      <c r="C12198">
        <v>92705</v>
      </c>
      <c r="D12198" t="s">
        <v>3833</v>
      </c>
      <c r="E12198" t="s">
        <v>32</v>
      </c>
      <c r="F12198">
        <v>53.01</v>
      </c>
      <c r="G12198">
        <v>56.21</v>
      </c>
      <c r="J12198">
        <v>0.26390000000000002</v>
      </c>
      <c r="K12198">
        <v>0.24890000000000001</v>
      </c>
    </row>
    <row r="12199" spans="1:11">
      <c r="A12199" t="s">
        <v>28248</v>
      </c>
      <c r="B12199" t="s">
        <v>58</v>
      </c>
      <c r="C12199">
        <v>92706</v>
      </c>
      <c r="D12199" t="s">
        <v>3834</v>
      </c>
      <c r="E12199" t="s">
        <v>32</v>
      </c>
      <c r="F12199">
        <v>85.85</v>
      </c>
      <c r="G12199">
        <v>91.05</v>
      </c>
      <c r="J12199">
        <v>0.26229999999999998</v>
      </c>
      <c r="K12199">
        <v>0.24729999999999999</v>
      </c>
    </row>
    <row r="12200" spans="1:11">
      <c r="A12200" t="s">
        <v>28249</v>
      </c>
      <c r="B12200" t="s">
        <v>58</v>
      </c>
      <c r="C12200">
        <v>92637</v>
      </c>
      <c r="D12200" t="s">
        <v>3784</v>
      </c>
      <c r="E12200" t="s">
        <v>32</v>
      </c>
      <c r="F12200">
        <v>86.82</v>
      </c>
      <c r="G12200">
        <v>92.11</v>
      </c>
      <c r="J12200">
        <v>0.25940000000000002</v>
      </c>
      <c r="K12200">
        <v>0.2445</v>
      </c>
    </row>
    <row r="12201" spans="1:11">
      <c r="A12201" t="s">
        <v>28250</v>
      </c>
      <c r="B12201" t="s">
        <v>58</v>
      </c>
      <c r="C12201">
        <v>92681</v>
      </c>
      <c r="D12201" t="s">
        <v>3814</v>
      </c>
      <c r="E12201" t="s">
        <v>32</v>
      </c>
      <c r="F12201">
        <v>62.16</v>
      </c>
      <c r="G12201">
        <v>65.400000000000006</v>
      </c>
      <c r="J12201">
        <v>0.36230000000000001</v>
      </c>
      <c r="K12201">
        <v>0.34429999999999999</v>
      </c>
    </row>
    <row r="12202" spans="1:11">
      <c r="A12202" t="s">
        <v>28251</v>
      </c>
      <c r="B12202" t="s">
        <v>58</v>
      </c>
      <c r="C12202">
        <v>92638</v>
      </c>
      <c r="D12202" t="s">
        <v>3785</v>
      </c>
      <c r="E12202" t="s">
        <v>32</v>
      </c>
      <c r="F12202">
        <v>104.49</v>
      </c>
      <c r="G12202">
        <v>110.24</v>
      </c>
      <c r="J12202">
        <v>0.32979999999999998</v>
      </c>
      <c r="K12202">
        <v>0.31259999999999999</v>
      </c>
    </row>
    <row r="12203" spans="1:11">
      <c r="A12203" t="s">
        <v>28252</v>
      </c>
      <c r="B12203" t="s">
        <v>58</v>
      </c>
      <c r="C12203">
        <v>92682</v>
      </c>
      <c r="D12203" t="s">
        <v>3815</v>
      </c>
      <c r="E12203" t="s">
        <v>32</v>
      </c>
      <c r="F12203">
        <v>76.44</v>
      </c>
      <c r="G12203">
        <v>79.87</v>
      </c>
      <c r="J12203">
        <v>0.45079999999999998</v>
      </c>
      <c r="K12203">
        <v>0.43149999999999999</v>
      </c>
    </row>
    <row r="12204" spans="1:11">
      <c r="A12204" t="s">
        <v>28253</v>
      </c>
      <c r="B12204" t="s">
        <v>58</v>
      </c>
      <c r="C12204">
        <v>92639</v>
      </c>
      <c r="D12204" t="s">
        <v>3786</v>
      </c>
      <c r="E12204" t="s">
        <v>32</v>
      </c>
      <c r="F12204">
        <v>120.19</v>
      </c>
      <c r="G12204">
        <v>126.45</v>
      </c>
      <c r="J12204">
        <v>0.36330000000000001</v>
      </c>
      <c r="K12204">
        <v>0.3453</v>
      </c>
    </row>
    <row r="12205" spans="1:11">
      <c r="A12205" t="s">
        <v>28254</v>
      </c>
      <c r="B12205" t="s">
        <v>58</v>
      </c>
      <c r="C12205">
        <v>92683</v>
      </c>
      <c r="D12205" t="s">
        <v>3816</v>
      </c>
      <c r="E12205" t="s">
        <v>32</v>
      </c>
      <c r="F12205">
        <v>88.35</v>
      </c>
      <c r="G12205">
        <v>91.99</v>
      </c>
      <c r="J12205">
        <v>0.49419999999999997</v>
      </c>
      <c r="K12205">
        <v>0.47460000000000002</v>
      </c>
    </row>
    <row r="12206" spans="1:11">
      <c r="A12206" t="s">
        <v>28255</v>
      </c>
      <c r="B12206" t="s">
        <v>58</v>
      </c>
      <c r="C12206">
        <v>92640</v>
      </c>
      <c r="D12206" t="s">
        <v>3787</v>
      </c>
      <c r="E12206" t="s">
        <v>32</v>
      </c>
      <c r="F12206">
        <v>153.88</v>
      </c>
      <c r="G12206">
        <v>160.82</v>
      </c>
      <c r="J12206">
        <v>0.44940000000000002</v>
      </c>
      <c r="K12206">
        <v>0.43</v>
      </c>
    </row>
    <row r="12207" spans="1:11">
      <c r="A12207" t="s">
        <v>28256</v>
      </c>
      <c r="B12207" t="s">
        <v>58</v>
      </c>
      <c r="C12207">
        <v>92684</v>
      </c>
      <c r="D12207" t="s">
        <v>3817</v>
      </c>
      <c r="E12207" t="s">
        <v>32</v>
      </c>
      <c r="F12207">
        <v>117.23</v>
      </c>
      <c r="G12207">
        <v>121.13</v>
      </c>
      <c r="J12207">
        <v>0.58989999999999998</v>
      </c>
      <c r="K12207">
        <v>0.57089999999999996</v>
      </c>
    </row>
    <row r="12208" spans="1:11">
      <c r="A12208" t="s">
        <v>28257</v>
      </c>
      <c r="B12208" t="s">
        <v>58</v>
      </c>
      <c r="C12208">
        <v>92642</v>
      </c>
      <c r="D12208" t="s">
        <v>3788</v>
      </c>
      <c r="E12208" t="s">
        <v>32</v>
      </c>
      <c r="F12208">
        <v>228.24</v>
      </c>
      <c r="G12208">
        <v>236.17</v>
      </c>
      <c r="J12208">
        <v>0.57530000000000003</v>
      </c>
      <c r="K12208">
        <v>0.55600000000000005</v>
      </c>
    </row>
    <row r="12209" spans="1:11">
      <c r="A12209" t="s">
        <v>28258</v>
      </c>
      <c r="B12209" t="s">
        <v>58</v>
      </c>
      <c r="C12209">
        <v>92685</v>
      </c>
      <c r="D12209" t="s">
        <v>3818</v>
      </c>
      <c r="E12209" t="s">
        <v>32</v>
      </c>
      <c r="F12209">
        <v>184.37</v>
      </c>
      <c r="G12209">
        <v>188.66</v>
      </c>
      <c r="J12209">
        <v>0.71220000000000006</v>
      </c>
      <c r="K12209">
        <v>0.69599999999999995</v>
      </c>
    </row>
    <row r="12210" spans="1:11">
      <c r="A12210" t="s">
        <v>28259</v>
      </c>
      <c r="B12210" t="s">
        <v>58</v>
      </c>
      <c r="C12210">
        <v>92644</v>
      </c>
      <c r="D12210" t="s">
        <v>3789</v>
      </c>
      <c r="E12210" t="s">
        <v>32</v>
      </c>
      <c r="F12210">
        <v>285.07</v>
      </c>
      <c r="G12210">
        <v>293.99</v>
      </c>
      <c r="J12210">
        <v>0.6169</v>
      </c>
      <c r="K12210">
        <v>0.59819999999999995</v>
      </c>
    </row>
    <row r="12211" spans="1:11">
      <c r="A12211" t="s">
        <v>28260</v>
      </c>
      <c r="B12211" t="s">
        <v>58</v>
      </c>
      <c r="C12211">
        <v>92686</v>
      </c>
      <c r="D12211" t="s">
        <v>3819</v>
      </c>
      <c r="E12211" t="s">
        <v>32</v>
      </c>
      <c r="F12211">
        <v>233.9</v>
      </c>
      <c r="G12211">
        <v>238.6</v>
      </c>
      <c r="J12211">
        <v>0.75190000000000001</v>
      </c>
      <c r="K12211">
        <v>0.73699999999999999</v>
      </c>
    </row>
    <row r="12212" spans="1:11">
      <c r="A12212" t="s">
        <v>28261</v>
      </c>
      <c r="B12212" t="s">
        <v>58</v>
      </c>
      <c r="C12212">
        <v>92356</v>
      </c>
      <c r="D12212" t="s">
        <v>3757</v>
      </c>
      <c r="E12212" t="s">
        <v>32</v>
      </c>
      <c r="F12212">
        <v>154.07</v>
      </c>
      <c r="G12212">
        <v>161.03</v>
      </c>
      <c r="J12212">
        <v>0.44879999999999998</v>
      </c>
      <c r="K12212">
        <v>0.4294</v>
      </c>
    </row>
    <row r="12213" spans="1:11">
      <c r="A12213" t="s">
        <v>28262</v>
      </c>
      <c r="B12213" t="s">
        <v>58</v>
      </c>
      <c r="C12213">
        <v>92357</v>
      </c>
      <c r="D12213" t="s">
        <v>3758</v>
      </c>
      <c r="E12213" t="s">
        <v>32</v>
      </c>
      <c r="F12213">
        <v>223.81</v>
      </c>
      <c r="G12213">
        <v>231.38</v>
      </c>
      <c r="J12213">
        <v>0.5867</v>
      </c>
      <c r="K12213">
        <v>0.5675</v>
      </c>
    </row>
    <row r="12214" spans="1:11">
      <c r="A12214" t="s">
        <v>28263</v>
      </c>
      <c r="B12214" t="s">
        <v>58</v>
      </c>
      <c r="C12214">
        <v>92358</v>
      </c>
      <c r="D12214" t="s">
        <v>3759</v>
      </c>
      <c r="E12214" t="s">
        <v>32</v>
      </c>
      <c r="F12214">
        <v>275.95999999999998</v>
      </c>
      <c r="G12214">
        <v>284.13</v>
      </c>
      <c r="J12214">
        <v>0.63729999999999998</v>
      </c>
      <c r="K12214">
        <v>0.61890000000000001</v>
      </c>
    </row>
    <row r="12215" spans="1:11">
      <c r="A12215" t="s">
        <v>28264</v>
      </c>
      <c r="B12215" t="s">
        <v>58</v>
      </c>
      <c r="C12215">
        <v>101919</v>
      </c>
      <c r="D12215" t="s">
        <v>3387</v>
      </c>
      <c r="E12215" t="s">
        <v>32</v>
      </c>
      <c r="F12215">
        <v>437.8</v>
      </c>
      <c r="G12215">
        <v>442.32</v>
      </c>
      <c r="J12215">
        <v>0.87260000000000004</v>
      </c>
      <c r="K12215">
        <v>0.86370000000000002</v>
      </c>
    </row>
    <row r="12216" spans="1:11">
      <c r="A12216" t="s">
        <v>28265</v>
      </c>
      <c r="B12216" t="s">
        <v>58</v>
      </c>
      <c r="C12216">
        <v>101928</v>
      </c>
      <c r="D12216" t="s">
        <v>3396</v>
      </c>
      <c r="E12216" t="s">
        <v>32</v>
      </c>
      <c r="F12216">
        <v>445.34</v>
      </c>
      <c r="G12216">
        <v>450.48</v>
      </c>
      <c r="J12216">
        <v>0.8579</v>
      </c>
      <c r="K12216">
        <v>0.84809999999999997</v>
      </c>
    </row>
    <row r="12217" spans="1:11">
      <c r="A12217" t="s">
        <v>28266</v>
      </c>
      <c r="B12217" t="s">
        <v>58</v>
      </c>
      <c r="C12217">
        <v>92904</v>
      </c>
      <c r="D12217" t="s">
        <v>3850</v>
      </c>
      <c r="E12217" t="s">
        <v>32</v>
      </c>
      <c r="F12217">
        <v>36.78</v>
      </c>
      <c r="G12217">
        <v>37.700000000000003</v>
      </c>
      <c r="J12217">
        <v>0.68810000000000004</v>
      </c>
      <c r="K12217">
        <v>0.6714</v>
      </c>
    </row>
    <row r="12218" spans="1:11">
      <c r="A12218" t="s">
        <v>28267</v>
      </c>
      <c r="B12218" t="s">
        <v>58</v>
      </c>
      <c r="C12218">
        <v>92905</v>
      </c>
      <c r="D12218" t="s">
        <v>3851</v>
      </c>
      <c r="E12218" t="s">
        <v>32</v>
      </c>
      <c r="F12218">
        <v>53.14</v>
      </c>
      <c r="G12218">
        <v>54.75</v>
      </c>
      <c r="J12218">
        <v>0.63080000000000003</v>
      </c>
      <c r="K12218">
        <v>0.61219999999999997</v>
      </c>
    </row>
    <row r="12219" spans="1:11">
      <c r="A12219" t="s">
        <v>28268</v>
      </c>
      <c r="B12219" t="s">
        <v>58</v>
      </c>
      <c r="C12219">
        <v>92906</v>
      </c>
      <c r="D12219" t="s">
        <v>3852</v>
      </c>
      <c r="E12219" t="s">
        <v>32</v>
      </c>
      <c r="F12219">
        <v>66.36</v>
      </c>
      <c r="G12219">
        <v>68.97</v>
      </c>
      <c r="J12219">
        <v>0.52249999999999996</v>
      </c>
      <c r="K12219">
        <v>0.50270000000000004</v>
      </c>
    </row>
    <row r="12220" spans="1:11">
      <c r="A12220" t="s">
        <v>28269</v>
      </c>
      <c r="B12220" t="s">
        <v>58</v>
      </c>
      <c r="C12220">
        <v>92898</v>
      </c>
      <c r="D12220" t="s">
        <v>3844</v>
      </c>
      <c r="E12220" t="s">
        <v>32</v>
      </c>
      <c r="F12220">
        <v>54.59</v>
      </c>
      <c r="G12220">
        <v>56.2</v>
      </c>
      <c r="J12220">
        <v>0.6351</v>
      </c>
      <c r="K12220">
        <v>0.6169</v>
      </c>
    </row>
    <row r="12221" spans="1:11">
      <c r="A12221" t="s">
        <v>28270</v>
      </c>
      <c r="B12221" t="s">
        <v>58</v>
      </c>
      <c r="C12221">
        <v>92899</v>
      </c>
      <c r="D12221" t="s">
        <v>3845</v>
      </c>
      <c r="E12221" t="s">
        <v>32</v>
      </c>
      <c r="F12221">
        <v>79.14</v>
      </c>
      <c r="G12221">
        <v>80.86</v>
      </c>
      <c r="J12221">
        <v>0.73299999999999998</v>
      </c>
      <c r="K12221">
        <v>0.71740000000000004</v>
      </c>
    </row>
    <row r="12222" spans="1:11">
      <c r="A12222" t="s">
        <v>28271</v>
      </c>
      <c r="B12222" t="s">
        <v>58</v>
      </c>
      <c r="C12222">
        <v>92900</v>
      </c>
      <c r="D12222" t="s">
        <v>3846</v>
      </c>
      <c r="E12222" t="s">
        <v>32</v>
      </c>
      <c r="F12222">
        <v>94.65</v>
      </c>
      <c r="G12222">
        <v>96.46</v>
      </c>
      <c r="J12222">
        <v>0.76280000000000003</v>
      </c>
      <c r="K12222">
        <v>0.74850000000000005</v>
      </c>
    </row>
    <row r="12223" spans="1:11">
      <c r="A12223" t="s">
        <v>28272</v>
      </c>
      <c r="B12223" t="s">
        <v>58</v>
      </c>
      <c r="C12223">
        <v>92901</v>
      </c>
      <c r="D12223" t="s">
        <v>3847</v>
      </c>
      <c r="E12223" t="s">
        <v>32</v>
      </c>
      <c r="F12223">
        <v>130.37</v>
      </c>
      <c r="G12223">
        <v>132.32</v>
      </c>
      <c r="J12223">
        <v>0.81440000000000001</v>
      </c>
      <c r="K12223">
        <v>0.8024</v>
      </c>
    </row>
    <row r="12224" spans="1:11">
      <c r="A12224" t="s">
        <v>28273</v>
      </c>
      <c r="B12224" t="s">
        <v>58</v>
      </c>
      <c r="C12224">
        <v>92902</v>
      </c>
      <c r="D12224" t="s">
        <v>3848</v>
      </c>
      <c r="E12224" t="s">
        <v>32</v>
      </c>
      <c r="F12224">
        <v>202.33</v>
      </c>
      <c r="G12224">
        <v>204.48</v>
      </c>
      <c r="J12224">
        <v>0.86819999999999997</v>
      </c>
      <c r="K12224">
        <v>0.85909999999999997</v>
      </c>
    </row>
    <row r="12225" spans="1:11">
      <c r="A12225" t="s">
        <v>28274</v>
      </c>
      <c r="B12225" t="s">
        <v>58</v>
      </c>
      <c r="C12225">
        <v>92903</v>
      </c>
      <c r="D12225" t="s">
        <v>3849</v>
      </c>
      <c r="E12225" t="s">
        <v>32</v>
      </c>
      <c r="F12225">
        <v>301.35000000000002</v>
      </c>
      <c r="G12225">
        <v>303.7</v>
      </c>
      <c r="J12225">
        <v>0.90310000000000001</v>
      </c>
      <c r="K12225">
        <v>0.89610000000000001</v>
      </c>
    </row>
    <row r="12226" spans="1:11">
      <c r="A12226" t="s">
        <v>28275</v>
      </c>
      <c r="B12226" t="s">
        <v>58</v>
      </c>
      <c r="C12226">
        <v>92892</v>
      </c>
      <c r="D12226" t="s">
        <v>3838</v>
      </c>
      <c r="E12226" t="s">
        <v>32</v>
      </c>
      <c r="F12226">
        <v>66.88</v>
      </c>
      <c r="G12226">
        <v>69.52</v>
      </c>
      <c r="J12226">
        <v>0.51839999999999997</v>
      </c>
      <c r="K12226">
        <v>0.49869999999999998</v>
      </c>
    </row>
    <row r="12227" spans="1:11">
      <c r="A12227" t="s">
        <v>28276</v>
      </c>
      <c r="B12227" t="s">
        <v>58</v>
      </c>
      <c r="C12227">
        <v>92893</v>
      </c>
      <c r="D12227" t="s">
        <v>3839</v>
      </c>
      <c r="E12227" t="s">
        <v>32</v>
      </c>
      <c r="F12227">
        <v>93.13</v>
      </c>
      <c r="G12227">
        <v>96</v>
      </c>
      <c r="J12227">
        <v>0.62290000000000001</v>
      </c>
      <c r="K12227">
        <v>0.60429999999999995</v>
      </c>
    </row>
    <row r="12228" spans="1:11">
      <c r="A12228" t="s">
        <v>28277</v>
      </c>
      <c r="B12228" t="s">
        <v>58</v>
      </c>
      <c r="C12228">
        <v>92894</v>
      </c>
      <c r="D12228" t="s">
        <v>3840</v>
      </c>
      <c r="E12228" t="s">
        <v>32</v>
      </c>
      <c r="F12228">
        <v>110.6</v>
      </c>
      <c r="G12228">
        <v>113.72</v>
      </c>
      <c r="J12228">
        <v>0.65280000000000005</v>
      </c>
      <c r="K12228">
        <v>0.63490000000000002</v>
      </c>
    </row>
    <row r="12229" spans="1:11">
      <c r="A12229" t="s">
        <v>28278</v>
      </c>
      <c r="B12229" t="s">
        <v>58</v>
      </c>
      <c r="C12229">
        <v>92889</v>
      </c>
      <c r="D12229" t="s">
        <v>3835</v>
      </c>
      <c r="E12229" t="s">
        <v>32</v>
      </c>
      <c r="F12229">
        <v>148.79</v>
      </c>
      <c r="G12229">
        <v>152.27000000000001</v>
      </c>
      <c r="J12229">
        <v>0.71360000000000001</v>
      </c>
      <c r="K12229">
        <v>0.69720000000000004</v>
      </c>
    </row>
    <row r="12230" spans="1:11">
      <c r="A12230" t="s">
        <v>28279</v>
      </c>
      <c r="B12230" t="s">
        <v>58</v>
      </c>
      <c r="C12230">
        <v>92895</v>
      </c>
      <c r="D12230" t="s">
        <v>3841</v>
      </c>
      <c r="E12230" t="s">
        <v>32</v>
      </c>
      <c r="F12230">
        <v>148.72999999999999</v>
      </c>
      <c r="G12230">
        <v>152.19999999999999</v>
      </c>
      <c r="J12230">
        <v>0.71379999999999999</v>
      </c>
      <c r="K12230">
        <v>0.6976</v>
      </c>
    </row>
    <row r="12231" spans="1:11">
      <c r="A12231" t="s">
        <v>28280</v>
      </c>
      <c r="B12231" t="s">
        <v>58</v>
      </c>
      <c r="C12231">
        <v>92890</v>
      </c>
      <c r="D12231" t="s">
        <v>3836</v>
      </c>
      <c r="E12231" t="s">
        <v>32</v>
      </c>
      <c r="F12231">
        <v>222.12</v>
      </c>
      <c r="G12231">
        <v>225.91</v>
      </c>
      <c r="J12231">
        <v>0.79079999999999995</v>
      </c>
      <c r="K12231">
        <v>0.77759999999999996</v>
      </c>
    </row>
    <row r="12232" spans="1:11">
      <c r="A12232" t="s">
        <v>28281</v>
      </c>
      <c r="B12232" t="s">
        <v>58</v>
      </c>
      <c r="C12232">
        <v>92896</v>
      </c>
      <c r="D12232" t="s">
        <v>3842</v>
      </c>
      <c r="E12232" t="s">
        <v>32</v>
      </c>
      <c r="F12232">
        <v>224.34</v>
      </c>
      <c r="G12232">
        <v>228.31</v>
      </c>
      <c r="J12232">
        <v>0.78300000000000003</v>
      </c>
      <c r="K12232">
        <v>0.76939999999999997</v>
      </c>
    </row>
    <row r="12233" spans="1:11">
      <c r="A12233" t="s">
        <v>28282</v>
      </c>
      <c r="B12233" t="s">
        <v>58</v>
      </c>
      <c r="C12233">
        <v>92891</v>
      </c>
      <c r="D12233" t="s">
        <v>3837</v>
      </c>
      <c r="E12233" t="s">
        <v>32</v>
      </c>
      <c r="F12233">
        <v>322.38</v>
      </c>
      <c r="G12233">
        <v>326.47000000000003</v>
      </c>
      <c r="J12233">
        <v>0.84419999999999995</v>
      </c>
      <c r="K12233">
        <v>0.83360000000000001</v>
      </c>
    </row>
    <row r="12234" spans="1:11">
      <c r="A12234" t="s">
        <v>28283</v>
      </c>
      <c r="B12234" t="s">
        <v>58</v>
      </c>
      <c r="C12234">
        <v>92897</v>
      </c>
      <c r="D12234" t="s">
        <v>3843</v>
      </c>
      <c r="E12234" t="s">
        <v>32</v>
      </c>
      <c r="F12234">
        <v>326.93</v>
      </c>
      <c r="G12234">
        <v>331.4</v>
      </c>
      <c r="J12234">
        <v>0.83240000000000003</v>
      </c>
      <c r="K12234">
        <v>0.82120000000000004</v>
      </c>
    </row>
    <row r="12235" spans="1:11">
      <c r="A12235" t="s">
        <v>28284</v>
      </c>
      <c r="B12235" t="s">
        <v>58</v>
      </c>
      <c r="C12235">
        <v>100822</v>
      </c>
      <c r="D12235" t="s">
        <v>15191</v>
      </c>
      <c r="E12235" t="s">
        <v>32</v>
      </c>
      <c r="F12235">
        <v>0</v>
      </c>
      <c r="G12235">
        <v>0</v>
      </c>
    </row>
    <row r="12236" spans="1:11">
      <c r="A12236" t="s">
        <v>28285</v>
      </c>
      <c r="B12236" t="s">
        <v>58</v>
      </c>
      <c r="C12236">
        <v>100823</v>
      </c>
      <c r="D12236" t="s">
        <v>15192</v>
      </c>
      <c r="E12236" t="s">
        <v>32</v>
      </c>
      <c r="F12236">
        <v>0</v>
      </c>
      <c r="G12236">
        <v>0</v>
      </c>
    </row>
    <row r="12237" spans="1:11">
      <c r="A12237" t="s">
        <v>28286</v>
      </c>
      <c r="B12237" t="s">
        <v>58</v>
      </c>
      <c r="C12237">
        <v>100824</v>
      </c>
      <c r="D12237" t="s">
        <v>15193</v>
      </c>
      <c r="E12237" t="s">
        <v>32</v>
      </c>
      <c r="F12237">
        <v>0</v>
      </c>
      <c r="G12237">
        <v>0</v>
      </c>
    </row>
    <row r="12238" spans="1:11">
      <c r="A12238" t="s">
        <v>28287</v>
      </c>
      <c r="B12238" t="s">
        <v>58</v>
      </c>
      <c r="C12238">
        <v>100825</v>
      </c>
      <c r="D12238" t="s">
        <v>15194</v>
      </c>
      <c r="E12238" t="s">
        <v>32</v>
      </c>
      <c r="F12238">
        <v>0</v>
      </c>
      <c r="G12238">
        <v>0</v>
      </c>
    </row>
    <row r="12239" spans="1:11">
      <c r="A12239" t="s">
        <v>28288</v>
      </c>
      <c r="B12239" t="s">
        <v>58</v>
      </c>
      <c r="C12239">
        <v>100818</v>
      </c>
      <c r="D12239" t="s">
        <v>8075</v>
      </c>
      <c r="E12239" t="s">
        <v>32</v>
      </c>
      <c r="F12239">
        <v>0</v>
      </c>
      <c r="G12239">
        <v>0</v>
      </c>
    </row>
    <row r="12240" spans="1:11">
      <c r="A12240" t="s">
        <v>28289</v>
      </c>
      <c r="B12240" t="s">
        <v>58</v>
      </c>
      <c r="C12240">
        <v>100819</v>
      </c>
      <c r="D12240" t="s">
        <v>15195</v>
      </c>
      <c r="E12240" t="s">
        <v>32</v>
      </c>
      <c r="F12240">
        <v>0</v>
      </c>
      <c r="G12240">
        <v>0</v>
      </c>
    </row>
    <row r="12241" spans="1:7">
      <c r="A12241" t="s">
        <v>28290</v>
      </c>
      <c r="B12241" t="s">
        <v>58</v>
      </c>
      <c r="C12241">
        <v>100820</v>
      </c>
      <c r="D12241" t="s">
        <v>15196</v>
      </c>
      <c r="E12241" t="s">
        <v>32</v>
      </c>
      <c r="F12241">
        <v>0</v>
      </c>
      <c r="G12241">
        <v>0</v>
      </c>
    </row>
    <row r="12242" spans="1:7">
      <c r="A12242" t="s">
        <v>28291</v>
      </c>
      <c r="B12242" t="s">
        <v>58</v>
      </c>
      <c r="C12242">
        <v>100821</v>
      </c>
      <c r="D12242" t="s">
        <v>15197</v>
      </c>
      <c r="E12242" t="s">
        <v>32</v>
      </c>
      <c r="F12242">
        <v>0</v>
      </c>
      <c r="G12242">
        <v>0</v>
      </c>
    </row>
    <row r="12243" spans="1:7">
      <c r="A12243" t="s">
        <v>28292</v>
      </c>
      <c r="B12243" t="s">
        <v>58</v>
      </c>
      <c r="C12243">
        <v>100846</v>
      </c>
      <c r="D12243" t="s">
        <v>8076</v>
      </c>
      <c r="E12243" t="s">
        <v>32</v>
      </c>
      <c r="F12243">
        <v>0</v>
      </c>
      <c r="G12243">
        <v>0</v>
      </c>
    </row>
    <row r="12244" spans="1:7">
      <c r="A12244" t="s">
        <v>28293</v>
      </c>
      <c r="B12244" t="s">
        <v>58</v>
      </c>
      <c r="C12244">
        <v>100834</v>
      </c>
      <c r="D12244" t="s">
        <v>8077</v>
      </c>
      <c r="E12244" t="s">
        <v>32</v>
      </c>
      <c r="F12244">
        <v>0</v>
      </c>
      <c r="G12244">
        <v>0</v>
      </c>
    </row>
    <row r="12245" spans="1:7">
      <c r="A12245" t="s">
        <v>28294</v>
      </c>
      <c r="B12245" t="s">
        <v>58</v>
      </c>
      <c r="C12245">
        <v>100835</v>
      </c>
      <c r="D12245" t="s">
        <v>8078</v>
      </c>
      <c r="E12245" t="s">
        <v>32</v>
      </c>
      <c r="F12245">
        <v>0</v>
      </c>
      <c r="G12245">
        <v>0</v>
      </c>
    </row>
    <row r="12246" spans="1:7">
      <c r="A12246" t="s">
        <v>28295</v>
      </c>
      <c r="B12246" t="s">
        <v>58</v>
      </c>
      <c r="C12246">
        <v>100836</v>
      </c>
      <c r="D12246" t="s">
        <v>8079</v>
      </c>
      <c r="E12246" t="s">
        <v>32</v>
      </c>
      <c r="F12246">
        <v>0</v>
      </c>
      <c r="G12246">
        <v>0</v>
      </c>
    </row>
    <row r="12247" spans="1:7">
      <c r="A12247" t="s">
        <v>28296</v>
      </c>
      <c r="B12247" t="s">
        <v>58</v>
      </c>
      <c r="C12247">
        <v>100837</v>
      </c>
      <c r="D12247" t="s">
        <v>8080</v>
      </c>
      <c r="E12247" t="s">
        <v>32</v>
      </c>
      <c r="F12247">
        <v>0</v>
      </c>
      <c r="G12247">
        <v>0</v>
      </c>
    </row>
    <row r="12248" spans="1:7">
      <c r="A12248" t="s">
        <v>28297</v>
      </c>
      <c r="B12248" t="s">
        <v>58</v>
      </c>
      <c r="C12248">
        <v>100826</v>
      </c>
      <c r="D12248" t="s">
        <v>8081</v>
      </c>
      <c r="E12248" t="s">
        <v>32</v>
      </c>
      <c r="F12248">
        <v>0</v>
      </c>
      <c r="G12248">
        <v>0</v>
      </c>
    </row>
    <row r="12249" spans="1:7">
      <c r="A12249" t="s">
        <v>28298</v>
      </c>
      <c r="B12249" t="s">
        <v>58</v>
      </c>
      <c r="C12249">
        <v>100827</v>
      </c>
      <c r="D12249" t="s">
        <v>8082</v>
      </c>
      <c r="E12249" t="s">
        <v>32</v>
      </c>
      <c r="F12249">
        <v>0</v>
      </c>
      <c r="G12249">
        <v>0</v>
      </c>
    </row>
    <row r="12250" spans="1:7">
      <c r="A12250" t="s">
        <v>28299</v>
      </c>
      <c r="B12250" t="s">
        <v>58</v>
      </c>
      <c r="C12250">
        <v>100828</v>
      </c>
      <c r="D12250" t="s">
        <v>8083</v>
      </c>
      <c r="E12250" t="s">
        <v>32</v>
      </c>
      <c r="F12250">
        <v>0</v>
      </c>
      <c r="G12250">
        <v>0</v>
      </c>
    </row>
    <row r="12251" spans="1:7">
      <c r="A12251" t="s">
        <v>28300</v>
      </c>
      <c r="B12251" t="s">
        <v>58</v>
      </c>
      <c r="C12251">
        <v>100829</v>
      </c>
      <c r="D12251" t="s">
        <v>8084</v>
      </c>
      <c r="E12251" t="s">
        <v>32</v>
      </c>
      <c r="F12251">
        <v>0</v>
      </c>
      <c r="G12251">
        <v>0</v>
      </c>
    </row>
    <row r="12252" spans="1:7">
      <c r="A12252" t="s">
        <v>28301</v>
      </c>
      <c r="B12252" t="s">
        <v>58</v>
      </c>
      <c r="C12252">
        <v>100830</v>
      </c>
      <c r="D12252" t="s">
        <v>8085</v>
      </c>
      <c r="E12252" t="s">
        <v>32</v>
      </c>
      <c r="F12252">
        <v>0</v>
      </c>
      <c r="G12252">
        <v>0</v>
      </c>
    </row>
    <row r="12253" spans="1:7">
      <c r="A12253" t="s">
        <v>28302</v>
      </c>
      <c r="B12253" t="s">
        <v>58</v>
      </c>
      <c r="C12253">
        <v>100831</v>
      </c>
      <c r="D12253" t="s">
        <v>8086</v>
      </c>
      <c r="E12253" t="s">
        <v>32</v>
      </c>
      <c r="F12253">
        <v>0</v>
      </c>
      <c r="G12253">
        <v>0</v>
      </c>
    </row>
    <row r="12254" spans="1:7">
      <c r="A12254" t="s">
        <v>28303</v>
      </c>
      <c r="B12254" t="s">
        <v>58</v>
      </c>
      <c r="C12254">
        <v>100832</v>
      </c>
      <c r="D12254" t="s">
        <v>8087</v>
      </c>
      <c r="E12254" t="s">
        <v>32</v>
      </c>
      <c r="F12254">
        <v>0</v>
      </c>
      <c r="G12254">
        <v>0</v>
      </c>
    </row>
    <row r="12255" spans="1:7">
      <c r="A12255" t="s">
        <v>28304</v>
      </c>
      <c r="B12255" t="s">
        <v>58</v>
      </c>
      <c r="C12255">
        <v>100833</v>
      </c>
      <c r="D12255" t="s">
        <v>8088</v>
      </c>
      <c r="E12255" t="s">
        <v>32</v>
      </c>
      <c r="F12255">
        <v>0</v>
      </c>
      <c r="G12255">
        <v>0</v>
      </c>
    </row>
    <row r="12256" spans="1:7">
      <c r="A12256" t="s">
        <v>28305</v>
      </c>
      <c r="B12256" t="s">
        <v>58</v>
      </c>
      <c r="C12256">
        <v>100790</v>
      </c>
      <c r="D12256" t="s">
        <v>8089</v>
      </c>
      <c r="E12256" t="s">
        <v>32</v>
      </c>
      <c r="F12256">
        <v>0</v>
      </c>
      <c r="G12256">
        <v>0</v>
      </c>
    </row>
    <row r="12257" spans="1:11">
      <c r="A12257" t="s">
        <v>28306</v>
      </c>
      <c r="B12257" t="s">
        <v>58</v>
      </c>
      <c r="C12257">
        <v>100789</v>
      </c>
      <c r="D12257" t="s">
        <v>8090</v>
      </c>
      <c r="E12257" t="s">
        <v>32</v>
      </c>
      <c r="F12257">
        <v>0</v>
      </c>
      <c r="G12257">
        <v>0</v>
      </c>
    </row>
    <row r="12258" spans="1:11">
      <c r="A12258" t="s">
        <v>28307</v>
      </c>
      <c r="B12258" t="s">
        <v>58</v>
      </c>
      <c r="C12258">
        <v>100788</v>
      </c>
      <c r="D12258" t="s">
        <v>3369</v>
      </c>
      <c r="E12258" t="s">
        <v>32</v>
      </c>
      <c r="F12258">
        <v>695.48</v>
      </c>
      <c r="G12258">
        <v>715.86</v>
      </c>
      <c r="J12258">
        <v>0.29089999999999999</v>
      </c>
      <c r="K12258">
        <v>0.28260000000000002</v>
      </c>
    </row>
    <row r="12259" spans="1:11">
      <c r="A12259" t="s">
        <v>28308</v>
      </c>
      <c r="B12259" t="s">
        <v>58</v>
      </c>
      <c r="C12259">
        <v>100811</v>
      </c>
      <c r="D12259" t="s">
        <v>8091</v>
      </c>
      <c r="E12259" t="s">
        <v>32</v>
      </c>
      <c r="F12259">
        <v>0</v>
      </c>
      <c r="G12259">
        <v>0</v>
      </c>
    </row>
    <row r="12260" spans="1:11">
      <c r="A12260" t="s">
        <v>28309</v>
      </c>
      <c r="B12260" t="s">
        <v>58</v>
      </c>
      <c r="C12260">
        <v>100812</v>
      </c>
      <c r="D12260" t="s">
        <v>8092</v>
      </c>
      <c r="E12260" t="s">
        <v>32</v>
      </c>
      <c r="F12260">
        <v>0</v>
      </c>
      <c r="G12260">
        <v>0</v>
      </c>
    </row>
    <row r="12261" spans="1:11">
      <c r="A12261" t="s">
        <v>28310</v>
      </c>
      <c r="B12261" t="s">
        <v>58</v>
      </c>
      <c r="C12261">
        <v>100813</v>
      </c>
      <c r="D12261" t="s">
        <v>8093</v>
      </c>
      <c r="E12261" t="s">
        <v>32</v>
      </c>
      <c r="F12261">
        <v>0</v>
      </c>
      <c r="G12261">
        <v>0</v>
      </c>
    </row>
    <row r="12262" spans="1:11">
      <c r="A12262" t="s">
        <v>28311</v>
      </c>
      <c r="B12262" t="s">
        <v>58</v>
      </c>
      <c r="C12262">
        <v>100814</v>
      </c>
      <c r="D12262" t="s">
        <v>8094</v>
      </c>
      <c r="E12262" t="s">
        <v>32</v>
      </c>
      <c r="F12262">
        <v>0</v>
      </c>
      <c r="G12262">
        <v>0</v>
      </c>
    </row>
    <row r="12263" spans="1:11">
      <c r="A12263" t="s">
        <v>28312</v>
      </c>
      <c r="B12263" t="s">
        <v>58</v>
      </c>
      <c r="C12263">
        <v>100815</v>
      </c>
      <c r="D12263" t="s">
        <v>8095</v>
      </c>
      <c r="E12263" t="s">
        <v>32</v>
      </c>
      <c r="F12263">
        <v>0</v>
      </c>
      <c r="G12263">
        <v>0</v>
      </c>
    </row>
    <row r="12264" spans="1:11">
      <c r="A12264" t="s">
        <v>28313</v>
      </c>
      <c r="B12264" t="s">
        <v>58</v>
      </c>
      <c r="C12264">
        <v>100816</v>
      </c>
      <c r="D12264" t="s">
        <v>8096</v>
      </c>
      <c r="E12264" t="s">
        <v>32</v>
      </c>
      <c r="F12264">
        <v>0</v>
      </c>
      <c r="G12264">
        <v>0</v>
      </c>
    </row>
    <row r="12265" spans="1:11">
      <c r="A12265" t="s">
        <v>28314</v>
      </c>
      <c r="B12265" t="s">
        <v>58</v>
      </c>
      <c r="C12265">
        <v>100817</v>
      </c>
      <c r="D12265" t="s">
        <v>8097</v>
      </c>
      <c r="E12265" t="s">
        <v>32</v>
      </c>
      <c r="F12265">
        <v>0</v>
      </c>
      <c r="G12265">
        <v>0</v>
      </c>
    </row>
    <row r="12266" spans="1:11">
      <c r="A12266" t="s">
        <v>28315</v>
      </c>
      <c r="B12266" t="s">
        <v>58</v>
      </c>
      <c r="C12266">
        <v>100795</v>
      </c>
      <c r="D12266" t="s">
        <v>8098</v>
      </c>
      <c r="E12266" t="s">
        <v>12</v>
      </c>
      <c r="F12266">
        <v>0</v>
      </c>
      <c r="G12266">
        <v>0</v>
      </c>
    </row>
    <row r="12267" spans="1:11">
      <c r="A12267" t="s">
        <v>28316</v>
      </c>
      <c r="B12267" t="s">
        <v>58</v>
      </c>
      <c r="C12267">
        <v>100842</v>
      </c>
      <c r="D12267" t="s">
        <v>8099</v>
      </c>
      <c r="E12267" t="s">
        <v>12</v>
      </c>
      <c r="F12267">
        <v>0</v>
      </c>
      <c r="G12267">
        <v>0</v>
      </c>
    </row>
    <row r="12268" spans="1:11">
      <c r="A12268" t="s">
        <v>28317</v>
      </c>
      <c r="B12268" t="s">
        <v>58</v>
      </c>
      <c r="C12268">
        <v>100796</v>
      </c>
      <c r="D12268" t="s">
        <v>8100</v>
      </c>
      <c r="E12268" t="s">
        <v>12</v>
      </c>
      <c r="F12268">
        <v>0</v>
      </c>
      <c r="G12268">
        <v>0</v>
      </c>
    </row>
    <row r="12269" spans="1:11">
      <c r="A12269" t="s">
        <v>28318</v>
      </c>
      <c r="B12269" t="s">
        <v>58</v>
      </c>
      <c r="C12269">
        <v>100843</v>
      </c>
      <c r="D12269" t="s">
        <v>8101</v>
      </c>
      <c r="E12269" t="s">
        <v>12</v>
      </c>
      <c r="F12269">
        <v>0</v>
      </c>
      <c r="G12269">
        <v>0</v>
      </c>
    </row>
    <row r="12270" spans="1:11">
      <c r="A12270" t="s">
        <v>28319</v>
      </c>
      <c r="B12270" t="s">
        <v>58</v>
      </c>
      <c r="C12270">
        <v>100844</v>
      </c>
      <c r="D12270" t="s">
        <v>8102</v>
      </c>
      <c r="E12270" t="s">
        <v>12</v>
      </c>
      <c r="F12270">
        <v>0</v>
      </c>
      <c r="G12270">
        <v>0</v>
      </c>
    </row>
    <row r="12271" spans="1:11">
      <c r="A12271" t="s">
        <v>28320</v>
      </c>
      <c r="B12271" t="s">
        <v>58</v>
      </c>
      <c r="C12271">
        <v>100797</v>
      </c>
      <c r="D12271" t="s">
        <v>8103</v>
      </c>
      <c r="E12271" t="s">
        <v>12</v>
      </c>
      <c r="F12271">
        <v>0</v>
      </c>
      <c r="G12271">
        <v>0</v>
      </c>
    </row>
    <row r="12272" spans="1:11">
      <c r="A12272" t="s">
        <v>28321</v>
      </c>
      <c r="B12272" t="s">
        <v>58</v>
      </c>
      <c r="C12272">
        <v>100798</v>
      </c>
      <c r="D12272" t="s">
        <v>8104</v>
      </c>
      <c r="E12272" t="s">
        <v>12</v>
      </c>
      <c r="F12272">
        <v>0</v>
      </c>
      <c r="G12272">
        <v>0</v>
      </c>
    </row>
    <row r="12273" spans="1:11">
      <c r="A12273" t="s">
        <v>28322</v>
      </c>
      <c r="B12273" t="s">
        <v>58</v>
      </c>
      <c r="C12273">
        <v>100845</v>
      </c>
      <c r="D12273" t="s">
        <v>8105</v>
      </c>
      <c r="E12273" t="s">
        <v>12</v>
      </c>
      <c r="F12273">
        <v>0</v>
      </c>
      <c r="G12273">
        <v>0</v>
      </c>
    </row>
    <row r="12274" spans="1:11">
      <c r="A12274" t="s">
        <v>28323</v>
      </c>
      <c r="B12274" t="s">
        <v>58</v>
      </c>
      <c r="C12274">
        <v>100799</v>
      </c>
      <c r="D12274" t="s">
        <v>3374</v>
      </c>
      <c r="E12274" t="s">
        <v>12</v>
      </c>
      <c r="F12274">
        <v>19.77</v>
      </c>
      <c r="G12274">
        <v>20.68</v>
      </c>
      <c r="J12274">
        <v>0.45569999999999999</v>
      </c>
      <c r="K12274">
        <v>0.43569999999999998</v>
      </c>
    </row>
    <row r="12275" spans="1:11">
      <c r="A12275" t="s">
        <v>28324</v>
      </c>
      <c r="B12275" t="s">
        <v>58</v>
      </c>
      <c r="C12275">
        <v>100807</v>
      </c>
      <c r="D12275" t="s">
        <v>3382</v>
      </c>
      <c r="E12275" t="s">
        <v>12</v>
      </c>
      <c r="F12275">
        <v>27.26</v>
      </c>
      <c r="G12275">
        <v>28.8</v>
      </c>
      <c r="J12275">
        <v>0.33050000000000002</v>
      </c>
      <c r="K12275">
        <v>0.31280000000000002</v>
      </c>
    </row>
    <row r="12276" spans="1:11">
      <c r="A12276" t="s">
        <v>28325</v>
      </c>
      <c r="B12276" t="s">
        <v>58</v>
      </c>
      <c r="C12276">
        <v>100800</v>
      </c>
      <c r="D12276" t="s">
        <v>3375</v>
      </c>
      <c r="E12276" t="s">
        <v>12</v>
      </c>
      <c r="F12276">
        <v>27.41</v>
      </c>
      <c r="G12276">
        <v>28.47</v>
      </c>
      <c r="J12276">
        <v>0.53849999999999998</v>
      </c>
      <c r="K12276">
        <v>0.51839999999999997</v>
      </c>
    </row>
    <row r="12277" spans="1:11">
      <c r="A12277" t="s">
        <v>28326</v>
      </c>
      <c r="B12277" t="s">
        <v>58</v>
      </c>
      <c r="C12277">
        <v>100808</v>
      </c>
      <c r="D12277" t="s">
        <v>3383</v>
      </c>
      <c r="E12277" t="s">
        <v>12</v>
      </c>
      <c r="F12277">
        <v>36.299999999999997</v>
      </c>
      <c r="G12277">
        <v>38.119999999999997</v>
      </c>
      <c r="J12277">
        <v>0.40660000000000002</v>
      </c>
      <c r="K12277">
        <v>0.38719999999999999</v>
      </c>
    </row>
    <row r="12278" spans="1:11">
      <c r="A12278" t="s">
        <v>28327</v>
      </c>
      <c r="B12278" t="s">
        <v>58</v>
      </c>
      <c r="C12278">
        <v>100801</v>
      </c>
      <c r="D12278" t="s">
        <v>3376</v>
      </c>
      <c r="E12278" t="s">
        <v>12</v>
      </c>
      <c r="F12278">
        <v>35.44</v>
      </c>
      <c r="G12278">
        <v>36.71</v>
      </c>
      <c r="J12278">
        <v>0.57650000000000001</v>
      </c>
      <c r="K12278">
        <v>0.55649999999999999</v>
      </c>
    </row>
    <row r="12279" spans="1:11">
      <c r="A12279" t="s">
        <v>28328</v>
      </c>
      <c r="B12279" t="s">
        <v>58</v>
      </c>
      <c r="C12279">
        <v>100809</v>
      </c>
      <c r="D12279" t="s">
        <v>3384</v>
      </c>
      <c r="E12279" t="s">
        <v>12</v>
      </c>
      <c r="F12279">
        <v>46.08</v>
      </c>
      <c r="G12279">
        <v>48.24</v>
      </c>
      <c r="J12279">
        <v>0.44340000000000002</v>
      </c>
      <c r="K12279">
        <v>0.42349999999999999</v>
      </c>
    </row>
    <row r="12280" spans="1:11">
      <c r="A12280" t="s">
        <v>28329</v>
      </c>
      <c r="B12280" t="s">
        <v>58</v>
      </c>
      <c r="C12280">
        <v>100802</v>
      </c>
      <c r="D12280" t="s">
        <v>3377</v>
      </c>
      <c r="E12280" t="s">
        <v>12</v>
      </c>
      <c r="F12280">
        <v>46.8</v>
      </c>
      <c r="G12280">
        <v>48.34</v>
      </c>
      <c r="J12280">
        <v>0.60899999999999999</v>
      </c>
      <c r="K12280">
        <v>0.58960000000000001</v>
      </c>
    </row>
    <row r="12281" spans="1:11">
      <c r="A12281" t="s">
        <v>28330</v>
      </c>
      <c r="B12281" t="s">
        <v>58</v>
      </c>
      <c r="C12281">
        <v>100810</v>
      </c>
      <c r="D12281" t="s">
        <v>3385</v>
      </c>
      <c r="E12281" t="s">
        <v>12</v>
      </c>
      <c r="F12281">
        <v>59.88</v>
      </c>
      <c r="G12281">
        <v>62.53</v>
      </c>
      <c r="J12281">
        <v>0.47599999999999998</v>
      </c>
      <c r="K12281">
        <v>0.45579999999999998</v>
      </c>
    </row>
    <row r="12282" spans="1:11">
      <c r="A12282" t="s">
        <v>28331</v>
      </c>
      <c r="B12282" t="s">
        <v>58</v>
      </c>
      <c r="C12282">
        <v>100791</v>
      </c>
      <c r="D12282" t="s">
        <v>3370</v>
      </c>
      <c r="E12282" t="s">
        <v>12</v>
      </c>
      <c r="F12282">
        <v>19.13</v>
      </c>
      <c r="G12282">
        <v>19.989999999999998</v>
      </c>
      <c r="J12282">
        <v>0.47099999999999997</v>
      </c>
      <c r="K12282">
        <v>0.45069999999999999</v>
      </c>
    </row>
    <row r="12283" spans="1:11">
      <c r="A12283" t="s">
        <v>28332</v>
      </c>
      <c r="B12283" t="s">
        <v>58</v>
      </c>
      <c r="C12283">
        <v>100803</v>
      </c>
      <c r="D12283" t="s">
        <v>3378</v>
      </c>
      <c r="E12283" t="s">
        <v>12</v>
      </c>
      <c r="F12283">
        <v>17.809999999999999</v>
      </c>
      <c r="G12283">
        <v>18.559999999999999</v>
      </c>
      <c r="J12283">
        <v>0.50590000000000002</v>
      </c>
      <c r="K12283">
        <v>0.48549999999999999</v>
      </c>
    </row>
    <row r="12284" spans="1:11">
      <c r="A12284" t="s">
        <v>28333</v>
      </c>
      <c r="B12284" t="s">
        <v>58</v>
      </c>
      <c r="C12284">
        <v>100792</v>
      </c>
      <c r="D12284" t="s">
        <v>3371</v>
      </c>
      <c r="E12284" t="s">
        <v>12</v>
      </c>
      <c r="F12284">
        <v>26.76</v>
      </c>
      <c r="G12284">
        <v>27.77</v>
      </c>
      <c r="J12284">
        <v>0.55159999999999998</v>
      </c>
      <c r="K12284">
        <v>0.53149999999999997</v>
      </c>
    </row>
    <row r="12285" spans="1:11">
      <c r="A12285" t="s">
        <v>28334</v>
      </c>
      <c r="B12285" t="s">
        <v>58</v>
      </c>
      <c r="C12285">
        <v>100804</v>
      </c>
      <c r="D12285" t="s">
        <v>3379</v>
      </c>
      <c r="E12285" t="s">
        <v>12</v>
      </c>
      <c r="F12285">
        <v>25.21</v>
      </c>
      <c r="G12285">
        <v>26.09</v>
      </c>
      <c r="J12285">
        <v>0.58550000000000002</v>
      </c>
      <c r="K12285">
        <v>0.56569999999999998</v>
      </c>
    </row>
    <row r="12286" spans="1:11">
      <c r="A12286" t="s">
        <v>28335</v>
      </c>
      <c r="B12286" t="s">
        <v>58</v>
      </c>
      <c r="C12286">
        <v>100793</v>
      </c>
      <c r="D12286" t="s">
        <v>3372</v>
      </c>
      <c r="E12286" t="s">
        <v>12</v>
      </c>
      <c r="F12286">
        <v>34.799999999999997</v>
      </c>
      <c r="G12286">
        <v>36.01</v>
      </c>
      <c r="J12286">
        <v>0.58709999999999996</v>
      </c>
      <c r="K12286">
        <v>0.56730000000000003</v>
      </c>
    </row>
    <row r="12287" spans="1:11">
      <c r="A12287" t="s">
        <v>28336</v>
      </c>
      <c r="B12287" t="s">
        <v>58</v>
      </c>
      <c r="C12287">
        <v>100805</v>
      </c>
      <c r="D12287" t="s">
        <v>3380</v>
      </c>
      <c r="E12287" t="s">
        <v>12</v>
      </c>
      <c r="F12287">
        <v>32.92</v>
      </c>
      <c r="G12287">
        <v>33.979999999999997</v>
      </c>
      <c r="J12287">
        <v>0.62060000000000004</v>
      </c>
      <c r="K12287">
        <v>0.60119999999999996</v>
      </c>
    </row>
    <row r="12288" spans="1:11">
      <c r="A12288" t="s">
        <v>28337</v>
      </c>
      <c r="B12288" t="s">
        <v>58</v>
      </c>
      <c r="C12288">
        <v>100794</v>
      </c>
      <c r="D12288" t="s">
        <v>3373</v>
      </c>
      <c r="E12288" t="s">
        <v>12</v>
      </c>
      <c r="F12288">
        <v>46.16</v>
      </c>
      <c r="G12288">
        <v>47.65</v>
      </c>
      <c r="J12288">
        <v>0.61739999999999995</v>
      </c>
      <c r="K12288">
        <v>0.59809999999999997</v>
      </c>
    </row>
    <row r="12289" spans="1:11">
      <c r="A12289" t="s">
        <v>28338</v>
      </c>
      <c r="B12289" t="s">
        <v>58</v>
      </c>
      <c r="C12289">
        <v>100806</v>
      </c>
      <c r="D12289" t="s">
        <v>3381</v>
      </c>
      <c r="E12289" t="s">
        <v>12</v>
      </c>
      <c r="F12289">
        <v>43.87</v>
      </c>
      <c r="G12289">
        <v>45.16</v>
      </c>
      <c r="J12289">
        <v>0.64959999999999996</v>
      </c>
      <c r="K12289">
        <v>0.63109999999999999</v>
      </c>
    </row>
    <row r="12290" spans="1:11">
      <c r="A12290" t="s">
        <v>28339</v>
      </c>
      <c r="B12290" t="s">
        <v>58</v>
      </c>
      <c r="C12290">
        <v>100838</v>
      </c>
      <c r="D12290" t="s">
        <v>8106</v>
      </c>
      <c r="E12290" t="s">
        <v>32</v>
      </c>
      <c r="F12290">
        <v>0</v>
      </c>
      <c r="G12290">
        <v>0</v>
      </c>
    </row>
    <row r="12291" spans="1:11">
      <c r="A12291" t="s">
        <v>28340</v>
      </c>
      <c r="B12291" t="s">
        <v>58</v>
      </c>
      <c r="C12291">
        <v>100839</v>
      </c>
      <c r="D12291" t="s">
        <v>8107</v>
      </c>
      <c r="E12291" t="s">
        <v>32</v>
      </c>
      <c r="F12291">
        <v>0</v>
      </c>
      <c r="G12291">
        <v>0</v>
      </c>
    </row>
    <row r="12292" spans="1:11">
      <c r="A12292" t="s">
        <v>28341</v>
      </c>
      <c r="B12292" t="s">
        <v>58</v>
      </c>
      <c r="C12292">
        <v>100840</v>
      </c>
      <c r="D12292" t="s">
        <v>8108</v>
      </c>
      <c r="E12292" t="s">
        <v>32</v>
      </c>
      <c r="F12292">
        <v>0</v>
      </c>
      <c r="G12292">
        <v>0</v>
      </c>
    </row>
    <row r="12293" spans="1:11">
      <c r="A12293" t="s">
        <v>28342</v>
      </c>
      <c r="B12293" t="s">
        <v>58</v>
      </c>
      <c r="C12293">
        <v>100841</v>
      </c>
      <c r="D12293" t="s">
        <v>8109</v>
      </c>
      <c r="E12293" t="s">
        <v>32</v>
      </c>
      <c r="F12293">
        <v>0</v>
      </c>
      <c r="G12293">
        <v>0</v>
      </c>
    </row>
    <row r="12294" spans="1:11">
      <c r="A12294" t="s">
        <v>28343</v>
      </c>
      <c r="B12294" t="s">
        <v>58</v>
      </c>
      <c r="C12294">
        <v>103283</v>
      </c>
      <c r="D12294" t="s">
        <v>8110</v>
      </c>
      <c r="E12294" t="s">
        <v>32</v>
      </c>
      <c r="F12294">
        <v>0</v>
      </c>
      <c r="G12294">
        <v>0</v>
      </c>
    </row>
    <row r="12295" spans="1:11">
      <c r="A12295" t="s">
        <v>28344</v>
      </c>
      <c r="B12295" t="s">
        <v>58</v>
      </c>
      <c r="C12295">
        <v>103284</v>
      </c>
      <c r="D12295" t="s">
        <v>8111</v>
      </c>
      <c r="E12295" t="s">
        <v>32</v>
      </c>
      <c r="F12295">
        <v>0</v>
      </c>
      <c r="G12295">
        <v>0</v>
      </c>
    </row>
    <row r="12296" spans="1:11">
      <c r="A12296" t="s">
        <v>28345</v>
      </c>
      <c r="B12296" t="s">
        <v>58</v>
      </c>
      <c r="C12296">
        <v>103282</v>
      </c>
      <c r="D12296" t="s">
        <v>8112</v>
      </c>
      <c r="E12296" t="s">
        <v>32</v>
      </c>
      <c r="F12296">
        <v>0</v>
      </c>
      <c r="G12296">
        <v>0</v>
      </c>
    </row>
    <row r="12297" spans="1:11">
      <c r="A12297" t="s">
        <v>28346</v>
      </c>
      <c r="B12297" t="s">
        <v>58</v>
      </c>
      <c r="C12297">
        <v>103279</v>
      </c>
      <c r="D12297" t="s">
        <v>8113</v>
      </c>
      <c r="E12297" t="s">
        <v>32</v>
      </c>
      <c r="F12297">
        <v>0</v>
      </c>
      <c r="G12297">
        <v>0</v>
      </c>
    </row>
    <row r="12298" spans="1:11">
      <c r="A12298" t="s">
        <v>28347</v>
      </c>
      <c r="B12298" t="s">
        <v>58</v>
      </c>
      <c r="C12298">
        <v>103280</v>
      </c>
      <c r="D12298" t="s">
        <v>8114</v>
      </c>
      <c r="E12298" t="s">
        <v>32</v>
      </c>
      <c r="F12298">
        <v>0</v>
      </c>
      <c r="G12298">
        <v>0</v>
      </c>
    </row>
    <row r="12299" spans="1:11">
      <c r="A12299" t="s">
        <v>28348</v>
      </c>
      <c r="B12299" t="s">
        <v>58</v>
      </c>
      <c r="C12299">
        <v>103281</v>
      </c>
      <c r="D12299" t="s">
        <v>8115</v>
      </c>
      <c r="E12299" t="s">
        <v>32</v>
      </c>
      <c r="F12299">
        <v>0</v>
      </c>
      <c r="G12299">
        <v>0</v>
      </c>
    </row>
    <row r="12300" spans="1:11">
      <c r="A12300" t="s">
        <v>28349</v>
      </c>
      <c r="B12300" t="s">
        <v>58</v>
      </c>
      <c r="C12300">
        <v>103247</v>
      </c>
      <c r="D12300" t="s">
        <v>3191</v>
      </c>
      <c r="E12300" t="s">
        <v>32</v>
      </c>
      <c r="F12300">
        <v>3155.77</v>
      </c>
      <c r="G12300">
        <v>3167.58</v>
      </c>
      <c r="J12300">
        <v>1.2800000000000001E-2</v>
      </c>
      <c r="K12300">
        <v>1.2800000000000001E-2</v>
      </c>
    </row>
    <row r="12301" spans="1:11">
      <c r="A12301" t="s">
        <v>28350</v>
      </c>
      <c r="B12301" t="s">
        <v>58</v>
      </c>
      <c r="C12301">
        <v>103250</v>
      </c>
      <c r="D12301" t="s">
        <v>3194</v>
      </c>
      <c r="E12301" t="s">
        <v>32</v>
      </c>
      <c r="F12301">
        <v>4590.8900000000003</v>
      </c>
      <c r="G12301">
        <v>4603.6499999999996</v>
      </c>
      <c r="J12301">
        <v>8.8000000000000005E-3</v>
      </c>
      <c r="K12301">
        <v>8.8000000000000005E-3</v>
      </c>
    </row>
    <row r="12302" spans="1:11">
      <c r="A12302" t="s">
        <v>28351</v>
      </c>
      <c r="B12302" t="s">
        <v>58</v>
      </c>
      <c r="C12302">
        <v>103253</v>
      </c>
      <c r="D12302" t="s">
        <v>3197</v>
      </c>
      <c r="E12302" t="s">
        <v>32</v>
      </c>
      <c r="F12302">
        <v>6263.87</v>
      </c>
      <c r="G12302">
        <v>6277.19</v>
      </c>
      <c r="J12302">
        <v>6.4999999999999997E-3</v>
      </c>
      <c r="K12302">
        <v>6.4999999999999997E-3</v>
      </c>
    </row>
    <row r="12303" spans="1:11">
      <c r="A12303" t="s">
        <v>28352</v>
      </c>
      <c r="B12303" t="s">
        <v>58</v>
      </c>
      <c r="C12303">
        <v>103244</v>
      </c>
      <c r="D12303" t="s">
        <v>3188</v>
      </c>
      <c r="E12303" t="s">
        <v>32</v>
      </c>
      <c r="F12303">
        <v>2841.77</v>
      </c>
      <c r="G12303">
        <v>2853.58</v>
      </c>
      <c r="J12303">
        <v>1.43E-2</v>
      </c>
      <c r="K12303">
        <v>1.4200000000000001E-2</v>
      </c>
    </row>
    <row r="12304" spans="1:11">
      <c r="A12304" t="s">
        <v>28353</v>
      </c>
      <c r="B12304" t="s">
        <v>58</v>
      </c>
      <c r="C12304">
        <v>103256</v>
      </c>
      <c r="D12304" t="s">
        <v>3200</v>
      </c>
      <c r="E12304" t="s">
        <v>32</v>
      </c>
      <c r="F12304">
        <v>11643.81</v>
      </c>
      <c r="G12304">
        <v>11663.4</v>
      </c>
      <c r="J12304">
        <v>4.3E-3</v>
      </c>
      <c r="K12304">
        <v>4.3E-3</v>
      </c>
    </row>
    <row r="12305" spans="1:11">
      <c r="A12305" t="s">
        <v>28354</v>
      </c>
      <c r="B12305" t="s">
        <v>58</v>
      </c>
      <c r="C12305">
        <v>103258</v>
      </c>
      <c r="D12305" t="s">
        <v>3202</v>
      </c>
      <c r="E12305" t="s">
        <v>32</v>
      </c>
      <c r="F12305">
        <v>13019.46</v>
      </c>
      <c r="G12305">
        <v>13039.56</v>
      </c>
      <c r="J12305">
        <v>3.8999999999999998E-3</v>
      </c>
      <c r="K12305">
        <v>3.8999999999999998E-3</v>
      </c>
    </row>
    <row r="12306" spans="1:11">
      <c r="A12306" t="s">
        <v>28355</v>
      </c>
      <c r="B12306" t="s">
        <v>58</v>
      </c>
      <c r="C12306">
        <v>103260</v>
      </c>
      <c r="D12306" t="s">
        <v>3204</v>
      </c>
      <c r="E12306" t="s">
        <v>32</v>
      </c>
      <c r="F12306">
        <v>7199.21</v>
      </c>
      <c r="G12306">
        <v>7219.31</v>
      </c>
      <c r="J12306">
        <v>7.0000000000000001E-3</v>
      </c>
      <c r="K12306">
        <v>7.0000000000000001E-3</v>
      </c>
    </row>
    <row r="12307" spans="1:11">
      <c r="A12307" t="s">
        <v>28356</v>
      </c>
      <c r="B12307" t="s">
        <v>58</v>
      </c>
      <c r="C12307">
        <v>103261</v>
      </c>
      <c r="D12307" t="s">
        <v>3205</v>
      </c>
      <c r="E12307" t="s">
        <v>32</v>
      </c>
      <c r="F12307">
        <v>14689.46</v>
      </c>
      <c r="G12307">
        <v>14711.54</v>
      </c>
      <c r="J12307">
        <v>3.3999999999999998E-3</v>
      </c>
      <c r="K12307">
        <v>3.3999999999999998E-3</v>
      </c>
    </row>
    <row r="12308" spans="1:11">
      <c r="A12308" t="s">
        <v>28357</v>
      </c>
      <c r="B12308" t="s">
        <v>58</v>
      </c>
      <c r="C12308">
        <v>103263</v>
      </c>
      <c r="D12308" t="s">
        <v>3207</v>
      </c>
      <c r="E12308" t="s">
        <v>32</v>
      </c>
      <c r="F12308">
        <v>20378.25</v>
      </c>
      <c r="G12308">
        <v>20408.13</v>
      </c>
      <c r="J12308">
        <v>1.47E-2</v>
      </c>
      <c r="K12308">
        <v>1.47E-2</v>
      </c>
    </row>
    <row r="12309" spans="1:11">
      <c r="A12309" t="s">
        <v>28358</v>
      </c>
      <c r="B12309" t="s">
        <v>58</v>
      </c>
      <c r="C12309">
        <v>103265</v>
      </c>
      <c r="D12309" t="s">
        <v>3209</v>
      </c>
      <c r="E12309" t="s">
        <v>32</v>
      </c>
      <c r="F12309">
        <v>24575.99</v>
      </c>
      <c r="G12309">
        <v>24605.87</v>
      </c>
      <c r="J12309">
        <v>1.2200000000000001E-2</v>
      </c>
      <c r="K12309">
        <v>1.2200000000000001E-2</v>
      </c>
    </row>
    <row r="12310" spans="1:11">
      <c r="A12310" t="s">
        <v>28359</v>
      </c>
      <c r="B12310" t="s">
        <v>58</v>
      </c>
      <c r="C12310">
        <v>103268</v>
      </c>
      <c r="D12310" t="s">
        <v>3212</v>
      </c>
      <c r="E12310" t="s">
        <v>32</v>
      </c>
      <c r="F12310">
        <v>8630.15</v>
      </c>
      <c r="G12310">
        <v>8650.24</v>
      </c>
      <c r="J12310">
        <v>5.4000000000000003E-3</v>
      </c>
      <c r="K12310">
        <v>5.4000000000000003E-3</v>
      </c>
    </row>
    <row r="12311" spans="1:11">
      <c r="A12311" t="s">
        <v>28360</v>
      </c>
      <c r="B12311" t="s">
        <v>58</v>
      </c>
      <c r="C12311">
        <v>103270</v>
      </c>
      <c r="D12311" t="s">
        <v>3214</v>
      </c>
      <c r="E12311" t="s">
        <v>32</v>
      </c>
      <c r="F12311">
        <v>9276.9599999999991</v>
      </c>
      <c r="G12311">
        <v>9297.86</v>
      </c>
      <c r="J12311">
        <v>5.1000000000000004E-3</v>
      </c>
      <c r="K12311">
        <v>5.1000000000000004E-3</v>
      </c>
    </row>
    <row r="12312" spans="1:11">
      <c r="A12312" t="s">
        <v>28361</v>
      </c>
      <c r="B12312" t="s">
        <v>58</v>
      </c>
      <c r="C12312">
        <v>103272</v>
      </c>
      <c r="D12312" t="s">
        <v>3216</v>
      </c>
      <c r="E12312" t="s">
        <v>32</v>
      </c>
      <c r="F12312">
        <v>13583.69</v>
      </c>
      <c r="G12312">
        <v>13607.74</v>
      </c>
      <c r="J12312">
        <v>3.5000000000000001E-3</v>
      </c>
      <c r="K12312">
        <v>3.5000000000000001E-3</v>
      </c>
    </row>
    <row r="12313" spans="1:11">
      <c r="A12313" t="s">
        <v>28362</v>
      </c>
      <c r="B12313" t="s">
        <v>58</v>
      </c>
      <c r="C12313">
        <v>103274</v>
      </c>
      <c r="D12313" t="s">
        <v>3218</v>
      </c>
      <c r="E12313" t="s">
        <v>32</v>
      </c>
      <c r="F12313">
        <v>15983.57</v>
      </c>
      <c r="G12313">
        <v>16015.64</v>
      </c>
      <c r="J12313">
        <v>1.8499999999999999E-2</v>
      </c>
      <c r="K12313">
        <v>1.8499999999999999E-2</v>
      </c>
    </row>
    <row r="12314" spans="1:11">
      <c r="A12314" t="s">
        <v>28363</v>
      </c>
      <c r="B12314" t="s">
        <v>58</v>
      </c>
      <c r="C12314">
        <v>103276</v>
      </c>
      <c r="D12314" t="s">
        <v>3220</v>
      </c>
      <c r="E12314" t="s">
        <v>32</v>
      </c>
      <c r="F12314">
        <v>16687.849999999999</v>
      </c>
      <c r="G12314">
        <v>16719.919999999998</v>
      </c>
      <c r="J12314">
        <v>1.77E-2</v>
      </c>
      <c r="K12314">
        <v>1.77E-2</v>
      </c>
    </row>
    <row r="12315" spans="1:11">
      <c r="A12315" t="s">
        <v>28364</v>
      </c>
      <c r="B12315" t="s">
        <v>58</v>
      </c>
      <c r="C12315">
        <v>103267</v>
      </c>
      <c r="D12315" t="s">
        <v>3211</v>
      </c>
      <c r="E12315" t="s">
        <v>32</v>
      </c>
      <c r="F12315">
        <v>7267.57</v>
      </c>
      <c r="G12315">
        <v>7287.66</v>
      </c>
      <c r="J12315">
        <v>6.4999999999999997E-3</v>
      </c>
      <c r="K12315">
        <v>6.4999999999999997E-3</v>
      </c>
    </row>
    <row r="12316" spans="1:11">
      <c r="A12316" t="s">
        <v>28365</v>
      </c>
      <c r="B12316" t="s">
        <v>58</v>
      </c>
      <c r="C12316">
        <v>103269</v>
      </c>
      <c r="D12316" t="s">
        <v>3213</v>
      </c>
      <c r="E12316" t="s">
        <v>32</v>
      </c>
      <c r="F12316">
        <v>8936.57</v>
      </c>
      <c r="G12316">
        <v>8957.4699999999993</v>
      </c>
      <c r="J12316">
        <v>5.3E-3</v>
      </c>
      <c r="K12316">
        <v>5.1999999999999998E-3</v>
      </c>
    </row>
    <row r="12317" spans="1:11">
      <c r="A12317" t="s">
        <v>28366</v>
      </c>
      <c r="B12317" t="s">
        <v>58</v>
      </c>
      <c r="C12317">
        <v>103271</v>
      </c>
      <c r="D12317" t="s">
        <v>3215</v>
      </c>
      <c r="E12317" t="s">
        <v>32</v>
      </c>
      <c r="F12317">
        <v>13150.82</v>
      </c>
      <c r="G12317">
        <v>13174.87</v>
      </c>
      <c r="J12317">
        <v>3.5999999999999999E-3</v>
      </c>
      <c r="K12317">
        <v>3.5999999999999999E-3</v>
      </c>
    </row>
    <row r="12318" spans="1:11">
      <c r="A12318" t="s">
        <v>28367</v>
      </c>
      <c r="B12318" t="s">
        <v>58</v>
      </c>
      <c r="C12318">
        <v>103273</v>
      </c>
      <c r="D12318" t="s">
        <v>3217</v>
      </c>
      <c r="E12318" t="s">
        <v>32</v>
      </c>
      <c r="F12318">
        <v>13947.74</v>
      </c>
      <c r="G12318">
        <v>13979.81</v>
      </c>
      <c r="J12318">
        <v>2.12E-2</v>
      </c>
      <c r="K12318">
        <v>2.12E-2</v>
      </c>
    </row>
    <row r="12319" spans="1:11">
      <c r="A12319" t="s">
        <v>28368</v>
      </c>
      <c r="B12319" t="s">
        <v>58</v>
      </c>
      <c r="C12319">
        <v>103275</v>
      </c>
      <c r="D12319" t="s">
        <v>3219</v>
      </c>
      <c r="E12319" t="s">
        <v>32</v>
      </c>
      <c r="F12319">
        <v>15900.45</v>
      </c>
      <c r="G12319">
        <v>15932.52</v>
      </c>
      <c r="J12319">
        <v>1.8599999999999998E-2</v>
      </c>
      <c r="K12319">
        <v>1.8599999999999998E-2</v>
      </c>
    </row>
    <row r="12320" spans="1:11">
      <c r="A12320" t="s">
        <v>28369</v>
      </c>
      <c r="B12320" t="s">
        <v>58</v>
      </c>
      <c r="C12320">
        <v>103248</v>
      </c>
      <c r="D12320" t="s">
        <v>3192</v>
      </c>
      <c r="E12320" t="s">
        <v>32</v>
      </c>
      <c r="F12320">
        <v>2575.91</v>
      </c>
      <c r="G12320">
        <v>2587.7199999999998</v>
      </c>
      <c r="J12320">
        <v>1.5699999999999999E-2</v>
      </c>
      <c r="K12320">
        <v>1.5699999999999999E-2</v>
      </c>
    </row>
    <row r="12321" spans="1:11">
      <c r="A12321" t="s">
        <v>28370</v>
      </c>
      <c r="B12321" t="s">
        <v>58</v>
      </c>
      <c r="C12321">
        <v>103249</v>
      </c>
      <c r="D12321" t="s">
        <v>3193</v>
      </c>
      <c r="E12321" t="s">
        <v>32</v>
      </c>
      <c r="F12321">
        <v>2768.59</v>
      </c>
      <c r="G12321">
        <v>2780.4</v>
      </c>
      <c r="J12321">
        <v>1.46E-2</v>
      </c>
      <c r="K12321">
        <v>1.46E-2</v>
      </c>
    </row>
    <row r="12322" spans="1:11">
      <c r="A12322" t="s">
        <v>28371</v>
      </c>
      <c r="B12322" t="s">
        <v>58</v>
      </c>
      <c r="C12322">
        <v>103251</v>
      </c>
      <c r="D12322" t="s">
        <v>3195</v>
      </c>
      <c r="E12322" t="s">
        <v>32</v>
      </c>
      <c r="F12322">
        <v>3622.43</v>
      </c>
      <c r="G12322">
        <v>3635.19</v>
      </c>
      <c r="J12322">
        <v>1.12E-2</v>
      </c>
      <c r="K12322">
        <v>1.12E-2</v>
      </c>
    </row>
    <row r="12323" spans="1:11">
      <c r="A12323" t="s">
        <v>28372</v>
      </c>
      <c r="B12323" t="s">
        <v>58</v>
      </c>
      <c r="C12323">
        <v>103252</v>
      </c>
      <c r="D12323" t="s">
        <v>3196</v>
      </c>
      <c r="E12323" t="s">
        <v>32</v>
      </c>
      <c r="F12323">
        <v>4012.99</v>
      </c>
      <c r="G12323">
        <v>4025.75</v>
      </c>
      <c r="J12323">
        <v>1.01E-2</v>
      </c>
      <c r="K12323">
        <v>1.01E-2</v>
      </c>
    </row>
    <row r="12324" spans="1:11">
      <c r="A12324" t="s">
        <v>28373</v>
      </c>
      <c r="B12324" t="s">
        <v>58</v>
      </c>
      <c r="C12324">
        <v>103254</v>
      </c>
      <c r="D12324" t="s">
        <v>3198</v>
      </c>
      <c r="E12324" t="s">
        <v>32</v>
      </c>
      <c r="F12324">
        <v>4680.55</v>
      </c>
      <c r="G12324">
        <v>4693.87</v>
      </c>
      <c r="J12324">
        <v>8.6999999999999994E-3</v>
      </c>
      <c r="K12324">
        <v>8.6E-3</v>
      </c>
    </row>
    <row r="12325" spans="1:11">
      <c r="A12325" t="s">
        <v>28374</v>
      </c>
      <c r="B12325" t="s">
        <v>58</v>
      </c>
      <c r="C12325">
        <v>103255</v>
      </c>
      <c r="D12325" t="s">
        <v>3199</v>
      </c>
      <c r="E12325" t="s">
        <v>32</v>
      </c>
      <c r="F12325">
        <v>5239.1899999999996</v>
      </c>
      <c r="G12325">
        <v>5252.51</v>
      </c>
      <c r="J12325">
        <v>7.7000000000000002E-3</v>
      </c>
      <c r="K12325">
        <v>7.7000000000000002E-3</v>
      </c>
    </row>
    <row r="12326" spans="1:11">
      <c r="A12326" t="s">
        <v>28375</v>
      </c>
      <c r="B12326" t="s">
        <v>58</v>
      </c>
      <c r="C12326">
        <v>103245</v>
      </c>
      <c r="D12326" t="s">
        <v>3189</v>
      </c>
      <c r="E12326" t="s">
        <v>32</v>
      </c>
      <c r="F12326">
        <v>2238.0700000000002</v>
      </c>
      <c r="G12326">
        <v>2249.88</v>
      </c>
      <c r="J12326">
        <v>1.8100000000000002E-2</v>
      </c>
      <c r="K12326">
        <v>1.7999999999999999E-2</v>
      </c>
    </row>
    <row r="12327" spans="1:11">
      <c r="A12327" t="s">
        <v>28376</v>
      </c>
      <c r="B12327" t="s">
        <v>58</v>
      </c>
      <c r="C12327">
        <v>103246</v>
      </c>
      <c r="D12327" t="s">
        <v>3190</v>
      </c>
      <c r="E12327" t="s">
        <v>32</v>
      </c>
      <c r="F12327">
        <v>2442.23</v>
      </c>
      <c r="G12327">
        <v>2454.04</v>
      </c>
      <c r="J12327">
        <v>1.66E-2</v>
      </c>
      <c r="K12327">
        <v>1.6500000000000001E-2</v>
      </c>
    </row>
    <row r="12328" spans="1:11">
      <c r="A12328" t="s">
        <v>28377</v>
      </c>
      <c r="B12328" t="s">
        <v>58</v>
      </c>
      <c r="C12328">
        <v>103257</v>
      </c>
      <c r="D12328" t="s">
        <v>3201</v>
      </c>
      <c r="E12328" t="s">
        <v>32</v>
      </c>
      <c r="F12328">
        <v>6645.06</v>
      </c>
      <c r="G12328">
        <v>6664.65</v>
      </c>
      <c r="J12328">
        <v>7.6E-3</v>
      </c>
      <c r="K12328">
        <v>7.4999999999999997E-3</v>
      </c>
    </row>
    <row r="12329" spans="1:11">
      <c r="A12329" t="s">
        <v>28378</v>
      </c>
      <c r="B12329" t="s">
        <v>58</v>
      </c>
      <c r="C12329">
        <v>103259</v>
      </c>
      <c r="D12329" t="s">
        <v>3203</v>
      </c>
      <c r="E12329" t="s">
        <v>32</v>
      </c>
      <c r="F12329">
        <v>7007.91</v>
      </c>
      <c r="G12329">
        <v>7028.01</v>
      </c>
      <c r="J12329">
        <v>7.1999999999999998E-3</v>
      </c>
      <c r="K12329">
        <v>7.1999999999999998E-3</v>
      </c>
    </row>
    <row r="12330" spans="1:11">
      <c r="A12330" t="s">
        <v>28379</v>
      </c>
      <c r="B12330" t="s">
        <v>58</v>
      </c>
      <c r="C12330">
        <v>103262</v>
      </c>
      <c r="D12330" t="s">
        <v>3206</v>
      </c>
      <c r="E12330" t="s">
        <v>32</v>
      </c>
      <c r="F12330">
        <v>9212.1200000000008</v>
      </c>
      <c r="G12330">
        <v>9234.2000000000007</v>
      </c>
      <c r="J12330">
        <v>5.4999999999999997E-3</v>
      </c>
      <c r="K12330">
        <v>5.4000000000000003E-3</v>
      </c>
    </row>
    <row r="12331" spans="1:11">
      <c r="A12331" t="s">
        <v>28380</v>
      </c>
      <c r="B12331" t="s">
        <v>58</v>
      </c>
      <c r="C12331">
        <v>103264</v>
      </c>
      <c r="D12331" t="s">
        <v>3208</v>
      </c>
      <c r="E12331" t="s">
        <v>32</v>
      </c>
      <c r="F12331">
        <v>11410.27</v>
      </c>
      <c r="G12331">
        <v>11440.15</v>
      </c>
      <c r="J12331">
        <v>2.6200000000000001E-2</v>
      </c>
      <c r="K12331">
        <v>2.6200000000000001E-2</v>
      </c>
    </row>
    <row r="12332" spans="1:11">
      <c r="A12332" t="s">
        <v>28381</v>
      </c>
      <c r="B12332" t="s">
        <v>58</v>
      </c>
      <c r="C12332">
        <v>103266</v>
      </c>
      <c r="D12332" t="s">
        <v>3210</v>
      </c>
      <c r="E12332" t="s">
        <v>32</v>
      </c>
      <c r="F12332">
        <v>12747.98</v>
      </c>
      <c r="G12332">
        <v>12777.86</v>
      </c>
      <c r="J12332">
        <v>2.35E-2</v>
      </c>
      <c r="K12332">
        <v>2.3400000000000001E-2</v>
      </c>
    </row>
    <row r="12333" spans="1:11">
      <c r="A12333" t="s">
        <v>28382</v>
      </c>
      <c r="B12333" t="s">
        <v>58</v>
      </c>
      <c r="C12333">
        <v>103277</v>
      </c>
      <c r="D12333" t="s">
        <v>3221</v>
      </c>
      <c r="E12333" t="s">
        <v>32</v>
      </c>
      <c r="F12333">
        <v>30813.68</v>
      </c>
      <c r="G12333">
        <v>30854.27</v>
      </c>
      <c r="J12333">
        <v>1.8800000000000001E-2</v>
      </c>
      <c r="K12333">
        <v>1.8800000000000001E-2</v>
      </c>
    </row>
    <row r="12334" spans="1:11">
      <c r="A12334" t="s">
        <v>28383</v>
      </c>
      <c r="B12334" t="s">
        <v>58</v>
      </c>
      <c r="C12334">
        <v>103278</v>
      </c>
      <c r="D12334" t="s">
        <v>3222</v>
      </c>
      <c r="E12334" t="s">
        <v>32</v>
      </c>
      <c r="F12334">
        <v>39464.22</v>
      </c>
      <c r="G12334">
        <v>39505.85</v>
      </c>
      <c r="J12334">
        <v>1.47E-2</v>
      </c>
      <c r="K12334">
        <v>1.47E-2</v>
      </c>
    </row>
    <row r="12335" spans="1:11">
      <c r="A12335" t="s">
        <v>28384</v>
      </c>
      <c r="B12335" t="s">
        <v>58</v>
      </c>
      <c r="C12335">
        <v>103285</v>
      </c>
      <c r="D12335" t="s">
        <v>8116</v>
      </c>
      <c r="E12335" t="s">
        <v>32</v>
      </c>
      <c r="F12335">
        <v>0</v>
      </c>
      <c r="G12335">
        <v>0</v>
      </c>
    </row>
    <row r="12336" spans="1:11">
      <c r="A12336" t="s">
        <v>28385</v>
      </c>
      <c r="B12336" t="s">
        <v>58</v>
      </c>
      <c r="C12336">
        <v>103286</v>
      </c>
      <c r="D12336" t="s">
        <v>8117</v>
      </c>
      <c r="E12336" t="s">
        <v>32</v>
      </c>
      <c r="F12336">
        <v>0</v>
      </c>
      <c r="G12336">
        <v>0</v>
      </c>
    </row>
    <row r="12337" spans="1:11">
      <c r="A12337" t="s">
        <v>28386</v>
      </c>
      <c r="B12337" t="s">
        <v>58</v>
      </c>
      <c r="C12337">
        <v>103287</v>
      </c>
      <c r="D12337" t="s">
        <v>8118</v>
      </c>
      <c r="E12337" t="s">
        <v>32</v>
      </c>
      <c r="F12337">
        <v>0</v>
      </c>
      <c r="G12337">
        <v>0</v>
      </c>
    </row>
    <row r="12338" spans="1:11">
      <c r="A12338" t="s">
        <v>28387</v>
      </c>
      <c r="B12338" t="s">
        <v>58</v>
      </c>
      <c r="C12338">
        <v>103288</v>
      </c>
      <c r="D12338" t="s">
        <v>3223</v>
      </c>
      <c r="E12338" t="s">
        <v>32</v>
      </c>
      <c r="F12338">
        <v>18.87</v>
      </c>
      <c r="G12338">
        <v>20.34</v>
      </c>
      <c r="J12338">
        <v>0</v>
      </c>
      <c r="K12338">
        <v>0</v>
      </c>
    </row>
    <row r="12339" spans="1:11">
      <c r="A12339" t="s">
        <v>28388</v>
      </c>
      <c r="B12339" t="s">
        <v>58</v>
      </c>
      <c r="C12339">
        <v>103291</v>
      </c>
      <c r="D12339" t="s">
        <v>8119</v>
      </c>
      <c r="E12339" t="s">
        <v>12</v>
      </c>
      <c r="F12339">
        <v>65.3</v>
      </c>
      <c r="G12339">
        <v>65.81</v>
      </c>
      <c r="J12339">
        <v>0.6734</v>
      </c>
      <c r="K12339">
        <v>0.66810000000000003</v>
      </c>
    </row>
    <row r="12340" spans="1:11">
      <c r="A12340" t="s">
        <v>28389</v>
      </c>
      <c r="B12340" t="s">
        <v>58</v>
      </c>
      <c r="C12340">
        <v>103289</v>
      </c>
      <c r="D12340" t="s">
        <v>8120</v>
      </c>
      <c r="E12340" t="s">
        <v>12</v>
      </c>
      <c r="F12340">
        <v>33.25</v>
      </c>
      <c r="G12340">
        <v>33.68</v>
      </c>
      <c r="J12340">
        <v>0.63370000000000004</v>
      </c>
      <c r="K12340">
        <v>0.62560000000000004</v>
      </c>
    </row>
    <row r="12341" spans="1:11">
      <c r="A12341" t="s">
        <v>28390</v>
      </c>
      <c r="B12341" t="s">
        <v>58</v>
      </c>
      <c r="C12341">
        <v>103290</v>
      </c>
      <c r="D12341" t="s">
        <v>8121</v>
      </c>
      <c r="E12341" t="s">
        <v>12</v>
      </c>
      <c r="F12341">
        <v>52.04</v>
      </c>
      <c r="G12341">
        <v>52.52</v>
      </c>
      <c r="J12341">
        <v>0.623</v>
      </c>
      <c r="K12341">
        <v>0.61729999999999996</v>
      </c>
    </row>
    <row r="12342" spans="1:11">
      <c r="A12342" t="s">
        <v>28391</v>
      </c>
      <c r="B12342" t="s">
        <v>58</v>
      </c>
      <c r="C12342">
        <v>103292</v>
      </c>
      <c r="D12342" t="s">
        <v>8122</v>
      </c>
      <c r="E12342" t="s">
        <v>12</v>
      </c>
      <c r="F12342">
        <v>79.05</v>
      </c>
      <c r="G12342">
        <v>79.61</v>
      </c>
      <c r="J12342">
        <v>0.69199999999999995</v>
      </c>
      <c r="K12342">
        <v>0.68710000000000004</v>
      </c>
    </row>
    <row r="12343" spans="1:11">
      <c r="A12343" t="s">
        <v>32133</v>
      </c>
      <c r="B12343" t="s">
        <v>58</v>
      </c>
      <c r="C12343">
        <v>106044</v>
      </c>
      <c r="D12343" t="s">
        <v>32134</v>
      </c>
      <c r="E12343" t="s">
        <v>32</v>
      </c>
      <c r="F12343">
        <v>65.66</v>
      </c>
      <c r="G12343">
        <v>69.150000000000006</v>
      </c>
      <c r="J12343">
        <v>0.32640000000000002</v>
      </c>
      <c r="K12343">
        <v>0.30990000000000001</v>
      </c>
    </row>
    <row r="12344" spans="1:11">
      <c r="A12344" t="s">
        <v>32135</v>
      </c>
      <c r="B12344" t="s">
        <v>58</v>
      </c>
      <c r="C12344">
        <v>106045</v>
      </c>
      <c r="D12344" t="s">
        <v>32136</v>
      </c>
      <c r="E12344" t="s">
        <v>32</v>
      </c>
      <c r="F12344">
        <v>142.44999999999999</v>
      </c>
      <c r="G12344">
        <v>146.82</v>
      </c>
      <c r="J12344">
        <v>0.61170000000000002</v>
      </c>
      <c r="K12344">
        <v>0.59350000000000003</v>
      </c>
    </row>
    <row r="12345" spans="1:11">
      <c r="A12345" t="s">
        <v>32137</v>
      </c>
      <c r="B12345" t="s">
        <v>58</v>
      </c>
      <c r="C12345">
        <v>106042</v>
      </c>
      <c r="D12345" t="s">
        <v>32138</v>
      </c>
      <c r="E12345" t="s">
        <v>32</v>
      </c>
      <c r="F12345">
        <v>67.540000000000006</v>
      </c>
      <c r="G12345">
        <v>71.03</v>
      </c>
      <c r="J12345">
        <v>0.34510000000000002</v>
      </c>
      <c r="K12345">
        <v>0.32819999999999999</v>
      </c>
    </row>
    <row r="12346" spans="1:11">
      <c r="A12346" t="s">
        <v>32139</v>
      </c>
      <c r="B12346" t="s">
        <v>58</v>
      </c>
      <c r="C12346">
        <v>106043</v>
      </c>
      <c r="D12346" t="s">
        <v>32140</v>
      </c>
      <c r="E12346" t="s">
        <v>32</v>
      </c>
      <c r="F12346">
        <v>125.1</v>
      </c>
      <c r="G12346">
        <v>129.47</v>
      </c>
      <c r="J12346">
        <v>0.55789999999999995</v>
      </c>
      <c r="K12346">
        <v>0.53900000000000003</v>
      </c>
    </row>
    <row r="12347" spans="1:11">
      <c r="A12347" t="s">
        <v>32141</v>
      </c>
      <c r="B12347" t="s">
        <v>58</v>
      </c>
      <c r="C12347">
        <v>106046</v>
      </c>
      <c r="D12347" t="s">
        <v>32142</v>
      </c>
      <c r="E12347" t="s">
        <v>32</v>
      </c>
      <c r="F12347">
        <v>43.41</v>
      </c>
      <c r="G12347">
        <v>45.74</v>
      </c>
      <c r="J12347">
        <v>0.31840000000000002</v>
      </c>
      <c r="K12347">
        <v>0.30209999999999998</v>
      </c>
    </row>
    <row r="12348" spans="1:11">
      <c r="A12348" t="s">
        <v>32143</v>
      </c>
      <c r="B12348" t="s">
        <v>58</v>
      </c>
      <c r="C12348">
        <v>106047</v>
      </c>
      <c r="D12348" t="s">
        <v>32144</v>
      </c>
      <c r="E12348" t="s">
        <v>32</v>
      </c>
      <c r="F12348">
        <v>75.59</v>
      </c>
      <c r="G12348">
        <v>78.5</v>
      </c>
      <c r="J12348">
        <v>0.51039999999999996</v>
      </c>
      <c r="K12348">
        <v>0.49149999999999999</v>
      </c>
    </row>
    <row r="12349" spans="1:11">
      <c r="A12349" t="s">
        <v>32145</v>
      </c>
      <c r="B12349" t="s">
        <v>58</v>
      </c>
      <c r="C12349">
        <v>106038</v>
      </c>
      <c r="D12349" t="s">
        <v>32146</v>
      </c>
      <c r="E12349" t="s">
        <v>32</v>
      </c>
      <c r="F12349">
        <v>62.12</v>
      </c>
      <c r="G12349">
        <v>66.790000000000006</v>
      </c>
      <c r="J12349">
        <v>4.9700000000000001E-2</v>
      </c>
      <c r="K12349">
        <v>4.6300000000000001E-2</v>
      </c>
    </row>
    <row r="12350" spans="1:11">
      <c r="A12350" t="s">
        <v>32147</v>
      </c>
      <c r="B12350" t="s">
        <v>58</v>
      </c>
      <c r="C12350">
        <v>106039</v>
      </c>
      <c r="D12350" t="s">
        <v>32148</v>
      </c>
      <c r="E12350" t="s">
        <v>32</v>
      </c>
      <c r="F12350">
        <v>82.15</v>
      </c>
      <c r="G12350">
        <v>87.97</v>
      </c>
      <c r="J12350">
        <v>0.1012</v>
      </c>
      <c r="K12350">
        <v>9.4500000000000001E-2</v>
      </c>
    </row>
    <row r="12351" spans="1:11">
      <c r="A12351" t="s">
        <v>32149</v>
      </c>
      <c r="B12351" t="s">
        <v>58</v>
      </c>
      <c r="C12351">
        <v>106040</v>
      </c>
      <c r="D12351" t="s">
        <v>32150</v>
      </c>
      <c r="E12351" t="s">
        <v>32</v>
      </c>
      <c r="F12351">
        <v>88.26</v>
      </c>
      <c r="G12351">
        <v>92.93</v>
      </c>
      <c r="J12351">
        <v>0.33119999999999999</v>
      </c>
      <c r="K12351">
        <v>0.3145</v>
      </c>
    </row>
    <row r="12352" spans="1:11">
      <c r="A12352" t="s">
        <v>32151</v>
      </c>
      <c r="B12352" t="s">
        <v>58</v>
      </c>
      <c r="C12352">
        <v>106041</v>
      </c>
      <c r="D12352" t="s">
        <v>32152</v>
      </c>
      <c r="E12352" t="s">
        <v>32</v>
      </c>
      <c r="F12352">
        <v>159.13999999999999</v>
      </c>
      <c r="G12352">
        <v>164.96</v>
      </c>
      <c r="J12352">
        <v>0.53600000000000003</v>
      </c>
      <c r="K12352">
        <v>0.5171</v>
      </c>
    </row>
    <row r="12353" spans="1:11">
      <c r="A12353" t="s">
        <v>28392</v>
      </c>
      <c r="B12353" t="s">
        <v>58</v>
      </c>
      <c r="C12353">
        <v>97329</v>
      </c>
      <c r="D12353" t="s">
        <v>32153</v>
      </c>
      <c r="E12353" t="s">
        <v>12</v>
      </c>
      <c r="F12353">
        <v>60.46</v>
      </c>
      <c r="G12353">
        <v>60.77</v>
      </c>
      <c r="J12353">
        <v>0.72729999999999995</v>
      </c>
      <c r="K12353">
        <v>0.72350000000000003</v>
      </c>
    </row>
    <row r="12354" spans="1:11">
      <c r="A12354" t="s">
        <v>28393</v>
      </c>
      <c r="B12354" t="s">
        <v>58</v>
      </c>
      <c r="C12354">
        <v>97327</v>
      </c>
      <c r="D12354" t="s">
        <v>32154</v>
      </c>
      <c r="E12354" t="s">
        <v>12</v>
      </c>
      <c r="F12354">
        <v>28.41</v>
      </c>
      <c r="G12354">
        <v>28.64</v>
      </c>
      <c r="J12354">
        <v>0.74160000000000004</v>
      </c>
      <c r="K12354">
        <v>0.73570000000000002</v>
      </c>
    </row>
    <row r="12355" spans="1:11">
      <c r="A12355" t="s">
        <v>32155</v>
      </c>
      <c r="B12355" t="s">
        <v>58</v>
      </c>
      <c r="C12355">
        <v>106034</v>
      </c>
      <c r="D12355" t="s">
        <v>32156</v>
      </c>
      <c r="E12355" t="s">
        <v>12</v>
      </c>
      <c r="F12355">
        <v>133.08000000000001</v>
      </c>
      <c r="G12355">
        <v>133.49</v>
      </c>
      <c r="J12355">
        <v>0.49709999999999999</v>
      </c>
      <c r="K12355">
        <v>0.49559999999999998</v>
      </c>
    </row>
    <row r="12356" spans="1:11">
      <c r="A12356" t="s">
        <v>28394</v>
      </c>
      <c r="B12356" t="s">
        <v>58</v>
      </c>
      <c r="C12356">
        <v>97328</v>
      </c>
      <c r="D12356" t="s">
        <v>32157</v>
      </c>
      <c r="E12356" t="s">
        <v>12</v>
      </c>
      <c r="F12356">
        <v>47.2</v>
      </c>
      <c r="G12356">
        <v>47.48</v>
      </c>
      <c r="J12356">
        <v>0.68689999999999996</v>
      </c>
      <c r="K12356">
        <v>0.68279999999999996</v>
      </c>
    </row>
    <row r="12357" spans="1:11">
      <c r="A12357" t="s">
        <v>28395</v>
      </c>
      <c r="B12357" t="s">
        <v>58</v>
      </c>
      <c r="C12357">
        <v>97330</v>
      </c>
      <c r="D12357" t="s">
        <v>32158</v>
      </c>
      <c r="E12357" t="s">
        <v>12</v>
      </c>
      <c r="F12357">
        <v>74.209999999999994</v>
      </c>
      <c r="G12357">
        <v>74.569999999999993</v>
      </c>
      <c r="J12357">
        <v>0.73709999999999998</v>
      </c>
      <c r="K12357">
        <v>0.73350000000000004</v>
      </c>
    </row>
    <row r="12358" spans="1:11">
      <c r="A12358" t="s">
        <v>32159</v>
      </c>
      <c r="B12358" t="s">
        <v>58</v>
      </c>
      <c r="C12358">
        <v>106035</v>
      </c>
      <c r="D12358" t="s">
        <v>32160</v>
      </c>
      <c r="E12358" t="s">
        <v>12</v>
      </c>
      <c r="F12358">
        <v>0</v>
      </c>
      <c r="G12358">
        <v>0</v>
      </c>
    </row>
    <row r="12359" spans="1:11">
      <c r="A12359" t="s">
        <v>32161</v>
      </c>
      <c r="B12359" t="s">
        <v>58</v>
      </c>
      <c r="C12359">
        <v>106036</v>
      </c>
      <c r="D12359" t="s">
        <v>32162</v>
      </c>
      <c r="E12359" t="s">
        <v>12</v>
      </c>
      <c r="F12359">
        <v>0</v>
      </c>
      <c r="G12359">
        <v>0</v>
      </c>
    </row>
    <row r="12360" spans="1:11">
      <c r="A12360" t="s">
        <v>32163</v>
      </c>
      <c r="B12360" t="s">
        <v>58</v>
      </c>
      <c r="C12360">
        <v>106037</v>
      </c>
      <c r="D12360" t="s">
        <v>32164</v>
      </c>
      <c r="E12360" t="s">
        <v>12</v>
      </c>
      <c r="F12360">
        <v>0</v>
      </c>
      <c r="G12360">
        <v>0</v>
      </c>
    </row>
    <row r="12361" spans="1:11">
      <c r="A12361" t="s">
        <v>28396</v>
      </c>
      <c r="B12361" t="s">
        <v>58</v>
      </c>
      <c r="C12361">
        <v>93085</v>
      </c>
      <c r="D12361" t="s">
        <v>3924</v>
      </c>
      <c r="E12361" t="s">
        <v>32</v>
      </c>
      <c r="F12361">
        <v>18.100000000000001</v>
      </c>
      <c r="G12361">
        <v>18.97</v>
      </c>
      <c r="J12361">
        <v>0.41549999999999998</v>
      </c>
      <c r="K12361">
        <v>0.39639999999999997</v>
      </c>
    </row>
    <row r="12362" spans="1:11">
      <c r="A12362" t="s">
        <v>28397</v>
      </c>
      <c r="B12362" t="s">
        <v>58</v>
      </c>
      <c r="C12362">
        <v>103892</v>
      </c>
      <c r="D12362" t="s">
        <v>4358</v>
      </c>
      <c r="E12362" t="s">
        <v>32</v>
      </c>
      <c r="F12362">
        <v>19.39</v>
      </c>
      <c r="G12362">
        <v>20.36</v>
      </c>
      <c r="J12362">
        <v>0.39610000000000001</v>
      </c>
      <c r="K12362">
        <v>0.37719999999999998</v>
      </c>
    </row>
    <row r="12363" spans="1:11">
      <c r="A12363" t="s">
        <v>28398</v>
      </c>
      <c r="B12363" t="s">
        <v>58</v>
      </c>
      <c r="C12363">
        <v>103823</v>
      </c>
      <c r="D12363" t="s">
        <v>4298</v>
      </c>
      <c r="E12363" t="s">
        <v>32</v>
      </c>
      <c r="F12363">
        <v>22.03</v>
      </c>
      <c r="G12363">
        <v>23.21</v>
      </c>
      <c r="J12363">
        <v>0.34139999999999998</v>
      </c>
      <c r="K12363">
        <v>0.32400000000000001</v>
      </c>
    </row>
    <row r="12364" spans="1:11">
      <c r="A12364" t="s">
        <v>28399</v>
      </c>
      <c r="B12364" t="s">
        <v>58</v>
      </c>
      <c r="C12364">
        <v>103856</v>
      </c>
      <c r="D12364" t="s">
        <v>4328</v>
      </c>
      <c r="E12364" t="s">
        <v>32</v>
      </c>
      <c r="F12364">
        <v>19.350000000000001</v>
      </c>
      <c r="G12364">
        <v>20.3</v>
      </c>
      <c r="J12364">
        <v>0.3886</v>
      </c>
      <c r="K12364">
        <v>0.37040000000000001</v>
      </c>
    </row>
    <row r="12365" spans="1:11">
      <c r="A12365" t="s">
        <v>28400</v>
      </c>
      <c r="B12365" t="s">
        <v>58</v>
      </c>
      <c r="C12365">
        <v>93108</v>
      </c>
      <c r="D12365" t="s">
        <v>3945</v>
      </c>
      <c r="E12365" t="s">
        <v>32</v>
      </c>
      <c r="F12365">
        <v>16.07</v>
      </c>
      <c r="G12365">
        <v>16.760000000000002</v>
      </c>
      <c r="J12365">
        <v>0.46800000000000003</v>
      </c>
      <c r="K12365">
        <v>0.44869999999999999</v>
      </c>
    </row>
    <row r="12366" spans="1:11">
      <c r="A12366" t="s">
        <v>28401</v>
      </c>
      <c r="B12366" t="s">
        <v>58</v>
      </c>
      <c r="C12366">
        <v>93091</v>
      </c>
      <c r="D12366" t="s">
        <v>3930</v>
      </c>
      <c r="E12366" t="s">
        <v>32</v>
      </c>
      <c r="F12366">
        <v>19.260000000000002</v>
      </c>
      <c r="G12366">
        <v>19.920000000000002</v>
      </c>
      <c r="J12366">
        <v>0.58409999999999995</v>
      </c>
      <c r="K12366">
        <v>0.56479999999999997</v>
      </c>
    </row>
    <row r="12367" spans="1:11">
      <c r="A12367" t="s">
        <v>28402</v>
      </c>
      <c r="B12367" t="s">
        <v>58</v>
      </c>
      <c r="C12367">
        <v>103900</v>
      </c>
      <c r="D12367" t="s">
        <v>4366</v>
      </c>
      <c r="E12367" t="s">
        <v>32</v>
      </c>
      <c r="F12367">
        <v>24.77</v>
      </c>
      <c r="G12367">
        <v>25.88</v>
      </c>
      <c r="J12367">
        <v>0.45419999999999999</v>
      </c>
      <c r="K12367">
        <v>0.43469999999999998</v>
      </c>
    </row>
    <row r="12368" spans="1:11">
      <c r="A12368" t="s">
        <v>28403</v>
      </c>
      <c r="B12368" t="s">
        <v>58</v>
      </c>
      <c r="C12368">
        <v>103831</v>
      </c>
      <c r="D12368" t="s">
        <v>4306</v>
      </c>
      <c r="E12368" t="s">
        <v>32</v>
      </c>
      <c r="F12368">
        <v>32.869999999999997</v>
      </c>
      <c r="G12368">
        <v>34.630000000000003</v>
      </c>
      <c r="J12368">
        <v>0.34229999999999999</v>
      </c>
      <c r="K12368">
        <v>0.32490000000000002</v>
      </c>
    </row>
    <row r="12369" spans="1:11">
      <c r="A12369" t="s">
        <v>28404</v>
      </c>
      <c r="B12369" t="s">
        <v>58</v>
      </c>
      <c r="C12369">
        <v>103864</v>
      </c>
      <c r="D12369" t="s">
        <v>4336</v>
      </c>
      <c r="E12369" t="s">
        <v>32</v>
      </c>
      <c r="F12369">
        <v>26.23</v>
      </c>
      <c r="G12369">
        <v>27.43</v>
      </c>
      <c r="J12369">
        <v>0.4289</v>
      </c>
      <c r="K12369">
        <v>0.41010000000000002</v>
      </c>
    </row>
    <row r="12370" spans="1:11">
      <c r="A12370" t="s">
        <v>28405</v>
      </c>
      <c r="B12370" t="s">
        <v>58</v>
      </c>
      <c r="C12370">
        <v>93133</v>
      </c>
      <c r="D12370" t="s">
        <v>3962</v>
      </c>
      <c r="E12370" t="s">
        <v>32</v>
      </c>
      <c r="F12370">
        <v>23.04</v>
      </c>
      <c r="G12370">
        <v>24.01</v>
      </c>
      <c r="J12370">
        <v>0.48830000000000001</v>
      </c>
      <c r="K12370">
        <v>0.46860000000000002</v>
      </c>
    </row>
    <row r="12371" spans="1:11">
      <c r="A12371" t="s">
        <v>28406</v>
      </c>
      <c r="B12371" t="s">
        <v>58</v>
      </c>
      <c r="C12371">
        <v>93057</v>
      </c>
      <c r="D12371" t="s">
        <v>3897</v>
      </c>
      <c r="E12371" t="s">
        <v>32</v>
      </c>
      <c r="F12371">
        <v>15.75</v>
      </c>
      <c r="G12371">
        <v>16.12</v>
      </c>
      <c r="J12371">
        <v>0.71430000000000005</v>
      </c>
      <c r="K12371">
        <v>0.69789999999999996</v>
      </c>
    </row>
    <row r="12372" spans="1:11">
      <c r="A12372" t="s">
        <v>28407</v>
      </c>
      <c r="B12372" t="s">
        <v>58</v>
      </c>
      <c r="C12372">
        <v>93062</v>
      </c>
      <c r="D12372" t="s">
        <v>3902</v>
      </c>
      <c r="E12372" t="s">
        <v>32</v>
      </c>
      <c r="F12372">
        <v>29.75</v>
      </c>
      <c r="G12372">
        <v>30.22</v>
      </c>
      <c r="J12372">
        <v>0.80710000000000004</v>
      </c>
      <c r="K12372">
        <v>0.79449999999999998</v>
      </c>
    </row>
    <row r="12373" spans="1:11">
      <c r="A12373" t="s">
        <v>28408</v>
      </c>
      <c r="B12373" t="s">
        <v>58</v>
      </c>
      <c r="C12373">
        <v>93065</v>
      </c>
      <c r="D12373" t="s">
        <v>3905</v>
      </c>
      <c r="E12373" t="s">
        <v>32</v>
      </c>
      <c r="F12373">
        <v>48.17</v>
      </c>
      <c r="G12373">
        <v>48.75</v>
      </c>
      <c r="J12373">
        <v>0.85340000000000005</v>
      </c>
      <c r="K12373">
        <v>0.84330000000000005</v>
      </c>
    </row>
    <row r="12374" spans="1:11">
      <c r="A12374" t="s">
        <v>28409</v>
      </c>
      <c r="B12374" t="s">
        <v>58</v>
      </c>
      <c r="C12374">
        <v>93068</v>
      </c>
      <c r="D12374" t="s">
        <v>3908</v>
      </c>
      <c r="E12374" t="s">
        <v>32</v>
      </c>
      <c r="F12374">
        <v>67.64</v>
      </c>
      <c r="G12374">
        <v>68.36</v>
      </c>
      <c r="J12374">
        <v>0.86870000000000003</v>
      </c>
      <c r="K12374">
        <v>0.85960000000000003</v>
      </c>
    </row>
    <row r="12375" spans="1:11">
      <c r="A12375" t="s">
        <v>28410</v>
      </c>
      <c r="B12375" t="s">
        <v>58</v>
      </c>
      <c r="C12375">
        <v>93071</v>
      </c>
      <c r="D12375" t="s">
        <v>3911</v>
      </c>
      <c r="E12375" t="s">
        <v>32</v>
      </c>
      <c r="F12375">
        <v>182.14</v>
      </c>
      <c r="G12375">
        <v>183.06</v>
      </c>
      <c r="J12375">
        <v>0.93869999999999998</v>
      </c>
      <c r="K12375">
        <v>0.93400000000000005</v>
      </c>
    </row>
    <row r="12376" spans="1:11">
      <c r="A12376" t="s">
        <v>28411</v>
      </c>
      <c r="B12376" t="s">
        <v>58</v>
      </c>
      <c r="C12376">
        <v>93081</v>
      </c>
      <c r="D12376" t="s">
        <v>3920</v>
      </c>
      <c r="E12376" t="s">
        <v>32</v>
      </c>
      <c r="F12376">
        <v>20.86</v>
      </c>
      <c r="G12376">
        <v>21.32</v>
      </c>
      <c r="J12376">
        <v>0.72770000000000001</v>
      </c>
      <c r="K12376">
        <v>0.71199999999999997</v>
      </c>
    </row>
    <row r="12377" spans="1:11">
      <c r="A12377" t="s">
        <v>28412</v>
      </c>
      <c r="B12377" t="s">
        <v>58</v>
      </c>
      <c r="C12377">
        <v>103887</v>
      </c>
      <c r="D12377" t="s">
        <v>4353</v>
      </c>
      <c r="E12377" t="s">
        <v>32</v>
      </c>
      <c r="F12377">
        <v>22.93</v>
      </c>
      <c r="G12377">
        <v>23.57</v>
      </c>
      <c r="J12377">
        <v>0.66200000000000003</v>
      </c>
      <c r="K12377">
        <v>0.64400000000000002</v>
      </c>
    </row>
    <row r="12378" spans="1:11">
      <c r="A12378" t="s">
        <v>28413</v>
      </c>
      <c r="B12378" t="s">
        <v>58</v>
      </c>
      <c r="C12378">
        <v>103818</v>
      </c>
      <c r="D12378" t="s">
        <v>4293</v>
      </c>
      <c r="E12378" t="s">
        <v>32</v>
      </c>
      <c r="F12378">
        <v>22.91</v>
      </c>
      <c r="G12378">
        <v>23.54</v>
      </c>
      <c r="J12378">
        <v>0.66259999999999997</v>
      </c>
      <c r="K12378">
        <v>0.64490000000000003</v>
      </c>
    </row>
    <row r="12379" spans="1:11">
      <c r="A12379" t="s">
        <v>28414</v>
      </c>
      <c r="B12379" t="s">
        <v>58</v>
      </c>
      <c r="C12379">
        <v>103851</v>
      </c>
      <c r="D12379" t="s">
        <v>4323</v>
      </c>
      <c r="E12379" t="s">
        <v>32</v>
      </c>
      <c r="F12379">
        <v>22.59</v>
      </c>
      <c r="G12379">
        <v>23.19</v>
      </c>
      <c r="J12379">
        <v>0.67200000000000004</v>
      </c>
      <c r="K12379">
        <v>0.65459999999999996</v>
      </c>
    </row>
    <row r="12380" spans="1:11">
      <c r="A12380" t="s">
        <v>28415</v>
      </c>
      <c r="B12380" t="s">
        <v>58</v>
      </c>
      <c r="C12380">
        <v>93104</v>
      </c>
      <c r="D12380" t="s">
        <v>3941</v>
      </c>
      <c r="E12380" t="s">
        <v>32</v>
      </c>
      <c r="F12380">
        <v>20.97</v>
      </c>
      <c r="G12380">
        <v>21.44</v>
      </c>
      <c r="J12380">
        <v>0.72389999999999999</v>
      </c>
      <c r="K12380">
        <v>0.70799999999999996</v>
      </c>
    </row>
    <row r="12381" spans="1:11">
      <c r="A12381" t="s">
        <v>28416</v>
      </c>
      <c r="B12381" t="s">
        <v>58</v>
      </c>
      <c r="C12381">
        <v>98602</v>
      </c>
      <c r="D12381" t="s">
        <v>4279</v>
      </c>
      <c r="E12381" t="s">
        <v>32</v>
      </c>
      <c r="F12381">
        <v>20.07</v>
      </c>
      <c r="G12381">
        <v>20.43</v>
      </c>
      <c r="J12381">
        <v>0.7833</v>
      </c>
      <c r="K12381">
        <v>0.76949999999999996</v>
      </c>
    </row>
    <row r="12382" spans="1:11">
      <c r="A12382" t="s">
        <v>28417</v>
      </c>
      <c r="B12382" t="s">
        <v>58</v>
      </c>
      <c r="C12382">
        <v>93087</v>
      </c>
      <c r="D12382" t="s">
        <v>3926</v>
      </c>
      <c r="E12382" t="s">
        <v>32</v>
      </c>
      <c r="F12382">
        <v>21.89</v>
      </c>
      <c r="G12382">
        <v>22.39</v>
      </c>
      <c r="J12382">
        <v>0.71809999999999996</v>
      </c>
      <c r="K12382">
        <v>0.70209999999999995</v>
      </c>
    </row>
    <row r="12383" spans="1:11">
      <c r="A12383" t="s">
        <v>28418</v>
      </c>
      <c r="B12383" t="s">
        <v>58</v>
      </c>
      <c r="C12383">
        <v>103893</v>
      </c>
      <c r="D12383" t="s">
        <v>4359</v>
      </c>
      <c r="E12383" t="s">
        <v>32</v>
      </c>
      <c r="F12383">
        <v>24.45</v>
      </c>
      <c r="G12383">
        <v>25.16</v>
      </c>
      <c r="J12383">
        <v>0.64290000000000003</v>
      </c>
      <c r="K12383">
        <v>0.62480000000000002</v>
      </c>
    </row>
    <row r="12384" spans="1:11">
      <c r="A12384" t="s">
        <v>28419</v>
      </c>
      <c r="B12384" t="s">
        <v>58</v>
      </c>
      <c r="C12384">
        <v>103824</v>
      </c>
      <c r="D12384" t="s">
        <v>4299</v>
      </c>
      <c r="E12384" t="s">
        <v>32</v>
      </c>
      <c r="F12384">
        <v>27.28</v>
      </c>
      <c r="G12384">
        <v>28.22</v>
      </c>
      <c r="J12384">
        <v>0.57620000000000005</v>
      </c>
      <c r="K12384">
        <v>0.55710000000000004</v>
      </c>
    </row>
    <row r="12385" spans="1:11">
      <c r="A12385" t="s">
        <v>28420</v>
      </c>
      <c r="B12385" t="s">
        <v>58</v>
      </c>
      <c r="C12385">
        <v>103857</v>
      </c>
      <c r="D12385" t="s">
        <v>4329</v>
      </c>
      <c r="E12385" t="s">
        <v>32</v>
      </c>
      <c r="F12385">
        <v>24.81</v>
      </c>
      <c r="G12385">
        <v>25.55</v>
      </c>
      <c r="J12385">
        <v>0.63360000000000005</v>
      </c>
      <c r="K12385">
        <v>0.61529999999999996</v>
      </c>
    </row>
    <row r="12386" spans="1:11">
      <c r="A12386" t="s">
        <v>28421</v>
      </c>
      <c r="B12386" t="s">
        <v>58</v>
      </c>
      <c r="C12386">
        <v>93110</v>
      </c>
      <c r="D12386" t="s">
        <v>3947</v>
      </c>
      <c r="E12386" t="s">
        <v>32</v>
      </c>
      <c r="F12386">
        <v>23.25</v>
      </c>
      <c r="G12386">
        <v>23.87</v>
      </c>
      <c r="J12386">
        <v>0.67610000000000003</v>
      </c>
      <c r="K12386">
        <v>0.65859999999999996</v>
      </c>
    </row>
    <row r="12387" spans="1:11">
      <c r="A12387" t="s">
        <v>28422</v>
      </c>
      <c r="B12387" t="s">
        <v>58</v>
      </c>
      <c r="C12387">
        <v>93054</v>
      </c>
      <c r="D12387" t="s">
        <v>3894</v>
      </c>
      <c r="E12387" t="s">
        <v>32</v>
      </c>
      <c r="F12387">
        <v>24.94</v>
      </c>
      <c r="G12387">
        <v>25.4</v>
      </c>
      <c r="J12387">
        <v>0.77470000000000006</v>
      </c>
      <c r="K12387">
        <v>0.76060000000000005</v>
      </c>
    </row>
    <row r="12388" spans="1:11">
      <c r="A12388" t="s">
        <v>28423</v>
      </c>
      <c r="B12388" t="s">
        <v>58</v>
      </c>
      <c r="C12388">
        <v>93088</v>
      </c>
      <c r="D12388" t="s">
        <v>3927</v>
      </c>
      <c r="E12388" t="s">
        <v>32</v>
      </c>
      <c r="F12388">
        <v>27.09</v>
      </c>
      <c r="G12388">
        <v>27.7</v>
      </c>
      <c r="J12388">
        <v>0.72499999999999998</v>
      </c>
      <c r="K12388">
        <v>0.70899999999999996</v>
      </c>
    </row>
    <row r="12389" spans="1:11">
      <c r="A12389" t="s">
        <v>28424</v>
      </c>
      <c r="B12389" t="s">
        <v>58</v>
      </c>
      <c r="C12389">
        <v>103894</v>
      </c>
      <c r="D12389" t="s">
        <v>4360</v>
      </c>
      <c r="E12389" t="s">
        <v>32</v>
      </c>
      <c r="F12389">
        <v>29.32</v>
      </c>
      <c r="G12389">
        <v>30.13</v>
      </c>
      <c r="J12389">
        <v>0.65890000000000004</v>
      </c>
      <c r="K12389">
        <v>0.64119999999999999</v>
      </c>
    </row>
    <row r="12390" spans="1:11">
      <c r="A12390" t="s">
        <v>28425</v>
      </c>
      <c r="B12390" t="s">
        <v>58</v>
      </c>
      <c r="C12390">
        <v>103825</v>
      </c>
      <c r="D12390" t="s">
        <v>4300</v>
      </c>
      <c r="E12390" t="s">
        <v>32</v>
      </c>
      <c r="F12390">
        <v>32.14</v>
      </c>
      <c r="G12390">
        <v>33.19</v>
      </c>
      <c r="J12390">
        <v>0.60109999999999997</v>
      </c>
      <c r="K12390">
        <v>0.58209999999999995</v>
      </c>
    </row>
    <row r="12391" spans="1:11">
      <c r="A12391" t="s">
        <v>28426</v>
      </c>
      <c r="B12391" t="s">
        <v>58</v>
      </c>
      <c r="C12391">
        <v>103858</v>
      </c>
      <c r="D12391" t="s">
        <v>4330</v>
      </c>
      <c r="E12391" t="s">
        <v>32</v>
      </c>
      <c r="F12391">
        <v>29.68</v>
      </c>
      <c r="G12391">
        <v>30.52</v>
      </c>
      <c r="J12391">
        <v>0.65090000000000003</v>
      </c>
      <c r="K12391">
        <v>0.63300000000000001</v>
      </c>
    </row>
    <row r="12392" spans="1:11">
      <c r="A12392" t="s">
        <v>28427</v>
      </c>
      <c r="B12392" t="s">
        <v>58</v>
      </c>
      <c r="C12392">
        <v>93111</v>
      </c>
      <c r="D12392" t="s">
        <v>3948</v>
      </c>
      <c r="E12392" t="s">
        <v>32</v>
      </c>
      <c r="F12392">
        <v>28.13</v>
      </c>
      <c r="G12392">
        <v>28.84</v>
      </c>
      <c r="J12392">
        <v>0.68679999999999997</v>
      </c>
      <c r="K12392">
        <v>0.66990000000000005</v>
      </c>
    </row>
    <row r="12393" spans="1:11">
      <c r="A12393" t="s">
        <v>28428</v>
      </c>
      <c r="B12393" t="s">
        <v>58</v>
      </c>
      <c r="C12393">
        <v>93059</v>
      </c>
      <c r="D12393" t="s">
        <v>3899</v>
      </c>
      <c r="E12393" t="s">
        <v>32</v>
      </c>
      <c r="F12393">
        <v>32.08</v>
      </c>
      <c r="G12393">
        <v>32.479999999999997</v>
      </c>
      <c r="J12393">
        <v>0.84660000000000002</v>
      </c>
      <c r="K12393">
        <v>0.83620000000000005</v>
      </c>
    </row>
    <row r="12394" spans="1:11">
      <c r="A12394" t="s">
        <v>28429</v>
      </c>
      <c r="B12394" t="s">
        <v>58</v>
      </c>
      <c r="C12394">
        <v>93093</v>
      </c>
      <c r="D12394" t="s">
        <v>3932</v>
      </c>
      <c r="E12394" t="s">
        <v>32</v>
      </c>
      <c r="F12394">
        <v>33.770000000000003</v>
      </c>
      <c r="G12394">
        <v>34.299999999999997</v>
      </c>
      <c r="J12394">
        <v>0.80430000000000001</v>
      </c>
      <c r="K12394">
        <v>0.79179999999999995</v>
      </c>
    </row>
    <row r="12395" spans="1:11">
      <c r="A12395" t="s">
        <v>28430</v>
      </c>
      <c r="B12395" t="s">
        <v>58</v>
      </c>
      <c r="C12395">
        <v>103899</v>
      </c>
      <c r="D12395" t="s">
        <v>4365</v>
      </c>
      <c r="E12395" t="s">
        <v>32</v>
      </c>
      <c r="F12395">
        <v>36.72</v>
      </c>
      <c r="G12395">
        <v>37.51</v>
      </c>
      <c r="J12395">
        <v>0.73970000000000002</v>
      </c>
      <c r="K12395">
        <v>0.72409999999999997</v>
      </c>
    </row>
    <row r="12396" spans="1:11">
      <c r="A12396" t="s">
        <v>28431</v>
      </c>
      <c r="B12396" t="s">
        <v>58</v>
      </c>
      <c r="C12396">
        <v>103830</v>
      </c>
      <c r="D12396" t="s">
        <v>4305</v>
      </c>
      <c r="E12396" t="s">
        <v>32</v>
      </c>
      <c r="F12396">
        <v>41.74</v>
      </c>
      <c r="G12396">
        <v>42.95</v>
      </c>
      <c r="J12396">
        <v>0.64470000000000005</v>
      </c>
      <c r="K12396">
        <v>0.62649999999999995</v>
      </c>
    </row>
    <row r="12397" spans="1:11">
      <c r="A12397" t="s">
        <v>28432</v>
      </c>
      <c r="B12397" t="s">
        <v>58</v>
      </c>
      <c r="C12397">
        <v>103863</v>
      </c>
      <c r="D12397" t="s">
        <v>4335</v>
      </c>
      <c r="E12397" t="s">
        <v>32</v>
      </c>
      <c r="F12397">
        <v>37.68</v>
      </c>
      <c r="G12397">
        <v>38.54</v>
      </c>
      <c r="J12397">
        <v>0.7208</v>
      </c>
      <c r="K12397">
        <v>0.70469999999999999</v>
      </c>
    </row>
    <row r="12398" spans="1:11">
      <c r="A12398" t="s">
        <v>28433</v>
      </c>
      <c r="B12398" t="s">
        <v>58</v>
      </c>
      <c r="C12398">
        <v>93114</v>
      </c>
      <c r="D12398" t="s">
        <v>3950</v>
      </c>
      <c r="E12398" t="s">
        <v>32</v>
      </c>
      <c r="F12398">
        <v>36.19</v>
      </c>
      <c r="G12398">
        <v>36.93</v>
      </c>
      <c r="J12398">
        <v>0.75049999999999994</v>
      </c>
      <c r="K12398">
        <v>0.73540000000000005</v>
      </c>
    </row>
    <row r="12399" spans="1:11">
      <c r="A12399" t="s">
        <v>28434</v>
      </c>
      <c r="B12399" t="s">
        <v>58</v>
      </c>
      <c r="C12399">
        <v>93075</v>
      </c>
      <c r="D12399" t="s">
        <v>3914</v>
      </c>
      <c r="E12399" t="s">
        <v>32</v>
      </c>
      <c r="F12399">
        <v>22.38</v>
      </c>
      <c r="G12399">
        <v>22.98</v>
      </c>
      <c r="J12399">
        <v>0.67379999999999995</v>
      </c>
      <c r="K12399">
        <v>0.65620000000000001</v>
      </c>
    </row>
    <row r="12400" spans="1:11">
      <c r="A12400" t="s">
        <v>28435</v>
      </c>
      <c r="B12400" t="s">
        <v>58</v>
      </c>
      <c r="C12400">
        <v>103876</v>
      </c>
      <c r="D12400" t="s">
        <v>4342</v>
      </c>
      <c r="E12400" t="s">
        <v>32</v>
      </c>
      <c r="F12400">
        <v>25.49</v>
      </c>
      <c r="G12400">
        <v>26.35</v>
      </c>
      <c r="J12400">
        <v>0.59160000000000001</v>
      </c>
      <c r="K12400">
        <v>0.57230000000000003</v>
      </c>
    </row>
    <row r="12401" spans="1:11">
      <c r="A12401" t="s">
        <v>28436</v>
      </c>
      <c r="B12401" t="s">
        <v>58</v>
      </c>
      <c r="C12401">
        <v>103807</v>
      </c>
      <c r="D12401" t="s">
        <v>4282</v>
      </c>
      <c r="E12401" t="s">
        <v>32</v>
      </c>
      <c r="F12401">
        <v>25.44</v>
      </c>
      <c r="G12401">
        <v>26.29</v>
      </c>
      <c r="J12401">
        <v>0.59279999999999999</v>
      </c>
      <c r="K12401">
        <v>0.5736</v>
      </c>
    </row>
    <row r="12402" spans="1:11">
      <c r="A12402" t="s">
        <v>28437</v>
      </c>
      <c r="B12402" t="s">
        <v>58</v>
      </c>
      <c r="C12402">
        <v>103840</v>
      </c>
      <c r="D12402" t="s">
        <v>4312</v>
      </c>
      <c r="E12402" t="s">
        <v>32</v>
      </c>
      <c r="F12402">
        <v>24.97</v>
      </c>
      <c r="G12402">
        <v>25.79</v>
      </c>
      <c r="J12402">
        <v>0.60389999999999999</v>
      </c>
      <c r="K12402">
        <v>0.5847</v>
      </c>
    </row>
    <row r="12403" spans="1:11">
      <c r="A12403" t="s">
        <v>28438</v>
      </c>
      <c r="B12403" t="s">
        <v>58</v>
      </c>
      <c r="C12403">
        <v>93098</v>
      </c>
      <c r="D12403" t="s">
        <v>3935</v>
      </c>
      <c r="E12403" t="s">
        <v>32</v>
      </c>
      <c r="F12403">
        <v>22.54</v>
      </c>
      <c r="G12403">
        <v>23.16</v>
      </c>
      <c r="J12403">
        <v>0.66900000000000004</v>
      </c>
      <c r="K12403">
        <v>0.65110000000000001</v>
      </c>
    </row>
    <row r="12404" spans="1:11">
      <c r="A12404" t="s">
        <v>28439</v>
      </c>
      <c r="B12404" t="s">
        <v>58</v>
      </c>
      <c r="C12404">
        <v>93120</v>
      </c>
      <c r="D12404" t="s">
        <v>3956</v>
      </c>
      <c r="E12404" t="s">
        <v>32</v>
      </c>
      <c r="F12404">
        <v>28.48</v>
      </c>
      <c r="G12404">
        <v>28.91</v>
      </c>
      <c r="J12404">
        <v>0.81320000000000003</v>
      </c>
      <c r="K12404">
        <v>0.80110000000000003</v>
      </c>
    </row>
    <row r="12405" spans="1:11">
      <c r="A12405" t="s">
        <v>28440</v>
      </c>
      <c r="B12405" t="s">
        <v>58</v>
      </c>
      <c r="C12405">
        <v>93077</v>
      </c>
      <c r="D12405" t="s">
        <v>3916</v>
      </c>
      <c r="E12405" t="s">
        <v>32</v>
      </c>
      <c r="F12405">
        <v>31.2</v>
      </c>
      <c r="G12405">
        <v>31.86</v>
      </c>
      <c r="J12405">
        <v>0.74229999999999996</v>
      </c>
      <c r="K12405">
        <v>0.72689999999999999</v>
      </c>
    </row>
    <row r="12406" spans="1:11">
      <c r="A12406" t="s">
        <v>28441</v>
      </c>
      <c r="B12406" t="s">
        <v>58</v>
      </c>
      <c r="C12406">
        <v>103879</v>
      </c>
      <c r="D12406" t="s">
        <v>4345</v>
      </c>
      <c r="E12406" t="s">
        <v>32</v>
      </c>
      <c r="F12406">
        <v>35.03</v>
      </c>
      <c r="G12406">
        <v>36</v>
      </c>
      <c r="J12406">
        <v>0.66110000000000002</v>
      </c>
      <c r="K12406">
        <v>0.64329999999999998</v>
      </c>
    </row>
    <row r="12407" spans="1:11">
      <c r="A12407" t="s">
        <v>28442</v>
      </c>
      <c r="B12407" t="s">
        <v>58</v>
      </c>
      <c r="C12407">
        <v>103810</v>
      </c>
      <c r="D12407" t="s">
        <v>4285</v>
      </c>
      <c r="E12407" t="s">
        <v>32</v>
      </c>
      <c r="F12407">
        <v>39.229999999999997</v>
      </c>
      <c r="G12407">
        <v>40.54</v>
      </c>
      <c r="J12407">
        <v>0.59040000000000004</v>
      </c>
      <c r="K12407">
        <v>0.57130000000000003</v>
      </c>
    </row>
    <row r="12408" spans="1:11">
      <c r="A12408" t="s">
        <v>28443</v>
      </c>
      <c r="B12408" t="s">
        <v>58</v>
      </c>
      <c r="C12408">
        <v>103843</v>
      </c>
      <c r="D12408" t="s">
        <v>4315</v>
      </c>
      <c r="E12408" t="s">
        <v>32</v>
      </c>
      <c r="F12408">
        <v>35.56</v>
      </c>
      <c r="G12408">
        <v>36.57</v>
      </c>
      <c r="J12408">
        <v>0.65129999999999999</v>
      </c>
      <c r="K12408">
        <v>0.63329999999999997</v>
      </c>
    </row>
    <row r="12409" spans="1:11">
      <c r="A12409" t="s">
        <v>28444</v>
      </c>
      <c r="B12409" t="s">
        <v>58</v>
      </c>
      <c r="C12409">
        <v>93100</v>
      </c>
      <c r="D12409" t="s">
        <v>3937</v>
      </c>
      <c r="E12409" t="s">
        <v>32</v>
      </c>
      <c r="F12409">
        <v>33.229999999999997</v>
      </c>
      <c r="G12409">
        <v>34.06</v>
      </c>
      <c r="J12409">
        <v>0.69699999999999995</v>
      </c>
      <c r="K12409">
        <v>0.68</v>
      </c>
    </row>
    <row r="12410" spans="1:11">
      <c r="A12410" t="s">
        <v>28445</v>
      </c>
      <c r="B12410" t="s">
        <v>58</v>
      </c>
      <c r="C12410">
        <v>93121</v>
      </c>
      <c r="D12410" t="s">
        <v>3957</v>
      </c>
      <c r="E12410" t="s">
        <v>32</v>
      </c>
      <c r="F12410">
        <v>32.450000000000003</v>
      </c>
      <c r="G12410">
        <v>32.979999999999997</v>
      </c>
      <c r="J12410">
        <v>0.79690000000000005</v>
      </c>
      <c r="K12410">
        <v>0.78410000000000002</v>
      </c>
    </row>
    <row r="12411" spans="1:11">
      <c r="A12411" t="s">
        <v>28446</v>
      </c>
      <c r="B12411" t="s">
        <v>58</v>
      </c>
      <c r="C12411">
        <v>93078</v>
      </c>
      <c r="D12411" t="s">
        <v>3917</v>
      </c>
      <c r="E12411" t="s">
        <v>32</v>
      </c>
      <c r="F12411">
        <v>35.17</v>
      </c>
      <c r="G12411">
        <v>35.93</v>
      </c>
      <c r="J12411">
        <v>0.73529999999999995</v>
      </c>
      <c r="K12411">
        <v>0.71970000000000001</v>
      </c>
    </row>
    <row r="12412" spans="1:11">
      <c r="A12412" t="s">
        <v>28447</v>
      </c>
      <c r="B12412" t="s">
        <v>58</v>
      </c>
      <c r="C12412">
        <v>103880</v>
      </c>
      <c r="D12412" t="s">
        <v>4346</v>
      </c>
      <c r="E12412" t="s">
        <v>32</v>
      </c>
      <c r="F12412">
        <v>38.99</v>
      </c>
      <c r="G12412">
        <v>40.07</v>
      </c>
      <c r="J12412">
        <v>0.66320000000000001</v>
      </c>
      <c r="K12412">
        <v>0.64539999999999997</v>
      </c>
    </row>
    <row r="12413" spans="1:11">
      <c r="A12413" t="s">
        <v>28448</v>
      </c>
      <c r="B12413" t="s">
        <v>58</v>
      </c>
      <c r="C12413">
        <v>103811</v>
      </c>
      <c r="D12413" t="s">
        <v>4286</v>
      </c>
      <c r="E12413" t="s">
        <v>32</v>
      </c>
      <c r="F12413">
        <v>43.2</v>
      </c>
      <c r="G12413">
        <v>44.62</v>
      </c>
      <c r="J12413">
        <v>0.59860000000000002</v>
      </c>
      <c r="K12413">
        <v>0.5796</v>
      </c>
    </row>
    <row r="12414" spans="1:11">
      <c r="A12414" t="s">
        <v>28449</v>
      </c>
      <c r="B12414" t="s">
        <v>58</v>
      </c>
      <c r="C12414">
        <v>103844</v>
      </c>
      <c r="D12414" t="s">
        <v>4316</v>
      </c>
      <c r="E12414" t="s">
        <v>32</v>
      </c>
      <c r="F12414">
        <v>39.520000000000003</v>
      </c>
      <c r="G12414">
        <v>40.64</v>
      </c>
      <c r="J12414">
        <v>0.65439999999999998</v>
      </c>
      <c r="K12414">
        <v>0.63629999999999998</v>
      </c>
    </row>
    <row r="12415" spans="1:11">
      <c r="A12415" t="s">
        <v>28450</v>
      </c>
      <c r="B12415" t="s">
        <v>58</v>
      </c>
      <c r="C12415">
        <v>93101</v>
      </c>
      <c r="D12415" t="s">
        <v>3938</v>
      </c>
      <c r="E12415" t="s">
        <v>32</v>
      </c>
      <c r="F12415">
        <v>37.200000000000003</v>
      </c>
      <c r="G12415">
        <v>38.130000000000003</v>
      </c>
      <c r="J12415">
        <v>0.69520000000000004</v>
      </c>
      <c r="K12415">
        <v>0.67820000000000003</v>
      </c>
    </row>
    <row r="12416" spans="1:11">
      <c r="A12416" t="s">
        <v>28451</v>
      </c>
      <c r="B12416" t="s">
        <v>58</v>
      </c>
      <c r="C12416">
        <v>92311</v>
      </c>
      <c r="D12416" t="s">
        <v>15198</v>
      </c>
      <c r="E12416" t="s">
        <v>32</v>
      </c>
      <c r="F12416">
        <v>15.55</v>
      </c>
      <c r="G12416">
        <v>16.28</v>
      </c>
      <c r="J12416">
        <v>0.42120000000000002</v>
      </c>
      <c r="K12416">
        <v>0.40229999999999999</v>
      </c>
    </row>
    <row r="12417" spans="1:11">
      <c r="A12417" t="s">
        <v>28452</v>
      </c>
      <c r="B12417" t="s">
        <v>58</v>
      </c>
      <c r="C12417">
        <v>103874</v>
      </c>
      <c r="D12417" t="s">
        <v>4340</v>
      </c>
      <c r="E12417" t="s">
        <v>32</v>
      </c>
      <c r="F12417">
        <v>22.43</v>
      </c>
      <c r="G12417">
        <v>23.75</v>
      </c>
      <c r="J12417">
        <v>0.28399999999999997</v>
      </c>
      <c r="K12417">
        <v>0.26819999999999999</v>
      </c>
    </row>
    <row r="12418" spans="1:11">
      <c r="A12418" t="s">
        <v>28453</v>
      </c>
      <c r="B12418" t="s">
        <v>58</v>
      </c>
      <c r="C12418">
        <v>103805</v>
      </c>
      <c r="D12418" t="s">
        <v>4280</v>
      </c>
      <c r="E12418" t="s">
        <v>32</v>
      </c>
      <c r="F12418">
        <v>22.33</v>
      </c>
      <c r="G12418">
        <v>23.63</v>
      </c>
      <c r="J12418">
        <v>0.2853</v>
      </c>
      <c r="K12418">
        <v>0.26960000000000001</v>
      </c>
    </row>
    <row r="12419" spans="1:11">
      <c r="A12419" t="s">
        <v>28454</v>
      </c>
      <c r="B12419" t="s">
        <v>58</v>
      </c>
      <c r="C12419">
        <v>103838</v>
      </c>
      <c r="D12419" t="s">
        <v>4310</v>
      </c>
      <c r="E12419" t="s">
        <v>32</v>
      </c>
      <c r="F12419">
        <v>21.39</v>
      </c>
      <c r="G12419">
        <v>22.63</v>
      </c>
      <c r="J12419">
        <v>0.29780000000000001</v>
      </c>
      <c r="K12419">
        <v>0.28149999999999997</v>
      </c>
    </row>
    <row r="12420" spans="1:11">
      <c r="A12420" t="s">
        <v>28455</v>
      </c>
      <c r="B12420" t="s">
        <v>58</v>
      </c>
      <c r="C12420">
        <v>92326</v>
      </c>
      <c r="D12420" t="s">
        <v>3736</v>
      </c>
      <c r="E12420" t="s">
        <v>32</v>
      </c>
      <c r="F12420">
        <v>16.510000000000002</v>
      </c>
      <c r="G12420">
        <v>17.350000000000001</v>
      </c>
      <c r="J12420">
        <v>0.38400000000000001</v>
      </c>
      <c r="K12420">
        <v>0.3654</v>
      </c>
    </row>
    <row r="12421" spans="1:11">
      <c r="A12421" t="s">
        <v>28456</v>
      </c>
      <c r="B12421" t="s">
        <v>58</v>
      </c>
      <c r="C12421">
        <v>92287</v>
      </c>
      <c r="D12421" t="s">
        <v>3710</v>
      </c>
      <c r="E12421" t="s">
        <v>32</v>
      </c>
      <c r="F12421">
        <v>19.77</v>
      </c>
      <c r="G12421">
        <v>20.25</v>
      </c>
      <c r="J12421">
        <v>0.7036</v>
      </c>
      <c r="K12421">
        <v>0.68689999999999996</v>
      </c>
    </row>
    <row r="12422" spans="1:11">
      <c r="A12422" t="s">
        <v>28457</v>
      </c>
      <c r="B12422" t="s">
        <v>58</v>
      </c>
      <c r="C12422">
        <v>92312</v>
      </c>
      <c r="D12422" t="s">
        <v>3728</v>
      </c>
      <c r="E12422" t="s">
        <v>32</v>
      </c>
      <c r="F12422">
        <v>25.23</v>
      </c>
      <c r="G12422">
        <v>26.16</v>
      </c>
      <c r="J12422">
        <v>0.55130000000000001</v>
      </c>
      <c r="K12422">
        <v>0.53169999999999995</v>
      </c>
    </row>
    <row r="12423" spans="1:11">
      <c r="A12423" t="s">
        <v>28458</v>
      </c>
      <c r="B12423" t="s">
        <v>58</v>
      </c>
      <c r="C12423">
        <v>103877</v>
      </c>
      <c r="D12423" t="s">
        <v>4343</v>
      </c>
      <c r="E12423" t="s">
        <v>32</v>
      </c>
      <c r="F12423">
        <v>32.880000000000003</v>
      </c>
      <c r="G12423">
        <v>34.44</v>
      </c>
      <c r="J12423">
        <v>0.42309999999999998</v>
      </c>
      <c r="K12423">
        <v>0.40389999999999998</v>
      </c>
    </row>
    <row r="12424" spans="1:11">
      <c r="A12424" t="s">
        <v>28459</v>
      </c>
      <c r="B12424" t="s">
        <v>58</v>
      </c>
      <c r="C12424">
        <v>103808</v>
      </c>
      <c r="D12424" t="s">
        <v>4283</v>
      </c>
      <c r="E12424" t="s">
        <v>32</v>
      </c>
      <c r="F12424">
        <v>41.27</v>
      </c>
      <c r="G12424">
        <v>43.52</v>
      </c>
      <c r="J12424">
        <v>0.33700000000000002</v>
      </c>
      <c r="K12424">
        <v>0.3196</v>
      </c>
    </row>
    <row r="12425" spans="1:11">
      <c r="A12425" t="s">
        <v>28460</v>
      </c>
      <c r="B12425" t="s">
        <v>58</v>
      </c>
      <c r="C12425">
        <v>103841</v>
      </c>
      <c r="D12425" t="s">
        <v>4313</v>
      </c>
      <c r="E12425" t="s">
        <v>32</v>
      </c>
      <c r="F12425">
        <v>33.93</v>
      </c>
      <c r="G12425">
        <v>35.58</v>
      </c>
      <c r="J12425">
        <v>0.41</v>
      </c>
      <c r="K12425">
        <v>0.39090000000000003</v>
      </c>
    </row>
    <row r="12426" spans="1:11">
      <c r="A12426" t="s">
        <v>28461</v>
      </c>
      <c r="B12426" t="s">
        <v>58</v>
      </c>
      <c r="C12426">
        <v>92327</v>
      </c>
      <c r="D12426" t="s">
        <v>3737</v>
      </c>
      <c r="E12426" t="s">
        <v>32</v>
      </c>
      <c r="F12426">
        <v>29.28</v>
      </c>
      <c r="G12426">
        <v>30.54</v>
      </c>
      <c r="J12426">
        <v>0.47510000000000002</v>
      </c>
      <c r="K12426">
        <v>0.45550000000000002</v>
      </c>
    </row>
    <row r="12427" spans="1:11">
      <c r="A12427" t="s">
        <v>28462</v>
      </c>
      <c r="B12427" t="s">
        <v>58</v>
      </c>
      <c r="C12427">
        <v>92288</v>
      </c>
      <c r="D12427" t="s">
        <v>3711</v>
      </c>
      <c r="E12427" t="s">
        <v>32</v>
      </c>
      <c r="F12427">
        <v>30.88</v>
      </c>
      <c r="G12427">
        <v>31.5</v>
      </c>
      <c r="J12427">
        <v>0.75490000000000002</v>
      </c>
      <c r="K12427">
        <v>0.74</v>
      </c>
    </row>
    <row r="12428" spans="1:11">
      <c r="A12428" t="s">
        <v>28463</v>
      </c>
      <c r="B12428" t="s">
        <v>58</v>
      </c>
      <c r="C12428">
        <v>92313</v>
      </c>
      <c r="D12428" t="s">
        <v>3729</v>
      </c>
      <c r="E12428" t="s">
        <v>32</v>
      </c>
      <c r="F12428">
        <v>35.93</v>
      </c>
      <c r="G12428">
        <v>36.97</v>
      </c>
      <c r="J12428">
        <v>0.64880000000000004</v>
      </c>
      <c r="K12428">
        <v>0.63049999999999995</v>
      </c>
    </row>
    <row r="12429" spans="1:11">
      <c r="A12429" t="s">
        <v>28464</v>
      </c>
      <c r="B12429" t="s">
        <v>58</v>
      </c>
      <c r="C12429">
        <v>103881</v>
      </c>
      <c r="D12429" t="s">
        <v>4347</v>
      </c>
      <c r="E12429" t="s">
        <v>32</v>
      </c>
      <c r="F12429">
        <v>44.78</v>
      </c>
      <c r="G12429">
        <v>46.55</v>
      </c>
      <c r="J12429">
        <v>0.52049999999999996</v>
      </c>
      <c r="K12429">
        <v>0.50080000000000002</v>
      </c>
    </row>
    <row r="12430" spans="1:11">
      <c r="A12430" t="s">
        <v>28465</v>
      </c>
      <c r="B12430" t="s">
        <v>58</v>
      </c>
      <c r="C12430">
        <v>103812</v>
      </c>
      <c r="D12430" t="s">
        <v>4287</v>
      </c>
      <c r="E12430" t="s">
        <v>32</v>
      </c>
      <c r="F12430">
        <v>60.46</v>
      </c>
      <c r="G12430">
        <v>63.5</v>
      </c>
      <c r="J12430">
        <v>0.38550000000000001</v>
      </c>
      <c r="K12430">
        <v>0.36709999999999998</v>
      </c>
    </row>
    <row r="12431" spans="1:11">
      <c r="A12431" t="s">
        <v>28466</v>
      </c>
      <c r="B12431" t="s">
        <v>58</v>
      </c>
      <c r="C12431">
        <v>103845</v>
      </c>
      <c r="D12431" t="s">
        <v>4317</v>
      </c>
      <c r="E12431" t="s">
        <v>32</v>
      </c>
      <c r="F12431">
        <v>47.62</v>
      </c>
      <c r="G12431">
        <v>49.6</v>
      </c>
      <c r="J12431">
        <v>0.48949999999999999</v>
      </c>
      <c r="K12431">
        <v>0.47</v>
      </c>
    </row>
    <row r="12432" spans="1:11">
      <c r="A12432" t="s">
        <v>28467</v>
      </c>
      <c r="B12432" t="s">
        <v>58</v>
      </c>
      <c r="C12432">
        <v>92328</v>
      </c>
      <c r="D12432" t="s">
        <v>3738</v>
      </c>
      <c r="E12432" t="s">
        <v>32</v>
      </c>
      <c r="F12432">
        <v>43.14</v>
      </c>
      <c r="G12432">
        <v>44.77</v>
      </c>
      <c r="J12432">
        <v>0.5403</v>
      </c>
      <c r="K12432">
        <v>0.52070000000000005</v>
      </c>
    </row>
    <row r="12433" spans="1:11">
      <c r="A12433" t="s">
        <v>28468</v>
      </c>
      <c r="B12433" t="s">
        <v>58</v>
      </c>
      <c r="C12433">
        <v>92289</v>
      </c>
      <c r="D12433" t="s">
        <v>3712</v>
      </c>
      <c r="E12433" t="s">
        <v>32</v>
      </c>
      <c r="F12433">
        <v>54.02</v>
      </c>
      <c r="G12433">
        <v>54.8</v>
      </c>
      <c r="J12433">
        <v>0.82340000000000002</v>
      </c>
      <c r="K12433">
        <v>0.81169999999999998</v>
      </c>
    </row>
    <row r="12434" spans="1:11">
      <c r="A12434" t="s">
        <v>28469</v>
      </c>
      <c r="B12434" t="s">
        <v>58</v>
      </c>
      <c r="C12434">
        <v>92290</v>
      </c>
      <c r="D12434" t="s">
        <v>3713</v>
      </c>
      <c r="E12434" t="s">
        <v>32</v>
      </c>
      <c r="F12434">
        <v>81.319999999999993</v>
      </c>
      <c r="G12434">
        <v>82.26</v>
      </c>
      <c r="J12434">
        <v>0.85819999999999996</v>
      </c>
      <c r="K12434">
        <v>0.84840000000000004</v>
      </c>
    </row>
    <row r="12435" spans="1:11">
      <c r="A12435" t="s">
        <v>28470</v>
      </c>
      <c r="B12435" t="s">
        <v>58</v>
      </c>
      <c r="C12435">
        <v>92291</v>
      </c>
      <c r="D12435" t="s">
        <v>3714</v>
      </c>
      <c r="E12435" t="s">
        <v>32</v>
      </c>
      <c r="F12435">
        <v>125.47</v>
      </c>
      <c r="G12435">
        <v>126.69</v>
      </c>
      <c r="J12435">
        <v>0.88090000000000002</v>
      </c>
      <c r="K12435">
        <v>0.87239999999999995</v>
      </c>
    </row>
    <row r="12436" spans="1:11">
      <c r="A12436" t="s">
        <v>28471</v>
      </c>
      <c r="B12436" t="s">
        <v>58</v>
      </c>
      <c r="C12436">
        <v>92292</v>
      </c>
      <c r="D12436" t="s">
        <v>3715</v>
      </c>
      <c r="E12436" t="s">
        <v>32</v>
      </c>
      <c r="F12436">
        <v>383.69</v>
      </c>
      <c r="G12436">
        <v>385.19</v>
      </c>
      <c r="J12436">
        <v>0.95220000000000005</v>
      </c>
      <c r="K12436">
        <v>0.94850000000000001</v>
      </c>
    </row>
    <row r="12437" spans="1:11">
      <c r="A12437" t="s">
        <v>28472</v>
      </c>
      <c r="B12437" t="s">
        <v>58</v>
      </c>
      <c r="C12437">
        <v>93082</v>
      </c>
      <c r="D12437" t="s">
        <v>3921</v>
      </c>
      <c r="E12437" t="s">
        <v>32</v>
      </c>
      <c r="F12437">
        <v>26.86</v>
      </c>
      <c r="G12437">
        <v>27.39</v>
      </c>
      <c r="J12437">
        <v>0.755</v>
      </c>
      <c r="K12437">
        <v>0.74039999999999995</v>
      </c>
    </row>
    <row r="12438" spans="1:11">
      <c r="A12438" t="s">
        <v>28473</v>
      </c>
      <c r="B12438" t="s">
        <v>58</v>
      </c>
      <c r="C12438">
        <v>103885</v>
      </c>
      <c r="D12438" t="s">
        <v>4351</v>
      </c>
      <c r="E12438" t="s">
        <v>32</v>
      </c>
      <c r="F12438">
        <v>31.02</v>
      </c>
      <c r="G12438">
        <v>31.9</v>
      </c>
      <c r="J12438">
        <v>0.65380000000000005</v>
      </c>
      <c r="K12438">
        <v>0.63570000000000004</v>
      </c>
    </row>
    <row r="12439" spans="1:11">
      <c r="A12439" t="s">
        <v>28474</v>
      </c>
      <c r="B12439" t="s">
        <v>58</v>
      </c>
      <c r="C12439">
        <v>103816</v>
      </c>
      <c r="D12439" t="s">
        <v>4291</v>
      </c>
      <c r="E12439" t="s">
        <v>32</v>
      </c>
      <c r="F12439">
        <v>30.97</v>
      </c>
      <c r="G12439">
        <v>31.84</v>
      </c>
      <c r="J12439">
        <v>0.65480000000000005</v>
      </c>
      <c r="K12439">
        <v>0.63690000000000002</v>
      </c>
    </row>
    <row r="12440" spans="1:11">
      <c r="A12440" t="s">
        <v>28475</v>
      </c>
      <c r="B12440" t="s">
        <v>58</v>
      </c>
      <c r="C12440">
        <v>103849</v>
      </c>
      <c r="D12440" t="s">
        <v>4321</v>
      </c>
      <c r="E12440" t="s">
        <v>32</v>
      </c>
      <c r="F12440">
        <v>30.34</v>
      </c>
      <c r="G12440">
        <v>31.17</v>
      </c>
      <c r="J12440">
        <v>0.66839999999999999</v>
      </c>
      <c r="K12440">
        <v>0.65059999999999996</v>
      </c>
    </row>
    <row r="12441" spans="1:11">
      <c r="A12441" t="s">
        <v>28476</v>
      </c>
      <c r="B12441" t="s">
        <v>58</v>
      </c>
      <c r="C12441">
        <v>93105</v>
      </c>
      <c r="D12441" t="s">
        <v>3942</v>
      </c>
      <c r="E12441" t="s">
        <v>32</v>
      </c>
      <c r="F12441">
        <v>27.08</v>
      </c>
      <c r="G12441">
        <v>27.63</v>
      </c>
      <c r="J12441">
        <v>0.74890000000000001</v>
      </c>
      <c r="K12441">
        <v>0.73399999999999999</v>
      </c>
    </row>
    <row r="12442" spans="1:11">
      <c r="A12442" t="s">
        <v>28477</v>
      </c>
      <c r="B12442" t="s">
        <v>58</v>
      </c>
      <c r="C12442">
        <v>93055</v>
      </c>
      <c r="D12442" t="s">
        <v>3895</v>
      </c>
      <c r="E12442" t="s">
        <v>32</v>
      </c>
      <c r="F12442">
        <v>48.57</v>
      </c>
      <c r="G12442">
        <v>48.89</v>
      </c>
      <c r="J12442">
        <v>0.91910000000000003</v>
      </c>
      <c r="K12442">
        <v>0.91310000000000002</v>
      </c>
    </row>
    <row r="12443" spans="1:11">
      <c r="A12443" t="s">
        <v>28478</v>
      </c>
      <c r="B12443" t="s">
        <v>58</v>
      </c>
      <c r="C12443">
        <v>93089</v>
      </c>
      <c r="D12443" t="s">
        <v>3928</v>
      </c>
      <c r="E12443" t="s">
        <v>32</v>
      </c>
      <c r="F12443">
        <v>52.22</v>
      </c>
      <c r="G12443">
        <v>52.84</v>
      </c>
      <c r="J12443">
        <v>0.8548</v>
      </c>
      <c r="K12443">
        <v>0.8448</v>
      </c>
    </row>
    <row r="12444" spans="1:11">
      <c r="A12444" t="s">
        <v>28479</v>
      </c>
      <c r="B12444" t="s">
        <v>58</v>
      </c>
      <c r="C12444">
        <v>103891</v>
      </c>
      <c r="D12444" t="s">
        <v>4357</v>
      </c>
      <c r="E12444" t="s">
        <v>32</v>
      </c>
      <c r="F12444">
        <v>57.33</v>
      </c>
      <c r="G12444">
        <v>58.37</v>
      </c>
      <c r="J12444">
        <v>0.77859999999999996</v>
      </c>
      <c r="K12444">
        <v>0.76480000000000004</v>
      </c>
    </row>
    <row r="12445" spans="1:11">
      <c r="A12445" t="s">
        <v>28480</v>
      </c>
      <c r="B12445" t="s">
        <v>58</v>
      </c>
      <c r="C12445">
        <v>103822</v>
      </c>
      <c r="D12445" t="s">
        <v>4297</v>
      </c>
      <c r="E12445" t="s">
        <v>32</v>
      </c>
      <c r="F12445">
        <v>62.97</v>
      </c>
      <c r="G12445">
        <v>64.459999999999994</v>
      </c>
      <c r="J12445">
        <v>0.70889999999999997</v>
      </c>
      <c r="K12445">
        <v>0.6925</v>
      </c>
    </row>
    <row r="12446" spans="1:11">
      <c r="A12446" t="s">
        <v>28481</v>
      </c>
      <c r="B12446" t="s">
        <v>58</v>
      </c>
      <c r="C12446">
        <v>103855</v>
      </c>
      <c r="D12446" t="s">
        <v>4327</v>
      </c>
      <c r="E12446" t="s">
        <v>32</v>
      </c>
      <c r="F12446">
        <v>58.06</v>
      </c>
      <c r="G12446">
        <v>59.15</v>
      </c>
      <c r="J12446">
        <v>0.76890000000000003</v>
      </c>
      <c r="K12446">
        <v>0.75470000000000004</v>
      </c>
    </row>
    <row r="12447" spans="1:11">
      <c r="A12447" t="s">
        <v>28482</v>
      </c>
      <c r="B12447" t="s">
        <v>58</v>
      </c>
      <c r="C12447">
        <v>93112</v>
      </c>
      <c r="D12447" t="s">
        <v>3949</v>
      </c>
      <c r="E12447" t="s">
        <v>32</v>
      </c>
      <c r="F12447">
        <v>54.94</v>
      </c>
      <c r="G12447">
        <v>55.78</v>
      </c>
      <c r="J12447">
        <v>0.8125</v>
      </c>
      <c r="K12447">
        <v>0.80030000000000001</v>
      </c>
    </row>
    <row r="12448" spans="1:11">
      <c r="A12448" t="s">
        <v>28483</v>
      </c>
      <c r="B12448" t="s">
        <v>58</v>
      </c>
      <c r="C12448">
        <v>93060</v>
      </c>
      <c r="D12448" t="s">
        <v>3900</v>
      </c>
      <c r="E12448" t="s">
        <v>32</v>
      </c>
      <c r="F12448">
        <v>84.76</v>
      </c>
      <c r="G12448">
        <v>85.18</v>
      </c>
      <c r="J12448">
        <v>0.94030000000000002</v>
      </c>
      <c r="K12448">
        <v>0.93569999999999998</v>
      </c>
    </row>
    <row r="12449" spans="1:11">
      <c r="A12449" t="s">
        <v>28484</v>
      </c>
      <c r="B12449" t="s">
        <v>58</v>
      </c>
      <c r="C12449">
        <v>93094</v>
      </c>
      <c r="D12449" t="s">
        <v>3933</v>
      </c>
      <c r="E12449" t="s">
        <v>32</v>
      </c>
      <c r="F12449">
        <v>88.16</v>
      </c>
      <c r="G12449">
        <v>88.85</v>
      </c>
      <c r="J12449">
        <v>0.90400000000000003</v>
      </c>
      <c r="K12449">
        <v>0.89700000000000002</v>
      </c>
    </row>
    <row r="12450" spans="1:11">
      <c r="A12450" t="s">
        <v>28485</v>
      </c>
      <c r="B12450" t="s">
        <v>58</v>
      </c>
      <c r="C12450">
        <v>103897</v>
      </c>
      <c r="D12450" t="s">
        <v>4363</v>
      </c>
      <c r="E12450" t="s">
        <v>32</v>
      </c>
      <c r="F12450">
        <v>94.06</v>
      </c>
      <c r="G12450">
        <v>95.23</v>
      </c>
      <c r="J12450">
        <v>0.84730000000000005</v>
      </c>
      <c r="K12450">
        <v>0.83689999999999998</v>
      </c>
    </row>
    <row r="12451" spans="1:11">
      <c r="A12451" t="s">
        <v>28486</v>
      </c>
      <c r="B12451" t="s">
        <v>58</v>
      </c>
      <c r="C12451">
        <v>103828</v>
      </c>
      <c r="D12451" t="s">
        <v>4303</v>
      </c>
      <c r="E12451" t="s">
        <v>32</v>
      </c>
      <c r="F12451">
        <v>104.07</v>
      </c>
      <c r="G12451">
        <v>106.1</v>
      </c>
      <c r="J12451">
        <v>0.76080000000000003</v>
      </c>
      <c r="K12451">
        <v>0.74629999999999996</v>
      </c>
    </row>
    <row r="12452" spans="1:11">
      <c r="A12452" t="s">
        <v>28487</v>
      </c>
      <c r="B12452" t="s">
        <v>58</v>
      </c>
      <c r="C12452">
        <v>103861</v>
      </c>
      <c r="D12452" t="s">
        <v>4333</v>
      </c>
      <c r="E12452" t="s">
        <v>32</v>
      </c>
      <c r="F12452">
        <v>95.99</v>
      </c>
      <c r="G12452">
        <v>97.32</v>
      </c>
      <c r="J12452">
        <v>0.83030000000000004</v>
      </c>
      <c r="K12452">
        <v>0.81889999999999996</v>
      </c>
    </row>
    <row r="12453" spans="1:11">
      <c r="A12453" t="s">
        <v>28488</v>
      </c>
      <c r="B12453" t="s">
        <v>58</v>
      </c>
      <c r="C12453">
        <v>93115</v>
      </c>
      <c r="D12453" t="s">
        <v>3951</v>
      </c>
      <c r="E12453" t="s">
        <v>32</v>
      </c>
      <c r="F12453">
        <v>92.99</v>
      </c>
      <c r="G12453">
        <v>94.07</v>
      </c>
      <c r="J12453">
        <v>0.85709999999999997</v>
      </c>
      <c r="K12453">
        <v>0.84719999999999995</v>
      </c>
    </row>
    <row r="12454" spans="1:11">
      <c r="A12454" t="s">
        <v>28489</v>
      </c>
      <c r="B12454" t="s">
        <v>58</v>
      </c>
      <c r="C12454">
        <v>93074</v>
      </c>
      <c r="D12454" t="s">
        <v>3913</v>
      </c>
      <c r="E12454" t="s">
        <v>32</v>
      </c>
      <c r="F12454">
        <v>16.16</v>
      </c>
      <c r="G12454">
        <v>16.96</v>
      </c>
      <c r="J12454">
        <v>0.39229999999999998</v>
      </c>
      <c r="K12454">
        <v>0.37380000000000002</v>
      </c>
    </row>
    <row r="12455" spans="1:11">
      <c r="A12455" t="s">
        <v>28490</v>
      </c>
      <c r="B12455" t="s">
        <v>58</v>
      </c>
      <c r="C12455">
        <v>103875</v>
      </c>
      <c r="D12455" t="s">
        <v>4341</v>
      </c>
      <c r="E12455" t="s">
        <v>32</v>
      </c>
      <c r="F12455">
        <v>22.4</v>
      </c>
      <c r="G12455">
        <v>23.72</v>
      </c>
      <c r="J12455">
        <v>0.28299999999999997</v>
      </c>
      <c r="K12455">
        <v>0.26729999999999998</v>
      </c>
    </row>
    <row r="12456" spans="1:11">
      <c r="A12456" t="s">
        <v>28491</v>
      </c>
      <c r="B12456" t="s">
        <v>58</v>
      </c>
      <c r="C12456">
        <v>103806</v>
      </c>
      <c r="D12456" t="s">
        <v>4281</v>
      </c>
      <c r="E12456" t="s">
        <v>32</v>
      </c>
      <c r="F12456">
        <v>22.3</v>
      </c>
      <c r="G12456">
        <v>23.6</v>
      </c>
      <c r="J12456">
        <v>0.2843</v>
      </c>
      <c r="K12456">
        <v>0.26860000000000001</v>
      </c>
    </row>
    <row r="12457" spans="1:11">
      <c r="A12457" t="s">
        <v>28492</v>
      </c>
      <c r="B12457" t="s">
        <v>58</v>
      </c>
      <c r="C12457">
        <v>103839</v>
      </c>
      <c r="D12457" t="s">
        <v>4311</v>
      </c>
      <c r="E12457" t="s">
        <v>32</v>
      </c>
      <c r="F12457">
        <v>21.36</v>
      </c>
      <c r="G12457">
        <v>22.6</v>
      </c>
      <c r="J12457">
        <v>0.29680000000000001</v>
      </c>
      <c r="K12457">
        <v>0.28050000000000003</v>
      </c>
    </row>
    <row r="12458" spans="1:11">
      <c r="A12458" t="s">
        <v>28493</v>
      </c>
      <c r="B12458" t="s">
        <v>58</v>
      </c>
      <c r="C12458">
        <v>93097</v>
      </c>
      <c r="D12458" t="s">
        <v>3934</v>
      </c>
      <c r="E12458" t="s">
        <v>32</v>
      </c>
      <c r="F12458">
        <v>16.489999999999998</v>
      </c>
      <c r="G12458">
        <v>17.329999999999998</v>
      </c>
      <c r="J12458">
        <v>0.38450000000000001</v>
      </c>
      <c r="K12458">
        <v>0.36580000000000001</v>
      </c>
    </row>
    <row r="12459" spans="1:11">
      <c r="A12459" t="s">
        <v>28494</v>
      </c>
      <c r="B12459" t="s">
        <v>58</v>
      </c>
      <c r="C12459">
        <v>93119</v>
      </c>
      <c r="D12459" t="s">
        <v>3955</v>
      </c>
      <c r="E12459" t="s">
        <v>32</v>
      </c>
      <c r="F12459">
        <v>19.46</v>
      </c>
      <c r="G12459">
        <v>19.940000000000001</v>
      </c>
      <c r="J12459">
        <v>0.69889999999999997</v>
      </c>
      <c r="K12459">
        <v>0.68200000000000005</v>
      </c>
    </row>
    <row r="12460" spans="1:11">
      <c r="A12460" t="s">
        <v>28495</v>
      </c>
      <c r="B12460" t="s">
        <v>58</v>
      </c>
      <c r="C12460">
        <v>93076</v>
      </c>
      <c r="D12460" t="s">
        <v>3915</v>
      </c>
      <c r="E12460" t="s">
        <v>32</v>
      </c>
      <c r="F12460">
        <v>24.92</v>
      </c>
      <c r="G12460">
        <v>25.85</v>
      </c>
      <c r="J12460">
        <v>0.54569999999999996</v>
      </c>
      <c r="K12460">
        <v>0.52610000000000001</v>
      </c>
    </row>
    <row r="12461" spans="1:11">
      <c r="A12461" t="s">
        <v>28496</v>
      </c>
      <c r="B12461" t="s">
        <v>58</v>
      </c>
      <c r="C12461">
        <v>103878</v>
      </c>
      <c r="D12461" t="s">
        <v>4344</v>
      </c>
      <c r="E12461" t="s">
        <v>32</v>
      </c>
      <c r="F12461">
        <v>32.57</v>
      </c>
      <c r="G12461">
        <v>34.130000000000003</v>
      </c>
      <c r="J12461">
        <v>0.41760000000000003</v>
      </c>
      <c r="K12461">
        <v>0.39850000000000002</v>
      </c>
    </row>
    <row r="12462" spans="1:11">
      <c r="A12462" t="s">
        <v>28497</v>
      </c>
      <c r="B12462" t="s">
        <v>58</v>
      </c>
      <c r="C12462">
        <v>103809</v>
      </c>
      <c r="D12462" t="s">
        <v>4284</v>
      </c>
      <c r="E12462" t="s">
        <v>32</v>
      </c>
      <c r="F12462">
        <v>40.96</v>
      </c>
      <c r="G12462">
        <v>43.21</v>
      </c>
      <c r="J12462">
        <v>0.33200000000000002</v>
      </c>
      <c r="K12462">
        <v>0.31469999999999998</v>
      </c>
    </row>
    <row r="12463" spans="1:11">
      <c r="A12463" t="s">
        <v>28498</v>
      </c>
      <c r="B12463" t="s">
        <v>58</v>
      </c>
      <c r="C12463">
        <v>103842</v>
      </c>
      <c r="D12463" t="s">
        <v>4314</v>
      </c>
      <c r="E12463" t="s">
        <v>32</v>
      </c>
      <c r="F12463">
        <v>33.619999999999997</v>
      </c>
      <c r="G12463">
        <v>35.270000000000003</v>
      </c>
      <c r="J12463">
        <v>0.40450000000000003</v>
      </c>
      <c r="K12463">
        <v>0.3856</v>
      </c>
    </row>
    <row r="12464" spans="1:11">
      <c r="A12464" t="s">
        <v>28499</v>
      </c>
      <c r="B12464" t="s">
        <v>58</v>
      </c>
      <c r="C12464">
        <v>93099</v>
      </c>
      <c r="D12464" t="s">
        <v>3936</v>
      </c>
      <c r="E12464" t="s">
        <v>32</v>
      </c>
      <c r="F12464">
        <v>28.97</v>
      </c>
      <c r="G12464">
        <v>30.23</v>
      </c>
      <c r="J12464">
        <v>0.46949999999999997</v>
      </c>
      <c r="K12464">
        <v>0.44990000000000002</v>
      </c>
    </row>
    <row r="12465" spans="1:11">
      <c r="A12465" t="s">
        <v>28500</v>
      </c>
      <c r="B12465" t="s">
        <v>58</v>
      </c>
      <c r="C12465">
        <v>93122</v>
      </c>
      <c r="D12465" t="s">
        <v>3958</v>
      </c>
      <c r="E12465" t="s">
        <v>32</v>
      </c>
      <c r="F12465">
        <v>29</v>
      </c>
      <c r="G12465">
        <v>29.62</v>
      </c>
      <c r="J12465">
        <v>0.73899999999999999</v>
      </c>
      <c r="K12465">
        <v>0.72350000000000003</v>
      </c>
    </row>
    <row r="12466" spans="1:11">
      <c r="A12466" t="s">
        <v>28501</v>
      </c>
      <c r="B12466" t="s">
        <v>58</v>
      </c>
      <c r="C12466">
        <v>93079</v>
      </c>
      <c r="D12466" t="s">
        <v>3918</v>
      </c>
      <c r="E12466" t="s">
        <v>32</v>
      </c>
      <c r="F12466">
        <v>34.049999999999997</v>
      </c>
      <c r="G12466">
        <v>35.090000000000003</v>
      </c>
      <c r="J12466">
        <v>0.62939999999999996</v>
      </c>
      <c r="K12466">
        <v>0.61070000000000002</v>
      </c>
    </row>
    <row r="12467" spans="1:11">
      <c r="A12467" t="s">
        <v>28502</v>
      </c>
      <c r="B12467" t="s">
        <v>58</v>
      </c>
      <c r="C12467">
        <v>103882</v>
      </c>
      <c r="D12467" t="s">
        <v>4348</v>
      </c>
      <c r="E12467" t="s">
        <v>32</v>
      </c>
      <c r="F12467">
        <v>42.9</v>
      </c>
      <c r="G12467">
        <v>44.67</v>
      </c>
      <c r="J12467">
        <v>0.4995</v>
      </c>
      <c r="K12467">
        <v>0.47970000000000002</v>
      </c>
    </row>
    <row r="12468" spans="1:11">
      <c r="A12468" t="s">
        <v>28503</v>
      </c>
      <c r="B12468" t="s">
        <v>58</v>
      </c>
      <c r="C12468">
        <v>103813</v>
      </c>
      <c r="D12468" t="s">
        <v>4288</v>
      </c>
      <c r="E12468" t="s">
        <v>32</v>
      </c>
      <c r="F12468">
        <v>58.58</v>
      </c>
      <c r="G12468">
        <v>61.62</v>
      </c>
      <c r="J12468">
        <v>0.36580000000000001</v>
      </c>
      <c r="K12468">
        <v>0.3478</v>
      </c>
    </row>
    <row r="12469" spans="1:11">
      <c r="A12469" t="s">
        <v>28504</v>
      </c>
      <c r="B12469" t="s">
        <v>58</v>
      </c>
      <c r="C12469">
        <v>103846</v>
      </c>
      <c r="D12469" t="s">
        <v>4318</v>
      </c>
      <c r="E12469" t="s">
        <v>32</v>
      </c>
      <c r="F12469">
        <v>45.74</v>
      </c>
      <c r="G12469">
        <v>47.72</v>
      </c>
      <c r="J12469">
        <v>0.46850000000000003</v>
      </c>
      <c r="K12469">
        <v>0.4491</v>
      </c>
    </row>
    <row r="12470" spans="1:11">
      <c r="A12470" t="s">
        <v>28505</v>
      </c>
      <c r="B12470" t="s">
        <v>58</v>
      </c>
      <c r="C12470">
        <v>93102</v>
      </c>
      <c r="D12470" t="s">
        <v>3939</v>
      </c>
      <c r="E12470" t="s">
        <v>32</v>
      </c>
      <c r="F12470">
        <v>41.26</v>
      </c>
      <c r="G12470">
        <v>42.89</v>
      </c>
      <c r="J12470">
        <v>0.51939999999999997</v>
      </c>
      <c r="K12470">
        <v>0.49969999999999998</v>
      </c>
    </row>
    <row r="12471" spans="1:11">
      <c r="A12471" t="s">
        <v>28506</v>
      </c>
      <c r="B12471" t="s">
        <v>58</v>
      </c>
      <c r="C12471">
        <v>93123</v>
      </c>
      <c r="D12471" t="s">
        <v>15199</v>
      </c>
      <c r="E12471" t="s">
        <v>32</v>
      </c>
      <c r="F12471">
        <v>63.26</v>
      </c>
      <c r="G12471">
        <v>64.040000000000006</v>
      </c>
      <c r="J12471">
        <v>0.84919999999999995</v>
      </c>
      <c r="K12471">
        <v>0.83889999999999998</v>
      </c>
    </row>
    <row r="12472" spans="1:11">
      <c r="A12472" t="s">
        <v>28507</v>
      </c>
      <c r="B12472" t="s">
        <v>58</v>
      </c>
      <c r="C12472">
        <v>93124</v>
      </c>
      <c r="D12472" t="s">
        <v>3959</v>
      </c>
      <c r="E12472" t="s">
        <v>32</v>
      </c>
      <c r="F12472">
        <v>98.67</v>
      </c>
      <c r="G12472">
        <v>99.61</v>
      </c>
      <c r="J12472">
        <v>0.8831</v>
      </c>
      <c r="K12472">
        <v>0.87480000000000002</v>
      </c>
    </row>
    <row r="12473" spans="1:11">
      <c r="A12473" t="s">
        <v>28508</v>
      </c>
      <c r="B12473" t="s">
        <v>58</v>
      </c>
      <c r="C12473">
        <v>93125</v>
      </c>
      <c r="D12473" t="s">
        <v>3960</v>
      </c>
      <c r="E12473" t="s">
        <v>32</v>
      </c>
      <c r="F12473">
        <v>144.69</v>
      </c>
      <c r="G12473">
        <v>145.91</v>
      </c>
      <c r="J12473">
        <v>0.89670000000000005</v>
      </c>
      <c r="K12473">
        <v>0.88919999999999999</v>
      </c>
    </row>
    <row r="12474" spans="1:11">
      <c r="A12474" t="s">
        <v>28509</v>
      </c>
      <c r="B12474" t="s">
        <v>58</v>
      </c>
      <c r="C12474">
        <v>93126</v>
      </c>
      <c r="D12474" t="s">
        <v>3961</v>
      </c>
      <c r="E12474" t="s">
        <v>32</v>
      </c>
      <c r="F12474">
        <v>316.86</v>
      </c>
      <c r="G12474">
        <v>318.36</v>
      </c>
      <c r="J12474">
        <v>0.94210000000000005</v>
      </c>
      <c r="K12474">
        <v>0.93769999999999998</v>
      </c>
    </row>
    <row r="12475" spans="1:11">
      <c r="A12475" t="s">
        <v>28510</v>
      </c>
      <c r="B12475" t="s">
        <v>58</v>
      </c>
      <c r="C12475">
        <v>93063</v>
      </c>
      <c r="D12475" t="s">
        <v>3903</v>
      </c>
      <c r="E12475" t="s">
        <v>32</v>
      </c>
      <c r="F12475">
        <v>698.44</v>
      </c>
      <c r="G12475">
        <v>698.96</v>
      </c>
      <c r="J12475">
        <v>0.99080000000000001</v>
      </c>
      <c r="K12475">
        <v>0.99009999999999998</v>
      </c>
    </row>
    <row r="12476" spans="1:11">
      <c r="A12476" t="s">
        <v>28511</v>
      </c>
      <c r="B12476" t="s">
        <v>58</v>
      </c>
      <c r="C12476">
        <v>93066</v>
      </c>
      <c r="D12476" t="s">
        <v>3906</v>
      </c>
      <c r="E12476" t="s">
        <v>32</v>
      </c>
      <c r="F12476">
        <v>876.45</v>
      </c>
      <c r="G12476">
        <v>877.07</v>
      </c>
      <c r="J12476">
        <v>0.99119999999999997</v>
      </c>
      <c r="K12476">
        <v>0.99050000000000005</v>
      </c>
    </row>
    <row r="12477" spans="1:11">
      <c r="A12477" t="s">
        <v>28512</v>
      </c>
      <c r="B12477" t="s">
        <v>58</v>
      </c>
      <c r="C12477">
        <v>93069</v>
      </c>
      <c r="D12477" t="s">
        <v>3909</v>
      </c>
      <c r="E12477" t="s">
        <v>32</v>
      </c>
      <c r="F12477">
        <v>1214.75</v>
      </c>
      <c r="G12477">
        <v>1215.56</v>
      </c>
      <c r="J12477">
        <v>0.99180000000000001</v>
      </c>
      <c r="K12477">
        <v>0.99109999999999998</v>
      </c>
    </row>
    <row r="12478" spans="1:11">
      <c r="A12478" t="s">
        <v>28513</v>
      </c>
      <c r="B12478" t="s">
        <v>58</v>
      </c>
      <c r="C12478">
        <v>93072</v>
      </c>
      <c r="D12478" t="s">
        <v>3912</v>
      </c>
      <c r="E12478" t="s">
        <v>32</v>
      </c>
      <c r="F12478">
        <v>1602.98</v>
      </c>
      <c r="G12478">
        <v>1603.98</v>
      </c>
      <c r="J12478">
        <v>0.99229999999999996</v>
      </c>
      <c r="K12478">
        <v>0.99170000000000003</v>
      </c>
    </row>
    <row r="12479" spans="1:11">
      <c r="A12479" t="s">
        <v>28514</v>
      </c>
      <c r="B12479" t="s">
        <v>58</v>
      </c>
      <c r="C12479">
        <v>93083</v>
      </c>
      <c r="D12479" t="s">
        <v>3922</v>
      </c>
      <c r="E12479" t="s">
        <v>32</v>
      </c>
      <c r="F12479">
        <v>480.19</v>
      </c>
      <c r="G12479">
        <v>480.72</v>
      </c>
      <c r="J12479">
        <v>0.98629999999999995</v>
      </c>
      <c r="K12479">
        <v>0.98519999999999996</v>
      </c>
    </row>
    <row r="12480" spans="1:11">
      <c r="A12480" t="s">
        <v>28515</v>
      </c>
      <c r="B12480" t="s">
        <v>58</v>
      </c>
      <c r="C12480">
        <v>103886</v>
      </c>
      <c r="D12480" t="s">
        <v>4352</v>
      </c>
      <c r="E12480" t="s">
        <v>32</v>
      </c>
      <c r="F12480">
        <v>484.35</v>
      </c>
      <c r="G12480">
        <v>485.23</v>
      </c>
      <c r="J12480">
        <v>0.9778</v>
      </c>
      <c r="K12480">
        <v>0.97609999999999997</v>
      </c>
    </row>
    <row r="12481" spans="1:11">
      <c r="A12481" t="s">
        <v>28516</v>
      </c>
      <c r="B12481" t="s">
        <v>58</v>
      </c>
      <c r="C12481">
        <v>103817</v>
      </c>
      <c r="D12481" t="s">
        <v>4292</v>
      </c>
      <c r="E12481" t="s">
        <v>32</v>
      </c>
      <c r="F12481">
        <v>484.3</v>
      </c>
      <c r="G12481">
        <v>485.17</v>
      </c>
      <c r="J12481">
        <v>0.97789999999999999</v>
      </c>
      <c r="K12481">
        <v>0.97619999999999996</v>
      </c>
    </row>
    <row r="12482" spans="1:11">
      <c r="A12482" t="s">
        <v>28517</v>
      </c>
      <c r="B12482" t="s">
        <v>58</v>
      </c>
      <c r="C12482">
        <v>103850</v>
      </c>
      <c r="D12482" t="s">
        <v>4322</v>
      </c>
      <c r="E12482" t="s">
        <v>32</v>
      </c>
      <c r="F12482">
        <v>483.67</v>
      </c>
      <c r="G12482">
        <v>484.5</v>
      </c>
      <c r="J12482">
        <v>0.97919999999999996</v>
      </c>
      <c r="K12482">
        <v>0.97750000000000004</v>
      </c>
    </row>
    <row r="12483" spans="1:11">
      <c r="A12483" t="s">
        <v>28518</v>
      </c>
      <c r="B12483" t="s">
        <v>58</v>
      </c>
      <c r="C12483">
        <v>93106</v>
      </c>
      <c r="D12483" t="s">
        <v>3943</v>
      </c>
      <c r="E12483" t="s">
        <v>32</v>
      </c>
      <c r="F12483">
        <v>480.41</v>
      </c>
      <c r="G12483">
        <v>480.96</v>
      </c>
      <c r="J12483">
        <v>0.98580000000000001</v>
      </c>
      <c r="K12483">
        <v>0.98470000000000002</v>
      </c>
    </row>
    <row r="12484" spans="1:11">
      <c r="A12484" t="s">
        <v>28519</v>
      </c>
      <c r="B12484" t="s">
        <v>58</v>
      </c>
      <c r="C12484">
        <v>93052</v>
      </c>
      <c r="D12484" t="s">
        <v>3893</v>
      </c>
      <c r="E12484" t="s">
        <v>32</v>
      </c>
      <c r="F12484">
        <v>553.79999999999995</v>
      </c>
      <c r="G12484">
        <v>554.12</v>
      </c>
      <c r="J12484">
        <v>0.9929</v>
      </c>
      <c r="K12484">
        <v>0.99229999999999996</v>
      </c>
    </row>
    <row r="12485" spans="1:11">
      <c r="A12485" t="s">
        <v>28520</v>
      </c>
      <c r="B12485" t="s">
        <v>58</v>
      </c>
      <c r="C12485">
        <v>93086</v>
      </c>
      <c r="D12485" t="s">
        <v>3925</v>
      </c>
      <c r="E12485" t="s">
        <v>32</v>
      </c>
      <c r="F12485">
        <v>557.45000000000005</v>
      </c>
      <c r="G12485">
        <v>558.07000000000005</v>
      </c>
      <c r="J12485">
        <v>0.98640000000000005</v>
      </c>
      <c r="K12485">
        <v>0.98529999999999995</v>
      </c>
    </row>
    <row r="12486" spans="1:11">
      <c r="A12486" t="s">
        <v>28521</v>
      </c>
      <c r="B12486" t="s">
        <v>58</v>
      </c>
      <c r="C12486">
        <v>103890</v>
      </c>
      <c r="D12486" t="s">
        <v>4356</v>
      </c>
      <c r="E12486" t="s">
        <v>32</v>
      </c>
      <c r="F12486">
        <v>562.55999999999995</v>
      </c>
      <c r="G12486">
        <v>563.6</v>
      </c>
      <c r="J12486">
        <v>0.97740000000000005</v>
      </c>
      <c r="K12486">
        <v>0.97560000000000002</v>
      </c>
    </row>
    <row r="12487" spans="1:11">
      <c r="A12487" t="s">
        <v>28522</v>
      </c>
      <c r="B12487" t="s">
        <v>58</v>
      </c>
      <c r="C12487">
        <v>103821</v>
      </c>
      <c r="D12487" t="s">
        <v>4296</v>
      </c>
      <c r="E12487" t="s">
        <v>32</v>
      </c>
      <c r="F12487">
        <v>568.20000000000005</v>
      </c>
      <c r="G12487">
        <v>569.69000000000005</v>
      </c>
      <c r="J12487">
        <v>0.9677</v>
      </c>
      <c r="K12487">
        <v>0.96519999999999995</v>
      </c>
    </row>
    <row r="12488" spans="1:11">
      <c r="A12488" t="s">
        <v>28523</v>
      </c>
      <c r="B12488" t="s">
        <v>58</v>
      </c>
      <c r="C12488">
        <v>103854</v>
      </c>
      <c r="D12488" t="s">
        <v>4326</v>
      </c>
      <c r="E12488" t="s">
        <v>32</v>
      </c>
      <c r="F12488">
        <v>563.29</v>
      </c>
      <c r="G12488">
        <v>564.38</v>
      </c>
      <c r="J12488">
        <v>0.97619999999999996</v>
      </c>
      <c r="K12488">
        <v>0.97430000000000005</v>
      </c>
    </row>
    <row r="12489" spans="1:11">
      <c r="A12489" t="s">
        <v>28524</v>
      </c>
      <c r="B12489" t="s">
        <v>58</v>
      </c>
      <c r="C12489">
        <v>93109</v>
      </c>
      <c r="D12489" t="s">
        <v>3946</v>
      </c>
      <c r="E12489" t="s">
        <v>32</v>
      </c>
      <c r="F12489">
        <v>560.16999999999996</v>
      </c>
      <c r="G12489">
        <v>561.01</v>
      </c>
      <c r="J12489">
        <v>0.98160000000000003</v>
      </c>
      <c r="K12489">
        <v>0.98009999999999997</v>
      </c>
    </row>
    <row r="12490" spans="1:11">
      <c r="A12490" t="s">
        <v>28525</v>
      </c>
      <c r="B12490" t="s">
        <v>58</v>
      </c>
      <c r="C12490">
        <v>93058</v>
      </c>
      <c r="D12490" t="s">
        <v>3898</v>
      </c>
      <c r="E12490" t="s">
        <v>32</v>
      </c>
      <c r="F12490">
        <v>609.39</v>
      </c>
      <c r="G12490">
        <v>609.80999999999995</v>
      </c>
      <c r="J12490">
        <v>0.99170000000000003</v>
      </c>
      <c r="K12490">
        <v>0.99099999999999999</v>
      </c>
    </row>
    <row r="12491" spans="1:11">
      <c r="A12491" t="s">
        <v>28526</v>
      </c>
      <c r="B12491" t="s">
        <v>58</v>
      </c>
      <c r="C12491">
        <v>93092</v>
      </c>
      <c r="D12491" t="s">
        <v>3931</v>
      </c>
      <c r="E12491" t="s">
        <v>32</v>
      </c>
      <c r="F12491">
        <v>612.79</v>
      </c>
      <c r="G12491">
        <v>613.48</v>
      </c>
      <c r="J12491">
        <v>0.98619999999999997</v>
      </c>
      <c r="K12491">
        <v>0.98509999999999998</v>
      </c>
    </row>
    <row r="12492" spans="1:11">
      <c r="A12492" t="s">
        <v>28527</v>
      </c>
      <c r="B12492" t="s">
        <v>58</v>
      </c>
      <c r="C12492">
        <v>103898</v>
      </c>
      <c r="D12492" t="s">
        <v>4364</v>
      </c>
      <c r="E12492" t="s">
        <v>32</v>
      </c>
      <c r="F12492">
        <v>618.69000000000005</v>
      </c>
      <c r="G12492">
        <v>619.86</v>
      </c>
      <c r="J12492">
        <v>0.9768</v>
      </c>
      <c r="K12492">
        <v>0.97489999999999999</v>
      </c>
    </row>
    <row r="12493" spans="1:11">
      <c r="A12493" t="s">
        <v>28528</v>
      </c>
      <c r="B12493" t="s">
        <v>58</v>
      </c>
      <c r="C12493">
        <v>103829</v>
      </c>
      <c r="D12493" t="s">
        <v>4304</v>
      </c>
      <c r="E12493" t="s">
        <v>32</v>
      </c>
      <c r="F12493">
        <v>628.70000000000005</v>
      </c>
      <c r="G12493">
        <v>630.73</v>
      </c>
      <c r="J12493">
        <v>0.96040000000000003</v>
      </c>
      <c r="K12493">
        <v>0.95730000000000004</v>
      </c>
    </row>
    <row r="12494" spans="1:11">
      <c r="A12494" t="s">
        <v>28529</v>
      </c>
      <c r="B12494" t="s">
        <v>58</v>
      </c>
      <c r="C12494">
        <v>103862</v>
      </c>
      <c r="D12494" t="s">
        <v>4334</v>
      </c>
      <c r="E12494" t="s">
        <v>32</v>
      </c>
      <c r="F12494">
        <v>620.62</v>
      </c>
      <c r="G12494">
        <v>621.95000000000005</v>
      </c>
      <c r="J12494">
        <v>0.9738</v>
      </c>
      <c r="K12494">
        <v>0.97170000000000001</v>
      </c>
    </row>
    <row r="12495" spans="1:11">
      <c r="A12495" t="s">
        <v>28530</v>
      </c>
      <c r="B12495" t="s">
        <v>58</v>
      </c>
      <c r="C12495">
        <v>93116</v>
      </c>
      <c r="D12495" t="s">
        <v>3952</v>
      </c>
      <c r="E12495" t="s">
        <v>32</v>
      </c>
      <c r="F12495">
        <v>617.62</v>
      </c>
      <c r="G12495">
        <v>618.70000000000005</v>
      </c>
      <c r="J12495">
        <v>0.97850000000000004</v>
      </c>
      <c r="K12495">
        <v>0.9768</v>
      </c>
    </row>
    <row r="12496" spans="1:11">
      <c r="A12496" t="s">
        <v>28531</v>
      </c>
      <c r="B12496" t="s">
        <v>58</v>
      </c>
      <c r="C12496">
        <v>92314</v>
      </c>
      <c r="D12496" t="s">
        <v>3730</v>
      </c>
      <c r="E12496" t="s">
        <v>32</v>
      </c>
      <c r="F12496">
        <v>10.52</v>
      </c>
      <c r="G12496">
        <v>11.05</v>
      </c>
      <c r="J12496">
        <v>0.3745</v>
      </c>
      <c r="K12496">
        <v>0.35659999999999997</v>
      </c>
    </row>
    <row r="12497" spans="1:11">
      <c r="A12497" t="s">
        <v>28532</v>
      </c>
      <c r="B12497" t="s">
        <v>58</v>
      </c>
      <c r="C12497">
        <v>103883</v>
      </c>
      <c r="D12497" t="s">
        <v>4349</v>
      </c>
      <c r="E12497" t="s">
        <v>32</v>
      </c>
      <c r="F12497">
        <v>14.68</v>
      </c>
      <c r="G12497">
        <v>15.56</v>
      </c>
      <c r="J12497">
        <v>0.26840000000000003</v>
      </c>
      <c r="K12497">
        <v>0.25319999999999998</v>
      </c>
    </row>
    <row r="12498" spans="1:11">
      <c r="A12498" t="s">
        <v>28533</v>
      </c>
      <c r="B12498" t="s">
        <v>58</v>
      </c>
      <c r="C12498">
        <v>103814</v>
      </c>
      <c r="D12498" t="s">
        <v>4289</v>
      </c>
      <c r="E12498" t="s">
        <v>32</v>
      </c>
      <c r="F12498">
        <v>14.63</v>
      </c>
      <c r="G12498">
        <v>15.5</v>
      </c>
      <c r="J12498">
        <v>0.26929999999999998</v>
      </c>
      <c r="K12498">
        <v>0.25419999999999998</v>
      </c>
    </row>
    <row r="12499" spans="1:11">
      <c r="A12499" t="s">
        <v>28534</v>
      </c>
      <c r="B12499" t="s">
        <v>58</v>
      </c>
      <c r="C12499">
        <v>103847</v>
      </c>
      <c r="D12499" t="s">
        <v>4319</v>
      </c>
      <c r="E12499" t="s">
        <v>32</v>
      </c>
      <c r="F12499">
        <v>14</v>
      </c>
      <c r="G12499">
        <v>14.83</v>
      </c>
      <c r="J12499">
        <v>0.28139999999999998</v>
      </c>
      <c r="K12499">
        <v>0.26569999999999999</v>
      </c>
    </row>
    <row r="12500" spans="1:11">
      <c r="A12500" t="s">
        <v>28535</v>
      </c>
      <c r="B12500" t="s">
        <v>58</v>
      </c>
      <c r="C12500">
        <v>92329</v>
      </c>
      <c r="D12500" t="s">
        <v>3739</v>
      </c>
      <c r="E12500" t="s">
        <v>32</v>
      </c>
      <c r="F12500">
        <v>10.74</v>
      </c>
      <c r="G12500">
        <v>11.29</v>
      </c>
      <c r="J12500">
        <v>0.3669</v>
      </c>
      <c r="K12500">
        <v>0.34899999999999998</v>
      </c>
    </row>
    <row r="12501" spans="1:11">
      <c r="A12501" t="s">
        <v>28536</v>
      </c>
      <c r="B12501" t="s">
        <v>58</v>
      </c>
      <c r="C12501">
        <v>92293</v>
      </c>
      <c r="D12501" t="s">
        <v>3716</v>
      </c>
      <c r="E12501" t="s">
        <v>32</v>
      </c>
      <c r="F12501">
        <v>11.33</v>
      </c>
      <c r="G12501">
        <v>11.65</v>
      </c>
      <c r="J12501">
        <v>0.65310000000000001</v>
      </c>
      <c r="K12501">
        <v>0.63519999999999999</v>
      </c>
    </row>
    <row r="12502" spans="1:11">
      <c r="A12502" t="s">
        <v>28537</v>
      </c>
      <c r="B12502" t="s">
        <v>58</v>
      </c>
      <c r="C12502">
        <v>92315</v>
      </c>
      <c r="D12502" t="s">
        <v>3731</v>
      </c>
      <c r="E12502" t="s">
        <v>32</v>
      </c>
      <c r="F12502">
        <v>14.98</v>
      </c>
      <c r="G12502">
        <v>15.6</v>
      </c>
      <c r="J12502">
        <v>0.49399999999999999</v>
      </c>
      <c r="K12502">
        <v>0.47439999999999999</v>
      </c>
    </row>
    <row r="12503" spans="1:11">
      <c r="A12503" t="s">
        <v>28538</v>
      </c>
      <c r="B12503" t="s">
        <v>58</v>
      </c>
      <c r="C12503">
        <v>103888</v>
      </c>
      <c r="D12503" t="s">
        <v>4354</v>
      </c>
      <c r="E12503" t="s">
        <v>32</v>
      </c>
      <c r="F12503">
        <v>20.09</v>
      </c>
      <c r="G12503">
        <v>21.13</v>
      </c>
      <c r="J12503">
        <v>0.36830000000000002</v>
      </c>
      <c r="K12503">
        <v>0.35020000000000001</v>
      </c>
    </row>
    <row r="12504" spans="1:11">
      <c r="A12504" t="s">
        <v>28539</v>
      </c>
      <c r="B12504" t="s">
        <v>58</v>
      </c>
      <c r="C12504">
        <v>103819</v>
      </c>
      <c r="D12504" t="s">
        <v>4294</v>
      </c>
      <c r="E12504" t="s">
        <v>32</v>
      </c>
      <c r="F12504">
        <v>25.73</v>
      </c>
      <c r="G12504">
        <v>27.22</v>
      </c>
      <c r="J12504">
        <v>0.28760000000000002</v>
      </c>
      <c r="K12504">
        <v>0.27189999999999998</v>
      </c>
    </row>
    <row r="12505" spans="1:11">
      <c r="A12505" t="s">
        <v>28540</v>
      </c>
      <c r="B12505" t="s">
        <v>58</v>
      </c>
      <c r="C12505">
        <v>103852</v>
      </c>
      <c r="D12505" t="s">
        <v>4324</v>
      </c>
      <c r="E12505" t="s">
        <v>32</v>
      </c>
      <c r="F12505">
        <v>20.82</v>
      </c>
      <c r="G12505">
        <v>21.91</v>
      </c>
      <c r="J12505">
        <v>0.35539999999999999</v>
      </c>
      <c r="K12505">
        <v>0.3377</v>
      </c>
    </row>
    <row r="12506" spans="1:11">
      <c r="A12506" t="s">
        <v>28541</v>
      </c>
      <c r="B12506" t="s">
        <v>58</v>
      </c>
      <c r="C12506">
        <v>92330</v>
      </c>
      <c r="D12506" t="s">
        <v>3740</v>
      </c>
      <c r="E12506" t="s">
        <v>32</v>
      </c>
      <c r="F12506">
        <v>17.7</v>
      </c>
      <c r="G12506">
        <v>18.54</v>
      </c>
      <c r="J12506">
        <v>0.41810000000000003</v>
      </c>
      <c r="K12506">
        <v>0.39910000000000001</v>
      </c>
    </row>
    <row r="12507" spans="1:11">
      <c r="A12507" t="s">
        <v>28542</v>
      </c>
      <c r="B12507" t="s">
        <v>58</v>
      </c>
      <c r="C12507">
        <v>92294</v>
      </c>
      <c r="D12507" t="s">
        <v>3717</v>
      </c>
      <c r="E12507" t="s">
        <v>32</v>
      </c>
      <c r="F12507">
        <v>18.88</v>
      </c>
      <c r="G12507">
        <v>19.3</v>
      </c>
      <c r="J12507">
        <v>0.73199999999999998</v>
      </c>
      <c r="K12507">
        <v>0.71609999999999996</v>
      </c>
    </row>
    <row r="12508" spans="1:11">
      <c r="A12508" t="s">
        <v>28543</v>
      </c>
      <c r="B12508" t="s">
        <v>58</v>
      </c>
      <c r="C12508">
        <v>92316</v>
      </c>
      <c r="D12508" t="s">
        <v>3732</v>
      </c>
      <c r="E12508" t="s">
        <v>32</v>
      </c>
      <c r="F12508">
        <v>22.28</v>
      </c>
      <c r="G12508">
        <v>22.97</v>
      </c>
      <c r="J12508">
        <v>0.62029999999999996</v>
      </c>
      <c r="K12508">
        <v>0.60170000000000001</v>
      </c>
    </row>
    <row r="12509" spans="1:11">
      <c r="A12509" t="s">
        <v>28544</v>
      </c>
      <c r="B12509" t="s">
        <v>58</v>
      </c>
      <c r="C12509">
        <v>103895</v>
      </c>
      <c r="D12509" t="s">
        <v>4361</v>
      </c>
      <c r="E12509" t="s">
        <v>32</v>
      </c>
      <c r="F12509">
        <v>28.18</v>
      </c>
      <c r="G12509">
        <v>29.35</v>
      </c>
      <c r="J12509">
        <v>0.4904</v>
      </c>
      <c r="K12509">
        <v>0.47089999999999999</v>
      </c>
    </row>
    <row r="12510" spans="1:11">
      <c r="A12510" t="s">
        <v>28545</v>
      </c>
      <c r="B12510" t="s">
        <v>58</v>
      </c>
      <c r="C12510">
        <v>103826</v>
      </c>
      <c r="D12510" t="s">
        <v>4301</v>
      </c>
      <c r="E12510" t="s">
        <v>32</v>
      </c>
      <c r="F12510">
        <v>38.19</v>
      </c>
      <c r="G12510">
        <v>40.22</v>
      </c>
      <c r="J12510">
        <v>0.3483</v>
      </c>
      <c r="K12510">
        <v>0.33069999999999999</v>
      </c>
    </row>
    <row r="12511" spans="1:11">
      <c r="A12511" t="s">
        <v>28546</v>
      </c>
      <c r="B12511" t="s">
        <v>58</v>
      </c>
      <c r="C12511">
        <v>103859</v>
      </c>
      <c r="D12511" t="s">
        <v>4331</v>
      </c>
      <c r="E12511" t="s">
        <v>32</v>
      </c>
      <c r="F12511">
        <v>30.11</v>
      </c>
      <c r="G12511">
        <v>31.44</v>
      </c>
      <c r="J12511">
        <v>0.45900000000000002</v>
      </c>
      <c r="K12511">
        <v>0.43959999999999999</v>
      </c>
    </row>
    <row r="12512" spans="1:11">
      <c r="A12512" t="s">
        <v>28547</v>
      </c>
      <c r="B12512" t="s">
        <v>58</v>
      </c>
      <c r="C12512">
        <v>92331</v>
      </c>
      <c r="D12512" t="s">
        <v>3741</v>
      </c>
      <c r="E12512" t="s">
        <v>32</v>
      </c>
      <c r="F12512">
        <v>27.11</v>
      </c>
      <c r="G12512">
        <v>28.19</v>
      </c>
      <c r="J12512">
        <v>0.50980000000000003</v>
      </c>
      <c r="K12512">
        <v>0.49020000000000002</v>
      </c>
    </row>
    <row r="12513" spans="1:11">
      <c r="A12513" t="s">
        <v>28548</v>
      </c>
      <c r="B12513" t="s">
        <v>58</v>
      </c>
      <c r="C12513">
        <v>92295</v>
      </c>
      <c r="D12513" t="s">
        <v>3718</v>
      </c>
      <c r="E12513" t="s">
        <v>32</v>
      </c>
      <c r="F12513">
        <v>35.06</v>
      </c>
      <c r="G12513">
        <v>35.58</v>
      </c>
      <c r="J12513">
        <v>0.81720000000000004</v>
      </c>
      <c r="K12513">
        <v>0.80520000000000003</v>
      </c>
    </row>
    <row r="12514" spans="1:11">
      <c r="A12514" t="s">
        <v>28549</v>
      </c>
      <c r="B12514" t="s">
        <v>58</v>
      </c>
      <c r="C12514">
        <v>92296</v>
      </c>
      <c r="D12514" t="s">
        <v>3719</v>
      </c>
      <c r="E12514" t="s">
        <v>32</v>
      </c>
      <c r="F12514">
        <v>46.32</v>
      </c>
      <c r="G12514">
        <v>46.94</v>
      </c>
      <c r="J12514">
        <v>0.83289999999999997</v>
      </c>
      <c r="K12514">
        <v>0.82189999999999996</v>
      </c>
    </row>
    <row r="12515" spans="1:11">
      <c r="A12515" t="s">
        <v>28550</v>
      </c>
      <c r="B12515" t="s">
        <v>58</v>
      </c>
      <c r="C12515">
        <v>92297</v>
      </c>
      <c r="D12515" t="s">
        <v>3720</v>
      </c>
      <c r="E12515" t="s">
        <v>32</v>
      </c>
      <c r="F12515">
        <v>71.510000000000005</v>
      </c>
      <c r="G12515">
        <v>72.319999999999993</v>
      </c>
      <c r="J12515">
        <v>0.8599</v>
      </c>
      <c r="K12515">
        <v>0.85019999999999996</v>
      </c>
    </row>
    <row r="12516" spans="1:11">
      <c r="A12516" t="s">
        <v>28551</v>
      </c>
      <c r="B12516" t="s">
        <v>58</v>
      </c>
      <c r="C12516">
        <v>92298</v>
      </c>
      <c r="D12516" t="s">
        <v>3721</v>
      </c>
      <c r="E12516" t="s">
        <v>32</v>
      </c>
      <c r="F12516">
        <v>198.15</v>
      </c>
      <c r="G12516">
        <v>199.15</v>
      </c>
      <c r="J12516">
        <v>0.93789999999999996</v>
      </c>
      <c r="K12516">
        <v>0.93320000000000003</v>
      </c>
    </row>
    <row r="12517" spans="1:11">
      <c r="A12517" t="s">
        <v>28552</v>
      </c>
      <c r="B12517" t="s">
        <v>58</v>
      </c>
      <c r="C12517">
        <v>93080</v>
      </c>
      <c r="D12517" t="s">
        <v>3919</v>
      </c>
      <c r="E12517" t="s">
        <v>32</v>
      </c>
      <c r="F12517">
        <v>10.55</v>
      </c>
      <c r="G12517">
        <v>11.08</v>
      </c>
      <c r="J12517">
        <v>0.37630000000000002</v>
      </c>
      <c r="K12517">
        <v>0.35830000000000001</v>
      </c>
    </row>
    <row r="12518" spans="1:11">
      <c r="A12518" t="s">
        <v>28553</v>
      </c>
      <c r="B12518" t="s">
        <v>58</v>
      </c>
      <c r="C12518">
        <v>103884</v>
      </c>
      <c r="D12518" t="s">
        <v>4350</v>
      </c>
      <c r="E12518" t="s">
        <v>32</v>
      </c>
      <c r="F12518">
        <v>14.71</v>
      </c>
      <c r="G12518">
        <v>15.59</v>
      </c>
      <c r="J12518">
        <v>0.26989999999999997</v>
      </c>
      <c r="K12518">
        <v>0.25469999999999998</v>
      </c>
    </row>
    <row r="12519" spans="1:11">
      <c r="A12519" t="s">
        <v>28554</v>
      </c>
      <c r="B12519" t="s">
        <v>58</v>
      </c>
      <c r="C12519">
        <v>103815</v>
      </c>
      <c r="D12519" t="s">
        <v>4290</v>
      </c>
      <c r="E12519" t="s">
        <v>32</v>
      </c>
      <c r="F12519">
        <v>14.66</v>
      </c>
      <c r="G12519">
        <v>15.53</v>
      </c>
      <c r="J12519">
        <v>0.27079999999999999</v>
      </c>
      <c r="K12519">
        <v>0.25559999999999999</v>
      </c>
    </row>
    <row r="12520" spans="1:11">
      <c r="A12520" t="s">
        <v>28555</v>
      </c>
      <c r="B12520" t="s">
        <v>58</v>
      </c>
      <c r="C12520">
        <v>103848</v>
      </c>
      <c r="D12520" t="s">
        <v>4320</v>
      </c>
      <c r="E12520" t="s">
        <v>32</v>
      </c>
      <c r="F12520">
        <v>14.03</v>
      </c>
      <c r="G12520">
        <v>14.86</v>
      </c>
      <c r="J12520">
        <v>0.28299999999999997</v>
      </c>
      <c r="K12520">
        <v>0.26719999999999999</v>
      </c>
    </row>
    <row r="12521" spans="1:11">
      <c r="A12521" t="s">
        <v>28556</v>
      </c>
      <c r="B12521" t="s">
        <v>58</v>
      </c>
      <c r="C12521">
        <v>93103</v>
      </c>
      <c r="D12521" t="s">
        <v>3940</v>
      </c>
      <c r="E12521" t="s">
        <v>32</v>
      </c>
      <c r="F12521">
        <v>10.77</v>
      </c>
      <c r="G12521">
        <v>11.32</v>
      </c>
      <c r="J12521">
        <v>0.36859999999999998</v>
      </c>
      <c r="K12521">
        <v>0.35070000000000001</v>
      </c>
    </row>
    <row r="12522" spans="1:11">
      <c r="A12522" t="s">
        <v>28557</v>
      </c>
      <c r="B12522" t="s">
        <v>58</v>
      </c>
      <c r="C12522">
        <v>93050</v>
      </c>
      <c r="D12522" t="s">
        <v>3892</v>
      </c>
      <c r="E12522" t="s">
        <v>32</v>
      </c>
      <c r="F12522">
        <v>12.73</v>
      </c>
      <c r="G12522">
        <v>13.05</v>
      </c>
      <c r="J12522">
        <v>0.69130000000000003</v>
      </c>
      <c r="K12522">
        <v>0.67430000000000001</v>
      </c>
    </row>
    <row r="12523" spans="1:11">
      <c r="A12523" t="s">
        <v>28558</v>
      </c>
      <c r="B12523" t="s">
        <v>58</v>
      </c>
      <c r="C12523">
        <v>93084</v>
      </c>
      <c r="D12523" t="s">
        <v>3923</v>
      </c>
      <c r="E12523" t="s">
        <v>32</v>
      </c>
      <c r="F12523">
        <v>16.38</v>
      </c>
      <c r="G12523">
        <v>17</v>
      </c>
      <c r="J12523">
        <v>0.53720000000000001</v>
      </c>
      <c r="K12523">
        <v>0.51759999999999995</v>
      </c>
    </row>
    <row r="12524" spans="1:11">
      <c r="A12524" t="s">
        <v>28559</v>
      </c>
      <c r="B12524" t="s">
        <v>58</v>
      </c>
      <c r="C12524">
        <v>103889</v>
      </c>
      <c r="D12524" t="s">
        <v>4355</v>
      </c>
      <c r="E12524" t="s">
        <v>32</v>
      </c>
      <c r="F12524">
        <v>21.49</v>
      </c>
      <c r="G12524">
        <v>22.53</v>
      </c>
      <c r="J12524">
        <v>0.40949999999999998</v>
      </c>
      <c r="K12524">
        <v>0.3906</v>
      </c>
    </row>
    <row r="12525" spans="1:11">
      <c r="A12525" t="s">
        <v>28560</v>
      </c>
      <c r="B12525" t="s">
        <v>58</v>
      </c>
      <c r="C12525">
        <v>103820</v>
      </c>
      <c r="D12525" t="s">
        <v>4295</v>
      </c>
      <c r="E12525" t="s">
        <v>32</v>
      </c>
      <c r="F12525">
        <v>27.13</v>
      </c>
      <c r="G12525">
        <v>28.62</v>
      </c>
      <c r="J12525">
        <v>0.32440000000000002</v>
      </c>
      <c r="K12525">
        <v>0.3075</v>
      </c>
    </row>
    <row r="12526" spans="1:11">
      <c r="A12526" t="s">
        <v>28561</v>
      </c>
      <c r="B12526" t="s">
        <v>58</v>
      </c>
      <c r="C12526">
        <v>103853</v>
      </c>
      <c r="D12526" t="s">
        <v>4325</v>
      </c>
      <c r="E12526" t="s">
        <v>32</v>
      </c>
      <c r="F12526">
        <v>22.22</v>
      </c>
      <c r="G12526">
        <v>23.31</v>
      </c>
      <c r="J12526">
        <v>0.39600000000000002</v>
      </c>
      <c r="K12526">
        <v>0.3775</v>
      </c>
    </row>
    <row r="12527" spans="1:11">
      <c r="A12527" t="s">
        <v>28562</v>
      </c>
      <c r="B12527" t="s">
        <v>58</v>
      </c>
      <c r="C12527">
        <v>93107</v>
      </c>
      <c r="D12527" t="s">
        <v>3944</v>
      </c>
      <c r="E12527" t="s">
        <v>32</v>
      </c>
      <c r="F12527">
        <v>19.100000000000001</v>
      </c>
      <c r="G12527">
        <v>19.940000000000001</v>
      </c>
      <c r="J12527">
        <v>0.4607</v>
      </c>
      <c r="K12527">
        <v>0.44130000000000003</v>
      </c>
    </row>
    <row r="12528" spans="1:11">
      <c r="A12528" t="s">
        <v>28563</v>
      </c>
      <c r="B12528" t="s">
        <v>58</v>
      </c>
      <c r="C12528">
        <v>93056</v>
      </c>
      <c r="D12528" t="s">
        <v>3896</v>
      </c>
      <c r="E12528" t="s">
        <v>32</v>
      </c>
      <c r="F12528">
        <v>18.88</v>
      </c>
      <c r="G12528">
        <v>19.3</v>
      </c>
      <c r="J12528">
        <v>0.73199999999999998</v>
      </c>
      <c r="K12528">
        <v>0.71609999999999996</v>
      </c>
    </row>
    <row r="12529" spans="1:11">
      <c r="A12529" t="s">
        <v>28564</v>
      </c>
      <c r="B12529" t="s">
        <v>58</v>
      </c>
      <c r="C12529">
        <v>93090</v>
      </c>
      <c r="D12529" t="s">
        <v>3929</v>
      </c>
      <c r="E12529" t="s">
        <v>32</v>
      </c>
      <c r="F12529">
        <v>22.28</v>
      </c>
      <c r="G12529">
        <v>22.97</v>
      </c>
      <c r="J12529">
        <v>0.62029999999999996</v>
      </c>
      <c r="K12529">
        <v>0.60170000000000001</v>
      </c>
    </row>
    <row r="12530" spans="1:11">
      <c r="A12530" t="s">
        <v>28565</v>
      </c>
      <c r="B12530" t="s">
        <v>58</v>
      </c>
      <c r="C12530">
        <v>103896</v>
      </c>
      <c r="D12530" t="s">
        <v>4362</v>
      </c>
      <c r="E12530" t="s">
        <v>32</v>
      </c>
      <c r="F12530">
        <v>28.18</v>
      </c>
      <c r="G12530">
        <v>29.35</v>
      </c>
      <c r="J12530">
        <v>0.4904</v>
      </c>
      <c r="K12530">
        <v>0.47089999999999999</v>
      </c>
    </row>
    <row r="12531" spans="1:11">
      <c r="A12531" t="s">
        <v>28566</v>
      </c>
      <c r="B12531" t="s">
        <v>58</v>
      </c>
      <c r="C12531">
        <v>103827</v>
      </c>
      <c r="D12531" t="s">
        <v>4302</v>
      </c>
      <c r="E12531" t="s">
        <v>32</v>
      </c>
      <c r="F12531">
        <v>38.19</v>
      </c>
      <c r="G12531">
        <v>40.22</v>
      </c>
      <c r="J12531">
        <v>0.3483</v>
      </c>
      <c r="K12531">
        <v>0.33069999999999999</v>
      </c>
    </row>
    <row r="12532" spans="1:11">
      <c r="A12532" t="s">
        <v>28567</v>
      </c>
      <c r="B12532" t="s">
        <v>58</v>
      </c>
      <c r="C12532">
        <v>103860</v>
      </c>
      <c r="D12532" t="s">
        <v>4332</v>
      </c>
      <c r="E12532" t="s">
        <v>32</v>
      </c>
      <c r="F12532">
        <v>30.11</v>
      </c>
      <c r="G12532">
        <v>31.44</v>
      </c>
      <c r="J12532">
        <v>0.45900000000000002</v>
      </c>
      <c r="K12532">
        <v>0.43959999999999999</v>
      </c>
    </row>
    <row r="12533" spans="1:11">
      <c r="A12533" t="s">
        <v>28568</v>
      </c>
      <c r="B12533" t="s">
        <v>58</v>
      </c>
      <c r="C12533">
        <v>93113</v>
      </c>
      <c r="D12533" t="s">
        <v>15200</v>
      </c>
      <c r="E12533" t="s">
        <v>32</v>
      </c>
      <c r="F12533">
        <v>27.11</v>
      </c>
      <c r="G12533">
        <v>28.19</v>
      </c>
      <c r="J12533">
        <v>0.50980000000000003</v>
      </c>
      <c r="K12533">
        <v>0.49020000000000002</v>
      </c>
    </row>
    <row r="12534" spans="1:11">
      <c r="A12534" t="s">
        <v>28569</v>
      </c>
      <c r="B12534" t="s">
        <v>58</v>
      </c>
      <c r="C12534">
        <v>93061</v>
      </c>
      <c r="D12534" t="s">
        <v>3901</v>
      </c>
      <c r="E12534" t="s">
        <v>32</v>
      </c>
      <c r="F12534">
        <v>35.200000000000003</v>
      </c>
      <c r="G12534">
        <v>35.72</v>
      </c>
      <c r="J12534">
        <v>0.81789999999999996</v>
      </c>
      <c r="K12534">
        <v>0.80600000000000005</v>
      </c>
    </row>
    <row r="12535" spans="1:11">
      <c r="A12535" t="s">
        <v>28570</v>
      </c>
      <c r="B12535" t="s">
        <v>58</v>
      </c>
      <c r="C12535">
        <v>93064</v>
      </c>
      <c r="D12535" t="s">
        <v>3904</v>
      </c>
      <c r="E12535" t="s">
        <v>32</v>
      </c>
      <c r="F12535">
        <v>53.63</v>
      </c>
      <c r="G12535">
        <v>54.25</v>
      </c>
      <c r="J12535">
        <v>0.85570000000000002</v>
      </c>
      <c r="K12535">
        <v>0.84589999999999999</v>
      </c>
    </row>
    <row r="12536" spans="1:11">
      <c r="A12536" t="s">
        <v>28571</v>
      </c>
      <c r="B12536" t="s">
        <v>58</v>
      </c>
      <c r="C12536">
        <v>93067</v>
      </c>
      <c r="D12536" t="s">
        <v>3907</v>
      </c>
      <c r="E12536" t="s">
        <v>32</v>
      </c>
      <c r="F12536">
        <v>79.47</v>
      </c>
      <c r="G12536">
        <v>80.28</v>
      </c>
      <c r="J12536">
        <v>0.87390000000000001</v>
      </c>
      <c r="K12536">
        <v>0.86509999999999998</v>
      </c>
    </row>
    <row r="12537" spans="1:11">
      <c r="A12537" t="s">
        <v>28572</v>
      </c>
      <c r="B12537" t="s">
        <v>58</v>
      </c>
      <c r="C12537">
        <v>93070</v>
      </c>
      <c r="D12537" t="s">
        <v>3910</v>
      </c>
      <c r="E12537" t="s">
        <v>32</v>
      </c>
      <c r="F12537">
        <v>198.15</v>
      </c>
      <c r="G12537">
        <v>199.15</v>
      </c>
      <c r="J12537">
        <v>0.93789999999999996</v>
      </c>
      <c r="K12537">
        <v>0.93320000000000003</v>
      </c>
    </row>
    <row r="12538" spans="1:11">
      <c r="A12538" t="s">
        <v>28573</v>
      </c>
      <c r="B12538" t="s">
        <v>58</v>
      </c>
      <c r="C12538">
        <v>93117</v>
      </c>
      <c r="D12538" t="s">
        <v>3953</v>
      </c>
      <c r="E12538" t="s">
        <v>32</v>
      </c>
      <c r="F12538">
        <v>63.58</v>
      </c>
      <c r="G12538">
        <v>64.34</v>
      </c>
      <c r="J12538">
        <v>0.85370000000000001</v>
      </c>
      <c r="K12538">
        <v>0.84360000000000002</v>
      </c>
    </row>
    <row r="12539" spans="1:11">
      <c r="A12539" t="s">
        <v>28574</v>
      </c>
      <c r="B12539" t="s">
        <v>58</v>
      </c>
      <c r="C12539">
        <v>93118</v>
      </c>
      <c r="D12539" t="s">
        <v>3954</v>
      </c>
      <c r="E12539" t="s">
        <v>32</v>
      </c>
      <c r="F12539">
        <v>93.81</v>
      </c>
      <c r="G12539">
        <v>94.96</v>
      </c>
      <c r="J12539">
        <v>0.84919999999999995</v>
      </c>
      <c r="K12539">
        <v>0.83889999999999998</v>
      </c>
    </row>
    <row r="12540" spans="1:11">
      <c r="A12540" t="s">
        <v>28575</v>
      </c>
      <c r="B12540" t="s">
        <v>58</v>
      </c>
      <c r="C12540">
        <v>92317</v>
      </c>
      <c r="D12540" t="s">
        <v>3733</v>
      </c>
      <c r="E12540" t="s">
        <v>32</v>
      </c>
      <c r="F12540">
        <v>21.91</v>
      </c>
      <c r="G12540">
        <v>22.99</v>
      </c>
      <c r="J12540">
        <v>0.40160000000000001</v>
      </c>
      <c r="K12540">
        <v>0.38279999999999997</v>
      </c>
    </row>
    <row r="12541" spans="1:11">
      <c r="A12541" t="s">
        <v>28576</v>
      </c>
      <c r="B12541" t="s">
        <v>58</v>
      </c>
      <c r="C12541">
        <v>92332</v>
      </c>
      <c r="D12541" t="s">
        <v>3742</v>
      </c>
      <c r="E12541" t="s">
        <v>32</v>
      </c>
      <c r="F12541">
        <v>22.38</v>
      </c>
      <c r="G12541">
        <v>23.48</v>
      </c>
      <c r="J12541">
        <v>0.39319999999999999</v>
      </c>
      <c r="K12541">
        <v>0.37480000000000002</v>
      </c>
    </row>
    <row r="12542" spans="1:11">
      <c r="A12542" t="s">
        <v>28577</v>
      </c>
      <c r="B12542" t="s">
        <v>58</v>
      </c>
      <c r="C12542">
        <v>92299</v>
      </c>
      <c r="D12542" t="s">
        <v>3722</v>
      </c>
      <c r="E12542" t="s">
        <v>32</v>
      </c>
      <c r="F12542">
        <v>26.04</v>
      </c>
      <c r="G12542">
        <v>26.68</v>
      </c>
      <c r="J12542">
        <v>0.69930000000000003</v>
      </c>
      <c r="K12542">
        <v>0.6825</v>
      </c>
    </row>
    <row r="12543" spans="1:11">
      <c r="A12543" t="s">
        <v>28578</v>
      </c>
      <c r="B12543" t="s">
        <v>58</v>
      </c>
      <c r="C12543">
        <v>92318</v>
      </c>
      <c r="D12543" t="s">
        <v>3734</v>
      </c>
      <c r="E12543" t="s">
        <v>32</v>
      </c>
      <c r="F12543">
        <v>33.340000000000003</v>
      </c>
      <c r="G12543">
        <v>34.58</v>
      </c>
      <c r="J12543">
        <v>0.54620000000000002</v>
      </c>
      <c r="K12543">
        <v>0.52659999999999996</v>
      </c>
    </row>
    <row r="12544" spans="1:11">
      <c r="A12544" t="s">
        <v>28579</v>
      </c>
      <c r="B12544" t="s">
        <v>58</v>
      </c>
      <c r="C12544">
        <v>103833</v>
      </c>
      <c r="D12544" t="s">
        <v>4308</v>
      </c>
      <c r="E12544" t="s">
        <v>32</v>
      </c>
      <c r="F12544">
        <v>54.76</v>
      </c>
      <c r="G12544">
        <v>57.74</v>
      </c>
      <c r="J12544">
        <v>0.33250000000000002</v>
      </c>
      <c r="K12544">
        <v>0.31540000000000001</v>
      </c>
    </row>
    <row r="12545" spans="1:11">
      <c r="A12545" t="s">
        <v>28580</v>
      </c>
      <c r="B12545" t="s">
        <v>58</v>
      </c>
      <c r="C12545">
        <v>92333</v>
      </c>
      <c r="D12545" t="s">
        <v>3743</v>
      </c>
      <c r="E12545" t="s">
        <v>32</v>
      </c>
      <c r="F12545">
        <v>38.74</v>
      </c>
      <c r="G12545">
        <v>40.42</v>
      </c>
      <c r="J12545">
        <v>0.47010000000000002</v>
      </c>
      <c r="K12545">
        <v>0.45050000000000001</v>
      </c>
    </row>
    <row r="12546" spans="1:11">
      <c r="A12546" t="s">
        <v>28581</v>
      </c>
      <c r="B12546" t="s">
        <v>58</v>
      </c>
      <c r="C12546">
        <v>92300</v>
      </c>
      <c r="D12546" t="s">
        <v>3723</v>
      </c>
      <c r="E12546" t="s">
        <v>32</v>
      </c>
      <c r="F12546">
        <v>39.32</v>
      </c>
      <c r="G12546">
        <v>40.15</v>
      </c>
      <c r="J12546">
        <v>0.74339999999999995</v>
      </c>
      <c r="K12546">
        <v>0.72799999999999998</v>
      </c>
    </row>
    <row r="12547" spans="1:11">
      <c r="A12547" t="s">
        <v>28582</v>
      </c>
      <c r="B12547" t="s">
        <v>58</v>
      </c>
      <c r="C12547">
        <v>92319</v>
      </c>
      <c r="D12547" t="s">
        <v>3735</v>
      </c>
      <c r="E12547" t="s">
        <v>32</v>
      </c>
      <c r="F12547">
        <v>46.08</v>
      </c>
      <c r="G12547">
        <v>47.46</v>
      </c>
      <c r="J12547">
        <v>0.63429999999999997</v>
      </c>
      <c r="K12547">
        <v>0.6159</v>
      </c>
    </row>
    <row r="12548" spans="1:11">
      <c r="A12548" t="s">
        <v>28583</v>
      </c>
      <c r="B12548" t="s">
        <v>58</v>
      </c>
      <c r="C12548">
        <v>92334</v>
      </c>
      <c r="D12548" t="s">
        <v>3744</v>
      </c>
      <c r="E12548" t="s">
        <v>32</v>
      </c>
      <c r="F12548">
        <v>55.72</v>
      </c>
      <c r="G12548">
        <v>57.88</v>
      </c>
      <c r="J12548">
        <v>0.52459999999999996</v>
      </c>
      <c r="K12548">
        <v>0.505</v>
      </c>
    </row>
    <row r="12549" spans="1:11">
      <c r="A12549" t="s">
        <v>28584</v>
      </c>
      <c r="B12549" t="s">
        <v>58</v>
      </c>
      <c r="C12549">
        <v>92301</v>
      </c>
      <c r="D12549" t="s">
        <v>3724</v>
      </c>
      <c r="E12549" t="s">
        <v>32</v>
      </c>
      <c r="F12549">
        <v>76.569999999999993</v>
      </c>
      <c r="G12549">
        <v>77.61</v>
      </c>
      <c r="J12549">
        <v>0.83340000000000003</v>
      </c>
      <c r="K12549">
        <v>0.82220000000000004</v>
      </c>
    </row>
    <row r="12550" spans="1:11">
      <c r="A12550" t="s">
        <v>28585</v>
      </c>
      <c r="B12550" t="s">
        <v>58</v>
      </c>
      <c r="C12550">
        <v>92302</v>
      </c>
      <c r="D12550" t="s">
        <v>3725</v>
      </c>
      <c r="E12550" t="s">
        <v>32</v>
      </c>
      <c r="F12550">
        <v>100.91</v>
      </c>
      <c r="G12550">
        <v>102.16</v>
      </c>
      <c r="J12550">
        <v>0.84730000000000005</v>
      </c>
      <c r="K12550">
        <v>0.83689999999999998</v>
      </c>
    </row>
    <row r="12551" spans="1:11">
      <c r="A12551" t="s">
        <v>28586</v>
      </c>
      <c r="B12551" t="s">
        <v>58</v>
      </c>
      <c r="C12551">
        <v>92303</v>
      </c>
      <c r="D12551" t="s">
        <v>3726</v>
      </c>
      <c r="E12551" t="s">
        <v>32</v>
      </c>
      <c r="F12551">
        <v>183.73</v>
      </c>
      <c r="G12551">
        <v>185.36</v>
      </c>
      <c r="J12551">
        <v>0.89139999999999997</v>
      </c>
      <c r="K12551">
        <v>0.88349999999999995</v>
      </c>
    </row>
    <row r="12552" spans="1:11">
      <c r="A12552" t="s">
        <v>28587</v>
      </c>
      <c r="B12552" t="s">
        <v>58</v>
      </c>
      <c r="C12552">
        <v>92304</v>
      </c>
      <c r="D12552" t="s">
        <v>3727</v>
      </c>
      <c r="E12552" t="s">
        <v>32</v>
      </c>
      <c r="F12552">
        <v>472.13</v>
      </c>
      <c r="G12552">
        <v>474.12</v>
      </c>
      <c r="J12552">
        <v>0.94810000000000005</v>
      </c>
      <c r="K12552">
        <v>0.94410000000000005</v>
      </c>
    </row>
    <row r="12553" spans="1:11">
      <c r="A12553" t="s">
        <v>28588</v>
      </c>
      <c r="B12553" t="s">
        <v>58</v>
      </c>
      <c r="C12553">
        <v>103835</v>
      </c>
      <c r="D12553" t="s">
        <v>3407</v>
      </c>
      <c r="E12553" t="s">
        <v>12</v>
      </c>
      <c r="F12553">
        <v>70.59</v>
      </c>
      <c r="G12553">
        <v>72.150000000000006</v>
      </c>
      <c r="J12553">
        <v>0.73180000000000001</v>
      </c>
      <c r="K12553">
        <v>0.71599999999999997</v>
      </c>
    </row>
    <row r="12554" spans="1:11">
      <c r="A12554" t="s">
        <v>28589</v>
      </c>
      <c r="B12554" t="s">
        <v>58</v>
      </c>
      <c r="C12554">
        <v>92308</v>
      </c>
      <c r="D12554" t="s">
        <v>3294</v>
      </c>
      <c r="E12554" t="s">
        <v>12</v>
      </c>
      <c r="F12554">
        <v>59.71</v>
      </c>
      <c r="G12554">
        <v>60.86</v>
      </c>
      <c r="J12554">
        <v>0.55889999999999995</v>
      </c>
      <c r="K12554">
        <v>0.54830000000000001</v>
      </c>
    </row>
    <row r="12555" spans="1:11">
      <c r="A12555" t="s">
        <v>28590</v>
      </c>
      <c r="B12555" t="s">
        <v>58</v>
      </c>
      <c r="C12555">
        <v>103871</v>
      </c>
      <c r="D12555" t="s">
        <v>3413</v>
      </c>
      <c r="E12555" t="s">
        <v>12</v>
      </c>
      <c r="F12555">
        <v>71.849999999999994</v>
      </c>
      <c r="G12555">
        <v>74</v>
      </c>
      <c r="J12555">
        <v>0.46439999999999998</v>
      </c>
      <c r="K12555">
        <v>0.45090000000000002</v>
      </c>
    </row>
    <row r="12556" spans="1:11">
      <c r="A12556" t="s">
        <v>28591</v>
      </c>
      <c r="B12556" t="s">
        <v>58</v>
      </c>
      <c r="C12556">
        <v>92323</v>
      </c>
      <c r="D12556" t="s">
        <v>3300</v>
      </c>
      <c r="E12556" t="s">
        <v>12</v>
      </c>
      <c r="F12556">
        <v>71.17</v>
      </c>
      <c r="G12556">
        <v>73.27</v>
      </c>
      <c r="J12556">
        <v>0.46889999999999998</v>
      </c>
      <c r="K12556">
        <v>0.45540000000000003</v>
      </c>
    </row>
    <row r="12557" spans="1:11">
      <c r="A12557" t="s">
        <v>28592</v>
      </c>
      <c r="B12557" t="s">
        <v>58</v>
      </c>
      <c r="C12557">
        <v>92305</v>
      </c>
      <c r="D12557" t="s">
        <v>3291</v>
      </c>
      <c r="E12557" t="s">
        <v>12</v>
      </c>
      <c r="F12557">
        <v>42.21</v>
      </c>
      <c r="G12557">
        <v>42.94</v>
      </c>
      <c r="J12557">
        <v>0.79059999999999997</v>
      </c>
      <c r="K12557">
        <v>0.77710000000000001</v>
      </c>
    </row>
    <row r="12558" spans="1:11">
      <c r="A12558" t="s">
        <v>28593</v>
      </c>
      <c r="B12558" t="s">
        <v>58</v>
      </c>
      <c r="C12558">
        <v>103868</v>
      </c>
      <c r="D12558" t="s">
        <v>3410</v>
      </c>
      <c r="E12558" t="s">
        <v>12</v>
      </c>
      <c r="F12558">
        <v>58.11</v>
      </c>
      <c r="G12558">
        <v>60.16</v>
      </c>
      <c r="J12558">
        <v>0.57430000000000003</v>
      </c>
      <c r="K12558">
        <v>0.55469999999999997</v>
      </c>
    </row>
    <row r="12559" spans="1:11">
      <c r="A12559" t="s">
        <v>28594</v>
      </c>
      <c r="B12559" t="s">
        <v>58</v>
      </c>
      <c r="C12559">
        <v>103802</v>
      </c>
      <c r="D12559" t="s">
        <v>3404</v>
      </c>
      <c r="E12559" t="s">
        <v>12</v>
      </c>
      <c r="F12559">
        <v>45.09</v>
      </c>
      <c r="G12559">
        <v>46.06</v>
      </c>
      <c r="J12559">
        <v>0.74009999999999998</v>
      </c>
      <c r="K12559">
        <v>0.72450000000000003</v>
      </c>
    </row>
    <row r="12560" spans="1:11">
      <c r="A12560" t="s">
        <v>28595</v>
      </c>
      <c r="B12560" t="s">
        <v>58</v>
      </c>
      <c r="C12560">
        <v>92320</v>
      </c>
      <c r="D12560" t="s">
        <v>3297</v>
      </c>
      <c r="E12560" t="s">
        <v>12</v>
      </c>
      <c r="F12560">
        <v>57.28</v>
      </c>
      <c r="G12560">
        <v>59.27</v>
      </c>
      <c r="J12560">
        <v>0.58260000000000001</v>
      </c>
      <c r="K12560">
        <v>0.56299999999999994</v>
      </c>
    </row>
    <row r="12561" spans="1:11">
      <c r="A12561" t="s">
        <v>28596</v>
      </c>
      <c r="B12561" t="s">
        <v>58</v>
      </c>
      <c r="C12561">
        <v>97335</v>
      </c>
      <c r="D12561" t="s">
        <v>3361</v>
      </c>
      <c r="E12561" t="s">
        <v>12</v>
      </c>
      <c r="F12561">
        <v>86.45</v>
      </c>
      <c r="G12561">
        <v>86.68</v>
      </c>
      <c r="J12561">
        <v>0.96699999999999997</v>
      </c>
      <c r="K12561">
        <v>0.96450000000000002</v>
      </c>
    </row>
    <row r="12562" spans="1:11">
      <c r="A12562" t="s">
        <v>28597</v>
      </c>
      <c r="B12562" t="s">
        <v>58</v>
      </c>
      <c r="C12562">
        <v>103836</v>
      </c>
      <c r="D12562" t="s">
        <v>3408</v>
      </c>
      <c r="E12562" t="s">
        <v>12</v>
      </c>
      <c r="F12562">
        <v>108.81</v>
      </c>
      <c r="G12562">
        <v>110.91</v>
      </c>
      <c r="J12562">
        <v>0.76829999999999998</v>
      </c>
      <c r="K12562">
        <v>0.75380000000000003</v>
      </c>
    </row>
    <row r="12563" spans="1:11">
      <c r="A12563" t="s">
        <v>28598</v>
      </c>
      <c r="B12563" t="s">
        <v>58</v>
      </c>
      <c r="C12563">
        <v>92281</v>
      </c>
      <c r="D12563" t="s">
        <v>3285</v>
      </c>
      <c r="E12563" t="s">
        <v>12</v>
      </c>
      <c r="F12563">
        <v>123.38</v>
      </c>
      <c r="G12563">
        <v>123.72</v>
      </c>
      <c r="J12563">
        <v>0.46529999999999999</v>
      </c>
      <c r="K12563">
        <v>0.46400000000000002</v>
      </c>
    </row>
    <row r="12564" spans="1:11">
      <c r="A12564" t="s">
        <v>28599</v>
      </c>
      <c r="B12564" t="s">
        <v>58</v>
      </c>
      <c r="C12564">
        <v>92309</v>
      </c>
      <c r="D12564" t="s">
        <v>3295</v>
      </c>
      <c r="E12564" t="s">
        <v>12</v>
      </c>
      <c r="F12564">
        <v>134.37</v>
      </c>
      <c r="G12564">
        <v>135.63</v>
      </c>
      <c r="J12564">
        <v>0.42730000000000001</v>
      </c>
      <c r="K12564">
        <v>0.42330000000000001</v>
      </c>
    </row>
    <row r="12565" spans="1:11">
      <c r="A12565" t="s">
        <v>28600</v>
      </c>
      <c r="B12565" t="s">
        <v>58</v>
      </c>
      <c r="C12565">
        <v>103872</v>
      </c>
      <c r="D12565" t="s">
        <v>3414</v>
      </c>
      <c r="E12565" t="s">
        <v>12</v>
      </c>
      <c r="F12565">
        <v>149.62</v>
      </c>
      <c r="G12565">
        <v>152.15</v>
      </c>
      <c r="J12565">
        <v>0.38369999999999999</v>
      </c>
      <c r="K12565">
        <v>0.37730000000000002</v>
      </c>
    </row>
    <row r="12566" spans="1:11">
      <c r="A12566" t="s">
        <v>28601</v>
      </c>
      <c r="B12566" t="s">
        <v>58</v>
      </c>
      <c r="C12566">
        <v>92324</v>
      </c>
      <c r="D12566" t="s">
        <v>3301</v>
      </c>
      <c r="E12566" t="s">
        <v>12</v>
      </c>
      <c r="F12566">
        <v>156.72999999999999</v>
      </c>
      <c r="G12566">
        <v>159.84</v>
      </c>
      <c r="J12566">
        <v>0.36630000000000001</v>
      </c>
      <c r="K12566">
        <v>0.35920000000000002</v>
      </c>
    </row>
    <row r="12567" spans="1:11">
      <c r="A12567" t="s">
        <v>28602</v>
      </c>
      <c r="B12567" t="s">
        <v>58</v>
      </c>
      <c r="C12567">
        <v>92275</v>
      </c>
      <c r="D12567" t="s">
        <v>3279</v>
      </c>
      <c r="E12567" t="s">
        <v>12</v>
      </c>
      <c r="F12567">
        <v>60.26</v>
      </c>
      <c r="G12567">
        <v>60.49</v>
      </c>
      <c r="J12567">
        <v>0.95269999999999999</v>
      </c>
      <c r="K12567">
        <v>0.94910000000000005</v>
      </c>
    </row>
    <row r="12568" spans="1:11">
      <c r="A12568" t="s">
        <v>28603</v>
      </c>
      <c r="B12568" t="s">
        <v>58</v>
      </c>
      <c r="C12568">
        <v>92306</v>
      </c>
      <c r="D12568" t="s">
        <v>3292</v>
      </c>
      <c r="E12568" t="s">
        <v>12</v>
      </c>
      <c r="F12568">
        <v>67.599999999999994</v>
      </c>
      <c r="G12568">
        <v>68.44</v>
      </c>
      <c r="J12568">
        <v>0.84930000000000005</v>
      </c>
      <c r="K12568">
        <v>0.83879999999999999</v>
      </c>
    </row>
    <row r="12569" spans="1:11">
      <c r="A12569" t="s">
        <v>28604</v>
      </c>
      <c r="B12569" t="s">
        <v>58</v>
      </c>
      <c r="C12569">
        <v>103869</v>
      </c>
      <c r="D12569" t="s">
        <v>3411</v>
      </c>
      <c r="E12569" t="s">
        <v>12</v>
      </c>
      <c r="F12569">
        <v>86.63</v>
      </c>
      <c r="G12569">
        <v>89.04</v>
      </c>
      <c r="J12569">
        <v>0.66269999999999996</v>
      </c>
      <c r="K12569">
        <v>0.64480000000000004</v>
      </c>
    </row>
    <row r="12570" spans="1:11">
      <c r="A12570" t="s">
        <v>28605</v>
      </c>
      <c r="B12570" t="s">
        <v>58</v>
      </c>
      <c r="C12570">
        <v>103803</v>
      </c>
      <c r="D12570" t="s">
        <v>3405</v>
      </c>
      <c r="E12570" t="s">
        <v>12</v>
      </c>
      <c r="F12570">
        <v>77.510000000000005</v>
      </c>
      <c r="G12570">
        <v>79.180000000000007</v>
      </c>
      <c r="J12570">
        <v>0.74070000000000003</v>
      </c>
      <c r="K12570">
        <v>0.72509999999999997</v>
      </c>
    </row>
    <row r="12571" spans="1:11">
      <c r="A12571" t="s">
        <v>28606</v>
      </c>
      <c r="B12571" t="s">
        <v>58</v>
      </c>
      <c r="C12571">
        <v>92321</v>
      </c>
      <c r="D12571" t="s">
        <v>3298</v>
      </c>
      <c r="E12571" t="s">
        <v>12</v>
      </c>
      <c r="F12571">
        <v>93.59</v>
      </c>
      <c r="G12571">
        <v>96.58</v>
      </c>
      <c r="J12571">
        <v>0.61339999999999995</v>
      </c>
      <c r="K12571">
        <v>0.59440000000000004</v>
      </c>
    </row>
    <row r="12572" spans="1:11">
      <c r="A12572" t="s">
        <v>28607</v>
      </c>
      <c r="B12572" t="s">
        <v>58</v>
      </c>
      <c r="C12572">
        <v>97336</v>
      </c>
      <c r="D12572" t="s">
        <v>3362</v>
      </c>
      <c r="E12572" t="s">
        <v>12</v>
      </c>
      <c r="F12572">
        <v>110.04</v>
      </c>
      <c r="G12572">
        <v>110.34</v>
      </c>
      <c r="J12572">
        <v>0.96660000000000001</v>
      </c>
      <c r="K12572">
        <v>0.96389999999999998</v>
      </c>
    </row>
    <row r="12573" spans="1:11">
      <c r="A12573" t="s">
        <v>28608</v>
      </c>
      <c r="B12573" t="s">
        <v>58</v>
      </c>
      <c r="C12573">
        <v>103837</v>
      </c>
      <c r="D12573" t="s">
        <v>3409</v>
      </c>
      <c r="E12573" t="s">
        <v>12</v>
      </c>
      <c r="F12573">
        <v>136.97999999999999</v>
      </c>
      <c r="G12573">
        <v>139.52000000000001</v>
      </c>
      <c r="J12573">
        <v>0.77649999999999997</v>
      </c>
      <c r="K12573">
        <v>0.76229999999999998</v>
      </c>
    </row>
    <row r="12574" spans="1:11">
      <c r="A12574" t="s">
        <v>28609</v>
      </c>
      <c r="B12574" t="s">
        <v>58</v>
      </c>
      <c r="C12574">
        <v>92282</v>
      </c>
      <c r="D12574" t="s">
        <v>3286</v>
      </c>
      <c r="E12574" t="s">
        <v>12</v>
      </c>
      <c r="F12574">
        <v>142.21</v>
      </c>
      <c r="G12574">
        <v>142.62</v>
      </c>
      <c r="J12574">
        <v>0.51229999999999998</v>
      </c>
      <c r="K12574">
        <v>0.51090000000000002</v>
      </c>
    </row>
    <row r="12575" spans="1:11">
      <c r="A12575" t="s">
        <v>28610</v>
      </c>
      <c r="B12575" t="s">
        <v>58</v>
      </c>
      <c r="C12575">
        <v>92310</v>
      </c>
      <c r="D12575" t="s">
        <v>3296</v>
      </c>
      <c r="E12575" t="s">
        <v>12</v>
      </c>
      <c r="F12575">
        <v>153.55000000000001</v>
      </c>
      <c r="G12575">
        <v>154.9</v>
      </c>
      <c r="J12575">
        <v>0.47449999999999998</v>
      </c>
      <c r="K12575">
        <v>0.47039999999999998</v>
      </c>
    </row>
    <row r="12576" spans="1:11">
      <c r="A12576" t="s">
        <v>28611</v>
      </c>
      <c r="B12576" t="s">
        <v>58</v>
      </c>
      <c r="C12576">
        <v>103873</v>
      </c>
      <c r="D12576" t="s">
        <v>3415</v>
      </c>
      <c r="E12576" t="s">
        <v>12</v>
      </c>
      <c r="F12576">
        <v>171.47</v>
      </c>
      <c r="G12576">
        <v>174.31</v>
      </c>
      <c r="J12576">
        <v>0.4249</v>
      </c>
      <c r="K12576">
        <v>0.41799999999999998</v>
      </c>
    </row>
    <row r="12577" spans="1:11">
      <c r="A12577" t="s">
        <v>28612</v>
      </c>
      <c r="B12577" t="s">
        <v>58</v>
      </c>
      <c r="C12577">
        <v>92325</v>
      </c>
      <c r="D12577" t="s">
        <v>3302</v>
      </c>
      <c r="E12577" t="s">
        <v>12</v>
      </c>
      <c r="F12577">
        <v>185.24</v>
      </c>
      <c r="G12577">
        <v>189.23</v>
      </c>
      <c r="J12577">
        <v>0.39329999999999998</v>
      </c>
      <c r="K12577">
        <v>0.38500000000000001</v>
      </c>
    </row>
    <row r="12578" spans="1:11">
      <c r="A12578" t="s">
        <v>28613</v>
      </c>
      <c r="B12578" t="s">
        <v>58</v>
      </c>
      <c r="C12578">
        <v>92276</v>
      </c>
      <c r="D12578" t="s">
        <v>3280</v>
      </c>
      <c r="E12578" t="s">
        <v>12</v>
      </c>
      <c r="F12578">
        <v>76.540000000000006</v>
      </c>
      <c r="G12578">
        <v>76.84</v>
      </c>
      <c r="J12578">
        <v>0.95189999999999997</v>
      </c>
      <c r="K12578">
        <v>0.94820000000000004</v>
      </c>
    </row>
    <row r="12579" spans="1:11">
      <c r="A12579" t="s">
        <v>28614</v>
      </c>
      <c r="B12579" t="s">
        <v>58</v>
      </c>
      <c r="C12579">
        <v>92307</v>
      </c>
      <c r="D12579" t="s">
        <v>3293</v>
      </c>
      <c r="E12579" t="s">
        <v>12</v>
      </c>
      <c r="F12579">
        <v>84.21</v>
      </c>
      <c r="G12579">
        <v>85.15</v>
      </c>
      <c r="J12579">
        <v>0.86519999999999997</v>
      </c>
      <c r="K12579">
        <v>0.85570000000000002</v>
      </c>
    </row>
    <row r="12580" spans="1:11">
      <c r="A12580" t="s">
        <v>28615</v>
      </c>
      <c r="B12580" t="s">
        <v>58</v>
      </c>
      <c r="C12580">
        <v>103870</v>
      </c>
      <c r="D12580" t="s">
        <v>3412</v>
      </c>
      <c r="E12580" t="s">
        <v>12</v>
      </c>
      <c r="F12580">
        <v>105.91</v>
      </c>
      <c r="G12580">
        <v>108.66</v>
      </c>
      <c r="J12580">
        <v>0.68789999999999996</v>
      </c>
      <c r="K12580">
        <v>0.67049999999999998</v>
      </c>
    </row>
    <row r="12581" spans="1:11">
      <c r="A12581" t="s">
        <v>28616</v>
      </c>
      <c r="B12581" t="s">
        <v>58</v>
      </c>
      <c r="C12581">
        <v>103804</v>
      </c>
      <c r="D12581" t="s">
        <v>3406</v>
      </c>
      <c r="E12581" t="s">
        <v>12</v>
      </c>
      <c r="F12581">
        <v>92.96</v>
      </c>
      <c r="G12581">
        <v>94.63</v>
      </c>
      <c r="J12581">
        <v>0.78380000000000005</v>
      </c>
      <c r="K12581">
        <v>0.76990000000000003</v>
      </c>
    </row>
    <row r="12582" spans="1:11">
      <c r="A12582" t="s">
        <v>28617</v>
      </c>
      <c r="B12582" t="s">
        <v>58</v>
      </c>
      <c r="C12582">
        <v>92322</v>
      </c>
      <c r="D12582" t="s">
        <v>3299</v>
      </c>
      <c r="E12582" t="s">
        <v>12</v>
      </c>
      <c r="F12582">
        <v>119.54</v>
      </c>
      <c r="G12582">
        <v>123.41</v>
      </c>
      <c r="J12582">
        <v>0.60950000000000004</v>
      </c>
      <c r="K12582">
        <v>0.59040000000000004</v>
      </c>
    </row>
    <row r="12583" spans="1:11">
      <c r="A12583" t="s">
        <v>28618</v>
      </c>
      <c r="B12583" t="s">
        <v>58</v>
      </c>
      <c r="C12583">
        <v>97337</v>
      </c>
      <c r="D12583" t="s">
        <v>3363</v>
      </c>
      <c r="E12583" t="s">
        <v>12</v>
      </c>
      <c r="F12583">
        <v>165.29</v>
      </c>
      <c r="G12583">
        <v>165.67</v>
      </c>
      <c r="J12583">
        <v>0.97189999999999999</v>
      </c>
      <c r="K12583">
        <v>0.96960000000000002</v>
      </c>
    </row>
    <row r="12584" spans="1:11">
      <c r="A12584" t="s">
        <v>28619</v>
      </c>
      <c r="B12584" t="s">
        <v>58</v>
      </c>
      <c r="C12584">
        <v>92283</v>
      </c>
      <c r="D12584" t="s">
        <v>3287</v>
      </c>
      <c r="E12584" t="s">
        <v>12</v>
      </c>
      <c r="F12584">
        <v>193.29</v>
      </c>
      <c r="G12584">
        <v>193.79</v>
      </c>
      <c r="J12584">
        <v>0.5474</v>
      </c>
      <c r="K12584">
        <v>0.54600000000000004</v>
      </c>
    </row>
    <row r="12585" spans="1:11">
      <c r="A12585" t="s">
        <v>28620</v>
      </c>
      <c r="B12585" t="s">
        <v>58</v>
      </c>
      <c r="C12585">
        <v>92277</v>
      </c>
      <c r="D12585" t="s">
        <v>3281</v>
      </c>
      <c r="E12585" t="s">
        <v>12</v>
      </c>
      <c r="F12585">
        <v>110.45</v>
      </c>
      <c r="G12585">
        <v>110.83</v>
      </c>
      <c r="J12585">
        <v>0.95789999999999997</v>
      </c>
      <c r="K12585">
        <v>0.9546</v>
      </c>
    </row>
    <row r="12586" spans="1:11">
      <c r="A12586" t="s">
        <v>28621</v>
      </c>
      <c r="B12586" t="s">
        <v>58</v>
      </c>
      <c r="C12586">
        <v>97338</v>
      </c>
      <c r="D12586" t="s">
        <v>3364</v>
      </c>
      <c r="E12586" t="s">
        <v>12</v>
      </c>
      <c r="F12586">
        <v>198.89</v>
      </c>
      <c r="G12586">
        <v>199.35</v>
      </c>
      <c r="J12586">
        <v>0.97170000000000001</v>
      </c>
      <c r="K12586">
        <v>0.96950000000000003</v>
      </c>
    </row>
    <row r="12587" spans="1:11">
      <c r="A12587" t="s">
        <v>28622</v>
      </c>
      <c r="B12587" t="s">
        <v>58</v>
      </c>
      <c r="C12587">
        <v>92284</v>
      </c>
      <c r="D12587" t="s">
        <v>3288</v>
      </c>
      <c r="E12587" t="s">
        <v>12</v>
      </c>
      <c r="F12587">
        <v>242.85</v>
      </c>
      <c r="G12587">
        <v>243.43</v>
      </c>
      <c r="J12587">
        <v>0.58830000000000005</v>
      </c>
      <c r="K12587">
        <v>0.58689999999999998</v>
      </c>
    </row>
    <row r="12588" spans="1:11">
      <c r="A12588" t="s">
        <v>28623</v>
      </c>
      <c r="B12588" t="s">
        <v>58</v>
      </c>
      <c r="C12588">
        <v>92278</v>
      </c>
      <c r="D12588" t="s">
        <v>3282</v>
      </c>
      <c r="E12588" t="s">
        <v>12</v>
      </c>
      <c r="F12588">
        <v>148.5</v>
      </c>
      <c r="G12588">
        <v>148.96</v>
      </c>
      <c r="J12588">
        <v>0.96220000000000006</v>
      </c>
      <c r="K12588">
        <v>0.95920000000000005</v>
      </c>
    </row>
    <row r="12589" spans="1:11">
      <c r="A12589" t="s">
        <v>28624</v>
      </c>
      <c r="B12589" t="s">
        <v>58</v>
      </c>
      <c r="C12589">
        <v>97339</v>
      </c>
      <c r="D12589" t="s">
        <v>3365</v>
      </c>
      <c r="E12589" t="s">
        <v>12</v>
      </c>
      <c r="F12589">
        <v>214.48</v>
      </c>
      <c r="G12589">
        <v>215.08</v>
      </c>
      <c r="J12589">
        <v>0.96609999999999996</v>
      </c>
      <c r="K12589">
        <v>0.96340000000000003</v>
      </c>
    </row>
    <row r="12590" spans="1:11">
      <c r="A12590" t="s">
        <v>28625</v>
      </c>
      <c r="B12590" t="s">
        <v>58</v>
      </c>
      <c r="C12590">
        <v>92285</v>
      </c>
      <c r="D12590" t="s">
        <v>3289</v>
      </c>
      <c r="E12590" t="s">
        <v>12</v>
      </c>
      <c r="F12590">
        <v>327.14</v>
      </c>
      <c r="G12590">
        <v>327.85</v>
      </c>
      <c r="J12590">
        <v>0.63339999999999996</v>
      </c>
      <c r="K12590">
        <v>0.63200000000000001</v>
      </c>
    </row>
    <row r="12591" spans="1:11">
      <c r="A12591" t="s">
        <v>28626</v>
      </c>
      <c r="B12591" t="s">
        <v>58</v>
      </c>
      <c r="C12591">
        <v>92279</v>
      </c>
      <c r="D12591" t="s">
        <v>3283</v>
      </c>
      <c r="E12591" t="s">
        <v>12</v>
      </c>
      <c r="F12591">
        <v>214.48</v>
      </c>
      <c r="G12591">
        <v>215.08</v>
      </c>
      <c r="J12591">
        <v>0.96609999999999996</v>
      </c>
      <c r="K12591">
        <v>0.96340000000000003</v>
      </c>
    </row>
    <row r="12592" spans="1:11">
      <c r="A12592" t="s">
        <v>28627</v>
      </c>
      <c r="B12592" t="s">
        <v>58</v>
      </c>
      <c r="C12592">
        <v>97340</v>
      </c>
      <c r="D12592" t="s">
        <v>3366</v>
      </c>
      <c r="E12592" t="s">
        <v>12</v>
      </c>
      <c r="F12592">
        <v>216.14</v>
      </c>
      <c r="G12592">
        <v>216.87</v>
      </c>
      <c r="J12592">
        <v>0.9587</v>
      </c>
      <c r="K12592">
        <v>0.95550000000000002</v>
      </c>
    </row>
    <row r="12593" spans="1:11">
      <c r="A12593" t="s">
        <v>28628</v>
      </c>
      <c r="B12593" t="s">
        <v>58</v>
      </c>
      <c r="C12593">
        <v>92286</v>
      </c>
      <c r="D12593" t="s">
        <v>3290</v>
      </c>
      <c r="E12593" t="s">
        <v>12</v>
      </c>
      <c r="F12593">
        <v>415.08</v>
      </c>
      <c r="G12593">
        <v>415.93</v>
      </c>
      <c r="J12593">
        <v>0.70330000000000004</v>
      </c>
      <c r="K12593">
        <v>0.70179999999999998</v>
      </c>
    </row>
    <row r="12594" spans="1:11">
      <c r="A12594" t="s">
        <v>28629</v>
      </c>
      <c r="B12594" t="s">
        <v>58</v>
      </c>
      <c r="C12594">
        <v>92280</v>
      </c>
      <c r="D12594" t="s">
        <v>3284</v>
      </c>
      <c r="E12594" t="s">
        <v>12</v>
      </c>
      <c r="F12594">
        <v>300.85000000000002</v>
      </c>
      <c r="G12594">
        <v>301.58</v>
      </c>
      <c r="J12594">
        <v>0.97030000000000005</v>
      </c>
      <c r="K12594">
        <v>0.96799999999999997</v>
      </c>
    </row>
    <row r="12595" spans="1:11">
      <c r="A12595" t="s">
        <v>28630</v>
      </c>
      <c r="B12595" t="s">
        <v>58</v>
      </c>
      <c r="C12595">
        <v>103901</v>
      </c>
      <c r="D12595" t="s">
        <v>4367</v>
      </c>
      <c r="E12595" t="s">
        <v>32</v>
      </c>
      <c r="F12595">
        <v>30.24</v>
      </c>
      <c r="G12595">
        <v>32</v>
      </c>
      <c r="J12595">
        <v>0.29099999999999998</v>
      </c>
      <c r="K12595">
        <v>0.27500000000000002</v>
      </c>
    </row>
    <row r="12596" spans="1:11">
      <c r="A12596" t="s">
        <v>28631</v>
      </c>
      <c r="B12596" t="s">
        <v>58</v>
      </c>
      <c r="C12596">
        <v>103832</v>
      </c>
      <c r="D12596" t="s">
        <v>4307</v>
      </c>
      <c r="E12596" t="s">
        <v>32</v>
      </c>
      <c r="F12596">
        <v>30.12</v>
      </c>
      <c r="G12596">
        <v>31.86</v>
      </c>
      <c r="J12596">
        <v>0.29220000000000002</v>
      </c>
      <c r="K12596">
        <v>0.2762</v>
      </c>
    </row>
    <row r="12597" spans="1:11">
      <c r="A12597" t="s">
        <v>28632</v>
      </c>
      <c r="B12597" t="s">
        <v>58</v>
      </c>
      <c r="C12597">
        <v>103865</v>
      </c>
      <c r="D12597" t="s">
        <v>4337</v>
      </c>
      <c r="E12597" t="s">
        <v>32</v>
      </c>
      <c r="F12597">
        <v>28.86</v>
      </c>
      <c r="G12597">
        <v>30.49</v>
      </c>
      <c r="J12597">
        <v>0.3049</v>
      </c>
      <c r="K12597">
        <v>0.28860000000000002</v>
      </c>
    </row>
    <row r="12598" spans="1:11">
      <c r="A12598" t="s">
        <v>28633</v>
      </c>
      <c r="B12598" t="s">
        <v>58</v>
      </c>
      <c r="C12598">
        <v>103902</v>
      </c>
      <c r="D12598" t="s">
        <v>4368</v>
      </c>
      <c r="E12598" t="s">
        <v>32</v>
      </c>
      <c r="F12598">
        <v>43.53</v>
      </c>
      <c r="G12598">
        <v>45.61</v>
      </c>
      <c r="J12598">
        <v>0.41830000000000001</v>
      </c>
      <c r="K12598">
        <v>0.39929999999999999</v>
      </c>
    </row>
    <row r="12599" spans="1:11">
      <c r="A12599" t="s">
        <v>28634</v>
      </c>
      <c r="B12599" t="s">
        <v>58</v>
      </c>
      <c r="C12599">
        <v>103866</v>
      </c>
      <c r="D12599" t="s">
        <v>4338</v>
      </c>
      <c r="E12599" t="s">
        <v>32</v>
      </c>
      <c r="F12599">
        <v>44.94</v>
      </c>
      <c r="G12599">
        <v>47.14</v>
      </c>
      <c r="J12599">
        <v>0.4052</v>
      </c>
      <c r="K12599">
        <v>0.38629999999999998</v>
      </c>
    </row>
    <row r="12600" spans="1:11">
      <c r="A12600" t="s">
        <v>28635</v>
      </c>
      <c r="B12600" t="s">
        <v>58</v>
      </c>
      <c r="C12600">
        <v>103903</v>
      </c>
      <c r="D12600" t="s">
        <v>4369</v>
      </c>
      <c r="E12600" t="s">
        <v>32</v>
      </c>
      <c r="F12600">
        <v>57.88</v>
      </c>
      <c r="G12600">
        <v>60.23</v>
      </c>
      <c r="J12600">
        <v>0.505</v>
      </c>
      <c r="K12600">
        <v>0.48530000000000001</v>
      </c>
    </row>
    <row r="12601" spans="1:11">
      <c r="A12601" t="s">
        <v>28636</v>
      </c>
      <c r="B12601" t="s">
        <v>58</v>
      </c>
      <c r="C12601">
        <v>103834</v>
      </c>
      <c r="D12601" t="s">
        <v>4309</v>
      </c>
      <c r="E12601" t="s">
        <v>32</v>
      </c>
      <c r="F12601">
        <v>78.819999999999993</v>
      </c>
      <c r="G12601">
        <v>82.88</v>
      </c>
      <c r="J12601">
        <v>0.37080000000000002</v>
      </c>
      <c r="K12601">
        <v>0.35270000000000001</v>
      </c>
    </row>
    <row r="12602" spans="1:11">
      <c r="A12602" t="s">
        <v>28637</v>
      </c>
      <c r="B12602" t="s">
        <v>58</v>
      </c>
      <c r="C12602">
        <v>103867</v>
      </c>
      <c r="D12602" t="s">
        <v>4339</v>
      </c>
      <c r="E12602" t="s">
        <v>32</v>
      </c>
      <c r="F12602">
        <v>61.69</v>
      </c>
      <c r="G12602">
        <v>64.349999999999994</v>
      </c>
      <c r="J12602">
        <v>0.4738</v>
      </c>
      <c r="K12602">
        <v>0.45419999999999999</v>
      </c>
    </row>
    <row r="12603" spans="1:11">
      <c r="A12603" t="s">
        <v>28638</v>
      </c>
      <c r="B12603" t="s">
        <v>58</v>
      </c>
      <c r="C12603">
        <v>105113</v>
      </c>
      <c r="D12603" t="s">
        <v>576</v>
      </c>
      <c r="E12603" t="s">
        <v>32</v>
      </c>
      <c r="F12603">
        <v>8947.1200000000008</v>
      </c>
      <c r="G12603">
        <v>9181.65</v>
      </c>
      <c r="J12603">
        <v>0</v>
      </c>
      <c r="K12603">
        <v>0</v>
      </c>
    </row>
    <row r="12604" spans="1:11">
      <c r="A12604" t="s">
        <v>28639</v>
      </c>
      <c r="B12604" t="s">
        <v>58</v>
      </c>
      <c r="C12604">
        <v>98461</v>
      </c>
      <c r="D12604" t="s">
        <v>574</v>
      </c>
      <c r="E12604" t="s">
        <v>32</v>
      </c>
      <c r="F12604">
        <v>6777.62</v>
      </c>
      <c r="G12604">
        <v>6954.05</v>
      </c>
      <c r="J12604">
        <v>0</v>
      </c>
      <c r="K12604">
        <v>0</v>
      </c>
    </row>
    <row r="12605" spans="1:11">
      <c r="A12605" t="s">
        <v>28640</v>
      </c>
      <c r="B12605" t="s">
        <v>58</v>
      </c>
      <c r="C12605">
        <v>98462</v>
      </c>
      <c r="D12605" t="s">
        <v>575</v>
      </c>
      <c r="E12605" t="s">
        <v>32</v>
      </c>
      <c r="F12605">
        <v>11550.73</v>
      </c>
      <c r="G12605">
        <v>11856.79</v>
      </c>
      <c r="J12605">
        <v>0</v>
      </c>
      <c r="K12605">
        <v>0</v>
      </c>
    </row>
    <row r="12606" spans="1:11">
      <c r="A12606" t="s">
        <v>28641</v>
      </c>
      <c r="B12606" t="s">
        <v>58</v>
      </c>
      <c r="C12606">
        <v>105130</v>
      </c>
      <c r="D12606" t="s">
        <v>583</v>
      </c>
      <c r="E12606" t="s">
        <v>12</v>
      </c>
      <c r="F12606">
        <v>34.409999999999997</v>
      </c>
      <c r="G12606">
        <v>36.409999999999997</v>
      </c>
      <c r="J12606">
        <v>0</v>
      </c>
      <c r="K12606">
        <v>0</v>
      </c>
    </row>
    <row r="12607" spans="1:11">
      <c r="A12607" t="s">
        <v>28642</v>
      </c>
      <c r="B12607" t="s">
        <v>58</v>
      </c>
      <c r="C12607">
        <v>105114</v>
      </c>
      <c r="D12607" t="s">
        <v>577</v>
      </c>
      <c r="E12607" t="s">
        <v>10</v>
      </c>
      <c r="F12607">
        <v>2042.89</v>
      </c>
      <c r="G12607">
        <v>2154.89</v>
      </c>
      <c r="J12607">
        <v>0</v>
      </c>
      <c r="K12607">
        <v>0</v>
      </c>
    </row>
    <row r="12608" spans="1:11">
      <c r="A12608" t="s">
        <v>28643</v>
      </c>
      <c r="B12608" t="s">
        <v>58</v>
      </c>
      <c r="C12608">
        <v>105129</v>
      </c>
      <c r="D12608" t="s">
        <v>8123</v>
      </c>
      <c r="E12608" t="s">
        <v>32</v>
      </c>
      <c r="F12608">
        <v>0</v>
      </c>
      <c r="G12608">
        <v>0</v>
      </c>
    </row>
    <row r="12609" spans="1:11">
      <c r="A12609" t="s">
        <v>28644</v>
      </c>
      <c r="B12609" t="s">
        <v>58</v>
      </c>
      <c r="C12609">
        <v>105127</v>
      </c>
      <c r="D12609" t="s">
        <v>581</v>
      </c>
      <c r="E12609" t="s">
        <v>12</v>
      </c>
      <c r="F12609">
        <v>29.92</v>
      </c>
      <c r="G12609">
        <v>30.38</v>
      </c>
      <c r="J12609">
        <v>0</v>
      </c>
      <c r="K12609">
        <v>0</v>
      </c>
    </row>
    <row r="12610" spans="1:11">
      <c r="A12610" t="s">
        <v>28645</v>
      </c>
      <c r="B12610" t="s">
        <v>58</v>
      </c>
      <c r="C12610">
        <v>105128</v>
      </c>
      <c r="D12610" t="s">
        <v>582</v>
      </c>
      <c r="E12610" t="s">
        <v>12</v>
      </c>
      <c r="F12610">
        <v>100.1</v>
      </c>
      <c r="G12610">
        <v>102.68</v>
      </c>
      <c r="J12610">
        <v>0</v>
      </c>
      <c r="K12610">
        <v>0</v>
      </c>
    </row>
    <row r="12611" spans="1:11">
      <c r="A12611" t="s">
        <v>28646</v>
      </c>
      <c r="B12611" t="s">
        <v>58</v>
      </c>
      <c r="C12611">
        <v>105126</v>
      </c>
      <c r="D12611" t="s">
        <v>580</v>
      </c>
      <c r="E12611" t="s">
        <v>12</v>
      </c>
      <c r="F12611">
        <v>32.97</v>
      </c>
      <c r="G12611">
        <v>33.53</v>
      </c>
      <c r="J12611">
        <v>0</v>
      </c>
      <c r="K12611">
        <v>0</v>
      </c>
    </row>
    <row r="12612" spans="1:11">
      <c r="A12612" t="s">
        <v>28647</v>
      </c>
      <c r="B12612" t="s">
        <v>58</v>
      </c>
      <c r="C12612">
        <v>105116</v>
      </c>
      <c r="D12612" t="s">
        <v>579</v>
      </c>
      <c r="E12612" t="s">
        <v>32</v>
      </c>
      <c r="F12612">
        <v>15.47</v>
      </c>
      <c r="G12612">
        <v>16.75</v>
      </c>
      <c r="J12612">
        <v>0</v>
      </c>
      <c r="K12612">
        <v>0</v>
      </c>
    </row>
    <row r="12613" spans="1:11">
      <c r="A12613" t="s">
        <v>28648</v>
      </c>
      <c r="B12613" t="s">
        <v>58</v>
      </c>
      <c r="C12613">
        <v>105115</v>
      </c>
      <c r="D12613" t="s">
        <v>578</v>
      </c>
      <c r="E12613" t="s">
        <v>32</v>
      </c>
      <c r="F12613">
        <v>156.34</v>
      </c>
      <c r="G12613">
        <v>164.85</v>
      </c>
      <c r="J12613">
        <v>0.2092</v>
      </c>
      <c r="K12613">
        <v>0.19839999999999999</v>
      </c>
    </row>
    <row r="12614" spans="1:11">
      <c r="A12614" t="s">
        <v>28649</v>
      </c>
      <c r="B12614" t="s">
        <v>58</v>
      </c>
      <c r="C12614">
        <v>98453</v>
      </c>
      <c r="D12614" t="s">
        <v>568</v>
      </c>
      <c r="E12614" t="s">
        <v>9</v>
      </c>
      <c r="F12614">
        <v>167.36</v>
      </c>
      <c r="G12614">
        <v>173.69</v>
      </c>
      <c r="J12614">
        <v>0</v>
      </c>
      <c r="K12614">
        <v>0</v>
      </c>
    </row>
    <row r="12615" spans="1:11">
      <c r="A12615" t="s">
        <v>28650</v>
      </c>
      <c r="B12615" t="s">
        <v>58</v>
      </c>
      <c r="C12615">
        <v>98454</v>
      </c>
      <c r="D12615" t="s">
        <v>569</v>
      </c>
      <c r="E12615" t="s">
        <v>9</v>
      </c>
      <c r="F12615">
        <v>214.74</v>
      </c>
      <c r="G12615">
        <v>224.26</v>
      </c>
      <c r="J12615">
        <v>0</v>
      </c>
      <c r="K12615">
        <v>0</v>
      </c>
    </row>
    <row r="12616" spans="1:11">
      <c r="A12616" t="s">
        <v>28651</v>
      </c>
      <c r="B12616" t="s">
        <v>58</v>
      </c>
      <c r="C12616">
        <v>98449</v>
      </c>
      <c r="D12616" t="s">
        <v>566</v>
      </c>
      <c r="E12616" t="s">
        <v>9</v>
      </c>
      <c r="F12616">
        <v>142.35</v>
      </c>
      <c r="G12616">
        <v>147.16</v>
      </c>
      <c r="J12616">
        <v>0</v>
      </c>
      <c r="K12616">
        <v>0</v>
      </c>
    </row>
    <row r="12617" spans="1:11">
      <c r="A12617" t="s">
        <v>28652</v>
      </c>
      <c r="B12617" t="s">
        <v>58</v>
      </c>
      <c r="C12617">
        <v>98455</v>
      </c>
      <c r="D12617" t="s">
        <v>570</v>
      </c>
      <c r="E12617" t="s">
        <v>9</v>
      </c>
      <c r="F12617">
        <v>132.12</v>
      </c>
      <c r="G12617">
        <v>135.75</v>
      </c>
      <c r="J12617">
        <v>0</v>
      </c>
      <c r="K12617">
        <v>0</v>
      </c>
    </row>
    <row r="12618" spans="1:11">
      <c r="A12618" t="s">
        <v>28653</v>
      </c>
      <c r="B12618" t="s">
        <v>58</v>
      </c>
      <c r="C12618">
        <v>98456</v>
      </c>
      <c r="D12618" t="s">
        <v>571</v>
      </c>
      <c r="E12618" t="s">
        <v>9</v>
      </c>
      <c r="F12618">
        <v>172.09</v>
      </c>
      <c r="G12618">
        <v>178.23</v>
      </c>
      <c r="J12618">
        <v>0</v>
      </c>
      <c r="K12618">
        <v>0</v>
      </c>
    </row>
    <row r="12619" spans="1:11">
      <c r="A12619" t="s">
        <v>28654</v>
      </c>
      <c r="B12619" t="s">
        <v>58</v>
      </c>
      <c r="C12619">
        <v>98451</v>
      </c>
      <c r="D12619" t="s">
        <v>567</v>
      </c>
      <c r="E12619" t="s">
        <v>9</v>
      </c>
      <c r="F12619">
        <v>112.49</v>
      </c>
      <c r="G12619">
        <v>115.01</v>
      </c>
      <c r="J12619">
        <v>0</v>
      </c>
      <c r="K12619">
        <v>0</v>
      </c>
    </row>
    <row r="12620" spans="1:11">
      <c r="A12620" t="s">
        <v>28655</v>
      </c>
      <c r="B12620" t="s">
        <v>58</v>
      </c>
      <c r="C12620">
        <v>98445</v>
      </c>
      <c r="D12620" t="s">
        <v>562</v>
      </c>
      <c r="E12620" t="s">
        <v>9</v>
      </c>
      <c r="F12620">
        <v>124.74</v>
      </c>
      <c r="G12620">
        <v>130.16999999999999</v>
      </c>
      <c r="J12620">
        <v>0</v>
      </c>
      <c r="K12620">
        <v>0</v>
      </c>
    </row>
    <row r="12621" spans="1:11">
      <c r="A12621" t="s">
        <v>28656</v>
      </c>
      <c r="B12621" t="s">
        <v>58</v>
      </c>
      <c r="C12621">
        <v>98446</v>
      </c>
      <c r="D12621" t="s">
        <v>563</v>
      </c>
      <c r="E12621" t="s">
        <v>9</v>
      </c>
      <c r="F12621">
        <v>162.12</v>
      </c>
      <c r="G12621">
        <v>169.92</v>
      </c>
      <c r="J12621">
        <v>0</v>
      </c>
      <c r="K12621">
        <v>0</v>
      </c>
    </row>
    <row r="12622" spans="1:11">
      <c r="A12622" t="s">
        <v>28657</v>
      </c>
      <c r="B12622" t="s">
        <v>58</v>
      </c>
      <c r="C12622">
        <v>98441</v>
      </c>
      <c r="D12622" t="s">
        <v>560</v>
      </c>
      <c r="E12622" t="s">
        <v>9</v>
      </c>
      <c r="F12622">
        <v>104.96</v>
      </c>
      <c r="G12622">
        <v>109.26</v>
      </c>
      <c r="J12622">
        <v>0</v>
      </c>
      <c r="K12622">
        <v>0</v>
      </c>
    </row>
    <row r="12623" spans="1:11">
      <c r="A12623" t="s">
        <v>28658</v>
      </c>
      <c r="B12623" t="s">
        <v>58</v>
      </c>
      <c r="C12623">
        <v>98447</v>
      </c>
      <c r="D12623" t="s">
        <v>564</v>
      </c>
      <c r="E12623" t="s">
        <v>9</v>
      </c>
      <c r="F12623">
        <v>94.25</v>
      </c>
      <c r="G12623">
        <v>97.36</v>
      </c>
      <c r="J12623">
        <v>0</v>
      </c>
      <c r="K12623">
        <v>0</v>
      </c>
    </row>
    <row r="12624" spans="1:11">
      <c r="A12624" t="s">
        <v>28659</v>
      </c>
      <c r="B12624" t="s">
        <v>58</v>
      </c>
      <c r="C12624">
        <v>98448</v>
      </c>
      <c r="D12624" t="s">
        <v>565</v>
      </c>
      <c r="E12624" t="s">
        <v>9</v>
      </c>
      <c r="F12624">
        <v>123.69</v>
      </c>
      <c r="G12624">
        <v>128.46</v>
      </c>
      <c r="J12624">
        <v>0</v>
      </c>
      <c r="K12624">
        <v>0</v>
      </c>
    </row>
    <row r="12625" spans="1:11">
      <c r="A12625" t="s">
        <v>28660</v>
      </c>
      <c r="B12625" t="s">
        <v>58</v>
      </c>
      <c r="C12625">
        <v>98443</v>
      </c>
      <c r="D12625" t="s">
        <v>561</v>
      </c>
      <c r="E12625" t="s">
        <v>9</v>
      </c>
      <c r="F12625">
        <v>78.75</v>
      </c>
      <c r="G12625">
        <v>81.08</v>
      </c>
      <c r="J12625">
        <v>0</v>
      </c>
      <c r="K12625">
        <v>0</v>
      </c>
    </row>
    <row r="12626" spans="1:11">
      <c r="A12626" t="s">
        <v>28661</v>
      </c>
      <c r="B12626" t="s">
        <v>58</v>
      </c>
      <c r="C12626">
        <v>105122</v>
      </c>
      <c r="D12626" t="s">
        <v>8124</v>
      </c>
      <c r="E12626" t="s">
        <v>9</v>
      </c>
      <c r="F12626">
        <v>0</v>
      </c>
      <c r="G12626">
        <v>0</v>
      </c>
    </row>
    <row r="12627" spans="1:11">
      <c r="A12627" t="s">
        <v>28662</v>
      </c>
      <c r="B12627" t="s">
        <v>58</v>
      </c>
      <c r="C12627">
        <v>105125</v>
      </c>
      <c r="D12627" t="s">
        <v>8125</v>
      </c>
      <c r="E12627" t="s">
        <v>9</v>
      </c>
      <c r="F12627">
        <v>0</v>
      </c>
      <c r="G12627">
        <v>0</v>
      </c>
    </row>
    <row r="12628" spans="1:11">
      <c r="A12628" t="s">
        <v>28663</v>
      </c>
      <c r="B12628" t="s">
        <v>58</v>
      </c>
      <c r="C12628">
        <v>105133</v>
      </c>
      <c r="D12628" t="s">
        <v>8126</v>
      </c>
      <c r="E12628" t="s">
        <v>9</v>
      </c>
      <c r="F12628">
        <v>0</v>
      </c>
      <c r="G12628">
        <v>0</v>
      </c>
    </row>
    <row r="12629" spans="1:11">
      <c r="A12629" t="s">
        <v>28664</v>
      </c>
      <c r="B12629" t="s">
        <v>58</v>
      </c>
      <c r="C12629">
        <v>105123</v>
      </c>
      <c r="D12629" t="s">
        <v>8127</v>
      </c>
      <c r="E12629" t="s">
        <v>9</v>
      </c>
      <c r="F12629">
        <v>0</v>
      </c>
      <c r="G12629">
        <v>0</v>
      </c>
    </row>
    <row r="12630" spans="1:11">
      <c r="A12630" t="s">
        <v>28665</v>
      </c>
      <c r="B12630" t="s">
        <v>58</v>
      </c>
      <c r="C12630">
        <v>105124</v>
      </c>
      <c r="D12630" t="s">
        <v>8128</v>
      </c>
      <c r="E12630" t="s">
        <v>9</v>
      </c>
      <c r="F12630">
        <v>0</v>
      </c>
      <c r="G12630">
        <v>0</v>
      </c>
    </row>
    <row r="12631" spans="1:11">
      <c r="A12631" t="s">
        <v>28666</v>
      </c>
      <c r="B12631" t="s">
        <v>58</v>
      </c>
      <c r="C12631">
        <v>105134</v>
      </c>
      <c r="D12631" t="s">
        <v>8129</v>
      </c>
      <c r="E12631" t="s">
        <v>9</v>
      </c>
      <c r="F12631">
        <v>0</v>
      </c>
      <c r="G12631">
        <v>0</v>
      </c>
    </row>
    <row r="12632" spans="1:11">
      <c r="A12632" t="s">
        <v>28667</v>
      </c>
      <c r="B12632" t="s">
        <v>58</v>
      </c>
      <c r="C12632">
        <v>105117</v>
      </c>
      <c r="D12632" t="s">
        <v>8130</v>
      </c>
      <c r="E12632" t="s">
        <v>9</v>
      </c>
      <c r="F12632">
        <v>0</v>
      </c>
      <c r="G12632">
        <v>0</v>
      </c>
    </row>
    <row r="12633" spans="1:11">
      <c r="A12633" t="s">
        <v>28668</v>
      </c>
      <c r="B12633" t="s">
        <v>58</v>
      </c>
      <c r="C12633">
        <v>105119</v>
      </c>
      <c r="D12633" t="s">
        <v>8131</v>
      </c>
      <c r="E12633" t="s">
        <v>9</v>
      </c>
      <c r="F12633">
        <v>0</v>
      </c>
      <c r="G12633">
        <v>0</v>
      </c>
    </row>
    <row r="12634" spans="1:11">
      <c r="A12634" t="s">
        <v>28669</v>
      </c>
      <c r="B12634" t="s">
        <v>58</v>
      </c>
      <c r="C12634">
        <v>105131</v>
      </c>
      <c r="D12634" t="s">
        <v>8132</v>
      </c>
      <c r="E12634" t="s">
        <v>9</v>
      </c>
      <c r="F12634">
        <v>0</v>
      </c>
      <c r="G12634">
        <v>0</v>
      </c>
    </row>
    <row r="12635" spans="1:11">
      <c r="A12635" t="s">
        <v>28670</v>
      </c>
      <c r="B12635" t="s">
        <v>58</v>
      </c>
      <c r="C12635">
        <v>105120</v>
      </c>
      <c r="D12635" t="s">
        <v>8133</v>
      </c>
      <c r="E12635" t="s">
        <v>9</v>
      </c>
      <c r="F12635">
        <v>0</v>
      </c>
      <c r="G12635">
        <v>0</v>
      </c>
    </row>
    <row r="12636" spans="1:11">
      <c r="A12636" t="s">
        <v>28671</v>
      </c>
      <c r="B12636" t="s">
        <v>58</v>
      </c>
      <c r="C12636">
        <v>105121</v>
      </c>
      <c r="D12636" t="s">
        <v>8134</v>
      </c>
      <c r="E12636" t="s">
        <v>9</v>
      </c>
      <c r="F12636">
        <v>0</v>
      </c>
      <c r="G12636">
        <v>0</v>
      </c>
    </row>
    <row r="12637" spans="1:11">
      <c r="A12637" t="s">
        <v>28672</v>
      </c>
      <c r="B12637" t="s">
        <v>58</v>
      </c>
      <c r="C12637">
        <v>105132</v>
      </c>
      <c r="D12637" t="s">
        <v>8135</v>
      </c>
      <c r="E12637" t="s">
        <v>9</v>
      </c>
      <c r="F12637">
        <v>0</v>
      </c>
      <c r="G12637">
        <v>0</v>
      </c>
    </row>
    <row r="12638" spans="1:11">
      <c r="A12638" t="s">
        <v>28673</v>
      </c>
      <c r="B12638" t="s">
        <v>58</v>
      </c>
      <c r="C12638">
        <v>98460</v>
      </c>
      <c r="D12638" t="s">
        <v>573</v>
      </c>
      <c r="E12638" t="s">
        <v>9</v>
      </c>
      <c r="F12638">
        <v>77.44</v>
      </c>
      <c r="G12638">
        <v>80.14</v>
      </c>
      <c r="J12638">
        <v>0</v>
      </c>
      <c r="K12638">
        <v>0</v>
      </c>
    </row>
    <row r="12639" spans="1:11">
      <c r="A12639" t="s">
        <v>28674</v>
      </c>
      <c r="B12639" t="s">
        <v>58</v>
      </c>
      <c r="C12639">
        <v>98457</v>
      </c>
      <c r="D12639" t="s">
        <v>8136</v>
      </c>
      <c r="E12639" t="s">
        <v>9</v>
      </c>
      <c r="F12639">
        <v>0</v>
      </c>
      <c r="G12639">
        <v>0</v>
      </c>
    </row>
    <row r="12640" spans="1:11">
      <c r="A12640" t="s">
        <v>28675</v>
      </c>
      <c r="B12640" t="s">
        <v>58</v>
      </c>
      <c r="C12640">
        <v>98458</v>
      </c>
      <c r="D12640" t="s">
        <v>572</v>
      </c>
      <c r="E12640" t="s">
        <v>9</v>
      </c>
      <c r="F12640">
        <v>104.5</v>
      </c>
      <c r="G12640">
        <v>108.5</v>
      </c>
      <c r="J12640">
        <v>0</v>
      </c>
      <c r="K12640">
        <v>0</v>
      </c>
    </row>
    <row r="12641" spans="1:11">
      <c r="A12641" t="s">
        <v>28676</v>
      </c>
      <c r="B12641" t="s">
        <v>58</v>
      </c>
      <c r="C12641">
        <v>98459</v>
      </c>
      <c r="D12641" t="s">
        <v>76</v>
      </c>
      <c r="E12641" t="s">
        <v>9</v>
      </c>
      <c r="F12641">
        <v>105.08</v>
      </c>
      <c r="G12641">
        <v>108.82</v>
      </c>
      <c r="J12641">
        <v>0</v>
      </c>
      <c r="K12641">
        <v>0</v>
      </c>
    </row>
    <row r="12642" spans="1:11">
      <c r="A12642" t="s">
        <v>28677</v>
      </c>
      <c r="B12642" t="s">
        <v>58</v>
      </c>
      <c r="C12642">
        <v>105118</v>
      </c>
      <c r="D12642" t="s">
        <v>8137</v>
      </c>
      <c r="E12642" t="s">
        <v>9</v>
      </c>
      <c r="F12642">
        <v>0</v>
      </c>
      <c r="G12642">
        <v>0</v>
      </c>
    </row>
    <row r="12643" spans="1:11">
      <c r="A12643" t="s">
        <v>28678</v>
      </c>
      <c r="B12643" t="s">
        <v>58</v>
      </c>
      <c r="C12643">
        <v>101956</v>
      </c>
      <c r="D12643" t="s">
        <v>8138</v>
      </c>
      <c r="E12643" t="s">
        <v>9</v>
      </c>
      <c r="F12643">
        <v>0</v>
      </c>
      <c r="G12643">
        <v>0</v>
      </c>
    </row>
    <row r="12644" spans="1:11">
      <c r="A12644" t="s">
        <v>28679</v>
      </c>
      <c r="B12644" t="s">
        <v>58</v>
      </c>
      <c r="C12644">
        <v>104690</v>
      </c>
      <c r="D12644" t="s">
        <v>8139</v>
      </c>
      <c r="E12644" t="s">
        <v>9</v>
      </c>
      <c r="F12644">
        <v>0</v>
      </c>
      <c r="G12644">
        <v>0</v>
      </c>
    </row>
    <row r="12645" spans="1:11">
      <c r="A12645" t="s">
        <v>28680</v>
      </c>
      <c r="B12645" t="s">
        <v>58</v>
      </c>
      <c r="C12645">
        <v>101958</v>
      </c>
      <c r="D12645" t="s">
        <v>8140</v>
      </c>
      <c r="E12645" t="s">
        <v>9</v>
      </c>
      <c r="F12645">
        <v>0</v>
      </c>
      <c r="G12645">
        <v>0</v>
      </c>
    </row>
    <row r="12646" spans="1:11">
      <c r="A12646" t="s">
        <v>28681</v>
      </c>
      <c r="B12646" t="s">
        <v>58</v>
      </c>
      <c r="C12646">
        <v>101955</v>
      </c>
      <c r="D12646" t="s">
        <v>8141</v>
      </c>
      <c r="E12646" t="s">
        <v>9</v>
      </c>
      <c r="F12646">
        <v>0</v>
      </c>
      <c r="G12646">
        <v>0</v>
      </c>
    </row>
    <row r="12647" spans="1:11">
      <c r="A12647" t="s">
        <v>28682</v>
      </c>
      <c r="B12647" t="s">
        <v>58</v>
      </c>
      <c r="C12647">
        <v>101948</v>
      </c>
      <c r="D12647" t="s">
        <v>8142</v>
      </c>
      <c r="E12647" t="s">
        <v>9</v>
      </c>
      <c r="F12647">
        <v>0</v>
      </c>
      <c r="G12647">
        <v>0</v>
      </c>
    </row>
    <row r="12648" spans="1:11">
      <c r="A12648" t="s">
        <v>28683</v>
      </c>
      <c r="B12648" t="s">
        <v>58</v>
      </c>
      <c r="C12648">
        <v>101949</v>
      </c>
      <c r="D12648" t="s">
        <v>8143</v>
      </c>
      <c r="E12648" t="s">
        <v>9</v>
      </c>
      <c r="F12648">
        <v>0</v>
      </c>
      <c r="G12648">
        <v>0</v>
      </c>
    </row>
    <row r="12649" spans="1:11">
      <c r="A12649" t="s">
        <v>28684</v>
      </c>
      <c r="B12649" t="s">
        <v>58</v>
      </c>
      <c r="C12649">
        <v>101950</v>
      </c>
      <c r="D12649" t="s">
        <v>8144</v>
      </c>
      <c r="E12649" t="s">
        <v>9</v>
      </c>
      <c r="F12649">
        <v>0</v>
      </c>
      <c r="G12649">
        <v>0</v>
      </c>
    </row>
    <row r="12650" spans="1:11">
      <c r="A12650" t="s">
        <v>28685</v>
      </c>
      <c r="B12650" t="s">
        <v>58</v>
      </c>
      <c r="C12650">
        <v>101947</v>
      </c>
      <c r="D12650" t="s">
        <v>8145</v>
      </c>
      <c r="E12650" t="s">
        <v>9</v>
      </c>
      <c r="F12650">
        <v>0</v>
      </c>
      <c r="G12650">
        <v>0</v>
      </c>
    </row>
    <row r="12651" spans="1:11">
      <c r="A12651" t="s">
        <v>28686</v>
      </c>
      <c r="B12651" t="s">
        <v>58</v>
      </c>
      <c r="C12651">
        <v>101960</v>
      </c>
      <c r="D12651" t="s">
        <v>8146</v>
      </c>
      <c r="E12651" t="s">
        <v>9</v>
      </c>
      <c r="F12651">
        <v>0</v>
      </c>
      <c r="G12651">
        <v>0</v>
      </c>
    </row>
    <row r="12652" spans="1:11">
      <c r="A12652" t="s">
        <v>28687</v>
      </c>
      <c r="B12652" t="s">
        <v>58</v>
      </c>
      <c r="C12652">
        <v>101961</v>
      </c>
      <c r="D12652" t="s">
        <v>8147</v>
      </c>
      <c r="E12652" t="s">
        <v>9</v>
      </c>
      <c r="F12652">
        <v>0</v>
      </c>
      <c r="G12652">
        <v>0</v>
      </c>
    </row>
    <row r="12653" spans="1:11">
      <c r="A12653" t="s">
        <v>28688</v>
      </c>
      <c r="B12653" t="s">
        <v>58</v>
      </c>
      <c r="C12653">
        <v>101962</v>
      </c>
      <c r="D12653" t="s">
        <v>8148</v>
      </c>
      <c r="E12653" t="s">
        <v>9</v>
      </c>
      <c r="F12653">
        <v>0</v>
      </c>
      <c r="G12653">
        <v>0</v>
      </c>
    </row>
    <row r="12654" spans="1:11">
      <c r="A12654" t="s">
        <v>28689</v>
      </c>
      <c r="B12654" t="s">
        <v>58</v>
      </c>
      <c r="C12654">
        <v>101959</v>
      </c>
      <c r="D12654" t="s">
        <v>8149</v>
      </c>
      <c r="E12654" t="s">
        <v>9</v>
      </c>
      <c r="F12654">
        <v>0</v>
      </c>
      <c r="G12654">
        <v>0</v>
      </c>
    </row>
    <row r="12655" spans="1:11">
      <c r="A12655" t="s">
        <v>28690</v>
      </c>
      <c r="B12655" t="s">
        <v>58</v>
      </c>
      <c r="C12655">
        <v>101952</v>
      </c>
      <c r="D12655" t="s">
        <v>8150</v>
      </c>
      <c r="E12655" t="s">
        <v>9</v>
      </c>
      <c r="F12655">
        <v>0</v>
      </c>
      <c r="G12655">
        <v>0</v>
      </c>
    </row>
    <row r="12656" spans="1:11">
      <c r="A12656" t="s">
        <v>28691</v>
      </c>
      <c r="B12656" t="s">
        <v>58</v>
      </c>
      <c r="C12656">
        <v>101953</v>
      </c>
      <c r="D12656" t="s">
        <v>8151</v>
      </c>
      <c r="E12656" t="s">
        <v>9</v>
      </c>
      <c r="F12656">
        <v>0</v>
      </c>
      <c r="G12656">
        <v>0</v>
      </c>
    </row>
    <row r="12657" spans="1:11">
      <c r="A12657" t="s">
        <v>28692</v>
      </c>
      <c r="B12657" t="s">
        <v>58</v>
      </c>
      <c r="C12657">
        <v>101954</v>
      </c>
      <c r="D12657" t="s">
        <v>8152</v>
      </c>
      <c r="E12657" t="s">
        <v>9</v>
      </c>
      <c r="F12657">
        <v>0</v>
      </c>
      <c r="G12657">
        <v>0</v>
      </c>
    </row>
    <row r="12658" spans="1:11">
      <c r="A12658" t="s">
        <v>28693</v>
      </c>
      <c r="B12658" t="s">
        <v>58</v>
      </c>
      <c r="C12658">
        <v>101951</v>
      </c>
      <c r="D12658" t="s">
        <v>8153</v>
      </c>
      <c r="E12658" t="s">
        <v>9</v>
      </c>
      <c r="F12658">
        <v>0</v>
      </c>
      <c r="G12658">
        <v>0</v>
      </c>
    </row>
    <row r="12659" spans="1:11">
      <c r="A12659" t="s">
        <v>28694</v>
      </c>
      <c r="B12659" t="s">
        <v>58</v>
      </c>
      <c r="C12659">
        <v>101964</v>
      </c>
      <c r="D12659" t="s">
        <v>8154</v>
      </c>
      <c r="E12659" t="s">
        <v>9</v>
      </c>
      <c r="F12659">
        <v>184.78</v>
      </c>
      <c r="G12659">
        <v>188.64</v>
      </c>
      <c r="J12659">
        <v>3.2000000000000002E-3</v>
      </c>
      <c r="K12659">
        <v>3.2000000000000002E-3</v>
      </c>
    </row>
    <row r="12660" spans="1:11">
      <c r="A12660" t="s">
        <v>28695</v>
      </c>
      <c r="B12660" t="s">
        <v>58</v>
      </c>
      <c r="C12660">
        <v>101963</v>
      </c>
      <c r="D12660" t="s">
        <v>8155</v>
      </c>
      <c r="E12660" t="s">
        <v>9</v>
      </c>
      <c r="F12660">
        <v>197.5</v>
      </c>
      <c r="G12660">
        <v>201.57</v>
      </c>
      <c r="J12660">
        <v>3.7000000000000002E-3</v>
      </c>
      <c r="K12660">
        <v>3.5999999999999999E-3</v>
      </c>
    </row>
    <row r="12661" spans="1:11">
      <c r="A12661" t="s">
        <v>28696</v>
      </c>
      <c r="B12661" t="s">
        <v>58</v>
      </c>
      <c r="C12661">
        <v>100323</v>
      </c>
      <c r="D12661" t="s">
        <v>2228</v>
      </c>
      <c r="E12661" t="s">
        <v>10</v>
      </c>
      <c r="F12661">
        <v>184.27</v>
      </c>
      <c r="G12661">
        <v>190.65</v>
      </c>
      <c r="J12661">
        <v>2.9999999999999997E-4</v>
      </c>
      <c r="K12661">
        <v>2.9999999999999997E-4</v>
      </c>
    </row>
    <row r="12662" spans="1:11">
      <c r="A12662" t="s">
        <v>28697</v>
      </c>
      <c r="B12662" t="s">
        <v>58</v>
      </c>
      <c r="C12662">
        <v>100324</v>
      </c>
      <c r="D12662" t="s">
        <v>2229</v>
      </c>
      <c r="E12662" t="s">
        <v>10</v>
      </c>
      <c r="F12662">
        <v>206.23</v>
      </c>
      <c r="G12662">
        <v>212.61</v>
      </c>
      <c r="J12662">
        <v>2.9999999999999997E-4</v>
      </c>
      <c r="K12662">
        <v>2.9999999999999997E-4</v>
      </c>
    </row>
    <row r="12663" spans="1:11">
      <c r="A12663" t="s">
        <v>28698</v>
      </c>
      <c r="B12663" t="s">
        <v>58</v>
      </c>
      <c r="C12663">
        <v>96624</v>
      </c>
      <c r="D12663" t="s">
        <v>2211</v>
      </c>
      <c r="E12663" t="s">
        <v>10</v>
      </c>
      <c r="F12663">
        <v>206.58</v>
      </c>
      <c r="G12663">
        <v>212.96</v>
      </c>
      <c r="J12663">
        <v>2.9999999999999997E-4</v>
      </c>
      <c r="K12663">
        <v>2.9999999999999997E-4</v>
      </c>
    </row>
    <row r="12664" spans="1:11">
      <c r="A12664" t="s">
        <v>28699</v>
      </c>
      <c r="B12664" t="s">
        <v>58</v>
      </c>
      <c r="C12664">
        <v>100322</v>
      </c>
      <c r="D12664" t="s">
        <v>2227</v>
      </c>
      <c r="E12664" t="s">
        <v>10</v>
      </c>
      <c r="F12664">
        <v>198.76</v>
      </c>
      <c r="G12664">
        <v>205.14</v>
      </c>
      <c r="J12664">
        <v>2.9999999999999997E-4</v>
      </c>
      <c r="K12664">
        <v>2.9999999999999997E-4</v>
      </c>
    </row>
    <row r="12665" spans="1:11">
      <c r="A12665" t="s">
        <v>28700</v>
      </c>
      <c r="B12665" t="s">
        <v>58</v>
      </c>
      <c r="C12665">
        <v>96623</v>
      </c>
      <c r="D12665" t="s">
        <v>2210</v>
      </c>
      <c r="E12665" t="s">
        <v>10</v>
      </c>
      <c r="F12665">
        <v>225.83</v>
      </c>
      <c r="G12665">
        <v>233.77</v>
      </c>
      <c r="J12665">
        <v>5.9999999999999995E-4</v>
      </c>
      <c r="K12665">
        <v>5.9999999999999995E-4</v>
      </c>
    </row>
    <row r="12666" spans="1:11">
      <c r="A12666" t="s">
        <v>28701</v>
      </c>
      <c r="B12666" t="s">
        <v>58</v>
      </c>
      <c r="C12666">
        <v>96622</v>
      </c>
      <c r="D12666" t="s">
        <v>2209</v>
      </c>
      <c r="E12666" t="s">
        <v>10</v>
      </c>
      <c r="F12666">
        <v>244.47</v>
      </c>
      <c r="G12666">
        <v>252.29</v>
      </c>
      <c r="J12666">
        <v>2.0000000000000001E-4</v>
      </c>
      <c r="K12666">
        <v>2.0000000000000001E-4</v>
      </c>
    </row>
    <row r="12667" spans="1:11">
      <c r="A12667" t="s">
        <v>28702</v>
      </c>
      <c r="B12667" t="s">
        <v>58</v>
      </c>
      <c r="C12667">
        <v>96621</v>
      </c>
      <c r="D12667" t="s">
        <v>2208</v>
      </c>
      <c r="E12667" t="s">
        <v>10</v>
      </c>
      <c r="F12667">
        <v>263.73</v>
      </c>
      <c r="G12667">
        <v>273.08999999999997</v>
      </c>
      <c r="J12667">
        <v>5.0000000000000001E-4</v>
      </c>
      <c r="K12667">
        <v>5.0000000000000001E-4</v>
      </c>
    </row>
    <row r="12668" spans="1:11">
      <c r="A12668" t="s">
        <v>28703</v>
      </c>
      <c r="B12668" t="s">
        <v>58</v>
      </c>
      <c r="C12668">
        <v>96617</v>
      </c>
      <c r="D12668" t="s">
        <v>2205</v>
      </c>
      <c r="E12668" t="s">
        <v>9</v>
      </c>
      <c r="F12668">
        <v>21.38</v>
      </c>
      <c r="G12668">
        <v>22.36</v>
      </c>
      <c r="J12668">
        <v>0</v>
      </c>
      <c r="K12668">
        <v>0</v>
      </c>
    </row>
    <row r="12669" spans="1:11">
      <c r="A12669" t="s">
        <v>28704</v>
      </c>
      <c r="B12669" t="s">
        <v>58</v>
      </c>
      <c r="C12669">
        <v>96619</v>
      </c>
      <c r="D12669" t="s">
        <v>2206</v>
      </c>
      <c r="E12669" t="s">
        <v>9</v>
      </c>
      <c r="F12669">
        <v>42.6</v>
      </c>
      <c r="G12669">
        <v>44.51</v>
      </c>
      <c r="J12669">
        <v>0</v>
      </c>
      <c r="K12669">
        <v>0</v>
      </c>
    </row>
    <row r="12670" spans="1:11">
      <c r="A12670" t="s">
        <v>28705</v>
      </c>
      <c r="B12670" t="s">
        <v>58</v>
      </c>
      <c r="C12670">
        <v>96616</v>
      </c>
      <c r="D12670" t="s">
        <v>2204</v>
      </c>
      <c r="E12670" t="s">
        <v>10</v>
      </c>
      <c r="F12670">
        <v>852.23</v>
      </c>
      <c r="G12670">
        <v>890.52</v>
      </c>
      <c r="J12670">
        <v>0</v>
      </c>
      <c r="K12670">
        <v>0</v>
      </c>
    </row>
    <row r="12671" spans="1:11">
      <c r="A12671" t="s">
        <v>28706</v>
      </c>
      <c r="B12671" t="s">
        <v>58</v>
      </c>
      <c r="C12671">
        <v>95240</v>
      </c>
      <c r="D12671" t="s">
        <v>2202</v>
      </c>
      <c r="E12671" t="s">
        <v>9</v>
      </c>
      <c r="F12671">
        <v>20.329999999999998</v>
      </c>
      <c r="G12671">
        <v>21.23</v>
      </c>
      <c r="J12671">
        <v>0</v>
      </c>
      <c r="K12671">
        <v>0</v>
      </c>
    </row>
    <row r="12672" spans="1:11">
      <c r="A12672" t="s">
        <v>28707</v>
      </c>
      <c r="B12672" t="s">
        <v>58</v>
      </c>
      <c r="C12672">
        <v>95241</v>
      </c>
      <c r="D12672" t="s">
        <v>2203</v>
      </c>
      <c r="E12672" t="s">
        <v>9</v>
      </c>
      <c r="F12672">
        <v>38.56</v>
      </c>
      <c r="G12672">
        <v>40.15</v>
      </c>
      <c r="J12672">
        <v>0</v>
      </c>
      <c r="K12672">
        <v>0</v>
      </c>
    </row>
    <row r="12673" spans="1:11">
      <c r="A12673" t="s">
        <v>28708</v>
      </c>
      <c r="B12673" t="s">
        <v>58</v>
      </c>
      <c r="C12673">
        <v>96620</v>
      </c>
      <c r="D12673" t="s">
        <v>2207</v>
      </c>
      <c r="E12673" t="s">
        <v>10</v>
      </c>
      <c r="F12673">
        <v>771.54</v>
      </c>
      <c r="G12673">
        <v>803.13</v>
      </c>
      <c r="J12673">
        <v>0</v>
      </c>
      <c r="K12673">
        <v>0</v>
      </c>
    </row>
    <row r="12674" spans="1:11">
      <c r="A12674" t="s">
        <v>28709</v>
      </c>
      <c r="B12674" t="s">
        <v>58</v>
      </c>
      <c r="C12674">
        <v>104043</v>
      </c>
      <c r="D12674" t="s">
        <v>4979</v>
      </c>
      <c r="E12674" t="s">
        <v>32</v>
      </c>
      <c r="F12674">
        <v>9.84</v>
      </c>
      <c r="G12674">
        <v>10.33</v>
      </c>
      <c r="J12674">
        <v>0.40039999999999998</v>
      </c>
      <c r="K12674">
        <v>0.38140000000000002</v>
      </c>
    </row>
    <row r="12675" spans="1:11">
      <c r="A12675" t="s">
        <v>28710</v>
      </c>
      <c r="B12675" t="s">
        <v>58</v>
      </c>
      <c r="C12675">
        <v>104044</v>
      </c>
      <c r="D12675" t="s">
        <v>4980</v>
      </c>
      <c r="E12675" t="s">
        <v>32</v>
      </c>
      <c r="F12675">
        <v>10.71</v>
      </c>
      <c r="G12675">
        <v>11.3</v>
      </c>
      <c r="J12675">
        <v>0.3473</v>
      </c>
      <c r="K12675">
        <v>0.32919999999999999</v>
      </c>
    </row>
    <row r="12676" spans="1:11">
      <c r="A12676" t="s">
        <v>28711</v>
      </c>
      <c r="B12676" t="s">
        <v>58</v>
      </c>
      <c r="C12676">
        <v>104045</v>
      </c>
      <c r="D12676" t="s">
        <v>4981</v>
      </c>
      <c r="E12676" t="s">
        <v>32</v>
      </c>
      <c r="F12676">
        <v>15.77</v>
      </c>
      <c r="G12676">
        <v>16.45</v>
      </c>
      <c r="J12676">
        <v>0.48949999999999999</v>
      </c>
      <c r="K12676">
        <v>0.46929999999999999</v>
      </c>
    </row>
    <row r="12677" spans="1:11">
      <c r="A12677" t="s">
        <v>28712</v>
      </c>
      <c r="B12677" t="s">
        <v>58</v>
      </c>
      <c r="C12677">
        <v>104049</v>
      </c>
      <c r="D12677" t="s">
        <v>4985</v>
      </c>
      <c r="E12677" t="s">
        <v>32</v>
      </c>
      <c r="F12677">
        <v>7.8</v>
      </c>
      <c r="G12677">
        <v>8.3699999999999992</v>
      </c>
      <c r="J12677">
        <v>0</v>
      </c>
      <c r="K12677">
        <v>0</v>
      </c>
    </row>
    <row r="12678" spans="1:11">
      <c r="A12678" t="s">
        <v>28713</v>
      </c>
      <c r="B12678" t="s">
        <v>58</v>
      </c>
      <c r="C12678">
        <v>104050</v>
      </c>
      <c r="D12678" t="s">
        <v>4986</v>
      </c>
      <c r="E12678" t="s">
        <v>32</v>
      </c>
      <c r="F12678">
        <v>11.47</v>
      </c>
      <c r="G12678">
        <v>12.24</v>
      </c>
      <c r="J12678">
        <v>0</v>
      </c>
      <c r="K12678">
        <v>0</v>
      </c>
    </row>
    <row r="12679" spans="1:11">
      <c r="A12679" t="s">
        <v>28714</v>
      </c>
      <c r="B12679" t="s">
        <v>58</v>
      </c>
      <c r="C12679">
        <v>104084</v>
      </c>
      <c r="D12679" t="s">
        <v>5005</v>
      </c>
      <c r="E12679" t="s">
        <v>32</v>
      </c>
      <c r="F12679">
        <v>88.29</v>
      </c>
      <c r="G12679">
        <v>88.79</v>
      </c>
      <c r="J12679">
        <v>0</v>
      </c>
      <c r="K12679">
        <v>0</v>
      </c>
    </row>
    <row r="12680" spans="1:11">
      <c r="A12680" t="s">
        <v>28715</v>
      </c>
      <c r="B12680" t="s">
        <v>58</v>
      </c>
      <c r="C12680">
        <v>104037</v>
      </c>
      <c r="D12680" t="s">
        <v>8156</v>
      </c>
      <c r="E12680" t="s">
        <v>32</v>
      </c>
      <c r="F12680">
        <v>0</v>
      </c>
      <c r="G12680">
        <v>0</v>
      </c>
    </row>
    <row r="12681" spans="1:11">
      <c r="A12681" t="s">
        <v>28716</v>
      </c>
      <c r="B12681" t="s">
        <v>58</v>
      </c>
      <c r="C12681">
        <v>104035</v>
      </c>
      <c r="D12681" t="s">
        <v>4976</v>
      </c>
      <c r="E12681" t="s">
        <v>32</v>
      </c>
      <c r="F12681">
        <v>45.54</v>
      </c>
      <c r="G12681">
        <v>48.07</v>
      </c>
      <c r="J12681">
        <v>0.34429999999999999</v>
      </c>
      <c r="K12681">
        <v>0.32619999999999999</v>
      </c>
    </row>
    <row r="12682" spans="1:11">
      <c r="A12682" t="s">
        <v>28717</v>
      </c>
      <c r="B12682" t="s">
        <v>58</v>
      </c>
      <c r="C12682">
        <v>104036</v>
      </c>
      <c r="D12682" t="s">
        <v>4977</v>
      </c>
      <c r="E12682" t="s">
        <v>32</v>
      </c>
      <c r="F12682">
        <v>47.02</v>
      </c>
      <c r="G12682">
        <v>49.65</v>
      </c>
      <c r="J12682">
        <v>0.34239999999999998</v>
      </c>
      <c r="K12682">
        <v>0.32429999999999998</v>
      </c>
    </row>
    <row r="12683" spans="1:11">
      <c r="A12683" t="s">
        <v>28718</v>
      </c>
      <c r="B12683" t="s">
        <v>58</v>
      </c>
      <c r="C12683">
        <v>104034</v>
      </c>
      <c r="D12683" t="s">
        <v>4975</v>
      </c>
      <c r="E12683" t="s">
        <v>32</v>
      </c>
      <c r="F12683">
        <v>36.049999999999997</v>
      </c>
      <c r="G12683">
        <v>37.26</v>
      </c>
      <c r="J12683">
        <v>0.60470000000000002</v>
      </c>
      <c r="K12683">
        <v>0.58509999999999995</v>
      </c>
    </row>
    <row r="12684" spans="1:11">
      <c r="A12684" t="s">
        <v>28719</v>
      </c>
      <c r="B12684" t="s">
        <v>58</v>
      </c>
      <c r="C12684">
        <v>104031</v>
      </c>
      <c r="D12684" t="s">
        <v>4972</v>
      </c>
      <c r="E12684" t="s">
        <v>32</v>
      </c>
      <c r="F12684">
        <v>24.91</v>
      </c>
      <c r="G12684">
        <v>26.05</v>
      </c>
      <c r="J12684">
        <v>0.46050000000000002</v>
      </c>
      <c r="K12684">
        <v>0.44030000000000002</v>
      </c>
    </row>
    <row r="12685" spans="1:11">
      <c r="A12685" t="s">
        <v>28720</v>
      </c>
      <c r="B12685" t="s">
        <v>58</v>
      </c>
      <c r="C12685">
        <v>104032</v>
      </c>
      <c r="D12685" t="s">
        <v>4973</v>
      </c>
      <c r="E12685" t="s">
        <v>32</v>
      </c>
      <c r="F12685">
        <v>30.68</v>
      </c>
      <c r="G12685">
        <v>31.86</v>
      </c>
      <c r="J12685">
        <v>0.55220000000000002</v>
      </c>
      <c r="K12685">
        <v>0.53169999999999995</v>
      </c>
    </row>
    <row r="12686" spans="1:11">
      <c r="A12686" t="s">
        <v>28721</v>
      </c>
      <c r="B12686" t="s">
        <v>58</v>
      </c>
      <c r="C12686">
        <v>104033</v>
      </c>
      <c r="D12686" t="s">
        <v>4974</v>
      </c>
      <c r="E12686" t="s">
        <v>32</v>
      </c>
      <c r="F12686">
        <v>28.26</v>
      </c>
      <c r="G12686">
        <v>29.44</v>
      </c>
      <c r="J12686">
        <v>0.50780000000000003</v>
      </c>
      <c r="K12686">
        <v>0.4874</v>
      </c>
    </row>
    <row r="12687" spans="1:11">
      <c r="A12687" t="s">
        <v>28722</v>
      </c>
      <c r="B12687" t="s">
        <v>58</v>
      </c>
      <c r="C12687">
        <v>104038</v>
      </c>
      <c r="D12687" t="s">
        <v>8157</v>
      </c>
      <c r="E12687" t="s">
        <v>32</v>
      </c>
      <c r="F12687">
        <v>0</v>
      </c>
      <c r="G12687">
        <v>0</v>
      </c>
    </row>
    <row r="12688" spans="1:11">
      <c r="A12688" t="s">
        <v>28723</v>
      </c>
      <c r="B12688" t="s">
        <v>58</v>
      </c>
      <c r="C12688">
        <v>104051</v>
      </c>
      <c r="D12688" t="s">
        <v>4987</v>
      </c>
      <c r="E12688" t="s">
        <v>32</v>
      </c>
      <c r="F12688">
        <v>8.89</v>
      </c>
      <c r="G12688">
        <v>9.36</v>
      </c>
      <c r="J12688">
        <v>0.378</v>
      </c>
      <c r="K12688">
        <v>0.35899999999999999</v>
      </c>
    </row>
    <row r="12689" spans="1:11">
      <c r="A12689" t="s">
        <v>28724</v>
      </c>
      <c r="B12689" t="s">
        <v>58</v>
      </c>
      <c r="C12689">
        <v>104052</v>
      </c>
      <c r="D12689" t="s">
        <v>4988</v>
      </c>
      <c r="E12689" t="s">
        <v>32</v>
      </c>
      <c r="F12689">
        <v>12.38</v>
      </c>
      <c r="G12689">
        <v>13.02</v>
      </c>
      <c r="J12689">
        <v>0.3901</v>
      </c>
      <c r="K12689">
        <v>0.371</v>
      </c>
    </row>
    <row r="12690" spans="1:11">
      <c r="A12690" t="s">
        <v>28725</v>
      </c>
      <c r="B12690" t="s">
        <v>58</v>
      </c>
      <c r="C12690">
        <v>104046</v>
      </c>
      <c r="D12690" t="s">
        <v>4982</v>
      </c>
      <c r="E12690" t="s">
        <v>32</v>
      </c>
      <c r="F12690">
        <v>9.49</v>
      </c>
      <c r="G12690">
        <v>9.98</v>
      </c>
      <c r="J12690">
        <v>0.37830000000000003</v>
      </c>
      <c r="K12690">
        <v>0.35970000000000002</v>
      </c>
    </row>
    <row r="12691" spans="1:11">
      <c r="A12691" t="s">
        <v>28726</v>
      </c>
      <c r="B12691" t="s">
        <v>58</v>
      </c>
      <c r="C12691">
        <v>104047</v>
      </c>
      <c r="D12691" t="s">
        <v>4983</v>
      </c>
      <c r="E12691" t="s">
        <v>32</v>
      </c>
      <c r="F12691">
        <v>11.07</v>
      </c>
      <c r="G12691">
        <v>11.66</v>
      </c>
      <c r="J12691">
        <v>0.36859999999999998</v>
      </c>
      <c r="K12691">
        <v>0.34989999999999999</v>
      </c>
    </row>
    <row r="12692" spans="1:11">
      <c r="A12692" t="s">
        <v>28727</v>
      </c>
      <c r="B12692" t="s">
        <v>58</v>
      </c>
      <c r="C12692">
        <v>104048</v>
      </c>
      <c r="D12692" t="s">
        <v>4984</v>
      </c>
      <c r="E12692" t="s">
        <v>32</v>
      </c>
      <c r="F12692">
        <v>15.46</v>
      </c>
      <c r="G12692">
        <v>16.14</v>
      </c>
      <c r="J12692">
        <v>0.4793</v>
      </c>
      <c r="K12692">
        <v>0.45910000000000001</v>
      </c>
    </row>
    <row r="12693" spans="1:11">
      <c r="A12693" t="s">
        <v>28728</v>
      </c>
      <c r="B12693" t="s">
        <v>58</v>
      </c>
      <c r="C12693">
        <v>104063</v>
      </c>
      <c r="D12693" t="s">
        <v>4998</v>
      </c>
      <c r="E12693" t="s">
        <v>32</v>
      </c>
      <c r="F12693">
        <v>75.89</v>
      </c>
      <c r="G12693">
        <v>76.84</v>
      </c>
      <c r="J12693">
        <v>0</v>
      </c>
      <c r="K12693">
        <v>0</v>
      </c>
    </row>
    <row r="12694" spans="1:11">
      <c r="A12694" t="s">
        <v>28729</v>
      </c>
      <c r="B12694" t="s">
        <v>58</v>
      </c>
      <c r="C12694">
        <v>104065</v>
      </c>
      <c r="D12694" t="s">
        <v>5000</v>
      </c>
      <c r="E12694" t="s">
        <v>32</v>
      </c>
      <c r="F12694">
        <v>161.08000000000001</v>
      </c>
      <c r="G12694">
        <v>162.07</v>
      </c>
      <c r="J12694">
        <v>0</v>
      </c>
      <c r="K12694">
        <v>0</v>
      </c>
    </row>
    <row r="12695" spans="1:11">
      <c r="A12695" t="s">
        <v>28730</v>
      </c>
      <c r="B12695" t="s">
        <v>58</v>
      </c>
      <c r="C12695">
        <v>104062</v>
      </c>
      <c r="D12695" t="s">
        <v>4997</v>
      </c>
      <c r="E12695" t="s">
        <v>32</v>
      </c>
      <c r="F12695">
        <v>79.72</v>
      </c>
      <c r="G12695">
        <v>80.67</v>
      </c>
      <c r="J12695">
        <v>0</v>
      </c>
      <c r="K12695">
        <v>0</v>
      </c>
    </row>
    <row r="12696" spans="1:11">
      <c r="A12696" t="s">
        <v>28731</v>
      </c>
      <c r="B12696" t="s">
        <v>58</v>
      </c>
      <c r="C12696">
        <v>104064</v>
      </c>
      <c r="D12696" t="s">
        <v>4999</v>
      </c>
      <c r="E12696" t="s">
        <v>32</v>
      </c>
      <c r="F12696">
        <v>189.81</v>
      </c>
      <c r="G12696">
        <v>190.8</v>
      </c>
      <c r="J12696">
        <v>0</v>
      </c>
      <c r="K12696">
        <v>0</v>
      </c>
    </row>
    <row r="12697" spans="1:11">
      <c r="A12697" t="s">
        <v>28732</v>
      </c>
      <c r="B12697" t="s">
        <v>58</v>
      </c>
      <c r="C12697">
        <v>104059</v>
      </c>
      <c r="D12697" t="s">
        <v>4994</v>
      </c>
      <c r="E12697" t="s">
        <v>32</v>
      </c>
      <c r="F12697">
        <v>13.35</v>
      </c>
      <c r="G12697">
        <v>14.06</v>
      </c>
      <c r="J12697">
        <v>0</v>
      </c>
      <c r="K12697">
        <v>0</v>
      </c>
    </row>
    <row r="12698" spans="1:11">
      <c r="A12698" t="s">
        <v>28733</v>
      </c>
      <c r="B12698" t="s">
        <v>58</v>
      </c>
      <c r="C12698">
        <v>104058</v>
      </c>
      <c r="D12698" t="s">
        <v>4993</v>
      </c>
      <c r="E12698" t="s">
        <v>32</v>
      </c>
      <c r="F12698">
        <v>8.02</v>
      </c>
      <c r="G12698">
        <v>8.5500000000000007</v>
      </c>
      <c r="J12698">
        <v>0</v>
      </c>
      <c r="K12698">
        <v>0</v>
      </c>
    </row>
    <row r="12699" spans="1:11">
      <c r="A12699" t="s">
        <v>28734</v>
      </c>
      <c r="B12699" t="s">
        <v>58</v>
      </c>
      <c r="C12699">
        <v>104082</v>
      </c>
      <c r="D12699" t="s">
        <v>5003</v>
      </c>
      <c r="E12699" t="s">
        <v>32</v>
      </c>
      <c r="F12699">
        <v>32.909999999999997</v>
      </c>
      <c r="G12699">
        <v>33.39</v>
      </c>
      <c r="J12699">
        <v>0</v>
      </c>
      <c r="K12699">
        <v>0</v>
      </c>
    </row>
    <row r="12700" spans="1:11">
      <c r="A12700" t="s">
        <v>28735</v>
      </c>
      <c r="B12700" t="s">
        <v>58</v>
      </c>
      <c r="C12700">
        <v>104083</v>
      </c>
      <c r="D12700" t="s">
        <v>5004</v>
      </c>
      <c r="E12700" t="s">
        <v>32</v>
      </c>
      <c r="F12700">
        <v>77.459999999999994</v>
      </c>
      <c r="G12700">
        <v>77.959999999999994</v>
      </c>
      <c r="J12700">
        <v>0</v>
      </c>
      <c r="K12700">
        <v>0</v>
      </c>
    </row>
    <row r="12701" spans="1:11">
      <c r="A12701" t="s">
        <v>28736</v>
      </c>
      <c r="B12701" t="s">
        <v>58</v>
      </c>
      <c r="C12701">
        <v>104057</v>
      </c>
      <c r="D12701" t="s">
        <v>8158</v>
      </c>
      <c r="E12701" t="s">
        <v>32</v>
      </c>
      <c r="F12701">
        <v>0</v>
      </c>
      <c r="G12701">
        <v>0</v>
      </c>
    </row>
    <row r="12702" spans="1:11">
      <c r="A12702" t="s">
        <v>28737</v>
      </c>
      <c r="B12702" t="s">
        <v>58</v>
      </c>
      <c r="C12702">
        <v>104056</v>
      </c>
      <c r="D12702" t="s">
        <v>4992</v>
      </c>
      <c r="E12702" t="s">
        <v>32</v>
      </c>
      <c r="F12702">
        <v>32.450000000000003</v>
      </c>
      <c r="G12702">
        <v>32.96</v>
      </c>
      <c r="J12702">
        <v>0</v>
      </c>
      <c r="K12702">
        <v>0</v>
      </c>
    </row>
    <row r="12703" spans="1:11">
      <c r="A12703" t="s">
        <v>28738</v>
      </c>
      <c r="B12703" t="s">
        <v>58</v>
      </c>
      <c r="C12703">
        <v>104055</v>
      </c>
      <c r="D12703" t="s">
        <v>4991</v>
      </c>
      <c r="E12703" t="s">
        <v>32</v>
      </c>
      <c r="F12703">
        <v>21.71</v>
      </c>
      <c r="G12703">
        <v>22.18</v>
      </c>
      <c r="J12703">
        <v>0</v>
      </c>
      <c r="K12703">
        <v>0</v>
      </c>
    </row>
    <row r="12704" spans="1:11">
      <c r="A12704" t="s">
        <v>28739</v>
      </c>
      <c r="B12704" t="s">
        <v>58</v>
      </c>
      <c r="C12704">
        <v>104076</v>
      </c>
      <c r="D12704" t="s">
        <v>5002</v>
      </c>
      <c r="E12704" t="s">
        <v>32</v>
      </c>
      <c r="F12704">
        <v>53.38</v>
      </c>
      <c r="G12704">
        <v>54.86</v>
      </c>
      <c r="J12704">
        <v>0</v>
      </c>
      <c r="K12704">
        <v>0</v>
      </c>
    </row>
    <row r="12705" spans="1:11">
      <c r="A12705" t="s">
        <v>28740</v>
      </c>
      <c r="B12705" t="s">
        <v>58</v>
      </c>
      <c r="C12705">
        <v>104060</v>
      </c>
      <c r="D12705" t="s">
        <v>4995</v>
      </c>
      <c r="E12705" t="s">
        <v>12</v>
      </c>
      <c r="F12705">
        <v>10.63</v>
      </c>
      <c r="G12705">
        <v>11.06</v>
      </c>
      <c r="J12705">
        <v>0.52869999999999995</v>
      </c>
      <c r="K12705">
        <v>0.5081</v>
      </c>
    </row>
    <row r="12706" spans="1:11">
      <c r="A12706" t="s">
        <v>28741</v>
      </c>
      <c r="B12706" t="s">
        <v>58</v>
      </c>
      <c r="C12706">
        <v>104061</v>
      </c>
      <c r="D12706" t="s">
        <v>4996</v>
      </c>
      <c r="E12706" t="s">
        <v>12</v>
      </c>
      <c r="F12706">
        <v>18.690000000000001</v>
      </c>
      <c r="G12706">
        <v>19.329999999999998</v>
      </c>
      <c r="J12706">
        <v>0.59389999999999998</v>
      </c>
      <c r="K12706">
        <v>0.57420000000000004</v>
      </c>
    </row>
    <row r="12707" spans="1:11">
      <c r="A12707" t="s">
        <v>28742</v>
      </c>
      <c r="B12707" t="s">
        <v>58</v>
      </c>
      <c r="C12707">
        <v>104085</v>
      </c>
      <c r="D12707" t="s">
        <v>5006</v>
      </c>
      <c r="E12707" t="s">
        <v>12</v>
      </c>
      <c r="F12707">
        <v>61.65</v>
      </c>
      <c r="G12707">
        <v>62.93</v>
      </c>
      <c r="J12707">
        <v>0</v>
      </c>
      <c r="K12707">
        <v>0</v>
      </c>
    </row>
    <row r="12708" spans="1:11">
      <c r="A12708" t="s">
        <v>28743</v>
      </c>
      <c r="B12708" t="s">
        <v>58</v>
      </c>
      <c r="C12708">
        <v>104086</v>
      </c>
      <c r="D12708" t="s">
        <v>5007</v>
      </c>
      <c r="E12708" t="s">
        <v>12</v>
      </c>
      <c r="F12708">
        <v>107.68</v>
      </c>
      <c r="G12708">
        <v>109.11</v>
      </c>
      <c r="J12708">
        <v>0</v>
      </c>
      <c r="K12708">
        <v>0</v>
      </c>
    </row>
    <row r="12709" spans="1:11">
      <c r="A12709" t="s">
        <v>28744</v>
      </c>
      <c r="B12709" t="s">
        <v>58</v>
      </c>
      <c r="C12709">
        <v>104073</v>
      </c>
      <c r="D12709" t="s">
        <v>8159</v>
      </c>
      <c r="E12709" t="s">
        <v>32</v>
      </c>
      <c r="F12709">
        <v>0</v>
      </c>
      <c r="G12709">
        <v>0</v>
      </c>
    </row>
    <row r="12710" spans="1:11">
      <c r="A12710" t="s">
        <v>28745</v>
      </c>
      <c r="B12710" t="s">
        <v>58</v>
      </c>
      <c r="C12710">
        <v>104074</v>
      </c>
      <c r="D12710" t="s">
        <v>8160</v>
      </c>
      <c r="E12710" t="s">
        <v>32</v>
      </c>
      <c r="F12710">
        <v>0</v>
      </c>
      <c r="G12710">
        <v>0</v>
      </c>
    </row>
    <row r="12711" spans="1:11">
      <c r="A12711" t="s">
        <v>28746</v>
      </c>
      <c r="B12711" t="s">
        <v>58</v>
      </c>
      <c r="C12711">
        <v>104075</v>
      </c>
      <c r="D12711" t="s">
        <v>8161</v>
      </c>
      <c r="E12711" t="s">
        <v>32</v>
      </c>
      <c r="F12711">
        <v>0</v>
      </c>
      <c r="G12711">
        <v>0</v>
      </c>
    </row>
    <row r="12712" spans="1:11">
      <c r="A12712" t="s">
        <v>28747</v>
      </c>
      <c r="B12712" t="s">
        <v>58</v>
      </c>
      <c r="C12712">
        <v>104039</v>
      </c>
      <c r="D12712" t="s">
        <v>4978</v>
      </c>
      <c r="E12712" t="s">
        <v>32</v>
      </c>
      <c r="F12712">
        <v>77.94</v>
      </c>
      <c r="G12712">
        <v>80.45</v>
      </c>
      <c r="J12712">
        <v>0.621</v>
      </c>
      <c r="K12712">
        <v>0.60160000000000002</v>
      </c>
    </row>
    <row r="12713" spans="1:11">
      <c r="A12713" t="s">
        <v>28748</v>
      </c>
      <c r="B12713" t="s">
        <v>58</v>
      </c>
      <c r="C12713">
        <v>104040</v>
      </c>
      <c r="D12713" t="s">
        <v>8162</v>
      </c>
      <c r="E12713" t="s">
        <v>32</v>
      </c>
      <c r="F12713">
        <v>0</v>
      </c>
      <c r="G12713">
        <v>0</v>
      </c>
    </row>
    <row r="12714" spans="1:11">
      <c r="A12714" t="s">
        <v>28749</v>
      </c>
      <c r="B12714" t="s">
        <v>58</v>
      </c>
      <c r="C12714">
        <v>104041</v>
      </c>
      <c r="D12714" t="s">
        <v>8163</v>
      </c>
      <c r="E12714" t="s">
        <v>32</v>
      </c>
      <c r="F12714">
        <v>0</v>
      </c>
      <c r="G12714">
        <v>0</v>
      </c>
    </row>
    <row r="12715" spans="1:11">
      <c r="A12715" t="s">
        <v>28750</v>
      </c>
      <c r="B12715" t="s">
        <v>58</v>
      </c>
      <c r="C12715">
        <v>104042</v>
      </c>
      <c r="D12715" t="s">
        <v>8164</v>
      </c>
      <c r="E12715" t="s">
        <v>32</v>
      </c>
      <c r="F12715">
        <v>0</v>
      </c>
      <c r="G12715">
        <v>0</v>
      </c>
    </row>
    <row r="12716" spans="1:11">
      <c r="A12716" t="s">
        <v>28751</v>
      </c>
      <c r="B12716" t="s">
        <v>58</v>
      </c>
      <c r="C12716">
        <v>104072</v>
      </c>
      <c r="D12716" t="s">
        <v>5001</v>
      </c>
      <c r="E12716" t="s">
        <v>32</v>
      </c>
      <c r="F12716">
        <v>293.01</v>
      </c>
      <c r="G12716">
        <v>294.55</v>
      </c>
      <c r="J12716">
        <v>0</v>
      </c>
      <c r="K12716">
        <v>0</v>
      </c>
    </row>
    <row r="12717" spans="1:11">
      <c r="A12717" t="s">
        <v>28752</v>
      </c>
      <c r="B12717" t="s">
        <v>58</v>
      </c>
      <c r="C12717">
        <v>104053</v>
      </c>
      <c r="D12717" t="s">
        <v>4989</v>
      </c>
      <c r="E12717" t="s">
        <v>32</v>
      </c>
      <c r="F12717">
        <v>10.029999999999999</v>
      </c>
      <c r="G12717">
        <v>10.5</v>
      </c>
      <c r="J12717">
        <v>0.44869999999999999</v>
      </c>
      <c r="K12717">
        <v>0.42859999999999998</v>
      </c>
    </row>
    <row r="12718" spans="1:11">
      <c r="A12718" t="s">
        <v>28753</v>
      </c>
      <c r="B12718" t="s">
        <v>58</v>
      </c>
      <c r="C12718">
        <v>104054</v>
      </c>
      <c r="D12718" t="s">
        <v>4990</v>
      </c>
      <c r="E12718" t="s">
        <v>32</v>
      </c>
      <c r="F12718">
        <v>18.66</v>
      </c>
      <c r="G12718">
        <v>19.3</v>
      </c>
      <c r="J12718">
        <v>0.59540000000000004</v>
      </c>
      <c r="K12718">
        <v>0.5756</v>
      </c>
    </row>
    <row r="12719" spans="1:11">
      <c r="A12719" t="s">
        <v>28754</v>
      </c>
      <c r="B12719" t="s">
        <v>58</v>
      </c>
      <c r="C12719">
        <v>99818</v>
      </c>
      <c r="D12719" t="s">
        <v>6340</v>
      </c>
      <c r="E12719" t="s">
        <v>32</v>
      </c>
      <c r="F12719">
        <v>6.87</v>
      </c>
      <c r="G12719">
        <v>7.15</v>
      </c>
      <c r="J12719">
        <v>0</v>
      </c>
      <c r="K12719">
        <v>0</v>
      </c>
    </row>
    <row r="12720" spans="1:11">
      <c r="A12720" t="s">
        <v>28755</v>
      </c>
      <c r="B12720" t="s">
        <v>58</v>
      </c>
      <c r="C12720">
        <v>99819</v>
      </c>
      <c r="D12720" t="s">
        <v>6341</v>
      </c>
      <c r="E12720" t="s">
        <v>9</v>
      </c>
      <c r="F12720">
        <v>22.86</v>
      </c>
      <c r="G12720">
        <v>24.61</v>
      </c>
      <c r="J12720">
        <v>0</v>
      </c>
      <c r="K12720">
        <v>0</v>
      </c>
    </row>
    <row r="12721" spans="1:11">
      <c r="A12721" t="s">
        <v>28756</v>
      </c>
      <c r="B12721" t="s">
        <v>58</v>
      </c>
      <c r="C12721">
        <v>99811</v>
      </c>
      <c r="D12721" t="s">
        <v>6333</v>
      </c>
      <c r="E12721" t="s">
        <v>9</v>
      </c>
      <c r="F12721">
        <v>4.8</v>
      </c>
      <c r="G12721">
        <v>5.17</v>
      </c>
      <c r="J12721">
        <v>0</v>
      </c>
      <c r="K12721">
        <v>0</v>
      </c>
    </row>
    <row r="12722" spans="1:11">
      <c r="A12722" t="s">
        <v>28757</v>
      </c>
      <c r="B12722" t="s">
        <v>58</v>
      </c>
      <c r="C12722">
        <v>99826</v>
      </c>
      <c r="D12722" t="s">
        <v>6348</v>
      </c>
      <c r="E12722" t="s">
        <v>9</v>
      </c>
      <c r="F12722">
        <v>2.09</v>
      </c>
      <c r="G12722">
        <v>2.2599999999999998</v>
      </c>
      <c r="J12722">
        <v>0</v>
      </c>
      <c r="K12722">
        <v>0</v>
      </c>
    </row>
    <row r="12723" spans="1:11">
      <c r="A12723" t="s">
        <v>28758</v>
      </c>
      <c r="B12723" t="s">
        <v>58</v>
      </c>
      <c r="C12723">
        <v>99821</v>
      </c>
      <c r="D12723" t="s">
        <v>6343</v>
      </c>
      <c r="E12723" t="s">
        <v>9</v>
      </c>
      <c r="F12723">
        <v>3.91</v>
      </c>
      <c r="G12723">
        <v>4.1100000000000003</v>
      </c>
      <c r="J12723">
        <v>0</v>
      </c>
      <c r="K12723">
        <v>0</v>
      </c>
    </row>
    <row r="12724" spans="1:11">
      <c r="A12724" t="s">
        <v>28759</v>
      </c>
      <c r="B12724" t="s">
        <v>58</v>
      </c>
      <c r="C12724">
        <v>99820</v>
      </c>
      <c r="D12724" t="s">
        <v>6342</v>
      </c>
      <c r="E12724" t="s">
        <v>9</v>
      </c>
      <c r="F12724">
        <v>2.5299999999999998</v>
      </c>
      <c r="G12724">
        <v>2.67</v>
      </c>
      <c r="J12724">
        <v>0</v>
      </c>
      <c r="K12724">
        <v>0</v>
      </c>
    </row>
    <row r="12725" spans="1:11">
      <c r="A12725" t="s">
        <v>28760</v>
      </c>
      <c r="B12725" t="s">
        <v>58</v>
      </c>
      <c r="C12725">
        <v>99812</v>
      </c>
      <c r="D12725" t="s">
        <v>6334</v>
      </c>
      <c r="E12725" t="s">
        <v>9</v>
      </c>
      <c r="F12725">
        <v>1.54</v>
      </c>
      <c r="G12725">
        <v>1.66</v>
      </c>
      <c r="J12725">
        <v>0</v>
      </c>
      <c r="K12725">
        <v>0</v>
      </c>
    </row>
    <row r="12726" spans="1:11">
      <c r="A12726" t="s">
        <v>28761</v>
      </c>
      <c r="B12726" t="s">
        <v>58</v>
      </c>
      <c r="C12726">
        <v>99817</v>
      </c>
      <c r="D12726" t="s">
        <v>6339</v>
      </c>
      <c r="E12726" t="s">
        <v>32</v>
      </c>
      <c r="F12726">
        <v>6.87</v>
      </c>
      <c r="G12726">
        <v>7.15</v>
      </c>
      <c r="J12726">
        <v>0</v>
      </c>
      <c r="K12726">
        <v>0</v>
      </c>
    </row>
    <row r="12727" spans="1:11">
      <c r="A12727" t="s">
        <v>28762</v>
      </c>
      <c r="B12727" t="s">
        <v>58</v>
      </c>
      <c r="C12727">
        <v>99813</v>
      </c>
      <c r="D12727" t="s">
        <v>6335</v>
      </c>
      <c r="E12727" t="s">
        <v>9</v>
      </c>
      <c r="F12727">
        <v>1.3</v>
      </c>
      <c r="G12727">
        <v>1.39</v>
      </c>
      <c r="J12727">
        <v>0</v>
      </c>
      <c r="K12727">
        <v>0</v>
      </c>
    </row>
    <row r="12728" spans="1:11">
      <c r="A12728" t="s">
        <v>28763</v>
      </c>
      <c r="B12728" t="s">
        <v>58</v>
      </c>
      <c r="C12728">
        <v>99815</v>
      </c>
      <c r="D12728" t="s">
        <v>6337</v>
      </c>
      <c r="E12728" t="s">
        <v>32</v>
      </c>
      <c r="F12728">
        <v>11.21</v>
      </c>
      <c r="G12728">
        <v>11.82</v>
      </c>
      <c r="J12728">
        <v>0</v>
      </c>
      <c r="K12728">
        <v>0</v>
      </c>
    </row>
    <row r="12729" spans="1:11">
      <c r="A12729" t="s">
        <v>28764</v>
      </c>
      <c r="B12729" t="s">
        <v>58</v>
      </c>
      <c r="C12729">
        <v>99805</v>
      </c>
      <c r="D12729" t="s">
        <v>6327</v>
      </c>
      <c r="E12729" t="s">
        <v>9</v>
      </c>
      <c r="F12729">
        <v>15.14</v>
      </c>
      <c r="G12729">
        <v>16.239999999999998</v>
      </c>
      <c r="J12729">
        <v>0</v>
      </c>
      <c r="K12729">
        <v>0</v>
      </c>
    </row>
    <row r="12730" spans="1:11">
      <c r="A12730" t="s">
        <v>28765</v>
      </c>
      <c r="B12730" t="s">
        <v>58</v>
      </c>
      <c r="C12730">
        <v>99803</v>
      </c>
      <c r="D12730" t="s">
        <v>6325</v>
      </c>
      <c r="E12730" t="s">
        <v>9</v>
      </c>
      <c r="F12730">
        <v>2.82</v>
      </c>
      <c r="G12730">
        <v>3.04</v>
      </c>
      <c r="J12730">
        <v>0</v>
      </c>
      <c r="K12730">
        <v>0</v>
      </c>
    </row>
    <row r="12731" spans="1:11">
      <c r="A12731" t="s">
        <v>28766</v>
      </c>
      <c r="B12731" t="s">
        <v>58</v>
      </c>
      <c r="C12731">
        <v>99802</v>
      </c>
      <c r="D12731" t="s">
        <v>6324</v>
      </c>
      <c r="E12731" t="s">
        <v>9</v>
      </c>
      <c r="F12731">
        <v>0.72</v>
      </c>
      <c r="G12731">
        <v>0.78</v>
      </c>
      <c r="J12731">
        <v>0</v>
      </c>
      <c r="K12731">
        <v>0</v>
      </c>
    </row>
    <row r="12732" spans="1:11">
      <c r="A12732" t="s">
        <v>28767</v>
      </c>
      <c r="B12732" t="s">
        <v>58</v>
      </c>
      <c r="C12732">
        <v>99804</v>
      </c>
      <c r="D12732" t="s">
        <v>6326</v>
      </c>
      <c r="E12732" t="s">
        <v>9</v>
      </c>
      <c r="F12732">
        <v>7.3</v>
      </c>
      <c r="G12732">
        <v>7.86</v>
      </c>
      <c r="J12732">
        <v>0</v>
      </c>
      <c r="K12732">
        <v>0</v>
      </c>
    </row>
    <row r="12733" spans="1:11">
      <c r="A12733" t="s">
        <v>28768</v>
      </c>
      <c r="B12733" t="s">
        <v>58</v>
      </c>
      <c r="C12733">
        <v>99809</v>
      </c>
      <c r="D12733" t="s">
        <v>6331</v>
      </c>
      <c r="E12733" t="s">
        <v>9</v>
      </c>
      <c r="F12733">
        <v>8.0399999999999991</v>
      </c>
      <c r="G12733">
        <v>8.66</v>
      </c>
      <c r="J12733">
        <v>0</v>
      </c>
      <c r="K12733">
        <v>0</v>
      </c>
    </row>
    <row r="12734" spans="1:11">
      <c r="A12734" t="s">
        <v>28769</v>
      </c>
      <c r="B12734" t="s">
        <v>58</v>
      </c>
      <c r="C12734">
        <v>99810</v>
      </c>
      <c r="D12734" t="s">
        <v>6332</v>
      </c>
      <c r="E12734" t="s">
        <v>9</v>
      </c>
      <c r="F12734">
        <v>9.99</v>
      </c>
      <c r="G12734">
        <v>10.75</v>
      </c>
      <c r="J12734">
        <v>0</v>
      </c>
      <c r="K12734">
        <v>0</v>
      </c>
    </row>
    <row r="12735" spans="1:11">
      <c r="A12735" t="s">
        <v>28770</v>
      </c>
      <c r="B12735" t="s">
        <v>58</v>
      </c>
      <c r="C12735">
        <v>99801</v>
      </c>
      <c r="D12735" t="s">
        <v>8165</v>
      </c>
      <c r="E12735" t="s">
        <v>9</v>
      </c>
      <c r="F12735">
        <v>0</v>
      </c>
      <c r="G12735">
        <v>0</v>
      </c>
    </row>
    <row r="12736" spans="1:11">
      <c r="A12736" t="s">
        <v>28771</v>
      </c>
      <c r="B12736" t="s">
        <v>58</v>
      </c>
      <c r="C12736">
        <v>99822</v>
      </c>
      <c r="D12736" t="s">
        <v>6344</v>
      </c>
      <c r="E12736" t="s">
        <v>9</v>
      </c>
      <c r="F12736">
        <v>1.37</v>
      </c>
      <c r="G12736">
        <v>1.47</v>
      </c>
      <c r="J12736">
        <v>0</v>
      </c>
      <c r="K12736">
        <v>0</v>
      </c>
    </row>
    <row r="12737" spans="1:11">
      <c r="A12737" t="s">
        <v>28772</v>
      </c>
      <c r="B12737" t="s">
        <v>58</v>
      </c>
      <c r="C12737">
        <v>99825</v>
      </c>
      <c r="D12737" t="s">
        <v>6347</v>
      </c>
      <c r="E12737" t="s">
        <v>9</v>
      </c>
      <c r="F12737">
        <v>4.6100000000000003</v>
      </c>
      <c r="G12737">
        <v>4.87</v>
      </c>
      <c r="J12737">
        <v>0</v>
      </c>
      <c r="K12737">
        <v>0</v>
      </c>
    </row>
    <row r="12738" spans="1:11">
      <c r="A12738" t="s">
        <v>28773</v>
      </c>
      <c r="B12738" t="s">
        <v>58</v>
      </c>
      <c r="C12738">
        <v>99824</v>
      </c>
      <c r="D12738" t="s">
        <v>6346</v>
      </c>
      <c r="E12738" t="s">
        <v>9</v>
      </c>
      <c r="F12738">
        <v>3.32</v>
      </c>
      <c r="G12738">
        <v>3.52</v>
      </c>
      <c r="J12738">
        <v>0</v>
      </c>
      <c r="K12738">
        <v>0</v>
      </c>
    </row>
    <row r="12739" spans="1:11">
      <c r="A12739" t="s">
        <v>28774</v>
      </c>
      <c r="B12739" t="s">
        <v>58</v>
      </c>
      <c r="C12739">
        <v>99823</v>
      </c>
      <c r="D12739" t="s">
        <v>6345</v>
      </c>
      <c r="E12739" t="s">
        <v>9</v>
      </c>
      <c r="F12739">
        <v>3</v>
      </c>
      <c r="G12739">
        <v>3.17</v>
      </c>
      <c r="J12739">
        <v>0</v>
      </c>
      <c r="K12739">
        <v>0</v>
      </c>
    </row>
    <row r="12740" spans="1:11">
      <c r="A12740" t="s">
        <v>28775</v>
      </c>
      <c r="B12740" t="s">
        <v>58</v>
      </c>
      <c r="C12740">
        <v>99806</v>
      </c>
      <c r="D12740" t="s">
        <v>6328</v>
      </c>
      <c r="E12740" t="s">
        <v>9</v>
      </c>
      <c r="F12740">
        <v>1.1599999999999999</v>
      </c>
      <c r="G12740">
        <v>1.25</v>
      </c>
      <c r="J12740">
        <v>0</v>
      </c>
      <c r="K12740">
        <v>0</v>
      </c>
    </row>
    <row r="12741" spans="1:11">
      <c r="A12741" t="s">
        <v>28776</v>
      </c>
      <c r="B12741" t="s">
        <v>58</v>
      </c>
      <c r="C12741">
        <v>99807</v>
      </c>
      <c r="D12741" t="s">
        <v>6329</v>
      </c>
      <c r="E12741" t="s">
        <v>9</v>
      </c>
      <c r="F12741">
        <v>2.2000000000000002</v>
      </c>
      <c r="G12741">
        <v>2.37</v>
      </c>
      <c r="J12741">
        <v>0</v>
      </c>
      <c r="K12741">
        <v>0</v>
      </c>
    </row>
    <row r="12742" spans="1:11">
      <c r="A12742" t="s">
        <v>28777</v>
      </c>
      <c r="B12742" t="s">
        <v>58</v>
      </c>
      <c r="C12742">
        <v>99808</v>
      </c>
      <c r="D12742" t="s">
        <v>6330</v>
      </c>
      <c r="E12742" t="s">
        <v>9</v>
      </c>
      <c r="F12742">
        <v>5.22</v>
      </c>
      <c r="G12742">
        <v>5.57</v>
      </c>
      <c r="J12742">
        <v>0</v>
      </c>
      <c r="K12742">
        <v>0</v>
      </c>
    </row>
    <row r="12743" spans="1:11">
      <c r="A12743" t="s">
        <v>28778</v>
      </c>
      <c r="B12743" t="s">
        <v>58</v>
      </c>
      <c r="C12743">
        <v>99814</v>
      </c>
      <c r="D12743" t="s">
        <v>6336</v>
      </c>
      <c r="E12743" t="s">
        <v>9</v>
      </c>
      <c r="F12743">
        <v>2.67</v>
      </c>
      <c r="G12743">
        <v>2.87</v>
      </c>
      <c r="J12743">
        <v>0</v>
      </c>
      <c r="K12743">
        <v>0</v>
      </c>
    </row>
    <row r="12744" spans="1:11">
      <c r="A12744" t="s">
        <v>28779</v>
      </c>
      <c r="B12744" t="s">
        <v>58</v>
      </c>
      <c r="C12744">
        <v>99816</v>
      </c>
      <c r="D12744" t="s">
        <v>6338</v>
      </c>
      <c r="E12744" t="s">
        <v>32</v>
      </c>
      <c r="F12744">
        <v>11.94</v>
      </c>
      <c r="G12744">
        <v>12.61</v>
      </c>
      <c r="J12744">
        <v>0</v>
      </c>
      <c r="K12744">
        <v>0</v>
      </c>
    </row>
    <row r="12745" spans="1:11">
      <c r="A12745" t="s">
        <v>28780</v>
      </c>
      <c r="B12745" t="s">
        <v>58</v>
      </c>
      <c r="C12745">
        <v>88238</v>
      </c>
      <c r="D12745" t="s">
        <v>6632</v>
      </c>
      <c r="E12745" t="s">
        <v>62</v>
      </c>
      <c r="F12745">
        <v>30.06</v>
      </c>
      <c r="G12745">
        <v>32.4</v>
      </c>
      <c r="J12745">
        <v>0</v>
      </c>
      <c r="K12745">
        <v>0</v>
      </c>
    </row>
    <row r="12746" spans="1:11">
      <c r="A12746" t="s">
        <v>28781</v>
      </c>
      <c r="B12746" t="s">
        <v>58</v>
      </c>
      <c r="C12746">
        <v>101374</v>
      </c>
      <c r="D12746" t="s">
        <v>6632</v>
      </c>
      <c r="E12746" t="s">
        <v>6706</v>
      </c>
      <c r="F12746">
        <v>5409.78</v>
      </c>
      <c r="G12746">
        <v>5820.01</v>
      </c>
      <c r="J12746">
        <v>0</v>
      </c>
      <c r="K12746">
        <v>0</v>
      </c>
    </row>
    <row r="12747" spans="1:11">
      <c r="A12747" t="s">
        <v>28782</v>
      </c>
      <c r="B12747" t="s">
        <v>58</v>
      </c>
      <c r="C12747">
        <v>88239</v>
      </c>
      <c r="D12747" t="s">
        <v>71</v>
      </c>
      <c r="E12747" t="s">
        <v>62</v>
      </c>
      <c r="F12747">
        <v>29.91</v>
      </c>
      <c r="G12747">
        <v>32.25</v>
      </c>
      <c r="J12747">
        <v>0</v>
      </c>
      <c r="K12747">
        <v>0</v>
      </c>
    </row>
    <row r="12748" spans="1:11">
      <c r="A12748" t="s">
        <v>28783</v>
      </c>
      <c r="B12748" t="s">
        <v>58</v>
      </c>
      <c r="C12748">
        <v>101375</v>
      </c>
      <c r="D12748" t="s">
        <v>6898</v>
      </c>
      <c r="E12748" t="s">
        <v>6706</v>
      </c>
      <c r="F12748">
        <v>5482.26</v>
      </c>
      <c r="G12748">
        <v>5900.39</v>
      </c>
      <c r="J12748">
        <v>0</v>
      </c>
      <c r="K12748">
        <v>0</v>
      </c>
    </row>
    <row r="12749" spans="1:11">
      <c r="A12749" t="s">
        <v>28784</v>
      </c>
      <c r="B12749" t="s">
        <v>58</v>
      </c>
      <c r="C12749">
        <v>88240</v>
      </c>
      <c r="D12749" t="s">
        <v>6633</v>
      </c>
      <c r="E12749" t="s">
        <v>62</v>
      </c>
      <c r="F12749">
        <v>28.87</v>
      </c>
      <c r="G12749">
        <v>31.21</v>
      </c>
      <c r="J12749">
        <v>0</v>
      </c>
      <c r="K12749">
        <v>0</v>
      </c>
    </row>
    <row r="12750" spans="1:11">
      <c r="A12750" t="s">
        <v>28785</v>
      </c>
      <c r="B12750" t="s">
        <v>58</v>
      </c>
      <c r="C12750">
        <v>101376</v>
      </c>
      <c r="D12750" t="s">
        <v>6899</v>
      </c>
      <c r="E12750" t="s">
        <v>6706</v>
      </c>
      <c r="F12750">
        <v>5182.76</v>
      </c>
      <c r="G12750">
        <v>5592.99</v>
      </c>
      <c r="J12750">
        <v>0</v>
      </c>
      <c r="K12750">
        <v>0</v>
      </c>
    </row>
    <row r="12751" spans="1:11">
      <c r="A12751" t="s">
        <v>28786</v>
      </c>
      <c r="B12751" t="s">
        <v>58</v>
      </c>
      <c r="C12751">
        <v>88241</v>
      </c>
      <c r="D12751" t="s">
        <v>6634</v>
      </c>
      <c r="E12751" t="s">
        <v>62</v>
      </c>
      <c r="F12751">
        <v>30.4</v>
      </c>
      <c r="G12751">
        <v>32.76</v>
      </c>
      <c r="J12751">
        <v>0</v>
      </c>
      <c r="K12751">
        <v>0</v>
      </c>
    </row>
    <row r="12752" spans="1:11">
      <c r="A12752" t="s">
        <v>28787</v>
      </c>
      <c r="B12752" t="s">
        <v>58</v>
      </c>
      <c r="C12752">
        <v>101377</v>
      </c>
      <c r="D12752" t="s">
        <v>6634</v>
      </c>
      <c r="E12752" t="s">
        <v>6706</v>
      </c>
      <c r="F12752">
        <v>5467.55</v>
      </c>
      <c r="G12752">
        <v>5884.51</v>
      </c>
      <c r="J12752">
        <v>0</v>
      </c>
      <c r="K12752">
        <v>0</v>
      </c>
    </row>
    <row r="12753" spans="1:11">
      <c r="A12753" t="s">
        <v>28788</v>
      </c>
      <c r="B12753" t="s">
        <v>58</v>
      </c>
      <c r="C12753">
        <v>88242</v>
      </c>
      <c r="D12753" t="s">
        <v>6635</v>
      </c>
      <c r="E12753" t="s">
        <v>62</v>
      </c>
      <c r="F12753">
        <v>30.13</v>
      </c>
      <c r="G12753">
        <v>32.47</v>
      </c>
      <c r="J12753">
        <v>0</v>
      </c>
      <c r="K12753">
        <v>0</v>
      </c>
    </row>
    <row r="12754" spans="1:11">
      <c r="A12754" t="s">
        <v>28789</v>
      </c>
      <c r="B12754" t="s">
        <v>58</v>
      </c>
      <c r="C12754">
        <v>100301</v>
      </c>
      <c r="D12754" t="s">
        <v>6815</v>
      </c>
      <c r="E12754" t="s">
        <v>62</v>
      </c>
      <c r="F12754">
        <v>31.94</v>
      </c>
      <c r="G12754">
        <v>34.28</v>
      </c>
      <c r="J12754">
        <v>0</v>
      </c>
      <c r="K12754">
        <v>0</v>
      </c>
    </row>
    <row r="12755" spans="1:11">
      <c r="A12755" t="s">
        <v>28790</v>
      </c>
      <c r="B12755" t="s">
        <v>58</v>
      </c>
      <c r="C12755">
        <v>101378</v>
      </c>
      <c r="D12755" t="s">
        <v>6815</v>
      </c>
      <c r="E12755" t="s">
        <v>6706</v>
      </c>
      <c r="F12755">
        <v>5759.03</v>
      </c>
      <c r="G12755">
        <v>6170.24</v>
      </c>
      <c r="J12755">
        <v>0</v>
      </c>
      <c r="K12755">
        <v>0</v>
      </c>
    </row>
    <row r="12756" spans="1:11">
      <c r="A12756" t="s">
        <v>28791</v>
      </c>
      <c r="B12756" t="s">
        <v>58</v>
      </c>
      <c r="C12756">
        <v>101379</v>
      </c>
      <c r="D12756" t="s">
        <v>6900</v>
      </c>
      <c r="E12756" t="s">
        <v>6706</v>
      </c>
      <c r="F12756">
        <v>5409.78</v>
      </c>
      <c r="G12756">
        <v>5820.01</v>
      </c>
      <c r="J12756">
        <v>0</v>
      </c>
      <c r="K12756">
        <v>0</v>
      </c>
    </row>
    <row r="12757" spans="1:11">
      <c r="A12757" t="s">
        <v>28792</v>
      </c>
      <c r="B12757" t="s">
        <v>58</v>
      </c>
      <c r="C12757">
        <v>88243</v>
      </c>
      <c r="D12757" t="s">
        <v>6636</v>
      </c>
      <c r="E12757" t="s">
        <v>62</v>
      </c>
      <c r="F12757">
        <v>30.31</v>
      </c>
      <c r="G12757">
        <v>32.67</v>
      </c>
      <c r="J12757">
        <v>0</v>
      </c>
      <c r="K12757">
        <v>0</v>
      </c>
    </row>
    <row r="12758" spans="1:11">
      <c r="A12758" t="s">
        <v>28793</v>
      </c>
      <c r="B12758" t="s">
        <v>58</v>
      </c>
      <c r="C12758">
        <v>101380</v>
      </c>
      <c r="D12758" t="s">
        <v>6636</v>
      </c>
      <c r="E12758" t="s">
        <v>6706</v>
      </c>
      <c r="F12758">
        <v>5449.27</v>
      </c>
      <c r="G12758">
        <v>5866.23</v>
      </c>
      <c r="J12758">
        <v>0</v>
      </c>
      <c r="K12758">
        <v>0</v>
      </c>
    </row>
    <row r="12759" spans="1:11">
      <c r="A12759" t="s">
        <v>28794</v>
      </c>
      <c r="B12759" t="s">
        <v>58</v>
      </c>
      <c r="C12759">
        <v>90766</v>
      </c>
      <c r="D12759" t="s">
        <v>6692</v>
      </c>
      <c r="E12759" t="s">
        <v>62</v>
      </c>
      <c r="F12759">
        <v>32.770000000000003</v>
      </c>
      <c r="G12759">
        <v>36.31</v>
      </c>
      <c r="J12759">
        <v>0</v>
      </c>
      <c r="K12759">
        <v>0</v>
      </c>
    </row>
    <row r="12760" spans="1:11">
      <c r="A12760" t="s">
        <v>28795</v>
      </c>
      <c r="B12760" t="s">
        <v>58</v>
      </c>
      <c r="C12760">
        <v>93563</v>
      </c>
      <c r="D12760" t="s">
        <v>6692</v>
      </c>
      <c r="E12760" t="s">
        <v>6706</v>
      </c>
      <c r="F12760">
        <v>5786.23</v>
      </c>
      <c r="G12760">
        <v>6408.6</v>
      </c>
      <c r="J12760">
        <v>0</v>
      </c>
      <c r="K12760">
        <v>0</v>
      </c>
    </row>
    <row r="12761" spans="1:11">
      <c r="A12761" t="s">
        <v>28796</v>
      </c>
      <c r="B12761" t="s">
        <v>58</v>
      </c>
      <c r="C12761">
        <v>90767</v>
      </c>
      <c r="D12761" t="s">
        <v>6693</v>
      </c>
      <c r="E12761" t="s">
        <v>62</v>
      </c>
      <c r="F12761">
        <v>33.81</v>
      </c>
      <c r="G12761">
        <v>37.46</v>
      </c>
      <c r="J12761">
        <v>0</v>
      </c>
      <c r="K12761">
        <v>0</v>
      </c>
    </row>
    <row r="12762" spans="1:11">
      <c r="A12762" t="s">
        <v>28797</v>
      </c>
      <c r="B12762" t="s">
        <v>58</v>
      </c>
      <c r="C12762">
        <v>93564</v>
      </c>
      <c r="D12762" t="s">
        <v>6693</v>
      </c>
      <c r="E12762" t="s">
        <v>6706</v>
      </c>
      <c r="F12762">
        <v>5946.56</v>
      </c>
      <c r="G12762">
        <v>6587.62</v>
      </c>
      <c r="J12762">
        <v>0</v>
      </c>
      <c r="K12762">
        <v>0</v>
      </c>
    </row>
    <row r="12763" spans="1:11">
      <c r="A12763" t="s">
        <v>28798</v>
      </c>
      <c r="B12763" t="s">
        <v>58</v>
      </c>
      <c r="C12763">
        <v>88245</v>
      </c>
      <c r="D12763" t="s">
        <v>6637</v>
      </c>
      <c r="E12763" t="s">
        <v>62</v>
      </c>
      <c r="F12763">
        <v>35.950000000000003</v>
      </c>
      <c r="G12763">
        <v>38.979999999999997</v>
      </c>
      <c r="J12763">
        <v>0</v>
      </c>
      <c r="K12763">
        <v>0</v>
      </c>
    </row>
    <row r="12764" spans="1:11">
      <c r="A12764" t="s">
        <v>28799</v>
      </c>
      <c r="B12764" t="s">
        <v>58</v>
      </c>
      <c r="C12764">
        <v>101381</v>
      </c>
      <c r="D12764" t="s">
        <v>6637</v>
      </c>
      <c r="E12764" t="s">
        <v>6706</v>
      </c>
      <c r="F12764">
        <v>6440.23</v>
      </c>
      <c r="G12764">
        <v>6970.65</v>
      </c>
      <c r="J12764">
        <v>0</v>
      </c>
      <c r="K12764">
        <v>0</v>
      </c>
    </row>
    <row r="12765" spans="1:11">
      <c r="A12765" t="s">
        <v>28800</v>
      </c>
      <c r="B12765" t="s">
        <v>58</v>
      </c>
      <c r="C12765">
        <v>90768</v>
      </c>
      <c r="D12765" t="s">
        <v>6694</v>
      </c>
      <c r="E12765" t="s">
        <v>62</v>
      </c>
      <c r="F12765">
        <v>119.1</v>
      </c>
      <c r="G12765">
        <v>132.69</v>
      </c>
      <c r="J12765">
        <v>0</v>
      </c>
      <c r="K12765">
        <v>0</v>
      </c>
    </row>
    <row r="12766" spans="1:11">
      <c r="A12766" t="s">
        <v>28801</v>
      </c>
      <c r="B12766" t="s">
        <v>58</v>
      </c>
      <c r="C12766">
        <v>90769</v>
      </c>
      <c r="D12766" t="s">
        <v>6695</v>
      </c>
      <c r="E12766" t="s">
        <v>62</v>
      </c>
      <c r="F12766">
        <v>128.72</v>
      </c>
      <c r="G12766">
        <v>143.43</v>
      </c>
      <c r="J12766">
        <v>0</v>
      </c>
      <c r="K12766">
        <v>0</v>
      </c>
    </row>
    <row r="12767" spans="1:11">
      <c r="A12767" t="s">
        <v>28802</v>
      </c>
      <c r="B12767" t="s">
        <v>58</v>
      </c>
      <c r="C12767">
        <v>90770</v>
      </c>
      <c r="D12767" t="s">
        <v>6696</v>
      </c>
      <c r="E12767" t="s">
        <v>62</v>
      </c>
      <c r="F12767">
        <v>129.72</v>
      </c>
      <c r="G12767">
        <v>144.55000000000001</v>
      </c>
      <c r="J12767">
        <v>0</v>
      </c>
      <c r="K12767">
        <v>0</v>
      </c>
    </row>
    <row r="12768" spans="1:11">
      <c r="A12768" t="s">
        <v>28803</v>
      </c>
      <c r="B12768" t="s">
        <v>58</v>
      </c>
      <c r="C12768">
        <v>93569</v>
      </c>
      <c r="D12768" t="s">
        <v>6707</v>
      </c>
      <c r="E12768" t="s">
        <v>6706</v>
      </c>
      <c r="F12768">
        <v>20923.419999999998</v>
      </c>
      <c r="G12768">
        <v>23313.35</v>
      </c>
      <c r="J12768">
        <v>0</v>
      </c>
      <c r="K12768">
        <v>0</v>
      </c>
    </row>
    <row r="12769" spans="1:11">
      <c r="A12769" t="s">
        <v>28804</v>
      </c>
      <c r="B12769" t="s">
        <v>58</v>
      </c>
      <c r="C12769">
        <v>93570</v>
      </c>
      <c r="D12769" t="s">
        <v>6708</v>
      </c>
      <c r="E12769" t="s">
        <v>6706</v>
      </c>
      <c r="F12769">
        <v>22608.25</v>
      </c>
      <c r="G12769">
        <v>25194.7</v>
      </c>
      <c r="J12769">
        <v>0</v>
      </c>
      <c r="K12769">
        <v>0</v>
      </c>
    </row>
    <row r="12770" spans="1:11">
      <c r="A12770" t="s">
        <v>28805</v>
      </c>
      <c r="B12770" t="s">
        <v>58</v>
      </c>
      <c r="C12770">
        <v>93571</v>
      </c>
      <c r="D12770" t="s">
        <v>6709</v>
      </c>
      <c r="E12770" t="s">
        <v>6706</v>
      </c>
      <c r="F12770">
        <v>22784.31</v>
      </c>
      <c r="G12770">
        <v>25391.29</v>
      </c>
      <c r="J12770">
        <v>0</v>
      </c>
      <c r="K12770">
        <v>0</v>
      </c>
    </row>
    <row r="12771" spans="1:11">
      <c r="A12771" t="s">
        <v>28806</v>
      </c>
      <c r="B12771" t="s">
        <v>58</v>
      </c>
      <c r="C12771">
        <v>101382</v>
      </c>
      <c r="D12771" t="s">
        <v>6901</v>
      </c>
      <c r="E12771" t="s">
        <v>6706</v>
      </c>
      <c r="F12771">
        <v>6242.03</v>
      </c>
      <c r="G12771">
        <v>6775.81</v>
      </c>
      <c r="J12771">
        <v>0</v>
      </c>
      <c r="K12771">
        <v>0</v>
      </c>
    </row>
    <row r="12772" spans="1:11">
      <c r="A12772" t="s">
        <v>28807</v>
      </c>
      <c r="B12772" t="s">
        <v>58</v>
      </c>
      <c r="C12772">
        <v>88246</v>
      </c>
      <c r="D12772" t="s">
        <v>6638</v>
      </c>
      <c r="E12772" t="s">
        <v>62</v>
      </c>
      <c r="F12772">
        <v>34.94</v>
      </c>
      <c r="G12772">
        <v>37.979999999999997</v>
      </c>
      <c r="J12772">
        <v>0</v>
      </c>
      <c r="K12772">
        <v>0</v>
      </c>
    </row>
    <row r="12773" spans="1:11">
      <c r="A12773" t="s">
        <v>28808</v>
      </c>
      <c r="B12773" t="s">
        <v>58</v>
      </c>
      <c r="C12773">
        <v>100303</v>
      </c>
      <c r="D12773" t="s">
        <v>6816</v>
      </c>
      <c r="E12773" t="s">
        <v>62</v>
      </c>
      <c r="F12773">
        <v>28.95</v>
      </c>
      <c r="G12773">
        <v>31.15</v>
      </c>
      <c r="J12773">
        <v>0</v>
      </c>
      <c r="K12773">
        <v>0</v>
      </c>
    </row>
    <row r="12774" spans="1:11">
      <c r="A12774" t="s">
        <v>28809</v>
      </c>
      <c r="B12774" t="s">
        <v>58</v>
      </c>
      <c r="C12774">
        <v>101383</v>
      </c>
      <c r="D12774" t="s">
        <v>6816</v>
      </c>
      <c r="E12774" t="s">
        <v>6706</v>
      </c>
      <c r="F12774">
        <v>5212.22</v>
      </c>
      <c r="G12774">
        <v>5599.41</v>
      </c>
      <c r="J12774">
        <v>0</v>
      </c>
      <c r="K12774">
        <v>0</v>
      </c>
    </row>
    <row r="12775" spans="1:11">
      <c r="A12775" t="s">
        <v>28810</v>
      </c>
      <c r="B12775" t="s">
        <v>58</v>
      </c>
      <c r="C12775">
        <v>88247</v>
      </c>
      <c r="D12775" t="s">
        <v>103</v>
      </c>
      <c r="E12775" t="s">
        <v>62</v>
      </c>
      <c r="F12775">
        <v>30.6</v>
      </c>
      <c r="G12775">
        <v>33</v>
      </c>
      <c r="J12775">
        <v>0</v>
      </c>
      <c r="K12775">
        <v>0</v>
      </c>
    </row>
    <row r="12776" spans="1:11">
      <c r="A12776" t="s">
        <v>28811</v>
      </c>
      <c r="B12776" t="s">
        <v>58</v>
      </c>
      <c r="C12776">
        <v>88248</v>
      </c>
      <c r="D12776" t="s">
        <v>6639</v>
      </c>
      <c r="E12776" t="s">
        <v>62</v>
      </c>
      <c r="F12776">
        <v>29.54</v>
      </c>
      <c r="G12776">
        <v>31.89</v>
      </c>
      <c r="J12776">
        <v>0</v>
      </c>
      <c r="K12776">
        <v>0</v>
      </c>
    </row>
    <row r="12777" spans="1:11">
      <c r="A12777" t="s">
        <v>28812</v>
      </c>
      <c r="B12777" t="s">
        <v>58</v>
      </c>
      <c r="C12777">
        <v>101384</v>
      </c>
      <c r="D12777" t="s">
        <v>6639</v>
      </c>
      <c r="E12777" t="s">
        <v>6706</v>
      </c>
      <c r="F12777">
        <v>5303.17</v>
      </c>
      <c r="G12777">
        <v>5715.37</v>
      </c>
      <c r="J12777">
        <v>0</v>
      </c>
      <c r="K12777">
        <v>0</v>
      </c>
    </row>
    <row r="12778" spans="1:11">
      <c r="A12778" t="s">
        <v>28813</v>
      </c>
      <c r="B12778" t="s">
        <v>58</v>
      </c>
      <c r="C12778">
        <v>90772</v>
      </c>
      <c r="D12778" t="s">
        <v>6697</v>
      </c>
      <c r="E12778" t="s">
        <v>62</v>
      </c>
      <c r="F12778">
        <v>24.96</v>
      </c>
      <c r="G12778">
        <v>27.59</v>
      </c>
      <c r="J12778">
        <v>0</v>
      </c>
      <c r="K12778">
        <v>0</v>
      </c>
    </row>
    <row r="12779" spans="1:11">
      <c r="A12779" t="s">
        <v>28814</v>
      </c>
      <c r="B12779" t="s">
        <v>58</v>
      </c>
      <c r="C12779">
        <v>93566</v>
      </c>
      <c r="D12779" t="s">
        <v>6697</v>
      </c>
      <c r="E12779" t="s">
        <v>6706</v>
      </c>
      <c r="F12779">
        <v>4419.4799999999996</v>
      </c>
      <c r="G12779">
        <v>4882.42</v>
      </c>
      <c r="J12779">
        <v>0</v>
      </c>
      <c r="K12779">
        <v>0</v>
      </c>
    </row>
    <row r="12780" spans="1:11">
      <c r="A12780" t="s">
        <v>28815</v>
      </c>
      <c r="B12780" t="s">
        <v>58</v>
      </c>
      <c r="C12780">
        <v>101385</v>
      </c>
      <c r="D12780" t="s">
        <v>6902</v>
      </c>
      <c r="E12780" t="s">
        <v>6706</v>
      </c>
      <c r="F12780">
        <v>5704.8</v>
      </c>
      <c r="G12780">
        <v>6317.66</v>
      </c>
      <c r="J12780">
        <v>0</v>
      </c>
      <c r="K12780">
        <v>0</v>
      </c>
    </row>
    <row r="12781" spans="1:11">
      <c r="A12781" t="s">
        <v>28816</v>
      </c>
      <c r="B12781" t="s">
        <v>58</v>
      </c>
      <c r="C12781">
        <v>88249</v>
      </c>
      <c r="D12781" t="s">
        <v>6640</v>
      </c>
      <c r="E12781" t="s">
        <v>62</v>
      </c>
      <c r="F12781">
        <v>32.33</v>
      </c>
      <c r="G12781">
        <v>35.82</v>
      </c>
      <c r="J12781">
        <v>0</v>
      </c>
      <c r="K12781">
        <v>0</v>
      </c>
    </row>
    <row r="12782" spans="1:11">
      <c r="A12782" t="s">
        <v>28817</v>
      </c>
      <c r="B12782" t="s">
        <v>58</v>
      </c>
      <c r="C12782">
        <v>88250</v>
      </c>
      <c r="D12782" t="s">
        <v>6641</v>
      </c>
      <c r="E12782" t="s">
        <v>62</v>
      </c>
      <c r="F12782">
        <v>28.87</v>
      </c>
      <c r="G12782">
        <v>31.21</v>
      </c>
      <c r="J12782">
        <v>0</v>
      </c>
      <c r="K12782">
        <v>0</v>
      </c>
    </row>
    <row r="12783" spans="1:11">
      <c r="A12783" t="s">
        <v>28818</v>
      </c>
      <c r="B12783" t="s">
        <v>58</v>
      </c>
      <c r="C12783">
        <v>101386</v>
      </c>
      <c r="D12783" t="s">
        <v>6641</v>
      </c>
      <c r="E12783" t="s">
        <v>6706</v>
      </c>
      <c r="F12783">
        <v>5182.76</v>
      </c>
      <c r="G12783">
        <v>5592.99</v>
      </c>
      <c r="J12783">
        <v>0</v>
      </c>
      <c r="K12783">
        <v>0</v>
      </c>
    </row>
    <row r="12784" spans="1:11">
      <c r="A12784" t="s">
        <v>28819</v>
      </c>
      <c r="B12784" t="s">
        <v>58</v>
      </c>
      <c r="C12784">
        <v>101387</v>
      </c>
      <c r="D12784" t="s">
        <v>6903</v>
      </c>
      <c r="E12784" t="s">
        <v>6706</v>
      </c>
      <c r="F12784">
        <v>5418.26</v>
      </c>
      <c r="G12784">
        <v>5829.47</v>
      </c>
      <c r="J12784">
        <v>0</v>
      </c>
      <c r="K12784">
        <v>0</v>
      </c>
    </row>
    <row r="12785" spans="1:11">
      <c r="A12785" t="s">
        <v>28820</v>
      </c>
      <c r="B12785" t="s">
        <v>58</v>
      </c>
      <c r="C12785">
        <v>88251</v>
      </c>
      <c r="D12785" t="s">
        <v>105</v>
      </c>
      <c r="E12785" t="s">
        <v>62</v>
      </c>
      <c r="F12785">
        <v>30.06</v>
      </c>
      <c r="G12785">
        <v>32.4</v>
      </c>
      <c r="J12785">
        <v>0</v>
      </c>
      <c r="K12785">
        <v>0</v>
      </c>
    </row>
    <row r="12786" spans="1:11">
      <c r="A12786" t="s">
        <v>28821</v>
      </c>
      <c r="B12786" t="s">
        <v>58</v>
      </c>
      <c r="C12786">
        <v>88252</v>
      </c>
      <c r="D12786" t="s">
        <v>6642</v>
      </c>
      <c r="E12786" t="s">
        <v>62</v>
      </c>
      <c r="F12786">
        <v>28.97</v>
      </c>
      <c r="G12786">
        <v>31.19</v>
      </c>
      <c r="J12786">
        <v>0</v>
      </c>
      <c r="K12786">
        <v>0</v>
      </c>
    </row>
    <row r="12787" spans="1:11">
      <c r="A12787" t="s">
        <v>28822</v>
      </c>
      <c r="B12787" t="s">
        <v>58</v>
      </c>
      <c r="C12787">
        <v>101388</v>
      </c>
      <c r="D12787" t="s">
        <v>6642</v>
      </c>
      <c r="E12787" t="s">
        <v>6706</v>
      </c>
      <c r="F12787">
        <v>5213.2299999999996</v>
      </c>
      <c r="G12787">
        <v>5602.65</v>
      </c>
      <c r="J12787">
        <v>0</v>
      </c>
      <c r="K12787">
        <v>0</v>
      </c>
    </row>
    <row r="12788" spans="1:11">
      <c r="A12788" t="s">
        <v>28823</v>
      </c>
      <c r="B12788" t="s">
        <v>58</v>
      </c>
      <c r="C12788">
        <v>88253</v>
      </c>
      <c r="D12788" t="s">
        <v>6643</v>
      </c>
      <c r="E12788" t="s">
        <v>62</v>
      </c>
      <c r="F12788">
        <v>13.47</v>
      </c>
      <c r="G12788">
        <v>14.77</v>
      </c>
      <c r="J12788">
        <v>0</v>
      </c>
      <c r="K12788">
        <v>0</v>
      </c>
    </row>
    <row r="12789" spans="1:11">
      <c r="A12789" t="s">
        <v>28824</v>
      </c>
      <c r="B12789" t="s">
        <v>58</v>
      </c>
      <c r="C12789">
        <v>101389</v>
      </c>
      <c r="D12789" t="s">
        <v>6643</v>
      </c>
      <c r="E12789" t="s">
        <v>6706</v>
      </c>
      <c r="F12789">
        <v>2398.38</v>
      </c>
      <c r="G12789">
        <v>2627.42</v>
      </c>
      <c r="J12789">
        <v>0</v>
      </c>
      <c r="K12789">
        <v>0</v>
      </c>
    </row>
    <row r="12790" spans="1:11">
      <c r="A12790" t="s">
        <v>28825</v>
      </c>
      <c r="B12790" t="s">
        <v>58</v>
      </c>
      <c r="C12790">
        <v>101390</v>
      </c>
      <c r="D12790" t="s">
        <v>6904</v>
      </c>
      <c r="E12790" t="s">
        <v>6706</v>
      </c>
      <c r="F12790">
        <v>6609.95</v>
      </c>
      <c r="G12790">
        <v>7330.31</v>
      </c>
      <c r="J12790">
        <v>0</v>
      </c>
      <c r="K12790">
        <v>0</v>
      </c>
    </row>
    <row r="12791" spans="1:11">
      <c r="A12791" t="s">
        <v>28826</v>
      </c>
      <c r="B12791" t="s">
        <v>58</v>
      </c>
      <c r="C12791">
        <v>88255</v>
      </c>
      <c r="D12791" t="s">
        <v>6644</v>
      </c>
      <c r="E12791" t="s">
        <v>62</v>
      </c>
      <c r="F12791">
        <v>37.5</v>
      </c>
      <c r="G12791">
        <v>41.59</v>
      </c>
      <c r="J12791">
        <v>0</v>
      </c>
      <c r="K12791">
        <v>0</v>
      </c>
    </row>
    <row r="12792" spans="1:11">
      <c r="A12792" t="s">
        <v>28828</v>
      </c>
      <c r="B12792" t="s">
        <v>58</v>
      </c>
      <c r="C12792">
        <v>88256</v>
      </c>
      <c r="D12792" t="s">
        <v>6905</v>
      </c>
      <c r="E12792" t="s">
        <v>62</v>
      </c>
      <c r="F12792">
        <v>38.96</v>
      </c>
      <c r="G12792">
        <v>42.32</v>
      </c>
      <c r="J12792">
        <v>0</v>
      </c>
      <c r="K12792">
        <v>0</v>
      </c>
    </row>
    <row r="12793" spans="1:11">
      <c r="A12793" t="s">
        <v>28827</v>
      </c>
      <c r="B12793" t="s">
        <v>58</v>
      </c>
      <c r="C12793">
        <v>101391</v>
      </c>
      <c r="D12793" t="s">
        <v>6905</v>
      </c>
      <c r="E12793" t="s">
        <v>6706</v>
      </c>
      <c r="F12793">
        <v>6962.11</v>
      </c>
      <c r="G12793">
        <v>7553.41</v>
      </c>
      <c r="J12793">
        <v>0</v>
      </c>
      <c r="K12793">
        <v>0</v>
      </c>
    </row>
    <row r="12794" spans="1:11">
      <c r="A12794" t="s">
        <v>28829</v>
      </c>
      <c r="B12794" t="s">
        <v>58</v>
      </c>
      <c r="C12794">
        <v>88257</v>
      </c>
      <c r="D12794" t="s">
        <v>6645</v>
      </c>
      <c r="E12794" t="s">
        <v>62</v>
      </c>
      <c r="F12794">
        <v>37.28</v>
      </c>
      <c r="G12794">
        <v>40.6</v>
      </c>
      <c r="J12794">
        <v>0</v>
      </c>
      <c r="K12794">
        <v>0</v>
      </c>
    </row>
    <row r="12795" spans="1:11">
      <c r="A12795" t="s">
        <v>28830</v>
      </c>
      <c r="B12795" t="s">
        <v>58</v>
      </c>
      <c r="C12795">
        <v>101392</v>
      </c>
      <c r="D12795" t="s">
        <v>6906</v>
      </c>
      <c r="E12795" t="s">
        <v>6706</v>
      </c>
      <c r="F12795">
        <v>6647.45</v>
      </c>
      <c r="G12795">
        <v>7228.53</v>
      </c>
      <c r="J12795">
        <v>0</v>
      </c>
      <c r="K12795">
        <v>0</v>
      </c>
    </row>
    <row r="12796" spans="1:11">
      <c r="A12796" t="s">
        <v>28831</v>
      </c>
      <c r="B12796" t="s">
        <v>58</v>
      </c>
      <c r="C12796">
        <v>88260</v>
      </c>
      <c r="D12796" t="s">
        <v>6646</v>
      </c>
      <c r="E12796" t="s">
        <v>62</v>
      </c>
      <c r="F12796">
        <v>35.700000000000003</v>
      </c>
      <c r="G12796">
        <v>38.69</v>
      </c>
      <c r="J12796">
        <v>0</v>
      </c>
      <c r="K12796">
        <v>0</v>
      </c>
    </row>
    <row r="12797" spans="1:11">
      <c r="A12797" t="s">
        <v>28832</v>
      </c>
      <c r="B12797" t="s">
        <v>58</v>
      </c>
      <c r="C12797">
        <v>101394</v>
      </c>
      <c r="D12797" t="s">
        <v>6646</v>
      </c>
      <c r="E12797" t="s">
        <v>6706</v>
      </c>
      <c r="F12797">
        <v>6396.76</v>
      </c>
      <c r="G12797">
        <v>6922.1</v>
      </c>
      <c r="J12797">
        <v>0</v>
      </c>
      <c r="K12797">
        <v>0</v>
      </c>
    </row>
    <row r="12798" spans="1:11">
      <c r="A12798" t="s">
        <v>28833</v>
      </c>
      <c r="B12798" t="s">
        <v>58</v>
      </c>
      <c r="C12798">
        <v>101395</v>
      </c>
      <c r="D12798" t="s">
        <v>6907</v>
      </c>
      <c r="E12798" t="s">
        <v>6706</v>
      </c>
      <c r="F12798">
        <v>5376.1</v>
      </c>
      <c r="G12798">
        <v>5787.31</v>
      </c>
      <c r="J12798">
        <v>0</v>
      </c>
      <c r="K12798">
        <v>0</v>
      </c>
    </row>
    <row r="12799" spans="1:11">
      <c r="A12799" t="s">
        <v>28834</v>
      </c>
      <c r="B12799" t="s">
        <v>58</v>
      </c>
      <c r="C12799">
        <v>88261</v>
      </c>
      <c r="D12799" t="s">
        <v>6908</v>
      </c>
      <c r="E12799" t="s">
        <v>62</v>
      </c>
      <c r="F12799">
        <v>39.71</v>
      </c>
      <c r="G12799">
        <v>43.19</v>
      </c>
      <c r="J12799">
        <v>0</v>
      </c>
      <c r="K12799">
        <v>0</v>
      </c>
    </row>
    <row r="12800" spans="1:11">
      <c r="A12800" t="s">
        <v>28835</v>
      </c>
      <c r="B12800" t="s">
        <v>58</v>
      </c>
      <c r="C12800">
        <v>101396</v>
      </c>
      <c r="D12800" t="s">
        <v>6908</v>
      </c>
      <c r="E12800" t="s">
        <v>6706</v>
      </c>
      <c r="F12800">
        <v>7090.87</v>
      </c>
      <c r="G12800">
        <v>7702.11</v>
      </c>
      <c r="J12800">
        <v>0</v>
      </c>
      <c r="K12800">
        <v>0</v>
      </c>
    </row>
    <row r="12801" spans="1:11">
      <c r="A12801" t="s">
        <v>28836</v>
      </c>
      <c r="B12801" t="s">
        <v>58</v>
      </c>
      <c r="C12801">
        <v>88262</v>
      </c>
      <c r="D12801" t="s">
        <v>75</v>
      </c>
      <c r="E12801" t="s">
        <v>62</v>
      </c>
      <c r="F12801">
        <v>37.51</v>
      </c>
      <c r="G12801">
        <v>40.74</v>
      </c>
      <c r="J12801">
        <v>0</v>
      </c>
      <c r="K12801">
        <v>0</v>
      </c>
    </row>
    <row r="12802" spans="1:11">
      <c r="A12802" t="s">
        <v>28837</v>
      </c>
      <c r="B12802" t="s">
        <v>58</v>
      </c>
      <c r="C12802">
        <v>101397</v>
      </c>
      <c r="D12802" t="s">
        <v>75</v>
      </c>
      <c r="E12802" t="s">
        <v>6706</v>
      </c>
      <c r="F12802">
        <v>6708.13</v>
      </c>
      <c r="G12802">
        <v>7274.72</v>
      </c>
      <c r="J12802">
        <v>0</v>
      </c>
      <c r="K12802">
        <v>0</v>
      </c>
    </row>
    <row r="12803" spans="1:11">
      <c r="A12803" t="s">
        <v>28838</v>
      </c>
      <c r="B12803" t="s">
        <v>58</v>
      </c>
      <c r="C12803">
        <v>101398</v>
      </c>
      <c r="D12803" t="s">
        <v>6909</v>
      </c>
      <c r="E12803" t="s">
        <v>6706</v>
      </c>
      <c r="F12803">
        <v>5998.21</v>
      </c>
      <c r="G12803">
        <v>6503.54</v>
      </c>
      <c r="J12803">
        <v>0</v>
      </c>
      <c r="K12803">
        <v>0</v>
      </c>
    </row>
    <row r="12804" spans="1:11">
      <c r="A12804" t="s">
        <v>28839</v>
      </c>
      <c r="B12804" t="s">
        <v>58</v>
      </c>
      <c r="C12804">
        <v>88263</v>
      </c>
      <c r="D12804" t="s">
        <v>6647</v>
      </c>
      <c r="E12804" t="s">
        <v>62</v>
      </c>
      <c r="F12804">
        <v>33.53</v>
      </c>
      <c r="G12804">
        <v>36.4</v>
      </c>
      <c r="J12804">
        <v>0</v>
      </c>
      <c r="K12804">
        <v>0</v>
      </c>
    </row>
    <row r="12805" spans="1:11">
      <c r="A12805" t="s">
        <v>28840</v>
      </c>
      <c r="B12805" t="s">
        <v>58</v>
      </c>
      <c r="C12805">
        <v>95308</v>
      </c>
      <c r="D12805" t="s">
        <v>6711</v>
      </c>
      <c r="E12805" t="s">
        <v>62</v>
      </c>
      <c r="F12805">
        <v>0.22</v>
      </c>
      <c r="G12805">
        <v>0.25</v>
      </c>
      <c r="J12805">
        <v>0</v>
      </c>
      <c r="K12805">
        <v>0</v>
      </c>
    </row>
    <row r="12806" spans="1:11">
      <c r="A12806" t="s">
        <v>28841</v>
      </c>
      <c r="B12806" t="s">
        <v>58</v>
      </c>
      <c r="C12806">
        <v>101286</v>
      </c>
      <c r="D12806" t="s">
        <v>6824</v>
      </c>
      <c r="E12806" t="s">
        <v>6706</v>
      </c>
      <c r="F12806">
        <v>30.29</v>
      </c>
      <c r="G12806">
        <v>33.83</v>
      </c>
      <c r="J12806">
        <v>0</v>
      </c>
      <c r="K12806">
        <v>0</v>
      </c>
    </row>
    <row r="12807" spans="1:11">
      <c r="A12807" t="s">
        <v>28842</v>
      </c>
      <c r="B12807" t="s">
        <v>58</v>
      </c>
      <c r="C12807">
        <v>95309</v>
      </c>
      <c r="D12807" t="s">
        <v>6712</v>
      </c>
      <c r="E12807" t="s">
        <v>62</v>
      </c>
      <c r="F12807">
        <v>0.28999999999999998</v>
      </c>
      <c r="G12807">
        <v>0.32</v>
      </c>
      <c r="J12807">
        <v>0</v>
      </c>
      <c r="K12807">
        <v>0</v>
      </c>
    </row>
    <row r="12808" spans="1:11">
      <c r="A12808" t="s">
        <v>28843</v>
      </c>
      <c r="B12808" t="s">
        <v>58</v>
      </c>
      <c r="C12808">
        <v>101287</v>
      </c>
      <c r="D12808" t="s">
        <v>6825</v>
      </c>
      <c r="E12808" t="s">
        <v>6706</v>
      </c>
      <c r="F12808">
        <v>98</v>
      </c>
      <c r="G12808">
        <v>109.44</v>
      </c>
      <c r="J12808">
        <v>0</v>
      </c>
      <c r="K12808">
        <v>0</v>
      </c>
    </row>
    <row r="12809" spans="1:11">
      <c r="A12809" t="s">
        <v>28844</v>
      </c>
      <c r="B12809" t="s">
        <v>58</v>
      </c>
      <c r="C12809">
        <v>95310</v>
      </c>
      <c r="D12809" t="s">
        <v>6713</v>
      </c>
      <c r="E12809" t="s">
        <v>62</v>
      </c>
      <c r="F12809">
        <v>0.22</v>
      </c>
      <c r="G12809">
        <v>0.25</v>
      </c>
      <c r="J12809">
        <v>0</v>
      </c>
      <c r="K12809">
        <v>0</v>
      </c>
    </row>
    <row r="12810" spans="1:11">
      <c r="A12810" t="s">
        <v>28845</v>
      </c>
      <c r="B12810" t="s">
        <v>58</v>
      </c>
      <c r="C12810">
        <v>101288</v>
      </c>
      <c r="D12810" t="s">
        <v>6826</v>
      </c>
      <c r="E12810" t="s">
        <v>6706</v>
      </c>
      <c r="F12810">
        <v>30.29</v>
      </c>
      <c r="G12810">
        <v>33.83</v>
      </c>
      <c r="J12810">
        <v>0</v>
      </c>
      <c r="K12810">
        <v>0</v>
      </c>
    </row>
    <row r="12811" spans="1:11">
      <c r="A12811" t="s">
        <v>28846</v>
      </c>
      <c r="B12811" t="s">
        <v>58</v>
      </c>
      <c r="C12811">
        <v>95311</v>
      </c>
      <c r="D12811" t="s">
        <v>6714</v>
      </c>
      <c r="E12811" t="s">
        <v>62</v>
      </c>
      <c r="F12811">
        <v>0.23</v>
      </c>
      <c r="G12811">
        <v>0.25</v>
      </c>
      <c r="J12811">
        <v>0</v>
      </c>
      <c r="K12811">
        <v>0</v>
      </c>
    </row>
    <row r="12812" spans="1:11">
      <c r="A12812" t="s">
        <v>28847</v>
      </c>
      <c r="B12812" t="s">
        <v>58</v>
      </c>
      <c r="C12812">
        <v>101289</v>
      </c>
      <c r="D12812" t="s">
        <v>6827</v>
      </c>
      <c r="E12812" t="s">
        <v>6706</v>
      </c>
      <c r="F12812">
        <v>30.79</v>
      </c>
      <c r="G12812">
        <v>34.380000000000003</v>
      </c>
      <c r="J12812">
        <v>0</v>
      </c>
      <c r="K12812">
        <v>0</v>
      </c>
    </row>
    <row r="12813" spans="1:11">
      <c r="A12813" t="s">
        <v>28848</v>
      </c>
      <c r="B12813" t="s">
        <v>58</v>
      </c>
      <c r="C12813">
        <v>95312</v>
      </c>
      <c r="D12813" t="s">
        <v>6715</v>
      </c>
      <c r="E12813" t="s">
        <v>62</v>
      </c>
      <c r="F12813">
        <v>0.28999999999999998</v>
      </c>
      <c r="G12813">
        <v>0.32</v>
      </c>
      <c r="J12813">
        <v>0</v>
      </c>
      <c r="K12813">
        <v>0</v>
      </c>
    </row>
    <row r="12814" spans="1:11">
      <c r="A12814" t="s">
        <v>28849</v>
      </c>
      <c r="B12814" t="s">
        <v>58</v>
      </c>
      <c r="C12814">
        <v>100291</v>
      </c>
      <c r="D12814" t="s">
        <v>6810</v>
      </c>
      <c r="E12814" t="s">
        <v>62</v>
      </c>
      <c r="F12814">
        <v>0.28999999999999998</v>
      </c>
      <c r="G12814">
        <v>0.32</v>
      </c>
      <c r="J12814">
        <v>0</v>
      </c>
      <c r="K12814">
        <v>0</v>
      </c>
    </row>
    <row r="12815" spans="1:11">
      <c r="A12815" t="s">
        <v>28850</v>
      </c>
      <c r="B12815" t="s">
        <v>58</v>
      </c>
      <c r="C12815">
        <v>101290</v>
      </c>
      <c r="D12815" t="s">
        <v>6828</v>
      </c>
      <c r="E12815" t="s">
        <v>6706</v>
      </c>
      <c r="F12815">
        <v>38.770000000000003</v>
      </c>
      <c r="G12815">
        <v>43.29</v>
      </c>
      <c r="J12815">
        <v>0</v>
      </c>
      <c r="K12815">
        <v>0</v>
      </c>
    </row>
    <row r="12816" spans="1:11">
      <c r="A12816" t="s">
        <v>28851</v>
      </c>
      <c r="B12816" t="s">
        <v>58</v>
      </c>
      <c r="C12816">
        <v>101291</v>
      </c>
      <c r="D12816" t="s">
        <v>6829</v>
      </c>
      <c r="E12816" t="s">
        <v>6706</v>
      </c>
      <c r="F12816">
        <v>30.29</v>
      </c>
      <c r="G12816">
        <v>33.83</v>
      </c>
      <c r="J12816">
        <v>0</v>
      </c>
      <c r="K12816">
        <v>0</v>
      </c>
    </row>
    <row r="12817" spans="1:11">
      <c r="A12817" t="s">
        <v>28852</v>
      </c>
      <c r="B12817" t="s">
        <v>58</v>
      </c>
      <c r="C12817">
        <v>95313</v>
      </c>
      <c r="D12817" t="s">
        <v>6716</v>
      </c>
      <c r="E12817" t="s">
        <v>62</v>
      </c>
      <c r="F12817">
        <v>0.23</v>
      </c>
      <c r="G12817">
        <v>0.25</v>
      </c>
      <c r="J12817">
        <v>0</v>
      </c>
      <c r="K12817">
        <v>0</v>
      </c>
    </row>
    <row r="12818" spans="1:11">
      <c r="A12818" t="s">
        <v>28853</v>
      </c>
      <c r="B12818" t="s">
        <v>58</v>
      </c>
      <c r="C12818">
        <v>101292</v>
      </c>
      <c r="D12818" t="s">
        <v>6830</v>
      </c>
      <c r="E12818" t="s">
        <v>6706</v>
      </c>
      <c r="F12818">
        <v>30.79</v>
      </c>
      <c r="G12818">
        <v>34.380000000000003</v>
      </c>
      <c r="J12818">
        <v>0</v>
      </c>
      <c r="K12818">
        <v>0</v>
      </c>
    </row>
    <row r="12819" spans="1:11">
      <c r="A12819" t="s">
        <v>28854</v>
      </c>
      <c r="B12819" t="s">
        <v>58</v>
      </c>
      <c r="C12819">
        <v>95392</v>
      </c>
      <c r="D12819" t="s">
        <v>6782</v>
      </c>
      <c r="E12819" t="s">
        <v>62</v>
      </c>
      <c r="F12819">
        <v>0.15</v>
      </c>
      <c r="G12819">
        <v>0.17</v>
      </c>
      <c r="J12819">
        <v>0</v>
      </c>
      <c r="K12819">
        <v>0</v>
      </c>
    </row>
    <row r="12820" spans="1:11">
      <c r="A12820" t="s">
        <v>28855</v>
      </c>
      <c r="B12820" t="s">
        <v>58</v>
      </c>
      <c r="C12820">
        <v>95413</v>
      </c>
      <c r="D12820" t="s">
        <v>6796</v>
      </c>
      <c r="E12820" t="s">
        <v>6706</v>
      </c>
      <c r="F12820">
        <v>20.350000000000001</v>
      </c>
      <c r="G12820">
        <v>22.73</v>
      </c>
      <c r="J12820">
        <v>0</v>
      </c>
      <c r="K12820">
        <v>0</v>
      </c>
    </row>
    <row r="12821" spans="1:11">
      <c r="A12821" t="s">
        <v>28856</v>
      </c>
      <c r="B12821" t="s">
        <v>58</v>
      </c>
      <c r="C12821">
        <v>95393</v>
      </c>
      <c r="D12821" t="s">
        <v>6783</v>
      </c>
      <c r="E12821" t="s">
        <v>62</v>
      </c>
      <c r="F12821">
        <v>0.65</v>
      </c>
      <c r="G12821">
        <v>0.72</v>
      </c>
      <c r="J12821">
        <v>0</v>
      </c>
      <c r="K12821">
        <v>0</v>
      </c>
    </row>
    <row r="12822" spans="1:11">
      <c r="A12822" t="s">
        <v>28857</v>
      </c>
      <c r="B12822" t="s">
        <v>58</v>
      </c>
      <c r="C12822">
        <v>95414</v>
      </c>
      <c r="D12822" t="s">
        <v>6797</v>
      </c>
      <c r="E12822" t="s">
        <v>6706</v>
      </c>
      <c r="F12822">
        <v>86.39</v>
      </c>
      <c r="G12822">
        <v>96.46</v>
      </c>
      <c r="J12822">
        <v>0</v>
      </c>
      <c r="K12822">
        <v>0</v>
      </c>
    </row>
    <row r="12823" spans="1:11">
      <c r="A12823" t="s">
        <v>28858</v>
      </c>
      <c r="B12823" t="s">
        <v>58</v>
      </c>
      <c r="C12823">
        <v>95314</v>
      </c>
      <c r="D12823" t="s">
        <v>6717</v>
      </c>
      <c r="E12823" t="s">
        <v>62</v>
      </c>
      <c r="F12823">
        <v>0.28999999999999998</v>
      </c>
      <c r="G12823">
        <v>0.33</v>
      </c>
      <c r="J12823">
        <v>0</v>
      </c>
      <c r="K12823">
        <v>0</v>
      </c>
    </row>
    <row r="12824" spans="1:11">
      <c r="A12824" t="s">
        <v>28859</v>
      </c>
      <c r="B12824" t="s">
        <v>58</v>
      </c>
      <c r="C12824">
        <v>101293</v>
      </c>
      <c r="D12824" t="s">
        <v>6831</v>
      </c>
      <c r="E12824" t="s">
        <v>6706</v>
      </c>
      <c r="F12824">
        <v>39.17</v>
      </c>
      <c r="G12824">
        <v>43.74</v>
      </c>
      <c r="J12824">
        <v>0</v>
      </c>
      <c r="K12824">
        <v>0</v>
      </c>
    </row>
    <row r="12825" spans="1:11">
      <c r="A12825" t="s">
        <v>28860</v>
      </c>
      <c r="B12825" t="s">
        <v>58</v>
      </c>
      <c r="C12825">
        <v>95394</v>
      </c>
      <c r="D12825" t="s">
        <v>6784</v>
      </c>
      <c r="E12825" t="s">
        <v>62</v>
      </c>
      <c r="F12825">
        <v>0.96</v>
      </c>
      <c r="G12825">
        <v>1.07</v>
      </c>
      <c r="J12825">
        <v>0</v>
      </c>
      <c r="K12825">
        <v>0</v>
      </c>
    </row>
    <row r="12826" spans="1:11">
      <c r="A12826" t="s">
        <v>28861</v>
      </c>
      <c r="B12826" t="s">
        <v>58</v>
      </c>
      <c r="C12826">
        <v>95395</v>
      </c>
      <c r="D12826" t="s">
        <v>6785</v>
      </c>
      <c r="E12826" t="s">
        <v>62</v>
      </c>
      <c r="F12826">
        <v>1.04</v>
      </c>
      <c r="G12826">
        <v>1.1599999999999999</v>
      </c>
      <c r="J12826">
        <v>0</v>
      </c>
      <c r="K12826">
        <v>0</v>
      </c>
    </row>
    <row r="12827" spans="1:11">
      <c r="A12827" t="s">
        <v>28862</v>
      </c>
      <c r="B12827" t="s">
        <v>58</v>
      </c>
      <c r="C12827">
        <v>95396</v>
      </c>
      <c r="D12827" t="s">
        <v>6786</v>
      </c>
      <c r="E12827" t="s">
        <v>62</v>
      </c>
      <c r="F12827">
        <v>1.05</v>
      </c>
      <c r="G12827">
        <v>1.17</v>
      </c>
      <c r="J12827">
        <v>0</v>
      </c>
      <c r="K12827">
        <v>0</v>
      </c>
    </row>
    <row r="12828" spans="1:11">
      <c r="A12828" t="s">
        <v>28863</v>
      </c>
      <c r="B12828" t="s">
        <v>58</v>
      </c>
      <c r="C12828">
        <v>95419</v>
      </c>
      <c r="D12828" t="s">
        <v>6802</v>
      </c>
      <c r="E12828" t="s">
        <v>6706</v>
      </c>
      <c r="F12828">
        <v>127.46</v>
      </c>
      <c r="G12828">
        <v>142.33000000000001</v>
      </c>
      <c r="J12828">
        <v>0</v>
      </c>
      <c r="K12828">
        <v>0</v>
      </c>
    </row>
    <row r="12829" spans="1:11">
      <c r="A12829" t="s">
        <v>28864</v>
      </c>
      <c r="B12829" t="s">
        <v>58</v>
      </c>
      <c r="C12829">
        <v>95420</v>
      </c>
      <c r="D12829" t="s">
        <v>6803</v>
      </c>
      <c r="E12829" t="s">
        <v>6706</v>
      </c>
      <c r="F12829">
        <v>137.94</v>
      </c>
      <c r="G12829">
        <v>154.03</v>
      </c>
      <c r="J12829">
        <v>0</v>
      </c>
      <c r="K12829">
        <v>0</v>
      </c>
    </row>
    <row r="12830" spans="1:11">
      <c r="A12830" t="s">
        <v>28865</v>
      </c>
      <c r="B12830" t="s">
        <v>58</v>
      </c>
      <c r="C12830">
        <v>95421</v>
      </c>
      <c r="D12830" t="s">
        <v>6804</v>
      </c>
      <c r="E12830" t="s">
        <v>6706</v>
      </c>
      <c r="F12830">
        <v>139.04</v>
      </c>
      <c r="G12830">
        <v>155.25</v>
      </c>
      <c r="J12830">
        <v>0</v>
      </c>
      <c r="K12830">
        <v>0</v>
      </c>
    </row>
    <row r="12831" spans="1:11">
      <c r="A12831" t="s">
        <v>28866</v>
      </c>
      <c r="B12831" t="s">
        <v>58</v>
      </c>
      <c r="C12831">
        <v>101294</v>
      </c>
      <c r="D12831" t="s">
        <v>6832</v>
      </c>
      <c r="E12831" t="s">
        <v>6706</v>
      </c>
      <c r="F12831">
        <v>50.32</v>
      </c>
      <c r="G12831">
        <v>56.19</v>
      </c>
      <c r="J12831">
        <v>0</v>
      </c>
      <c r="K12831">
        <v>0</v>
      </c>
    </row>
    <row r="12832" spans="1:11">
      <c r="A12832" t="s">
        <v>28867</v>
      </c>
      <c r="B12832" t="s">
        <v>58</v>
      </c>
      <c r="C12832">
        <v>95315</v>
      </c>
      <c r="D12832" t="s">
        <v>6718</v>
      </c>
      <c r="E12832" t="s">
        <v>62</v>
      </c>
      <c r="F12832">
        <v>0.37</v>
      </c>
      <c r="G12832">
        <v>0.42</v>
      </c>
      <c r="J12832">
        <v>0</v>
      </c>
      <c r="K12832">
        <v>0</v>
      </c>
    </row>
    <row r="12833" spans="1:11">
      <c r="A12833" t="s">
        <v>28868</v>
      </c>
      <c r="B12833" t="s">
        <v>58</v>
      </c>
      <c r="C12833">
        <v>100293</v>
      </c>
      <c r="D12833" t="s">
        <v>6811</v>
      </c>
      <c r="E12833" t="s">
        <v>62</v>
      </c>
      <c r="F12833">
        <v>0.27</v>
      </c>
      <c r="G12833">
        <v>0.3</v>
      </c>
      <c r="J12833">
        <v>0</v>
      </c>
      <c r="K12833">
        <v>0</v>
      </c>
    </row>
    <row r="12834" spans="1:11">
      <c r="A12834" t="s">
        <v>28869</v>
      </c>
      <c r="B12834" t="s">
        <v>58</v>
      </c>
      <c r="C12834">
        <v>101295</v>
      </c>
      <c r="D12834" t="s">
        <v>6833</v>
      </c>
      <c r="E12834" t="s">
        <v>6706</v>
      </c>
      <c r="F12834">
        <v>36.5</v>
      </c>
      <c r="G12834">
        <v>40.76</v>
      </c>
      <c r="J12834">
        <v>0</v>
      </c>
      <c r="K12834">
        <v>0</v>
      </c>
    </row>
    <row r="12835" spans="1:11">
      <c r="A12835" t="s">
        <v>28870</v>
      </c>
      <c r="B12835" t="s">
        <v>58</v>
      </c>
      <c r="C12835">
        <v>95316</v>
      </c>
      <c r="D12835" t="s">
        <v>6719</v>
      </c>
      <c r="E12835" t="s">
        <v>62</v>
      </c>
      <c r="F12835">
        <v>0.73</v>
      </c>
      <c r="G12835">
        <v>0.82</v>
      </c>
      <c r="J12835">
        <v>0</v>
      </c>
      <c r="K12835">
        <v>0</v>
      </c>
    </row>
    <row r="12836" spans="1:11">
      <c r="A12836" t="s">
        <v>28871</v>
      </c>
      <c r="B12836" t="s">
        <v>58</v>
      </c>
      <c r="C12836">
        <v>95317</v>
      </c>
      <c r="D12836" t="s">
        <v>6720</v>
      </c>
      <c r="E12836" t="s">
        <v>62</v>
      </c>
      <c r="F12836">
        <v>0.35</v>
      </c>
      <c r="G12836">
        <v>0.39</v>
      </c>
      <c r="J12836">
        <v>0</v>
      </c>
      <c r="K12836">
        <v>0</v>
      </c>
    </row>
    <row r="12837" spans="1:11">
      <c r="A12837" t="s">
        <v>28872</v>
      </c>
      <c r="B12837" t="s">
        <v>58</v>
      </c>
      <c r="C12837">
        <v>101296</v>
      </c>
      <c r="D12837" t="s">
        <v>6834</v>
      </c>
      <c r="E12837" t="s">
        <v>6706</v>
      </c>
      <c r="F12837">
        <v>47.2</v>
      </c>
      <c r="G12837">
        <v>52.71</v>
      </c>
      <c r="J12837">
        <v>0</v>
      </c>
      <c r="K12837">
        <v>0</v>
      </c>
    </row>
    <row r="12838" spans="1:11">
      <c r="A12838" t="s">
        <v>28873</v>
      </c>
      <c r="B12838" t="s">
        <v>58</v>
      </c>
      <c r="C12838">
        <v>95398</v>
      </c>
      <c r="D12838" t="s">
        <v>6787</v>
      </c>
      <c r="E12838" t="s">
        <v>62</v>
      </c>
      <c r="F12838">
        <v>0.11</v>
      </c>
      <c r="G12838">
        <v>0.12</v>
      </c>
      <c r="J12838">
        <v>0</v>
      </c>
      <c r="K12838">
        <v>0</v>
      </c>
    </row>
    <row r="12839" spans="1:11">
      <c r="A12839" t="s">
        <v>28874</v>
      </c>
      <c r="B12839" t="s">
        <v>58</v>
      </c>
      <c r="C12839">
        <v>95416</v>
      </c>
      <c r="D12839" t="s">
        <v>6799</v>
      </c>
      <c r="E12839" t="s">
        <v>6706</v>
      </c>
      <c r="F12839">
        <v>15.14</v>
      </c>
      <c r="G12839">
        <v>16.899999999999999</v>
      </c>
      <c r="J12839">
        <v>0</v>
      </c>
      <c r="K12839">
        <v>0</v>
      </c>
    </row>
    <row r="12840" spans="1:11">
      <c r="A12840" t="s">
        <v>28875</v>
      </c>
      <c r="B12840" t="s">
        <v>58</v>
      </c>
      <c r="C12840">
        <v>101297</v>
      </c>
      <c r="D12840" t="s">
        <v>32165</v>
      </c>
      <c r="E12840" t="s">
        <v>6706</v>
      </c>
      <c r="F12840">
        <v>32.68</v>
      </c>
      <c r="G12840">
        <v>36.49</v>
      </c>
      <c r="J12840">
        <v>0</v>
      </c>
      <c r="K12840">
        <v>0</v>
      </c>
    </row>
    <row r="12841" spans="1:11">
      <c r="A12841" t="s">
        <v>28876</v>
      </c>
      <c r="B12841" t="s">
        <v>58</v>
      </c>
      <c r="C12841">
        <v>95318</v>
      </c>
      <c r="D12841" t="s">
        <v>6721</v>
      </c>
      <c r="E12841" t="s">
        <v>62</v>
      </c>
      <c r="F12841">
        <v>0.24</v>
      </c>
      <c r="G12841">
        <v>0.27</v>
      </c>
      <c r="J12841">
        <v>0</v>
      </c>
      <c r="K12841">
        <v>0</v>
      </c>
    </row>
    <row r="12842" spans="1:11">
      <c r="A12842" t="s">
        <v>28877</v>
      </c>
      <c r="B12842" t="s">
        <v>58</v>
      </c>
      <c r="C12842">
        <v>101298</v>
      </c>
      <c r="D12842" t="s">
        <v>6835</v>
      </c>
      <c r="E12842" t="s">
        <v>6706</v>
      </c>
      <c r="F12842">
        <v>30.29</v>
      </c>
      <c r="G12842">
        <v>33.83</v>
      </c>
      <c r="J12842">
        <v>0</v>
      </c>
      <c r="K12842">
        <v>0</v>
      </c>
    </row>
    <row r="12843" spans="1:11">
      <c r="A12843" t="s">
        <v>28878</v>
      </c>
      <c r="B12843" t="s">
        <v>58</v>
      </c>
      <c r="C12843">
        <v>95319</v>
      </c>
      <c r="D12843" t="s">
        <v>6722</v>
      </c>
      <c r="E12843" t="s">
        <v>62</v>
      </c>
      <c r="F12843">
        <v>0.22</v>
      </c>
      <c r="G12843">
        <v>0.25</v>
      </c>
      <c r="J12843">
        <v>0</v>
      </c>
      <c r="K12843">
        <v>0</v>
      </c>
    </row>
    <row r="12844" spans="1:11">
      <c r="A12844" t="s">
        <v>28879</v>
      </c>
      <c r="B12844" t="s">
        <v>58</v>
      </c>
      <c r="C12844">
        <v>101299</v>
      </c>
      <c r="D12844" t="s">
        <v>6836</v>
      </c>
      <c r="E12844" t="s">
        <v>6706</v>
      </c>
      <c r="F12844">
        <v>38.770000000000003</v>
      </c>
      <c r="G12844">
        <v>43.29</v>
      </c>
      <c r="J12844">
        <v>0</v>
      </c>
      <c r="K12844">
        <v>0</v>
      </c>
    </row>
    <row r="12845" spans="1:11">
      <c r="A12845" t="s">
        <v>28880</v>
      </c>
      <c r="B12845" t="s">
        <v>58</v>
      </c>
      <c r="C12845">
        <v>95320</v>
      </c>
      <c r="D12845" t="s">
        <v>6723</v>
      </c>
      <c r="E12845" t="s">
        <v>62</v>
      </c>
      <c r="F12845">
        <v>0.22</v>
      </c>
      <c r="G12845">
        <v>0.25</v>
      </c>
      <c r="J12845">
        <v>0</v>
      </c>
      <c r="K12845">
        <v>0</v>
      </c>
    </row>
    <row r="12846" spans="1:11">
      <c r="A12846" t="s">
        <v>28881</v>
      </c>
      <c r="B12846" t="s">
        <v>58</v>
      </c>
      <c r="C12846">
        <v>95321</v>
      </c>
      <c r="D12846" t="s">
        <v>6724</v>
      </c>
      <c r="E12846" t="s">
        <v>62</v>
      </c>
      <c r="F12846">
        <v>0.21</v>
      </c>
      <c r="G12846">
        <v>0.24</v>
      </c>
      <c r="J12846">
        <v>0</v>
      </c>
      <c r="K12846">
        <v>0</v>
      </c>
    </row>
    <row r="12847" spans="1:11">
      <c r="A12847" t="s">
        <v>28882</v>
      </c>
      <c r="B12847" t="s">
        <v>58</v>
      </c>
      <c r="C12847">
        <v>101300</v>
      </c>
      <c r="D12847" t="s">
        <v>6837</v>
      </c>
      <c r="E12847" t="s">
        <v>6706</v>
      </c>
      <c r="F12847">
        <v>28.76</v>
      </c>
      <c r="G12847">
        <v>32.11</v>
      </c>
      <c r="J12847">
        <v>0</v>
      </c>
      <c r="K12847">
        <v>0</v>
      </c>
    </row>
    <row r="12848" spans="1:11">
      <c r="A12848" t="s">
        <v>28883</v>
      </c>
      <c r="B12848" t="s">
        <v>58</v>
      </c>
      <c r="C12848">
        <v>95322</v>
      </c>
      <c r="D12848" t="s">
        <v>6725</v>
      </c>
      <c r="E12848" t="s">
        <v>62</v>
      </c>
      <c r="F12848">
        <v>0.09</v>
      </c>
      <c r="G12848">
        <v>0.1</v>
      </c>
      <c r="J12848">
        <v>0</v>
      </c>
      <c r="K12848">
        <v>0</v>
      </c>
    </row>
    <row r="12849" spans="1:11">
      <c r="A12849" t="s">
        <v>28884</v>
      </c>
      <c r="B12849" t="s">
        <v>58</v>
      </c>
      <c r="C12849">
        <v>101301</v>
      </c>
      <c r="D12849" t="s">
        <v>6838</v>
      </c>
      <c r="E12849" t="s">
        <v>6706</v>
      </c>
      <c r="F12849">
        <v>12.21</v>
      </c>
      <c r="G12849">
        <v>13.64</v>
      </c>
      <c r="J12849">
        <v>0</v>
      </c>
      <c r="K12849">
        <v>0</v>
      </c>
    </row>
    <row r="12850" spans="1:11">
      <c r="A12850" t="s">
        <v>28885</v>
      </c>
      <c r="B12850" t="s">
        <v>58</v>
      </c>
      <c r="C12850">
        <v>95323</v>
      </c>
      <c r="D12850" t="s">
        <v>6726</v>
      </c>
      <c r="E12850" t="s">
        <v>62</v>
      </c>
      <c r="F12850">
        <v>0.28999999999999998</v>
      </c>
      <c r="G12850">
        <v>0.32</v>
      </c>
      <c r="J12850">
        <v>0</v>
      </c>
      <c r="K12850">
        <v>0</v>
      </c>
    </row>
    <row r="12851" spans="1:11">
      <c r="A12851" t="s">
        <v>28886</v>
      </c>
      <c r="B12851" t="s">
        <v>58</v>
      </c>
      <c r="C12851">
        <v>101302</v>
      </c>
      <c r="D12851" t="s">
        <v>6839</v>
      </c>
      <c r="E12851" t="s">
        <v>6706</v>
      </c>
      <c r="F12851">
        <v>38.409999999999997</v>
      </c>
      <c r="G12851">
        <v>42.9</v>
      </c>
      <c r="J12851">
        <v>0</v>
      </c>
      <c r="K12851">
        <v>0</v>
      </c>
    </row>
    <row r="12852" spans="1:11">
      <c r="A12852" t="s">
        <v>28887</v>
      </c>
      <c r="B12852" t="s">
        <v>58</v>
      </c>
      <c r="C12852">
        <v>95324</v>
      </c>
      <c r="D12852" t="s">
        <v>32166</v>
      </c>
      <c r="E12852" t="s">
        <v>62</v>
      </c>
      <c r="F12852">
        <v>0.42</v>
      </c>
      <c r="G12852">
        <v>0.46</v>
      </c>
      <c r="J12852">
        <v>0</v>
      </c>
      <c r="K12852">
        <v>0</v>
      </c>
    </row>
    <row r="12853" spans="1:11">
      <c r="A12853" t="s">
        <v>28888</v>
      </c>
      <c r="B12853" t="s">
        <v>58</v>
      </c>
      <c r="C12853">
        <v>101304</v>
      </c>
      <c r="D12853" t="s">
        <v>32167</v>
      </c>
      <c r="E12853" t="s">
        <v>6706</v>
      </c>
      <c r="F12853">
        <v>55.74</v>
      </c>
      <c r="G12853">
        <v>62.25</v>
      </c>
      <c r="J12853">
        <v>0</v>
      </c>
      <c r="K12853">
        <v>0</v>
      </c>
    </row>
    <row r="12854" spans="1:11">
      <c r="A12854" t="s">
        <v>28889</v>
      </c>
      <c r="B12854" t="s">
        <v>58</v>
      </c>
      <c r="C12854">
        <v>95325</v>
      </c>
      <c r="D12854" t="s">
        <v>6727</v>
      </c>
      <c r="E12854" t="s">
        <v>62</v>
      </c>
      <c r="F12854">
        <v>0.5</v>
      </c>
      <c r="G12854">
        <v>0.56000000000000005</v>
      </c>
      <c r="J12854">
        <v>0</v>
      </c>
      <c r="K12854">
        <v>0</v>
      </c>
    </row>
    <row r="12855" spans="1:11">
      <c r="A12855" t="s">
        <v>28890</v>
      </c>
      <c r="B12855" t="s">
        <v>58</v>
      </c>
      <c r="C12855">
        <v>101305</v>
      </c>
      <c r="D12855" t="s">
        <v>6841</v>
      </c>
      <c r="E12855" t="s">
        <v>6706</v>
      </c>
      <c r="F12855">
        <v>66.540000000000006</v>
      </c>
      <c r="G12855">
        <v>74.31</v>
      </c>
      <c r="J12855">
        <v>0</v>
      </c>
      <c r="K12855">
        <v>0</v>
      </c>
    </row>
    <row r="12856" spans="1:11">
      <c r="A12856" t="s">
        <v>28891</v>
      </c>
      <c r="B12856" t="s">
        <v>58</v>
      </c>
      <c r="C12856">
        <v>95328</v>
      </c>
      <c r="D12856" t="s">
        <v>6728</v>
      </c>
      <c r="E12856" t="s">
        <v>62</v>
      </c>
      <c r="F12856">
        <v>0.28999999999999998</v>
      </c>
      <c r="G12856">
        <v>0.32</v>
      </c>
      <c r="J12856">
        <v>0</v>
      </c>
      <c r="K12856">
        <v>0</v>
      </c>
    </row>
    <row r="12857" spans="1:11">
      <c r="A12857" t="s">
        <v>28892</v>
      </c>
      <c r="B12857" t="s">
        <v>58</v>
      </c>
      <c r="C12857">
        <v>101307</v>
      </c>
      <c r="D12857" t="s">
        <v>6842</v>
      </c>
      <c r="E12857" t="s">
        <v>6706</v>
      </c>
      <c r="F12857">
        <v>38.799999999999997</v>
      </c>
      <c r="G12857">
        <v>43.32</v>
      </c>
      <c r="J12857">
        <v>0</v>
      </c>
      <c r="K12857">
        <v>0</v>
      </c>
    </row>
    <row r="12858" spans="1:11">
      <c r="A12858" t="s">
        <v>28893</v>
      </c>
      <c r="B12858" t="s">
        <v>58</v>
      </c>
      <c r="C12858">
        <v>101309</v>
      </c>
      <c r="D12858" t="s">
        <v>6844</v>
      </c>
      <c r="E12858" t="s">
        <v>6706</v>
      </c>
      <c r="F12858">
        <v>38.770000000000003</v>
      </c>
      <c r="G12858">
        <v>43.29</v>
      </c>
      <c r="J12858">
        <v>0</v>
      </c>
      <c r="K12858">
        <v>0</v>
      </c>
    </row>
    <row r="12859" spans="1:11">
      <c r="A12859" t="s">
        <v>28894</v>
      </c>
      <c r="B12859" t="s">
        <v>58</v>
      </c>
      <c r="C12859">
        <v>95329</v>
      </c>
      <c r="D12859" t="s">
        <v>6729</v>
      </c>
      <c r="E12859" t="s">
        <v>62</v>
      </c>
      <c r="F12859">
        <v>0.43</v>
      </c>
      <c r="G12859">
        <v>0.48</v>
      </c>
      <c r="J12859">
        <v>0</v>
      </c>
      <c r="K12859">
        <v>0</v>
      </c>
    </row>
    <row r="12860" spans="1:11">
      <c r="A12860" t="s">
        <v>28895</v>
      </c>
      <c r="B12860" t="s">
        <v>58</v>
      </c>
      <c r="C12860">
        <v>101310</v>
      </c>
      <c r="D12860" t="s">
        <v>6845</v>
      </c>
      <c r="E12860" t="s">
        <v>6706</v>
      </c>
      <c r="F12860">
        <v>57.62</v>
      </c>
      <c r="G12860">
        <v>64.349999999999994</v>
      </c>
      <c r="J12860">
        <v>0</v>
      </c>
      <c r="K12860">
        <v>0</v>
      </c>
    </row>
    <row r="12861" spans="1:11">
      <c r="A12861" t="s">
        <v>28896</v>
      </c>
      <c r="B12861" t="s">
        <v>58</v>
      </c>
      <c r="C12861">
        <v>101311</v>
      </c>
      <c r="D12861" t="s">
        <v>6846</v>
      </c>
      <c r="E12861" t="s">
        <v>6706</v>
      </c>
      <c r="F12861">
        <v>41.84</v>
      </c>
      <c r="G12861">
        <v>46.72</v>
      </c>
      <c r="J12861">
        <v>0</v>
      </c>
      <c r="K12861">
        <v>0</v>
      </c>
    </row>
    <row r="12862" spans="1:11">
      <c r="A12862" t="s">
        <v>28897</v>
      </c>
      <c r="B12862" t="s">
        <v>58</v>
      </c>
      <c r="C12862">
        <v>95330</v>
      </c>
      <c r="D12862" t="s">
        <v>6730</v>
      </c>
      <c r="E12862" t="s">
        <v>62</v>
      </c>
      <c r="F12862">
        <v>0.31</v>
      </c>
      <c r="G12862">
        <v>0.35</v>
      </c>
      <c r="J12862">
        <v>0</v>
      </c>
      <c r="K12862">
        <v>0</v>
      </c>
    </row>
    <row r="12863" spans="1:11">
      <c r="A12863" t="s">
        <v>28898</v>
      </c>
      <c r="B12863" t="s">
        <v>58</v>
      </c>
      <c r="C12863">
        <v>101312</v>
      </c>
      <c r="D12863" t="s">
        <v>6847</v>
      </c>
      <c r="E12863" t="s">
        <v>6706</v>
      </c>
      <c r="F12863">
        <v>37.32</v>
      </c>
      <c r="G12863">
        <v>41.67</v>
      </c>
      <c r="J12863">
        <v>0</v>
      </c>
      <c r="K12863">
        <v>0</v>
      </c>
    </row>
    <row r="12864" spans="1:11">
      <c r="A12864" t="s">
        <v>28899</v>
      </c>
      <c r="B12864" t="s">
        <v>58</v>
      </c>
      <c r="C12864">
        <v>95331</v>
      </c>
      <c r="D12864" t="s">
        <v>6731</v>
      </c>
      <c r="E12864" t="s">
        <v>62</v>
      </c>
      <c r="F12864">
        <v>0.28000000000000003</v>
      </c>
      <c r="G12864">
        <v>0.31</v>
      </c>
      <c r="J12864">
        <v>0</v>
      </c>
      <c r="K12864">
        <v>0</v>
      </c>
    </row>
    <row r="12865" spans="1:11">
      <c r="A12865" t="s">
        <v>28900</v>
      </c>
      <c r="B12865" t="s">
        <v>58</v>
      </c>
      <c r="C12865">
        <v>95400</v>
      </c>
      <c r="D12865" t="s">
        <v>6788</v>
      </c>
      <c r="E12865" t="s">
        <v>62</v>
      </c>
      <c r="F12865">
        <v>0.11</v>
      </c>
      <c r="G12865">
        <v>0.13</v>
      </c>
      <c r="J12865">
        <v>0</v>
      </c>
      <c r="K12865">
        <v>0</v>
      </c>
    </row>
    <row r="12866" spans="1:11">
      <c r="A12866" t="s">
        <v>28901</v>
      </c>
      <c r="B12866" t="s">
        <v>58</v>
      </c>
      <c r="C12866">
        <v>95411</v>
      </c>
      <c r="D12866" t="s">
        <v>6795</v>
      </c>
      <c r="E12866" t="s">
        <v>6706</v>
      </c>
      <c r="F12866">
        <v>15.43</v>
      </c>
      <c r="G12866">
        <v>17.23</v>
      </c>
      <c r="J12866">
        <v>0</v>
      </c>
      <c r="K12866">
        <v>0</v>
      </c>
    </row>
    <row r="12867" spans="1:11">
      <c r="A12867" t="s">
        <v>28902</v>
      </c>
      <c r="B12867" t="s">
        <v>58</v>
      </c>
      <c r="C12867">
        <v>95332</v>
      </c>
      <c r="D12867" t="s">
        <v>6732</v>
      </c>
      <c r="E12867" t="s">
        <v>62</v>
      </c>
      <c r="F12867">
        <v>0.96</v>
      </c>
      <c r="G12867">
        <v>1.07</v>
      </c>
      <c r="J12867">
        <v>0</v>
      </c>
      <c r="K12867">
        <v>0</v>
      </c>
    </row>
    <row r="12868" spans="1:11">
      <c r="A12868" t="s">
        <v>28903</v>
      </c>
      <c r="B12868" t="s">
        <v>58</v>
      </c>
      <c r="C12868">
        <v>101313</v>
      </c>
      <c r="D12868" t="s">
        <v>6848</v>
      </c>
      <c r="E12868" t="s">
        <v>6706</v>
      </c>
      <c r="F12868">
        <v>127.54</v>
      </c>
      <c r="G12868">
        <v>142.41</v>
      </c>
      <c r="J12868">
        <v>0</v>
      </c>
      <c r="K12868">
        <v>0</v>
      </c>
    </row>
    <row r="12869" spans="1:11">
      <c r="A12869" t="s">
        <v>28904</v>
      </c>
      <c r="B12869" t="s">
        <v>58</v>
      </c>
      <c r="C12869">
        <v>95334</v>
      </c>
      <c r="D12869" t="s">
        <v>6733</v>
      </c>
      <c r="E12869" t="s">
        <v>62</v>
      </c>
      <c r="F12869">
        <v>0.91</v>
      </c>
      <c r="G12869">
        <v>1.02</v>
      </c>
      <c r="J12869">
        <v>0</v>
      </c>
      <c r="K12869">
        <v>0</v>
      </c>
    </row>
    <row r="12870" spans="1:11">
      <c r="A12870" t="s">
        <v>28905</v>
      </c>
      <c r="B12870" t="s">
        <v>58</v>
      </c>
      <c r="C12870">
        <v>101315</v>
      </c>
      <c r="D12870" t="s">
        <v>6849</v>
      </c>
      <c r="E12870" t="s">
        <v>6706</v>
      </c>
      <c r="F12870">
        <v>121.35</v>
      </c>
      <c r="G12870">
        <v>135.5</v>
      </c>
      <c r="J12870">
        <v>0</v>
      </c>
      <c r="K12870">
        <v>0</v>
      </c>
    </row>
    <row r="12871" spans="1:11">
      <c r="A12871" t="s">
        <v>28906</v>
      </c>
      <c r="B12871" t="s">
        <v>58</v>
      </c>
      <c r="C12871">
        <v>95335</v>
      </c>
      <c r="D12871" t="s">
        <v>6734</v>
      </c>
      <c r="E12871" t="s">
        <v>62</v>
      </c>
      <c r="F12871">
        <v>0.46</v>
      </c>
      <c r="G12871">
        <v>0.51</v>
      </c>
      <c r="J12871">
        <v>0</v>
      </c>
      <c r="K12871">
        <v>0</v>
      </c>
    </row>
    <row r="12872" spans="1:11">
      <c r="A12872" t="s">
        <v>28907</v>
      </c>
      <c r="B12872" t="s">
        <v>58</v>
      </c>
      <c r="C12872">
        <v>101316</v>
      </c>
      <c r="D12872" t="s">
        <v>6850</v>
      </c>
      <c r="E12872" t="s">
        <v>6706</v>
      </c>
      <c r="F12872">
        <v>61.2</v>
      </c>
      <c r="G12872">
        <v>68.34</v>
      </c>
      <c r="J12872">
        <v>0</v>
      </c>
      <c r="K12872">
        <v>0</v>
      </c>
    </row>
    <row r="12873" spans="1:11">
      <c r="A12873" t="s">
        <v>28908</v>
      </c>
      <c r="B12873" t="s">
        <v>58</v>
      </c>
      <c r="C12873">
        <v>95401</v>
      </c>
      <c r="D12873" t="s">
        <v>6789</v>
      </c>
      <c r="E12873" t="s">
        <v>62</v>
      </c>
      <c r="F12873">
        <v>0.9</v>
      </c>
      <c r="G12873">
        <v>1</v>
      </c>
      <c r="J12873">
        <v>0</v>
      </c>
      <c r="K12873">
        <v>0</v>
      </c>
    </row>
    <row r="12874" spans="1:11">
      <c r="A12874" t="s">
        <v>28909</v>
      </c>
      <c r="B12874" t="s">
        <v>58</v>
      </c>
      <c r="C12874">
        <v>95422</v>
      </c>
      <c r="D12874" t="s">
        <v>6805</v>
      </c>
      <c r="E12874" t="s">
        <v>6706</v>
      </c>
      <c r="F12874">
        <v>119.64</v>
      </c>
      <c r="G12874">
        <v>133.59</v>
      </c>
      <c r="J12874">
        <v>0</v>
      </c>
      <c r="K12874">
        <v>0</v>
      </c>
    </row>
    <row r="12875" spans="1:11">
      <c r="A12875" t="s">
        <v>28910</v>
      </c>
      <c r="B12875" t="s">
        <v>58</v>
      </c>
      <c r="C12875">
        <v>95402</v>
      </c>
      <c r="D12875" t="s">
        <v>6790</v>
      </c>
      <c r="E12875" t="s">
        <v>62</v>
      </c>
      <c r="F12875">
        <v>1.81</v>
      </c>
      <c r="G12875">
        <v>2.02</v>
      </c>
      <c r="J12875">
        <v>0</v>
      </c>
      <c r="K12875">
        <v>0</v>
      </c>
    </row>
    <row r="12876" spans="1:11">
      <c r="A12876" t="s">
        <v>28911</v>
      </c>
      <c r="B12876" t="s">
        <v>58</v>
      </c>
      <c r="C12876">
        <v>95415</v>
      </c>
      <c r="D12876" t="s">
        <v>6798</v>
      </c>
      <c r="E12876" t="s">
        <v>6706</v>
      </c>
      <c r="F12876">
        <v>239.74</v>
      </c>
      <c r="G12876">
        <v>267.7</v>
      </c>
      <c r="J12876">
        <v>0</v>
      </c>
      <c r="K12876">
        <v>0</v>
      </c>
    </row>
    <row r="12877" spans="1:11">
      <c r="A12877" t="s">
        <v>28912</v>
      </c>
      <c r="B12877" t="s">
        <v>58</v>
      </c>
      <c r="C12877">
        <v>95403</v>
      </c>
      <c r="D12877" t="s">
        <v>6791</v>
      </c>
      <c r="E12877" t="s">
        <v>62</v>
      </c>
      <c r="F12877">
        <v>2.0099999999999998</v>
      </c>
      <c r="G12877">
        <v>2.25</v>
      </c>
      <c r="J12877">
        <v>0</v>
      </c>
      <c r="K12877">
        <v>0</v>
      </c>
    </row>
    <row r="12878" spans="1:11">
      <c r="A12878" t="s">
        <v>28913</v>
      </c>
      <c r="B12878" t="s">
        <v>58</v>
      </c>
      <c r="C12878">
        <v>95417</v>
      </c>
      <c r="D12878" t="s">
        <v>6800</v>
      </c>
      <c r="E12878" t="s">
        <v>6706</v>
      </c>
      <c r="F12878">
        <v>266.85000000000002</v>
      </c>
      <c r="G12878">
        <v>297.98</v>
      </c>
      <c r="J12878">
        <v>0</v>
      </c>
      <c r="K12878">
        <v>0</v>
      </c>
    </row>
    <row r="12879" spans="1:11">
      <c r="A12879" t="s">
        <v>28914</v>
      </c>
      <c r="B12879" t="s">
        <v>58</v>
      </c>
      <c r="C12879">
        <v>95404</v>
      </c>
      <c r="D12879" t="s">
        <v>6792</v>
      </c>
      <c r="E12879" t="s">
        <v>62</v>
      </c>
      <c r="F12879">
        <v>2.2400000000000002</v>
      </c>
      <c r="G12879">
        <v>2.5099999999999998</v>
      </c>
      <c r="J12879">
        <v>0</v>
      </c>
      <c r="K12879">
        <v>0</v>
      </c>
    </row>
    <row r="12880" spans="1:11">
      <c r="A12880" t="s">
        <v>28915</v>
      </c>
      <c r="B12880" t="s">
        <v>58</v>
      </c>
      <c r="C12880">
        <v>95418</v>
      </c>
      <c r="D12880" t="s">
        <v>6801</v>
      </c>
      <c r="E12880" t="s">
        <v>6706</v>
      </c>
      <c r="F12880">
        <v>297.75</v>
      </c>
      <c r="G12880">
        <v>332.48</v>
      </c>
      <c r="J12880">
        <v>0</v>
      </c>
      <c r="K12880">
        <v>0</v>
      </c>
    </row>
    <row r="12881" spans="1:11">
      <c r="A12881" t="s">
        <v>28916</v>
      </c>
      <c r="B12881" t="s">
        <v>58</v>
      </c>
      <c r="C12881">
        <v>95337</v>
      </c>
      <c r="D12881" t="s">
        <v>6735</v>
      </c>
      <c r="E12881" t="s">
        <v>62</v>
      </c>
      <c r="F12881">
        <v>0.28999999999999998</v>
      </c>
      <c r="G12881">
        <v>0.33</v>
      </c>
      <c r="J12881">
        <v>0</v>
      </c>
      <c r="K12881">
        <v>0</v>
      </c>
    </row>
    <row r="12882" spans="1:11">
      <c r="A12882" t="s">
        <v>28917</v>
      </c>
      <c r="B12882" t="s">
        <v>58</v>
      </c>
      <c r="C12882">
        <v>101322</v>
      </c>
      <c r="D12882" t="s">
        <v>6852</v>
      </c>
      <c r="E12882" t="s">
        <v>6706</v>
      </c>
      <c r="F12882">
        <v>39.270000000000003</v>
      </c>
      <c r="G12882">
        <v>43.85</v>
      </c>
      <c r="J12882">
        <v>0</v>
      </c>
      <c r="K12882">
        <v>0</v>
      </c>
    </row>
    <row r="12883" spans="1:11">
      <c r="A12883" t="s">
        <v>28918</v>
      </c>
      <c r="B12883" t="s">
        <v>58</v>
      </c>
      <c r="C12883">
        <v>95338</v>
      </c>
      <c r="D12883" t="s">
        <v>6736</v>
      </c>
      <c r="E12883" t="s">
        <v>62</v>
      </c>
      <c r="F12883">
        <v>0.56000000000000005</v>
      </c>
      <c r="G12883">
        <v>0.62</v>
      </c>
      <c r="J12883">
        <v>0</v>
      </c>
      <c r="K12883">
        <v>0</v>
      </c>
    </row>
    <row r="12884" spans="1:11">
      <c r="A12884" t="s">
        <v>28919</v>
      </c>
      <c r="B12884" t="s">
        <v>58</v>
      </c>
      <c r="C12884">
        <v>101323</v>
      </c>
      <c r="D12884" t="s">
        <v>6853</v>
      </c>
      <c r="E12884" t="s">
        <v>6706</v>
      </c>
      <c r="F12884">
        <v>74.38</v>
      </c>
      <c r="G12884">
        <v>83.06</v>
      </c>
      <c r="J12884">
        <v>0</v>
      </c>
      <c r="K12884">
        <v>0</v>
      </c>
    </row>
    <row r="12885" spans="1:11">
      <c r="A12885" t="s">
        <v>28920</v>
      </c>
      <c r="B12885" t="s">
        <v>58</v>
      </c>
      <c r="C12885">
        <v>102918</v>
      </c>
      <c r="D12885" t="s">
        <v>8166</v>
      </c>
      <c r="E12885" t="s">
        <v>62</v>
      </c>
      <c r="F12885">
        <v>0</v>
      </c>
      <c r="G12885">
        <v>0</v>
      </c>
    </row>
    <row r="12886" spans="1:11">
      <c r="A12886" t="s">
        <v>28921</v>
      </c>
      <c r="B12886" t="s">
        <v>58</v>
      </c>
      <c r="C12886">
        <v>101325</v>
      </c>
      <c r="D12886" t="s">
        <v>6855</v>
      </c>
      <c r="E12886" t="s">
        <v>6706</v>
      </c>
      <c r="F12886">
        <v>73.680000000000007</v>
      </c>
      <c r="G12886">
        <v>82.27</v>
      </c>
      <c r="J12886">
        <v>0</v>
      </c>
      <c r="K12886">
        <v>0</v>
      </c>
    </row>
    <row r="12887" spans="1:11">
      <c r="A12887" t="s">
        <v>28922</v>
      </c>
      <c r="B12887" t="s">
        <v>58</v>
      </c>
      <c r="C12887">
        <v>95390</v>
      </c>
      <c r="D12887" t="s">
        <v>6781</v>
      </c>
      <c r="E12887" t="s">
        <v>62</v>
      </c>
      <c r="F12887">
        <v>0.1</v>
      </c>
      <c r="G12887">
        <v>0.11</v>
      </c>
      <c r="J12887">
        <v>0</v>
      </c>
      <c r="K12887">
        <v>0</v>
      </c>
    </row>
    <row r="12888" spans="1:11">
      <c r="A12888" t="s">
        <v>28923</v>
      </c>
      <c r="B12888" t="s">
        <v>58</v>
      </c>
      <c r="C12888">
        <v>101326</v>
      </c>
      <c r="D12888" t="s">
        <v>6856</v>
      </c>
      <c r="E12888" t="s">
        <v>6706</v>
      </c>
      <c r="F12888">
        <v>13.59</v>
      </c>
      <c r="G12888">
        <v>15.17</v>
      </c>
      <c r="J12888">
        <v>0</v>
      </c>
      <c r="K12888">
        <v>0</v>
      </c>
    </row>
    <row r="12889" spans="1:11">
      <c r="A12889" t="s">
        <v>28924</v>
      </c>
      <c r="B12889" t="s">
        <v>58</v>
      </c>
      <c r="C12889">
        <v>95340</v>
      </c>
      <c r="D12889" t="s">
        <v>6738</v>
      </c>
      <c r="E12889" t="s">
        <v>62</v>
      </c>
      <c r="F12889">
        <v>0.34</v>
      </c>
      <c r="G12889">
        <v>0.38</v>
      </c>
      <c r="J12889">
        <v>0</v>
      </c>
      <c r="K12889">
        <v>0</v>
      </c>
    </row>
    <row r="12890" spans="1:11">
      <c r="A12890" t="s">
        <v>28925</v>
      </c>
      <c r="B12890" t="s">
        <v>58</v>
      </c>
      <c r="C12890">
        <v>101330</v>
      </c>
      <c r="D12890" t="s">
        <v>6859</v>
      </c>
      <c r="E12890" t="s">
        <v>6706</v>
      </c>
      <c r="F12890">
        <v>46.11</v>
      </c>
      <c r="G12890">
        <v>51.49</v>
      </c>
      <c r="J12890">
        <v>0</v>
      </c>
      <c r="K12890">
        <v>0</v>
      </c>
    </row>
    <row r="12891" spans="1:11">
      <c r="A12891" t="s">
        <v>28926</v>
      </c>
      <c r="B12891" t="s">
        <v>58</v>
      </c>
      <c r="C12891">
        <v>101331</v>
      </c>
      <c r="D12891" t="s">
        <v>6860</v>
      </c>
      <c r="E12891" t="s">
        <v>6706</v>
      </c>
      <c r="F12891">
        <v>40.01</v>
      </c>
      <c r="G12891">
        <v>44.68</v>
      </c>
      <c r="J12891">
        <v>0</v>
      </c>
      <c r="K12891">
        <v>0</v>
      </c>
    </row>
    <row r="12892" spans="1:11">
      <c r="A12892" t="s">
        <v>28927</v>
      </c>
      <c r="B12892" t="s">
        <v>58</v>
      </c>
      <c r="C12892">
        <v>95341</v>
      </c>
      <c r="D12892" t="s">
        <v>6739</v>
      </c>
      <c r="E12892" t="s">
        <v>62</v>
      </c>
      <c r="F12892">
        <v>0.3</v>
      </c>
      <c r="G12892">
        <v>0.33</v>
      </c>
      <c r="J12892">
        <v>0</v>
      </c>
      <c r="K12892">
        <v>0</v>
      </c>
    </row>
    <row r="12893" spans="1:11">
      <c r="A12893" t="s">
        <v>28928</v>
      </c>
      <c r="B12893" t="s">
        <v>58</v>
      </c>
      <c r="C12893">
        <v>95339</v>
      </c>
      <c r="D12893" t="s">
        <v>6737</v>
      </c>
      <c r="E12893" t="s">
        <v>62</v>
      </c>
      <c r="F12893">
        <v>0.61</v>
      </c>
      <c r="G12893">
        <v>0.68</v>
      </c>
      <c r="J12893">
        <v>0</v>
      </c>
      <c r="K12893">
        <v>0</v>
      </c>
    </row>
    <row r="12894" spans="1:11">
      <c r="A12894" t="s">
        <v>28929</v>
      </c>
      <c r="B12894" t="s">
        <v>58</v>
      </c>
      <c r="C12894">
        <v>101329</v>
      </c>
      <c r="D12894" t="s">
        <v>6858</v>
      </c>
      <c r="E12894" t="s">
        <v>6706</v>
      </c>
      <c r="F12894">
        <v>81.12</v>
      </c>
      <c r="G12894">
        <v>90.58</v>
      </c>
      <c r="J12894">
        <v>0</v>
      </c>
      <c r="K12894">
        <v>0</v>
      </c>
    </row>
    <row r="12895" spans="1:11">
      <c r="A12895" t="s">
        <v>28930</v>
      </c>
      <c r="B12895" t="s">
        <v>58</v>
      </c>
      <c r="C12895">
        <v>95342</v>
      </c>
      <c r="D12895" t="s">
        <v>6740</v>
      </c>
      <c r="E12895" t="s">
        <v>62</v>
      </c>
      <c r="F12895">
        <v>0.27</v>
      </c>
      <c r="G12895">
        <v>0.3</v>
      </c>
      <c r="J12895">
        <v>0</v>
      </c>
      <c r="K12895">
        <v>0</v>
      </c>
    </row>
    <row r="12896" spans="1:11">
      <c r="A12896" t="s">
        <v>28931</v>
      </c>
      <c r="B12896" t="s">
        <v>58</v>
      </c>
      <c r="C12896">
        <v>101333</v>
      </c>
      <c r="D12896" t="s">
        <v>6862</v>
      </c>
      <c r="E12896" t="s">
        <v>6706</v>
      </c>
      <c r="F12896">
        <v>36.35</v>
      </c>
      <c r="G12896">
        <v>40.590000000000003</v>
      </c>
      <c r="J12896">
        <v>0</v>
      </c>
      <c r="K12896">
        <v>0</v>
      </c>
    </row>
    <row r="12897" spans="1:11">
      <c r="A12897" t="s">
        <v>28932</v>
      </c>
      <c r="B12897" t="s">
        <v>58</v>
      </c>
      <c r="C12897">
        <v>100298</v>
      </c>
      <c r="D12897" t="s">
        <v>6813</v>
      </c>
      <c r="E12897" t="s">
        <v>62</v>
      </c>
      <c r="F12897">
        <v>0.62</v>
      </c>
      <c r="G12897">
        <v>0.69</v>
      </c>
      <c r="J12897">
        <v>0</v>
      </c>
      <c r="K12897">
        <v>0</v>
      </c>
    </row>
    <row r="12898" spans="1:11">
      <c r="A12898" t="s">
        <v>28933</v>
      </c>
      <c r="B12898" t="s">
        <v>58</v>
      </c>
      <c r="C12898">
        <v>101334</v>
      </c>
      <c r="D12898" t="s">
        <v>6863</v>
      </c>
      <c r="E12898" t="s">
        <v>6706</v>
      </c>
      <c r="F12898">
        <v>82.96</v>
      </c>
      <c r="G12898">
        <v>92.64</v>
      </c>
      <c r="J12898">
        <v>0</v>
      </c>
      <c r="K12898">
        <v>0</v>
      </c>
    </row>
    <row r="12899" spans="1:11">
      <c r="A12899" t="s">
        <v>28934</v>
      </c>
      <c r="B12899" t="s">
        <v>58</v>
      </c>
      <c r="C12899">
        <v>95405</v>
      </c>
      <c r="D12899" t="s">
        <v>6793</v>
      </c>
      <c r="E12899" t="s">
        <v>62</v>
      </c>
      <c r="F12899">
        <v>1.24</v>
      </c>
      <c r="G12899">
        <v>1.38</v>
      </c>
      <c r="J12899">
        <v>0</v>
      </c>
      <c r="K12899">
        <v>0</v>
      </c>
    </row>
    <row r="12900" spans="1:11">
      <c r="A12900" t="s">
        <v>28935</v>
      </c>
      <c r="B12900" t="s">
        <v>58</v>
      </c>
      <c r="C12900">
        <v>95423</v>
      </c>
      <c r="D12900" t="s">
        <v>6806</v>
      </c>
      <c r="E12900" t="s">
        <v>6706</v>
      </c>
      <c r="F12900">
        <v>164.38</v>
      </c>
      <c r="G12900">
        <v>183.55</v>
      </c>
      <c r="J12900">
        <v>0</v>
      </c>
      <c r="K12900">
        <v>0</v>
      </c>
    </row>
    <row r="12901" spans="1:11">
      <c r="A12901" t="s">
        <v>28936</v>
      </c>
      <c r="B12901" t="s">
        <v>58</v>
      </c>
      <c r="C12901">
        <v>100295</v>
      </c>
      <c r="D12901" t="s">
        <v>6812</v>
      </c>
      <c r="E12901" t="s">
        <v>62</v>
      </c>
      <c r="F12901">
        <v>0.75</v>
      </c>
      <c r="G12901">
        <v>0.83</v>
      </c>
      <c r="J12901">
        <v>0</v>
      </c>
      <c r="K12901">
        <v>0</v>
      </c>
    </row>
    <row r="12902" spans="1:11">
      <c r="A12902" t="s">
        <v>28937</v>
      </c>
      <c r="B12902" t="s">
        <v>58</v>
      </c>
      <c r="C12902">
        <v>101303</v>
      </c>
      <c r="D12902" t="s">
        <v>6840</v>
      </c>
      <c r="E12902" t="s">
        <v>6706</v>
      </c>
      <c r="F12902">
        <v>99.49</v>
      </c>
      <c r="G12902">
        <v>111.1</v>
      </c>
      <c r="J12902">
        <v>0</v>
      </c>
      <c r="K12902">
        <v>0</v>
      </c>
    </row>
    <row r="12903" spans="1:11">
      <c r="A12903" t="s">
        <v>28938</v>
      </c>
      <c r="B12903" t="s">
        <v>58</v>
      </c>
      <c r="C12903">
        <v>95344</v>
      </c>
      <c r="D12903" t="s">
        <v>6741</v>
      </c>
      <c r="E12903" t="s">
        <v>62</v>
      </c>
      <c r="F12903">
        <v>0.34</v>
      </c>
      <c r="G12903">
        <v>0.38</v>
      </c>
      <c r="J12903">
        <v>0</v>
      </c>
      <c r="K12903">
        <v>0</v>
      </c>
    </row>
    <row r="12904" spans="1:11">
      <c r="A12904" t="s">
        <v>28939</v>
      </c>
      <c r="B12904" t="s">
        <v>58</v>
      </c>
      <c r="C12904">
        <v>101308</v>
      </c>
      <c r="D12904" t="s">
        <v>6843</v>
      </c>
      <c r="E12904" t="s">
        <v>6706</v>
      </c>
      <c r="F12904">
        <v>45.97</v>
      </c>
      <c r="G12904">
        <v>51.34</v>
      </c>
      <c r="J12904">
        <v>0</v>
      </c>
      <c r="K12904">
        <v>0</v>
      </c>
    </row>
    <row r="12905" spans="1:11">
      <c r="A12905" t="s">
        <v>28940</v>
      </c>
      <c r="B12905" t="s">
        <v>58</v>
      </c>
      <c r="C12905">
        <v>105536</v>
      </c>
      <c r="D12905" t="s">
        <v>8167</v>
      </c>
      <c r="E12905" t="s">
        <v>62</v>
      </c>
      <c r="F12905">
        <v>0</v>
      </c>
      <c r="G12905">
        <v>0</v>
      </c>
    </row>
    <row r="12906" spans="1:11">
      <c r="A12906" t="s">
        <v>28941</v>
      </c>
      <c r="B12906" t="s">
        <v>58</v>
      </c>
      <c r="C12906">
        <v>101320</v>
      </c>
      <c r="D12906" t="s">
        <v>6851</v>
      </c>
      <c r="E12906" t="s">
        <v>6706</v>
      </c>
      <c r="F12906">
        <v>39.57</v>
      </c>
      <c r="G12906">
        <v>44.18</v>
      </c>
      <c r="J12906">
        <v>0</v>
      </c>
      <c r="K12906">
        <v>0</v>
      </c>
    </row>
    <row r="12907" spans="1:11">
      <c r="A12907" t="s">
        <v>28942</v>
      </c>
      <c r="B12907" t="s">
        <v>58</v>
      </c>
      <c r="C12907">
        <v>95343</v>
      </c>
      <c r="D12907" t="s">
        <v>15201</v>
      </c>
      <c r="E12907" t="s">
        <v>62</v>
      </c>
      <c r="F12907">
        <v>0.55000000000000004</v>
      </c>
      <c r="G12907">
        <v>0.62</v>
      </c>
      <c r="J12907">
        <v>0</v>
      </c>
      <c r="K12907">
        <v>0</v>
      </c>
    </row>
    <row r="12908" spans="1:11">
      <c r="A12908" t="s">
        <v>28943</v>
      </c>
      <c r="B12908" t="s">
        <v>58</v>
      </c>
      <c r="C12908">
        <v>95345</v>
      </c>
      <c r="D12908" t="s">
        <v>6742</v>
      </c>
      <c r="E12908" t="s">
        <v>62</v>
      </c>
      <c r="F12908">
        <v>1.1000000000000001</v>
      </c>
      <c r="G12908">
        <v>1.23</v>
      </c>
      <c r="J12908">
        <v>0</v>
      </c>
      <c r="K12908">
        <v>0</v>
      </c>
    </row>
    <row r="12909" spans="1:11">
      <c r="A12909" t="s">
        <v>28944</v>
      </c>
      <c r="B12909" t="s">
        <v>58</v>
      </c>
      <c r="C12909">
        <v>95346</v>
      </c>
      <c r="D12909" t="s">
        <v>6743</v>
      </c>
      <c r="E12909" t="s">
        <v>62</v>
      </c>
      <c r="F12909">
        <v>0.21</v>
      </c>
      <c r="G12909">
        <v>0.24</v>
      </c>
      <c r="J12909">
        <v>0</v>
      </c>
      <c r="K12909">
        <v>0</v>
      </c>
    </row>
    <row r="12910" spans="1:11">
      <c r="A12910" t="s">
        <v>28945</v>
      </c>
      <c r="B12910" t="s">
        <v>58</v>
      </c>
      <c r="C12910">
        <v>101324</v>
      </c>
      <c r="D12910" t="s">
        <v>6854</v>
      </c>
      <c r="E12910" t="s">
        <v>6706</v>
      </c>
      <c r="F12910">
        <v>28.58</v>
      </c>
      <c r="G12910">
        <v>31.92</v>
      </c>
      <c r="J12910">
        <v>0</v>
      </c>
      <c r="K12910">
        <v>0</v>
      </c>
    </row>
    <row r="12911" spans="1:11">
      <c r="A12911" t="s">
        <v>28946</v>
      </c>
      <c r="B12911" t="s">
        <v>58</v>
      </c>
      <c r="C12911">
        <v>101328</v>
      </c>
      <c r="D12911" t="s">
        <v>6857</v>
      </c>
      <c r="E12911" t="s">
        <v>6706</v>
      </c>
      <c r="F12911">
        <v>34.21</v>
      </c>
      <c r="G12911">
        <v>38.21</v>
      </c>
      <c r="J12911">
        <v>0</v>
      </c>
      <c r="K12911">
        <v>0</v>
      </c>
    </row>
    <row r="12912" spans="1:11">
      <c r="A12912" t="s">
        <v>28947</v>
      </c>
      <c r="B12912" t="s">
        <v>58</v>
      </c>
      <c r="C12912">
        <v>95347</v>
      </c>
      <c r="D12912" t="s">
        <v>6744</v>
      </c>
      <c r="E12912" t="s">
        <v>62</v>
      </c>
      <c r="F12912">
        <v>0.2</v>
      </c>
      <c r="G12912">
        <v>0.23</v>
      </c>
      <c r="J12912">
        <v>0</v>
      </c>
      <c r="K12912">
        <v>0</v>
      </c>
    </row>
    <row r="12913" spans="1:11">
      <c r="A12913" t="s">
        <v>28948</v>
      </c>
      <c r="B12913" t="s">
        <v>58</v>
      </c>
      <c r="C12913">
        <v>95408</v>
      </c>
      <c r="D12913" t="s">
        <v>15202</v>
      </c>
      <c r="E12913" t="s">
        <v>6706</v>
      </c>
      <c r="F12913">
        <v>27.51</v>
      </c>
      <c r="G12913">
        <v>30.72</v>
      </c>
      <c r="J12913">
        <v>0</v>
      </c>
      <c r="K12913">
        <v>0</v>
      </c>
    </row>
    <row r="12914" spans="1:11">
      <c r="A12914" t="s">
        <v>28949</v>
      </c>
      <c r="B12914" t="s">
        <v>58</v>
      </c>
      <c r="C12914">
        <v>95348</v>
      </c>
      <c r="D12914" t="s">
        <v>6745</v>
      </c>
      <c r="E12914" t="s">
        <v>62</v>
      </c>
      <c r="F12914">
        <v>0.25</v>
      </c>
      <c r="G12914">
        <v>0.28000000000000003</v>
      </c>
      <c r="J12914">
        <v>0</v>
      </c>
      <c r="K12914">
        <v>0</v>
      </c>
    </row>
    <row r="12915" spans="1:11">
      <c r="A12915" t="s">
        <v>28950</v>
      </c>
      <c r="B12915" t="s">
        <v>58</v>
      </c>
      <c r="C12915">
        <v>101332</v>
      </c>
      <c r="D12915" t="s">
        <v>6861</v>
      </c>
      <c r="E12915" t="s">
        <v>6706</v>
      </c>
      <c r="F12915">
        <v>22.41</v>
      </c>
      <c r="G12915">
        <v>25.03</v>
      </c>
      <c r="J12915">
        <v>0</v>
      </c>
      <c r="K12915">
        <v>0</v>
      </c>
    </row>
    <row r="12916" spans="1:11">
      <c r="A12916" t="s">
        <v>28951</v>
      </c>
      <c r="B12916" t="s">
        <v>58</v>
      </c>
      <c r="C12916">
        <v>95349</v>
      </c>
      <c r="D12916" t="s">
        <v>6746</v>
      </c>
      <c r="E12916" t="s">
        <v>62</v>
      </c>
      <c r="F12916">
        <v>0.16</v>
      </c>
      <c r="G12916">
        <v>0.18</v>
      </c>
      <c r="J12916">
        <v>0</v>
      </c>
      <c r="K12916">
        <v>0</v>
      </c>
    </row>
    <row r="12917" spans="1:11">
      <c r="A12917" t="s">
        <v>28952</v>
      </c>
      <c r="B12917" t="s">
        <v>58</v>
      </c>
      <c r="C12917">
        <v>101336</v>
      </c>
      <c r="D12917" t="s">
        <v>6864</v>
      </c>
      <c r="E12917" t="s">
        <v>6706</v>
      </c>
      <c r="F12917">
        <v>97.07</v>
      </c>
      <c r="G12917">
        <v>108.39</v>
      </c>
      <c r="J12917">
        <v>0</v>
      </c>
      <c r="K12917">
        <v>0</v>
      </c>
    </row>
    <row r="12918" spans="1:11">
      <c r="A12918" t="s">
        <v>28953</v>
      </c>
      <c r="B12918" t="s">
        <v>58</v>
      </c>
      <c r="C12918">
        <v>95351</v>
      </c>
      <c r="D12918" t="s">
        <v>6747</v>
      </c>
      <c r="E12918" t="s">
        <v>62</v>
      </c>
      <c r="F12918">
        <v>0.73</v>
      </c>
      <c r="G12918">
        <v>0.81</v>
      </c>
      <c r="J12918">
        <v>0</v>
      </c>
      <c r="K12918">
        <v>0</v>
      </c>
    </row>
    <row r="12919" spans="1:11">
      <c r="A12919" t="s">
        <v>28954</v>
      </c>
      <c r="B12919" t="s">
        <v>58</v>
      </c>
      <c r="C12919">
        <v>95352</v>
      </c>
      <c r="D12919" t="s">
        <v>6748</v>
      </c>
      <c r="E12919" t="s">
        <v>62</v>
      </c>
      <c r="F12919">
        <v>0.16</v>
      </c>
      <c r="G12919">
        <v>0.18</v>
      </c>
      <c r="J12919">
        <v>0</v>
      </c>
      <c r="K12919">
        <v>0</v>
      </c>
    </row>
    <row r="12920" spans="1:11">
      <c r="A12920" t="s">
        <v>28955</v>
      </c>
      <c r="B12920" t="s">
        <v>58</v>
      </c>
      <c r="C12920">
        <v>101337</v>
      </c>
      <c r="D12920" t="s">
        <v>6865</v>
      </c>
      <c r="E12920" t="s">
        <v>6706</v>
      </c>
      <c r="F12920">
        <v>21.82</v>
      </c>
      <c r="G12920">
        <v>24.37</v>
      </c>
      <c r="J12920">
        <v>0</v>
      </c>
      <c r="K12920">
        <v>0</v>
      </c>
    </row>
    <row r="12921" spans="1:11">
      <c r="A12921" t="s">
        <v>28956</v>
      </c>
      <c r="B12921" t="s">
        <v>58</v>
      </c>
      <c r="C12921">
        <v>101338</v>
      </c>
      <c r="D12921" t="s">
        <v>6866</v>
      </c>
      <c r="E12921" t="s">
        <v>6706</v>
      </c>
      <c r="F12921">
        <v>32.770000000000003</v>
      </c>
      <c r="G12921">
        <v>36.590000000000003</v>
      </c>
      <c r="J12921">
        <v>0</v>
      </c>
      <c r="K12921">
        <v>0</v>
      </c>
    </row>
    <row r="12922" spans="1:11">
      <c r="A12922" t="s">
        <v>28957</v>
      </c>
      <c r="B12922" t="s">
        <v>58</v>
      </c>
      <c r="C12922">
        <v>95354</v>
      </c>
      <c r="D12922" t="s">
        <v>6749</v>
      </c>
      <c r="E12922" t="s">
        <v>62</v>
      </c>
      <c r="F12922">
        <v>0.22</v>
      </c>
      <c r="G12922">
        <v>0.25</v>
      </c>
      <c r="J12922">
        <v>0</v>
      </c>
      <c r="K12922">
        <v>0</v>
      </c>
    </row>
    <row r="12923" spans="1:11">
      <c r="A12923" t="s">
        <v>28958</v>
      </c>
      <c r="B12923" t="s">
        <v>58</v>
      </c>
      <c r="C12923">
        <v>101339</v>
      </c>
      <c r="D12923" t="s">
        <v>6867</v>
      </c>
      <c r="E12923" t="s">
        <v>6706</v>
      </c>
      <c r="F12923">
        <v>29.68</v>
      </c>
      <c r="G12923">
        <v>33.14</v>
      </c>
      <c r="J12923">
        <v>0</v>
      </c>
      <c r="K12923">
        <v>0</v>
      </c>
    </row>
    <row r="12924" spans="1:11">
      <c r="A12924" t="s">
        <v>28959</v>
      </c>
      <c r="B12924" t="s">
        <v>58</v>
      </c>
      <c r="C12924">
        <v>101340</v>
      </c>
      <c r="D12924" t="s">
        <v>6868</v>
      </c>
      <c r="E12924" t="s">
        <v>6706</v>
      </c>
      <c r="F12924">
        <v>25.52</v>
      </c>
      <c r="G12924">
        <v>28.5</v>
      </c>
      <c r="J12924">
        <v>0</v>
      </c>
      <c r="K12924">
        <v>0</v>
      </c>
    </row>
    <row r="12925" spans="1:11">
      <c r="A12925" t="s">
        <v>28960</v>
      </c>
      <c r="B12925" t="s">
        <v>58</v>
      </c>
      <c r="C12925">
        <v>95389</v>
      </c>
      <c r="D12925" t="s">
        <v>6780</v>
      </c>
      <c r="E12925" t="s">
        <v>62</v>
      </c>
      <c r="F12925">
        <v>0.19</v>
      </c>
      <c r="G12925">
        <v>0.21</v>
      </c>
      <c r="J12925">
        <v>0</v>
      </c>
      <c r="K12925">
        <v>0</v>
      </c>
    </row>
    <row r="12926" spans="1:11">
      <c r="A12926" t="s">
        <v>28961</v>
      </c>
      <c r="B12926" t="s">
        <v>58</v>
      </c>
      <c r="C12926">
        <v>101341</v>
      </c>
      <c r="D12926" t="s">
        <v>6869</v>
      </c>
      <c r="E12926" t="s">
        <v>6706</v>
      </c>
      <c r="F12926">
        <v>30.76</v>
      </c>
      <c r="G12926">
        <v>34.35</v>
      </c>
      <c r="J12926">
        <v>0</v>
      </c>
      <c r="K12926">
        <v>0</v>
      </c>
    </row>
    <row r="12927" spans="1:11">
      <c r="A12927" t="s">
        <v>28962</v>
      </c>
      <c r="B12927" t="s">
        <v>58</v>
      </c>
      <c r="C12927">
        <v>95355</v>
      </c>
      <c r="D12927" t="s">
        <v>6750</v>
      </c>
      <c r="E12927" t="s">
        <v>62</v>
      </c>
      <c r="F12927">
        <v>0.23</v>
      </c>
      <c r="G12927">
        <v>0.25</v>
      </c>
      <c r="J12927">
        <v>0</v>
      </c>
      <c r="K12927">
        <v>0</v>
      </c>
    </row>
    <row r="12928" spans="1:11">
      <c r="A12928" t="s">
        <v>28963</v>
      </c>
      <c r="B12928" t="s">
        <v>58</v>
      </c>
      <c r="C12928">
        <v>95356</v>
      </c>
      <c r="D12928" t="s">
        <v>6751</v>
      </c>
      <c r="E12928" t="s">
        <v>62</v>
      </c>
      <c r="F12928">
        <v>0.22</v>
      </c>
      <c r="G12928">
        <v>0.25</v>
      </c>
      <c r="J12928">
        <v>0</v>
      </c>
      <c r="K12928">
        <v>0</v>
      </c>
    </row>
    <row r="12929" spans="1:11">
      <c r="A12929" t="s">
        <v>28964</v>
      </c>
      <c r="B12929" t="s">
        <v>58</v>
      </c>
      <c r="C12929">
        <v>101342</v>
      </c>
      <c r="D12929" t="s">
        <v>6870</v>
      </c>
      <c r="E12929" t="s">
        <v>6706</v>
      </c>
      <c r="F12929">
        <v>29.68</v>
      </c>
      <c r="G12929">
        <v>33.14</v>
      </c>
      <c r="J12929">
        <v>0</v>
      </c>
      <c r="K12929">
        <v>0</v>
      </c>
    </row>
    <row r="12930" spans="1:11">
      <c r="A12930" t="s">
        <v>28965</v>
      </c>
      <c r="B12930" t="s">
        <v>58</v>
      </c>
      <c r="C12930">
        <v>95357</v>
      </c>
      <c r="D12930" t="s">
        <v>6752</v>
      </c>
      <c r="E12930" t="s">
        <v>62</v>
      </c>
      <c r="F12930">
        <v>0.35</v>
      </c>
      <c r="G12930">
        <v>0.39</v>
      </c>
      <c r="J12930">
        <v>0</v>
      </c>
      <c r="K12930">
        <v>0</v>
      </c>
    </row>
    <row r="12931" spans="1:11">
      <c r="A12931" t="s">
        <v>28966</v>
      </c>
      <c r="B12931" t="s">
        <v>58</v>
      </c>
      <c r="C12931">
        <v>101343</v>
      </c>
      <c r="D12931" t="s">
        <v>6871</v>
      </c>
      <c r="E12931" t="s">
        <v>6706</v>
      </c>
      <c r="F12931">
        <v>47.18</v>
      </c>
      <c r="G12931">
        <v>52.68</v>
      </c>
      <c r="J12931">
        <v>0</v>
      </c>
      <c r="K12931">
        <v>0</v>
      </c>
    </row>
    <row r="12932" spans="1:11">
      <c r="A12932" t="s">
        <v>28967</v>
      </c>
      <c r="B12932" t="s">
        <v>58</v>
      </c>
      <c r="C12932">
        <v>95358</v>
      </c>
      <c r="D12932" t="s">
        <v>6753</v>
      </c>
      <c r="E12932" t="s">
        <v>62</v>
      </c>
      <c r="F12932">
        <v>0.37</v>
      </c>
      <c r="G12932">
        <v>0.41</v>
      </c>
      <c r="J12932">
        <v>0</v>
      </c>
      <c r="K12932">
        <v>0</v>
      </c>
    </row>
    <row r="12933" spans="1:11">
      <c r="A12933" t="s">
        <v>28968</v>
      </c>
      <c r="B12933" t="s">
        <v>58</v>
      </c>
      <c r="C12933">
        <v>101344</v>
      </c>
      <c r="D12933" t="s">
        <v>6872</v>
      </c>
      <c r="E12933" t="s">
        <v>6706</v>
      </c>
      <c r="F12933">
        <v>49.23</v>
      </c>
      <c r="G12933">
        <v>54.98</v>
      </c>
      <c r="J12933">
        <v>0</v>
      </c>
      <c r="K12933">
        <v>0</v>
      </c>
    </row>
    <row r="12934" spans="1:11">
      <c r="A12934" t="s">
        <v>28969</v>
      </c>
      <c r="B12934" t="s">
        <v>58</v>
      </c>
      <c r="C12934">
        <v>95359</v>
      </c>
      <c r="D12934" t="s">
        <v>6754</v>
      </c>
      <c r="E12934" t="s">
        <v>62</v>
      </c>
      <c r="F12934">
        <v>0.53</v>
      </c>
      <c r="G12934">
        <v>0.6</v>
      </c>
      <c r="J12934">
        <v>0</v>
      </c>
      <c r="K12934">
        <v>0</v>
      </c>
    </row>
    <row r="12935" spans="1:11">
      <c r="A12935" t="s">
        <v>28970</v>
      </c>
      <c r="B12935" t="s">
        <v>58</v>
      </c>
      <c r="C12935">
        <v>101345</v>
      </c>
      <c r="D12935" t="s">
        <v>6873</v>
      </c>
      <c r="E12935" t="s">
        <v>6706</v>
      </c>
      <c r="F12935">
        <v>71.38</v>
      </c>
      <c r="G12935">
        <v>79.7</v>
      </c>
      <c r="J12935">
        <v>0</v>
      </c>
      <c r="K12935">
        <v>0</v>
      </c>
    </row>
    <row r="12936" spans="1:11">
      <c r="A12936" t="s">
        <v>28971</v>
      </c>
      <c r="B12936" t="s">
        <v>58</v>
      </c>
      <c r="C12936">
        <v>101346</v>
      </c>
      <c r="D12936" t="s">
        <v>6874</v>
      </c>
      <c r="E12936" t="s">
        <v>6706</v>
      </c>
      <c r="F12936">
        <v>36.71</v>
      </c>
      <c r="G12936">
        <v>40.99</v>
      </c>
      <c r="J12936">
        <v>0</v>
      </c>
      <c r="K12936">
        <v>0</v>
      </c>
    </row>
    <row r="12937" spans="1:11">
      <c r="A12937" t="s">
        <v>28972</v>
      </c>
      <c r="B12937" t="s">
        <v>58</v>
      </c>
      <c r="C12937">
        <v>101347</v>
      </c>
      <c r="D12937" t="s">
        <v>6875</v>
      </c>
      <c r="E12937" t="s">
        <v>6706</v>
      </c>
      <c r="F12937">
        <v>46.89</v>
      </c>
      <c r="G12937">
        <v>52.36</v>
      </c>
      <c r="J12937">
        <v>0</v>
      </c>
      <c r="K12937">
        <v>0</v>
      </c>
    </row>
    <row r="12938" spans="1:11">
      <c r="A12938" t="s">
        <v>28973</v>
      </c>
      <c r="B12938" t="s">
        <v>58</v>
      </c>
      <c r="C12938">
        <v>95361</v>
      </c>
      <c r="D12938" t="s">
        <v>6756</v>
      </c>
      <c r="E12938" t="s">
        <v>62</v>
      </c>
      <c r="F12938">
        <v>0.23</v>
      </c>
      <c r="G12938">
        <v>0.25</v>
      </c>
      <c r="J12938">
        <v>0</v>
      </c>
      <c r="K12938">
        <v>0</v>
      </c>
    </row>
    <row r="12939" spans="1:11">
      <c r="A12939" t="s">
        <v>28974</v>
      </c>
      <c r="B12939" t="s">
        <v>58</v>
      </c>
      <c r="C12939">
        <v>101348</v>
      </c>
      <c r="D12939" t="s">
        <v>6876</v>
      </c>
      <c r="E12939" t="s">
        <v>6706</v>
      </c>
      <c r="F12939">
        <v>30.76</v>
      </c>
      <c r="G12939">
        <v>34.35</v>
      </c>
      <c r="J12939">
        <v>0</v>
      </c>
      <c r="K12939">
        <v>0</v>
      </c>
    </row>
    <row r="12940" spans="1:11">
      <c r="A12940" t="s">
        <v>28975</v>
      </c>
      <c r="B12940" t="s">
        <v>58</v>
      </c>
      <c r="C12940">
        <v>101349</v>
      </c>
      <c r="D12940" t="s">
        <v>6877</v>
      </c>
      <c r="E12940" t="s">
        <v>6706</v>
      </c>
      <c r="F12940">
        <v>34.68</v>
      </c>
      <c r="G12940">
        <v>38.729999999999997</v>
      </c>
      <c r="J12940">
        <v>0</v>
      </c>
      <c r="K12940">
        <v>0</v>
      </c>
    </row>
    <row r="12941" spans="1:11">
      <c r="A12941" t="s">
        <v>28976</v>
      </c>
      <c r="B12941" t="s">
        <v>58</v>
      </c>
      <c r="C12941">
        <v>95362</v>
      </c>
      <c r="D12941" t="s">
        <v>6757</v>
      </c>
      <c r="E12941" t="s">
        <v>62</v>
      </c>
      <c r="F12941">
        <v>0.26</v>
      </c>
      <c r="G12941">
        <v>0.28999999999999998</v>
      </c>
      <c r="J12941">
        <v>0</v>
      </c>
      <c r="K12941">
        <v>0</v>
      </c>
    </row>
    <row r="12942" spans="1:11">
      <c r="A12942" t="s">
        <v>28977</v>
      </c>
      <c r="B12942" t="s">
        <v>58</v>
      </c>
      <c r="C12942">
        <v>95363</v>
      </c>
      <c r="D12942" t="s">
        <v>6758</v>
      </c>
      <c r="E12942" t="s">
        <v>62</v>
      </c>
      <c r="F12942">
        <v>0.26</v>
      </c>
      <c r="G12942">
        <v>0.28999999999999998</v>
      </c>
      <c r="J12942">
        <v>0</v>
      </c>
      <c r="K12942">
        <v>0</v>
      </c>
    </row>
    <row r="12943" spans="1:11">
      <c r="A12943" t="s">
        <v>28978</v>
      </c>
      <c r="B12943" t="s">
        <v>58</v>
      </c>
      <c r="C12943">
        <v>101350</v>
      </c>
      <c r="D12943" t="s">
        <v>6878</v>
      </c>
      <c r="E12943" t="s">
        <v>6706</v>
      </c>
      <c r="F12943">
        <v>34.68</v>
      </c>
      <c r="G12943">
        <v>38.729999999999997</v>
      </c>
      <c r="J12943">
        <v>0</v>
      </c>
      <c r="K12943">
        <v>0</v>
      </c>
    </row>
    <row r="12944" spans="1:11">
      <c r="A12944" t="s">
        <v>28979</v>
      </c>
      <c r="B12944" t="s">
        <v>58</v>
      </c>
      <c r="C12944">
        <v>95360</v>
      </c>
      <c r="D12944" t="s">
        <v>6755</v>
      </c>
      <c r="E12944" t="s">
        <v>62</v>
      </c>
      <c r="F12944">
        <v>0.35</v>
      </c>
      <c r="G12944">
        <v>0.39</v>
      </c>
      <c r="J12944">
        <v>0</v>
      </c>
      <c r="K12944">
        <v>0</v>
      </c>
    </row>
    <row r="12945" spans="1:11">
      <c r="A12945" t="s">
        <v>28980</v>
      </c>
      <c r="B12945" t="s">
        <v>58</v>
      </c>
      <c r="C12945">
        <v>101351</v>
      </c>
      <c r="D12945" t="s">
        <v>6879</v>
      </c>
      <c r="E12945" t="s">
        <v>6706</v>
      </c>
      <c r="F12945">
        <v>29.68</v>
      </c>
      <c r="G12945">
        <v>33.14</v>
      </c>
      <c r="J12945">
        <v>0</v>
      </c>
      <c r="K12945">
        <v>0</v>
      </c>
    </row>
    <row r="12946" spans="1:11">
      <c r="A12946" t="s">
        <v>28981</v>
      </c>
      <c r="B12946" t="s">
        <v>58</v>
      </c>
      <c r="C12946">
        <v>95365</v>
      </c>
      <c r="D12946" t="s">
        <v>6760</v>
      </c>
      <c r="E12946" t="s">
        <v>62</v>
      </c>
      <c r="F12946">
        <v>0.22</v>
      </c>
      <c r="G12946">
        <v>0.25</v>
      </c>
      <c r="J12946">
        <v>0</v>
      </c>
      <c r="K12946">
        <v>0</v>
      </c>
    </row>
    <row r="12947" spans="1:11">
      <c r="A12947" t="s">
        <v>28982</v>
      </c>
      <c r="B12947" t="s">
        <v>58</v>
      </c>
      <c r="C12947">
        <v>101352</v>
      </c>
      <c r="D12947" t="s">
        <v>6880</v>
      </c>
      <c r="E12947" t="s">
        <v>6706</v>
      </c>
      <c r="F12947">
        <v>29.68</v>
      </c>
      <c r="G12947">
        <v>33.14</v>
      </c>
      <c r="J12947">
        <v>0</v>
      </c>
      <c r="K12947">
        <v>0</v>
      </c>
    </row>
    <row r="12948" spans="1:11">
      <c r="A12948" t="s">
        <v>28983</v>
      </c>
      <c r="B12948" t="s">
        <v>58</v>
      </c>
      <c r="C12948">
        <v>95364</v>
      </c>
      <c r="D12948" t="s">
        <v>6759</v>
      </c>
      <c r="E12948" t="s">
        <v>62</v>
      </c>
      <c r="F12948">
        <v>0.22</v>
      </c>
      <c r="G12948">
        <v>0.25</v>
      </c>
      <c r="J12948">
        <v>0</v>
      </c>
      <c r="K12948">
        <v>0</v>
      </c>
    </row>
    <row r="12949" spans="1:11">
      <c r="A12949" t="s">
        <v>28984</v>
      </c>
      <c r="B12949" t="s">
        <v>58</v>
      </c>
      <c r="C12949">
        <v>95366</v>
      </c>
      <c r="D12949" t="s">
        <v>6761</v>
      </c>
      <c r="E12949" t="s">
        <v>62</v>
      </c>
      <c r="F12949">
        <v>0.23</v>
      </c>
      <c r="G12949">
        <v>0.26</v>
      </c>
      <c r="J12949">
        <v>0</v>
      </c>
      <c r="K12949">
        <v>0</v>
      </c>
    </row>
    <row r="12950" spans="1:11">
      <c r="A12950" t="s">
        <v>28985</v>
      </c>
      <c r="B12950" t="s">
        <v>58</v>
      </c>
      <c r="C12950">
        <v>101353</v>
      </c>
      <c r="D12950" t="s">
        <v>6881</v>
      </c>
      <c r="E12950" t="s">
        <v>6706</v>
      </c>
      <c r="F12950">
        <v>31.43</v>
      </c>
      <c r="G12950">
        <v>35.090000000000003</v>
      </c>
      <c r="J12950">
        <v>0</v>
      </c>
      <c r="K12950">
        <v>0</v>
      </c>
    </row>
    <row r="12951" spans="1:11">
      <c r="A12951" t="s">
        <v>28986</v>
      </c>
      <c r="B12951" t="s">
        <v>58</v>
      </c>
      <c r="C12951">
        <v>95367</v>
      </c>
      <c r="D12951" t="s">
        <v>6762</v>
      </c>
      <c r="E12951" t="s">
        <v>62</v>
      </c>
      <c r="F12951">
        <v>0.26</v>
      </c>
      <c r="G12951">
        <v>0.28999999999999998</v>
      </c>
      <c r="J12951">
        <v>0</v>
      </c>
      <c r="K12951">
        <v>0</v>
      </c>
    </row>
    <row r="12952" spans="1:11">
      <c r="A12952" t="s">
        <v>28987</v>
      </c>
      <c r="B12952" t="s">
        <v>58</v>
      </c>
      <c r="C12952">
        <v>101355</v>
      </c>
      <c r="D12952" t="s">
        <v>6882</v>
      </c>
      <c r="E12952" t="s">
        <v>6706</v>
      </c>
      <c r="F12952">
        <v>34.68</v>
      </c>
      <c r="G12952">
        <v>38.729999999999997</v>
      </c>
      <c r="J12952">
        <v>0</v>
      </c>
      <c r="K12952">
        <v>0</v>
      </c>
    </row>
    <row r="12953" spans="1:11">
      <c r="A12953" t="s">
        <v>28988</v>
      </c>
      <c r="B12953" t="s">
        <v>58</v>
      </c>
      <c r="C12953">
        <v>95368</v>
      </c>
      <c r="D12953" t="s">
        <v>6763</v>
      </c>
      <c r="E12953" t="s">
        <v>62</v>
      </c>
      <c r="F12953">
        <v>0.27</v>
      </c>
      <c r="G12953">
        <v>0.3</v>
      </c>
      <c r="J12953">
        <v>0</v>
      </c>
      <c r="K12953">
        <v>0</v>
      </c>
    </row>
    <row r="12954" spans="1:11">
      <c r="A12954" t="s">
        <v>28989</v>
      </c>
      <c r="B12954" t="s">
        <v>58</v>
      </c>
      <c r="C12954">
        <v>95369</v>
      </c>
      <c r="D12954" t="s">
        <v>6764</v>
      </c>
      <c r="E12954" t="s">
        <v>62</v>
      </c>
      <c r="F12954">
        <v>0.24</v>
      </c>
      <c r="G12954">
        <v>0.27</v>
      </c>
      <c r="J12954">
        <v>0</v>
      </c>
      <c r="K12954">
        <v>0</v>
      </c>
    </row>
    <row r="12955" spans="1:11">
      <c r="A12955" t="s">
        <v>28990</v>
      </c>
      <c r="B12955" t="s">
        <v>58</v>
      </c>
      <c r="C12955">
        <v>95370</v>
      </c>
      <c r="D12955" t="s">
        <v>6765</v>
      </c>
      <c r="E12955" t="s">
        <v>62</v>
      </c>
      <c r="F12955">
        <v>0.42</v>
      </c>
      <c r="G12955">
        <v>0.46</v>
      </c>
      <c r="J12955">
        <v>0</v>
      </c>
      <c r="K12955">
        <v>0</v>
      </c>
    </row>
    <row r="12956" spans="1:11">
      <c r="A12956" t="s">
        <v>28991</v>
      </c>
      <c r="B12956" t="s">
        <v>58</v>
      </c>
      <c r="C12956">
        <v>101356</v>
      </c>
      <c r="D12956" t="s">
        <v>6883</v>
      </c>
      <c r="E12956" t="s">
        <v>6706</v>
      </c>
      <c r="F12956">
        <v>55.74</v>
      </c>
      <c r="G12956">
        <v>62.25</v>
      </c>
      <c r="J12956">
        <v>0</v>
      </c>
      <c r="K12956">
        <v>0</v>
      </c>
    </row>
    <row r="12957" spans="1:11">
      <c r="A12957" t="s">
        <v>28992</v>
      </c>
      <c r="B12957" t="s">
        <v>58</v>
      </c>
      <c r="C12957">
        <v>95371</v>
      </c>
      <c r="D12957" t="s">
        <v>6766</v>
      </c>
      <c r="E12957" t="s">
        <v>62</v>
      </c>
      <c r="F12957">
        <v>0.55000000000000004</v>
      </c>
      <c r="G12957">
        <v>0.62</v>
      </c>
      <c r="J12957">
        <v>0</v>
      </c>
      <c r="K12957">
        <v>0</v>
      </c>
    </row>
    <row r="12958" spans="1:11">
      <c r="A12958" t="s">
        <v>28993</v>
      </c>
      <c r="B12958" t="s">
        <v>58</v>
      </c>
      <c r="C12958">
        <v>101357</v>
      </c>
      <c r="D12958" t="s">
        <v>6884</v>
      </c>
      <c r="E12958" t="s">
        <v>6706</v>
      </c>
      <c r="F12958">
        <v>74.06</v>
      </c>
      <c r="G12958">
        <v>82.7</v>
      </c>
      <c r="J12958">
        <v>0</v>
      </c>
      <c r="K12958">
        <v>0</v>
      </c>
    </row>
    <row r="12959" spans="1:11">
      <c r="A12959" t="s">
        <v>28994</v>
      </c>
      <c r="B12959" t="s">
        <v>58</v>
      </c>
      <c r="C12959">
        <v>95372</v>
      </c>
      <c r="D12959" t="s">
        <v>6767</v>
      </c>
      <c r="E12959" t="s">
        <v>62</v>
      </c>
      <c r="F12959">
        <v>0.38</v>
      </c>
      <c r="G12959">
        <v>0.42</v>
      </c>
      <c r="J12959">
        <v>0</v>
      </c>
      <c r="K12959">
        <v>0</v>
      </c>
    </row>
    <row r="12960" spans="1:11">
      <c r="A12960" t="s">
        <v>28995</v>
      </c>
      <c r="B12960" t="s">
        <v>58</v>
      </c>
      <c r="C12960">
        <v>101358</v>
      </c>
      <c r="D12960" t="s">
        <v>6885</v>
      </c>
      <c r="E12960" t="s">
        <v>6706</v>
      </c>
      <c r="F12960">
        <v>50.45</v>
      </c>
      <c r="G12960">
        <v>56.33</v>
      </c>
      <c r="J12960">
        <v>0</v>
      </c>
      <c r="K12960">
        <v>0</v>
      </c>
    </row>
    <row r="12961" spans="1:11">
      <c r="A12961" t="s">
        <v>28996</v>
      </c>
      <c r="B12961" t="s">
        <v>58</v>
      </c>
      <c r="C12961">
        <v>95373</v>
      </c>
      <c r="D12961" t="s">
        <v>6768</v>
      </c>
      <c r="E12961" t="s">
        <v>62</v>
      </c>
      <c r="F12961">
        <v>0.35</v>
      </c>
      <c r="G12961">
        <v>0.39</v>
      </c>
      <c r="J12961">
        <v>0</v>
      </c>
      <c r="K12961">
        <v>0</v>
      </c>
    </row>
    <row r="12962" spans="1:11">
      <c r="A12962" t="s">
        <v>28997</v>
      </c>
      <c r="B12962" t="s">
        <v>58</v>
      </c>
      <c r="C12962">
        <v>101359</v>
      </c>
      <c r="D12962" t="s">
        <v>6886</v>
      </c>
      <c r="E12962" t="s">
        <v>6706</v>
      </c>
      <c r="F12962">
        <v>46.52</v>
      </c>
      <c r="G12962">
        <v>51.95</v>
      </c>
      <c r="J12962">
        <v>0</v>
      </c>
      <c r="K12962">
        <v>0</v>
      </c>
    </row>
    <row r="12963" spans="1:11">
      <c r="A12963" t="s">
        <v>28998</v>
      </c>
      <c r="B12963" t="s">
        <v>58</v>
      </c>
      <c r="C12963">
        <v>101360</v>
      </c>
      <c r="D12963" t="s">
        <v>6887</v>
      </c>
      <c r="E12963" t="s">
        <v>6706</v>
      </c>
      <c r="F12963">
        <v>50.45</v>
      </c>
      <c r="G12963">
        <v>56.33</v>
      </c>
      <c r="J12963">
        <v>0</v>
      </c>
      <c r="K12963">
        <v>0</v>
      </c>
    </row>
    <row r="12964" spans="1:11">
      <c r="A12964" t="s">
        <v>28999</v>
      </c>
      <c r="B12964" t="s">
        <v>58</v>
      </c>
      <c r="C12964">
        <v>95374</v>
      </c>
      <c r="D12964" t="s">
        <v>6769</v>
      </c>
      <c r="E12964" t="s">
        <v>62</v>
      </c>
      <c r="F12964">
        <v>0.38</v>
      </c>
      <c r="G12964">
        <v>0.42</v>
      </c>
      <c r="J12964">
        <v>0</v>
      </c>
      <c r="K12964">
        <v>0</v>
      </c>
    </row>
    <row r="12965" spans="1:11">
      <c r="A12965" t="s">
        <v>29000</v>
      </c>
      <c r="B12965" t="s">
        <v>58</v>
      </c>
      <c r="C12965">
        <v>95375</v>
      </c>
      <c r="D12965" t="s">
        <v>6770</v>
      </c>
      <c r="E12965" t="s">
        <v>62</v>
      </c>
      <c r="F12965">
        <v>0.47</v>
      </c>
      <c r="G12965">
        <v>0.52</v>
      </c>
      <c r="J12965">
        <v>0</v>
      </c>
      <c r="K12965">
        <v>0</v>
      </c>
    </row>
    <row r="12966" spans="1:11">
      <c r="A12966" t="s">
        <v>29001</v>
      </c>
      <c r="B12966" t="s">
        <v>58</v>
      </c>
      <c r="C12966">
        <v>101361</v>
      </c>
      <c r="D12966" t="s">
        <v>6888</v>
      </c>
      <c r="E12966" t="s">
        <v>6706</v>
      </c>
      <c r="F12966">
        <v>62.33</v>
      </c>
      <c r="G12966">
        <v>69.599999999999994</v>
      </c>
      <c r="J12966">
        <v>0</v>
      </c>
      <c r="K12966">
        <v>0</v>
      </c>
    </row>
    <row r="12967" spans="1:11">
      <c r="A12967" t="s">
        <v>29002</v>
      </c>
      <c r="B12967" t="s">
        <v>58</v>
      </c>
      <c r="C12967">
        <v>95376</v>
      </c>
      <c r="D12967" t="s">
        <v>6771</v>
      </c>
      <c r="E12967" t="s">
        <v>62</v>
      </c>
      <c r="F12967">
        <v>0.12</v>
      </c>
      <c r="G12967">
        <v>0.14000000000000001</v>
      </c>
      <c r="J12967">
        <v>0</v>
      </c>
      <c r="K12967">
        <v>0</v>
      </c>
    </row>
    <row r="12968" spans="1:11">
      <c r="A12968" t="s">
        <v>29003</v>
      </c>
      <c r="B12968" t="s">
        <v>58</v>
      </c>
      <c r="C12968">
        <v>95377</v>
      </c>
      <c r="D12968" t="s">
        <v>6772</v>
      </c>
      <c r="E12968" t="s">
        <v>62</v>
      </c>
      <c r="F12968">
        <v>0.3</v>
      </c>
      <c r="G12968">
        <v>0.33</v>
      </c>
      <c r="J12968">
        <v>0</v>
      </c>
      <c r="K12968">
        <v>0</v>
      </c>
    </row>
    <row r="12969" spans="1:11">
      <c r="A12969" t="s">
        <v>29004</v>
      </c>
      <c r="B12969" t="s">
        <v>58</v>
      </c>
      <c r="C12969">
        <v>101363</v>
      </c>
      <c r="D12969" t="s">
        <v>6889</v>
      </c>
      <c r="E12969" t="s">
        <v>6706</v>
      </c>
      <c r="F12969">
        <v>40.299999999999997</v>
      </c>
      <c r="G12969">
        <v>45</v>
      </c>
      <c r="J12969">
        <v>0</v>
      </c>
      <c r="K12969">
        <v>0</v>
      </c>
    </row>
    <row r="12970" spans="1:11">
      <c r="A12970" t="s">
        <v>29005</v>
      </c>
      <c r="B12970" t="s">
        <v>58</v>
      </c>
      <c r="C12970">
        <v>95378</v>
      </c>
      <c r="D12970" t="s">
        <v>6773</v>
      </c>
      <c r="E12970" t="s">
        <v>62</v>
      </c>
      <c r="F12970">
        <v>0.39</v>
      </c>
      <c r="G12970">
        <v>0.44</v>
      </c>
      <c r="J12970">
        <v>0</v>
      </c>
      <c r="K12970">
        <v>0</v>
      </c>
    </row>
    <row r="12971" spans="1:11">
      <c r="A12971" t="s">
        <v>29006</v>
      </c>
      <c r="B12971" t="s">
        <v>58</v>
      </c>
      <c r="C12971">
        <v>101364</v>
      </c>
      <c r="D12971" t="s">
        <v>6890</v>
      </c>
      <c r="E12971" t="s">
        <v>6706</v>
      </c>
      <c r="F12971">
        <v>52.85</v>
      </c>
      <c r="G12971">
        <v>59.02</v>
      </c>
      <c r="J12971">
        <v>0</v>
      </c>
      <c r="K12971">
        <v>0</v>
      </c>
    </row>
    <row r="12972" spans="1:11">
      <c r="A12972" t="s">
        <v>29007</v>
      </c>
      <c r="B12972" t="s">
        <v>58</v>
      </c>
      <c r="C12972">
        <v>95379</v>
      </c>
      <c r="D12972" t="s">
        <v>6774</v>
      </c>
      <c r="E12972" t="s">
        <v>62</v>
      </c>
      <c r="F12972">
        <v>0.38</v>
      </c>
      <c r="G12972">
        <v>0.43</v>
      </c>
      <c r="J12972">
        <v>0</v>
      </c>
      <c r="K12972">
        <v>0</v>
      </c>
    </row>
    <row r="12973" spans="1:11">
      <c r="A12973" t="s">
        <v>29008</v>
      </c>
      <c r="B12973" t="s">
        <v>58</v>
      </c>
      <c r="C12973">
        <v>101365</v>
      </c>
      <c r="D12973" t="s">
        <v>6891</v>
      </c>
      <c r="E12973" t="s">
        <v>6706</v>
      </c>
      <c r="F12973">
        <v>51.28</v>
      </c>
      <c r="G12973">
        <v>57.27</v>
      </c>
      <c r="J12973">
        <v>0</v>
      </c>
      <c r="K12973">
        <v>0</v>
      </c>
    </row>
    <row r="12974" spans="1:11">
      <c r="A12974" t="s">
        <v>29009</v>
      </c>
      <c r="B12974" t="s">
        <v>58</v>
      </c>
      <c r="C12974">
        <v>95380</v>
      </c>
      <c r="D12974" t="s">
        <v>15203</v>
      </c>
      <c r="E12974" t="s">
        <v>62</v>
      </c>
      <c r="F12974">
        <v>0.73</v>
      </c>
      <c r="G12974">
        <v>0.82</v>
      </c>
      <c r="J12974">
        <v>0</v>
      </c>
      <c r="K12974">
        <v>0</v>
      </c>
    </row>
    <row r="12975" spans="1:11">
      <c r="A12975" t="s">
        <v>29010</v>
      </c>
      <c r="B12975" t="s">
        <v>58</v>
      </c>
      <c r="C12975">
        <v>101366</v>
      </c>
      <c r="D12975" t="s">
        <v>6892</v>
      </c>
      <c r="E12975" t="s">
        <v>6706</v>
      </c>
      <c r="F12975">
        <v>97.5</v>
      </c>
      <c r="G12975">
        <v>108.87</v>
      </c>
      <c r="J12975">
        <v>0</v>
      </c>
      <c r="K12975">
        <v>0</v>
      </c>
    </row>
    <row r="12976" spans="1:11">
      <c r="A12976" t="s">
        <v>29011</v>
      </c>
      <c r="B12976" t="s">
        <v>58</v>
      </c>
      <c r="C12976">
        <v>100535</v>
      </c>
      <c r="D12976" t="s">
        <v>6822</v>
      </c>
      <c r="E12976" t="s">
        <v>62</v>
      </c>
      <c r="F12976">
        <v>0.35</v>
      </c>
      <c r="G12976">
        <v>0.39</v>
      </c>
      <c r="J12976">
        <v>0</v>
      </c>
      <c r="K12976">
        <v>0</v>
      </c>
    </row>
    <row r="12977" spans="1:11">
      <c r="A12977" t="s">
        <v>29012</v>
      </c>
      <c r="B12977" t="s">
        <v>58</v>
      </c>
      <c r="C12977">
        <v>100536</v>
      </c>
      <c r="D12977" t="s">
        <v>6823</v>
      </c>
      <c r="E12977" t="s">
        <v>6706</v>
      </c>
      <c r="F12977">
        <v>46.38</v>
      </c>
      <c r="G12977">
        <v>51.79</v>
      </c>
      <c r="J12977">
        <v>0</v>
      </c>
      <c r="K12977">
        <v>0</v>
      </c>
    </row>
    <row r="12978" spans="1:11">
      <c r="A12978" t="s">
        <v>29013</v>
      </c>
      <c r="B12978" t="s">
        <v>58</v>
      </c>
      <c r="C12978">
        <v>101368</v>
      </c>
      <c r="D12978" t="s">
        <v>6893</v>
      </c>
      <c r="E12978" t="s">
        <v>6706</v>
      </c>
      <c r="F12978">
        <v>46.11</v>
      </c>
      <c r="G12978">
        <v>51.49</v>
      </c>
      <c r="J12978">
        <v>0</v>
      </c>
      <c r="K12978">
        <v>0</v>
      </c>
    </row>
    <row r="12979" spans="1:11">
      <c r="A12979" t="s">
        <v>29014</v>
      </c>
      <c r="B12979" t="s">
        <v>58</v>
      </c>
      <c r="C12979">
        <v>101369</v>
      </c>
      <c r="D12979" t="s">
        <v>6894</v>
      </c>
      <c r="E12979" t="s">
        <v>6706</v>
      </c>
      <c r="F12979">
        <v>41.46</v>
      </c>
      <c r="G12979">
        <v>46.3</v>
      </c>
      <c r="J12979">
        <v>0</v>
      </c>
      <c r="K12979">
        <v>0</v>
      </c>
    </row>
    <row r="12980" spans="1:11">
      <c r="A12980" t="s">
        <v>29015</v>
      </c>
      <c r="B12980" t="s">
        <v>58</v>
      </c>
      <c r="C12980">
        <v>95385</v>
      </c>
      <c r="D12980" t="s">
        <v>6777</v>
      </c>
      <c r="E12980" t="s">
        <v>62</v>
      </c>
      <c r="F12980">
        <v>0.31</v>
      </c>
      <c r="G12980">
        <v>0.34</v>
      </c>
      <c r="J12980">
        <v>0</v>
      </c>
      <c r="K12980">
        <v>0</v>
      </c>
    </row>
    <row r="12981" spans="1:11">
      <c r="A12981" t="s">
        <v>29016</v>
      </c>
      <c r="B12981" t="s">
        <v>58</v>
      </c>
      <c r="C12981">
        <v>101370</v>
      </c>
      <c r="D12981" t="s">
        <v>6895</v>
      </c>
      <c r="E12981" t="s">
        <v>6706</v>
      </c>
      <c r="F12981">
        <v>41.34</v>
      </c>
      <c r="G12981">
        <v>46.17</v>
      </c>
      <c r="J12981">
        <v>0</v>
      </c>
      <c r="K12981">
        <v>0</v>
      </c>
    </row>
    <row r="12982" spans="1:11">
      <c r="A12982" t="s">
        <v>29017</v>
      </c>
      <c r="B12982" t="s">
        <v>58</v>
      </c>
      <c r="C12982">
        <v>95406</v>
      </c>
      <c r="D12982" t="s">
        <v>6794</v>
      </c>
      <c r="E12982" t="s">
        <v>62</v>
      </c>
      <c r="F12982">
        <v>0.2</v>
      </c>
      <c r="G12982">
        <v>0.22</v>
      </c>
      <c r="J12982">
        <v>0</v>
      </c>
      <c r="K12982">
        <v>0</v>
      </c>
    </row>
    <row r="12983" spans="1:11">
      <c r="A12983" t="s">
        <v>29018</v>
      </c>
      <c r="B12983" t="s">
        <v>58</v>
      </c>
      <c r="C12983">
        <v>95424</v>
      </c>
      <c r="D12983" t="s">
        <v>6807</v>
      </c>
      <c r="E12983" t="s">
        <v>6706</v>
      </c>
      <c r="F12983">
        <v>27.14</v>
      </c>
      <c r="G12983">
        <v>30.3</v>
      </c>
      <c r="J12983">
        <v>0</v>
      </c>
      <c r="K12983">
        <v>0</v>
      </c>
    </row>
    <row r="12984" spans="1:11">
      <c r="A12984" t="s">
        <v>29019</v>
      </c>
      <c r="B12984" t="s">
        <v>58</v>
      </c>
      <c r="C12984">
        <v>95386</v>
      </c>
      <c r="D12984" t="s">
        <v>6778</v>
      </c>
      <c r="E12984" t="s">
        <v>62</v>
      </c>
      <c r="F12984">
        <v>0.35</v>
      </c>
      <c r="G12984">
        <v>0.39</v>
      </c>
      <c r="J12984">
        <v>0</v>
      </c>
      <c r="K12984">
        <v>0</v>
      </c>
    </row>
    <row r="12985" spans="1:11">
      <c r="A12985" t="s">
        <v>29020</v>
      </c>
      <c r="B12985" t="s">
        <v>58</v>
      </c>
      <c r="C12985">
        <v>95383</v>
      </c>
      <c r="D12985" t="s">
        <v>6775</v>
      </c>
      <c r="E12985" t="s">
        <v>62</v>
      </c>
      <c r="F12985">
        <v>0.34</v>
      </c>
      <c r="G12985">
        <v>0.38</v>
      </c>
      <c r="J12985">
        <v>0</v>
      </c>
      <c r="K12985">
        <v>0</v>
      </c>
    </row>
    <row r="12986" spans="1:11">
      <c r="A12986" t="s">
        <v>29021</v>
      </c>
      <c r="B12986" t="s">
        <v>58</v>
      </c>
      <c r="C12986">
        <v>95384</v>
      </c>
      <c r="D12986" t="s">
        <v>6776</v>
      </c>
      <c r="E12986" t="s">
        <v>62</v>
      </c>
      <c r="F12986">
        <v>0.31</v>
      </c>
      <c r="G12986">
        <v>0.34</v>
      </c>
      <c r="J12986">
        <v>0</v>
      </c>
      <c r="K12986">
        <v>0</v>
      </c>
    </row>
    <row r="12987" spans="1:11">
      <c r="A12987" t="s">
        <v>29022</v>
      </c>
      <c r="B12987" t="s">
        <v>58</v>
      </c>
      <c r="C12987">
        <v>100299</v>
      </c>
      <c r="D12987" t="s">
        <v>6814</v>
      </c>
      <c r="E12987" t="s">
        <v>62</v>
      </c>
      <c r="F12987">
        <v>0.74</v>
      </c>
      <c r="G12987">
        <v>0.82</v>
      </c>
      <c r="J12987">
        <v>0</v>
      </c>
      <c r="K12987">
        <v>0</v>
      </c>
    </row>
    <row r="12988" spans="1:11">
      <c r="A12988" t="s">
        <v>29023</v>
      </c>
      <c r="B12988" t="s">
        <v>58</v>
      </c>
      <c r="C12988">
        <v>100315</v>
      </c>
      <c r="D12988" t="s">
        <v>6820</v>
      </c>
      <c r="E12988" t="s">
        <v>6706</v>
      </c>
      <c r="F12988">
        <v>97.95</v>
      </c>
      <c r="G12988">
        <v>109.37</v>
      </c>
      <c r="J12988">
        <v>0</v>
      </c>
      <c r="K12988">
        <v>0</v>
      </c>
    </row>
    <row r="12989" spans="1:11">
      <c r="A12989" t="s">
        <v>29024</v>
      </c>
      <c r="B12989" t="s">
        <v>58</v>
      </c>
      <c r="C12989">
        <v>95387</v>
      </c>
      <c r="D12989" t="s">
        <v>6779</v>
      </c>
      <c r="E12989" t="s">
        <v>62</v>
      </c>
      <c r="F12989">
        <v>0.33</v>
      </c>
      <c r="G12989">
        <v>0.37</v>
      </c>
      <c r="J12989">
        <v>0</v>
      </c>
      <c r="K12989">
        <v>0</v>
      </c>
    </row>
    <row r="12990" spans="1:11">
      <c r="A12990" t="s">
        <v>29025</v>
      </c>
      <c r="B12990" t="s">
        <v>58</v>
      </c>
      <c r="C12990">
        <v>101371</v>
      </c>
      <c r="D12990" t="s">
        <v>6896</v>
      </c>
      <c r="E12990" t="s">
        <v>6706</v>
      </c>
      <c r="F12990">
        <v>44.6</v>
      </c>
      <c r="G12990">
        <v>49.81</v>
      </c>
      <c r="J12990">
        <v>0</v>
      </c>
      <c r="K12990">
        <v>0</v>
      </c>
    </row>
    <row r="12991" spans="1:11">
      <c r="A12991" t="s">
        <v>29026</v>
      </c>
      <c r="B12991" t="s">
        <v>58</v>
      </c>
      <c r="C12991">
        <v>100288</v>
      </c>
      <c r="D12991" t="s">
        <v>6808</v>
      </c>
      <c r="E12991" t="s">
        <v>62</v>
      </c>
      <c r="F12991">
        <v>0.1</v>
      </c>
      <c r="G12991">
        <v>0.11</v>
      </c>
      <c r="J12991">
        <v>0</v>
      </c>
      <c r="K12991">
        <v>0</v>
      </c>
    </row>
    <row r="12992" spans="1:11">
      <c r="A12992" t="s">
        <v>29027</v>
      </c>
      <c r="B12992" t="s">
        <v>58</v>
      </c>
      <c r="C12992">
        <v>101372</v>
      </c>
      <c r="D12992" t="s">
        <v>6897</v>
      </c>
      <c r="E12992" t="s">
        <v>6706</v>
      </c>
      <c r="F12992">
        <v>14.18</v>
      </c>
      <c r="G12992">
        <v>15.84</v>
      </c>
      <c r="J12992">
        <v>0</v>
      </c>
      <c r="K12992">
        <v>0</v>
      </c>
    </row>
    <row r="12993" spans="1:11">
      <c r="A12993" t="s">
        <v>29028</v>
      </c>
      <c r="B12993" t="s">
        <v>58</v>
      </c>
      <c r="C12993">
        <v>90775</v>
      </c>
      <c r="D12993" t="s">
        <v>6698</v>
      </c>
      <c r="E12993" t="s">
        <v>62</v>
      </c>
      <c r="F12993">
        <v>25.32</v>
      </c>
      <c r="G12993">
        <v>28.01</v>
      </c>
      <c r="J12993">
        <v>0</v>
      </c>
      <c r="K12993">
        <v>0</v>
      </c>
    </row>
    <row r="12994" spans="1:11">
      <c r="A12994" t="s">
        <v>29029</v>
      </c>
      <c r="B12994" t="s">
        <v>58</v>
      </c>
      <c r="C12994">
        <v>93561</v>
      </c>
      <c r="D12994" t="s">
        <v>6698</v>
      </c>
      <c r="E12994" t="s">
        <v>6706</v>
      </c>
      <c r="F12994">
        <v>4480.18</v>
      </c>
      <c r="G12994">
        <v>4952.04</v>
      </c>
      <c r="J12994">
        <v>0</v>
      </c>
      <c r="K12994">
        <v>0</v>
      </c>
    </row>
    <row r="12995" spans="1:11">
      <c r="A12995" t="s">
        <v>29030</v>
      </c>
      <c r="B12995" t="s">
        <v>58</v>
      </c>
      <c r="C12995">
        <v>88264</v>
      </c>
      <c r="D12995" t="s">
        <v>104</v>
      </c>
      <c r="E12995" t="s">
        <v>62</v>
      </c>
      <c r="F12995">
        <v>36.82</v>
      </c>
      <c r="G12995">
        <v>39.94</v>
      </c>
      <c r="J12995">
        <v>0</v>
      </c>
      <c r="K12995">
        <v>0</v>
      </c>
    </row>
    <row r="12996" spans="1:11">
      <c r="A12996" t="s">
        <v>29031</v>
      </c>
      <c r="B12996" t="s">
        <v>58</v>
      </c>
      <c r="C12996">
        <v>101399</v>
      </c>
      <c r="D12996" t="s">
        <v>104</v>
      </c>
      <c r="E12996" t="s">
        <v>6706</v>
      </c>
      <c r="F12996">
        <v>6562.43</v>
      </c>
      <c r="G12996">
        <v>7106.54</v>
      </c>
      <c r="J12996">
        <v>0</v>
      </c>
      <c r="K12996">
        <v>0</v>
      </c>
    </row>
    <row r="12997" spans="1:11">
      <c r="A12997" t="s">
        <v>29032</v>
      </c>
      <c r="B12997" t="s">
        <v>58</v>
      </c>
      <c r="C12997">
        <v>88266</v>
      </c>
      <c r="D12997" t="s">
        <v>6648</v>
      </c>
      <c r="E12997" t="s">
        <v>62</v>
      </c>
      <c r="F12997">
        <v>40.65</v>
      </c>
      <c r="G12997">
        <v>44.21</v>
      </c>
      <c r="J12997">
        <v>0</v>
      </c>
      <c r="K12997">
        <v>0</v>
      </c>
    </row>
    <row r="12998" spans="1:11">
      <c r="A12998" t="s">
        <v>29033</v>
      </c>
      <c r="B12998" t="s">
        <v>58</v>
      </c>
      <c r="C12998">
        <v>101401</v>
      </c>
      <c r="D12998" t="s">
        <v>6648</v>
      </c>
      <c r="E12998" t="s">
        <v>6706</v>
      </c>
      <c r="F12998">
        <v>7238.45</v>
      </c>
      <c r="G12998">
        <v>7861.42</v>
      </c>
      <c r="J12998">
        <v>0</v>
      </c>
      <c r="K12998">
        <v>0</v>
      </c>
    </row>
    <row r="12999" spans="1:11">
      <c r="A12999" t="s">
        <v>29034</v>
      </c>
      <c r="B12999" t="s">
        <v>58</v>
      </c>
      <c r="C12999">
        <v>88267</v>
      </c>
      <c r="D12999" t="s">
        <v>6649</v>
      </c>
      <c r="E12999" t="s">
        <v>62</v>
      </c>
      <c r="F12999">
        <v>35.549999999999997</v>
      </c>
      <c r="G12999">
        <v>38.590000000000003</v>
      </c>
      <c r="J12999">
        <v>0</v>
      </c>
      <c r="K12999">
        <v>0</v>
      </c>
    </row>
    <row r="13000" spans="1:11">
      <c r="A13000" t="s">
        <v>29035</v>
      </c>
      <c r="B13000" t="s">
        <v>58</v>
      </c>
      <c r="C13000">
        <v>101402</v>
      </c>
      <c r="D13000" t="s">
        <v>6649</v>
      </c>
      <c r="E13000" t="s">
        <v>6706</v>
      </c>
      <c r="F13000">
        <v>6351.03</v>
      </c>
      <c r="G13000">
        <v>6885.45</v>
      </c>
      <c r="J13000">
        <v>0</v>
      </c>
      <c r="K13000">
        <v>0</v>
      </c>
    </row>
    <row r="13001" spans="1:11">
      <c r="A13001" t="s">
        <v>29036</v>
      </c>
      <c r="B13001" t="s">
        <v>58</v>
      </c>
      <c r="C13001">
        <v>90776</v>
      </c>
      <c r="D13001" t="s">
        <v>6699</v>
      </c>
      <c r="E13001" t="s">
        <v>62</v>
      </c>
      <c r="F13001">
        <v>46.4</v>
      </c>
      <c r="G13001">
        <v>51.46</v>
      </c>
      <c r="J13001">
        <v>0</v>
      </c>
      <c r="K13001">
        <v>0</v>
      </c>
    </row>
    <row r="13002" spans="1:11">
      <c r="A13002" t="s">
        <v>29037</v>
      </c>
      <c r="B13002" t="s">
        <v>58</v>
      </c>
      <c r="C13002">
        <v>93572</v>
      </c>
      <c r="D13002" t="s">
        <v>6710</v>
      </c>
      <c r="E13002" t="s">
        <v>6706</v>
      </c>
      <c r="F13002">
        <v>8154.68</v>
      </c>
      <c r="G13002">
        <v>9042.49</v>
      </c>
      <c r="J13002">
        <v>0</v>
      </c>
      <c r="K13002">
        <v>0</v>
      </c>
    </row>
    <row r="13003" spans="1:11">
      <c r="A13003" t="s">
        <v>29038</v>
      </c>
      <c r="B13003" t="s">
        <v>58</v>
      </c>
      <c r="C13003">
        <v>90777</v>
      </c>
      <c r="D13003" t="s">
        <v>6700</v>
      </c>
      <c r="E13003" t="s">
        <v>62</v>
      </c>
      <c r="F13003">
        <v>126.78</v>
      </c>
      <c r="G13003">
        <v>141.27000000000001</v>
      </c>
      <c r="J13003">
        <v>0</v>
      </c>
      <c r="K13003">
        <v>0</v>
      </c>
    </row>
    <row r="13004" spans="1:11">
      <c r="A13004" t="s">
        <v>29039</v>
      </c>
      <c r="B13004" t="s">
        <v>58</v>
      </c>
      <c r="C13004">
        <v>93565</v>
      </c>
      <c r="D13004" t="s">
        <v>6700</v>
      </c>
      <c r="E13004" t="s">
        <v>6706</v>
      </c>
      <c r="F13004">
        <v>22233.45</v>
      </c>
      <c r="G13004">
        <v>24776.18</v>
      </c>
      <c r="J13004">
        <v>0</v>
      </c>
      <c r="K13004">
        <v>0</v>
      </c>
    </row>
    <row r="13005" spans="1:11">
      <c r="A13005" t="s">
        <v>29040</v>
      </c>
      <c r="B13005" t="s">
        <v>58</v>
      </c>
      <c r="C13005">
        <v>90778</v>
      </c>
      <c r="D13005" t="s">
        <v>6701</v>
      </c>
      <c r="E13005" t="s">
        <v>62</v>
      </c>
      <c r="F13005">
        <v>140.85</v>
      </c>
      <c r="G13005">
        <v>156.99</v>
      </c>
      <c r="J13005">
        <v>0</v>
      </c>
      <c r="K13005">
        <v>0</v>
      </c>
    </row>
    <row r="13006" spans="1:11">
      <c r="A13006" t="s">
        <v>29041</v>
      </c>
      <c r="B13006" t="s">
        <v>58</v>
      </c>
      <c r="C13006">
        <v>93567</v>
      </c>
      <c r="D13006" t="s">
        <v>6701</v>
      </c>
      <c r="E13006" t="s">
        <v>6706</v>
      </c>
      <c r="F13006">
        <v>24699.16</v>
      </c>
      <c r="G13006">
        <v>27529.51</v>
      </c>
      <c r="J13006">
        <v>0</v>
      </c>
      <c r="K13006">
        <v>0</v>
      </c>
    </row>
    <row r="13007" spans="1:11">
      <c r="A13007" t="s">
        <v>29042</v>
      </c>
      <c r="B13007" t="s">
        <v>58</v>
      </c>
      <c r="C13007">
        <v>90779</v>
      </c>
      <c r="D13007" t="s">
        <v>6702</v>
      </c>
      <c r="E13007" t="s">
        <v>62</v>
      </c>
      <c r="F13007">
        <v>156.88</v>
      </c>
      <c r="G13007">
        <v>174.89</v>
      </c>
      <c r="J13007">
        <v>0</v>
      </c>
      <c r="K13007">
        <v>0</v>
      </c>
    </row>
    <row r="13008" spans="1:11">
      <c r="A13008" t="s">
        <v>29043</v>
      </c>
      <c r="B13008" t="s">
        <v>58</v>
      </c>
      <c r="C13008">
        <v>93568</v>
      </c>
      <c r="D13008" t="s">
        <v>6702</v>
      </c>
      <c r="E13008" t="s">
        <v>6706</v>
      </c>
      <c r="F13008">
        <v>27508.82</v>
      </c>
      <c r="G13008">
        <v>30666.89</v>
      </c>
      <c r="J13008">
        <v>0</v>
      </c>
      <c r="K13008">
        <v>0</v>
      </c>
    </row>
    <row r="13009" spans="1:11">
      <c r="A13009" t="s">
        <v>29044</v>
      </c>
      <c r="B13009" t="s">
        <v>58</v>
      </c>
      <c r="C13009">
        <v>88269</v>
      </c>
      <c r="D13009" t="s">
        <v>6650</v>
      </c>
      <c r="E13009" t="s">
        <v>62</v>
      </c>
      <c r="F13009">
        <v>36.01</v>
      </c>
      <c r="G13009">
        <v>39.04</v>
      </c>
      <c r="J13009">
        <v>0</v>
      </c>
      <c r="K13009">
        <v>0</v>
      </c>
    </row>
    <row r="13010" spans="1:11">
      <c r="A13010" t="s">
        <v>29045</v>
      </c>
      <c r="B13010" t="s">
        <v>58</v>
      </c>
      <c r="C13010">
        <v>101407</v>
      </c>
      <c r="D13010" t="s">
        <v>6650</v>
      </c>
      <c r="E13010" t="s">
        <v>6706</v>
      </c>
      <c r="F13010">
        <v>6451.55</v>
      </c>
      <c r="G13010">
        <v>6983.29</v>
      </c>
      <c r="J13010">
        <v>0</v>
      </c>
      <c r="K13010">
        <v>0</v>
      </c>
    </row>
    <row r="13011" spans="1:11">
      <c r="A13011" t="s">
        <v>29046</v>
      </c>
      <c r="B13011" t="s">
        <v>58</v>
      </c>
      <c r="C13011">
        <v>88270</v>
      </c>
      <c r="D13011" t="s">
        <v>6651</v>
      </c>
      <c r="E13011" t="s">
        <v>62</v>
      </c>
      <c r="F13011">
        <v>37.08</v>
      </c>
      <c r="G13011">
        <v>40.229999999999997</v>
      </c>
      <c r="J13011">
        <v>0</v>
      </c>
      <c r="K13011">
        <v>0</v>
      </c>
    </row>
    <row r="13012" spans="1:11">
      <c r="A13012" t="s">
        <v>29047</v>
      </c>
      <c r="B13012" t="s">
        <v>58</v>
      </c>
      <c r="C13012">
        <v>101408</v>
      </c>
      <c r="D13012" t="s">
        <v>6651</v>
      </c>
      <c r="E13012" t="s">
        <v>6706</v>
      </c>
      <c r="F13012">
        <v>6625.24</v>
      </c>
      <c r="G13012">
        <v>7177.24</v>
      </c>
      <c r="J13012">
        <v>0</v>
      </c>
      <c r="K13012">
        <v>0</v>
      </c>
    </row>
    <row r="13013" spans="1:11">
      <c r="A13013" t="s">
        <v>29048</v>
      </c>
      <c r="B13013" t="s">
        <v>58</v>
      </c>
      <c r="C13013">
        <v>102919</v>
      </c>
      <c r="D13013" t="s">
        <v>8168</v>
      </c>
      <c r="E13013" t="s">
        <v>62</v>
      </c>
      <c r="F13013">
        <v>0</v>
      </c>
      <c r="G13013">
        <v>0</v>
      </c>
    </row>
    <row r="13014" spans="1:11">
      <c r="A13014" t="s">
        <v>29049</v>
      </c>
      <c r="B13014" t="s">
        <v>58</v>
      </c>
      <c r="C13014">
        <v>101409</v>
      </c>
      <c r="D13014" t="s">
        <v>6910</v>
      </c>
      <c r="E13014" t="s">
        <v>6706</v>
      </c>
      <c r="F13014">
        <v>8365.56</v>
      </c>
      <c r="G13014">
        <v>9147.0300000000007</v>
      </c>
      <c r="J13014">
        <v>0</v>
      </c>
      <c r="K13014">
        <v>0</v>
      </c>
    </row>
    <row r="13015" spans="1:11">
      <c r="A13015" t="s">
        <v>29050</v>
      </c>
      <c r="B13015" t="s">
        <v>58</v>
      </c>
      <c r="C13015">
        <v>88441</v>
      </c>
      <c r="D13015" t="s">
        <v>6691</v>
      </c>
      <c r="E13015" t="s">
        <v>62</v>
      </c>
      <c r="F13015">
        <v>30.3</v>
      </c>
      <c r="G13015">
        <v>32.659999999999997</v>
      </c>
      <c r="J13015">
        <v>0</v>
      </c>
      <c r="K13015">
        <v>0</v>
      </c>
    </row>
    <row r="13016" spans="1:11">
      <c r="A13016" t="s">
        <v>29051</v>
      </c>
      <c r="B13016" t="s">
        <v>58</v>
      </c>
      <c r="C13016">
        <v>101410</v>
      </c>
      <c r="D13016" t="s">
        <v>6691</v>
      </c>
      <c r="E13016" t="s">
        <v>6706</v>
      </c>
      <c r="F13016">
        <v>5454.85</v>
      </c>
      <c r="G13016">
        <v>5870.32</v>
      </c>
      <c r="J13016">
        <v>0</v>
      </c>
      <c r="K13016">
        <v>0</v>
      </c>
    </row>
    <row r="13017" spans="1:11">
      <c r="A13017" t="s">
        <v>29052</v>
      </c>
      <c r="B13017" t="s">
        <v>58</v>
      </c>
      <c r="C13017">
        <v>88272</v>
      </c>
      <c r="D13017" t="s">
        <v>6652</v>
      </c>
      <c r="E13017" t="s">
        <v>62</v>
      </c>
      <c r="F13017">
        <v>45.65</v>
      </c>
      <c r="G13017">
        <v>49.68</v>
      </c>
      <c r="J13017">
        <v>0</v>
      </c>
      <c r="K13017">
        <v>0</v>
      </c>
    </row>
    <row r="13018" spans="1:11">
      <c r="A13018" t="s">
        <v>29053</v>
      </c>
      <c r="B13018" t="s">
        <v>58</v>
      </c>
      <c r="C13018">
        <v>88273</v>
      </c>
      <c r="D13018" t="s">
        <v>6653</v>
      </c>
      <c r="E13018" t="s">
        <v>62</v>
      </c>
      <c r="F13018">
        <v>33.72</v>
      </c>
      <c r="G13018">
        <v>36.51</v>
      </c>
      <c r="J13018">
        <v>0</v>
      </c>
      <c r="K13018">
        <v>0</v>
      </c>
    </row>
    <row r="13019" spans="1:11">
      <c r="A13019" t="s">
        <v>29054</v>
      </c>
      <c r="B13019" t="s">
        <v>58</v>
      </c>
      <c r="C13019">
        <v>101413</v>
      </c>
      <c r="D13019" t="s">
        <v>6653</v>
      </c>
      <c r="E13019" t="s">
        <v>6706</v>
      </c>
      <c r="F13019">
        <v>6044.04</v>
      </c>
      <c r="G13019">
        <v>6533.17</v>
      </c>
      <c r="J13019">
        <v>0</v>
      </c>
      <c r="K13019">
        <v>0</v>
      </c>
    </row>
    <row r="13020" spans="1:11">
      <c r="A13020" t="s">
        <v>29055</v>
      </c>
      <c r="B13020" t="s">
        <v>58</v>
      </c>
      <c r="C13020">
        <v>101414</v>
      </c>
      <c r="D13020" t="s">
        <v>6912</v>
      </c>
      <c r="E13020" t="s">
        <v>6706</v>
      </c>
      <c r="F13020">
        <v>5531.17</v>
      </c>
      <c r="G13020">
        <v>5955.56</v>
      </c>
      <c r="J13020">
        <v>0</v>
      </c>
      <c r="K13020">
        <v>0</v>
      </c>
    </row>
    <row r="13021" spans="1:11">
      <c r="A13021" t="s">
        <v>29056</v>
      </c>
      <c r="B13021" t="s">
        <v>58</v>
      </c>
      <c r="C13021">
        <v>88274</v>
      </c>
      <c r="D13021" t="s">
        <v>125</v>
      </c>
      <c r="E13021" t="s">
        <v>62</v>
      </c>
      <c r="F13021">
        <v>30.79</v>
      </c>
      <c r="G13021">
        <v>33.200000000000003</v>
      </c>
      <c r="J13021">
        <v>0</v>
      </c>
      <c r="K13021">
        <v>0</v>
      </c>
    </row>
    <row r="13022" spans="1:11">
      <c r="A13022" t="s">
        <v>29057</v>
      </c>
      <c r="B13022" t="s">
        <v>58</v>
      </c>
      <c r="C13022">
        <v>101412</v>
      </c>
      <c r="D13022" t="s">
        <v>6911</v>
      </c>
      <c r="E13022" t="s">
        <v>6706</v>
      </c>
      <c r="F13022">
        <v>8142.36</v>
      </c>
      <c r="G13022">
        <v>8850.7000000000007</v>
      </c>
      <c r="J13022">
        <v>0</v>
      </c>
      <c r="K13022">
        <v>0</v>
      </c>
    </row>
    <row r="13023" spans="1:11">
      <c r="A13023" t="s">
        <v>29058</v>
      </c>
      <c r="B13023" t="s">
        <v>58</v>
      </c>
      <c r="C13023">
        <v>101415</v>
      </c>
      <c r="D13023" t="s">
        <v>6913</v>
      </c>
      <c r="E13023" t="s">
        <v>6706</v>
      </c>
      <c r="F13023">
        <v>7510.3</v>
      </c>
      <c r="G13023">
        <v>8192.02</v>
      </c>
      <c r="J13023">
        <v>0</v>
      </c>
      <c r="K13023">
        <v>0</v>
      </c>
    </row>
    <row r="13024" spans="1:11">
      <c r="A13024" t="s">
        <v>29059</v>
      </c>
      <c r="B13024" t="s">
        <v>58</v>
      </c>
      <c r="C13024">
        <v>100308</v>
      </c>
      <c r="D13024" t="s">
        <v>6818</v>
      </c>
      <c r="E13024" t="s">
        <v>62</v>
      </c>
      <c r="F13024">
        <v>33.340000000000003</v>
      </c>
      <c r="G13024">
        <v>36.04</v>
      </c>
      <c r="J13024">
        <v>0</v>
      </c>
      <c r="K13024">
        <v>0</v>
      </c>
    </row>
    <row r="13025" spans="1:11">
      <c r="A13025" t="s">
        <v>29060</v>
      </c>
      <c r="B13025" t="s">
        <v>58</v>
      </c>
      <c r="C13025">
        <v>101416</v>
      </c>
      <c r="D13025" t="s">
        <v>6818</v>
      </c>
      <c r="E13025" t="s">
        <v>6706</v>
      </c>
      <c r="F13025">
        <v>5965.46</v>
      </c>
      <c r="G13025">
        <v>6439.94</v>
      </c>
      <c r="J13025">
        <v>0</v>
      </c>
      <c r="K13025">
        <v>0</v>
      </c>
    </row>
    <row r="13026" spans="1:11">
      <c r="A13026" t="s">
        <v>29061</v>
      </c>
      <c r="B13026" t="s">
        <v>58</v>
      </c>
      <c r="C13026">
        <v>88275</v>
      </c>
      <c r="D13026" t="s">
        <v>6654</v>
      </c>
      <c r="E13026" t="s">
        <v>62</v>
      </c>
      <c r="F13026">
        <v>42.13</v>
      </c>
      <c r="G13026">
        <v>46</v>
      </c>
      <c r="J13026">
        <v>0</v>
      </c>
      <c r="K13026">
        <v>0</v>
      </c>
    </row>
    <row r="13027" spans="1:11">
      <c r="A13027" t="s">
        <v>29062</v>
      </c>
      <c r="B13027" t="s">
        <v>58</v>
      </c>
      <c r="C13027">
        <v>90780</v>
      </c>
      <c r="D13027" t="s">
        <v>6703</v>
      </c>
      <c r="E13027" t="s">
        <v>62</v>
      </c>
      <c r="F13027">
        <v>62.67</v>
      </c>
      <c r="G13027">
        <v>69.63</v>
      </c>
      <c r="J13027">
        <v>0</v>
      </c>
      <c r="K13027">
        <v>0</v>
      </c>
    </row>
    <row r="13028" spans="1:11">
      <c r="A13028" t="s">
        <v>29063</v>
      </c>
      <c r="B13028" t="s">
        <v>58</v>
      </c>
      <c r="C13028">
        <v>94295</v>
      </c>
      <c r="D13028" t="s">
        <v>6703</v>
      </c>
      <c r="E13028" t="s">
        <v>6706</v>
      </c>
      <c r="F13028">
        <v>11001.16</v>
      </c>
      <c r="G13028">
        <v>12220.99</v>
      </c>
      <c r="J13028">
        <v>0</v>
      </c>
      <c r="K13028">
        <v>0</v>
      </c>
    </row>
    <row r="13029" spans="1:11">
      <c r="A13029" t="s">
        <v>29064</v>
      </c>
      <c r="B13029" t="s">
        <v>58</v>
      </c>
      <c r="C13029">
        <v>88277</v>
      </c>
      <c r="D13029" t="s">
        <v>6655</v>
      </c>
      <c r="E13029" t="s">
        <v>62</v>
      </c>
      <c r="F13029">
        <v>47.06</v>
      </c>
      <c r="G13029">
        <v>51.52</v>
      </c>
      <c r="J13029">
        <v>0</v>
      </c>
      <c r="K13029">
        <v>0</v>
      </c>
    </row>
    <row r="13030" spans="1:11">
      <c r="A13030" t="s">
        <v>29066</v>
      </c>
      <c r="B13030" t="s">
        <v>58</v>
      </c>
      <c r="C13030">
        <v>100307</v>
      </c>
      <c r="D13030" t="s">
        <v>6817</v>
      </c>
      <c r="E13030" t="s">
        <v>62</v>
      </c>
      <c r="F13030">
        <v>35.14</v>
      </c>
      <c r="G13030">
        <v>38.06</v>
      </c>
      <c r="J13030">
        <v>0</v>
      </c>
      <c r="K13030">
        <v>0</v>
      </c>
    </row>
    <row r="13031" spans="1:11">
      <c r="A13031" t="s">
        <v>29065</v>
      </c>
      <c r="B13031" t="s">
        <v>58</v>
      </c>
      <c r="C13031">
        <v>101417</v>
      </c>
      <c r="D13031" t="s">
        <v>6817</v>
      </c>
      <c r="E13031" t="s">
        <v>6706</v>
      </c>
      <c r="F13031">
        <v>6276.71</v>
      </c>
      <c r="G13031">
        <v>6787.5</v>
      </c>
      <c r="J13031">
        <v>0</v>
      </c>
      <c r="K13031">
        <v>0</v>
      </c>
    </row>
    <row r="13032" spans="1:11">
      <c r="A13032" t="s">
        <v>29067</v>
      </c>
      <c r="B13032" t="s">
        <v>58</v>
      </c>
      <c r="C13032">
        <v>88278</v>
      </c>
      <c r="D13032" t="s">
        <v>6914</v>
      </c>
      <c r="E13032" t="s">
        <v>62</v>
      </c>
      <c r="F13032">
        <v>39.26</v>
      </c>
      <c r="G13032">
        <v>42.8</v>
      </c>
      <c r="J13032">
        <v>0</v>
      </c>
      <c r="K13032">
        <v>0</v>
      </c>
    </row>
    <row r="13033" spans="1:11">
      <c r="A13033" t="s">
        <v>29068</v>
      </c>
      <c r="B13033" t="s">
        <v>58</v>
      </c>
      <c r="C13033">
        <v>101418</v>
      </c>
      <c r="D13033" t="s">
        <v>6914</v>
      </c>
      <c r="E13033" t="s">
        <v>6706</v>
      </c>
      <c r="F13033">
        <v>7002.67</v>
      </c>
      <c r="G13033">
        <v>7625.18</v>
      </c>
      <c r="J13033">
        <v>0</v>
      </c>
      <c r="K13033">
        <v>0</v>
      </c>
    </row>
    <row r="13034" spans="1:11">
      <c r="A13034" t="s">
        <v>29069</v>
      </c>
      <c r="B13034" t="s">
        <v>58</v>
      </c>
      <c r="C13034">
        <v>105535</v>
      </c>
      <c r="D13034" t="s">
        <v>8169</v>
      </c>
      <c r="E13034" t="s">
        <v>62</v>
      </c>
      <c r="F13034">
        <v>0</v>
      </c>
      <c r="G13034">
        <v>0</v>
      </c>
    </row>
    <row r="13035" spans="1:11">
      <c r="A13035" t="s">
        <v>29070</v>
      </c>
      <c r="B13035" t="s">
        <v>58</v>
      </c>
      <c r="C13035">
        <v>101419</v>
      </c>
      <c r="D13035" t="s">
        <v>6915</v>
      </c>
      <c r="E13035" t="s">
        <v>6706</v>
      </c>
      <c r="F13035">
        <v>8258.39</v>
      </c>
      <c r="G13035">
        <v>9000.32</v>
      </c>
      <c r="J13035">
        <v>0</v>
      </c>
      <c r="K13035">
        <v>0</v>
      </c>
    </row>
    <row r="13036" spans="1:11">
      <c r="A13036" t="s">
        <v>29071</v>
      </c>
      <c r="B13036" t="s">
        <v>58</v>
      </c>
      <c r="C13036">
        <v>88279</v>
      </c>
      <c r="D13036" t="s">
        <v>32168</v>
      </c>
      <c r="E13036" t="s">
        <v>62</v>
      </c>
      <c r="F13036">
        <v>47.1</v>
      </c>
      <c r="G13036">
        <v>51.41</v>
      </c>
      <c r="J13036">
        <v>0</v>
      </c>
      <c r="K13036">
        <v>0</v>
      </c>
    </row>
    <row r="13037" spans="1:11">
      <c r="A13037" t="s">
        <v>29072</v>
      </c>
      <c r="B13037" t="s">
        <v>58</v>
      </c>
      <c r="C13037">
        <v>88281</v>
      </c>
      <c r="D13037" t="s">
        <v>6656</v>
      </c>
      <c r="E13037" t="s">
        <v>62</v>
      </c>
      <c r="F13037">
        <v>51.49</v>
      </c>
      <c r="G13037">
        <v>56.47</v>
      </c>
      <c r="J13037">
        <v>0</v>
      </c>
      <c r="K13037">
        <v>0</v>
      </c>
    </row>
    <row r="13038" spans="1:11">
      <c r="A13038" t="s">
        <v>29073</v>
      </c>
      <c r="B13038" t="s">
        <v>58</v>
      </c>
      <c r="C13038">
        <v>93558</v>
      </c>
      <c r="D13038" t="s">
        <v>6705</v>
      </c>
      <c r="E13038" t="s">
        <v>6706</v>
      </c>
      <c r="F13038">
        <v>8876.49</v>
      </c>
      <c r="G13038">
        <v>9717.56</v>
      </c>
      <c r="J13038">
        <v>0</v>
      </c>
      <c r="K13038">
        <v>0</v>
      </c>
    </row>
    <row r="13039" spans="1:11">
      <c r="A13039" t="s">
        <v>29074</v>
      </c>
      <c r="B13039" t="s">
        <v>58</v>
      </c>
      <c r="C13039">
        <v>101420</v>
      </c>
      <c r="D13039" t="s">
        <v>6916</v>
      </c>
      <c r="E13039" t="s">
        <v>6706</v>
      </c>
      <c r="F13039">
        <v>9159.17</v>
      </c>
      <c r="G13039">
        <v>10033.219999999999</v>
      </c>
      <c r="J13039">
        <v>0</v>
      </c>
      <c r="K13039">
        <v>0</v>
      </c>
    </row>
    <row r="13040" spans="1:11">
      <c r="A13040" t="s">
        <v>29075</v>
      </c>
      <c r="B13040" t="s">
        <v>58</v>
      </c>
      <c r="C13040">
        <v>101421</v>
      </c>
      <c r="D13040" t="s">
        <v>6917</v>
      </c>
      <c r="E13040" t="s">
        <v>6706</v>
      </c>
      <c r="F13040">
        <v>10634.59</v>
      </c>
      <c r="G13040">
        <v>11680.75</v>
      </c>
      <c r="J13040">
        <v>0</v>
      </c>
      <c r="K13040">
        <v>0</v>
      </c>
    </row>
    <row r="13041" spans="1:11">
      <c r="A13041" t="s">
        <v>29076</v>
      </c>
      <c r="B13041" t="s">
        <v>58</v>
      </c>
      <c r="C13041">
        <v>88282</v>
      </c>
      <c r="D13041" t="s">
        <v>6657</v>
      </c>
      <c r="E13041" t="s">
        <v>62</v>
      </c>
      <c r="F13041">
        <v>49.9</v>
      </c>
      <c r="G13041">
        <v>54.69</v>
      </c>
      <c r="J13041">
        <v>0</v>
      </c>
      <c r="K13041">
        <v>0</v>
      </c>
    </row>
    <row r="13042" spans="1:11">
      <c r="A13042" t="s">
        <v>29077</v>
      </c>
      <c r="B13042" t="s">
        <v>58</v>
      </c>
      <c r="C13042">
        <v>88283</v>
      </c>
      <c r="D13042" t="s">
        <v>6658</v>
      </c>
      <c r="E13042" t="s">
        <v>62</v>
      </c>
      <c r="F13042">
        <v>59.91</v>
      </c>
      <c r="G13042">
        <v>65.86</v>
      </c>
      <c r="J13042">
        <v>0</v>
      </c>
      <c r="K13042">
        <v>0</v>
      </c>
    </row>
    <row r="13043" spans="1:11">
      <c r="A13043" t="s">
        <v>29078</v>
      </c>
      <c r="B13043" t="s">
        <v>58</v>
      </c>
      <c r="C13043">
        <v>101422</v>
      </c>
      <c r="D13043" t="s">
        <v>6918</v>
      </c>
      <c r="E13043" t="s">
        <v>6706</v>
      </c>
      <c r="F13043">
        <v>7541.24</v>
      </c>
      <c r="G13043">
        <v>8226.57</v>
      </c>
      <c r="J13043">
        <v>0</v>
      </c>
      <c r="K13043">
        <v>0</v>
      </c>
    </row>
    <row r="13044" spans="1:11">
      <c r="A13044" t="s">
        <v>29079</v>
      </c>
      <c r="B13044" t="s">
        <v>58</v>
      </c>
      <c r="C13044">
        <v>88284</v>
      </c>
      <c r="D13044" t="s">
        <v>6659</v>
      </c>
      <c r="E13044" t="s">
        <v>62</v>
      </c>
      <c r="F13044">
        <v>42.28</v>
      </c>
      <c r="G13044">
        <v>46.18</v>
      </c>
      <c r="J13044">
        <v>0</v>
      </c>
      <c r="K13044">
        <v>0</v>
      </c>
    </row>
    <row r="13045" spans="1:11">
      <c r="A13045" t="s">
        <v>29080</v>
      </c>
      <c r="B13045" t="s">
        <v>58</v>
      </c>
      <c r="C13045">
        <v>101424</v>
      </c>
      <c r="D13045" t="s">
        <v>6919</v>
      </c>
      <c r="E13045" t="s">
        <v>6706</v>
      </c>
      <c r="F13045">
        <v>9635.8700000000008</v>
      </c>
      <c r="G13045">
        <v>10565.52</v>
      </c>
      <c r="J13045">
        <v>0</v>
      </c>
      <c r="K13045">
        <v>0</v>
      </c>
    </row>
    <row r="13046" spans="1:11">
      <c r="A13046" t="s">
        <v>29081</v>
      </c>
      <c r="B13046" t="s">
        <v>58</v>
      </c>
      <c r="C13046">
        <v>88286</v>
      </c>
      <c r="D13046" t="s">
        <v>6660</v>
      </c>
      <c r="E13046" t="s">
        <v>62</v>
      </c>
      <c r="F13046">
        <v>54.34</v>
      </c>
      <c r="G13046">
        <v>59.64</v>
      </c>
      <c r="J13046">
        <v>0</v>
      </c>
      <c r="K13046">
        <v>0</v>
      </c>
    </row>
    <row r="13047" spans="1:11">
      <c r="A13047" t="s">
        <v>29082</v>
      </c>
      <c r="B13047" t="s">
        <v>58</v>
      </c>
      <c r="C13047">
        <v>88288</v>
      </c>
      <c r="D13047" t="s">
        <v>6661</v>
      </c>
      <c r="E13047" t="s">
        <v>62</v>
      </c>
      <c r="F13047">
        <v>22.28</v>
      </c>
      <c r="G13047">
        <v>24.61</v>
      </c>
      <c r="J13047">
        <v>0</v>
      </c>
      <c r="K13047">
        <v>0</v>
      </c>
    </row>
    <row r="13048" spans="1:11">
      <c r="A13048" t="s">
        <v>29083</v>
      </c>
      <c r="B13048" t="s">
        <v>58</v>
      </c>
      <c r="C13048">
        <v>101425</v>
      </c>
      <c r="D13048" t="s">
        <v>6661</v>
      </c>
      <c r="E13048" t="s">
        <v>6706</v>
      </c>
      <c r="F13048">
        <v>3943.26</v>
      </c>
      <c r="G13048">
        <v>4352.5</v>
      </c>
      <c r="J13048">
        <v>0</v>
      </c>
      <c r="K13048">
        <v>0</v>
      </c>
    </row>
    <row r="13049" spans="1:11">
      <c r="A13049" t="s">
        <v>29084</v>
      </c>
      <c r="B13049" t="s">
        <v>58</v>
      </c>
      <c r="C13049">
        <v>101426</v>
      </c>
      <c r="D13049" t="s">
        <v>6920</v>
      </c>
      <c r="E13049" t="s">
        <v>6706</v>
      </c>
      <c r="F13049">
        <v>6933.98</v>
      </c>
      <c r="G13049">
        <v>7548.47</v>
      </c>
      <c r="J13049">
        <v>0</v>
      </c>
      <c r="K13049">
        <v>0</v>
      </c>
    </row>
    <row r="13050" spans="1:11">
      <c r="A13050" t="s">
        <v>29085</v>
      </c>
      <c r="B13050" t="s">
        <v>58</v>
      </c>
      <c r="C13050">
        <v>88291</v>
      </c>
      <c r="D13050" t="s">
        <v>6662</v>
      </c>
      <c r="E13050" t="s">
        <v>62</v>
      </c>
      <c r="F13050">
        <v>36.01</v>
      </c>
      <c r="G13050">
        <v>39.18</v>
      </c>
      <c r="J13050">
        <v>0</v>
      </c>
      <c r="K13050">
        <v>0</v>
      </c>
    </row>
    <row r="13051" spans="1:11">
      <c r="A13051" t="s">
        <v>29086</v>
      </c>
      <c r="B13051" t="s">
        <v>58</v>
      </c>
      <c r="C13051">
        <v>101427</v>
      </c>
      <c r="D13051" t="s">
        <v>6662</v>
      </c>
      <c r="E13051" t="s">
        <v>6706</v>
      </c>
      <c r="F13051">
        <v>6437.03</v>
      </c>
      <c r="G13051">
        <v>6993.56</v>
      </c>
      <c r="J13051">
        <v>0</v>
      </c>
      <c r="K13051">
        <v>0</v>
      </c>
    </row>
    <row r="13052" spans="1:11">
      <c r="A13052" t="s">
        <v>29087</v>
      </c>
      <c r="B13052" t="s">
        <v>58</v>
      </c>
      <c r="C13052">
        <v>101428</v>
      </c>
      <c r="D13052" t="s">
        <v>6921</v>
      </c>
      <c r="E13052" t="s">
        <v>6706</v>
      </c>
      <c r="F13052">
        <v>5769.04</v>
      </c>
      <c r="G13052">
        <v>6247.65</v>
      </c>
      <c r="J13052">
        <v>0</v>
      </c>
      <c r="K13052">
        <v>0</v>
      </c>
    </row>
    <row r="13053" spans="1:11">
      <c r="A13053" t="s">
        <v>29088</v>
      </c>
      <c r="B13053" t="s">
        <v>58</v>
      </c>
      <c r="C13053">
        <v>88377</v>
      </c>
      <c r="D13053" t="s">
        <v>6690</v>
      </c>
      <c r="E13053" t="s">
        <v>62</v>
      </c>
      <c r="F13053">
        <v>32.200000000000003</v>
      </c>
      <c r="G13053">
        <v>34.92</v>
      </c>
      <c r="J13053">
        <v>0</v>
      </c>
      <c r="K13053">
        <v>0</v>
      </c>
    </row>
    <row r="13054" spans="1:11">
      <c r="A13054" t="s">
        <v>29089</v>
      </c>
      <c r="B13054" t="s">
        <v>58</v>
      </c>
      <c r="C13054">
        <v>101429</v>
      </c>
      <c r="D13054" t="s">
        <v>6922</v>
      </c>
      <c r="E13054" t="s">
        <v>6706</v>
      </c>
      <c r="F13054">
        <v>6611.67</v>
      </c>
      <c r="G13054">
        <v>7188.57</v>
      </c>
      <c r="J13054">
        <v>0</v>
      </c>
      <c r="K13054">
        <v>0</v>
      </c>
    </row>
    <row r="13055" spans="1:11">
      <c r="A13055" t="s">
        <v>29090</v>
      </c>
      <c r="B13055" t="s">
        <v>58</v>
      </c>
      <c r="C13055">
        <v>88292</v>
      </c>
      <c r="D13055" t="s">
        <v>6663</v>
      </c>
      <c r="E13055" t="s">
        <v>62</v>
      </c>
      <c r="F13055">
        <v>37.01</v>
      </c>
      <c r="G13055">
        <v>40.29</v>
      </c>
      <c r="J13055">
        <v>0</v>
      </c>
      <c r="K13055">
        <v>0</v>
      </c>
    </row>
    <row r="13056" spans="1:11">
      <c r="A13056" t="s">
        <v>29091</v>
      </c>
      <c r="B13056" t="s">
        <v>58</v>
      </c>
      <c r="C13056">
        <v>88293</v>
      </c>
      <c r="D13056" t="s">
        <v>6664</v>
      </c>
      <c r="E13056" t="s">
        <v>62</v>
      </c>
      <c r="F13056">
        <v>36.01</v>
      </c>
      <c r="G13056">
        <v>39.18</v>
      </c>
      <c r="J13056">
        <v>0</v>
      </c>
      <c r="K13056">
        <v>0</v>
      </c>
    </row>
    <row r="13057" spans="1:11">
      <c r="A13057" t="s">
        <v>29092</v>
      </c>
      <c r="B13057" t="s">
        <v>58</v>
      </c>
      <c r="C13057">
        <v>101430</v>
      </c>
      <c r="D13057" t="s">
        <v>6923</v>
      </c>
      <c r="E13057" t="s">
        <v>6706</v>
      </c>
      <c r="F13057">
        <v>6437.03</v>
      </c>
      <c r="G13057">
        <v>6993.56</v>
      </c>
      <c r="J13057">
        <v>0</v>
      </c>
      <c r="K13057">
        <v>0</v>
      </c>
    </row>
    <row r="13058" spans="1:11">
      <c r="A13058" t="s">
        <v>29093</v>
      </c>
      <c r="B13058" t="s">
        <v>58</v>
      </c>
      <c r="C13058">
        <v>88294</v>
      </c>
      <c r="D13058" t="s">
        <v>6665</v>
      </c>
      <c r="E13058" t="s">
        <v>62</v>
      </c>
      <c r="F13058">
        <v>40.07</v>
      </c>
      <c r="G13058">
        <v>43.71</v>
      </c>
      <c r="J13058">
        <v>0</v>
      </c>
      <c r="K13058">
        <v>0</v>
      </c>
    </row>
    <row r="13059" spans="1:11">
      <c r="A13059" t="s">
        <v>29094</v>
      </c>
      <c r="B13059" t="s">
        <v>58</v>
      </c>
      <c r="C13059">
        <v>101431</v>
      </c>
      <c r="D13059" t="s">
        <v>6665</v>
      </c>
      <c r="E13059" t="s">
        <v>6706</v>
      </c>
      <c r="F13059">
        <v>7142.3</v>
      </c>
      <c r="G13059">
        <v>7781.08</v>
      </c>
      <c r="J13059">
        <v>0</v>
      </c>
      <c r="K13059">
        <v>0</v>
      </c>
    </row>
    <row r="13060" spans="1:11">
      <c r="A13060" t="s">
        <v>29095</v>
      </c>
      <c r="B13060" t="s">
        <v>58</v>
      </c>
      <c r="C13060">
        <v>88295</v>
      </c>
      <c r="D13060" t="s">
        <v>6666</v>
      </c>
      <c r="E13060" t="s">
        <v>62</v>
      </c>
      <c r="F13060">
        <v>31.9</v>
      </c>
      <c r="G13060">
        <v>34.590000000000003</v>
      </c>
      <c r="J13060">
        <v>0</v>
      </c>
      <c r="K13060">
        <v>0</v>
      </c>
    </row>
    <row r="13061" spans="1:11">
      <c r="A13061" t="s">
        <v>29096</v>
      </c>
      <c r="B13061" t="s">
        <v>58</v>
      </c>
      <c r="C13061">
        <v>101432</v>
      </c>
      <c r="D13061" t="s">
        <v>6924</v>
      </c>
      <c r="E13061" t="s">
        <v>6706</v>
      </c>
      <c r="F13061">
        <v>5708.61</v>
      </c>
      <c r="G13061">
        <v>6180.18</v>
      </c>
      <c r="J13061">
        <v>0</v>
      </c>
      <c r="K13061">
        <v>0</v>
      </c>
    </row>
    <row r="13062" spans="1:11">
      <c r="A13062" t="s">
        <v>29097</v>
      </c>
      <c r="B13062" t="s">
        <v>58</v>
      </c>
      <c r="C13062">
        <v>88296</v>
      </c>
      <c r="D13062" t="s">
        <v>6667</v>
      </c>
      <c r="E13062" t="s">
        <v>62</v>
      </c>
      <c r="F13062">
        <v>42.29</v>
      </c>
      <c r="G13062">
        <v>46.2</v>
      </c>
      <c r="J13062">
        <v>0</v>
      </c>
      <c r="K13062">
        <v>0</v>
      </c>
    </row>
    <row r="13063" spans="1:11">
      <c r="A13063" t="s">
        <v>29098</v>
      </c>
      <c r="B13063" t="s">
        <v>58</v>
      </c>
      <c r="C13063">
        <v>101433</v>
      </c>
      <c r="D13063" t="s">
        <v>6667</v>
      </c>
      <c r="E13063" t="s">
        <v>6706</v>
      </c>
      <c r="F13063">
        <v>7526.54</v>
      </c>
      <c r="G13063">
        <v>8210.14</v>
      </c>
      <c r="J13063">
        <v>0</v>
      </c>
      <c r="K13063">
        <v>0</v>
      </c>
    </row>
    <row r="13064" spans="1:11">
      <c r="A13064" t="s">
        <v>29099</v>
      </c>
      <c r="B13064" t="s">
        <v>58</v>
      </c>
      <c r="C13064">
        <v>101434</v>
      </c>
      <c r="D13064" t="s">
        <v>6925</v>
      </c>
      <c r="E13064" t="s">
        <v>6706</v>
      </c>
      <c r="F13064">
        <v>5927.66</v>
      </c>
      <c r="G13064">
        <v>6424.77</v>
      </c>
      <c r="J13064">
        <v>0</v>
      </c>
      <c r="K13064">
        <v>0</v>
      </c>
    </row>
    <row r="13065" spans="1:11">
      <c r="A13065" t="s">
        <v>29100</v>
      </c>
      <c r="B13065" t="s">
        <v>58</v>
      </c>
      <c r="C13065">
        <v>88298</v>
      </c>
      <c r="D13065" t="s">
        <v>6669</v>
      </c>
      <c r="E13065" t="s">
        <v>62</v>
      </c>
      <c r="F13065">
        <v>37.01</v>
      </c>
      <c r="G13065">
        <v>40.29</v>
      </c>
      <c r="J13065">
        <v>0</v>
      </c>
      <c r="K13065">
        <v>0</v>
      </c>
    </row>
    <row r="13066" spans="1:11">
      <c r="A13066" t="s">
        <v>29101</v>
      </c>
      <c r="B13066" t="s">
        <v>58</v>
      </c>
      <c r="C13066">
        <v>101436</v>
      </c>
      <c r="D13066" t="s">
        <v>6669</v>
      </c>
      <c r="E13066" t="s">
        <v>6706</v>
      </c>
      <c r="F13066">
        <v>6611.67</v>
      </c>
      <c r="G13066">
        <v>7188.57</v>
      </c>
      <c r="J13066">
        <v>0</v>
      </c>
      <c r="K13066">
        <v>0</v>
      </c>
    </row>
    <row r="13067" spans="1:11">
      <c r="A13067" t="s">
        <v>29102</v>
      </c>
      <c r="B13067" t="s">
        <v>58</v>
      </c>
      <c r="C13067">
        <v>101437</v>
      </c>
      <c r="D13067" t="s">
        <v>6927</v>
      </c>
      <c r="E13067" t="s">
        <v>6706</v>
      </c>
      <c r="F13067">
        <v>7242</v>
      </c>
      <c r="G13067">
        <v>7892.43</v>
      </c>
      <c r="J13067">
        <v>0</v>
      </c>
      <c r="K13067">
        <v>0</v>
      </c>
    </row>
    <row r="13068" spans="1:11">
      <c r="A13068" t="s">
        <v>29103</v>
      </c>
      <c r="B13068" t="s">
        <v>58</v>
      </c>
      <c r="C13068">
        <v>88299</v>
      </c>
      <c r="D13068" t="s">
        <v>6670</v>
      </c>
      <c r="E13068" t="s">
        <v>62</v>
      </c>
      <c r="F13068">
        <v>40.61</v>
      </c>
      <c r="G13068">
        <v>44.31</v>
      </c>
      <c r="J13068">
        <v>0</v>
      </c>
      <c r="K13068">
        <v>0</v>
      </c>
    </row>
    <row r="13069" spans="1:11">
      <c r="A13069" t="s">
        <v>29104</v>
      </c>
      <c r="B13069" t="s">
        <v>58</v>
      </c>
      <c r="C13069">
        <v>88300</v>
      </c>
      <c r="D13069" t="s">
        <v>6671</v>
      </c>
      <c r="E13069" t="s">
        <v>62</v>
      </c>
      <c r="F13069">
        <v>40.61</v>
      </c>
      <c r="G13069">
        <v>44.31</v>
      </c>
      <c r="J13069">
        <v>0</v>
      </c>
      <c r="K13069">
        <v>0</v>
      </c>
    </row>
    <row r="13070" spans="1:11">
      <c r="A13070" t="s">
        <v>29105</v>
      </c>
      <c r="B13070" t="s">
        <v>58</v>
      </c>
      <c r="C13070">
        <v>101438</v>
      </c>
      <c r="D13070" t="s">
        <v>6671</v>
      </c>
      <c r="E13070" t="s">
        <v>6706</v>
      </c>
      <c r="F13070">
        <v>7242</v>
      </c>
      <c r="G13070">
        <v>7892.43</v>
      </c>
      <c r="J13070">
        <v>0</v>
      </c>
      <c r="K13070">
        <v>0</v>
      </c>
    </row>
    <row r="13071" spans="1:11">
      <c r="A13071" t="s">
        <v>29106</v>
      </c>
      <c r="B13071" t="s">
        <v>58</v>
      </c>
      <c r="C13071">
        <v>88297</v>
      </c>
      <c r="D13071" t="s">
        <v>6668</v>
      </c>
      <c r="E13071" t="s">
        <v>62</v>
      </c>
      <c r="F13071">
        <v>39.880000000000003</v>
      </c>
      <c r="G13071">
        <v>43.49</v>
      </c>
      <c r="J13071">
        <v>0</v>
      </c>
      <c r="K13071">
        <v>0</v>
      </c>
    </row>
    <row r="13072" spans="1:11">
      <c r="A13072" t="s">
        <v>29107</v>
      </c>
      <c r="B13072" t="s">
        <v>58</v>
      </c>
      <c r="C13072">
        <v>101435</v>
      </c>
      <c r="D13072" t="s">
        <v>6926</v>
      </c>
      <c r="E13072" t="s">
        <v>6706</v>
      </c>
      <c r="F13072">
        <v>7109.4</v>
      </c>
      <c r="G13072">
        <v>7744.36</v>
      </c>
      <c r="J13072">
        <v>0</v>
      </c>
      <c r="K13072">
        <v>0</v>
      </c>
    </row>
    <row r="13073" spans="1:11">
      <c r="A13073" t="s">
        <v>29108</v>
      </c>
      <c r="B13073" t="s">
        <v>58</v>
      </c>
      <c r="C13073">
        <v>101440</v>
      </c>
      <c r="D13073" t="s">
        <v>6928</v>
      </c>
      <c r="E13073" t="s">
        <v>6706</v>
      </c>
      <c r="F13073">
        <v>6437.03</v>
      </c>
      <c r="G13073">
        <v>6993.56</v>
      </c>
      <c r="J13073">
        <v>0</v>
      </c>
      <c r="K13073">
        <v>0</v>
      </c>
    </row>
    <row r="13074" spans="1:11">
      <c r="A13074" t="s">
        <v>29109</v>
      </c>
      <c r="B13074" t="s">
        <v>58</v>
      </c>
      <c r="C13074">
        <v>88302</v>
      </c>
      <c r="D13074" t="s">
        <v>6673</v>
      </c>
      <c r="E13074" t="s">
        <v>62</v>
      </c>
      <c r="F13074">
        <v>36.01</v>
      </c>
      <c r="G13074">
        <v>39.18</v>
      </c>
      <c r="J13074">
        <v>0</v>
      </c>
      <c r="K13074">
        <v>0</v>
      </c>
    </row>
    <row r="13075" spans="1:11">
      <c r="A13075" t="s">
        <v>29110</v>
      </c>
      <c r="B13075" t="s">
        <v>58</v>
      </c>
      <c r="C13075">
        <v>88301</v>
      </c>
      <c r="D13075" t="s">
        <v>6672</v>
      </c>
      <c r="E13075" t="s">
        <v>62</v>
      </c>
      <c r="F13075">
        <v>36.01</v>
      </c>
      <c r="G13075">
        <v>39.18</v>
      </c>
      <c r="J13075">
        <v>0</v>
      </c>
      <c r="K13075">
        <v>0</v>
      </c>
    </row>
    <row r="13076" spans="1:11">
      <c r="A13076" t="s">
        <v>29111</v>
      </c>
      <c r="B13076" t="s">
        <v>58</v>
      </c>
      <c r="C13076">
        <v>101439</v>
      </c>
      <c r="D13076" t="s">
        <v>6672</v>
      </c>
      <c r="E13076" t="s">
        <v>6706</v>
      </c>
      <c r="F13076">
        <v>6437.03</v>
      </c>
      <c r="G13076">
        <v>6993.56</v>
      </c>
      <c r="J13076">
        <v>0</v>
      </c>
      <c r="K13076">
        <v>0</v>
      </c>
    </row>
    <row r="13077" spans="1:11">
      <c r="A13077" t="s">
        <v>29112</v>
      </c>
      <c r="B13077" t="s">
        <v>58</v>
      </c>
      <c r="C13077">
        <v>88303</v>
      </c>
      <c r="D13077" t="s">
        <v>6674</v>
      </c>
      <c r="E13077" t="s">
        <v>62</v>
      </c>
      <c r="F13077">
        <v>37.619999999999997</v>
      </c>
      <c r="G13077">
        <v>40.98</v>
      </c>
      <c r="J13077">
        <v>0</v>
      </c>
      <c r="K13077">
        <v>0</v>
      </c>
    </row>
    <row r="13078" spans="1:11">
      <c r="A13078" t="s">
        <v>29113</v>
      </c>
      <c r="B13078" t="s">
        <v>58</v>
      </c>
      <c r="C13078">
        <v>101441</v>
      </c>
      <c r="D13078" t="s">
        <v>6674</v>
      </c>
      <c r="E13078" t="s">
        <v>6706</v>
      </c>
      <c r="F13078">
        <v>6718.4</v>
      </c>
      <c r="G13078">
        <v>7307.74</v>
      </c>
      <c r="J13078">
        <v>0</v>
      </c>
      <c r="K13078">
        <v>0</v>
      </c>
    </row>
    <row r="13079" spans="1:11">
      <c r="A13079" t="s">
        <v>29114</v>
      </c>
      <c r="B13079" t="s">
        <v>58</v>
      </c>
      <c r="C13079">
        <v>88304</v>
      </c>
      <c r="D13079" t="s">
        <v>6675</v>
      </c>
      <c r="E13079" t="s">
        <v>62</v>
      </c>
      <c r="F13079">
        <v>40.61</v>
      </c>
      <c r="G13079">
        <v>44.31</v>
      </c>
      <c r="J13079">
        <v>0</v>
      </c>
      <c r="K13079">
        <v>0</v>
      </c>
    </row>
    <row r="13080" spans="1:11">
      <c r="A13080" t="s">
        <v>29115</v>
      </c>
      <c r="B13080" t="s">
        <v>58</v>
      </c>
      <c r="C13080">
        <v>101443</v>
      </c>
      <c r="D13080" t="s">
        <v>6675</v>
      </c>
      <c r="E13080" t="s">
        <v>6706</v>
      </c>
      <c r="F13080">
        <v>7242</v>
      </c>
      <c r="G13080">
        <v>7892.43</v>
      </c>
      <c r="J13080">
        <v>0</v>
      </c>
      <c r="K13080">
        <v>0</v>
      </c>
    </row>
    <row r="13081" spans="1:11">
      <c r="A13081" t="s">
        <v>29116</v>
      </c>
      <c r="B13081" t="s">
        <v>58</v>
      </c>
      <c r="C13081">
        <v>88306</v>
      </c>
      <c r="D13081" t="s">
        <v>6676</v>
      </c>
      <c r="E13081" t="s">
        <v>62</v>
      </c>
      <c r="F13081">
        <v>33.119999999999997</v>
      </c>
      <c r="G13081">
        <v>35.950000000000003</v>
      </c>
      <c r="J13081">
        <v>0</v>
      </c>
      <c r="K13081">
        <v>0</v>
      </c>
    </row>
    <row r="13082" spans="1:11">
      <c r="A13082" t="s">
        <v>29117</v>
      </c>
      <c r="B13082" t="s">
        <v>58</v>
      </c>
      <c r="C13082">
        <v>88307</v>
      </c>
      <c r="D13082" t="s">
        <v>6677</v>
      </c>
      <c r="E13082" t="s">
        <v>62</v>
      </c>
      <c r="F13082">
        <v>38.85</v>
      </c>
      <c r="G13082">
        <v>42.35</v>
      </c>
      <c r="J13082">
        <v>0</v>
      </c>
      <c r="K13082">
        <v>0</v>
      </c>
    </row>
    <row r="13083" spans="1:11">
      <c r="A13083" t="s">
        <v>29118</v>
      </c>
      <c r="B13083" t="s">
        <v>58</v>
      </c>
      <c r="C13083">
        <v>88308</v>
      </c>
      <c r="D13083" t="s">
        <v>6678</v>
      </c>
      <c r="E13083" t="s">
        <v>62</v>
      </c>
      <c r="F13083">
        <v>38.96</v>
      </c>
      <c r="G13083">
        <v>42.32</v>
      </c>
      <c r="J13083">
        <v>0</v>
      </c>
      <c r="K13083">
        <v>0</v>
      </c>
    </row>
    <row r="13084" spans="1:11">
      <c r="A13084" t="s">
        <v>29119</v>
      </c>
      <c r="B13084" t="s">
        <v>58</v>
      </c>
      <c r="C13084">
        <v>101444</v>
      </c>
      <c r="D13084" t="s">
        <v>6678</v>
      </c>
      <c r="E13084" t="s">
        <v>6706</v>
      </c>
      <c r="F13084">
        <v>6962.11</v>
      </c>
      <c r="G13084">
        <v>7553.41</v>
      </c>
      <c r="J13084">
        <v>0</v>
      </c>
      <c r="K13084">
        <v>0</v>
      </c>
    </row>
    <row r="13085" spans="1:11">
      <c r="A13085" t="s">
        <v>29120</v>
      </c>
      <c r="B13085" t="s">
        <v>58</v>
      </c>
      <c r="C13085">
        <v>88309</v>
      </c>
      <c r="D13085" t="s">
        <v>68</v>
      </c>
      <c r="E13085" t="s">
        <v>62</v>
      </c>
      <c r="F13085">
        <v>36.96</v>
      </c>
      <c r="G13085">
        <v>40.1</v>
      </c>
      <c r="J13085">
        <v>0</v>
      </c>
      <c r="K13085">
        <v>0</v>
      </c>
    </row>
    <row r="13086" spans="1:11">
      <c r="A13086" t="s">
        <v>29121</v>
      </c>
      <c r="B13086" t="s">
        <v>58</v>
      </c>
      <c r="C13086">
        <v>101445</v>
      </c>
      <c r="D13086" t="s">
        <v>68</v>
      </c>
      <c r="E13086" t="s">
        <v>6706</v>
      </c>
      <c r="F13086">
        <v>6604.78</v>
      </c>
      <c r="G13086">
        <v>7154.39</v>
      </c>
      <c r="J13086">
        <v>0</v>
      </c>
      <c r="K13086">
        <v>0</v>
      </c>
    </row>
    <row r="13087" spans="1:11">
      <c r="A13087" t="s">
        <v>29122</v>
      </c>
      <c r="B13087" t="s">
        <v>58</v>
      </c>
      <c r="C13087">
        <v>88310</v>
      </c>
      <c r="D13087" t="s">
        <v>6679</v>
      </c>
      <c r="E13087" t="s">
        <v>62</v>
      </c>
      <c r="F13087">
        <v>38.020000000000003</v>
      </c>
      <c r="G13087">
        <v>41.07</v>
      </c>
      <c r="J13087">
        <v>0</v>
      </c>
      <c r="K13087">
        <v>0</v>
      </c>
    </row>
    <row r="13088" spans="1:11">
      <c r="A13088" t="s">
        <v>29123</v>
      </c>
      <c r="B13088" t="s">
        <v>58</v>
      </c>
      <c r="C13088">
        <v>101446</v>
      </c>
      <c r="D13088" t="s">
        <v>6679</v>
      </c>
      <c r="E13088" t="s">
        <v>6706</v>
      </c>
      <c r="F13088">
        <v>6821.34</v>
      </c>
      <c r="G13088">
        <v>7356.46</v>
      </c>
      <c r="J13088">
        <v>0</v>
      </c>
      <c r="K13088">
        <v>0</v>
      </c>
    </row>
    <row r="13089" spans="1:11">
      <c r="A13089" t="s">
        <v>29124</v>
      </c>
      <c r="B13089" t="s">
        <v>58</v>
      </c>
      <c r="C13089">
        <v>88311</v>
      </c>
      <c r="D13089" t="s">
        <v>6680</v>
      </c>
      <c r="E13089" t="s">
        <v>62</v>
      </c>
      <c r="F13089">
        <v>35.97</v>
      </c>
      <c r="G13089">
        <v>38.78</v>
      </c>
      <c r="J13089">
        <v>0</v>
      </c>
      <c r="K13089">
        <v>0</v>
      </c>
    </row>
    <row r="13090" spans="1:11">
      <c r="A13090" t="s">
        <v>29125</v>
      </c>
      <c r="B13090" t="s">
        <v>58</v>
      </c>
      <c r="C13090">
        <v>101447</v>
      </c>
      <c r="D13090" t="s">
        <v>6680</v>
      </c>
      <c r="E13090" t="s">
        <v>6706</v>
      </c>
      <c r="F13090">
        <v>6464.42</v>
      </c>
      <c r="G13090">
        <v>6957.92</v>
      </c>
      <c r="J13090">
        <v>0</v>
      </c>
      <c r="K13090">
        <v>0</v>
      </c>
    </row>
    <row r="13091" spans="1:11">
      <c r="A13091" t="s">
        <v>29126</v>
      </c>
      <c r="B13091" t="s">
        <v>58</v>
      </c>
      <c r="C13091">
        <v>88312</v>
      </c>
      <c r="D13091" t="s">
        <v>6681</v>
      </c>
      <c r="E13091" t="s">
        <v>62</v>
      </c>
      <c r="F13091">
        <v>38.020000000000003</v>
      </c>
      <c r="G13091">
        <v>41.07</v>
      </c>
      <c r="J13091">
        <v>0</v>
      </c>
      <c r="K13091">
        <v>0</v>
      </c>
    </row>
    <row r="13092" spans="1:11">
      <c r="A13092" t="s">
        <v>29127</v>
      </c>
      <c r="B13092" t="s">
        <v>58</v>
      </c>
      <c r="C13092">
        <v>101448</v>
      </c>
      <c r="D13092" t="s">
        <v>6681</v>
      </c>
      <c r="E13092" t="s">
        <v>6706</v>
      </c>
      <c r="F13092">
        <v>6821.34</v>
      </c>
      <c r="G13092">
        <v>7356.46</v>
      </c>
      <c r="J13092">
        <v>0</v>
      </c>
      <c r="K13092">
        <v>0</v>
      </c>
    </row>
    <row r="13093" spans="1:11">
      <c r="A13093" t="s">
        <v>29128</v>
      </c>
      <c r="B13093" t="s">
        <v>58</v>
      </c>
      <c r="C13093">
        <v>101449</v>
      </c>
      <c r="D13093" t="s">
        <v>6929</v>
      </c>
      <c r="E13093" t="s">
        <v>6706</v>
      </c>
      <c r="F13093">
        <v>5631.3</v>
      </c>
      <c r="G13093">
        <v>6093.85</v>
      </c>
      <c r="J13093">
        <v>0</v>
      </c>
      <c r="K13093">
        <v>0</v>
      </c>
    </row>
    <row r="13094" spans="1:11">
      <c r="A13094" t="s">
        <v>29129</v>
      </c>
      <c r="B13094" t="s">
        <v>58</v>
      </c>
      <c r="C13094">
        <v>88313</v>
      </c>
      <c r="D13094" t="s">
        <v>6682</v>
      </c>
      <c r="E13094" t="s">
        <v>62</v>
      </c>
      <c r="F13094">
        <v>31.49</v>
      </c>
      <c r="G13094">
        <v>34.119999999999997</v>
      </c>
      <c r="J13094">
        <v>0</v>
      </c>
      <c r="K13094">
        <v>0</v>
      </c>
    </row>
    <row r="13095" spans="1:11">
      <c r="A13095" t="s">
        <v>29130</v>
      </c>
      <c r="B13095" t="s">
        <v>58</v>
      </c>
      <c r="C13095">
        <v>88314</v>
      </c>
      <c r="D13095" t="s">
        <v>6683</v>
      </c>
      <c r="E13095" t="s">
        <v>62</v>
      </c>
      <c r="F13095">
        <v>34.340000000000003</v>
      </c>
      <c r="G13095">
        <v>37.32</v>
      </c>
      <c r="J13095">
        <v>0</v>
      </c>
      <c r="K13095">
        <v>0</v>
      </c>
    </row>
    <row r="13096" spans="1:11">
      <c r="A13096" t="s">
        <v>29131</v>
      </c>
      <c r="B13096" t="s">
        <v>58</v>
      </c>
      <c r="C13096">
        <v>88315</v>
      </c>
      <c r="D13096" t="s">
        <v>102</v>
      </c>
      <c r="E13096" t="s">
        <v>62</v>
      </c>
      <c r="F13096">
        <v>36.71</v>
      </c>
      <c r="G13096">
        <v>39.81</v>
      </c>
      <c r="J13096">
        <v>0</v>
      </c>
      <c r="K13096">
        <v>0</v>
      </c>
    </row>
    <row r="13097" spans="1:11">
      <c r="A13097" t="s">
        <v>29132</v>
      </c>
      <c r="B13097" t="s">
        <v>58</v>
      </c>
      <c r="C13097">
        <v>101451</v>
      </c>
      <c r="D13097" t="s">
        <v>102</v>
      </c>
      <c r="E13097" t="s">
        <v>6706</v>
      </c>
      <c r="F13097">
        <v>6571.02</v>
      </c>
      <c r="G13097">
        <v>7116.69</v>
      </c>
      <c r="J13097">
        <v>0</v>
      </c>
      <c r="K13097">
        <v>0</v>
      </c>
    </row>
    <row r="13098" spans="1:11">
      <c r="A13098" t="s">
        <v>29133</v>
      </c>
      <c r="B13098" t="s">
        <v>58</v>
      </c>
      <c r="C13098">
        <v>88316</v>
      </c>
      <c r="D13098" t="s">
        <v>61</v>
      </c>
      <c r="E13098" t="s">
        <v>62</v>
      </c>
      <c r="F13098">
        <v>29.15</v>
      </c>
      <c r="G13098">
        <v>31.39</v>
      </c>
      <c r="J13098">
        <v>0</v>
      </c>
      <c r="K13098">
        <v>0</v>
      </c>
    </row>
    <row r="13099" spans="1:11">
      <c r="A13099" t="s">
        <v>29134</v>
      </c>
      <c r="B13099" t="s">
        <v>58</v>
      </c>
      <c r="C13099">
        <v>101452</v>
      </c>
      <c r="D13099" t="s">
        <v>6930</v>
      </c>
      <c r="E13099" t="s">
        <v>6706</v>
      </c>
      <c r="F13099">
        <v>5237.32</v>
      </c>
      <c r="G13099">
        <v>5629.56</v>
      </c>
      <c r="J13099">
        <v>0</v>
      </c>
      <c r="K13099">
        <v>0</v>
      </c>
    </row>
    <row r="13100" spans="1:11">
      <c r="A13100" t="s">
        <v>29135</v>
      </c>
      <c r="B13100" t="s">
        <v>58</v>
      </c>
      <c r="C13100">
        <v>95967</v>
      </c>
      <c r="D13100" t="s">
        <v>6435</v>
      </c>
      <c r="E13100" t="s">
        <v>62</v>
      </c>
      <c r="F13100">
        <v>187.25</v>
      </c>
      <c r="G13100">
        <v>208.45</v>
      </c>
      <c r="J13100">
        <v>0</v>
      </c>
      <c r="K13100">
        <v>0</v>
      </c>
    </row>
    <row r="13101" spans="1:11">
      <c r="A13101" t="s">
        <v>29136</v>
      </c>
      <c r="B13101" t="s">
        <v>58</v>
      </c>
      <c r="C13101">
        <v>88318</v>
      </c>
      <c r="D13101" t="s">
        <v>6685</v>
      </c>
      <c r="E13101" t="s">
        <v>62</v>
      </c>
      <c r="F13101">
        <v>75.52</v>
      </c>
      <c r="G13101">
        <v>83.04</v>
      </c>
      <c r="J13101">
        <v>0</v>
      </c>
      <c r="K13101">
        <v>0</v>
      </c>
    </row>
    <row r="13102" spans="1:11">
      <c r="A13102" t="s">
        <v>29137</v>
      </c>
      <c r="B13102" t="s">
        <v>58</v>
      </c>
      <c r="C13102">
        <v>88317</v>
      </c>
      <c r="D13102" t="s">
        <v>6684</v>
      </c>
      <c r="E13102" t="s">
        <v>62</v>
      </c>
      <c r="F13102">
        <v>44.92</v>
      </c>
      <c r="G13102">
        <v>48.88</v>
      </c>
      <c r="J13102">
        <v>0</v>
      </c>
      <c r="K13102">
        <v>0</v>
      </c>
    </row>
    <row r="13103" spans="1:11">
      <c r="A13103" t="s">
        <v>29138</v>
      </c>
      <c r="B13103" t="s">
        <v>58</v>
      </c>
      <c r="C13103">
        <v>101453</v>
      </c>
      <c r="D13103" t="s">
        <v>6684</v>
      </c>
      <c r="E13103" t="s">
        <v>6706</v>
      </c>
      <c r="F13103">
        <v>8023.02</v>
      </c>
      <c r="G13103">
        <v>8717.4599999999991</v>
      </c>
      <c r="J13103">
        <v>0</v>
      </c>
      <c r="K13103">
        <v>0</v>
      </c>
    </row>
    <row r="13104" spans="1:11">
      <c r="A13104" t="s">
        <v>29139</v>
      </c>
      <c r="B13104" t="s">
        <v>58</v>
      </c>
      <c r="C13104">
        <v>101454</v>
      </c>
      <c r="D13104" t="s">
        <v>6931</v>
      </c>
      <c r="E13104" t="s">
        <v>6706</v>
      </c>
      <c r="F13104">
        <v>13387.04</v>
      </c>
      <c r="G13104">
        <v>14707.14</v>
      </c>
      <c r="J13104">
        <v>0</v>
      </c>
      <c r="K13104">
        <v>0</v>
      </c>
    </row>
    <row r="13105" spans="1:11">
      <c r="A13105" t="s">
        <v>29140</v>
      </c>
      <c r="B13105" t="s">
        <v>58</v>
      </c>
      <c r="C13105">
        <v>100533</v>
      </c>
      <c r="D13105" t="s">
        <v>6821</v>
      </c>
      <c r="E13105" t="s">
        <v>62</v>
      </c>
      <c r="F13105">
        <v>22.13</v>
      </c>
      <c r="G13105">
        <v>24.44</v>
      </c>
      <c r="J13105">
        <v>0</v>
      </c>
      <c r="K13105">
        <v>0</v>
      </c>
    </row>
    <row r="13106" spans="1:11">
      <c r="A13106" t="s">
        <v>29141</v>
      </c>
      <c r="B13106" t="s">
        <v>58</v>
      </c>
      <c r="C13106">
        <v>100534</v>
      </c>
      <c r="D13106" t="s">
        <v>6821</v>
      </c>
      <c r="E13106" t="s">
        <v>6706</v>
      </c>
      <c r="F13106">
        <v>3923.03</v>
      </c>
      <c r="G13106">
        <v>4328.0600000000004</v>
      </c>
      <c r="J13106">
        <v>0</v>
      </c>
      <c r="K13106">
        <v>0</v>
      </c>
    </row>
    <row r="13107" spans="1:11">
      <c r="A13107" t="s">
        <v>29142</v>
      </c>
      <c r="B13107" t="s">
        <v>58</v>
      </c>
      <c r="C13107">
        <v>88323</v>
      </c>
      <c r="D13107" t="s">
        <v>6687</v>
      </c>
      <c r="E13107" t="s">
        <v>62</v>
      </c>
      <c r="F13107">
        <v>37.159999999999997</v>
      </c>
      <c r="G13107">
        <v>40.340000000000003</v>
      </c>
      <c r="J13107">
        <v>0</v>
      </c>
      <c r="K13107">
        <v>0</v>
      </c>
    </row>
    <row r="13108" spans="1:11">
      <c r="A13108" t="s">
        <v>29143</v>
      </c>
      <c r="B13108" t="s">
        <v>58</v>
      </c>
      <c r="C13108">
        <v>101458</v>
      </c>
      <c r="D13108" t="s">
        <v>6934</v>
      </c>
      <c r="E13108" t="s">
        <v>6706</v>
      </c>
      <c r="F13108">
        <v>6650.38</v>
      </c>
      <c r="G13108">
        <v>7210.24</v>
      </c>
      <c r="J13108">
        <v>0</v>
      </c>
      <c r="K13108">
        <v>0</v>
      </c>
    </row>
    <row r="13109" spans="1:11">
      <c r="A13109" t="s">
        <v>29144</v>
      </c>
      <c r="B13109" t="s">
        <v>58</v>
      </c>
      <c r="C13109">
        <v>90781</v>
      </c>
      <c r="D13109" t="s">
        <v>6704</v>
      </c>
      <c r="E13109" t="s">
        <v>62</v>
      </c>
      <c r="F13109">
        <v>27.17</v>
      </c>
      <c r="G13109">
        <v>30.06</v>
      </c>
      <c r="J13109">
        <v>0</v>
      </c>
      <c r="K13109">
        <v>0</v>
      </c>
    </row>
    <row r="13110" spans="1:11">
      <c r="A13110" t="s">
        <v>29145</v>
      </c>
      <c r="B13110" t="s">
        <v>58</v>
      </c>
      <c r="C13110">
        <v>94296</v>
      </c>
      <c r="D13110" t="s">
        <v>6704</v>
      </c>
      <c r="E13110" t="s">
        <v>6706</v>
      </c>
      <c r="F13110">
        <v>4798</v>
      </c>
      <c r="G13110">
        <v>5306.93</v>
      </c>
      <c r="J13110">
        <v>0</v>
      </c>
      <c r="K13110">
        <v>0</v>
      </c>
    </row>
    <row r="13111" spans="1:11">
      <c r="A13111" t="s">
        <v>29146</v>
      </c>
      <c r="B13111" t="s">
        <v>58</v>
      </c>
      <c r="C13111">
        <v>88324</v>
      </c>
      <c r="D13111" t="s">
        <v>6688</v>
      </c>
      <c r="E13111" t="s">
        <v>62</v>
      </c>
      <c r="F13111">
        <v>39.880000000000003</v>
      </c>
      <c r="G13111">
        <v>43.49</v>
      </c>
      <c r="J13111">
        <v>0</v>
      </c>
      <c r="K13111">
        <v>0</v>
      </c>
    </row>
    <row r="13112" spans="1:11">
      <c r="A13112" t="s">
        <v>29147</v>
      </c>
      <c r="B13112" t="s">
        <v>58</v>
      </c>
      <c r="C13112">
        <v>88321</v>
      </c>
      <c r="D13112" t="s">
        <v>6686</v>
      </c>
      <c r="E13112" t="s">
        <v>62</v>
      </c>
      <c r="F13112">
        <v>44.62</v>
      </c>
      <c r="G13112">
        <v>49.54</v>
      </c>
      <c r="J13112">
        <v>0</v>
      </c>
      <c r="K13112">
        <v>0</v>
      </c>
    </row>
    <row r="13113" spans="1:11">
      <c r="A13113" t="s">
        <v>29148</v>
      </c>
      <c r="B13113" t="s">
        <v>58</v>
      </c>
      <c r="C13113">
        <v>101456</v>
      </c>
      <c r="D13113" t="s">
        <v>6932</v>
      </c>
      <c r="E13113" t="s">
        <v>6706</v>
      </c>
      <c r="F13113">
        <v>7862.87</v>
      </c>
      <c r="G13113">
        <v>8727.4699999999993</v>
      </c>
      <c r="J13113">
        <v>0</v>
      </c>
      <c r="K13113">
        <v>0</v>
      </c>
    </row>
    <row r="13114" spans="1:11">
      <c r="A13114" t="s">
        <v>29150</v>
      </c>
      <c r="B13114" t="s">
        <v>58</v>
      </c>
      <c r="C13114">
        <v>100309</v>
      </c>
      <c r="D13114" t="s">
        <v>6819</v>
      </c>
      <c r="E13114" t="s">
        <v>62</v>
      </c>
      <c r="F13114">
        <v>44.28</v>
      </c>
      <c r="G13114">
        <v>49.15</v>
      </c>
      <c r="J13114">
        <v>0</v>
      </c>
      <c r="K13114">
        <v>0</v>
      </c>
    </row>
    <row r="13115" spans="1:11">
      <c r="A13115" t="s">
        <v>29151</v>
      </c>
      <c r="B13115" t="s">
        <v>58</v>
      </c>
      <c r="C13115">
        <v>100321</v>
      </c>
      <c r="D13115" t="s">
        <v>6819</v>
      </c>
      <c r="E13115" t="s">
        <v>6706</v>
      </c>
      <c r="F13115">
        <v>7782.88</v>
      </c>
      <c r="G13115">
        <v>8638.1299999999992</v>
      </c>
      <c r="J13115">
        <v>0</v>
      </c>
      <c r="K13115">
        <v>0</v>
      </c>
    </row>
    <row r="13116" spans="1:11">
      <c r="A13116" t="s">
        <v>29149</v>
      </c>
      <c r="B13116" t="s">
        <v>58</v>
      </c>
      <c r="C13116">
        <v>88322</v>
      </c>
      <c r="D13116" t="s">
        <v>6933</v>
      </c>
      <c r="E13116" t="s">
        <v>62</v>
      </c>
      <c r="F13116">
        <v>29.85</v>
      </c>
      <c r="G13116">
        <v>33.04</v>
      </c>
      <c r="J13116">
        <v>0</v>
      </c>
      <c r="K13116">
        <v>0</v>
      </c>
    </row>
    <row r="13117" spans="1:11">
      <c r="A13117" t="s">
        <v>29152</v>
      </c>
      <c r="B13117" t="s">
        <v>58</v>
      </c>
      <c r="C13117">
        <v>101457</v>
      </c>
      <c r="D13117" t="s">
        <v>6933</v>
      </c>
      <c r="E13117" t="s">
        <v>6706</v>
      </c>
      <c r="F13117">
        <v>6479.05</v>
      </c>
      <c r="G13117">
        <v>7040.49</v>
      </c>
      <c r="J13117">
        <v>0</v>
      </c>
      <c r="K13117">
        <v>0</v>
      </c>
    </row>
    <row r="13118" spans="1:11">
      <c r="A13118" t="s">
        <v>29153</v>
      </c>
      <c r="B13118" t="s">
        <v>58</v>
      </c>
      <c r="C13118">
        <v>88325</v>
      </c>
      <c r="D13118" t="s">
        <v>6689</v>
      </c>
      <c r="E13118" t="s">
        <v>62</v>
      </c>
      <c r="F13118">
        <v>33.17</v>
      </c>
      <c r="G13118">
        <v>35.86</v>
      </c>
      <c r="J13118">
        <v>0</v>
      </c>
      <c r="K13118">
        <v>0</v>
      </c>
    </row>
    <row r="13119" spans="1:11">
      <c r="A13119" t="s">
        <v>29154</v>
      </c>
      <c r="B13119" t="s">
        <v>58</v>
      </c>
      <c r="C13119">
        <v>101459</v>
      </c>
      <c r="D13119" t="s">
        <v>6689</v>
      </c>
      <c r="E13119" t="s">
        <v>6706</v>
      </c>
      <c r="F13119">
        <v>5948.95</v>
      </c>
      <c r="G13119">
        <v>6422.08</v>
      </c>
      <c r="J13119">
        <v>0</v>
      </c>
      <c r="K13119">
        <v>0</v>
      </c>
    </row>
    <row r="13120" spans="1:11">
      <c r="A13120" t="s">
        <v>29155</v>
      </c>
      <c r="B13120" t="s">
        <v>58</v>
      </c>
      <c r="C13120">
        <v>100289</v>
      </c>
      <c r="D13120" t="s">
        <v>6809</v>
      </c>
      <c r="E13120" t="s">
        <v>62</v>
      </c>
      <c r="F13120">
        <v>31.09</v>
      </c>
      <c r="G13120">
        <v>33.549999999999997</v>
      </c>
      <c r="J13120">
        <v>0</v>
      </c>
      <c r="K13120">
        <v>0</v>
      </c>
    </row>
    <row r="13121" spans="1:11">
      <c r="A13121" t="s">
        <v>29156</v>
      </c>
      <c r="B13121" t="s">
        <v>58</v>
      </c>
      <c r="C13121">
        <v>101460</v>
      </c>
      <c r="D13121" t="s">
        <v>6809</v>
      </c>
      <c r="E13121" t="s">
        <v>6706</v>
      </c>
      <c r="F13121">
        <v>5593.66</v>
      </c>
      <c r="G13121">
        <v>6027.47</v>
      </c>
      <c r="J13121">
        <v>0</v>
      </c>
      <c r="K13121">
        <v>0</v>
      </c>
    </row>
    <row r="13122" spans="1:11">
      <c r="A13122" t="s">
        <v>29157</v>
      </c>
      <c r="B13122" t="s">
        <v>58</v>
      </c>
      <c r="C13122">
        <v>105011</v>
      </c>
      <c r="D13122" t="s">
        <v>6441</v>
      </c>
      <c r="E13122" t="s">
        <v>12</v>
      </c>
      <c r="F13122">
        <v>0.69</v>
      </c>
      <c r="G13122">
        <v>0.74</v>
      </c>
      <c r="J13122">
        <v>0</v>
      </c>
      <c r="K13122">
        <v>0</v>
      </c>
    </row>
    <row r="13123" spans="1:11">
      <c r="A13123" t="s">
        <v>29158</v>
      </c>
      <c r="B13123" t="s">
        <v>58</v>
      </c>
      <c r="C13123">
        <v>99061</v>
      </c>
      <c r="D13123" t="s">
        <v>6437</v>
      </c>
      <c r="E13123" t="s">
        <v>32</v>
      </c>
      <c r="F13123">
        <v>146.41999999999999</v>
      </c>
      <c r="G13123">
        <v>155</v>
      </c>
      <c r="J13123">
        <v>0</v>
      </c>
      <c r="K13123">
        <v>0</v>
      </c>
    </row>
    <row r="13124" spans="1:11">
      <c r="A13124" t="s">
        <v>29159</v>
      </c>
      <c r="B13124" t="s">
        <v>58</v>
      </c>
      <c r="C13124">
        <v>99060</v>
      </c>
      <c r="D13124" t="s">
        <v>6436</v>
      </c>
      <c r="E13124" t="s">
        <v>32</v>
      </c>
      <c r="F13124">
        <v>235.95</v>
      </c>
      <c r="G13124">
        <v>249.35</v>
      </c>
      <c r="J13124">
        <v>0</v>
      </c>
      <c r="K13124">
        <v>0</v>
      </c>
    </row>
    <row r="13125" spans="1:11">
      <c r="A13125" t="s">
        <v>29160</v>
      </c>
      <c r="B13125" t="s">
        <v>58</v>
      </c>
      <c r="C13125">
        <v>105008</v>
      </c>
      <c r="D13125" t="s">
        <v>8170</v>
      </c>
      <c r="E13125" t="s">
        <v>32</v>
      </c>
      <c r="F13125">
        <v>0</v>
      </c>
      <c r="G13125">
        <v>0</v>
      </c>
    </row>
    <row r="13126" spans="1:11">
      <c r="A13126" t="s">
        <v>29161</v>
      </c>
      <c r="B13126" t="s">
        <v>58</v>
      </c>
      <c r="C13126">
        <v>105009</v>
      </c>
      <c r="D13126" t="s">
        <v>15204</v>
      </c>
      <c r="E13126" t="s">
        <v>12</v>
      </c>
      <c r="F13126">
        <v>96.83</v>
      </c>
      <c r="G13126">
        <v>102.16</v>
      </c>
      <c r="J13126">
        <v>0</v>
      </c>
      <c r="K13126">
        <v>0</v>
      </c>
    </row>
    <row r="13127" spans="1:11">
      <c r="A13127" t="s">
        <v>29162</v>
      </c>
      <c r="B13127" t="s">
        <v>58</v>
      </c>
      <c r="C13127">
        <v>99059</v>
      </c>
      <c r="D13127" t="s">
        <v>15205</v>
      </c>
      <c r="E13127" t="s">
        <v>12</v>
      </c>
      <c r="F13127">
        <v>78.77</v>
      </c>
      <c r="G13127">
        <v>83</v>
      </c>
      <c r="J13127">
        <v>0</v>
      </c>
      <c r="K13127">
        <v>0</v>
      </c>
    </row>
    <row r="13128" spans="1:11">
      <c r="A13128" t="s">
        <v>29163</v>
      </c>
      <c r="B13128" t="s">
        <v>58</v>
      </c>
      <c r="C13128">
        <v>105137</v>
      </c>
      <c r="D13128" t="s">
        <v>8171</v>
      </c>
      <c r="E13128" t="s">
        <v>12</v>
      </c>
      <c r="F13128">
        <v>0</v>
      </c>
      <c r="G13128">
        <v>0</v>
      </c>
    </row>
    <row r="13129" spans="1:11">
      <c r="A13129" t="s">
        <v>29164</v>
      </c>
      <c r="B13129" t="s">
        <v>58</v>
      </c>
      <c r="C13129">
        <v>105136</v>
      </c>
      <c r="D13129" t="s">
        <v>8172</v>
      </c>
      <c r="E13129" t="s">
        <v>32</v>
      </c>
      <c r="F13129">
        <v>0</v>
      </c>
      <c r="G13129">
        <v>0</v>
      </c>
    </row>
    <row r="13130" spans="1:11">
      <c r="A13130" t="s">
        <v>29165</v>
      </c>
      <c r="B13130" t="s">
        <v>58</v>
      </c>
      <c r="C13130">
        <v>105007</v>
      </c>
      <c r="D13130" t="s">
        <v>6440</v>
      </c>
      <c r="E13130" t="s">
        <v>32</v>
      </c>
      <c r="F13130">
        <v>49.75</v>
      </c>
      <c r="G13130">
        <v>53.76</v>
      </c>
      <c r="J13130">
        <v>0</v>
      </c>
      <c r="K13130">
        <v>0</v>
      </c>
    </row>
    <row r="13131" spans="1:11">
      <c r="A13131" t="s">
        <v>29166</v>
      </c>
      <c r="B13131" t="s">
        <v>58</v>
      </c>
      <c r="C13131">
        <v>99063</v>
      </c>
      <c r="D13131" t="s">
        <v>6439</v>
      </c>
      <c r="E13131" t="s">
        <v>12</v>
      </c>
      <c r="F13131">
        <v>11.72</v>
      </c>
      <c r="G13131">
        <v>12.51</v>
      </c>
      <c r="J13131">
        <v>8.9999999999999998E-4</v>
      </c>
      <c r="K13131">
        <v>8.0000000000000004E-4</v>
      </c>
    </row>
    <row r="13132" spans="1:11">
      <c r="A13132" t="s">
        <v>29167</v>
      </c>
      <c r="B13132" t="s">
        <v>58</v>
      </c>
      <c r="C13132">
        <v>105010</v>
      </c>
      <c r="D13132" t="s">
        <v>8173</v>
      </c>
      <c r="E13132" t="s">
        <v>32</v>
      </c>
      <c r="F13132">
        <v>0</v>
      </c>
      <c r="G13132">
        <v>0</v>
      </c>
    </row>
    <row r="13133" spans="1:11">
      <c r="A13133" t="s">
        <v>29168</v>
      </c>
      <c r="B13133" t="s">
        <v>58</v>
      </c>
      <c r="C13133">
        <v>99062</v>
      </c>
      <c r="D13133" t="s">
        <v>6438</v>
      </c>
      <c r="E13133" t="s">
        <v>32</v>
      </c>
      <c r="F13133">
        <v>2.7</v>
      </c>
      <c r="G13133">
        <v>2.92</v>
      </c>
      <c r="J13133">
        <v>0</v>
      </c>
      <c r="K13133">
        <v>0</v>
      </c>
    </row>
    <row r="13134" spans="1:11">
      <c r="A13134" t="s">
        <v>29169</v>
      </c>
      <c r="B13134" t="s">
        <v>58</v>
      </c>
      <c r="C13134">
        <v>100857</v>
      </c>
      <c r="D13134" t="s">
        <v>4713</v>
      </c>
      <c r="E13134" t="s">
        <v>32</v>
      </c>
      <c r="F13134">
        <v>538.34</v>
      </c>
      <c r="G13134">
        <v>539.62</v>
      </c>
      <c r="J13134">
        <v>0</v>
      </c>
      <c r="K13134">
        <v>0</v>
      </c>
    </row>
    <row r="13135" spans="1:11">
      <c r="A13135" t="s">
        <v>29170</v>
      </c>
      <c r="B13135" t="s">
        <v>58</v>
      </c>
      <c r="C13135">
        <v>86905</v>
      </c>
      <c r="D13135" t="s">
        <v>4664</v>
      </c>
      <c r="E13135" t="s">
        <v>32</v>
      </c>
      <c r="F13135">
        <v>416.99</v>
      </c>
      <c r="G13135">
        <v>418.72</v>
      </c>
      <c r="J13135">
        <v>0</v>
      </c>
      <c r="K13135">
        <v>0</v>
      </c>
    </row>
    <row r="13136" spans="1:11">
      <c r="A13136" t="s">
        <v>29171</v>
      </c>
      <c r="B13136" t="s">
        <v>58</v>
      </c>
      <c r="C13136">
        <v>86908</v>
      </c>
      <c r="D13136" t="s">
        <v>4666</v>
      </c>
      <c r="E13136" t="s">
        <v>32</v>
      </c>
      <c r="F13136">
        <v>495.47</v>
      </c>
      <c r="G13136">
        <v>496.32</v>
      </c>
      <c r="J13136">
        <v>0</v>
      </c>
      <c r="K13136">
        <v>0</v>
      </c>
    </row>
    <row r="13137" spans="1:11">
      <c r="A13137" t="s">
        <v>29172</v>
      </c>
      <c r="B13137" t="s">
        <v>58</v>
      </c>
      <c r="C13137">
        <v>100849</v>
      </c>
      <c r="D13137" t="s">
        <v>4707</v>
      </c>
      <c r="E13137" t="s">
        <v>32</v>
      </c>
      <c r="F13137">
        <v>45.37</v>
      </c>
      <c r="G13137">
        <v>45.93</v>
      </c>
      <c r="J13137">
        <v>0</v>
      </c>
      <c r="K13137">
        <v>0</v>
      </c>
    </row>
    <row r="13138" spans="1:11">
      <c r="A13138" t="s">
        <v>29173</v>
      </c>
      <c r="B13138" t="s">
        <v>58</v>
      </c>
      <c r="C13138">
        <v>100851</v>
      </c>
      <c r="D13138" t="s">
        <v>4708</v>
      </c>
      <c r="E13138" t="s">
        <v>32</v>
      </c>
      <c r="F13138">
        <v>88.8</v>
      </c>
      <c r="G13138">
        <v>89.36</v>
      </c>
      <c r="J13138">
        <v>0</v>
      </c>
      <c r="K13138">
        <v>0</v>
      </c>
    </row>
    <row r="13139" spans="1:11">
      <c r="A13139" t="s">
        <v>29174</v>
      </c>
      <c r="B13139" t="s">
        <v>58</v>
      </c>
      <c r="C13139">
        <v>100850</v>
      </c>
      <c r="D13139" t="s">
        <v>8174</v>
      </c>
      <c r="E13139" t="s">
        <v>32</v>
      </c>
      <c r="F13139">
        <v>0</v>
      </c>
      <c r="G13139">
        <v>0</v>
      </c>
    </row>
    <row r="13140" spans="1:11">
      <c r="A13140" t="s">
        <v>29175</v>
      </c>
      <c r="B13140" t="s">
        <v>58</v>
      </c>
      <c r="C13140">
        <v>86895</v>
      </c>
      <c r="D13140" t="s">
        <v>4657</v>
      </c>
      <c r="E13140" t="s">
        <v>32</v>
      </c>
      <c r="F13140">
        <v>432.54</v>
      </c>
      <c r="G13140">
        <v>439.37</v>
      </c>
      <c r="J13140">
        <v>7.8E-2</v>
      </c>
      <c r="K13140">
        <v>7.6700000000000004E-2</v>
      </c>
    </row>
    <row r="13141" spans="1:11">
      <c r="A13141" t="s">
        <v>29176</v>
      </c>
      <c r="B13141" t="s">
        <v>58</v>
      </c>
      <c r="C13141">
        <v>86889</v>
      </c>
      <c r="D13141" t="s">
        <v>4654</v>
      </c>
      <c r="E13141" t="s">
        <v>32</v>
      </c>
      <c r="F13141">
        <v>915.57</v>
      </c>
      <c r="G13141">
        <v>921.37</v>
      </c>
      <c r="J13141">
        <v>4.4299999999999999E-2</v>
      </c>
      <c r="K13141">
        <v>4.3999999999999997E-2</v>
      </c>
    </row>
    <row r="13142" spans="1:11">
      <c r="A13142" t="s">
        <v>29177</v>
      </c>
      <c r="B13142" t="s">
        <v>58</v>
      </c>
      <c r="C13142">
        <v>86899</v>
      </c>
      <c r="D13142" t="s">
        <v>4658</v>
      </c>
      <c r="E13142" t="s">
        <v>32</v>
      </c>
      <c r="F13142">
        <v>369.06</v>
      </c>
      <c r="G13142">
        <v>375.89</v>
      </c>
      <c r="J13142">
        <v>9.1399999999999995E-2</v>
      </c>
      <c r="K13142">
        <v>8.9700000000000002E-2</v>
      </c>
    </row>
    <row r="13143" spans="1:11">
      <c r="A13143" t="s">
        <v>29178</v>
      </c>
      <c r="B13143" t="s">
        <v>58</v>
      </c>
      <c r="C13143">
        <v>86893</v>
      </c>
      <c r="D13143" t="s">
        <v>4655</v>
      </c>
      <c r="E13143" t="s">
        <v>32</v>
      </c>
      <c r="F13143">
        <v>746.34</v>
      </c>
      <c r="G13143">
        <v>752.14</v>
      </c>
      <c r="J13143">
        <v>5.4300000000000001E-2</v>
      </c>
      <c r="K13143">
        <v>5.3900000000000003E-2</v>
      </c>
    </row>
    <row r="13144" spans="1:11">
      <c r="A13144" t="s">
        <v>29179</v>
      </c>
      <c r="B13144" t="s">
        <v>58</v>
      </c>
      <c r="C13144">
        <v>86934</v>
      </c>
      <c r="D13144" t="s">
        <v>4687</v>
      </c>
      <c r="E13144" t="s">
        <v>32</v>
      </c>
      <c r="F13144">
        <v>528.70000000000005</v>
      </c>
      <c r="G13144">
        <v>533.87</v>
      </c>
      <c r="J13144">
        <v>7.6700000000000004E-2</v>
      </c>
      <c r="K13144">
        <v>7.5899999999999995E-2</v>
      </c>
    </row>
    <row r="13145" spans="1:11">
      <c r="A13145" t="s">
        <v>29180</v>
      </c>
      <c r="B13145" t="s">
        <v>58</v>
      </c>
      <c r="C13145">
        <v>86933</v>
      </c>
      <c r="D13145" t="s">
        <v>4686</v>
      </c>
      <c r="E13145" t="s">
        <v>32</v>
      </c>
      <c r="F13145">
        <v>543.42999999999995</v>
      </c>
      <c r="G13145">
        <v>548.79</v>
      </c>
      <c r="J13145">
        <v>7.46E-2</v>
      </c>
      <c r="K13145">
        <v>7.3899999999999993E-2</v>
      </c>
    </row>
    <row r="13146" spans="1:11">
      <c r="A13146" t="s">
        <v>29181</v>
      </c>
      <c r="B13146" t="s">
        <v>58</v>
      </c>
      <c r="C13146">
        <v>86894</v>
      </c>
      <c r="D13146" t="s">
        <v>4656</v>
      </c>
      <c r="E13146" t="s">
        <v>32</v>
      </c>
      <c r="F13146">
        <v>382.89</v>
      </c>
      <c r="G13146">
        <v>386.83</v>
      </c>
      <c r="J13146">
        <v>0.10589999999999999</v>
      </c>
      <c r="K13146">
        <v>0.1048</v>
      </c>
    </row>
    <row r="13147" spans="1:11">
      <c r="A13147" t="s">
        <v>29182</v>
      </c>
      <c r="B13147" t="s">
        <v>58</v>
      </c>
      <c r="C13147">
        <v>93441</v>
      </c>
      <c r="D13147" t="s">
        <v>15206</v>
      </c>
      <c r="E13147" t="s">
        <v>32</v>
      </c>
      <c r="F13147">
        <v>1342.78</v>
      </c>
      <c r="G13147">
        <v>1352.06</v>
      </c>
      <c r="J13147">
        <v>3.0200000000000001E-2</v>
      </c>
      <c r="K13147">
        <v>0.03</v>
      </c>
    </row>
    <row r="13148" spans="1:11">
      <c r="A13148" t="s">
        <v>29183</v>
      </c>
      <c r="B13148" t="s">
        <v>58</v>
      </c>
      <c r="C13148">
        <v>93396</v>
      </c>
      <c r="D13148" t="s">
        <v>15207</v>
      </c>
      <c r="E13148" t="s">
        <v>32</v>
      </c>
      <c r="F13148">
        <v>770.48</v>
      </c>
      <c r="G13148">
        <v>781.85</v>
      </c>
      <c r="J13148">
        <v>4.3799999999999999E-2</v>
      </c>
      <c r="K13148">
        <v>4.3099999999999999E-2</v>
      </c>
    </row>
    <row r="13149" spans="1:11">
      <c r="A13149" t="s">
        <v>29184</v>
      </c>
      <c r="B13149" t="s">
        <v>58</v>
      </c>
      <c r="C13149">
        <v>93442</v>
      </c>
      <c r="D13149" t="s">
        <v>15208</v>
      </c>
      <c r="E13149" t="s">
        <v>32</v>
      </c>
      <c r="F13149">
        <v>1412.17</v>
      </c>
      <c r="G13149">
        <v>1422.33</v>
      </c>
      <c r="J13149">
        <v>2.87E-2</v>
      </c>
      <c r="K13149">
        <v>2.8500000000000001E-2</v>
      </c>
    </row>
    <row r="13150" spans="1:11">
      <c r="A13150" t="s">
        <v>29185</v>
      </c>
      <c r="B13150" t="s">
        <v>58</v>
      </c>
      <c r="C13150">
        <v>86947</v>
      </c>
      <c r="D13150" t="s">
        <v>4697</v>
      </c>
      <c r="E13150" t="s">
        <v>32</v>
      </c>
      <c r="F13150">
        <v>1340.72</v>
      </c>
      <c r="G13150">
        <v>1354.73</v>
      </c>
      <c r="J13150">
        <v>2.52E-2</v>
      </c>
      <c r="K13150">
        <v>2.4899999999999999E-2</v>
      </c>
    </row>
    <row r="13151" spans="1:11">
      <c r="A13151" t="s">
        <v>29186</v>
      </c>
      <c r="B13151" t="s">
        <v>58</v>
      </c>
      <c r="C13151">
        <v>100875</v>
      </c>
      <c r="D13151" t="s">
        <v>4724</v>
      </c>
      <c r="E13151" t="s">
        <v>32</v>
      </c>
      <c r="F13151">
        <v>806.91</v>
      </c>
      <c r="G13151">
        <v>811.64</v>
      </c>
      <c r="J13151">
        <v>0</v>
      </c>
      <c r="K13151">
        <v>0</v>
      </c>
    </row>
    <row r="13152" spans="1:11">
      <c r="A13152" t="s">
        <v>29187</v>
      </c>
      <c r="B13152" t="s">
        <v>58</v>
      </c>
      <c r="C13152">
        <v>100863</v>
      </c>
      <c r="D13152" t="s">
        <v>4719</v>
      </c>
      <c r="E13152" t="s">
        <v>32</v>
      </c>
      <c r="F13152">
        <v>517.89</v>
      </c>
      <c r="G13152">
        <v>523.22</v>
      </c>
      <c r="J13152">
        <v>0</v>
      </c>
      <c r="K13152">
        <v>0</v>
      </c>
    </row>
    <row r="13153" spans="1:11">
      <c r="A13153" t="s">
        <v>29188</v>
      </c>
      <c r="B13153" t="s">
        <v>58</v>
      </c>
      <c r="C13153">
        <v>100864</v>
      </c>
      <c r="D13153" t="s">
        <v>4720</v>
      </c>
      <c r="E13153" t="s">
        <v>32</v>
      </c>
      <c r="F13153">
        <v>555.27</v>
      </c>
      <c r="G13153">
        <v>560.6</v>
      </c>
      <c r="J13153">
        <v>0</v>
      </c>
      <c r="K13153">
        <v>0</v>
      </c>
    </row>
    <row r="13154" spans="1:11">
      <c r="A13154" t="s">
        <v>29189</v>
      </c>
      <c r="B13154" t="s">
        <v>58</v>
      </c>
      <c r="C13154">
        <v>100865</v>
      </c>
      <c r="D13154" t="s">
        <v>4721</v>
      </c>
      <c r="E13154" t="s">
        <v>32</v>
      </c>
      <c r="F13154">
        <v>432.02</v>
      </c>
      <c r="G13154">
        <v>434.4</v>
      </c>
      <c r="J13154">
        <v>0</v>
      </c>
      <c r="K13154">
        <v>0</v>
      </c>
    </row>
    <row r="13155" spans="1:11">
      <c r="A13155" t="s">
        <v>29190</v>
      </c>
      <c r="B13155" t="s">
        <v>58</v>
      </c>
      <c r="C13155">
        <v>100866</v>
      </c>
      <c r="D13155" t="s">
        <v>4722</v>
      </c>
      <c r="E13155" t="s">
        <v>32</v>
      </c>
      <c r="F13155">
        <v>287.93</v>
      </c>
      <c r="G13155">
        <v>291.48</v>
      </c>
      <c r="J13155">
        <v>0</v>
      </c>
      <c r="K13155">
        <v>0</v>
      </c>
    </row>
    <row r="13156" spans="1:11">
      <c r="A13156" t="s">
        <v>29191</v>
      </c>
      <c r="B13156" t="s">
        <v>58</v>
      </c>
      <c r="C13156">
        <v>100867</v>
      </c>
      <c r="D13156" t="s">
        <v>15209</v>
      </c>
      <c r="E13156" t="s">
        <v>32</v>
      </c>
      <c r="F13156">
        <v>300.26</v>
      </c>
      <c r="G13156">
        <v>303.81</v>
      </c>
      <c r="J13156">
        <v>0</v>
      </c>
      <c r="K13156">
        <v>0</v>
      </c>
    </row>
    <row r="13157" spans="1:11">
      <c r="A13157" t="s">
        <v>29192</v>
      </c>
      <c r="B13157" t="s">
        <v>58</v>
      </c>
      <c r="C13157">
        <v>100868</v>
      </c>
      <c r="D13157" t="s">
        <v>15210</v>
      </c>
      <c r="E13157" t="s">
        <v>32</v>
      </c>
      <c r="F13157">
        <v>308.45999999999998</v>
      </c>
      <c r="G13157">
        <v>312.01</v>
      </c>
      <c r="J13157">
        <v>0</v>
      </c>
      <c r="K13157">
        <v>0</v>
      </c>
    </row>
    <row r="13158" spans="1:11">
      <c r="A13158" t="s">
        <v>29193</v>
      </c>
      <c r="B13158" t="s">
        <v>58</v>
      </c>
      <c r="C13158">
        <v>100869</v>
      </c>
      <c r="D13158" t="s">
        <v>15211</v>
      </c>
      <c r="E13158" t="s">
        <v>32</v>
      </c>
      <c r="F13158">
        <v>314.75</v>
      </c>
      <c r="G13158">
        <v>318.3</v>
      </c>
      <c r="J13158">
        <v>0</v>
      </c>
      <c r="K13158">
        <v>0</v>
      </c>
    </row>
    <row r="13159" spans="1:11">
      <c r="A13159" t="s">
        <v>29194</v>
      </c>
      <c r="B13159" t="s">
        <v>58</v>
      </c>
      <c r="C13159">
        <v>100870</v>
      </c>
      <c r="D13159" t="s">
        <v>15212</v>
      </c>
      <c r="E13159" t="s">
        <v>32</v>
      </c>
      <c r="F13159">
        <v>349.72</v>
      </c>
      <c r="G13159">
        <v>353.27</v>
      </c>
      <c r="J13159">
        <v>0.49540000000000001</v>
      </c>
      <c r="K13159">
        <v>0.4904</v>
      </c>
    </row>
    <row r="13160" spans="1:11">
      <c r="A13160" t="s">
        <v>29195</v>
      </c>
      <c r="B13160" t="s">
        <v>58</v>
      </c>
      <c r="C13160">
        <v>100871</v>
      </c>
      <c r="D13160" t="s">
        <v>15213</v>
      </c>
      <c r="E13160" t="s">
        <v>32</v>
      </c>
      <c r="F13160">
        <v>375.14</v>
      </c>
      <c r="G13160">
        <v>378.69</v>
      </c>
      <c r="J13160">
        <v>0.52959999999999996</v>
      </c>
      <c r="K13160">
        <v>0.52470000000000006</v>
      </c>
    </row>
    <row r="13161" spans="1:11">
      <c r="A13161" t="s">
        <v>29196</v>
      </c>
      <c r="B13161" t="s">
        <v>58</v>
      </c>
      <c r="C13161">
        <v>100872</v>
      </c>
      <c r="D13161" t="s">
        <v>15214</v>
      </c>
      <c r="E13161" t="s">
        <v>32</v>
      </c>
      <c r="F13161">
        <v>391.36</v>
      </c>
      <c r="G13161">
        <v>394.91</v>
      </c>
      <c r="J13161">
        <v>0.54910000000000003</v>
      </c>
      <c r="K13161">
        <v>0.54420000000000002</v>
      </c>
    </row>
    <row r="13162" spans="1:11">
      <c r="A13162" t="s">
        <v>29197</v>
      </c>
      <c r="B13162" t="s">
        <v>58</v>
      </c>
      <c r="C13162">
        <v>100873</v>
      </c>
      <c r="D13162" t="s">
        <v>15215</v>
      </c>
      <c r="E13162" t="s">
        <v>32</v>
      </c>
      <c r="F13162">
        <v>401.49</v>
      </c>
      <c r="G13162">
        <v>405.04</v>
      </c>
      <c r="J13162">
        <v>0.5605</v>
      </c>
      <c r="K13162">
        <v>0.55559999999999998</v>
      </c>
    </row>
    <row r="13163" spans="1:11">
      <c r="A13163" t="s">
        <v>29198</v>
      </c>
      <c r="B13163" t="s">
        <v>58</v>
      </c>
      <c r="C13163">
        <v>100860</v>
      </c>
      <c r="D13163" t="s">
        <v>4716</v>
      </c>
      <c r="E13163" t="s">
        <v>32</v>
      </c>
      <c r="F13163">
        <v>110.21</v>
      </c>
      <c r="G13163">
        <v>111.87</v>
      </c>
      <c r="J13163">
        <v>0</v>
      </c>
      <c r="K13163">
        <v>0</v>
      </c>
    </row>
    <row r="13164" spans="1:11">
      <c r="A13164" t="s">
        <v>29199</v>
      </c>
      <c r="B13164" t="s">
        <v>58</v>
      </c>
      <c r="C13164">
        <v>86936</v>
      </c>
      <c r="D13164" t="s">
        <v>4689</v>
      </c>
      <c r="E13164" t="s">
        <v>32</v>
      </c>
      <c r="F13164">
        <v>516.63</v>
      </c>
      <c r="G13164">
        <v>519.80999999999995</v>
      </c>
      <c r="J13164">
        <v>0</v>
      </c>
      <c r="K13164">
        <v>0</v>
      </c>
    </row>
    <row r="13165" spans="1:11">
      <c r="A13165" t="s">
        <v>29200</v>
      </c>
      <c r="B13165" t="s">
        <v>58</v>
      </c>
      <c r="C13165">
        <v>86935</v>
      </c>
      <c r="D13165" t="s">
        <v>4688</v>
      </c>
      <c r="E13165" t="s">
        <v>32</v>
      </c>
      <c r="F13165">
        <v>321.73</v>
      </c>
      <c r="G13165">
        <v>324.2</v>
      </c>
      <c r="J13165">
        <v>0</v>
      </c>
      <c r="K13165">
        <v>0</v>
      </c>
    </row>
    <row r="13166" spans="1:11">
      <c r="A13166" t="s">
        <v>29201</v>
      </c>
      <c r="B13166" t="s">
        <v>58</v>
      </c>
      <c r="C13166">
        <v>86901</v>
      </c>
      <c r="D13166" t="s">
        <v>4660</v>
      </c>
      <c r="E13166" t="s">
        <v>32</v>
      </c>
      <c r="F13166">
        <v>157.49</v>
      </c>
      <c r="G13166">
        <v>160.13</v>
      </c>
      <c r="J13166">
        <v>0</v>
      </c>
      <c r="K13166">
        <v>0</v>
      </c>
    </row>
    <row r="13167" spans="1:11">
      <c r="A13167" t="s">
        <v>29202</v>
      </c>
      <c r="B13167" t="s">
        <v>58</v>
      </c>
      <c r="C13167">
        <v>86938</v>
      </c>
      <c r="D13167" t="s">
        <v>4691</v>
      </c>
      <c r="E13167" t="s">
        <v>32</v>
      </c>
      <c r="F13167">
        <v>440.55</v>
      </c>
      <c r="G13167">
        <v>444.88</v>
      </c>
      <c r="J13167">
        <v>0</v>
      </c>
      <c r="K13167">
        <v>0</v>
      </c>
    </row>
    <row r="13168" spans="1:11">
      <c r="A13168" t="s">
        <v>29203</v>
      </c>
      <c r="B13168" t="s">
        <v>58</v>
      </c>
      <c r="C13168">
        <v>86937</v>
      </c>
      <c r="D13168" t="s">
        <v>4690</v>
      </c>
      <c r="E13168" t="s">
        <v>32</v>
      </c>
      <c r="F13168">
        <v>245.65</v>
      </c>
      <c r="G13168">
        <v>249.27</v>
      </c>
      <c r="J13168">
        <v>0</v>
      </c>
      <c r="K13168">
        <v>0</v>
      </c>
    </row>
    <row r="13169" spans="1:11">
      <c r="A13169" t="s">
        <v>29204</v>
      </c>
      <c r="B13169" t="s">
        <v>58</v>
      </c>
      <c r="C13169">
        <v>86900</v>
      </c>
      <c r="D13169" t="s">
        <v>4659</v>
      </c>
      <c r="E13169" t="s">
        <v>32</v>
      </c>
      <c r="F13169">
        <v>228.18</v>
      </c>
      <c r="G13169">
        <v>229.67</v>
      </c>
      <c r="J13169">
        <v>0</v>
      </c>
      <c r="K13169">
        <v>0</v>
      </c>
    </row>
    <row r="13170" spans="1:11">
      <c r="A13170" t="s">
        <v>29205</v>
      </c>
      <c r="B13170" t="s">
        <v>58</v>
      </c>
      <c r="C13170">
        <v>100852</v>
      </c>
      <c r="D13170" t="s">
        <v>4709</v>
      </c>
      <c r="E13170" t="s">
        <v>32</v>
      </c>
      <c r="F13170">
        <v>249.69</v>
      </c>
      <c r="G13170">
        <v>251.18</v>
      </c>
      <c r="J13170">
        <v>0</v>
      </c>
      <c r="K13170">
        <v>0</v>
      </c>
    </row>
    <row r="13171" spans="1:11">
      <c r="A13171" t="s">
        <v>29206</v>
      </c>
      <c r="B13171" t="s">
        <v>58</v>
      </c>
      <c r="C13171">
        <v>86886</v>
      </c>
      <c r="D13171" t="s">
        <v>15216</v>
      </c>
      <c r="E13171" t="s">
        <v>32</v>
      </c>
      <c r="F13171">
        <v>52.73</v>
      </c>
      <c r="G13171">
        <v>53.29</v>
      </c>
      <c r="J13171">
        <v>0</v>
      </c>
      <c r="K13171">
        <v>0</v>
      </c>
    </row>
    <row r="13172" spans="1:11">
      <c r="A13172" t="s">
        <v>29207</v>
      </c>
      <c r="B13172" t="s">
        <v>58</v>
      </c>
      <c r="C13172">
        <v>86887</v>
      </c>
      <c r="D13172" t="s">
        <v>15217</v>
      </c>
      <c r="E13172" t="s">
        <v>32</v>
      </c>
      <c r="F13172">
        <v>57.06</v>
      </c>
      <c r="G13172">
        <v>57.62</v>
      </c>
      <c r="J13172">
        <v>0</v>
      </c>
      <c r="K13172">
        <v>0</v>
      </c>
    </row>
    <row r="13173" spans="1:11">
      <c r="A13173" t="s">
        <v>29208</v>
      </c>
      <c r="B13173" t="s">
        <v>58</v>
      </c>
      <c r="C13173">
        <v>86884</v>
      </c>
      <c r="D13173" t="s">
        <v>4651</v>
      </c>
      <c r="E13173" t="s">
        <v>32</v>
      </c>
      <c r="F13173">
        <v>15.03</v>
      </c>
      <c r="G13173">
        <v>15.59</v>
      </c>
      <c r="J13173">
        <v>0</v>
      </c>
      <c r="K13173">
        <v>0</v>
      </c>
    </row>
    <row r="13174" spans="1:11">
      <c r="A13174" t="s">
        <v>29209</v>
      </c>
      <c r="B13174" t="s">
        <v>58</v>
      </c>
      <c r="C13174">
        <v>86885</v>
      </c>
      <c r="D13174" t="s">
        <v>4652</v>
      </c>
      <c r="E13174" t="s">
        <v>32</v>
      </c>
      <c r="F13174">
        <v>17.149999999999999</v>
      </c>
      <c r="G13174">
        <v>17.71</v>
      </c>
      <c r="J13174">
        <v>0</v>
      </c>
      <c r="K13174">
        <v>0</v>
      </c>
    </row>
    <row r="13175" spans="1:11">
      <c r="A13175" t="s">
        <v>29210</v>
      </c>
      <c r="B13175" t="s">
        <v>58</v>
      </c>
      <c r="C13175">
        <v>95546</v>
      </c>
      <c r="D13175" t="s">
        <v>4704</v>
      </c>
      <c r="E13175" t="s">
        <v>32</v>
      </c>
      <c r="F13175">
        <v>216.66</v>
      </c>
      <c r="G13175">
        <v>223.77</v>
      </c>
      <c r="J13175">
        <v>0</v>
      </c>
      <c r="K13175">
        <v>0</v>
      </c>
    </row>
    <row r="13176" spans="1:11">
      <c r="A13176" t="s">
        <v>29211</v>
      </c>
      <c r="B13176" t="s">
        <v>58</v>
      </c>
      <c r="C13176">
        <v>86902</v>
      </c>
      <c r="D13176" t="s">
        <v>4661</v>
      </c>
      <c r="E13176" t="s">
        <v>32</v>
      </c>
      <c r="F13176">
        <v>360.65</v>
      </c>
      <c r="G13176">
        <v>364.31</v>
      </c>
      <c r="J13176">
        <v>0</v>
      </c>
      <c r="K13176">
        <v>0</v>
      </c>
    </row>
    <row r="13177" spans="1:11">
      <c r="A13177" t="s">
        <v>29212</v>
      </c>
      <c r="B13177" t="s">
        <v>58</v>
      </c>
      <c r="C13177">
        <v>86939</v>
      </c>
      <c r="D13177" t="s">
        <v>4692</v>
      </c>
      <c r="E13177" t="s">
        <v>32</v>
      </c>
      <c r="F13177">
        <v>483.81</v>
      </c>
      <c r="G13177">
        <v>489.17</v>
      </c>
      <c r="J13177">
        <v>0</v>
      </c>
      <c r="K13177">
        <v>0</v>
      </c>
    </row>
    <row r="13178" spans="1:11">
      <c r="A13178" t="s">
        <v>29213</v>
      </c>
      <c r="B13178" t="s">
        <v>58</v>
      </c>
      <c r="C13178">
        <v>86903</v>
      </c>
      <c r="D13178" t="s">
        <v>4662</v>
      </c>
      <c r="E13178" t="s">
        <v>32</v>
      </c>
      <c r="F13178">
        <v>409.53</v>
      </c>
      <c r="G13178">
        <v>415.44</v>
      </c>
      <c r="J13178">
        <v>0</v>
      </c>
      <c r="K13178">
        <v>0</v>
      </c>
    </row>
    <row r="13179" spans="1:11">
      <c r="A13179" t="s">
        <v>29214</v>
      </c>
      <c r="B13179" t="s">
        <v>58</v>
      </c>
      <c r="C13179">
        <v>86940</v>
      </c>
      <c r="D13179" t="s">
        <v>4693</v>
      </c>
      <c r="E13179" t="s">
        <v>32</v>
      </c>
      <c r="F13179">
        <v>1223.7</v>
      </c>
      <c r="G13179">
        <v>1234.1500000000001</v>
      </c>
      <c r="J13179">
        <v>0</v>
      </c>
      <c r="K13179">
        <v>0</v>
      </c>
    </row>
    <row r="13180" spans="1:11">
      <c r="A13180" t="s">
        <v>29215</v>
      </c>
      <c r="B13180" t="s">
        <v>58</v>
      </c>
      <c r="C13180">
        <v>86941</v>
      </c>
      <c r="D13180" t="s">
        <v>4694</v>
      </c>
      <c r="E13180" t="s">
        <v>32</v>
      </c>
      <c r="F13180">
        <v>896.51</v>
      </c>
      <c r="G13180">
        <v>905.03</v>
      </c>
      <c r="J13180">
        <v>0</v>
      </c>
      <c r="K13180">
        <v>0</v>
      </c>
    </row>
    <row r="13181" spans="1:11">
      <c r="A13181" t="s">
        <v>29216</v>
      </c>
      <c r="B13181" t="s">
        <v>58</v>
      </c>
      <c r="C13181">
        <v>86904</v>
      </c>
      <c r="D13181" t="s">
        <v>4663</v>
      </c>
      <c r="E13181" t="s">
        <v>32</v>
      </c>
      <c r="F13181">
        <v>166.33</v>
      </c>
      <c r="G13181">
        <v>167.94</v>
      </c>
      <c r="J13181">
        <v>0</v>
      </c>
      <c r="K13181">
        <v>0</v>
      </c>
    </row>
    <row r="13182" spans="1:11">
      <c r="A13182" t="s">
        <v>29217</v>
      </c>
      <c r="B13182" t="s">
        <v>58</v>
      </c>
      <c r="C13182">
        <v>86943</v>
      </c>
      <c r="D13182" t="s">
        <v>4696</v>
      </c>
      <c r="E13182" t="s">
        <v>32</v>
      </c>
      <c r="F13182">
        <v>289.49</v>
      </c>
      <c r="G13182">
        <v>292.8</v>
      </c>
      <c r="J13182">
        <v>0</v>
      </c>
      <c r="K13182">
        <v>0</v>
      </c>
    </row>
    <row r="13183" spans="1:11">
      <c r="A13183" t="s">
        <v>29218</v>
      </c>
      <c r="B13183" t="s">
        <v>58</v>
      </c>
      <c r="C13183">
        <v>86942</v>
      </c>
      <c r="D13183" t="s">
        <v>4695</v>
      </c>
      <c r="E13183" t="s">
        <v>32</v>
      </c>
      <c r="F13183">
        <v>304.22000000000003</v>
      </c>
      <c r="G13183">
        <v>307.72000000000003</v>
      </c>
      <c r="J13183">
        <v>0</v>
      </c>
      <c r="K13183">
        <v>0</v>
      </c>
    </row>
    <row r="13184" spans="1:11">
      <c r="A13184" t="s">
        <v>29219</v>
      </c>
      <c r="B13184" t="s">
        <v>58</v>
      </c>
      <c r="C13184">
        <v>100856</v>
      </c>
      <c r="D13184" t="s">
        <v>4712</v>
      </c>
      <c r="E13184" t="s">
        <v>32</v>
      </c>
      <c r="F13184">
        <v>39.76</v>
      </c>
      <c r="G13184">
        <v>40.119999999999997</v>
      </c>
      <c r="J13184">
        <v>0</v>
      </c>
      <c r="K13184">
        <v>0</v>
      </c>
    </row>
    <row r="13185" spans="1:11">
      <c r="A13185" t="s">
        <v>29220</v>
      </c>
      <c r="B13185" t="s">
        <v>58</v>
      </c>
      <c r="C13185">
        <v>100858</v>
      </c>
      <c r="D13185" t="s">
        <v>4714</v>
      </c>
      <c r="E13185" t="s">
        <v>32</v>
      </c>
      <c r="F13185">
        <v>709.64</v>
      </c>
      <c r="G13185">
        <v>713.42</v>
      </c>
      <c r="J13185">
        <v>0</v>
      </c>
      <c r="K13185">
        <v>0</v>
      </c>
    </row>
    <row r="13186" spans="1:11">
      <c r="A13186" t="s">
        <v>29221</v>
      </c>
      <c r="B13186" t="s">
        <v>58</v>
      </c>
      <c r="C13186">
        <v>100859</v>
      </c>
      <c r="D13186" t="s">
        <v>4715</v>
      </c>
      <c r="E13186" t="s">
        <v>32</v>
      </c>
      <c r="F13186">
        <v>1094.6600000000001</v>
      </c>
      <c r="G13186">
        <v>1102.58</v>
      </c>
      <c r="J13186">
        <v>0</v>
      </c>
      <c r="K13186">
        <v>0</v>
      </c>
    </row>
    <row r="13187" spans="1:11">
      <c r="A13187" t="s">
        <v>29222</v>
      </c>
      <c r="B13187" t="s">
        <v>58</v>
      </c>
      <c r="C13187">
        <v>95544</v>
      </c>
      <c r="D13187" t="s">
        <v>4702</v>
      </c>
      <c r="E13187" t="s">
        <v>32</v>
      </c>
      <c r="F13187">
        <v>65.430000000000007</v>
      </c>
      <c r="G13187">
        <v>66.61</v>
      </c>
      <c r="J13187">
        <v>0</v>
      </c>
      <c r="K13187">
        <v>0</v>
      </c>
    </row>
    <row r="13188" spans="1:11">
      <c r="A13188" t="s">
        <v>29223</v>
      </c>
      <c r="B13188" t="s">
        <v>58</v>
      </c>
      <c r="C13188">
        <v>95543</v>
      </c>
      <c r="D13188" t="s">
        <v>4701</v>
      </c>
      <c r="E13188" t="s">
        <v>32</v>
      </c>
      <c r="F13188">
        <v>89.29</v>
      </c>
      <c r="G13188">
        <v>91.67</v>
      </c>
      <c r="J13188">
        <v>0</v>
      </c>
      <c r="K13188">
        <v>0</v>
      </c>
    </row>
    <row r="13189" spans="1:11">
      <c r="A13189" t="s">
        <v>29224</v>
      </c>
      <c r="B13189" t="s">
        <v>58</v>
      </c>
      <c r="C13189">
        <v>95542</v>
      </c>
      <c r="D13189" t="s">
        <v>4700</v>
      </c>
      <c r="E13189" t="s">
        <v>32</v>
      </c>
      <c r="F13189">
        <v>53.32</v>
      </c>
      <c r="G13189">
        <v>54.5</v>
      </c>
      <c r="J13189">
        <v>0</v>
      </c>
      <c r="K13189">
        <v>0</v>
      </c>
    </row>
    <row r="13190" spans="1:11">
      <c r="A13190" t="s">
        <v>29225</v>
      </c>
      <c r="B13190" t="s">
        <v>58</v>
      </c>
      <c r="C13190">
        <v>100874</v>
      </c>
      <c r="D13190" t="s">
        <v>4723</v>
      </c>
      <c r="E13190" t="s">
        <v>32</v>
      </c>
      <c r="F13190">
        <v>287.93</v>
      </c>
      <c r="G13190">
        <v>291.48</v>
      </c>
      <c r="J13190">
        <v>0</v>
      </c>
      <c r="K13190">
        <v>0</v>
      </c>
    </row>
    <row r="13191" spans="1:11">
      <c r="A13191" t="s">
        <v>29226</v>
      </c>
      <c r="B13191" t="s">
        <v>58</v>
      </c>
      <c r="C13191">
        <v>95545</v>
      </c>
      <c r="D13191" t="s">
        <v>4703</v>
      </c>
      <c r="E13191" t="s">
        <v>32</v>
      </c>
      <c r="F13191">
        <v>64.14</v>
      </c>
      <c r="G13191">
        <v>65.319999999999993</v>
      </c>
      <c r="J13191">
        <v>0</v>
      </c>
      <c r="K13191">
        <v>0</v>
      </c>
    </row>
    <row r="13192" spans="1:11">
      <c r="A13192" t="s">
        <v>29227</v>
      </c>
      <c r="B13192" t="s">
        <v>58</v>
      </c>
      <c r="C13192">
        <v>95547</v>
      </c>
      <c r="D13192" t="s">
        <v>4705</v>
      </c>
      <c r="E13192" t="s">
        <v>32</v>
      </c>
      <c r="F13192">
        <v>61.05</v>
      </c>
      <c r="G13192">
        <v>62.23</v>
      </c>
      <c r="J13192">
        <v>0</v>
      </c>
      <c r="K13192">
        <v>0</v>
      </c>
    </row>
    <row r="13193" spans="1:11">
      <c r="A13193" t="s">
        <v>29228</v>
      </c>
      <c r="B13193" t="s">
        <v>58</v>
      </c>
      <c r="C13193">
        <v>86883</v>
      </c>
      <c r="D13193" t="s">
        <v>15218</v>
      </c>
      <c r="E13193" t="s">
        <v>32</v>
      </c>
      <c r="F13193">
        <v>17.34</v>
      </c>
      <c r="G13193">
        <v>17.66</v>
      </c>
      <c r="J13193">
        <v>0</v>
      </c>
      <c r="K13193">
        <v>0</v>
      </c>
    </row>
    <row r="13194" spans="1:11">
      <c r="A13194" t="s">
        <v>29229</v>
      </c>
      <c r="B13194" t="s">
        <v>58</v>
      </c>
      <c r="C13194">
        <v>86881</v>
      </c>
      <c r="D13194" t="s">
        <v>4650</v>
      </c>
      <c r="E13194" t="s">
        <v>32</v>
      </c>
      <c r="F13194">
        <v>212.24</v>
      </c>
      <c r="G13194">
        <v>213.27</v>
      </c>
      <c r="J13194">
        <v>0</v>
      </c>
      <c r="K13194">
        <v>0</v>
      </c>
    </row>
    <row r="13195" spans="1:11">
      <c r="A13195" t="s">
        <v>29230</v>
      </c>
      <c r="B13195" t="s">
        <v>58</v>
      </c>
      <c r="C13195">
        <v>86882</v>
      </c>
      <c r="D13195" t="s">
        <v>15219</v>
      </c>
      <c r="E13195" t="s">
        <v>32</v>
      </c>
      <c r="F13195">
        <v>32.07</v>
      </c>
      <c r="G13195">
        <v>32.58</v>
      </c>
      <c r="J13195">
        <v>0</v>
      </c>
      <c r="K13195">
        <v>0</v>
      </c>
    </row>
    <row r="13196" spans="1:11">
      <c r="A13196" t="s">
        <v>29231</v>
      </c>
      <c r="B13196" t="s">
        <v>58</v>
      </c>
      <c r="C13196">
        <v>100862</v>
      </c>
      <c r="D13196" t="s">
        <v>4718</v>
      </c>
      <c r="E13196" t="s">
        <v>32</v>
      </c>
      <c r="F13196">
        <v>43.85</v>
      </c>
      <c r="G13196">
        <v>45.62</v>
      </c>
      <c r="J13196">
        <v>0.46229999999999999</v>
      </c>
      <c r="K13196">
        <v>0.44429999999999997</v>
      </c>
    </row>
    <row r="13197" spans="1:11">
      <c r="A13197" t="s">
        <v>29232</v>
      </c>
      <c r="B13197" t="s">
        <v>58</v>
      </c>
      <c r="C13197">
        <v>100861</v>
      </c>
      <c r="D13197" t="s">
        <v>4717</v>
      </c>
      <c r="E13197" t="s">
        <v>32</v>
      </c>
      <c r="F13197">
        <v>40.44</v>
      </c>
      <c r="G13197">
        <v>42.21</v>
      </c>
      <c r="J13197">
        <v>0.41689999999999999</v>
      </c>
      <c r="K13197">
        <v>0.39939999999999998</v>
      </c>
    </row>
    <row r="13198" spans="1:11">
      <c r="A13198" t="s">
        <v>29233</v>
      </c>
      <c r="B13198" t="s">
        <v>58</v>
      </c>
      <c r="C13198">
        <v>86872</v>
      </c>
      <c r="D13198" t="s">
        <v>4643</v>
      </c>
      <c r="E13198" t="s">
        <v>32</v>
      </c>
      <c r="F13198">
        <v>798.04</v>
      </c>
      <c r="G13198">
        <v>805.02</v>
      </c>
      <c r="J13198">
        <v>0</v>
      </c>
      <c r="K13198">
        <v>0</v>
      </c>
    </row>
    <row r="13199" spans="1:11">
      <c r="A13199" t="s">
        <v>29234</v>
      </c>
      <c r="B13199" t="s">
        <v>58</v>
      </c>
      <c r="C13199">
        <v>86919</v>
      </c>
      <c r="D13199" t="s">
        <v>4674</v>
      </c>
      <c r="E13199" t="s">
        <v>32</v>
      </c>
      <c r="F13199">
        <v>988.03</v>
      </c>
      <c r="G13199">
        <v>996.55</v>
      </c>
      <c r="J13199">
        <v>0</v>
      </c>
      <c r="K13199">
        <v>0</v>
      </c>
    </row>
    <row r="13200" spans="1:11">
      <c r="A13200" t="s">
        <v>29235</v>
      </c>
      <c r="B13200" t="s">
        <v>58</v>
      </c>
      <c r="C13200">
        <v>86920</v>
      </c>
      <c r="D13200" t="s">
        <v>4675</v>
      </c>
      <c r="E13200" t="s">
        <v>32</v>
      </c>
      <c r="F13200">
        <v>886.5</v>
      </c>
      <c r="G13200">
        <v>894.82</v>
      </c>
      <c r="J13200">
        <v>0</v>
      </c>
      <c r="K13200">
        <v>0</v>
      </c>
    </row>
    <row r="13201" spans="1:11">
      <c r="A13201" t="s">
        <v>29236</v>
      </c>
      <c r="B13201" t="s">
        <v>58</v>
      </c>
      <c r="C13201">
        <v>86921</v>
      </c>
      <c r="D13201" t="s">
        <v>4676</v>
      </c>
      <c r="E13201" t="s">
        <v>32</v>
      </c>
      <c r="F13201">
        <v>861.59</v>
      </c>
      <c r="G13201">
        <v>869.91</v>
      </c>
      <c r="J13201">
        <v>0</v>
      </c>
      <c r="K13201">
        <v>0</v>
      </c>
    </row>
    <row r="13202" spans="1:11">
      <c r="A13202" t="s">
        <v>29237</v>
      </c>
      <c r="B13202" t="s">
        <v>58</v>
      </c>
      <c r="C13202">
        <v>86874</v>
      </c>
      <c r="D13202" t="s">
        <v>4644</v>
      </c>
      <c r="E13202" t="s">
        <v>32</v>
      </c>
      <c r="F13202">
        <v>553.62</v>
      </c>
      <c r="G13202">
        <v>556.89</v>
      </c>
      <c r="J13202">
        <v>0</v>
      </c>
      <c r="K13202">
        <v>0</v>
      </c>
    </row>
    <row r="13203" spans="1:11">
      <c r="A13203" t="s">
        <v>29238</v>
      </c>
      <c r="B13203" t="s">
        <v>58</v>
      </c>
      <c r="C13203">
        <v>86922</v>
      </c>
      <c r="D13203" t="s">
        <v>4677</v>
      </c>
      <c r="E13203" t="s">
        <v>32</v>
      </c>
      <c r="F13203">
        <v>938.51</v>
      </c>
      <c r="G13203">
        <v>944.03</v>
      </c>
      <c r="J13203">
        <v>0</v>
      </c>
      <c r="K13203">
        <v>0</v>
      </c>
    </row>
    <row r="13204" spans="1:11">
      <c r="A13204" t="s">
        <v>29239</v>
      </c>
      <c r="B13204" t="s">
        <v>58</v>
      </c>
      <c r="C13204">
        <v>86923</v>
      </c>
      <c r="D13204" t="s">
        <v>4678</v>
      </c>
      <c r="E13204" t="s">
        <v>32</v>
      </c>
      <c r="F13204">
        <v>656.81</v>
      </c>
      <c r="G13204">
        <v>661.61</v>
      </c>
      <c r="J13204">
        <v>0</v>
      </c>
      <c r="K13204">
        <v>0</v>
      </c>
    </row>
    <row r="13205" spans="1:11">
      <c r="A13205" t="s">
        <v>29240</v>
      </c>
      <c r="B13205" t="s">
        <v>58</v>
      </c>
      <c r="C13205">
        <v>86924</v>
      </c>
      <c r="D13205" t="s">
        <v>4679</v>
      </c>
      <c r="E13205" t="s">
        <v>32</v>
      </c>
      <c r="F13205">
        <v>631.9</v>
      </c>
      <c r="G13205">
        <v>636.70000000000005</v>
      </c>
      <c r="J13205">
        <v>0</v>
      </c>
      <c r="K13205">
        <v>0</v>
      </c>
    </row>
    <row r="13206" spans="1:11">
      <c r="A13206" t="s">
        <v>29241</v>
      </c>
      <c r="B13206" t="s">
        <v>58</v>
      </c>
      <c r="C13206">
        <v>86875</v>
      </c>
      <c r="D13206" t="s">
        <v>15220</v>
      </c>
      <c r="E13206" t="s">
        <v>32</v>
      </c>
      <c r="F13206">
        <v>705.19</v>
      </c>
      <c r="G13206">
        <v>709.16</v>
      </c>
      <c r="J13206">
        <v>0</v>
      </c>
      <c r="K13206">
        <v>0</v>
      </c>
    </row>
    <row r="13207" spans="1:11">
      <c r="A13207" t="s">
        <v>29242</v>
      </c>
      <c r="B13207" t="s">
        <v>58</v>
      </c>
      <c r="C13207">
        <v>86925</v>
      </c>
      <c r="D13207" t="s">
        <v>4680</v>
      </c>
      <c r="E13207" t="s">
        <v>32</v>
      </c>
      <c r="F13207">
        <v>793.65</v>
      </c>
      <c r="G13207">
        <v>798.96</v>
      </c>
      <c r="J13207">
        <v>0</v>
      </c>
      <c r="K13207">
        <v>0</v>
      </c>
    </row>
    <row r="13208" spans="1:11">
      <c r="A13208" t="s">
        <v>29243</v>
      </c>
      <c r="B13208" t="s">
        <v>58</v>
      </c>
      <c r="C13208">
        <v>86926</v>
      </c>
      <c r="D13208" t="s">
        <v>4681</v>
      </c>
      <c r="E13208" t="s">
        <v>32</v>
      </c>
      <c r="F13208">
        <v>768.74</v>
      </c>
      <c r="G13208">
        <v>774.05</v>
      </c>
      <c r="J13208">
        <v>0</v>
      </c>
      <c r="K13208">
        <v>0</v>
      </c>
    </row>
    <row r="13209" spans="1:11">
      <c r="A13209" t="s">
        <v>29244</v>
      </c>
      <c r="B13209" t="s">
        <v>58</v>
      </c>
      <c r="C13209">
        <v>86876</v>
      </c>
      <c r="D13209" t="s">
        <v>4645</v>
      </c>
      <c r="E13209" t="s">
        <v>32</v>
      </c>
      <c r="F13209">
        <v>402.54</v>
      </c>
      <c r="G13209">
        <v>405.41</v>
      </c>
      <c r="J13209">
        <v>0</v>
      </c>
      <c r="K13209">
        <v>0</v>
      </c>
    </row>
    <row r="13210" spans="1:11">
      <c r="A13210" t="s">
        <v>29245</v>
      </c>
      <c r="B13210" t="s">
        <v>58</v>
      </c>
      <c r="C13210">
        <v>86929</v>
      </c>
      <c r="D13210" t="s">
        <v>4684</v>
      </c>
      <c r="E13210" t="s">
        <v>32</v>
      </c>
      <c r="F13210">
        <v>491</v>
      </c>
      <c r="G13210">
        <v>495.21</v>
      </c>
      <c r="J13210">
        <v>0</v>
      </c>
      <c r="K13210">
        <v>0</v>
      </c>
    </row>
    <row r="13211" spans="1:11">
      <c r="A13211" t="s">
        <v>29246</v>
      </c>
      <c r="B13211" t="s">
        <v>58</v>
      </c>
      <c r="C13211">
        <v>86930</v>
      </c>
      <c r="D13211" t="s">
        <v>4685</v>
      </c>
      <c r="E13211" t="s">
        <v>32</v>
      </c>
      <c r="F13211">
        <v>466.09</v>
      </c>
      <c r="G13211">
        <v>470.3</v>
      </c>
      <c r="J13211">
        <v>0</v>
      </c>
      <c r="K13211">
        <v>0</v>
      </c>
    </row>
    <row r="13212" spans="1:11">
      <c r="A13212" t="s">
        <v>29247</v>
      </c>
      <c r="B13212" t="s">
        <v>58</v>
      </c>
      <c r="C13212">
        <v>86927</v>
      </c>
      <c r="D13212" t="s">
        <v>4682</v>
      </c>
      <c r="E13212" t="s">
        <v>32</v>
      </c>
      <c r="F13212">
        <v>505.73</v>
      </c>
      <c r="G13212">
        <v>510.13</v>
      </c>
      <c r="J13212">
        <v>0</v>
      </c>
      <c r="K13212">
        <v>0</v>
      </c>
    </row>
    <row r="13213" spans="1:11">
      <c r="A13213" t="s">
        <v>29248</v>
      </c>
      <c r="B13213" t="s">
        <v>58</v>
      </c>
      <c r="C13213">
        <v>86928</v>
      </c>
      <c r="D13213" t="s">
        <v>4683</v>
      </c>
      <c r="E13213" t="s">
        <v>32</v>
      </c>
      <c r="F13213">
        <v>480.82</v>
      </c>
      <c r="G13213">
        <v>485.22</v>
      </c>
      <c r="J13213">
        <v>0</v>
      </c>
      <c r="K13213">
        <v>0</v>
      </c>
    </row>
    <row r="13214" spans="1:11">
      <c r="A13214" t="s">
        <v>29249</v>
      </c>
      <c r="B13214" t="s">
        <v>58</v>
      </c>
      <c r="C13214">
        <v>86914</v>
      </c>
      <c r="D13214" t="s">
        <v>4671</v>
      </c>
      <c r="E13214" t="s">
        <v>32</v>
      </c>
      <c r="F13214">
        <v>101.83</v>
      </c>
      <c r="G13214">
        <v>102.39</v>
      </c>
      <c r="J13214">
        <v>0</v>
      </c>
      <c r="K13214">
        <v>0</v>
      </c>
    </row>
    <row r="13215" spans="1:11">
      <c r="A13215" t="s">
        <v>29250</v>
      </c>
      <c r="B13215" t="s">
        <v>58</v>
      </c>
      <c r="C13215">
        <v>86913</v>
      </c>
      <c r="D13215" t="s">
        <v>4670</v>
      </c>
      <c r="E13215" t="s">
        <v>32</v>
      </c>
      <c r="F13215">
        <v>57.59</v>
      </c>
      <c r="G13215">
        <v>58.15</v>
      </c>
      <c r="J13215">
        <v>0</v>
      </c>
      <c r="K13215">
        <v>0</v>
      </c>
    </row>
    <row r="13216" spans="1:11">
      <c r="A13216" t="s">
        <v>29251</v>
      </c>
      <c r="B13216" t="s">
        <v>58</v>
      </c>
      <c r="C13216">
        <v>100853</v>
      </c>
      <c r="D13216" t="s">
        <v>4710</v>
      </c>
      <c r="E13216" t="s">
        <v>32</v>
      </c>
      <c r="F13216">
        <v>355.19</v>
      </c>
      <c r="G13216">
        <v>356.92</v>
      </c>
      <c r="J13216">
        <v>0</v>
      </c>
      <c r="K13216">
        <v>0</v>
      </c>
    </row>
    <row r="13217" spans="1:11">
      <c r="A13217" t="s">
        <v>29252</v>
      </c>
      <c r="B13217" t="s">
        <v>58</v>
      </c>
      <c r="C13217">
        <v>100854</v>
      </c>
      <c r="D13217" t="s">
        <v>4711</v>
      </c>
      <c r="E13217" t="s">
        <v>32</v>
      </c>
      <c r="F13217">
        <v>1830.64</v>
      </c>
      <c r="G13217">
        <v>1833.06</v>
      </c>
      <c r="J13217">
        <v>0</v>
      </c>
      <c r="K13217">
        <v>0</v>
      </c>
    </row>
    <row r="13218" spans="1:11">
      <c r="A13218" t="s">
        <v>29253</v>
      </c>
      <c r="B13218" t="s">
        <v>58</v>
      </c>
      <c r="C13218">
        <v>86915</v>
      </c>
      <c r="D13218" t="s">
        <v>4672</v>
      </c>
      <c r="E13218" t="s">
        <v>32</v>
      </c>
      <c r="F13218">
        <v>146.86000000000001</v>
      </c>
      <c r="G13218">
        <v>147.22</v>
      </c>
      <c r="J13218">
        <v>0</v>
      </c>
      <c r="K13218">
        <v>0</v>
      </c>
    </row>
    <row r="13219" spans="1:11">
      <c r="A13219" t="s">
        <v>29254</v>
      </c>
      <c r="B13219" t="s">
        <v>58</v>
      </c>
      <c r="C13219">
        <v>86906</v>
      </c>
      <c r="D13219" t="s">
        <v>4665</v>
      </c>
      <c r="E13219" t="s">
        <v>32</v>
      </c>
      <c r="F13219">
        <v>77.260000000000005</v>
      </c>
      <c r="G13219">
        <v>77.62</v>
      </c>
      <c r="J13219">
        <v>0</v>
      </c>
      <c r="K13219">
        <v>0</v>
      </c>
    </row>
    <row r="13220" spans="1:11">
      <c r="A13220" t="s">
        <v>29255</v>
      </c>
      <c r="B13220" t="s">
        <v>58</v>
      </c>
      <c r="C13220">
        <v>86911</v>
      </c>
      <c r="D13220" t="s">
        <v>4669</v>
      </c>
      <c r="E13220" t="s">
        <v>32</v>
      </c>
      <c r="F13220">
        <v>90.45</v>
      </c>
      <c r="G13220">
        <v>90.9</v>
      </c>
      <c r="J13220">
        <v>0</v>
      </c>
      <c r="K13220">
        <v>0</v>
      </c>
    </row>
    <row r="13221" spans="1:11">
      <c r="A13221" t="s">
        <v>29256</v>
      </c>
      <c r="B13221" t="s">
        <v>58</v>
      </c>
      <c r="C13221">
        <v>86909</v>
      </c>
      <c r="D13221" t="s">
        <v>4667</v>
      </c>
      <c r="E13221" t="s">
        <v>32</v>
      </c>
      <c r="F13221">
        <v>134.16999999999999</v>
      </c>
      <c r="G13221">
        <v>134.79</v>
      </c>
      <c r="J13221">
        <v>0</v>
      </c>
      <c r="K13221">
        <v>0</v>
      </c>
    </row>
    <row r="13222" spans="1:11">
      <c r="A13222" t="s">
        <v>29257</v>
      </c>
      <c r="B13222" t="s">
        <v>58</v>
      </c>
      <c r="C13222">
        <v>86910</v>
      </c>
      <c r="D13222" t="s">
        <v>4668</v>
      </c>
      <c r="E13222" t="s">
        <v>32</v>
      </c>
      <c r="F13222">
        <v>131.51</v>
      </c>
      <c r="G13222">
        <v>131.96</v>
      </c>
      <c r="J13222">
        <v>0</v>
      </c>
      <c r="K13222">
        <v>0</v>
      </c>
    </row>
    <row r="13223" spans="1:11">
      <c r="A13223" t="s">
        <v>29258</v>
      </c>
      <c r="B13223" t="s">
        <v>58</v>
      </c>
      <c r="C13223">
        <v>86916</v>
      </c>
      <c r="D13223" t="s">
        <v>4673</v>
      </c>
      <c r="E13223" t="s">
        <v>32</v>
      </c>
      <c r="F13223">
        <v>32.68</v>
      </c>
      <c r="G13223">
        <v>33.24</v>
      </c>
      <c r="J13223">
        <v>0</v>
      </c>
      <c r="K13223">
        <v>0</v>
      </c>
    </row>
    <row r="13224" spans="1:11">
      <c r="A13224" t="s">
        <v>29259</v>
      </c>
      <c r="B13224" t="s">
        <v>58</v>
      </c>
      <c r="C13224">
        <v>95469</v>
      </c>
      <c r="D13224" t="s">
        <v>15221</v>
      </c>
      <c r="E13224" t="s">
        <v>32</v>
      </c>
      <c r="F13224">
        <v>331.68</v>
      </c>
      <c r="G13224">
        <v>333.98</v>
      </c>
      <c r="J13224">
        <v>0</v>
      </c>
      <c r="K13224">
        <v>0</v>
      </c>
    </row>
    <row r="13225" spans="1:11">
      <c r="A13225" t="s">
        <v>29260</v>
      </c>
      <c r="B13225" t="s">
        <v>58</v>
      </c>
      <c r="C13225">
        <v>95470</v>
      </c>
      <c r="D13225" t="s">
        <v>4698</v>
      </c>
      <c r="E13225" t="s">
        <v>32</v>
      </c>
      <c r="F13225">
        <v>342.06</v>
      </c>
      <c r="G13225">
        <v>344.36</v>
      </c>
      <c r="J13225">
        <v>0</v>
      </c>
      <c r="K13225">
        <v>0</v>
      </c>
    </row>
    <row r="13226" spans="1:11">
      <c r="A13226" t="s">
        <v>29261</v>
      </c>
      <c r="B13226" t="s">
        <v>58</v>
      </c>
      <c r="C13226">
        <v>95471</v>
      </c>
      <c r="D13226" t="s">
        <v>15222</v>
      </c>
      <c r="E13226" t="s">
        <v>32</v>
      </c>
      <c r="F13226">
        <v>833.2</v>
      </c>
      <c r="G13226">
        <v>837.95</v>
      </c>
      <c r="J13226">
        <v>0</v>
      </c>
      <c r="K13226">
        <v>0</v>
      </c>
    </row>
    <row r="13227" spans="1:11">
      <c r="A13227" t="s">
        <v>29262</v>
      </c>
      <c r="B13227" t="s">
        <v>58</v>
      </c>
      <c r="C13227">
        <v>95472</v>
      </c>
      <c r="D13227" t="s">
        <v>4699</v>
      </c>
      <c r="E13227" t="s">
        <v>32</v>
      </c>
      <c r="F13227">
        <v>843.58</v>
      </c>
      <c r="G13227">
        <v>848.33</v>
      </c>
      <c r="J13227">
        <v>0</v>
      </c>
      <c r="K13227">
        <v>0</v>
      </c>
    </row>
    <row r="13228" spans="1:11">
      <c r="A13228" t="s">
        <v>29263</v>
      </c>
      <c r="B13228" t="s">
        <v>58</v>
      </c>
      <c r="C13228">
        <v>100848</v>
      </c>
      <c r="D13228" t="s">
        <v>4706</v>
      </c>
      <c r="E13228" t="s">
        <v>32</v>
      </c>
      <c r="F13228">
        <v>599.14</v>
      </c>
      <c r="G13228">
        <v>601.44000000000005</v>
      </c>
      <c r="J13228">
        <v>0</v>
      </c>
      <c r="K13228">
        <v>0</v>
      </c>
    </row>
    <row r="13229" spans="1:11">
      <c r="A13229" t="s">
        <v>29264</v>
      </c>
      <c r="B13229" t="s">
        <v>58</v>
      </c>
      <c r="C13229">
        <v>86888</v>
      </c>
      <c r="D13229" t="s">
        <v>4653</v>
      </c>
      <c r="E13229" t="s">
        <v>32</v>
      </c>
      <c r="F13229">
        <v>535.52</v>
      </c>
      <c r="G13229">
        <v>538.88</v>
      </c>
      <c r="J13229">
        <v>0</v>
      </c>
      <c r="K13229">
        <v>0</v>
      </c>
    </row>
    <row r="13230" spans="1:11">
      <c r="A13230" t="s">
        <v>29265</v>
      </c>
      <c r="B13230" t="s">
        <v>58</v>
      </c>
      <c r="C13230">
        <v>86932</v>
      </c>
      <c r="D13230" t="s">
        <v>15223</v>
      </c>
      <c r="E13230" t="s">
        <v>32</v>
      </c>
      <c r="F13230">
        <v>592.58000000000004</v>
      </c>
      <c r="G13230">
        <v>596.5</v>
      </c>
      <c r="J13230">
        <v>0</v>
      </c>
      <c r="K13230">
        <v>0</v>
      </c>
    </row>
    <row r="13231" spans="1:11">
      <c r="A13231" t="s">
        <v>29266</v>
      </c>
      <c r="B13231" t="s">
        <v>58</v>
      </c>
      <c r="C13231">
        <v>86931</v>
      </c>
      <c r="D13231" t="s">
        <v>15224</v>
      </c>
      <c r="E13231" t="s">
        <v>32</v>
      </c>
      <c r="F13231">
        <v>552.66999999999996</v>
      </c>
      <c r="G13231">
        <v>556.59</v>
      </c>
      <c r="J13231">
        <v>0</v>
      </c>
      <c r="K13231">
        <v>0</v>
      </c>
    </row>
    <row r="13232" spans="1:11">
      <c r="A13232" t="s">
        <v>29267</v>
      </c>
      <c r="B13232" t="s">
        <v>58</v>
      </c>
      <c r="C13232">
        <v>100878</v>
      </c>
      <c r="D13232" t="s">
        <v>4725</v>
      </c>
      <c r="E13232" t="s">
        <v>32</v>
      </c>
      <c r="F13232">
        <v>717.38</v>
      </c>
      <c r="G13232">
        <v>722.73</v>
      </c>
      <c r="J13232">
        <v>0</v>
      </c>
      <c r="K13232">
        <v>0</v>
      </c>
    </row>
    <row r="13233" spans="1:11">
      <c r="A13233" t="s">
        <v>29268</v>
      </c>
      <c r="B13233" t="s">
        <v>58</v>
      </c>
      <c r="C13233">
        <v>86877</v>
      </c>
      <c r="D13233" t="s">
        <v>4646</v>
      </c>
      <c r="E13233" t="s">
        <v>32</v>
      </c>
      <c r="F13233">
        <v>70.819999999999993</v>
      </c>
      <c r="G13233">
        <v>71.48</v>
      </c>
      <c r="J13233">
        <v>0</v>
      </c>
      <c r="K13233">
        <v>0</v>
      </c>
    </row>
    <row r="13234" spans="1:11">
      <c r="A13234" t="s">
        <v>29269</v>
      </c>
      <c r="B13234" t="s">
        <v>58</v>
      </c>
      <c r="C13234">
        <v>86878</v>
      </c>
      <c r="D13234" t="s">
        <v>4647</v>
      </c>
      <c r="E13234" t="s">
        <v>32</v>
      </c>
      <c r="F13234">
        <v>76.209999999999994</v>
      </c>
      <c r="G13234">
        <v>76.87</v>
      </c>
      <c r="J13234">
        <v>0</v>
      </c>
      <c r="K13234">
        <v>0</v>
      </c>
    </row>
    <row r="13235" spans="1:11">
      <c r="A13235" t="s">
        <v>29270</v>
      </c>
      <c r="B13235" t="s">
        <v>58</v>
      </c>
      <c r="C13235">
        <v>86879</v>
      </c>
      <c r="D13235" t="s">
        <v>4648</v>
      </c>
      <c r="E13235" t="s">
        <v>32</v>
      </c>
      <c r="F13235">
        <v>13.53</v>
      </c>
      <c r="G13235">
        <v>13.99</v>
      </c>
      <c r="J13235">
        <v>0</v>
      </c>
      <c r="K13235">
        <v>0</v>
      </c>
    </row>
    <row r="13236" spans="1:11">
      <c r="A13236" t="s">
        <v>29271</v>
      </c>
      <c r="B13236" t="s">
        <v>58</v>
      </c>
      <c r="C13236">
        <v>86880</v>
      </c>
      <c r="D13236" t="s">
        <v>4649</v>
      </c>
      <c r="E13236" t="s">
        <v>32</v>
      </c>
      <c r="F13236">
        <v>38.020000000000003</v>
      </c>
      <c r="G13236">
        <v>38.479999999999997</v>
      </c>
      <c r="J13236">
        <v>0</v>
      </c>
      <c r="K13236">
        <v>0</v>
      </c>
    </row>
    <row r="13237" spans="1:11">
      <c r="A13237" t="s">
        <v>29272</v>
      </c>
      <c r="B13237" t="s">
        <v>58</v>
      </c>
      <c r="C13237">
        <v>101663</v>
      </c>
      <c r="D13237" t="s">
        <v>8175</v>
      </c>
      <c r="E13237" t="s">
        <v>32</v>
      </c>
      <c r="F13237">
        <v>31.9</v>
      </c>
      <c r="G13237">
        <v>33.659999999999997</v>
      </c>
      <c r="J13237">
        <v>0</v>
      </c>
      <c r="K13237">
        <v>0</v>
      </c>
    </row>
    <row r="13238" spans="1:11">
      <c r="A13238" t="s">
        <v>29273</v>
      </c>
      <c r="B13238" t="s">
        <v>58</v>
      </c>
      <c r="C13238">
        <v>101664</v>
      </c>
      <c r="D13238" t="s">
        <v>8176</v>
      </c>
      <c r="E13238" t="s">
        <v>32</v>
      </c>
      <c r="F13238">
        <v>33.42</v>
      </c>
      <c r="G13238">
        <v>35.18</v>
      </c>
      <c r="J13238">
        <v>0</v>
      </c>
      <c r="K13238">
        <v>0</v>
      </c>
    </row>
    <row r="13239" spans="1:11">
      <c r="A13239" t="s">
        <v>29274</v>
      </c>
      <c r="B13239" t="s">
        <v>58</v>
      </c>
      <c r="C13239">
        <v>101665</v>
      </c>
      <c r="D13239" t="s">
        <v>8177</v>
      </c>
      <c r="E13239" t="s">
        <v>32</v>
      </c>
      <c r="F13239">
        <v>39.92</v>
      </c>
      <c r="G13239">
        <v>41.68</v>
      </c>
      <c r="J13239">
        <v>0</v>
      </c>
      <c r="K13239">
        <v>0</v>
      </c>
    </row>
    <row r="13240" spans="1:11">
      <c r="A13240" t="s">
        <v>29275</v>
      </c>
      <c r="B13240" t="s">
        <v>58</v>
      </c>
      <c r="C13240">
        <v>101634</v>
      </c>
      <c r="D13240" t="s">
        <v>8178</v>
      </c>
      <c r="E13240" t="s">
        <v>32</v>
      </c>
      <c r="F13240">
        <v>0</v>
      </c>
      <c r="G13240">
        <v>0</v>
      </c>
    </row>
    <row r="13241" spans="1:11">
      <c r="A13241" t="s">
        <v>29276</v>
      </c>
      <c r="B13241" t="s">
        <v>58</v>
      </c>
      <c r="C13241">
        <v>101635</v>
      </c>
      <c r="D13241" t="s">
        <v>8179</v>
      </c>
      <c r="E13241" t="s">
        <v>32</v>
      </c>
      <c r="F13241">
        <v>0</v>
      </c>
      <c r="G13241">
        <v>0</v>
      </c>
    </row>
    <row r="13242" spans="1:11">
      <c r="A13242" t="s">
        <v>29277</v>
      </c>
      <c r="B13242" t="s">
        <v>58</v>
      </c>
      <c r="C13242">
        <v>101636</v>
      </c>
      <c r="D13242" t="s">
        <v>8180</v>
      </c>
      <c r="E13242" t="s">
        <v>32</v>
      </c>
      <c r="F13242">
        <v>143.02000000000001</v>
      </c>
      <c r="G13242">
        <v>147.53</v>
      </c>
      <c r="J13242">
        <v>0.13850000000000001</v>
      </c>
      <c r="K13242">
        <v>0.1343</v>
      </c>
    </row>
    <row r="13243" spans="1:11">
      <c r="A13243" t="s">
        <v>29278</v>
      </c>
      <c r="B13243" t="s">
        <v>58</v>
      </c>
      <c r="C13243">
        <v>101637</v>
      </c>
      <c r="D13243" t="s">
        <v>8181</v>
      </c>
      <c r="E13243" t="s">
        <v>32</v>
      </c>
      <c r="F13243">
        <v>137.36000000000001</v>
      </c>
      <c r="G13243">
        <v>141.87</v>
      </c>
      <c r="J13243">
        <v>0.14419999999999999</v>
      </c>
      <c r="K13243">
        <v>0.1396</v>
      </c>
    </row>
    <row r="13244" spans="1:11">
      <c r="A13244" t="s">
        <v>29279</v>
      </c>
      <c r="B13244" t="s">
        <v>58</v>
      </c>
      <c r="C13244">
        <v>101638</v>
      </c>
      <c r="D13244" t="s">
        <v>8182</v>
      </c>
      <c r="E13244" t="s">
        <v>32</v>
      </c>
      <c r="F13244">
        <v>0</v>
      </c>
      <c r="G13244">
        <v>0</v>
      </c>
    </row>
    <row r="13245" spans="1:11">
      <c r="A13245" t="s">
        <v>29280</v>
      </c>
      <c r="B13245" t="s">
        <v>58</v>
      </c>
      <c r="C13245">
        <v>101639</v>
      </c>
      <c r="D13245" t="s">
        <v>8183</v>
      </c>
      <c r="E13245" t="s">
        <v>32</v>
      </c>
      <c r="F13245">
        <v>0</v>
      </c>
      <c r="G13245">
        <v>0</v>
      </c>
    </row>
    <row r="13246" spans="1:11">
      <c r="A13246" t="s">
        <v>29281</v>
      </c>
      <c r="B13246" t="s">
        <v>58</v>
      </c>
      <c r="C13246">
        <v>105919</v>
      </c>
      <c r="D13246" t="s">
        <v>8184</v>
      </c>
      <c r="E13246" t="s">
        <v>32</v>
      </c>
      <c r="F13246">
        <v>0</v>
      </c>
      <c r="G13246">
        <v>0</v>
      </c>
    </row>
    <row r="13247" spans="1:11">
      <c r="A13247" t="s">
        <v>29282</v>
      </c>
      <c r="B13247" t="s">
        <v>58</v>
      </c>
      <c r="C13247">
        <v>101658</v>
      </c>
      <c r="D13247" t="s">
        <v>8185</v>
      </c>
      <c r="E13247" t="s">
        <v>32</v>
      </c>
      <c r="F13247">
        <v>414.01</v>
      </c>
      <c r="G13247">
        <v>416.5</v>
      </c>
      <c r="J13247">
        <v>4.7800000000000002E-2</v>
      </c>
      <c r="K13247">
        <v>4.7600000000000003E-2</v>
      </c>
    </row>
    <row r="13248" spans="1:11">
      <c r="A13248" t="s">
        <v>29283</v>
      </c>
      <c r="B13248" t="s">
        <v>58</v>
      </c>
      <c r="C13248">
        <v>101659</v>
      </c>
      <c r="D13248" t="s">
        <v>8186</v>
      </c>
      <c r="E13248" t="s">
        <v>32</v>
      </c>
      <c r="F13248">
        <v>468.04</v>
      </c>
      <c r="G13248">
        <v>470.53</v>
      </c>
      <c r="J13248">
        <v>4.2299999999999997E-2</v>
      </c>
      <c r="K13248">
        <v>4.2099999999999999E-2</v>
      </c>
    </row>
    <row r="13249" spans="1:11">
      <c r="A13249" t="s">
        <v>29284</v>
      </c>
      <c r="B13249" t="s">
        <v>58</v>
      </c>
      <c r="C13249">
        <v>101660</v>
      </c>
      <c r="D13249" t="s">
        <v>8187</v>
      </c>
      <c r="E13249" t="s">
        <v>32</v>
      </c>
      <c r="F13249">
        <v>723.12</v>
      </c>
      <c r="G13249">
        <v>725.61</v>
      </c>
      <c r="J13249">
        <v>2.7400000000000001E-2</v>
      </c>
      <c r="K13249">
        <v>2.7300000000000001E-2</v>
      </c>
    </row>
    <row r="13250" spans="1:11">
      <c r="A13250" t="s">
        <v>29285</v>
      </c>
      <c r="B13250" t="s">
        <v>58</v>
      </c>
      <c r="C13250">
        <v>101654</v>
      </c>
      <c r="D13250" t="s">
        <v>8188</v>
      </c>
      <c r="E13250" t="s">
        <v>32</v>
      </c>
      <c r="F13250">
        <v>180.09</v>
      </c>
      <c r="G13250">
        <v>182.58</v>
      </c>
      <c r="J13250">
        <v>0.11</v>
      </c>
      <c r="K13250">
        <v>0.1085</v>
      </c>
    </row>
    <row r="13251" spans="1:11">
      <c r="A13251" t="s">
        <v>29286</v>
      </c>
      <c r="B13251" t="s">
        <v>58</v>
      </c>
      <c r="C13251">
        <v>101655</v>
      </c>
      <c r="D13251" t="s">
        <v>8189</v>
      </c>
      <c r="E13251" t="s">
        <v>32</v>
      </c>
      <c r="F13251">
        <v>265.04000000000002</v>
      </c>
      <c r="G13251">
        <v>267.52999999999997</v>
      </c>
      <c r="J13251">
        <v>7.4700000000000003E-2</v>
      </c>
      <c r="K13251">
        <v>7.3999999999999996E-2</v>
      </c>
    </row>
    <row r="13252" spans="1:11">
      <c r="A13252" t="s">
        <v>29287</v>
      </c>
      <c r="B13252" t="s">
        <v>58</v>
      </c>
      <c r="C13252">
        <v>101656</v>
      </c>
      <c r="D13252" t="s">
        <v>8190</v>
      </c>
      <c r="E13252" t="s">
        <v>32</v>
      </c>
      <c r="F13252">
        <v>284.88</v>
      </c>
      <c r="G13252">
        <v>287.37</v>
      </c>
      <c r="J13252">
        <v>6.9500000000000006E-2</v>
      </c>
      <c r="K13252">
        <v>6.8900000000000003E-2</v>
      </c>
    </row>
    <row r="13253" spans="1:11">
      <c r="A13253" t="s">
        <v>29288</v>
      </c>
      <c r="B13253" t="s">
        <v>58</v>
      </c>
      <c r="C13253">
        <v>101657</v>
      </c>
      <c r="D13253" t="s">
        <v>8191</v>
      </c>
      <c r="E13253" t="s">
        <v>32</v>
      </c>
      <c r="F13253">
        <v>327.13</v>
      </c>
      <c r="G13253">
        <v>329.62</v>
      </c>
      <c r="J13253">
        <v>6.0600000000000001E-2</v>
      </c>
      <c r="K13253">
        <v>6.0100000000000001E-2</v>
      </c>
    </row>
    <row r="13254" spans="1:11">
      <c r="A13254" t="s">
        <v>29289</v>
      </c>
      <c r="B13254" t="s">
        <v>58</v>
      </c>
      <c r="C13254">
        <v>105923</v>
      </c>
      <c r="D13254" t="s">
        <v>8192</v>
      </c>
      <c r="E13254" t="s">
        <v>32</v>
      </c>
      <c r="F13254">
        <v>0</v>
      </c>
      <c r="G13254">
        <v>0</v>
      </c>
    </row>
    <row r="13255" spans="1:11">
      <c r="A13255" t="s">
        <v>29290</v>
      </c>
      <c r="B13255" t="s">
        <v>58</v>
      </c>
      <c r="C13255">
        <v>105921</v>
      </c>
      <c r="D13255" t="s">
        <v>8193</v>
      </c>
      <c r="E13255" t="s">
        <v>32</v>
      </c>
      <c r="F13255">
        <v>0</v>
      </c>
      <c r="G13255">
        <v>0</v>
      </c>
    </row>
    <row r="13256" spans="1:11">
      <c r="A13256" t="s">
        <v>29291</v>
      </c>
      <c r="B13256" t="s">
        <v>58</v>
      </c>
      <c r="C13256">
        <v>105920</v>
      </c>
      <c r="D13256" t="s">
        <v>8194</v>
      </c>
      <c r="E13256" t="s">
        <v>32</v>
      </c>
      <c r="F13256">
        <v>0</v>
      </c>
      <c r="G13256">
        <v>0</v>
      </c>
    </row>
    <row r="13257" spans="1:11">
      <c r="A13257" t="s">
        <v>29292</v>
      </c>
      <c r="B13257" t="s">
        <v>58</v>
      </c>
      <c r="C13257">
        <v>105922</v>
      </c>
      <c r="D13257" t="s">
        <v>8195</v>
      </c>
      <c r="E13257" t="s">
        <v>32</v>
      </c>
      <c r="F13257">
        <v>0</v>
      </c>
      <c r="G13257">
        <v>0</v>
      </c>
    </row>
    <row r="13258" spans="1:11">
      <c r="A13258" t="s">
        <v>29293</v>
      </c>
      <c r="B13258" t="s">
        <v>58</v>
      </c>
      <c r="C13258">
        <v>101632</v>
      </c>
      <c r="D13258" t="s">
        <v>8196</v>
      </c>
      <c r="E13258" t="s">
        <v>32</v>
      </c>
      <c r="F13258">
        <v>23.59</v>
      </c>
      <c r="G13258">
        <v>23.68</v>
      </c>
      <c r="J13258">
        <v>0</v>
      </c>
      <c r="K13258">
        <v>0</v>
      </c>
    </row>
    <row r="13259" spans="1:11">
      <c r="A13259" t="s">
        <v>29294</v>
      </c>
      <c r="B13259" t="s">
        <v>58</v>
      </c>
      <c r="C13259">
        <v>101661</v>
      </c>
      <c r="D13259" t="s">
        <v>8197</v>
      </c>
      <c r="E13259" t="s">
        <v>32</v>
      </c>
      <c r="F13259">
        <v>147.72999999999999</v>
      </c>
      <c r="G13259">
        <v>155.79</v>
      </c>
      <c r="J13259">
        <v>0.1341</v>
      </c>
      <c r="K13259">
        <v>0.12720000000000001</v>
      </c>
    </row>
    <row r="13260" spans="1:11">
      <c r="A13260" t="s">
        <v>29295</v>
      </c>
      <c r="B13260" t="s">
        <v>58</v>
      </c>
      <c r="C13260">
        <v>105924</v>
      </c>
      <c r="D13260" t="s">
        <v>8198</v>
      </c>
      <c r="E13260" t="s">
        <v>32</v>
      </c>
      <c r="F13260">
        <v>15.88</v>
      </c>
      <c r="G13260">
        <v>17.149999999999999</v>
      </c>
      <c r="J13260">
        <v>0</v>
      </c>
      <c r="K13260">
        <v>0</v>
      </c>
    </row>
    <row r="13261" spans="1:11">
      <c r="A13261" t="s">
        <v>29296</v>
      </c>
      <c r="B13261" t="s">
        <v>58</v>
      </c>
      <c r="C13261">
        <v>101651</v>
      </c>
      <c r="D13261" t="s">
        <v>8199</v>
      </c>
      <c r="E13261" t="s">
        <v>32</v>
      </c>
      <c r="F13261">
        <v>68.959999999999994</v>
      </c>
      <c r="G13261">
        <v>70.58</v>
      </c>
      <c r="J13261">
        <v>0.2873</v>
      </c>
      <c r="K13261">
        <v>0.28070000000000001</v>
      </c>
    </row>
    <row r="13262" spans="1:11">
      <c r="A13262" t="s">
        <v>29297</v>
      </c>
      <c r="B13262" t="s">
        <v>58</v>
      </c>
      <c r="C13262">
        <v>101630</v>
      </c>
      <c r="D13262" t="s">
        <v>8200</v>
      </c>
      <c r="E13262" t="s">
        <v>32</v>
      </c>
      <c r="F13262">
        <v>81.81</v>
      </c>
      <c r="G13262">
        <v>84.47</v>
      </c>
      <c r="J13262">
        <v>0.24210000000000001</v>
      </c>
      <c r="K13262">
        <v>0.23449999999999999</v>
      </c>
    </row>
    <row r="13263" spans="1:11">
      <c r="A13263" t="s">
        <v>29298</v>
      </c>
      <c r="B13263" t="s">
        <v>58</v>
      </c>
      <c r="C13263">
        <v>101633</v>
      </c>
      <c r="D13263" t="s">
        <v>8201</v>
      </c>
      <c r="E13263" t="s">
        <v>32</v>
      </c>
      <c r="F13263">
        <v>89.56</v>
      </c>
      <c r="G13263">
        <v>91.02</v>
      </c>
      <c r="J13263">
        <v>0.22120000000000001</v>
      </c>
      <c r="K13263">
        <v>0.21759999999999999</v>
      </c>
    </row>
    <row r="13264" spans="1:11">
      <c r="A13264" t="s">
        <v>29299</v>
      </c>
      <c r="B13264" t="s">
        <v>58</v>
      </c>
      <c r="C13264">
        <v>104219</v>
      </c>
      <c r="D13264" t="s">
        <v>5926</v>
      </c>
      <c r="E13264" t="s">
        <v>9</v>
      </c>
      <c r="F13264">
        <v>90.9</v>
      </c>
      <c r="G13264">
        <v>94.21</v>
      </c>
      <c r="J13264">
        <v>0</v>
      </c>
      <c r="K13264">
        <v>0</v>
      </c>
    </row>
    <row r="13265" spans="1:11">
      <c r="A13265" t="s">
        <v>29300</v>
      </c>
      <c r="B13265" t="s">
        <v>58</v>
      </c>
      <c r="C13265">
        <v>104223</v>
      </c>
      <c r="D13265" t="s">
        <v>5930</v>
      </c>
      <c r="E13265" t="s">
        <v>9</v>
      </c>
      <c r="F13265">
        <v>118.96</v>
      </c>
      <c r="G13265">
        <v>123.21</v>
      </c>
      <c r="J13265">
        <v>0</v>
      </c>
      <c r="K13265">
        <v>0</v>
      </c>
    </row>
    <row r="13266" spans="1:11">
      <c r="A13266" t="s">
        <v>29301</v>
      </c>
      <c r="B13266" t="s">
        <v>58</v>
      </c>
      <c r="C13266">
        <v>104227</v>
      </c>
      <c r="D13266" t="s">
        <v>5934</v>
      </c>
      <c r="E13266" t="s">
        <v>9</v>
      </c>
      <c r="F13266">
        <v>136.9</v>
      </c>
      <c r="G13266">
        <v>141.28</v>
      </c>
      <c r="J13266">
        <v>0</v>
      </c>
      <c r="K13266">
        <v>0</v>
      </c>
    </row>
    <row r="13267" spans="1:11">
      <c r="A13267" t="s">
        <v>29302</v>
      </c>
      <c r="B13267" t="s">
        <v>58</v>
      </c>
      <c r="C13267">
        <v>104231</v>
      </c>
      <c r="D13267" t="s">
        <v>5938</v>
      </c>
      <c r="E13267" t="s">
        <v>9</v>
      </c>
      <c r="F13267">
        <v>151.06</v>
      </c>
      <c r="G13267">
        <v>155.93</v>
      </c>
      <c r="J13267">
        <v>0</v>
      </c>
      <c r="K13267">
        <v>0</v>
      </c>
    </row>
    <row r="13268" spans="1:11">
      <c r="A13268" t="s">
        <v>29303</v>
      </c>
      <c r="B13268" t="s">
        <v>58</v>
      </c>
      <c r="C13268">
        <v>104235</v>
      </c>
      <c r="D13268" t="s">
        <v>5942</v>
      </c>
      <c r="E13268" t="s">
        <v>9</v>
      </c>
      <c r="F13268">
        <v>73.27</v>
      </c>
      <c r="G13268">
        <v>75.38</v>
      </c>
      <c r="J13268">
        <v>0</v>
      </c>
      <c r="K13268">
        <v>0</v>
      </c>
    </row>
    <row r="13269" spans="1:11">
      <c r="A13269" t="s">
        <v>29304</v>
      </c>
      <c r="B13269" t="s">
        <v>58</v>
      </c>
      <c r="C13269">
        <v>104239</v>
      </c>
      <c r="D13269" t="s">
        <v>5946</v>
      </c>
      <c r="E13269" t="s">
        <v>9</v>
      </c>
      <c r="F13269">
        <v>100.21</v>
      </c>
      <c r="G13269">
        <v>103.27</v>
      </c>
      <c r="J13269">
        <v>0</v>
      </c>
      <c r="K13269">
        <v>0</v>
      </c>
    </row>
    <row r="13270" spans="1:11">
      <c r="A13270" t="s">
        <v>29305</v>
      </c>
      <c r="B13270" t="s">
        <v>58</v>
      </c>
      <c r="C13270">
        <v>104243</v>
      </c>
      <c r="D13270" t="s">
        <v>5950</v>
      </c>
      <c r="E13270" t="s">
        <v>9</v>
      </c>
      <c r="F13270">
        <v>116.98</v>
      </c>
      <c r="G13270">
        <v>120.15</v>
      </c>
      <c r="J13270">
        <v>0</v>
      </c>
      <c r="K13270">
        <v>0</v>
      </c>
    </row>
    <row r="13271" spans="1:11">
      <c r="A13271" t="s">
        <v>29306</v>
      </c>
      <c r="B13271" t="s">
        <v>58</v>
      </c>
      <c r="C13271">
        <v>104247</v>
      </c>
      <c r="D13271" t="s">
        <v>5954</v>
      </c>
      <c r="E13271" t="s">
        <v>9</v>
      </c>
      <c r="F13271">
        <v>124.56</v>
      </c>
      <c r="G13271">
        <v>127.73</v>
      </c>
      <c r="J13271">
        <v>0</v>
      </c>
      <c r="K13271">
        <v>0</v>
      </c>
    </row>
    <row r="13272" spans="1:11">
      <c r="A13272" t="s">
        <v>29307</v>
      </c>
      <c r="B13272" t="s">
        <v>58</v>
      </c>
      <c r="C13272">
        <v>87795</v>
      </c>
      <c r="D13272" t="s">
        <v>5873</v>
      </c>
      <c r="E13272" t="s">
        <v>9</v>
      </c>
      <c r="F13272">
        <v>76.11</v>
      </c>
      <c r="G13272">
        <v>78.45</v>
      </c>
      <c r="J13272">
        <v>0</v>
      </c>
      <c r="K13272">
        <v>0</v>
      </c>
    </row>
    <row r="13273" spans="1:11">
      <c r="A13273" t="s">
        <v>29308</v>
      </c>
      <c r="B13273" t="s">
        <v>58</v>
      </c>
      <c r="C13273">
        <v>87800</v>
      </c>
      <c r="D13273" t="s">
        <v>5876</v>
      </c>
      <c r="E13273" t="s">
        <v>9</v>
      </c>
      <c r="F13273">
        <v>104.31</v>
      </c>
      <c r="G13273">
        <v>107.7</v>
      </c>
      <c r="J13273">
        <v>0</v>
      </c>
      <c r="K13273">
        <v>0</v>
      </c>
    </row>
    <row r="13274" spans="1:11">
      <c r="A13274" t="s">
        <v>29309</v>
      </c>
      <c r="B13274" t="s">
        <v>58</v>
      </c>
      <c r="C13274">
        <v>87804</v>
      </c>
      <c r="D13274" t="s">
        <v>5879</v>
      </c>
      <c r="E13274" t="s">
        <v>9</v>
      </c>
      <c r="F13274">
        <v>121.08</v>
      </c>
      <c r="G13274">
        <v>124.58</v>
      </c>
      <c r="J13274">
        <v>0</v>
      </c>
      <c r="K13274">
        <v>0</v>
      </c>
    </row>
    <row r="13275" spans="1:11">
      <c r="A13275" t="s">
        <v>29310</v>
      </c>
      <c r="B13275" t="s">
        <v>58</v>
      </c>
      <c r="C13275">
        <v>87808</v>
      </c>
      <c r="D13275" t="s">
        <v>5882</v>
      </c>
      <c r="E13275" t="s">
        <v>9</v>
      </c>
      <c r="F13275">
        <v>128.53</v>
      </c>
      <c r="G13275">
        <v>132.02000000000001</v>
      </c>
      <c r="J13275">
        <v>0</v>
      </c>
      <c r="K13275">
        <v>0</v>
      </c>
    </row>
    <row r="13276" spans="1:11">
      <c r="A13276" t="s">
        <v>29311</v>
      </c>
      <c r="B13276" t="s">
        <v>58</v>
      </c>
      <c r="C13276">
        <v>87778</v>
      </c>
      <c r="D13276" t="s">
        <v>5862</v>
      </c>
      <c r="E13276" t="s">
        <v>9</v>
      </c>
      <c r="F13276">
        <v>95.53</v>
      </c>
      <c r="G13276">
        <v>99.21</v>
      </c>
      <c r="J13276">
        <v>0</v>
      </c>
      <c r="K13276">
        <v>0</v>
      </c>
    </row>
    <row r="13277" spans="1:11">
      <c r="A13277" t="s">
        <v>29312</v>
      </c>
      <c r="B13277" t="s">
        <v>58</v>
      </c>
      <c r="C13277">
        <v>87783</v>
      </c>
      <c r="D13277" t="s">
        <v>5865</v>
      </c>
      <c r="E13277" t="s">
        <v>9</v>
      </c>
      <c r="F13277">
        <v>124.97</v>
      </c>
      <c r="G13277">
        <v>129.69999999999999</v>
      </c>
      <c r="J13277">
        <v>0</v>
      </c>
      <c r="K13277">
        <v>0</v>
      </c>
    </row>
    <row r="13278" spans="1:11">
      <c r="A13278" t="s">
        <v>29313</v>
      </c>
      <c r="B13278" t="s">
        <v>58</v>
      </c>
      <c r="C13278">
        <v>87787</v>
      </c>
      <c r="D13278" t="s">
        <v>5868</v>
      </c>
      <c r="E13278" t="s">
        <v>9</v>
      </c>
      <c r="F13278">
        <v>142.91</v>
      </c>
      <c r="G13278">
        <v>147.77000000000001</v>
      </c>
      <c r="J13278">
        <v>0</v>
      </c>
      <c r="K13278">
        <v>0</v>
      </c>
    </row>
    <row r="13279" spans="1:11">
      <c r="A13279" t="s">
        <v>29314</v>
      </c>
      <c r="B13279" t="s">
        <v>58</v>
      </c>
      <c r="C13279">
        <v>87791</v>
      </c>
      <c r="D13279" t="s">
        <v>5870</v>
      </c>
      <c r="E13279" t="s">
        <v>9</v>
      </c>
      <c r="F13279">
        <v>157.68</v>
      </c>
      <c r="G13279">
        <v>163.08000000000001</v>
      </c>
      <c r="J13279">
        <v>0</v>
      </c>
      <c r="K13279">
        <v>0</v>
      </c>
    </row>
    <row r="13280" spans="1:11">
      <c r="A13280" t="s">
        <v>29315</v>
      </c>
      <c r="B13280" t="s">
        <v>58</v>
      </c>
      <c r="C13280">
        <v>87832</v>
      </c>
      <c r="D13280" t="s">
        <v>5900</v>
      </c>
      <c r="E13280" t="s">
        <v>9</v>
      </c>
      <c r="F13280">
        <v>152.83000000000001</v>
      </c>
      <c r="G13280">
        <v>159.24</v>
      </c>
      <c r="J13280">
        <v>0</v>
      </c>
      <c r="K13280">
        <v>0</v>
      </c>
    </row>
    <row r="13281" spans="1:11">
      <c r="A13281" t="s">
        <v>29316</v>
      </c>
      <c r="B13281" t="s">
        <v>58</v>
      </c>
      <c r="C13281">
        <v>87812</v>
      </c>
      <c r="D13281" t="s">
        <v>5885</v>
      </c>
      <c r="E13281" t="s">
        <v>9</v>
      </c>
      <c r="F13281">
        <v>122.17</v>
      </c>
      <c r="G13281">
        <v>128.44999999999999</v>
      </c>
      <c r="J13281">
        <v>0</v>
      </c>
      <c r="K13281">
        <v>0</v>
      </c>
    </row>
    <row r="13282" spans="1:11">
      <c r="A13282" t="s">
        <v>29317</v>
      </c>
      <c r="B13282" t="s">
        <v>58</v>
      </c>
      <c r="C13282">
        <v>87816</v>
      </c>
      <c r="D13282" t="s">
        <v>5888</v>
      </c>
      <c r="E13282" t="s">
        <v>9</v>
      </c>
      <c r="F13282">
        <v>150.43</v>
      </c>
      <c r="G13282">
        <v>157.76</v>
      </c>
      <c r="J13282">
        <v>0</v>
      </c>
      <c r="K13282">
        <v>0</v>
      </c>
    </row>
    <row r="13283" spans="1:11">
      <c r="A13283" t="s">
        <v>29318</v>
      </c>
      <c r="B13283" t="s">
        <v>58</v>
      </c>
      <c r="C13283">
        <v>87820</v>
      </c>
      <c r="D13283" t="s">
        <v>5891</v>
      </c>
      <c r="E13283" t="s">
        <v>9</v>
      </c>
      <c r="F13283">
        <v>167.2</v>
      </c>
      <c r="G13283">
        <v>174.64</v>
      </c>
      <c r="J13283">
        <v>0</v>
      </c>
      <c r="K13283">
        <v>0</v>
      </c>
    </row>
    <row r="13284" spans="1:11">
      <c r="A13284" t="s">
        <v>29319</v>
      </c>
      <c r="B13284" t="s">
        <v>58</v>
      </c>
      <c r="C13284">
        <v>87824</v>
      </c>
      <c r="D13284" t="s">
        <v>5894</v>
      </c>
      <c r="E13284" t="s">
        <v>9</v>
      </c>
      <c r="F13284">
        <v>195.27</v>
      </c>
      <c r="G13284">
        <v>204.39</v>
      </c>
      <c r="J13284">
        <v>0</v>
      </c>
      <c r="K13284">
        <v>0</v>
      </c>
    </row>
    <row r="13285" spans="1:11">
      <c r="A13285" t="s">
        <v>29320</v>
      </c>
      <c r="B13285" t="s">
        <v>58</v>
      </c>
      <c r="C13285">
        <v>87828</v>
      </c>
      <c r="D13285" t="s">
        <v>5897</v>
      </c>
      <c r="E13285" t="s">
        <v>9</v>
      </c>
      <c r="F13285">
        <v>122.58</v>
      </c>
      <c r="G13285">
        <v>128.08000000000001</v>
      </c>
      <c r="J13285">
        <v>0</v>
      </c>
      <c r="K13285">
        <v>0</v>
      </c>
    </row>
    <row r="13286" spans="1:11">
      <c r="A13286" t="s">
        <v>29321</v>
      </c>
      <c r="B13286" t="s">
        <v>58</v>
      </c>
      <c r="C13286">
        <v>104251</v>
      </c>
      <c r="D13286" t="s">
        <v>5958</v>
      </c>
      <c r="E13286" t="s">
        <v>9</v>
      </c>
      <c r="F13286">
        <v>113.83</v>
      </c>
      <c r="G13286">
        <v>119.44</v>
      </c>
      <c r="J13286">
        <v>0</v>
      </c>
      <c r="K13286">
        <v>0</v>
      </c>
    </row>
    <row r="13287" spans="1:11">
      <c r="A13287" t="s">
        <v>29322</v>
      </c>
      <c r="B13287" t="s">
        <v>58</v>
      </c>
      <c r="C13287">
        <v>104255</v>
      </c>
      <c r="D13287" t="s">
        <v>5962</v>
      </c>
      <c r="E13287" t="s">
        <v>9</v>
      </c>
      <c r="F13287">
        <v>140.77000000000001</v>
      </c>
      <c r="G13287">
        <v>147.33000000000001</v>
      </c>
      <c r="J13287">
        <v>0</v>
      </c>
      <c r="K13287">
        <v>0</v>
      </c>
    </row>
    <row r="13288" spans="1:11">
      <c r="A13288" t="s">
        <v>29323</v>
      </c>
      <c r="B13288" t="s">
        <v>58</v>
      </c>
      <c r="C13288">
        <v>104259</v>
      </c>
      <c r="D13288" t="s">
        <v>5966</v>
      </c>
      <c r="E13288" t="s">
        <v>9</v>
      </c>
      <c r="F13288">
        <v>157.54</v>
      </c>
      <c r="G13288">
        <v>164.21</v>
      </c>
      <c r="J13288">
        <v>0</v>
      </c>
      <c r="K13288">
        <v>0</v>
      </c>
    </row>
    <row r="13289" spans="1:11">
      <c r="A13289" t="s">
        <v>29324</v>
      </c>
      <c r="B13289" t="s">
        <v>58</v>
      </c>
      <c r="C13289">
        <v>104263</v>
      </c>
      <c r="D13289" t="s">
        <v>5970</v>
      </c>
      <c r="E13289" t="s">
        <v>9</v>
      </c>
      <c r="F13289">
        <v>183.38</v>
      </c>
      <c r="G13289">
        <v>191.52</v>
      </c>
      <c r="J13289">
        <v>0</v>
      </c>
      <c r="K13289">
        <v>0</v>
      </c>
    </row>
    <row r="13290" spans="1:11">
      <c r="A13290" t="s">
        <v>29325</v>
      </c>
      <c r="B13290" t="s">
        <v>58</v>
      </c>
      <c r="C13290">
        <v>87794</v>
      </c>
      <c r="D13290" t="s">
        <v>5872</v>
      </c>
      <c r="E13290" t="s">
        <v>9</v>
      </c>
      <c r="F13290">
        <v>53.05</v>
      </c>
      <c r="G13290">
        <v>55.98</v>
      </c>
      <c r="J13290">
        <v>0</v>
      </c>
      <c r="K13290">
        <v>0</v>
      </c>
    </row>
    <row r="13291" spans="1:11">
      <c r="A13291" t="s">
        <v>29326</v>
      </c>
      <c r="B13291" t="s">
        <v>58</v>
      </c>
      <c r="C13291">
        <v>87799</v>
      </c>
      <c r="D13291" t="s">
        <v>5875</v>
      </c>
      <c r="E13291" t="s">
        <v>9</v>
      </c>
      <c r="F13291">
        <v>73.739999999999995</v>
      </c>
      <c r="G13291">
        <v>77.95</v>
      </c>
      <c r="J13291">
        <v>0</v>
      </c>
      <c r="K13291">
        <v>0</v>
      </c>
    </row>
    <row r="13292" spans="1:11">
      <c r="A13292" t="s">
        <v>29327</v>
      </c>
      <c r="B13292" t="s">
        <v>58</v>
      </c>
      <c r="C13292">
        <v>87803</v>
      </c>
      <c r="D13292" t="s">
        <v>5878</v>
      </c>
      <c r="E13292" t="s">
        <v>9</v>
      </c>
      <c r="F13292">
        <v>81.8</v>
      </c>
      <c r="G13292">
        <v>86.26</v>
      </c>
      <c r="J13292">
        <v>0</v>
      </c>
      <c r="K13292">
        <v>0</v>
      </c>
    </row>
    <row r="13293" spans="1:11">
      <c r="A13293" t="s">
        <v>29328</v>
      </c>
      <c r="B13293" t="s">
        <v>58</v>
      </c>
      <c r="C13293">
        <v>87807</v>
      </c>
      <c r="D13293" t="s">
        <v>5881</v>
      </c>
      <c r="E13293" t="s">
        <v>9</v>
      </c>
      <c r="F13293">
        <v>89.46</v>
      </c>
      <c r="G13293">
        <v>94.34</v>
      </c>
      <c r="J13293">
        <v>0</v>
      </c>
      <c r="K13293">
        <v>0</v>
      </c>
    </row>
    <row r="13294" spans="1:11">
      <c r="A13294" t="s">
        <v>29329</v>
      </c>
      <c r="B13294" t="s">
        <v>58</v>
      </c>
      <c r="C13294">
        <v>104218</v>
      </c>
      <c r="D13294" t="s">
        <v>5925</v>
      </c>
      <c r="E13294" t="s">
        <v>9</v>
      </c>
      <c r="F13294">
        <v>67.14</v>
      </c>
      <c r="G13294">
        <v>71.16</v>
      </c>
      <c r="J13294">
        <v>0</v>
      </c>
      <c r="K13294">
        <v>0</v>
      </c>
    </row>
    <row r="13295" spans="1:11">
      <c r="A13295" t="s">
        <v>29330</v>
      </c>
      <c r="B13295" t="s">
        <v>58</v>
      </c>
      <c r="C13295">
        <v>87777</v>
      </c>
      <c r="D13295" t="s">
        <v>5861</v>
      </c>
      <c r="E13295" t="s">
        <v>9</v>
      </c>
      <c r="F13295">
        <v>72.3</v>
      </c>
      <c r="G13295">
        <v>76.73</v>
      </c>
      <c r="J13295">
        <v>0</v>
      </c>
      <c r="K13295">
        <v>0</v>
      </c>
    </row>
    <row r="13296" spans="1:11">
      <c r="A13296" t="s">
        <v>29331</v>
      </c>
      <c r="B13296" t="s">
        <v>58</v>
      </c>
      <c r="C13296">
        <v>104222</v>
      </c>
      <c r="D13296" t="s">
        <v>5929</v>
      </c>
      <c r="E13296" t="s">
        <v>9</v>
      </c>
      <c r="F13296">
        <v>86.87</v>
      </c>
      <c r="G13296">
        <v>92.05</v>
      </c>
      <c r="J13296">
        <v>0</v>
      </c>
      <c r="K13296">
        <v>0</v>
      </c>
    </row>
    <row r="13297" spans="1:11">
      <c r="A13297" t="s">
        <v>29332</v>
      </c>
      <c r="B13297" t="s">
        <v>58</v>
      </c>
      <c r="C13297">
        <v>87781</v>
      </c>
      <c r="D13297" t="s">
        <v>5864</v>
      </c>
      <c r="E13297" t="s">
        <v>9</v>
      </c>
      <c r="F13297">
        <v>93.48</v>
      </c>
      <c r="G13297">
        <v>99.2</v>
      </c>
      <c r="J13297">
        <v>0</v>
      </c>
      <c r="K13297">
        <v>0</v>
      </c>
    </row>
    <row r="13298" spans="1:11">
      <c r="A13298" t="s">
        <v>29333</v>
      </c>
      <c r="B13298" t="s">
        <v>58</v>
      </c>
      <c r="C13298">
        <v>104226</v>
      </c>
      <c r="D13298" t="s">
        <v>5933</v>
      </c>
      <c r="E13298" t="s">
        <v>9</v>
      </c>
      <c r="F13298">
        <v>95.49</v>
      </c>
      <c r="G13298">
        <v>100.94</v>
      </c>
      <c r="J13298">
        <v>0</v>
      </c>
      <c r="K13298">
        <v>0</v>
      </c>
    </row>
    <row r="13299" spans="1:11">
      <c r="A13299" t="s">
        <v>29334</v>
      </c>
      <c r="B13299" t="s">
        <v>58</v>
      </c>
      <c r="C13299">
        <v>87786</v>
      </c>
      <c r="D13299" t="s">
        <v>5867</v>
      </c>
      <c r="E13299" t="s">
        <v>9</v>
      </c>
      <c r="F13299">
        <v>102.1</v>
      </c>
      <c r="G13299">
        <v>108.09</v>
      </c>
      <c r="J13299">
        <v>0</v>
      </c>
      <c r="K13299">
        <v>0</v>
      </c>
    </row>
    <row r="13300" spans="1:11">
      <c r="A13300" t="s">
        <v>29335</v>
      </c>
      <c r="B13300" t="s">
        <v>58</v>
      </c>
      <c r="C13300">
        <v>104230</v>
      </c>
      <c r="D13300" t="s">
        <v>5937</v>
      </c>
      <c r="E13300" t="s">
        <v>9</v>
      </c>
      <c r="F13300">
        <v>112.46</v>
      </c>
      <c r="G13300">
        <v>119.07</v>
      </c>
      <c r="J13300">
        <v>0</v>
      </c>
      <c r="K13300">
        <v>0</v>
      </c>
    </row>
    <row r="13301" spans="1:11">
      <c r="A13301" t="s">
        <v>29336</v>
      </c>
      <c r="B13301" t="s">
        <v>58</v>
      </c>
      <c r="C13301">
        <v>104234</v>
      </c>
      <c r="D13301" t="s">
        <v>5941</v>
      </c>
      <c r="E13301" t="s">
        <v>9</v>
      </c>
      <c r="F13301">
        <v>50.01</v>
      </c>
      <c r="G13301">
        <v>52.69</v>
      </c>
      <c r="J13301">
        <v>0</v>
      </c>
      <c r="K13301">
        <v>0</v>
      </c>
    </row>
    <row r="13302" spans="1:11">
      <c r="A13302" t="s">
        <v>29337</v>
      </c>
      <c r="B13302" t="s">
        <v>58</v>
      </c>
      <c r="C13302">
        <v>104238</v>
      </c>
      <c r="D13302" t="s">
        <v>5945</v>
      </c>
      <c r="E13302" t="s">
        <v>9</v>
      </c>
      <c r="F13302">
        <v>69.239999999999995</v>
      </c>
      <c r="G13302">
        <v>73.08</v>
      </c>
      <c r="J13302">
        <v>0</v>
      </c>
      <c r="K13302">
        <v>0</v>
      </c>
    </row>
    <row r="13303" spans="1:11">
      <c r="A13303" t="s">
        <v>29338</v>
      </c>
      <c r="B13303" t="s">
        <v>58</v>
      </c>
      <c r="C13303">
        <v>104242</v>
      </c>
      <c r="D13303" t="s">
        <v>5949</v>
      </c>
      <c r="E13303" t="s">
        <v>9</v>
      </c>
      <c r="F13303">
        <v>77.3</v>
      </c>
      <c r="G13303">
        <v>81.39</v>
      </c>
      <c r="J13303">
        <v>0</v>
      </c>
      <c r="K13303">
        <v>0</v>
      </c>
    </row>
    <row r="13304" spans="1:11">
      <c r="A13304" t="s">
        <v>29339</v>
      </c>
      <c r="B13304" t="s">
        <v>58</v>
      </c>
      <c r="C13304">
        <v>104246</v>
      </c>
      <c r="D13304" t="s">
        <v>5953</v>
      </c>
      <c r="E13304" t="s">
        <v>9</v>
      </c>
      <c r="F13304">
        <v>84.5</v>
      </c>
      <c r="G13304">
        <v>88.97</v>
      </c>
      <c r="J13304">
        <v>0</v>
      </c>
      <c r="K13304">
        <v>0</v>
      </c>
    </row>
    <row r="13305" spans="1:11">
      <c r="A13305" t="s">
        <v>29340</v>
      </c>
      <c r="B13305" t="s">
        <v>58</v>
      </c>
      <c r="C13305">
        <v>104250</v>
      </c>
      <c r="D13305" t="s">
        <v>5957</v>
      </c>
      <c r="E13305" t="s">
        <v>9</v>
      </c>
      <c r="F13305">
        <v>94.73</v>
      </c>
      <c r="G13305">
        <v>101.25</v>
      </c>
      <c r="J13305">
        <v>0</v>
      </c>
      <c r="K13305">
        <v>0</v>
      </c>
    </row>
    <row r="13306" spans="1:11">
      <c r="A13306" t="s">
        <v>29341</v>
      </c>
      <c r="B13306" t="s">
        <v>58</v>
      </c>
      <c r="C13306">
        <v>87811</v>
      </c>
      <c r="D13306" t="s">
        <v>5884</v>
      </c>
      <c r="E13306" t="s">
        <v>9</v>
      </c>
      <c r="F13306">
        <v>103.99</v>
      </c>
      <c r="G13306">
        <v>111.27</v>
      </c>
      <c r="J13306">
        <v>0</v>
      </c>
      <c r="K13306">
        <v>0</v>
      </c>
    </row>
    <row r="13307" spans="1:11">
      <c r="A13307" t="s">
        <v>29342</v>
      </c>
      <c r="B13307" t="s">
        <v>58</v>
      </c>
      <c r="C13307">
        <v>104254</v>
      </c>
      <c r="D13307" t="s">
        <v>5961</v>
      </c>
      <c r="E13307" t="s">
        <v>9</v>
      </c>
      <c r="F13307">
        <v>113.97</v>
      </c>
      <c r="G13307">
        <v>121.65</v>
      </c>
      <c r="J13307">
        <v>0</v>
      </c>
      <c r="K13307">
        <v>0</v>
      </c>
    </row>
    <row r="13308" spans="1:11">
      <c r="A13308" t="s">
        <v>29343</v>
      </c>
      <c r="B13308" t="s">
        <v>58</v>
      </c>
      <c r="C13308">
        <v>87815</v>
      </c>
      <c r="D13308" t="s">
        <v>5887</v>
      </c>
      <c r="E13308" t="s">
        <v>9</v>
      </c>
      <c r="F13308">
        <v>124.68</v>
      </c>
      <c r="G13308">
        <v>133.22999999999999</v>
      </c>
      <c r="J13308">
        <v>0</v>
      </c>
      <c r="K13308">
        <v>0</v>
      </c>
    </row>
    <row r="13309" spans="1:11">
      <c r="A13309" t="s">
        <v>29344</v>
      </c>
      <c r="B13309" t="s">
        <v>58</v>
      </c>
      <c r="C13309">
        <v>104258</v>
      </c>
      <c r="D13309" t="s">
        <v>5965</v>
      </c>
      <c r="E13309" t="s">
        <v>9</v>
      </c>
      <c r="F13309">
        <v>122.03</v>
      </c>
      <c r="G13309">
        <v>129.96</v>
      </c>
      <c r="J13309">
        <v>0</v>
      </c>
      <c r="K13309">
        <v>0</v>
      </c>
    </row>
    <row r="13310" spans="1:11">
      <c r="A13310" t="s">
        <v>29345</v>
      </c>
      <c r="B13310" t="s">
        <v>58</v>
      </c>
      <c r="C13310">
        <v>87819</v>
      </c>
      <c r="D13310" t="s">
        <v>5890</v>
      </c>
      <c r="E13310" t="s">
        <v>9</v>
      </c>
      <c r="F13310">
        <v>132.74</v>
      </c>
      <c r="G13310">
        <v>141.54</v>
      </c>
      <c r="J13310">
        <v>0</v>
      </c>
      <c r="K13310">
        <v>0</v>
      </c>
    </row>
    <row r="13311" spans="1:11">
      <c r="A13311" t="s">
        <v>29346</v>
      </c>
      <c r="B13311" t="s">
        <v>58</v>
      </c>
      <c r="C13311">
        <v>104262</v>
      </c>
      <c r="D13311" t="s">
        <v>5969</v>
      </c>
      <c r="E13311" t="s">
        <v>9</v>
      </c>
      <c r="F13311">
        <v>157.66</v>
      </c>
      <c r="G13311">
        <v>168.28</v>
      </c>
      <c r="J13311">
        <v>0</v>
      </c>
      <c r="K13311">
        <v>0</v>
      </c>
    </row>
    <row r="13312" spans="1:11">
      <c r="A13312" t="s">
        <v>29347</v>
      </c>
      <c r="B13312" t="s">
        <v>58</v>
      </c>
      <c r="C13312">
        <v>87823</v>
      </c>
      <c r="D13312" t="s">
        <v>5893</v>
      </c>
      <c r="E13312" t="s">
        <v>9</v>
      </c>
      <c r="F13312">
        <v>172.27</v>
      </c>
      <c r="G13312">
        <v>184.08</v>
      </c>
      <c r="J13312">
        <v>0</v>
      </c>
      <c r="K13312">
        <v>0</v>
      </c>
    </row>
    <row r="13313" spans="1:11">
      <c r="A13313" t="s">
        <v>29348</v>
      </c>
      <c r="B13313" t="s">
        <v>58</v>
      </c>
      <c r="C13313">
        <v>87827</v>
      </c>
      <c r="D13313" t="s">
        <v>5896</v>
      </c>
      <c r="E13313" t="s">
        <v>9</v>
      </c>
      <c r="F13313">
        <v>97.47</v>
      </c>
      <c r="G13313">
        <v>103.96</v>
      </c>
      <c r="J13313">
        <v>0</v>
      </c>
      <c r="K13313">
        <v>0</v>
      </c>
    </row>
    <row r="13314" spans="1:11">
      <c r="A13314" t="s">
        <v>29349</v>
      </c>
      <c r="B13314" t="s">
        <v>58</v>
      </c>
      <c r="C13314">
        <v>87831</v>
      </c>
      <c r="D13314" t="s">
        <v>5899</v>
      </c>
      <c r="E13314" t="s">
        <v>9</v>
      </c>
      <c r="F13314">
        <v>118.1</v>
      </c>
      <c r="G13314">
        <v>125.74</v>
      </c>
      <c r="J13314">
        <v>0</v>
      </c>
      <c r="K13314">
        <v>0</v>
      </c>
    </row>
    <row r="13315" spans="1:11">
      <c r="A13315" t="s">
        <v>29350</v>
      </c>
      <c r="B13315" t="s">
        <v>58</v>
      </c>
      <c r="C13315">
        <v>104220</v>
      </c>
      <c r="D13315" t="s">
        <v>5927</v>
      </c>
      <c r="E13315" t="s">
        <v>9</v>
      </c>
      <c r="F13315">
        <v>64.94</v>
      </c>
      <c r="G13315">
        <v>68.27</v>
      </c>
      <c r="J13315">
        <v>8.4500000000000006E-2</v>
      </c>
      <c r="K13315">
        <v>8.0399999999999999E-2</v>
      </c>
    </row>
    <row r="13316" spans="1:11">
      <c r="A13316" t="s">
        <v>29351</v>
      </c>
      <c r="B13316" t="s">
        <v>58</v>
      </c>
      <c r="C13316">
        <v>104203</v>
      </c>
      <c r="D13316" t="s">
        <v>5911</v>
      </c>
      <c r="E13316" t="s">
        <v>9</v>
      </c>
      <c r="F13316">
        <v>70.2</v>
      </c>
      <c r="G13316">
        <v>73.900000000000006</v>
      </c>
      <c r="J13316">
        <v>8.6999999999999994E-2</v>
      </c>
      <c r="K13316">
        <v>8.2699999999999996E-2</v>
      </c>
    </row>
    <row r="13317" spans="1:11">
      <c r="A13317" t="s">
        <v>29352</v>
      </c>
      <c r="B13317" t="s">
        <v>58</v>
      </c>
      <c r="C13317">
        <v>104224</v>
      </c>
      <c r="D13317" t="s">
        <v>5931</v>
      </c>
      <c r="E13317" t="s">
        <v>9</v>
      </c>
      <c r="F13317">
        <v>83.95</v>
      </c>
      <c r="G13317">
        <v>88.24</v>
      </c>
      <c r="J13317">
        <v>8.4699999999999998E-2</v>
      </c>
      <c r="K13317">
        <v>8.0600000000000005E-2</v>
      </c>
    </row>
    <row r="13318" spans="1:11">
      <c r="A13318" t="s">
        <v>29353</v>
      </c>
      <c r="B13318" t="s">
        <v>58</v>
      </c>
      <c r="C13318">
        <v>104204</v>
      </c>
      <c r="D13318" t="s">
        <v>5912</v>
      </c>
      <c r="E13318" t="s">
        <v>9</v>
      </c>
      <c r="F13318">
        <v>90.77</v>
      </c>
      <c r="G13318">
        <v>95.54</v>
      </c>
      <c r="J13318">
        <v>8.7300000000000003E-2</v>
      </c>
      <c r="K13318">
        <v>8.2900000000000001E-2</v>
      </c>
    </row>
    <row r="13319" spans="1:11">
      <c r="A13319" t="s">
        <v>29354</v>
      </c>
      <c r="B13319" t="s">
        <v>58</v>
      </c>
      <c r="C13319">
        <v>104228</v>
      </c>
      <c r="D13319" t="s">
        <v>5935</v>
      </c>
      <c r="E13319" t="s">
        <v>9</v>
      </c>
      <c r="F13319">
        <v>91.49</v>
      </c>
      <c r="G13319">
        <v>95.9</v>
      </c>
      <c r="J13319">
        <v>8.0399999999999999E-2</v>
      </c>
      <c r="K13319">
        <v>7.6700000000000004E-2</v>
      </c>
    </row>
    <row r="13320" spans="1:11">
      <c r="A13320" t="s">
        <v>29355</v>
      </c>
      <c r="B13320" t="s">
        <v>58</v>
      </c>
      <c r="C13320">
        <v>104205</v>
      </c>
      <c r="D13320" t="s">
        <v>5913</v>
      </c>
      <c r="E13320" t="s">
        <v>9</v>
      </c>
      <c r="F13320">
        <v>98.32</v>
      </c>
      <c r="G13320">
        <v>103.21</v>
      </c>
      <c r="J13320">
        <v>8.3099999999999993E-2</v>
      </c>
      <c r="K13320">
        <v>7.9200000000000007E-2</v>
      </c>
    </row>
    <row r="13321" spans="1:11">
      <c r="A13321" t="s">
        <v>29356</v>
      </c>
      <c r="B13321" t="s">
        <v>58</v>
      </c>
      <c r="C13321">
        <v>104232</v>
      </c>
      <c r="D13321" t="s">
        <v>5939</v>
      </c>
      <c r="E13321" t="s">
        <v>9</v>
      </c>
      <c r="F13321">
        <v>101.22</v>
      </c>
      <c r="G13321">
        <v>106.13</v>
      </c>
      <c r="J13321">
        <v>8.09E-2</v>
      </c>
      <c r="K13321">
        <v>7.7200000000000005E-2</v>
      </c>
    </row>
    <row r="13322" spans="1:11">
      <c r="A13322" t="s">
        <v>29357</v>
      </c>
      <c r="B13322" t="s">
        <v>58</v>
      </c>
      <c r="C13322">
        <v>104206</v>
      </c>
      <c r="D13322" t="s">
        <v>5914</v>
      </c>
      <c r="E13322" t="s">
        <v>9</v>
      </c>
      <c r="F13322">
        <v>108.73</v>
      </c>
      <c r="G13322">
        <v>114.17</v>
      </c>
      <c r="J13322">
        <v>8.3500000000000005E-2</v>
      </c>
      <c r="K13322">
        <v>7.9500000000000001E-2</v>
      </c>
    </row>
    <row r="13323" spans="1:11">
      <c r="A13323" t="s">
        <v>29358</v>
      </c>
      <c r="B13323" t="s">
        <v>58</v>
      </c>
      <c r="C13323">
        <v>104236</v>
      </c>
      <c r="D13323" t="s">
        <v>5943</v>
      </c>
      <c r="E13323" t="s">
        <v>9</v>
      </c>
      <c r="F13323">
        <v>47.54</v>
      </c>
      <c r="G13323">
        <v>49.66</v>
      </c>
      <c r="J13323">
        <v>7.4700000000000003E-2</v>
      </c>
      <c r="K13323">
        <v>7.1499999999999994E-2</v>
      </c>
    </row>
    <row r="13324" spans="1:11">
      <c r="A13324" t="s">
        <v>29359</v>
      </c>
      <c r="B13324" t="s">
        <v>58</v>
      </c>
      <c r="C13324">
        <v>104207</v>
      </c>
      <c r="D13324" t="s">
        <v>5915</v>
      </c>
      <c r="E13324" t="s">
        <v>9</v>
      </c>
      <c r="F13324">
        <v>50.77</v>
      </c>
      <c r="G13324">
        <v>53.12</v>
      </c>
      <c r="J13324">
        <v>7.7399999999999997E-2</v>
      </c>
      <c r="K13324">
        <v>7.3999999999999996E-2</v>
      </c>
    </row>
    <row r="13325" spans="1:11">
      <c r="A13325" t="s">
        <v>29360</v>
      </c>
      <c r="B13325" t="s">
        <v>58</v>
      </c>
      <c r="C13325">
        <v>104240</v>
      </c>
      <c r="D13325" t="s">
        <v>5947</v>
      </c>
      <c r="E13325" t="s">
        <v>9</v>
      </c>
      <c r="F13325">
        <v>66.17</v>
      </c>
      <c r="G13325">
        <v>69.25</v>
      </c>
      <c r="J13325">
        <v>7.8299999999999995E-2</v>
      </c>
      <c r="K13325">
        <v>7.4800000000000005E-2</v>
      </c>
    </row>
    <row r="13326" spans="1:11">
      <c r="A13326" t="s">
        <v>29361</v>
      </c>
      <c r="B13326" t="s">
        <v>58</v>
      </c>
      <c r="C13326">
        <v>104208</v>
      </c>
      <c r="D13326" t="s">
        <v>5916</v>
      </c>
      <c r="E13326" t="s">
        <v>9</v>
      </c>
      <c r="F13326">
        <v>70.83</v>
      </c>
      <c r="G13326">
        <v>74.239999999999995</v>
      </c>
      <c r="J13326">
        <v>8.09E-2</v>
      </c>
      <c r="K13326">
        <v>7.7200000000000005E-2</v>
      </c>
    </row>
    <row r="13327" spans="1:11">
      <c r="A13327" t="s">
        <v>29362</v>
      </c>
      <c r="B13327" t="s">
        <v>58</v>
      </c>
      <c r="C13327">
        <v>104244</v>
      </c>
      <c r="D13327" t="s">
        <v>5951</v>
      </c>
      <c r="E13327" t="s">
        <v>9</v>
      </c>
      <c r="F13327">
        <v>73.260000000000005</v>
      </c>
      <c r="G13327">
        <v>76.459999999999994</v>
      </c>
      <c r="J13327">
        <v>7.4099999999999999E-2</v>
      </c>
      <c r="K13327">
        <v>7.0999999999999994E-2</v>
      </c>
    </row>
    <row r="13328" spans="1:11">
      <c r="A13328" t="s">
        <v>29363</v>
      </c>
      <c r="B13328" t="s">
        <v>58</v>
      </c>
      <c r="C13328">
        <v>104209</v>
      </c>
      <c r="D13328" t="s">
        <v>5917</v>
      </c>
      <c r="E13328" t="s">
        <v>9</v>
      </c>
      <c r="F13328">
        <v>77.92</v>
      </c>
      <c r="G13328">
        <v>81.45</v>
      </c>
      <c r="J13328">
        <v>7.6700000000000004E-2</v>
      </c>
      <c r="K13328">
        <v>7.3400000000000007E-2</v>
      </c>
    </row>
    <row r="13329" spans="1:11">
      <c r="A13329" t="s">
        <v>29364</v>
      </c>
      <c r="B13329" t="s">
        <v>58</v>
      </c>
      <c r="C13329">
        <v>104248</v>
      </c>
      <c r="D13329" t="s">
        <v>5955</v>
      </c>
      <c r="E13329" t="s">
        <v>9</v>
      </c>
      <c r="F13329">
        <v>75.900000000000006</v>
      </c>
      <c r="G13329">
        <v>79.099999999999994</v>
      </c>
      <c r="J13329">
        <v>7.17E-2</v>
      </c>
      <c r="K13329">
        <v>6.88E-2</v>
      </c>
    </row>
    <row r="13330" spans="1:11">
      <c r="A13330" t="s">
        <v>29365</v>
      </c>
      <c r="B13330" t="s">
        <v>58</v>
      </c>
      <c r="C13330">
        <v>104210</v>
      </c>
      <c r="D13330" t="s">
        <v>5918</v>
      </c>
      <c r="E13330" t="s">
        <v>9</v>
      </c>
      <c r="F13330">
        <v>80.400000000000006</v>
      </c>
      <c r="G13330">
        <v>83.92</v>
      </c>
      <c r="J13330">
        <v>7.4399999999999994E-2</v>
      </c>
      <c r="K13330">
        <v>7.1300000000000002E-2</v>
      </c>
    </row>
    <row r="13331" spans="1:11">
      <c r="A13331" t="s">
        <v>29366</v>
      </c>
      <c r="B13331" t="s">
        <v>58</v>
      </c>
      <c r="C13331">
        <v>104252</v>
      </c>
      <c r="D13331" t="s">
        <v>5959</v>
      </c>
      <c r="E13331" t="s">
        <v>9</v>
      </c>
      <c r="F13331">
        <v>93.91</v>
      </c>
      <c r="G13331">
        <v>99.53</v>
      </c>
      <c r="J13331">
        <v>9.9500000000000005E-2</v>
      </c>
      <c r="K13331">
        <v>9.3799999999999994E-2</v>
      </c>
    </row>
    <row r="13332" spans="1:11">
      <c r="A13332" t="s">
        <v>29367</v>
      </c>
      <c r="B13332" t="s">
        <v>58</v>
      </c>
      <c r="C13332">
        <v>104211</v>
      </c>
      <c r="D13332" t="s">
        <v>5919</v>
      </c>
      <c r="E13332" t="s">
        <v>9</v>
      </c>
      <c r="F13332">
        <v>103.38</v>
      </c>
      <c r="G13332">
        <v>109.67</v>
      </c>
      <c r="J13332">
        <v>0.1012</v>
      </c>
      <c r="K13332">
        <v>9.5399999999999999E-2</v>
      </c>
    </row>
    <row r="13333" spans="1:11">
      <c r="A13333" t="s">
        <v>29368</v>
      </c>
      <c r="B13333" t="s">
        <v>58</v>
      </c>
      <c r="C13333">
        <v>104212</v>
      </c>
      <c r="D13333" t="s">
        <v>5920</v>
      </c>
      <c r="E13333" t="s">
        <v>9</v>
      </c>
      <c r="F13333">
        <v>123.51</v>
      </c>
      <c r="G13333">
        <v>130.86000000000001</v>
      </c>
      <c r="J13333">
        <v>9.9299999999999999E-2</v>
      </c>
      <c r="K13333">
        <v>9.3700000000000006E-2</v>
      </c>
    </row>
    <row r="13334" spans="1:11">
      <c r="A13334" t="s">
        <v>29369</v>
      </c>
      <c r="B13334" t="s">
        <v>58</v>
      </c>
      <c r="C13334">
        <v>104213</v>
      </c>
      <c r="D13334" t="s">
        <v>5921</v>
      </c>
      <c r="E13334" t="s">
        <v>9</v>
      </c>
      <c r="F13334">
        <v>130.6</v>
      </c>
      <c r="G13334">
        <v>138.07</v>
      </c>
      <c r="J13334">
        <v>9.5799999999999996E-2</v>
      </c>
      <c r="K13334">
        <v>9.06E-2</v>
      </c>
    </row>
    <row r="13335" spans="1:11">
      <c r="A13335" t="s">
        <v>29370</v>
      </c>
      <c r="B13335" t="s">
        <v>58</v>
      </c>
      <c r="C13335">
        <v>104214</v>
      </c>
      <c r="D13335" t="s">
        <v>5922</v>
      </c>
      <c r="E13335" t="s">
        <v>9</v>
      </c>
      <c r="F13335">
        <v>156.5</v>
      </c>
      <c r="G13335">
        <v>165.65</v>
      </c>
      <c r="J13335">
        <v>9.7699999999999995E-2</v>
      </c>
      <c r="K13335">
        <v>9.2299999999999993E-2</v>
      </c>
    </row>
    <row r="13336" spans="1:11">
      <c r="A13336" t="s">
        <v>29371</v>
      </c>
      <c r="B13336" t="s">
        <v>58</v>
      </c>
      <c r="C13336">
        <v>104215</v>
      </c>
      <c r="D13336" t="s">
        <v>15225</v>
      </c>
      <c r="E13336" t="s">
        <v>9</v>
      </c>
      <c r="F13336">
        <v>95.51</v>
      </c>
      <c r="G13336">
        <v>101.03</v>
      </c>
      <c r="J13336">
        <v>9.4399999999999998E-2</v>
      </c>
      <c r="K13336">
        <v>8.9300000000000004E-2</v>
      </c>
    </row>
    <row r="13337" spans="1:11">
      <c r="A13337" t="s">
        <v>29372</v>
      </c>
      <c r="B13337" t="s">
        <v>58</v>
      </c>
      <c r="C13337">
        <v>104216</v>
      </c>
      <c r="D13337" t="s">
        <v>5923</v>
      </c>
      <c r="E13337" t="s">
        <v>9</v>
      </c>
      <c r="F13337">
        <v>115.11</v>
      </c>
      <c r="G13337">
        <v>121.56</v>
      </c>
      <c r="J13337">
        <v>9.2100000000000001E-2</v>
      </c>
      <c r="K13337">
        <v>8.72E-2</v>
      </c>
    </row>
    <row r="13338" spans="1:11">
      <c r="A13338" t="s">
        <v>29373</v>
      </c>
      <c r="B13338" t="s">
        <v>58</v>
      </c>
      <c r="C13338">
        <v>104217</v>
      </c>
      <c r="D13338" t="s">
        <v>5924</v>
      </c>
      <c r="E13338" t="s">
        <v>9</v>
      </c>
      <c r="F13338">
        <v>61.91</v>
      </c>
      <c r="G13338">
        <v>65.53</v>
      </c>
      <c r="J13338">
        <v>0</v>
      </c>
      <c r="K13338">
        <v>0</v>
      </c>
    </row>
    <row r="13339" spans="1:11">
      <c r="A13339" t="s">
        <v>29374</v>
      </c>
      <c r="B13339" t="s">
        <v>58</v>
      </c>
      <c r="C13339">
        <v>104221</v>
      </c>
      <c r="D13339" t="s">
        <v>5928</v>
      </c>
      <c r="E13339" t="s">
        <v>9</v>
      </c>
      <c r="F13339">
        <v>79.86</v>
      </c>
      <c r="G13339">
        <v>84.51</v>
      </c>
      <c r="J13339">
        <v>0</v>
      </c>
      <c r="K13339">
        <v>0</v>
      </c>
    </row>
    <row r="13340" spans="1:11">
      <c r="A13340" t="s">
        <v>29375</v>
      </c>
      <c r="B13340" t="s">
        <v>58</v>
      </c>
      <c r="C13340">
        <v>104225</v>
      </c>
      <c r="D13340" t="s">
        <v>5932</v>
      </c>
      <c r="E13340" t="s">
        <v>9</v>
      </c>
      <c r="F13340">
        <v>86.71</v>
      </c>
      <c r="G13340">
        <v>91.48</v>
      </c>
      <c r="J13340">
        <v>0</v>
      </c>
      <c r="K13340">
        <v>0</v>
      </c>
    </row>
    <row r="13341" spans="1:11">
      <c r="A13341" t="s">
        <v>29376</v>
      </c>
      <c r="B13341" t="s">
        <v>58</v>
      </c>
      <c r="C13341">
        <v>104229</v>
      </c>
      <c r="D13341" t="s">
        <v>5936</v>
      </c>
      <c r="E13341" t="s">
        <v>9</v>
      </c>
      <c r="F13341">
        <v>102.79</v>
      </c>
      <c r="G13341">
        <v>108.67</v>
      </c>
      <c r="J13341">
        <v>0</v>
      </c>
      <c r="K13341">
        <v>0</v>
      </c>
    </row>
    <row r="13342" spans="1:11">
      <c r="A13342" t="s">
        <v>29377</v>
      </c>
      <c r="B13342" t="s">
        <v>58</v>
      </c>
      <c r="C13342">
        <v>104233</v>
      </c>
      <c r="D13342" t="s">
        <v>5940</v>
      </c>
      <c r="E13342" t="s">
        <v>9</v>
      </c>
      <c r="F13342">
        <v>45.14</v>
      </c>
      <c r="G13342">
        <v>47.44</v>
      </c>
      <c r="J13342">
        <v>0</v>
      </c>
      <c r="K13342">
        <v>0</v>
      </c>
    </row>
    <row r="13343" spans="1:11">
      <c r="A13343" t="s">
        <v>29378</v>
      </c>
      <c r="B13343" t="s">
        <v>58</v>
      </c>
      <c r="C13343">
        <v>104237</v>
      </c>
      <c r="D13343" t="s">
        <v>5944</v>
      </c>
      <c r="E13343" t="s">
        <v>9</v>
      </c>
      <c r="F13343">
        <v>62.7</v>
      </c>
      <c r="G13343">
        <v>66.040000000000006</v>
      </c>
      <c r="J13343">
        <v>0</v>
      </c>
      <c r="K13343">
        <v>0</v>
      </c>
    </row>
    <row r="13344" spans="1:11">
      <c r="A13344" t="s">
        <v>29379</v>
      </c>
      <c r="B13344" t="s">
        <v>58</v>
      </c>
      <c r="C13344">
        <v>104241</v>
      </c>
      <c r="D13344" t="s">
        <v>5948</v>
      </c>
      <c r="E13344" t="s">
        <v>9</v>
      </c>
      <c r="F13344">
        <v>69.099999999999994</v>
      </c>
      <c r="G13344">
        <v>72.56</v>
      </c>
      <c r="J13344">
        <v>0</v>
      </c>
      <c r="K13344">
        <v>0</v>
      </c>
    </row>
    <row r="13345" spans="1:11">
      <c r="A13345" t="s">
        <v>29380</v>
      </c>
      <c r="B13345" t="s">
        <v>58</v>
      </c>
      <c r="C13345">
        <v>104245</v>
      </c>
      <c r="D13345" t="s">
        <v>5952</v>
      </c>
      <c r="E13345" t="s">
        <v>9</v>
      </c>
      <c r="F13345">
        <v>75.47</v>
      </c>
      <c r="G13345">
        <v>79.25</v>
      </c>
      <c r="J13345">
        <v>0</v>
      </c>
      <c r="K13345">
        <v>0</v>
      </c>
    </row>
    <row r="13346" spans="1:11">
      <c r="A13346" t="s">
        <v>29381</v>
      </c>
      <c r="B13346" t="s">
        <v>58</v>
      </c>
      <c r="C13346">
        <v>104249</v>
      </c>
      <c r="D13346" t="s">
        <v>5956</v>
      </c>
      <c r="E13346" t="s">
        <v>9</v>
      </c>
      <c r="F13346">
        <v>89.86</v>
      </c>
      <c r="G13346">
        <v>96</v>
      </c>
      <c r="J13346">
        <v>0</v>
      </c>
      <c r="K13346">
        <v>0</v>
      </c>
    </row>
    <row r="13347" spans="1:11">
      <c r="A13347" t="s">
        <v>29382</v>
      </c>
      <c r="B13347" t="s">
        <v>58</v>
      </c>
      <c r="C13347">
        <v>104253</v>
      </c>
      <c r="D13347" t="s">
        <v>5960</v>
      </c>
      <c r="E13347" t="s">
        <v>9</v>
      </c>
      <c r="F13347">
        <v>107.43</v>
      </c>
      <c r="G13347">
        <v>114.61</v>
      </c>
      <c r="J13347">
        <v>0</v>
      </c>
      <c r="K13347">
        <v>0</v>
      </c>
    </row>
    <row r="13348" spans="1:11">
      <c r="A13348" t="s">
        <v>29383</v>
      </c>
      <c r="B13348" t="s">
        <v>58</v>
      </c>
      <c r="C13348">
        <v>104256</v>
      </c>
      <c r="D13348" t="s">
        <v>5963</v>
      </c>
      <c r="E13348" t="s">
        <v>9</v>
      </c>
      <c r="F13348">
        <v>112.54</v>
      </c>
      <c r="G13348">
        <v>119.12</v>
      </c>
      <c r="J13348">
        <v>9.74E-2</v>
      </c>
      <c r="K13348">
        <v>9.1999999999999998E-2</v>
      </c>
    </row>
    <row r="13349" spans="1:11">
      <c r="A13349" t="s">
        <v>29384</v>
      </c>
      <c r="B13349" t="s">
        <v>58</v>
      </c>
      <c r="C13349">
        <v>104260</v>
      </c>
      <c r="D13349" t="s">
        <v>5967</v>
      </c>
      <c r="E13349" t="s">
        <v>9</v>
      </c>
      <c r="F13349">
        <v>119.63</v>
      </c>
      <c r="G13349">
        <v>126.33</v>
      </c>
      <c r="J13349">
        <v>9.3700000000000006E-2</v>
      </c>
      <c r="K13349">
        <v>8.8700000000000001E-2</v>
      </c>
    </row>
    <row r="13350" spans="1:11">
      <c r="A13350" t="s">
        <v>29385</v>
      </c>
      <c r="B13350" t="s">
        <v>58</v>
      </c>
      <c r="C13350">
        <v>104264</v>
      </c>
      <c r="D13350" t="s">
        <v>5971</v>
      </c>
      <c r="E13350" t="s">
        <v>9</v>
      </c>
      <c r="F13350">
        <v>143</v>
      </c>
      <c r="G13350">
        <v>151.16999999999999</v>
      </c>
      <c r="J13350">
        <v>9.5699999999999993E-2</v>
      </c>
      <c r="K13350">
        <v>9.06E-2</v>
      </c>
    </row>
    <row r="13351" spans="1:11">
      <c r="A13351" t="s">
        <v>29386</v>
      </c>
      <c r="B13351" t="s">
        <v>58</v>
      </c>
      <c r="C13351">
        <v>87792</v>
      </c>
      <c r="D13351" t="s">
        <v>5871</v>
      </c>
      <c r="E13351" t="s">
        <v>9</v>
      </c>
      <c r="F13351">
        <v>48.18</v>
      </c>
      <c r="G13351">
        <v>50.73</v>
      </c>
      <c r="J13351">
        <v>0</v>
      </c>
      <c r="K13351">
        <v>0</v>
      </c>
    </row>
    <row r="13352" spans="1:11">
      <c r="A13352" t="s">
        <v>29387</v>
      </c>
      <c r="B13352" t="s">
        <v>58</v>
      </c>
      <c r="C13352">
        <v>87797</v>
      </c>
      <c r="D13352" t="s">
        <v>5874</v>
      </c>
      <c r="E13352" t="s">
        <v>9</v>
      </c>
      <c r="F13352">
        <v>67.2</v>
      </c>
      <c r="G13352">
        <v>70.91</v>
      </c>
      <c r="J13352">
        <v>0</v>
      </c>
      <c r="K13352">
        <v>0</v>
      </c>
    </row>
    <row r="13353" spans="1:11">
      <c r="A13353" t="s">
        <v>29388</v>
      </c>
      <c r="B13353" t="s">
        <v>58</v>
      </c>
      <c r="C13353">
        <v>87801</v>
      </c>
      <c r="D13353" t="s">
        <v>5877</v>
      </c>
      <c r="E13353" t="s">
        <v>9</v>
      </c>
      <c r="F13353">
        <v>73.599999999999994</v>
      </c>
      <c r="G13353">
        <v>77.430000000000007</v>
      </c>
      <c r="J13353">
        <v>0</v>
      </c>
      <c r="K13353">
        <v>0</v>
      </c>
    </row>
    <row r="13354" spans="1:11">
      <c r="A13354" t="s">
        <v>29389</v>
      </c>
      <c r="B13354" t="s">
        <v>58</v>
      </c>
      <c r="C13354">
        <v>87805</v>
      </c>
      <c r="D13354" t="s">
        <v>5880</v>
      </c>
      <c r="E13354" t="s">
        <v>9</v>
      </c>
      <c r="F13354">
        <v>80.430000000000007</v>
      </c>
      <c r="G13354">
        <v>84.62</v>
      </c>
      <c r="J13354">
        <v>0</v>
      </c>
      <c r="K13354">
        <v>0</v>
      </c>
    </row>
    <row r="13355" spans="1:11">
      <c r="A13355" t="s">
        <v>29390</v>
      </c>
      <c r="B13355" t="s">
        <v>58</v>
      </c>
      <c r="C13355">
        <v>87775</v>
      </c>
      <c r="D13355" t="s">
        <v>5860</v>
      </c>
      <c r="E13355" t="s">
        <v>9</v>
      </c>
      <c r="F13355">
        <v>67.069999999999993</v>
      </c>
      <c r="G13355">
        <v>71.099999999999994</v>
      </c>
      <c r="J13355">
        <v>0</v>
      </c>
      <c r="K13355">
        <v>0</v>
      </c>
    </row>
    <row r="13356" spans="1:11">
      <c r="A13356" t="s">
        <v>29391</v>
      </c>
      <c r="B13356" t="s">
        <v>58</v>
      </c>
      <c r="C13356">
        <v>87779</v>
      </c>
      <c r="D13356" t="s">
        <v>5863</v>
      </c>
      <c r="E13356" t="s">
        <v>9</v>
      </c>
      <c r="F13356">
        <v>86.47</v>
      </c>
      <c r="G13356">
        <v>91.66</v>
      </c>
      <c r="J13356">
        <v>0</v>
      </c>
      <c r="K13356">
        <v>0</v>
      </c>
    </row>
    <row r="13357" spans="1:11">
      <c r="A13357" t="s">
        <v>29392</v>
      </c>
      <c r="B13357" t="s">
        <v>58</v>
      </c>
      <c r="C13357">
        <v>87784</v>
      </c>
      <c r="D13357" t="s">
        <v>5866</v>
      </c>
      <c r="E13357" t="s">
        <v>9</v>
      </c>
      <c r="F13357">
        <v>93.32</v>
      </c>
      <c r="G13357">
        <v>98.63</v>
      </c>
      <c r="J13357">
        <v>0</v>
      </c>
      <c r="K13357">
        <v>0</v>
      </c>
    </row>
    <row r="13358" spans="1:11">
      <c r="A13358" t="s">
        <v>29393</v>
      </c>
      <c r="B13358" t="s">
        <v>58</v>
      </c>
      <c r="C13358">
        <v>87788</v>
      </c>
      <c r="D13358" t="s">
        <v>5869</v>
      </c>
      <c r="E13358" t="s">
        <v>9</v>
      </c>
      <c r="F13358">
        <v>110.99</v>
      </c>
      <c r="G13358">
        <v>117.53</v>
      </c>
      <c r="J13358">
        <v>0</v>
      </c>
      <c r="K13358">
        <v>0</v>
      </c>
    </row>
    <row r="13359" spans="1:11">
      <c r="A13359" t="s">
        <v>29394</v>
      </c>
      <c r="B13359" t="s">
        <v>58</v>
      </c>
      <c r="C13359">
        <v>87809</v>
      </c>
      <c r="D13359" t="s">
        <v>5883</v>
      </c>
      <c r="E13359" t="s">
        <v>9</v>
      </c>
      <c r="F13359">
        <v>99.12</v>
      </c>
      <c r="G13359">
        <v>106.02</v>
      </c>
      <c r="J13359">
        <v>0</v>
      </c>
      <c r="K13359">
        <v>0</v>
      </c>
    </row>
    <row r="13360" spans="1:11">
      <c r="A13360" t="s">
        <v>29395</v>
      </c>
      <c r="B13360" t="s">
        <v>58</v>
      </c>
      <c r="C13360">
        <v>87813</v>
      </c>
      <c r="D13360" t="s">
        <v>5886</v>
      </c>
      <c r="E13360" t="s">
        <v>9</v>
      </c>
      <c r="F13360">
        <v>118.14</v>
      </c>
      <c r="G13360">
        <v>126.19</v>
      </c>
      <c r="J13360">
        <v>0</v>
      </c>
      <c r="K13360">
        <v>0</v>
      </c>
    </row>
    <row r="13361" spans="1:11">
      <c r="A13361" t="s">
        <v>29396</v>
      </c>
      <c r="B13361" t="s">
        <v>58</v>
      </c>
      <c r="C13361">
        <v>104257</v>
      </c>
      <c r="D13361" t="s">
        <v>5964</v>
      </c>
      <c r="E13361" t="s">
        <v>9</v>
      </c>
      <c r="F13361">
        <v>113.83</v>
      </c>
      <c r="G13361">
        <v>121.13</v>
      </c>
      <c r="J13361">
        <v>0</v>
      </c>
      <c r="K13361">
        <v>0</v>
      </c>
    </row>
    <row r="13362" spans="1:11">
      <c r="A13362" t="s">
        <v>29397</v>
      </c>
      <c r="B13362" t="s">
        <v>58</v>
      </c>
      <c r="C13362">
        <v>87817</v>
      </c>
      <c r="D13362" t="s">
        <v>5889</v>
      </c>
      <c r="E13362" t="s">
        <v>9</v>
      </c>
      <c r="F13362">
        <v>124.54</v>
      </c>
      <c r="G13362">
        <v>132.71</v>
      </c>
      <c r="J13362">
        <v>0</v>
      </c>
      <c r="K13362">
        <v>0</v>
      </c>
    </row>
    <row r="13363" spans="1:11">
      <c r="A13363" t="s">
        <v>29398</v>
      </c>
      <c r="B13363" t="s">
        <v>58</v>
      </c>
      <c r="C13363">
        <v>104261</v>
      </c>
      <c r="D13363" t="s">
        <v>5968</v>
      </c>
      <c r="E13363" t="s">
        <v>9</v>
      </c>
      <c r="F13363">
        <v>148.63</v>
      </c>
      <c r="G13363">
        <v>158.56</v>
      </c>
      <c r="J13363">
        <v>0</v>
      </c>
      <c r="K13363">
        <v>0</v>
      </c>
    </row>
    <row r="13364" spans="1:11">
      <c r="A13364" t="s">
        <v>29399</v>
      </c>
      <c r="B13364" t="s">
        <v>58</v>
      </c>
      <c r="C13364">
        <v>87821</v>
      </c>
      <c r="D13364" t="s">
        <v>5892</v>
      </c>
      <c r="E13364" t="s">
        <v>9</v>
      </c>
      <c r="F13364">
        <v>163.24</v>
      </c>
      <c r="G13364">
        <v>174.36</v>
      </c>
      <c r="J13364">
        <v>0</v>
      </c>
      <c r="K13364">
        <v>0</v>
      </c>
    </row>
    <row r="13365" spans="1:11">
      <c r="A13365" t="s">
        <v>29400</v>
      </c>
      <c r="B13365" t="s">
        <v>58</v>
      </c>
      <c r="C13365">
        <v>87825</v>
      </c>
      <c r="D13365" t="s">
        <v>5895</v>
      </c>
      <c r="E13365" t="s">
        <v>9</v>
      </c>
      <c r="F13365">
        <v>91.5</v>
      </c>
      <c r="G13365">
        <v>97.53</v>
      </c>
      <c r="J13365">
        <v>0</v>
      </c>
      <c r="K13365">
        <v>0</v>
      </c>
    </row>
    <row r="13366" spans="1:11">
      <c r="A13366" t="s">
        <v>29401</v>
      </c>
      <c r="B13366" t="s">
        <v>58</v>
      </c>
      <c r="C13366">
        <v>87829</v>
      </c>
      <c r="D13366" t="s">
        <v>5898</v>
      </c>
      <c r="E13366" t="s">
        <v>9</v>
      </c>
      <c r="F13366">
        <v>110.09</v>
      </c>
      <c r="G13366">
        <v>117.13</v>
      </c>
      <c r="J13366">
        <v>0</v>
      </c>
      <c r="K13366">
        <v>0</v>
      </c>
    </row>
    <row r="13367" spans="1:11">
      <c r="A13367" t="s">
        <v>29402</v>
      </c>
      <c r="B13367" t="s">
        <v>58</v>
      </c>
      <c r="C13367">
        <v>87557</v>
      </c>
      <c r="D13367" t="s">
        <v>5858</v>
      </c>
      <c r="E13367" t="s">
        <v>9</v>
      </c>
      <c r="F13367">
        <v>44.59</v>
      </c>
      <c r="G13367">
        <v>45.82</v>
      </c>
      <c r="J13367">
        <v>0</v>
      </c>
      <c r="K13367">
        <v>0</v>
      </c>
    </row>
    <row r="13368" spans="1:11">
      <c r="A13368" t="s">
        <v>29403</v>
      </c>
      <c r="B13368" t="s">
        <v>58</v>
      </c>
      <c r="C13368">
        <v>87539</v>
      </c>
      <c r="D13368" t="s">
        <v>5848</v>
      </c>
      <c r="E13368" t="s">
        <v>9</v>
      </c>
      <c r="F13368">
        <v>66.819999999999993</v>
      </c>
      <c r="G13368">
        <v>68.510000000000005</v>
      </c>
      <c r="J13368">
        <v>0</v>
      </c>
      <c r="K13368">
        <v>0</v>
      </c>
    </row>
    <row r="13369" spans="1:11">
      <c r="A13369" t="s">
        <v>29404</v>
      </c>
      <c r="B13369" t="s">
        <v>58</v>
      </c>
      <c r="C13369">
        <v>104972</v>
      </c>
      <c r="D13369" t="s">
        <v>6003</v>
      </c>
      <c r="E13369" t="s">
        <v>9</v>
      </c>
      <c r="F13369">
        <v>43.3</v>
      </c>
      <c r="G13369">
        <v>46.08</v>
      </c>
      <c r="J13369">
        <v>0</v>
      </c>
      <c r="K13369">
        <v>0</v>
      </c>
    </row>
    <row r="13370" spans="1:11">
      <c r="A13370" t="s">
        <v>29405</v>
      </c>
      <c r="B13370" t="s">
        <v>58</v>
      </c>
      <c r="C13370">
        <v>104954</v>
      </c>
      <c r="D13370" t="s">
        <v>5985</v>
      </c>
      <c r="E13370" t="s">
        <v>9</v>
      </c>
      <c r="F13370">
        <v>59.65</v>
      </c>
      <c r="G13370">
        <v>63.3</v>
      </c>
      <c r="J13370">
        <v>0</v>
      </c>
      <c r="K13370">
        <v>0</v>
      </c>
    </row>
    <row r="13371" spans="1:11">
      <c r="A13371" t="s">
        <v>29406</v>
      </c>
      <c r="B13371" t="s">
        <v>58</v>
      </c>
      <c r="C13371">
        <v>104976</v>
      </c>
      <c r="D13371" t="s">
        <v>6007</v>
      </c>
      <c r="E13371" t="s">
        <v>9</v>
      </c>
      <c r="F13371">
        <v>38.020000000000003</v>
      </c>
      <c r="G13371">
        <v>40.36</v>
      </c>
      <c r="J13371">
        <v>0</v>
      </c>
      <c r="K13371">
        <v>0</v>
      </c>
    </row>
    <row r="13372" spans="1:11">
      <c r="A13372" t="s">
        <v>29407</v>
      </c>
      <c r="B13372" t="s">
        <v>58</v>
      </c>
      <c r="C13372">
        <v>104966</v>
      </c>
      <c r="D13372" t="s">
        <v>5997</v>
      </c>
      <c r="E13372" t="s">
        <v>9</v>
      </c>
      <c r="F13372">
        <v>54.35</v>
      </c>
      <c r="G13372">
        <v>57.57</v>
      </c>
      <c r="J13372">
        <v>0</v>
      </c>
      <c r="K13372">
        <v>0</v>
      </c>
    </row>
    <row r="13373" spans="1:11">
      <c r="A13373" t="s">
        <v>29408</v>
      </c>
      <c r="B13373" t="s">
        <v>58</v>
      </c>
      <c r="C13373">
        <v>104968</v>
      </c>
      <c r="D13373" t="s">
        <v>5999</v>
      </c>
      <c r="E13373" t="s">
        <v>9</v>
      </c>
      <c r="F13373">
        <v>52.19</v>
      </c>
      <c r="G13373">
        <v>55.69</v>
      </c>
      <c r="J13373">
        <v>0</v>
      </c>
      <c r="K13373">
        <v>0</v>
      </c>
    </row>
    <row r="13374" spans="1:11">
      <c r="A13374" t="s">
        <v>29409</v>
      </c>
      <c r="B13374" t="s">
        <v>58</v>
      </c>
      <c r="C13374">
        <v>104962</v>
      </c>
      <c r="D13374" t="s">
        <v>5993</v>
      </c>
      <c r="E13374" t="s">
        <v>9</v>
      </c>
      <c r="F13374">
        <v>68.52</v>
      </c>
      <c r="G13374">
        <v>72.91</v>
      </c>
      <c r="J13374">
        <v>0</v>
      </c>
      <c r="K13374">
        <v>0</v>
      </c>
    </row>
    <row r="13375" spans="1:11">
      <c r="A13375" t="s">
        <v>29410</v>
      </c>
      <c r="B13375" t="s">
        <v>58</v>
      </c>
      <c r="C13375">
        <v>87550</v>
      </c>
      <c r="D13375" t="s">
        <v>5855</v>
      </c>
      <c r="E13375" t="s">
        <v>9</v>
      </c>
      <c r="F13375">
        <v>33.49</v>
      </c>
      <c r="G13375">
        <v>35.450000000000003</v>
      </c>
      <c r="J13375">
        <v>0</v>
      </c>
      <c r="K13375">
        <v>0</v>
      </c>
    </row>
    <row r="13376" spans="1:11">
      <c r="A13376" t="s">
        <v>29411</v>
      </c>
      <c r="B13376" t="s">
        <v>58</v>
      </c>
      <c r="C13376">
        <v>87532</v>
      </c>
      <c r="D13376" t="s">
        <v>5846</v>
      </c>
      <c r="E13376" t="s">
        <v>9</v>
      </c>
      <c r="F13376">
        <v>47.17</v>
      </c>
      <c r="G13376">
        <v>49.8</v>
      </c>
      <c r="J13376">
        <v>0</v>
      </c>
      <c r="K13376">
        <v>0</v>
      </c>
    </row>
    <row r="13377" spans="1:11">
      <c r="A13377" t="s">
        <v>29412</v>
      </c>
      <c r="B13377" t="s">
        <v>58</v>
      </c>
      <c r="C13377">
        <v>87554</v>
      </c>
      <c r="D13377" t="s">
        <v>5857</v>
      </c>
      <c r="E13377" t="s">
        <v>9</v>
      </c>
      <c r="F13377">
        <v>30.07</v>
      </c>
      <c r="G13377">
        <v>31.75</v>
      </c>
      <c r="J13377">
        <v>0</v>
      </c>
      <c r="K13377">
        <v>0</v>
      </c>
    </row>
    <row r="13378" spans="1:11">
      <c r="A13378" t="s">
        <v>29413</v>
      </c>
      <c r="B13378" t="s">
        <v>58</v>
      </c>
      <c r="C13378">
        <v>87536</v>
      </c>
      <c r="D13378" t="s">
        <v>5847</v>
      </c>
      <c r="E13378" t="s">
        <v>9</v>
      </c>
      <c r="F13378">
        <v>43.77</v>
      </c>
      <c r="G13378">
        <v>46.1</v>
      </c>
      <c r="J13378">
        <v>0</v>
      </c>
      <c r="K13378">
        <v>0</v>
      </c>
    </row>
    <row r="13379" spans="1:11">
      <c r="A13379" t="s">
        <v>29414</v>
      </c>
      <c r="B13379" t="s">
        <v>58</v>
      </c>
      <c r="C13379">
        <v>87528</v>
      </c>
      <c r="D13379" t="s">
        <v>5842</v>
      </c>
      <c r="E13379" t="s">
        <v>9</v>
      </c>
      <c r="F13379">
        <v>52.9</v>
      </c>
      <c r="G13379">
        <v>56.01</v>
      </c>
      <c r="J13379">
        <v>0</v>
      </c>
      <c r="K13379">
        <v>0</v>
      </c>
    </row>
    <row r="13380" spans="1:11">
      <c r="A13380" t="s">
        <v>29415</v>
      </c>
      <c r="B13380" t="s">
        <v>58</v>
      </c>
      <c r="C13380">
        <v>87546</v>
      </c>
      <c r="D13380" t="s">
        <v>5851</v>
      </c>
      <c r="E13380" t="s">
        <v>9</v>
      </c>
      <c r="F13380">
        <v>39.22</v>
      </c>
      <c r="G13380">
        <v>41.65</v>
      </c>
      <c r="J13380">
        <v>0</v>
      </c>
      <c r="K13380">
        <v>0</v>
      </c>
    </row>
    <row r="13381" spans="1:11">
      <c r="A13381" t="s">
        <v>29416</v>
      </c>
      <c r="B13381" t="s">
        <v>58</v>
      </c>
      <c r="C13381">
        <v>104971</v>
      </c>
      <c r="D13381" t="s">
        <v>6002</v>
      </c>
      <c r="E13381" t="s">
        <v>9</v>
      </c>
      <c r="F13381">
        <v>40.07</v>
      </c>
      <c r="G13381">
        <v>42.61</v>
      </c>
      <c r="J13381">
        <v>0</v>
      </c>
      <c r="K13381">
        <v>0</v>
      </c>
    </row>
    <row r="13382" spans="1:11">
      <c r="A13382" t="s">
        <v>29417</v>
      </c>
      <c r="B13382" t="s">
        <v>58</v>
      </c>
      <c r="C13382">
        <v>104965</v>
      </c>
      <c r="D13382" t="s">
        <v>5996</v>
      </c>
      <c r="E13382" t="s">
        <v>9</v>
      </c>
      <c r="F13382">
        <v>54.59</v>
      </c>
      <c r="G13382">
        <v>57.86</v>
      </c>
      <c r="J13382">
        <v>0</v>
      </c>
      <c r="K13382">
        <v>0</v>
      </c>
    </row>
    <row r="13383" spans="1:11">
      <c r="A13383" t="s">
        <v>29418</v>
      </c>
      <c r="B13383" t="s">
        <v>58</v>
      </c>
      <c r="C13383">
        <v>104975</v>
      </c>
      <c r="D13383" t="s">
        <v>6006</v>
      </c>
      <c r="E13383" t="s">
        <v>9</v>
      </c>
      <c r="F13383">
        <v>34.79</v>
      </c>
      <c r="G13383">
        <v>36.89</v>
      </c>
      <c r="J13383">
        <v>0</v>
      </c>
      <c r="K13383">
        <v>0</v>
      </c>
    </row>
    <row r="13384" spans="1:11">
      <c r="A13384" t="s">
        <v>29419</v>
      </c>
      <c r="B13384" t="s">
        <v>58</v>
      </c>
      <c r="C13384">
        <v>104957</v>
      </c>
      <c r="D13384" t="s">
        <v>5988</v>
      </c>
      <c r="E13384" t="s">
        <v>9</v>
      </c>
      <c r="F13384">
        <v>49.29</v>
      </c>
      <c r="G13384">
        <v>52.13</v>
      </c>
      <c r="J13384">
        <v>0</v>
      </c>
      <c r="K13384">
        <v>0</v>
      </c>
    </row>
    <row r="13385" spans="1:11">
      <c r="A13385" t="s">
        <v>29420</v>
      </c>
      <c r="B13385" t="s">
        <v>58</v>
      </c>
      <c r="C13385">
        <v>104967</v>
      </c>
      <c r="D13385" t="s">
        <v>5998</v>
      </c>
      <c r="E13385" t="s">
        <v>9</v>
      </c>
      <c r="F13385">
        <v>48.96</v>
      </c>
      <c r="G13385">
        <v>52.22</v>
      </c>
      <c r="J13385">
        <v>0</v>
      </c>
      <c r="K13385">
        <v>0</v>
      </c>
    </row>
    <row r="13386" spans="1:11">
      <c r="A13386" t="s">
        <v>29421</v>
      </c>
      <c r="B13386" t="s">
        <v>58</v>
      </c>
      <c r="C13386">
        <v>104961</v>
      </c>
      <c r="D13386" t="s">
        <v>5992</v>
      </c>
      <c r="E13386" t="s">
        <v>9</v>
      </c>
      <c r="F13386">
        <v>63.46</v>
      </c>
      <c r="G13386">
        <v>67.47</v>
      </c>
      <c r="J13386">
        <v>0</v>
      </c>
      <c r="K13386">
        <v>0</v>
      </c>
    </row>
    <row r="13387" spans="1:11">
      <c r="A13387" t="s">
        <v>29422</v>
      </c>
      <c r="B13387" t="s">
        <v>58</v>
      </c>
      <c r="C13387">
        <v>87549</v>
      </c>
      <c r="D13387" t="s">
        <v>5854</v>
      </c>
      <c r="E13387" t="s">
        <v>9</v>
      </c>
      <c r="F13387">
        <v>30.26</v>
      </c>
      <c r="G13387">
        <v>31.98</v>
      </c>
      <c r="J13387">
        <v>0</v>
      </c>
      <c r="K13387">
        <v>0</v>
      </c>
    </row>
    <row r="13388" spans="1:11">
      <c r="A13388" t="s">
        <v>29423</v>
      </c>
      <c r="B13388" t="s">
        <v>58</v>
      </c>
      <c r="C13388">
        <v>87531</v>
      </c>
      <c r="D13388" t="s">
        <v>5845</v>
      </c>
      <c r="E13388" t="s">
        <v>9</v>
      </c>
      <c r="F13388">
        <v>42.11</v>
      </c>
      <c r="G13388">
        <v>44.36</v>
      </c>
      <c r="J13388">
        <v>0</v>
      </c>
      <c r="K13388">
        <v>0</v>
      </c>
    </row>
    <row r="13389" spans="1:11">
      <c r="A13389" t="s">
        <v>29424</v>
      </c>
      <c r="B13389" t="s">
        <v>58</v>
      </c>
      <c r="C13389">
        <v>87553</v>
      </c>
      <c r="D13389" t="s">
        <v>5856</v>
      </c>
      <c r="E13389" t="s">
        <v>9</v>
      </c>
      <c r="F13389">
        <v>26.84</v>
      </c>
      <c r="G13389">
        <v>28.28</v>
      </c>
      <c r="J13389">
        <v>0</v>
      </c>
      <c r="K13389">
        <v>0</v>
      </c>
    </row>
    <row r="13390" spans="1:11">
      <c r="A13390" t="s">
        <v>29425</v>
      </c>
      <c r="B13390" t="s">
        <v>58</v>
      </c>
      <c r="C13390">
        <v>87535</v>
      </c>
      <c r="D13390" t="s">
        <v>99</v>
      </c>
      <c r="E13390" t="s">
        <v>9</v>
      </c>
      <c r="F13390">
        <v>38.71</v>
      </c>
      <c r="G13390">
        <v>40.659999999999997</v>
      </c>
      <c r="J13390">
        <v>0</v>
      </c>
      <c r="K13390">
        <v>0</v>
      </c>
    </row>
    <row r="13391" spans="1:11">
      <c r="A13391" t="s">
        <v>29426</v>
      </c>
      <c r="B13391" t="s">
        <v>58</v>
      </c>
      <c r="C13391">
        <v>87527</v>
      </c>
      <c r="D13391" t="s">
        <v>5841</v>
      </c>
      <c r="E13391" t="s">
        <v>9</v>
      </c>
      <c r="F13391">
        <v>47.84</v>
      </c>
      <c r="G13391">
        <v>50.57</v>
      </c>
      <c r="J13391">
        <v>0</v>
      </c>
      <c r="K13391">
        <v>0</v>
      </c>
    </row>
    <row r="13392" spans="1:11">
      <c r="A13392" t="s">
        <v>29427</v>
      </c>
      <c r="B13392" t="s">
        <v>58</v>
      </c>
      <c r="C13392">
        <v>87545</v>
      </c>
      <c r="D13392" t="s">
        <v>5850</v>
      </c>
      <c r="E13392" t="s">
        <v>9</v>
      </c>
      <c r="F13392">
        <v>35.99</v>
      </c>
      <c r="G13392">
        <v>38.18</v>
      </c>
      <c r="J13392">
        <v>0</v>
      </c>
      <c r="K13392">
        <v>0</v>
      </c>
    </row>
    <row r="13393" spans="1:11">
      <c r="A13393" t="s">
        <v>29428</v>
      </c>
      <c r="B13393" t="s">
        <v>58</v>
      </c>
      <c r="C13393">
        <v>104960</v>
      </c>
      <c r="D13393" t="s">
        <v>5991</v>
      </c>
      <c r="E13393" t="s">
        <v>9</v>
      </c>
      <c r="F13393">
        <v>42.57</v>
      </c>
      <c r="G13393">
        <v>43.63</v>
      </c>
      <c r="J13393">
        <v>0</v>
      </c>
      <c r="K13393">
        <v>0</v>
      </c>
    </row>
    <row r="13394" spans="1:11">
      <c r="A13394" t="s">
        <v>29429</v>
      </c>
      <c r="B13394" t="s">
        <v>58</v>
      </c>
      <c r="C13394">
        <v>87561</v>
      </c>
      <c r="D13394" t="s">
        <v>5859</v>
      </c>
      <c r="E13394" t="s">
        <v>9</v>
      </c>
      <c r="F13394">
        <v>43.84</v>
      </c>
      <c r="G13394">
        <v>45.02</v>
      </c>
      <c r="J13394">
        <v>0</v>
      </c>
      <c r="K13394">
        <v>0</v>
      </c>
    </row>
    <row r="13395" spans="1:11">
      <c r="A13395" t="s">
        <v>29430</v>
      </c>
      <c r="B13395" t="s">
        <v>58</v>
      </c>
      <c r="C13395">
        <v>104953</v>
      </c>
      <c r="D13395" t="s">
        <v>5984</v>
      </c>
      <c r="E13395" t="s">
        <v>9</v>
      </c>
      <c r="F13395">
        <v>64.81</v>
      </c>
      <c r="G13395">
        <v>66.319999999999993</v>
      </c>
      <c r="J13395">
        <v>0</v>
      </c>
      <c r="K13395">
        <v>0</v>
      </c>
    </row>
    <row r="13396" spans="1:11">
      <c r="A13396" t="s">
        <v>29431</v>
      </c>
      <c r="B13396" t="s">
        <v>58</v>
      </c>
      <c r="C13396">
        <v>87543</v>
      </c>
      <c r="D13396" t="s">
        <v>5849</v>
      </c>
      <c r="E13396" t="s">
        <v>9</v>
      </c>
      <c r="F13396">
        <v>26.26</v>
      </c>
      <c r="G13396">
        <v>27.12</v>
      </c>
      <c r="J13396">
        <v>0</v>
      </c>
      <c r="K13396">
        <v>0</v>
      </c>
    </row>
    <row r="13397" spans="1:11">
      <c r="A13397" t="s">
        <v>29432</v>
      </c>
      <c r="B13397" t="s">
        <v>58</v>
      </c>
      <c r="C13397">
        <v>104959</v>
      </c>
      <c r="D13397" t="s">
        <v>5990</v>
      </c>
      <c r="E13397" t="s">
        <v>9</v>
      </c>
      <c r="F13397">
        <v>30.93</v>
      </c>
      <c r="G13397">
        <v>32.68</v>
      </c>
      <c r="J13397">
        <v>0</v>
      </c>
      <c r="K13397">
        <v>0</v>
      </c>
    </row>
    <row r="13398" spans="1:11">
      <c r="A13398" t="s">
        <v>29433</v>
      </c>
      <c r="B13398" t="s">
        <v>58</v>
      </c>
      <c r="C13398">
        <v>104958</v>
      </c>
      <c r="D13398" t="s">
        <v>5989</v>
      </c>
      <c r="E13398" t="s">
        <v>9</v>
      </c>
      <c r="F13398">
        <v>27.7</v>
      </c>
      <c r="G13398">
        <v>29.21</v>
      </c>
      <c r="J13398">
        <v>0</v>
      </c>
      <c r="K13398">
        <v>0</v>
      </c>
    </row>
    <row r="13399" spans="1:11">
      <c r="A13399" t="s">
        <v>29434</v>
      </c>
      <c r="B13399" t="s">
        <v>58</v>
      </c>
      <c r="C13399">
        <v>104970</v>
      </c>
      <c r="D13399" t="s">
        <v>6001</v>
      </c>
      <c r="E13399" t="s">
        <v>9</v>
      </c>
      <c r="F13399">
        <v>45.87</v>
      </c>
      <c r="G13399">
        <v>48.86</v>
      </c>
      <c r="J13399">
        <v>0</v>
      </c>
      <c r="K13399">
        <v>0</v>
      </c>
    </row>
    <row r="13400" spans="1:11">
      <c r="A13400" t="s">
        <v>29435</v>
      </c>
      <c r="B13400" t="s">
        <v>58</v>
      </c>
      <c r="C13400">
        <v>104964</v>
      </c>
      <c r="D13400" t="s">
        <v>5995</v>
      </c>
      <c r="E13400" t="s">
        <v>9</v>
      </c>
      <c r="F13400">
        <v>62.21</v>
      </c>
      <c r="G13400">
        <v>66.069999999999993</v>
      </c>
      <c r="J13400">
        <v>0</v>
      </c>
      <c r="K13400">
        <v>0</v>
      </c>
    </row>
    <row r="13401" spans="1:11">
      <c r="A13401" t="s">
        <v>29436</v>
      </c>
      <c r="B13401" t="s">
        <v>58</v>
      </c>
      <c r="C13401">
        <v>104956</v>
      </c>
      <c r="D13401" t="s">
        <v>5987</v>
      </c>
      <c r="E13401" t="s">
        <v>9</v>
      </c>
      <c r="F13401">
        <v>55.67</v>
      </c>
      <c r="G13401">
        <v>59</v>
      </c>
      <c r="J13401">
        <v>0</v>
      </c>
      <c r="K13401">
        <v>0</v>
      </c>
    </row>
    <row r="13402" spans="1:11">
      <c r="A13402" t="s">
        <v>29437</v>
      </c>
      <c r="B13402" t="s">
        <v>58</v>
      </c>
      <c r="C13402">
        <v>104974</v>
      </c>
      <c r="D13402" t="s">
        <v>6005</v>
      </c>
      <c r="E13402" t="s">
        <v>9</v>
      </c>
      <c r="F13402">
        <v>39.340000000000003</v>
      </c>
      <c r="G13402">
        <v>41.78</v>
      </c>
      <c r="J13402">
        <v>0</v>
      </c>
      <c r="K13402">
        <v>0</v>
      </c>
    </row>
    <row r="13403" spans="1:11">
      <c r="A13403" t="s">
        <v>29438</v>
      </c>
      <c r="B13403" t="s">
        <v>58</v>
      </c>
      <c r="C13403">
        <v>87548</v>
      </c>
      <c r="D13403" t="s">
        <v>5853</v>
      </c>
      <c r="E13403" t="s">
        <v>9</v>
      </c>
      <c r="F13403">
        <v>35.15</v>
      </c>
      <c r="G13403">
        <v>37.24</v>
      </c>
      <c r="J13403">
        <v>0</v>
      </c>
      <c r="K13403">
        <v>0</v>
      </c>
    </row>
    <row r="13404" spans="1:11">
      <c r="A13404" t="s">
        <v>29439</v>
      </c>
      <c r="B13404" t="s">
        <v>58</v>
      </c>
      <c r="C13404">
        <v>87530</v>
      </c>
      <c r="D13404" t="s">
        <v>5844</v>
      </c>
      <c r="E13404" t="s">
        <v>9</v>
      </c>
      <c r="F13404">
        <v>48.83</v>
      </c>
      <c r="G13404">
        <v>51.6</v>
      </c>
      <c r="J13404">
        <v>0</v>
      </c>
      <c r="K13404">
        <v>0</v>
      </c>
    </row>
    <row r="13405" spans="1:11">
      <c r="A13405" t="s">
        <v>29440</v>
      </c>
      <c r="B13405" t="s">
        <v>58</v>
      </c>
      <c r="C13405">
        <v>104952</v>
      </c>
      <c r="D13405" t="s">
        <v>5983</v>
      </c>
      <c r="E13405" t="s">
        <v>9</v>
      </c>
      <c r="F13405">
        <v>44.62</v>
      </c>
      <c r="G13405">
        <v>47.04</v>
      </c>
      <c r="J13405">
        <v>0</v>
      </c>
      <c r="K13405">
        <v>0</v>
      </c>
    </row>
    <row r="13406" spans="1:11">
      <c r="A13406" t="s">
        <v>29441</v>
      </c>
      <c r="B13406" t="s">
        <v>58</v>
      </c>
      <c r="C13406">
        <v>104969</v>
      </c>
      <c r="D13406" t="s">
        <v>6000</v>
      </c>
      <c r="E13406" t="s">
        <v>9</v>
      </c>
      <c r="F13406">
        <v>42.64</v>
      </c>
      <c r="G13406">
        <v>45.39</v>
      </c>
      <c r="J13406">
        <v>0</v>
      </c>
      <c r="K13406">
        <v>0</v>
      </c>
    </row>
    <row r="13407" spans="1:11">
      <c r="A13407" t="s">
        <v>29442</v>
      </c>
      <c r="B13407" t="s">
        <v>58</v>
      </c>
      <c r="C13407">
        <v>104963</v>
      </c>
      <c r="D13407" t="s">
        <v>5994</v>
      </c>
      <c r="E13407" t="s">
        <v>9</v>
      </c>
      <c r="F13407">
        <v>57.15</v>
      </c>
      <c r="G13407">
        <v>60.63</v>
      </c>
      <c r="J13407">
        <v>0</v>
      </c>
      <c r="K13407">
        <v>0</v>
      </c>
    </row>
    <row r="13408" spans="1:11">
      <c r="A13408" t="s">
        <v>29443</v>
      </c>
      <c r="B13408" t="s">
        <v>58</v>
      </c>
      <c r="C13408">
        <v>104955</v>
      </c>
      <c r="D13408" t="s">
        <v>5986</v>
      </c>
      <c r="E13408" t="s">
        <v>9</v>
      </c>
      <c r="F13408">
        <v>50.61</v>
      </c>
      <c r="G13408">
        <v>53.56</v>
      </c>
      <c r="J13408">
        <v>0</v>
      </c>
      <c r="K13408">
        <v>0</v>
      </c>
    </row>
    <row r="13409" spans="1:11">
      <c r="A13409" t="s">
        <v>29444</v>
      </c>
      <c r="B13409" t="s">
        <v>58</v>
      </c>
      <c r="C13409">
        <v>104973</v>
      </c>
      <c r="D13409" t="s">
        <v>6004</v>
      </c>
      <c r="E13409" t="s">
        <v>9</v>
      </c>
      <c r="F13409">
        <v>36.11</v>
      </c>
      <c r="G13409">
        <v>38.31</v>
      </c>
      <c r="J13409">
        <v>0</v>
      </c>
      <c r="K13409">
        <v>0</v>
      </c>
    </row>
    <row r="13410" spans="1:11">
      <c r="A13410" t="s">
        <v>29445</v>
      </c>
      <c r="B13410" t="s">
        <v>58</v>
      </c>
      <c r="C13410">
        <v>87547</v>
      </c>
      <c r="D13410" t="s">
        <v>5852</v>
      </c>
      <c r="E13410" t="s">
        <v>9</v>
      </c>
      <c r="F13410">
        <v>31.92</v>
      </c>
      <c r="G13410">
        <v>33.770000000000003</v>
      </c>
      <c r="J13410">
        <v>0</v>
      </c>
      <c r="K13410">
        <v>0</v>
      </c>
    </row>
    <row r="13411" spans="1:11">
      <c r="A13411" t="s">
        <v>29446</v>
      </c>
      <c r="B13411" t="s">
        <v>58</v>
      </c>
      <c r="C13411">
        <v>87529</v>
      </c>
      <c r="D13411" t="s">
        <v>5843</v>
      </c>
      <c r="E13411" t="s">
        <v>9</v>
      </c>
      <c r="F13411">
        <v>43.77</v>
      </c>
      <c r="G13411">
        <v>46.16</v>
      </c>
      <c r="J13411">
        <v>0</v>
      </c>
      <c r="K13411">
        <v>0</v>
      </c>
    </row>
    <row r="13412" spans="1:11">
      <c r="A13412" t="s">
        <v>29447</v>
      </c>
      <c r="B13412" t="s">
        <v>58</v>
      </c>
      <c r="C13412">
        <v>104951</v>
      </c>
      <c r="D13412" t="s">
        <v>5982</v>
      </c>
      <c r="E13412" t="s">
        <v>9</v>
      </c>
      <c r="F13412">
        <v>39.56</v>
      </c>
      <c r="G13412">
        <v>41.6</v>
      </c>
      <c r="J13412">
        <v>0</v>
      </c>
      <c r="K13412">
        <v>0</v>
      </c>
    </row>
    <row r="13413" spans="1:11">
      <c r="A13413" t="s">
        <v>29448</v>
      </c>
      <c r="B13413" t="s">
        <v>58</v>
      </c>
      <c r="C13413">
        <v>104978</v>
      </c>
      <c r="D13413" t="s">
        <v>6009</v>
      </c>
      <c r="E13413" t="s">
        <v>9</v>
      </c>
      <c r="F13413">
        <v>45.88</v>
      </c>
      <c r="G13413">
        <v>48.88</v>
      </c>
      <c r="J13413">
        <v>0</v>
      </c>
      <c r="K13413">
        <v>0</v>
      </c>
    </row>
    <row r="13414" spans="1:11">
      <c r="A13414" t="s">
        <v>29449</v>
      </c>
      <c r="B13414" t="s">
        <v>58</v>
      </c>
      <c r="C13414">
        <v>104977</v>
      </c>
      <c r="D13414" t="s">
        <v>6008</v>
      </c>
      <c r="E13414" t="s">
        <v>9</v>
      </c>
      <c r="F13414">
        <v>60.15</v>
      </c>
      <c r="G13414">
        <v>63.89</v>
      </c>
      <c r="J13414">
        <v>0</v>
      </c>
      <c r="K13414">
        <v>0</v>
      </c>
    </row>
    <row r="13415" spans="1:11">
      <c r="A13415" t="s">
        <v>29450</v>
      </c>
      <c r="B13415" t="s">
        <v>58</v>
      </c>
      <c r="C13415">
        <v>90408</v>
      </c>
      <c r="D13415" t="s">
        <v>5910</v>
      </c>
      <c r="E13415" t="s">
        <v>9</v>
      </c>
      <c r="F13415">
        <v>39.83</v>
      </c>
      <c r="G13415">
        <v>42.34</v>
      </c>
      <c r="J13415">
        <v>0</v>
      </c>
      <c r="K13415">
        <v>0</v>
      </c>
    </row>
    <row r="13416" spans="1:11">
      <c r="A13416" t="s">
        <v>29451</v>
      </c>
      <c r="B13416" t="s">
        <v>58</v>
      </c>
      <c r="C13416">
        <v>90406</v>
      </c>
      <c r="D13416" t="s">
        <v>5909</v>
      </c>
      <c r="E13416" t="s">
        <v>9</v>
      </c>
      <c r="F13416">
        <v>52.8</v>
      </c>
      <c r="G13416">
        <v>55.93</v>
      </c>
      <c r="J13416">
        <v>0</v>
      </c>
      <c r="K13416">
        <v>0</v>
      </c>
    </row>
    <row r="13417" spans="1:11">
      <c r="A13417" t="s">
        <v>29452</v>
      </c>
      <c r="B13417" t="s">
        <v>58</v>
      </c>
      <c r="C13417">
        <v>103313</v>
      </c>
      <c r="D13417" t="s">
        <v>8202</v>
      </c>
      <c r="E13417" t="s">
        <v>32</v>
      </c>
      <c r="F13417">
        <v>0</v>
      </c>
      <c r="G13417">
        <v>0</v>
      </c>
    </row>
    <row r="13418" spans="1:11">
      <c r="A13418" t="s">
        <v>29453</v>
      </c>
      <c r="B13418" t="s">
        <v>58</v>
      </c>
      <c r="C13418">
        <v>103309</v>
      </c>
      <c r="D13418" t="s">
        <v>8203</v>
      </c>
      <c r="E13418" t="s">
        <v>32</v>
      </c>
      <c r="F13418">
        <v>0</v>
      </c>
      <c r="G13418">
        <v>0</v>
      </c>
    </row>
    <row r="13419" spans="1:11">
      <c r="A13419" t="s">
        <v>29454</v>
      </c>
      <c r="B13419" t="s">
        <v>58</v>
      </c>
      <c r="C13419">
        <v>103312</v>
      </c>
      <c r="D13419" t="s">
        <v>8204</v>
      </c>
      <c r="E13419" t="s">
        <v>32</v>
      </c>
      <c r="F13419">
        <v>0</v>
      </c>
      <c r="G13419">
        <v>0</v>
      </c>
    </row>
    <row r="13420" spans="1:11">
      <c r="A13420" t="s">
        <v>29455</v>
      </c>
      <c r="B13420" t="s">
        <v>58</v>
      </c>
      <c r="C13420">
        <v>103296</v>
      </c>
      <c r="D13420" t="s">
        <v>8205</v>
      </c>
      <c r="E13420" t="s">
        <v>32</v>
      </c>
      <c r="F13420">
        <v>0</v>
      </c>
      <c r="G13420">
        <v>0</v>
      </c>
    </row>
    <row r="13421" spans="1:11">
      <c r="A13421" t="s">
        <v>29456</v>
      </c>
      <c r="B13421" t="s">
        <v>58</v>
      </c>
      <c r="C13421">
        <v>103300</v>
      </c>
      <c r="D13421" t="s">
        <v>8206</v>
      </c>
      <c r="E13421" t="s">
        <v>32</v>
      </c>
      <c r="F13421">
        <v>0</v>
      </c>
      <c r="G13421">
        <v>0</v>
      </c>
    </row>
    <row r="13422" spans="1:11">
      <c r="A13422" t="s">
        <v>29457</v>
      </c>
      <c r="B13422" t="s">
        <v>58</v>
      </c>
      <c r="C13422">
        <v>103301</v>
      </c>
      <c r="D13422" t="s">
        <v>8207</v>
      </c>
      <c r="E13422" t="s">
        <v>32</v>
      </c>
      <c r="F13422">
        <v>0</v>
      </c>
      <c r="G13422">
        <v>0</v>
      </c>
    </row>
    <row r="13423" spans="1:11">
      <c r="A13423" t="s">
        <v>29458</v>
      </c>
      <c r="B13423" t="s">
        <v>58</v>
      </c>
      <c r="C13423">
        <v>103304</v>
      </c>
      <c r="D13423" t="s">
        <v>6616</v>
      </c>
      <c r="E13423" t="s">
        <v>32</v>
      </c>
      <c r="F13423">
        <v>1262.52</v>
      </c>
      <c r="G13423">
        <v>1267.01</v>
      </c>
      <c r="J13423">
        <v>0.95669999999999999</v>
      </c>
      <c r="K13423">
        <v>0.95330000000000004</v>
      </c>
    </row>
    <row r="13424" spans="1:11">
      <c r="A13424" t="s">
        <v>29459</v>
      </c>
      <c r="B13424" t="s">
        <v>58</v>
      </c>
      <c r="C13424">
        <v>103305</v>
      </c>
      <c r="D13424" t="s">
        <v>8208</v>
      </c>
      <c r="E13424" t="s">
        <v>32</v>
      </c>
      <c r="F13424">
        <v>0</v>
      </c>
      <c r="G13424">
        <v>0</v>
      </c>
    </row>
    <row r="13425" spans="1:11">
      <c r="A13425" t="s">
        <v>29460</v>
      </c>
      <c r="B13425" t="s">
        <v>58</v>
      </c>
      <c r="C13425">
        <v>103294</v>
      </c>
      <c r="D13425" t="s">
        <v>8209</v>
      </c>
      <c r="E13425" t="s">
        <v>32</v>
      </c>
      <c r="F13425">
        <v>0</v>
      </c>
      <c r="G13425">
        <v>0</v>
      </c>
    </row>
    <row r="13426" spans="1:11">
      <c r="A13426" t="s">
        <v>29461</v>
      </c>
      <c r="B13426" t="s">
        <v>58</v>
      </c>
      <c r="C13426">
        <v>103298</v>
      </c>
      <c r="D13426" t="s">
        <v>8210</v>
      </c>
      <c r="E13426" t="s">
        <v>32</v>
      </c>
      <c r="F13426">
        <v>0</v>
      </c>
      <c r="G13426">
        <v>0</v>
      </c>
    </row>
    <row r="13427" spans="1:11">
      <c r="A13427" t="s">
        <v>29462</v>
      </c>
      <c r="B13427" t="s">
        <v>58</v>
      </c>
      <c r="C13427">
        <v>103293</v>
      </c>
      <c r="D13427" t="s">
        <v>8211</v>
      </c>
      <c r="E13427" t="s">
        <v>32</v>
      </c>
      <c r="F13427">
        <v>0</v>
      </c>
      <c r="G13427">
        <v>0</v>
      </c>
    </row>
    <row r="13428" spans="1:11">
      <c r="A13428" t="s">
        <v>29463</v>
      </c>
      <c r="B13428" t="s">
        <v>58</v>
      </c>
      <c r="C13428">
        <v>103297</v>
      </c>
      <c r="D13428" t="s">
        <v>8212</v>
      </c>
      <c r="E13428" t="s">
        <v>32</v>
      </c>
      <c r="F13428">
        <v>0</v>
      </c>
      <c r="G13428">
        <v>0</v>
      </c>
    </row>
    <row r="13429" spans="1:11">
      <c r="A13429" t="s">
        <v>29464</v>
      </c>
      <c r="B13429" t="s">
        <v>58</v>
      </c>
      <c r="C13429">
        <v>103311</v>
      </c>
      <c r="D13429" t="s">
        <v>8213</v>
      </c>
      <c r="E13429" t="s">
        <v>32</v>
      </c>
      <c r="F13429">
        <v>0</v>
      </c>
      <c r="G13429">
        <v>0</v>
      </c>
    </row>
    <row r="13430" spans="1:11">
      <c r="A13430" t="s">
        <v>29465</v>
      </c>
      <c r="B13430" t="s">
        <v>58</v>
      </c>
      <c r="C13430">
        <v>103306</v>
      </c>
      <c r="D13430" t="s">
        <v>8214</v>
      </c>
      <c r="E13430" t="s">
        <v>32</v>
      </c>
      <c r="F13430">
        <v>0</v>
      </c>
      <c r="G13430">
        <v>0</v>
      </c>
    </row>
    <row r="13431" spans="1:11">
      <c r="A13431" t="s">
        <v>29466</v>
      </c>
      <c r="B13431" t="s">
        <v>58</v>
      </c>
      <c r="C13431">
        <v>103308</v>
      </c>
      <c r="D13431" t="s">
        <v>8215</v>
      </c>
      <c r="E13431" t="s">
        <v>32</v>
      </c>
      <c r="F13431">
        <v>0</v>
      </c>
      <c r="G13431">
        <v>0</v>
      </c>
    </row>
    <row r="13432" spans="1:11">
      <c r="A13432" t="s">
        <v>29467</v>
      </c>
      <c r="B13432" t="s">
        <v>58</v>
      </c>
      <c r="C13432">
        <v>103295</v>
      </c>
      <c r="D13432" t="s">
        <v>8216</v>
      </c>
      <c r="E13432" t="s">
        <v>32</v>
      </c>
      <c r="F13432">
        <v>0</v>
      </c>
      <c r="G13432">
        <v>0</v>
      </c>
    </row>
    <row r="13433" spans="1:11">
      <c r="A13433" t="s">
        <v>29468</v>
      </c>
      <c r="B13433" t="s">
        <v>58</v>
      </c>
      <c r="C13433">
        <v>103299</v>
      </c>
      <c r="D13433" t="s">
        <v>8217</v>
      </c>
      <c r="E13433" t="s">
        <v>32</v>
      </c>
      <c r="F13433">
        <v>0</v>
      </c>
      <c r="G13433">
        <v>0</v>
      </c>
    </row>
    <row r="13434" spans="1:11">
      <c r="A13434" t="s">
        <v>29469</v>
      </c>
      <c r="B13434" t="s">
        <v>58</v>
      </c>
      <c r="C13434">
        <v>103302</v>
      </c>
      <c r="D13434" t="s">
        <v>8218</v>
      </c>
      <c r="E13434" t="s">
        <v>32</v>
      </c>
      <c r="F13434">
        <v>0</v>
      </c>
      <c r="G13434">
        <v>0</v>
      </c>
    </row>
    <row r="13435" spans="1:11">
      <c r="A13435" t="s">
        <v>29470</v>
      </c>
      <c r="B13435" t="s">
        <v>58</v>
      </c>
      <c r="C13435">
        <v>103307</v>
      </c>
      <c r="D13435" t="s">
        <v>6617</v>
      </c>
      <c r="E13435" t="s">
        <v>32</v>
      </c>
      <c r="F13435">
        <v>1368.81</v>
      </c>
      <c r="G13435">
        <v>1378.79</v>
      </c>
      <c r="J13435">
        <v>0.90290000000000004</v>
      </c>
      <c r="K13435">
        <v>0.89639999999999997</v>
      </c>
    </row>
    <row r="13436" spans="1:11">
      <c r="A13436" t="s">
        <v>29471</v>
      </c>
      <c r="B13436" t="s">
        <v>58</v>
      </c>
      <c r="C13436">
        <v>103310</v>
      </c>
      <c r="D13436" t="s">
        <v>6618</v>
      </c>
      <c r="E13436" t="s">
        <v>32</v>
      </c>
      <c r="F13436">
        <v>1299.3900000000001</v>
      </c>
      <c r="G13436">
        <v>1303.73</v>
      </c>
      <c r="J13436">
        <v>0.95109999999999995</v>
      </c>
      <c r="K13436">
        <v>0.94799999999999995</v>
      </c>
    </row>
    <row r="13437" spans="1:11">
      <c r="A13437" t="s">
        <v>29472</v>
      </c>
      <c r="B13437" t="s">
        <v>58</v>
      </c>
      <c r="C13437">
        <v>103303</v>
      </c>
      <c r="D13437" t="s">
        <v>8219</v>
      </c>
      <c r="E13437" t="s">
        <v>32</v>
      </c>
      <c r="F13437">
        <v>0</v>
      </c>
      <c r="G13437">
        <v>0</v>
      </c>
    </row>
    <row r="13438" spans="1:11">
      <c r="A13438" t="s">
        <v>29473</v>
      </c>
      <c r="B13438" t="s">
        <v>58</v>
      </c>
      <c r="C13438">
        <v>103314</v>
      </c>
      <c r="D13438" t="s">
        <v>112</v>
      </c>
      <c r="E13438" t="s">
        <v>9</v>
      </c>
      <c r="F13438">
        <v>304.45999999999998</v>
      </c>
      <c r="G13438">
        <v>308</v>
      </c>
      <c r="J13438">
        <v>0</v>
      </c>
      <c r="K13438">
        <v>0</v>
      </c>
    </row>
    <row r="13439" spans="1:11">
      <c r="A13439" t="s">
        <v>29474</v>
      </c>
      <c r="B13439" t="s">
        <v>58</v>
      </c>
      <c r="C13439">
        <v>103315</v>
      </c>
      <c r="D13439" t="s">
        <v>6619</v>
      </c>
      <c r="E13439" t="s">
        <v>9</v>
      </c>
      <c r="F13439">
        <v>293.04000000000002</v>
      </c>
      <c r="G13439">
        <v>295.67</v>
      </c>
      <c r="J13439">
        <v>0</v>
      </c>
      <c r="K13439">
        <v>0</v>
      </c>
    </row>
    <row r="13440" spans="1:11">
      <c r="A13440" t="s">
        <v>29475</v>
      </c>
      <c r="B13440" t="s">
        <v>58</v>
      </c>
      <c r="C13440">
        <v>105188</v>
      </c>
      <c r="D13440" t="s">
        <v>6013</v>
      </c>
      <c r="E13440" t="s">
        <v>9</v>
      </c>
      <c r="F13440">
        <v>145.72</v>
      </c>
      <c r="G13440">
        <v>147.71</v>
      </c>
      <c r="J13440">
        <v>4.7999999999999996E-3</v>
      </c>
      <c r="K13440">
        <v>4.7000000000000002E-3</v>
      </c>
    </row>
    <row r="13441" spans="1:11">
      <c r="A13441" t="s">
        <v>29476</v>
      </c>
      <c r="B13441" t="s">
        <v>58</v>
      </c>
      <c r="C13441">
        <v>87841</v>
      </c>
      <c r="D13441" t="s">
        <v>5904</v>
      </c>
      <c r="E13441" t="s">
        <v>9</v>
      </c>
      <c r="F13441">
        <v>132.54</v>
      </c>
      <c r="G13441">
        <v>134.43</v>
      </c>
      <c r="J13441">
        <v>0</v>
      </c>
      <c r="K13441">
        <v>0</v>
      </c>
    </row>
    <row r="13442" spans="1:11">
      <c r="A13442" t="s">
        <v>29477</v>
      </c>
      <c r="B13442" t="s">
        <v>58</v>
      </c>
      <c r="C13442">
        <v>87853</v>
      </c>
      <c r="D13442" t="s">
        <v>5908</v>
      </c>
      <c r="E13442" t="s">
        <v>9</v>
      </c>
      <c r="F13442">
        <v>148.49</v>
      </c>
      <c r="G13442">
        <v>150.69</v>
      </c>
      <c r="J13442">
        <v>7.7000000000000002E-3</v>
      </c>
      <c r="K13442">
        <v>7.6E-3</v>
      </c>
    </row>
    <row r="13443" spans="1:11">
      <c r="A13443" t="s">
        <v>29478</v>
      </c>
      <c r="B13443" t="s">
        <v>58</v>
      </c>
      <c r="C13443">
        <v>105187</v>
      </c>
      <c r="D13443" t="s">
        <v>6012</v>
      </c>
      <c r="E13443" t="s">
        <v>9</v>
      </c>
      <c r="F13443">
        <v>198.19</v>
      </c>
      <c r="G13443">
        <v>200.59</v>
      </c>
      <c r="J13443">
        <v>3.5000000000000001E-3</v>
      </c>
      <c r="K13443">
        <v>3.5000000000000001E-3</v>
      </c>
    </row>
    <row r="13444" spans="1:11">
      <c r="A13444" t="s">
        <v>29479</v>
      </c>
      <c r="B13444" t="s">
        <v>58</v>
      </c>
      <c r="C13444">
        <v>87840</v>
      </c>
      <c r="D13444" t="s">
        <v>5903</v>
      </c>
      <c r="E13444" t="s">
        <v>9</v>
      </c>
      <c r="F13444">
        <v>185.02</v>
      </c>
      <c r="G13444">
        <v>187.31</v>
      </c>
      <c r="J13444">
        <v>0</v>
      </c>
      <c r="K13444">
        <v>0</v>
      </c>
    </row>
    <row r="13445" spans="1:11">
      <c r="A13445" t="s">
        <v>29480</v>
      </c>
      <c r="B13445" t="s">
        <v>58</v>
      </c>
      <c r="C13445">
        <v>87852</v>
      </c>
      <c r="D13445" t="s">
        <v>5907</v>
      </c>
      <c r="E13445" t="s">
        <v>9</v>
      </c>
      <c r="F13445">
        <v>200.97</v>
      </c>
      <c r="G13445">
        <v>203.57</v>
      </c>
      <c r="J13445">
        <v>5.7000000000000002E-3</v>
      </c>
      <c r="K13445">
        <v>5.5999999999999999E-3</v>
      </c>
    </row>
    <row r="13446" spans="1:11">
      <c r="A13446" t="s">
        <v>29481</v>
      </c>
      <c r="B13446" t="s">
        <v>58</v>
      </c>
      <c r="C13446">
        <v>105186</v>
      </c>
      <c r="D13446" t="s">
        <v>6011</v>
      </c>
      <c r="E13446" t="s">
        <v>9</v>
      </c>
      <c r="F13446">
        <v>153.31</v>
      </c>
      <c r="G13446">
        <v>155.91</v>
      </c>
      <c r="J13446">
        <v>4.5999999999999999E-3</v>
      </c>
      <c r="K13446">
        <v>4.4999999999999997E-3</v>
      </c>
    </row>
    <row r="13447" spans="1:11">
      <c r="A13447" t="s">
        <v>29482</v>
      </c>
      <c r="B13447" t="s">
        <v>58</v>
      </c>
      <c r="C13447">
        <v>87839</v>
      </c>
      <c r="D13447" t="s">
        <v>5902</v>
      </c>
      <c r="E13447" t="s">
        <v>9</v>
      </c>
      <c r="F13447">
        <v>140.33000000000001</v>
      </c>
      <c r="G13447">
        <v>142.82</v>
      </c>
      <c r="J13447">
        <v>0</v>
      </c>
      <c r="K13447">
        <v>0</v>
      </c>
    </row>
    <row r="13448" spans="1:11">
      <c r="A13448" t="s">
        <v>29483</v>
      </c>
      <c r="B13448" t="s">
        <v>58</v>
      </c>
      <c r="C13448">
        <v>87851</v>
      </c>
      <c r="D13448" t="s">
        <v>5906</v>
      </c>
      <c r="E13448" t="s">
        <v>9</v>
      </c>
      <c r="F13448">
        <v>156.94999999999999</v>
      </c>
      <c r="G13448">
        <v>159.82</v>
      </c>
      <c r="J13448">
        <v>7.3000000000000001E-3</v>
      </c>
      <c r="K13448">
        <v>7.1999999999999998E-3</v>
      </c>
    </row>
    <row r="13449" spans="1:11">
      <c r="A13449" t="s">
        <v>29484</v>
      </c>
      <c r="B13449" t="s">
        <v>58</v>
      </c>
      <c r="C13449">
        <v>105185</v>
      </c>
      <c r="D13449" t="s">
        <v>6010</v>
      </c>
      <c r="E13449" t="s">
        <v>9</v>
      </c>
      <c r="F13449">
        <v>206.08</v>
      </c>
      <c r="G13449">
        <v>209.09</v>
      </c>
      <c r="J13449">
        <v>3.3999999999999998E-3</v>
      </c>
      <c r="K13449">
        <v>3.3E-3</v>
      </c>
    </row>
    <row r="13450" spans="1:11">
      <c r="A13450" t="s">
        <v>29485</v>
      </c>
      <c r="B13450" t="s">
        <v>58</v>
      </c>
      <c r="C13450">
        <v>87838</v>
      </c>
      <c r="D13450" t="s">
        <v>5901</v>
      </c>
      <c r="E13450" t="s">
        <v>9</v>
      </c>
      <c r="F13450">
        <v>193.17</v>
      </c>
      <c r="G13450">
        <v>196.08</v>
      </c>
      <c r="J13450">
        <v>0</v>
      </c>
      <c r="K13450">
        <v>0</v>
      </c>
    </row>
    <row r="13451" spans="1:11">
      <c r="A13451" t="s">
        <v>29486</v>
      </c>
      <c r="B13451" t="s">
        <v>58</v>
      </c>
      <c r="C13451">
        <v>87850</v>
      </c>
      <c r="D13451" t="s">
        <v>5905</v>
      </c>
      <c r="E13451" t="s">
        <v>9</v>
      </c>
      <c r="F13451">
        <v>209.79</v>
      </c>
      <c r="G13451">
        <v>213.06</v>
      </c>
      <c r="J13451">
        <v>5.4999999999999997E-3</v>
      </c>
      <c r="K13451">
        <v>5.4000000000000003E-3</v>
      </c>
    </row>
    <row r="13452" spans="1:11">
      <c r="A13452" t="s">
        <v>29487</v>
      </c>
      <c r="B13452" t="s">
        <v>58</v>
      </c>
      <c r="C13452">
        <v>105110</v>
      </c>
      <c r="D13452" t="s">
        <v>6379</v>
      </c>
      <c r="E13452" t="s">
        <v>12</v>
      </c>
      <c r="F13452">
        <v>268.41000000000003</v>
      </c>
      <c r="G13452">
        <v>291.14</v>
      </c>
      <c r="J13452">
        <v>0</v>
      </c>
      <c r="K13452">
        <v>0</v>
      </c>
    </row>
    <row r="13453" spans="1:11">
      <c r="A13453" t="s">
        <v>29488</v>
      </c>
      <c r="B13453" t="s">
        <v>58</v>
      </c>
      <c r="C13453">
        <v>105105</v>
      </c>
      <c r="D13453" t="s">
        <v>6376</v>
      </c>
      <c r="E13453" t="s">
        <v>12</v>
      </c>
      <c r="F13453">
        <v>88.82</v>
      </c>
      <c r="G13453">
        <v>96.45</v>
      </c>
      <c r="J13453">
        <v>0</v>
      </c>
      <c r="K13453">
        <v>0</v>
      </c>
    </row>
    <row r="13454" spans="1:11">
      <c r="A13454" t="s">
        <v>29489</v>
      </c>
      <c r="B13454" t="s">
        <v>58</v>
      </c>
      <c r="C13454">
        <v>105103</v>
      </c>
      <c r="D13454" t="s">
        <v>6374</v>
      </c>
      <c r="E13454" t="s">
        <v>12</v>
      </c>
      <c r="F13454">
        <v>126.48</v>
      </c>
      <c r="G13454">
        <v>137.35</v>
      </c>
      <c r="J13454">
        <v>0</v>
      </c>
      <c r="K13454">
        <v>0</v>
      </c>
    </row>
    <row r="13455" spans="1:11">
      <c r="A13455" t="s">
        <v>29490</v>
      </c>
      <c r="B13455" t="s">
        <v>58</v>
      </c>
      <c r="C13455">
        <v>105112</v>
      </c>
      <c r="D13455" t="s">
        <v>6381</v>
      </c>
      <c r="E13455" t="s">
        <v>12</v>
      </c>
      <c r="F13455">
        <v>224.16</v>
      </c>
      <c r="G13455">
        <v>243.15</v>
      </c>
      <c r="J13455">
        <v>0</v>
      </c>
      <c r="K13455">
        <v>0</v>
      </c>
    </row>
    <row r="13456" spans="1:11">
      <c r="A13456" t="s">
        <v>29491</v>
      </c>
      <c r="B13456" t="s">
        <v>58</v>
      </c>
      <c r="C13456">
        <v>105109</v>
      </c>
      <c r="D13456" t="s">
        <v>8220</v>
      </c>
      <c r="E13456" t="s">
        <v>32</v>
      </c>
      <c r="F13456">
        <v>0</v>
      </c>
      <c r="G13456">
        <v>0</v>
      </c>
    </row>
    <row r="13457" spans="1:11">
      <c r="A13457" t="s">
        <v>29492</v>
      </c>
      <c r="B13457" t="s">
        <v>58</v>
      </c>
      <c r="C13457">
        <v>105108</v>
      </c>
      <c r="D13457" t="s">
        <v>8221</v>
      </c>
      <c r="E13457" t="s">
        <v>32</v>
      </c>
      <c r="F13457">
        <v>0</v>
      </c>
      <c r="G13457">
        <v>0</v>
      </c>
    </row>
    <row r="13458" spans="1:11">
      <c r="A13458" t="s">
        <v>29493</v>
      </c>
      <c r="B13458" t="s">
        <v>58</v>
      </c>
      <c r="C13458">
        <v>105104</v>
      </c>
      <c r="D13458" t="s">
        <v>6375</v>
      </c>
      <c r="E13458" t="s">
        <v>32</v>
      </c>
      <c r="F13458">
        <v>5682.32</v>
      </c>
      <c r="G13458">
        <v>6012.27</v>
      </c>
      <c r="J13458">
        <v>0.18590000000000001</v>
      </c>
      <c r="K13458">
        <v>0.1757</v>
      </c>
    </row>
    <row r="13459" spans="1:11">
      <c r="A13459" t="s">
        <v>29494</v>
      </c>
      <c r="B13459" t="s">
        <v>58</v>
      </c>
      <c r="C13459">
        <v>105107</v>
      </c>
      <c r="D13459" t="s">
        <v>6378</v>
      </c>
      <c r="E13459" t="s">
        <v>32</v>
      </c>
      <c r="F13459">
        <v>4251.6099999999997</v>
      </c>
      <c r="G13459">
        <v>4616.84</v>
      </c>
      <c r="J13459">
        <v>0</v>
      </c>
      <c r="K13459">
        <v>0</v>
      </c>
    </row>
    <row r="13460" spans="1:11">
      <c r="A13460" t="s">
        <v>29495</v>
      </c>
      <c r="B13460" t="s">
        <v>58</v>
      </c>
      <c r="C13460">
        <v>105106</v>
      </c>
      <c r="D13460" t="s">
        <v>6377</v>
      </c>
      <c r="E13460" t="s">
        <v>32</v>
      </c>
      <c r="F13460">
        <v>2879.35</v>
      </c>
      <c r="G13460">
        <v>3126.68</v>
      </c>
      <c r="J13460">
        <v>0</v>
      </c>
      <c r="K13460">
        <v>0</v>
      </c>
    </row>
    <row r="13461" spans="1:11">
      <c r="A13461" t="s">
        <v>29496</v>
      </c>
      <c r="B13461" t="s">
        <v>58</v>
      </c>
      <c r="C13461">
        <v>105111</v>
      </c>
      <c r="D13461" t="s">
        <v>6380</v>
      </c>
      <c r="E13461" t="s">
        <v>32</v>
      </c>
      <c r="F13461">
        <v>20354.79</v>
      </c>
      <c r="G13461">
        <v>21203.439999999999</v>
      </c>
      <c r="J13461">
        <v>0.50590000000000002</v>
      </c>
      <c r="K13461">
        <v>0.48570000000000002</v>
      </c>
    </row>
    <row r="13462" spans="1:11">
      <c r="A13462" t="s">
        <v>29497</v>
      </c>
      <c r="B13462" t="s">
        <v>58</v>
      </c>
      <c r="C13462">
        <v>98520</v>
      </c>
      <c r="D13462" t="s">
        <v>6586</v>
      </c>
      <c r="E13462" t="s">
        <v>9</v>
      </c>
      <c r="F13462">
        <v>5.76</v>
      </c>
      <c r="G13462">
        <v>5.92</v>
      </c>
      <c r="J13462">
        <v>0</v>
      </c>
      <c r="K13462">
        <v>0</v>
      </c>
    </row>
    <row r="13463" spans="1:11">
      <c r="A13463" t="s">
        <v>29498</v>
      </c>
      <c r="B13463" t="s">
        <v>58</v>
      </c>
      <c r="C13463">
        <v>98521</v>
      </c>
      <c r="D13463" t="s">
        <v>6587</v>
      </c>
      <c r="E13463" t="s">
        <v>9</v>
      </c>
      <c r="F13463">
        <v>0.43</v>
      </c>
      <c r="G13463">
        <v>0.47</v>
      </c>
      <c r="J13463">
        <v>0</v>
      </c>
      <c r="K13463">
        <v>0</v>
      </c>
    </row>
    <row r="13464" spans="1:11">
      <c r="A13464" t="s">
        <v>29499</v>
      </c>
      <c r="B13464" t="s">
        <v>58</v>
      </c>
      <c r="C13464">
        <v>105521</v>
      </c>
      <c r="D13464" t="s">
        <v>6590</v>
      </c>
      <c r="E13464" t="s">
        <v>9</v>
      </c>
      <c r="F13464">
        <v>3.99</v>
      </c>
      <c r="G13464">
        <v>4.1399999999999997</v>
      </c>
      <c r="J13464">
        <v>0</v>
      </c>
      <c r="K13464">
        <v>0</v>
      </c>
    </row>
    <row r="13465" spans="1:11">
      <c r="A13465" t="s">
        <v>29500</v>
      </c>
      <c r="B13465" t="s">
        <v>58</v>
      </c>
      <c r="C13465">
        <v>98509</v>
      </c>
      <c r="D13465" t="s">
        <v>15226</v>
      </c>
      <c r="E13465" t="s">
        <v>32</v>
      </c>
      <c r="F13465">
        <v>18.45</v>
      </c>
      <c r="G13465">
        <v>18.61</v>
      </c>
      <c r="J13465">
        <v>0</v>
      </c>
      <c r="K13465">
        <v>0</v>
      </c>
    </row>
    <row r="13466" spans="1:11">
      <c r="A13466" t="s">
        <v>29501</v>
      </c>
      <c r="B13466" t="s">
        <v>58</v>
      </c>
      <c r="C13466">
        <v>98507</v>
      </c>
      <c r="D13466" t="s">
        <v>8222</v>
      </c>
      <c r="E13466" t="s">
        <v>32</v>
      </c>
      <c r="F13466">
        <v>0</v>
      </c>
      <c r="G13466">
        <v>0</v>
      </c>
    </row>
    <row r="13467" spans="1:11">
      <c r="A13467" t="s">
        <v>29502</v>
      </c>
      <c r="B13467" t="s">
        <v>58</v>
      </c>
      <c r="C13467">
        <v>98508</v>
      </c>
      <c r="D13467" t="s">
        <v>8223</v>
      </c>
      <c r="E13467" t="s">
        <v>32</v>
      </c>
      <c r="F13467">
        <v>0</v>
      </c>
      <c r="G13467">
        <v>0</v>
      </c>
    </row>
    <row r="13468" spans="1:11">
      <c r="A13468" t="s">
        <v>29503</v>
      </c>
      <c r="B13468" t="s">
        <v>58</v>
      </c>
      <c r="C13468">
        <v>98506</v>
      </c>
      <c r="D13468" t="s">
        <v>8224</v>
      </c>
      <c r="E13468" t="s">
        <v>32</v>
      </c>
      <c r="F13468">
        <v>0</v>
      </c>
      <c r="G13468">
        <v>0</v>
      </c>
    </row>
    <row r="13469" spans="1:11">
      <c r="A13469" t="s">
        <v>29504</v>
      </c>
      <c r="B13469" t="s">
        <v>58</v>
      </c>
      <c r="C13469">
        <v>98505</v>
      </c>
      <c r="D13469" t="s">
        <v>6593</v>
      </c>
      <c r="E13469" t="s">
        <v>9</v>
      </c>
      <c r="F13469">
        <v>32.159999999999997</v>
      </c>
      <c r="G13469">
        <v>32.85</v>
      </c>
      <c r="J13469">
        <v>0</v>
      </c>
      <c r="K13469">
        <v>0</v>
      </c>
    </row>
    <row r="13470" spans="1:11">
      <c r="A13470" t="s">
        <v>29505</v>
      </c>
      <c r="B13470" t="s">
        <v>58</v>
      </c>
      <c r="C13470">
        <v>98504</v>
      </c>
      <c r="D13470" t="s">
        <v>6592</v>
      </c>
      <c r="E13470" t="s">
        <v>9</v>
      </c>
      <c r="F13470">
        <v>17.36</v>
      </c>
      <c r="G13470">
        <v>17.739999999999998</v>
      </c>
      <c r="J13470">
        <v>0</v>
      </c>
      <c r="K13470">
        <v>0</v>
      </c>
    </row>
    <row r="13471" spans="1:11">
      <c r="A13471" t="s">
        <v>29506</v>
      </c>
      <c r="B13471" t="s">
        <v>58</v>
      </c>
      <c r="C13471">
        <v>98503</v>
      </c>
      <c r="D13471" t="s">
        <v>6591</v>
      </c>
      <c r="E13471" t="s">
        <v>9</v>
      </c>
      <c r="F13471">
        <v>24.3</v>
      </c>
      <c r="G13471">
        <v>24.76</v>
      </c>
      <c r="J13471">
        <v>0</v>
      </c>
      <c r="K13471">
        <v>0</v>
      </c>
    </row>
    <row r="13472" spans="1:11">
      <c r="A13472" t="s">
        <v>29507</v>
      </c>
      <c r="B13472" t="s">
        <v>58</v>
      </c>
      <c r="C13472">
        <v>103946</v>
      </c>
      <c r="D13472" t="s">
        <v>6594</v>
      </c>
      <c r="E13472" t="s">
        <v>9</v>
      </c>
      <c r="F13472">
        <v>22.37</v>
      </c>
      <c r="G13472">
        <v>22.75</v>
      </c>
      <c r="J13472">
        <v>0</v>
      </c>
      <c r="K13472">
        <v>0</v>
      </c>
    </row>
    <row r="13473" spans="1:11">
      <c r="A13473" t="s">
        <v>29508</v>
      </c>
      <c r="B13473" t="s">
        <v>58</v>
      </c>
      <c r="C13473">
        <v>98517</v>
      </c>
      <c r="D13473" t="s">
        <v>8225</v>
      </c>
      <c r="E13473" t="s">
        <v>32</v>
      </c>
      <c r="F13473">
        <v>0</v>
      </c>
      <c r="G13473">
        <v>0</v>
      </c>
    </row>
    <row r="13474" spans="1:11">
      <c r="A13474" t="s">
        <v>29509</v>
      </c>
      <c r="B13474" t="s">
        <v>58</v>
      </c>
      <c r="C13474">
        <v>98518</v>
      </c>
      <c r="D13474" t="s">
        <v>8226</v>
      </c>
      <c r="E13474" t="s">
        <v>32</v>
      </c>
      <c r="F13474">
        <v>0</v>
      </c>
      <c r="G13474">
        <v>0</v>
      </c>
    </row>
    <row r="13475" spans="1:11">
      <c r="A13475" t="s">
        <v>29510</v>
      </c>
      <c r="B13475" t="s">
        <v>58</v>
      </c>
      <c r="C13475">
        <v>98516</v>
      </c>
      <c r="D13475" t="s">
        <v>6584</v>
      </c>
      <c r="E13475" t="s">
        <v>32</v>
      </c>
      <c r="F13475">
        <v>288.3</v>
      </c>
      <c r="G13475">
        <v>302.54000000000002</v>
      </c>
      <c r="J13475">
        <v>0.16039999999999999</v>
      </c>
      <c r="K13475">
        <v>0.15279999999999999</v>
      </c>
    </row>
    <row r="13476" spans="1:11">
      <c r="A13476" t="s">
        <v>29511</v>
      </c>
      <c r="B13476" t="s">
        <v>58</v>
      </c>
      <c r="C13476">
        <v>98514</v>
      </c>
      <c r="D13476" t="s">
        <v>8227</v>
      </c>
      <c r="E13476" t="s">
        <v>32</v>
      </c>
      <c r="F13476">
        <v>0</v>
      </c>
      <c r="G13476">
        <v>0</v>
      </c>
    </row>
    <row r="13477" spans="1:11">
      <c r="A13477" t="s">
        <v>29512</v>
      </c>
      <c r="B13477" t="s">
        <v>58</v>
      </c>
      <c r="C13477">
        <v>98515</v>
      </c>
      <c r="D13477" t="s">
        <v>8228</v>
      </c>
      <c r="E13477" t="s">
        <v>32</v>
      </c>
      <c r="F13477">
        <v>0</v>
      </c>
      <c r="G13477">
        <v>0</v>
      </c>
    </row>
    <row r="13478" spans="1:11">
      <c r="A13478" t="s">
        <v>29513</v>
      </c>
      <c r="B13478" t="s">
        <v>58</v>
      </c>
      <c r="C13478">
        <v>98513</v>
      </c>
      <c r="D13478" t="s">
        <v>8229</v>
      </c>
      <c r="E13478" t="s">
        <v>32</v>
      </c>
      <c r="F13478">
        <v>0</v>
      </c>
      <c r="G13478">
        <v>0</v>
      </c>
    </row>
    <row r="13479" spans="1:11">
      <c r="A13479" t="s">
        <v>29514</v>
      </c>
      <c r="B13479" t="s">
        <v>58</v>
      </c>
      <c r="C13479">
        <v>98511</v>
      </c>
      <c r="D13479" t="s">
        <v>6583</v>
      </c>
      <c r="E13479" t="s">
        <v>32</v>
      </c>
      <c r="F13479">
        <v>83.23</v>
      </c>
      <c r="G13479">
        <v>86.51</v>
      </c>
      <c r="J13479">
        <v>0</v>
      </c>
      <c r="K13479">
        <v>0</v>
      </c>
    </row>
    <row r="13480" spans="1:11">
      <c r="A13480" t="s">
        <v>29515</v>
      </c>
      <c r="B13480" t="s">
        <v>58</v>
      </c>
      <c r="C13480">
        <v>98512</v>
      </c>
      <c r="D13480" t="s">
        <v>8230</v>
      </c>
      <c r="E13480" t="s">
        <v>32</v>
      </c>
      <c r="F13480">
        <v>0</v>
      </c>
      <c r="G13480">
        <v>0</v>
      </c>
    </row>
    <row r="13481" spans="1:11">
      <c r="A13481" t="s">
        <v>29516</v>
      </c>
      <c r="B13481" t="s">
        <v>58</v>
      </c>
      <c r="C13481">
        <v>98510</v>
      </c>
      <c r="D13481" t="s">
        <v>6582</v>
      </c>
      <c r="E13481" t="s">
        <v>32</v>
      </c>
      <c r="F13481">
        <v>57.03</v>
      </c>
      <c r="G13481">
        <v>59.9</v>
      </c>
      <c r="J13481">
        <v>0</v>
      </c>
      <c r="K13481">
        <v>0</v>
      </c>
    </row>
    <row r="13482" spans="1:11">
      <c r="A13482" t="s">
        <v>29517</v>
      </c>
      <c r="B13482" t="s">
        <v>58</v>
      </c>
      <c r="C13482">
        <v>98519</v>
      </c>
      <c r="D13482" t="s">
        <v>6585</v>
      </c>
      <c r="E13482" t="s">
        <v>9</v>
      </c>
      <c r="F13482">
        <v>4.92</v>
      </c>
      <c r="G13482">
        <v>5.3</v>
      </c>
      <c r="J13482">
        <v>0</v>
      </c>
      <c r="K13482">
        <v>0</v>
      </c>
    </row>
    <row r="13483" spans="1:11">
      <c r="A13483" t="s">
        <v>29518</v>
      </c>
      <c r="B13483" t="s">
        <v>58</v>
      </c>
      <c r="C13483">
        <v>91599</v>
      </c>
      <c r="D13483" t="s">
        <v>2448</v>
      </c>
      <c r="E13483" t="s">
        <v>11</v>
      </c>
      <c r="F13483">
        <v>7.63</v>
      </c>
      <c r="G13483">
        <v>7.67</v>
      </c>
      <c r="J13483">
        <v>0.1376</v>
      </c>
      <c r="K13483">
        <v>0.13689999999999999</v>
      </c>
    </row>
    <row r="13484" spans="1:11">
      <c r="A13484" t="s">
        <v>29519</v>
      </c>
      <c r="B13484" t="s">
        <v>58</v>
      </c>
      <c r="C13484">
        <v>100065</v>
      </c>
      <c r="D13484" t="s">
        <v>8231</v>
      </c>
      <c r="E13484" t="s">
        <v>11</v>
      </c>
      <c r="F13484">
        <v>0</v>
      </c>
      <c r="G13484">
        <v>0</v>
      </c>
    </row>
    <row r="13485" spans="1:11">
      <c r="A13485" t="s">
        <v>29520</v>
      </c>
      <c r="B13485" t="s">
        <v>58</v>
      </c>
      <c r="C13485">
        <v>100069</v>
      </c>
      <c r="D13485" t="s">
        <v>8232</v>
      </c>
      <c r="E13485" t="s">
        <v>11</v>
      </c>
      <c r="F13485">
        <v>0</v>
      </c>
      <c r="G13485">
        <v>0</v>
      </c>
    </row>
    <row r="13486" spans="1:11">
      <c r="A13486" t="s">
        <v>29521</v>
      </c>
      <c r="B13486" t="s">
        <v>58</v>
      </c>
      <c r="C13486">
        <v>100063</v>
      </c>
      <c r="D13486" t="s">
        <v>8233</v>
      </c>
      <c r="E13486" t="s">
        <v>11</v>
      </c>
      <c r="F13486">
        <v>0</v>
      </c>
      <c r="G13486">
        <v>0</v>
      </c>
    </row>
    <row r="13487" spans="1:11">
      <c r="A13487" t="s">
        <v>29522</v>
      </c>
      <c r="B13487" t="s">
        <v>58</v>
      </c>
      <c r="C13487">
        <v>91597</v>
      </c>
      <c r="D13487" t="s">
        <v>2446</v>
      </c>
      <c r="E13487" t="s">
        <v>11</v>
      </c>
      <c r="F13487">
        <v>7.25</v>
      </c>
      <c r="G13487">
        <v>7.28</v>
      </c>
      <c r="J13487">
        <v>0.1159</v>
      </c>
      <c r="K13487">
        <v>0.1154</v>
      </c>
    </row>
    <row r="13488" spans="1:11">
      <c r="A13488" t="s">
        <v>29523</v>
      </c>
      <c r="B13488" t="s">
        <v>58</v>
      </c>
      <c r="C13488">
        <v>91598</v>
      </c>
      <c r="D13488" t="s">
        <v>2447</v>
      </c>
      <c r="E13488" t="s">
        <v>11</v>
      </c>
      <c r="F13488">
        <v>9.3000000000000007</v>
      </c>
      <c r="G13488">
        <v>9.33</v>
      </c>
      <c r="J13488">
        <v>4.6199999999999998E-2</v>
      </c>
      <c r="K13488">
        <v>4.6100000000000002E-2</v>
      </c>
    </row>
    <row r="13489" spans="1:11">
      <c r="A13489" t="s">
        <v>29524</v>
      </c>
      <c r="B13489" t="s">
        <v>58</v>
      </c>
      <c r="C13489">
        <v>91596</v>
      </c>
      <c r="D13489" t="s">
        <v>2445</v>
      </c>
      <c r="E13489" t="s">
        <v>11</v>
      </c>
      <c r="F13489">
        <v>9.5299999999999994</v>
      </c>
      <c r="G13489">
        <v>9.56</v>
      </c>
      <c r="J13489">
        <v>3.6700000000000003E-2</v>
      </c>
      <c r="K13489">
        <v>3.6600000000000001E-2</v>
      </c>
    </row>
    <row r="13490" spans="1:11">
      <c r="A13490" t="s">
        <v>29525</v>
      </c>
      <c r="B13490" t="s">
        <v>58</v>
      </c>
      <c r="C13490">
        <v>100064</v>
      </c>
      <c r="D13490" t="s">
        <v>2515</v>
      </c>
      <c r="E13490" t="s">
        <v>11</v>
      </c>
      <c r="F13490">
        <v>9.44</v>
      </c>
      <c r="G13490">
        <v>9.48</v>
      </c>
      <c r="J13490">
        <v>3.2800000000000003E-2</v>
      </c>
      <c r="K13490">
        <v>3.27E-2</v>
      </c>
    </row>
    <row r="13491" spans="1:11">
      <c r="A13491" t="s">
        <v>29526</v>
      </c>
      <c r="B13491" t="s">
        <v>58</v>
      </c>
      <c r="C13491">
        <v>100066</v>
      </c>
      <c r="D13491" t="s">
        <v>2516</v>
      </c>
      <c r="E13491" t="s">
        <v>11</v>
      </c>
      <c r="F13491">
        <v>9.44</v>
      </c>
      <c r="G13491">
        <v>9.4600000000000009</v>
      </c>
      <c r="J13491">
        <v>2.6499999999999999E-2</v>
      </c>
      <c r="K13491">
        <v>2.64E-2</v>
      </c>
    </row>
    <row r="13492" spans="1:11">
      <c r="A13492" t="s">
        <v>29527</v>
      </c>
      <c r="B13492" t="s">
        <v>58</v>
      </c>
      <c r="C13492">
        <v>91603</v>
      </c>
      <c r="D13492" t="s">
        <v>2452</v>
      </c>
      <c r="E13492" t="s">
        <v>11</v>
      </c>
      <c r="F13492">
        <v>10.92</v>
      </c>
      <c r="G13492">
        <v>11.02</v>
      </c>
      <c r="J13492">
        <v>0</v>
      </c>
      <c r="K13492">
        <v>0</v>
      </c>
    </row>
    <row r="13493" spans="1:11">
      <c r="A13493" t="s">
        <v>29528</v>
      </c>
      <c r="B13493" t="s">
        <v>58</v>
      </c>
      <c r="C13493">
        <v>100068</v>
      </c>
      <c r="D13493" t="s">
        <v>2518</v>
      </c>
      <c r="E13493" t="s">
        <v>11</v>
      </c>
      <c r="F13493">
        <v>9.36</v>
      </c>
      <c r="G13493">
        <v>9.44</v>
      </c>
      <c r="J13493">
        <v>0</v>
      </c>
      <c r="K13493">
        <v>0</v>
      </c>
    </row>
    <row r="13494" spans="1:11">
      <c r="A13494" t="s">
        <v>29529</v>
      </c>
      <c r="B13494" t="s">
        <v>58</v>
      </c>
      <c r="C13494">
        <v>100067</v>
      </c>
      <c r="D13494" t="s">
        <v>2517</v>
      </c>
      <c r="E13494" t="s">
        <v>11</v>
      </c>
      <c r="F13494">
        <v>13.32</v>
      </c>
      <c r="G13494">
        <v>13.67</v>
      </c>
      <c r="J13494">
        <v>0</v>
      </c>
      <c r="K13494">
        <v>0</v>
      </c>
    </row>
    <row r="13495" spans="1:11">
      <c r="A13495" t="s">
        <v>29530</v>
      </c>
      <c r="B13495" t="s">
        <v>58</v>
      </c>
      <c r="C13495">
        <v>91601</v>
      </c>
      <c r="D13495" t="s">
        <v>2450</v>
      </c>
      <c r="E13495" t="s">
        <v>11</v>
      </c>
      <c r="F13495">
        <v>13.53</v>
      </c>
      <c r="G13495">
        <v>13.8</v>
      </c>
      <c r="J13495">
        <v>0</v>
      </c>
      <c r="K13495">
        <v>0</v>
      </c>
    </row>
    <row r="13496" spans="1:11">
      <c r="A13496" t="s">
        <v>29531</v>
      </c>
      <c r="B13496" t="s">
        <v>58</v>
      </c>
      <c r="C13496">
        <v>91602</v>
      </c>
      <c r="D13496" t="s">
        <v>2451</v>
      </c>
      <c r="E13496" t="s">
        <v>11</v>
      </c>
      <c r="F13496">
        <v>12.38</v>
      </c>
      <c r="G13496">
        <v>12.56</v>
      </c>
      <c r="J13496">
        <v>0</v>
      </c>
      <c r="K13496">
        <v>0</v>
      </c>
    </row>
    <row r="13497" spans="1:11">
      <c r="A13497" t="s">
        <v>29532</v>
      </c>
      <c r="B13497" t="s">
        <v>58</v>
      </c>
      <c r="C13497">
        <v>91593</v>
      </c>
      <c r="D13497" t="s">
        <v>2442</v>
      </c>
      <c r="E13497" t="s">
        <v>11</v>
      </c>
      <c r="F13497">
        <v>9.61</v>
      </c>
      <c r="G13497">
        <v>9.67</v>
      </c>
      <c r="J13497">
        <v>2.0799999999999999E-2</v>
      </c>
      <c r="K13497">
        <v>2.07E-2</v>
      </c>
    </row>
    <row r="13498" spans="1:11">
      <c r="A13498" t="s">
        <v>29533</v>
      </c>
      <c r="B13498" t="s">
        <v>58</v>
      </c>
      <c r="C13498">
        <v>105814</v>
      </c>
      <c r="D13498" t="s">
        <v>2538</v>
      </c>
      <c r="E13498" t="s">
        <v>11</v>
      </c>
      <c r="F13498">
        <v>9.25</v>
      </c>
      <c r="G13498">
        <v>9.2799999999999994</v>
      </c>
      <c r="J13498">
        <v>1.0800000000000001E-2</v>
      </c>
      <c r="K13498">
        <v>1.0800000000000001E-2</v>
      </c>
    </row>
    <row r="13499" spans="1:11">
      <c r="A13499" t="s">
        <v>29534</v>
      </c>
      <c r="B13499" t="s">
        <v>58</v>
      </c>
      <c r="C13499">
        <v>91594</v>
      </c>
      <c r="D13499" t="s">
        <v>2443</v>
      </c>
      <c r="E13499" t="s">
        <v>11</v>
      </c>
      <c r="F13499">
        <v>9.6199999999999992</v>
      </c>
      <c r="G13499">
        <v>9.68</v>
      </c>
      <c r="J13499">
        <v>3.1199999999999999E-2</v>
      </c>
      <c r="K13499">
        <v>3.1E-2</v>
      </c>
    </row>
    <row r="13500" spans="1:11">
      <c r="A13500" t="s">
        <v>29535</v>
      </c>
      <c r="B13500" t="s">
        <v>58</v>
      </c>
      <c r="C13500">
        <v>91595</v>
      </c>
      <c r="D13500" t="s">
        <v>2444</v>
      </c>
      <c r="E13500" t="s">
        <v>11</v>
      </c>
      <c r="F13500">
        <v>9.9700000000000006</v>
      </c>
      <c r="G13500">
        <v>10.039999999999999</v>
      </c>
      <c r="J13500">
        <v>4.6100000000000002E-2</v>
      </c>
      <c r="K13500">
        <v>4.58E-2</v>
      </c>
    </row>
    <row r="13501" spans="1:11">
      <c r="A13501" t="s">
        <v>29536</v>
      </c>
      <c r="B13501" t="s">
        <v>58</v>
      </c>
      <c r="C13501">
        <v>105815</v>
      </c>
      <c r="D13501" t="s">
        <v>8234</v>
      </c>
      <c r="E13501" t="s">
        <v>11</v>
      </c>
      <c r="F13501">
        <v>0</v>
      </c>
      <c r="G13501">
        <v>0</v>
      </c>
    </row>
    <row r="13502" spans="1:11">
      <c r="A13502" t="s">
        <v>29537</v>
      </c>
      <c r="B13502" t="s">
        <v>58</v>
      </c>
      <c r="C13502">
        <v>91600</v>
      </c>
      <c r="D13502" t="s">
        <v>2449</v>
      </c>
      <c r="E13502" t="s">
        <v>11</v>
      </c>
      <c r="F13502">
        <v>11.09</v>
      </c>
      <c r="G13502">
        <v>11.24</v>
      </c>
      <c r="J13502">
        <v>4.24E-2</v>
      </c>
      <c r="K13502">
        <v>4.1799999999999997E-2</v>
      </c>
    </row>
    <row r="13503" spans="1:11">
      <c r="A13503" t="s">
        <v>29538</v>
      </c>
      <c r="B13503" t="s">
        <v>58</v>
      </c>
      <c r="C13503">
        <v>99235</v>
      </c>
      <c r="D13503" t="s">
        <v>2564</v>
      </c>
      <c r="E13503" t="s">
        <v>10</v>
      </c>
      <c r="F13503">
        <v>655.91</v>
      </c>
      <c r="G13503">
        <v>658</v>
      </c>
      <c r="J13503">
        <v>0</v>
      </c>
      <c r="K13503">
        <v>0</v>
      </c>
    </row>
    <row r="13504" spans="1:11">
      <c r="A13504" t="s">
        <v>29539</v>
      </c>
      <c r="B13504" t="s">
        <v>58</v>
      </c>
      <c r="C13504">
        <v>105539</v>
      </c>
      <c r="D13504" t="s">
        <v>8235</v>
      </c>
      <c r="E13504" t="s">
        <v>10</v>
      </c>
      <c r="F13504">
        <v>0</v>
      </c>
      <c r="G13504">
        <v>0</v>
      </c>
    </row>
    <row r="13505" spans="1:11">
      <c r="A13505" t="s">
        <v>29540</v>
      </c>
      <c r="B13505" t="s">
        <v>58</v>
      </c>
      <c r="C13505">
        <v>99439</v>
      </c>
      <c r="D13505" t="s">
        <v>2573</v>
      </c>
      <c r="E13505" t="s">
        <v>10</v>
      </c>
      <c r="F13505">
        <v>725.61</v>
      </c>
      <c r="G13505">
        <v>728.9</v>
      </c>
      <c r="J13505">
        <v>0</v>
      </c>
      <c r="K13505">
        <v>0</v>
      </c>
    </row>
    <row r="13506" spans="1:11">
      <c r="A13506" t="s">
        <v>29541</v>
      </c>
      <c r="B13506" t="s">
        <v>58</v>
      </c>
      <c r="C13506">
        <v>105540</v>
      </c>
      <c r="D13506" t="s">
        <v>8236</v>
      </c>
      <c r="E13506" t="s">
        <v>10</v>
      </c>
      <c r="F13506">
        <v>0</v>
      </c>
      <c r="G13506">
        <v>0</v>
      </c>
    </row>
    <row r="13507" spans="1:11">
      <c r="A13507" t="s">
        <v>29542</v>
      </c>
      <c r="B13507" t="s">
        <v>58</v>
      </c>
      <c r="C13507">
        <v>103184</v>
      </c>
      <c r="D13507" t="s">
        <v>2590</v>
      </c>
      <c r="E13507" t="s">
        <v>10</v>
      </c>
      <c r="F13507">
        <v>683.61</v>
      </c>
      <c r="G13507">
        <v>688.01</v>
      </c>
      <c r="J13507">
        <v>0</v>
      </c>
      <c r="K13507">
        <v>0</v>
      </c>
    </row>
    <row r="13508" spans="1:11">
      <c r="A13508" t="s">
        <v>29543</v>
      </c>
      <c r="B13508" t="s">
        <v>58</v>
      </c>
      <c r="C13508">
        <v>103183</v>
      </c>
      <c r="D13508" t="s">
        <v>2589</v>
      </c>
      <c r="E13508" t="s">
        <v>10</v>
      </c>
      <c r="F13508">
        <v>821.66</v>
      </c>
      <c r="G13508">
        <v>832.84</v>
      </c>
      <c r="J13508">
        <v>0</v>
      </c>
      <c r="K13508">
        <v>0</v>
      </c>
    </row>
    <row r="13509" spans="1:11">
      <c r="A13509" t="s">
        <v>29544</v>
      </c>
      <c r="B13509" t="s">
        <v>58</v>
      </c>
      <c r="C13509">
        <v>99434</v>
      </c>
      <c r="D13509" t="s">
        <v>2568</v>
      </c>
      <c r="E13509" t="s">
        <v>10</v>
      </c>
      <c r="F13509">
        <v>738.97</v>
      </c>
      <c r="G13509">
        <v>742.53</v>
      </c>
      <c r="J13509">
        <v>0</v>
      </c>
      <c r="K13509">
        <v>0</v>
      </c>
    </row>
    <row r="13510" spans="1:11">
      <c r="A13510" t="s">
        <v>29545</v>
      </c>
      <c r="B13510" t="s">
        <v>58</v>
      </c>
      <c r="C13510">
        <v>99431</v>
      </c>
      <c r="D13510" t="s">
        <v>2565</v>
      </c>
      <c r="E13510" t="s">
        <v>10</v>
      </c>
      <c r="F13510">
        <v>734.15</v>
      </c>
      <c r="G13510">
        <v>737.3</v>
      </c>
      <c r="J13510">
        <v>0</v>
      </c>
      <c r="K13510">
        <v>0</v>
      </c>
    </row>
    <row r="13511" spans="1:11">
      <c r="A13511" t="s">
        <v>29546</v>
      </c>
      <c r="B13511" t="s">
        <v>58</v>
      </c>
      <c r="C13511">
        <v>99435</v>
      </c>
      <c r="D13511" t="s">
        <v>2569</v>
      </c>
      <c r="E13511" t="s">
        <v>10</v>
      </c>
      <c r="F13511">
        <v>720.66</v>
      </c>
      <c r="G13511">
        <v>723.9</v>
      </c>
      <c r="J13511">
        <v>0</v>
      </c>
      <c r="K13511">
        <v>0</v>
      </c>
    </row>
    <row r="13512" spans="1:11">
      <c r="A13512" t="s">
        <v>29547</v>
      </c>
      <c r="B13512" t="s">
        <v>58</v>
      </c>
      <c r="C13512">
        <v>99432</v>
      </c>
      <c r="D13512" t="s">
        <v>2566</v>
      </c>
      <c r="E13512" t="s">
        <v>10</v>
      </c>
      <c r="F13512">
        <v>717.19</v>
      </c>
      <c r="G13512">
        <v>720.15</v>
      </c>
      <c r="J13512">
        <v>0</v>
      </c>
      <c r="K13512">
        <v>0</v>
      </c>
    </row>
    <row r="13513" spans="1:11">
      <c r="A13513" t="s">
        <v>29548</v>
      </c>
      <c r="B13513" t="s">
        <v>58</v>
      </c>
      <c r="C13513">
        <v>99438</v>
      </c>
      <c r="D13513" t="s">
        <v>2572</v>
      </c>
      <c r="E13513" t="s">
        <v>10</v>
      </c>
      <c r="F13513">
        <v>708.13</v>
      </c>
      <c r="G13513">
        <v>711.56</v>
      </c>
      <c r="J13513">
        <v>0</v>
      </c>
      <c r="K13513">
        <v>0</v>
      </c>
    </row>
    <row r="13514" spans="1:11">
      <c r="A13514" t="s">
        <v>29549</v>
      </c>
      <c r="B13514" t="s">
        <v>58</v>
      </c>
      <c r="C13514">
        <v>105538</v>
      </c>
      <c r="D13514" t="s">
        <v>8237</v>
      </c>
      <c r="E13514" t="s">
        <v>10</v>
      </c>
      <c r="F13514">
        <v>0</v>
      </c>
      <c r="G13514">
        <v>0</v>
      </c>
    </row>
    <row r="13515" spans="1:11">
      <c r="A13515" t="s">
        <v>29550</v>
      </c>
      <c r="B13515" t="s">
        <v>58</v>
      </c>
      <c r="C13515">
        <v>99436</v>
      </c>
      <c r="D13515" t="s">
        <v>2570</v>
      </c>
      <c r="E13515" t="s">
        <v>10</v>
      </c>
      <c r="F13515">
        <v>810.22</v>
      </c>
      <c r="G13515">
        <v>817.25</v>
      </c>
      <c r="J13515">
        <v>0</v>
      </c>
      <c r="K13515">
        <v>0</v>
      </c>
    </row>
    <row r="13516" spans="1:11">
      <c r="A13516" t="s">
        <v>29551</v>
      </c>
      <c r="B13516" t="s">
        <v>58</v>
      </c>
      <c r="C13516">
        <v>99437</v>
      </c>
      <c r="D13516" t="s">
        <v>2571</v>
      </c>
      <c r="E13516" t="s">
        <v>10</v>
      </c>
      <c r="F13516">
        <v>698.99</v>
      </c>
      <c r="G13516">
        <v>701.68</v>
      </c>
      <c r="J13516">
        <v>0</v>
      </c>
      <c r="K13516">
        <v>0</v>
      </c>
    </row>
    <row r="13517" spans="1:11">
      <c r="A13517" t="s">
        <v>29552</v>
      </c>
      <c r="B13517" t="s">
        <v>58</v>
      </c>
      <c r="C13517">
        <v>105537</v>
      </c>
      <c r="D13517" t="s">
        <v>8238</v>
      </c>
      <c r="E13517" t="s">
        <v>10</v>
      </c>
      <c r="F13517">
        <v>0</v>
      </c>
      <c r="G13517">
        <v>0</v>
      </c>
    </row>
    <row r="13518" spans="1:11">
      <c r="A13518" t="s">
        <v>29553</v>
      </c>
      <c r="B13518" t="s">
        <v>58</v>
      </c>
      <c r="C13518">
        <v>99433</v>
      </c>
      <c r="D13518" t="s">
        <v>2567</v>
      </c>
      <c r="E13518" t="s">
        <v>10</v>
      </c>
      <c r="F13518">
        <v>782.64</v>
      </c>
      <c r="G13518">
        <v>787.41</v>
      </c>
      <c r="J13518">
        <v>0</v>
      </c>
      <c r="K13518">
        <v>0</v>
      </c>
    </row>
    <row r="13519" spans="1:11">
      <c r="A13519" t="s">
        <v>29554</v>
      </c>
      <c r="B13519" t="s">
        <v>58</v>
      </c>
      <c r="C13519">
        <v>104422</v>
      </c>
      <c r="D13519" t="s">
        <v>6065</v>
      </c>
      <c r="E13519" t="s">
        <v>9</v>
      </c>
      <c r="F13519">
        <v>11.73</v>
      </c>
      <c r="G13519">
        <v>12.38</v>
      </c>
      <c r="J13519">
        <v>0</v>
      </c>
      <c r="K13519">
        <v>0</v>
      </c>
    </row>
    <row r="13520" spans="1:11">
      <c r="A13520" t="s">
        <v>29555</v>
      </c>
      <c r="B13520" t="s">
        <v>58</v>
      </c>
      <c r="C13520">
        <v>105824</v>
      </c>
      <c r="D13520" t="s">
        <v>6076</v>
      </c>
      <c r="E13520" t="s">
        <v>9</v>
      </c>
      <c r="F13520">
        <v>15.94</v>
      </c>
      <c r="G13520">
        <v>16.59</v>
      </c>
      <c r="J13520">
        <v>0</v>
      </c>
      <c r="K13520">
        <v>0</v>
      </c>
    </row>
    <row r="13521" spans="1:11">
      <c r="A13521" t="s">
        <v>29556</v>
      </c>
      <c r="B13521" t="s">
        <v>58</v>
      </c>
      <c r="C13521">
        <v>105825</v>
      </c>
      <c r="D13521" t="s">
        <v>6077</v>
      </c>
      <c r="E13521" t="s">
        <v>9</v>
      </c>
      <c r="F13521">
        <v>8.35</v>
      </c>
      <c r="G13521">
        <v>9.01</v>
      </c>
      <c r="J13521">
        <v>0</v>
      </c>
      <c r="K13521">
        <v>0</v>
      </c>
    </row>
    <row r="13522" spans="1:11">
      <c r="A13522" t="s">
        <v>29557</v>
      </c>
      <c r="B13522" t="s">
        <v>58</v>
      </c>
      <c r="C13522">
        <v>104421</v>
      </c>
      <c r="D13522" t="s">
        <v>6064</v>
      </c>
      <c r="E13522" t="s">
        <v>9</v>
      </c>
      <c r="F13522">
        <v>18.57</v>
      </c>
      <c r="G13522">
        <v>19.79</v>
      </c>
      <c r="J13522">
        <v>0</v>
      </c>
      <c r="K13522">
        <v>0</v>
      </c>
    </row>
    <row r="13523" spans="1:11">
      <c r="A13523" t="s">
        <v>29558</v>
      </c>
      <c r="B13523" t="s">
        <v>58</v>
      </c>
      <c r="C13523">
        <v>105822</v>
      </c>
      <c r="D13523" t="s">
        <v>6074</v>
      </c>
      <c r="E13523" t="s">
        <v>9</v>
      </c>
      <c r="F13523">
        <v>22.78</v>
      </c>
      <c r="G13523">
        <v>24</v>
      </c>
      <c r="J13523">
        <v>0</v>
      </c>
      <c r="K13523">
        <v>0</v>
      </c>
    </row>
    <row r="13524" spans="1:11">
      <c r="A13524" t="s">
        <v>29559</v>
      </c>
      <c r="B13524" t="s">
        <v>58</v>
      </c>
      <c r="C13524">
        <v>105823</v>
      </c>
      <c r="D13524" t="s">
        <v>6075</v>
      </c>
      <c r="E13524" t="s">
        <v>9</v>
      </c>
      <c r="F13524">
        <v>15.19</v>
      </c>
      <c r="G13524">
        <v>16.420000000000002</v>
      </c>
      <c r="J13524">
        <v>0</v>
      </c>
      <c r="K13524">
        <v>0</v>
      </c>
    </row>
    <row r="13525" spans="1:11">
      <c r="A13525" t="s">
        <v>29560</v>
      </c>
      <c r="B13525" t="s">
        <v>58</v>
      </c>
      <c r="C13525">
        <v>104423</v>
      </c>
      <c r="D13525" t="s">
        <v>6066</v>
      </c>
      <c r="E13525" t="s">
        <v>9</v>
      </c>
      <c r="F13525">
        <v>16.53</v>
      </c>
      <c r="G13525">
        <v>17.57</v>
      </c>
      <c r="J13525">
        <v>0</v>
      </c>
      <c r="K13525">
        <v>0</v>
      </c>
    </row>
    <row r="13526" spans="1:11">
      <c r="A13526" t="s">
        <v>29561</v>
      </c>
      <c r="B13526" t="s">
        <v>58</v>
      </c>
      <c r="C13526">
        <v>105826</v>
      </c>
      <c r="D13526" t="s">
        <v>6078</v>
      </c>
      <c r="E13526" t="s">
        <v>9</v>
      </c>
      <c r="F13526">
        <v>20.74</v>
      </c>
      <c r="G13526">
        <v>21.78</v>
      </c>
      <c r="J13526">
        <v>0</v>
      </c>
      <c r="K13526">
        <v>0</v>
      </c>
    </row>
    <row r="13527" spans="1:11">
      <c r="A13527" t="s">
        <v>29562</v>
      </c>
      <c r="B13527" t="s">
        <v>58</v>
      </c>
      <c r="C13527">
        <v>105827</v>
      </c>
      <c r="D13527" t="s">
        <v>6079</v>
      </c>
      <c r="E13527" t="s">
        <v>9</v>
      </c>
      <c r="F13527">
        <v>13.15</v>
      </c>
      <c r="G13527">
        <v>14.2</v>
      </c>
      <c r="J13527">
        <v>0</v>
      </c>
      <c r="K13527">
        <v>0</v>
      </c>
    </row>
    <row r="13528" spans="1:11">
      <c r="A13528" t="s">
        <v>29563</v>
      </c>
      <c r="B13528" t="s">
        <v>58</v>
      </c>
      <c r="C13528">
        <v>104425</v>
      </c>
      <c r="D13528" t="s">
        <v>6067</v>
      </c>
      <c r="E13528" t="s">
        <v>9</v>
      </c>
      <c r="F13528">
        <v>9.66</v>
      </c>
      <c r="G13528">
        <v>10.130000000000001</v>
      </c>
      <c r="J13528">
        <v>0</v>
      </c>
      <c r="K13528">
        <v>0</v>
      </c>
    </row>
    <row r="13529" spans="1:11">
      <c r="A13529" t="s">
        <v>29564</v>
      </c>
      <c r="B13529" t="s">
        <v>58</v>
      </c>
      <c r="C13529">
        <v>105828</v>
      </c>
      <c r="D13529" t="s">
        <v>6080</v>
      </c>
      <c r="E13529" t="s">
        <v>9</v>
      </c>
      <c r="F13529">
        <v>13.87</v>
      </c>
      <c r="G13529">
        <v>14.34</v>
      </c>
      <c r="J13529">
        <v>0</v>
      </c>
      <c r="K13529">
        <v>0</v>
      </c>
    </row>
    <row r="13530" spans="1:11">
      <c r="A13530" t="s">
        <v>29565</v>
      </c>
      <c r="B13530" t="s">
        <v>58</v>
      </c>
      <c r="C13530">
        <v>105829</v>
      </c>
      <c r="D13530" t="s">
        <v>6081</v>
      </c>
      <c r="E13530" t="s">
        <v>9</v>
      </c>
      <c r="F13530">
        <v>6.28</v>
      </c>
      <c r="G13530">
        <v>6.76</v>
      </c>
      <c r="J13530">
        <v>0</v>
      </c>
      <c r="K13530">
        <v>0</v>
      </c>
    </row>
    <row r="13531" spans="1:11">
      <c r="A13531" t="s">
        <v>29566</v>
      </c>
      <c r="B13531" t="s">
        <v>58</v>
      </c>
      <c r="C13531">
        <v>91525</v>
      </c>
      <c r="D13531" t="s">
        <v>6055</v>
      </c>
      <c r="E13531" t="s">
        <v>9</v>
      </c>
      <c r="F13531">
        <v>8.41</v>
      </c>
      <c r="G13531">
        <v>8.92</v>
      </c>
      <c r="J13531">
        <v>0</v>
      </c>
      <c r="K13531">
        <v>0</v>
      </c>
    </row>
    <row r="13532" spans="1:11">
      <c r="A13532" t="s">
        <v>29567</v>
      </c>
      <c r="B13532" t="s">
        <v>58</v>
      </c>
      <c r="C13532">
        <v>105818</v>
      </c>
      <c r="D13532" t="s">
        <v>6070</v>
      </c>
      <c r="E13532" t="s">
        <v>9</v>
      </c>
      <c r="F13532">
        <v>14.2</v>
      </c>
      <c r="G13532">
        <v>14.71</v>
      </c>
      <c r="J13532">
        <v>0</v>
      </c>
      <c r="K13532">
        <v>0</v>
      </c>
    </row>
    <row r="13533" spans="1:11">
      <c r="A13533" t="s">
        <v>29568</v>
      </c>
      <c r="B13533" t="s">
        <v>58</v>
      </c>
      <c r="C13533">
        <v>105819</v>
      </c>
      <c r="D13533" t="s">
        <v>6071</v>
      </c>
      <c r="E13533" t="s">
        <v>9</v>
      </c>
      <c r="F13533">
        <v>6.67</v>
      </c>
      <c r="G13533">
        <v>7.2</v>
      </c>
      <c r="J13533">
        <v>0</v>
      </c>
      <c r="K13533">
        <v>0</v>
      </c>
    </row>
    <row r="13534" spans="1:11">
      <c r="A13534" t="s">
        <v>29569</v>
      </c>
      <c r="B13534" t="s">
        <v>58</v>
      </c>
      <c r="C13534">
        <v>104414</v>
      </c>
      <c r="D13534" t="s">
        <v>6058</v>
      </c>
      <c r="E13534" t="s">
        <v>9</v>
      </c>
      <c r="F13534">
        <v>7.34</v>
      </c>
      <c r="G13534">
        <v>7.76</v>
      </c>
      <c r="J13534">
        <v>0</v>
      </c>
      <c r="K13534">
        <v>0</v>
      </c>
    </row>
    <row r="13535" spans="1:11">
      <c r="A13535" t="s">
        <v>29570</v>
      </c>
      <c r="B13535" t="s">
        <v>58</v>
      </c>
      <c r="C13535">
        <v>105816</v>
      </c>
      <c r="D13535" t="s">
        <v>6068</v>
      </c>
      <c r="E13535" t="s">
        <v>9</v>
      </c>
      <c r="F13535">
        <v>13.13</v>
      </c>
      <c r="G13535">
        <v>13.55</v>
      </c>
      <c r="J13535">
        <v>0</v>
      </c>
      <c r="K13535">
        <v>0</v>
      </c>
    </row>
    <row r="13536" spans="1:11">
      <c r="A13536" t="s">
        <v>29571</v>
      </c>
      <c r="B13536" t="s">
        <v>58</v>
      </c>
      <c r="C13536">
        <v>105817</v>
      </c>
      <c r="D13536" t="s">
        <v>6069</v>
      </c>
      <c r="E13536" t="s">
        <v>9</v>
      </c>
      <c r="F13536">
        <v>5.6</v>
      </c>
      <c r="G13536">
        <v>6.04</v>
      </c>
      <c r="J13536">
        <v>0</v>
      </c>
      <c r="K13536">
        <v>0</v>
      </c>
    </row>
    <row r="13537" spans="1:11">
      <c r="A13537" t="s">
        <v>29572</v>
      </c>
      <c r="B13537" t="s">
        <v>58</v>
      </c>
      <c r="C13537">
        <v>104415</v>
      </c>
      <c r="D13537" t="s">
        <v>6059</v>
      </c>
      <c r="E13537" t="s">
        <v>9</v>
      </c>
      <c r="F13537">
        <v>14.07</v>
      </c>
      <c r="G13537">
        <v>15.05</v>
      </c>
      <c r="J13537">
        <v>0</v>
      </c>
      <c r="K13537">
        <v>0</v>
      </c>
    </row>
    <row r="13538" spans="1:11">
      <c r="A13538" t="s">
        <v>29573</v>
      </c>
      <c r="B13538" t="s">
        <v>58</v>
      </c>
      <c r="C13538">
        <v>105820</v>
      </c>
      <c r="D13538" t="s">
        <v>6072</v>
      </c>
      <c r="E13538" t="s">
        <v>9</v>
      </c>
      <c r="F13538">
        <v>19.86</v>
      </c>
      <c r="G13538">
        <v>20.84</v>
      </c>
      <c r="J13538">
        <v>0</v>
      </c>
      <c r="K13538">
        <v>0</v>
      </c>
    </row>
    <row r="13539" spans="1:11">
      <c r="A13539" t="s">
        <v>29574</v>
      </c>
      <c r="B13539" t="s">
        <v>58</v>
      </c>
      <c r="C13539">
        <v>105821</v>
      </c>
      <c r="D13539" t="s">
        <v>6073</v>
      </c>
      <c r="E13539" t="s">
        <v>9</v>
      </c>
      <c r="F13539">
        <v>12.33</v>
      </c>
      <c r="G13539">
        <v>13.33</v>
      </c>
      <c r="J13539">
        <v>0</v>
      </c>
      <c r="K13539">
        <v>0</v>
      </c>
    </row>
    <row r="13540" spans="1:11">
      <c r="A13540" t="s">
        <v>29575</v>
      </c>
      <c r="B13540" t="s">
        <v>58</v>
      </c>
      <c r="C13540">
        <v>104418</v>
      </c>
      <c r="D13540" t="s">
        <v>6062</v>
      </c>
      <c r="E13540" t="s">
        <v>9</v>
      </c>
      <c r="F13540">
        <v>3.39</v>
      </c>
      <c r="G13540">
        <v>3.65</v>
      </c>
      <c r="J13540">
        <v>0</v>
      </c>
      <c r="K13540">
        <v>0</v>
      </c>
    </row>
    <row r="13541" spans="1:11">
      <c r="A13541" t="s">
        <v>29576</v>
      </c>
      <c r="B13541" t="s">
        <v>58</v>
      </c>
      <c r="C13541">
        <v>91515</v>
      </c>
      <c r="D13541" t="s">
        <v>6051</v>
      </c>
      <c r="E13541" t="s">
        <v>9</v>
      </c>
      <c r="F13541">
        <v>6.24</v>
      </c>
      <c r="G13541">
        <v>6.75</v>
      </c>
      <c r="J13541">
        <v>0</v>
      </c>
      <c r="K13541">
        <v>0</v>
      </c>
    </row>
    <row r="13542" spans="1:11">
      <c r="A13542" t="s">
        <v>29577</v>
      </c>
      <c r="B13542" t="s">
        <v>58</v>
      </c>
      <c r="C13542">
        <v>104419</v>
      </c>
      <c r="D13542" t="s">
        <v>6063</v>
      </c>
      <c r="E13542" t="s">
        <v>9</v>
      </c>
      <c r="F13542">
        <v>5.4</v>
      </c>
      <c r="G13542">
        <v>5.84</v>
      </c>
      <c r="J13542">
        <v>0</v>
      </c>
      <c r="K13542">
        <v>0</v>
      </c>
    </row>
    <row r="13543" spans="1:11">
      <c r="A13543" t="s">
        <v>29578</v>
      </c>
      <c r="B13543" t="s">
        <v>58</v>
      </c>
      <c r="C13543">
        <v>91519</v>
      </c>
      <c r="D13543" t="s">
        <v>6052</v>
      </c>
      <c r="E13543" t="s">
        <v>9</v>
      </c>
      <c r="F13543">
        <v>2.57</v>
      </c>
      <c r="G13543">
        <v>2.78</v>
      </c>
      <c r="J13543">
        <v>0</v>
      </c>
      <c r="K13543">
        <v>0</v>
      </c>
    </row>
    <row r="13544" spans="1:11">
      <c r="A13544" t="s">
        <v>29579</v>
      </c>
      <c r="B13544" t="s">
        <v>58</v>
      </c>
      <c r="C13544">
        <v>91520</v>
      </c>
      <c r="D13544" t="s">
        <v>6053</v>
      </c>
      <c r="E13544" t="s">
        <v>9</v>
      </c>
      <c r="F13544">
        <v>2.62</v>
      </c>
      <c r="G13544">
        <v>2.83</v>
      </c>
      <c r="J13544">
        <v>0</v>
      </c>
      <c r="K13544">
        <v>0</v>
      </c>
    </row>
    <row r="13545" spans="1:11">
      <c r="A13545" t="s">
        <v>29580</v>
      </c>
      <c r="B13545" t="s">
        <v>58</v>
      </c>
      <c r="C13545">
        <v>104416</v>
      </c>
      <c r="D13545" t="s">
        <v>6060</v>
      </c>
      <c r="E13545" t="s">
        <v>9</v>
      </c>
      <c r="F13545">
        <v>2.17</v>
      </c>
      <c r="G13545">
        <v>2.34</v>
      </c>
      <c r="J13545">
        <v>0</v>
      </c>
      <c r="K13545">
        <v>0</v>
      </c>
    </row>
    <row r="13546" spans="1:11">
      <c r="A13546" t="s">
        <v>29581</v>
      </c>
      <c r="B13546" t="s">
        <v>58</v>
      </c>
      <c r="C13546">
        <v>104417</v>
      </c>
      <c r="D13546" t="s">
        <v>6061</v>
      </c>
      <c r="E13546" t="s">
        <v>9</v>
      </c>
      <c r="F13546">
        <v>4.93</v>
      </c>
      <c r="G13546">
        <v>5.35</v>
      </c>
      <c r="J13546">
        <v>0</v>
      </c>
      <c r="K13546">
        <v>0</v>
      </c>
    </row>
    <row r="13547" spans="1:11">
      <c r="A13547" t="s">
        <v>29582</v>
      </c>
      <c r="B13547" t="s">
        <v>58</v>
      </c>
      <c r="C13547">
        <v>91522</v>
      </c>
      <c r="D13547" t="s">
        <v>6054</v>
      </c>
      <c r="E13547" t="s">
        <v>9</v>
      </c>
      <c r="F13547">
        <v>4.4400000000000004</v>
      </c>
      <c r="G13547">
        <v>4.8099999999999996</v>
      </c>
      <c r="J13547">
        <v>0</v>
      </c>
      <c r="K13547">
        <v>0</v>
      </c>
    </row>
    <row r="13548" spans="1:11">
      <c r="A13548" t="s">
        <v>29583</v>
      </c>
      <c r="B13548" t="s">
        <v>58</v>
      </c>
      <c r="C13548">
        <v>104412</v>
      </c>
      <c r="D13548" t="s">
        <v>6056</v>
      </c>
      <c r="E13548" t="s">
        <v>9</v>
      </c>
      <c r="F13548">
        <v>3.98</v>
      </c>
      <c r="G13548">
        <v>4.3</v>
      </c>
      <c r="J13548">
        <v>0</v>
      </c>
      <c r="K13548">
        <v>0</v>
      </c>
    </row>
    <row r="13549" spans="1:11">
      <c r="A13549" t="s">
        <v>29584</v>
      </c>
      <c r="B13549" t="s">
        <v>58</v>
      </c>
      <c r="C13549">
        <v>104413</v>
      </c>
      <c r="D13549" t="s">
        <v>6057</v>
      </c>
      <c r="E13549" t="s">
        <v>9</v>
      </c>
      <c r="F13549">
        <v>6.79</v>
      </c>
      <c r="G13549">
        <v>7.35</v>
      </c>
      <c r="J13549">
        <v>0</v>
      </c>
      <c r="K13549">
        <v>0</v>
      </c>
    </row>
    <row r="13550" spans="1:11">
      <c r="A13550" t="s">
        <v>29585</v>
      </c>
      <c r="B13550" t="s">
        <v>58</v>
      </c>
      <c r="C13550">
        <v>102569</v>
      </c>
      <c r="D13550" t="s">
        <v>8239</v>
      </c>
      <c r="E13550" t="s">
        <v>9</v>
      </c>
      <c r="F13550">
        <v>0</v>
      </c>
      <c r="G13550">
        <v>0</v>
      </c>
    </row>
    <row r="13551" spans="1:11">
      <c r="A13551" t="s">
        <v>29586</v>
      </c>
      <c r="B13551" t="s">
        <v>58</v>
      </c>
      <c r="C13551">
        <v>102574</v>
      </c>
      <c r="D13551" t="s">
        <v>8240</v>
      </c>
      <c r="E13551" t="s">
        <v>9</v>
      </c>
      <c r="F13551">
        <v>0</v>
      </c>
      <c r="G13551">
        <v>0</v>
      </c>
    </row>
    <row r="13552" spans="1:11">
      <c r="A13552" t="s">
        <v>29587</v>
      </c>
      <c r="B13552" t="s">
        <v>58</v>
      </c>
      <c r="C13552">
        <v>102573</v>
      </c>
      <c r="D13552" t="s">
        <v>8241</v>
      </c>
      <c r="E13552" t="s">
        <v>9</v>
      </c>
      <c r="F13552">
        <v>0</v>
      </c>
      <c r="G13552">
        <v>0</v>
      </c>
    </row>
    <row r="13553" spans="1:11">
      <c r="A13553" t="s">
        <v>29588</v>
      </c>
      <c r="B13553" t="s">
        <v>58</v>
      </c>
      <c r="C13553">
        <v>102577</v>
      </c>
      <c r="D13553" t="s">
        <v>8242</v>
      </c>
      <c r="E13553" t="s">
        <v>9</v>
      </c>
      <c r="F13553">
        <v>0</v>
      </c>
      <c r="G13553">
        <v>0</v>
      </c>
    </row>
    <row r="13554" spans="1:11">
      <c r="A13554" t="s">
        <v>29589</v>
      </c>
      <c r="B13554" t="s">
        <v>58</v>
      </c>
      <c r="C13554">
        <v>102576</v>
      </c>
      <c r="D13554" t="s">
        <v>8243</v>
      </c>
      <c r="E13554" t="s">
        <v>9</v>
      </c>
      <c r="F13554">
        <v>0</v>
      </c>
      <c r="G13554">
        <v>0</v>
      </c>
    </row>
    <row r="13555" spans="1:11">
      <c r="A13555" t="s">
        <v>29590</v>
      </c>
      <c r="B13555" t="s">
        <v>58</v>
      </c>
      <c r="C13555">
        <v>103083</v>
      </c>
      <c r="D13555" t="s">
        <v>8244</v>
      </c>
      <c r="E13555" t="s">
        <v>9</v>
      </c>
      <c r="F13555">
        <v>0</v>
      </c>
      <c r="G13555">
        <v>0</v>
      </c>
    </row>
    <row r="13556" spans="1:11">
      <c r="A13556" t="s">
        <v>29591</v>
      </c>
      <c r="B13556" t="s">
        <v>58</v>
      </c>
      <c r="C13556">
        <v>103081</v>
      </c>
      <c r="D13556" t="s">
        <v>8245</v>
      </c>
      <c r="E13556" t="s">
        <v>9</v>
      </c>
      <c r="F13556">
        <v>0</v>
      </c>
      <c r="G13556">
        <v>0</v>
      </c>
    </row>
    <row r="13557" spans="1:11">
      <c r="A13557" t="s">
        <v>29592</v>
      </c>
      <c r="B13557" t="s">
        <v>58</v>
      </c>
      <c r="C13557">
        <v>103082</v>
      </c>
      <c r="D13557" t="s">
        <v>8246</v>
      </c>
      <c r="E13557" t="s">
        <v>9</v>
      </c>
      <c r="F13557">
        <v>0</v>
      </c>
      <c r="G13557">
        <v>0</v>
      </c>
    </row>
    <row r="13558" spans="1:11">
      <c r="A13558" t="s">
        <v>29593</v>
      </c>
      <c r="B13558" t="s">
        <v>58</v>
      </c>
      <c r="C13558">
        <v>103086</v>
      </c>
      <c r="D13558" t="s">
        <v>8247</v>
      </c>
      <c r="E13558" t="s">
        <v>9</v>
      </c>
      <c r="F13558">
        <v>0</v>
      </c>
      <c r="G13558">
        <v>0</v>
      </c>
    </row>
    <row r="13559" spans="1:11">
      <c r="A13559" t="s">
        <v>29594</v>
      </c>
      <c r="B13559" t="s">
        <v>58</v>
      </c>
      <c r="C13559">
        <v>103085</v>
      </c>
      <c r="D13559" t="s">
        <v>8248</v>
      </c>
      <c r="E13559" t="s">
        <v>9</v>
      </c>
      <c r="F13559">
        <v>0</v>
      </c>
      <c r="G13559">
        <v>0</v>
      </c>
    </row>
    <row r="13560" spans="1:11">
      <c r="A13560" t="s">
        <v>29595</v>
      </c>
      <c r="B13560" t="s">
        <v>58</v>
      </c>
      <c r="C13560">
        <v>104726</v>
      </c>
      <c r="D13560" t="s">
        <v>8249</v>
      </c>
      <c r="E13560" t="s">
        <v>9</v>
      </c>
      <c r="F13560">
        <v>0</v>
      </c>
      <c r="G13560">
        <v>0</v>
      </c>
    </row>
    <row r="13561" spans="1:11">
      <c r="A13561" t="s">
        <v>29596</v>
      </c>
      <c r="B13561" t="s">
        <v>58</v>
      </c>
      <c r="C13561">
        <v>104725</v>
      </c>
      <c r="D13561" t="s">
        <v>8250</v>
      </c>
      <c r="E13561" t="s">
        <v>9</v>
      </c>
      <c r="F13561">
        <v>0</v>
      </c>
      <c r="G13561">
        <v>0</v>
      </c>
    </row>
    <row r="13562" spans="1:11">
      <c r="A13562" t="s">
        <v>29597</v>
      </c>
      <c r="B13562" t="s">
        <v>58</v>
      </c>
      <c r="C13562">
        <v>96374</v>
      </c>
      <c r="D13562" t="s">
        <v>5307</v>
      </c>
      <c r="E13562" t="s">
        <v>12</v>
      </c>
      <c r="F13562">
        <v>35.07</v>
      </c>
      <c r="G13562">
        <v>35.42</v>
      </c>
      <c r="J13562">
        <v>0</v>
      </c>
      <c r="K13562">
        <v>0</v>
      </c>
    </row>
    <row r="13563" spans="1:11">
      <c r="A13563" t="s">
        <v>29598</v>
      </c>
      <c r="B13563" t="s">
        <v>58</v>
      </c>
      <c r="C13563">
        <v>96373</v>
      </c>
      <c r="D13563" t="s">
        <v>5306</v>
      </c>
      <c r="E13563" t="s">
        <v>12</v>
      </c>
      <c r="F13563">
        <v>11.91</v>
      </c>
      <c r="G13563">
        <v>12.19</v>
      </c>
      <c r="J13563">
        <v>0</v>
      </c>
      <c r="K13563">
        <v>0</v>
      </c>
    </row>
    <row r="13564" spans="1:11">
      <c r="A13564" t="s">
        <v>29599</v>
      </c>
      <c r="B13564" t="s">
        <v>58</v>
      </c>
      <c r="C13564">
        <v>96368</v>
      </c>
      <c r="D13564" t="s">
        <v>5302</v>
      </c>
      <c r="E13564" t="s">
        <v>9</v>
      </c>
      <c r="F13564">
        <v>184.24</v>
      </c>
      <c r="G13564">
        <v>187.67</v>
      </c>
      <c r="J13564">
        <v>0</v>
      </c>
      <c r="K13564">
        <v>0</v>
      </c>
    </row>
    <row r="13565" spans="1:11">
      <c r="A13565" t="s">
        <v>29600</v>
      </c>
      <c r="B13565" t="s">
        <v>58</v>
      </c>
      <c r="C13565">
        <v>96364</v>
      </c>
      <c r="D13565" t="s">
        <v>5299</v>
      </c>
      <c r="E13565" t="s">
        <v>9</v>
      </c>
      <c r="F13565">
        <v>155.07</v>
      </c>
      <c r="G13565">
        <v>158.1</v>
      </c>
      <c r="J13565">
        <v>0</v>
      </c>
      <c r="K13565">
        <v>0</v>
      </c>
    </row>
    <row r="13566" spans="1:11">
      <c r="A13566" t="s">
        <v>29601</v>
      </c>
      <c r="B13566" t="s">
        <v>58</v>
      </c>
      <c r="C13566">
        <v>96369</v>
      </c>
      <c r="D13566" t="s">
        <v>5303</v>
      </c>
      <c r="E13566" t="s">
        <v>9</v>
      </c>
      <c r="F13566">
        <v>206.93</v>
      </c>
      <c r="G13566">
        <v>210.99</v>
      </c>
      <c r="J13566">
        <v>0</v>
      </c>
      <c r="K13566">
        <v>0</v>
      </c>
    </row>
    <row r="13567" spans="1:11">
      <c r="A13567" t="s">
        <v>29602</v>
      </c>
      <c r="B13567" t="s">
        <v>58</v>
      </c>
      <c r="C13567">
        <v>104723</v>
      </c>
      <c r="D13567" t="s">
        <v>5320</v>
      </c>
      <c r="E13567" t="s">
        <v>9</v>
      </c>
      <c r="F13567">
        <v>247.65</v>
      </c>
      <c r="G13567">
        <v>252.99</v>
      </c>
      <c r="J13567">
        <v>0</v>
      </c>
      <c r="K13567">
        <v>0</v>
      </c>
    </row>
    <row r="13568" spans="1:11">
      <c r="A13568" t="s">
        <v>29603</v>
      </c>
      <c r="B13568" t="s">
        <v>58</v>
      </c>
      <c r="C13568">
        <v>96367</v>
      </c>
      <c r="D13568" t="s">
        <v>5301</v>
      </c>
      <c r="E13568" t="s">
        <v>9</v>
      </c>
      <c r="F13568">
        <v>170.24</v>
      </c>
      <c r="G13568">
        <v>173.73</v>
      </c>
      <c r="J13568">
        <v>0</v>
      </c>
      <c r="K13568">
        <v>0</v>
      </c>
    </row>
    <row r="13569" spans="1:11">
      <c r="A13569" t="s">
        <v>29604</v>
      </c>
      <c r="B13569" t="s">
        <v>58</v>
      </c>
      <c r="C13569">
        <v>104722</v>
      </c>
      <c r="D13569" t="s">
        <v>5319</v>
      </c>
      <c r="E13569" t="s">
        <v>9</v>
      </c>
      <c r="F13569">
        <v>194.57</v>
      </c>
      <c r="G13569">
        <v>199.05</v>
      </c>
      <c r="J13569">
        <v>0</v>
      </c>
      <c r="K13569">
        <v>0</v>
      </c>
    </row>
    <row r="13570" spans="1:11">
      <c r="A13570" t="s">
        <v>29605</v>
      </c>
      <c r="B13570" t="s">
        <v>58</v>
      </c>
      <c r="C13570">
        <v>96366</v>
      </c>
      <c r="D13570" t="s">
        <v>5300</v>
      </c>
      <c r="E13570" t="s">
        <v>9</v>
      </c>
      <c r="F13570">
        <v>157.15</v>
      </c>
      <c r="G13570">
        <v>160.18</v>
      </c>
      <c r="J13570">
        <v>0</v>
      </c>
      <c r="K13570">
        <v>0</v>
      </c>
    </row>
    <row r="13571" spans="1:11">
      <c r="A13571" t="s">
        <v>29606</v>
      </c>
      <c r="B13571" t="s">
        <v>58</v>
      </c>
      <c r="C13571">
        <v>96361</v>
      </c>
      <c r="D13571" t="s">
        <v>5296</v>
      </c>
      <c r="E13571" t="s">
        <v>9</v>
      </c>
      <c r="F13571">
        <v>146.85</v>
      </c>
      <c r="G13571">
        <v>149.94999999999999</v>
      </c>
      <c r="J13571">
        <v>0</v>
      </c>
      <c r="K13571">
        <v>0</v>
      </c>
    </row>
    <row r="13572" spans="1:11">
      <c r="A13572" t="s">
        <v>29607</v>
      </c>
      <c r="B13572" t="s">
        <v>58</v>
      </c>
      <c r="C13572">
        <v>104719</v>
      </c>
      <c r="D13572" t="s">
        <v>5316</v>
      </c>
      <c r="E13572" t="s">
        <v>9</v>
      </c>
      <c r="F13572">
        <v>184.07</v>
      </c>
      <c r="G13572">
        <v>188.16</v>
      </c>
      <c r="J13572">
        <v>0</v>
      </c>
      <c r="K13572">
        <v>0</v>
      </c>
    </row>
    <row r="13573" spans="1:11">
      <c r="A13573" t="s">
        <v>29608</v>
      </c>
      <c r="B13573" t="s">
        <v>58</v>
      </c>
      <c r="C13573">
        <v>96360</v>
      </c>
      <c r="D13573" t="s">
        <v>5295</v>
      </c>
      <c r="E13573" t="s">
        <v>9</v>
      </c>
      <c r="F13573">
        <v>125.92</v>
      </c>
      <c r="G13573">
        <v>128.55000000000001</v>
      </c>
      <c r="J13573">
        <v>0</v>
      </c>
      <c r="K13573">
        <v>0</v>
      </c>
    </row>
    <row r="13574" spans="1:11">
      <c r="A13574" t="s">
        <v>29609</v>
      </c>
      <c r="B13574" t="s">
        <v>58</v>
      </c>
      <c r="C13574">
        <v>96359</v>
      </c>
      <c r="D13574" t="s">
        <v>5294</v>
      </c>
      <c r="E13574" t="s">
        <v>9</v>
      </c>
      <c r="F13574">
        <v>110.18</v>
      </c>
      <c r="G13574">
        <v>112.73</v>
      </c>
      <c r="J13574">
        <v>0</v>
      </c>
      <c r="K13574">
        <v>0</v>
      </c>
    </row>
    <row r="13575" spans="1:11">
      <c r="A13575" t="s">
        <v>29610</v>
      </c>
      <c r="B13575" t="s">
        <v>58</v>
      </c>
      <c r="C13575">
        <v>104718</v>
      </c>
      <c r="D13575" t="s">
        <v>5315</v>
      </c>
      <c r="E13575" t="s">
        <v>9</v>
      </c>
      <c r="F13575">
        <v>131</v>
      </c>
      <c r="G13575">
        <v>134.22</v>
      </c>
      <c r="J13575">
        <v>0</v>
      </c>
      <c r="K13575">
        <v>0</v>
      </c>
    </row>
    <row r="13576" spans="1:11">
      <c r="A13576" t="s">
        <v>29611</v>
      </c>
      <c r="B13576" t="s">
        <v>58</v>
      </c>
      <c r="C13576">
        <v>96358</v>
      </c>
      <c r="D13576" t="s">
        <v>5293</v>
      </c>
      <c r="E13576" t="s">
        <v>9</v>
      </c>
      <c r="F13576">
        <v>98.86</v>
      </c>
      <c r="G13576">
        <v>101.09</v>
      </c>
      <c r="J13576">
        <v>0</v>
      </c>
      <c r="K13576">
        <v>0</v>
      </c>
    </row>
    <row r="13577" spans="1:11">
      <c r="A13577" t="s">
        <v>29612</v>
      </c>
      <c r="B13577" t="s">
        <v>58</v>
      </c>
      <c r="C13577">
        <v>96371</v>
      </c>
      <c r="D13577" t="s">
        <v>5305</v>
      </c>
      <c r="E13577" t="s">
        <v>9</v>
      </c>
      <c r="F13577">
        <v>75.19</v>
      </c>
      <c r="G13577">
        <v>76.900000000000006</v>
      </c>
      <c r="J13577">
        <v>0</v>
      </c>
      <c r="K13577">
        <v>0</v>
      </c>
    </row>
    <row r="13578" spans="1:11">
      <c r="A13578" t="s">
        <v>29613</v>
      </c>
      <c r="B13578" t="s">
        <v>58</v>
      </c>
      <c r="C13578">
        <v>104724</v>
      </c>
      <c r="D13578" t="s">
        <v>5321</v>
      </c>
      <c r="E13578" t="s">
        <v>9</v>
      </c>
      <c r="F13578">
        <v>94.24</v>
      </c>
      <c r="G13578">
        <v>96.46</v>
      </c>
      <c r="J13578">
        <v>0</v>
      </c>
      <c r="K13578">
        <v>0</v>
      </c>
    </row>
    <row r="13579" spans="1:11">
      <c r="A13579" t="s">
        <v>29614</v>
      </c>
      <c r="B13579" t="s">
        <v>58</v>
      </c>
      <c r="C13579">
        <v>96370</v>
      </c>
      <c r="D13579" t="s">
        <v>5304</v>
      </c>
      <c r="E13579" t="s">
        <v>9</v>
      </c>
      <c r="F13579">
        <v>64.790000000000006</v>
      </c>
      <c r="G13579">
        <v>66.260000000000005</v>
      </c>
      <c r="J13579">
        <v>0</v>
      </c>
      <c r="K13579">
        <v>0</v>
      </c>
    </row>
    <row r="13580" spans="1:11">
      <c r="A13580" t="s">
        <v>29615</v>
      </c>
      <c r="B13580" t="s">
        <v>58</v>
      </c>
      <c r="C13580">
        <v>96365</v>
      </c>
      <c r="D13580" t="s">
        <v>15227</v>
      </c>
      <c r="E13580" t="s">
        <v>9</v>
      </c>
      <c r="F13580">
        <v>176.91</v>
      </c>
      <c r="G13580">
        <v>180.49</v>
      </c>
      <c r="J13580">
        <v>0</v>
      </c>
      <c r="K13580">
        <v>0</v>
      </c>
    </row>
    <row r="13581" spans="1:11">
      <c r="A13581" t="s">
        <v>29616</v>
      </c>
      <c r="B13581" t="s">
        <v>58</v>
      </c>
      <c r="C13581">
        <v>104721</v>
      </c>
      <c r="D13581" t="s">
        <v>5318</v>
      </c>
      <c r="E13581" t="s">
        <v>9</v>
      </c>
      <c r="F13581">
        <v>215.86</v>
      </c>
      <c r="G13581">
        <v>220.58</v>
      </c>
      <c r="J13581">
        <v>0</v>
      </c>
      <c r="K13581">
        <v>0</v>
      </c>
    </row>
    <row r="13582" spans="1:11">
      <c r="A13582" t="s">
        <v>29617</v>
      </c>
      <c r="B13582" t="s">
        <v>58</v>
      </c>
      <c r="C13582">
        <v>96363</v>
      </c>
      <c r="D13582" t="s">
        <v>5298</v>
      </c>
      <c r="E13582" t="s">
        <v>9</v>
      </c>
      <c r="F13582">
        <v>140.21</v>
      </c>
      <c r="G13582">
        <v>143.22999999999999</v>
      </c>
      <c r="J13582">
        <v>0</v>
      </c>
      <c r="K13582">
        <v>0</v>
      </c>
    </row>
    <row r="13583" spans="1:11">
      <c r="A13583" t="s">
        <v>29618</v>
      </c>
      <c r="B13583" t="s">
        <v>58</v>
      </c>
      <c r="C13583">
        <v>104720</v>
      </c>
      <c r="D13583" t="s">
        <v>5317</v>
      </c>
      <c r="E13583" t="s">
        <v>9</v>
      </c>
      <c r="F13583">
        <v>162.78</v>
      </c>
      <c r="G13583">
        <v>166.64</v>
      </c>
      <c r="J13583">
        <v>0</v>
      </c>
      <c r="K13583">
        <v>0</v>
      </c>
    </row>
    <row r="13584" spans="1:11">
      <c r="A13584" t="s">
        <v>29619</v>
      </c>
      <c r="B13584" t="s">
        <v>58</v>
      </c>
      <c r="C13584">
        <v>96362</v>
      </c>
      <c r="D13584" t="s">
        <v>5297</v>
      </c>
      <c r="E13584" t="s">
        <v>9</v>
      </c>
      <c r="F13584">
        <v>128</v>
      </c>
      <c r="G13584">
        <v>130.63</v>
      </c>
      <c r="J13584">
        <v>0</v>
      </c>
      <c r="K13584">
        <v>0</v>
      </c>
    </row>
    <row r="13585" spans="1:11">
      <c r="A13585" t="s">
        <v>29620</v>
      </c>
      <c r="B13585" t="s">
        <v>58</v>
      </c>
      <c r="C13585">
        <v>103191</v>
      </c>
      <c r="D13585" t="s">
        <v>6605</v>
      </c>
      <c r="E13585" t="s">
        <v>32</v>
      </c>
      <c r="F13585">
        <v>2404.25</v>
      </c>
      <c r="G13585">
        <v>2412.38</v>
      </c>
      <c r="J13585">
        <v>0.9446</v>
      </c>
      <c r="K13585">
        <v>0.94140000000000001</v>
      </c>
    </row>
    <row r="13586" spans="1:11">
      <c r="A13586" t="s">
        <v>29621</v>
      </c>
      <c r="B13586" t="s">
        <v>58</v>
      </c>
      <c r="C13586">
        <v>103206</v>
      </c>
      <c r="D13586" t="s">
        <v>6611</v>
      </c>
      <c r="E13586" t="s">
        <v>32</v>
      </c>
      <c r="F13586">
        <v>2430.15</v>
      </c>
      <c r="G13586">
        <v>2441.3200000000002</v>
      </c>
      <c r="J13586">
        <v>0.9345</v>
      </c>
      <c r="K13586">
        <v>0.93020000000000003</v>
      </c>
    </row>
    <row r="13587" spans="1:11">
      <c r="A13587" t="s">
        <v>29622</v>
      </c>
      <c r="B13587" t="s">
        <v>58</v>
      </c>
      <c r="C13587">
        <v>103211</v>
      </c>
      <c r="D13587" t="s">
        <v>8251</v>
      </c>
      <c r="E13587" t="s">
        <v>32</v>
      </c>
      <c r="F13587">
        <v>0</v>
      </c>
      <c r="G13587">
        <v>0</v>
      </c>
    </row>
    <row r="13588" spans="1:11">
      <c r="A13588" t="s">
        <v>29623</v>
      </c>
      <c r="B13588" t="s">
        <v>58</v>
      </c>
      <c r="C13588">
        <v>103196</v>
      </c>
      <c r="D13588" t="s">
        <v>8252</v>
      </c>
      <c r="E13588" t="s">
        <v>32</v>
      </c>
      <c r="F13588">
        <v>0</v>
      </c>
      <c r="G13588">
        <v>0</v>
      </c>
    </row>
    <row r="13589" spans="1:11">
      <c r="A13589" t="s">
        <v>29624</v>
      </c>
      <c r="B13589" t="s">
        <v>58</v>
      </c>
      <c r="C13589">
        <v>103212</v>
      </c>
      <c r="D13589" t="s">
        <v>8253</v>
      </c>
      <c r="E13589" t="s">
        <v>32</v>
      </c>
      <c r="F13589">
        <v>0</v>
      </c>
      <c r="G13589">
        <v>0</v>
      </c>
    </row>
    <row r="13590" spans="1:11">
      <c r="A13590" t="s">
        <v>29625</v>
      </c>
      <c r="B13590" t="s">
        <v>58</v>
      </c>
      <c r="C13590">
        <v>103197</v>
      </c>
      <c r="D13590" t="s">
        <v>8254</v>
      </c>
      <c r="E13590" t="s">
        <v>32</v>
      </c>
      <c r="F13590">
        <v>0</v>
      </c>
      <c r="G13590">
        <v>0</v>
      </c>
    </row>
    <row r="13591" spans="1:11">
      <c r="A13591" t="s">
        <v>29626</v>
      </c>
      <c r="B13591" t="s">
        <v>58</v>
      </c>
      <c r="C13591">
        <v>103217</v>
      </c>
      <c r="D13591" t="s">
        <v>8255</v>
      </c>
      <c r="E13591" t="s">
        <v>32</v>
      </c>
      <c r="F13591">
        <v>0</v>
      </c>
      <c r="G13591">
        <v>0</v>
      </c>
    </row>
    <row r="13592" spans="1:11">
      <c r="A13592" t="s">
        <v>29627</v>
      </c>
      <c r="B13592" t="s">
        <v>58</v>
      </c>
      <c r="C13592">
        <v>103202</v>
      </c>
      <c r="D13592" t="s">
        <v>8256</v>
      </c>
      <c r="E13592" t="s">
        <v>32</v>
      </c>
      <c r="F13592">
        <v>0</v>
      </c>
      <c r="G13592">
        <v>0</v>
      </c>
    </row>
    <row r="13593" spans="1:11">
      <c r="A13593" t="s">
        <v>29628</v>
      </c>
      <c r="B13593" t="s">
        <v>58</v>
      </c>
      <c r="C13593">
        <v>103215</v>
      </c>
      <c r="D13593" t="s">
        <v>8257</v>
      </c>
      <c r="E13593" t="s">
        <v>32</v>
      </c>
      <c r="F13593">
        <v>0</v>
      </c>
      <c r="G13593">
        <v>0</v>
      </c>
    </row>
    <row r="13594" spans="1:11">
      <c r="A13594" t="s">
        <v>29629</v>
      </c>
      <c r="B13594" t="s">
        <v>58</v>
      </c>
      <c r="C13594">
        <v>103200</v>
      </c>
      <c r="D13594" t="s">
        <v>8258</v>
      </c>
      <c r="E13594" t="s">
        <v>32</v>
      </c>
      <c r="F13594">
        <v>0</v>
      </c>
      <c r="G13594">
        <v>0</v>
      </c>
    </row>
    <row r="13595" spans="1:11">
      <c r="A13595" t="s">
        <v>29630</v>
      </c>
      <c r="B13595" t="s">
        <v>58</v>
      </c>
      <c r="C13595">
        <v>103216</v>
      </c>
      <c r="D13595" t="s">
        <v>8259</v>
      </c>
      <c r="E13595" t="s">
        <v>32</v>
      </c>
      <c r="F13595">
        <v>0</v>
      </c>
      <c r="G13595">
        <v>0</v>
      </c>
    </row>
    <row r="13596" spans="1:11">
      <c r="A13596" t="s">
        <v>29631</v>
      </c>
      <c r="B13596" t="s">
        <v>58</v>
      </c>
      <c r="C13596">
        <v>103201</v>
      </c>
      <c r="D13596" t="s">
        <v>8260</v>
      </c>
      <c r="E13596" t="s">
        <v>32</v>
      </c>
      <c r="F13596">
        <v>0</v>
      </c>
      <c r="G13596">
        <v>0</v>
      </c>
    </row>
    <row r="13597" spans="1:11">
      <c r="A13597" t="s">
        <v>29632</v>
      </c>
      <c r="B13597" t="s">
        <v>58</v>
      </c>
      <c r="C13597">
        <v>103185</v>
      </c>
      <c r="D13597" t="s">
        <v>6599</v>
      </c>
      <c r="E13597" t="s">
        <v>32</v>
      </c>
      <c r="F13597">
        <v>6197.87</v>
      </c>
      <c r="G13597">
        <v>6212.16</v>
      </c>
      <c r="J13597">
        <v>0.97209999999999996</v>
      </c>
      <c r="K13597">
        <v>0.96989999999999998</v>
      </c>
    </row>
    <row r="13598" spans="1:11">
      <c r="A13598" t="s">
        <v>29633</v>
      </c>
      <c r="B13598" t="s">
        <v>58</v>
      </c>
      <c r="C13598">
        <v>103218</v>
      </c>
      <c r="D13598" t="s">
        <v>8261</v>
      </c>
      <c r="E13598" t="s">
        <v>32</v>
      </c>
      <c r="F13598">
        <v>0</v>
      </c>
      <c r="G13598">
        <v>0</v>
      </c>
    </row>
    <row r="13599" spans="1:11">
      <c r="A13599" t="s">
        <v>29634</v>
      </c>
      <c r="B13599" t="s">
        <v>58</v>
      </c>
      <c r="C13599">
        <v>103203</v>
      </c>
      <c r="D13599" t="s">
        <v>8262</v>
      </c>
      <c r="E13599" t="s">
        <v>32</v>
      </c>
      <c r="F13599">
        <v>0</v>
      </c>
      <c r="G13599">
        <v>0</v>
      </c>
    </row>
    <row r="13600" spans="1:11">
      <c r="A13600" t="s">
        <v>29635</v>
      </c>
      <c r="B13600" t="s">
        <v>58</v>
      </c>
      <c r="C13600">
        <v>103213</v>
      </c>
      <c r="D13600" t="s">
        <v>8263</v>
      </c>
      <c r="E13600" t="s">
        <v>32</v>
      </c>
      <c r="F13600">
        <v>0</v>
      </c>
      <c r="G13600">
        <v>0</v>
      </c>
    </row>
    <row r="13601" spans="1:11">
      <c r="A13601" t="s">
        <v>29636</v>
      </c>
      <c r="B13601" t="s">
        <v>58</v>
      </c>
      <c r="C13601">
        <v>103198</v>
      </c>
      <c r="D13601" t="s">
        <v>8264</v>
      </c>
      <c r="E13601" t="s">
        <v>32</v>
      </c>
      <c r="F13601">
        <v>0</v>
      </c>
      <c r="G13601">
        <v>0</v>
      </c>
    </row>
    <row r="13602" spans="1:11">
      <c r="A13602" t="s">
        <v>29637</v>
      </c>
      <c r="B13602" t="s">
        <v>58</v>
      </c>
      <c r="C13602">
        <v>103214</v>
      </c>
      <c r="D13602" t="s">
        <v>8265</v>
      </c>
      <c r="E13602" t="s">
        <v>32</v>
      </c>
      <c r="F13602">
        <v>0</v>
      </c>
      <c r="G13602">
        <v>0</v>
      </c>
    </row>
    <row r="13603" spans="1:11">
      <c r="A13603" t="s">
        <v>29638</v>
      </c>
      <c r="B13603" t="s">
        <v>58</v>
      </c>
      <c r="C13603">
        <v>103199</v>
      </c>
      <c r="D13603" t="s">
        <v>8266</v>
      </c>
      <c r="E13603" t="s">
        <v>32</v>
      </c>
      <c r="F13603">
        <v>0</v>
      </c>
      <c r="G13603">
        <v>0</v>
      </c>
    </row>
    <row r="13604" spans="1:11">
      <c r="A13604" t="s">
        <v>29639</v>
      </c>
      <c r="B13604" t="s">
        <v>58</v>
      </c>
      <c r="C13604">
        <v>103219</v>
      </c>
      <c r="D13604" t="s">
        <v>8267</v>
      </c>
      <c r="E13604" t="s">
        <v>32</v>
      </c>
      <c r="F13604">
        <v>0</v>
      </c>
      <c r="G13604">
        <v>0</v>
      </c>
    </row>
    <row r="13605" spans="1:11">
      <c r="A13605" t="s">
        <v>29640</v>
      </c>
      <c r="B13605" t="s">
        <v>58</v>
      </c>
      <c r="C13605">
        <v>103204</v>
      </c>
      <c r="D13605" t="s">
        <v>8268</v>
      </c>
      <c r="E13605" t="s">
        <v>32</v>
      </c>
      <c r="F13605">
        <v>0</v>
      </c>
      <c r="G13605">
        <v>0</v>
      </c>
    </row>
    <row r="13606" spans="1:11">
      <c r="A13606" t="s">
        <v>29641</v>
      </c>
      <c r="B13606" t="s">
        <v>58</v>
      </c>
      <c r="C13606">
        <v>103186</v>
      </c>
      <c r="D13606" t="s">
        <v>6600</v>
      </c>
      <c r="E13606" t="s">
        <v>32</v>
      </c>
      <c r="F13606">
        <v>6505</v>
      </c>
      <c r="G13606">
        <v>6510.85</v>
      </c>
      <c r="J13606">
        <v>0.98909999999999998</v>
      </c>
      <c r="K13606">
        <v>0.98819999999999997</v>
      </c>
    </row>
    <row r="13607" spans="1:11">
      <c r="A13607" t="s">
        <v>29642</v>
      </c>
      <c r="B13607" t="s">
        <v>58</v>
      </c>
      <c r="C13607">
        <v>103210</v>
      </c>
      <c r="D13607" t="s">
        <v>6615</v>
      </c>
      <c r="E13607" t="s">
        <v>32</v>
      </c>
      <c r="F13607">
        <v>2364.9</v>
      </c>
      <c r="G13607">
        <v>2385.21</v>
      </c>
      <c r="J13607">
        <v>0.8841</v>
      </c>
      <c r="K13607">
        <v>0.87649999999999995</v>
      </c>
    </row>
    <row r="13608" spans="1:11">
      <c r="A13608" t="s">
        <v>29643</v>
      </c>
      <c r="B13608" t="s">
        <v>58</v>
      </c>
      <c r="C13608">
        <v>103195</v>
      </c>
      <c r="D13608" t="s">
        <v>6609</v>
      </c>
      <c r="E13608" t="s">
        <v>32</v>
      </c>
      <c r="F13608">
        <v>2219.29</v>
      </c>
      <c r="G13608">
        <v>2227.64</v>
      </c>
      <c r="J13608">
        <v>0.94210000000000005</v>
      </c>
      <c r="K13608">
        <v>0.9385</v>
      </c>
    </row>
    <row r="13609" spans="1:11">
      <c r="A13609" t="s">
        <v>29644</v>
      </c>
      <c r="B13609" t="s">
        <v>58</v>
      </c>
      <c r="C13609">
        <v>103205</v>
      </c>
      <c r="D13609" t="s">
        <v>6610</v>
      </c>
      <c r="E13609" t="s">
        <v>32</v>
      </c>
      <c r="F13609">
        <v>4138.57</v>
      </c>
      <c r="G13609">
        <v>4151.5200000000004</v>
      </c>
      <c r="J13609">
        <v>0.95630000000000004</v>
      </c>
      <c r="K13609">
        <v>0.95330000000000004</v>
      </c>
    </row>
    <row r="13610" spans="1:11">
      <c r="A13610" t="s">
        <v>29645</v>
      </c>
      <c r="B13610" t="s">
        <v>58</v>
      </c>
      <c r="C13610">
        <v>103190</v>
      </c>
      <c r="D13610" t="s">
        <v>6604</v>
      </c>
      <c r="E13610" t="s">
        <v>32</v>
      </c>
      <c r="F13610">
        <v>4112.67</v>
      </c>
      <c r="G13610">
        <v>4122.58</v>
      </c>
      <c r="J13610">
        <v>0.96240000000000003</v>
      </c>
      <c r="K13610">
        <v>0.96</v>
      </c>
    </row>
    <row r="13611" spans="1:11">
      <c r="A13611" t="s">
        <v>29646</v>
      </c>
      <c r="B13611" t="s">
        <v>58</v>
      </c>
      <c r="C13611">
        <v>103207</v>
      </c>
      <c r="D13611" t="s">
        <v>6612</v>
      </c>
      <c r="E13611" t="s">
        <v>32</v>
      </c>
      <c r="F13611">
        <v>2583.79</v>
      </c>
      <c r="G13611">
        <v>2594.96</v>
      </c>
      <c r="J13611">
        <v>0.93840000000000001</v>
      </c>
      <c r="K13611">
        <v>0.93440000000000001</v>
      </c>
    </row>
    <row r="13612" spans="1:11">
      <c r="A13612" t="s">
        <v>29647</v>
      </c>
      <c r="B13612" t="s">
        <v>58</v>
      </c>
      <c r="C13612">
        <v>103192</v>
      </c>
      <c r="D13612" t="s">
        <v>6606</v>
      </c>
      <c r="E13612" t="s">
        <v>32</v>
      </c>
      <c r="F13612">
        <v>2557.89</v>
      </c>
      <c r="G13612">
        <v>2566.02</v>
      </c>
      <c r="J13612">
        <v>0.94789999999999996</v>
      </c>
      <c r="K13612">
        <v>0.94489999999999996</v>
      </c>
    </row>
    <row r="13613" spans="1:11">
      <c r="A13613" t="s">
        <v>29648</v>
      </c>
      <c r="B13613" t="s">
        <v>58</v>
      </c>
      <c r="C13613">
        <v>103208</v>
      </c>
      <c r="D13613" t="s">
        <v>6613</v>
      </c>
      <c r="E13613" t="s">
        <v>32</v>
      </c>
      <c r="F13613">
        <v>2002.52</v>
      </c>
      <c r="G13613">
        <v>2013.69</v>
      </c>
      <c r="J13613">
        <v>0.92049999999999998</v>
      </c>
      <c r="K13613">
        <v>0.91539999999999999</v>
      </c>
    </row>
    <row r="13614" spans="1:11">
      <c r="A13614" t="s">
        <v>29649</v>
      </c>
      <c r="B13614" t="s">
        <v>58</v>
      </c>
      <c r="C13614">
        <v>103193</v>
      </c>
      <c r="D13614" t="s">
        <v>6607</v>
      </c>
      <c r="E13614" t="s">
        <v>32</v>
      </c>
      <c r="F13614">
        <v>1976.62</v>
      </c>
      <c r="G13614">
        <v>1984.75</v>
      </c>
      <c r="J13614">
        <v>0.93259999999999998</v>
      </c>
      <c r="K13614">
        <v>0.92879999999999996</v>
      </c>
    </row>
    <row r="13615" spans="1:11">
      <c r="A13615" t="s">
        <v>29650</v>
      </c>
      <c r="B13615" t="s">
        <v>58</v>
      </c>
      <c r="C13615">
        <v>103187</v>
      </c>
      <c r="D13615" t="s">
        <v>6601</v>
      </c>
      <c r="E13615" t="s">
        <v>32</v>
      </c>
      <c r="F13615">
        <v>4907.3599999999997</v>
      </c>
      <c r="G13615">
        <v>4917.13</v>
      </c>
      <c r="J13615">
        <v>0.97589999999999999</v>
      </c>
      <c r="K13615">
        <v>0.97399999999999998</v>
      </c>
    </row>
    <row r="13616" spans="1:11">
      <c r="A13616" t="s">
        <v>29651</v>
      </c>
      <c r="B13616" t="s">
        <v>58</v>
      </c>
      <c r="C13616">
        <v>103188</v>
      </c>
      <c r="D13616" t="s">
        <v>6602</v>
      </c>
      <c r="E13616" t="s">
        <v>32</v>
      </c>
      <c r="F13616">
        <v>5266.29</v>
      </c>
      <c r="G13616">
        <v>5273.8</v>
      </c>
      <c r="J13616">
        <v>0.98270000000000002</v>
      </c>
      <c r="K13616">
        <v>0.98129999999999995</v>
      </c>
    </row>
    <row r="13617" spans="1:11">
      <c r="A13617" t="s">
        <v>29652</v>
      </c>
      <c r="B13617" t="s">
        <v>58</v>
      </c>
      <c r="C13617">
        <v>103189</v>
      </c>
      <c r="D13617" t="s">
        <v>6603</v>
      </c>
      <c r="E13617" t="s">
        <v>32</v>
      </c>
      <c r="F13617">
        <v>2644.37</v>
      </c>
      <c r="G13617">
        <v>2649.62</v>
      </c>
      <c r="J13617">
        <v>0.97599999999999998</v>
      </c>
      <c r="K13617">
        <v>0.97399999999999998</v>
      </c>
    </row>
    <row r="13618" spans="1:11">
      <c r="A13618" t="s">
        <v>29653</v>
      </c>
      <c r="B13618" t="s">
        <v>58</v>
      </c>
      <c r="C13618">
        <v>103209</v>
      </c>
      <c r="D13618" t="s">
        <v>6614</v>
      </c>
      <c r="E13618" t="s">
        <v>32</v>
      </c>
      <c r="F13618">
        <v>2860.49</v>
      </c>
      <c r="G13618">
        <v>2871.66</v>
      </c>
      <c r="J13618">
        <v>0.94440000000000002</v>
      </c>
      <c r="K13618">
        <v>0.94069999999999998</v>
      </c>
    </row>
    <row r="13619" spans="1:11">
      <c r="A13619" t="s">
        <v>29654</v>
      </c>
      <c r="B13619" t="s">
        <v>58</v>
      </c>
      <c r="C13619">
        <v>103194</v>
      </c>
      <c r="D13619" t="s">
        <v>6608</v>
      </c>
      <c r="E13619" t="s">
        <v>32</v>
      </c>
      <c r="F13619">
        <v>2834.59</v>
      </c>
      <c r="G13619">
        <v>2842.72</v>
      </c>
      <c r="J13619">
        <v>0.95299999999999996</v>
      </c>
      <c r="K13619">
        <v>0.95030000000000003</v>
      </c>
    </row>
    <row r="13620" spans="1:11">
      <c r="A13620" t="s">
        <v>29655</v>
      </c>
      <c r="B13620" t="s">
        <v>58</v>
      </c>
      <c r="C13620">
        <v>95001</v>
      </c>
      <c r="D13620" t="s">
        <v>8269</v>
      </c>
      <c r="E13620" t="s">
        <v>9</v>
      </c>
      <c r="F13620">
        <v>0</v>
      </c>
      <c r="G13620">
        <v>0</v>
      </c>
    </row>
    <row r="13621" spans="1:11">
      <c r="A13621" t="s">
        <v>29656</v>
      </c>
      <c r="B13621" t="s">
        <v>58</v>
      </c>
      <c r="C13621">
        <v>95000</v>
      </c>
      <c r="D13621" t="s">
        <v>8270</v>
      </c>
      <c r="E13621" t="s">
        <v>9</v>
      </c>
      <c r="F13621">
        <v>0</v>
      </c>
      <c r="G13621">
        <v>0</v>
      </c>
    </row>
    <row r="13622" spans="1:11">
      <c r="A13622" t="s">
        <v>29657</v>
      </c>
      <c r="B13622" t="s">
        <v>58</v>
      </c>
      <c r="C13622">
        <v>95005</v>
      </c>
      <c r="D13622" t="s">
        <v>8271</v>
      </c>
      <c r="E13622" t="s">
        <v>9</v>
      </c>
      <c r="F13622">
        <v>0</v>
      </c>
      <c r="G13622">
        <v>0</v>
      </c>
    </row>
    <row r="13623" spans="1:11">
      <c r="A13623" t="s">
        <v>29658</v>
      </c>
      <c r="B13623" t="s">
        <v>58</v>
      </c>
      <c r="C13623">
        <v>95004</v>
      </c>
      <c r="D13623" t="s">
        <v>8272</v>
      </c>
      <c r="E13623" t="s">
        <v>9</v>
      </c>
      <c r="F13623">
        <v>0</v>
      </c>
      <c r="G13623">
        <v>0</v>
      </c>
    </row>
    <row r="13624" spans="1:11">
      <c r="A13624" t="s">
        <v>29659</v>
      </c>
      <c r="B13624" t="s">
        <v>58</v>
      </c>
      <c r="C13624">
        <v>95003</v>
      </c>
      <c r="D13624" t="s">
        <v>8273</v>
      </c>
      <c r="E13624" t="s">
        <v>9</v>
      </c>
      <c r="F13624">
        <v>0</v>
      </c>
      <c r="G13624">
        <v>0</v>
      </c>
    </row>
    <row r="13625" spans="1:11">
      <c r="A13625" t="s">
        <v>29660</v>
      </c>
      <c r="B13625" t="s">
        <v>58</v>
      </c>
      <c r="C13625">
        <v>95002</v>
      </c>
      <c r="D13625" t="s">
        <v>8274</v>
      </c>
      <c r="E13625" t="s">
        <v>9</v>
      </c>
      <c r="F13625">
        <v>0</v>
      </c>
      <c r="G13625">
        <v>0</v>
      </c>
    </row>
    <row r="13626" spans="1:11">
      <c r="A13626" t="s">
        <v>29661</v>
      </c>
      <c r="B13626" t="s">
        <v>58</v>
      </c>
      <c r="C13626">
        <v>95007</v>
      </c>
      <c r="D13626" t="s">
        <v>8275</v>
      </c>
      <c r="E13626" t="s">
        <v>9</v>
      </c>
      <c r="F13626">
        <v>0</v>
      </c>
      <c r="G13626">
        <v>0</v>
      </c>
    </row>
    <row r="13627" spans="1:11">
      <c r="A13627" t="s">
        <v>29662</v>
      </c>
      <c r="B13627" t="s">
        <v>58</v>
      </c>
      <c r="C13627">
        <v>95006</v>
      </c>
      <c r="D13627" t="s">
        <v>8276</v>
      </c>
      <c r="E13627" t="s">
        <v>9</v>
      </c>
      <c r="F13627">
        <v>0</v>
      </c>
      <c r="G13627">
        <v>0</v>
      </c>
    </row>
    <row r="13628" spans="1:11">
      <c r="A13628" t="s">
        <v>29663</v>
      </c>
      <c r="B13628" t="s">
        <v>58</v>
      </c>
      <c r="C13628">
        <v>104313</v>
      </c>
      <c r="D13628" t="s">
        <v>8277</v>
      </c>
      <c r="E13628" t="s">
        <v>9</v>
      </c>
      <c r="F13628">
        <v>0</v>
      </c>
      <c r="G13628">
        <v>0</v>
      </c>
    </row>
    <row r="13629" spans="1:11">
      <c r="A13629" t="s">
        <v>29664</v>
      </c>
      <c r="B13629" t="s">
        <v>58</v>
      </c>
      <c r="C13629">
        <v>104312</v>
      </c>
      <c r="D13629" t="s">
        <v>8278</v>
      </c>
      <c r="E13629" t="s">
        <v>9</v>
      </c>
      <c r="F13629">
        <v>0</v>
      </c>
      <c r="G13629">
        <v>0</v>
      </c>
    </row>
    <row r="13630" spans="1:11">
      <c r="A13630" t="s">
        <v>29665</v>
      </c>
      <c r="B13630" t="s">
        <v>58</v>
      </c>
      <c r="C13630">
        <v>94992</v>
      </c>
      <c r="D13630" t="s">
        <v>5752</v>
      </c>
      <c r="E13630" t="s">
        <v>9</v>
      </c>
      <c r="F13630">
        <v>78.02</v>
      </c>
      <c r="G13630">
        <v>80.08</v>
      </c>
      <c r="J13630">
        <v>0</v>
      </c>
      <c r="K13630">
        <v>0</v>
      </c>
    </row>
    <row r="13631" spans="1:11">
      <c r="A13631" t="s">
        <v>29666</v>
      </c>
      <c r="B13631" t="s">
        <v>58</v>
      </c>
      <c r="C13631">
        <v>94994</v>
      </c>
      <c r="D13631" t="s">
        <v>96</v>
      </c>
      <c r="E13631" t="s">
        <v>9</v>
      </c>
      <c r="F13631">
        <v>94.63</v>
      </c>
      <c r="G13631">
        <v>97.35</v>
      </c>
      <c r="J13631">
        <v>0</v>
      </c>
      <c r="K13631">
        <v>0</v>
      </c>
    </row>
    <row r="13632" spans="1:11">
      <c r="A13632" t="s">
        <v>29667</v>
      </c>
      <c r="B13632" t="s">
        <v>58</v>
      </c>
      <c r="C13632">
        <v>94990</v>
      </c>
      <c r="D13632" t="s">
        <v>5750</v>
      </c>
      <c r="E13632" t="s">
        <v>10</v>
      </c>
      <c r="F13632">
        <v>803.01</v>
      </c>
      <c r="G13632">
        <v>831.88</v>
      </c>
      <c r="J13632">
        <v>0</v>
      </c>
      <c r="K13632">
        <v>0</v>
      </c>
    </row>
    <row r="13633" spans="1:11">
      <c r="A13633" t="s">
        <v>29668</v>
      </c>
      <c r="B13633" t="s">
        <v>58</v>
      </c>
      <c r="C13633">
        <v>94991</v>
      </c>
      <c r="D13633" t="s">
        <v>5751</v>
      </c>
      <c r="E13633" t="s">
        <v>10</v>
      </c>
      <c r="F13633">
        <v>749.43</v>
      </c>
      <c r="G13633">
        <v>759.17</v>
      </c>
      <c r="J13633">
        <v>0</v>
      </c>
      <c r="K13633">
        <v>0</v>
      </c>
    </row>
    <row r="13634" spans="1:11">
      <c r="A13634" t="s">
        <v>29669</v>
      </c>
      <c r="B13634" t="s">
        <v>58</v>
      </c>
      <c r="C13634">
        <v>104626</v>
      </c>
      <c r="D13634" t="s">
        <v>5756</v>
      </c>
      <c r="E13634" t="s">
        <v>10</v>
      </c>
      <c r="F13634">
        <v>766.44</v>
      </c>
      <c r="G13634">
        <v>776.18</v>
      </c>
      <c r="J13634">
        <v>0</v>
      </c>
      <c r="K13634">
        <v>0</v>
      </c>
    </row>
    <row r="13635" spans="1:11">
      <c r="A13635" t="s">
        <v>29670</v>
      </c>
      <c r="B13635" t="s">
        <v>58</v>
      </c>
      <c r="C13635">
        <v>94993</v>
      </c>
      <c r="D13635" t="s">
        <v>5753</v>
      </c>
      <c r="E13635" t="s">
        <v>9</v>
      </c>
      <c r="F13635">
        <v>74.8</v>
      </c>
      <c r="G13635">
        <v>75.72</v>
      </c>
      <c r="J13635">
        <v>0</v>
      </c>
      <c r="K13635">
        <v>0</v>
      </c>
    </row>
    <row r="13636" spans="1:11">
      <c r="A13636" t="s">
        <v>29671</v>
      </c>
      <c r="B13636" t="s">
        <v>58</v>
      </c>
      <c r="C13636">
        <v>94995</v>
      </c>
      <c r="D13636" t="s">
        <v>5754</v>
      </c>
      <c r="E13636" t="s">
        <v>9</v>
      </c>
      <c r="F13636">
        <v>90.35</v>
      </c>
      <c r="G13636">
        <v>91.53</v>
      </c>
      <c r="J13636">
        <v>0</v>
      </c>
      <c r="K13636">
        <v>0</v>
      </c>
    </row>
    <row r="13637" spans="1:11">
      <c r="A13637" t="s">
        <v>29672</v>
      </c>
      <c r="B13637" t="s">
        <v>58</v>
      </c>
      <c r="C13637">
        <v>101169</v>
      </c>
      <c r="D13637" t="s">
        <v>5538</v>
      </c>
      <c r="E13637" t="s">
        <v>9</v>
      </c>
      <c r="F13637">
        <v>191.04</v>
      </c>
      <c r="G13637">
        <v>193.78</v>
      </c>
      <c r="J13637">
        <v>2.92E-2</v>
      </c>
      <c r="K13637">
        <v>2.87E-2</v>
      </c>
    </row>
    <row r="13638" spans="1:11">
      <c r="A13638" t="s">
        <v>29673</v>
      </c>
      <c r="B13638" t="s">
        <v>58</v>
      </c>
      <c r="C13638">
        <v>104383</v>
      </c>
      <c r="D13638" t="s">
        <v>8279</v>
      </c>
      <c r="E13638" t="s">
        <v>9</v>
      </c>
      <c r="F13638">
        <v>0</v>
      </c>
      <c r="G13638">
        <v>0</v>
      </c>
    </row>
    <row r="13639" spans="1:11">
      <c r="A13639" t="s">
        <v>29674</v>
      </c>
      <c r="B13639" t="s">
        <v>58</v>
      </c>
      <c r="C13639">
        <v>101167</v>
      </c>
      <c r="D13639" t="s">
        <v>5537</v>
      </c>
      <c r="E13639" t="s">
        <v>9</v>
      </c>
      <c r="F13639">
        <v>176.02</v>
      </c>
      <c r="G13639">
        <v>178.12</v>
      </c>
      <c r="J13639">
        <v>2.6100000000000002E-2</v>
      </c>
      <c r="K13639">
        <v>2.58E-2</v>
      </c>
    </row>
    <row r="13640" spans="1:11">
      <c r="A13640" t="s">
        <v>29675</v>
      </c>
      <c r="B13640" t="s">
        <v>58</v>
      </c>
      <c r="C13640">
        <v>101172</v>
      </c>
      <c r="D13640" t="s">
        <v>5540</v>
      </c>
      <c r="E13640" t="s">
        <v>9</v>
      </c>
      <c r="F13640">
        <v>77.7</v>
      </c>
      <c r="G13640">
        <v>80.22</v>
      </c>
      <c r="J13640">
        <v>5.9499999999999997E-2</v>
      </c>
      <c r="K13640">
        <v>5.7599999999999998E-2</v>
      </c>
    </row>
    <row r="13641" spans="1:11">
      <c r="A13641" t="s">
        <v>29676</v>
      </c>
      <c r="B13641" t="s">
        <v>58</v>
      </c>
      <c r="C13641">
        <v>104384</v>
      </c>
      <c r="D13641" t="s">
        <v>8280</v>
      </c>
      <c r="E13641" t="s">
        <v>9</v>
      </c>
      <c r="F13641">
        <v>0</v>
      </c>
      <c r="G13641">
        <v>0</v>
      </c>
    </row>
    <row r="13642" spans="1:11">
      <c r="A13642" t="s">
        <v>29677</v>
      </c>
      <c r="B13642" t="s">
        <v>58</v>
      </c>
      <c r="C13642">
        <v>101170</v>
      </c>
      <c r="D13642" t="s">
        <v>5539</v>
      </c>
      <c r="E13642" t="s">
        <v>9</v>
      </c>
      <c r="F13642">
        <v>52.85</v>
      </c>
      <c r="G13642">
        <v>54.5</v>
      </c>
      <c r="J13642">
        <v>6.93E-2</v>
      </c>
      <c r="K13642">
        <v>6.7199999999999996E-2</v>
      </c>
    </row>
    <row r="13643" spans="1:11">
      <c r="A13643" t="s">
        <v>29678</v>
      </c>
      <c r="B13643" t="s">
        <v>58</v>
      </c>
      <c r="C13643">
        <v>104438</v>
      </c>
      <c r="D13643" t="s">
        <v>8281</v>
      </c>
      <c r="E13643" t="s">
        <v>9</v>
      </c>
      <c r="F13643">
        <v>0</v>
      </c>
      <c r="G13643">
        <v>0</v>
      </c>
    </row>
    <row r="13644" spans="1:11">
      <c r="A13644" t="s">
        <v>29679</v>
      </c>
      <c r="B13644" t="s">
        <v>58</v>
      </c>
      <c r="C13644">
        <v>92402</v>
      </c>
      <c r="D13644" t="s">
        <v>5516</v>
      </c>
      <c r="E13644" t="s">
        <v>9</v>
      </c>
      <c r="F13644">
        <v>93.16</v>
      </c>
      <c r="G13644">
        <v>94.84</v>
      </c>
      <c r="J13644">
        <v>1.1999999999999999E-3</v>
      </c>
      <c r="K13644">
        <v>1.1999999999999999E-3</v>
      </c>
    </row>
    <row r="13645" spans="1:11">
      <c r="A13645" t="s">
        <v>29680</v>
      </c>
      <c r="B13645" t="s">
        <v>58</v>
      </c>
      <c r="C13645">
        <v>104429</v>
      </c>
      <c r="D13645" t="s">
        <v>8282</v>
      </c>
      <c r="E13645" t="s">
        <v>9</v>
      </c>
      <c r="F13645">
        <v>0</v>
      </c>
      <c r="G13645">
        <v>0</v>
      </c>
    </row>
    <row r="13646" spans="1:11">
      <c r="A13646" t="s">
        <v>29681</v>
      </c>
      <c r="B13646" t="s">
        <v>58</v>
      </c>
      <c r="C13646">
        <v>104426</v>
      </c>
      <c r="D13646" t="s">
        <v>8283</v>
      </c>
      <c r="E13646" t="s">
        <v>9</v>
      </c>
      <c r="F13646">
        <v>0</v>
      </c>
      <c r="G13646">
        <v>0</v>
      </c>
    </row>
    <row r="13647" spans="1:11">
      <c r="A13647" t="s">
        <v>29682</v>
      </c>
      <c r="B13647" t="s">
        <v>58</v>
      </c>
      <c r="C13647">
        <v>104436</v>
      </c>
      <c r="D13647" t="s">
        <v>8284</v>
      </c>
      <c r="E13647" t="s">
        <v>9</v>
      </c>
      <c r="F13647">
        <v>0</v>
      </c>
      <c r="G13647">
        <v>0</v>
      </c>
    </row>
    <row r="13648" spans="1:11">
      <c r="A13648" t="s">
        <v>29683</v>
      </c>
      <c r="B13648" t="s">
        <v>58</v>
      </c>
      <c r="C13648">
        <v>104434</v>
      </c>
      <c r="D13648" t="s">
        <v>8285</v>
      </c>
      <c r="E13648" t="s">
        <v>9</v>
      </c>
      <c r="F13648">
        <v>0</v>
      </c>
      <c r="G13648">
        <v>0</v>
      </c>
    </row>
    <row r="13649" spans="1:11">
      <c r="A13649" t="s">
        <v>29684</v>
      </c>
      <c r="B13649" t="s">
        <v>58</v>
      </c>
      <c r="C13649">
        <v>104432</v>
      </c>
      <c r="D13649" t="s">
        <v>15228</v>
      </c>
      <c r="E13649" t="s">
        <v>9</v>
      </c>
      <c r="F13649">
        <v>117.84</v>
      </c>
      <c r="G13649">
        <v>120.12</v>
      </c>
      <c r="J13649">
        <v>1.2999999999999999E-3</v>
      </c>
      <c r="K13649">
        <v>1.1999999999999999E-3</v>
      </c>
    </row>
    <row r="13650" spans="1:11">
      <c r="A13650" t="s">
        <v>29685</v>
      </c>
      <c r="B13650" t="s">
        <v>58</v>
      </c>
      <c r="C13650">
        <v>93679</v>
      </c>
      <c r="D13650" t="s">
        <v>5520</v>
      </c>
      <c r="E13650" t="s">
        <v>9</v>
      </c>
      <c r="F13650">
        <v>113.21</v>
      </c>
      <c r="G13650">
        <v>115.17</v>
      </c>
      <c r="J13650">
        <v>1.1000000000000001E-3</v>
      </c>
      <c r="K13650">
        <v>1.1000000000000001E-3</v>
      </c>
    </row>
    <row r="13651" spans="1:11">
      <c r="A13651" t="s">
        <v>29686</v>
      </c>
      <c r="B13651" t="s">
        <v>58</v>
      </c>
      <c r="C13651">
        <v>92396</v>
      </c>
      <c r="D13651" t="s">
        <v>5513</v>
      </c>
      <c r="E13651" t="s">
        <v>9</v>
      </c>
      <c r="F13651">
        <v>96.09</v>
      </c>
      <c r="G13651">
        <v>98.05</v>
      </c>
      <c r="J13651">
        <v>1.4E-3</v>
      </c>
      <c r="K13651">
        <v>1.2999999999999999E-3</v>
      </c>
    </row>
    <row r="13652" spans="1:11">
      <c r="A13652" t="s">
        <v>29687</v>
      </c>
      <c r="B13652" t="s">
        <v>58</v>
      </c>
      <c r="C13652">
        <v>104439</v>
      </c>
      <c r="D13652" t="s">
        <v>8286</v>
      </c>
      <c r="E13652" t="s">
        <v>9</v>
      </c>
      <c r="F13652">
        <v>0</v>
      </c>
      <c r="G13652">
        <v>0</v>
      </c>
    </row>
    <row r="13653" spans="1:11">
      <c r="A13653" t="s">
        <v>29688</v>
      </c>
      <c r="B13653" t="s">
        <v>58</v>
      </c>
      <c r="C13653">
        <v>104440</v>
      </c>
      <c r="D13653" t="s">
        <v>8287</v>
      </c>
      <c r="E13653" t="s">
        <v>9</v>
      </c>
      <c r="F13653">
        <v>0</v>
      </c>
      <c r="G13653">
        <v>0</v>
      </c>
    </row>
    <row r="13654" spans="1:11">
      <c r="A13654" t="s">
        <v>29689</v>
      </c>
      <c r="B13654" t="s">
        <v>58</v>
      </c>
      <c r="C13654">
        <v>92406</v>
      </c>
      <c r="D13654" t="s">
        <v>5519</v>
      </c>
      <c r="E13654" t="s">
        <v>9</v>
      </c>
      <c r="F13654">
        <v>158.22999999999999</v>
      </c>
      <c r="G13654">
        <v>159.66</v>
      </c>
      <c r="J13654">
        <v>5.9999999999999995E-4</v>
      </c>
      <c r="K13654">
        <v>5.9999999999999995E-4</v>
      </c>
    </row>
    <row r="13655" spans="1:11">
      <c r="A13655" t="s">
        <v>29690</v>
      </c>
      <c r="B13655" t="s">
        <v>58</v>
      </c>
      <c r="C13655">
        <v>92403</v>
      </c>
      <c r="D13655" t="s">
        <v>5517</v>
      </c>
      <c r="E13655" t="s">
        <v>9</v>
      </c>
      <c r="F13655">
        <v>79.47</v>
      </c>
      <c r="G13655">
        <v>80.260000000000005</v>
      </c>
      <c r="J13655">
        <v>5.9999999999999995E-4</v>
      </c>
      <c r="K13655">
        <v>5.9999999999999995E-4</v>
      </c>
    </row>
    <row r="13656" spans="1:11">
      <c r="A13656" t="s">
        <v>29691</v>
      </c>
      <c r="B13656" t="s">
        <v>58</v>
      </c>
      <c r="C13656">
        <v>92404</v>
      </c>
      <c r="D13656" t="s">
        <v>5518</v>
      </c>
      <c r="E13656" t="s">
        <v>9</v>
      </c>
      <c r="F13656">
        <v>92.44</v>
      </c>
      <c r="G13656">
        <v>93.55</v>
      </c>
      <c r="J13656">
        <v>8.0000000000000004E-4</v>
      </c>
      <c r="K13656">
        <v>6.9999999999999999E-4</v>
      </c>
    </row>
    <row r="13657" spans="1:11">
      <c r="A13657" t="s">
        <v>29692</v>
      </c>
      <c r="B13657" t="s">
        <v>58</v>
      </c>
      <c r="C13657">
        <v>104430</v>
      </c>
      <c r="D13657" t="s">
        <v>8288</v>
      </c>
      <c r="E13657" t="s">
        <v>9</v>
      </c>
      <c r="F13657">
        <v>0</v>
      </c>
      <c r="G13657">
        <v>0</v>
      </c>
    </row>
    <row r="13658" spans="1:11">
      <c r="A13658" t="s">
        <v>29693</v>
      </c>
      <c r="B13658" t="s">
        <v>58</v>
      </c>
      <c r="C13658">
        <v>104431</v>
      </c>
      <c r="D13658" t="s">
        <v>8289</v>
      </c>
      <c r="E13658" t="s">
        <v>9</v>
      </c>
      <c r="F13658">
        <v>0</v>
      </c>
      <c r="G13658">
        <v>0</v>
      </c>
    </row>
    <row r="13659" spans="1:11">
      <c r="A13659" t="s">
        <v>29694</v>
      </c>
      <c r="B13659" t="s">
        <v>58</v>
      </c>
      <c r="C13659">
        <v>104427</v>
      </c>
      <c r="D13659" t="s">
        <v>8290</v>
      </c>
      <c r="E13659" t="s">
        <v>9</v>
      </c>
      <c r="F13659">
        <v>0</v>
      </c>
      <c r="G13659">
        <v>0</v>
      </c>
    </row>
    <row r="13660" spans="1:11">
      <c r="A13660" t="s">
        <v>29695</v>
      </c>
      <c r="B13660" t="s">
        <v>58</v>
      </c>
      <c r="C13660">
        <v>104428</v>
      </c>
      <c r="D13660" t="s">
        <v>8291</v>
      </c>
      <c r="E13660" t="s">
        <v>9</v>
      </c>
      <c r="F13660">
        <v>0</v>
      </c>
      <c r="G13660">
        <v>0</v>
      </c>
    </row>
    <row r="13661" spans="1:11">
      <c r="A13661" t="s">
        <v>29696</v>
      </c>
      <c r="B13661" t="s">
        <v>58</v>
      </c>
      <c r="C13661">
        <v>92391</v>
      </c>
      <c r="D13661" t="s">
        <v>5508</v>
      </c>
      <c r="E13661" t="s">
        <v>9</v>
      </c>
      <c r="F13661">
        <v>85.59</v>
      </c>
      <c r="G13661">
        <v>86.1</v>
      </c>
      <c r="J13661">
        <v>4.0000000000000002E-4</v>
      </c>
      <c r="K13661">
        <v>2.9999999999999997E-4</v>
      </c>
    </row>
    <row r="13662" spans="1:11">
      <c r="A13662" t="s">
        <v>29697</v>
      </c>
      <c r="B13662" t="s">
        <v>58</v>
      </c>
      <c r="C13662">
        <v>92392</v>
      </c>
      <c r="D13662" t="s">
        <v>5509</v>
      </c>
      <c r="E13662" t="s">
        <v>9</v>
      </c>
      <c r="F13662">
        <v>93.76</v>
      </c>
      <c r="G13662">
        <v>94.33</v>
      </c>
      <c r="J13662">
        <v>2.9999999999999997E-4</v>
      </c>
      <c r="K13662">
        <v>2.9999999999999997E-4</v>
      </c>
    </row>
    <row r="13663" spans="1:11">
      <c r="A13663" t="s">
        <v>29698</v>
      </c>
      <c r="B13663" t="s">
        <v>58</v>
      </c>
      <c r="C13663">
        <v>104437</v>
      </c>
      <c r="D13663" t="s">
        <v>8292</v>
      </c>
      <c r="E13663" t="s">
        <v>9</v>
      </c>
      <c r="F13663">
        <v>0</v>
      </c>
      <c r="G13663">
        <v>0</v>
      </c>
    </row>
    <row r="13664" spans="1:11">
      <c r="A13664" t="s">
        <v>29699</v>
      </c>
      <c r="B13664" t="s">
        <v>58</v>
      </c>
      <c r="C13664">
        <v>104435</v>
      </c>
      <c r="D13664" t="s">
        <v>8293</v>
      </c>
      <c r="E13664" t="s">
        <v>9</v>
      </c>
      <c r="F13664">
        <v>0</v>
      </c>
      <c r="G13664">
        <v>0</v>
      </c>
    </row>
    <row r="13665" spans="1:11">
      <c r="A13665" t="s">
        <v>29700</v>
      </c>
      <c r="B13665" t="s">
        <v>58</v>
      </c>
      <c r="C13665">
        <v>104433</v>
      </c>
      <c r="D13665" t="s">
        <v>15229</v>
      </c>
      <c r="E13665" t="s">
        <v>9</v>
      </c>
      <c r="F13665">
        <v>102.5</v>
      </c>
      <c r="G13665">
        <v>103.77</v>
      </c>
      <c r="J13665">
        <v>8.0000000000000004E-4</v>
      </c>
      <c r="K13665">
        <v>8.0000000000000004E-4</v>
      </c>
    </row>
    <row r="13666" spans="1:11">
      <c r="A13666" t="s">
        <v>29701</v>
      </c>
      <c r="B13666" t="s">
        <v>58</v>
      </c>
      <c r="C13666">
        <v>93680</v>
      </c>
      <c r="D13666" t="s">
        <v>5521</v>
      </c>
      <c r="E13666" t="s">
        <v>9</v>
      </c>
      <c r="F13666">
        <v>99.48</v>
      </c>
      <c r="G13666">
        <v>100.53</v>
      </c>
      <c r="J13666">
        <v>6.9999999999999999E-4</v>
      </c>
      <c r="K13666">
        <v>6.9999999999999999E-4</v>
      </c>
    </row>
    <row r="13667" spans="1:11">
      <c r="A13667" t="s">
        <v>29702</v>
      </c>
      <c r="B13667" t="s">
        <v>58</v>
      </c>
      <c r="C13667">
        <v>93681</v>
      </c>
      <c r="D13667" t="s">
        <v>73</v>
      </c>
      <c r="E13667" t="s">
        <v>9</v>
      </c>
      <c r="F13667">
        <v>119.12</v>
      </c>
      <c r="G13667">
        <v>120.5</v>
      </c>
      <c r="J13667">
        <v>8.0000000000000004E-4</v>
      </c>
      <c r="K13667">
        <v>6.9999999999999999E-4</v>
      </c>
    </row>
    <row r="13668" spans="1:11">
      <c r="A13668" t="s">
        <v>29703</v>
      </c>
      <c r="B13668" t="s">
        <v>58</v>
      </c>
      <c r="C13668">
        <v>92397</v>
      </c>
      <c r="D13668" t="s">
        <v>5514</v>
      </c>
      <c r="E13668" t="s">
        <v>9</v>
      </c>
      <c r="F13668">
        <v>82.79</v>
      </c>
      <c r="G13668">
        <v>83.84</v>
      </c>
      <c r="J13668">
        <v>8.0000000000000004E-4</v>
      </c>
      <c r="K13668">
        <v>8.0000000000000004E-4</v>
      </c>
    </row>
    <row r="13669" spans="1:11">
      <c r="A13669" t="s">
        <v>29704</v>
      </c>
      <c r="B13669" t="s">
        <v>58</v>
      </c>
      <c r="C13669">
        <v>92398</v>
      </c>
      <c r="D13669" t="s">
        <v>114</v>
      </c>
      <c r="E13669" t="s">
        <v>9</v>
      </c>
      <c r="F13669">
        <v>95.76</v>
      </c>
      <c r="G13669">
        <v>97.14</v>
      </c>
      <c r="J13669">
        <v>8.9999999999999998E-4</v>
      </c>
      <c r="K13669">
        <v>8.9999999999999998E-4</v>
      </c>
    </row>
    <row r="13670" spans="1:11">
      <c r="A13670" t="s">
        <v>29705</v>
      </c>
      <c r="B13670" t="s">
        <v>58</v>
      </c>
      <c r="C13670">
        <v>92400</v>
      </c>
      <c r="D13670" t="s">
        <v>5515</v>
      </c>
      <c r="E13670" t="s">
        <v>9</v>
      </c>
      <c r="F13670">
        <v>112.06</v>
      </c>
      <c r="G13670">
        <v>113.76</v>
      </c>
      <c r="J13670">
        <v>1.1000000000000001E-3</v>
      </c>
      <c r="K13670">
        <v>1.1000000000000001E-3</v>
      </c>
    </row>
    <row r="13671" spans="1:11">
      <c r="A13671" t="s">
        <v>29706</v>
      </c>
      <c r="B13671" t="s">
        <v>58</v>
      </c>
      <c r="C13671">
        <v>92395</v>
      </c>
      <c r="D13671" t="s">
        <v>5512</v>
      </c>
      <c r="E13671" t="s">
        <v>9</v>
      </c>
      <c r="F13671">
        <v>135.6</v>
      </c>
      <c r="G13671">
        <v>136.79</v>
      </c>
      <c r="J13671">
        <v>5.9999999999999995E-4</v>
      </c>
      <c r="K13671">
        <v>5.9999999999999995E-4</v>
      </c>
    </row>
    <row r="13672" spans="1:11">
      <c r="A13672" t="s">
        <v>29707</v>
      </c>
      <c r="B13672" t="s">
        <v>58</v>
      </c>
      <c r="C13672">
        <v>92393</v>
      </c>
      <c r="D13672" t="s">
        <v>5510</v>
      </c>
      <c r="E13672" t="s">
        <v>9</v>
      </c>
      <c r="F13672">
        <v>86.25</v>
      </c>
      <c r="G13672">
        <v>86.89</v>
      </c>
      <c r="J13672">
        <v>5.0000000000000001E-4</v>
      </c>
      <c r="K13672">
        <v>5.0000000000000001E-4</v>
      </c>
    </row>
    <row r="13673" spans="1:11">
      <c r="A13673" t="s">
        <v>29708</v>
      </c>
      <c r="B13673" t="s">
        <v>58</v>
      </c>
      <c r="C13673">
        <v>92394</v>
      </c>
      <c r="D13673" t="s">
        <v>5511</v>
      </c>
      <c r="E13673" t="s">
        <v>9</v>
      </c>
      <c r="F13673">
        <v>103.61</v>
      </c>
      <c r="G13673">
        <v>104.5</v>
      </c>
      <c r="J13673">
        <v>5.0000000000000001E-4</v>
      </c>
      <c r="K13673">
        <v>5.0000000000000001E-4</v>
      </c>
    </row>
    <row r="13674" spans="1:11">
      <c r="A13674" t="s">
        <v>29709</v>
      </c>
      <c r="B13674" t="s">
        <v>58</v>
      </c>
      <c r="C13674">
        <v>97115</v>
      </c>
      <c r="D13674" t="s">
        <v>5531</v>
      </c>
      <c r="E13674" t="s">
        <v>11</v>
      </c>
      <c r="F13674">
        <v>63.52</v>
      </c>
      <c r="G13674">
        <v>64.97</v>
      </c>
      <c r="J13674">
        <v>0</v>
      </c>
      <c r="K13674">
        <v>0</v>
      </c>
    </row>
    <row r="13675" spans="1:11">
      <c r="A13675" t="s">
        <v>29710</v>
      </c>
      <c r="B13675" t="s">
        <v>58</v>
      </c>
      <c r="C13675">
        <v>97113</v>
      </c>
      <c r="D13675" t="s">
        <v>5530</v>
      </c>
      <c r="E13675" t="s">
        <v>9</v>
      </c>
      <c r="F13675">
        <v>2.59</v>
      </c>
      <c r="G13675">
        <v>2.61</v>
      </c>
      <c r="J13675">
        <v>0</v>
      </c>
      <c r="K13675">
        <v>0</v>
      </c>
    </row>
    <row r="13676" spans="1:11">
      <c r="A13676" t="s">
        <v>29711</v>
      </c>
      <c r="B13676" t="s">
        <v>58</v>
      </c>
      <c r="C13676">
        <v>97120</v>
      </c>
      <c r="D13676" t="s">
        <v>5536</v>
      </c>
      <c r="E13676" t="s">
        <v>11</v>
      </c>
      <c r="F13676">
        <v>10.56</v>
      </c>
      <c r="G13676">
        <v>10.72</v>
      </c>
      <c r="J13676">
        <v>0</v>
      </c>
      <c r="K13676">
        <v>0</v>
      </c>
    </row>
    <row r="13677" spans="1:11">
      <c r="A13677" t="s">
        <v>29712</v>
      </c>
      <c r="B13677" t="s">
        <v>58</v>
      </c>
      <c r="C13677">
        <v>97116</v>
      </c>
      <c r="D13677" t="s">
        <v>5532</v>
      </c>
      <c r="E13677" t="s">
        <v>11</v>
      </c>
      <c r="F13677">
        <v>25.4</v>
      </c>
      <c r="G13677">
        <v>26.47</v>
      </c>
      <c r="J13677">
        <v>0</v>
      </c>
      <c r="K13677">
        <v>0</v>
      </c>
    </row>
    <row r="13678" spans="1:11">
      <c r="A13678" t="s">
        <v>29713</v>
      </c>
      <c r="B13678" t="s">
        <v>58</v>
      </c>
      <c r="C13678">
        <v>97117</v>
      </c>
      <c r="D13678" t="s">
        <v>5533</v>
      </c>
      <c r="E13678" t="s">
        <v>11</v>
      </c>
      <c r="F13678">
        <v>21.87</v>
      </c>
      <c r="G13678">
        <v>22.54</v>
      </c>
      <c r="J13678">
        <v>0</v>
      </c>
      <c r="K13678">
        <v>0</v>
      </c>
    </row>
    <row r="13679" spans="1:11">
      <c r="A13679" t="s">
        <v>29714</v>
      </c>
      <c r="B13679" t="s">
        <v>58</v>
      </c>
      <c r="C13679">
        <v>97118</v>
      </c>
      <c r="D13679" t="s">
        <v>5534</v>
      </c>
      <c r="E13679" t="s">
        <v>11</v>
      </c>
      <c r="F13679">
        <v>17.96</v>
      </c>
      <c r="G13679">
        <v>18.39</v>
      </c>
      <c r="J13679">
        <v>0</v>
      </c>
      <c r="K13679">
        <v>0</v>
      </c>
    </row>
    <row r="13680" spans="1:11">
      <c r="A13680" t="s">
        <v>29715</v>
      </c>
      <c r="B13680" t="s">
        <v>58</v>
      </c>
      <c r="C13680">
        <v>97119</v>
      </c>
      <c r="D13680" t="s">
        <v>5535</v>
      </c>
      <c r="E13680" t="s">
        <v>11</v>
      </c>
      <c r="F13680">
        <v>16.010000000000002</v>
      </c>
      <c r="G13680">
        <v>16.28</v>
      </c>
      <c r="J13680">
        <v>0</v>
      </c>
      <c r="K13680">
        <v>0</v>
      </c>
    </row>
    <row r="13681" spans="1:11">
      <c r="A13681" t="s">
        <v>29716</v>
      </c>
      <c r="B13681" t="s">
        <v>58</v>
      </c>
      <c r="C13681">
        <v>97114</v>
      </c>
      <c r="D13681" t="s">
        <v>127</v>
      </c>
      <c r="E13681" t="s">
        <v>12</v>
      </c>
      <c r="F13681">
        <v>0.5</v>
      </c>
      <c r="G13681">
        <v>0.54</v>
      </c>
      <c r="J13681">
        <v>0</v>
      </c>
      <c r="K13681">
        <v>0</v>
      </c>
    </row>
    <row r="13682" spans="1:11">
      <c r="A13682" t="s">
        <v>29717</v>
      </c>
      <c r="B13682" t="s">
        <v>58</v>
      </c>
      <c r="C13682">
        <v>97111</v>
      </c>
      <c r="D13682" t="s">
        <v>5528</v>
      </c>
      <c r="E13682" t="s">
        <v>9</v>
      </c>
      <c r="F13682">
        <v>207</v>
      </c>
      <c r="G13682">
        <v>209.1</v>
      </c>
      <c r="J13682">
        <v>1E-4</v>
      </c>
      <c r="K13682">
        <v>1E-4</v>
      </c>
    </row>
    <row r="13683" spans="1:11">
      <c r="A13683" t="s">
        <v>29718</v>
      </c>
      <c r="B13683" t="s">
        <v>58</v>
      </c>
      <c r="C13683">
        <v>97112</v>
      </c>
      <c r="D13683" t="s">
        <v>5529</v>
      </c>
      <c r="E13683" t="s">
        <v>9</v>
      </c>
      <c r="F13683">
        <v>215.88</v>
      </c>
      <c r="G13683">
        <v>218.09</v>
      </c>
      <c r="J13683">
        <v>1E-4</v>
      </c>
      <c r="K13683">
        <v>1E-4</v>
      </c>
    </row>
    <row r="13684" spans="1:11">
      <c r="A13684" t="s">
        <v>29719</v>
      </c>
      <c r="B13684" t="s">
        <v>58</v>
      </c>
      <c r="C13684">
        <v>103904</v>
      </c>
      <c r="D13684" t="s">
        <v>5541</v>
      </c>
      <c r="E13684" t="s">
        <v>9</v>
      </c>
      <c r="F13684">
        <v>134.63999999999999</v>
      </c>
      <c r="G13684">
        <v>136.44</v>
      </c>
      <c r="J13684">
        <v>1E-4</v>
      </c>
      <c r="K13684">
        <v>1E-4</v>
      </c>
    </row>
    <row r="13685" spans="1:11">
      <c r="A13685" t="s">
        <v>29720</v>
      </c>
      <c r="B13685" t="s">
        <v>58</v>
      </c>
      <c r="C13685">
        <v>103905</v>
      </c>
      <c r="D13685" t="s">
        <v>5542</v>
      </c>
      <c r="E13685" t="s">
        <v>9</v>
      </c>
      <c r="F13685">
        <v>142</v>
      </c>
      <c r="G13685">
        <v>143.85</v>
      </c>
      <c r="J13685">
        <v>1E-4</v>
      </c>
      <c r="K13685">
        <v>1E-4</v>
      </c>
    </row>
    <row r="13686" spans="1:11">
      <c r="A13686" t="s">
        <v>29721</v>
      </c>
      <c r="B13686" t="s">
        <v>58</v>
      </c>
      <c r="C13686">
        <v>103907</v>
      </c>
      <c r="D13686" t="s">
        <v>5544</v>
      </c>
      <c r="E13686" t="s">
        <v>9</v>
      </c>
      <c r="F13686">
        <v>149.30000000000001</v>
      </c>
      <c r="G13686">
        <v>151.21</v>
      </c>
      <c r="J13686">
        <v>1E-4</v>
      </c>
      <c r="K13686">
        <v>1E-4</v>
      </c>
    </row>
    <row r="13687" spans="1:11">
      <c r="A13687" t="s">
        <v>29722</v>
      </c>
      <c r="B13687" t="s">
        <v>58</v>
      </c>
      <c r="C13687">
        <v>103911</v>
      </c>
      <c r="D13687" t="s">
        <v>5547</v>
      </c>
      <c r="E13687" t="s">
        <v>9</v>
      </c>
      <c r="F13687">
        <v>217.71</v>
      </c>
      <c r="G13687">
        <v>220.03</v>
      </c>
      <c r="J13687">
        <v>2.0000000000000001E-4</v>
      </c>
      <c r="K13687">
        <v>2.0000000000000001E-4</v>
      </c>
    </row>
    <row r="13688" spans="1:11">
      <c r="A13688" t="s">
        <v>29723</v>
      </c>
      <c r="B13688" t="s">
        <v>58</v>
      </c>
      <c r="C13688">
        <v>97104</v>
      </c>
      <c r="D13688" t="s">
        <v>5522</v>
      </c>
      <c r="E13688" t="s">
        <v>9</v>
      </c>
      <c r="F13688">
        <v>138.33000000000001</v>
      </c>
      <c r="G13688">
        <v>140.13</v>
      </c>
      <c r="J13688">
        <v>1E-4</v>
      </c>
      <c r="K13688">
        <v>1E-4</v>
      </c>
    </row>
    <row r="13689" spans="1:11">
      <c r="A13689" t="s">
        <v>29724</v>
      </c>
      <c r="B13689" t="s">
        <v>58</v>
      </c>
      <c r="C13689">
        <v>103906</v>
      </c>
      <c r="D13689" t="s">
        <v>5543</v>
      </c>
      <c r="E13689" t="s">
        <v>9</v>
      </c>
      <c r="F13689">
        <v>173.13</v>
      </c>
      <c r="G13689">
        <v>175.6</v>
      </c>
      <c r="J13689">
        <v>1E-4</v>
      </c>
      <c r="K13689">
        <v>1E-4</v>
      </c>
    </row>
    <row r="13690" spans="1:11">
      <c r="A13690" t="s">
        <v>29725</v>
      </c>
      <c r="B13690" t="s">
        <v>58</v>
      </c>
      <c r="C13690">
        <v>97105</v>
      </c>
      <c r="D13690" t="s">
        <v>5523</v>
      </c>
      <c r="E13690" t="s">
        <v>9</v>
      </c>
      <c r="F13690">
        <v>156.07</v>
      </c>
      <c r="G13690">
        <v>158</v>
      </c>
      <c r="J13690">
        <v>1E-4</v>
      </c>
      <c r="K13690">
        <v>1E-4</v>
      </c>
    </row>
    <row r="13691" spans="1:11">
      <c r="A13691" t="s">
        <v>29726</v>
      </c>
      <c r="B13691" t="s">
        <v>58</v>
      </c>
      <c r="C13691">
        <v>97106</v>
      </c>
      <c r="D13691" t="s">
        <v>5524</v>
      </c>
      <c r="E13691" t="s">
        <v>9</v>
      </c>
      <c r="F13691">
        <v>172.85</v>
      </c>
      <c r="G13691">
        <v>174.89</v>
      </c>
      <c r="J13691">
        <v>1E-4</v>
      </c>
      <c r="K13691">
        <v>1E-4</v>
      </c>
    </row>
    <row r="13692" spans="1:11">
      <c r="A13692" t="s">
        <v>29727</v>
      </c>
      <c r="B13692" t="s">
        <v>58</v>
      </c>
      <c r="C13692">
        <v>97107</v>
      </c>
      <c r="D13692" t="s">
        <v>5525</v>
      </c>
      <c r="E13692" t="s">
        <v>9</v>
      </c>
      <c r="F13692">
        <v>196.67</v>
      </c>
      <c r="G13692">
        <v>198.85</v>
      </c>
      <c r="J13692">
        <v>2.0000000000000001E-4</v>
      </c>
      <c r="K13692">
        <v>2.0000000000000001E-4</v>
      </c>
    </row>
    <row r="13693" spans="1:11">
      <c r="A13693" t="s">
        <v>29728</v>
      </c>
      <c r="B13693" t="s">
        <v>58</v>
      </c>
      <c r="C13693">
        <v>97108</v>
      </c>
      <c r="D13693" t="s">
        <v>5526</v>
      </c>
      <c r="E13693" t="s">
        <v>9</v>
      </c>
      <c r="F13693">
        <v>223.86</v>
      </c>
      <c r="G13693">
        <v>226.18</v>
      </c>
      <c r="J13693">
        <v>2.0000000000000001E-4</v>
      </c>
      <c r="K13693">
        <v>2.0000000000000001E-4</v>
      </c>
    </row>
    <row r="13694" spans="1:11">
      <c r="A13694" t="s">
        <v>29729</v>
      </c>
      <c r="B13694" t="s">
        <v>58</v>
      </c>
      <c r="C13694">
        <v>97109</v>
      </c>
      <c r="D13694" t="s">
        <v>5527</v>
      </c>
      <c r="E13694" t="s">
        <v>9</v>
      </c>
      <c r="F13694">
        <v>247.18</v>
      </c>
      <c r="G13694">
        <v>249.69</v>
      </c>
      <c r="J13694">
        <v>2.0000000000000001E-4</v>
      </c>
      <c r="K13694">
        <v>2.0000000000000001E-4</v>
      </c>
    </row>
    <row r="13695" spans="1:11">
      <c r="A13695" t="s">
        <v>29730</v>
      </c>
      <c r="B13695" t="s">
        <v>58</v>
      </c>
      <c r="C13695">
        <v>103913</v>
      </c>
      <c r="D13695" t="s">
        <v>5549</v>
      </c>
      <c r="E13695" t="s">
        <v>9</v>
      </c>
      <c r="F13695">
        <v>121.92</v>
      </c>
      <c r="G13695">
        <v>123.29</v>
      </c>
      <c r="J13695">
        <v>0</v>
      </c>
      <c r="K13695">
        <v>0</v>
      </c>
    </row>
    <row r="13696" spans="1:11">
      <c r="A13696" t="s">
        <v>29731</v>
      </c>
      <c r="B13696" t="s">
        <v>58</v>
      </c>
      <c r="C13696">
        <v>103914</v>
      </c>
      <c r="D13696" t="s">
        <v>5550</v>
      </c>
      <c r="E13696" t="s">
        <v>9</v>
      </c>
      <c r="F13696">
        <v>142.26</v>
      </c>
      <c r="G13696">
        <v>143.81</v>
      </c>
      <c r="J13696">
        <v>1E-4</v>
      </c>
      <c r="K13696">
        <v>1E-4</v>
      </c>
    </row>
    <row r="13697" spans="1:11">
      <c r="A13697" t="s">
        <v>29732</v>
      </c>
      <c r="B13697" t="s">
        <v>58</v>
      </c>
      <c r="C13697">
        <v>103915</v>
      </c>
      <c r="D13697" t="s">
        <v>5551</v>
      </c>
      <c r="E13697" t="s">
        <v>9</v>
      </c>
      <c r="F13697">
        <v>154.34</v>
      </c>
      <c r="G13697">
        <v>155.94</v>
      </c>
      <c r="J13697">
        <v>1E-4</v>
      </c>
      <c r="K13697">
        <v>1E-4</v>
      </c>
    </row>
    <row r="13698" spans="1:11">
      <c r="A13698" t="s">
        <v>29733</v>
      </c>
      <c r="B13698" t="s">
        <v>58</v>
      </c>
      <c r="C13698">
        <v>103916</v>
      </c>
      <c r="D13698" t="s">
        <v>5552</v>
      </c>
      <c r="E13698" t="s">
        <v>9</v>
      </c>
      <c r="F13698">
        <v>177.95</v>
      </c>
      <c r="G13698">
        <v>179.74</v>
      </c>
      <c r="J13698">
        <v>1E-4</v>
      </c>
      <c r="K13698">
        <v>1E-4</v>
      </c>
    </row>
    <row r="13699" spans="1:11">
      <c r="A13699" t="s">
        <v>29734</v>
      </c>
      <c r="B13699" t="s">
        <v>58</v>
      </c>
      <c r="C13699">
        <v>103917</v>
      </c>
      <c r="D13699" t="s">
        <v>5553</v>
      </c>
      <c r="E13699" t="s">
        <v>9</v>
      </c>
      <c r="F13699">
        <v>202.65</v>
      </c>
      <c r="G13699">
        <v>204.61</v>
      </c>
      <c r="J13699">
        <v>2.0000000000000001E-4</v>
      </c>
      <c r="K13699">
        <v>2.0000000000000001E-4</v>
      </c>
    </row>
    <row r="13700" spans="1:11">
      <c r="A13700" t="s">
        <v>29735</v>
      </c>
      <c r="B13700" t="s">
        <v>58</v>
      </c>
      <c r="C13700">
        <v>103918</v>
      </c>
      <c r="D13700" t="s">
        <v>5554</v>
      </c>
      <c r="E13700" t="s">
        <v>9</v>
      </c>
      <c r="F13700">
        <v>214.84</v>
      </c>
      <c r="G13700">
        <v>216.89</v>
      </c>
      <c r="J13700">
        <v>2.0000000000000001E-4</v>
      </c>
      <c r="K13700">
        <v>2.0000000000000001E-4</v>
      </c>
    </row>
    <row r="13701" spans="1:11">
      <c r="A13701" t="s">
        <v>29736</v>
      </c>
      <c r="B13701" t="s">
        <v>58</v>
      </c>
      <c r="C13701">
        <v>103919</v>
      </c>
      <c r="D13701" t="s">
        <v>8294</v>
      </c>
      <c r="E13701" t="s">
        <v>9</v>
      </c>
      <c r="F13701">
        <v>0</v>
      </c>
      <c r="G13701">
        <v>0</v>
      </c>
    </row>
    <row r="13702" spans="1:11">
      <c r="A13702" t="s">
        <v>29737</v>
      </c>
      <c r="B13702" t="s">
        <v>58</v>
      </c>
      <c r="C13702">
        <v>103920</v>
      </c>
      <c r="D13702" t="s">
        <v>8295</v>
      </c>
      <c r="E13702" t="s">
        <v>9</v>
      </c>
      <c r="F13702">
        <v>0</v>
      </c>
      <c r="G13702">
        <v>0</v>
      </c>
    </row>
    <row r="13703" spans="1:11">
      <c r="A13703" t="s">
        <v>29738</v>
      </c>
      <c r="B13703" t="s">
        <v>58</v>
      </c>
      <c r="C13703">
        <v>103921</v>
      </c>
      <c r="D13703" t="s">
        <v>8296</v>
      </c>
      <c r="E13703" t="s">
        <v>9</v>
      </c>
      <c r="F13703">
        <v>0</v>
      </c>
      <c r="G13703">
        <v>0</v>
      </c>
    </row>
    <row r="13704" spans="1:11">
      <c r="A13704" t="s">
        <v>29739</v>
      </c>
      <c r="B13704" t="s">
        <v>58</v>
      </c>
      <c r="C13704">
        <v>103922</v>
      </c>
      <c r="D13704" t="s">
        <v>8297</v>
      </c>
      <c r="E13704" t="s">
        <v>9</v>
      </c>
      <c r="F13704">
        <v>0</v>
      </c>
      <c r="G13704">
        <v>0</v>
      </c>
    </row>
    <row r="13705" spans="1:11">
      <c r="A13705" t="s">
        <v>29740</v>
      </c>
      <c r="B13705" t="s">
        <v>58</v>
      </c>
      <c r="C13705">
        <v>103923</v>
      </c>
      <c r="D13705" t="s">
        <v>8298</v>
      </c>
      <c r="E13705" t="s">
        <v>9</v>
      </c>
      <c r="F13705">
        <v>0</v>
      </c>
      <c r="G13705">
        <v>0</v>
      </c>
    </row>
    <row r="13706" spans="1:11">
      <c r="A13706" t="s">
        <v>29741</v>
      </c>
      <c r="B13706" t="s">
        <v>58</v>
      </c>
      <c r="C13706">
        <v>103908</v>
      </c>
      <c r="D13706" t="s">
        <v>5545</v>
      </c>
      <c r="E13706" t="s">
        <v>9</v>
      </c>
      <c r="F13706">
        <v>167.93</v>
      </c>
      <c r="G13706">
        <v>169.97</v>
      </c>
      <c r="J13706">
        <v>1E-4</v>
      </c>
      <c r="K13706">
        <v>1E-4</v>
      </c>
    </row>
    <row r="13707" spans="1:11">
      <c r="A13707" t="s">
        <v>29742</v>
      </c>
      <c r="B13707" t="s">
        <v>58</v>
      </c>
      <c r="C13707">
        <v>103909</v>
      </c>
      <c r="D13707" t="s">
        <v>5546</v>
      </c>
      <c r="E13707" t="s">
        <v>9</v>
      </c>
      <c r="F13707">
        <v>191.14</v>
      </c>
      <c r="G13707">
        <v>193.32</v>
      </c>
      <c r="J13707">
        <v>2.0000000000000001E-4</v>
      </c>
      <c r="K13707">
        <v>2.0000000000000001E-4</v>
      </c>
    </row>
    <row r="13708" spans="1:11">
      <c r="A13708" t="s">
        <v>29743</v>
      </c>
      <c r="B13708" t="s">
        <v>58</v>
      </c>
      <c r="C13708">
        <v>103912</v>
      </c>
      <c r="D13708" t="s">
        <v>5548</v>
      </c>
      <c r="E13708" t="s">
        <v>9</v>
      </c>
      <c r="F13708">
        <v>240.42</v>
      </c>
      <c r="G13708">
        <v>242.93</v>
      </c>
      <c r="J13708">
        <v>2.0000000000000001E-4</v>
      </c>
      <c r="K13708">
        <v>2.0000000000000001E-4</v>
      </c>
    </row>
    <row r="13709" spans="1:11">
      <c r="A13709" t="s">
        <v>29744</v>
      </c>
      <c r="B13709" t="s">
        <v>58</v>
      </c>
      <c r="C13709">
        <v>101979</v>
      </c>
      <c r="D13709" t="s">
        <v>6035</v>
      </c>
      <c r="E13709" t="s">
        <v>12</v>
      </c>
      <c r="F13709">
        <v>44.9</v>
      </c>
      <c r="G13709">
        <v>45.66</v>
      </c>
      <c r="J13709">
        <v>0</v>
      </c>
      <c r="K13709">
        <v>0</v>
      </c>
    </row>
    <row r="13710" spans="1:11">
      <c r="A13710" t="s">
        <v>29745</v>
      </c>
      <c r="B13710" t="s">
        <v>58</v>
      </c>
      <c r="C13710">
        <v>101970</v>
      </c>
      <c r="D13710" t="s">
        <v>8299</v>
      </c>
      <c r="E13710" t="s">
        <v>12</v>
      </c>
      <c r="F13710">
        <v>0</v>
      </c>
      <c r="G13710">
        <v>0</v>
      </c>
    </row>
    <row r="13711" spans="1:11">
      <c r="A13711" t="s">
        <v>29746</v>
      </c>
      <c r="B13711" t="s">
        <v>58</v>
      </c>
      <c r="C13711">
        <v>101972</v>
      </c>
      <c r="D13711" t="s">
        <v>8300</v>
      </c>
      <c r="E13711" t="s">
        <v>12</v>
      </c>
      <c r="F13711">
        <v>0</v>
      </c>
      <c r="G13711">
        <v>0</v>
      </c>
    </row>
    <row r="13712" spans="1:11">
      <c r="A13712" t="s">
        <v>29747</v>
      </c>
      <c r="B13712" t="s">
        <v>58</v>
      </c>
      <c r="C13712">
        <v>101966</v>
      </c>
      <c r="D13712" t="s">
        <v>6034</v>
      </c>
      <c r="E13712" t="s">
        <v>12</v>
      </c>
      <c r="F13712">
        <v>201.48</v>
      </c>
      <c r="G13712">
        <v>202.9</v>
      </c>
      <c r="J13712">
        <v>0</v>
      </c>
      <c r="K13712">
        <v>0</v>
      </c>
    </row>
    <row r="13713" spans="1:11">
      <c r="A13713" t="s">
        <v>29748</v>
      </c>
      <c r="B13713" t="s">
        <v>58</v>
      </c>
      <c r="C13713">
        <v>101976</v>
      </c>
      <c r="D13713" t="s">
        <v>8301</v>
      </c>
      <c r="E13713" t="s">
        <v>12</v>
      </c>
      <c r="F13713">
        <v>0</v>
      </c>
      <c r="G13713">
        <v>0</v>
      </c>
    </row>
    <row r="13714" spans="1:11">
      <c r="A13714" t="s">
        <v>29749</v>
      </c>
      <c r="B13714" t="s">
        <v>58</v>
      </c>
      <c r="C13714">
        <v>101978</v>
      </c>
      <c r="D13714" t="s">
        <v>8302</v>
      </c>
      <c r="E13714" t="s">
        <v>12</v>
      </c>
      <c r="F13714">
        <v>0</v>
      </c>
      <c r="G13714">
        <v>0</v>
      </c>
    </row>
    <row r="13715" spans="1:11">
      <c r="A13715" t="s">
        <v>29750</v>
      </c>
      <c r="B13715" t="s">
        <v>58</v>
      </c>
      <c r="C13715">
        <v>101967</v>
      </c>
      <c r="D13715" t="s">
        <v>8303</v>
      </c>
      <c r="E13715" t="s">
        <v>12</v>
      </c>
      <c r="F13715">
        <v>0</v>
      </c>
      <c r="G13715">
        <v>0</v>
      </c>
    </row>
    <row r="13716" spans="1:11">
      <c r="A13716" t="s">
        <v>29751</v>
      </c>
      <c r="B13716" t="s">
        <v>58</v>
      </c>
      <c r="C13716">
        <v>101968</v>
      </c>
      <c r="D13716" t="s">
        <v>8304</v>
      </c>
      <c r="E13716" t="s">
        <v>12</v>
      </c>
      <c r="F13716">
        <v>0</v>
      </c>
      <c r="G13716">
        <v>0</v>
      </c>
    </row>
    <row r="13717" spans="1:11">
      <c r="A13717" t="s">
        <v>29752</v>
      </c>
      <c r="B13717" t="s">
        <v>58</v>
      </c>
      <c r="C13717">
        <v>101965</v>
      </c>
      <c r="D13717" t="s">
        <v>8305</v>
      </c>
      <c r="E13717" t="s">
        <v>12</v>
      </c>
      <c r="F13717">
        <v>161.22</v>
      </c>
      <c r="G13717">
        <v>164.27</v>
      </c>
      <c r="J13717">
        <v>0</v>
      </c>
      <c r="K13717">
        <v>0</v>
      </c>
    </row>
    <row r="13718" spans="1:11">
      <c r="A13718" t="s">
        <v>29753</v>
      </c>
      <c r="B13718" t="s">
        <v>58</v>
      </c>
      <c r="C13718">
        <v>104100</v>
      </c>
      <c r="D13718" t="s">
        <v>8306</v>
      </c>
      <c r="E13718" t="s">
        <v>9</v>
      </c>
      <c r="F13718">
        <v>0</v>
      </c>
      <c r="G13718">
        <v>0</v>
      </c>
    </row>
    <row r="13719" spans="1:11">
      <c r="A13719" t="s">
        <v>29754</v>
      </c>
      <c r="B13719" t="s">
        <v>58</v>
      </c>
      <c r="C13719">
        <v>104099</v>
      </c>
      <c r="D13719" t="s">
        <v>8307</v>
      </c>
      <c r="E13719" t="s">
        <v>9</v>
      </c>
      <c r="F13719">
        <v>0</v>
      </c>
      <c r="G13719">
        <v>0</v>
      </c>
    </row>
    <row r="13720" spans="1:11">
      <c r="A13720" t="s">
        <v>29755</v>
      </c>
      <c r="B13720" t="s">
        <v>58</v>
      </c>
      <c r="C13720">
        <v>104102</v>
      </c>
      <c r="D13720" t="s">
        <v>8308</v>
      </c>
      <c r="E13720" t="s">
        <v>9</v>
      </c>
      <c r="F13720">
        <v>0</v>
      </c>
      <c r="G13720">
        <v>0</v>
      </c>
    </row>
    <row r="13721" spans="1:11">
      <c r="A13721" t="s">
        <v>29756</v>
      </c>
      <c r="B13721" t="s">
        <v>58</v>
      </c>
      <c r="C13721">
        <v>104101</v>
      </c>
      <c r="D13721" t="s">
        <v>8309</v>
      </c>
      <c r="E13721" t="s">
        <v>9</v>
      </c>
      <c r="F13721">
        <v>0</v>
      </c>
      <c r="G13721">
        <v>0</v>
      </c>
    </row>
    <row r="13722" spans="1:11">
      <c r="A13722" t="s">
        <v>29757</v>
      </c>
      <c r="B13722" t="s">
        <v>58</v>
      </c>
      <c r="C13722">
        <v>104103</v>
      </c>
      <c r="D13722" t="s">
        <v>15230</v>
      </c>
      <c r="E13722" t="s">
        <v>9</v>
      </c>
      <c r="F13722">
        <v>0</v>
      </c>
      <c r="G13722">
        <v>0</v>
      </c>
    </row>
    <row r="13723" spans="1:11">
      <c r="A13723" t="s">
        <v>29758</v>
      </c>
      <c r="B13723" t="s">
        <v>58</v>
      </c>
      <c r="C13723">
        <v>92123</v>
      </c>
      <c r="D13723" t="s">
        <v>6225</v>
      </c>
      <c r="E13723" t="s">
        <v>10</v>
      </c>
      <c r="F13723">
        <v>63.52</v>
      </c>
      <c r="G13723">
        <v>66.97</v>
      </c>
      <c r="J13723">
        <v>0</v>
      </c>
      <c r="K13723">
        <v>0</v>
      </c>
    </row>
    <row r="13724" spans="1:11">
      <c r="A13724" t="s">
        <v>29759</v>
      </c>
      <c r="B13724" t="s">
        <v>58</v>
      </c>
      <c r="C13724">
        <v>92121</v>
      </c>
      <c r="D13724" t="s">
        <v>6223</v>
      </c>
      <c r="E13724" t="s">
        <v>10</v>
      </c>
      <c r="F13724">
        <v>41.3</v>
      </c>
      <c r="G13724">
        <v>44.26</v>
      </c>
      <c r="J13724">
        <v>0</v>
      </c>
      <c r="K13724">
        <v>0</v>
      </c>
    </row>
    <row r="13725" spans="1:11">
      <c r="A13725" t="s">
        <v>29760</v>
      </c>
      <c r="B13725" t="s">
        <v>58</v>
      </c>
      <c r="C13725">
        <v>92122</v>
      </c>
      <c r="D13725" t="s">
        <v>6224</v>
      </c>
      <c r="E13725" t="s">
        <v>10</v>
      </c>
      <c r="F13725">
        <v>69.900000000000006</v>
      </c>
      <c r="G13725">
        <v>75.27</v>
      </c>
      <c r="J13725">
        <v>0</v>
      </c>
      <c r="K13725">
        <v>0</v>
      </c>
    </row>
    <row r="13726" spans="1:11">
      <c r="A13726" t="s">
        <v>29761</v>
      </c>
      <c r="B13726" t="s">
        <v>58</v>
      </c>
      <c r="C13726">
        <v>103615</v>
      </c>
      <c r="D13726" t="s">
        <v>8310</v>
      </c>
      <c r="E13726" t="s">
        <v>12</v>
      </c>
      <c r="F13726">
        <v>0</v>
      </c>
      <c r="G13726">
        <v>0</v>
      </c>
    </row>
    <row r="13727" spans="1:11">
      <c r="A13727" t="s">
        <v>29762</v>
      </c>
      <c r="B13727" t="s">
        <v>58</v>
      </c>
      <c r="C13727">
        <v>103637</v>
      </c>
      <c r="D13727" t="s">
        <v>8311</v>
      </c>
      <c r="E13727" t="s">
        <v>12</v>
      </c>
      <c r="F13727">
        <v>0</v>
      </c>
      <c r="G13727">
        <v>0</v>
      </c>
    </row>
    <row r="13728" spans="1:11">
      <c r="A13728" t="s">
        <v>29763</v>
      </c>
      <c r="B13728" t="s">
        <v>58</v>
      </c>
      <c r="C13728">
        <v>103593</v>
      </c>
      <c r="D13728" t="s">
        <v>8312</v>
      </c>
      <c r="E13728" t="s">
        <v>12</v>
      </c>
      <c r="F13728">
        <v>0</v>
      </c>
      <c r="G13728">
        <v>0</v>
      </c>
    </row>
    <row r="13729" spans="1:7">
      <c r="A13729" t="s">
        <v>29764</v>
      </c>
      <c r="B13729" t="s">
        <v>58</v>
      </c>
      <c r="C13729">
        <v>103616</v>
      </c>
      <c r="D13729" t="s">
        <v>8313</v>
      </c>
      <c r="E13729" t="s">
        <v>12</v>
      </c>
      <c r="F13729">
        <v>0</v>
      </c>
      <c r="G13729">
        <v>0</v>
      </c>
    </row>
    <row r="13730" spans="1:7">
      <c r="A13730" t="s">
        <v>29765</v>
      </c>
      <c r="B13730" t="s">
        <v>58</v>
      </c>
      <c r="C13730">
        <v>103638</v>
      </c>
      <c r="D13730" t="s">
        <v>8314</v>
      </c>
      <c r="E13730" t="s">
        <v>12</v>
      </c>
      <c r="F13730">
        <v>0</v>
      </c>
      <c r="G13730">
        <v>0</v>
      </c>
    </row>
    <row r="13731" spans="1:7">
      <c r="A13731" t="s">
        <v>29766</v>
      </c>
      <c r="B13731" t="s">
        <v>58</v>
      </c>
      <c r="C13731">
        <v>103594</v>
      </c>
      <c r="D13731" t="s">
        <v>8315</v>
      </c>
      <c r="E13731" t="s">
        <v>12</v>
      </c>
      <c r="F13731">
        <v>0</v>
      </c>
      <c r="G13731">
        <v>0</v>
      </c>
    </row>
    <row r="13732" spans="1:7">
      <c r="A13732" t="s">
        <v>29767</v>
      </c>
      <c r="B13732" t="s">
        <v>58</v>
      </c>
      <c r="C13732">
        <v>103617</v>
      </c>
      <c r="D13732" t="s">
        <v>8316</v>
      </c>
      <c r="E13732" t="s">
        <v>12</v>
      </c>
      <c r="F13732">
        <v>0</v>
      </c>
      <c r="G13732">
        <v>0</v>
      </c>
    </row>
    <row r="13733" spans="1:7">
      <c r="A13733" t="s">
        <v>29768</v>
      </c>
      <c r="B13733" t="s">
        <v>58</v>
      </c>
      <c r="C13733">
        <v>103639</v>
      </c>
      <c r="D13733" t="s">
        <v>8317</v>
      </c>
      <c r="E13733" t="s">
        <v>12</v>
      </c>
      <c r="F13733">
        <v>0</v>
      </c>
      <c r="G13733">
        <v>0</v>
      </c>
    </row>
    <row r="13734" spans="1:7">
      <c r="A13734" t="s">
        <v>29769</v>
      </c>
      <c r="B13734" t="s">
        <v>58</v>
      </c>
      <c r="C13734">
        <v>103595</v>
      </c>
      <c r="D13734" t="s">
        <v>8318</v>
      </c>
      <c r="E13734" t="s">
        <v>12</v>
      </c>
      <c r="F13734">
        <v>0</v>
      </c>
      <c r="G13734">
        <v>0</v>
      </c>
    </row>
    <row r="13735" spans="1:7">
      <c r="A13735" t="s">
        <v>29770</v>
      </c>
      <c r="B13735" t="s">
        <v>58</v>
      </c>
      <c r="C13735">
        <v>103609</v>
      </c>
      <c r="D13735" t="s">
        <v>8319</v>
      </c>
      <c r="E13735" t="s">
        <v>12</v>
      </c>
      <c r="F13735">
        <v>0</v>
      </c>
      <c r="G13735">
        <v>0</v>
      </c>
    </row>
    <row r="13736" spans="1:7">
      <c r="A13736" t="s">
        <v>29771</v>
      </c>
      <c r="B13736" t="s">
        <v>58</v>
      </c>
      <c r="C13736">
        <v>103631</v>
      </c>
      <c r="D13736" t="s">
        <v>8320</v>
      </c>
      <c r="E13736" t="s">
        <v>12</v>
      </c>
      <c r="F13736">
        <v>0</v>
      </c>
      <c r="G13736">
        <v>0</v>
      </c>
    </row>
    <row r="13737" spans="1:7">
      <c r="A13737" t="s">
        <v>29772</v>
      </c>
      <c r="B13737" t="s">
        <v>58</v>
      </c>
      <c r="C13737">
        <v>103587</v>
      </c>
      <c r="D13737" t="s">
        <v>8321</v>
      </c>
      <c r="E13737" t="s">
        <v>12</v>
      </c>
      <c r="F13737">
        <v>0</v>
      </c>
      <c r="G13737">
        <v>0</v>
      </c>
    </row>
    <row r="13738" spans="1:7">
      <c r="A13738" t="s">
        <v>29773</v>
      </c>
      <c r="B13738" t="s">
        <v>58</v>
      </c>
      <c r="C13738">
        <v>103618</v>
      </c>
      <c r="D13738" t="s">
        <v>8322</v>
      </c>
      <c r="E13738" t="s">
        <v>12</v>
      </c>
      <c r="F13738">
        <v>0</v>
      </c>
      <c r="G13738">
        <v>0</v>
      </c>
    </row>
    <row r="13739" spans="1:7">
      <c r="A13739" t="s">
        <v>29774</v>
      </c>
      <c r="B13739" t="s">
        <v>58</v>
      </c>
      <c r="C13739">
        <v>103640</v>
      </c>
      <c r="D13739" t="s">
        <v>8323</v>
      </c>
      <c r="E13739" t="s">
        <v>12</v>
      </c>
      <c r="F13739">
        <v>0</v>
      </c>
      <c r="G13739">
        <v>0</v>
      </c>
    </row>
    <row r="13740" spans="1:7">
      <c r="A13740" t="s">
        <v>29775</v>
      </c>
      <c r="B13740" t="s">
        <v>58</v>
      </c>
      <c r="C13740">
        <v>103596</v>
      </c>
      <c r="D13740" t="s">
        <v>8324</v>
      </c>
      <c r="E13740" t="s">
        <v>12</v>
      </c>
      <c r="F13740">
        <v>0</v>
      </c>
      <c r="G13740">
        <v>0</v>
      </c>
    </row>
    <row r="13741" spans="1:7">
      <c r="A13741" t="s">
        <v>29776</v>
      </c>
      <c r="B13741" t="s">
        <v>58</v>
      </c>
      <c r="C13741">
        <v>103619</v>
      </c>
      <c r="D13741" t="s">
        <v>8325</v>
      </c>
      <c r="E13741" t="s">
        <v>12</v>
      </c>
      <c r="F13741">
        <v>0</v>
      </c>
      <c r="G13741">
        <v>0</v>
      </c>
    </row>
    <row r="13742" spans="1:7">
      <c r="A13742" t="s">
        <v>29777</v>
      </c>
      <c r="B13742" t="s">
        <v>58</v>
      </c>
      <c r="C13742">
        <v>103641</v>
      </c>
      <c r="D13742" t="s">
        <v>8326</v>
      </c>
      <c r="E13742" t="s">
        <v>12</v>
      </c>
      <c r="F13742">
        <v>0</v>
      </c>
      <c r="G13742">
        <v>0</v>
      </c>
    </row>
    <row r="13743" spans="1:7">
      <c r="A13743" t="s">
        <v>29778</v>
      </c>
      <c r="B13743" t="s">
        <v>58</v>
      </c>
      <c r="C13743">
        <v>103597</v>
      </c>
      <c r="D13743" t="s">
        <v>8327</v>
      </c>
      <c r="E13743" t="s">
        <v>12</v>
      </c>
      <c r="F13743">
        <v>0</v>
      </c>
      <c r="G13743">
        <v>0</v>
      </c>
    </row>
    <row r="13744" spans="1:7">
      <c r="A13744" t="s">
        <v>29779</v>
      </c>
      <c r="B13744" t="s">
        <v>58</v>
      </c>
      <c r="C13744">
        <v>103620</v>
      </c>
      <c r="D13744" t="s">
        <v>8328</v>
      </c>
      <c r="E13744" t="s">
        <v>12</v>
      </c>
      <c r="F13744">
        <v>0</v>
      </c>
      <c r="G13744">
        <v>0</v>
      </c>
    </row>
    <row r="13745" spans="1:7">
      <c r="A13745" t="s">
        <v>29780</v>
      </c>
      <c r="B13745" t="s">
        <v>58</v>
      </c>
      <c r="C13745">
        <v>103642</v>
      </c>
      <c r="D13745" t="s">
        <v>8329</v>
      </c>
      <c r="E13745" t="s">
        <v>12</v>
      </c>
      <c r="F13745">
        <v>0</v>
      </c>
      <c r="G13745">
        <v>0</v>
      </c>
    </row>
    <row r="13746" spans="1:7">
      <c r="A13746" t="s">
        <v>29781</v>
      </c>
      <c r="B13746" t="s">
        <v>58</v>
      </c>
      <c r="C13746">
        <v>103598</v>
      </c>
      <c r="D13746" t="s">
        <v>8330</v>
      </c>
      <c r="E13746" t="s">
        <v>12</v>
      </c>
      <c r="F13746">
        <v>0</v>
      </c>
      <c r="G13746">
        <v>0</v>
      </c>
    </row>
    <row r="13747" spans="1:7">
      <c r="A13747" t="s">
        <v>29782</v>
      </c>
      <c r="B13747" t="s">
        <v>58</v>
      </c>
      <c r="C13747">
        <v>103621</v>
      </c>
      <c r="D13747" t="s">
        <v>8331</v>
      </c>
      <c r="E13747" t="s">
        <v>12</v>
      </c>
      <c r="F13747">
        <v>0</v>
      </c>
      <c r="G13747">
        <v>0</v>
      </c>
    </row>
    <row r="13748" spans="1:7">
      <c r="A13748" t="s">
        <v>29783</v>
      </c>
      <c r="B13748" t="s">
        <v>58</v>
      </c>
      <c r="C13748">
        <v>103643</v>
      </c>
      <c r="D13748" t="s">
        <v>8332</v>
      </c>
      <c r="E13748" t="s">
        <v>12</v>
      </c>
      <c r="F13748">
        <v>0</v>
      </c>
      <c r="G13748">
        <v>0</v>
      </c>
    </row>
    <row r="13749" spans="1:7">
      <c r="A13749" t="s">
        <v>29784</v>
      </c>
      <c r="B13749" t="s">
        <v>58</v>
      </c>
      <c r="C13749">
        <v>103599</v>
      </c>
      <c r="D13749" t="s">
        <v>8333</v>
      </c>
      <c r="E13749" t="s">
        <v>12</v>
      </c>
      <c r="F13749">
        <v>0</v>
      </c>
      <c r="G13749">
        <v>0</v>
      </c>
    </row>
    <row r="13750" spans="1:7">
      <c r="A13750" t="s">
        <v>29785</v>
      </c>
      <c r="B13750" t="s">
        <v>58</v>
      </c>
      <c r="C13750">
        <v>103622</v>
      </c>
      <c r="D13750" t="s">
        <v>8334</v>
      </c>
      <c r="E13750" t="s">
        <v>12</v>
      </c>
      <c r="F13750">
        <v>0</v>
      </c>
      <c r="G13750">
        <v>0</v>
      </c>
    </row>
    <row r="13751" spans="1:7">
      <c r="A13751" t="s">
        <v>29786</v>
      </c>
      <c r="B13751" t="s">
        <v>58</v>
      </c>
      <c r="C13751">
        <v>103644</v>
      </c>
      <c r="D13751" t="s">
        <v>8335</v>
      </c>
      <c r="E13751" t="s">
        <v>12</v>
      </c>
      <c r="F13751">
        <v>0</v>
      </c>
      <c r="G13751">
        <v>0</v>
      </c>
    </row>
    <row r="13752" spans="1:7">
      <c r="A13752" t="s">
        <v>29787</v>
      </c>
      <c r="B13752" t="s">
        <v>58</v>
      </c>
      <c r="C13752">
        <v>103600</v>
      </c>
      <c r="D13752" t="s">
        <v>8336</v>
      </c>
      <c r="E13752" t="s">
        <v>12</v>
      </c>
      <c r="F13752">
        <v>0</v>
      </c>
      <c r="G13752">
        <v>0</v>
      </c>
    </row>
    <row r="13753" spans="1:7">
      <c r="A13753" t="s">
        <v>29788</v>
      </c>
      <c r="B13753" t="s">
        <v>58</v>
      </c>
      <c r="C13753">
        <v>103610</v>
      </c>
      <c r="D13753" t="s">
        <v>8337</v>
      </c>
      <c r="E13753" t="s">
        <v>12</v>
      </c>
      <c r="F13753">
        <v>0</v>
      </c>
      <c r="G13753">
        <v>0</v>
      </c>
    </row>
    <row r="13754" spans="1:7">
      <c r="A13754" t="s">
        <v>29789</v>
      </c>
      <c r="B13754" t="s">
        <v>58</v>
      </c>
      <c r="C13754">
        <v>103632</v>
      </c>
      <c r="D13754" t="s">
        <v>8338</v>
      </c>
      <c r="E13754" t="s">
        <v>12</v>
      </c>
      <c r="F13754">
        <v>0</v>
      </c>
      <c r="G13754">
        <v>0</v>
      </c>
    </row>
    <row r="13755" spans="1:7">
      <c r="A13755" t="s">
        <v>29790</v>
      </c>
      <c r="B13755" t="s">
        <v>58</v>
      </c>
      <c r="C13755">
        <v>103588</v>
      </c>
      <c r="D13755" t="s">
        <v>8339</v>
      </c>
      <c r="E13755" t="s">
        <v>12</v>
      </c>
      <c r="F13755">
        <v>0</v>
      </c>
      <c r="G13755">
        <v>0</v>
      </c>
    </row>
    <row r="13756" spans="1:7">
      <c r="A13756" t="s">
        <v>29791</v>
      </c>
      <c r="B13756" t="s">
        <v>58</v>
      </c>
      <c r="C13756">
        <v>103623</v>
      </c>
      <c r="D13756" t="s">
        <v>8340</v>
      </c>
      <c r="E13756" t="s">
        <v>12</v>
      </c>
      <c r="F13756">
        <v>0</v>
      </c>
      <c r="G13756">
        <v>0</v>
      </c>
    </row>
    <row r="13757" spans="1:7">
      <c r="A13757" t="s">
        <v>29792</v>
      </c>
      <c r="B13757" t="s">
        <v>58</v>
      </c>
      <c r="C13757">
        <v>103645</v>
      </c>
      <c r="D13757" t="s">
        <v>8341</v>
      </c>
      <c r="E13757" t="s">
        <v>12</v>
      </c>
      <c r="F13757">
        <v>0</v>
      </c>
      <c r="G13757">
        <v>0</v>
      </c>
    </row>
    <row r="13758" spans="1:7">
      <c r="A13758" t="s">
        <v>29793</v>
      </c>
      <c r="B13758" t="s">
        <v>58</v>
      </c>
      <c r="C13758">
        <v>103601</v>
      </c>
      <c r="D13758" t="s">
        <v>8342</v>
      </c>
      <c r="E13758" t="s">
        <v>12</v>
      </c>
      <c r="F13758">
        <v>0</v>
      </c>
      <c r="G13758">
        <v>0</v>
      </c>
    </row>
    <row r="13759" spans="1:7">
      <c r="A13759" t="s">
        <v>29794</v>
      </c>
      <c r="B13759" t="s">
        <v>58</v>
      </c>
      <c r="C13759">
        <v>103624</v>
      </c>
      <c r="D13759" t="s">
        <v>8343</v>
      </c>
      <c r="E13759" t="s">
        <v>12</v>
      </c>
      <c r="F13759">
        <v>0</v>
      </c>
      <c r="G13759">
        <v>0</v>
      </c>
    </row>
    <row r="13760" spans="1:7">
      <c r="A13760" t="s">
        <v>29795</v>
      </c>
      <c r="B13760" t="s">
        <v>58</v>
      </c>
      <c r="C13760">
        <v>103646</v>
      </c>
      <c r="D13760" t="s">
        <v>8344</v>
      </c>
      <c r="E13760" t="s">
        <v>12</v>
      </c>
      <c r="F13760">
        <v>0</v>
      </c>
      <c r="G13760">
        <v>0</v>
      </c>
    </row>
    <row r="13761" spans="1:7">
      <c r="A13761" t="s">
        <v>29796</v>
      </c>
      <c r="B13761" t="s">
        <v>58</v>
      </c>
      <c r="C13761">
        <v>103602</v>
      </c>
      <c r="D13761" t="s">
        <v>8345</v>
      </c>
      <c r="E13761" t="s">
        <v>12</v>
      </c>
      <c r="F13761">
        <v>0</v>
      </c>
      <c r="G13761">
        <v>0</v>
      </c>
    </row>
    <row r="13762" spans="1:7">
      <c r="A13762" t="s">
        <v>29797</v>
      </c>
      <c r="B13762" t="s">
        <v>58</v>
      </c>
      <c r="C13762">
        <v>103625</v>
      </c>
      <c r="D13762" t="s">
        <v>8346</v>
      </c>
      <c r="E13762" t="s">
        <v>12</v>
      </c>
      <c r="F13762">
        <v>0</v>
      </c>
      <c r="G13762">
        <v>0</v>
      </c>
    </row>
    <row r="13763" spans="1:7">
      <c r="A13763" t="s">
        <v>29798</v>
      </c>
      <c r="B13763" t="s">
        <v>58</v>
      </c>
      <c r="C13763">
        <v>103647</v>
      </c>
      <c r="D13763" t="s">
        <v>8347</v>
      </c>
      <c r="E13763" t="s">
        <v>12</v>
      </c>
      <c r="F13763">
        <v>0</v>
      </c>
      <c r="G13763">
        <v>0</v>
      </c>
    </row>
    <row r="13764" spans="1:7">
      <c r="A13764" t="s">
        <v>29799</v>
      </c>
      <c r="B13764" t="s">
        <v>58</v>
      </c>
      <c r="C13764">
        <v>103603</v>
      </c>
      <c r="D13764" t="s">
        <v>8348</v>
      </c>
      <c r="E13764" t="s">
        <v>12</v>
      </c>
      <c r="F13764">
        <v>0</v>
      </c>
      <c r="G13764">
        <v>0</v>
      </c>
    </row>
    <row r="13765" spans="1:7">
      <c r="A13765" t="s">
        <v>29800</v>
      </c>
      <c r="B13765" t="s">
        <v>58</v>
      </c>
      <c r="C13765">
        <v>103611</v>
      </c>
      <c r="D13765" t="s">
        <v>8349</v>
      </c>
      <c r="E13765" t="s">
        <v>12</v>
      </c>
      <c r="F13765">
        <v>0</v>
      </c>
      <c r="G13765">
        <v>0</v>
      </c>
    </row>
    <row r="13766" spans="1:7">
      <c r="A13766" t="s">
        <v>29801</v>
      </c>
      <c r="B13766" t="s">
        <v>58</v>
      </c>
      <c r="C13766">
        <v>103633</v>
      </c>
      <c r="D13766" t="s">
        <v>8350</v>
      </c>
      <c r="E13766" t="s">
        <v>12</v>
      </c>
      <c r="F13766">
        <v>0</v>
      </c>
      <c r="G13766">
        <v>0</v>
      </c>
    </row>
    <row r="13767" spans="1:7">
      <c r="A13767" t="s">
        <v>29802</v>
      </c>
      <c r="B13767" t="s">
        <v>58</v>
      </c>
      <c r="C13767">
        <v>103589</v>
      </c>
      <c r="D13767" t="s">
        <v>8351</v>
      </c>
      <c r="E13767" t="s">
        <v>12</v>
      </c>
      <c r="F13767">
        <v>0</v>
      </c>
      <c r="G13767">
        <v>0</v>
      </c>
    </row>
    <row r="13768" spans="1:7">
      <c r="A13768" t="s">
        <v>29803</v>
      </c>
      <c r="B13768" t="s">
        <v>58</v>
      </c>
      <c r="C13768">
        <v>103626</v>
      </c>
      <c r="D13768" t="s">
        <v>8352</v>
      </c>
      <c r="E13768" t="s">
        <v>12</v>
      </c>
      <c r="F13768">
        <v>0</v>
      </c>
      <c r="G13768">
        <v>0</v>
      </c>
    </row>
    <row r="13769" spans="1:7">
      <c r="A13769" t="s">
        <v>29804</v>
      </c>
      <c r="B13769" t="s">
        <v>58</v>
      </c>
      <c r="C13769">
        <v>103648</v>
      </c>
      <c r="D13769" t="s">
        <v>8353</v>
      </c>
      <c r="E13769" t="s">
        <v>12</v>
      </c>
      <c r="F13769">
        <v>0</v>
      </c>
      <c r="G13769">
        <v>0</v>
      </c>
    </row>
    <row r="13770" spans="1:7">
      <c r="A13770" t="s">
        <v>29805</v>
      </c>
      <c r="B13770" t="s">
        <v>58</v>
      </c>
      <c r="C13770">
        <v>103604</v>
      </c>
      <c r="D13770" t="s">
        <v>8354</v>
      </c>
      <c r="E13770" t="s">
        <v>12</v>
      </c>
      <c r="F13770">
        <v>0</v>
      </c>
      <c r="G13770">
        <v>0</v>
      </c>
    </row>
    <row r="13771" spans="1:7">
      <c r="A13771" t="s">
        <v>29806</v>
      </c>
      <c r="B13771" t="s">
        <v>58</v>
      </c>
      <c r="C13771">
        <v>103627</v>
      </c>
      <c r="D13771" t="s">
        <v>8355</v>
      </c>
      <c r="E13771" t="s">
        <v>12</v>
      </c>
      <c r="F13771">
        <v>0</v>
      </c>
      <c r="G13771">
        <v>0</v>
      </c>
    </row>
    <row r="13772" spans="1:7">
      <c r="A13772" t="s">
        <v>29807</v>
      </c>
      <c r="B13772" t="s">
        <v>58</v>
      </c>
      <c r="C13772">
        <v>103649</v>
      </c>
      <c r="D13772" t="s">
        <v>8356</v>
      </c>
      <c r="E13772" t="s">
        <v>12</v>
      </c>
      <c r="F13772">
        <v>0</v>
      </c>
      <c r="G13772">
        <v>0</v>
      </c>
    </row>
    <row r="13773" spans="1:7">
      <c r="A13773" t="s">
        <v>29808</v>
      </c>
      <c r="B13773" t="s">
        <v>58</v>
      </c>
      <c r="C13773">
        <v>103605</v>
      </c>
      <c r="D13773" t="s">
        <v>8357</v>
      </c>
      <c r="E13773" t="s">
        <v>12</v>
      </c>
      <c r="F13773">
        <v>0</v>
      </c>
      <c r="G13773">
        <v>0</v>
      </c>
    </row>
    <row r="13774" spans="1:7">
      <c r="A13774" t="s">
        <v>29809</v>
      </c>
      <c r="B13774" t="s">
        <v>58</v>
      </c>
      <c r="C13774">
        <v>103612</v>
      </c>
      <c r="D13774" t="s">
        <v>8358</v>
      </c>
      <c r="E13774" t="s">
        <v>12</v>
      </c>
      <c r="F13774">
        <v>0</v>
      </c>
      <c r="G13774">
        <v>0</v>
      </c>
    </row>
    <row r="13775" spans="1:7">
      <c r="A13775" t="s">
        <v>29810</v>
      </c>
      <c r="B13775" t="s">
        <v>58</v>
      </c>
      <c r="C13775">
        <v>103634</v>
      </c>
      <c r="D13775" t="s">
        <v>8359</v>
      </c>
      <c r="E13775" t="s">
        <v>12</v>
      </c>
      <c r="F13775">
        <v>0</v>
      </c>
      <c r="G13775">
        <v>0</v>
      </c>
    </row>
    <row r="13776" spans="1:7">
      <c r="A13776" t="s">
        <v>29811</v>
      </c>
      <c r="B13776" t="s">
        <v>58</v>
      </c>
      <c r="C13776">
        <v>103590</v>
      </c>
      <c r="D13776" t="s">
        <v>8360</v>
      </c>
      <c r="E13776" t="s">
        <v>12</v>
      </c>
      <c r="F13776">
        <v>0</v>
      </c>
      <c r="G13776">
        <v>0</v>
      </c>
    </row>
    <row r="13777" spans="1:11">
      <c r="A13777" t="s">
        <v>29812</v>
      </c>
      <c r="B13777" t="s">
        <v>58</v>
      </c>
      <c r="C13777">
        <v>103628</v>
      </c>
      <c r="D13777" t="s">
        <v>8361</v>
      </c>
      <c r="E13777" t="s">
        <v>12</v>
      </c>
      <c r="F13777">
        <v>0</v>
      </c>
      <c r="G13777">
        <v>0</v>
      </c>
    </row>
    <row r="13778" spans="1:11">
      <c r="A13778" t="s">
        <v>29813</v>
      </c>
      <c r="B13778" t="s">
        <v>58</v>
      </c>
      <c r="C13778">
        <v>103650</v>
      </c>
      <c r="D13778" t="s">
        <v>8362</v>
      </c>
      <c r="E13778" t="s">
        <v>12</v>
      </c>
      <c r="F13778">
        <v>0</v>
      </c>
      <c r="G13778">
        <v>0</v>
      </c>
    </row>
    <row r="13779" spans="1:11">
      <c r="A13779" t="s">
        <v>29814</v>
      </c>
      <c r="B13779" t="s">
        <v>58</v>
      </c>
      <c r="C13779">
        <v>103606</v>
      </c>
      <c r="D13779" t="s">
        <v>8363</v>
      </c>
      <c r="E13779" t="s">
        <v>12</v>
      </c>
      <c r="F13779">
        <v>0</v>
      </c>
      <c r="G13779">
        <v>0</v>
      </c>
    </row>
    <row r="13780" spans="1:11">
      <c r="A13780" t="s">
        <v>29815</v>
      </c>
      <c r="B13780" t="s">
        <v>58</v>
      </c>
      <c r="C13780">
        <v>103629</v>
      </c>
      <c r="D13780" t="s">
        <v>8364</v>
      </c>
      <c r="E13780" t="s">
        <v>12</v>
      </c>
      <c r="F13780">
        <v>0</v>
      </c>
      <c r="G13780">
        <v>0</v>
      </c>
    </row>
    <row r="13781" spans="1:11">
      <c r="A13781" t="s">
        <v>29816</v>
      </c>
      <c r="B13781" t="s">
        <v>58</v>
      </c>
      <c r="C13781">
        <v>103651</v>
      </c>
      <c r="D13781" t="s">
        <v>8365</v>
      </c>
      <c r="E13781" t="s">
        <v>12</v>
      </c>
      <c r="F13781">
        <v>0</v>
      </c>
      <c r="G13781">
        <v>0</v>
      </c>
    </row>
    <row r="13782" spans="1:11">
      <c r="A13782" t="s">
        <v>29817</v>
      </c>
      <c r="B13782" t="s">
        <v>58</v>
      </c>
      <c r="C13782">
        <v>103607</v>
      </c>
      <c r="D13782" t="s">
        <v>8366</v>
      </c>
      <c r="E13782" t="s">
        <v>12</v>
      </c>
      <c r="F13782">
        <v>0</v>
      </c>
      <c r="G13782">
        <v>0</v>
      </c>
    </row>
    <row r="13783" spans="1:11">
      <c r="A13783" t="s">
        <v>29818</v>
      </c>
      <c r="B13783" t="s">
        <v>58</v>
      </c>
      <c r="C13783">
        <v>103613</v>
      </c>
      <c r="D13783" t="s">
        <v>8367</v>
      </c>
      <c r="E13783" t="s">
        <v>12</v>
      </c>
      <c r="F13783">
        <v>0</v>
      </c>
      <c r="G13783">
        <v>0</v>
      </c>
    </row>
    <row r="13784" spans="1:11">
      <c r="A13784" t="s">
        <v>29819</v>
      </c>
      <c r="B13784" t="s">
        <v>58</v>
      </c>
      <c r="C13784">
        <v>103635</v>
      </c>
      <c r="D13784" t="s">
        <v>8368</v>
      </c>
      <c r="E13784" t="s">
        <v>12</v>
      </c>
      <c r="F13784">
        <v>0</v>
      </c>
      <c r="G13784">
        <v>0</v>
      </c>
    </row>
    <row r="13785" spans="1:11">
      <c r="A13785" t="s">
        <v>29820</v>
      </c>
      <c r="B13785" t="s">
        <v>58</v>
      </c>
      <c r="C13785">
        <v>103591</v>
      </c>
      <c r="D13785" t="s">
        <v>8369</v>
      </c>
      <c r="E13785" t="s">
        <v>12</v>
      </c>
      <c r="F13785">
        <v>0</v>
      </c>
      <c r="G13785">
        <v>0</v>
      </c>
    </row>
    <row r="13786" spans="1:11">
      <c r="A13786" t="s">
        <v>29821</v>
      </c>
      <c r="B13786" t="s">
        <v>58</v>
      </c>
      <c r="C13786">
        <v>103630</v>
      </c>
      <c r="D13786" t="s">
        <v>8370</v>
      </c>
      <c r="E13786" t="s">
        <v>12</v>
      </c>
      <c r="F13786">
        <v>0</v>
      </c>
      <c r="G13786">
        <v>0</v>
      </c>
    </row>
    <row r="13787" spans="1:11">
      <c r="A13787" t="s">
        <v>29822</v>
      </c>
      <c r="B13787" t="s">
        <v>58</v>
      </c>
      <c r="C13787">
        <v>103652</v>
      </c>
      <c r="D13787" t="s">
        <v>8371</v>
      </c>
      <c r="E13787" t="s">
        <v>12</v>
      </c>
      <c r="F13787">
        <v>0</v>
      </c>
      <c r="G13787">
        <v>0</v>
      </c>
    </row>
    <row r="13788" spans="1:11">
      <c r="A13788" t="s">
        <v>29823</v>
      </c>
      <c r="B13788" t="s">
        <v>58</v>
      </c>
      <c r="C13788">
        <v>103608</v>
      </c>
      <c r="D13788" t="s">
        <v>8372</v>
      </c>
      <c r="E13788" t="s">
        <v>12</v>
      </c>
      <c r="F13788">
        <v>0</v>
      </c>
      <c r="G13788">
        <v>0</v>
      </c>
    </row>
    <row r="13789" spans="1:11">
      <c r="A13789" t="s">
        <v>29824</v>
      </c>
      <c r="B13789" t="s">
        <v>58</v>
      </c>
      <c r="C13789">
        <v>103614</v>
      </c>
      <c r="D13789" t="s">
        <v>8373</v>
      </c>
      <c r="E13789" t="s">
        <v>12</v>
      </c>
      <c r="F13789">
        <v>0</v>
      </c>
      <c r="G13789">
        <v>0</v>
      </c>
    </row>
    <row r="13790" spans="1:11">
      <c r="A13790" t="s">
        <v>29825</v>
      </c>
      <c r="B13790" t="s">
        <v>58</v>
      </c>
      <c r="C13790">
        <v>103636</v>
      </c>
      <c r="D13790" t="s">
        <v>8374</v>
      </c>
      <c r="E13790" t="s">
        <v>12</v>
      </c>
      <c r="F13790">
        <v>0</v>
      </c>
      <c r="G13790">
        <v>0</v>
      </c>
    </row>
    <row r="13791" spans="1:11">
      <c r="A13791" t="s">
        <v>29826</v>
      </c>
      <c r="B13791" t="s">
        <v>58</v>
      </c>
      <c r="C13791">
        <v>103592</v>
      </c>
      <c r="D13791" t="s">
        <v>8375</v>
      </c>
      <c r="E13791" t="s">
        <v>12</v>
      </c>
      <c r="F13791">
        <v>0</v>
      </c>
      <c r="G13791">
        <v>0</v>
      </c>
    </row>
    <row r="13792" spans="1:11">
      <c r="A13792" t="s">
        <v>29827</v>
      </c>
      <c r="B13792" t="s">
        <v>58</v>
      </c>
      <c r="C13792">
        <v>88412</v>
      </c>
      <c r="D13792" t="s">
        <v>5565</v>
      </c>
      <c r="E13792" t="s">
        <v>9</v>
      </c>
      <c r="F13792">
        <v>5.24</v>
      </c>
      <c r="G13792">
        <v>5.36</v>
      </c>
      <c r="J13792">
        <v>0</v>
      </c>
      <c r="K13792">
        <v>0</v>
      </c>
    </row>
    <row r="13793" spans="1:11">
      <c r="A13793" t="s">
        <v>29828</v>
      </c>
      <c r="B13793" t="s">
        <v>58</v>
      </c>
      <c r="C13793">
        <v>88411</v>
      </c>
      <c r="D13793" t="s">
        <v>5564</v>
      </c>
      <c r="E13793" t="s">
        <v>9</v>
      </c>
      <c r="F13793">
        <v>6.38</v>
      </c>
      <c r="G13793">
        <v>6.55</v>
      </c>
      <c r="J13793">
        <v>0</v>
      </c>
      <c r="K13793">
        <v>0</v>
      </c>
    </row>
    <row r="13794" spans="1:11">
      <c r="A13794" t="s">
        <v>29829</v>
      </c>
      <c r="B13794" t="s">
        <v>58</v>
      </c>
      <c r="C13794">
        <v>88415</v>
      </c>
      <c r="D13794" t="s">
        <v>5568</v>
      </c>
      <c r="E13794" t="s">
        <v>9</v>
      </c>
      <c r="F13794">
        <v>6.46</v>
      </c>
      <c r="G13794">
        <v>6.65</v>
      </c>
      <c r="J13794">
        <v>0</v>
      </c>
      <c r="K13794">
        <v>0</v>
      </c>
    </row>
    <row r="13795" spans="1:11">
      <c r="A13795" t="s">
        <v>29830</v>
      </c>
      <c r="B13795" t="s">
        <v>58</v>
      </c>
      <c r="C13795">
        <v>88413</v>
      </c>
      <c r="D13795" t="s">
        <v>5566</v>
      </c>
      <c r="E13795" t="s">
        <v>9</v>
      </c>
      <c r="F13795">
        <v>7.78</v>
      </c>
      <c r="G13795">
        <v>8.09</v>
      </c>
      <c r="J13795">
        <v>0</v>
      </c>
      <c r="K13795">
        <v>0</v>
      </c>
    </row>
    <row r="13796" spans="1:11">
      <c r="A13796" t="s">
        <v>29831</v>
      </c>
      <c r="B13796" t="s">
        <v>58</v>
      </c>
      <c r="C13796">
        <v>88414</v>
      </c>
      <c r="D13796" t="s">
        <v>5567</v>
      </c>
      <c r="E13796" t="s">
        <v>9</v>
      </c>
      <c r="F13796">
        <v>9.26</v>
      </c>
      <c r="G13796">
        <v>9.61</v>
      </c>
      <c r="J13796">
        <v>0</v>
      </c>
      <c r="K13796">
        <v>0</v>
      </c>
    </row>
    <row r="13797" spans="1:11">
      <c r="A13797" t="s">
        <v>29832</v>
      </c>
      <c r="B13797" t="s">
        <v>58</v>
      </c>
      <c r="C13797">
        <v>96131</v>
      </c>
      <c r="D13797" t="s">
        <v>5599</v>
      </c>
      <c r="E13797" t="s">
        <v>9</v>
      </c>
      <c r="F13797">
        <v>33.47</v>
      </c>
      <c r="G13797">
        <v>35.39</v>
      </c>
      <c r="J13797">
        <v>0</v>
      </c>
      <c r="K13797">
        <v>0</v>
      </c>
    </row>
    <row r="13798" spans="1:11">
      <c r="A13798" t="s">
        <v>29833</v>
      </c>
      <c r="B13798" t="s">
        <v>58</v>
      </c>
      <c r="C13798">
        <v>96126</v>
      </c>
      <c r="D13798" t="s">
        <v>5594</v>
      </c>
      <c r="E13798" t="s">
        <v>9</v>
      </c>
      <c r="F13798">
        <v>21.5</v>
      </c>
      <c r="G13798">
        <v>22.81</v>
      </c>
      <c r="J13798">
        <v>0</v>
      </c>
      <c r="K13798">
        <v>0</v>
      </c>
    </row>
    <row r="13799" spans="1:11">
      <c r="A13799" t="s">
        <v>29834</v>
      </c>
      <c r="B13799" t="s">
        <v>58</v>
      </c>
      <c r="C13799">
        <v>96132</v>
      </c>
      <c r="D13799" t="s">
        <v>5600</v>
      </c>
      <c r="E13799" t="s">
        <v>9</v>
      </c>
      <c r="F13799">
        <v>21.5</v>
      </c>
      <c r="G13799">
        <v>22.52</v>
      </c>
      <c r="J13799">
        <v>0</v>
      </c>
      <c r="K13799">
        <v>0</v>
      </c>
    </row>
    <row r="13800" spans="1:11">
      <c r="A13800" t="s">
        <v>29835</v>
      </c>
      <c r="B13800" t="s">
        <v>58</v>
      </c>
      <c r="C13800">
        <v>96127</v>
      </c>
      <c r="D13800" t="s">
        <v>5595</v>
      </c>
      <c r="E13800" t="s">
        <v>9</v>
      </c>
      <c r="F13800">
        <v>13.43</v>
      </c>
      <c r="G13800">
        <v>14.13</v>
      </c>
      <c r="J13800">
        <v>0</v>
      </c>
      <c r="K13800">
        <v>0</v>
      </c>
    </row>
    <row r="13801" spans="1:11">
      <c r="A13801" t="s">
        <v>29836</v>
      </c>
      <c r="B13801" t="s">
        <v>58</v>
      </c>
      <c r="C13801">
        <v>96135</v>
      </c>
      <c r="D13801" t="s">
        <v>5603</v>
      </c>
      <c r="E13801" t="s">
        <v>9</v>
      </c>
      <c r="F13801">
        <v>36.19</v>
      </c>
      <c r="G13801">
        <v>38.369999999999997</v>
      </c>
      <c r="J13801">
        <v>0</v>
      </c>
      <c r="K13801">
        <v>0</v>
      </c>
    </row>
    <row r="13802" spans="1:11">
      <c r="A13802" t="s">
        <v>29837</v>
      </c>
      <c r="B13802" t="s">
        <v>58</v>
      </c>
      <c r="C13802">
        <v>96130</v>
      </c>
      <c r="D13802" t="s">
        <v>5598</v>
      </c>
      <c r="E13802" t="s">
        <v>9</v>
      </c>
      <c r="F13802">
        <v>23.41</v>
      </c>
      <c r="G13802">
        <v>24.89</v>
      </c>
      <c r="J13802">
        <v>0</v>
      </c>
      <c r="K13802">
        <v>0</v>
      </c>
    </row>
    <row r="13803" spans="1:11">
      <c r="A13803" t="s">
        <v>29838</v>
      </c>
      <c r="B13803" t="s">
        <v>58</v>
      </c>
      <c r="C13803">
        <v>96133</v>
      </c>
      <c r="D13803" t="s">
        <v>5601</v>
      </c>
      <c r="E13803" t="s">
        <v>9</v>
      </c>
      <c r="F13803">
        <v>55.38</v>
      </c>
      <c r="G13803">
        <v>59.11</v>
      </c>
      <c r="J13803">
        <v>0</v>
      </c>
      <c r="K13803">
        <v>0</v>
      </c>
    </row>
    <row r="13804" spans="1:11">
      <c r="A13804" t="s">
        <v>29839</v>
      </c>
      <c r="B13804" t="s">
        <v>58</v>
      </c>
      <c r="C13804">
        <v>96128</v>
      </c>
      <c r="D13804" t="s">
        <v>5596</v>
      </c>
      <c r="E13804" t="s">
        <v>9</v>
      </c>
      <c r="F13804">
        <v>36.520000000000003</v>
      </c>
      <c r="G13804">
        <v>39.049999999999997</v>
      </c>
      <c r="J13804">
        <v>0</v>
      </c>
      <c r="K13804">
        <v>0</v>
      </c>
    </row>
    <row r="13805" spans="1:11">
      <c r="A13805" t="s">
        <v>29840</v>
      </c>
      <c r="B13805" t="s">
        <v>58</v>
      </c>
      <c r="C13805">
        <v>96134</v>
      </c>
      <c r="D13805" t="s">
        <v>5602</v>
      </c>
      <c r="E13805" t="s">
        <v>9</v>
      </c>
      <c r="F13805">
        <v>65.09</v>
      </c>
      <c r="G13805">
        <v>69.44</v>
      </c>
      <c r="J13805">
        <v>0</v>
      </c>
      <c r="K13805">
        <v>0</v>
      </c>
    </row>
    <row r="13806" spans="1:11">
      <c r="A13806" t="s">
        <v>29841</v>
      </c>
      <c r="B13806" t="s">
        <v>58</v>
      </c>
      <c r="C13806">
        <v>96129</v>
      </c>
      <c r="D13806" t="s">
        <v>5597</v>
      </c>
      <c r="E13806" t="s">
        <v>9</v>
      </c>
      <c r="F13806">
        <v>42.85</v>
      </c>
      <c r="G13806">
        <v>45.81</v>
      </c>
      <c r="J13806">
        <v>0</v>
      </c>
      <c r="K13806">
        <v>0</v>
      </c>
    </row>
    <row r="13807" spans="1:11">
      <c r="A13807" t="s">
        <v>29842</v>
      </c>
      <c r="B13807" t="s">
        <v>58</v>
      </c>
      <c r="C13807">
        <v>88432</v>
      </c>
      <c r="D13807" t="s">
        <v>5579</v>
      </c>
      <c r="E13807" t="s">
        <v>9</v>
      </c>
      <c r="F13807">
        <v>37.47</v>
      </c>
      <c r="G13807">
        <v>39.11</v>
      </c>
      <c r="J13807">
        <v>0</v>
      </c>
      <c r="K13807">
        <v>0</v>
      </c>
    </row>
    <row r="13808" spans="1:11">
      <c r="A13808" t="s">
        <v>29843</v>
      </c>
      <c r="B13808" t="s">
        <v>58</v>
      </c>
      <c r="C13808">
        <v>88426</v>
      </c>
      <c r="D13808" t="s">
        <v>5575</v>
      </c>
      <c r="E13808" t="s">
        <v>9</v>
      </c>
      <c r="F13808">
        <v>22.48</v>
      </c>
      <c r="G13808">
        <v>22.91</v>
      </c>
      <c r="J13808">
        <v>0</v>
      </c>
      <c r="K13808">
        <v>0</v>
      </c>
    </row>
    <row r="13809" spans="1:11">
      <c r="A13809" t="s">
        <v>29844</v>
      </c>
      <c r="B13809" t="s">
        <v>58</v>
      </c>
      <c r="C13809">
        <v>88417</v>
      </c>
      <c r="D13809" t="s">
        <v>5570</v>
      </c>
      <c r="E13809" t="s">
        <v>9</v>
      </c>
      <c r="F13809">
        <v>20.02</v>
      </c>
      <c r="G13809">
        <v>20.28</v>
      </c>
      <c r="J13809">
        <v>0</v>
      </c>
      <c r="K13809">
        <v>0</v>
      </c>
    </row>
    <row r="13810" spans="1:11">
      <c r="A13810" t="s">
        <v>29845</v>
      </c>
      <c r="B13810" t="s">
        <v>58</v>
      </c>
      <c r="C13810">
        <v>88424</v>
      </c>
      <c r="D13810" t="s">
        <v>5574</v>
      </c>
      <c r="E13810" t="s">
        <v>9</v>
      </c>
      <c r="F13810">
        <v>28.45</v>
      </c>
      <c r="G13810">
        <v>29.27</v>
      </c>
      <c r="J13810">
        <v>0</v>
      </c>
      <c r="K13810">
        <v>0</v>
      </c>
    </row>
    <row r="13811" spans="1:11">
      <c r="A13811" t="s">
        <v>29846</v>
      </c>
      <c r="B13811" t="s">
        <v>58</v>
      </c>
      <c r="C13811">
        <v>88416</v>
      </c>
      <c r="D13811" t="s">
        <v>5569</v>
      </c>
      <c r="E13811" t="s">
        <v>9</v>
      </c>
      <c r="F13811">
        <v>23.91</v>
      </c>
      <c r="G13811">
        <v>24.38</v>
      </c>
      <c r="J13811">
        <v>0</v>
      </c>
      <c r="K13811">
        <v>0</v>
      </c>
    </row>
    <row r="13812" spans="1:11">
      <c r="A13812" t="s">
        <v>29847</v>
      </c>
      <c r="B13812" t="s">
        <v>58</v>
      </c>
      <c r="C13812">
        <v>88431</v>
      </c>
      <c r="D13812" t="s">
        <v>5578</v>
      </c>
      <c r="E13812" t="s">
        <v>9</v>
      </c>
      <c r="F13812">
        <v>29.14</v>
      </c>
      <c r="G13812">
        <v>30.06</v>
      </c>
      <c r="J13812">
        <v>0</v>
      </c>
      <c r="K13812">
        <v>0</v>
      </c>
    </row>
    <row r="13813" spans="1:11">
      <c r="A13813" t="s">
        <v>29848</v>
      </c>
      <c r="B13813" t="s">
        <v>58</v>
      </c>
      <c r="C13813">
        <v>88423</v>
      </c>
      <c r="D13813" t="s">
        <v>5573</v>
      </c>
      <c r="E13813" t="s">
        <v>9</v>
      </c>
      <c r="F13813">
        <v>24.03</v>
      </c>
      <c r="G13813">
        <v>24.56</v>
      </c>
      <c r="J13813">
        <v>0</v>
      </c>
      <c r="K13813">
        <v>0</v>
      </c>
    </row>
    <row r="13814" spans="1:11">
      <c r="A13814" t="s">
        <v>29849</v>
      </c>
      <c r="B13814" t="s">
        <v>58</v>
      </c>
      <c r="C13814">
        <v>88428</v>
      </c>
      <c r="D13814" t="s">
        <v>5576</v>
      </c>
      <c r="E13814" t="s">
        <v>9</v>
      </c>
      <c r="F13814">
        <v>36.729999999999997</v>
      </c>
      <c r="G13814">
        <v>38.32</v>
      </c>
      <c r="J13814">
        <v>0</v>
      </c>
      <c r="K13814">
        <v>0</v>
      </c>
    </row>
    <row r="13815" spans="1:11">
      <c r="A13815" t="s">
        <v>29850</v>
      </c>
      <c r="B13815" t="s">
        <v>58</v>
      </c>
      <c r="C13815">
        <v>88420</v>
      </c>
      <c r="D13815" t="s">
        <v>5571</v>
      </c>
      <c r="E13815" t="s">
        <v>9</v>
      </c>
      <c r="F13815">
        <v>28.03</v>
      </c>
      <c r="G13815">
        <v>28.93</v>
      </c>
      <c r="J13815">
        <v>0</v>
      </c>
      <c r="K13815">
        <v>0</v>
      </c>
    </row>
    <row r="13816" spans="1:11">
      <c r="A13816" t="s">
        <v>29851</v>
      </c>
      <c r="B13816" t="s">
        <v>58</v>
      </c>
      <c r="C13816">
        <v>88429</v>
      </c>
      <c r="D13816" t="s">
        <v>5577</v>
      </c>
      <c r="E13816" t="s">
        <v>9</v>
      </c>
      <c r="F13816">
        <v>43.88</v>
      </c>
      <c r="G13816">
        <v>45.73</v>
      </c>
      <c r="J13816">
        <v>0</v>
      </c>
      <c r="K13816">
        <v>0</v>
      </c>
    </row>
    <row r="13817" spans="1:11">
      <c r="A13817" t="s">
        <v>29852</v>
      </c>
      <c r="B13817" t="s">
        <v>58</v>
      </c>
      <c r="C13817">
        <v>88421</v>
      </c>
      <c r="D13817" t="s">
        <v>5572</v>
      </c>
      <c r="E13817" t="s">
        <v>9</v>
      </c>
      <c r="F13817">
        <v>33.770000000000003</v>
      </c>
      <c r="G13817">
        <v>34.799999999999997</v>
      </c>
      <c r="J13817">
        <v>0</v>
      </c>
      <c r="K13817">
        <v>0</v>
      </c>
    </row>
    <row r="13818" spans="1:11">
      <c r="A13818" t="s">
        <v>29853</v>
      </c>
      <c r="B13818" t="s">
        <v>58</v>
      </c>
      <c r="C13818">
        <v>95622</v>
      </c>
      <c r="D13818" t="s">
        <v>5589</v>
      </c>
      <c r="E13818" t="s">
        <v>9</v>
      </c>
      <c r="F13818">
        <v>17.8</v>
      </c>
      <c r="G13818">
        <v>18.670000000000002</v>
      </c>
      <c r="J13818">
        <v>0</v>
      </c>
      <c r="K13818">
        <v>0</v>
      </c>
    </row>
    <row r="13819" spans="1:11">
      <c r="A13819" t="s">
        <v>29854</v>
      </c>
      <c r="B13819" t="s">
        <v>58</v>
      </c>
      <c r="C13819">
        <v>95623</v>
      </c>
      <c r="D13819" t="s">
        <v>5590</v>
      </c>
      <c r="E13819" t="s">
        <v>9</v>
      </c>
      <c r="F13819">
        <v>12.22</v>
      </c>
      <c r="G13819">
        <v>12.69</v>
      </c>
      <c r="J13819">
        <v>0</v>
      </c>
      <c r="K13819">
        <v>0</v>
      </c>
    </row>
    <row r="13820" spans="1:11">
      <c r="A13820" t="s">
        <v>29855</v>
      </c>
      <c r="B13820" t="s">
        <v>58</v>
      </c>
      <c r="C13820">
        <v>95626</v>
      </c>
      <c r="D13820" t="s">
        <v>5593</v>
      </c>
      <c r="E13820" t="s">
        <v>9</v>
      </c>
      <c r="F13820">
        <v>18.940000000000001</v>
      </c>
      <c r="G13820">
        <v>19.920000000000002</v>
      </c>
      <c r="J13820">
        <v>0</v>
      </c>
      <c r="K13820">
        <v>0</v>
      </c>
    </row>
    <row r="13821" spans="1:11">
      <c r="A13821" t="s">
        <v>29856</v>
      </c>
      <c r="B13821" t="s">
        <v>58</v>
      </c>
      <c r="C13821">
        <v>95624</v>
      </c>
      <c r="D13821" t="s">
        <v>5591</v>
      </c>
      <c r="E13821" t="s">
        <v>9</v>
      </c>
      <c r="F13821">
        <v>27.53</v>
      </c>
      <c r="G13821">
        <v>29.21</v>
      </c>
      <c r="J13821">
        <v>0</v>
      </c>
      <c r="K13821">
        <v>0</v>
      </c>
    </row>
    <row r="13822" spans="1:11">
      <c r="A13822" t="s">
        <v>29857</v>
      </c>
      <c r="B13822" t="s">
        <v>58</v>
      </c>
      <c r="C13822">
        <v>95625</v>
      </c>
      <c r="D13822" t="s">
        <v>5592</v>
      </c>
      <c r="E13822" t="s">
        <v>9</v>
      </c>
      <c r="F13822">
        <v>32.49</v>
      </c>
      <c r="G13822">
        <v>34.46</v>
      </c>
      <c r="J13822">
        <v>0</v>
      </c>
      <c r="K13822">
        <v>0</v>
      </c>
    </row>
    <row r="13823" spans="1:11">
      <c r="A13823" t="s">
        <v>29858</v>
      </c>
      <c r="B13823" t="s">
        <v>58</v>
      </c>
      <c r="C13823">
        <v>88497</v>
      </c>
      <c r="D13823" t="s">
        <v>5586</v>
      </c>
      <c r="E13823" t="s">
        <v>9</v>
      </c>
      <c r="F13823">
        <v>22.13</v>
      </c>
      <c r="G13823">
        <v>23.5</v>
      </c>
      <c r="J13823">
        <v>0</v>
      </c>
      <c r="K13823">
        <v>0</v>
      </c>
    </row>
    <row r="13824" spans="1:11">
      <c r="A13824" t="s">
        <v>29859</v>
      </c>
      <c r="B13824" t="s">
        <v>58</v>
      </c>
      <c r="C13824">
        <v>104648</v>
      </c>
      <c r="D13824" t="s">
        <v>8376</v>
      </c>
      <c r="E13824" t="s">
        <v>9</v>
      </c>
      <c r="F13824">
        <v>0</v>
      </c>
      <c r="G13824">
        <v>0</v>
      </c>
    </row>
    <row r="13825" spans="1:11">
      <c r="A13825" t="s">
        <v>29860</v>
      </c>
      <c r="B13825" t="s">
        <v>58</v>
      </c>
      <c r="C13825">
        <v>88495</v>
      </c>
      <c r="D13825" t="s">
        <v>5584</v>
      </c>
      <c r="E13825" t="s">
        <v>9</v>
      </c>
      <c r="F13825">
        <v>14.39</v>
      </c>
      <c r="G13825">
        <v>15.32</v>
      </c>
      <c r="J13825">
        <v>0</v>
      </c>
      <c r="K13825">
        <v>0</v>
      </c>
    </row>
    <row r="13826" spans="1:11">
      <c r="A13826" t="s">
        <v>29861</v>
      </c>
      <c r="B13826" t="s">
        <v>58</v>
      </c>
      <c r="C13826">
        <v>104646</v>
      </c>
      <c r="D13826" t="s">
        <v>8377</v>
      </c>
      <c r="E13826" t="s">
        <v>9</v>
      </c>
      <c r="F13826">
        <v>0</v>
      </c>
      <c r="G13826">
        <v>0</v>
      </c>
    </row>
    <row r="13827" spans="1:11">
      <c r="A13827" t="s">
        <v>29862</v>
      </c>
      <c r="B13827" t="s">
        <v>58</v>
      </c>
      <c r="C13827">
        <v>88496</v>
      </c>
      <c r="D13827" t="s">
        <v>5585</v>
      </c>
      <c r="E13827" t="s">
        <v>9</v>
      </c>
      <c r="F13827">
        <v>40.31</v>
      </c>
      <c r="G13827">
        <v>43.13</v>
      </c>
      <c r="J13827">
        <v>0</v>
      </c>
      <c r="K13827">
        <v>0</v>
      </c>
    </row>
    <row r="13828" spans="1:11">
      <c r="A13828" t="s">
        <v>29863</v>
      </c>
      <c r="B13828" t="s">
        <v>58</v>
      </c>
      <c r="C13828">
        <v>104647</v>
      </c>
      <c r="D13828" t="s">
        <v>8378</v>
      </c>
      <c r="E13828" t="s">
        <v>9</v>
      </c>
      <c r="F13828">
        <v>0</v>
      </c>
      <c r="G13828">
        <v>0</v>
      </c>
    </row>
    <row r="13829" spans="1:11">
      <c r="A13829" t="s">
        <v>29864</v>
      </c>
      <c r="B13829" t="s">
        <v>58</v>
      </c>
      <c r="C13829">
        <v>88494</v>
      </c>
      <c r="D13829" t="s">
        <v>5583</v>
      </c>
      <c r="E13829" t="s">
        <v>9</v>
      </c>
      <c r="F13829">
        <v>26.78</v>
      </c>
      <c r="G13829">
        <v>28.69</v>
      </c>
      <c r="J13829">
        <v>0</v>
      </c>
      <c r="K13829">
        <v>0</v>
      </c>
    </row>
    <row r="13830" spans="1:11">
      <c r="A13830" t="s">
        <v>29865</v>
      </c>
      <c r="B13830" t="s">
        <v>58</v>
      </c>
      <c r="C13830">
        <v>104645</v>
      </c>
      <c r="D13830" t="s">
        <v>8379</v>
      </c>
      <c r="E13830" t="s">
        <v>9</v>
      </c>
      <c r="F13830">
        <v>0</v>
      </c>
      <c r="G13830">
        <v>0</v>
      </c>
    </row>
    <row r="13831" spans="1:11">
      <c r="A13831" t="s">
        <v>29866</v>
      </c>
      <c r="B13831" t="s">
        <v>58</v>
      </c>
      <c r="C13831">
        <v>88485</v>
      </c>
      <c r="D13831" t="s">
        <v>100</v>
      </c>
      <c r="E13831" t="s">
        <v>9</v>
      </c>
      <c r="F13831">
        <v>5.46</v>
      </c>
      <c r="G13831">
        <v>5.71</v>
      </c>
      <c r="J13831">
        <v>0</v>
      </c>
      <c r="K13831">
        <v>0</v>
      </c>
    </row>
    <row r="13832" spans="1:11">
      <c r="A13832" t="s">
        <v>29867</v>
      </c>
      <c r="B13832" t="s">
        <v>58</v>
      </c>
      <c r="C13832">
        <v>88484</v>
      </c>
      <c r="D13832" t="s">
        <v>5580</v>
      </c>
      <c r="E13832" t="s">
        <v>9</v>
      </c>
      <c r="F13832">
        <v>6.71</v>
      </c>
      <c r="G13832">
        <v>7.05</v>
      </c>
      <c r="J13832">
        <v>0</v>
      </c>
      <c r="K13832">
        <v>0</v>
      </c>
    </row>
    <row r="13833" spans="1:11">
      <c r="A13833" t="s">
        <v>29868</v>
      </c>
      <c r="B13833" t="s">
        <v>58</v>
      </c>
      <c r="C13833">
        <v>104638</v>
      </c>
      <c r="D13833" t="s">
        <v>8380</v>
      </c>
      <c r="E13833" t="s">
        <v>9</v>
      </c>
      <c r="F13833">
        <v>0</v>
      </c>
      <c r="G13833">
        <v>0</v>
      </c>
    </row>
    <row r="13834" spans="1:11">
      <c r="A13834" t="s">
        <v>29869</v>
      </c>
      <c r="B13834" t="s">
        <v>58</v>
      </c>
      <c r="C13834">
        <v>104637</v>
      </c>
      <c r="D13834" t="s">
        <v>8381</v>
      </c>
      <c r="E13834" t="s">
        <v>9</v>
      </c>
      <c r="F13834">
        <v>0</v>
      </c>
      <c r="G13834">
        <v>0</v>
      </c>
    </row>
    <row r="13835" spans="1:11">
      <c r="A13835" t="s">
        <v>29870</v>
      </c>
      <c r="B13835" t="s">
        <v>58</v>
      </c>
      <c r="C13835">
        <v>104641</v>
      </c>
      <c r="D13835" t="s">
        <v>5606</v>
      </c>
      <c r="E13835" t="s">
        <v>9</v>
      </c>
      <c r="F13835">
        <v>11.4</v>
      </c>
      <c r="G13835">
        <v>12.01</v>
      </c>
      <c r="J13835">
        <v>0</v>
      </c>
      <c r="K13835">
        <v>0</v>
      </c>
    </row>
    <row r="13836" spans="1:11">
      <c r="A13836" t="s">
        <v>29871</v>
      </c>
      <c r="B13836" t="s">
        <v>58</v>
      </c>
      <c r="C13836">
        <v>104639</v>
      </c>
      <c r="D13836" t="s">
        <v>5604</v>
      </c>
      <c r="E13836" t="s">
        <v>9</v>
      </c>
      <c r="F13836">
        <v>14.45</v>
      </c>
      <c r="G13836">
        <v>15.31</v>
      </c>
      <c r="J13836">
        <v>0</v>
      </c>
      <c r="K13836">
        <v>0</v>
      </c>
    </row>
    <row r="13837" spans="1:11">
      <c r="A13837" t="s">
        <v>29872</v>
      </c>
      <c r="B13837" t="s">
        <v>58</v>
      </c>
      <c r="C13837">
        <v>104644</v>
      </c>
      <c r="D13837" t="s">
        <v>8382</v>
      </c>
      <c r="E13837" t="s">
        <v>9</v>
      </c>
      <c r="F13837">
        <v>0</v>
      </c>
      <c r="G13837">
        <v>0</v>
      </c>
    </row>
    <row r="13838" spans="1:11">
      <c r="A13838" t="s">
        <v>29873</v>
      </c>
      <c r="B13838" t="s">
        <v>58</v>
      </c>
      <c r="C13838">
        <v>104643</v>
      </c>
      <c r="D13838" t="s">
        <v>8383</v>
      </c>
      <c r="E13838" t="s">
        <v>9</v>
      </c>
      <c r="F13838">
        <v>0</v>
      </c>
      <c r="G13838">
        <v>0</v>
      </c>
    </row>
    <row r="13839" spans="1:11">
      <c r="A13839" t="s">
        <v>29874</v>
      </c>
      <c r="B13839" t="s">
        <v>58</v>
      </c>
      <c r="C13839">
        <v>88489</v>
      </c>
      <c r="D13839" t="s">
        <v>5582</v>
      </c>
      <c r="E13839" t="s">
        <v>9</v>
      </c>
      <c r="F13839">
        <v>15.19</v>
      </c>
      <c r="G13839">
        <v>15.8</v>
      </c>
      <c r="J13839">
        <v>0</v>
      </c>
      <c r="K13839">
        <v>0</v>
      </c>
    </row>
    <row r="13840" spans="1:11">
      <c r="A13840" t="s">
        <v>29875</v>
      </c>
      <c r="B13840" t="s">
        <v>58</v>
      </c>
      <c r="C13840">
        <v>88488</v>
      </c>
      <c r="D13840" t="s">
        <v>5581</v>
      </c>
      <c r="E13840" t="s">
        <v>9</v>
      </c>
      <c r="F13840">
        <v>18.239999999999998</v>
      </c>
      <c r="G13840">
        <v>19.100000000000001</v>
      </c>
      <c r="J13840">
        <v>0</v>
      </c>
      <c r="K13840">
        <v>0</v>
      </c>
    </row>
    <row r="13841" spans="1:11">
      <c r="A13841" t="s">
        <v>29876</v>
      </c>
      <c r="B13841" t="s">
        <v>58</v>
      </c>
      <c r="C13841">
        <v>104642</v>
      </c>
      <c r="D13841" t="s">
        <v>122</v>
      </c>
      <c r="E13841" t="s">
        <v>9</v>
      </c>
      <c r="F13841">
        <v>12.8</v>
      </c>
      <c r="G13841">
        <v>13.41</v>
      </c>
      <c r="J13841">
        <v>0</v>
      </c>
      <c r="K13841">
        <v>0</v>
      </c>
    </row>
    <row r="13842" spans="1:11">
      <c r="A13842" t="s">
        <v>29877</v>
      </c>
      <c r="B13842" t="s">
        <v>58</v>
      </c>
      <c r="C13842">
        <v>104640</v>
      </c>
      <c r="D13842" t="s">
        <v>5605</v>
      </c>
      <c r="E13842" t="s">
        <v>9</v>
      </c>
      <c r="F13842">
        <v>15.85</v>
      </c>
      <c r="G13842">
        <v>16.71</v>
      </c>
      <c r="J13842">
        <v>0</v>
      </c>
      <c r="K13842">
        <v>0</v>
      </c>
    </row>
    <row r="13843" spans="1:11">
      <c r="A13843" t="s">
        <v>29878</v>
      </c>
      <c r="B13843" t="s">
        <v>58</v>
      </c>
      <c r="C13843">
        <v>95305</v>
      </c>
      <c r="D13843" t="s">
        <v>5587</v>
      </c>
      <c r="E13843" t="s">
        <v>9</v>
      </c>
      <c r="F13843">
        <v>15.92</v>
      </c>
      <c r="G13843">
        <v>16.510000000000002</v>
      </c>
      <c r="J13843">
        <v>0</v>
      </c>
      <c r="K13843">
        <v>0</v>
      </c>
    </row>
    <row r="13844" spans="1:11">
      <c r="A13844" t="s">
        <v>29879</v>
      </c>
      <c r="B13844" t="s">
        <v>58</v>
      </c>
      <c r="C13844">
        <v>95306</v>
      </c>
      <c r="D13844" t="s">
        <v>5588</v>
      </c>
      <c r="E13844" t="s">
        <v>9</v>
      </c>
      <c r="F13844">
        <v>18.809999999999999</v>
      </c>
      <c r="G13844">
        <v>19.62</v>
      </c>
      <c r="J13844">
        <v>0</v>
      </c>
      <c r="K13844">
        <v>0</v>
      </c>
    </row>
    <row r="13845" spans="1:11">
      <c r="A13845" t="s">
        <v>29880</v>
      </c>
      <c r="B13845" t="s">
        <v>58</v>
      </c>
      <c r="C13845">
        <v>102201</v>
      </c>
      <c r="D13845" t="s">
        <v>5610</v>
      </c>
      <c r="E13845" t="s">
        <v>9</v>
      </c>
      <c r="F13845">
        <v>23.23</v>
      </c>
      <c r="G13845">
        <v>24.6</v>
      </c>
      <c r="J13845">
        <v>0</v>
      </c>
      <c r="K13845">
        <v>0</v>
      </c>
    </row>
    <row r="13846" spans="1:11">
      <c r="A13846" t="s">
        <v>29881</v>
      </c>
      <c r="B13846" t="s">
        <v>58</v>
      </c>
      <c r="C13846">
        <v>102200</v>
      </c>
      <c r="D13846" t="s">
        <v>5609</v>
      </c>
      <c r="E13846" t="s">
        <v>9</v>
      </c>
      <c r="F13846">
        <v>24.19</v>
      </c>
      <c r="G13846">
        <v>25.31</v>
      </c>
      <c r="J13846">
        <v>0</v>
      </c>
      <c r="K13846">
        <v>0</v>
      </c>
    </row>
    <row r="13847" spans="1:11">
      <c r="A13847" t="s">
        <v>29882</v>
      </c>
      <c r="B13847" t="s">
        <v>58</v>
      </c>
      <c r="C13847">
        <v>102202</v>
      </c>
      <c r="D13847" t="s">
        <v>5611</v>
      </c>
      <c r="E13847" t="s">
        <v>9</v>
      </c>
      <c r="F13847">
        <v>54.38</v>
      </c>
      <c r="G13847">
        <v>55.5</v>
      </c>
      <c r="J13847">
        <v>0</v>
      </c>
      <c r="K13847">
        <v>0</v>
      </c>
    </row>
    <row r="13848" spans="1:11">
      <c r="A13848" t="s">
        <v>29883</v>
      </c>
      <c r="B13848" t="s">
        <v>58</v>
      </c>
      <c r="C13848">
        <v>102193</v>
      </c>
      <c r="D13848" t="s">
        <v>5607</v>
      </c>
      <c r="E13848" t="s">
        <v>9</v>
      </c>
      <c r="F13848">
        <v>2.5299999999999998</v>
      </c>
      <c r="G13848">
        <v>2.7</v>
      </c>
      <c r="J13848">
        <v>0</v>
      </c>
      <c r="K13848">
        <v>0</v>
      </c>
    </row>
    <row r="13849" spans="1:11">
      <c r="A13849" t="s">
        <v>29884</v>
      </c>
      <c r="B13849" t="s">
        <v>58</v>
      </c>
      <c r="C13849">
        <v>102194</v>
      </c>
      <c r="D13849" t="s">
        <v>5608</v>
      </c>
      <c r="E13849" t="s">
        <v>9</v>
      </c>
      <c r="F13849">
        <v>10.5</v>
      </c>
      <c r="G13849">
        <v>11.3</v>
      </c>
      <c r="J13849">
        <v>0</v>
      </c>
      <c r="K13849">
        <v>0</v>
      </c>
    </row>
    <row r="13850" spans="1:11">
      <c r="A13850" t="s">
        <v>29885</v>
      </c>
      <c r="B13850" t="s">
        <v>58</v>
      </c>
      <c r="C13850">
        <v>102198</v>
      </c>
      <c r="D13850" t="s">
        <v>8384</v>
      </c>
      <c r="E13850" t="s">
        <v>9</v>
      </c>
      <c r="F13850">
        <v>0</v>
      </c>
      <c r="G13850">
        <v>0</v>
      </c>
    </row>
    <row r="13851" spans="1:11">
      <c r="A13851" t="s">
        <v>29886</v>
      </c>
      <c r="B13851" t="s">
        <v>58</v>
      </c>
      <c r="C13851">
        <v>102197</v>
      </c>
      <c r="D13851" t="s">
        <v>132</v>
      </c>
      <c r="E13851" t="s">
        <v>9</v>
      </c>
      <c r="F13851">
        <v>29.34</v>
      </c>
      <c r="G13851">
        <v>30.2</v>
      </c>
      <c r="J13851">
        <v>0</v>
      </c>
      <c r="K13851">
        <v>0</v>
      </c>
    </row>
    <row r="13852" spans="1:11">
      <c r="A13852" t="s">
        <v>29887</v>
      </c>
      <c r="B13852" t="s">
        <v>58</v>
      </c>
      <c r="C13852">
        <v>102195</v>
      </c>
      <c r="D13852" t="s">
        <v>8385</v>
      </c>
      <c r="E13852" t="s">
        <v>9</v>
      </c>
      <c r="F13852">
        <v>0</v>
      </c>
      <c r="G13852">
        <v>0</v>
      </c>
    </row>
    <row r="13853" spans="1:11">
      <c r="A13853" t="s">
        <v>29888</v>
      </c>
      <c r="B13853" t="s">
        <v>58</v>
      </c>
      <c r="C13853">
        <v>102199</v>
      </c>
      <c r="D13853" t="s">
        <v>8386</v>
      </c>
      <c r="E13853" t="s">
        <v>9</v>
      </c>
      <c r="F13853">
        <v>0</v>
      </c>
      <c r="G13853">
        <v>0</v>
      </c>
    </row>
    <row r="13854" spans="1:11">
      <c r="A13854" t="s">
        <v>29889</v>
      </c>
      <c r="B13854" t="s">
        <v>58</v>
      </c>
      <c r="C13854">
        <v>102196</v>
      </c>
      <c r="D13854" t="s">
        <v>8387</v>
      </c>
      <c r="E13854" t="s">
        <v>9</v>
      </c>
      <c r="F13854">
        <v>0</v>
      </c>
      <c r="G13854">
        <v>0</v>
      </c>
    </row>
    <row r="13855" spans="1:11">
      <c r="A13855" t="s">
        <v>29890</v>
      </c>
      <c r="B13855" t="s">
        <v>58</v>
      </c>
      <c r="C13855">
        <v>102233</v>
      </c>
      <c r="D13855" t="s">
        <v>5632</v>
      </c>
      <c r="E13855" t="s">
        <v>9</v>
      </c>
      <c r="F13855">
        <v>14.77</v>
      </c>
      <c r="G13855">
        <v>15.46</v>
      </c>
      <c r="J13855">
        <v>0</v>
      </c>
      <c r="K13855">
        <v>0</v>
      </c>
    </row>
    <row r="13856" spans="1:11">
      <c r="A13856" t="s">
        <v>29891</v>
      </c>
      <c r="B13856" t="s">
        <v>58</v>
      </c>
      <c r="C13856">
        <v>102234</v>
      </c>
      <c r="D13856" t="s">
        <v>5633</v>
      </c>
      <c r="E13856" t="s">
        <v>9</v>
      </c>
      <c r="F13856">
        <v>29.54</v>
      </c>
      <c r="G13856">
        <v>30.93</v>
      </c>
      <c r="J13856">
        <v>0</v>
      </c>
      <c r="K13856">
        <v>0</v>
      </c>
    </row>
    <row r="13857" spans="1:11">
      <c r="A13857" t="s">
        <v>29892</v>
      </c>
      <c r="B13857" t="s">
        <v>58</v>
      </c>
      <c r="C13857">
        <v>102207</v>
      </c>
      <c r="D13857" t="s">
        <v>5615</v>
      </c>
      <c r="E13857" t="s">
        <v>9</v>
      </c>
      <c r="F13857">
        <v>11.27</v>
      </c>
      <c r="G13857">
        <v>11.85</v>
      </c>
      <c r="J13857">
        <v>0</v>
      </c>
      <c r="K13857">
        <v>0</v>
      </c>
    </row>
    <row r="13858" spans="1:11">
      <c r="A13858" t="s">
        <v>29893</v>
      </c>
      <c r="B13858" t="s">
        <v>58</v>
      </c>
      <c r="C13858">
        <v>102217</v>
      </c>
      <c r="D13858" t="s">
        <v>5622</v>
      </c>
      <c r="E13858" t="s">
        <v>9</v>
      </c>
      <c r="F13858">
        <v>22.56</v>
      </c>
      <c r="G13858">
        <v>23.72</v>
      </c>
      <c r="J13858">
        <v>0</v>
      </c>
      <c r="K13858">
        <v>0</v>
      </c>
    </row>
    <row r="13859" spans="1:11">
      <c r="A13859" t="s">
        <v>29894</v>
      </c>
      <c r="B13859" t="s">
        <v>58</v>
      </c>
      <c r="C13859">
        <v>102227</v>
      </c>
      <c r="D13859" t="s">
        <v>5628</v>
      </c>
      <c r="E13859" t="s">
        <v>9</v>
      </c>
      <c r="F13859">
        <v>33.86</v>
      </c>
      <c r="G13859">
        <v>35.6</v>
      </c>
      <c r="J13859">
        <v>0</v>
      </c>
      <c r="K13859">
        <v>0</v>
      </c>
    </row>
    <row r="13860" spans="1:11">
      <c r="A13860" t="s">
        <v>29895</v>
      </c>
      <c r="B13860" t="s">
        <v>58</v>
      </c>
      <c r="C13860">
        <v>102211</v>
      </c>
      <c r="D13860" t="s">
        <v>8388</v>
      </c>
      <c r="E13860" t="s">
        <v>9</v>
      </c>
      <c r="F13860">
        <v>0</v>
      </c>
      <c r="G13860">
        <v>0</v>
      </c>
    </row>
    <row r="13861" spans="1:11">
      <c r="A13861" t="s">
        <v>29896</v>
      </c>
      <c r="B13861" t="s">
        <v>58</v>
      </c>
      <c r="C13861">
        <v>102221</v>
      </c>
      <c r="D13861" t="s">
        <v>8389</v>
      </c>
      <c r="E13861" t="s">
        <v>9</v>
      </c>
      <c r="F13861">
        <v>0</v>
      </c>
      <c r="G13861">
        <v>0</v>
      </c>
    </row>
    <row r="13862" spans="1:11">
      <c r="A13862" t="s">
        <v>29897</v>
      </c>
      <c r="B13862" t="s">
        <v>58</v>
      </c>
      <c r="C13862">
        <v>102231</v>
      </c>
      <c r="D13862" t="s">
        <v>8390</v>
      </c>
      <c r="E13862" t="s">
        <v>9</v>
      </c>
      <c r="F13862">
        <v>0</v>
      </c>
      <c r="G13862">
        <v>0</v>
      </c>
    </row>
    <row r="13863" spans="1:11">
      <c r="A13863" t="s">
        <v>29898</v>
      </c>
      <c r="B13863" t="s">
        <v>58</v>
      </c>
      <c r="C13863">
        <v>102209</v>
      </c>
      <c r="D13863" t="s">
        <v>5617</v>
      </c>
      <c r="E13863" t="s">
        <v>9</v>
      </c>
      <c r="F13863">
        <v>11.11</v>
      </c>
      <c r="G13863">
        <v>11.69</v>
      </c>
      <c r="J13863">
        <v>0</v>
      </c>
      <c r="K13863">
        <v>0</v>
      </c>
    </row>
    <row r="13864" spans="1:11">
      <c r="A13864" t="s">
        <v>29899</v>
      </c>
      <c r="B13864" t="s">
        <v>58</v>
      </c>
      <c r="C13864">
        <v>102219</v>
      </c>
      <c r="D13864" t="s">
        <v>5623</v>
      </c>
      <c r="E13864" t="s">
        <v>9</v>
      </c>
      <c r="F13864">
        <v>22.22</v>
      </c>
      <c r="G13864">
        <v>23.38</v>
      </c>
      <c r="J13864">
        <v>0</v>
      </c>
      <c r="K13864">
        <v>0</v>
      </c>
    </row>
    <row r="13865" spans="1:11">
      <c r="A13865" t="s">
        <v>29900</v>
      </c>
      <c r="B13865" t="s">
        <v>58</v>
      </c>
      <c r="C13865">
        <v>102229</v>
      </c>
      <c r="D13865" t="s">
        <v>5630</v>
      </c>
      <c r="E13865" t="s">
        <v>9</v>
      </c>
      <c r="F13865">
        <v>33.340000000000003</v>
      </c>
      <c r="G13865">
        <v>35.08</v>
      </c>
      <c r="J13865">
        <v>0</v>
      </c>
      <c r="K13865">
        <v>0</v>
      </c>
    </row>
    <row r="13866" spans="1:11">
      <c r="A13866" t="s">
        <v>29901</v>
      </c>
      <c r="B13866" t="s">
        <v>58</v>
      </c>
      <c r="C13866">
        <v>102210</v>
      </c>
      <c r="D13866" t="s">
        <v>5618</v>
      </c>
      <c r="E13866" t="s">
        <v>9</v>
      </c>
      <c r="F13866">
        <v>10.58</v>
      </c>
      <c r="G13866">
        <v>11.16</v>
      </c>
      <c r="J13866">
        <v>0</v>
      </c>
      <c r="K13866">
        <v>0</v>
      </c>
    </row>
    <row r="13867" spans="1:11">
      <c r="A13867" t="s">
        <v>29902</v>
      </c>
      <c r="B13867" t="s">
        <v>58</v>
      </c>
      <c r="C13867">
        <v>102220</v>
      </c>
      <c r="D13867" t="s">
        <v>5624</v>
      </c>
      <c r="E13867" t="s">
        <v>9</v>
      </c>
      <c r="F13867">
        <v>21.18</v>
      </c>
      <c r="G13867">
        <v>22.34</v>
      </c>
      <c r="J13867">
        <v>0</v>
      </c>
      <c r="K13867">
        <v>0</v>
      </c>
    </row>
    <row r="13868" spans="1:11">
      <c r="A13868" t="s">
        <v>29903</v>
      </c>
      <c r="B13868" t="s">
        <v>58</v>
      </c>
      <c r="C13868">
        <v>102230</v>
      </c>
      <c r="D13868" t="s">
        <v>5631</v>
      </c>
      <c r="E13868" t="s">
        <v>9</v>
      </c>
      <c r="F13868">
        <v>31.78</v>
      </c>
      <c r="G13868">
        <v>33.520000000000003</v>
      </c>
      <c r="J13868">
        <v>0</v>
      </c>
      <c r="K13868">
        <v>0</v>
      </c>
    </row>
    <row r="13869" spans="1:11">
      <c r="A13869" t="s">
        <v>29904</v>
      </c>
      <c r="B13869" t="s">
        <v>58</v>
      </c>
      <c r="C13869">
        <v>102208</v>
      </c>
      <c r="D13869" t="s">
        <v>5616</v>
      </c>
      <c r="E13869" t="s">
        <v>9</v>
      </c>
      <c r="F13869">
        <v>10.77</v>
      </c>
      <c r="G13869">
        <v>11.35</v>
      </c>
      <c r="J13869">
        <v>0</v>
      </c>
      <c r="K13869">
        <v>0</v>
      </c>
    </row>
    <row r="13870" spans="1:11">
      <c r="A13870" t="s">
        <v>29905</v>
      </c>
      <c r="B13870" t="s">
        <v>58</v>
      </c>
      <c r="C13870">
        <v>102218</v>
      </c>
      <c r="D13870" t="s">
        <v>133</v>
      </c>
      <c r="E13870" t="s">
        <v>9</v>
      </c>
      <c r="F13870">
        <v>21.53</v>
      </c>
      <c r="G13870">
        <v>22.69</v>
      </c>
      <c r="J13870">
        <v>0</v>
      </c>
      <c r="K13870">
        <v>0</v>
      </c>
    </row>
    <row r="13871" spans="1:11">
      <c r="A13871" t="s">
        <v>29906</v>
      </c>
      <c r="B13871" t="s">
        <v>58</v>
      </c>
      <c r="C13871">
        <v>102228</v>
      </c>
      <c r="D13871" t="s">
        <v>5629</v>
      </c>
      <c r="E13871" t="s">
        <v>9</v>
      </c>
      <c r="F13871">
        <v>32.32</v>
      </c>
      <c r="G13871">
        <v>34.06</v>
      </c>
      <c r="J13871">
        <v>0</v>
      </c>
      <c r="K13871">
        <v>0</v>
      </c>
    </row>
    <row r="13872" spans="1:11">
      <c r="A13872" t="s">
        <v>29907</v>
      </c>
      <c r="B13872" t="s">
        <v>58</v>
      </c>
      <c r="C13872">
        <v>102212</v>
      </c>
      <c r="D13872" t="s">
        <v>8391</v>
      </c>
      <c r="E13872" t="s">
        <v>9</v>
      </c>
      <c r="F13872">
        <v>0</v>
      </c>
      <c r="G13872">
        <v>0</v>
      </c>
    </row>
    <row r="13873" spans="1:11">
      <c r="A13873" t="s">
        <v>29908</v>
      </c>
      <c r="B13873" t="s">
        <v>58</v>
      </c>
      <c r="C13873">
        <v>102222</v>
      </c>
      <c r="D13873" t="s">
        <v>8392</v>
      </c>
      <c r="E13873" t="s">
        <v>9</v>
      </c>
      <c r="F13873">
        <v>0</v>
      </c>
      <c r="G13873">
        <v>0</v>
      </c>
    </row>
    <row r="13874" spans="1:11">
      <c r="A13874" t="s">
        <v>29909</v>
      </c>
      <c r="B13874" t="s">
        <v>58</v>
      </c>
      <c r="C13874">
        <v>102232</v>
      </c>
      <c r="D13874" t="s">
        <v>8393</v>
      </c>
      <c r="E13874" t="s">
        <v>9</v>
      </c>
      <c r="F13874">
        <v>0</v>
      </c>
      <c r="G13874">
        <v>0</v>
      </c>
    </row>
    <row r="13875" spans="1:11">
      <c r="A13875" t="s">
        <v>29910</v>
      </c>
      <c r="B13875" t="s">
        <v>58</v>
      </c>
      <c r="C13875">
        <v>102203</v>
      </c>
      <c r="D13875" t="s">
        <v>5612</v>
      </c>
      <c r="E13875" t="s">
        <v>9</v>
      </c>
      <c r="F13875">
        <v>12.93</v>
      </c>
      <c r="G13875">
        <v>13.65</v>
      </c>
      <c r="J13875">
        <v>0</v>
      </c>
      <c r="K13875">
        <v>0</v>
      </c>
    </row>
    <row r="13876" spans="1:11">
      <c r="A13876" t="s">
        <v>29911</v>
      </c>
      <c r="B13876" t="s">
        <v>58</v>
      </c>
      <c r="C13876">
        <v>102213</v>
      </c>
      <c r="D13876" t="s">
        <v>5619</v>
      </c>
      <c r="E13876" t="s">
        <v>9</v>
      </c>
      <c r="F13876">
        <v>25.88</v>
      </c>
      <c r="G13876">
        <v>27.32</v>
      </c>
      <c r="J13876">
        <v>0</v>
      </c>
      <c r="K13876">
        <v>0</v>
      </c>
    </row>
    <row r="13877" spans="1:11">
      <c r="A13877" t="s">
        <v>29912</v>
      </c>
      <c r="B13877" t="s">
        <v>58</v>
      </c>
      <c r="C13877">
        <v>102223</v>
      </c>
      <c r="D13877" t="s">
        <v>5625</v>
      </c>
      <c r="E13877" t="s">
        <v>9</v>
      </c>
      <c r="F13877">
        <v>38.83</v>
      </c>
      <c r="G13877">
        <v>40.99</v>
      </c>
      <c r="J13877">
        <v>0</v>
      </c>
      <c r="K13877">
        <v>0</v>
      </c>
    </row>
    <row r="13878" spans="1:11">
      <c r="A13878" t="s">
        <v>29913</v>
      </c>
      <c r="B13878" t="s">
        <v>58</v>
      </c>
      <c r="C13878">
        <v>102204</v>
      </c>
      <c r="D13878" t="s">
        <v>5613</v>
      </c>
      <c r="E13878" t="s">
        <v>9</v>
      </c>
      <c r="F13878">
        <v>13.3</v>
      </c>
      <c r="G13878">
        <v>14.02</v>
      </c>
      <c r="J13878">
        <v>0</v>
      </c>
      <c r="K13878">
        <v>0</v>
      </c>
    </row>
    <row r="13879" spans="1:11">
      <c r="A13879" t="s">
        <v>29914</v>
      </c>
      <c r="B13879" t="s">
        <v>58</v>
      </c>
      <c r="C13879">
        <v>102214</v>
      </c>
      <c r="D13879" t="s">
        <v>5620</v>
      </c>
      <c r="E13879" t="s">
        <v>9</v>
      </c>
      <c r="F13879">
        <v>26.61</v>
      </c>
      <c r="G13879">
        <v>28.05</v>
      </c>
      <c r="J13879">
        <v>0</v>
      </c>
      <c r="K13879">
        <v>0</v>
      </c>
    </row>
    <row r="13880" spans="1:11">
      <c r="A13880" t="s">
        <v>29915</v>
      </c>
      <c r="B13880" t="s">
        <v>58</v>
      </c>
      <c r="C13880">
        <v>102224</v>
      </c>
      <c r="D13880" t="s">
        <v>5626</v>
      </c>
      <c r="E13880" t="s">
        <v>9</v>
      </c>
      <c r="F13880">
        <v>39.93</v>
      </c>
      <c r="G13880">
        <v>42.09</v>
      </c>
      <c r="J13880">
        <v>0</v>
      </c>
      <c r="K13880">
        <v>0</v>
      </c>
    </row>
    <row r="13881" spans="1:11">
      <c r="A13881" t="s">
        <v>29916</v>
      </c>
      <c r="B13881" t="s">
        <v>58</v>
      </c>
      <c r="C13881">
        <v>102205</v>
      </c>
      <c r="D13881" t="s">
        <v>5614</v>
      </c>
      <c r="E13881" t="s">
        <v>9</v>
      </c>
      <c r="F13881">
        <v>12.14</v>
      </c>
      <c r="G13881">
        <v>12.86</v>
      </c>
      <c r="J13881">
        <v>0</v>
      </c>
      <c r="K13881">
        <v>0</v>
      </c>
    </row>
    <row r="13882" spans="1:11">
      <c r="A13882" t="s">
        <v>29917</v>
      </c>
      <c r="B13882" t="s">
        <v>58</v>
      </c>
      <c r="C13882">
        <v>102215</v>
      </c>
      <c r="D13882" t="s">
        <v>5621</v>
      </c>
      <c r="E13882" t="s">
        <v>9</v>
      </c>
      <c r="F13882">
        <v>24.29</v>
      </c>
      <c r="G13882">
        <v>25.73</v>
      </c>
      <c r="J13882">
        <v>0</v>
      </c>
      <c r="K13882">
        <v>0</v>
      </c>
    </row>
    <row r="13883" spans="1:11">
      <c r="A13883" t="s">
        <v>29918</v>
      </c>
      <c r="B13883" t="s">
        <v>58</v>
      </c>
      <c r="C13883">
        <v>102225</v>
      </c>
      <c r="D13883" t="s">
        <v>5627</v>
      </c>
      <c r="E13883" t="s">
        <v>9</v>
      </c>
      <c r="F13883">
        <v>36.46</v>
      </c>
      <c r="G13883">
        <v>38.619999999999997</v>
      </c>
      <c r="J13883">
        <v>0</v>
      </c>
      <c r="K13883">
        <v>0</v>
      </c>
    </row>
    <row r="13884" spans="1:11">
      <c r="A13884" t="s">
        <v>29919</v>
      </c>
      <c r="B13884" t="s">
        <v>58</v>
      </c>
      <c r="C13884">
        <v>102206</v>
      </c>
      <c r="D13884" t="s">
        <v>8394</v>
      </c>
      <c r="E13884" t="s">
        <v>9</v>
      </c>
      <c r="F13884">
        <v>0</v>
      </c>
      <c r="G13884">
        <v>0</v>
      </c>
    </row>
    <row r="13885" spans="1:11">
      <c r="A13885" t="s">
        <v>29920</v>
      </c>
      <c r="B13885" t="s">
        <v>58</v>
      </c>
      <c r="C13885">
        <v>102216</v>
      </c>
      <c r="D13885" t="s">
        <v>8395</v>
      </c>
      <c r="E13885" t="s">
        <v>9</v>
      </c>
      <c r="F13885">
        <v>0</v>
      </c>
      <c r="G13885">
        <v>0</v>
      </c>
    </row>
    <row r="13886" spans="1:11">
      <c r="A13886" t="s">
        <v>29921</v>
      </c>
      <c r="B13886" t="s">
        <v>58</v>
      </c>
      <c r="C13886">
        <v>102226</v>
      </c>
      <c r="D13886" t="s">
        <v>8396</v>
      </c>
      <c r="E13886" t="s">
        <v>9</v>
      </c>
      <c r="F13886">
        <v>0</v>
      </c>
      <c r="G13886">
        <v>0</v>
      </c>
    </row>
    <row r="13887" spans="1:11">
      <c r="A13887" t="s">
        <v>29922</v>
      </c>
      <c r="B13887" t="s">
        <v>58</v>
      </c>
      <c r="C13887">
        <v>100718</v>
      </c>
      <c r="D13887" t="s">
        <v>5636</v>
      </c>
      <c r="E13887" t="s">
        <v>12</v>
      </c>
      <c r="F13887">
        <v>1.81</v>
      </c>
      <c r="G13887">
        <v>1.94</v>
      </c>
      <c r="J13887">
        <v>0</v>
      </c>
      <c r="K13887">
        <v>0</v>
      </c>
    </row>
    <row r="13888" spans="1:11">
      <c r="A13888" t="s">
        <v>29923</v>
      </c>
      <c r="B13888" t="s">
        <v>58</v>
      </c>
      <c r="C13888">
        <v>100716</v>
      </c>
      <c r="D13888" t="s">
        <v>5634</v>
      </c>
      <c r="E13888" t="s">
        <v>9</v>
      </c>
      <c r="F13888">
        <v>25.68</v>
      </c>
      <c r="G13888">
        <v>26.1</v>
      </c>
      <c r="J13888">
        <v>0.77180000000000004</v>
      </c>
      <c r="K13888">
        <v>0.75939999999999996</v>
      </c>
    </row>
    <row r="13889" spans="1:11">
      <c r="A13889" t="s">
        <v>29924</v>
      </c>
      <c r="B13889" t="s">
        <v>58</v>
      </c>
      <c r="C13889">
        <v>100717</v>
      </c>
      <c r="D13889" t="s">
        <v>5635</v>
      </c>
      <c r="E13889" t="s">
        <v>9</v>
      </c>
      <c r="F13889">
        <v>12.43</v>
      </c>
      <c r="G13889">
        <v>13.34</v>
      </c>
      <c r="J13889">
        <v>0</v>
      </c>
      <c r="K13889">
        <v>0</v>
      </c>
    </row>
    <row r="13890" spans="1:11">
      <c r="A13890" t="s">
        <v>29925</v>
      </c>
      <c r="B13890" t="s">
        <v>58</v>
      </c>
      <c r="C13890">
        <v>100754</v>
      </c>
      <c r="D13890" t="s">
        <v>5665</v>
      </c>
      <c r="E13890" t="s">
        <v>9</v>
      </c>
      <c r="F13890">
        <v>38.92</v>
      </c>
      <c r="G13890">
        <v>41.7</v>
      </c>
      <c r="J13890">
        <v>0</v>
      </c>
      <c r="K13890">
        <v>0</v>
      </c>
    </row>
    <row r="13891" spans="1:11">
      <c r="A13891" t="s">
        <v>29926</v>
      </c>
      <c r="B13891" t="s">
        <v>58</v>
      </c>
      <c r="C13891">
        <v>100736</v>
      </c>
      <c r="D13891" t="s">
        <v>5651</v>
      </c>
      <c r="E13891" t="s">
        <v>9</v>
      </c>
      <c r="F13891">
        <v>19.46</v>
      </c>
      <c r="G13891">
        <v>20.84</v>
      </c>
      <c r="J13891">
        <v>0</v>
      </c>
      <c r="K13891">
        <v>0</v>
      </c>
    </row>
    <row r="13892" spans="1:11">
      <c r="A13892" t="s">
        <v>29927</v>
      </c>
      <c r="B13892" t="s">
        <v>58</v>
      </c>
      <c r="C13892">
        <v>100753</v>
      </c>
      <c r="D13892" t="s">
        <v>5664</v>
      </c>
      <c r="E13892" t="s">
        <v>9</v>
      </c>
      <c r="F13892">
        <v>29.37</v>
      </c>
      <c r="G13892">
        <v>31.22</v>
      </c>
      <c r="J13892">
        <v>0</v>
      </c>
      <c r="K13892">
        <v>0</v>
      </c>
    </row>
    <row r="13893" spans="1:11">
      <c r="A13893" t="s">
        <v>29928</v>
      </c>
      <c r="B13893" t="s">
        <v>58</v>
      </c>
      <c r="C13893">
        <v>100735</v>
      </c>
      <c r="D13893" t="s">
        <v>5650</v>
      </c>
      <c r="E13893" t="s">
        <v>9</v>
      </c>
      <c r="F13893">
        <v>14.68</v>
      </c>
      <c r="G13893">
        <v>15.61</v>
      </c>
      <c r="J13893">
        <v>0</v>
      </c>
      <c r="K13893">
        <v>0</v>
      </c>
    </row>
    <row r="13894" spans="1:11">
      <c r="A13894" t="s">
        <v>29929</v>
      </c>
      <c r="B13894" t="s">
        <v>58</v>
      </c>
      <c r="C13894">
        <v>100734</v>
      </c>
      <c r="D13894" t="s">
        <v>5649</v>
      </c>
      <c r="E13894" t="s">
        <v>9</v>
      </c>
      <c r="F13894">
        <v>21.1</v>
      </c>
      <c r="G13894">
        <v>22.48</v>
      </c>
      <c r="J13894">
        <v>0</v>
      </c>
      <c r="K13894">
        <v>0</v>
      </c>
    </row>
    <row r="13895" spans="1:11">
      <c r="A13895" t="s">
        <v>29930</v>
      </c>
      <c r="B13895" t="s">
        <v>58</v>
      </c>
      <c r="C13895">
        <v>100733</v>
      </c>
      <c r="D13895" t="s">
        <v>5648</v>
      </c>
      <c r="E13895" t="s">
        <v>9</v>
      </c>
      <c r="F13895">
        <v>16.63</v>
      </c>
      <c r="G13895">
        <v>17.559999999999999</v>
      </c>
      <c r="J13895">
        <v>0</v>
      </c>
      <c r="K13895">
        <v>0</v>
      </c>
    </row>
    <row r="13896" spans="1:11">
      <c r="A13896" t="s">
        <v>29931</v>
      </c>
      <c r="B13896" t="s">
        <v>58</v>
      </c>
      <c r="C13896">
        <v>100740</v>
      </c>
      <c r="D13896" t="s">
        <v>5653</v>
      </c>
      <c r="E13896" t="s">
        <v>9</v>
      </c>
      <c r="F13896">
        <v>15.04</v>
      </c>
      <c r="G13896">
        <v>15.69</v>
      </c>
      <c r="J13896">
        <v>0</v>
      </c>
      <c r="K13896">
        <v>0</v>
      </c>
    </row>
    <row r="13897" spans="1:11">
      <c r="A13897" t="s">
        <v>29932</v>
      </c>
      <c r="B13897" t="s">
        <v>58</v>
      </c>
      <c r="C13897">
        <v>100758</v>
      </c>
      <c r="D13897" t="s">
        <v>5667</v>
      </c>
      <c r="E13897" t="s">
        <v>9</v>
      </c>
      <c r="F13897">
        <v>65.66</v>
      </c>
      <c r="G13897">
        <v>69.790000000000006</v>
      </c>
      <c r="J13897">
        <v>0</v>
      </c>
      <c r="K13897">
        <v>0</v>
      </c>
    </row>
    <row r="13898" spans="1:11">
      <c r="A13898" t="s">
        <v>29933</v>
      </c>
      <c r="B13898" t="s">
        <v>58</v>
      </c>
      <c r="C13898">
        <v>100742</v>
      </c>
      <c r="D13898" t="s">
        <v>5655</v>
      </c>
      <c r="E13898" t="s">
        <v>9</v>
      </c>
      <c r="F13898">
        <v>32.81</v>
      </c>
      <c r="G13898">
        <v>34.880000000000003</v>
      </c>
      <c r="J13898">
        <v>0</v>
      </c>
      <c r="K13898">
        <v>0</v>
      </c>
    </row>
    <row r="13899" spans="1:11">
      <c r="A13899" t="s">
        <v>29934</v>
      </c>
      <c r="B13899" t="s">
        <v>58</v>
      </c>
      <c r="C13899">
        <v>100739</v>
      </c>
      <c r="D13899" t="s">
        <v>5652</v>
      </c>
      <c r="E13899" t="s">
        <v>9</v>
      </c>
      <c r="F13899">
        <v>14.08</v>
      </c>
      <c r="G13899">
        <v>14.27</v>
      </c>
      <c r="J13899">
        <v>0</v>
      </c>
      <c r="K13899">
        <v>0</v>
      </c>
    </row>
    <row r="13900" spans="1:11">
      <c r="A13900" t="s">
        <v>29935</v>
      </c>
      <c r="B13900" t="s">
        <v>58</v>
      </c>
      <c r="C13900">
        <v>100757</v>
      </c>
      <c r="D13900" t="s">
        <v>5666</v>
      </c>
      <c r="E13900" t="s">
        <v>9</v>
      </c>
      <c r="F13900">
        <v>64.84</v>
      </c>
      <c r="G13900">
        <v>68.06</v>
      </c>
      <c r="J13900">
        <v>0</v>
      </c>
      <c r="K13900">
        <v>0</v>
      </c>
    </row>
    <row r="13901" spans="1:11">
      <c r="A13901" t="s">
        <v>29936</v>
      </c>
      <c r="B13901" t="s">
        <v>58</v>
      </c>
      <c r="C13901">
        <v>100741</v>
      </c>
      <c r="D13901" t="s">
        <v>5654</v>
      </c>
      <c r="E13901" t="s">
        <v>9</v>
      </c>
      <c r="F13901">
        <v>32.42</v>
      </c>
      <c r="G13901">
        <v>34.020000000000003</v>
      </c>
      <c r="J13901">
        <v>0</v>
      </c>
      <c r="K13901">
        <v>0</v>
      </c>
    </row>
    <row r="13902" spans="1:11">
      <c r="A13902" t="s">
        <v>29937</v>
      </c>
      <c r="B13902" t="s">
        <v>58</v>
      </c>
      <c r="C13902">
        <v>100744</v>
      </c>
      <c r="D13902" t="s">
        <v>5656</v>
      </c>
      <c r="E13902" t="s">
        <v>9</v>
      </c>
      <c r="F13902">
        <v>14.83</v>
      </c>
      <c r="G13902">
        <v>15.48</v>
      </c>
      <c r="J13902">
        <v>0</v>
      </c>
      <c r="K13902">
        <v>0</v>
      </c>
    </row>
    <row r="13903" spans="1:11">
      <c r="A13903" t="s">
        <v>29938</v>
      </c>
      <c r="B13903" t="s">
        <v>58</v>
      </c>
      <c r="C13903">
        <v>100760</v>
      </c>
      <c r="D13903" t="s">
        <v>5669</v>
      </c>
      <c r="E13903" t="s">
        <v>9</v>
      </c>
      <c r="F13903">
        <v>65.23</v>
      </c>
      <c r="G13903">
        <v>69.36</v>
      </c>
      <c r="J13903">
        <v>0</v>
      </c>
      <c r="K13903">
        <v>0</v>
      </c>
    </row>
    <row r="13904" spans="1:11">
      <c r="A13904" t="s">
        <v>29939</v>
      </c>
      <c r="B13904" t="s">
        <v>58</v>
      </c>
      <c r="C13904">
        <v>100746</v>
      </c>
      <c r="D13904" t="s">
        <v>5657</v>
      </c>
      <c r="E13904" t="s">
        <v>9</v>
      </c>
      <c r="F13904">
        <v>32.6</v>
      </c>
      <c r="G13904">
        <v>34.67</v>
      </c>
      <c r="J13904">
        <v>0</v>
      </c>
      <c r="K13904">
        <v>0</v>
      </c>
    </row>
    <row r="13905" spans="1:11">
      <c r="A13905" t="s">
        <v>29940</v>
      </c>
      <c r="B13905" t="s">
        <v>58</v>
      </c>
      <c r="C13905">
        <v>100743</v>
      </c>
      <c r="D13905" t="s">
        <v>15231</v>
      </c>
      <c r="E13905" t="s">
        <v>9</v>
      </c>
      <c r="F13905">
        <v>13.75</v>
      </c>
      <c r="G13905">
        <v>13.94</v>
      </c>
      <c r="J13905">
        <v>0</v>
      </c>
      <c r="K13905">
        <v>0</v>
      </c>
    </row>
    <row r="13906" spans="1:11">
      <c r="A13906" t="s">
        <v>29941</v>
      </c>
      <c r="B13906" t="s">
        <v>58</v>
      </c>
      <c r="C13906">
        <v>100759</v>
      </c>
      <c r="D13906" t="s">
        <v>5668</v>
      </c>
      <c r="E13906" t="s">
        <v>9</v>
      </c>
      <c r="F13906">
        <v>64.14</v>
      </c>
      <c r="G13906">
        <v>67.36</v>
      </c>
      <c r="J13906">
        <v>0</v>
      </c>
      <c r="K13906">
        <v>0</v>
      </c>
    </row>
    <row r="13907" spans="1:11">
      <c r="A13907" t="s">
        <v>29942</v>
      </c>
      <c r="B13907" t="s">
        <v>58</v>
      </c>
      <c r="C13907">
        <v>100745</v>
      </c>
      <c r="D13907" t="s">
        <v>15232</v>
      </c>
      <c r="E13907" t="s">
        <v>9</v>
      </c>
      <c r="F13907">
        <v>32.07</v>
      </c>
      <c r="G13907">
        <v>33.67</v>
      </c>
      <c r="J13907">
        <v>0</v>
      </c>
      <c r="K13907">
        <v>0</v>
      </c>
    </row>
    <row r="13908" spans="1:11">
      <c r="A13908" t="s">
        <v>29943</v>
      </c>
      <c r="B13908" t="s">
        <v>58</v>
      </c>
      <c r="C13908">
        <v>100748</v>
      </c>
      <c r="D13908" t="s">
        <v>5659</v>
      </c>
      <c r="E13908" t="s">
        <v>9</v>
      </c>
      <c r="F13908">
        <v>14.91</v>
      </c>
      <c r="G13908">
        <v>15.56</v>
      </c>
      <c r="J13908">
        <v>0</v>
      </c>
      <c r="K13908">
        <v>0</v>
      </c>
    </row>
    <row r="13909" spans="1:11">
      <c r="A13909" t="s">
        <v>29944</v>
      </c>
      <c r="B13909" t="s">
        <v>58</v>
      </c>
      <c r="C13909">
        <v>100762</v>
      </c>
      <c r="D13909" t="s">
        <v>5671</v>
      </c>
      <c r="E13909" t="s">
        <v>9</v>
      </c>
      <c r="F13909">
        <v>65.41</v>
      </c>
      <c r="G13909">
        <v>69.540000000000006</v>
      </c>
      <c r="J13909">
        <v>0</v>
      </c>
      <c r="K13909">
        <v>0</v>
      </c>
    </row>
    <row r="13910" spans="1:11">
      <c r="A13910" t="s">
        <v>29945</v>
      </c>
      <c r="B13910" t="s">
        <v>58</v>
      </c>
      <c r="C13910">
        <v>100750</v>
      </c>
      <c r="D13910" t="s">
        <v>5661</v>
      </c>
      <c r="E13910" t="s">
        <v>9</v>
      </c>
      <c r="F13910">
        <v>32.69</v>
      </c>
      <c r="G13910">
        <v>34.76</v>
      </c>
      <c r="J13910">
        <v>0</v>
      </c>
      <c r="K13910">
        <v>0</v>
      </c>
    </row>
    <row r="13911" spans="1:11">
      <c r="A13911" t="s">
        <v>29946</v>
      </c>
      <c r="B13911" t="s">
        <v>58</v>
      </c>
      <c r="C13911">
        <v>100747</v>
      </c>
      <c r="D13911" t="s">
        <v>5658</v>
      </c>
      <c r="E13911" t="s">
        <v>9</v>
      </c>
      <c r="F13911">
        <v>13.88</v>
      </c>
      <c r="G13911">
        <v>14.07</v>
      </c>
      <c r="J13911">
        <v>0</v>
      </c>
      <c r="K13911">
        <v>0</v>
      </c>
    </row>
    <row r="13912" spans="1:11">
      <c r="A13912" t="s">
        <v>29947</v>
      </c>
      <c r="B13912" t="s">
        <v>58</v>
      </c>
      <c r="C13912">
        <v>100761</v>
      </c>
      <c r="D13912" t="s">
        <v>5670</v>
      </c>
      <c r="E13912" t="s">
        <v>9</v>
      </c>
      <c r="F13912">
        <v>64.430000000000007</v>
      </c>
      <c r="G13912">
        <v>67.650000000000006</v>
      </c>
      <c r="J13912">
        <v>0</v>
      </c>
      <c r="K13912">
        <v>0</v>
      </c>
    </row>
    <row r="13913" spans="1:11">
      <c r="A13913" t="s">
        <v>29948</v>
      </c>
      <c r="B13913" t="s">
        <v>58</v>
      </c>
      <c r="C13913">
        <v>100749</v>
      </c>
      <c r="D13913" t="s">
        <v>5660</v>
      </c>
      <c r="E13913" t="s">
        <v>9</v>
      </c>
      <c r="F13913">
        <v>32.22</v>
      </c>
      <c r="G13913">
        <v>33.82</v>
      </c>
      <c r="J13913">
        <v>0</v>
      </c>
      <c r="K13913">
        <v>0</v>
      </c>
    </row>
    <row r="13914" spans="1:11">
      <c r="A13914" t="s">
        <v>29949</v>
      </c>
      <c r="B13914" t="s">
        <v>58</v>
      </c>
      <c r="C13914">
        <v>100720</v>
      </c>
      <c r="D13914" t="s">
        <v>5638</v>
      </c>
      <c r="E13914" t="s">
        <v>9</v>
      </c>
      <c r="F13914">
        <v>14.29</v>
      </c>
      <c r="G13914">
        <v>14.94</v>
      </c>
      <c r="J13914">
        <v>0</v>
      </c>
      <c r="K13914">
        <v>0</v>
      </c>
    </row>
    <row r="13915" spans="1:11">
      <c r="A13915" t="s">
        <v>29950</v>
      </c>
      <c r="B13915" t="s">
        <v>58</v>
      </c>
      <c r="C13915">
        <v>100722</v>
      </c>
      <c r="D13915" t="s">
        <v>5640</v>
      </c>
      <c r="E13915" t="s">
        <v>9</v>
      </c>
      <c r="F13915">
        <v>32.1</v>
      </c>
      <c r="G13915">
        <v>34.17</v>
      </c>
      <c r="J13915">
        <v>0</v>
      </c>
      <c r="K13915">
        <v>0</v>
      </c>
    </row>
    <row r="13916" spans="1:11">
      <c r="A13916" t="s">
        <v>29951</v>
      </c>
      <c r="B13916" t="s">
        <v>58</v>
      </c>
      <c r="C13916">
        <v>100719</v>
      </c>
      <c r="D13916" t="s">
        <v>5637</v>
      </c>
      <c r="E13916" t="s">
        <v>9</v>
      </c>
      <c r="F13916">
        <v>14.31</v>
      </c>
      <c r="G13916">
        <v>14.5</v>
      </c>
      <c r="J13916">
        <v>0</v>
      </c>
      <c r="K13916">
        <v>0</v>
      </c>
    </row>
    <row r="13917" spans="1:11">
      <c r="A13917" t="s">
        <v>29952</v>
      </c>
      <c r="B13917" t="s">
        <v>58</v>
      </c>
      <c r="C13917">
        <v>100721</v>
      </c>
      <c r="D13917" t="s">
        <v>5639</v>
      </c>
      <c r="E13917" t="s">
        <v>9</v>
      </c>
      <c r="F13917">
        <v>32.909999999999997</v>
      </c>
      <c r="G13917">
        <v>34.51</v>
      </c>
      <c r="J13917">
        <v>0</v>
      </c>
      <c r="K13917">
        <v>0</v>
      </c>
    </row>
    <row r="13918" spans="1:11">
      <c r="A13918" t="s">
        <v>29953</v>
      </c>
      <c r="B13918" t="s">
        <v>58</v>
      </c>
      <c r="C13918">
        <v>100724</v>
      </c>
      <c r="D13918" t="s">
        <v>5642</v>
      </c>
      <c r="E13918" t="s">
        <v>9</v>
      </c>
      <c r="F13918">
        <v>18.579999999999998</v>
      </c>
      <c r="G13918">
        <v>19.23</v>
      </c>
      <c r="J13918">
        <v>0</v>
      </c>
      <c r="K13918">
        <v>0</v>
      </c>
    </row>
    <row r="13919" spans="1:11">
      <c r="A13919" t="s">
        <v>29954</v>
      </c>
      <c r="B13919" t="s">
        <v>58</v>
      </c>
      <c r="C13919">
        <v>100726</v>
      </c>
      <c r="D13919" t="s">
        <v>5643</v>
      </c>
      <c r="E13919" t="s">
        <v>9</v>
      </c>
      <c r="F13919">
        <v>36.270000000000003</v>
      </c>
      <c r="G13919">
        <v>38.340000000000003</v>
      </c>
      <c r="J13919">
        <v>0</v>
      </c>
      <c r="K13919">
        <v>0</v>
      </c>
    </row>
    <row r="13920" spans="1:11">
      <c r="A13920" t="s">
        <v>29955</v>
      </c>
      <c r="B13920" t="s">
        <v>58</v>
      </c>
      <c r="C13920">
        <v>100723</v>
      </c>
      <c r="D13920" t="s">
        <v>5641</v>
      </c>
      <c r="E13920" t="s">
        <v>9</v>
      </c>
      <c r="F13920">
        <v>15.36</v>
      </c>
      <c r="G13920">
        <v>15.55</v>
      </c>
      <c r="J13920">
        <v>0</v>
      </c>
      <c r="K13920">
        <v>0</v>
      </c>
    </row>
    <row r="13921" spans="1:11">
      <c r="A13921" t="s">
        <v>29956</v>
      </c>
      <c r="B13921" t="s">
        <v>58</v>
      </c>
      <c r="C13921">
        <v>100725</v>
      </c>
      <c r="D13921" t="s">
        <v>123</v>
      </c>
      <c r="E13921" t="s">
        <v>9</v>
      </c>
      <c r="F13921">
        <v>33.26</v>
      </c>
      <c r="G13921">
        <v>34.86</v>
      </c>
      <c r="J13921">
        <v>0</v>
      </c>
      <c r="K13921">
        <v>0</v>
      </c>
    </row>
    <row r="13922" spans="1:11">
      <c r="A13922" t="s">
        <v>29957</v>
      </c>
      <c r="B13922" t="s">
        <v>58</v>
      </c>
      <c r="C13922">
        <v>100752</v>
      </c>
      <c r="D13922" t="s">
        <v>5663</v>
      </c>
      <c r="E13922" t="s">
        <v>9</v>
      </c>
      <c r="F13922">
        <v>62.34</v>
      </c>
      <c r="G13922">
        <v>63.65</v>
      </c>
      <c r="J13922">
        <v>0</v>
      </c>
      <c r="K13922">
        <v>0</v>
      </c>
    </row>
    <row r="13923" spans="1:11">
      <c r="A13923" t="s">
        <v>29958</v>
      </c>
      <c r="B13923" t="s">
        <v>58</v>
      </c>
      <c r="C13923">
        <v>100730</v>
      </c>
      <c r="D13923" t="s">
        <v>5647</v>
      </c>
      <c r="E13923" t="s">
        <v>9</v>
      </c>
      <c r="F13923">
        <v>31.17</v>
      </c>
      <c r="G13923">
        <v>31.82</v>
      </c>
      <c r="J13923">
        <v>0</v>
      </c>
      <c r="K13923">
        <v>0</v>
      </c>
    </row>
    <row r="13924" spans="1:11">
      <c r="A13924" t="s">
        <v>29959</v>
      </c>
      <c r="B13924" t="s">
        <v>58</v>
      </c>
      <c r="C13924">
        <v>100751</v>
      </c>
      <c r="D13924" t="s">
        <v>5662</v>
      </c>
      <c r="E13924" t="s">
        <v>9</v>
      </c>
      <c r="F13924">
        <v>53.18</v>
      </c>
      <c r="G13924">
        <v>53.57</v>
      </c>
      <c r="J13924">
        <v>0</v>
      </c>
      <c r="K13924">
        <v>0</v>
      </c>
    </row>
    <row r="13925" spans="1:11">
      <c r="A13925" t="s">
        <v>29960</v>
      </c>
      <c r="B13925" t="s">
        <v>58</v>
      </c>
      <c r="C13925">
        <v>100729</v>
      </c>
      <c r="D13925" t="s">
        <v>5646</v>
      </c>
      <c r="E13925" t="s">
        <v>9</v>
      </c>
      <c r="F13925">
        <v>26.59</v>
      </c>
      <c r="G13925">
        <v>26.78</v>
      </c>
      <c r="J13925">
        <v>0</v>
      </c>
      <c r="K13925">
        <v>0</v>
      </c>
    </row>
    <row r="13926" spans="1:11">
      <c r="A13926" t="s">
        <v>29961</v>
      </c>
      <c r="B13926" t="s">
        <v>58</v>
      </c>
      <c r="C13926">
        <v>100728</v>
      </c>
      <c r="D13926" t="s">
        <v>5645</v>
      </c>
      <c r="E13926" t="s">
        <v>9</v>
      </c>
      <c r="F13926">
        <v>31.8</v>
      </c>
      <c r="G13926">
        <v>32.450000000000003</v>
      </c>
      <c r="J13926">
        <v>0</v>
      </c>
      <c r="K13926">
        <v>0</v>
      </c>
    </row>
    <row r="13927" spans="1:11">
      <c r="A13927" t="s">
        <v>29962</v>
      </c>
      <c r="B13927" t="s">
        <v>58</v>
      </c>
      <c r="C13927">
        <v>100732</v>
      </c>
      <c r="D13927" t="s">
        <v>8397</v>
      </c>
      <c r="E13927" t="s">
        <v>9</v>
      </c>
      <c r="F13927">
        <v>0</v>
      </c>
      <c r="G13927">
        <v>0</v>
      </c>
    </row>
    <row r="13928" spans="1:11">
      <c r="A13928" t="s">
        <v>29963</v>
      </c>
      <c r="B13928" t="s">
        <v>58</v>
      </c>
      <c r="C13928">
        <v>100731</v>
      </c>
      <c r="D13928" t="s">
        <v>8398</v>
      </c>
      <c r="E13928" t="s">
        <v>9</v>
      </c>
      <c r="F13928">
        <v>0</v>
      </c>
      <c r="G13928">
        <v>0</v>
      </c>
    </row>
    <row r="13929" spans="1:11">
      <c r="A13929" t="s">
        <v>29964</v>
      </c>
      <c r="B13929" t="s">
        <v>58</v>
      </c>
      <c r="C13929">
        <v>100727</v>
      </c>
      <c r="D13929" t="s">
        <v>5644</v>
      </c>
      <c r="E13929" t="s">
        <v>9</v>
      </c>
      <c r="F13929">
        <v>35.44</v>
      </c>
      <c r="G13929">
        <v>35.630000000000003</v>
      </c>
      <c r="J13929">
        <v>0</v>
      </c>
      <c r="K13929">
        <v>0</v>
      </c>
    </row>
    <row r="13930" spans="1:11">
      <c r="A13930" t="s">
        <v>29965</v>
      </c>
      <c r="B13930" t="s">
        <v>58</v>
      </c>
      <c r="C13930">
        <v>100756</v>
      </c>
      <c r="D13930" t="s">
        <v>8399</v>
      </c>
      <c r="E13930" t="s">
        <v>9</v>
      </c>
      <c r="F13930">
        <v>0</v>
      </c>
      <c r="G13930">
        <v>0</v>
      </c>
    </row>
    <row r="13931" spans="1:11">
      <c r="A13931" t="s">
        <v>29966</v>
      </c>
      <c r="B13931" t="s">
        <v>58</v>
      </c>
      <c r="C13931">
        <v>100738</v>
      </c>
      <c r="D13931" t="s">
        <v>8400</v>
      </c>
      <c r="E13931" t="s">
        <v>9</v>
      </c>
      <c r="F13931">
        <v>0</v>
      </c>
      <c r="G13931">
        <v>0</v>
      </c>
    </row>
    <row r="13932" spans="1:11">
      <c r="A13932" t="s">
        <v>29967</v>
      </c>
      <c r="B13932" t="s">
        <v>58</v>
      </c>
      <c r="C13932">
        <v>100755</v>
      </c>
      <c r="D13932" t="s">
        <v>8401</v>
      </c>
      <c r="E13932" t="s">
        <v>9</v>
      </c>
      <c r="F13932">
        <v>0</v>
      </c>
      <c r="G13932">
        <v>0</v>
      </c>
    </row>
    <row r="13933" spans="1:11">
      <c r="A13933" t="s">
        <v>29968</v>
      </c>
      <c r="B13933" t="s">
        <v>58</v>
      </c>
      <c r="C13933">
        <v>100737</v>
      </c>
      <c r="D13933" t="s">
        <v>8402</v>
      </c>
      <c r="E13933" t="s">
        <v>9</v>
      </c>
      <c r="F13933">
        <v>0</v>
      </c>
      <c r="G13933">
        <v>0</v>
      </c>
    </row>
    <row r="13934" spans="1:11">
      <c r="A13934" t="s">
        <v>29969</v>
      </c>
      <c r="B13934" t="s">
        <v>58</v>
      </c>
      <c r="C13934">
        <v>102499</v>
      </c>
      <c r="D13934" t="s">
        <v>5679</v>
      </c>
      <c r="E13934" t="s">
        <v>9</v>
      </c>
      <c r="F13934">
        <v>3.97</v>
      </c>
      <c r="G13934">
        <v>4.12</v>
      </c>
      <c r="J13934">
        <v>0</v>
      </c>
      <c r="K13934">
        <v>0</v>
      </c>
    </row>
    <row r="13935" spans="1:11">
      <c r="A13935" t="s">
        <v>29970</v>
      </c>
      <c r="B13935" t="s">
        <v>58</v>
      </c>
      <c r="C13935">
        <v>102505</v>
      </c>
      <c r="D13935" t="s">
        <v>5682</v>
      </c>
      <c r="E13935" t="s">
        <v>12</v>
      </c>
      <c r="F13935">
        <v>13.69</v>
      </c>
      <c r="G13935">
        <v>14.64</v>
      </c>
      <c r="J13935">
        <v>0</v>
      </c>
      <c r="K13935">
        <v>0</v>
      </c>
    </row>
    <row r="13936" spans="1:11">
      <c r="A13936" t="s">
        <v>29971</v>
      </c>
      <c r="B13936" t="s">
        <v>58</v>
      </c>
      <c r="C13936">
        <v>102504</v>
      </c>
      <c r="D13936" t="s">
        <v>5681</v>
      </c>
      <c r="E13936" t="s">
        <v>12</v>
      </c>
      <c r="F13936">
        <v>12.94</v>
      </c>
      <c r="G13936">
        <v>13.89</v>
      </c>
      <c r="J13936">
        <v>0</v>
      </c>
      <c r="K13936">
        <v>0</v>
      </c>
    </row>
    <row r="13937" spans="1:11">
      <c r="A13937" t="s">
        <v>29972</v>
      </c>
      <c r="B13937" t="s">
        <v>58</v>
      </c>
      <c r="C13937">
        <v>102506</v>
      </c>
      <c r="D13937" t="s">
        <v>5683</v>
      </c>
      <c r="E13937" t="s">
        <v>12</v>
      </c>
      <c r="F13937">
        <v>14.33</v>
      </c>
      <c r="G13937">
        <v>15.28</v>
      </c>
      <c r="J13937">
        <v>0</v>
      </c>
      <c r="K13937">
        <v>0</v>
      </c>
    </row>
    <row r="13938" spans="1:11">
      <c r="A13938" t="s">
        <v>29973</v>
      </c>
      <c r="B13938" t="s">
        <v>58</v>
      </c>
      <c r="C13938">
        <v>102500</v>
      </c>
      <c r="D13938" t="s">
        <v>5680</v>
      </c>
      <c r="E13938" t="s">
        <v>12</v>
      </c>
      <c r="F13938">
        <v>5.6</v>
      </c>
      <c r="G13938">
        <v>5.92</v>
      </c>
      <c r="J13938">
        <v>0</v>
      </c>
      <c r="K13938">
        <v>0</v>
      </c>
    </row>
    <row r="13939" spans="1:11">
      <c r="A13939" t="s">
        <v>29974</v>
      </c>
      <c r="B13939" t="s">
        <v>58</v>
      </c>
      <c r="C13939">
        <v>102502</v>
      </c>
      <c r="D13939" t="s">
        <v>8403</v>
      </c>
      <c r="E13939" t="s">
        <v>12</v>
      </c>
      <c r="F13939">
        <v>0</v>
      </c>
      <c r="G13939">
        <v>0</v>
      </c>
    </row>
    <row r="13940" spans="1:11">
      <c r="A13940" t="s">
        <v>29975</v>
      </c>
      <c r="B13940" t="s">
        <v>58</v>
      </c>
      <c r="C13940">
        <v>102507</v>
      </c>
      <c r="D13940" t="s">
        <v>101</v>
      </c>
      <c r="E13940" t="s">
        <v>12</v>
      </c>
      <c r="F13940">
        <v>8.3699999999999992</v>
      </c>
      <c r="G13940">
        <v>8.69</v>
      </c>
      <c r="J13940">
        <v>0</v>
      </c>
      <c r="K13940">
        <v>0</v>
      </c>
    </row>
    <row r="13941" spans="1:11">
      <c r="A13941" t="s">
        <v>29976</v>
      </c>
      <c r="B13941" t="s">
        <v>58</v>
      </c>
      <c r="C13941">
        <v>102510</v>
      </c>
      <c r="D13941" t="s">
        <v>15233</v>
      </c>
      <c r="E13941" t="s">
        <v>12</v>
      </c>
      <c r="F13941">
        <v>0</v>
      </c>
      <c r="G13941">
        <v>0</v>
      </c>
    </row>
    <row r="13942" spans="1:11">
      <c r="A13942" t="s">
        <v>29977</v>
      </c>
      <c r="B13942" t="s">
        <v>58</v>
      </c>
      <c r="C13942">
        <v>102512</v>
      </c>
      <c r="D13942" t="s">
        <v>15234</v>
      </c>
      <c r="E13942" t="s">
        <v>12</v>
      </c>
      <c r="F13942">
        <v>7.88</v>
      </c>
      <c r="G13942">
        <v>8.11</v>
      </c>
      <c r="J13942">
        <v>0.33879999999999999</v>
      </c>
      <c r="K13942">
        <v>0.32919999999999999</v>
      </c>
    </row>
    <row r="13943" spans="1:11">
      <c r="A13943" t="s">
        <v>29978</v>
      </c>
      <c r="B13943" t="s">
        <v>58</v>
      </c>
      <c r="C13943">
        <v>102501</v>
      </c>
      <c r="D13943" t="s">
        <v>15235</v>
      </c>
      <c r="E13943" t="s">
        <v>9</v>
      </c>
      <c r="F13943">
        <v>31.11</v>
      </c>
      <c r="G13943">
        <v>32.840000000000003</v>
      </c>
      <c r="J13943">
        <v>0</v>
      </c>
      <c r="K13943">
        <v>0</v>
      </c>
    </row>
    <row r="13944" spans="1:11">
      <c r="A13944" t="s">
        <v>29979</v>
      </c>
      <c r="B13944" t="s">
        <v>58</v>
      </c>
      <c r="C13944">
        <v>102503</v>
      </c>
      <c r="D13944" t="s">
        <v>15236</v>
      </c>
      <c r="E13944" t="s">
        <v>9</v>
      </c>
      <c r="F13944">
        <v>0</v>
      </c>
      <c r="G13944">
        <v>0</v>
      </c>
    </row>
    <row r="13945" spans="1:11">
      <c r="A13945" t="s">
        <v>29980</v>
      </c>
      <c r="B13945" t="s">
        <v>58</v>
      </c>
      <c r="C13945">
        <v>102508</v>
      </c>
      <c r="D13945" t="s">
        <v>15237</v>
      </c>
      <c r="E13945" t="s">
        <v>9</v>
      </c>
      <c r="F13945">
        <v>59.31</v>
      </c>
      <c r="G13945">
        <v>61.04</v>
      </c>
      <c r="J13945">
        <v>0</v>
      </c>
      <c r="K13945">
        <v>0</v>
      </c>
    </row>
    <row r="13946" spans="1:11">
      <c r="A13946" t="s">
        <v>29981</v>
      </c>
      <c r="B13946" t="s">
        <v>58</v>
      </c>
      <c r="C13946">
        <v>102511</v>
      </c>
      <c r="D13946" t="s">
        <v>8404</v>
      </c>
      <c r="E13946" t="s">
        <v>9</v>
      </c>
      <c r="F13946">
        <v>0</v>
      </c>
      <c r="G13946">
        <v>0</v>
      </c>
    </row>
    <row r="13947" spans="1:11">
      <c r="A13947" t="s">
        <v>29982</v>
      </c>
      <c r="B13947" t="s">
        <v>58</v>
      </c>
      <c r="C13947">
        <v>102509</v>
      </c>
      <c r="D13947" t="s">
        <v>5684</v>
      </c>
      <c r="E13947" t="s">
        <v>9</v>
      </c>
      <c r="F13947">
        <v>41.35</v>
      </c>
      <c r="G13947">
        <v>42.79</v>
      </c>
      <c r="J13947">
        <v>0</v>
      </c>
      <c r="K13947">
        <v>0</v>
      </c>
    </row>
    <row r="13948" spans="1:11">
      <c r="A13948" t="s">
        <v>29983</v>
      </c>
      <c r="B13948" t="s">
        <v>58</v>
      </c>
      <c r="C13948">
        <v>102498</v>
      </c>
      <c r="D13948" t="s">
        <v>5678</v>
      </c>
      <c r="E13948" t="s">
        <v>12</v>
      </c>
      <c r="F13948">
        <v>2.12</v>
      </c>
      <c r="G13948">
        <v>2.27</v>
      </c>
      <c r="J13948">
        <v>0</v>
      </c>
      <c r="K13948">
        <v>0</v>
      </c>
    </row>
    <row r="13949" spans="1:11">
      <c r="A13949" t="s">
        <v>29984</v>
      </c>
      <c r="B13949" t="s">
        <v>58</v>
      </c>
      <c r="C13949">
        <v>102519</v>
      </c>
      <c r="D13949" t="s">
        <v>15238</v>
      </c>
      <c r="E13949" t="s">
        <v>32</v>
      </c>
      <c r="F13949">
        <v>0</v>
      </c>
      <c r="G13949">
        <v>0</v>
      </c>
    </row>
    <row r="13950" spans="1:11">
      <c r="A13950" t="s">
        <v>29985</v>
      </c>
      <c r="B13950" t="s">
        <v>58</v>
      </c>
      <c r="C13950">
        <v>102491</v>
      </c>
      <c r="D13950" t="s">
        <v>124</v>
      </c>
      <c r="E13950" t="s">
        <v>9</v>
      </c>
      <c r="F13950">
        <v>25.42</v>
      </c>
      <c r="G13950">
        <v>26.51</v>
      </c>
      <c r="J13950">
        <v>0</v>
      </c>
      <c r="K13950">
        <v>0</v>
      </c>
    </row>
    <row r="13951" spans="1:11">
      <c r="A13951" t="s">
        <v>29986</v>
      </c>
      <c r="B13951" t="s">
        <v>58</v>
      </c>
      <c r="C13951">
        <v>102492</v>
      </c>
      <c r="D13951" t="s">
        <v>5674</v>
      </c>
      <c r="E13951" t="s">
        <v>9</v>
      </c>
      <c r="F13951">
        <v>32.25</v>
      </c>
      <c r="G13951">
        <v>33.71</v>
      </c>
      <c r="J13951">
        <v>0</v>
      </c>
      <c r="K13951">
        <v>0</v>
      </c>
    </row>
    <row r="13952" spans="1:11">
      <c r="A13952" t="s">
        <v>29987</v>
      </c>
      <c r="B13952" t="s">
        <v>58</v>
      </c>
      <c r="C13952">
        <v>102804</v>
      </c>
      <c r="D13952" t="s">
        <v>8405</v>
      </c>
      <c r="E13952" t="s">
        <v>9</v>
      </c>
      <c r="F13952">
        <v>0</v>
      </c>
      <c r="G13952">
        <v>0</v>
      </c>
    </row>
    <row r="13953" spans="1:11">
      <c r="A13953" t="s">
        <v>29988</v>
      </c>
      <c r="B13953" t="s">
        <v>58</v>
      </c>
      <c r="C13953">
        <v>102494</v>
      </c>
      <c r="D13953" t="s">
        <v>5675</v>
      </c>
      <c r="E13953" t="s">
        <v>9</v>
      </c>
      <c r="F13953">
        <v>83.58</v>
      </c>
      <c r="G13953">
        <v>84.67</v>
      </c>
      <c r="J13953">
        <v>0</v>
      </c>
      <c r="K13953">
        <v>0</v>
      </c>
    </row>
    <row r="13954" spans="1:11">
      <c r="A13954" t="s">
        <v>29989</v>
      </c>
      <c r="B13954" t="s">
        <v>58</v>
      </c>
      <c r="C13954">
        <v>102805</v>
      </c>
      <c r="D13954" t="s">
        <v>8406</v>
      </c>
      <c r="E13954" t="s">
        <v>9</v>
      </c>
      <c r="F13954">
        <v>0</v>
      </c>
      <c r="G13954">
        <v>0</v>
      </c>
    </row>
    <row r="13955" spans="1:11">
      <c r="A13955" t="s">
        <v>29990</v>
      </c>
      <c r="B13955" t="s">
        <v>58</v>
      </c>
      <c r="C13955">
        <v>102490</v>
      </c>
      <c r="D13955" t="s">
        <v>8407</v>
      </c>
      <c r="E13955" t="s">
        <v>9</v>
      </c>
      <c r="F13955">
        <v>0</v>
      </c>
      <c r="G13955">
        <v>0</v>
      </c>
    </row>
    <row r="13956" spans="1:11">
      <c r="A13956" t="s">
        <v>29991</v>
      </c>
      <c r="B13956" t="s">
        <v>58</v>
      </c>
      <c r="C13956">
        <v>102496</v>
      </c>
      <c r="D13956" t="s">
        <v>5676</v>
      </c>
      <c r="E13956" t="s">
        <v>12</v>
      </c>
      <c r="F13956">
        <v>17.54</v>
      </c>
      <c r="G13956">
        <v>18.05</v>
      </c>
      <c r="J13956">
        <v>0</v>
      </c>
      <c r="K13956">
        <v>0</v>
      </c>
    </row>
    <row r="13957" spans="1:11">
      <c r="A13957" t="s">
        <v>29992</v>
      </c>
      <c r="B13957" t="s">
        <v>58</v>
      </c>
      <c r="C13957">
        <v>102497</v>
      </c>
      <c r="D13957" t="s">
        <v>5677</v>
      </c>
      <c r="E13957" t="s">
        <v>12</v>
      </c>
      <c r="F13957">
        <v>6.28</v>
      </c>
      <c r="G13957">
        <v>6.64</v>
      </c>
      <c r="J13957">
        <v>0</v>
      </c>
      <c r="K13957">
        <v>0</v>
      </c>
    </row>
    <row r="13958" spans="1:11">
      <c r="A13958" t="s">
        <v>29993</v>
      </c>
      <c r="B13958" t="s">
        <v>58</v>
      </c>
      <c r="C13958">
        <v>102520</v>
      </c>
      <c r="D13958" t="s">
        <v>5685</v>
      </c>
      <c r="E13958" t="s">
        <v>9</v>
      </c>
      <c r="F13958">
        <v>104.97</v>
      </c>
      <c r="G13958">
        <v>111.84</v>
      </c>
      <c r="J13958">
        <v>0</v>
      </c>
      <c r="K13958">
        <v>0</v>
      </c>
    </row>
    <row r="13959" spans="1:11">
      <c r="A13959" t="s">
        <v>29994</v>
      </c>
      <c r="B13959" t="s">
        <v>58</v>
      </c>
      <c r="C13959">
        <v>102518</v>
      </c>
      <c r="D13959" t="s">
        <v>8408</v>
      </c>
      <c r="E13959" t="s">
        <v>32</v>
      </c>
      <c r="F13959">
        <v>0</v>
      </c>
      <c r="G13959">
        <v>0</v>
      </c>
    </row>
    <row r="13960" spans="1:11">
      <c r="A13960" t="s">
        <v>29995</v>
      </c>
      <c r="B13960" t="s">
        <v>58</v>
      </c>
      <c r="C13960">
        <v>102514</v>
      </c>
      <c r="D13960" t="s">
        <v>8409</v>
      </c>
      <c r="E13960" t="s">
        <v>32</v>
      </c>
      <c r="F13960">
        <v>0</v>
      </c>
      <c r="G13960">
        <v>0</v>
      </c>
    </row>
    <row r="13961" spans="1:11">
      <c r="A13961" t="s">
        <v>29996</v>
      </c>
      <c r="B13961" t="s">
        <v>58</v>
      </c>
      <c r="C13961">
        <v>102516</v>
      </c>
      <c r="D13961" t="s">
        <v>8410</v>
      </c>
      <c r="E13961" t="s">
        <v>32</v>
      </c>
      <c r="F13961">
        <v>0</v>
      </c>
      <c r="G13961">
        <v>0</v>
      </c>
    </row>
    <row r="13962" spans="1:11">
      <c r="A13962" t="s">
        <v>29997</v>
      </c>
      <c r="B13962" t="s">
        <v>58</v>
      </c>
      <c r="C13962">
        <v>102515</v>
      </c>
      <c r="D13962" t="s">
        <v>8411</v>
      </c>
      <c r="E13962" t="s">
        <v>32</v>
      </c>
      <c r="F13962">
        <v>0</v>
      </c>
      <c r="G13962">
        <v>0</v>
      </c>
    </row>
    <row r="13963" spans="1:11">
      <c r="A13963" t="s">
        <v>29998</v>
      </c>
      <c r="B13963" t="s">
        <v>58</v>
      </c>
      <c r="C13963">
        <v>102517</v>
      </c>
      <c r="D13963" t="s">
        <v>8412</v>
      </c>
      <c r="E13963" t="s">
        <v>32</v>
      </c>
      <c r="F13963">
        <v>0</v>
      </c>
      <c r="G13963">
        <v>0</v>
      </c>
    </row>
    <row r="13964" spans="1:11">
      <c r="A13964" t="s">
        <v>29999</v>
      </c>
      <c r="B13964" t="s">
        <v>58</v>
      </c>
      <c r="C13964">
        <v>102513</v>
      </c>
      <c r="D13964" t="s">
        <v>135</v>
      </c>
      <c r="E13964" t="s">
        <v>9</v>
      </c>
      <c r="F13964">
        <v>60.33</v>
      </c>
      <c r="G13964">
        <v>64.150000000000006</v>
      </c>
      <c r="J13964">
        <v>0</v>
      </c>
      <c r="K13964">
        <v>0</v>
      </c>
    </row>
    <row r="13965" spans="1:11">
      <c r="A13965" t="s">
        <v>30000</v>
      </c>
      <c r="B13965" t="s">
        <v>58</v>
      </c>
      <c r="C13965">
        <v>102489</v>
      </c>
      <c r="D13965" t="s">
        <v>5673</v>
      </c>
      <c r="E13965" t="s">
        <v>9</v>
      </c>
      <c r="F13965">
        <v>34.32</v>
      </c>
      <c r="G13965">
        <v>35.75</v>
      </c>
      <c r="J13965">
        <v>0</v>
      </c>
      <c r="K13965">
        <v>0</v>
      </c>
    </row>
    <row r="13966" spans="1:11">
      <c r="A13966" t="s">
        <v>30001</v>
      </c>
      <c r="B13966" t="s">
        <v>58</v>
      </c>
      <c r="C13966">
        <v>102488</v>
      </c>
      <c r="D13966" t="s">
        <v>5672</v>
      </c>
      <c r="E13966" t="s">
        <v>9</v>
      </c>
      <c r="F13966">
        <v>4.8</v>
      </c>
      <c r="G13966">
        <v>5.19</v>
      </c>
      <c r="J13966">
        <v>1.46E-2</v>
      </c>
      <c r="K13966">
        <v>1.35E-2</v>
      </c>
    </row>
    <row r="13967" spans="1:11">
      <c r="A13967" t="s">
        <v>30002</v>
      </c>
      <c r="B13967" t="s">
        <v>58</v>
      </c>
      <c r="C13967">
        <v>101730</v>
      </c>
      <c r="D13967" t="s">
        <v>8413</v>
      </c>
      <c r="E13967" t="s">
        <v>9</v>
      </c>
      <c r="F13967">
        <v>0</v>
      </c>
      <c r="G13967">
        <v>0</v>
      </c>
    </row>
    <row r="13968" spans="1:11">
      <c r="A13968" t="s">
        <v>30003</v>
      </c>
      <c r="B13968" t="s">
        <v>58</v>
      </c>
      <c r="C13968">
        <v>101746</v>
      </c>
      <c r="D13968" t="s">
        <v>5688</v>
      </c>
      <c r="E13968" t="s">
        <v>9</v>
      </c>
      <c r="F13968">
        <v>367.8</v>
      </c>
      <c r="G13968">
        <v>369.72</v>
      </c>
      <c r="J13968">
        <v>0</v>
      </c>
      <c r="K13968">
        <v>0</v>
      </c>
    </row>
    <row r="13969" spans="1:11">
      <c r="A13969" t="s">
        <v>30004</v>
      </c>
      <c r="B13969" t="s">
        <v>58</v>
      </c>
      <c r="C13969">
        <v>98679</v>
      </c>
      <c r="D13969" t="s">
        <v>5717</v>
      </c>
      <c r="E13969" t="s">
        <v>9</v>
      </c>
      <c r="F13969">
        <v>40.28</v>
      </c>
      <c r="G13969">
        <v>42.16</v>
      </c>
      <c r="J13969">
        <v>5.6599999999999998E-2</v>
      </c>
      <c r="K13969">
        <v>5.4100000000000002E-2</v>
      </c>
    </row>
    <row r="13970" spans="1:11">
      <c r="A13970" t="s">
        <v>30005</v>
      </c>
      <c r="B13970" t="s">
        <v>58</v>
      </c>
      <c r="C13970">
        <v>98680</v>
      </c>
      <c r="D13970" t="s">
        <v>5718</v>
      </c>
      <c r="E13970" t="s">
        <v>9</v>
      </c>
      <c r="F13970">
        <v>49.69</v>
      </c>
      <c r="G13970">
        <v>51.87</v>
      </c>
      <c r="J13970">
        <v>4.5900000000000003E-2</v>
      </c>
      <c r="K13970">
        <v>4.3999999999999997E-2</v>
      </c>
    </row>
    <row r="13971" spans="1:11">
      <c r="A13971" t="s">
        <v>30006</v>
      </c>
      <c r="B13971" t="s">
        <v>58</v>
      </c>
      <c r="C13971">
        <v>101749</v>
      </c>
      <c r="D13971" t="s">
        <v>5686</v>
      </c>
      <c r="E13971" t="s">
        <v>9</v>
      </c>
      <c r="F13971">
        <v>57.38</v>
      </c>
      <c r="G13971">
        <v>59.81</v>
      </c>
      <c r="J13971">
        <v>3.9699999999999999E-2</v>
      </c>
      <c r="K13971">
        <v>3.8100000000000002E-2</v>
      </c>
    </row>
    <row r="13972" spans="1:11">
      <c r="A13972" t="s">
        <v>30007</v>
      </c>
      <c r="B13972" t="s">
        <v>58</v>
      </c>
      <c r="C13972">
        <v>98681</v>
      </c>
      <c r="D13972" t="s">
        <v>5719</v>
      </c>
      <c r="E13972" t="s">
        <v>9</v>
      </c>
      <c r="F13972">
        <v>37.08</v>
      </c>
      <c r="G13972">
        <v>38.71</v>
      </c>
      <c r="J13972">
        <v>6.1499999999999999E-2</v>
      </c>
      <c r="K13972">
        <v>5.8900000000000001E-2</v>
      </c>
    </row>
    <row r="13973" spans="1:11">
      <c r="A13973" t="s">
        <v>30008</v>
      </c>
      <c r="B13973" t="s">
        <v>58</v>
      </c>
      <c r="C13973">
        <v>98682</v>
      </c>
      <c r="D13973" t="s">
        <v>5720</v>
      </c>
      <c r="E13973" t="s">
        <v>9</v>
      </c>
      <c r="F13973">
        <v>46.48</v>
      </c>
      <c r="G13973">
        <v>48.43</v>
      </c>
      <c r="J13973">
        <v>4.9099999999999998E-2</v>
      </c>
      <c r="K13973">
        <v>4.7100000000000003E-2</v>
      </c>
    </row>
    <row r="13974" spans="1:11">
      <c r="A13974" t="s">
        <v>30009</v>
      </c>
      <c r="B13974" t="s">
        <v>58</v>
      </c>
      <c r="C13974">
        <v>101750</v>
      </c>
      <c r="D13974" t="s">
        <v>63</v>
      </c>
      <c r="E13974" t="s">
        <v>9</v>
      </c>
      <c r="F13974">
        <v>54.17</v>
      </c>
      <c r="G13974">
        <v>56.36</v>
      </c>
      <c r="J13974">
        <v>4.2099999999999999E-2</v>
      </c>
      <c r="K13974">
        <v>4.0500000000000001E-2</v>
      </c>
    </row>
    <row r="13975" spans="1:11">
      <c r="A13975" t="s">
        <v>30010</v>
      </c>
      <c r="B13975" t="s">
        <v>58</v>
      </c>
      <c r="C13975">
        <v>101737</v>
      </c>
      <c r="D13975" t="s">
        <v>5736</v>
      </c>
      <c r="E13975" t="s">
        <v>9</v>
      </c>
      <c r="F13975">
        <v>150.56</v>
      </c>
      <c r="G13975">
        <v>152.53</v>
      </c>
      <c r="J13975">
        <v>0</v>
      </c>
      <c r="K13975">
        <v>0</v>
      </c>
    </row>
    <row r="13976" spans="1:11">
      <c r="A13976" t="s">
        <v>30011</v>
      </c>
      <c r="B13976" t="s">
        <v>58</v>
      </c>
      <c r="C13976">
        <v>101735</v>
      </c>
      <c r="D13976" t="s">
        <v>5734</v>
      </c>
      <c r="E13976" t="s">
        <v>9</v>
      </c>
      <c r="F13976">
        <v>475.76</v>
      </c>
      <c r="G13976">
        <v>478.83</v>
      </c>
      <c r="J13976">
        <v>0</v>
      </c>
      <c r="K13976">
        <v>0</v>
      </c>
    </row>
    <row r="13977" spans="1:11">
      <c r="A13977" t="s">
        <v>30012</v>
      </c>
      <c r="B13977" t="s">
        <v>58</v>
      </c>
      <c r="C13977">
        <v>101734</v>
      </c>
      <c r="D13977" t="s">
        <v>5733</v>
      </c>
      <c r="E13977" t="s">
        <v>9</v>
      </c>
      <c r="F13977">
        <v>464.46</v>
      </c>
      <c r="G13977">
        <v>467.53</v>
      </c>
      <c r="J13977">
        <v>0</v>
      </c>
      <c r="K13977">
        <v>0</v>
      </c>
    </row>
    <row r="13978" spans="1:11">
      <c r="A13978" t="s">
        <v>30013</v>
      </c>
      <c r="B13978" t="s">
        <v>58</v>
      </c>
      <c r="C13978">
        <v>101736</v>
      </c>
      <c r="D13978" t="s">
        <v>5735</v>
      </c>
      <c r="E13978" t="s">
        <v>9</v>
      </c>
      <c r="F13978">
        <v>128.21</v>
      </c>
      <c r="G13978">
        <v>130.18</v>
      </c>
      <c r="J13978">
        <v>0</v>
      </c>
      <c r="K13978">
        <v>0</v>
      </c>
    </row>
    <row r="13979" spans="1:11">
      <c r="A13979" t="s">
        <v>30014</v>
      </c>
      <c r="B13979" t="s">
        <v>58</v>
      </c>
      <c r="C13979">
        <v>101733</v>
      </c>
      <c r="D13979" t="s">
        <v>5732</v>
      </c>
      <c r="E13979" t="s">
        <v>9</v>
      </c>
      <c r="F13979">
        <v>308.70999999999998</v>
      </c>
      <c r="G13979">
        <v>311.77999999999997</v>
      </c>
      <c r="J13979">
        <v>0</v>
      </c>
      <c r="K13979">
        <v>0</v>
      </c>
    </row>
    <row r="13980" spans="1:11">
      <c r="A13980" t="s">
        <v>30015</v>
      </c>
      <c r="B13980" t="s">
        <v>58</v>
      </c>
      <c r="C13980">
        <v>98678</v>
      </c>
      <c r="D13980" t="s">
        <v>5716</v>
      </c>
      <c r="E13980" t="s">
        <v>9</v>
      </c>
      <c r="F13980">
        <v>536.86</v>
      </c>
      <c r="G13980">
        <v>538.61</v>
      </c>
      <c r="J13980">
        <v>0</v>
      </c>
      <c r="K13980">
        <v>0</v>
      </c>
    </row>
    <row r="13981" spans="1:11">
      <c r="A13981" t="s">
        <v>30016</v>
      </c>
      <c r="B13981" t="s">
        <v>58</v>
      </c>
      <c r="C13981">
        <v>98677</v>
      </c>
      <c r="D13981" t="s">
        <v>8414</v>
      </c>
      <c r="E13981" t="s">
        <v>9</v>
      </c>
      <c r="F13981">
        <v>0</v>
      </c>
      <c r="G13981">
        <v>0</v>
      </c>
    </row>
    <row r="13982" spans="1:11">
      <c r="A13982" t="s">
        <v>30017</v>
      </c>
      <c r="B13982" t="s">
        <v>58</v>
      </c>
      <c r="C13982">
        <v>98676</v>
      </c>
      <c r="D13982" t="s">
        <v>8415</v>
      </c>
      <c r="E13982" t="s">
        <v>9</v>
      </c>
      <c r="F13982">
        <v>0</v>
      </c>
      <c r="G13982">
        <v>0</v>
      </c>
    </row>
    <row r="13983" spans="1:11">
      <c r="A13983" t="s">
        <v>30018</v>
      </c>
      <c r="B13983" t="s">
        <v>58</v>
      </c>
      <c r="C13983">
        <v>98675</v>
      </c>
      <c r="D13983" t="s">
        <v>8416</v>
      </c>
      <c r="E13983" t="s">
        <v>9</v>
      </c>
      <c r="F13983">
        <v>0</v>
      </c>
      <c r="G13983">
        <v>0</v>
      </c>
    </row>
    <row r="13984" spans="1:11">
      <c r="A13984" t="s">
        <v>30019</v>
      </c>
      <c r="B13984" t="s">
        <v>58</v>
      </c>
      <c r="C13984">
        <v>101747</v>
      </c>
      <c r="D13984" t="s">
        <v>5755</v>
      </c>
      <c r="E13984" t="s">
        <v>9</v>
      </c>
      <c r="F13984">
        <v>86.27</v>
      </c>
      <c r="G13984">
        <v>86.73</v>
      </c>
      <c r="J13984">
        <v>1E-4</v>
      </c>
      <c r="K13984">
        <v>1E-4</v>
      </c>
    </row>
    <row r="13985" spans="1:11">
      <c r="A13985" t="s">
        <v>30020</v>
      </c>
      <c r="B13985" t="s">
        <v>58</v>
      </c>
      <c r="C13985">
        <v>104162</v>
      </c>
      <c r="D13985" t="s">
        <v>5738</v>
      </c>
      <c r="E13985" t="s">
        <v>9</v>
      </c>
      <c r="F13985">
        <v>100.46</v>
      </c>
      <c r="G13985">
        <v>104.21</v>
      </c>
      <c r="J13985">
        <v>2.5399999999999999E-2</v>
      </c>
      <c r="K13985">
        <v>2.4500000000000001E-2</v>
      </c>
    </row>
    <row r="13986" spans="1:11">
      <c r="A13986" t="s">
        <v>30021</v>
      </c>
      <c r="B13986" t="s">
        <v>58</v>
      </c>
      <c r="C13986">
        <v>98671</v>
      </c>
      <c r="D13986" t="s">
        <v>5714</v>
      </c>
      <c r="E13986" t="s">
        <v>9</v>
      </c>
      <c r="F13986">
        <v>520.79</v>
      </c>
      <c r="G13986">
        <v>524.99</v>
      </c>
      <c r="J13986">
        <v>0</v>
      </c>
      <c r="K13986">
        <v>0</v>
      </c>
    </row>
    <row r="13987" spans="1:11">
      <c r="A13987" t="s">
        <v>30022</v>
      </c>
      <c r="B13987" t="s">
        <v>58</v>
      </c>
      <c r="C13987">
        <v>101092</v>
      </c>
      <c r="D13987" t="s">
        <v>5739</v>
      </c>
      <c r="E13987" t="s">
        <v>9</v>
      </c>
      <c r="F13987">
        <v>533.83000000000004</v>
      </c>
      <c r="G13987">
        <v>539.04</v>
      </c>
      <c r="J13987">
        <v>0</v>
      </c>
      <c r="K13987">
        <v>0</v>
      </c>
    </row>
    <row r="13988" spans="1:11">
      <c r="A13988" t="s">
        <v>30023</v>
      </c>
      <c r="B13988" t="s">
        <v>58</v>
      </c>
      <c r="C13988">
        <v>101091</v>
      </c>
      <c r="D13988" t="s">
        <v>5726</v>
      </c>
      <c r="E13988" t="s">
        <v>9</v>
      </c>
      <c r="F13988">
        <v>183.67</v>
      </c>
      <c r="G13988">
        <v>189.2</v>
      </c>
      <c r="J13988">
        <v>0</v>
      </c>
      <c r="K13988">
        <v>0</v>
      </c>
    </row>
    <row r="13989" spans="1:11">
      <c r="A13989" t="s">
        <v>30024</v>
      </c>
      <c r="B13989" t="s">
        <v>58</v>
      </c>
      <c r="C13989">
        <v>101726</v>
      </c>
      <c r="D13989" t="s">
        <v>5728</v>
      </c>
      <c r="E13989" t="s">
        <v>9</v>
      </c>
      <c r="F13989">
        <v>240.45</v>
      </c>
      <c r="G13989">
        <v>250.3</v>
      </c>
      <c r="J13989">
        <v>0</v>
      </c>
      <c r="K13989">
        <v>0</v>
      </c>
    </row>
    <row r="13990" spans="1:11">
      <c r="A13990" t="s">
        <v>30025</v>
      </c>
      <c r="B13990" t="s">
        <v>58</v>
      </c>
      <c r="C13990">
        <v>101725</v>
      </c>
      <c r="D13990" t="s">
        <v>5727</v>
      </c>
      <c r="E13990" t="s">
        <v>9</v>
      </c>
      <c r="F13990">
        <v>368.65</v>
      </c>
      <c r="G13990">
        <v>389.23</v>
      </c>
      <c r="J13990">
        <v>0</v>
      </c>
      <c r="K13990">
        <v>0</v>
      </c>
    </row>
    <row r="13991" spans="1:11">
      <c r="A13991" t="s">
        <v>30026</v>
      </c>
      <c r="B13991" t="s">
        <v>58</v>
      </c>
      <c r="C13991">
        <v>98672</v>
      </c>
      <c r="D13991" t="s">
        <v>5715</v>
      </c>
      <c r="E13991" t="s">
        <v>9</v>
      </c>
      <c r="F13991">
        <v>654.30999999999995</v>
      </c>
      <c r="G13991">
        <v>658.51</v>
      </c>
      <c r="J13991">
        <v>0</v>
      </c>
      <c r="K13991">
        <v>0</v>
      </c>
    </row>
    <row r="13992" spans="1:11">
      <c r="A13992" t="s">
        <v>30027</v>
      </c>
      <c r="B13992" t="s">
        <v>58</v>
      </c>
      <c r="C13992">
        <v>101093</v>
      </c>
      <c r="D13992" t="s">
        <v>5740</v>
      </c>
      <c r="E13992" t="s">
        <v>9</v>
      </c>
      <c r="F13992">
        <v>667.35</v>
      </c>
      <c r="G13992">
        <v>672.56</v>
      </c>
      <c r="J13992">
        <v>0</v>
      </c>
      <c r="K13992">
        <v>0</v>
      </c>
    </row>
    <row r="13993" spans="1:11">
      <c r="A13993" t="s">
        <v>30028</v>
      </c>
      <c r="B13993" t="s">
        <v>58</v>
      </c>
      <c r="C13993">
        <v>101732</v>
      </c>
      <c r="D13993" t="s">
        <v>5729</v>
      </c>
      <c r="E13993" t="s">
        <v>9</v>
      </c>
      <c r="F13993">
        <v>111.93</v>
      </c>
      <c r="G13993">
        <v>115.85</v>
      </c>
      <c r="J13993">
        <v>0.43819999999999998</v>
      </c>
      <c r="K13993">
        <v>0.4234</v>
      </c>
    </row>
    <row r="13994" spans="1:11">
      <c r="A13994" t="s">
        <v>30029</v>
      </c>
      <c r="B13994" t="s">
        <v>58</v>
      </c>
      <c r="C13994">
        <v>101731</v>
      </c>
      <c r="D13994" t="s">
        <v>15239</v>
      </c>
      <c r="E13994" t="s">
        <v>9</v>
      </c>
      <c r="F13994">
        <v>360.37</v>
      </c>
      <c r="G13994">
        <v>366.12</v>
      </c>
      <c r="J13994">
        <v>0.7631</v>
      </c>
      <c r="K13994">
        <v>0.75109999999999999</v>
      </c>
    </row>
    <row r="13995" spans="1:11">
      <c r="A13995" t="s">
        <v>30030</v>
      </c>
      <c r="B13995" t="s">
        <v>58</v>
      </c>
      <c r="C13995">
        <v>101090</v>
      </c>
      <c r="D13995" t="s">
        <v>5725</v>
      </c>
      <c r="E13995" t="s">
        <v>9</v>
      </c>
      <c r="F13995">
        <v>237.41</v>
      </c>
      <c r="G13995">
        <v>240.87</v>
      </c>
      <c r="J13995">
        <v>0.68730000000000002</v>
      </c>
      <c r="K13995">
        <v>0.6774</v>
      </c>
    </row>
    <row r="13996" spans="1:11">
      <c r="A13996" t="s">
        <v>30031</v>
      </c>
      <c r="B13996" t="s">
        <v>58</v>
      </c>
      <c r="C13996">
        <v>101751</v>
      </c>
      <c r="D13996" t="s">
        <v>5689</v>
      </c>
      <c r="E13996" t="s">
        <v>9</v>
      </c>
      <c r="F13996">
        <v>251.36</v>
      </c>
      <c r="G13996">
        <v>253.76</v>
      </c>
      <c r="J13996">
        <v>0</v>
      </c>
      <c r="K13996">
        <v>0</v>
      </c>
    </row>
    <row r="13997" spans="1:11">
      <c r="A13997" t="s">
        <v>30032</v>
      </c>
      <c r="B13997" t="s">
        <v>58</v>
      </c>
      <c r="C13997">
        <v>101729</v>
      </c>
      <c r="D13997" t="s">
        <v>5687</v>
      </c>
      <c r="E13997" t="s">
        <v>9</v>
      </c>
      <c r="F13997">
        <v>242.46</v>
      </c>
      <c r="G13997">
        <v>244.11</v>
      </c>
      <c r="J13997">
        <v>0</v>
      </c>
      <c r="K13997">
        <v>0</v>
      </c>
    </row>
    <row r="13998" spans="1:11">
      <c r="A13998" t="s">
        <v>30033</v>
      </c>
      <c r="B13998" t="s">
        <v>58</v>
      </c>
      <c r="C13998">
        <v>98683</v>
      </c>
      <c r="D13998" t="s">
        <v>8417</v>
      </c>
      <c r="E13998" t="s">
        <v>9</v>
      </c>
      <c r="F13998">
        <v>0</v>
      </c>
      <c r="G13998">
        <v>0</v>
      </c>
    </row>
    <row r="13999" spans="1:11">
      <c r="A13999" t="s">
        <v>30034</v>
      </c>
      <c r="B13999" t="s">
        <v>58</v>
      </c>
      <c r="C13999">
        <v>101094</v>
      </c>
      <c r="D13999" t="s">
        <v>5730</v>
      </c>
      <c r="E13999" t="s">
        <v>12</v>
      </c>
      <c r="F13999">
        <v>191.3</v>
      </c>
      <c r="G13999">
        <v>193.16</v>
      </c>
      <c r="J13999">
        <v>0</v>
      </c>
      <c r="K13999">
        <v>0</v>
      </c>
    </row>
    <row r="14000" spans="1:11">
      <c r="A14000" t="s">
        <v>30035</v>
      </c>
      <c r="B14000" t="s">
        <v>58</v>
      </c>
      <c r="C14000">
        <v>101095</v>
      </c>
      <c r="D14000" t="s">
        <v>8418</v>
      </c>
      <c r="E14000" t="s">
        <v>12</v>
      </c>
      <c r="F14000">
        <v>0</v>
      </c>
      <c r="G14000">
        <v>0</v>
      </c>
    </row>
    <row r="14001" spans="1:11">
      <c r="A14001" t="s">
        <v>30036</v>
      </c>
      <c r="B14001" t="s">
        <v>58</v>
      </c>
      <c r="C14001">
        <v>101728</v>
      </c>
      <c r="D14001" t="s">
        <v>8419</v>
      </c>
      <c r="E14001" t="s">
        <v>9</v>
      </c>
      <c r="F14001">
        <v>0</v>
      </c>
      <c r="G14001">
        <v>0</v>
      </c>
    </row>
    <row r="14002" spans="1:11">
      <c r="A14002" t="s">
        <v>30037</v>
      </c>
      <c r="B14002" t="s">
        <v>58</v>
      </c>
      <c r="C14002">
        <v>101727</v>
      </c>
      <c r="D14002" t="s">
        <v>5731</v>
      </c>
      <c r="E14002" t="s">
        <v>9</v>
      </c>
      <c r="F14002">
        <v>223.57</v>
      </c>
      <c r="G14002">
        <v>224.29</v>
      </c>
      <c r="J14002">
        <v>0</v>
      </c>
      <c r="K14002">
        <v>0</v>
      </c>
    </row>
    <row r="14003" spans="1:11">
      <c r="A14003" t="s">
        <v>30038</v>
      </c>
      <c r="B14003" t="s">
        <v>58</v>
      </c>
      <c r="C14003">
        <v>101748</v>
      </c>
      <c r="D14003" t="s">
        <v>5737</v>
      </c>
      <c r="E14003" t="s">
        <v>9</v>
      </c>
      <c r="F14003">
        <v>4.8099999999999996</v>
      </c>
      <c r="G14003">
        <v>5.19</v>
      </c>
      <c r="J14003">
        <v>1.2500000000000001E-2</v>
      </c>
      <c r="K14003">
        <v>1.1599999999999999E-2</v>
      </c>
    </row>
    <row r="14004" spans="1:11">
      <c r="A14004" t="s">
        <v>30039</v>
      </c>
      <c r="B14004" t="s">
        <v>58</v>
      </c>
      <c r="C14004">
        <v>101742</v>
      </c>
      <c r="D14004" t="s">
        <v>5816</v>
      </c>
      <c r="E14004" t="s">
        <v>12</v>
      </c>
      <c r="F14004">
        <v>72.34</v>
      </c>
      <c r="G14004">
        <v>75.150000000000006</v>
      </c>
      <c r="J14004">
        <v>0</v>
      </c>
      <c r="K14004">
        <v>0</v>
      </c>
    </row>
    <row r="14005" spans="1:11">
      <c r="A14005" t="s">
        <v>30040</v>
      </c>
      <c r="B14005" t="s">
        <v>58</v>
      </c>
      <c r="C14005">
        <v>101740</v>
      </c>
      <c r="D14005" t="s">
        <v>5748</v>
      </c>
      <c r="E14005" t="s">
        <v>12</v>
      </c>
      <c r="F14005">
        <v>61.51</v>
      </c>
      <c r="G14005">
        <v>64.989999999999995</v>
      </c>
      <c r="J14005">
        <v>0.2964</v>
      </c>
      <c r="K14005">
        <v>0.28050000000000003</v>
      </c>
    </row>
    <row r="14006" spans="1:11">
      <c r="A14006" t="s">
        <v>30041</v>
      </c>
      <c r="B14006" t="s">
        <v>58</v>
      </c>
      <c r="C14006">
        <v>98685</v>
      </c>
      <c r="D14006" t="s">
        <v>5721</v>
      </c>
      <c r="E14006" t="s">
        <v>12</v>
      </c>
      <c r="F14006">
        <v>95.01</v>
      </c>
      <c r="G14006">
        <v>96.06</v>
      </c>
      <c r="J14006">
        <v>0</v>
      </c>
      <c r="K14006">
        <v>0</v>
      </c>
    </row>
    <row r="14007" spans="1:11">
      <c r="A14007" t="s">
        <v>30042</v>
      </c>
      <c r="B14007" t="s">
        <v>58</v>
      </c>
      <c r="C14007">
        <v>98686</v>
      </c>
      <c r="D14007" t="s">
        <v>5722</v>
      </c>
      <c r="E14007" t="s">
        <v>12</v>
      </c>
      <c r="F14007">
        <v>57.62</v>
      </c>
      <c r="G14007">
        <v>61.29</v>
      </c>
      <c r="J14007">
        <v>0</v>
      </c>
      <c r="K14007">
        <v>0</v>
      </c>
    </row>
    <row r="14008" spans="1:11">
      <c r="A14008" t="s">
        <v>30043</v>
      </c>
      <c r="B14008" t="s">
        <v>58</v>
      </c>
      <c r="C14008">
        <v>101739</v>
      </c>
      <c r="D14008" t="s">
        <v>5744</v>
      </c>
      <c r="E14008" t="s">
        <v>12</v>
      </c>
      <c r="F14008">
        <v>42.19</v>
      </c>
      <c r="G14008">
        <v>43.96</v>
      </c>
      <c r="J14008">
        <v>0</v>
      </c>
      <c r="K14008">
        <v>0</v>
      </c>
    </row>
    <row r="14009" spans="1:11">
      <c r="A14009" t="s">
        <v>30044</v>
      </c>
      <c r="B14009" t="s">
        <v>58</v>
      </c>
      <c r="C14009">
        <v>101738</v>
      </c>
      <c r="D14009" t="s">
        <v>5743</v>
      </c>
      <c r="E14009" t="s">
        <v>12</v>
      </c>
      <c r="F14009">
        <v>38.299999999999997</v>
      </c>
      <c r="G14009">
        <v>39.81</v>
      </c>
      <c r="J14009">
        <v>0</v>
      </c>
      <c r="K14009">
        <v>0</v>
      </c>
    </row>
    <row r="14010" spans="1:11">
      <c r="A14010" t="s">
        <v>30045</v>
      </c>
      <c r="B14010" t="s">
        <v>58</v>
      </c>
      <c r="C14010">
        <v>101741</v>
      </c>
      <c r="D14010" t="s">
        <v>5749</v>
      </c>
      <c r="E14010" t="s">
        <v>12</v>
      </c>
      <c r="F14010">
        <v>31.34</v>
      </c>
      <c r="G14010">
        <v>33.74</v>
      </c>
      <c r="J14010">
        <v>0</v>
      </c>
      <c r="K14010">
        <v>0</v>
      </c>
    </row>
    <row r="14011" spans="1:11">
      <c r="A14011" t="s">
        <v>30046</v>
      </c>
      <c r="B14011" t="s">
        <v>58</v>
      </c>
      <c r="C14011">
        <v>98697</v>
      </c>
      <c r="D14011" t="s">
        <v>5742</v>
      </c>
      <c r="E14011" t="s">
        <v>12</v>
      </c>
      <c r="F14011">
        <v>77.209999999999994</v>
      </c>
      <c r="G14011">
        <v>78.260000000000005</v>
      </c>
      <c r="J14011">
        <v>0</v>
      </c>
      <c r="K14011">
        <v>0</v>
      </c>
    </row>
    <row r="14012" spans="1:11">
      <c r="A14012" t="s">
        <v>30047</v>
      </c>
      <c r="B14012" t="s">
        <v>58</v>
      </c>
      <c r="C14012">
        <v>98688</v>
      </c>
      <c r="D14012" t="s">
        <v>5723</v>
      </c>
      <c r="E14012" t="s">
        <v>12</v>
      </c>
      <c r="F14012">
        <v>71.040000000000006</v>
      </c>
      <c r="G14012">
        <v>71.489999999999995</v>
      </c>
      <c r="J14012">
        <v>0</v>
      </c>
      <c r="K14012">
        <v>0</v>
      </c>
    </row>
    <row r="14013" spans="1:11">
      <c r="A14013" t="s">
        <v>30048</v>
      </c>
      <c r="B14013" t="s">
        <v>58</v>
      </c>
      <c r="C14013">
        <v>98687</v>
      </c>
      <c r="D14013" t="s">
        <v>8420</v>
      </c>
      <c r="E14013" t="s">
        <v>12</v>
      </c>
      <c r="F14013">
        <v>0</v>
      </c>
      <c r="G14013">
        <v>0</v>
      </c>
    </row>
    <row r="14014" spans="1:11">
      <c r="A14014" t="s">
        <v>30049</v>
      </c>
      <c r="B14014" t="s">
        <v>58</v>
      </c>
      <c r="C14014">
        <v>98689</v>
      </c>
      <c r="D14014" t="s">
        <v>5724</v>
      </c>
      <c r="E14014" t="s">
        <v>12</v>
      </c>
      <c r="F14014">
        <v>135.19999999999999</v>
      </c>
      <c r="G14014">
        <v>137.13</v>
      </c>
      <c r="J14014">
        <v>0</v>
      </c>
      <c r="K14014">
        <v>0</v>
      </c>
    </row>
    <row r="14015" spans="1:11">
      <c r="A14015" t="s">
        <v>30050</v>
      </c>
      <c r="B14015" t="s">
        <v>58</v>
      </c>
      <c r="C14015">
        <v>98695</v>
      </c>
      <c r="D14015" t="s">
        <v>5741</v>
      </c>
      <c r="E14015" t="s">
        <v>12</v>
      </c>
      <c r="F14015">
        <v>116.59</v>
      </c>
      <c r="G14015">
        <v>118.52</v>
      </c>
      <c r="J14015">
        <v>0</v>
      </c>
      <c r="K14015">
        <v>0</v>
      </c>
    </row>
    <row r="14016" spans="1:11">
      <c r="A14016" t="s">
        <v>30051</v>
      </c>
      <c r="B14016" t="s">
        <v>58</v>
      </c>
      <c r="C14016">
        <v>100606</v>
      </c>
      <c r="D14016" t="s">
        <v>15240</v>
      </c>
      <c r="E14016" t="s">
        <v>32</v>
      </c>
      <c r="F14016">
        <v>1724.18</v>
      </c>
      <c r="G14016">
        <v>1793.61</v>
      </c>
      <c r="J14016">
        <v>2.7699999999999999E-2</v>
      </c>
      <c r="K14016">
        <v>2.6599999999999999E-2</v>
      </c>
    </row>
    <row r="14017" spans="1:11">
      <c r="A14017" t="s">
        <v>30052</v>
      </c>
      <c r="B14017" t="s">
        <v>58</v>
      </c>
      <c r="C14017">
        <v>100604</v>
      </c>
      <c r="D14017" t="s">
        <v>15241</v>
      </c>
      <c r="E14017" t="s">
        <v>32</v>
      </c>
      <c r="F14017">
        <v>808.59</v>
      </c>
      <c r="G14017">
        <v>833.19</v>
      </c>
      <c r="J14017">
        <v>5.8599999999999999E-2</v>
      </c>
      <c r="K14017">
        <v>5.6899999999999999E-2</v>
      </c>
    </row>
    <row r="14018" spans="1:11">
      <c r="A14018" t="s">
        <v>30053</v>
      </c>
      <c r="B14018" t="s">
        <v>58</v>
      </c>
      <c r="C14018">
        <v>100605</v>
      </c>
      <c r="D14018" t="s">
        <v>15242</v>
      </c>
      <c r="E14018" t="s">
        <v>32</v>
      </c>
      <c r="F14018">
        <v>1185.75</v>
      </c>
      <c r="G14018">
        <v>1228.68</v>
      </c>
      <c r="J14018">
        <v>0.04</v>
      </c>
      <c r="K14018">
        <v>3.8600000000000002E-2</v>
      </c>
    </row>
    <row r="14019" spans="1:11">
      <c r="A14019" t="s">
        <v>30054</v>
      </c>
      <c r="B14019" t="s">
        <v>58</v>
      </c>
      <c r="C14019">
        <v>100580</v>
      </c>
      <c r="D14019" t="s">
        <v>15243</v>
      </c>
      <c r="E14019" t="s">
        <v>32</v>
      </c>
      <c r="F14019">
        <v>758.96</v>
      </c>
      <c r="G14019">
        <v>784.99</v>
      </c>
      <c r="J14019">
        <v>6.4500000000000002E-2</v>
      </c>
      <c r="K14019">
        <v>6.2399999999999997E-2</v>
      </c>
    </row>
    <row r="14020" spans="1:11">
      <c r="A14020" t="s">
        <v>30055</v>
      </c>
      <c r="B14020" t="s">
        <v>58</v>
      </c>
      <c r="C14020">
        <v>100579</v>
      </c>
      <c r="D14020" t="s">
        <v>15244</v>
      </c>
      <c r="E14020" t="s">
        <v>32</v>
      </c>
      <c r="F14020">
        <v>702.34</v>
      </c>
      <c r="G14020">
        <v>724</v>
      </c>
      <c r="J14020">
        <v>6.7500000000000004E-2</v>
      </c>
      <c r="K14020">
        <v>6.5500000000000003E-2</v>
      </c>
    </row>
    <row r="14021" spans="1:11">
      <c r="A14021" t="s">
        <v>30056</v>
      </c>
      <c r="B14021" t="s">
        <v>58</v>
      </c>
      <c r="C14021">
        <v>100609</v>
      </c>
      <c r="D14021" t="s">
        <v>15245</v>
      </c>
      <c r="E14021" t="s">
        <v>32</v>
      </c>
      <c r="F14021">
        <v>1758.04</v>
      </c>
      <c r="G14021">
        <v>1828.83</v>
      </c>
      <c r="J14021">
        <v>2.7300000000000001E-2</v>
      </c>
      <c r="K14021">
        <v>2.63E-2</v>
      </c>
    </row>
    <row r="14022" spans="1:11">
      <c r="A14022" t="s">
        <v>30057</v>
      </c>
      <c r="B14022" t="s">
        <v>58</v>
      </c>
      <c r="C14022">
        <v>100607</v>
      </c>
      <c r="D14022" t="s">
        <v>15246</v>
      </c>
      <c r="E14022" t="s">
        <v>32</v>
      </c>
      <c r="F14022">
        <v>829.18</v>
      </c>
      <c r="G14022">
        <v>854.03</v>
      </c>
      <c r="J14022">
        <v>5.7299999999999997E-2</v>
      </c>
      <c r="K14022">
        <v>5.5599999999999997E-2</v>
      </c>
    </row>
    <row r="14023" spans="1:11">
      <c r="A14023" t="s">
        <v>30058</v>
      </c>
      <c r="B14023" t="s">
        <v>58</v>
      </c>
      <c r="C14023">
        <v>100608</v>
      </c>
      <c r="D14023" t="s">
        <v>15247</v>
      </c>
      <c r="E14023" t="s">
        <v>32</v>
      </c>
      <c r="F14023">
        <v>1211.22</v>
      </c>
      <c r="G14023">
        <v>1254.81</v>
      </c>
      <c r="J14023">
        <v>3.9199999999999999E-2</v>
      </c>
      <c r="K14023">
        <v>3.7900000000000003E-2</v>
      </c>
    </row>
    <row r="14024" spans="1:11">
      <c r="A14024" t="s">
        <v>30059</v>
      </c>
      <c r="B14024" t="s">
        <v>58</v>
      </c>
      <c r="C14024">
        <v>100582</v>
      </c>
      <c r="D14024" t="s">
        <v>15248</v>
      </c>
      <c r="E14024" t="s">
        <v>32</v>
      </c>
      <c r="F14024">
        <v>828.55</v>
      </c>
      <c r="G14024">
        <v>858.57</v>
      </c>
      <c r="J14024">
        <v>6.0199999999999997E-2</v>
      </c>
      <c r="K14024">
        <v>5.8099999999999999E-2</v>
      </c>
    </row>
    <row r="14025" spans="1:11">
      <c r="A14025" t="s">
        <v>30060</v>
      </c>
      <c r="B14025" t="s">
        <v>58</v>
      </c>
      <c r="C14025">
        <v>100581</v>
      </c>
      <c r="D14025" t="s">
        <v>15249</v>
      </c>
      <c r="E14025" t="s">
        <v>32</v>
      </c>
      <c r="F14025">
        <v>728.09</v>
      </c>
      <c r="G14025">
        <v>750.25</v>
      </c>
      <c r="J14025">
        <v>6.5199999999999994E-2</v>
      </c>
      <c r="K14025">
        <v>6.3200000000000006E-2</v>
      </c>
    </row>
    <row r="14026" spans="1:11">
      <c r="A14026" t="s">
        <v>30061</v>
      </c>
      <c r="B14026" t="s">
        <v>58</v>
      </c>
      <c r="C14026">
        <v>100613</v>
      </c>
      <c r="D14026" t="s">
        <v>15250</v>
      </c>
      <c r="E14026" t="s">
        <v>32</v>
      </c>
      <c r="F14026">
        <v>1791.72</v>
      </c>
      <c r="G14026">
        <v>1863.84</v>
      </c>
      <c r="J14026">
        <v>2.69E-2</v>
      </c>
      <c r="K14026">
        <v>2.5899999999999999E-2</v>
      </c>
    </row>
    <row r="14027" spans="1:11">
      <c r="A14027" t="s">
        <v>30062</v>
      </c>
      <c r="B14027" t="s">
        <v>58</v>
      </c>
      <c r="C14027">
        <v>100610</v>
      </c>
      <c r="D14027" t="s">
        <v>15251</v>
      </c>
      <c r="E14027" t="s">
        <v>32</v>
      </c>
      <c r="F14027">
        <v>849.35</v>
      </c>
      <c r="G14027">
        <v>874.42</v>
      </c>
      <c r="J14027">
        <v>5.6099999999999997E-2</v>
      </c>
      <c r="K14027">
        <v>5.45E-2</v>
      </c>
    </row>
    <row r="14028" spans="1:11">
      <c r="A14028" t="s">
        <v>30063</v>
      </c>
      <c r="B14028" t="s">
        <v>58</v>
      </c>
      <c r="C14028">
        <v>100611</v>
      </c>
      <c r="D14028" t="s">
        <v>15252</v>
      </c>
      <c r="E14028" t="s">
        <v>32</v>
      </c>
      <c r="F14028">
        <v>1021.31</v>
      </c>
      <c r="G14028">
        <v>1054.8900000000001</v>
      </c>
      <c r="J14028">
        <v>4.6600000000000003E-2</v>
      </c>
      <c r="K14028">
        <v>4.5100000000000001E-2</v>
      </c>
    </row>
    <row r="14029" spans="1:11">
      <c r="A14029" t="s">
        <v>30064</v>
      </c>
      <c r="B14029" t="s">
        <v>58</v>
      </c>
      <c r="C14029">
        <v>100612</v>
      </c>
      <c r="D14029" t="s">
        <v>15253</v>
      </c>
      <c r="E14029" t="s">
        <v>32</v>
      </c>
      <c r="F14029">
        <v>1236.27</v>
      </c>
      <c r="G14029">
        <v>1280.5</v>
      </c>
      <c r="J14029">
        <v>3.85E-2</v>
      </c>
      <c r="K14029">
        <v>3.7199999999999997E-2</v>
      </c>
    </row>
    <row r="14030" spans="1:11">
      <c r="A14030" t="s">
        <v>30065</v>
      </c>
      <c r="B14030" t="s">
        <v>58</v>
      </c>
      <c r="C14030">
        <v>100584</v>
      </c>
      <c r="D14030" t="s">
        <v>15254</v>
      </c>
      <c r="E14030" t="s">
        <v>32</v>
      </c>
      <c r="F14030">
        <v>816.95</v>
      </c>
      <c r="G14030">
        <v>844.48</v>
      </c>
      <c r="J14030">
        <v>6.0299999999999999E-2</v>
      </c>
      <c r="K14030">
        <v>5.8400000000000001E-2</v>
      </c>
    </row>
    <row r="14031" spans="1:11">
      <c r="A14031" t="s">
        <v>30066</v>
      </c>
      <c r="B14031" t="s">
        <v>58</v>
      </c>
      <c r="C14031">
        <v>100583</v>
      </c>
      <c r="D14031" t="s">
        <v>15255</v>
      </c>
      <c r="E14031" t="s">
        <v>32</v>
      </c>
      <c r="F14031">
        <v>755.56</v>
      </c>
      <c r="G14031">
        <v>778.33</v>
      </c>
      <c r="J14031">
        <v>6.3E-2</v>
      </c>
      <c r="K14031">
        <v>6.1100000000000002E-2</v>
      </c>
    </row>
    <row r="14032" spans="1:11">
      <c r="A14032" t="s">
        <v>30067</v>
      </c>
      <c r="B14032" t="s">
        <v>58</v>
      </c>
      <c r="C14032">
        <v>100616</v>
      </c>
      <c r="D14032" t="s">
        <v>15256</v>
      </c>
      <c r="E14032" t="s">
        <v>32</v>
      </c>
      <c r="F14032">
        <v>1862.33</v>
      </c>
      <c r="G14032">
        <v>1937.39</v>
      </c>
      <c r="J14032">
        <v>2.63E-2</v>
      </c>
      <c r="K14032">
        <v>2.53E-2</v>
      </c>
    </row>
    <row r="14033" spans="1:11">
      <c r="A14033" t="s">
        <v>30068</v>
      </c>
      <c r="B14033" t="s">
        <v>58</v>
      </c>
      <c r="C14033">
        <v>100614</v>
      </c>
      <c r="D14033" t="s">
        <v>15257</v>
      </c>
      <c r="E14033" t="s">
        <v>32</v>
      </c>
      <c r="F14033">
        <v>1065.96</v>
      </c>
      <c r="G14033">
        <v>1100.3499999999999</v>
      </c>
      <c r="J14033">
        <v>4.4900000000000002E-2</v>
      </c>
      <c r="K14033">
        <v>4.3499999999999997E-2</v>
      </c>
    </row>
    <row r="14034" spans="1:11">
      <c r="A14034" t="s">
        <v>30069</v>
      </c>
      <c r="B14034" t="s">
        <v>58</v>
      </c>
      <c r="C14034">
        <v>100615</v>
      </c>
      <c r="D14034" t="s">
        <v>15258</v>
      </c>
      <c r="E14034" t="s">
        <v>32</v>
      </c>
      <c r="F14034">
        <v>1286.33</v>
      </c>
      <c r="G14034">
        <v>1331.83</v>
      </c>
      <c r="J14034">
        <v>3.7199999999999997E-2</v>
      </c>
      <c r="K14034">
        <v>3.5999999999999997E-2</v>
      </c>
    </row>
    <row r="14035" spans="1:11">
      <c r="A14035" t="s">
        <v>30070</v>
      </c>
      <c r="B14035" t="s">
        <v>58</v>
      </c>
      <c r="C14035">
        <v>100586</v>
      </c>
      <c r="D14035" t="s">
        <v>15259</v>
      </c>
      <c r="E14035" t="s">
        <v>32</v>
      </c>
      <c r="F14035">
        <v>907.06</v>
      </c>
      <c r="G14035">
        <v>938.53</v>
      </c>
      <c r="J14035">
        <v>5.5899999999999998E-2</v>
      </c>
      <c r="K14035">
        <v>5.3999999999999999E-2</v>
      </c>
    </row>
    <row r="14036" spans="1:11">
      <c r="A14036" t="s">
        <v>30071</v>
      </c>
      <c r="B14036" t="s">
        <v>58</v>
      </c>
      <c r="C14036">
        <v>100585</v>
      </c>
      <c r="D14036" t="s">
        <v>15260</v>
      </c>
      <c r="E14036" t="s">
        <v>32</v>
      </c>
      <c r="F14036">
        <v>809.03</v>
      </c>
      <c r="G14036">
        <v>832.93</v>
      </c>
      <c r="J14036">
        <v>5.8999999999999997E-2</v>
      </c>
      <c r="K14036">
        <v>5.7299999999999997E-2</v>
      </c>
    </row>
    <row r="14037" spans="1:11">
      <c r="A14037" t="s">
        <v>30072</v>
      </c>
      <c r="B14037" t="s">
        <v>58</v>
      </c>
      <c r="C14037">
        <v>100618</v>
      </c>
      <c r="D14037" t="s">
        <v>15261</v>
      </c>
      <c r="E14037" t="s">
        <v>32</v>
      </c>
      <c r="F14037">
        <v>1935.79</v>
      </c>
      <c r="G14037">
        <v>2013.49</v>
      </c>
      <c r="J14037">
        <v>2.53E-2</v>
      </c>
      <c r="K14037">
        <v>2.4299999999999999E-2</v>
      </c>
    </row>
    <row r="14038" spans="1:11">
      <c r="A14038" t="s">
        <v>30073</v>
      </c>
      <c r="B14038" t="s">
        <v>58</v>
      </c>
      <c r="C14038">
        <v>100617</v>
      </c>
      <c r="D14038" t="s">
        <v>15262</v>
      </c>
      <c r="E14038" t="s">
        <v>32</v>
      </c>
      <c r="F14038">
        <v>1336.43</v>
      </c>
      <c r="G14038">
        <v>1383.2</v>
      </c>
      <c r="J14038">
        <v>3.61E-2</v>
      </c>
      <c r="K14038">
        <v>3.4799999999999998E-2</v>
      </c>
    </row>
    <row r="14039" spans="1:11">
      <c r="A14039" t="s">
        <v>30074</v>
      </c>
      <c r="B14039" t="s">
        <v>58</v>
      </c>
      <c r="C14039">
        <v>100588</v>
      </c>
      <c r="D14039" t="s">
        <v>15263</v>
      </c>
      <c r="E14039" t="s">
        <v>32</v>
      </c>
      <c r="F14039">
        <v>940.6</v>
      </c>
      <c r="G14039">
        <v>971.68</v>
      </c>
      <c r="J14039">
        <v>5.3400000000000003E-2</v>
      </c>
      <c r="K14039">
        <v>5.1700000000000003E-2</v>
      </c>
    </row>
    <row r="14040" spans="1:11">
      <c r="A14040" t="s">
        <v>30075</v>
      </c>
      <c r="B14040" t="s">
        <v>58</v>
      </c>
      <c r="C14040">
        <v>100587</v>
      </c>
      <c r="D14040" t="s">
        <v>15264</v>
      </c>
      <c r="E14040" t="s">
        <v>32</v>
      </c>
      <c r="F14040">
        <v>864.53</v>
      </c>
      <c r="G14040">
        <v>889.74</v>
      </c>
      <c r="J14040">
        <v>5.5500000000000001E-2</v>
      </c>
      <c r="K14040">
        <v>5.3900000000000003E-2</v>
      </c>
    </row>
    <row r="14041" spans="1:11">
      <c r="A14041" t="s">
        <v>30076</v>
      </c>
      <c r="B14041" t="s">
        <v>58</v>
      </c>
      <c r="C14041">
        <v>100590</v>
      </c>
      <c r="D14041" t="s">
        <v>15265</v>
      </c>
      <c r="E14041" t="s">
        <v>32</v>
      </c>
      <c r="F14041">
        <v>1018.86</v>
      </c>
      <c r="G14041">
        <v>1054.73</v>
      </c>
      <c r="J14041">
        <v>4.9700000000000001E-2</v>
      </c>
      <c r="K14041">
        <v>4.8000000000000001E-2</v>
      </c>
    </row>
    <row r="14042" spans="1:11">
      <c r="A14042" t="s">
        <v>30077</v>
      </c>
      <c r="B14042" t="s">
        <v>58</v>
      </c>
      <c r="C14042">
        <v>100589</v>
      </c>
      <c r="D14042" t="s">
        <v>15266</v>
      </c>
      <c r="E14042" t="s">
        <v>32</v>
      </c>
      <c r="F14042">
        <v>943.19</v>
      </c>
      <c r="G14042">
        <v>973.14</v>
      </c>
      <c r="J14042">
        <v>5.1799999999999999E-2</v>
      </c>
      <c r="K14042">
        <v>5.0200000000000002E-2</v>
      </c>
    </row>
    <row r="14043" spans="1:11">
      <c r="A14043" t="s">
        <v>30078</v>
      </c>
      <c r="B14043" t="s">
        <v>58</v>
      </c>
      <c r="C14043">
        <v>100592</v>
      </c>
      <c r="D14043" t="s">
        <v>15267</v>
      </c>
      <c r="E14043" t="s">
        <v>32</v>
      </c>
      <c r="F14043">
        <v>1002.47</v>
      </c>
      <c r="G14043">
        <v>1035.33</v>
      </c>
      <c r="J14043">
        <v>5.0500000000000003E-2</v>
      </c>
      <c r="K14043">
        <v>4.8899999999999999E-2</v>
      </c>
    </row>
    <row r="14044" spans="1:11">
      <c r="A14044" t="s">
        <v>30079</v>
      </c>
      <c r="B14044" t="s">
        <v>58</v>
      </c>
      <c r="C14044">
        <v>100591</v>
      </c>
      <c r="D14044" t="s">
        <v>15268</v>
      </c>
      <c r="E14044" t="s">
        <v>32</v>
      </c>
      <c r="F14044">
        <v>921.35</v>
      </c>
      <c r="G14044">
        <v>947.95</v>
      </c>
      <c r="J14044">
        <v>5.2400000000000002E-2</v>
      </c>
      <c r="K14044">
        <v>5.0900000000000001E-2</v>
      </c>
    </row>
    <row r="14045" spans="1:11">
      <c r="A14045" t="s">
        <v>30080</v>
      </c>
      <c r="B14045" t="s">
        <v>58</v>
      </c>
      <c r="C14045">
        <v>100594</v>
      </c>
      <c r="D14045" t="s">
        <v>15269</v>
      </c>
      <c r="E14045" t="s">
        <v>32</v>
      </c>
      <c r="F14045">
        <v>1104.83</v>
      </c>
      <c r="G14045">
        <v>1142.56</v>
      </c>
      <c r="J14045">
        <v>4.7500000000000001E-2</v>
      </c>
      <c r="K14045">
        <v>4.5900000000000003E-2</v>
      </c>
    </row>
    <row r="14046" spans="1:11">
      <c r="A14046" t="s">
        <v>30081</v>
      </c>
      <c r="B14046" t="s">
        <v>58</v>
      </c>
      <c r="C14046">
        <v>100593</v>
      </c>
      <c r="D14046" t="s">
        <v>15270</v>
      </c>
      <c r="E14046" t="s">
        <v>32</v>
      </c>
      <c r="F14046">
        <v>998.5</v>
      </c>
      <c r="G14046">
        <v>1028.04</v>
      </c>
      <c r="J14046">
        <v>4.9399999999999999E-2</v>
      </c>
      <c r="K14046">
        <v>4.7899999999999998E-2</v>
      </c>
    </row>
    <row r="14047" spans="1:11">
      <c r="A14047" t="s">
        <v>30082</v>
      </c>
      <c r="B14047" t="s">
        <v>58</v>
      </c>
      <c r="C14047">
        <v>100596</v>
      </c>
      <c r="D14047" t="s">
        <v>15271</v>
      </c>
      <c r="E14047" t="s">
        <v>32</v>
      </c>
      <c r="F14047">
        <v>1318.93</v>
      </c>
      <c r="G14047">
        <v>1364.19</v>
      </c>
      <c r="J14047">
        <v>4.1399999999999999E-2</v>
      </c>
      <c r="K14047">
        <v>4.0099999999999997E-2</v>
      </c>
    </row>
    <row r="14048" spans="1:11">
      <c r="A14048" t="s">
        <v>30083</v>
      </c>
      <c r="B14048" t="s">
        <v>58</v>
      </c>
      <c r="C14048">
        <v>100595</v>
      </c>
      <c r="D14048" t="s">
        <v>15272</v>
      </c>
      <c r="E14048" t="s">
        <v>32</v>
      </c>
      <c r="F14048">
        <v>1175.33</v>
      </c>
      <c r="G14048">
        <v>1209.6400000000001</v>
      </c>
      <c r="J14048">
        <v>4.2500000000000003E-2</v>
      </c>
      <c r="K14048">
        <v>4.1300000000000003E-2</v>
      </c>
    </row>
    <row r="14049" spans="1:11">
      <c r="A14049" t="s">
        <v>30084</v>
      </c>
      <c r="B14049" t="s">
        <v>58</v>
      </c>
      <c r="C14049">
        <v>100598</v>
      </c>
      <c r="D14049" t="s">
        <v>15273</v>
      </c>
      <c r="E14049" t="s">
        <v>32</v>
      </c>
      <c r="F14049">
        <v>1460.82</v>
      </c>
      <c r="G14049">
        <v>1511.12</v>
      </c>
      <c r="J14049">
        <v>3.8199999999999998E-2</v>
      </c>
      <c r="K14049">
        <v>3.6900000000000002E-2</v>
      </c>
    </row>
    <row r="14050" spans="1:11">
      <c r="A14050" t="s">
        <v>30085</v>
      </c>
      <c r="B14050" t="s">
        <v>58</v>
      </c>
      <c r="C14050">
        <v>100597</v>
      </c>
      <c r="D14050" t="s">
        <v>15274</v>
      </c>
      <c r="E14050" t="s">
        <v>32</v>
      </c>
      <c r="F14050">
        <v>1342.17</v>
      </c>
      <c r="G14050">
        <v>1383.42</v>
      </c>
      <c r="J14050">
        <v>3.8600000000000002E-2</v>
      </c>
      <c r="K14050">
        <v>3.7499999999999999E-2</v>
      </c>
    </row>
    <row r="14051" spans="1:11">
      <c r="A14051" t="s">
        <v>30086</v>
      </c>
      <c r="B14051" t="s">
        <v>58</v>
      </c>
      <c r="C14051">
        <v>100603</v>
      </c>
      <c r="D14051" t="s">
        <v>15275</v>
      </c>
      <c r="E14051" t="s">
        <v>32</v>
      </c>
      <c r="F14051">
        <v>1660.43</v>
      </c>
      <c r="G14051">
        <v>1727.44</v>
      </c>
      <c r="J14051">
        <v>2.87E-2</v>
      </c>
      <c r="K14051">
        <v>2.75E-2</v>
      </c>
    </row>
    <row r="14052" spans="1:11">
      <c r="A14052" t="s">
        <v>30087</v>
      </c>
      <c r="B14052" t="s">
        <v>58</v>
      </c>
      <c r="C14052">
        <v>100599</v>
      </c>
      <c r="D14052" t="s">
        <v>15276</v>
      </c>
      <c r="E14052" t="s">
        <v>32</v>
      </c>
      <c r="F14052">
        <v>667.25</v>
      </c>
      <c r="G14052">
        <v>686.01</v>
      </c>
      <c r="J14052">
        <v>7.0000000000000007E-2</v>
      </c>
      <c r="K14052">
        <v>6.8099999999999994E-2</v>
      </c>
    </row>
    <row r="14053" spans="1:11">
      <c r="A14053" t="s">
        <v>30088</v>
      </c>
      <c r="B14053" t="s">
        <v>58</v>
      </c>
      <c r="C14053">
        <v>100600</v>
      </c>
      <c r="D14053" t="s">
        <v>15277</v>
      </c>
      <c r="E14053" t="s">
        <v>32</v>
      </c>
      <c r="F14053">
        <v>766.76</v>
      </c>
      <c r="G14053">
        <v>790.83</v>
      </c>
      <c r="J14053">
        <v>6.1499999999999999E-2</v>
      </c>
      <c r="K14053">
        <v>5.96E-2</v>
      </c>
    </row>
    <row r="14054" spans="1:11">
      <c r="A14054" t="s">
        <v>30089</v>
      </c>
      <c r="B14054" t="s">
        <v>58</v>
      </c>
      <c r="C14054">
        <v>100601</v>
      </c>
      <c r="D14054" t="s">
        <v>15278</v>
      </c>
      <c r="E14054" t="s">
        <v>32</v>
      </c>
      <c r="F14054">
        <v>930.05</v>
      </c>
      <c r="G14054">
        <v>961.91</v>
      </c>
      <c r="J14054">
        <v>5.0700000000000002E-2</v>
      </c>
      <c r="K14054">
        <v>4.9000000000000002E-2</v>
      </c>
    </row>
    <row r="14055" spans="1:11">
      <c r="A14055" t="s">
        <v>30090</v>
      </c>
      <c r="B14055" t="s">
        <v>58</v>
      </c>
      <c r="C14055">
        <v>100602</v>
      </c>
      <c r="D14055" t="s">
        <v>15279</v>
      </c>
      <c r="E14055" t="s">
        <v>32</v>
      </c>
      <c r="F14055">
        <v>1134.1500000000001</v>
      </c>
      <c r="G14055">
        <v>1175.75</v>
      </c>
      <c r="J14055">
        <v>4.1599999999999998E-2</v>
      </c>
      <c r="K14055">
        <v>4.0099999999999997E-2</v>
      </c>
    </row>
    <row r="14056" spans="1:11">
      <c r="A14056" t="s">
        <v>30091</v>
      </c>
      <c r="B14056" t="s">
        <v>58</v>
      </c>
      <c r="C14056">
        <v>100578</v>
      </c>
      <c r="D14056" t="s">
        <v>15280</v>
      </c>
      <c r="E14056" t="s">
        <v>32</v>
      </c>
      <c r="F14056">
        <v>650.62</v>
      </c>
      <c r="G14056">
        <v>671.28</v>
      </c>
      <c r="J14056">
        <v>7.2599999999999998E-2</v>
      </c>
      <c r="K14056">
        <v>7.0400000000000004E-2</v>
      </c>
    </row>
    <row r="14057" spans="1:11">
      <c r="A14057" t="s">
        <v>30092</v>
      </c>
      <c r="B14057" t="s">
        <v>58</v>
      </c>
      <c r="C14057">
        <v>105975</v>
      </c>
      <c r="D14057" t="s">
        <v>15281</v>
      </c>
      <c r="E14057" t="s">
        <v>12</v>
      </c>
      <c r="F14057">
        <v>0</v>
      </c>
      <c r="G14057">
        <v>0</v>
      </c>
    </row>
    <row r="14058" spans="1:11">
      <c r="A14058" t="s">
        <v>30093</v>
      </c>
      <c r="B14058" t="s">
        <v>58</v>
      </c>
      <c r="C14058">
        <v>105976</v>
      </c>
      <c r="D14058" t="s">
        <v>15282</v>
      </c>
      <c r="E14058" t="s">
        <v>12</v>
      </c>
      <c r="F14058">
        <v>0</v>
      </c>
      <c r="G14058">
        <v>0</v>
      </c>
    </row>
    <row r="14059" spans="1:11">
      <c r="A14059" t="s">
        <v>30094</v>
      </c>
      <c r="B14059" t="s">
        <v>58</v>
      </c>
      <c r="C14059">
        <v>105977</v>
      </c>
      <c r="D14059" t="s">
        <v>15283</v>
      </c>
      <c r="E14059" t="s">
        <v>12</v>
      </c>
      <c r="F14059">
        <v>0</v>
      </c>
      <c r="G14059">
        <v>0</v>
      </c>
    </row>
    <row r="14060" spans="1:11">
      <c r="A14060" t="s">
        <v>30095</v>
      </c>
      <c r="B14060" t="s">
        <v>58</v>
      </c>
      <c r="C14060">
        <v>105978</v>
      </c>
      <c r="D14060" t="s">
        <v>15284</v>
      </c>
      <c r="E14060" t="s">
        <v>12</v>
      </c>
      <c r="F14060">
        <v>0</v>
      </c>
      <c r="G14060">
        <v>0</v>
      </c>
    </row>
    <row r="14061" spans="1:11">
      <c r="A14061" t="s">
        <v>30096</v>
      </c>
      <c r="B14061" t="s">
        <v>58</v>
      </c>
      <c r="C14061">
        <v>105970</v>
      </c>
      <c r="D14061" t="s">
        <v>15285</v>
      </c>
      <c r="E14061" t="s">
        <v>32</v>
      </c>
      <c r="F14061">
        <v>0</v>
      </c>
      <c r="G14061">
        <v>0</v>
      </c>
    </row>
    <row r="14062" spans="1:11">
      <c r="A14062" t="s">
        <v>30097</v>
      </c>
      <c r="B14062" t="s">
        <v>58</v>
      </c>
      <c r="C14062">
        <v>105972</v>
      </c>
      <c r="D14062" t="s">
        <v>15286</v>
      </c>
      <c r="E14062" t="s">
        <v>32</v>
      </c>
      <c r="F14062">
        <v>0</v>
      </c>
      <c r="G14062">
        <v>0</v>
      </c>
    </row>
    <row r="14063" spans="1:11">
      <c r="A14063" t="s">
        <v>30098</v>
      </c>
      <c r="B14063" t="s">
        <v>58</v>
      </c>
      <c r="C14063">
        <v>105973</v>
      </c>
      <c r="D14063" t="s">
        <v>15287</v>
      </c>
      <c r="E14063" t="s">
        <v>32</v>
      </c>
      <c r="F14063">
        <v>0</v>
      </c>
      <c r="G14063">
        <v>0</v>
      </c>
    </row>
    <row r="14064" spans="1:11">
      <c r="A14064" t="s">
        <v>30099</v>
      </c>
      <c r="B14064" t="s">
        <v>58</v>
      </c>
      <c r="C14064">
        <v>105974</v>
      </c>
      <c r="D14064" t="s">
        <v>15288</v>
      </c>
      <c r="E14064" t="s">
        <v>32</v>
      </c>
      <c r="F14064">
        <v>0</v>
      </c>
      <c r="G14064">
        <v>0</v>
      </c>
    </row>
    <row r="14065" spans="1:11">
      <c r="A14065" t="s">
        <v>30100</v>
      </c>
      <c r="B14065" t="s">
        <v>58</v>
      </c>
      <c r="C14065">
        <v>105971</v>
      </c>
      <c r="D14065" t="s">
        <v>15289</v>
      </c>
      <c r="E14065" t="s">
        <v>32</v>
      </c>
      <c r="F14065">
        <v>0</v>
      </c>
      <c r="G14065">
        <v>0</v>
      </c>
    </row>
    <row r="14066" spans="1:11">
      <c r="A14066" t="s">
        <v>30101</v>
      </c>
      <c r="B14066" t="s">
        <v>58</v>
      </c>
      <c r="C14066">
        <v>105967</v>
      </c>
      <c r="D14066" t="s">
        <v>15290</v>
      </c>
      <c r="E14066" t="s">
        <v>32</v>
      </c>
      <c r="F14066">
        <v>0</v>
      </c>
      <c r="G14066">
        <v>0</v>
      </c>
    </row>
    <row r="14067" spans="1:11">
      <c r="A14067" t="s">
        <v>30102</v>
      </c>
      <c r="B14067" t="s">
        <v>58</v>
      </c>
      <c r="C14067">
        <v>105968</v>
      </c>
      <c r="D14067" t="s">
        <v>15291</v>
      </c>
      <c r="E14067" t="s">
        <v>32</v>
      </c>
      <c r="F14067">
        <v>0</v>
      </c>
      <c r="G14067">
        <v>0</v>
      </c>
    </row>
    <row r="14068" spans="1:11">
      <c r="A14068" t="s">
        <v>30103</v>
      </c>
      <c r="B14068" t="s">
        <v>58</v>
      </c>
      <c r="C14068">
        <v>105969</v>
      </c>
      <c r="D14068" t="s">
        <v>15292</v>
      </c>
      <c r="E14068" t="s">
        <v>32</v>
      </c>
      <c r="F14068">
        <v>0</v>
      </c>
      <c r="G14068">
        <v>0</v>
      </c>
    </row>
    <row r="14069" spans="1:11">
      <c r="A14069" t="s">
        <v>30104</v>
      </c>
      <c r="B14069" t="s">
        <v>58</v>
      </c>
      <c r="C14069">
        <v>100623</v>
      </c>
      <c r="D14069" t="s">
        <v>15293</v>
      </c>
      <c r="E14069" t="s">
        <v>32</v>
      </c>
      <c r="F14069">
        <v>2269.71</v>
      </c>
      <c r="G14069">
        <v>2285.9</v>
      </c>
      <c r="J14069">
        <v>0.75070000000000003</v>
      </c>
      <c r="K14069">
        <v>0.74529999999999996</v>
      </c>
    </row>
    <row r="14070" spans="1:11">
      <c r="A14070" t="s">
        <v>30105</v>
      </c>
      <c r="B14070" t="s">
        <v>58</v>
      </c>
      <c r="C14070">
        <v>105964</v>
      </c>
      <c r="D14070" t="s">
        <v>15294</v>
      </c>
      <c r="E14070" t="s">
        <v>32</v>
      </c>
      <c r="F14070">
        <v>0</v>
      </c>
      <c r="G14070">
        <v>0</v>
      </c>
    </row>
    <row r="14071" spans="1:11">
      <c r="A14071" t="s">
        <v>30106</v>
      </c>
      <c r="B14071" t="s">
        <v>58</v>
      </c>
      <c r="C14071">
        <v>105965</v>
      </c>
      <c r="D14071" t="s">
        <v>15295</v>
      </c>
      <c r="E14071" t="s">
        <v>32</v>
      </c>
      <c r="F14071">
        <v>0</v>
      </c>
      <c r="G14071">
        <v>0</v>
      </c>
    </row>
    <row r="14072" spans="1:11">
      <c r="A14072" t="s">
        <v>30107</v>
      </c>
      <c r="B14072" t="s">
        <v>58</v>
      </c>
      <c r="C14072">
        <v>105966</v>
      </c>
      <c r="D14072" t="s">
        <v>15296</v>
      </c>
      <c r="E14072" t="s">
        <v>32</v>
      </c>
      <c r="F14072">
        <v>0</v>
      </c>
      <c r="G14072">
        <v>0</v>
      </c>
    </row>
    <row r="14073" spans="1:11">
      <c r="A14073" t="s">
        <v>30108</v>
      </c>
      <c r="B14073" t="s">
        <v>58</v>
      </c>
      <c r="C14073">
        <v>100621</v>
      </c>
      <c r="D14073" t="s">
        <v>15297</v>
      </c>
      <c r="E14073" t="s">
        <v>32</v>
      </c>
      <c r="F14073">
        <v>2871.58</v>
      </c>
      <c r="G14073">
        <v>2882.64</v>
      </c>
      <c r="J14073">
        <v>0.67169999999999996</v>
      </c>
      <c r="K14073">
        <v>0.66910000000000003</v>
      </c>
    </row>
    <row r="14074" spans="1:11">
      <c r="A14074" t="s">
        <v>30109</v>
      </c>
      <c r="B14074" t="s">
        <v>58</v>
      </c>
      <c r="C14074">
        <v>105960</v>
      </c>
      <c r="D14074" t="s">
        <v>15298</v>
      </c>
      <c r="E14074" t="s">
        <v>32</v>
      </c>
      <c r="F14074">
        <v>0</v>
      </c>
      <c r="G14074">
        <v>0</v>
      </c>
    </row>
    <row r="14075" spans="1:11">
      <c r="A14075" t="s">
        <v>30110</v>
      </c>
      <c r="B14075" t="s">
        <v>58</v>
      </c>
      <c r="C14075">
        <v>105961</v>
      </c>
      <c r="D14075" t="s">
        <v>15299</v>
      </c>
      <c r="E14075" t="s">
        <v>32</v>
      </c>
      <c r="F14075">
        <v>0</v>
      </c>
      <c r="G14075">
        <v>0</v>
      </c>
    </row>
    <row r="14076" spans="1:11">
      <c r="A14076" t="s">
        <v>30111</v>
      </c>
      <c r="B14076" t="s">
        <v>58</v>
      </c>
      <c r="C14076">
        <v>105962</v>
      </c>
      <c r="D14076" t="s">
        <v>15300</v>
      </c>
      <c r="E14076" t="s">
        <v>32</v>
      </c>
      <c r="F14076">
        <v>0</v>
      </c>
      <c r="G14076">
        <v>0</v>
      </c>
    </row>
    <row r="14077" spans="1:11">
      <c r="A14077" t="s">
        <v>30112</v>
      </c>
      <c r="B14077" t="s">
        <v>58</v>
      </c>
      <c r="C14077">
        <v>105963</v>
      </c>
      <c r="D14077" t="s">
        <v>15301</v>
      </c>
      <c r="E14077" t="s">
        <v>32</v>
      </c>
      <c r="F14077">
        <v>0</v>
      </c>
      <c r="G14077">
        <v>0</v>
      </c>
    </row>
    <row r="14078" spans="1:11">
      <c r="A14078" t="s">
        <v>30113</v>
      </c>
      <c r="B14078" t="s">
        <v>58</v>
      </c>
      <c r="C14078">
        <v>100622</v>
      </c>
      <c r="D14078" t="s">
        <v>15302</v>
      </c>
      <c r="E14078" t="s">
        <v>32</v>
      </c>
      <c r="F14078">
        <v>2209.1999999999998</v>
      </c>
      <c r="G14078">
        <v>2224.94</v>
      </c>
      <c r="J14078">
        <v>0.74629999999999996</v>
      </c>
      <c r="K14078">
        <v>0.74109999999999998</v>
      </c>
    </row>
    <row r="14079" spans="1:11">
      <c r="A14079" t="s">
        <v>30114</v>
      </c>
      <c r="B14079" t="s">
        <v>58</v>
      </c>
      <c r="C14079">
        <v>105956</v>
      </c>
      <c r="D14079" t="s">
        <v>15303</v>
      </c>
      <c r="E14079" t="s">
        <v>32</v>
      </c>
      <c r="F14079">
        <v>0</v>
      </c>
      <c r="G14079">
        <v>0</v>
      </c>
    </row>
    <row r="14080" spans="1:11">
      <c r="A14080" t="s">
        <v>30115</v>
      </c>
      <c r="B14080" t="s">
        <v>58</v>
      </c>
      <c r="C14080">
        <v>105957</v>
      </c>
      <c r="D14080" t="s">
        <v>15304</v>
      </c>
      <c r="E14080" t="s">
        <v>32</v>
      </c>
      <c r="F14080">
        <v>0</v>
      </c>
      <c r="G14080">
        <v>0</v>
      </c>
    </row>
    <row r="14081" spans="1:11">
      <c r="A14081" t="s">
        <v>30116</v>
      </c>
      <c r="B14081" t="s">
        <v>58</v>
      </c>
      <c r="C14081">
        <v>105958</v>
      </c>
      <c r="D14081" t="s">
        <v>15305</v>
      </c>
      <c r="E14081" t="s">
        <v>32</v>
      </c>
      <c r="F14081">
        <v>2023.12</v>
      </c>
      <c r="G14081">
        <v>2033.41</v>
      </c>
      <c r="J14081">
        <v>0.58640000000000003</v>
      </c>
      <c r="K14081">
        <v>0.58340000000000003</v>
      </c>
    </row>
    <row r="14082" spans="1:11">
      <c r="A14082" t="s">
        <v>30117</v>
      </c>
      <c r="B14082" t="s">
        <v>58</v>
      </c>
      <c r="C14082">
        <v>105959</v>
      </c>
      <c r="D14082" t="s">
        <v>15306</v>
      </c>
      <c r="E14082" t="s">
        <v>32</v>
      </c>
      <c r="F14082">
        <v>0</v>
      </c>
      <c r="G14082">
        <v>0</v>
      </c>
    </row>
    <row r="14083" spans="1:11">
      <c r="A14083" t="s">
        <v>30118</v>
      </c>
      <c r="B14083" t="s">
        <v>58</v>
      </c>
      <c r="C14083">
        <v>100620</v>
      </c>
      <c r="D14083" t="s">
        <v>15307</v>
      </c>
      <c r="E14083" t="s">
        <v>32</v>
      </c>
      <c r="F14083">
        <v>2583.8200000000002</v>
      </c>
      <c r="G14083">
        <v>2594.41</v>
      </c>
      <c r="J14083">
        <v>0.63719999999999999</v>
      </c>
      <c r="K14083">
        <v>0.63460000000000005</v>
      </c>
    </row>
    <row r="14084" spans="1:11">
      <c r="A14084" t="s">
        <v>30119</v>
      </c>
      <c r="B14084" t="s">
        <v>58</v>
      </c>
      <c r="C14084">
        <v>105951</v>
      </c>
      <c r="D14084" t="s">
        <v>15308</v>
      </c>
      <c r="E14084" t="s">
        <v>32</v>
      </c>
      <c r="F14084">
        <v>0</v>
      </c>
      <c r="G14084">
        <v>0</v>
      </c>
    </row>
    <row r="14085" spans="1:11">
      <c r="A14085" t="s">
        <v>30120</v>
      </c>
      <c r="B14085" t="s">
        <v>58</v>
      </c>
      <c r="C14085">
        <v>105952</v>
      </c>
      <c r="D14085" t="s">
        <v>15309</v>
      </c>
      <c r="E14085" t="s">
        <v>32</v>
      </c>
      <c r="F14085">
        <v>0</v>
      </c>
      <c r="G14085">
        <v>0</v>
      </c>
    </row>
    <row r="14086" spans="1:11">
      <c r="A14086" t="s">
        <v>30121</v>
      </c>
      <c r="B14086" t="s">
        <v>58</v>
      </c>
      <c r="C14086">
        <v>105953</v>
      </c>
      <c r="D14086" t="s">
        <v>15310</v>
      </c>
      <c r="E14086" t="s">
        <v>32</v>
      </c>
      <c r="F14086">
        <v>1732.91</v>
      </c>
      <c r="G14086">
        <v>1748.08</v>
      </c>
      <c r="J14086">
        <v>0.72589999999999999</v>
      </c>
      <c r="K14086">
        <v>0.71960000000000002</v>
      </c>
    </row>
    <row r="14087" spans="1:11">
      <c r="A14087" t="s">
        <v>30122</v>
      </c>
      <c r="B14087" t="s">
        <v>58</v>
      </c>
      <c r="C14087">
        <v>105954</v>
      </c>
      <c r="D14087" t="s">
        <v>15311</v>
      </c>
      <c r="E14087" t="s">
        <v>32</v>
      </c>
      <c r="F14087">
        <v>0</v>
      </c>
      <c r="G14087">
        <v>0</v>
      </c>
    </row>
    <row r="14088" spans="1:11">
      <c r="A14088" t="s">
        <v>30123</v>
      </c>
      <c r="B14088" t="s">
        <v>58</v>
      </c>
      <c r="C14088">
        <v>105955</v>
      </c>
      <c r="D14088" t="s">
        <v>15312</v>
      </c>
      <c r="E14088" t="s">
        <v>32</v>
      </c>
      <c r="F14088">
        <v>2288.8200000000002</v>
      </c>
      <c r="G14088">
        <v>2305.17</v>
      </c>
      <c r="J14088">
        <v>0.75190000000000001</v>
      </c>
      <c r="K14088">
        <v>0.74650000000000005</v>
      </c>
    </row>
    <row r="14089" spans="1:11">
      <c r="A14089" t="s">
        <v>30124</v>
      </c>
      <c r="B14089" t="s">
        <v>58</v>
      </c>
      <c r="C14089">
        <v>105946</v>
      </c>
      <c r="D14089" t="s">
        <v>15313</v>
      </c>
      <c r="E14089" t="s">
        <v>32</v>
      </c>
      <c r="F14089">
        <v>0</v>
      </c>
      <c r="G14089">
        <v>0</v>
      </c>
    </row>
    <row r="14090" spans="1:11">
      <c r="A14090" t="s">
        <v>30125</v>
      </c>
      <c r="B14090" t="s">
        <v>58</v>
      </c>
      <c r="C14090">
        <v>105947</v>
      </c>
      <c r="D14090" t="s">
        <v>15314</v>
      </c>
      <c r="E14090" t="s">
        <v>32</v>
      </c>
      <c r="F14090">
        <v>0</v>
      </c>
      <c r="G14090">
        <v>0</v>
      </c>
    </row>
    <row r="14091" spans="1:11">
      <c r="A14091" t="s">
        <v>30126</v>
      </c>
      <c r="B14091" t="s">
        <v>58</v>
      </c>
      <c r="C14091">
        <v>105948</v>
      </c>
      <c r="D14091" t="s">
        <v>15315</v>
      </c>
      <c r="E14091" t="s">
        <v>32</v>
      </c>
      <c r="F14091">
        <v>0</v>
      </c>
      <c r="G14091">
        <v>0</v>
      </c>
    </row>
    <row r="14092" spans="1:11">
      <c r="A14092" t="s">
        <v>30127</v>
      </c>
      <c r="B14092" t="s">
        <v>58</v>
      </c>
      <c r="C14092">
        <v>105949</v>
      </c>
      <c r="D14092" t="s">
        <v>15316</v>
      </c>
      <c r="E14092" t="s">
        <v>32</v>
      </c>
      <c r="F14092">
        <v>0</v>
      </c>
      <c r="G14092">
        <v>0</v>
      </c>
    </row>
    <row r="14093" spans="1:11">
      <c r="A14093" t="s">
        <v>30128</v>
      </c>
      <c r="B14093" t="s">
        <v>58</v>
      </c>
      <c r="C14093">
        <v>105950</v>
      </c>
      <c r="D14093" t="s">
        <v>15317</v>
      </c>
      <c r="E14093" t="s">
        <v>32</v>
      </c>
      <c r="F14093">
        <v>0</v>
      </c>
      <c r="G14093">
        <v>0</v>
      </c>
    </row>
    <row r="14094" spans="1:11">
      <c r="A14094" t="s">
        <v>30129</v>
      </c>
      <c r="B14094" t="s">
        <v>58</v>
      </c>
      <c r="C14094">
        <v>100619</v>
      </c>
      <c r="D14094" t="s">
        <v>15318</v>
      </c>
      <c r="E14094" t="s">
        <v>32</v>
      </c>
      <c r="F14094">
        <v>619.47</v>
      </c>
      <c r="G14094">
        <v>633.89</v>
      </c>
      <c r="J14094">
        <v>0.39140000000000003</v>
      </c>
      <c r="K14094">
        <v>0.38250000000000001</v>
      </c>
    </row>
    <row r="14095" spans="1:11">
      <c r="A14095" t="s">
        <v>30130</v>
      </c>
      <c r="B14095" t="s">
        <v>58</v>
      </c>
      <c r="C14095">
        <v>99283</v>
      </c>
      <c r="D14095" t="s">
        <v>1872</v>
      </c>
      <c r="E14095" t="s">
        <v>12</v>
      </c>
      <c r="F14095">
        <v>1267.3800000000001</v>
      </c>
      <c r="G14095">
        <v>1334.85</v>
      </c>
      <c r="J14095">
        <v>0</v>
      </c>
      <c r="K14095">
        <v>0</v>
      </c>
    </row>
    <row r="14096" spans="1:11">
      <c r="A14096" t="s">
        <v>30131</v>
      </c>
      <c r="B14096" t="s">
        <v>58</v>
      </c>
      <c r="C14096">
        <v>99293</v>
      </c>
      <c r="D14096" t="s">
        <v>1876</v>
      </c>
      <c r="E14096" t="s">
        <v>12</v>
      </c>
      <c r="F14096">
        <v>1537.34</v>
      </c>
      <c r="G14096">
        <v>1619.78</v>
      </c>
      <c r="J14096">
        <v>0</v>
      </c>
      <c r="K14096">
        <v>0</v>
      </c>
    </row>
    <row r="14097" spans="1:11">
      <c r="A14097" t="s">
        <v>30132</v>
      </c>
      <c r="B14097" t="s">
        <v>58</v>
      </c>
      <c r="C14097">
        <v>99243</v>
      </c>
      <c r="D14097" t="s">
        <v>1858</v>
      </c>
      <c r="E14097" t="s">
        <v>12</v>
      </c>
      <c r="F14097">
        <v>1807.23</v>
      </c>
      <c r="G14097">
        <v>1904.64</v>
      </c>
      <c r="J14097">
        <v>0</v>
      </c>
      <c r="K14097">
        <v>0</v>
      </c>
    </row>
    <row r="14098" spans="1:11">
      <c r="A14098" t="s">
        <v>30133</v>
      </c>
      <c r="B14098" t="s">
        <v>58</v>
      </c>
      <c r="C14098">
        <v>99249</v>
      </c>
      <c r="D14098" t="s">
        <v>1861</v>
      </c>
      <c r="E14098" t="s">
        <v>12</v>
      </c>
      <c r="F14098">
        <v>2212.16</v>
      </c>
      <c r="G14098">
        <v>2332.02</v>
      </c>
      <c r="J14098">
        <v>0</v>
      </c>
      <c r="K14098">
        <v>0</v>
      </c>
    </row>
    <row r="14099" spans="1:11">
      <c r="A14099" t="s">
        <v>30134</v>
      </c>
      <c r="B14099" t="s">
        <v>58</v>
      </c>
      <c r="C14099">
        <v>99278</v>
      </c>
      <c r="D14099" t="s">
        <v>1869</v>
      </c>
      <c r="E14099" t="s">
        <v>12</v>
      </c>
      <c r="F14099">
        <v>487.09</v>
      </c>
      <c r="G14099">
        <v>490.91</v>
      </c>
      <c r="J14099">
        <v>0</v>
      </c>
      <c r="K14099">
        <v>0</v>
      </c>
    </row>
    <row r="14100" spans="1:11">
      <c r="A14100" t="s">
        <v>30135</v>
      </c>
      <c r="B14100" t="s">
        <v>58</v>
      </c>
      <c r="C14100">
        <v>99288</v>
      </c>
      <c r="D14100" t="s">
        <v>1873</v>
      </c>
      <c r="E14100" t="s">
        <v>12</v>
      </c>
      <c r="F14100">
        <v>643.48</v>
      </c>
      <c r="G14100">
        <v>648.05999999999995</v>
      </c>
      <c r="J14100">
        <v>0</v>
      </c>
      <c r="K14100">
        <v>0</v>
      </c>
    </row>
    <row r="14101" spans="1:11">
      <c r="A14101" t="s">
        <v>30136</v>
      </c>
      <c r="B14101" t="s">
        <v>58</v>
      </c>
      <c r="C14101">
        <v>99240</v>
      </c>
      <c r="D14101" t="s">
        <v>1856</v>
      </c>
      <c r="E14101" t="s">
        <v>12</v>
      </c>
      <c r="F14101">
        <v>857.29</v>
      </c>
      <c r="G14101">
        <v>862.67</v>
      </c>
      <c r="J14101">
        <v>0</v>
      </c>
      <c r="K14101">
        <v>0</v>
      </c>
    </row>
    <row r="14102" spans="1:11">
      <c r="A14102" t="s">
        <v>30137</v>
      </c>
      <c r="B14102" t="s">
        <v>58</v>
      </c>
      <c r="C14102">
        <v>99246</v>
      </c>
      <c r="D14102" t="s">
        <v>1859</v>
      </c>
      <c r="E14102" t="s">
        <v>12</v>
      </c>
      <c r="F14102">
        <v>1175.33</v>
      </c>
      <c r="G14102">
        <v>1182.19</v>
      </c>
      <c r="J14102">
        <v>0</v>
      </c>
      <c r="K14102">
        <v>0</v>
      </c>
    </row>
    <row r="14103" spans="1:11">
      <c r="A14103" t="s">
        <v>30138</v>
      </c>
      <c r="B14103" t="s">
        <v>58</v>
      </c>
      <c r="C14103">
        <v>97981</v>
      </c>
      <c r="D14103" t="s">
        <v>1821</v>
      </c>
      <c r="E14103" t="s">
        <v>12</v>
      </c>
      <c r="F14103">
        <v>1352.3</v>
      </c>
      <c r="G14103">
        <v>1420.21</v>
      </c>
      <c r="J14103">
        <v>0</v>
      </c>
      <c r="K14103">
        <v>0</v>
      </c>
    </row>
    <row r="14104" spans="1:11">
      <c r="A14104" t="s">
        <v>30139</v>
      </c>
      <c r="B14104" t="s">
        <v>58</v>
      </c>
      <c r="C14104">
        <v>97985</v>
      </c>
      <c r="D14104" t="s">
        <v>15319</v>
      </c>
      <c r="E14104" t="s">
        <v>12</v>
      </c>
      <c r="F14104">
        <v>1633.37</v>
      </c>
      <c r="G14104">
        <v>1716.3</v>
      </c>
      <c r="J14104">
        <v>0</v>
      </c>
      <c r="K14104">
        <v>0</v>
      </c>
    </row>
    <row r="14105" spans="1:11">
      <c r="A14105" t="s">
        <v>30140</v>
      </c>
      <c r="B14105" t="s">
        <v>58</v>
      </c>
      <c r="C14105">
        <v>97989</v>
      </c>
      <c r="D14105" t="s">
        <v>1824</v>
      </c>
      <c r="E14105" t="s">
        <v>12</v>
      </c>
      <c r="F14105">
        <v>1914.36</v>
      </c>
      <c r="G14105">
        <v>2012.32</v>
      </c>
      <c r="J14105">
        <v>0</v>
      </c>
      <c r="K14105">
        <v>0</v>
      </c>
    </row>
    <row r="14106" spans="1:11">
      <c r="A14106" t="s">
        <v>30141</v>
      </c>
      <c r="B14106" t="s">
        <v>58</v>
      </c>
      <c r="C14106">
        <v>97993</v>
      </c>
      <c r="D14106" t="s">
        <v>15320</v>
      </c>
      <c r="E14106" t="s">
        <v>12</v>
      </c>
      <c r="F14106">
        <v>2335.96</v>
      </c>
      <c r="G14106">
        <v>2456.4699999999998</v>
      </c>
      <c r="J14106">
        <v>0</v>
      </c>
      <c r="K14106">
        <v>0</v>
      </c>
    </row>
    <row r="14107" spans="1:11">
      <c r="A14107" t="s">
        <v>30142</v>
      </c>
      <c r="B14107" t="s">
        <v>58</v>
      </c>
      <c r="C14107">
        <v>98409</v>
      </c>
      <c r="D14107" t="s">
        <v>1855</v>
      </c>
      <c r="E14107" t="s">
        <v>12</v>
      </c>
      <c r="F14107">
        <v>489.5</v>
      </c>
      <c r="G14107">
        <v>493.34</v>
      </c>
      <c r="J14107">
        <v>0</v>
      </c>
      <c r="K14107">
        <v>0</v>
      </c>
    </row>
    <row r="14108" spans="1:11">
      <c r="A14108" t="s">
        <v>30143</v>
      </c>
      <c r="B14108" t="s">
        <v>58</v>
      </c>
      <c r="C14108">
        <v>97983</v>
      </c>
      <c r="D14108" t="s">
        <v>1822</v>
      </c>
      <c r="E14108" t="s">
        <v>12</v>
      </c>
      <c r="F14108">
        <v>646.64</v>
      </c>
      <c r="G14108">
        <v>651.23</v>
      </c>
      <c r="J14108">
        <v>0</v>
      </c>
      <c r="K14108">
        <v>0</v>
      </c>
    </row>
    <row r="14109" spans="1:11">
      <c r="A14109" t="s">
        <v>30144</v>
      </c>
      <c r="B14109" t="s">
        <v>58</v>
      </c>
      <c r="C14109">
        <v>97987</v>
      </c>
      <c r="D14109" t="s">
        <v>1823</v>
      </c>
      <c r="E14109" t="s">
        <v>12</v>
      </c>
      <c r="F14109">
        <v>861.26</v>
      </c>
      <c r="G14109">
        <v>866.66</v>
      </c>
      <c r="J14109">
        <v>0</v>
      </c>
      <c r="K14109">
        <v>0</v>
      </c>
    </row>
    <row r="14110" spans="1:11">
      <c r="A14110" t="s">
        <v>30145</v>
      </c>
      <c r="B14110" t="s">
        <v>58</v>
      </c>
      <c r="C14110">
        <v>97991</v>
      </c>
      <c r="D14110" t="s">
        <v>15321</v>
      </c>
      <c r="E14110" t="s">
        <v>12</v>
      </c>
      <c r="F14110">
        <v>1180.74</v>
      </c>
      <c r="G14110">
        <v>1187.6300000000001</v>
      </c>
      <c r="J14110">
        <v>0</v>
      </c>
      <c r="K14110">
        <v>0</v>
      </c>
    </row>
    <row r="14111" spans="1:11">
      <c r="A14111" t="s">
        <v>30146</v>
      </c>
      <c r="B14111" t="s">
        <v>58</v>
      </c>
      <c r="C14111">
        <v>99241</v>
      </c>
      <c r="D14111" t="s">
        <v>1857</v>
      </c>
      <c r="E14111" t="s">
        <v>12</v>
      </c>
      <c r="F14111">
        <v>1987.46</v>
      </c>
      <c r="G14111">
        <v>2090.62</v>
      </c>
      <c r="J14111">
        <v>0</v>
      </c>
      <c r="K14111">
        <v>0</v>
      </c>
    </row>
    <row r="14112" spans="1:11">
      <c r="A14112" t="s">
        <v>30147</v>
      </c>
      <c r="B14112" t="s">
        <v>58</v>
      </c>
      <c r="C14112">
        <v>99247</v>
      </c>
      <c r="D14112" t="s">
        <v>1860</v>
      </c>
      <c r="E14112" t="s">
        <v>12</v>
      </c>
      <c r="F14112">
        <v>2266.3200000000002</v>
      </c>
      <c r="G14112">
        <v>2384.14</v>
      </c>
      <c r="J14112">
        <v>0</v>
      </c>
      <c r="K14112">
        <v>0</v>
      </c>
    </row>
    <row r="14113" spans="1:11">
      <c r="A14113" t="s">
        <v>30148</v>
      </c>
      <c r="B14113" t="s">
        <v>58</v>
      </c>
      <c r="C14113">
        <v>99263</v>
      </c>
      <c r="D14113" t="s">
        <v>1864</v>
      </c>
      <c r="E14113" t="s">
        <v>12</v>
      </c>
      <c r="F14113">
        <v>2545.2399999999998</v>
      </c>
      <c r="G14113">
        <v>2677.67</v>
      </c>
      <c r="J14113">
        <v>0</v>
      </c>
      <c r="K14113">
        <v>0</v>
      </c>
    </row>
    <row r="14114" spans="1:11">
      <c r="A14114" t="s">
        <v>30149</v>
      </c>
      <c r="B14114" t="s">
        <v>58</v>
      </c>
      <c r="C14114">
        <v>99276</v>
      </c>
      <c r="D14114" t="s">
        <v>1867</v>
      </c>
      <c r="E14114" t="s">
        <v>12</v>
      </c>
      <c r="F14114">
        <v>2824.13</v>
      </c>
      <c r="G14114">
        <v>2971.23</v>
      </c>
      <c r="J14114">
        <v>0</v>
      </c>
      <c r="K14114">
        <v>0</v>
      </c>
    </row>
    <row r="14115" spans="1:11">
      <c r="A14115" t="s">
        <v>30150</v>
      </c>
      <c r="B14115" t="s">
        <v>58</v>
      </c>
      <c r="C14115">
        <v>99291</v>
      </c>
      <c r="D14115" t="s">
        <v>1875</v>
      </c>
      <c r="E14115" t="s">
        <v>12</v>
      </c>
      <c r="F14115">
        <v>3102.99</v>
      </c>
      <c r="G14115">
        <v>3264.71</v>
      </c>
      <c r="J14115">
        <v>0</v>
      </c>
      <c r="K14115">
        <v>0</v>
      </c>
    </row>
    <row r="14116" spans="1:11">
      <c r="A14116" t="s">
        <v>30151</v>
      </c>
      <c r="B14116" t="s">
        <v>58</v>
      </c>
      <c r="C14116">
        <v>99297</v>
      </c>
      <c r="D14116" t="s">
        <v>1878</v>
      </c>
      <c r="E14116" t="s">
        <v>12</v>
      </c>
      <c r="F14116">
        <v>3404.5</v>
      </c>
      <c r="G14116">
        <v>3582.04</v>
      </c>
      <c r="J14116">
        <v>0</v>
      </c>
      <c r="K14116">
        <v>0</v>
      </c>
    </row>
    <row r="14117" spans="1:11">
      <c r="A14117" t="s">
        <v>30152</v>
      </c>
      <c r="B14117" t="s">
        <v>58</v>
      </c>
      <c r="C14117">
        <v>99254</v>
      </c>
      <c r="D14117" t="s">
        <v>1862</v>
      </c>
      <c r="E14117" t="s">
        <v>12</v>
      </c>
      <c r="F14117">
        <v>1429.72</v>
      </c>
      <c r="G14117">
        <v>1503.58</v>
      </c>
      <c r="J14117">
        <v>0</v>
      </c>
      <c r="K14117">
        <v>0</v>
      </c>
    </row>
    <row r="14118" spans="1:11">
      <c r="A14118" t="s">
        <v>30153</v>
      </c>
      <c r="B14118" t="s">
        <v>58</v>
      </c>
      <c r="C14118">
        <v>99261</v>
      </c>
      <c r="D14118" t="s">
        <v>1863</v>
      </c>
      <c r="E14118" t="s">
        <v>12</v>
      </c>
      <c r="F14118">
        <v>1708.57</v>
      </c>
      <c r="G14118">
        <v>1797.07</v>
      </c>
      <c r="J14118">
        <v>0</v>
      </c>
      <c r="K14118">
        <v>0</v>
      </c>
    </row>
    <row r="14119" spans="1:11">
      <c r="A14119" t="s">
        <v>30154</v>
      </c>
      <c r="B14119" t="s">
        <v>58</v>
      </c>
      <c r="C14119">
        <v>99266</v>
      </c>
      <c r="D14119" t="s">
        <v>1865</v>
      </c>
      <c r="E14119" t="s">
        <v>12</v>
      </c>
      <c r="F14119">
        <v>1987.46</v>
      </c>
      <c r="G14119">
        <v>2090.62</v>
      </c>
      <c r="J14119">
        <v>0</v>
      </c>
      <c r="K14119">
        <v>0</v>
      </c>
    </row>
    <row r="14120" spans="1:11">
      <c r="A14120" t="s">
        <v>30155</v>
      </c>
      <c r="B14120" t="s">
        <v>58</v>
      </c>
      <c r="C14120">
        <v>99269</v>
      </c>
      <c r="D14120" t="s">
        <v>1866</v>
      </c>
      <c r="E14120" t="s">
        <v>12</v>
      </c>
      <c r="F14120">
        <v>2266.3200000000002</v>
      </c>
      <c r="G14120">
        <v>2384.14</v>
      </c>
      <c r="J14120">
        <v>0</v>
      </c>
      <c r="K14120">
        <v>0</v>
      </c>
    </row>
    <row r="14121" spans="1:11">
      <c r="A14121" t="s">
        <v>30156</v>
      </c>
      <c r="B14121" t="s">
        <v>58</v>
      </c>
      <c r="C14121">
        <v>99277</v>
      </c>
      <c r="D14121" t="s">
        <v>1868</v>
      </c>
      <c r="E14121" t="s">
        <v>12</v>
      </c>
      <c r="F14121">
        <v>2545.2399999999998</v>
      </c>
      <c r="G14121">
        <v>2677.67</v>
      </c>
      <c r="J14121">
        <v>0</v>
      </c>
      <c r="K14121">
        <v>0</v>
      </c>
    </row>
    <row r="14122" spans="1:11">
      <c r="A14122" t="s">
        <v>30157</v>
      </c>
      <c r="B14122" t="s">
        <v>58</v>
      </c>
      <c r="C14122">
        <v>99281</v>
      </c>
      <c r="D14122" t="s">
        <v>1870</v>
      </c>
      <c r="E14122" t="s">
        <v>12</v>
      </c>
      <c r="F14122">
        <v>2824.13</v>
      </c>
      <c r="G14122">
        <v>2971.23</v>
      </c>
      <c r="J14122">
        <v>0</v>
      </c>
      <c r="K14122">
        <v>0</v>
      </c>
    </row>
    <row r="14123" spans="1:11">
      <c r="A14123" t="s">
        <v>30158</v>
      </c>
      <c r="B14123" t="s">
        <v>58</v>
      </c>
      <c r="C14123">
        <v>99289</v>
      </c>
      <c r="D14123" t="s">
        <v>1874</v>
      </c>
      <c r="E14123" t="s">
        <v>12</v>
      </c>
      <c r="F14123">
        <v>3102.99</v>
      </c>
      <c r="G14123">
        <v>3264.71</v>
      </c>
      <c r="J14123">
        <v>0</v>
      </c>
      <c r="K14123">
        <v>0</v>
      </c>
    </row>
    <row r="14124" spans="1:11">
      <c r="A14124" t="s">
        <v>30159</v>
      </c>
      <c r="B14124" t="s">
        <v>58</v>
      </c>
      <c r="C14124">
        <v>99282</v>
      </c>
      <c r="D14124" t="s">
        <v>1871</v>
      </c>
      <c r="E14124" t="s">
        <v>12</v>
      </c>
      <c r="F14124">
        <v>3130.38</v>
      </c>
      <c r="G14124">
        <v>3293.5</v>
      </c>
      <c r="J14124">
        <v>0</v>
      </c>
      <c r="K14124">
        <v>0</v>
      </c>
    </row>
    <row r="14125" spans="1:11">
      <c r="A14125" t="s">
        <v>30160</v>
      </c>
      <c r="B14125" t="s">
        <v>58</v>
      </c>
      <c r="C14125">
        <v>99296</v>
      </c>
      <c r="D14125" t="s">
        <v>1877</v>
      </c>
      <c r="E14125" t="s">
        <v>12</v>
      </c>
      <c r="F14125">
        <v>3409.22</v>
      </c>
      <c r="G14125">
        <v>3587.01</v>
      </c>
      <c r="J14125">
        <v>0</v>
      </c>
      <c r="K14125">
        <v>0</v>
      </c>
    </row>
    <row r="14126" spans="1:11">
      <c r="A14126" t="s">
        <v>30161</v>
      </c>
      <c r="B14126" t="s">
        <v>58</v>
      </c>
      <c r="C14126">
        <v>99299</v>
      </c>
      <c r="D14126" t="s">
        <v>1879</v>
      </c>
      <c r="E14126" t="s">
        <v>12</v>
      </c>
      <c r="F14126">
        <v>3688.02</v>
      </c>
      <c r="G14126">
        <v>3880.45</v>
      </c>
      <c r="J14126">
        <v>0</v>
      </c>
      <c r="K14126">
        <v>0</v>
      </c>
    </row>
    <row r="14127" spans="1:11">
      <c r="A14127" t="s">
        <v>30162</v>
      </c>
      <c r="B14127" t="s">
        <v>58</v>
      </c>
      <c r="C14127">
        <v>99302</v>
      </c>
      <c r="D14127" t="s">
        <v>1880</v>
      </c>
      <c r="E14127" t="s">
        <v>12</v>
      </c>
      <c r="F14127">
        <v>3971.6</v>
      </c>
      <c r="G14127">
        <v>4178.92</v>
      </c>
      <c r="J14127">
        <v>0</v>
      </c>
      <c r="K14127">
        <v>0</v>
      </c>
    </row>
    <row r="14128" spans="1:11">
      <c r="A14128" t="s">
        <v>30163</v>
      </c>
      <c r="B14128" t="s">
        <v>58</v>
      </c>
      <c r="C14128">
        <v>99307</v>
      </c>
      <c r="D14128" t="s">
        <v>1883</v>
      </c>
      <c r="E14128" t="s">
        <v>12</v>
      </c>
      <c r="F14128">
        <v>2567.91</v>
      </c>
      <c r="G14128">
        <v>2701.5</v>
      </c>
      <c r="J14128">
        <v>0</v>
      </c>
      <c r="K14128">
        <v>0</v>
      </c>
    </row>
    <row r="14129" spans="1:11">
      <c r="A14129" t="s">
        <v>30164</v>
      </c>
      <c r="B14129" t="s">
        <v>58</v>
      </c>
      <c r="C14129">
        <v>99317</v>
      </c>
      <c r="D14129" t="s">
        <v>1887</v>
      </c>
      <c r="E14129" t="s">
        <v>12</v>
      </c>
      <c r="F14129">
        <v>2846.75</v>
      </c>
      <c r="G14129">
        <v>2994.99</v>
      </c>
      <c r="J14129">
        <v>0</v>
      </c>
      <c r="K14129">
        <v>0</v>
      </c>
    </row>
    <row r="14130" spans="1:11">
      <c r="A14130" t="s">
        <v>30165</v>
      </c>
      <c r="B14130" t="s">
        <v>58</v>
      </c>
      <c r="C14130">
        <v>99321</v>
      </c>
      <c r="D14130" t="s">
        <v>1890</v>
      </c>
      <c r="E14130" t="s">
        <v>12</v>
      </c>
      <c r="F14130">
        <v>3125.67</v>
      </c>
      <c r="G14130">
        <v>3288.54</v>
      </c>
      <c r="J14130">
        <v>0</v>
      </c>
      <c r="K14130">
        <v>0</v>
      </c>
    </row>
    <row r="14131" spans="1:11">
      <c r="A14131" t="s">
        <v>30166</v>
      </c>
      <c r="B14131" t="s">
        <v>58</v>
      </c>
      <c r="C14131">
        <v>99323</v>
      </c>
      <c r="D14131" t="s">
        <v>1891</v>
      </c>
      <c r="E14131" t="s">
        <v>12</v>
      </c>
      <c r="F14131">
        <v>3404.5</v>
      </c>
      <c r="G14131">
        <v>3582.04</v>
      </c>
      <c r="J14131">
        <v>0</v>
      </c>
      <c r="K14131">
        <v>0</v>
      </c>
    </row>
    <row r="14132" spans="1:11">
      <c r="A14132" t="s">
        <v>30167</v>
      </c>
      <c r="B14132" t="s">
        <v>58</v>
      </c>
      <c r="C14132">
        <v>99325</v>
      </c>
      <c r="D14132" t="s">
        <v>1892</v>
      </c>
      <c r="E14132" t="s">
        <v>12</v>
      </c>
      <c r="F14132">
        <v>3688.02</v>
      </c>
      <c r="G14132">
        <v>3880.45</v>
      </c>
      <c r="J14132">
        <v>0</v>
      </c>
      <c r="K14132">
        <v>0</v>
      </c>
    </row>
    <row r="14133" spans="1:11">
      <c r="A14133" t="s">
        <v>30168</v>
      </c>
      <c r="B14133" t="s">
        <v>58</v>
      </c>
      <c r="C14133">
        <v>99311</v>
      </c>
      <c r="D14133" t="s">
        <v>1885</v>
      </c>
      <c r="E14133" t="s">
        <v>12</v>
      </c>
      <c r="F14133">
        <v>4255.22</v>
      </c>
      <c r="G14133">
        <v>4477.42</v>
      </c>
      <c r="J14133">
        <v>0</v>
      </c>
      <c r="K14133">
        <v>0</v>
      </c>
    </row>
    <row r="14134" spans="1:11">
      <c r="A14134" t="s">
        <v>30169</v>
      </c>
      <c r="B14134" t="s">
        <v>58</v>
      </c>
      <c r="C14134">
        <v>99314</v>
      </c>
      <c r="D14134" t="s">
        <v>1886</v>
      </c>
      <c r="E14134" t="s">
        <v>12</v>
      </c>
      <c r="F14134">
        <v>4538.79</v>
      </c>
      <c r="G14134">
        <v>4775.8900000000003</v>
      </c>
      <c r="J14134">
        <v>0</v>
      </c>
      <c r="K14134">
        <v>0</v>
      </c>
    </row>
    <row r="14135" spans="1:11">
      <c r="A14135" t="s">
        <v>30170</v>
      </c>
      <c r="B14135" t="s">
        <v>58</v>
      </c>
      <c r="C14135">
        <v>99304</v>
      </c>
      <c r="D14135" t="s">
        <v>1881</v>
      </c>
      <c r="E14135" t="s">
        <v>12</v>
      </c>
      <c r="F14135">
        <v>3692.74</v>
      </c>
      <c r="G14135">
        <v>3885.42</v>
      </c>
      <c r="J14135">
        <v>0</v>
      </c>
      <c r="K14135">
        <v>0</v>
      </c>
    </row>
    <row r="14136" spans="1:11">
      <c r="A14136" t="s">
        <v>30171</v>
      </c>
      <c r="B14136" t="s">
        <v>58</v>
      </c>
      <c r="C14136">
        <v>99306</v>
      </c>
      <c r="D14136" t="s">
        <v>1882</v>
      </c>
      <c r="E14136" t="s">
        <v>12</v>
      </c>
      <c r="F14136">
        <v>3971.6</v>
      </c>
      <c r="G14136">
        <v>4178.92</v>
      </c>
      <c r="J14136">
        <v>0</v>
      </c>
      <c r="K14136">
        <v>0</v>
      </c>
    </row>
    <row r="14137" spans="1:11">
      <c r="A14137" t="s">
        <v>30172</v>
      </c>
      <c r="B14137" t="s">
        <v>58</v>
      </c>
      <c r="C14137">
        <v>99309</v>
      </c>
      <c r="D14137" t="s">
        <v>1884</v>
      </c>
      <c r="E14137" t="s">
        <v>12</v>
      </c>
      <c r="F14137">
        <v>4255.22</v>
      </c>
      <c r="G14137">
        <v>4477.42</v>
      </c>
      <c r="J14137">
        <v>0</v>
      </c>
      <c r="K14137">
        <v>0</v>
      </c>
    </row>
    <row r="14138" spans="1:11">
      <c r="A14138" t="s">
        <v>30173</v>
      </c>
      <c r="B14138" t="s">
        <v>58</v>
      </c>
      <c r="C14138">
        <v>99327</v>
      </c>
      <c r="D14138" t="s">
        <v>1893</v>
      </c>
      <c r="E14138" t="s">
        <v>12</v>
      </c>
      <c r="F14138">
        <v>4776.2</v>
      </c>
      <c r="G14138">
        <v>5025.8</v>
      </c>
      <c r="J14138">
        <v>0</v>
      </c>
      <c r="K14138">
        <v>0</v>
      </c>
    </row>
    <row r="14139" spans="1:11">
      <c r="A14139" t="s">
        <v>30174</v>
      </c>
      <c r="B14139" t="s">
        <v>58</v>
      </c>
      <c r="C14139">
        <v>98009</v>
      </c>
      <c r="D14139" t="s">
        <v>1832</v>
      </c>
      <c r="E14139" t="s">
        <v>12</v>
      </c>
      <c r="F14139">
        <v>2070.65</v>
      </c>
      <c r="G14139">
        <v>2174.2399999999998</v>
      </c>
      <c r="J14139">
        <v>0</v>
      </c>
      <c r="K14139">
        <v>0</v>
      </c>
    </row>
    <row r="14140" spans="1:11">
      <c r="A14140" t="s">
        <v>30175</v>
      </c>
      <c r="B14140" t="s">
        <v>58</v>
      </c>
      <c r="C14140">
        <v>98011</v>
      </c>
      <c r="D14140" t="s">
        <v>1833</v>
      </c>
      <c r="E14140" t="s">
        <v>12</v>
      </c>
      <c r="F14140">
        <v>2361.73</v>
      </c>
      <c r="G14140">
        <v>2480.04</v>
      </c>
      <c r="J14140">
        <v>0</v>
      </c>
      <c r="K14140">
        <v>0</v>
      </c>
    </row>
    <row r="14141" spans="1:11">
      <c r="A14141" t="s">
        <v>30176</v>
      </c>
      <c r="B14141" t="s">
        <v>58</v>
      </c>
      <c r="C14141">
        <v>98013</v>
      </c>
      <c r="D14141" t="s">
        <v>1834</v>
      </c>
      <c r="E14141" t="s">
        <v>12</v>
      </c>
      <c r="F14141">
        <v>2652.89</v>
      </c>
      <c r="G14141">
        <v>2785.88</v>
      </c>
      <c r="J14141">
        <v>0</v>
      </c>
      <c r="K14141">
        <v>0</v>
      </c>
    </row>
    <row r="14142" spans="1:11">
      <c r="A14142" t="s">
        <v>30177</v>
      </c>
      <c r="B14142" t="s">
        <v>58</v>
      </c>
      <c r="C14142">
        <v>98015</v>
      </c>
      <c r="D14142" t="s">
        <v>1835</v>
      </c>
      <c r="E14142" t="s">
        <v>12</v>
      </c>
      <c r="F14142">
        <v>2944.03</v>
      </c>
      <c r="G14142">
        <v>3091.74</v>
      </c>
      <c r="J14142">
        <v>0</v>
      </c>
      <c r="K14142">
        <v>0</v>
      </c>
    </row>
    <row r="14143" spans="1:11">
      <c r="A14143" t="s">
        <v>30178</v>
      </c>
      <c r="B14143" t="s">
        <v>58</v>
      </c>
      <c r="C14143">
        <v>98017</v>
      </c>
      <c r="D14143" t="s">
        <v>1836</v>
      </c>
      <c r="E14143" t="s">
        <v>12</v>
      </c>
      <c r="F14143">
        <v>3235.1</v>
      </c>
      <c r="G14143">
        <v>3397.51</v>
      </c>
      <c r="J14143">
        <v>0</v>
      </c>
      <c r="K14143">
        <v>0</v>
      </c>
    </row>
    <row r="14144" spans="1:11">
      <c r="A14144" t="s">
        <v>30179</v>
      </c>
      <c r="B14144" t="s">
        <v>58</v>
      </c>
      <c r="C14144">
        <v>98019</v>
      </c>
      <c r="D14144" t="s">
        <v>1837</v>
      </c>
      <c r="E14144" t="s">
        <v>12</v>
      </c>
      <c r="F14144">
        <v>3552.52</v>
      </c>
      <c r="G14144">
        <v>3730.83</v>
      </c>
      <c r="J14144">
        <v>0</v>
      </c>
      <c r="K14144">
        <v>0</v>
      </c>
    </row>
    <row r="14145" spans="1:11">
      <c r="A14145" t="s">
        <v>30180</v>
      </c>
      <c r="B14145" t="s">
        <v>58</v>
      </c>
      <c r="C14145">
        <v>97995</v>
      </c>
      <c r="D14145" t="s">
        <v>1825</v>
      </c>
      <c r="E14145" t="s">
        <v>12</v>
      </c>
      <c r="F14145">
        <v>1488.44</v>
      </c>
      <c r="G14145">
        <v>1562.6</v>
      </c>
      <c r="J14145">
        <v>0</v>
      </c>
      <c r="K14145">
        <v>0</v>
      </c>
    </row>
    <row r="14146" spans="1:11">
      <c r="A14146" t="s">
        <v>30181</v>
      </c>
      <c r="B14146" t="s">
        <v>58</v>
      </c>
      <c r="C14146">
        <v>97997</v>
      </c>
      <c r="D14146" t="s">
        <v>1826</v>
      </c>
      <c r="E14146" t="s">
        <v>12</v>
      </c>
      <c r="F14146">
        <v>1779.52</v>
      </c>
      <c r="G14146">
        <v>1868.38</v>
      </c>
      <c r="J14146">
        <v>0</v>
      </c>
      <c r="K14146">
        <v>0</v>
      </c>
    </row>
    <row r="14147" spans="1:11">
      <c r="A14147" t="s">
        <v>30182</v>
      </c>
      <c r="B14147" t="s">
        <v>58</v>
      </c>
      <c r="C14147">
        <v>97999</v>
      </c>
      <c r="D14147" t="s">
        <v>1827</v>
      </c>
      <c r="E14147" t="s">
        <v>12</v>
      </c>
      <c r="F14147">
        <v>2070.65</v>
      </c>
      <c r="G14147">
        <v>2174.2399999999998</v>
      </c>
      <c r="J14147">
        <v>0</v>
      </c>
      <c r="K14147">
        <v>0</v>
      </c>
    </row>
    <row r="14148" spans="1:11">
      <c r="A14148" t="s">
        <v>30183</v>
      </c>
      <c r="B14148" t="s">
        <v>58</v>
      </c>
      <c r="C14148">
        <v>98001</v>
      </c>
      <c r="D14148" t="s">
        <v>1828</v>
      </c>
      <c r="E14148" t="s">
        <v>12</v>
      </c>
      <c r="F14148">
        <v>2361.73</v>
      </c>
      <c r="G14148">
        <v>2480.04</v>
      </c>
      <c r="J14148">
        <v>0</v>
      </c>
      <c r="K14148">
        <v>0</v>
      </c>
    </row>
    <row r="14149" spans="1:11">
      <c r="A14149" t="s">
        <v>30184</v>
      </c>
      <c r="B14149" t="s">
        <v>58</v>
      </c>
      <c r="C14149">
        <v>98003</v>
      </c>
      <c r="D14149" t="s">
        <v>1829</v>
      </c>
      <c r="E14149" t="s">
        <v>12</v>
      </c>
      <c r="F14149">
        <v>2652.89</v>
      </c>
      <c r="G14149">
        <v>2785.88</v>
      </c>
      <c r="J14149">
        <v>0</v>
      </c>
      <c r="K14149">
        <v>0</v>
      </c>
    </row>
    <row r="14150" spans="1:11">
      <c r="A14150" t="s">
        <v>30185</v>
      </c>
      <c r="B14150" t="s">
        <v>58</v>
      </c>
      <c r="C14150">
        <v>98005</v>
      </c>
      <c r="D14150" t="s">
        <v>1830</v>
      </c>
      <c r="E14150" t="s">
        <v>12</v>
      </c>
      <c r="F14150">
        <v>2944.03</v>
      </c>
      <c r="G14150">
        <v>3091.74</v>
      </c>
      <c r="J14150">
        <v>0</v>
      </c>
      <c r="K14150">
        <v>0</v>
      </c>
    </row>
    <row r="14151" spans="1:11">
      <c r="A14151" t="s">
        <v>30186</v>
      </c>
      <c r="B14151" t="s">
        <v>58</v>
      </c>
      <c r="C14151">
        <v>98007</v>
      </c>
      <c r="D14151" t="s">
        <v>1831</v>
      </c>
      <c r="E14151" t="s">
        <v>12</v>
      </c>
      <c r="F14151">
        <v>3235.1</v>
      </c>
      <c r="G14151">
        <v>3397.51</v>
      </c>
      <c r="J14151">
        <v>0</v>
      </c>
      <c r="K14151">
        <v>0</v>
      </c>
    </row>
    <row r="14152" spans="1:11">
      <c r="A14152" t="s">
        <v>30187</v>
      </c>
      <c r="B14152" t="s">
        <v>58</v>
      </c>
      <c r="C14152">
        <v>98031</v>
      </c>
      <c r="D14152" t="s">
        <v>1843</v>
      </c>
      <c r="E14152" t="s">
        <v>12</v>
      </c>
      <c r="F14152">
        <v>3266.95</v>
      </c>
      <c r="G14152">
        <v>3430.78</v>
      </c>
      <c r="J14152">
        <v>0</v>
      </c>
      <c r="K14152">
        <v>0</v>
      </c>
    </row>
    <row r="14153" spans="1:11">
      <c r="A14153" t="s">
        <v>30188</v>
      </c>
      <c r="B14153" t="s">
        <v>58</v>
      </c>
      <c r="C14153">
        <v>98033</v>
      </c>
      <c r="D14153" t="s">
        <v>1844</v>
      </c>
      <c r="E14153" t="s">
        <v>12</v>
      </c>
      <c r="F14153">
        <v>3558.01</v>
      </c>
      <c r="G14153">
        <v>3736.57</v>
      </c>
      <c r="J14153">
        <v>0</v>
      </c>
      <c r="K14153">
        <v>0</v>
      </c>
    </row>
    <row r="14154" spans="1:11">
      <c r="A14154" t="s">
        <v>30189</v>
      </c>
      <c r="B14154" t="s">
        <v>58</v>
      </c>
      <c r="C14154">
        <v>98035</v>
      </c>
      <c r="D14154" t="s">
        <v>1845</v>
      </c>
      <c r="E14154" t="s">
        <v>12</v>
      </c>
      <c r="F14154">
        <v>3849.05</v>
      </c>
      <c r="G14154">
        <v>4042.32</v>
      </c>
      <c r="J14154">
        <v>0</v>
      </c>
      <c r="K14154">
        <v>0</v>
      </c>
    </row>
    <row r="14155" spans="1:11">
      <c r="A14155" t="s">
        <v>30190</v>
      </c>
      <c r="B14155" t="s">
        <v>58</v>
      </c>
      <c r="C14155">
        <v>98037</v>
      </c>
      <c r="D14155" t="s">
        <v>1846</v>
      </c>
      <c r="E14155" t="s">
        <v>12</v>
      </c>
      <c r="F14155">
        <v>4145.63</v>
      </c>
      <c r="G14155">
        <v>4353.84</v>
      </c>
      <c r="J14155">
        <v>0</v>
      </c>
      <c r="K14155">
        <v>0</v>
      </c>
    </row>
    <row r="14156" spans="1:11">
      <c r="A14156" t="s">
        <v>30191</v>
      </c>
      <c r="B14156" t="s">
        <v>58</v>
      </c>
      <c r="C14156">
        <v>98021</v>
      </c>
      <c r="D14156" t="s">
        <v>1838</v>
      </c>
      <c r="E14156" t="s">
        <v>12</v>
      </c>
      <c r="F14156">
        <v>2679.25</v>
      </c>
      <c r="G14156">
        <v>2813.41</v>
      </c>
      <c r="J14156">
        <v>0</v>
      </c>
      <c r="K14156">
        <v>0</v>
      </c>
    </row>
    <row r="14157" spans="1:11">
      <c r="A14157" t="s">
        <v>30192</v>
      </c>
      <c r="B14157" t="s">
        <v>58</v>
      </c>
      <c r="C14157">
        <v>98023</v>
      </c>
      <c r="D14157" t="s">
        <v>1839</v>
      </c>
      <c r="E14157" t="s">
        <v>12</v>
      </c>
      <c r="F14157">
        <v>2970.31</v>
      </c>
      <c r="G14157">
        <v>3119.19</v>
      </c>
      <c r="J14157">
        <v>0</v>
      </c>
      <c r="K14157">
        <v>0</v>
      </c>
    </row>
    <row r="14158" spans="1:11">
      <c r="A14158" t="s">
        <v>30193</v>
      </c>
      <c r="B14158" t="s">
        <v>58</v>
      </c>
      <c r="C14158">
        <v>98025</v>
      </c>
      <c r="D14158" t="s">
        <v>1840</v>
      </c>
      <c r="E14158" t="s">
        <v>12</v>
      </c>
      <c r="F14158">
        <v>3261.47</v>
      </c>
      <c r="G14158">
        <v>3425.04</v>
      </c>
      <c r="J14158">
        <v>0</v>
      </c>
      <c r="K14158">
        <v>0</v>
      </c>
    </row>
    <row r="14159" spans="1:11">
      <c r="A14159" t="s">
        <v>30194</v>
      </c>
      <c r="B14159" t="s">
        <v>58</v>
      </c>
      <c r="C14159">
        <v>98027</v>
      </c>
      <c r="D14159" t="s">
        <v>1841</v>
      </c>
      <c r="E14159" t="s">
        <v>12</v>
      </c>
      <c r="F14159">
        <v>3552.52</v>
      </c>
      <c r="G14159">
        <v>3730.83</v>
      </c>
      <c r="J14159">
        <v>0</v>
      </c>
      <c r="K14159">
        <v>0</v>
      </c>
    </row>
    <row r="14160" spans="1:11">
      <c r="A14160" t="s">
        <v>30195</v>
      </c>
      <c r="B14160" t="s">
        <v>58</v>
      </c>
      <c r="C14160">
        <v>98029</v>
      </c>
      <c r="D14160" t="s">
        <v>1842</v>
      </c>
      <c r="E14160" t="s">
        <v>12</v>
      </c>
      <c r="F14160">
        <v>3849.05</v>
      </c>
      <c r="G14160">
        <v>4042.32</v>
      </c>
      <c r="J14160">
        <v>0</v>
      </c>
      <c r="K14160">
        <v>0</v>
      </c>
    </row>
    <row r="14161" spans="1:11">
      <c r="A14161" t="s">
        <v>30196</v>
      </c>
      <c r="B14161" t="s">
        <v>58</v>
      </c>
      <c r="C14161">
        <v>98045</v>
      </c>
      <c r="D14161" t="s">
        <v>1850</v>
      </c>
      <c r="E14161" t="s">
        <v>12</v>
      </c>
      <c r="F14161">
        <v>4442.25</v>
      </c>
      <c r="G14161">
        <v>4665.42</v>
      </c>
      <c r="J14161">
        <v>0</v>
      </c>
      <c r="K14161">
        <v>0</v>
      </c>
    </row>
    <row r="14162" spans="1:11">
      <c r="A14162" t="s">
        <v>30197</v>
      </c>
      <c r="B14162" t="s">
        <v>58</v>
      </c>
      <c r="C14162">
        <v>98047</v>
      </c>
      <c r="D14162" t="s">
        <v>1851</v>
      </c>
      <c r="E14162" t="s">
        <v>12</v>
      </c>
      <c r="F14162">
        <v>4738.82</v>
      </c>
      <c r="G14162">
        <v>4976.9399999999996</v>
      </c>
      <c r="J14162">
        <v>0</v>
      </c>
      <c r="K14162">
        <v>0</v>
      </c>
    </row>
    <row r="14163" spans="1:11">
      <c r="A14163" t="s">
        <v>30198</v>
      </c>
      <c r="B14163" t="s">
        <v>58</v>
      </c>
      <c r="C14163">
        <v>98039</v>
      </c>
      <c r="D14163" t="s">
        <v>1847</v>
      </c>
      <c r="E14163" t="s">
        <v>12</v>
      </c>
      <c r="F14163">
        <v>3854.54</v>
      </c>
      <c r="G14163">
        <v>4048.05</v>
      </c>
      <c r="J14163">
        <v>0</v>
      </c>
      <c r="K14163">
        <v>0</v>
      </c>
    </row>
    <row r="14164" spans="1:11">
      <c r="A14164" t="s">
        <v>30199</v>
      </c>
      <c r="B14164" t="s">
        <v>58</v>
      </c>
      <c r="C14164">
        <v>98041</v>
      </c>
      <c r="D14164" t="s">
        <v>1848</v>
      </c>
      <c r="E14164" t="s">
        <v>12</v>
      </c>
      <c r="F14164">
        <v>4145.63</v>
      </c>
      <c r="G14164">
        <v>4353.84</v>
      </c>
      <c r="J14164">
        <v>0</v>
      </c>
      <c r="K14164">
        <v>0</v>
      </c>
    </row>
    <row r="14165" spans="1:11">
      <c r="A14165" t="s">
        <v>30200</v>
      </c>
      <c r="B14165" t="s">
        <v>58</v>
      </c>
      <c r="C14165">
        <v>98043</v>
      </c>
      <c r="D14165" t="s">
        <v>1849</v>
      </c>
      <c r="E14165" t="s">
        <v>12</v>
      </c>
      <c r="F14165">
        <v>4442.25</v>
      </c>
      <c r="G14165">
        <v>4665.42</v>
      </c>
      <c r="J14165">
        <v>0</v>
      </c>
      <c r="K14165">
        <v>0</v>
      </c>
    </row>
    <row r="14166" spans="1:11">
      <c r="A14166" t="s">
        <v>30201</v>
      </c>
      <c r="B14166" t="s">
        <v>58</v>
      </c>
      <c r="C14166">
        <v>98049</v>
      </c>
      <c r="D14166" t="s">
        <v>1852</v>
      </c>
      <c r="E14166" t="s">
        <v>12</v>
      </c>
      <c r="F14166">
        <v>4981.7299999999996</v>
      </c>
      <c r="G14166">
        <v>5232.3900000000003</v>
      </c>
      <c r="J14166">
        <v>0</v>
      </c>
      <c r="K14166">
        <v>0</v>
      </c>
    </row>
    <row r="14167" spans="1:11">
      <c r="A14167" t="s">
        <v>30202</v>
      </c>
      <c r="B14167" t="s">
        <v>58</v>
      </c>
      <c r="C14167">
        <v>101809</v>
      </c>
      <c r="D14167" t="s">
        <v>8421</v>
      </c>
      <c r="E14167" t="s">
        <v>32</v>
      </c>
      <c r="F14167">
        <v>3132.3</v>
      </c>
      <c r="G14167">
        <v>3261.88</v>
      </c>
      <c r="J14167">
        <v>4.4999999999999997E-3</v>
      </c>
      <c r="K14167">
        <v>4.4000000000000003E-3</v>
      </c>
    </row>
    <row r="14168" spans="1:11">
      <c r="A14168" t="s">
        <v>30203</v>
      </c>
      <c r="B14168" t="s">
        <v>58</v>
      </c>
      <c r="C14168">
        <v>99280</v>
      </c>
      <c r="D14168" t="s">
        <v>8422</v>
      </c>
      <c r="E14168" t="s">
        <v>32</v>
      </c>
      <c r="F14168">
        <v>2218.81</v>
      </c>
      <c r="G14168">
        <v>2323.2199999999998</v>
      </c>
      <c r="J14168">
        <v>3.0000000000000001E-3</v>
      </c>
      <c r="K14168">
        <v>2.8999999999999998E-3</v>
      </c>
    </row>
    <row r="14169" spans="1:11">
      <c r="A14169" t="s">
        <v>30204</v>
      </c>
      <c r="B14169" t="s">
        <v>58</v>
      </c>
      <c r="C14169">
        <v>99292</v>
      </c>
      <c r="D14169" t="s">
        <v>8423</v>
      </c>
      <c r="E14169" t="s">
        <v>32</v>
      </c>
      <c r="F14169">
        <v>2735.54</v>
      </c>
      <c r="G14169">
        <v>2861.92</v>
      </c>
      <c r="J14169">
        <v>3.3E-3</v>
      </c>
      <c r="K14169">
        <v>3.0999999999999999E-3</v>
      </c>
    </row>
    <row r="14170" spans="1:11">
      <c r="A14170" t="s">
        <v>30205</v>
      </c>
      <c r="B14170" t="s">
        <v>58</v>
      </c>
      <c r="C14170">
        <v>99242</v>
      </c>
      <c r="D14170" t="s">
        <v>8424</v>
      </c>
      <c r="E14170" t="s">
        <v>32</v>
      </c>
      <c r="F14170">
        <v>3249.03</v>
      </c>
      <c r="G14170">
        <v>3396.05</v>
      </c>
      <c r="J14170">
        <v>3.5999999999999999E-3</v>
      </c>
      <c r="K14170">
        <v>3.3999999999999998E-3</v>
      </c>
    </row>
    <row r="14171" spans="1:11">
      <c r="A14171" t="s">
        <v>30206</v>
      </c>
      <c r="B14171" t="s">
        <v>58</v>
      </c>
      <c r="C14171">
        <v>99248</v>
      </c>
      <c r="D14171" t="s">
        <v>8425</v>
      </c>
      <c r="E14171" t="s">
        <v>32</v>
      </c>
      <c r="F14171">
        <v>4148.21</v>
      </c>
      <c r="G14171">
        <v>4330.28</v>
      </c>
      <c r="J14171">
        <v>3.8999999999999998E-3</v>
      </c>
      <c r="K14171">
        <v>3.7000000000000002E-3</v>
      </c>
    </row>
    <row r="14172" spans="1:11">
      <c r="A14172" t="s">
        <v>30207</v>
      </c>
      <c r="B14172" t="s">
        <v>58</v>
      </c>
      <c r="C14172">
        <v>99275</v>
      </c>
      <c r="D14172" t="s">
        <v>8426</v>
      </c>
      <c r="E14172" t="s">
        <v>32</v>
      </c>
      <c r="F14172">
        <v>1129.02</v>
      </c>
      <c r="G14172">
        <v>1159.73</v>
      </c>
      <c r="J14172">
        <v>8.9999999999999998E-4</v>
      </c>
      <c r="K14172">
        <v>8.0000000000000004E-4</v>
      </c>
    </row>
    <row r="14173" spans="1:11">
      <c r="A14173" t="s">
        <v>30208</v>
      </c>
      <c r="B14173" t="s">
        <v>58</v>
      </c>
      <c r="C14173">
        <v>99285</v>
      </c>
      <c r="D14173" t="s">
        <v>8427</v>
      </c>
      <c r="E14173" t="s">
        <v>32</v>
      </c>
      <c r="F14173">
        <v>1504.17</v>
      </c>
      <c r="G14173">
        <v>1540.89</v>
      </c>
      <c r="J14173">
        <v>1.1999999999999999E-3</v>
      </c>
      <c r="K14173">
        <v>1.1999999999999999E-3</v>
      </c>
    </row>
    <row r="14174" spans="1:11">
      <c r="A14174" t="s">
        <v>30209</v>
      </c>
      <c r="B14174" t="s">
        <v>58</v>
      </c>
      <c r="C14174">
        <v>102457</v>
      </c>
      <c r="D14174" t="s">
        <v>8428</v>
      </c>
      <c r="E14174" t="s">
        <v>32</v>
      </c>
      <c r="F14174">
        <v>1893.08</v>
      </c>
      <c r="G14174">
        <v>1932.06</v>
      </c>
      <c r="J14174">
        <v>1.5E-3</v>
      </c>
      <c r="K14174">
        <v>1.5E-3</v>
      </c>
    </row>
    <row r="14175" spans="1:11">
      <c r="A14175" t="s">
        <v>30210</v>
      </c>
      <c r="B14175" t="s">
        <v>58</v>
      </c>
      <c r="C14175">
        <v>102142</v>
      </c>
      <c r="D14175" t="s">
        <v>8429</v>
      </c>
      <c r="E14175" t="s">
        <v>32</v>
      </c>
      <c r="F14175">
        <v>2996.1</v>
      </c>
      <c r="G14175">
        <v>3055.46</v>
      </c>
      <c r="J14175">
        <v>1.6000000000000001E-3</v>
      </c>
      <c r="K14175">
        <v>1.6000000000000001E-3</v>
      </c>
    </row>
    <row r="14176" spans="1:11">
      <c r="A14176" t="s">
        <v>30211</v>
      </c>
      <c r="B14176" t="s">
        <v>58</v>
      </c>
      <c r="C14176">
        <v>97980</v>
      </c>
      <c r="D14176" t="s">
        <v>15322</v>
      </c>
      <c r="E14176" t="s">
        <v>32</v>
      </c>
      <c r="F14176">
        <v>2308.02</v>
      </c>
      <c r="G14176">
        <v>2412.89</v>
      </c>
      <c r="J14176">
        <v>2.8999999999999998E-3</v>
      </c>
      <c r="K14176">
        <v>2.8E-3</v>
      </c>
    </row>
    <row r="14177" spans="1:11">
      <c r="A14177" t="s">
        <v>30212</v>
      </c>
      <c r="B14177" t="s">
        <v>58</v>
      </c>
      <c r="C14177">
        <v>98405</v>
      </c>
      <c r="D14177" t="s">
        <v>15323</v>
      </c>
      <c r="E14177" t="s">
        <v>32</v>
      </c>
      <c r="F14177">
        <v>2837.25</v>
      </c>
      <c r="G14177">
        <v>2964.16</v>
      </c>
      <c r="J14177">
        <v>3.2000000000000002E-3</v>
      </c>
      <c r="K14177">
        <v>3.0000000000000001E-3</v>
      </c>
    </row>
    <row r="14178" spans="1:11">
      <c r="A14178" t="s">
        <v>30213</v>
      </c>
      <c r="B14178" t="s">
        <v>58</v>
      </c>
      <c r="C14178">
        <v>97988</v>
      </c>
      <c r="D14178" t="s">
        <v>15324</v>
      </c>
      <c r="E14178" t="s">
        <v>32</v>
      </c>
      <c r="F14178">
        <v>3362.15</v>
      </c>
      <c r="G14178">
        <v>3509.75</v>
      </c>
      <c r="J14178">
        <v>3.3999999999999998E-3</v>
      </c>
      <c r="K14178">
        <v>3.3E-3</v>
      </c>
    </row>
    <row r="14179" spans="1:11">
      <c r="A14179" t="s">
        <v>30214</v>
      </c>
      <c r="B14179" t="s">
        <v>58</v>
      </c>
      <c r="C14179">
        <v>97992</v>
      </c>
      <c r="D14179" t="s">
        <v>8430</v>
      </c>
      <c r="E14179" t="s">
        <v>32</v>
      </c>
      <c r="F14179">
        <v>4284.7299999999996</v>
      </c>
      <c r="G14179">
        <v>4467.51</v>
      </c>
      <c r="J14179">
        <v>3.7000000000000002E-3</v>
      </c>
      <c r="K14179">
        <v>3.5999999999999999E-3</v>
      </c>
    </row>
    <row r="14180" spans="1:11">
      <c r="A14180" t="s">
        <v>30215</v>
      </c>
      <c r="B14180" t="s">
        <v>58</v>
      </c>
      <c r="C14180">
        <v>97978</v>
      </c>
      <c r="D14180" t="s">
        <v>8431</v>
      </c>
      <c r="E14180" t="s">
        <v>32</v>
      </c>
      <c r="F14180">
        <v>1138.96</v>
      </c>
      <c r="G14180">
        <v>1169.72</v>
      </c>
      <c r="J14180">
        <v>8.9999999999999998E-4</v>
      </c>
      <c r="K14180">
        <v>8.0000000000000004E-4</v>
      </c>
    </row>
    <row r="14181" spans="1:11">
      <c r="A14181" t="s">
        <v>30216</v>
      </c>
      <c r="B14181" t="s">
        <v>58</v>
      </c>
      <c r="C14181">
        <v>98410</v>
      </c>
      <c r="D14181" t="s">
        <v>8432</v>
      </c>
      <c r="E14181" t="s">
        <v>32</v>
      </c>
      <c r="F14181">
        <v>1443.46</v>
      </c>
      <c r="G14181">
        <v>1475.26</v>
      </c>
      <c r="J14181">
        <v>1.2999999999999999E-3</v>
      </c>
      <c r="K14181">
        <v>1.2999999999999999E-3</v>
      </c>
    </row>
    <row r="14182" spans="1:11">
      <c r="A14182" t="s">
        <v>30217</v>
      </c>
      <c r="B14182" t="s">
        <v>58</v>
      </c>
      <c r="C14182">
        <v>102139</v>
      </c>
      <c r="D14182" t="s">
        <v>15325</v>
      </c>
      <c r="E14182" t="s">
        <v>32</v>
      </c>
      <c r="F14182">
        <v>1977.33</v>
      </c>
      <c r="G14182">
        <v>2018.85</v>
      </c>
      <c r="J14182">
        <v>1.5E-3</v>
      </c>
      <c r="K14182">
        <v>1.5E-3</v>
      </c>
    </row>
    <row r="14183" spans="1:11">
      <c r="A14183" t="s">
        <v>30218</v>
      </c>
      <c r="B14183" t="s">
        <v>58</v>
      </c>
      <c r="C14183">
        <v>102141</v>
      </c>
      <c r="D14183" t="s">
        <v>15326</v>
      </c>
      <c r="E14183" t="s">
        <v>32</v>
      </c>
      <c r="F14183">
        <v>3040.98</v>
      </c>
      <c r="G14183">
        <v>3100.57</v>
      </c>
      <c r="J14183">
        <v>1.6000000000000001E-3</v>
      </c>
      <c r="K14183">
        <v>1.6000000000000001E-3</v>
      </c>
    </row>
    <row r="14184" spans="1:11">
      <c r="A14184" t="s">
        <v>30219</v>
      </c>
      <c r="B14184" t="s">
        <v>58</v>
      </c>
      <c r="C14184">
        <v>99290</v>
      </c>
      <c r="D14184" t="s">
        <v>8433</v>
      </c>
      <c r="E14184" t="s">
        <v>32</v>
      </c>
      <c r="F14184">
        <v>4368.49</v>
      </c>
      <c r="G14184">
        <v>4554.51</v>
      </c>
      <c r="J14184">
        <v>4.5999999999999999E-3</v>
      </c>
      <c r="K14184">
        <v>4.4000000000000003E-3</v>
      </c>
    </row>
    <row r="14185" spans="1:11">
      <c r="A14185" t="s">
        <v>30220</v>
      </c>
      <c r="B14185" t="s">
        <v>58</v>
      </c>
      <c r="C14185">
        <v>99244</v>
      </c>
      <c r="D14185" t="s">
        <v>8434</v>
      </c>
      <c r="E14185" t="s">
        <v>32</v>
      </c>
      <c r="F14185">
        <v>5327.33</v>
      </c>
      <c r="G14185">
        <v>5550.37</v>
      </c>
      <c r="J14185">
        <v>4.7000000000000002E-3</v>
      </c>
      <c r="K14185">
        <v>4.5999999999999999E-3</v>
      </c>
    </row>
    <row r="14186" spans="1:11">
      <c r="A14186" t="s">
        <v>30221</v>
      </c>
      <c r="B14186" t="s">
        <v>58</v>
      </c>
      <c r="C14186">
        <v>99256</v>
      </c>
      <c r="D14186" t="s">
        <v>8435</v>
      </c>
      <c r="E14186" t="s">
        <v>32</v>
      </c>
      <c r="F14186">
        <v>6253.85</v>
      </c>
      <c r="G14186">
        <v>6513.95</v>
      </c>
      <c r="J14186">
        <v>4.7999999999999996E-3</v>
      </c>
      <c r="K14186">
        <v>4.5999999999999999E-3</v>
      </c>
    </row>
    <row r="14187" spans="1:11">
      <c r="A14187" t="s">
        <v>30222</v>
      </c>
      <c r="B14187" t="s">
        <v>58</v>
      </c>
      <c r="C14187">
        <v>99271</v>
      </c>
      <c r="D14187" t="s">
        <v>8436</v>
      </c>
      <c r="E14187" t="s">
        <v>32</v>
      </c>
      <c r="F14187">
        <v>7180.27</v>
      </c>
      <c r="G14187">
        <v>7477.44</v>
      </c>
      <c r="J14187">
        <v>4.8999999999999998E-3</v>
      </c>
      <c r="K14187">
        <v>4.7000000000000002E-3</v>
      </c>
    </row>
    <row r="14188" spans="1:11">
      <c r="A14188" t="s">
        <v>30223</v>
      </c>
      <c r="B14188" t="s">
        <v>58</v>
      </c>
      <c r="C14188">
        <v>99284</v>
      </c>
      <c r="D14188" t="s">
        <v>8437</v>
      </c>
      <c r="E14188" t="s">
        <v>32</v>
      </c>
      <c r="F14188">
        <v>8106.85</v>
      </c>
      <c r="G14188">
        <v>8441.07</v>
      </c>
      <c r="J14188">
        <v>5.0000000000000001E-3</v>
      </c>
      <c r="K14188">
        <v>4.7999999999999996E-3</v>
      </c>
    </row>
    <row r="14189" spans="1:11">
      <c r="A14189" t="s">
        <v>30224</v>
      </c>
      <c r="B14189" t="s">
        <v>58</v>
      </c>
      <c r="C14189">
        <v>99294</v>
      </c>
      <c r="D14189" t="s">
        <v>8438</v>
      </c>
      <c r="E14189" t="s">
        <v>32</v>
      </c>
      <c r="F14189">
        <v>9033.33</v>
      </c>
      <c r="G14189">
        <v>9404.64</v>
      </c>
      <c r="J14189">
        <v>5.0000000000000001E-3</v>
      </c>
      <c r="K14189">
        <v>4.7999999999999996E-3</v>
      </c>
    </row>
    <row r="14190" spans="1:11">
      <c r="A14190" t="s">
        <v>30225</v>
      </c>
      <c r="B14190" t="s">
        <v>58</v>
      </c>
      <c r="C14190">
        <v>99252</v>
      </c>
      <c r="D14190" t="s">
        <v>8439</v>
      </c>
      <c r="E14190" t="s">
        <v>32</v>
      </c>
      <c r="F14190">
        <v>2805.78</v>
      </c>
      <c r="G14190">
        <v>2929.93</v>
      </c>
      <c r="J14190">
        <v>4.1000000000000003E-3</v>
      </c>
      <c r="K14190">
        <v>3.8999999999999998E-3</v>
      </c>
    </row>
    <row r="14191" spans="1:11">
      <c r="A14191" t="s">
        <v>30226</v>
      </c>
      <c r="B14191" t="s">
        <v>58</v>
      </c>
      <c r="C14191">
        <v>99259</v>
      </c>
      <c r="D14191" t="s">
        <v>8440</v>
      </c>
      <c r="E14191" t="s">
        <v>32</v>
      </c>
      <c r="F14191">
        <v>3545.77</v>
      </c>
      <c r="G14191">
        <v>3701.31</v>
      </c>
      <c r="J14191">
        <v>4.3E-3</v>
      </c>
      <c r="K14191">
        <v>4.1000000000000003E-3</v>
      </c>
    </row>
    <row r="14192" spans="1:11">
      <c r="A14192" t="s">
        <v>30227</v>
      </c>
      <c r="B14192" t="s">
        <v>58</v>
      </c>
      <c r="C14192">
        <v>99265</v>
      </c>
      <c r="D14192" t="s">
        <v>8441</v>
      </c>
      <c r="E14192" t="s">
        <v>32</v>
      </c>
      <c r="F14192">
        <v>4285.7</v>
      </c>
      <c r="G14192">
        <v>4472.6000000000004</v>
      </c>
      <c r="J14192">
        <v>4.4000000000000003E-3</v>
      </c>
      <c r="K14192">
        <v>4.3E-3</v>
      </c>
    </row>
    <row r="14193" spans="1:11">
      <c r="A14193" t="s">
        <v>30228</v>
      </c>
      <c r="B14193" t="s">
        <v>58</v>
      </c>
      <c r="C14193">
        <v>99267</v>
      </c>
      <c r="D14193" t="s">
        <v>8442</v>
      </c>
      <c r="E14193" t="s">
        <v>32</v>
      </c>
      <c r="F14193">
        <v>5025.71</v>
      </c>
      <c r="G14193">
        <v>5244</v>
      </c>
      <c r="J14193">
        <v>4.4999999999999997E-3</v>
      </c>
      <c r="K14193">
        <v>4.4000000000000003E-3</v>
      </c>
    </row>
    <row r="14194" spans="1:11">
      <c r="A14194" t="s">
        <v>30229</v>
      </c>
      <c r="B14194" t="s">
        <v>58</v>
      </c>
      <c r="C14194">
        <v>99274</v>
      </c>
      <c r="D14194" t="s">
        <v>8443</v>
      </c>
      <c r="E14194" t="s">
        <v>32</v>
      </c>
      <c r="F14194">
        <v>5806.43</v>
      </c>
      <c r="G14194">
        <v>6056.09</v>
      </c>
      <c r="J14194">
        <v>4.5999999999999999E-3</v>
      </c>
      <c r="K14194">
        <v>4.4000000000000003E-3</v>
      </c>
    </row>
    <row r="14195" spans="1:11">
      <c r="A14195" t="s">
        <v>30230</v>
      </c>
      <c r="B14195" t="s">
        <v>58</v>
      </c>
      <c r="C14195">
        <v>99279</v>
      </c>
      <c r="D14195" t="s">
        <v>8444</v>
      </c>
      <c r="E14195" t="s">
        <v>32</v>
      </c>
      <c r="F14195">
        <v>6551.5</v>
      </c>
      <c r="G14195">
        <v>6832.57</v>
      </c>
      <c r="J14195">
        <v>4.5999999999999999E-3</v>
      </c>
      <c r="K14195">
        <v>4.4999999999999997E-3</v>
      </c>
    </row>
    <row r="14196" spans="1:11">
      <c r="A14196" t="s">
        <v>30231</v>
      </c>
      <c r="B14196" t="s">
        <v>58</v>
      </c>
      <c r="C14196">
        <v>99286</v>
      </c>
      <c r="D14196" t="s">
        <v>8445</v>
      </c>
      <c r="E14196" t="s">
        <v>32</v>
      </c>
      <c r="F14196">
        <v>7296.68</v>
      </c>
      <c r="G14196">
        <v>7609.13</v>
      </c>
      <c r="J14196">
        <v>4.7000000000000002E-3</v>
      </c>
      <c r="K14196">
        <v>4.4999999999999997E-3</v>
      </c>
    </row>
    <row r="14197" spans="1:11">
      <c r="A14197" t="s">
        <v>30232</v>
      </c>
      <c r="B14197" t="s">
        <v>58</v>
      </c>
      <c r="C14197">
        <v>99326</v>
      </c>
      <c r="D14197" t="s">
        <v>8446</v>
      </c>
      <c r="E14197" t="s">
        <v>32</v>
      </c>
      <c r="F14197">
        <v>8833.3700000000008</v>
      </c>
      <c r="G14197">
        <v>9181.99</v>
      </c>
      <c r="J14197">
        <v>5.1000000000000004E-3</v>
      </c>
      <c r="K14197">
        <v>4.8999999999999998E-3</v>
      </c>
    </row>
    <row r="14198" spans="1:11">
      <c r="A14198" t="s">
        <v>30233</v>
      </c>
      <c r="B14198" t="s">
        <v>58</v>
      </c>
      <c r="C14198">
        <v>99287</v>
      </c>
      <c r="D14198" t="s">
        <v>8447</v>
      </c>
      <c r="E14198" t="s">
        <v>32</v>
      </c>
      <c r="F14198">
        <v>10150.59</v>
      </c>
      <c r="G14198">
        <v>10547.7</v>
      </c>
      <c r="J14198">
        <v>5.1999999999999998E-3</v>
      </c>
      <c r="K14198">
        <v>5.0000000000000001E-3</v>
      </c>
    </row>
    <row r="14199" spans="1:11">
      <c r="A14199" t="s">
        <v>30234</v>
      </c>
      <c r="B14199" t="s">
        <v>58</v>
      </c>
      <c r="C14199">
        <v>99298</v>
      </c>
      <c r="D14199" t="s">
        <v>8448</v>
      </c>
      <c r="E14199" t="s">
        <v>32</v>
      </c>
      <c r="F14199">
        <v>11467.83</v>
      </c>
      <c r="G14199">
        <v>11913.42</v>
      </c>
      <c r="J14199">
        <v>5.1999999999999998E-3</v>
      </c>
      <c r="K14199">
        <v>5.0000000000000001E-3</v>
      </c>
    </row>
    <row r="14200" spans="1:11">
      <c r="A14200" t="s">
        <v>30235</v>
      </c>
      <c r="B14200" t="s">
        <v>58</v>
      </c>
      <c r="C14200">
        <v>99300</v>
      </c>
      <c r="D14200" t="s">
        <v>8449</v>
      </c>
      <c r="E14200" t="s">
        <v>32</v>
      </c>
      <c r="F14200">
        <v>12785.03</v>
      </c>
      <c r="G14200">
        <v>13279.12</v>
      </c>
      <c r="J14200">
        <v>5.3E-3</v>
      </c>
      <c r="K14200">
        <v>5.1000000000000004E-3</v>
      </c>
    </row>
    <row r="14201" spans="1:11">
      <c r="A14201" t="s">
        <v>30236</v>
      </c>
      <c r="B14201" t="s">
        <v>58</v>
      </c>
      <c r="C14201">
        <v>99301</v>
      </c>
      <c r="D14201" t="s">
        <v>8450</v>
      </c>
      <c r="E14201" t="s">
        <v>32</v>
      </c>
      <c r="F14201">
        <v>6414.59</v>
      </c>
      <c r="G14201">
        <v>6680.91</v>
      </c>
      <c r="J14201">
        <v>4.8999999999999998E-3</v>
      </c>
      <c r="K14201">
        <v>4.7000000000000002E-3</v>
      </c>
    </row>
    <row r="14202" spans="1:11">
      <c r="A14202" t="s">
        <v>30237</v>
      </c>
      <c r="B14202" t="s">
        <v>58</v>
      </c>
      <c r="C14202">
        <v>99312</v>
      </c>
      <c r="D14202" t="s">
        <v>8451</v>
      </c>
      <c r="E14202" t="s">
        <v>32</v>
      </c>
      <c r="F14202">
        <v>7509.07</v>
      </c>
      <c r="G14202">
        <v>7818.09</v>
      </c>
      <c r="J14202">
        <v>5.0000000000000001E-3</v>
      </c>
      <c r="K14202">
        <v>4.7999999999999996E-3</v>
      </c>
    </row>
    <row r="14203" spans="1:11">
      <c r="A14203" t="s">
        <v>30238</v>
      </c>
      <c r="B14203" t="s">
        <v>58</v>
      </c>
      <c r="C14203">
        <v>99320</v>
      </c>
      <c r="D14203" t="s">
        <v>8452</v>
      </c>
      <c r="E14203" t="s">
        <v>32</v>
      </c>
      <c r="F14203">
        <v>8674.9500000000007</v>
      </c>
      <c r="G14203">
        <v>9026.7000000000007</v>
      </c>
      <c r="J14203">
        <v>5.1000000000000004E-3</v>
      </c>
      <c r="K14203">
        <v>4.8999999999999998E-3</v>
      </c>
    </row>
    <row r="14204" spans="1:11">
      <c r="A14204" t="s">
        <v>30239</v>
      </c>
      <c r="B14204" t="s">
        <v>58</v>
      </c>
      <c r="C14204">
        <v>99322</v>
      </c>
      <c r="D14204" t="s">
        <v>8453</v>
      </c>
      <c r="E14204" t="s">
        <v>32</v>
      </c>
      <c r="F14204">
        <v>9778.44</v>
      </c>
      <c r="G14204">
        <v>10172.9</v>
      </c>
      <c r="J14204">
        <v>5.1000000000000004E-3</v>
      </c>
      <c r="K14204">
        <v>4.8999999999999998E-3</v>
      </c>
    </row>
    <row r="14205" spans="1:11">
      <c r="A14205" t="s">
        <v>30240</v>
      </c>
      <c r="B14205" t="s">
        <v>58</v>
      </c>
      <c r="C14205">
        <v>99324</v>
      </c>
      <c r="D14205" t="s">
        <v>8454</v>
      </c>
      <c r="E14205" t="s">
        <v>32</v>
      </c>
      <c r="F14205">
        <v>10881.98</v>
      </c>
      <c r="G14205">
        <v>11319.14</v>
      </c>
      <c r="J14205">
        <v>5.1999999999999998E-3</v>
      </c>
      <c r="K14205">
        <v>5.0000000000000001E-3</v>
      </c>
    </row>
    <row r="14206" spans="1:11">
      <c r="A14206" t="s">
        <v>30241</v>
      </c>
      <c r="B14206" t="s">
        <v>58</v>
      </c>
      <c r="C14206">
        <v>99310</v>
      </c>
      <c r="D14206" t="s">
        <v>8455</v>
      </c>
      <c r="E14206" t="s">
        <v>32</v>
      </c>
      <c r="F14206">
        <v>14941.05</v>
      </c>
      <c r="G14206">
        <v>15506.54</v>
      </c>
      <c r="J14206">
        <v>5.3E-3</v>
      </c>
      <c r="K14206">
        <v>5.1000000000000004E-3</v>
      </c>
    </row>
    <row r="14207" spans="1:11">
      <c r="A14207" t="s">
        <v>30242</v>
      </c>
      <c r="B14207" t="s">
        <v>58</v>
      </c>
      <c r="C14207">
        <v>99313</v>
      </c>
      <c r="D14207" t="s">
        <v>8456</v>
      </c>
      <c r="E14207" t="s">
        <v>32</v>
      </c>
      <c r="F14207">
        <v>16639.98</v>
      </c>
      <c r="G14207">
        <v>17265.330000000002</v>
      </c>
      <c r="J14207">
        <v>5.4000000000000003E-3</v>
      </c>
      <c r="K14207">
        <v>5.1999999999999998E-3</v>
      </c>
    </row>
    <row r="14208" spans="1:11">
      <c r="A14208" t="s">
        <v>30243</v>
      </c>
      <c r="B14208" t="s">
        <v>58</v>
      </c>
      <c r="C14208">
        <v>99303</v>
      </c>
      <c r="D14208" t="s">
        <v>8457</v>
      </c>
      <c r="E14208" t="s">
        <v>32</v>
      </c>
      <c r="F14208">
        <v>11696.24</v>
      </c>
      <c r="G14208">
        <v>12147.59</v>
      </c>
      <c r="J14208">
        <v>5.1999999999999998E-3</v>
      </c>
      <c r="K14208">
        <v>5.0000000000000001E-3</v>
      </c>
    </row>
    <row r="14209" spans="1:11">
      <c r="A14209" t="s">
        <v>30244</v>
      </c>
      <c r="B14209" t="s">
        <v>58</v>
      </c>
      <c r="C14209">
        <v>99305</v>
      </c>
      <c r="D14209" t="s">
        <v>8458</v>
      </c>
      <c r="E14209" t="s">
        <v>32</v>
      </c>
      <c r="F14209">
        <v>13204.37</v>
      </c>
      <c r="G14209">
        <v>13709.9</v>
      </c>
      <c r="J14209">
        <v>5.3E-3</v>
      </c>
      <c r="K14209">
        <v>5.1000000000000004E-3</v>
      </c>
    </row>
    <row r="14210" spans="1:11">
      <c r="A14210" t="s">
        <v>30245</v>
      </c>
      <c r="B14210" t="s">
        <v>58</v>
      </c>
      <c r="C14210">
        <v>99308</v>
      </c>
      <c r="D14210" t="s">
        <v>8459</v>
      </c>
      <c r="E14210" t="s">
        <v>32</v>
      </c>
      <c r="F14210">
        <v>14712.58</v>
      </c>
      <c r="G14210">
        <v>15272.29</v>
      </c>
      <c r="J14210">
        <v>5.3E-3</v>
      </c>
      <c r="K14210">
        <v>5.1000000000000004E-3</v>
      </c>
    </row>
    <row r="14211" spans="1:11">
      <c r="A14211" t="s">
        <v>30246</v>
      </c>
      <c r="B14211" t="s">
        <v>58</v>
      </c>
      <c r="C14211">
        <v>99315</v>
      </c>
      <c r="D14211" t="s">
        <v>8460</v>
      </c>
      <c r="E14211" t="s">
        <v>32</v>
      </c>
      <c r="F14211">
        <v>18567.52</v>
      </c>
      <c r="G14211">
        <v>19258.509999999998</v>
      </c>
      <c r="J14211">
        <v>5.4000000000000003E-3</v>
      </c>
      <c r="K14211">
        <v>5.1999999999999998E-3</v>
      </c>
    </row>
    <row r="14212" spans="1:11">
      <c r="A14212" t="s">
        <v>30247</v>
      </c>
      <c r="B14212" t="s">
        <v>58</v>
      </c>
      <c r="C14212">
        <v>98008</v>
      </c>
      <c r="D14212" t="s">
        <v>8461</v>
      </c>
      <c r="E14212" t="s">
        <v>32</v>
      </c>
      <c r="F14212">
        <v>4479.8900000000003</v>
      </c>
      <c r="G14212">
        <v>4666.47</v>
      </c>
      <c r="J14212">
        <v>4.4999999999999997E-3</v>
      </c>
      <c r="K14212">
        <v>4.3E-3</v>
      </c>
    </row>
    <row r="14213" spans="1:11">
      <c r="A14213" t="s">
        <v>30248</v>
      </c>
      <c r="B14213" t="s">
        <v>58</v>
      </c>
      <c r="C14213">
        <v>98010</v>
      </c>
      <c r="D14213" t="s">
        <v>8462</v>
      </c>
      <c r="E14213" t="s">
        <v>32</v>
      </c>
      <c r="F14213">
        <v>5463.23</v>
      </c>
      <c r="G14213">
        <v>5686.97</v>
      </c>
      <c r="J14213">
        <v>4.5999999999999999E-3</v>
      </c>
      <c r="K14213">
        <v>4.4000000000000003E-3</v>
      </c>
    </row>
    <row r="14214" spans="1:11">
      <c r="A14214" t="s">
        <v>30249</v>
      </c>
      <c r="B14214" t="s">
        <v>58</v>
      </c>
      <c r="C14214">
        <v>98012</v>
      </c>
      <c r="D14214" t="s">
        <v>8463</v>
      </c>
      <c r="E14214" t="s">
        <v>32</v>
      </c>
      <c r="F14214">
        <v>6414.25</v>
      </c>
      <c r="G14214">
        <v>6675.18</v>
      </c>
      <c r="J14214">
        <v>4.7000000000000002E-3</v>
      </c>
      <c r="K14214">
        <v>4.4999999999999997E-3</v>
      </c>
    </row>
    <row r="14215" spans="1:11">
      <c r="A14215" t="s">
        <v>30250</v>
      </c>
      <c r="B14215" t="s">
        <v>58</v>
      </c>
      <c r="C14215">
        <v>98014</v>
      </c>
      <c r="D14215" t="s">
        <v>8464</v>
      </c>
      <c r="E14215" t="s">
        <v>32</v>
      </c>
      <c r="F14215">
        <v>7365.19</v>
      </c>
      <c r="G14215">
        <v>7663.31</v>
      </c>
      <c r="J14215">
        <v>4.7999999999999996E-3</v>
      </c>
      <c r="K14215">
        <v>4.5999999999999999E-3</v>
      </c>
    </row>
    <row r="14216" spans="1:11">
      <c r="A14216" t="s">
        <v>30251</v>
      </c>
      <c r="B14216" t="s">
        <v>58</v>
      </c>
      <c r="C14216">
        <v>98016</v>
      </c>
      <c r="D14216" t="s">
        <v>8465</v>
      </c>
      <c r="E14216" t="s">
        <v>32</v>
      </c>
      <c r="F14216">
        <v>8316.2900000000009</v>
      </c>
      <c r="G14216">
        <v>8651.58</v>
      </c>
      <c r="J14216">
        <v>4.7999999999999996E-3</v>
      </c>
      <c r="K14216">
        <v>4.7000000000000002E-3</v>
      </c>
    </row>
    <row r="14217" spans="1:11">
      <c r="A14217" t="s">
        <v>30252</v>
      </c>
      <c r="B14217" t="s">
        <v>58</v>
      </c>
      <c r="C14217">
        <v>98018</v>
      </c>
      <c r="D14217" t="s">
        <v>8466</v>
      </c>
      <c r="E14217" t="s">
        <v>32</v>
      </c>
      <c r="F14217">
        <v>9267.27</v>
      </c>
      <c r="G14217">
        <v>9639.7900000000009</v>
      </c>
      <c r="J14217">
        <v>4.8999999999999998E-3</v>
      </c>
      <c r="K14217">
        <v>4.7000000000000002E-3</v>
      </c>
    </row>
    <row r="14218" spans="1:11">
      <c r="A14218" t="s">
        <v>30253</v>
      </c>
      <c r="B14218" t="s">
        <v>58</v>
      </c>
      <c r="C14218">
        <v>97994</v>
      </c>
      <c r="D14218" t="s">
        <v>15327</v>
      </c>
      <c r="E14218" t="s">
        <v>32</v>
      </c>
      <c r="F14218">
        <v>2876.62</v>
      </c>
      <c r="G14218">
        <v>3001.14</v>
      </c>
      <c r="J14218">
        <v>4.0000000000000001E-3</v>
      </c>
      <c r="K14218">
        <v>3.8E-3</v>
      </c>
    </row>
    <row r="14219" spans="1:11">
      <c r="A14219" t="s">
        <v>30254</v>
      </c>
      <c r="B14219" t="s">
        <v>58</v>
      </c>
      <c r="C14219">
        <v>97996</v>
      </c>
      <c r="D14219" t="s">
        <v>8467</v>
      </c>
      <c r="E14219" t="s">
        <v>32</v>
      </c>
      <c r="F14219">
        <v>3636.18</v>
      </c>
      <c r="G14219">
        <v>3792.18</v>
      </c>
      <c r="J14219">
        <v>4.1999999999999997E-3</v>
      </c>
      <c r="K14219">
        <v>4.0000000000000001E-3</v>
      </c>
    </row>
    <row r="14220" spans="1:11">
      <c r="A14220" t="s">
        <v>30255</v>
      </c>
      <c r="B14220" t="s">
        <v>58</v>
      </c>
      <c r="C14220">
        <v>98407</v>
      </c>
      <c r="D14220" t="s">
        <v>8468</v>
      </c>
      <c r="E14220" t="s">
        <v>32</v>
      </c>
      <c r="F14220">
        <v>4395.6400000000003</v>
      </c>
      <c r="G14220">
        <v>4583.1099999999997</v>
      </c>
      <c r="J14220">
        <v>4.3E-3</v>
      </c>
      <c r="K14220">
        <v>4.1999999999999997E-3</v>
      </c>
    </row>
    <row r="14221" spans="1:11">
      <c r="A14221" t="s">
        <v>30256</v>
      </c>
      <c r="B14221" t="s">
        <v>58</v>
      </c>
      <c r="C14221">
        <v>98408</v>
      </c>
      <c r="D14221" t="s">
        <v>8469</v>
      </c>
      <c r="E14221" t="s">
        <v>32</v>
      </c>
      <c r="F14221">
        <v>5155.21</v>
      </c>
      <c r="G14221">
        <v>5374.17</v>
      </c>
      <c r="J14221">
        <v>4.4000000000000003E-3</v>
      </c>
      <c r="K14221">
        <v>4.1999999999999997E-3</v>
      </c>
    </row>
    <row r="14222" spans="1:11">
      <c r="A14222" t="s">
        <v>30257</v>
      </c>
      <c r="B14222" t="s">
        <v>58</v>
      </c>
      <c r="C14222">
        <v>98002</v>
      </c>
      <c r="D14222" t="s">
        <v>8470</v>
      </c>
      <c r="E14222" t="s">
        <v>32</v>
      </c>
      <c r="F14222">
        <v>5955.47</v>
      </c>
      <c r="G14222">
        <v>6205.89</v>
      </c>
      <c r="J14222">
        <v>4.4999999999999997E-3</v>
      </c>
      <c r="K14222">
        <v>4.3E-3</v>
      </c>
    </row>
    <row r="14223" spans="1:11">
      <c r="A14223" t="s">
        <v>30258</v>
      </c>
      <c r="B14223" t="s">
        <v>58</v>
      </c>
      <c r="C14223">
        <v>98406</v>
      </c>
      <c r="D14223" t="s">
        <v>8471</v>
      </c>
      <c r="E14223" t="s">
        <v>32</v>
      </c>
      <c r="F14223">
        <v>6720.1</v>
      </c>
      <c r="G14223">
        <v>7002.04</v>
      </c>
      <c r="J14223">
        <v>4.4999999999999997E-3</v>
      </c>
      <c r="K14223">
        <v>4.3E-3</v>
      </c>
    </row>
    <row r="14224" spans="1:11">
      <c r="A14224" t="s">
        <v>30259</v>
      </c>
      <c r="B14224" t="s">
        <v>58</v>
      </c>
      <c r="C14224">
        <v>98006</v>
      </c>
      <c r="D14224" t="s">
        <v>8472</v>
      </c>
      <c r="E14224" t="s">
        <v>32</v>
      </c>
      <c r="F14224">
        <v>7484.81</v>
      </c>
      <c r="G14224">
        <v>7798.23</v>
      </c>
      <c r="J14224">
        <v>4.5999999999999999E-3</v>
      </c>
      <c r="K14224">
        <v>4.4000000000000003E-3</v>
      </c>
    </row>
    <row r="14225" spans="1:11">
      <c r="A14225" t="s">
        <v>30260</v>
      </c>
      <c r="B14225" t="s">
        <v>58</v>
      </c>
      <c r="C14225">
        <v>98030</v>
      </c>
      <c r="D14225" t="s">
        <v>8473</v>
      </c>
      <c r="E14225" t="s">
        <v>32</v>
      </c>
      <c r="F14225">
        <v>9064.11</v>
      </c>
      <c r="G14225">
        <v>9413.92</v>
      </c>
      <c r="J14225">
        <v>5.0000000000000001E-3</v>
      </c>
      <c r="K14225">
        <v>4.7999999999999996E-3</v>
      </c>
    </row>
    <row r="14226" spans="1:11">
      <c r="A14226" t="s">
        <v>30261</v>
      </c>
      <c r="B14226" t="s">
        <v>58</v>
      </c>
      <c r="C14226">
        <v>98032</v>
      </c>
      <c r="D14226" t="s">
        <v>8474</v>
      </c>
      <c r="E14226" t="s">
        <v>32</v>
      </c>
      <c r="F14226">
        <v>10417.15</v>
      </c>
      <c r="G14226">
        <v>10815.63</v>
      </c>
      <c r="J14226">
        <v>5.1000000000000004E-3</v>
      </c>
      <c r="K14226">
        <v>4.8999999999999998E-3</v>
      </c>
    </row>
    <row r="14227" spans="1:11">
      <c r="A14227" t="s">
        <v>30262</v>
      </c>
      <c r="B14227" t="s">
        <v>58</v>
      </c>
      <c r="C14227">
        <v>98034</v>
      </c>
      <c r="D14227" t="s">
        <v>8475</v>
      </c>
      <c r="E14227" t="s">
        <v>32</v>
      </c>
      <c r="F14227">
        <v>11770.21</v>
      </c>
      <c r="G14227">
        <v>12217.35</v>
      </c>
      <c r="J14227">
        <v>5.1000000000000004E-3</v>
      </c>
      <c r="K14227">
        <v>4.8999999999999998E-3</v>
      </c>
    </row>
    <row r="14228" spans="1:11">
      <c r="A14228" t="s">
        <v>30263</v>
      </c>
      <c r="B14228" t="s">
        <v>58</v>
      </c>
      <c r="C14228">
        <v>98036</v>
      </c>
      <c r="D14228" t="s">
        <v>8476</v>
      </c>
      <c r="E14228" t="s">
        <v>32</v>
      </c>
      <c r="F14228">
        <v>13123.22</v>
      </c>
      <c r="G14228">
        <v>13619.05</v>
      </c>
      <c r="J14228">
        <v>5.1000000000000004E-3</v>
      </c>
      <c r="K14228">
        <v>5.0000000000000001E-3</v>
      </c>
    </row>
    <row r="14229" spans="1:11">
      <c r="A14229" t="s">
        <v>30264</v>
      </c>
      <c r="B14229" t="s">
        <v>58</v>
      </c>
      <c r="C14229">
        <v>98020</v>
      </c>
      <c r="D14229" t="s">
        <v>8477</v>
      </c>
      <c r="E14229" t="s">
        <v>32</v>
      </c>
      <c r="F14229">
        <v>6580.15</v>
      </c>
      <c r="G14229">
        <v>6847.32</v>
      </c>
      <c r="J14229">
        <v>4.7999999999999996E-3</v>
      </c>
      <c r="K14229">
        <v>4.5999999999999999E-3</v>
      </c>
    </row>
    <row r="14230" spans="1:11">
      <c r="A14230" t="s">
        <v>30265</v>
      </c>
      <c r="B14230" t="s">
        <v>58</v>
      </c>
      <c r="C14230">
        <v>98022</v>
      </c>
      <c r="D14230" t="s">
        <v>8478</v>
      </c>
      <c r="E14230" t="s">
        <v>32</v>
      </c>
      <c r="F14230">
        <v>7703.49</v>
      </c>
      <c r="G14230">
        <v>8013.52</v>
      </c>
      <c r="J14230">
        <v>4.8999999999999998E-3</v>
      </c>
      <c r="K14230">
        <v>4.7000000000000002E-3</v>
      </c>
    </row>
    <row r="14231" spans="1:11">
      <c r="A14231" t="s">
        <v>30266</v>
      </c>
      <c r="B14231" t="s">
        <v>58</v>
      </c>
      <c r="C14231">
        <v>98024</v>
      </c>
      <c r="D14231" t="s">
        <v>8479</v>
      </c>
      <c r="E14231" t="s">
        <v>32</v>
      </c>
      <c r="F14231">
        <v>8898.26</v>
      </c>
      <c r="G14231">
        <v>9251.16</v>
      </c>
      <c r="J14231">
        <v>4.8999999999999998E-3</v>
      </c>
      <c r="K14231">
        <v>4.7999999999999996E-3</v>
      </c>
    </row>
    <row r="14232" spans="1:11">
      <c r="A14232" t="s">
        <v>30267</v>
      </c>
      <c r="B14232" t="s">
        <v>58</v>
      </c>
      <c r="C14232">
        <v>98026</v>
      </c>
      <c r="D14232" t="s">
        <v>8480</v>
      </c>
      <c r="E14232" t="s">
        <v>32</v>
      </c>
      <c r="F14232">
        <v>10030.61</v>
      </c>
      <c r="G14232">
        <v>10426.370000000001</v>
      </c>
      <c r="J14232">
        <v>5.0000000000000001E-3</v>
      </c>
      <c r="K14232">
        <v>4.7999999999999996E-3</v>
      </c>
    </row>
    <row r="14233" spans="1:11">
      <c r="A14233" t="s">
        <v>30268</v>
      </c>
      <c r="B14233" t="s">
        <v>58</v>
      </c>
      <c r="C14233">
        <v>98028</v>
      </c>
      <c r="D14233" t="s">
        <v>8481</v>
      </c>
      <c r="E14233" t="s">
        <v>32</v>
      </c>
      <c r="F14233">
        <v>11163.03</v>
      </c>
      <c r="G14233">
        <v>11601.64</v>
      </c>
      <c r="J14233">
        <v>5.1000000000000004E-3</v>
      </c>
      <c r="K14233">
        <v>4.8999999999999998E-3</v>
      </c>
    </row>
    <row r="14234" spans="1:11">
      <c r="A14234" t="s">
        <v>30269</v>
      </c>
      <c r="B14234" t="s">
        <v>58</v>
      </c>
      <c r="C14234">
        <v>98044</v>
      </c>
      <c r="D14234" t="s">
        <v>8482</v>
      </c>
      <c r="E14234" t="s">
        <v>32</v>
      </c>
      <c r="F14234">
        <v>15339.2</v>
      </c>
      <c r="G14234">
        <v>15906.74</v>
      </c>
      <c r="J14234">
        <v>5.1999999999999998E-3</v>
      </c>
      <c r="K14234">
        <v>5.0000000000000001E-3</v>
      </c>
    </row>
    <row r="14235" spans="1:11">
      <c r="A14235" t="s">
        <v>30270</v>
      </c>
      <c r="B14235" t="s">
        <v>58</v>
      </c>
      <c r="C14235">
        <v>98046</v>
      </c>
      <c r="D14235" t="s">
        <v>8483</v>
      </c>
      <c r="E14235" t="s">
        <v>32</v>
      </c>
      <c r="F14235">
        <v>17084.37</v>
      </c>
      <c r="G14235">
        <v>17712.009999999998</v>
      </c>
      <c r="J14235">
        <v>5.3E-3</v>
      </c>
      <c r="K14235">
        <v>5.1000000000000004E-3</v>
      </c>
    </row>
    <row r="14236" spans="1:11">
      <c r="A14236" t="s">
        <v>30271</v>
      </c>
      <c r="B14236" t="s">
        <v>58</v>
      </c>
      <c r="C14236">
        <v>98038</v>
      </c>
      <c r="D14236" t="s">
        <v>8484</v>
      </c>
      <c r="E14236" t="s">
        <v>32</v>
      </c>
      <c r="F14236">
        <v>12005.45</v>
      </c>
      <c r="G14236">
        <v>12458.4</v>
      </c>
      <c r="J14236">
        <v>5.1000000000000004E-3</v>
      </c>
      <c r="K14236">
        <v>4.8999999999999998E-3</v>
      </c>
    </row>
    <row r="14237" spans="1:11">
      <c r="A14237" t="s">
        <v>30272</v>
      </c>
      <c r="B14237" t="s">
        <v>58</v>
      </c>
      <c r="C14237">
        <v>98040</v>
      </c>
      <c r="D14237" t="s">
        <v>8485</v>
      </c>
      <c r="E14237" t="s">
        <v>32</v>
      </c>
      <c r="F14237">
        <v>13554.63</v>
      </c>
      <c r="G14237">
        <v>14061.96</v>
      </c>
      <c r="J14237">
        <v>5.1999999999999998E-3</v>
      </c>
      <c r="K14237">
        <v>5.0000000000000001E-3</v>
      </c>
    </row>
    <row r="14238" spans="1:11">
      <c r="A14238" t="s">
        <v>30273</v>
      </c>
      <c r="B14238" t="s">
        <v>58</v>
      </c>
      <c r="C14238">
        <v>98042</v>
      </c>
      <c r="D14238" t="s">
        <v>8486</v>
      </c>
      <c r="E14238" t="s">
        <v>32</v>
      </c>
      <c r="F14238">
        <v>15103.87</v>
      </c>
      <c r="G14238">
        <v>15665.6</v>
      </c>
      <c r="J14238">
        <v>5.1999999999999998E-3</v>
      </c>
      <c r="K14238">
        <v>5.0000000000000001E-3</v>
      </c>
    </row>
    <row r="14239" spans="1:11">
      <c r="A14239" t="s">
        <v>30274</v>
      </c>
      <c r="B14239" t="s">
        <v>58</v>
      </c>
      <c r="C14239">
        <v>98048</v>
      </c>
      <c r="D14239" t="s">
        <v>8487</v>
      </c>
      <c r="E14239" t="s">
        <v>32</v>
      </c>
      <c r="F14239">
        <v>19065.009999999998</v>
      </c>
      <c r="G14239">
        <v>19758.560000000001</v>
      </c>
      <c r="J14239">
        <v>5.3E-3</v>
      </c>
      <c r="K14239">
        <v>5.1000000000000004E-3</v>
      </c>
    </row>
    <row r="14240" spans="1:11">
      <c r="A14240" t="s">
        <v>30275</v>
      </c>
      <c r="B14240" t="s">
        <v>58</v>
      </c>
      <c r="C14240">
        <v>97955</v>
      </c>
      <c r="D14240" t="s">
        <v>1816</v>
      </c>
      <c r="E14240" t="s">
        <v>32</v>
      </c>
      <c r="F14240">
        <v>3373.64</v>
      </c>
      <c r="G14240">
        <v>3468.62</v>
      </c>
      <c r="J14240">
        <v>2.0000000000000001E-4</v>
      </c>
      <c r="K14240">
        <v>2.0000000000000001E-4</v>
      </c>
    </row>
    <row r="14241" spans="1:11">
      <c r="A14241" t="s">
        <v>30276</v>
      </c>
      <c r="B14241" t="s">
        <v>58</v>
      </c>
      <c r="C14241">
        <v>97948</v>
      </c>
      <c r="D14241" t="s">
        <v>1810</v>
      </c>
      <c r="E14241" t="s">
        <v>32</v>
      </c>
      <c r="F14241">
        <v>3771.72</v>
      </c>
      <c r="G14241">
        <v>3894.38</v>
      </c>
      <c r="J14241">
        <v>2.0000000000000001E-4</v>
      </c>
      <c r="K14241">
        <v>1E-4</v>
      </c>
    </row>
    <row r="14242" spans="1:11">
      <c r="A14242" t="s">
        <v>30277</v>
      </c>
      <c r="B14242" t="s">
        <v>58</v>
      </c>
      <c r="C14242">
        <v>97934</v>
      </c>
      <c r="D14242" t="s">
        <v>1806</v>
      </c>
      <c r="E14242" t="s">
        <v>32</v>
      </c>
      <c r="F14242">
        <v>2746.16</v>
      </c>
      <c r="G14242">
        <v>2808.65</v>
      </c>
      <c r="J14242">
        <v>4.3E-3</v>
      </c>
      <c r="K14242">
        <v>4.1999999999999997E-3</v>
      </c>
    </row>
    <row r="14243" spans="1:11">
      <c r="A14243" t="s">
        <v>30278</v>
      </c>
      <c r="B14243" t="s">
        <v>58</v>
      </c>
      <c r="C14243">
        <v>97953</v>
      </c>
      <c r="D14243" t="s">
        <v>1815</v>
      </c>
      <c r="E14243" t="s">
        <v>32</v>
      </c>
      <c r="F14243">
        <v>1581.95</v>
      </c>
      <c r="G14243">
        <v>1627.68</v>
      </c>
      <c r="J14243">
        <v>0</v>
      </c>
      <c r="K14243">
        <v>0</v>
      </c>
    </row>
    <row r="14244" spans="1:11">
      <c r="A14244" t="s">
        <v>30279</v>
      </c>
      <c r="B14244" t="s">
        <v>58</v>
      </c>
      <c r="C14244">
        <v>97947</v>
      </c>
      <c r="D14244" t="s">
        <v>1809</v>
      </c>
      <c r="E14244" t="s">
        <v>32</v>
      </c>
      <c r="F14244">
        <v>2035.27</v>
      </c>
      <c r="G14244">
        <v>2102.7600000000002</v>
      </c>
      <c r="J14244">
        <v>0</v>
      </c>
      <c r="K14244">
        <v>0</v>
      </c>
    </row>
    <row r="14245" spans="1:11">
      <c r="A14245" t="s">
        <v>30280</v>
      </c>
      <c r="B14245" t="s">
        <v>58</v>
      </c>
      <c r="C14245">
        <v>97933</v>
      </c>
      <c r="D14245" t="s">
        <v>1805</v>
      </c>
      <c r="E14245" t="s">
        <v>32</v>
      </c>
      <c r="F14245">
        <v>1350.48</v>
      </c>
      <c r="G14245">
        <v>1354.7</v>
      </c>
      <c r="J14245">
        <v>0</v>
      </c>
      <c r="K14245">
        <v>0</v>
      </c>
    </row>
    <row r="14246" spans="1:11">
      <c r="A14246" t="s">
        <v>30281</v>
      </c>
      <c r="B14246" t="s">
        <v>58</v>
      </c>
      <c r="C14246">
        <v>97961</v>
      </c>
      <c r="D14246" t="s">
        <v>1819</v>
      </c>
      <c r="E14246" t="s">
        <v>32</v>
      </c>
      <c r="F14246">
        <v>2696.24</v>
      </c>
      <c r="G14246">
        <v>2790.65</v>
      </c>
      <c r="J14246">
        <v>4.0000000000000002E-4</v>
      </c>
      <c r="K14246">
        <v>4.0000000000000002E-4</v>
      </c>
    </row>
    <row r="14247" spans="1:11">
      <c r="A14247" t="s">
        <v>30282</v>
      </c>
      <c r="B14247" t="s">
        <v>58</v>
      </c>
      <c r="C14247">
        <v>97951</v>
      </c>
      <c r="D14247" t="s">
        <v>1813</v>
      </c>
      <c r="E14247" t="s">
        <v>32</v>
      </c>
      <c r="F14247">
        <v>3244.2</v>
      </c>
      <c r="G14247">
        <v>3368.83</v>
      </c>
      <c r="J14247">
        <v>2.9999999999999997E-4</v>
      </c>
      <c r="K14247">
        <v>2.9999999999999997E-4</v>
      </c>
    </row>
    <row r="14248" spans="1:11">
      <c r="A14248" t="s">
        <v>30283</v>
      </c>
      <c r="B14248" t="s">
        <v>58</v>
      </c>
      <c r="C14248">
        <v>97973</v>
      </c>
      <c r="D14248" t="s">
        <v>1820</v>
      </c>
      <c r="E14248" t="s">
        <v>32</v>
      </c>
      <c r="F14248">
        <v>5049.76</v>
      </c>
      <c r="G14248">
        <v>5222.2299999999996</v>
      </c>
      <c r="J14248">
        <v>5.9999999999999995E-4</v>
      </c>
      <c r="K14248">
        <v>5.9999999999999995E-4</v>
      </c>
    </row>
    <row r="14249" spans="1:11">
      <c r="A14249" t="s">
        <v>30284</v>
      </c>
      <c r="B14249" t="s">
        <v>58</v>
      </c>
      <c r="C14249">
        <v>97952</v>
      </c>
      <c r="D14249" t="s">
        <v>1814</v>
      </c>
      <c r="E14249" t="s">
        <v>32</v>
      </c>
      <c r="F14249">
        <v>5652.88</v>
      </c>
      <c r="G14249">
        <v>5865.46</v>
      </c>
      <c r="J14249">
        <v>5.9999999999999995E-4</v>
      </c>
      <c r="K14249">
        <v>5.9999999999999995E-4</v>
      </c>
    </row>
    <row r="14250" spans="1:11">
      <c r="A14250" t="s">
        <v>30285</v>
      </c>
      <c r="B14250" t="s">
        <v>58</v>
      </c>
      <c r="C14250">
        <v>97957</v>
      </c>
      <c r="D14250" t="s">
        <v>1818</v>
      </c>
      <c r="E14250" t="s">
        <v>32</v>
      </c>
      <c r="F14250">
        <v>2881.11</v>
      </c>
      <c r="G14250">
        <v>3009.7</v>
      </c>
      <c r="J14250">
        <v>8.9999999999999998E-4</v>
      </c>
      <c r="K14250">
        <v>8.9999999999999998E-4</v>
      </c>
    </row>
    <row r="14251" spans="1:11">
      <c r="A14251" t="s">
        <v>30286</v>
      </c>
      <c r="B14251" t="s">
        <v>58</v>
      </c>
      <c r="C14251">
        <v>97950</v>
      </c>
      <c r="D14251" t="s">
        <v>1812</v>
      </c>
      <c r="E14251" t="s">
        <v>32</v>
      </c>
      <c r="F14251">
        <v>3485.06</v>
      </c>
      <c r="G14251">
        <v>3648.31</v>
      </c>
      <c r="J14251">
        <v>8.0000000000000004E-4</v>
      </c>
      <c r="K14251">
        <v>6.9999999999999999E-4</v>
      </c>
    </row>
    <row r="14252" spans="1:11">
      <c r="A14252" t="s">
        <v>30287</v>
      </c>
      <c r="B14252" t="s">
        <v>58</v>
      </c>
      <c r="C14252">
        <v>97936</v>
      </c>
      <c r="D14252" t="s">
        <v>1808</v>
      </c>
      <c r="E14252" t="s">
        <v>32</v>
      </c>
      <c r="F14252">
        <v>2229.11</v>
      </c>
      <c r="G14252">
        <v>2322.67</v>
      </c>
      <c r="J14252">
        <v>6.3E-3</v>
      </c>
      <c r="K14252">
        <v>6.0000000000000001E-3</v>
      </c>
    </row>
    <row r="14253" spans="1:11">
      <c r="A14253" t="s">
        <v>30288</v>
      </c>
      <c r="B14253" t="s">
        <v>58</v>
      </c>
      <c r="C14253">
        <v>97956</v>
      </c>
      <c r="D14253" t="s">
        <v>1817</v>
      </c>
      <c r="E14253" t="s">
        <v>32</v>
      </c>
      <c r="F14253">
        <v>1599.73</v>
      </c>
      <c r="G14253">
        <v>1669.5</v>
      </c>
      <c r="J14253">
        <v>6.9999999999999999E-4</v>
      </c>
      <c r="K14253">
        <v>5.9999999999999995E-4</v>
      </c>
    </row>
    <row r="14254" spans="1:11">
      <c r="A14254" t="s">
        <v>30289</v>
      </c>
      <c r="B14254" t="s">
        <v>58</v>
      </c>
      <c r="C14254">
        <v>97949</v>
      </c>
      <c r="D14254" t="s">
        <v>1811</v>
      </c>
      <c r="E14254" t="s">
        <v>32</v>
      </c>
      <c r="F14254">
        <v>1974.66</v>
      </c>
      <c r="G14254">
        <v>2066.34</v>
      </c>
      <c r="J14254">
        <v>5.0000000000000001E-4</v>
      </c>
      <c r="K14254">
        <v>5.0000000000000001E-4</v>
      </c>
    </row>
    <row r="14255" spans="1:11">
      <c r="A14255" t="s">
        <v>30290</v>
      </c>
      <c r="B14255" t="s">
        <v>58</v>
      </c>
      <c r="C14255">
        <v>97935</v>
      </c>
      <c r="D14255" t="s">
        <v>1807</v>
      </c>
      <c r="E14255" t="s">
        <v>32</v>
      </c>
      <c r="F14255">
        <v>1074.45</v>
      </c>
      <c r="G14255">
        <v>1093.33</v>
      </c>
      <c r="J14255">
        <v>8.0000000000000004E-4</v>
      </c>
      <c r="K14255">
        <v>8.0000000000000004E-4</v>
      </c>
    </row>
    <row r="14256" spans="1:11">
      <c r="A14256" t="s">
        <v>30291</v>
      </c>
      <c r="B14256" t="s">
        <v>58</v>
      </c>
      <c r="C14256">
        <v>99319</v>
      </c>
      <c r="D14256" t="s">
        <v>1889</v>
      </c>
      <c r="E14256" t="s">
        <v>12</v>
      </c>
      <c r="F14256">
        <v>1007.3</v>
      </c>
      <c r="G14256">
        <v>1060.25</v>
      </c>
      <c r="J14256">
        <v>0</v>
      </c>
      <c r="K14256">
        <v>0</v>
      </c>
    </row>
    <row r="14257" spans="1:11">
      <c r="A14257" t="s">
        <v>30292</v>
      </c>
      <c r="B14257" t="s">
        <v>58</v>
      </c>
      <c r="C14257">
        <v>99318</v>
      </c>
      <c r="D14257" t="s">
        <v>1888</v>
      </c>
      <c r="E14257" t="s">
        <v>12</v>
      </c>
      <c r="F14257">
        <v>357.8</v>
      </c>
      <c r="G14257">
        <v>360.15</v>
      </c>
      <c r="J14257">
        <v>0</v>
      </c>
      <c r="K14257">
        <v>0</v>
      </c>
    </row>
    <row r="14258" spans="1:11">
      <c r="A14258" t="s">
        <v>30293</v>
      </c>
      <c r="B14258" t="s">
        <v>58</v>
      </c>
      <c r="C14258">
        <v>98051</v>
      </c>
      <c r="D14258" t="s">
        <v>1854</v>
      </c>
      <c r="E14258" t="s">
        <v>12</v>
      </c>
      <c r="F14258">
        <v>1078.33</v>
      </c>
      <c r="G14258">
        <v>1131.6500000000001</v>
      </c>
      <c r="J14258">
        <v>0</v>
      </c>
      <c r="K14258">
        <v>0</v>
      </c>
    </row>
    <row r="14259" spans="1:11">
      <c r="A14259" t="s">
        <v>30294</v>
      </c>
      <c r="B14259" t="s">
        <v>58</v>
      </c>
      <c r="C14259">
        <v>98050</v>
      </c>
      <c r="D14259" t="s">
        <v>1853</v>
      </c>
      <c r="E14259" t="s">
        <v>12</v>
      </c>
      <c r="F14259">
        <v>358.88</v>
      </c>
      <c r="G14259">
        <v>361.24</v>
      </c>
      <c r="J14259">
        <v>0</v>
      </c>
      <c r="K14259">
        <v>0</v>
      </c>
    </row>
    <row r="14260" spans="1:11">
      <c r="A14260" t="s">
        <v>30295</v>
      </c>
      <c r="B14260" t="s">
        <v>58</v>
      </c>
      <c r="C14260">
        <v>99272</v>
      </c>
      <c r="D14260" t="s">
        <v>8488</v>
      </c>
      <c r="E14260" t="s">
        <v>32</v>
      </c>
      <c r="F14260">
        <v>1202.6400000000001</v>
      </c>
      <c r="G14260">
        <v>1259.6400000000001</v>
      </c>
      <c r="J14260">
        <v>3.0000000000000001E-3</v>
      </c>
      <c r="K14260">
        <v>2.8999999999999998E-3</v>
      </c>
    </row>
    <row r="14261" spans="1:11">
      <c r="A14261" t="s">
        <v>30296</v>
      </c>
      <c r="B14261" t="s">
        <v>58</v>
      </c>
      <c r="C14261">
        <v>99273</v>
      </c>
      <c r="D14261" t="s">
        <v>8489</v>
      </c>
      <c r="E14261" t="s">
        <v>32</v>
      </c>
      <c r="F14261">
        <v>1708.81</v>
      </c>
      <c r="G14261">
        <v>1792.36</v>
      </c>
      <c r="J14261">
        <v>2.0999999999999999E-3</v>
      </c>
      <c r="K14261">
        <v>2E-3</v>
      </c>
    </row>
    <row r="14262" spans="1:11">
      <c r="A14262" t="s">
        <v>30297</v>
      </c>
      <c r="B14262" t="s">
        <v>58</v>
      </c>
      <c r="C14262">
        <v>99268</v>
      </c>
      <c r="D14262" t="s">
        <v>8490</v>
      </c>
      <c r="E14262" t="s">
        <v>32</v>
      </c>
      <c r="F14262">
        <v>572.16</v>
      </c>
      <c r="G14262">
        <v>584.38</v>
      </c>
      <c r="J14262">
        <v>1E-4</v>
      </c>
      <c r="K14262">
        <v>1E-4</v>
      </c>
    </row>
    <row r="14263" spans="1:11">
      <c r="A14263" t="s">
        <v>30298</v>
      </c>
      <c r="B14263" t="s">
        <v>58</v>
      </c>
      <c r="C14263">
        <v>99270</v>
      </c>
      <c r="D14263" t="s">
        <v>8491</v>
      </c>
      <c r="E14263" t="s">
        <v>32</v>
      </c>
      <c r="F14263">
        <v>754.88</v>
      </c>
      <c r="G14263">
        <v>768.45</v>
      </c>
      <c r="J14263">
        <v>1E-4</v>
      </c>
      <c r="K14263">
        <v>1E-4</v>
      </c>
    </row>
    <row r="14264" spans="1:11">
      <c r="A14264" t="s">
        <v>30299</v>
      </c>
      <c r="B14264" t="s">
        <v>58</v>
      </c>
      <c r="C14264">
        <v>97976</v>
      </c>
      <c r="D14264" t="s">
        <v>8492</v>
      </c>
      <c r="E14264" t="s">
        <v>32</v>
      </c>
      <c r="F14264">
        <v>1253.56</v>
      </c>
      <c r="G14264">
        <v>1310.82</v>
      </c>
      <c r="J14264">
        <v>2.8999999999999998E-3</v>
      </c>
      <c r="K14264">
        <v>2.7000000000000001E-3</v>
      </c>
    </row>
    <row r="14265" spans="1:11">
      <c r="A14265" t="s">
        <v>30300</v>
      </c>
      <c r="B14265" t="s">
        <v>58</v>
      </c>
      <c r="C14265">
        <v>97977</v>
      </c>
      <c r="D14265" t="s">
        <v>8493</v>
      </c>
      <c r="E14265" t="s">
        <v>32</v>
      </c>
      <c r="F14265">
        <v>1799.07</v>
      </c>
      <c r="G14265">
        <v>1883.08</v>
      </c>
      <c r="J14265">
        <v>2E-3</v>
      </c>
      <c r="K14265">
        <v>1.9E-3</v>
      </c>
    </row>
    <row r="14266" spans="1:11">
      <c r="A14266" t="s">
        <v>30301</v>
      </c>
      <c r="B14266" t="s">
        <v>58</v>
      </c>
      <c r="C14266">
        <v>97974</v>
      </c>
      <c r="D14266" t="s">
        <v>8494</v>
      </c>
      <c r="E14266" t="s">
        <v>32</v>
      </c>
      <c r="F14266">
        <v>577.23</v>
      </c>
      <c r="G14266">
        <v>589.47</v>
      </c>
      <c r="J14266">
        <v>1E-4</v>
      </c>
      <c r="K14266">
        <v>1E-4</v>
      </c>
    </row>
    <row r="14267" spans="1:11">
      <c r="A14267" t="s">
        <v>30302</v>
      </c>
      <c r="B14267" t="s">
        <v>58</v>
      </c>
      <c r="C14267">
        <v>97975</v>
      </c>
      <c r="D14267" t="s">
        <v>8495</v>
      </c>
      <c r="E14267" t="s">
        <v>32</v>
      </c>
      <c r="F14267">
        <v>760.79</v>
      </c>
      <c r="G14267">
        <v>774.4</v>
      </c>
      <c r="J14267">
        <v>1E-4</v>
      </c>
      <c r="K14267">
        <v>1E-4</v>
      </c>
    </row>
    <row r="14268" spans="1:11">
      <c r="A14268" t="s">
        <v>30303</v>
      </c>
      <c r="B14268" t="s">
        <v>58</v>
      </c>
      <c r="C14268">
        <v>101798</v>
      </c>
      <c r="D14268" t="s">
        <v>3185</v>
      </c>
      <c r="E14268" t="s">
        <v>32</v>
      </c>
      <c r="F14268">
        <v>349.68</v>
      </c>
      <c r="G14268">
        <v>354.67</v>
      </c>
      <c r="J14268">
        <v>0.82079999999999997</v>
      </c>
      <c r="K14268">
        <v>0.80930000000000002</v>
      </c>
    </row>
    <row r="14269" spans="1:11">
      <c r="A14269" t="s">
        <v>30304</v>
      </c>
      <c r="B14269" t="s">
        <v>58</v>
      </c>
      <c r="C14269">
        <v>101799</v>
      </c>
      <c r="D14269" t="s">
        <v>3186</v>
      </c>
      <c r="E14269" t="s">
        <v>32</v>
      </c>
      <c r="F14269">
        <v>831.6</v>
      </c>
      <c r="G14269">
        <v>839.83</v>
      </c>
      <c r="J14269">
        <v>0.87570000000000003</v>
      </c>
      <c r="K14269">
        <v>0.86709999999999998</v>
      </c>
    </row>
    <row r="14270" spans="1:11">
      <c r="A14270" t="s">
        <v>30305</v>
      </c>
      <c r="B14270" t="s">
        <v>58</v>
      </c>
      <c r="C14270">
        <v>102487</v>
      </c>
      <c r="D14270" t="s">
        <v>2588</v>
      </c>
      <c r="E14270" t="s">
        <v>10</v>
      </c>
      <c r="F14270">
        <v>640.80999999999995</v>
      </c>
      <c r="G14270">
        <v>667.96</v>
      </c>
      <c r="J14270">
        <v>0</v>
      </c>
      <c r="K14270">
        <v>0</v>
      </c>
    </row>
    <row r="14271" spans="1:11">
      <c r="A14271" t="s">
        <v>30306</v>
      </c>
      <c r="B14271" t="s">
        <v>58</v>
      </c>
      <c r="C14271">
        <v>102486</v>
      </c>
      <c r="D14271" t="s">
        <v>2587</v>
      </c>
      <c r="E14271" t="s">
        <v>10</v>
      </c>
      <c r="F14271">
        <v>649.73</v>
      </c>
      <c r="G14271">
        <v>663.71</v>
      </c>
      <c r="J14271">
        <v>0</v>
      </c>
      <c r="K14271">
        <v>0</v>
      </c>
    </row>
    <row r="14272" spans="1:11">
      <c r="A14272" t="s">
        <v>30307</v>
      </c>
      <c r="B14272" t="s">
        <v>58</v>
      </c>
      <c r="C14272">
        <v>102474</v>
      </c>
      <c r="D14272" t="s">
        <v>2575</v>
      </c>
      <c r="E14272" t="s">
        <v>10</v>
      </c>
      <c r="F14272">
        <v>579.65</v>
      </c>
      <c r="G14272">
        <v>589.04999999999995</v>
      </c>
      <c r="J14272">
        <v>0</v>
      </c>
      <c r="K14272">
        <v>0</v>
      </c>
    </row>
    <row r="14273" spans="1:11">
      <c r="A14273" t="s">
        <v>30308</v>
      </c>
      <c r="B14273" t="s">
        <v>58</v>
      </c>
      <c r="C14273">
        <v>102480</v>
      </c>
      <c r="D14273" t="s">
        <v>2581</v>
      </c>
      <c r="E14273" t="s">
        <v>10</v>
      </c>
      <c r="F14273">
        <v>569.71</v>
      </c>
      <c r="G14273">
        <v>577.91</v>
      </c>
      <c r="J14273">
        <v>0</v>
      </c>
      <c r="K14273">
        <v>0</v>
      </c>
    </row>
    <row r="14274" spans="1:11">
      <c r="A14274" t="s">
        <v>30309</v>
      </c>
      <c r="B14274" t="s">
        <v>58</v>
      </c>
      <c r="C14274">
        <v>94975</v>
      </c>
      <c r="D14274" t="s">
        <v>129</v>
      </c>
      <c r="E14274" t="s">
        <v>10</v>
      </c>
      <c r="F14274">
        <v>496.17</v>
      </c>
      <c r="G14274">
        <v>510.07</v>
      </c>
      <c r="J14274">
        <v>0</v>
      </c>
      <c r="K14274">
        <v>0</v>
      </c>
    </row>
    <row r="14275" spans="1:11">
      <c r="A14275" t="s">
        <v>30310</v>
      </c>
      <c r="B14275" t="s">
        <v>58</v>
      </c>
      <c r="C14275">
        <v>94963</v>
      </c>
      <c r="D14275" t="s">
        <v>118</v>
      </c>
      <c r="E14275" t="s">
        <v>10</v>
      </c>
      <c r="F14275">
        <v>426.96</v>
      </c>
      <c r="G14275">
        <v>436.18</v>
      </c>
      <c r="J14275">
        <v>0</v>
      </c>
      <c r="K14275">
        <v>0</v>
      </c>
    </row>
    <row r="14276" spans="1:11">
      <c r="A14276" t="s">
        <v>30311</v>
      </c>
      <c r="B14276" t="s">
        <v>58</v>
      </c>
      <c r="C14276">
        <v>94969</v>
      </c>
      <c r="D14276" t="s">
        <v>2554</v>
      </c>
      <c r="E14276" t="s">
        <v>10</v>
      </c>
      <c r="F14276">
        <v>416.51</v>
      </c>
      <c r="G14276">
        <v>424.54</v>
      </c>
      <c r="J14276">
        <v>0</v>
      </c>
      <c r="K14276">
        <v>0</v>
      </c>
    </row>
    <row r="14277" spans="1:11">
      <c r="A14277" t="s">
        <v>30312</v>
      </c>
      <c r="B14277" t="s">
        <v>58</v>
      </c>
      <c r="C14277">
        <v>102475</v>
      </c>
      <c r="D14277" t="s">
        <v>2576</v>
      </c>
      <c r="E14277" t="s">
        <v>10</v>
      </c>
      <c r="F14277">
        <v>624.20000000000005</v>
      </c>
      <c r="G14277">
        <v>634.54999999999995</v>
      </c>
      <c r="J14277">
        <v>0</v>
      </c>
      <c r="K14277">
        <v>0</v>
      </c>
    </row>
    <row r="14278" spans="1:11">
      <c r="A14278" t="s">
        <v>30313</v>
      </c>
      <c r="B14278" t="s">
        <v>58</v>
      </c>
      <c r="C14278">
        <v>102481</v>
      </c>
      <c r="D14278" t="s">
        <v>2582</v>
      </c>
      <c r="E14278" t="s">
        <v>10</v>
      </c>
      <c r="F14278">
        <v>604.54</v>
      </c>
      <c r="G14278">
        <v>612.79999999999995</v>
      </c>
      <c r="J14278">
        <v>0</v>
      </c>
      <c r="K14278">
        <v>0</v>
      </c>
    </row>
    <row r="14279" spans="1:11">
      <c r="A14279" t="s">
        <v>30314</v>
      </c>
      <c r="B14279" t="s">
        <v>58</v>
      </c>
      <c r="C14279">
        <v>94964</v>
      </c>
      <c r="D14279" t="s">
        <v>126</v>
      </c>
      <c r="E14279" t="s">
        <v>10</v>
      </c>
      <c r="F14279">
        <v>465.92</v>
      </c>
      <c r="G14279">
        <v>475.97</v>
      </c>
      <c r="J14279">
        <v>0</v>
      </c>
      <c r="K14279">
        <v>0</v>
      </c>
    </row>
    <row r="14280" spans="1:11">
      <c r="A14280" t="s">
        <v>30315</v>
      </c>
      <c r="B14280" t="s">
        <v>58</v>
      </c>
      <c r="C14280">
        <v>94970</v>
      </c>
      <c r="D14280" t="s">
        <v>2555</v>
      </c>
      <c r="E14280" t="s">
        <v>10</v>
      </c>
      <c r="F14280">
        <v>445.88</v>
      </c>
      <c r="G14280">
        <v>453.89</v>
      </c>
      <c r="J14280">
        <v>0</v>
      </c>
      <c r="K14280">
        <v>0</v>
      </c>
    </row>
    <row r="14281" spans="1:11">
      <c r="A14281" t="s">
        <v>30316</v>
      </c>
      <c r="B14281" t="s">
        <v>58</v>
      </c>
      <c r="C14281">
        <v>102476</v>
      </c>
      <c r="D14281" t="s">
        <v>2577</v>
      </c>
      <c r="E14281" t="s">
        <v>10</v>
      </c>
      <c r="F14281">
        <v>632.46</v>
      </c>
      <c r="G14281">
        <v>641.37</v>
      </c>
      <c r="J14281">
        <v>0</v>
      </c>
      <c r="K14281">
        <v>0</v>
      </c>
    </row>
    <row r="14282" spans="1:11">
      <c r="A14282" t="s">
        <v>30317</v>
      </c>
      <c r="B14282" t="s">
        <v>58</v>
      </c>
      <c r="C14282">
        <v>102482</v>
      </c>
      <c r="D14282" t="s">
        <v>2583</v>
      </c>
      <c r="E14282" t="s">
        <v>10</v>
      </c>
      <c r="F14282">
        <v>626.47</v>
      </c>
      <c r="G14282">
        <v>634.36</v>
      </c>
      <c r="J14282">
        <v>0</v>
      </c>
      <c r="K14282">
        <v>0</v>
      </c>
    </row>
    <row r="14283" spans="1:11">
      <c r="A14283" t="s">
        <v>30318</v>
      </c>
      <c r="B14283" t="s">
        <v>58</v>
      </c>
      <c r="C14283">
        <v>94965</v>
      </c>
      <c r="D14283" t="s">
        <v>87</v>
      </c>
      <c r="E14283" t="s">
        <v>10</v>
      </c>
      <c r="F14283">
        <v>477.84</v>
      </c>
      <c r="G14283">
        <v>487</v>
      </c>
      <c r="J14283">
        <v>0</v>
      </c>
      <c r="K14283">
        <v>0</v>
      </c>
    </row>
    <row r="14284" spans="1:11">
      <c r="A14284" t="s">
        <v>30319</v>
      </c>
      <c r="B14284" t="s">
        <v>58</v>
      </c>
      <c r="C14284">
        <v>94971</v>
      </c>
      <c r="D14284" t="s">
        <v>2556</v>
      </c>
      <c r="E14284" t="s">
        <v>10</v>
      </c>
      <c r="F14284">
        <v>466.64</v>
      </c>
      <c r="G14284">
        <v>474.47</v>
      </c>
      <c r="J14284">
        <v>0</v>
      </c>
      <c r="K14284">
        <v>0</v>
      </c>
    </row>
    <row r="14285" spans="1:11">
      <c r="A14285" t="s">
        <v>30320</v>
      </c>
      <c r="B14285" t="s">
        <v>58</v>
      </c>
      <c r="C14285">
        <v>102477</v>
      </c>
      <c r="D14285" t="s">
        <v>2578</v>
      </c>
      <c r="E14285" t="s">
        <v>10</v>
      </c>
      <c r="F14285">
        <v>668.14</v>
      </c>
      <c r="G14285">
        <v>677.96</v>
      </c>
      <c r="J14285">
        <v>0</v>
      </c>
      <c r="K14285">
        <v>0</v>
      </c>
    </row>
    <row r="14286" spans="1:11">
      <c r="A14286" t="s">
        <v>30321</v>
      </c>
      <c r="B14286" t="s">
        <v>58</v>
      </c>
      <c r="C14286">
        <v>102483</v>
      </c>
      <c r="D14286" t="s">
        <v>2584</v>
      </c>
      <c r="E14286" t="s">
        <v>10</v>
      </c>
      <c r="F14286">
        <v>655.4</v>
      </c>
      <c r="G14286">
        <v>663.55</v>
      </c>
      <c r="J14286">
        <v>0</v>
      </c>
      <c r="K14286">
        <v>0</v>
      </c>
    </row>
    <row r="14287" spans="1:11">
      <c r="A14287" t="s">
        <v>30322</v>
      </c>
      <c r="B14287" t="s">
        <v>58</v>
      </c>
      <c r="C14287">
        <v>94966</v>
      </c>
      <c r="D14287" t="s">
        <v>2551</v>
      </c>
      <c r="E14287" t="s">
        <v>10</v>
      </c>
      <c r="F14287">
        <v>491.85</v>
      </c>
      <c r="G14287">
        <v>500.93</v>
      </c>
      <c r="J14287">
        <v>0</v>
      </c>
      <c r="K14287">
        <v>0</v>
      </c>
    </row>
    <row r="14288" spans="1:11">
      <c r="A14288" t="s">
        <v>30323</v>
      </c>
      <c r="B14288" t="s">
        <v>58</v>
      </c>
      <c r="C14288">
        <v>94972</v>
      </c>
      <c r="D14288" t="s">
        <v>2557</v>
      </c>
      <c r="E14288" t="s">
        <v>10</v>
      </c>
      <c r="F14288">
        <v>480.69</v>
      </c>
      <c r="G14288">
        <v>488.46</v>
      </c>
      <c r="J14288">
        <v>0</v>
      </c>
      <c r="K14288">
        <v>0</v>
      </c>
    </row>
    <row r="14289" spans="1:11">
      <c r="A14289" t="s">
        <v>30324</v>
      </c>
      <c r="B14289" t="s">
        <v>58</v>
      </c>
      <c r="C14289">
        <v>102478</v>
      </c>
      <c r="D14289" t="s">
        <v>2579</v>
      </c>
      <c r="E14289" t="s">
        <v>10</v>
      </c>
      <c r="F14289">
        <v>707.08</v>
      </c>
      <c r="G14289">
        <v>715.99</v>
      </c>
      <c r="J14289">
        <v>0</v>
      </c>
      <c r="K14289">
        <v>0</v>
      </c>
    </row>
    <row r="14290" spans="1:11">
      <c r="A14290" t="s">
        <v>30325</v>
      </c>
      <c r="B14290" t="s">
        <v>58</v>
      </c>
      <c r="C14290">
        <v>102484</v>
      </c>
      <c r="D14290" t="s">
        <v>2585</v>
      </c>
      <c r="E14290" t="s">
        <v>10</v>
      </c>
      <c r="F14290">
        <v>703.83</v>
      </c>
      <c r="G14290">
        <v>711.98</v>
      </c>
      <c r="J14290">
        <v>0</v>
      </c>
      <c r="K14290">
        <v>0</v>
      </c>
    </row>
    <row r="14291" spans="1:11">
      <c r="A14291" t="s">
        <v>30326</v>
      </c>
      <c r="B14291" t="s">
        <v>58</v>
      </c>
      <c r="C14291">
        <v>94967</v>
      </c>
      <c r="D14291" t="s">
        <v>2552</v>
      </c>
      <c r="E14291" t="s">
        <v>10</v>
      </c>
      <c r="F14291">
        <v>555.77</v>
      </c>
      <c r="G14291">
        <v>565.41999999999996</v>
      </c>
      <c r="J14291">
        <v>0</v>
      </c>
      <c r="K14291">
        <v>0</v>
      </c>
    </row>
    <row r="14292" spans="1:11">
      <c r="A14292" t="s">
        <v>30327</v>
      </c>
      <c r="B14292" t="s">
        <v>58</v>
      </c>
      <c r="C14292">
        <v>94973</v>
      </c>
      <c r="D14292" t="s">
        <v>2558</v>
      </c>
      <c r="E14292" t="s">
        <v>10</v>
      </c>
      <c r="F14292">
        <v>541.49</v>
      </c>
      <c r="G14292">
        <v>549.51</v>
      </c>
      <c r="J14292">
        <v>0</v>
      </c>
      <c r="K14292">
        <v>0</v>
      </c>
    </row>
    <row r="14293" spans="1:11">
      <c r="A14293" t="s">
        <v>30328</v>
      </c>
      <c r="B14293" t="s">
        <v>58</v>
      </c>
      <c r="C14293">
        <v>94974</v>
      </c>
      <c r="D14293" t="s">
        <v>2559</v>
      </c>
      <c r="E14293" t="s">
        <v>10</v>
      </c>
      <c r="F14293">
        <v>464.77</v>
      </c>
      <c r="G14293">
        <v>478.85</v>
      </c>
      <c r="J14293">
        <v>0</v>
      </c>
      <c r="K14293">
        <v>0</v>
      </c>
    </row>
    <row r="14294" spans="1:11">
      <c r="A14294" t="s">
        <v>30329</v>
      </c>
      <c r="B14294" t="s">
        <v>58</v>
      </c>
      <c r="C14294">
        <v>94962</v>
      </c>
      <c r="D14294" t="s">
        <v>2550</v>
      </c>
      <c r="E14294" t="s">
        <v>10</v>
      </c>
      <c r="F14294">
        <v>390.64</v>
      </c>
      <c r="G14294">
        <v>399.92</v>
      </c>
      <c r="J14294">
        <v>0</v>
      </c>
      <c r="K14294">
        <v>0</v>
      </c>
    </row>
    <row r="14295" spans="1:11">
      <c r="A14295" t="s">
        <v>30330</v>
      </c>
      <c r="B14295" t="s">
        <v>58</v>
      </c>
      <c r="C14295">
        <v>94968</v>
      </c>
      <c r="D14295" t="s">
        <v>2553</v>
      </c>
      <c r="E14295" t="s">
        <v>10</v>
      </c>
      <c r="F14295">
        <v>384.14</v>
      </c>
      <c r="G14295">
        <v>392.48</v>
      </c>
      <c r="J14295">
        <v>0</v>
      </c>
      <c r="K14295">
        <v>0</v>
      </c>
    </row>
    <row r="14296" spans="1:11">
      <c r="A14296" t="s">
        <v>30331</v>
      </c>
      <c r="B14296" t="s">
        <v>58</v>
      </c>
      <c r="C14296">
        <v>102485</v>
      </c>
      <c r="D14296" t="s">
        <v>2586</v>
      </c>
      <c r="E14296" t="s">
        <v>10</v>
      </c>
      <c r="F14296">
        <v>624.13</v>
      </c>
      <c r="G14296">
        <v>638.25</v>
      </c>
      <c r="J14296">
        <v>0</v>
      </c>
      <c r="K14296">
        <v>0</v>
      </c>
    </row>
    <row r="14297" spans="1:11">
      <c r="A14297" t="s">
        <v>30332</v>
      </c>
      <c r="B14297" t="s">
        <v>58</v>
      </c>
      <c r="C14297">
        <v>102473</v>
      </c>
      <c r="D14297" t="s">
        <v>2574</v>
      </c>
      <c r="E14297" t="s">
        <v>10</v>
      </c>
      <c r="F14297">
        <v>547.09</v>
      </c>
      <c r="G14297">
        <v>556.54</v>
      </c>
      <c r="J14297">
        <v>0</v>
      </c>
      <c r="K14297">
        <v>0</v>
      </c>
    </row>
    <row r="14298" spans="1:11">
      <c r="A14298" t="s">
        <v>30333</v>
      </c>
      <c r="B14298" t="s">
        <v>58</v>
      </c>
      <c r="C14298">
        <v>102479</v>
      </c>
      <c r="D14298" t="s">
        <v>2580</v>
      </c>
      <c r="E14298" t="s">
        <v>10</v>
      </c>
      <c r="F14298">
        <v>541.11</v>
      </c>
      <c r="G14298">
        <v>549.58000000000004</v>
      </c>
      <c r="J14298">
        <v>0</v>
      </c>
      <c r="K14298">
        <v>0</v>
      </c>
    </row>
    <row r="14299" spans="1:11">
      <c r="A14299" t="s">
        <v>30334</v>
      </c>
      <c r="B14299" t="s">
        <v>58</v>
      </c>
      <c r="C14299">
        <v>104835</v>
      </c>
      <c r="D14299" t="s">
        <v>8496</v>
      </c>
      <c r="E14299" t="s">
        <v>10</v>
      </c>
      <c r="F14299">
        <v>0</v>
      </c>
      <c r="G14299">
        <v>0</v>
      </c>
    </row>
    <row r="14300" spans="1:11">
      <c r="A14300" t="s">
        <v>30335</v>
      </c>
      <c r="B14300" t="s">
        <v>58</v>
      </c>
      <c r="C14300">
        <v>104833</v>
      </c>
      <c r="D14300" t="s">
        <v>8497</v>
      </c>
      <c r="E14300" t="s">
        <v>10</v>
      </c>
      <c r="F14300">
        <v>0</v>
      </c>
      <c r="G14300">
        <v>0</v>
      </c>
    </row>
    <row r="14301" spans="1:11">
      <c r="A14301" t="s">
        <v>30336</v>
      </c>
      <c r="B14301" t="s">
        <v>58</v>
      </c>
      <c r="C14301">
        <v>104834</v>
      </c>
      <c r="D14301" t="s">
        <v>8498</v>
      </c>
      <c r="E14301" t="s">
        <v>10</v>
      </c>
      <c r="F14301">
        <v>0</v>
      </c>
      <c r="G14301">
        <v>0</v>
      </c>
    </row>
    <row r="14302" spans="1:11">
      <c r="A14302" t="s">
        <v>30337</v>
      </c>
      <c r="B14302" t="s">
        <v>58</v>
      </c>
      <c r="C14302">
        <v>104836</v>
      </c>
      <c r="D14302" t="s">
        <v>8499</v>
      </c>
      <c r="E14302" t="s">
        <v>10</v>
      </c>
      <c r="F14302">
        <v>0</v>
      </c>
      <c r="G14302">
        <v>0</v>
      </c>
    </row>
    <row r="14303" spans="1:11">
      <c r="A14303" t="s">
        <v>30338</v>
      </c>
      <c r="B14303" t="s">
        <v>58</v>
      </c>
      <c r="C14303">
        <v>104837</v>
      </c>
      <c r="D14303" t="s">
        <v>8500</v>
      </c>
      <c r="E14303" t="s">
        <v>10</v>
      </c>
      <c r="F14303">
        <v>0</v>
      </c>
      <c r="G14303">
        <v>0</v>
      </c>
    </row>
    <row r="14304" spans="1:11">
      <c r="A14304" t="s">
        <v>30339</v>
      </c>
      <c r="B14304" t="s">
        <v>58</v>
      </c>
      <c r="C14304">
        <v>104838</v>
      </c>
      <c r="D14304" t="s">
        <v>8501</v>
      </c>
      <c r="E14304" t="s">
        <v>10</v>
      </c>
      <c r="F14304">
        <v>0</v>
      </c>
      <c r="G14304">
        <v>0</v>
      </c>
    </row>
    <row r="14305" spans="1:11">
      <c r="A14305" t="s">
        <v>30340</v>
      </c>
      <c r="B14305" t="s">
        <v>58</v>
      </c>
      <c r="C14305">
        <v>104839</v>
      </c>
      <c r="D14305" t="s">
        <v>8502</v>
      </c>
      <c r="E14305" t="s">
        <v>10</v>
      </c>
      <c r="F14305">
        <v>0</v>
      </c>
      <c r="G14305">
        <v>0</v>
      </c>
    </row>
    <row r="14306" spans="1:11">
      <c r="A14306" t="s">
        <v>30341</v>
      </c>
      <c r="B14306" t="s">
        <v>58</v>
      </c>
      <c r="C14306">
        <v>104840</v>
      </c>
      <c r="D14306" t="s">
        <v>8503</v>
      </c>
      <c r="E14306" t="s">
        <v>10</v>
      </c>
      <c r="F14306">
        <v>0</v>
      </c>
      <c r="G14306">
        <v>0</v>
      </c>
    </row>
    <row r="14307" spans="1:11">
      <c r="A14307" t="s">
        <v>30342</v>
      </c>
      <c r="B14307" t="s">
        <v>58</v>
      </c>
      <c r="C14307">
        <v>104830</v>
      </c>
      <c r="D14307" t="s">
        <v>8504</v>
      </c>
      <c r="E14307" t="s">
        <v>10</v>
      </c>
      <c r="F14307">
        <v>0</v>
      </c>
      <c r="G14307">
        <v>0</v>
      </c>
    </row>
    <row r="14308" spans="1:11">
      <c r="A14308" t="s">
        <v>30343</v>
      </c>
      <c r="B14308" t="s">
        <v>58</v>
      </c>
      <c r="C14308">
        <v>104829</v>
      </c>
      <c r="D14308" t="s">
        <v>8505</v>
      </c>
      <c r="E14308" t="s">
        <v>10</v>
      </c>
      <c r="F14308">
        <v>0</v>
      </c>
      <c r="G14308">
        <v>0</v>
      </c>
    </row>
    <row r="14309" spans="1:11">
      <c r="A14309" t="s">
        <v>30344</v>
      </c>
      <c r="B14309" t="s">
        <v>58</v>
      </c>
      <c r="C14309">
        <v>104832</v>
      </c>
      <c r="D14309" t="s">
        <v>8506</v>
      </c>
      <c r="E14309" t="s">
        <v>10</v>
      </c>
      <c r="F14309">
        <v>0</v>
      </c>
      <c r="G14309">
        <v>0</v>
      </c>
    </row>
    <row r="14310" spans="1:11">
      <c r="A14310" t="s">
        <v>30345</v>
      </c>
      <c r="B14310" t="s">
        <v>58</v>
      </c>
      <c r="C14310">
        <v>104831</v>
      </c>
      <c r="D14310" t="s">
        <v>8507</v>
      </c>
      <c r="E14310" t="s">
        <v>10</v>
      </c>
      <c r="F14310">
        <v>0</v>
      </c>
      <c r="G14310">
        <v>0</v>
      </c>
    </row>
    <row r="14311" spans="1:11">
      <c r="A14311" t="s">
        <v>30346</v>
      </c>
      <c r="B14311" t="s">
        <v>58</v>
      </c>
      <c r="C14311">
        <v>103773</v>
      </c>
      <c r="D14311" t="s">
        <v>8508</v>
      </c>
      <c r="E14311" t="s">
        <v>32</v>
      </c>
      <c r="F14311">
        <v>0</v>
      </c>
      <c r="G14311">
        <v>0</v>
      </c>
    </row>
    <row r="14312" spans="1:11">
      <c r="A14312" t="s">
        <v>30347</v>
      </c>
      <c r="B14312" t="s">
        <v>58</v>
      </c>
      <c r="C14312">
        <v>103772</v>
      </c>
      <c r="D14312" t="s">
        <v>8509</v>
      </c>
      <c r="E14312" t="s">
        <v>32</v>
      </c>
      <c r="F14312">
        <v>0</v>
      </c>
      <c r="G14312">
        <v>0</v>
      </c>
    </row>
    <row r="14313" spans="1:11">
      <c r="A14313" t="s">
        <v>30348</v>
      </c>
      <c r="B14313" t="s">
        <v>58</v>
      </c>
      <c r="C14313">
        <v>103768</v>
      </c>
      <c r="D14313" t="s">
        <v>8510</v>
      </c>
      <c r="E14313" t="s">
        <v>32</v>
      </c>
      <c r="F14313">
        <v>0</v>
      </c>
      <c r="G14313">
        <v>0</v>
      </c>
    </row>
    <row r="14314" spans="1:11">
      <c r="A14314" t="s">
        <v>30349</v>
      </c>
      <c r="B14314" t="s">
        <v>58</v>
      </c>
      <c r="C14314">
        <v>103767</v>
      </c>
      <c r="D14314" t="s">
        <v>8511</v>
      </c>
      <c r="E14314" t="s">
        <v>32</v>
      </c>
      <c r="F14314">
        <v>0</v>
      </c>
      <c r="G14314">
        <v>0</v>
      </c>
    </row>
    <row r="14315" spans="1:11">
      <c r="A14315" t="s">
        <v>30350</v>
      </c>
      <c r="B14315" t="s">
        <v>58</v>
      </c>
      <c r="C14315">
        <v>103766</v>
      </c>
      <c r="D14315" t="s">
        <v>8512</v>
      </c>
      <c r="E14315" t="s">
        <v>32</v>
      </c>
      <c r="F14315">
        <v>0</v>
      </c>
      <c r="G14315">
        <v>0</v>
      </c>
    </row>
    <row r="14316" spans="1:11">
      <c r="A14316" t="s">
        <v>30351</v>
      </c>
      <c r="B14316" t="s">
        <v>58</v>
      </c>
      <c r="C14316">
        <v>103765</v>
      </c>
      <c r="D14316" t="s">
        <v>8513</v>
      </c>
      <c r="E14316" t="s">
        <v>32</v>
      </c>
      <c r="F14316">
        <v>0</v>
      </c>
      <c r="G14316">
        <v>0</v>
      </c>
    </row>
    <row r="14317" spans="1:11">
      <c r="A14317" t="s">
        <v>30352</v>
      </c>
      <c r="B14317" t="s">
        <v>58</v>
      </c>
      <c r="C14317">
        <v>103771</v>
      </c>
      <c r="D14317" t="s">
        <v>8514</v>
      </c>
      <c r="E14317" t="s">
        <v>32</v>
      </c>
      <c r="F14317">
        <v>0</v>
      </c>
      <c r="G14317">
        <v>0</v>
      </c>
    </row>
    <row r="14318" spans="1:11">
      <c r="A14318" t="s">
        <v>30353</v>
      </c>
      <c r="B14318" t="s">
        <v>58</v>
      </c>
      <c r="C14318">
        <v>103769</v>
      </c>
      <c r="D14318" t="s">
        <v>6620</v>
      </c>
      <c r="E14318" t="s">
        <v>32</v>
      </c>
      <c r="F14318">
        <v>3464.07</v>
      </c>
      <c r="G14318">
        <v>3517.99</v>
      </c>
      <c r="J14318">
        <v>0</v>
      </c>
      <c r="K14318">
        <v>0</v>
      </c>
    </row>
    <row r="14319" spans="1:11">
      <c r="A14319" t="s">
        <v>30354</v>
      </c>
      <c r="B14319" t="s">
        <v>58</v>
      </c>
      <c r="C14319">
        <v>103770</v>
      </c>
      <c r="D14319" t="s">
        <v>8515</v>
      </c>
      <c r="E14319" t="s">
        <v>32</v>
      </c>
      <c r="F14319">
        <v>0</v>
      </c>
      <c r="G14319">
        <v>0</v>
      </c>
    </row>
    <row r="14320" spans="1:11">
      <c r="A14320" t="s">
        <v>30355</v>
      </c>
      <c r="B14320" t="s">
        <v>58</v>
      </c>
      <c r="C14320">
        <v>103764</v>
      </c>
      <c r="D14320" t="s">
        <v>8516</v>
      </c>
      <c r="E14320" t="s">
        <v>32</v>
      </c>
      <c r="F14320">
        <v>0</v>
      </c>
      <c r="G14320">
        <v>0</v>
      </c>
    </row>
    <row r="14321" spans="1:11">
      <c r="A14321" t="s">
        <v>30356</v>
      </c>
      <c r="B14321" t="s">
        <v>58</v>
      </c>
      <c r="C14321">
        <v>103780</v>
      </c>
      <c r="D14321" t="s">
        <v>8517</v>
      </c>
      <c r="E14321" t="s">
        <v>9</v>
      </c>
      <c r="F14321">
        <v>0</v>
      </c>
      <c r="G14321">
        <v>0</v>
      </c>
    </row>
    <row r="14322" spans="1:11">
      <c r="A14322" t="s">
        <v>30357</v>
      </c>
      <c r="B14322" t="s">
        <v>58</v>
      </c>
      <c r="C14322">
        <v>103781</v>
      </c>
      <c r="D14322" t="s">
        <v>8518</v>
      </c>
      <c r="E14322" t="s">
        <v>9</v>
      </c>
      <c r="F14322">
        <v>0</v>
      </c>
      <c r="G14322">
        <v>0</v>
      </c>
    </row>
    <row r="14323" spans="1:11">
      <c r="A14323" t="s">
        <v>30358</v>
      </c>
      <c r="B14323" t="s">
        <v>58</v>
      </c>
      <c r="C14323">
        <v>103779</v>
      </c>
      <c r="D14323" t="s">
        <v>8519</v>
      </c>
      <c r="E14323" t="s">
        <v>9</v>
      </c>
      <c r="F14323">
        <v>0</v>
      </c>
      <c r="G14323">
        <v>0</v>
      </c>
    </row>
    <row r="14324" spans="1:11">
      <c r="A14324" t="s">
        <v>30359</v>
      </c>
      <c r="B14324" t="s">
        <v>58</v>
      </c>
      <c r="C14324">
        <v>103778</v>
      </c>
      <c r="D14324" t="s">
        <v>8520</v>
      </c>
      <c r="E14324" t="s">
        <v>9</v>
      </c>
      <c r="F14324">
        <v>0</v>
      </c>
      <c r="G14324">
        <v>0</v>
      </c>
    </row>
    <row r="14325" spans="1:11">
      <c r="A14325" t="s">
        <v>30360</v>
      </c>
      <c r="B14325" t="s">
        <v>58</v>
      </c>
      <c r="C14325">
        <v>103924</v>
      </c>
      <c r="D14325" t="s">
        <v>8521</v>
      </c>
      <c r="E14325" t="s">
        <v>9</v>
      </c>
      <c r="F14325">
        <v>0</v>
      </c>
      <c r="G14325">
        <v>0</v>
      </c>
    </row>
    <row r="14326" spans="1:11">
      <c r="A14326" t="s">
        <v>30361</v>
      </c>
      <c r="B14326" t="s">
        <v>58</v>
      </c>
      <c r="C14326">
        <v>103776</v>
      </c>
      <c r="D14326" t="s">
        <v>8522</v>
      </c>
      <c r="E14326" t="s">
        <v>9</v>
      </c>
      <c r="F14326">
        <v>0</v>
      </c>
      <c r="G14326">
        <v>0</v>
      </c>
    </row>
    <row r="14327" spans="1:11">
      <c r="A14327" t="s">
        <v>30362</v>
      </c>
      <c r="B14327" t="s">
        <v>58</v>
      </c>
      <c r="C14327">
        <v>103774</v>
      </c>
      <c r="D14327" t="s">
        <v>8523</v>
      </c>
      <c r="E14327" t="s">
        <v>9</v>
      </c>
      <c r="F14327">
        <v>0</v>
      </c>
      <c r="G14327">
        <v>0</v>
      </c>
    </row>
    <row r="14328" spans="1:11">
      <c r="A14328" t="s">
        <v>30363</v>
      </c>
      <c r="B14328" t="s">
        <v>58</v>
      </c>
      <c r="C14328">
        <v>103775</v>
      </c>
      <c r="D14328" t="s">
        <v>8524</v>
      </c>
      <c r="E14328" t="s">
        <v>9</v>
      </c>
      <c r="F14328">
        <v>0</v>
      </c>
      <c r="G14328">
        <v>0</v>
      </c>
    </row>
    <row r="14329" spans="1:11">
      <c r="A14329" t="s">
        <v>30364</v>
      </c>
      <c r="B14329" t="s">
        <v>58</v>
      </c>
      <c r="C14329">
        <v>97097</v>
      </c>
      <c r="D14329" t="s">
        <v>2223</v>
      </c>
      <c r="E14329" t="s">
        <v>9</v>
      </c>
      <c r="F14329">
        <v>44.16</v>
      </c>
      <c r="G14329">
        <v>44.43</v>
      </c>
      <c r="J14329">
        <v>2.0000000000000001E-4</v>
      </c>
      <c r="K14329">
        <v>2.0000000000000001E-4</v>
      </c>
    </row>
    <row r="14330" spans="1:11">
      <c r="A14330" t="s">
        <v>30365</v>
      </c>
      <c r="B14330" t="s">
        <v>58</v>
      </c>
      <c r="C14330">
        <v>97089</v>
      </c>
      <c r="D14330" t="s">
        <v>2218</v>
      </c>
      <c r="E14330" t="s">
        <v>11</v>
      </c>
      <c r="F14330">
        <v>13.56</v>
      </c>
      <c r="G14330">
        <v>13.7</v>
      </c>
      <c r="J14330">
        <v>0</v>
      </c>
      <c r="K14330">
        <v>0</v>
      </c>
    </row>
    <row r="14331" spans="1:11">
      <c r="A14331" t="s">
        <v>30366</v>
      </c>
      <c r="B14331" t="s">
        <v>58</v>
      </c>
      <c r="C14331">
        <v>97090</v>
      </c>
      <c r="D14331" t="s">
        <v>2219</v>
      </c>
      <c r="E14331" t="s">
        <v>11</v>
      </c>
      <c r="F14331">
        <v>13.22</v>
      </c>
      <c r="G14331">
        <v>13.33</v>
      </c>
      <c r="J14331">
        <v>0</v>
      </c>
      <c r="K14331">
        <v>0</v>
      </c>
    </row>
    <row r="14332" spans="1:11">
      <c r="A14332" t="s">
        <v>30367</v>
      </c>
      <c r="B14332" t="s">
        <v>58</v>
      </c>
      <c r="C14332">
        <v>97091</v>
      </c>
      <c r="D14332" t="s">
        <v>2220</v>
      </c>
      <c r="E14332" t="s">
        <v>11</v>
      </c>
      <c r="F14332">
        <v>12.77</v>
      </c>
      <c r="G14332">
        <v>12.88</v>
      </c>
      <c r="J14332">
        <v>0</v>
      </c>
      <c r="K14332">
        <v>0</v>
      </c>
    </row>
    <row r="14333" spans="1:11">
      <c r="A14333" t="s">
        <v>30368</v>
      </c>
      <c r="B14333" t="s">
        <v>58</v>
      </c>
      <c r="C14333">
        <v>97092</v>
      </c>
      <c r="D14333" t="s">
        <v>107</v>
      </c>
      <c r="E14333" t="s">
        <v>11</v>
      </c>
      <c r="F14333">
        <v>12.29</v>
      </c>
      <c r="G14333">
        <v>12.37</v>
      </c>
      <c r="J14333">
        <v>0</v>
      </c>
      <c r="K14333">
        <v>0</v>
      </c>
    </row>
    <row r="14334" spans="1:11">
      <c r="A14334" t="s">
        <v>30369</v>
      </c>
      <c r="B14334" t="s">
        <v>58</v>
      </c>
      <c r="C14334">
        <v>103053</v>
      </c>
      <c r="D14334" t="s">
        <v>8525</v>
      </c>
      <c r="E14334" t="s">
        <v>11</v>
      </c>
      <c r="F14334">
        <v>0</v>
      </c>
      <c r="G14334">
        <v>0</v>
      </c>
    </row>
    <row r="14335" spans="1:11">
      <c r="A14335" t="s">
        <v>30370</v>
      </c>
      <c r="B14335" t="s">
        <v>58</v>
      </c>
      <c r="C14335">
        <v>97093</v>
      </c>
      <c r="D14335" t="s">
        <v>2221</v>
      </c>
      <c r="E14335" t="s">
        <v>11</v>
      </c>
      <c r="F14335">
        <v>11.44</v>
      </c>
      <c r="G14335">
        <v>11.51</v>
      </c>
      <c r="J14335">
        <v>0</v>
      </c>
      <c r="K14335">
        <v>0</v>
      </c>
    </row>
    <row r="14336" spans="1:11">
      <c r="A14336" t="s">
        <v>30371</v>
      </c>
      <c r="B14336" t="s">
        <v>58</v>
      </c>
      <c r="C14336">
        <v>103054</v>
      </c>
      <c r="D14336" t="s">
        <v>8526</v>
      </c>
      <c r="E14336" t="s">
        <v>11</v>
      </c>
      <c r="F14336">
        <v>0</v>
      </c>
      <c r="G14336">
        <v>0</v>
      </c>
    </row>
    <row r="14337" spans="1:11">
      <c r="A14337" t="s">
        <v>30372</v>
      </c>
      <c r="B14337" t="s">
        <v>58</v>
      </c>
      <c r="C14337">
        <v>97088</v>
      </c>
      <c r="D14337" t="s">
        <v>2217</v>
      </c>
      <c r="E14337" t="s">
        <v>11</v>
      </c>
      <c r="F14337">
        <v>14.89</v>
      </c>
      <c r="G14337">
        <v>15.05</v>
      </c>
      <c r="J14337">
        <v>0</v>
      </c>
      <c r="K14337">
        <v>0</v>
      </c>
    </row>
    <row r="14338" spans="1:11">
      <c r="A14338" t="s">
        <v>30373</v>
      </c>
      <c r="B14338" t="s">
        <v>58</v>
      </c>
      <c r="C14338">
        <v>97087</v>
      </c>
      <c r="D14338" t="s">
        <v>2216</v>
      </c>
      <c r="E14338" t="s">
        <v>9</v>
      </c>
      <c r="F14338">
        <v>2.71</v>
      </c>
      <c r="G14338">
        <v>2.77</v>
      </c>
      <c r="J14338">
        <v>0</v>
      </c>
      <c r="K14338">
        <v>0</v>
      </c>
    </row>
    <row r="14339" spans="1:11">
      <c r="A14339" t="s">
        <v>30374</v>
      </c>
      <c r="B14339" t="s">
        <v>58</v>
      </c>
      <c r="C14339">
        <v>97083</v>
      </c>
      <c r="D14339" t="s">
        <v>2213</v>
      </c>
      <c r="E14339" t="s">
        <v>9</v>
      </c>
      <c r="F14339">
        <v>4.4400000000000004</v>
      </c>
      <c r="G14339">
        <v>4.78</v>
      </c>
      <c r="J14339">
        <v>1.5800000000000002E-2</v>
      </c>
      <c r="K14339">
        <v>1.46E-2</v>
      </c>
    </row>
    <row r="14340" spans="1:11">
      <c r="A14340" t="s">
        <v>30375</v>
      </c>
      <c r="B14340" t="s">
        <v>58</v>
      </c>
      <c r="C14340">
        <v>97084</v>
      </c>
      <c r="D14340" t="s">
        <v>2214</v>
      </c>
      <c r="E14340" t="s">
        <v>9</v>
      </c>
      <c r="F14340">
        <v>0.93</v>
      </c>
      <c r="G14340">
        <v>1</v>
      </c>
      <c r="J14340">
        <v>0</v>
      </c>
      <c r="K14340">
        <v>0</v>
      </c>
    </row>
    <row r="14341" spans="1:11">
      <c r="A14341" t="s">
        <v>30376</v>
      </c>
      <c r="B14341" t="s">
        <v>58</v>
      </c>
      <c r="C14341">
        <v>97096</v>
      </c>
      <c r="D14341" t="s">
        <v>2222</v>
      </c>
      <c r="E14341" t="s">
        <v>10</v>
      </c>
      <c r="F14341">
        <v>623.59</v>
      </c>
      <c r="G14341">
        <v>625.79999999999995</v>
      </c>
      <c r="J14341">
        <v>0</v>
      </c>
      <c r="K14341">
        <v>0</v>
      </c>
    </row>
    <row r="14342" spans="1:11">
      <c r="A14342" t="s">
        <v>30377</v>
      </c>
      <c r="B14342" t="s">
        <v>58</v>
      </c>
      <c r="C14342">
        <v>97082</v>
      </c>
      <c r="D14342" t="s">
        <v>2212</v>
      </c>
      <c r="E14342" t="s">
        <v>10</v>
      </c>
      <c r="F14342">
        <v>84.65</v>
      </c>
      <c r="G14342">
        <v>91.15</v>
      </c>
      <c r="J14342">
        <v>0</v>
      </c>
      <c r="K14342">
        <v>0</v>
      </c>
    </row>
    <row r="14343" spans="1:11">
      <c r="A14343" t="s">
        <v>30378</v>
      </c>
      <c r="B14343" t="s">
        <v>58</v>
      </c>
      <c r="C14343">
        <v>103076</v>
      </c>
      <c r="D14343" t="s">
        <v>2234</v>
      </c>
      <c r="E14343" t="s">
        <v>9</v>
      </c>
      <c r="F14343">
        <v>152.36000000000001</v>
      </c>
      <c r="G14343">
        <v>155.02000000000001</v>
      </c>
      <c r="J14343">
        <v>5.0000000000000001E-4</v>
      </c>
      <c r="K14343">
        <v>5.0000000000000001E-4</v>
      </c>
    </row>
    <row r="14344" spans="1:11">
      <c r="A14344" t="s">
        <v>30379</v>
      </c>
      <c r="B14344" t="s">
        <v>58</v>
      </c>
      <c r="C14344">
        <v>103067</v>
      </c>
      <c r="D14344" t="s">
        <v>8527</v>
      </c>
      <c r="E14344" t="s">
        <v>9</v>
      </c>
      <c r="F14344">
        <v>0</v>
      </c>
      <c r="G14344">
        <v>0</v>
      </c>
    </row>
    <row r="14345" spans="1:11">
      <c r="A14345" t="s">
        <v>30380</v>
      </c>
      <c r="B14345" t="s">
        <v>58</v>
      </c>
      <c r="C14345">
        <v>103077</v>
      </c>
      <c r="D14345" t="s">
        <v>2235</v>
      </c>
      <c r="E14345" t="s">
        <v>9</v>
      </c>
      <c r="F14345">
        <v>196.25</v>
      </c>
      <c r="G14345">
        <v>199.21</v>
      </c>
      <c r="J14345">
        <v>4.0000000000000002E-4</v>
      </c>
      <c r="K14345">
        <v>4.0000000000000002E-4</v>
      </c>
    </row>
    <row r="14346" spans="1:11">
      <c r="A14346" t="s">
        <v>30381</v>
      </c>
      <c r="B14346" t="s">
        <v>58</v>
      </c>
      <c r="C14346">
        <v>103068</v>
      </c>
      <c r="D14346" t="s">
        <v>8528</v>
      </c>
      <c r="E14346" t="s">
        <v>9</v>
      </c>
      <c r="F14346">
        <v>0</v>
      </c>
      <c r="G14346">
        <v>0</v>
      </c>
    </row>
    <row r="14347" spans="1:11">
      <c r="A14347" t="s">
        <v>30382</v>
      </c>
      <c r="B14347" t="s">
        <v>58</v>
      </c>
      <c r="C14347">
        <v>103078</v>
      </c>
      <c r="D14347" t="s">
        <v>2236</v>
      </c>
      <c r="E14347" t="s">
        <v>9</v>
      </c>
      <c r="F14347">
        <v>236.98</v>
      </c>
      <c r="G14347">
        <v>240.34</v>
      </c>
      <c r="J14347">
        <v>2.9999999999999997E-4</v>
      </c>
      <c r="K14347">
        <v>2.9999999999999997E-4</v>
      </c>
    </row>
    <row r="14348" spans="1:11">
      <c r="A14348" t="s">
        <v>30383</v>
      </c>
      <c r="B14348" t="s">
        <v>58</v>
      </c>
      <c r="C14348">
        <v>103069</v>
      </c>
      <c r="D14348" t="s">
        <v>8529</v>
      </c>
      <c r="E14348" t="s">
        <v>9</v>
      </c>
      <c r="F14348">
        <v>0</v>
      </c>
      <c r="G14348">
        <v>0</v>
      </c>
    </row>
    <row r="14349" spans="1:11">
      <c r="A14349" t="s">
        <v>30384</v>
      </c>
      <c r="B14349" t="s">
        <v>58</v>
      </c>
      <c r="C14349">
        <v>103079</v>
      </c>
      <c r="D14349" t="s">
        <v>2237</v>
      </c>
      <c r="E14349" t="s">
        <v>9</v>
      </c>
      <c r="F14349">
        <v>283.58999999999997</v>
      </c>
      <c r="G14349">
        <v>287.23</v>
      </c>
      <c r="J14349">
        <v>2.0000000000000001E-4</v>
      </c>
      <c r="K14349">
        <v>2.0000000000000001E-4</v>
      </c>
    </row>
    <row r="14350" spans="1:11">
      <c r="A14350" t="s">
        <v>30385</v>
      </c>
      <c r="B14350" t="s">
        <v>58</v>
      </c>
      <c r="C14350">
        <v>103070</v>
      </c>
      <c r="D14350" t="s">
        <v>8530</v>
      </c>
      <c r="E14350" t="s">
        <v>9</v>
      </c>
      <c r="F14350">
        <v>0</v>
      </c>
      <c r="G14350">
        <v>0</v>
      </c>
    </row>
    <row r="14351" spans="1:11">
      <c r="A14351" t="s">
        <v>30386</v>
      </c>
      <c r="B14351" t="s">
        <v>58</v>
      </c>
      <c r="C14351">
        <v>103080</v>
      </c>
      <c r="D14351" t="s">
        <v>2238</v>
      </c>
      <c r="E14351" t="s">
        <v>9</v>
      </c>
      <c r="F14351">
        <v>344.18</v>
      </c>
      <c r="G14351">
        <v>348.27</v>
      </c>
      <c r="J14351">
        <v>2.0000000000000001E-4</v>
      </c>
      <c r="K14351">
        <v>2.0000000000000001E-4</v>
      </c>
    </row>
    <row r="14352" spans="1:11">
      <c r="A14352" t="s">
        <v>30387</v>
      </c>
      <c r="B14352" t="s">
        <v>58</v>
      </c>
      <c r="C14352">
        <v>103071</v>
      </c>
      <c r="D14352" t="s">
        <v>8531</v>
      </c>
      <c r="E14352" t="s">
        <v>9</v>
      </c>
      <c r="F14352">
        <v>0</v>
      </c>
      <c r="G14352">
        <v>0</v>
      </c>
    </row>
    <row r="14353" spans="1:11">
      <c r="A14353" t="s">
        <v>30388</v>
      </c>
      <c r="B14353" t="s">
        <v>58</v>
      </c>
      <c r="C14353">
        <v>103075</v>
      </c>
      <c r="D14353" t="s">
        <v>2233</v>
      </c>
      <c r="E14353" t="s">
        <v>9</v>
      </c>
      <c r="F14353">
        <v>220.47</v>
      </c>
      <c r="G14353">
        <v>223.46</v>
      </c>
      <c r="J14353">
        <v>4.0000000000000002E-4</v>
      </c>
      <c r="K14353">
        <v>4.0000000000000002E-4</v>
      </c>
    </row>
    <row r="14354" spans="1:11">
      <c r="A14354" t="s">
        <v>30389</v>
      </c>
      <c r="B14354" t="s">
        <v>58</v>
      </c>
      <c r="C14354">
        <v>103062</v>
      </c>
      <c r="D14354" t="s">
        <v>8532</v>
      </c>
      <c r="E14354" t="s">
        <v>9</v>
      </c>
      <c r="F14354">
        <v>0</v>
      </c>
      <c r="G14354">
        <v>0</v>
      </c>
    </row>
    <row r="14355" spans="1:11">
      <c r="A14355" t="s">
        <v>30390</v>
      </c>
      <c r="B14355" t="s">
        <v>58</v>
      </c>
      <c r="C14355">
        <v>103065</v>
      </c>
      <c r="D14355" t="s">
        <v>8533</v>
      </c>
      <c r="E14355" t="s">
        <v>9</v>
      </c>
      <c r="F14355">
        <v>0</v>
      </c>
      <c r="G14355">
        <v>0</v>
      </c>
    </row>
    <row r="14356" spans="1:11">
      <c r="A14356" t="s">
        <v>30391</v>
      </c>
      <c r="B14356" t="s">
        <v>58</v>
      </c>
      <c r="C14356">
        <v>103063</v>
      </c>
      <c r="D14356" t="s">
        <v>8534</v>
      </c>
      <c r="E14356" t="s">
        <v>9</v>
      </c>
      <c r="F14356">
        <v>0</v>
      </c>
      <c r="G14356">
        <v>0</v>
      </c>
    </row>
    <row r="14357" spans="1:11">
      <c r="A14357" t="s">
        <v>30392</v>
      </c>
      <c r="B14357" t="s">
        <v>58</v>
      </c>
      <c r="C14357">
        <v>103066</v>
      </c>
      <c r="D14357" t="s">
        <v>8535</v>
      </c>
      <c r="E14357" t="s">
        <v>9</v>
      </c>
      <c r="F14357">
        <v>0</v>
      </c>
      <c r="G14357">
        <v>0</v>
      </c>
    </row>
    <row r="14358" spans="1:11">
      <c r="A14358" t="s">
        <v>30393</v>
      </c>
      <c r="B14358" t="s">
        <v>58</v>
      </c>
      <c r="C14358">
        <v>103064</v>
      </c>
      <c r="D14358" t="s">
        <v>8536</v>
      </c>
      <c r="E14358" t="s">
        <v>9</v>
      </c>
      <c r="F14358">
        <v>0</v>
      </c>
      <c r="G14358">
        <v>0</v>
      </c>
    </row>
    <row r="14359" spans="1:11">
      <c r="A14359" t="s">
        <v>30394</v>
      </c>
      <c r="B14359" t="s">
        <v>58</v>
      </c>
      <c r="C14359">
        <v>103074</v>
      </c>
      <c r="D14359" t="s">
        <v>2232</v>
      </c>
      <c r="E14359" t="s">
        <v>9</v>
      </c>
      <c r="F14359">
        <v>176.31</v>
      </c>
      <c r="G14359">
        <v>179.03</v>
      </c>
      <c r="J14359">
        <v>4.0000000000000002E-4</v>
      </c>
      <c r="K14359">
        <v>4.0000000000000002E-4</v>
      </c>
    </row>
    <row r="14360" spans="1:11">
      <c r="A14360" t="s">
        <v>30395</v>
      </c>
      <c r="B14360" t="s">
        <v>58</v>
      </c>
      <c r="C14360">
        <v>103057</v>
      </c>
      <c r="D14360" t="s">
        <v>8537</v>
      </c>
      <c r="E14360" t="s">
        <v>9</v>
      </c>
      <c r="F14360">
        <v>0</v>
      </c>
      <c r="G14360">
        <v>0</v>
      </c>
    </row>
    <row r="14361" spans="1:11">
      <c r="A14361" t="s">
        <v>30396</v>
      </c>
      <c r="B14361" t="s">
        <v>58</v>
      </c>
      <c r="C14361">
        <v>103060</v>
      </c>
      <c r="D14361" t="s">
        <v>8538</v>
      </c>
      <c r="E14361" t="s">
        <v>9</v>
      </c>
      <c r="F14361">
        <v>0</v>
      </c>
      <c r="G14361">
        <v>0</v>
      </c>
    </row>
    <row r="14362" spans="1:11">
      <c r="A14362" t="s">
        <v>30397</v>
      </c>
      <c r="B14362" t="s">
        <v>58</v>
      </c>
      <c r="C14362">
        <v>103058</v>
      </c>
      <c r="D14362" t="s">
        <v>8539</v>
      </c>
      <c r="E14362" t="s">
        <v>9</v>
      </c>
      <c r="F14362">
        <v>0</v>
      </c>
      <c r="G14362">
        <v>0</v>
      </c>
    </row>
    <row r="14363" spans="1:11">
      <c r="A14363" t="s">
        <v>30398</v>
      </c>
      <c r="B14363" t="s">
        <v>58</v>
      </c>
      <c r="C14363">
        <v>103061</v>
      </c>
      <c r="D14363" t="s">
        <v>8540</v>
      </c>
      <c r="E14363" t="s">
        <v>9</v>
      </c>
      <c r="F14363">
        <v>0</v>
      </c>
      <c r="G14363">
        <v>0</v>
      </c>
    </row>
    <row r="14364" spans="1:11">
      <c r="A14364" t="s">
        <v>30399</v>
      </c>
      <c r="B14364" t="s">
        <v>58</v>
      </c>
      <c r="C14364">
        <v>103059</v>
      </c>
      <c r="D14364" t="s">
        <v>8541</v>
      </c>
      <c r="E14364" t="s">
        <v>9</v>
      </c>
      <c r="F14364">
        <v>0</v>
      </c>
      <c r="G14364">
        <v>0</v>
      </c>
    </row>
    <row r="14365" spans="1:11">
      <c r="A14365" t="s">
        <v>30400</v>
      </c>
      <c r="B14365" t="s">
        <v>58</v>
      </c>
      <c r="C14365">
        <v>97101</v>
      </c>
      <c r="D14365" t="s">
        <v>2224</v>
      </c>
      <c r="E14365" t="s">
        <v>9</v>
      </c>
      <c r="F14365">
        <v>177.8</v>
      </c>
      <c r="G14365">
        <v>180.77</v>
      </c>
      <c r="J14365">
        <v>4.0000000000000002E-4</v>
      </c>
      <c r="K14365">
        <v>4.0000000000000002E-4</v>
      </c>
    </row>
    <row r="14366" spans="1:11">
      <c r="A14366" t="s">
        <v>30401</v>
      </c>
      <c r="B14366" t="s">
        <v>58</v>
      </c>
      <c r="C14366">
        <v>97098</v>
      </c>
      <c r="D14366" t="s">
        <v>8542</v>
      </c>
      <c r="E14366" t="s">
        <v>9</v>
      </c>
      <c r="F14366">
        <v>0</v>
      </c>
      <c r="G14366">
        <v>0</v>
      </c>
    </row>
    <row r="14367" spans="1:11">
      <c r="A14367" t="s">
        <v>30402</v>
      </c>
      <c r="B14367" t="s">
        <v>58</v>
      </c>
      <c r="C14367">
        <v>97102</v>
      </c>
      <c r="D14367" t="s">
        <v>2225</v>
      </c>
      <c r="E14367" t="s">
        <v>9</v>
      </c>
      <c r="F14367">
        <v>221.69</v>
      </c>
      <c r="G14367">
        <v>224.96</v>
      </c>
      <c r="J14367">
        <v>2.9999999999999997E-4</v>
      </c>
      <c r="K14367">
        <v>2.9999999999999997E-4</v>
      </c>
    </row>
    <row r="14368" spans="1:11">
      <c r="A14368" t="s">
        <v>30403</v>
      </c>
      <c r="B14368" t="s">
        <v>58</v>
      </c>
      <c r="C14368">
        <v>97099</v>
      </c>
      <c r="D14368" t="s">
        <v>8543</v>
      </c>
      <c r="E14368" t="s">
        <v>9</v>
      </c>
      <c r="F14368">
        <v>0</v>
      </c>
      <c r="G14368">
        <v>0</v>
      </c>
    </row>
    <row r="14369" spans="1:11">
      <c r="A14369" t="s">
        <v>30404</v>
      </c>
      <c r="B14369" t="s">
        <v>58</v>
      </c>
      <c r="C14369">
        <v>97103</v>
      </c>
      <c r="D14369" t="s">
        <v>2226</v>
      </c>
      <c r="E14369" t="s">
        <v>9</v>
      </c>
      <c r="F14369">
        <v>262.42</v>
      </c>
      <c r="G14369">
        <v>266.08999999999997</v>
      </c>
      <c r="J14369">
        <v>2.9999999999999997E-4</v>
      </c>
      <c r="K14369">
        <v>2.9999999999999997E-4</v>
      </c>
    </row>
    <row r="14370" spans="1:11">
      <c r="A14370" t="s">
        <v>30405</v>
      </c>
      <c r="B14370" t="s">
        <v>58</v>
      </c>
      <c r="C14370">
        <v>97100</v>
      </c>
      <c r="D14370" t="s">
        <v>8544</v>
      </c>
      <c r="E14370" t="s">
        <v>9</v>
      </c>
      <c r="F14370">
        <v>0</v>
      </c>
      <c r="G14370">
        <v>0</v>
      </c>
    </row>
    <row r="14371" spans="1:11">
      <c r="A14371" t="s">
        <v>30406</v>
      </c>
      <c r="B14371" t="s">
        <v>58</v>
      </c>
      <c r="C14371">
        <v>103072</v>
      </c>
      <c r="D14371" t="s">
        <v>2230</v>
      </c>
      <c r="E14371" t="s">
        <v>9</v>
      </c>
      <c r="F14371">
        <v>309.02999999999997</v>
      </c>
      <c r="G14371">
        <v>312.98</v>
      </c>
      <c r="J14371">
        <v>2.0000000000000001E-4</v>
      </c>
      <c r="K14371">
        <v>2.0000000000000001E-4</v>
      </c>
    </row>
    <row r="14372" spans="1:11">
      <c r="A14372" t="s">
        <v>30407</v>
      </c>
      <c r="B14372" t="s">
        <v>58</v>
      </c>
      <c r="C14372">
        <v>103055</v>
      </c>
      <c r="D14372" t="s">
        <v>8545</v>
      </c>
      <c r="E14372" t="s">
        <v>9</v>
      </c>
      <c r="F14372">
        <v>0</v>
      </c>
      <c r="G14372">
        <v>0</v>
      </c>
    </row>
    <row r="14373" spans="1:11">
      <c r="A14373" t="s">
        <v>30408</v>
      </c>
      <c r="B14373" t="s">
        <v>58</v>
      </c>
      <c r="C14373">
        <v>103073</v>
      </c>
      <c r="D14373" t="s">
        <v>2231</v>
      </c>
      <c r="E14373" t="s">
        <v>9</v>
      </c>
      <c r="F14373">
        <v>369.62</v>
      </c>
      <c r="G14373">
        <v>374.02</v>
      </c>
      <c r="J14373">
        <v>2.0000000000000001E-4</v>
      </c>
      <c r="K14373">
        <v>2.0000000000000001E-4</v>
      </c>
    </row>
    <row r="14374" spans="1:11">
      <c r="A14374" t="s">
        <v>30409</v>
      </c>
      <c r="B14374" t="s">
        <v>58</v>
      </c>
      <c r="C14374">
        <v>103056</v>
      </c>
      <c r="D14374" t="s">
        <v>8546</v>
      </c>
      <c r="E14374" t="s">
        <v>9</v>
      </c>
      <c r="F14374">
        <v>0</v>
      </c>
      <c r="G14374">
        <v>0</v>
      </c>
    </row>
    <row r="14375" spans="1:11">
      <c r="A14375" t="s">
        <v>30410</v>
      </c>
      <c r="B14375" t="s">
        <v>58</v>
      </c>
      <c r="C14375">
        <v>97086</v>
      </c>
      <c r="D14375" t="s">
        <v>2215</v>
      </c>
      <c r="E14375" t="s">
        <v>9</v>
      </c>
      <c r="F14375">
        <v>167.61</v>
      </c>
      <c r="G14375">
        <v>178.59</v>
      </c>
      <c r="J14375">
        <v>0</v>
      </c>
      <c r="K14375">
        <v>0</v>
      </c>
    </row>
    <row r="14376" spans="1:11">
      <c r="A14376" t="s">
        <v>30411</v>
      </c>
      <c r="B14376" t="s">
        <v>58</v>
      </c>
      <c r="C14376">
        <v>97085</v>
      </c>
      <c r="D14376" t="s">
        <v>8547</v>
      </c>
      <c r="E14376" t="s">
        <v>9</v>
      </c>
      <c r="F14376">
        <v>0</v>
      </c>
      <c r="G14376">
        <v>0</v>
      </c>
    </row>
    <row r="14377" spans="1:11">
      <c r="A14377" t="s">
        <v>30412</v>
      </c>
      <c r="B14377" t="s">
        <v>58</v>
      </c>
      <c r="C14377">
        <v>104766</v>
      </c>
      <c r="D14377" t="s">
        <v>3119</v>
      </c>
      <c r="E14377" t="s">
        <v>12</v>
      </c>
      <c r="F14377">
        <v>19.3</v>
      </c>
      <c r="G14377">
        <v>20.73</v>
      </c>
      <c r="J14377">
        <v>0</v>
      </c>
      <c r="K14377">
        <v>0</v>
      </c>
    </row>
    <row r="14378" spans="1:11">
      <c r="A14378" t="s">
        <v>30413</v>
      </c>
      <c r="B14378" t="s">
        <v>58</v>
      </c>
      <c r="C14378">
        <v>90467</v>
      </c>
      <c r="D14378" t="s">
        <v>4904</v>
      </c>
      <c r="E14378" t="s">
        <v>12</v>
      </c>
      <c r="F14378">
        <v>28.15</v>
      </c>
      <c r="G14378">
        <v>30.24</v>
      </c>
      <c r="J14378">
        <v>0</v>
      </c>
      <c r="K14378">
        <v>0</v>
      </c>
    </row>
    <row r="14379" spans="1:11">
      <c r="A14379" t="s">
        <v>30414</v>
      </c>
      <c r="B14379" t="s">
        <v>58</v>
      </c>
      <c r="C14379">
        <v>90466</v>
      </c>
      <c r="D14379" t="s">
        <v>4903</v>
      </c>
      <c r="E14379" t="s">
        <v>12</v>
      </c>
      <c r="F14379">
        <v>18.760000000000002</v>
      </c>
      <c r="G14379">
        <v>20.149999999999999</v>
      </c>
      <c r="J14379">
        <v>0</v>
      </c>
      <c r="K14379">
        <v>0</v>
      </c>
    </row>
    <row r="14380" spans="1:11">
      <c r="A14380" t="s">
        <v>30415</v>
      </c>
      <c r="B14380" t="s">
        <v>58</v>
      </c>
      <c r="C14380">
        <v>90469</v>
      </c>
      <c r="D14380" t="s">
        <v>4906</v>
      </c>
      <c r="E14380" t="s">
        <v>12</v>
      </c>
      <c r="F14380">
        <v>13.2</v>
      </c>
      <c r="G14380">
        <v>14.04</v>
      </c>
      <c r="J14380">
        <v>0</v>
      </c>
      <c r="K14380">
        <v>0</v>
      </c>
    </row>
    <row r="14381" spans="1:11">
      <c r="A14381" t="s">
        <v>30416</v>
      </c>
      <c r="B14381" t="s">
        <v>58</v>
      </c>
      <c r="C14381">
        <v>90470</v>
      </c>
      <c r="D14381" t="s">
        <v>4907</v>
      </c>
      <c r="E14381" t="s">
        <v>12</v>
      </c>
      <c r="F14381">
        <v>17.38</v>
      </c>
      <c r="G14381">
        <v>18.45</v>
      </c>
      <c r="J14381">
        <v>0</v>
      </c>
      <c r="K14381">
        <v>0</v>
      </c>
    </row>
    <row r="14382" spans="1:11">
      <c r="A14382" t="s">
        <v>30417</v>
      </c>
      <c r="B14382" t="s">
        <v>58</v>
      </c>
      <c r="C14382">
        <v>90468</v>
      </c>
      <c r="D14382" t="s">
        <v>4905</v>
      </c>
      <c r="E14382" t="s">
        <v>12</v>
      </c>
      <c r="F14382">
        <v>8.7200000000000006</v>
      </c>
      <c r="G14382">
        <v>9.27</v>
      </c>
      <c r="J14382">
        <v>0</v>
      </c>
      <c r="K14382">
        <v>0</v>
      </c>
    </row>
    <row r="14383" spans="1:11">
      <c r="A14383" t="s">
        <v>30418</v>
      </c>
      <c r="B14383" t="s">
        <v>58</v>
      </c>
      <c r="C14383">
        <v>91188</v>
      </c>
      <c r="D14383" t="s">
        <v>15328</v>
      </c>
      <c r="E14383" t="s">
        <v>32</v>
      </c>
      <c r="F14383">
        <v>15.73</v>
      </c>
      <c r="G14383">
        <v>16.809999999999999</v>
      </c>
      <c r="J14383">
        <v>1.2699999999999999E-2</v>
      </c>
      <c r="K14383">
        <v>1.1900000000000001E-2</v>
      </c>
    </row>
    <row r="14384" spans="1:11">
      <c r="A14384" t="s">
        <v>30419</v>
      </c>
      <c r="B14384" t="s">
        <v>58</v>
      </c>
      <c r="C14384">
        <v>91189</v>
      </c>
      <c r="D14384" t="s">
        <v>15329</v>
      </c>
      <c r="E14384" t="s">
        <v>32</v>
      </c>
      <c r="F14384">
        <v>81.760000000000005</v>
      </c>
      <c r="G14384">
        <v>86.31</v>
      </c>
      <c r="J14384">
        <v>1.7100000000000001E-2</v>
      </c>
      <c r="K14384">
        <v>1.6199999999999999E-2</v>
      </c>
    </row>
    <row r="14385" spans="1:11">
      <c r="A14385" t="s">
        <v>30420</v>
      </c>
      <c r="B14385" t="s">
        <v>58</v>
      </c>
      <c r="C14385">
        <v>91192</v>
      </c>
      <c r="D14385" t="s">
        <v>4922</v>
      </c>
      <c r="E14385" t="s">
        <v>32</v>
      </c>
      <c r="F14385">
        <v>23.83</v>
      </c>
      <c r="G14385">
        <v>25.08</v>
      </c>
      <c r="J14385">
        <v>0</v>
      </c>
      <c r="K14385">
        <v>0</v>
      </c>
    </row>
    <row r="14386" spans="1:11">
      <c r="A14386" t="s">
        <v>30421</v>
      </c>
      <c r="B14386" t="s">
        <v>58</v>
      </c>
      <c r="C14386">
        <v>91190</v>
      </c>
      <c r="D14386" t="s">
        <v>4920</v>
      </c>
      <c r="E14386" t="s">
        <v>32</v>
      </c>
      <c r="F14386">
        <v>12.39</v>
      </c>
      <c r="G14386">
        <v>13.21</v>
      </c>
      <c r="J14386">
        <v>0</v>
      </c>
      <c r="K14386">
        <v>0</v>
      </c>
    </row>
    <row r="14387" spans="1:11">
      <c r="A14387" t="s">
        <v>30422</v>
      </c>
      <c r="B14387" t="s">
        <v>58</v>
      </c>
      <c r="C14387">
        <v>91191</v>
      </c>
      <c r="D14387" t="s">
        <v>4921</v>
      </c>
      <c r="E14387" t="s">
        <v>32</v>
      </c>
      <c r="F14387">
        <v>16.489999999999998</v>
      </c>
      <c r="G14387">
        <v>17.46</v>
      </c>
      <c r="J14387">
        <v>0</v>
      </c>
      <c r="K14387">
        <v>0</v>
      </c>
    </row>
    <row r="14388" spans="1:11">
      <c r="A14388" t="s">
        <v>30423</v>
      </c>
      <c r="B14388" t="s">
        <v>58</v>
      </c>
      <c r="C14388">
        <v>95541</v>
      </c>
      <c r="D14388" t="s">
        <v>15330</v>
      </c>
      <c r="E14388" t="s">
        <v>32</v>
      </c>
      <c r="F14388">
        <v>27.75</v>
      </c>
      <c r="G14388">
        <v>29.98</v>
      </c>
      <c r="J14388">
        <v>0</v>
      </c>
      <c r="K14388">
        <v>0</v>
      </c>
    </row>
    <row r="14389" spans="1:11">
      <c r="A14389" t="s">
        <v>30424</v>
      </c>
      <c r="B14389" t="s">
        <v>58</v>
      </c>
      <c r="C14389">
        <v>96564</v>
      </c>
      <c r="D14389" t="s">
        <v>15331</v>
      </c>
      <c r="E14389" t="s">
        <v>12</v>
      </c>
      <c r="F14389">
        <v>0</v>
      </c>
      <c r="G14389">
        <v>0</v>
      </c>
    </row>
    <row r="14390" spans="1:11">
      <c r="A14390" t="s">
        <v>30425</v>
      </c>
      <c r="B14390" t="s">
        <v>58</v>
      </c>
      <c r="C14390">
        <v>104785</v>
      </c>
      <c r="D14390" t="s">
        <v>3127</v>
      </c>
      <c r="E14390" t="s">
        <v>12</v>
      </c>
      <c r="F14390">
        <v>14.97</v>
      </c>
      <c r="G14390">
        <v>15.68</v>
      </c>
      <c r="J14390">
        <v>0</v>
      </c>
      <c r="K14390">
        <v>0</v>
      </c>
    </row>
    <row r="14391" spans="1:11">
      <c r="A14391" t="s">
        <v>30426</v>
      </c>
      <c r="B14391" t="s">
        <v>58</v>
      </c>
      <c r="C14391">
        <v>91166</v>
      </c>
      <c r="D14391" t="s">
        <v>4908</v>
      </c>
      <c r="E14391" t="s">
        <v>12</v>
      </c>
      <c r="F14391">
        <v>4.84</v>
      </c>
      <c r="G14391">
        <v>5.04</v>
      </c>
      <c r="J14391">
        <v>0</v>
      </c>
      <c r="K14391">
        <v>0</v>
      </c>
    </row>
    <row r="14392" spans="1:11">
      <c r="A14392" t="s">
        <v>30427</v>
      </c>
      <c r="B14392" t="s">
        <v>58</v>
      </c>
      <c r="C14392">
        <v>91167</v>
      </c>
      <c r="D14392" t="s">
        <v>4909</v>
      </c>
      <c r="E14392" t="s">
        <v>12</v>
      </c>
      <c r="F14392">
        <v>12.77</v>
      </c>
      <c r="G14392">
        <v>13.53</v>
      </c>
      <c r="J14392">
        <v>0</v>
      </c>
      <c r="K14392">
        <v>0</v>
      </c>
    </row>
    <row r="14393" spans="1:11">
      <c r="A14393" t="s">
        <v>30428</v>
      </c>
      <c r="B14393" t="s">
        <v>58</v>
      </c>
      <c r="C14393">
        <v>91176</v>
      </c>
      <c r="D14393" t="s">
        <v>15332</v>
      </c>
      <c r="E14393" t="s">
        <v>12</v>
      </c>
      <c r="F14393">
        <v>20.97</v>
      </c>
      <c r="G14393">
        <v>21.96</v>
      </c>
      <c r="J14393">
        <v>0</v>
      </c>
      <c r="K14393">
        <v>0</v>
      </c>
    </row>
    <row r="14394" spans="1:11">
      <c r="A14394" t="s">
        <v>30429</v>
      </c>
      <c r="B14394" t="s">
        <v>58</v>
      </c>
      <c r="C14394">
        <v>91182</v>
      </c>
      <c r="D14394" t="s">
        <v>4916</v>
      </c>
      <c r="E14394" t="s">
        <v>12</v>
      </c>
      <c r="F14394">
        <v>32.24</v>
      </c>
      <c r="G14394">
        <v>34.58</v>
      </c>
      <c r="J14394">
        <v>0</v>
      </c>
      <c r="K14394">
        <v>0</v>
      </c>
    </row>
    <row r="14395" spans="1:11">
      <c r="A14395" t="s">
        <v>30430</v>
      </c>
      <c r="B14395" t="s">
        <v>58</v>
      </c>
      <c r="C14395">
        <v>91186</v>
      </c>
      <c r="D14395" t="s">
        <v>4918</v>
      </c>
      <c r="E14395" t="s">
        <v>12</v>
      </c>
      <c r="F14395">
        <v>35.58</v>
      </c>
      <c r="G14395">
        <v>38.17</v>
      </c>
      <c r="J14395">
        <v>0</v>
      </c>
      <c r="K14395">
        <v>0</v>
      </c>
    </row>
    <row r="14396" spans="1:11">
      <c r="A14396" t="s">
        <v>30431</v>
      </c>
      <c r="B14396" t="s">
        <v>58</v>
      </c>
      <c r="C14396">
        <v>91171</v>
      </c>
      <c r="D14396" t="s">
        <v>4911</v>
      </c>
      <c r="E14396" t="s">
        <v>12</v>
      </c>
      <c r="F14396">
        <v>20.66</v>
      </c>
      <c r="G14396">
        <v>21.79</v>
      </c>
      <c r="J14396">
        <v>0</v>
      </c>
      <c r="K14396">
        <v>0</v>
      </c>
    </row>
    <row r="14397" spans="1:11">
      <c r="A14397" t="s">
        <v>30432</v>
      </c>
      <c r="B14397" t="s">
        <v>58</v>
      </c>
      <c r="C14397">
        <v>91187</v>
      </c>
      <c r="D14397" t="s">
        <v>4919</v>
      </c>
      <c r="E14397" t="s">
        <v>12</v>
      </c>
      <c r="F14397">
        <v>31.98</v>
      </c>
      <c r="G14397">
        <v>34.340000000000003</v>
      </c>
      <c r="J14397">
        <v>0</v>
      </c>
      <c r="K14397">
        <v>0</v>
      </c>
    </row>
    <row r="14398" spans="1:11">
      <c r="A14398" t="s">
        <v>30433</v>
      </c>
      <c r="B14398" t="s">
        <v>58</v>
      </c>
      <c r="C14398">
        <v>91172</v>
      </c>
      <c r="D14398" t="s">
        <v>4912</v>
      </c>
      <c r="E14398" t="s">
        <v>12</v>
      </c>
      <c r="F14398">
        <v>23.79</v>
      </c>
      <c r="G14398">
        <v>25.06</v>
      </c>
      <c r="J14398">
        <v>0</v>
      </c>
      <c r="K14398">
        <v>0</v>
      </c>
    </row>
    <row r="14399" spans="1:11">
      <c r="A14399" t="s">
        <v>30434</v>
      </c>
      <c r="B14399" t="s">
        <v>58</v>
      </c>
      <c r="C14399">
        <v>91185</v>
      </c>
      <c r="D14399" t="s">
        <v>4917</v>
      </c>
      <c r="E14399" t="s">
        <v>12</v>
      </c>
      <c r="F14399">
        <v>32.24</v>
      </c>
      <c r="G14399">
        <v>34.58</v>
      </c>
      <c r="J14399">
        <v>0</v>
      </c>
      <c r="K14399">
        <v>0</v>
      </c>
    </row>
    <row r="14400" spans="1:11">
      <c r="A14400" t="s">
        <v>30435</v>
      </c>
      <c r="B14400" t="s">
        <v>58</v>
      </c>
      <c r="C14400">
        <v>91170</v>
      </c>
      <c r="D14400" t="s">
        <v>4910</v>
      </c>
      <c r="E14400" t="s">
        <v>12</v>
      </c>
      <c r="F14400">
        <v>12.77</v>
      </c>
      <c r="G14400">
        <v>13.53</v>
      </c>
      <c r="J14400">
        <v>0</v>
      </c>
      <c r="K14400">
        <v>0</v>
      </c>
    </row>
    <row r="14401" spans="1:11">
      <c r="A14401" t="s">
        <v>30436</v>
      </c>
      <c r="B14401" t="s">
        <v>58</v>
      </c>
      <c r="C14401">
        <v>91180</v>
      </c>
      <c r="D14401" t="s">
        <v>15333</v>
      </c>
      <c r="E14401" t="s">
        <v>12</v>
      </c>
      <c r="F14401">
        <v>27.97</v>
      </c>
      <c r="G14401">
        <v>29.32</v>
      </c>
      <c r="J14401">
        <v>0</v>
      </c>
      <c r="K14401">
        <v>0</v>
      </c>
    </row>
    <row r="14402" spans="1:11">
      <c r="A14402" t="s">
        <v>30437</v>
      </c>
      <c r="B14402" t="s">
        <v>58</v>
      </c>
      <c r="C14402">
        <v>91181</v>
      </c>
      <c r="D14402" t="s">
        <v>15334</v>
      </c>
      <c r="E14402" t="s">
        <v>12</v>
      </c>
      <c r="F14402">
        <v>29.37</v>
      </c>
      <c r="G14402">
        <v>30.8</v>
      </c>
      <c r="J14402">
        <v>0</v>
      </c>
      <c r="K14402">
        <v>0</v>
      </c>
    </row>
    <row r="14403" spans="1:11">
      <c r="A14403" t="s">
        <v>30438</v>
      </c>
      <c r="B14403" t="s">
        <v>58</v>
      </c>
      <c r="C14403">
        <v>91179</v>
      </c>
      <c r="D14403" t="s">
        <v>15335</v>
      </c>
      <c r="E14403" t="s">
        <v>12</v>
      </c>
      <c r="F14403">
        <v>20.97</v>
      </c>
      <c r="G14403">
        <v>21.96</v>
      </c>
      <c r="J14403">
        <v>0</v>
      </c>
      <c r="K14403">
        <v>0</v>
      </c>
    </row>
    <row r="14404" spans="1:11">
      <c r="A14404" t="s">
        <v>30439</v>
      </c>
      <c r="B14404" t="s">
        <v>58</v>
      </c>
      <c r="C14404">
        <v>91174</v>
      </c>
      <c r="D14404" t="s">
        <v>4914</v>
      </c>
      <c r="E14404" t="s">
        <v>12</v>
      </c>
      <c r="F14404">
        <v>8.26</v>
      </c>
      <c r="G14404">
        <v>8.6999999999999993</v>
      </c>
      <c r="J14404">
        <v>0</v>
      </c>
      <c r="K14404">
        <v>0</v>
      </c>
    </row>
    <row r="14405" spans="1:11">
      <c r="A14405" t="s">
        <v>30440</v>
      </c>
      <c r="B14405" t="s">
        <v>58</v>
      </c>
      <c r="C14405">
        <v>91175</v>
      </c>
      <c r="D14405" t="s">
        <v>4915</v>
      </c>
      <c r="E14405" t="s">
        <v>12</v>
      </c>
      <c r="F14405">
        <v>12.84</v>
      </c>
      <c r="G14405">
        <v>13.53</v>
      </c>
      <c r="J14405">
        <v>0</v>
      </c>
      <c r="K14405">
        <v>0</v>
      </c>
    </row>
    <row r="14406" spans="1:11">
      <c r="A14406" t="s">
        <v>30441</v>
      </c>
      <c r="B14406" t="s">
        <v>58</v>
      </c>
      <c r="C14406">
        <v>91173</v>
      </c>
      <c r="D14406" t="s">
        <v>4913</v>
      </c>
      <c r="E14406" t="s">
        <v>12</v>
      </c>
      <c r="F14406">
        <v>4.76</v>
      </c>
      <c r="G14406">
        <v>5.05</v>
      </c>
      <c r="J14406">
        <v>0</v>
      </c>
      <c r="K14406">
        <v>0</v>
      </c>
    </row>
    <row r="14407" spans="1:11">
      <c r="A14407" t="s">
        <v>30442</v>
      </c>
      <c r="B14407" t="s">
        <v>58</v>
      </c>
      <c r="C14407">
        <v>104759</v>
      </c>
      <c r="D14407" t="s">
        <v>3112</v>
      </c>
      <c r="E14407" t="s">
        <v>32</v>
      </c>
      <c r="F14407">
        <v>52.89</v>
      </c>
      <c r="G14407">
        <v>57.31</v>
      </c>
      <c r="J14407">
        <v>0</v>
      </c>
      <c r="K14407">
        <v>0</v>
      </c>
    </row>
    <row r="14408" spans="1:11">
      <c r="A14408" t="s">
        <v>30443</v>
      </c>
      <c r="B14408" t="s">
        <v>58</v>
      </c>
      <c r="C14408">
        <v>104760</v>
      </c>
      <c r="D14408" t="s">
        <v>3113</v>
      </c>
      <c r="E14408" t="s">
        <v>32</v>
      </c>
      <c r="F14408">
        <v>77.239999999999995</v>
      </c>
      <c r="G14408">
        <v>83.7</v>
      </c>
      <c r="J14408">
        <v>0</v>
      </c>
      <c r="K14408">
        <v>0</v>
      </c>
    </row>
    <row r="14409" spans="1:11">
      <c r="A14409" t="s">
        <v>30444</v>
      </c>
      <c r="B14409" t="s">
        <v>58</v>
      </c>
      <c r="C14409">
        <v>104758</v>
      </c>
      <c r="D14409" t="s">
        <v>3111</v>
      </c>
      <c r="E14409" t="s">
        <v>32</v>
      </c>
      <c r="F14409">
        <v>19.850000000000001</v>
      </c>
      <c r="G14409">
        <v>21.5</v>
      </c>
      <c r="J14409">
        <v>0</v>
      </c>
      <c r="K14409">
        <v>0</v>
      </c>
    </row>
    <row r="14410" spans="1:11">
      <c r="A14410" t="s">
        <v>30445</v>
      </c>
      <c r="B14410" t="s">
        <v>58</v>
      </c>
      <c r="C14410">
        <v>90437</v>
      </c>
      <c r="D14410" t="s">
        <v>4880</v>
      </c>
      <c r="E14410" t="s">
        <v>32</v>
      </c>
      <c r="F14410">
        <v>51.06</v>
      </c>
      <c r="G14410">
        <v>55.37</v>
      </c>
      <c r="J14410">
        <v>0</v>
      </c>
      <c r="K14410">
        <v>0</v>
      </c>
    </row>
    <row r="14411" spans="1:11">
      <c r="A14411" t="s">
        <v>30446</v>
      </c>
      <c r="B14411" t="s">
        <v>58</v>
      </c>
      <c r="C14411">
        <v>90438</v>
      </c>
      <c r="D14411" t="s">
        <v>4881</v>
      </c>
      <c r="E14411" t="s">
        <v>32</v>
      </c>
      <c r="F14411">
        <v>74.569999999999993</v>
      </c>
      <c r="G14411">
        <v>80.87</v>
      </c>
      <c r="J14411">
        <v>0</v>
      </c>
      <c r="K14411">
        <v>0</v>
      </c>
    </row>
    <row r="14412" spans="1:11">
      <c r="A14412" t="s">
        <v>30447</v>
      </c>
      <c r="B14412" t="s">
        <v>58</v>
      </c>
      <c r="C14412">
        <v>90436</v>
      </c>
      <c r="D14412" t="s">
        <v>4879</v>
      </c>
      <c r="E14412" t="s">
        <v>32</v>
      </c>
      <c r="F14412">
        <v>19.16</v>
      </c>
      <c r="G14412">
        <v>20.77</v>
      </c>
      <c r="J14412">
        <v>0</v>
      </c>
      <c r="K14412">
        <v>0</v>
      </c>
    </row>
    <row r="14413" spans="1:11">
      <c r="A14413" t="s">
        <v>30448</v>
      </c>
      <c r="B14413" t="s">
        <v>58</v>
      </c>
      <c r="C14413">
        <v>104770</v>
      </c>
      <c r="D14413" t="s">
        <v>3121</v>
      </c>
      <c r="E14413" t="s">
        <v>32</v>
      </c>
      <c r="F14413">
        <v>2.2400000000000002</v>
      </c>
      <c r="G14413">
        <v>2.42</v>
      </c>
      <c r="J14413">
        <v>0</v>
      </c>
      <c r="K14413">
        <v>0</v>
      </c>
    </row>
    <row r="14414" spans="1:11">
      <c r="A14414" t="s">
        <v>30449</v>
      </c>
      <c r="B14414" t="s">
        <v>58</v>
      </c>
      <c r="C14414">
        <v>104772</v>
      </c>
      <c r="D14414" t="s">
        <v>3122</v>
      </c>
      <c r="E14414" t="s">
        <v>32</v>
      </c>
      <c r="F14414">
        <v>3.28</v>
      </c>
      <c r="G14414">
        <v>3.54</v>
      </c>
      <c r="J14414">
        <v>0</v>
      </c>
      <c r="K14414">
        <v>0</v>
      </c>
    </row>
    <row r="14415" spans="1:11">
      <c r="A14415" t="s">
        <v>30450</v>
      </c>
      <c r="B14415" t="s">
        <v>58</v>
      </c>
      <c r="C14415">
        <v>104768</v>
      </c>
      <c r="D14415" t="s">
        <v>3120</v>
      </c>
      <c r="E14415" t="s">
        <v>32</v>
      </c>
      <c r="F14415">
        <v>0.83</v>
      </c>
      <c r="G14415">
        <v>0.91</v>
      </c>
      <c r="J14415">
        <v>0</v>
      </c>
      <c r="K14415">
        <v>0</v>
      </c>
    </row>
    <row r="14416" spans="1:11">
      <c r="A14416" t="s">
        <v>30451</v>
      </c>
      <c r="B14416" t="s">
        <v>58</v>
      </c>
      <c r="C14416">
        <v>104769</v>
      </c>
      <c r="D14416" t="s">
        <v>4959</v>
      </c>
      <c r="E14416" t="s">
        <v>32</v>
      </c>
      <c r="F14416">
        <v>2.16</v>
      </c>
      <c r="G14416">
        <v>2.35</v>
      </c>
      <c r="J14416">
        <v>0</v>
      </c>
      <c r="K14416">
        <v>0</v>
      </c>
    </row>
    <row r="14417" spans="1:11">
      <c r="A14417" t="s">
        <v>30452</v>
      </c>
      <c r="B14417" t="s">
        <v>58</v>
      </c>
      <c r="C14417">
        <v>104771</v>
      </c>
      <c r="D14417" t="s">
        <v>4960</v>
      </c>
      <c r="E14417" t="s">
        <v>32</v>
      </c>
      <c r="F14417">
        <v>3.16</v>
      </c>
      <c r="G14417">
        <v>3.43</v>
      </c>
      <c r="J14417">
        <v>0</v>
      </c>
      <c r="K14417">
        <v>0</v>
      </c>
    </row>
    <row r="14418" spans="1:11">
      <c r="A14418" t="s">
        <v>30453</v>
      </c>
      <c r="B14418" t="s">
        <v>58</v>
      </c>
      <c r="C14418">
        <v>104767</v>
      </c>
      <c r="D14418" t="s">
        <v>4958</v>
      </c>
      <c r="E14418" t="s">
        <v>32</v>
      </c>
      <c r="F14418">
        <v>0.81</v>
      </c>
      <c r="G14418">
        <v>0.87</v>
      </c>
      <c r="J14418">
        <v>0</v>
      </c>
      <c r="K14418">
        <v>0</v>
      </c>
    </row>
    <row r="14419" spans="1:11">
      <c r="A14419" t="s">
        <v>30454</v>
      </c>
      <c r="B14419" t="s">
        <v>58</v>
      </c>
      <c r="C14419">
        <v>104762</v>
      </c>
      <c r="D14419" t="s">
        <v>3115</v>
      </c>
      <c r="E14419" t="s">
        <v>32</v>
      </c>
      <c r="F14419">
        <v>37.049999999999997</v>
      </c>
      <c r="G14419">
        <v>40.14</v>
      </c>
      <c r="J14419">
        <v>0</v>
      </c>
      <c r="K14419">
        <v>0</v>
      </c>
    </row>
    <row r="14420" spans="1:11">
      <c r="A14420" t="s">
        <v>30455</v>
      </c>
      <c r="B14420" t="s">
        <v>58</v>
      </c>
      <c r="C14420">
        <v>104763</v>
      </c>
      <c r="D14420" t="s">
        <v>3116</v>
      </c>
      <c r="E14420" t="s">
        <v>32</v>
      </c>
      <c r="F14420">
        <v>54.11</v>
      </c>
      <c r="G14420">
        <v>58.63</v>
      </c>
      <c r="J14420">
        <v>0</v>
      </c>
      <c r="K14420">
        <v>0</v>
      </c>
    </row>
    <row r="14421" spans="1:11">
      <c r="A14421" t="s">
        <v>30456</v>
      </c>
      <c r="B14421" t="s">
        <v>58</v>
      </c>
      <c r="C14421">
        <v>104761</v>
      </c>
      <c r="D14421" t="s">
        <v>3114</v>
      </c>
      <c r="E14421" t="s">
        <v>32</v>
      </c>
      <c r="F14421">
        <v>13.9</v>
      </c>
      <c r="G14421">
        <v>15.06</v>
      </c>
      <c r="J14421">
        <v>0</v>
      </c>
      <c r="K14421">
        <v>0</v>
      </c>
    </row>
    <row r="14422" spans="1:11">
      <c r="A14422" t="s">
        <v>30457</v>
      </c>
      <c r="B14422" t="s">
        <v>58</v>
      </c>
      <c r="C14422">
        <v>90440</v>
      </c>
      <c r="D14422" t="s">
        <v>4883</v>
      </c>
      <c r="E14422" t="s">
        <v>32</v>
      </c>
      <c r="F14422">
        <v>36.82</v>
      </c>
      <c r="G14422">
        <v>39.89</v>
      </c>
      <c r="J14422">
        <v>0</v>
      </c>
      <c r="K14422">
        <v>0</v>
      </c>
    </row>
    <row r="14423" spans="1:11">
      <c r="A14423" t="s">
        <v>30458</v>
      </c>
      <c r="B14423" t="s">
        <v>58</v>
      </c>
      <c r="C14423">
        <v>90441</v>
      </c>
      <c r="D14423" t="s">
        <v>4884</v>
      </c>
      <c r="E14423" t="s">
        <v>32</v>
      </c>
      <c r="F14423">
        <v>53.77</v>
      </c>
      <c r="G14423">
        <v>58.27</v>
      </c>
      <c r="J14423">
        <v>0</v>
      </c>
      <c r="K14423">
        <v>0</v>
      </c>
    </row>
    <row r="14424" spans="1:11">
      <c r="A14424" t="s">
        <v>30459</v>
      </c>
      <c r="B14424" t="s">
        <v>58</v>
      </c>
      <c r="C14424">
        <v>90439</v>
      </c>
      <c r="D14424" t="s">
        <v>4882</v>
      </c>
      <c r="E14424" t="s">
        <v>32</v>
      </c>
      <c r="F14424">
        <v>13.82</v>
      </c>
      <c r="G14424">
        <v>14.97</v>
      </c>
      <c r="J14424">
        <v>0</v>
      </c>
      <c r="K14424">
        <v>0</v>
      </c>
    </row>
    <row r="14425" spans="1:11">
      <c r="A14425" t="s">
        <v>30460</v>
      </c>
      <c r="B14425" t="s">
        <v>58</v>
      </c>
      <c r="C14425">
        <v>104776</v>
      </c>
      <c r="D14425" t="s">
        <v>3124</v>
      </c>
      <c r="E14425" t="s">
        <v>32</v>
      </c>
      <c r="F14425">
        <v>7.66</v>
      </c>
      <c r="G14425">
        <v>8.24</v>
      </c>
      <c r="J14425">
        <v>0</v>
      </c>
      <c r="K14425">
        <v>0</v>
      </c>
    </row>
    <row r="14426" spans="1:11">
      <c r="A14426" t="s">
        <v>30461</v>
      </c>
      <c r="B14426" t="s">
        <v>58</v>
      </c>
      <c r="C14426">
        <v>104778</v>
      </c>
      <c r="D14426" t="s">
        <v>3125</v>
      </c>
      <c r="E14426" t="s">
        <v>32</v>
      </c>
      <c r="F14426">
        <v>11.19</v>
      </c>
      <c r="G14426">
        <v>12.03</v>
      </c>
      <c r="J14426">
        <v>0</v>
      </c>
      <c r="K14426">
        <v>0</v>
      </c>
    </row>
    <row r="14427" spans="1:11">
      <c r="A14427" t="s">
        <v>30462</v>
      </c>
      <c r="B14427" t="s">
        <v>58</v>
      </c>
      <c r="C14427">
        <v>104774</v>
      </c>
      <c r="D14427" t="s">
        <v>3123</v>
      </c>
      <c r="E14427" t="s">
        <v>32</v>
      </c>
      <c r="F14427">
        <v>2.86</v>
      </c>
      <c r="G14427">
        <v>3.08</v>
      </c>
      <c r="J14427">
        <v>0</v>
      </c>
      <c r="K14427">
        <v>0</v>
      </c>
    </row>
    <row r="14428" spans="1:11">
      <c r="A14428" t="s">
        <v>30463</v>
      </c>
      <c r="B14428" t="s">
        <v>58</v>
      </c>
      <c r="C14428">
        <v>104775</v>
      </c>
      <c r="D14428" t="s">
        <v>4962</v>
      </c>
      <c r="E14428" t="s">
        <v>32</v>
      </c>
      <c r="F14428">
        <v>7.42</v>
      </c>
      <c r="G14428">
        <v>7.99</v>
      </c>
      <c r="J14428">
        <v>0</v>
      </c>
      <c r="K14428">
        <v>0</v>
      </c>
    </row>
    <row r="14429" spans="1:11">
      <c r="A14429" t="s">
        <v>30464</v>
      </c>
      <c r="B14429" t="s">
        <v>58</v>
      </c>
      <c r="C14429">
        <v>104777</v>
      </c>
      <c r="D14429" t="s">
        <v>4963</v>
      </c>
      <c r="E14429" t="s">
        <v>32</v>
      </c>
      <c r="F14429">
        <v>10.83</v>
      </c>
      <c r="G14429">
        <v>11.66</v>
      </c>
      <c r="J14429">
        <v>0</v>
      </c>
      <c r="K14429">
        <v>0</v>
      </c>
    </row>
    <row r="14430" spans="1:11">
      <c r="A14430" t="s">
        <v>30465</v>
      </c>
      <c r="B14430" t="s">
        <v>58</v>
      </c>
      <c r="C14430">
        <v>104773</v>
      </c>
      <c r="D14430" t="s">
        <v>4961</v>
      </c>
      <c r="E14430" t="s">
        <v>32</v>
      </c>
      <c r="F14430">
        <v>2.77</v>
      </c>
      <c r="G14430">
        <v>2.98</v>
      </c>
      <c r="J14430">
        <v>0</v>
      </c>
      <c r="K14430">
        <v>0</v>
      </c>
    </row>
    <row r="14431" spans="1:11">
      <c r="A14431" t="s">
        <v>30466</v>
      </c>
      <c r="B14431" t="s">
        <v>58</v>
      </c>
      <c r="C14431">
        <v>104782</v>
      </c>
      <c r="D14431" t="s">
        <v>4966</v>
      </c>
      <c r="E14431" t="s">
        <v>32</v>
      </c>
      <c r="F14431">
        <v>61.24</v>
      </c>
      <c r="G14431">
        <v>62.03</v>
      </c>
      <c r="J14431">
        <v>0</v>
      </c>
      <c r="K14431">
        <v>0</v>
      </c>
    </row>
    <row r="14432" spans="1:11">
      <c r="A14432" t="s">
        <v>30467</v>
      </c>
      <c r="B14432" t="s">
        <v>58</v>
      </c>
      <c r="C14432">
        <v>90451</v>
      </c>
      <c r="D14432" t="s">
        <v>4890</v>
      </c>
      <c r="E14432" t="s">
        <v>32</v>
      </c>
      <c r="F14432">
        <v>7.68</v>
      </c>
      <c r="G14432">
        <v>8.14</v>
      </c>
      <c r="J14432">
        <v>0</v>
      </c>
      <c r="K14432">
        <v>0</v>
      </c>
    </row>
    <row r="14433" spans="1:11">
      <c r="A14433" t="s">
        <v>30468</v>
      </c>
      <c r="B14433" t="s">
        <v>58</v>
      </c>
      <c r="C14433">
        <v>90452</v>
      </c>
      <c r="D14433" t="s">
        <v>4891</v>
      </c>
      <c r="E14433" t="s">
        <v>32</v>
      </c>
      <c r="F14433">
        <v>26.78</v>
      </c>
      <c r="G14433">
        <v>27.57</v>
      </c>
      <c r="J14433">
        <v>0</v>
      </c>
      <c r="K14433">
        <v>0</v>
      </c>
    </row>
    <row r="14434" spans="1:11">
      <c r="A14434" t="s">
        <v>30469</v>
      </c>
      <c r="B14434" t="s">
        <v>58</v>
      </c>
      <c r="C14434">
        <v>90455</v>
      </c>
      <c r="D14434" t="s">
        <v>4894</v>
      </c>
      <c r="E14434" t="s">
        <v>32</v>
      </c>
      <c r="F14434">
        <v>9.7899999999999991</v>
      </c>
      <c r="G14434">
        <v>10.36</v>
      </c>
      <c r="J14434">
        <v>0</v>
      </c>
      <c r="K14434">
        <v>0</v>
      </c>
    </row>
    <row r="14435" spans="1:11">
      <c r="A14435" t="s">
        <v>30470</v>
      </c>
      <c r="B14435" t="s">
        <v>58</v>
      </c>
      <c r="C14435">
        <v>104784</v>
      </c>
      <c r="D14435" t="s">
        <v>4968</v>
      </c>
      <c r="E14435" t="s">
        <v>32</v>
      </c>
      <c r="F14435">
        <v>16.350000000000001</v>
      </c>
      <c r="G14435">
        <v>17.12</v>
      </c>
      <c r="J14435">
        <v>0</v>
      </c>
      <c r="K14435">
        <v>0</v>
      </c>
    </row>
    <row r="14436" spans="1:11">
      <c r="A14436" t="s">
        <v>30471</v>
      </c>
      <c r="B14436" t="s">
        <v>58</v>
      </c>
      <c r="C14436">
        <v>90453</v>
      </c>
      <c r="D14436" t="s">
        <v>4892</v>
      </c>
      <c r="E14436" t="s">
        <v>32</v>
      </c>
      <c r="F14436">
        <v>4.72</v>
      </c>
      <c r="G14436">
        <v>4.9800000000000004</v>
      </c>
      <c r="J14436">
        <v>0</v>
      </c>
      <c r="K14436">
        <v>0</v>
      </c>
    </row>
    <row r="14437" spans="1:11">
      <c r="A14437" t="s">
        <v>30472</v>
      </c>
      <c r="B14437" t="s">
        <v>58</v>
      </c>
      <c r="C14437">
        <v>104783</v>
      </c>
      <c r="D14437" t="s">
        <v>4967</v>
      </c>
      <c r="E14437" t="s">
        <v>32</v>
      </c>
      <c r="F14437">
        <v>5.93</v>
      </c>
      <c r="G14437">
        <v>6.23</v>
      </c>
      <c r="J14437">
        <v>0</v>
      </c>
      <c r="K14437">
        <v>0</v>
      </c>
    </row>
    <row r="14438" spans="1:11">
      <c r="A14438" t="s">
        <v>30473</v>
      </c>
      <c r="B14438" t="s">
        <v>58</v>
      </c>
      <c r="C14438">
        <v>90454</v>
      </c>
      <c r="D14438" t="s">
        <v>4893</v>
      </c>
      <c r="E14438" t="s">
        <v>32</v>
      </c>
      <c r="F14438">
        <v>7.54</v>
      </c>
      <c r="G14438">
        <v>7.94</v>
      </c>
      <c r="J14438">
        <v>0</v>
      </c>
      <c r="K14438">
        <v>0</v>
      </c>
    </row>
    <row r="14439" spans="1:11">
      <c r="A14439" t="s">
        <v>30474</v>
      </c>
      <c r="B14439" t="s">
        <v>58</v>
      </c>
      <c r="C14439">
        <v>90459</v>
      </c>
      <c r="D14439" t="s">
        <v>4898</v>
      </c>
      <c r="E14439" t="s">
        <v>32</v>
      </c>
      <c r="F14439">
        <v>62.82</v>
      </c>
      <c r="G14439">
        <v>68.12</v>
      </c>
      <c r="J14439">
        <v>0</v>
      </c>
      <c r="K14439">
        <v>0</v>
      </c>
    </row>
    <row r="14440" spans="1:11">
      <c r="A14440" t="s">
        <v>30475</v>
      </c>
      <c r="B14440" t="s">
        <v>58</v>
      </c>
      <c r="C14440">
        <v>90456</v>
      </c>
      <c r="D14440" t="s">
        <v>4895</v>
      </c>
      <c r="E14440" t="s">
        <v>32</v>
      </c>
      <c r="F14440">
        <v>7.06</v>
      </c>
      <c r="G14440">
        <v>7.65</v>
      </c>
      <c r="J14440">
        <v>0</v>
      </c>
      <c r="K14440">
        <v>0</v>
      </c>
    </row>
    <row r="14441" spans="1:11">
      <c r="A14441" t="s">
        <v>30476</v>
      </c>
      <c r="B14441" t="s">
        <v>58</v>
      </c>
      <c r="C14441">
        <v>90458</v>
      </c>
      <c r="D14441" t="s">
        <v>4897</v>
      </c>
      <c r="E14441" t="s">
        <v>32</v>
      </c>
      <c r="F14441">
        <v>45.97</v>
      </c>
      <c r="G14441">
        <v>49.81</v>
      </c>
      <c r="J14441">
        <v>0</v>
      </c>
      <c r="K14441">
        <v>0</v>
      </c>
    </row>
    <row r="14442" spans="1:11">
      <c r="A14442" t="s">
        <v>30477</v>
      </c>
      <c r="B14442" t="s">
        <v>58</v>
      </c>
      <c r="C14442">
        <v>90457</v>
      </c>
      <c r="D14442" t="s">
        <v>4896</v>
      </c>
      <c r="E14442" t="s">
        <v>32</v>
      </c>
      <c r="F14442">
        <v>16.12</v>
      </c>
      <c r="G14442">
        <v>17.46</v>
      </c>
      <c r="J14442">
        <v>0</v>
      </c>
      <c r="K14442">
        <v>0</v>
      </c>
    </row>
    <row r="14443" spans="1:11">
      <c r="A14443" t="s">
        <v>30478</v>
      </c>
      <c r="B14443" t="s">
        <v>58</v>
      </c>
      <c r="C14443">
        <v>90447</v>
      </c>
      <c r="D14443" t="s">
        <v>4889</v>
      </c>
      <c r="E14443" t="s">
        <v>12</v>
      </c>
      <c r="F14443">
        <v>10.65</v>
      </c>
      <c r="G14443">
        <v>11.54</v>
      </c>
      <c r="J14443">
        <v>0</v>
      </c>
      <c r="K14443">
        <v>0</v>
      </c>
    </row>
    <row r="14444" spans="1:11">
      <c r="A14444" t="s">
        <v>30479</v>
      </c>
      <c r="B14444" t="s">
        <v>58</v>
      </c>
      <c r="C14444">
        <v>91222</v>
      </c>
      <c r="D14444" t="s">
        <v>4923</v>
      </c>
      <c r="E14444" t="s">
        <v>12</v>
      </c>
      <c r="F14444">
        <v>11.43</v>
      </c>
      <c r="G14444">
        <v>12.4</v>
      </c>
      <c r="J14444">
        <v>0</v>
      </c>
      <c r="K14444">
        <v>0</v>
      </c>
    </row>
    <row r="14445" spans="1:11">
      <c r="A14445" t="s">
        <v>30480</v>
      </c>
      <c r="B14445" t="s">
        <v>58</v>
      </c>
      <c r="C14445">
        <v>90443</v>
      </c>
      <c r="D14445" t="s">
        <v>4885</v>
      </c>
      <c r="E14445" t="s">
        <v>12</v>
      </c>
      <c r="F14445">
        <v>10.28</v>
      </c>
      <c r="G14445">
        <v>11.16</v>
      </c>
      <c r="J14445">
        <v>0</v>
      </c>
      <c r="K14445">
        <v>0</v>
      </c>
    </row>
    <row r="14446" spans="1:11">
      <c r="A14446" t="s">
        <v>30481</v>
      </c>
      <c r="B14446" t="s">
        <v>58</v>
      </c>
      <c r="C14446">
        <v>104780</v>
      </c>
      <c r="D14446" t="s">
        <v>3126</v>
      </c>
      <c r="E14446" t="s">
        <v>12</v>
      </c>
      <c r="F14446">
        <v>8.2799999999999994</v>
      </c>
      <c r="G14446">
        <v>8.99</v>
      </c>
      <c r="J14446">
        <v>0</v>
      </c>
      <c r="K14446">
        <v>0</v>
      </c>
    </row>
    <row r="14447" spans="1:11">
      <c r="A14447" t="s">
        <v>30482</v>
      </c>
      <c r="B14447" t="s">
        <v>58</v>
      </c>
      <c r="C14447">
        <v>104781</v>
      </c>
      <c r="D14447" t="s">
        <v>4965</v>
      </c>
      <c r="E14447" t="s">
        <v>12</v>
      </c>
      <c r="F14447">
        <v>9.5</v>
      </c>
      <c r="G14447">
        <v>10.34</v>
      </c>
      <c r="J14447">
        <v>0</v>
      </c>
      <c r="K14447">
        <v>0</v>
      </c>
    </row>
    <row r="14448" spans="1:11">
      <c r="A14448" t="s">
        <v>30483</v>
      </c>
      <c r="B14448" t="s">
        <v>58</v>
      </c>
      <c r="C14448">
        <v>104779</v>
      </c>
      <c r="D14448" t="s">
        <v>4964</v>
      </c>
      <c r="E14448" t="s">
        <v>12</v>
      </c>
      <c r="F14448">
        <v>8.23</v>
      </c>
      <c r="G14448">
        <v>8.94</v>
      </c>
      <c r="J14448">
        <v>0</v>
      </c>
      <c r="K14448">
        <v>0</v>
      </c>
    </row>
    <row r="14449" spans="1:11">
      <c r="A14449" t="s">
        <v>30484</v>
      </c>
      <c r="B14449" t="s">
        <v>58</v>
      </c>
      <c r="C14449">
        <v>104787</v>
      </c>
      <c r="D14449" t="s">
        <v>4970</v>
      </c>
      <c r="E14449" t="s">
        <v>12</v>
      </c>
      <c r="F14449">
        <v>12.19</v>
      </c>
      <c r="G14449">
        <v>13.2</v>
      </c>
      <c r="J14449">
        <v>0</v>
      </c>
      <c r="K14449">
        <v>0</v>
      </c>
    </row>
    <row r="14450" spans="1:11">
      <c r="A14450" t="s">
        <v>30485</v>
      </c>
      <c r="B14450" t="s">
        <v>58</v>
      </c>
      <c r="C14450">
        <v>104788</v>
      </c>
      <c r="D14450" t="s">
        <v>4971</v>
      </c>
      <c r="E14450" t="s">
        <v>12</v>
      </c>
      <c r="F14450">
        <v>16.190000000000001</v>
      </c>
      <c r="G14450">
        <v>17.54</v>
      </c>
      <c r="J14450">
        <v>0</v>
      </c>
      <c r="K14450">
        <v>0</v>
      </c>
    </row>
    <row r="14451" spans="1:11">
      <c r="A14451" t="s">
        <v>30486</v>
      </c>
      <c r="B14451" t="s">
        <v>58</v>
      </c>
      <c r="C14451">
        <v>104786</v>
      </c>
      <c r="D14451" t="s">
        <v>4969</v>
      </c>
      <c r="E14451" t="s">
        <v>12</v>
      </c>
      <c r="F14451">
        <v>9.18</v>
      </c>
      <c r="G14451">
        <v>9.9600000000000009</v>
      </c>
      <c r="J14451">
        <v>0</v>
      </c>
      <c r="K14451">
        <v>0</v>
      </c>
    </row>
    <row r="14452" spans="1:11">
      <c r="A14452" t="s">
        <v>30487</v>
      </c>
      <c r="B14452" t="s">
        <v>58</v>
      </c>
      <c r="C14452">
        <v>90445</v>
      </c>
      <c r="D14452" t="s">
        <v>4887</v>
      </c>
      <c r="E14452" t="s">
        <v>12</v>
      </c>
      <c r="F14452">
        <v>25.61</v>
      </c>
      <c r="G14452">
        <v>27.81</v>
      </c>
      <c r="J14452">
        <v>0</v>
      </c>
      <c r="K14452">
        <v>0</v>
      </c>
    </row>
    <row r="14453" spans="1:11">
      <c r="A14453" t="s">
        <v>30488</v>
      </c>
      <c r="B14453" t="s">
        <v>58</v>
      </c>
      <c r="C14453">
        <v>90446</v>
      </c>
      <c r="D14453" t="s">
        <v>4888</v>
      </c>
      <c r="E14453" t="s">
        <v>12</v>
      </c>
      <c r="F14453">
        <v>34</v>
      </c>
      <c r="G14453">
        <v>36.909999999999997</v>
      </c>
      <c r="J14453">
        <v>0</v>
      </c>
      <c r="K14453">
        <v>0</v>
      </c>
    </row>
    <row r="14454" spans="1:11">
      <c r="A14454" t="s">
        <v>30489</v>
      </c>
      <c r="B14454" t="s">
        <v>58</v>
      </c>
      <c r="C14454">
        <v>90444</v>
      </c>
      <c r="D14454" t="s">
        <v>4886</v>
      </c>
      <c r="E14454" t="s">
        <v>12</v>
      </c>
      <c r="F14454">
        <v>19.3</v>
      </c>
      <c r="G14454">
        <v>20.97</v>
      </c>
      <c r="J14454">
        <v>0</v>
      </c>
      <c r="K14454">
        <v>0</v>
      </c>
    </row>
    <row r="14455" spans="1:11">
      <c r="A14455" t="s">
        <v>30490</v>
      </c>
      <c r="B14455" t="s">
        <v>58</v>
      </c>
      <c r="C14455">
        <v>104764</v>
      </c>
      <c r="D14455" t="s">
        <v>3117</v>
      </c>
      <c r="E14455" t="s">
        <v>12</v>
      </c>
      <c r="F14455">
        <v>23.95</v>
      </c>
      <c r="G14455">
        <v>24.91</v>
      </c>
      <c r="J14455">
        <v>0.2334</v>
      </c>
      <c r="K14455">
        <v>0.22439999999999999</v>
      </c>
    </row>
    <row r="14456" spans="1:11">
      <c r="A14456" t="s">
        <v>30491</v>
      </c>
      <c r="B14456" t="s">
        <v>58</v>
      </c>
      <c r="C14456">
        <v>90460</v>
      </c>
      <c r="D14456" t="s">
        <v>4899</v>
      </c>
      <c r="E14456" t="s">
        <v>12</v>
      </c>
      <c r="F14456">
        <v>28.91</v>
      </c>
      <c r="G14456">
        <v>29.85</v>
      </c>
      <c r="J14456">
        <v>0.27600000000000002</v>
      </c>
      <c r="K14456">
        <v>0.26729999999999998</v>
      </c>
    </row>
    <row r="14457" spans="1:11">
      <c r="A14457" t="s">
        <v>30492</v>
      </c>
      <c r="B14457" t="s">
        <v>58</v>
      </c>
      <c r="C14457">
        <v>90462</v>
      </c>
      <c r="D14457" t="s">
        <v>4901</v>
      </c>
      <c r="E14457" t="s">
        <v>12</v>
      </c>
      <c r="F14457">
        <v>5.09</v>
      </c>
      <c r="G14457">
        <v>5.26</v>
      </c>
      <c r="J14457">
        <v>0.29270000000000002</v>
      </c>
      <c r="K14457">
        <v>0.2833</v>
      </c>
    </row>
    <row r="14458" spans="1:11">
      <c r="A14458" t="s">
        <v>30493</v>
      </c>
      <c r="B14458" t="s">
        <v>58</v>
      </c>
      <c r="C14458">
        <v>104765</v>
      </c>
      <c r="D14458" t="s">
        <v>3118</v>
      </c>
      <c r="E14458" t="s">
        <v>12</v>
      </c>
      <c r="F14458">
        <v>19.87</v>
      </c>
      <c r="G14458">
        <v>20.99</v>
      </c>
      <c r="J14458">
        <v>0.1404</v>
      </c>
      <c r="K14458">
        <v>0.13289999999999999</v>
      </c>
    </row>
    <row r="14459" spans="1:11">
      <c r="A14459" t="s">
        <v>30494</v>
      </c>
      <c r="B14459" t="s">
        <v>58</v>
      </c>
      <c r="C14459">
        <v>90461</v>
      </c>
      <c r="D14459" t="s">
        <v>4900</v>
      </c>
      <c r="E14459" t="s">
        <v>12</v>
      </c>
      <c r="F14459">
        <v>22.27</v>
      </c>
      <c r="G14459">
        <v>23.35</v>
      </c>
      <c r="J14459">
        <v>0.1792</v>
      </c>
      <c r="K14459">
        <v>0.1709</v>
      </c>
    </row>
    <row r="14460" spans="1:11">
      <c r="A14460" t="s">
        <v>30495</v>
      </c>
      <c r="B14460" t="s">
        <v>58</v>
      </c>
      <c r="C14460">
        <v>90463</v>
      </c>
      <c r="D14460" t="s">
        <v>4902</v>
      </c>
      <c r="E14460" t="s">
        <v>12</v>
      </c>
      <c r="F14460">
        <v>4.38</v>
      </c>
      <c r="G14460">
        <v>4.57</v>
      </c>
      <c r="J14460">
        <v>0.22600000000000001</v>
      </c>
      <c r="K14460">
        <v>0.21659999999999999</v>
      </c>
    </row>
    <row r="14461" spans="1:11">
      <c r="A14461" t="s">
        <v>30496</v>
      </c>
      <c r="B14461" t="s">
        <v>58</v>
      </c>
      <c r="C14461">
        <v>96560</v>
      </c>
      <c r="D14461" t="s">
        <v>4929</v>
      </c>
      <c r="E14461" t="s">
        <v>9</v>
      </c>
      <c r="F14461">
        <v>36.39</v>
      </c>
      <c r="G14461">
        <v>37.909999999999997</v>
      </c>
      <c r="J14461">
        <v>0.17069999999999999</v>
      </c>
      <c r="K14461">
        <v>0.1638</v>
      </c>
    </row>
    <row r="14462" spans="1:11">
      <c r="A14462" t="s">
        <v>30497</v>
      </c>
      <c r="B14462" t="s">
        <v>58</v>
      </c>
      <c r="C14462">
        <v>96559</v>
      </c>
      <c r="D14462" t="s">
        <v>4928</v>
      </c>
      <c r="E14462" t="s">
        <v>9</v>
      </c>
      <c r="F14462">
        <v>38.22</v>
      </c>
      <c r="G14462">
        <v>39.28</v>
      </c>
      <c r="J14462">
        <v>0.2601</v>
      </c>
      <c r="K14462">
        <v>0.25309999999999999</v>
      </c>
    </row>
    <row r="14463" spans="1:11">
      <c r="A14463" t="s">
        <v>30498</v>
      </c>
      <c r="B14463" t="s">
        <v>58</v>
      </c>
      <c r="C14463">
        <v>96562</v>
      </c>
      <c r="D14463" t="s">
        <v>4930</v>
      </c>
      <c r="E14463" t="s">
        <v>12</v>
      </c>
      <c r="F14463">
        <v>59.5</v>
      </c>
      <c r="G14463">
        <v>62.26</v>
      </c>
      <c r="J14463">
        <v>0.1671</v>
      </c>
      <c r="K14463">
        <v>0.15970000000000001</v>
      </c>
    </row>
    <row r="14464" spans="1:11">
      <c r="A14464" t="s">
        <v>30499</v>
      </c>
      <c r="B14464" t="s">
        <v>58</v>
      </c>
      <c r="C14464">
        <v>96563</v>
      </c>
      <c r="D14464" t="s">
        <v>4931</v>
      </c>
      <c r="E14464" t="s">
        <v>12</v>
      </c>
      <c r="F14464">
        <v>65.14</v>
      </c>
      <c r="G14464">
        <v>67.900000000000006</v>
      </c>
      <c r="J14464">
        <v>0.15260000000000001</v>
      </c>
      <c r="K14464">
        <v>0.1464</v>
      </c>
    </row>
    <row r="14465" spans="1:11">
      <c r="A14465" t="s">
        <v>30500</v>
      </c>
      <c r="B14465" t="s">
        <v>58</v>
      </c>
      <c r="C14465">
        <v>102469</v>
      </c>
      <c r="D14465" t="s">
        <v>8548</v>
      </c>
      <c r="E14465" t="s">
        <v>9</v>
      </c>
      <c r="F14465">
        <v>0</v>
      </c>
      <c r="G14465">
        <v>0</v>
      </c>
    </row>
    <row r="14466" spans="1:11">
      <c r="A14466" t="s">
        <v>30501</v>
      </c>
      <c r="B14466" t="s">
        <v>58</v>
      </c>
      <c r="C14466">
        <v>104388</v>
      </c>
      <c r="D14466" t="s">
        <v>8549</v>
      </c>
      <c r="E14466" t="s">
        <v>9</v>
      </c>
      <c r="F14466">
        <v>0</v>
      </c>
      <c r="G14466">
        <v>0</v>
      </c>
    </row>
    <row r="14467" spans="1:11">
      <c r="A14467" t="s">
        <v>30502</v>
      </c>
      <c r="B14467" t="s">
        <v>58</v>
      </c>
      <c r="C14467">
        <v>104387</v>
      </c>
      <c r="D14467" t="s">
        <v>8550</v>
      </c>
      <c r="E14467" t="s">
        <v>10</v>
      </c>
      <c r="F14467">
        <v>0</v>
      </c>
      <c r="G14467">
        <v>0</v>
      </c>
    </row>
    <row r="14468" spans="1:11">
      <c r="A14468" t="s">
        <v>30503</v>
      </c>
      <c r="B14468" t="s">
        <v>58</v>
      </c>
      <c r="C14468">
        <v>104364</v>
      </c>
      <c r="D14468" t="s">
        <v>8551</v>
      </c>
      <c r="E14468" t="s">
        <v>10</v>
      </c>
      <c r="F14468">
        <v>0</v>
      </c>
      <c r="G14468">
        <v>0</v>
      </c>
    </row>
    <row r="14469" spans="1:11">
      <c r="A14469" t="s">
        <v>30504</v>
      </c>
      <c r="B14469" t="s">
        <v>58</v>
      </c>
      <c r="C14469">
        <v>102097</v>
      </c>
      <c r="D14469" t="s">
        <v>8552</v>
      </c>
      <c r="E14469" t="s">
        <v>10</v>
      </c>
      <c r="F14469">
        <v>0</v>
      </c>
      <c r="G14469">
        <v>0</v>
      </c>
    </row>
    <row r="14470" spans="1:11">
      <c r="A14470" t="s">
        <v>30505</v>
      </c>
      <c r="B14470" t="s">
        <v>58</v>
      </c>
      <c r="C14470">
        <v>104365</v>
      </c>
      <c r="D14470" t="s">
        <v>8553</v>
      </c>
      <c r="E14470" t="s">
        <v>10</v>
      </c>
      <c r="F14470">
        <v>0</v>
      </c>
      <c r="G14470">
        <v>0</v>
      </c>
    </row>
    <row r="14471" spans="1:11">
      <c r="A14471" t="s">
        <v>30506</v>
      </c>
      <c r="B14471" t="s">
        <v>58</v>
      </c>
      <c r="C14471">
        <v>101870</v>
      </c>
      <c r="D14471" t="s">
        <v>5373</v>
      </c>
      <c r="E14471" t="s">
        <v>9</v>
      </c>
      <c r="F14471">
        <v>51.01</v>
      </c>
      <c r="G14471">
        <v>54.68</v>
      </c>
      <c r="J14471">
        <v>2.3999999999999998E-3</v>
      </c>
      <c r="K14471">
        <v>2.2000000000000001E-3</v>
      </c>
    </row>
    <row r="14472" spans="1:11">
      <c r="A14472" t="s">
        <v>30507</v>
      </c>
      <c r="B14472" t="s">
        <v>58</v>
      </c>
      <c r="C14472">
        <v>101866</v>
      </c>
      <c r="D14472" t="s">
        <v>15336</v>
      </c>
      <c r="E14472" t="s">
        <v>9</v>
      </c>
      <c r="F14472">
        <v>43.04</v>
      </c>
      <c r="G14472">
        <v>46.08</v>
      </c>
      <c r="J14472">
        <v>1.6000000000000001E-3</v>
      </c>
      <c r="K14472">
        <v>1.5E-3</v>
      </c>
    </row>
    <row r="14473" spans="1:11">
      <c r="A14473" t="s">
        <v>30508</v>
      </c>
      <c r="B14473" t="s">
        <v>58</v>
      </c>
      <c r="C14473">
        <v>101867</v>
      </c>
      <c r="D14473" t="s">
        <v>5370</v>
      </c>
      <c r="E14473" t="s">
        <v>9</v>
      </c>
      <c r="F14473">
        <v>49.17</v>
      </c>
      <c r="G14473">
        <v>52.7</v>
      </c>
      <c r="J14473">
        <v>2E-3</v>
      </c>
      <c r="K14473">
        <v>1.9E-3</v>
      </c>
    </row>
    <row r="14474" spans="1:11">
      <c r="A14474" t="s">
        <v>30509</v>
      </c>
      <c r="B14474" t="s">
        <v>58</v>
      </c>
      <c r="C14474">
        <v>101868</v>
      </c>
      <c r="D14474" t="s">
        <v>5371</v>
      </c>
      <c r="E14474" t="s">
        <v>9</v>
      </c>
      <c r="F14474">
        <v>38.79</v>
      </c>
      <c r="G14474">
        <v>41.48</v>
      </c>
      <c r="J14474">
        <v>1.2999999999999999E-3</v>
      </c>
      <c r="K14474">
        <v>1.1999999999999999E-3</v>
      </c>
    </row>
    <row r="14475" spans="1:11">
      <c r="A14475" t="s">
        <v>30510</v>
      </c>
      <c r="B14475" t="s">
        <v>58</v>
      </c>
      <c r="C14475">
        <v>101869</v>
      </c>
      <c r="D14475" t="s">
        <v>5372</v>
      </c>
      <c r="E14475" t="s">
        <v>9</v>
      </c>
      <c r="F14475">
        <v>44.89</v>
      </c>
      <c r="G14475">
        <v>48.08</v>
      </c>
      <c r="J14475">
        <v>1.8E-3</v>
      </c>
      <c r="K14475">
        <v>1.6999999999999999E-3</v>
      </c>
    </row>
    <row r="14476" spans="1:11">
      <c r="A14476" t="s">
        <v>30511</v>
      </c>
      <c r="B14476" t="s">
        <v>58</v>
      </c>
      <c r="C14476">
        <v>101856</v>
      </c>
      <c r="D14476" t="s">
        <v>5361</v>
      </c>
      <c r="E14476" t="s">
        <v>9</v>
      </c>
      <c r="F14476">
        <v>35.01</v>
      </c>
      <c r="G14476">
        <v>37.4</v>
      </c>
      <c r="J14476">
        <v>8.9999999999999998E-4</v>
      </c>
      <c r="K14476">
        <v>8.0000000000000004E-4</v>
      </c>
    </row>
    <row r="14477" spans="1:11">
      <c r="A14477" t="s">
        <v>30512</v>
      </c>
      <c r="B14477" t="s">
        <v>58</v>
      </c>
      <c r="C14477">
        <v>101865</v>
      </c>
      <c r="D14477" t="s">
        <v>5369</v>
      </c>
      <c r="E14477" t="s">
        <v>9</v>
      </c>
      <c r="F14477">
        <v>48.55</v>
      </c>
      <c r="G14477">
        <v>52.03</v>
      </c>
      <c r="J14477">
        <v>2.3E-3</v>
      </c>
      <c r="K14477">
        <v>2.0999999999999999E-3</v>
      </c>
    </row>
    <row r="14478" spans="1:11">
      <c r="A14478" t="s">
        <v>30513</v>
      </c>
      <c r="B14478" t="s">
        <v>58</v>
      </c>
      <c r="C14478">
        <v>101861</v>
      </c>
      <c r="D14478" t="s">
        <v>15337</v>
      </c>
      <c r="E14478" t="s">
        <v>9</v>
      </c>
      <c r="F14478">
        <v>42.75</v>
      </c>
      <c r="G14478">
        <v>45.77</v>
      </c>
      <c r="J14478">
        <v>1.6000000000000001E-3</v>
      </c>
      <c r="K14478">
        <v>1.5E-3</v>
      </c>
    </row>
    <row r="14479" spans="1:11">
      <c r="A14479" t="s">
        <v>30514</v>
      </c>
      <c r="B14479" t="s">
        <v>58</v>
      </c>
      <c r="C14479">
        <v>101862</v>
      </c>
      <c r="D14479" t="s">
        <v>5366</v>
      </c>
      <c r="E14479" t="s">
        <v>9</v>
      </c>
      <c r="F14479">
        <v>46.71</v>
      </c>
      <c r="G14479">
        <v>50.05</v>
      </c>
      <c r="J14479">
        <v>1.9E-3</v>
      </c>
      <c r="K14479">
        <v>1.8E-3</v>
      </c>
    </row>
    <row r="14480" spans="1:11">
      <c r="A14480" t="s">
        <v>30515</v>
      </c>
      <c r="B14480" t="s">
        <v>58</v>
      </c>
      <c r="C14480">
        <v>101863</v>
      </c>
      <c r="D14480" t="s">
        <v>5367</v>
      </c>
      <c r="E14480" t="s">
        <v>9</v>
      </c>
      <c r="F14480">
        <v>36.32</v>
      </c>
      <c r="G14480">
        <v>38.81</v>
      </c>
      <c r="J14480">
        <v>8.0000000000000004E-4</v>
      </c>
      <c r="K14480">
        <v>8.0000000000000004E-4</v>
      </c>
    </row>
    <row r="14481" spans="1:11">
      <c r="A14481" t="s">
        <v>30516</v>
      </c>
      <c r="B14481" t="s">
        <v>58</v>
      </c>
      <c r="C14481">
        <v>101864</v>
      </c>
      <c r="D14481" t="s">
        <v>5368</v>
      </c>
      <c r="E14481" t="s">
        <v>9</v>
      </c>
      <c r="F14481">
        <v>42.43</v>
      </c>
      <c r="G14481">
        <v>45.42</v>
      </c>
      <c r="J14481">
        <v>1.6000000000000001E-3</v>
      </c>
      <c r="K14481">
        <v>1.5E-3</v>
      </c>
    </row>
    <row r="14482" spans="1:11">
      <c r="A14482" t="s">
        <v>30517</v>
      </c>
      <c r="B14482" t="s">
        <v>58</v>
      </c>
      <c r="C14482">
        <v>101860</v>
      </c>
      <c r="D14482" t="s">
        <v>5365</v>
      </c>
      <c r="E14482" t="s">
        <v>9</v>
      </c>
      <c r="F14482">
        <v>45.78</v>
      </c>
      <c r="G14482">
        <v>49.04</v>
      </c>
      <c r="J14482">
        <v>2E-3</v>
      </c>
      <c r="K14482">
        <v>1.8E-3</v>
      </c>
    </row>
    <row r="14483" spans="1:11">
      <c r="A14483" t="s">
        <v>30518</v>
      </c>
      <c r="B14483" t="s">
        <v>58</v>
      </c>
      <c r="C14483">
        <v>101857</v>
      </c>
      <c r="D14483" t="s">
        <v>5362</v>
      </c>
      <c r="E14483" t="s">
        <v>9</v>
      </c>
      <c r="F14483">
        <v>44.07</v>
      </c>
      <c r="G14483">
        <v>47.2</v>
      </c>
      <c r="J14483">
        <v>1.8E-3</v>
      </c>
      <c r="K14483">
        <v>1.6999999999999999E-3</v>
      </c>
    </row>
    <row r="14484" spans="1:11">
      <c r="A14484" t="s">
        <v>30519</v>
      </c>
      <c r="B14484" t="s">
        <v>58</v>
      </c>
      <c r="C14484">
        <v>101858</v>
      </c>
      <c r="D14484" t="s">
        <v>5363</v>
      </c>
      <c r="E14484" t="s">
        <v>9</v>
      </c>
      <c r="F14484">
        <v>35.770000000000003</v>
      </c>
      <c r="G14484">
        <v>38.229999999999997</v>
      </c>
      <c r="J14484">
        <v>8.0000000000000004E-4</v>
      </c>
      <c r="K14484">
        <v>8.0000000000000004E-4</v>
      </c>
    </row>
    <row r="14485" spans="1:11">
      <c r="A14485" t="s">
        <v>30520</v>
      </c>
      <c r="B14485" t="s">
        <v>58</v>
      </c>
      <c r="C14485">
        <v>101859</v>
      </c>
      <c r="D14485" t="s">
        <v>5364</v>
      </c>
      <c r="E14485" t="s">
        <v>9</v>
      </c>
      <c r="F14485">
        <v>39.659999999999997</v>
      </c>
      <c r="G14485">
        <v>42.43</v>
      </c>
      <c r="J14485">
        <v>1.2999999999999999E-3</v>
      </c>
      <c r="K14485">
        <v>1.1999999999999999E-3</v>
      </c>
    </row>
    <row r="14486" spans="1:11">
      <c r="A14486" t="s">
        <v>30521</v>
      </c>
      <c r="B14486" t="s">
        <v>58</v>
      </c>
      <c r="C14486">
        <v>101852</v>
      </c>
      <c r="D14486" t="s">
        <v>5359</v>
      </c>
      <c r="E14486" t="s">
        <v>9</v>
      </c>
      <c r="F14486">
        <v>89.03</v>
      </c>
      <c r="G14486">
        <v>93.96</v>
      </c>
      <c r="J14486">
        <v>0.1148</v>
      </c>
      <c r="K14486">
        <v>0.10879999999999999</v>
      </c>
    </row>
    <row r="14487" spans="1:11">
      <c r="A14487" t="s">
        <v>30522</v>
      </c>
      <c r="B14487" t="s">
        <v>58</v>
      </c>
      <c r="C14487">
        <v>104385</v>
      </c>
      <c r="D14487" t="s">
        <v>8554</v>
      </c>
      <c r="E14487" t="s">
        <v>9</v>
      </c>
      <c r="F14487">
        <v>0</v>
      </c>
      <c r="G14487">
        <v>0</v>
      </c>
    </row>
    <row r="14488" spans="1:11">
      <c r="A14488" t="s">
        <v>30523</v>
      </c>
      <c r="B14488" t="s">
        <v>58</v>
      </c>
      <c r="C14488">
        <v>101850</v>
      </c>
      <c r="D14488" t="s">
        <v>5358</v>
      </c>
      <c r="E14488" t="s">
        <v>9</v>
      </c>
      <c r="F14488">
        <v>74.05</v>
      </c>
      <c r="G14488">
        <v>78.33</v>
      </c>
      <c r="J14488">
        <v>0.1249</v>
      </c>
      <c r="K14488">
        <v>0.1181</v>
      </c>
    </row>
    <row r="14489" spans="1:11">
      <c r="A14489" t="s">
        <v>30524</v>
      </c>
      <c r="B14489" t="s">
        <v>58</v>
      </c>
      <c r="C14489">
        <v>101855</v>
      </c>
      <c r="D14489" t="s">
        <v>5360</v>
      </c>
      <c r="E14489" t="s">
        <v>9</v>
      </c>
      <c r="F14489">
        <v>89.88</v>
      </c>
      <c r="G14489">
        <v>94.24</v>
      </c>
      <c r="J14489">
        <v>9.5000000000000001E-2</v>
      </c>
      <c r="K14489">
        <v>9.06E-2</v>
      </c>
    </row>
    <row r="14490" spans="1:11">
      <c r="A14490" t="s">
        <v>30525</v>
      </c>
      <c r="B14490" t="s">
        <v>58</v>
      </c>
      <c r="C14490">
        <v>104386</v>
      </c>
      <c r="D14490" t="s">
        <v>8555</v>
      </c>
      <c r="E14490" t="s">
        <v>9</v>
      </c>
      <c r="F14490">
        <v>0</v>
      </c>
      <c r="G14490">
        <v>0</v>
      </c>
    </row>
    <row r="14491" spans="1:11">
      <c r="A14491" t="s">
        <v>30526</v>
      </c>
      <c r="B14491" t="s">
        <v>58</v>
      </c>
      <c r="C14491">
        <v>101853</v>
      </c>
      <c r="D14491" t="s">
        <v>15338</v>
      </c>
      <c r="E14491" t="s">
        <v>9</v>
      </c>
      <c r="F14491">
        <v>65.16</v>
      </c>
      <c r="G14491">
        <v>68.650000000000006</v>
      </c>
      <c r="J14491">
        <v>0.1162</v>
      </c>
      <c r="K14491">
        <v>0.1103</v>
      </c>
    </row>
    <row r="14492" spans="1:11">
      <c r="A14492" t="s">
        <v>30527</v>
      </c>
      <c r="B14492" t="s">
        <v>58</v>
      </c>
      <c r="C14492">
        <v>101849</v>
      </c>
      <c r="D14492" t="s">
        <v>5357</v>
      </c>
      <c r="E14492" t="s">
        <v>10</v>
      </c>
      <c r="F14492">
        <v>203.2</v>
      </c>
      <c r="G14492">
        <v>204.64</v>
      </c>
      <c r="J14492">
        <v>4.2900000000000001E-2</v>
      </c>
      <c r="K14492">
        <v>4.2599999999999999E-2</v>
      </c>
    </row>
    <row r="14493" spans="1:11">
      <c r="A14493" t="s">
        <v>30528</v>
      </c>
      <c r="B14493" t="s">
        <v>58</v>
      </c>
      <c r="C14493">
        <v>101841</v>
      </c>
      <c r="D14493" t="s">
        <v>5349</v>
      </c>
      <c r="E14493" t="s">
        <v>10</v>
      </c>
      <c r="F14493">
        <v>120.22</v>
      </c>
      <c r="G14493">
        <v>121.45</v>
      </c>
      <c r="J14493">
        <v>6.1600000000000002E-2</v>
      </c>
      <c r="K14493">
        <v>6.0900000000000003E-2</v>
      </c>
    </row>
    <row r="14494" spans="1:11">
      <c r="A14494" t="s">
        <v>30529</v>
      </c>
      <c r="B14494" t="s">
        <v>58</v>
      </c>
      <c r="C14494">
        <v>101843</v>
      </c>
      <c r="D14494" t="s">
        <v>5351</v>
      </c>
      <c r="E14494" t="s">
        <v>10</v>
      </c>
      <c r="F14494">
        <v>176.18</v>
      </c>
      <c r="G14494">
        <v>177.41</v>
      </c>
      <c r="J14494">
        <v>4.2000000000000003E-2</v>
      </c>
      <c r="K14494">
        <v>4.1700000000000001E-2</v>
      </c>
    </row>
    <row r="14495" spans="1:11">
      <c r="A14495" t="s">
        <v>30530</v>
      </c>
      <c r="B14495" t="s">
        <v>58</v>
      </c>
      <c r="C14495">
        <v>101844</v>
      </c>
      <c r="D14495" t="s">
        <v>5352</v>
      </c>
      <c r="E14495" t="s">
        <v>10</v>
      </c>
      <c r="F14495">
        <v>202.32</v>
      </c>
      <c r="G14495">
        <v>203.55</v>
      </c>
      <c r="J14495">
        <v>3.6600000000000001E-2</v>
      </c>
      <c r="K14495">
        <v>3.6400000000000002E-2</v>
      </c>
    </row>
    <row r="14496" spans="1:11">
      <c r="A14496" t="s">
        <v>30531</v>
      </c>
      <c r="B14496" t="s">
        <v>58</v>
      </c>
      <c r="C14496">
        <v>101845</v>
      </c>
      <c r="D14496" t="s">
        <v>5353</v>
      </c>
      <c r="E14496" t="s">
        <v>10</v>
      </c>
      <c r="F14496">
        <v>228.1</v>
      </c>
      <c r="G14496">
        <v>229.33</v>
      </c>
      <c r="J14496">
        <v>3.2399999999999998E-2</v>
      </c>
      <c r="K14496">
        <v>3.2300000000000002E-2</v>
      </c>
    </row>
    <row r="14497" spans="1:11">
      <c r="A14497" t="s">
        <v>30532</v>
      </c>
      <c r="B14497" t="s">
        <v>58</v>
      </c>
      <c r="C14497">
        <v>101842</v>
      </c>
      <c r="D14497" t="s">
        <v>5350</v>
      </c>
      <c r="E14497" t="s">
        <v>10</v>
      </c>
      <c r="F14497">
        <v>105.34</v>
      </c>
      <c r="G14497">
        <v>106.57</v>
      </c>
      <c r="J14497">
        <v>7.0199999999999999E-2</v>
      </c>
      <c r="K14497">
        <v>6.9400000000000003E-2</v>
      </c>
    </row>
    <row r="14498" spans="1:11">
      <c r="A14498" t="s">
        <v>30533</v>
      </c>
      <c r="B14498" t="s">
        <v>58</v>
      </c>
      <c r="C14498">
        <v>101846</v>
      </c>
      <c r="D14498" t="s">
        <v>5354</v>
      </c>
      <c r="E14498" t="s">
        <v>10</v>
      </c>
      <c r="F14498">
        <v>161.9</v>
      </c>
      <c r="G14498">
        <v>163.13</v>
      </c>
      <c r="J14498">
        <v>4.5699999999999998E-2</v>
      </c>
      <c r="K14498">
        <v>4.5400000000000003E-2</v>
      </c>
    </row>
    <row r="14499" spans="1:11">
      <c r="A14499" t="s">
        <v>30534</v>
      </c>
      <c r="B14499" t="s">
        <v>58</v>
      </c>
      <c r="C14499">
        <v>101847</v>
      </c>
      <c r="D14499" t="s">
        <v>5355</v>
      </c>
      <c r="E14499" t="s">
        <v>10</v>
      </c>
      <c r="F14499">
        <v>188.33</v>
      </c>
      <c r="G14499">
        <v>189.56</v>
      </c>
      <c r="J14499">
        <v>3.9300000000000002E-2</v>
      </c>
      <c r="K14499">
        <v>3.9E-2</v>
      </c>
    </row>
    <row r="14500" spans="1:11">
      <c r="A14500" t="s">
        <v>30535</v>
      </c>
      <c r="B14500" t="s">
        <v>58</v>
      </c>
      <c r="C14500">
        <v>101848</v>
      </c>
      <c r="D14500" t="s">
        <v>5356</v>
      </c>
      <c r="E14500" t="s">
        <v>10</v>
      </c>
      <c r="F14500">
        <v>214.41</v>
      </c>
      <c r="G14500">
        <v>215.64</v>
      </c>
      <c r="J14500">
        <v>3.4500000000000003E-2</v>
      </c>
      <c r="K14500">
        <v>3.4299999999999997E-2</v>
      </c>
    </row>
    <row r="14501" spans="1:11">
      <c r="A14501" t="s">
        <v>30536</v>
      </c>
      <c r="B14501" t="s">
        <v>58</v>
      </c>
      <c r="C14501">
        <v>101839</v>
      </c>
      <c r="D14501" t="s">
        <v>5347</v>
      </c>
      <c r="E14501" t="s">
        <v>10</v>
      </c>
      <c r="F14501">
        <v>118.4</v>
      </c>
      <c r="G14501">
        <v>119.63</v>
      </c>
      <c r="J14501">
        <v>6.25E-2</v>
      </c>
      <c r="K14501">
        <v>6.1899999999999997E-2</v>
      </c>
    </row>
    <row r="14502" spans="1:11">
      <c r="A14502" t="s">
        <v>30537</v>
      </c>
      <c r="B14502" t="s">
        <v>58</v>
      </c>
      <c r="C14502">
        <v>101840</v>
      </c>
      <c r="D14502" t="s">
        <v>5348</v>
      </c>
      <c r="E14502" t="s">
        <v>10</v>
      </c>
      <c r="F14502">
        <v>203.21</v>
      </c>
      <c r="G14502">
        <v>207.23</v>
      </c>
      <c r="J14502">
        <v>3.6400000000000002E-2</v>
      </c>
      <c r="K14502">
        <v>3.5700000000000003E-2</v>
      </c>
    </row>
    <row r="14503" spans="1:11">
      <c r="A14503" t="s">
        <v>30538</v>
      </c>
      <c r="B14503" t="s">
        <v>58</v>
      </c>
      <c r="C14503">
        <v>101837</v>
      </c>
      <c r="D14503" t="s">
        <v>5345</v>
      </c>
      <c r="E14503" t="s">
        <v>10</v>
      </c>
      <c r="F14503">
        <v>61.78</v>
      </c>
      <c r="G14503">
        <v>63.01</v>
      </c>
      <c r="J14503">
        <v>0.1198</v>
      </c>
      <c r="K14503">
        <v>0.1174</v>
      </c>
    </row>
    <row r="14504" spans="1:11">
      <c r="A14504" t="s">
        <v>30539</v>
      </c>
      <c r="B14504" t="s">
        <v>58</v>
      </c>
      <c r="C14504">
        <v>101838</v>
      </c>
      <c r="D14504" t="s">
        <v>5346</v>
      </c>
      <c r="E14504" t="s">
        <v>10</v>
      </c>
      <c r="F14504">
        <v>90.48</v>
      </c>
      <c r="G14504">
        <v>91.71</v>
      </c>
      <c r="J14504">
        <v>8.1799999999999998E-2</v>
      </c>
      <c r="K14504">
        <v>8.0699999999999994E-2</v>
      </c>
    </row>
    <row r="14505" spans="1:11">
      <c r="A14505" t="s">
        <v>30540</v>
      </c>
      <c r="B14505" t="s">
        <v>58</v>
      </c>
      <c r="C14505">
        <v>101836</v>
      </c>
      <c r="D14505" t="s">
        <v>5344</v>
      </c>
      <c r="E14505" t="s">
        <v>10</v>
      </c>
      <c r="F14505">
        <v>30.95</v>
      </c>
      <c r="G14505">
        <v>32.18</v>
      </c>
      <c r="J14505">
        <v>0.23910000000000001</v>
      </c>
      <c r="K14505">
        <v>0.23</v>
      </c>
    </row>
    <row r="14506" spans="1:11">
      <c r="A14506" t="s">
        <v>30541</v>
      </c>
      <c r="B14506" t="s">
        <v>58</v>
      </c>
      <c r="C14506">
        <v>101835</v>
      </c>
      <c r="D14506" t="s">
        <v>5343</v>
      </c>
      <c r="E14506" t="s">
        <v>10</v>
      </c>
      <c r="F14506">
        <v>339.18</v>
      </c>
      <c r="G14506">
        <v>352.6</v>
      </c>
      <c r="J14506">
        <v>7.9000000000000008E-3</v>
      </c>
      <c r="K14506">
        <v>7.6E-3</v>
      </c>
    </row>
    <row r="14507" spans="1:11">
      <c r="A14507" t="s">
        <v>30542</v>
      </c>
      <c r="B14507" t="s">
        <v>58</v>
      </c>
      <c r="C14507">
        <v>101827</v>
      </c>
      <c r="D14507" t="s">
        <v>5335</v>
      </c>
      <c r="E14507" t="s">
        <v>10</v>
      </c>
      <c r="F14507">
        <v>256.2</v>
      </c>
      <c r="G14507">
        <v>269.41000000000003</v>
      </c>
      <c r="J14507">
        <v>5.3E-3</v>
      </c>
      <c r="K14507">
        <v>5.0000000000000001E-3</v>
      </c>
    </row>
    <row r="14508" spans="1:11">
      <c r="A14508" t="s">
        <v>30543</v>
      </c>
      <c r="B14508" t="s">
        <v>58</v>
      </c>
      <c r="C14508">
        <v>101829</v>
      </c>
      <c r="D14508" t="s">
        <v>5337</v>
      </c>
      <c r="E14508" t="s">
        <v>10</v>
      </c>
      <c r="F14508">
        <v>312.16000000000003</v>
      </c>
      <c r="G14508">
        <v>325.37</v>
      </c>
      <c r="J14508">
        <v>4.4000000000000003E-3</v>
      </c>
      <c r="K14508">
        <v>4.1999999999999997E-3</v>
      </c>
    </row>
    <row r="14509" spans="1:11">
      <c r="A14509" t="s">
        <v>30544</v>
      </c>
      <c r="B14509" t="s">
        <v>58</v>
      </c>
      <c r="C14509">
        <v>101830</v>
      </c>
      <c r="D14509" t="s">
        <v>5338</v>
      </c>
      <c r="E14509" t="s">
        <v>10</v>
      </c>
      <c r="F14509">
        <v>338.3</v>
      </c>
      <c r="G14509">
        <v>351.51</v>
      </c>
      <c r="J14509">
        <v>4.0000000000000001E-3</v>
      </c>
      <c r="K14509">
        <v>3.8999999999999998E-3</v>
      </c>
    </row>
    <row r="14510" spans="1:11">
      <c r="A14510" t="s">
        <v>30545</v>
      </c>
      <c r="B14510" t="s">
        <v>58</v>
      </c>
      <c r="C14510">
        <v>101831</v>
      </c>
      <c r="D14510" t="s">
        <v>5339</v>
      </c>
      <c r="E14510" t="s">
        <v>10</v>
      </c>
      <c r="F14510">
        <v>364.08</v>
      </c>
      <c r="G14510">
        <v>377.29</v>
      </c>
      <c r="J14510">
        <v>3.7000000000000002E-3</v>
      </c>
      <c r="K14510">
        <v>3.5999999999999999E-3</v>
      </c>
    </row>
    <row r="14511" spans="1:11">
      <c r="A14511" t="s">
        <v>30546</v>
      </c>
      <c r="B14511" t="s">
        <v>58</v>
      </c>
      <c r="C14511">
        <v>101828</v>
      </c>
      <c r="D14511" t="s">
        <v>5336</v>
      </c>
      <c r="E14511" t="s">
        <v>10</v>
      </c>
      <c r="F14511">
        <v>241.32</v>
      </c>
      <c r="G14511">
        <v>254.53</v>
      </c>
      <c r="J14511">
        <v>5.5999999999999999E-3</v>
      </c>
      <c r="K14511">
        <v>5.3E-3</v>
      </c>
    </row>
    <row r="14512" spans="1:11">
      <c r="A14512" t="s">
        <v>30547</v>
      </c>
      <c r="B14512" t="s">
        <v>58</v>
      </c>
      <c r="C14512">
        <v>101832</v>
      </c>
      <c r="D14512" t="s">
        <v>5340</v>
      </c>
      <c r="E14512" t="s">
        <v>10</v>
      </c>
      <c r="F14512">
        <v>297.88</v>
      </c>
      <c r="G14512">
        <v>311.08999999999997</v>
      </c>
      <c r="J14512">
        <v>4.5999999999999999E-3</v>
      </c>
      <c r="K14512">
        <v>4.4000000000000003E-3</v>
      </c>
    </row>
    <row r="14513" spans="1:11">
      <c r="A14513" t="s">
        <v>30548</v>
      </c>
      <c r="B14513" t="s">
        <v>58</v>
      </c>
      <c r="C14513">
        <v>101833</v>
      </c>
      <c r="D14513" t="s">
        <v>5341</v>
      </c>
      <c r="E14513" t="s">
        <v>10</v>
      </c>
      <c r="F14513">
        <v>324.31</v>
      </c>
      <c r="G14513">
        <v>337.52</v>
      </c>
      <c r="J14513">
        <v>4.1999999999999997E-3</v>
      </c>
      <c r="K14513">
        <v>4.0000000000000001E-3</v>
      </c>
    </row>
    <row r="14514" spans="1:11">
      <c r="A14514" t="s">
        <v>30549</v>
      </c>
      <c r="B14514" t="s">
        <v>58</v>
      </c>
      <c r="C14514">
        <v>101834</v>
      </c>
      <c r="D14514" t="s">
        <v>5342</v>
      </c>
      <c r="E14514" t="s">
        <v>10</v>
      </c>
      <c r="F14514">
        <v>350.39</v>
      </c>
      <c r="G14514">
        <v>363.6</v>
      </c>
      <c r="J14514">
        <v>3.8999999999999998E-3</v>
      </c>
      <c r="K14514">
        <v>3.7000000000000002E-3</v>
      </c>
    </row>
    <row r="14515" spans="1:11">
      <c r="A14515" t="s">
        <v>30550</v>
      </c>
      <c r="B14515" t="s">
        <v>58</v>
      </c>
      <c r="C14515">
        <v>101825</v>
      </c>
      <c r="D14515" t="s">
        <v>5333</v>
      </c>
      <c r="E14515" t="s">
        <v>10</v>
      </c>
      <c r="F14515">
        <v>254.39</v>
      </c>
      <c r="G14515">
        <v>267.60000000000002</v>
      </c>
      <c r="J14515">
        <v>5.3E-3</v>
      </c>
      <c r="K14515">
        <v>5.1000000000000004E-3</v>
      </c>
    </row>
    <row r="14516" spans="1:11">
      <c r="A14516" t="s">
        <v>30551</v>
      </c>
      <c r="B14516" t="s">
        <v>58</v>
      </c>
      <c r="C14516">
        <v>101826</v>
      </c>
      <c r="D14516" t="s">
        <v>5334</v>
      </c>
      <c r="E14516" t="s">
        <v>10</v>
      </c>
      <c r="F14516">
        <v>281.95</v>
      </c>
      <c r="G14516">
        <v>295.14999999999998</v>
      </c>
      <c r="J14516">
        <v>4.7999999999999996E-3</v>
      </c>
      <c r="K14516">
        <v>4.5999999999999999E-3</v>
      </c>
    </row>
    <row r="14517" spans="1:11">
      <c r="A14517" t="s">
        <v>30552</v>
      </c>
      <c r="B14517" t="s">
        <v>58</v>
      </c>
      <c r="C14517">
        <v>101823</v>
      </c>
      <c r="D14517" t="s">
        <v>5331</v>
      </c>
      <c r="E14517" t="s">
        <v>10</v>
      </c>
      <c r="F14517">
        <v>197.76</v>
      </c>
      <c r="G14517">
        <v>210.97</v>
      </c>
      <c r="J14517">
        <v>6.8999999999999999E-3</v>
      </c>
      <c r="K14517">
        <v>6.4000000000000003E-3</v>
      </c>
    </row>
    <row r="14518" spans="1:11">
      <c r="A14518" t="s">
        <v>30553</v>
      </c>
      <c r="B14518" t="s">
        <v>58</v>
      </c>
      <c r="C14518">
        <v>101824</v>
      </c>
      <c r="D14518" t="s">
        <v>5332</v>
      </c>
      <c r="E14518" t="s">
        <v>10</v>
      </c>
      <c r="F14518">
        <v>226.46</v>
      </c>
      <c r="G14518">
        <v>239.67</v>
      </c>
      <c r="J14518">
        <v>6.0000000000000001E-3</v>
      </c>
      <c r="K14518">
        <v>5.7000000000000002E-3</v>
      </c>
    </row>
    <row r="14519" spans="1:11">
      <c r="A14519" t="s">
        <v>30554</v>
      </c>
      <c r="B14519" t="s">
        <v>58</v>
      </c>
      <c r="C14519">
        <v>101822</v>
      </c>
      <c r="D14519" t="s">
        <v>5330</v>
      </c>
      <c r="E14519" t="s">
        <v>10</v>
      </c>
      <c r="F14519">
        <v>166.93</v>
      </c>
      <c r="G14519">
        <v>180.14</v>
      </c>
      <c r="J14519">
        <v>8.0999999999999996E-3</v>
      </c>
      <c r="K14519">
        <v>7.4999999999999997E-3</v>
      </c>
    </row>
    <row r="14520" spans="1:11">
      <c r="A14520" t="s">
        <v>30555</v>
      </c>
      <c r="B14520" t="s">
        <v>58</v>
      </c>
      <c r="C14520">
        <v>101819</v>
      </c>
      <c r="D14520" t="s">
        <v>5328</v>
      </c>
      <c r="E14520" t="s">
        <v>9</v>
      </c>
      <c r="F14520">
        <v>76.83</v>
      </c>
      <c r="G14520">
        <v>81.28</v>
      </c>
      <c r="J14520">
        <v>4.4000000000000003E-3</v>
      </c>
      <c r="K14520">
        <v>4.1999999999999997E-3</v>
      </c>
    </row>
    <row r="14521" spans="1:11">
      <c r="A14521" t="s">
        <v>30556</v>
      </c>
      <c r="B14521" t="s">
        <v>58</v>
      </c>
      <c r="C14521">
        <v>104370</v>
      </c>
      <c r="D14521" t="s">
        <v>8556</v>
      </c>
      <c r="E14521" t="s">
        <v>9</v>
      </c>
      <c r="F14521">
        <v>0</v>
      </c>
      <c r="G14521">
        <v>0</v>
      </c>
    </row>
    <row r="14522" spans="1:11">
      <c r="A14522" t="s">
        <v>30557</v>
      </c>
      <c r="B14522" t="s">
        <v>58</v>
      </c>
      <c r="C14522">
        <v>101817</v>
      </c>
      <c r="D14522" t="s">
        <v>5327</v>
      </c>
      <c r="E14522" t="s">
        <v>9</v>
      </c>
      <c r="F14522">
        <v>62.37</v>
      </c>
      <c r="G14522">
        <v>66.17</v>
      </c>
      <c r="J14522">
        <v>5.0000000000000001E-3</v>
      </c>
      <c r="K14522">
        <v>4.7000000000000002E-3</v>
      </c>
    </row>
    <row r="14523" spans="1:11">
      <c r="A14523" t="s">
        <v>30558</v>
      </c>
      <c r="B14523" t="s">
        <v>58</v>
      </c>
      <c r="C14523">
        <v>101816</v>
      </c>
      <c r="D14523" t="s">
        <v>5326</v>
      </c>
      <c r="E14523" t="s">
        <v>9</v>
      </c>
      <c r="F14523">
        <v>80.2</v>
      </c>
      <c r="G14523">
        <v>84.2</v>
      </c>
      <c r="J14523">
        <v>3.5999999999999999E-3</v>
      </c>
      <c r="K14523">
        <v>3.3999999999999998E-3</v>
      </c>
    </row>
    <row r="14524" spans="1:11">
      <c r="A14524" t="s">
        <v>30559</v>
      </c>
      <c r="B14524" t="s">
        <v>58</v>
      </c>
      <c r="C14524">
        <v>104369</v>
      </c>
      <c r="D14524" t="s">
        <v>8557</v>
      </c>
      <c r="E14524" t="s">
        <v>9</v>
      </c>
      <c r="F14524">
        <v>0</v>
      </c>
      <c r="G14524">
        <v>0</v>
      </c>
    </row>
    <row r="14525" spans="1:11">
      <c r="A14525" t="s">
        <v>30560</v>
      </c>
      <c r="B14525" t="s">
        <v>58</v>
      </c>
      <c r="C14525">
        <v>101820</v>
      </c>
      <c r="D14525" t="s">
        <v>5329</v>
      </c>
      <c r="E14525" t="s">
        <v>9</v>
      </c>
      <c r="F14525">
        <v>55.71</v>
      </c>
      <c r="G14525">
        <v>59.66</v>
      </c>
      <c r="J14525">
        <v>2.8999999999999998E-3</v>
      </c>
      <c r="K14525">
        <v>2.7000000000000001E-3</v>
      </c>
    </row>
    <row r="14526" spans="1:11">
      <c r="A14526" t="s">
        <v>30561</v>
      </c>
      <c r="B14526" t="s">
        <v>58</v>
      </c>
      <c r="C14526">
        <v>102988</v>
      </c>
      <c r="D14526" t="s">
        <v>5375</v>
      </c>
      <c r="E14526" t="s">
        <v>9</v>
      </c>
      <c r="F14526">
        <v>74.459999999999994</v>
      </c>
      <c r="G14526">
        <v>79.84</v>
      </c>
      <c r="J14526">
        <v>3.8E-3</v>
      </c>
      <c r="K14526">
        <v>3.5000000000000001E-3</v>
      </c>
    </row>
    <row r="14527" spans="1:11">
      <c r="A14527" t="s">
        <v>30562</v>
      </c>
      <c r="B14527" t="s">
        <v>58</v>
      </c>
      <c r="C14527">
        <v>101814</v>
      </c>
      <c r="D14527" t="s">
        <v>5325</v>
      </c>
      <c r="E14527" t="s">
        <v>9</v>
      </c>
      <c r="F14527">
        <v>55.89</v>
      </c>
      <c r="G14527">
        <v>59.02</v>
      </c>
      <c r="J14527">
        <v>4.4999999999999997E-3</v>
      </c>
      <c r="K14527">
        <v>4.1999999999999997E-3</v>
      </c>
    </row>
    <row r="14528" spans="1:11">
      <c r="A14528" t="s">
        <v>30563</v>
      </c>
      <c r="B14528" t="s">
        <v>58</v>
      </c>
      <c r="C14528">
        <v>102098</v>
      </c>
      <c r="D14528" t="s">
        <v>5374</v>
      </c>
      <c r="E14528" t="s">
        <v>10</v>
      </c>
      <c r="F14528">
        <v>2368.56</v>
      </c>
      <c r="G14528">
        <v>2402.48</v>
      </c>
      <c r="J14528">
        <v>1.89E-2</v>
      </c>
      <c r="K14528">
        <v>1.8700000000000001E-2</v>
      </c>
    </row>
    <row r="14529" spans="1:11">
      <c r="A14529" t="s">
        <v>30564</v>
      </c>
      <c r="B14529" t="s">
        <v>58</v>
      </c>
      <c r="C14529">
        <v>104366</v>
      </c>
      <c r="D14529" t="s">
        <v>8558</v>
      </c>
      <c r="E14529" t="s">
        <v>10</v>
      </c>
      <c r="F14529">
        <v>0</v>
      </c>
      <c r="G14529">
        <v>0</v>
      </c>
    </row>
    <row r="14530" spans="1:11">
      <c r="A14530" t="s">
        <v>30565</v>
      </c>
      <c r="B14530" t="s">
        <v>58</v>
      </c>
      <c r="C14530">
        <v>102099</v>
      </c>
      <c r="D14530" t="s">
        <v>8559</v>
      </c>
      <c r="E14530" t="s">
        <v>10</v>
      </c>
      <c r="F14530">
        <v>0</v>
      </c>
      <c r="G14530">
        <v>0</v>
      </c>
    </row>
    <row r="14531" spans="1:11">
      <c r="A14531" t="s">
        <v>30566</v>
      </c>
      <c r="B14531" t="s">
        <v>58</v>
      </c>
      <c r="C14531">
        <v>104367</v>
      </c>
      <c r="D14531" t="s">
        <v>8560</v>
      </c>
      <c r="E14531" t="s">
        <v>10</v>
      </c>
      <c r="F14531">
        <v>0</v>
      </c>
      <c r="G14531">
        <v>0</v>
      </c>
    </row>
    <row r="14532" spans="1:11">
      <c r="A14532" t="s">
        <v>30567</v>
      </c>
      <c r="B14532" t="s">
        <v>58</v>
      </c>
      <c r="C14532">
        <v>92994</v>
      </c>
      <c r="D14532" t="s">
        <v>2829</v>
      </c>
      <c r="E14532" t="s">
        <v>12</v>
      </c>
      <c r="F14532">
        <v>138.56</v>
      </c>
      <c r="G14532">
        <v>139.37</v>
      </c>
      <c r="J14532">
        <v>0</v>
      </c>
      <c r="K14532">
        <v>0</v>
      </c>
    </row>
    <row r="14533" spans="1:11">
      <c r="A14533" t="s">
        <v>30568</v>
      </c>
      <c r="B14533" t="s">
        <v>58</v>
      </c>
      <c r="C14533">
        <v>92996</v>
      </c>
      <c r="D14533" t="s">
        <v>2830</v>
      </c>
      <c r="E14533" t="s">
        <v>12</v>
      </c>
      <c r="F14533">
        <v>167.57</v>
      </c>
      <c r="G14533">
        <v>168.51</v>
      </c>
      <c r="J14533">
        <v>0</v>
      </c>
      <c r="K14533">
        <v>0</v>
      </c>
    </row>
    <row r="14534" spans="1:11">
      <c r="A14534" t="s">
        <v>30569</v>
      </c>
      <c r="B14534" t="s">
        <v>58</v>
      </c>
      <c r="C14534">
        <v>92998</v>
      </c>
      <c r="D14534" t="s">
        <v>2831</v>
      </c>
      <c r="E14534" t="s">
        <v>12</v>
      </c>
      <c r="F14534">
        <v>205.27</v>
      </c>
      <c r="G14534">
        <v>206.39</v>
      </c>
      <c r="J14534">
        <v>0</v>
      </c>
      <c r="K14534">
        <v>0</v>
      </c>
    </row>
    <row r="14535" spans="1:11">
      <c r="A14535" t="s">
        <v>30570</v>
      </c>
      <c r="B14535" t="s">
        <v>58</v>
      </c>
      <c r="C14535">
        <v>93000</v>
      </c>
      <c r="D14535" t="s">
        <v>2832</v>
      </c>
      <c r="E14535" t="s">
        <v>12</v>
      </c>
      <c r="F14535">
        <v>271.52999999999997</v>
      </c>
      <c r="G14535">
        <v>272.92</v>
      </c>
      <c r="J14535">
        <v>0</v>
      </c>
      <c r="K14535">
        <v>0</v>
      </c>
    </row>
    <row r="14536" spans="1:11">
      <c r="A14536" t="s">
        <v>30571</v>
      </c>
      <c r="B14536" t="s">
        <v>58</v>
      </c>
      <c r="C14536">
        <v>92984</v>
      </c>
      <c r="D14536" t="s">
        <v>2824</v>
      </c>
      <c r="E14536" t="s">
        <v>12</v>
      </c>
      <c r="F14536">
        <v>30.11</v>
      </c>
      <c r="G14536">
        <v>30.44</v>
      </c>
      <c r="J14536">
        <v>0</v>
      </c>
      <c r="K14536">
        <v>0</v>
      </c>
    </row>
    <row r="14537" spans="1:11">
      <c r="A14537" t="s">
        <v>30572</v>
      </c>
      <c r="B14537" t="s">
        <v>58</v>
      </c>
      <c r="C14537">
        <v>93002</v>
      </c>
      <c r="D14537" t="s">
        <v>2833</v>
      </c>
      <c r="E14537" t="s">
        <v>12</v>
      </c>
      <c r="F14537">
        <v>350.84</v>
      </c>
      <c r="G14537">
        <v>352.52</v>
      </c>
      <c r="J14537">
        <v>0</v>
      </c>
      <c r="K14537">
        <v>0</v>
      </c>
    </row>
    <row r="14538" spans="1:11">
      <c r="A14538" t="s">
        <v>30573</v>
      </c>
      <c r="B14538" t="s">
        <v>58</v>
      </c>
      <c r="C14538">
        <v>92986</v>
      </c>
      <c r="D14538" t="s">
        <v>2825</v>
      </c>
      <c r="E14538" t="s">
        <v>12</v>
      </c>
      <c r="F14538">
        <v>41.42</v>
      </c>
      <c r="G14538">
        <v>41.81</v>
      </c>
      <c r="J14538">
        <v>0</v>
      </c>
      <c r="K14538">
        <v>0</v>
      </c>
    </row>
    <row r="14539" spans="1:11">
      <c r="A14539" t="s">
        <v>30574</v>
      </c>
      <c r="B14539" t="s">
        <v>58</v>
      </c>
      <c r="C14539">
        <v>92988</v>
      </c>
      <c r="D14539" t="s">
        <v>2826</v>
      </c>
      <c r="E14539" t="s">
        <v>12</v>
      </c>
      <c r="F14539">
        <v>59.86</v>
      </c>
      <c r="G14539">
        <v>60.32</v>
      </c>
      <c r="J14539">
        <v>0</v>
      </c>
      <c r="K14539">
        <v>0</v>
      </c>
    </row>
    <row r="14540" spans="1:11">
      <c r="A14540" t="s">
        <v>30575</v>
      </c>
      <c r="B14540" t="s">
        <v>58</v>
      </c>
      <c r="C14540">
        <v>92990</v>
      </c>
      <c r="D14540" t="s">
        <v>2827</v>
      </c>
      <c r="E14540" t="s">
        <v>12</v>
      </c>
      <c r="F14540">
        <v>82.68</v>
      </c>
      <c r="G14540">
        <v>83.24</v>
      </c>
      <c r="J14540">
        <v>0</v>
      </c>
      <c r="K14540">
        <v>0</v>
      </c>
    </row>
    <row r="14541" spans="1:11">
      <c r="A14541" t="s">
        <v>30576</v>
      </c>
      <c r="B14541" t="s">
        <v>58</v>
      </c>
      <c r="C14541">
        <v>92992</v>
      </c>
      <c r="D14541" t="s">
        <v>2828</v>
      </c>
      <c r="E14541" t="s">
        <v>12</v>
      </c>
      <c r="F14541">
        <v>106.78</v>
      </c>
      <c r="G14541">
        <v>107.46</v>
      </c>
      <c r="J14541">
        <v>0</v>
      </c>
      <c r="K14541">
        <v>0</v>
      </c>
    </row>
    <row r="14542" spans="1:11">
      <c r="A14542" t="s">
        <v>30577</v>
      </c>
      <c r="B14542" t="s">
        <v>58</v>
      </c>
      <c r="C14542">
        <v>103491</v>
      </c>
      <c r="D14542" t="s">
        <v>3110</v>
      </c>
      <c r="E14542" t="s">
        <v>10</v>
      </c>
      <c r="F14542">
        <v>636.24</v>
      </c>
      <c r="G14542">
        <v>665.23</v>
      </c>
      <c r="J14542">
        <v>0</v>
      </c>
      <c r="K14542">
        <v>0</v>
      </c>
    </row>
    <row r="14543" spans="1:11">
      <c r="A14543" t="s">
        <v>30578</v>
      </c>
      <c r="B14543" t="s">
        <v>58</v>
      </c>
      <c r="C14543">
        <v>93026</v>
      </c>
      <c r="D14543" t="s">
        <v>2809</v>
      </c>
      <c r="E14543" t="s">
        <v>32</v>
      </c>
      <c r="F14543">
        <v>103.59</v>
      </c>
      <c r="G14543">
        <v>107.12</v>
      </c>
      <c r="J14543">
        <v>0</v>
      </c>
      <c r="K14543">
        <v>0</v>
      </c>
    </row>
    <row r="14544" spans="1:11">
      <c r="A14544" t="s">
        <v>30579</v>
      </c>
      <c r="B14544" t="s">
        <v>58</v>
      </c>
      <c r="C14544">
        <v>93018</v>
      </c>
      <c r="D14544" t="s">
        <v>2805</v>
      </c>
      <c r="E14544" t="s">
        <v>32</v>
      </c>
      <c r="F14544">
        <v>29.93</v>
      </c>
      <c r="G14544">
        <v>31.79</v>
      </c>
      <c r="J14544">
        <v>0</v>
      </c>
      <c r="K14544">
        <v>0</v>
      </c>
    </row>
    <row r="14545" spans="1:11">
      <c r="A14545" t="s">
        <v>30580</v>
      </c>
      <c r="B14545" t="s">
        <v>58</v>
      </c>
      <c r="C14545">
        <v>93020</v>
      </c>
      <c r="D14545" t="s">
        <v>2806</v>
      </c>
      <c r="E14545" t="s">
        <v>32</v>
      </c>
      <c r="F14545">
        <v>37.86</v>
      </c>
      <c r="G14545">
        <v>40</v>
      </c>
      <c r="J14545">
        <v>0</v>
      </c>
      <c r="K14545">
        <v>0</v>
      </c>
    </row>
    <row r="14546" spans="1:11">
      <c r="A14546" t="s">
        <v>30581</v>
      </c>
      <c r="B14546" t="s">
        <v>58</v>
      </c>
      <c r="C14546">
        <v>93022</v>
      </c>
      <c r="D14546" t="s">
        <v>2807</v>
      </c>
      <c r="E14546" t="s">
        <v>32</v>
      </c>
      <c r="F14546">
        <v>61.25</v>
      </c>
      <c r="G14546">
        <v>63.81</v>
      </c>
      <c r="J14546">
        <v>0</v>
      </c>
      <c r="K14546">
        <v>0</v>
      </c>
    </row>
    <row r="14547" spans="1:11">
      <c r="A14547" t="s">
        <v>30582</v>
      </c>
      <c r="B14547" t="s">
        <v>58</v>
      </c>
      <c r="C14547">
        <v>93024</v>
      </c>
      <c r="D14547" t="s">
        <v>2808</v>
      </c>
      <c r="E14547" t="s">
        <v>32</v>
      </c>
      <c r="F14547">
        <v>64.69</v>
      </c>
      <c r="G14547">
        <v>67.52</v>
      </c>
      <c r="J14547">
        <v>0</v>
      </c>
      <c r="K14547">
        <v>0</v>
      </c>
    </row>
    <row r="14548" spans="1:11">
      <c r="A14548" t="s">
        <v>30583</v>
      </c>
      <c r="B14548" t="s">
        <v>58</v>
      </c>
      <c r="C14548">
        <v>97670</v>
      </c>
      <c r="D14548" t="s">
        <v>2763</v>
      </c>
      <c r="E14548" t="s">
        <v>12</v>
      </c>
      <c r="F14548">
        <v>28.07</v>
      </c>
      <c r="G14548">
        <v>29.02</v>
      </c>
      <c r="J14548">
        <v>0</v>
      </c>
      <c r="K14548">
        <v>0</v>
      </c>
    </row>
    <row r="14549" spans="1:11">
      <c r="A14549" t="s">
        <v>30584</v>
      </c>
      <c r="B14549" t="s">
        <v>58</v>
      </c>
      <c r="C14549">
        <v>103486</v>
      </c>
      <c r="D14549" t="s">
        <v>8561</v>
      </c>
      <c r="E14549" t="s">
        <v>12</v>
      </c>
      <c r="F14549">
        <v>0</v>
      </c>
      <c r="G14549">
        <v>0</v>
      </c>
    </row>
    <row r="14550" spans="1:11">
      <c r="A14550" t="s">
        <v>30585</v>
      </c>
      <c r="B14550" t="s">
        <v>58</v>
      </c>
      <c r="C14550">
        <v>103487</v>
      </c>
      <c r="D14550" t="s">
        <v>8562</v>
      </c>
      <c r="E14550" t="s">
        <v>12</v>
      </c>
      <c r="F14550">
        <v>0</v>
      </c>
      <c r="G14550">
        <v>0</v>
      </c>
    </row>
    <row r="14551" spans="1:11">
      <c r="A14551" t="s">
        <v>30586</v>
      </c>
      <c r="B14551" t="s">
        <v>58</v>
      </c>
      <c r="C14551">
        <v>103488</v>
      </c>
      <c r="D14551" t="s">
        <v>8563</v>
      </c>
      <c r="E14551" t="s">
        <v>12</v>
      </c>
      <c r="F14551">
        <v>0</v>
      </c>
      <c r="G14551">
        <v>0</v>
      </c>
    </row>
    <row r="14552" spans="1:11">
      <c r="A14552" t="s">
        <v>30587</v>
      </c>
      <c r="B14552" t="s">
        <v>58</v>
      </c>
      <c r="C14552">
        <v>103489</v>
      </c>
      <c r="D14552" t="s">
        <v>8564</v>
      </c>
      <c r="E14552" t="s">
        <v>12</v>
      </c>
      <c r="F14552">
        <v>0</v>
      </c>
      <c r="G14552">
        <v>0</v>
      </c>
    </row>
    <row r="14553" spans="1:11">
      <c r="A14553" t="s">
        <v>30588</v>
      </c>
      <c r="B14553" t="s">
        <v>58</v>
      </c>
      <c r="C14553">
        <v>97667</v>
      </c>
      <c r="D14553" t="s">
        <v>109</v>
      </c>
      <c r="E14553" t="s">
        <v>12</v>
      </c>
      <c r="F14553">
        <v>10.4</v>
      </c>
      <c r="G14553">
        <v>10.77</v>
      </c>
      <c r="J14553">
        <v>0</v>
      </c>
      <c r="K14553">
        <v>0</v>
      </c>
    </row>
    <row r="14554" spans="1:11">
      <c r="A14554" t="s">
        <v>30589</v>
      </c>
      <c r="B14554" t="s">
        <v>58</v>
      </c>
      <c r="C14554">
        <v>97668</v>
      </c>
      <c r="D14554" t="s">
        <v>2761</v>
      </c>
      <c r="E14554" t="s">
        <v>12</v>
      </c>
      <c r="F14554">
        <v>14.8</v>
      </c>
      <c r="G14554">
        <v>15.32</v>
      </c>
      <c r="J14554">
        <v>0</v>
      </c>
      <c r="K14554">
        <v>0</v>
      </c>
    </row>
    <row r="14555" spans="1:11">
      <c r="A14555" t="s">
        <v>30590</v>
      </c>
      <c r="B14555" t="s">
        <v>58</v>
      </c>
      <c r="C14555">
        <v>97669</v>
      </c>
      <c r="D14555" t="s">
        <v>2762</v>
      </c>
      <c r="E14555" t="s">
        <v>12</v>
      </c>
      <c r="F14555">
        <v>22.01</v>
      </c>
      <c r="G14555">
        <v>22.84</v>
      </c>
      <c r="J14555">
        <v>0</v>
      </c>
      <c r="K14555">
        <v>0</v>
      </c>
    </row>
    <row r="14556" spans="1:11">
      <c r="A14556" t="s">
        <v>30591</v>
      </c>
      <c r="B14556" t="s">
        <v>58</v>
      </c>
      <c r="C14556">
        <v>93012</v>
      </c>
      <c r="D14556" t="s">
        <v>2760</v>
      </c>
      <c r="E14556" t="s">
        <v>12</v>
      </c>
      <c r="F14556">
        <v>72.63</v>
      </c>
      <c r="G14556">
        <v>73.8</v>
      </c>
      <c r="J14556">
        <v>0</v>
      </c>
      <c r="K14556">
        <v>0</v>
      </c>
    </row>
    <row r="14557" spans="1:11">
      <c r="A14557" t="s">
        <v>30592</v>
      </c>
      <c r="B14557" t="s">
        <v>58</v>
      </c>
      <c r="C14557">
        <v>93008</v>
      </c>
      <c r="D14557" t="s">
        <v>2756</v>
      </c>
      <c r="E14557" t="s">
        <v>12</v>
      </c>
      <c r="F14557">
        <v>19.93</v>
      </c>
      <c r="G14557">
        <v>20.55</v>
      </c>
      <c r="J14557">
        <v>0</v>
      </c>
      <c r="K14557">
        <v>0</v>
      </c>
    </row>
    <row r="14558" spans="1:11">
      <c r="A14558" t="s">
        <v>30593</v>
      </c>
      <c r="B14558" t="s">
        <v>58</v>
      </c>
      <c r="C14558">
        <v>93009</v>
      </c>
      <c r="D14558" t="s">
        <v>2757</v>
      </c>
      <c r="E14558" t="s">
        <v>12</v>
      </c>
      <c r="F14558">
        <v>28.89</v>
      </c>
      <c r="G14558">
        <v>29.61</v>
      </c>
      <c r="J14558">
        <v>0</v>
      </c>
      <c r="K14558">
        <v>0</v>
      </c>
    </row>
    <row r="14559" spans="1:11">
      <c r="A14559" t="s">
        <v>30594</v>
      </c>
      <c r="B14559" t="s">
        <v>58</v>
      </c>
      <c r="C14559">
        <v>93010</v>
      </c>
      <c r="D14559" t="s">
        <v>2758</v>
      </c>
      <c r="E14559" t="s">
        <v>12</v>
      </c>
      <c r="F14559">
        <v>39.869999999999997</v>
      </c>
      <c r="G14559">
        <v>40.72</v>
      </c>
      <c r="J14559">
        <v>0</v>
      </c>
      <c r="K14559">
        <v>0</v>
      </c>
    </row>
    <row r="14560" spans="1:11">
      <c r="A14560" t="s">
        <v>30595</v>
      </c>
      <c r="B14560" t="s">
        <v>58</v>
      </c>
      <c r="C14560">
        <v>93011</v>
      </c>
      <c r="D14560" t="s">
        <v>2759</v>
      </c>
      <c r="E14560" t="s">
        <v>12</v>
      </c>
      <c r="F14560">
        <v>48.51</v>
      </c>
      <c r="G14560">
        <v>49.45</v>
      </c>
      <c r="J14560">
        <v>0</v>
      </c>
      <c r="K14560">
        <v>0</v>
      </c>
    </row>
    <row r="14561" spans="1:11">
      <c r="A14561" t="s">
        <v>30596</v>
      </c>
      <c r="B14561" t="s">
        <v>58</v>
      </c>
      <c r="C14561">
        <v>103492</v>
      </c>
      <c r="D14561" t="s">
        <v>8565</v>
      </c>
      <c r="E14561" t="s">
        <v>12</v>
      </c>
      <c r="F14561">
        <v>0</v>
      </c>
      <c r="G14561">
        <v>0</v>
      </c>
    </row>
    <row r="14562" spans="1:11">
      <c r="A14562" t="s">
        <v>30597</v>
      </c>
      <c r="B14562" t="s">
        <v>58</v>
      </c>
      <c r="C14562">
        <v>93017</v>
      </c>
      <c r="D14562" t="s">
        <v>2804</v>
      </c>
      <c r="E14562" t="s">
        <v>32</v>
      </c>
      <c r="F14562">
        <v>63.1</v>
      </c>
      <c r="G14562">
        <v>65.45</v>
      </c>
      <c r="J14562">
        <v>0</v>
      </c>
      <c r="K14562">
        <v>0</v>
      </c>
    </row>
    <row r="14563" spans="1:11">
      <c r="A14563" t="s">
        <v>30598</v>
      </c>
      <c r="B14563" t="s">
        <v>58</v>
      </c>
      <c r="C14563">
        <v>93013</v>
      </c>
      <c r="D14563" t="s">
        <v>2800</v>
      </c>
      <c r="E14563" t="s">
        <v>32</v>
      </c>
      <c r="F14563">
        <v>19.64</v>
      </c>
      <c r="G14563">
        <v>20.88</v>
      </c>
      <c r="J14563">
        <v>0</v>
      </c>
      <c r="K14563">
        <v>0</v>
      </c>
    </row>
    <row r="14564" spans="1:11">
      <c r="A14564" t="s">
        <v>30599</v>
      </c>
      <c r="B14564" t="s">
        <v>58</v>
      </c>
      <c r="C14564">
        <v>93014</v>
      </c>
      <c r="D14564" t="s">
        <v>2801</v>
      </c>
      <c r="E14564" t="s">
        <v>32</v>
      </c>
      <c r="F14564">
        <v>23.93</v>
      </c>
      <c r="G14564">
        <v>25.36</v>
      </c>
      <c r="J14564">
        <v>0</v>
      </c>
      <c r="K14564">
        <v>0</v>
      </c>
    </row>
    <row r="14565" spans="1:11">
      <c r="A14565" t="s">
        <v>30600</v>
      </c>
      <c r="B14565" t="s">
        <v>58</v>
      </c>
      <c r="C14565">
        <v>93015</v>
      </c>
      <c r="D14565" t="s">
        <v>2802</v>
      </c>
      <c r="E14565" t="s">
        <v>32</v>
      </c>
      <c r="F14565">
        <v>35.36</v>
      </c>
      <c r="G14565">
        <v>37.06</v>
      </c>
      <c r="J14565">
        <v>0</v>
      </c>
      <c r="K14565">
        <v>0</v>
      </c>
    </row>
    <row r="14566" spans="1:11">
      <c r="A14566" t="s">
        <v>30601</v>
      </c>
      <c r="B14566" t="s">
        <v>58</v>
      </c>
      <c r="C14566">
        <v>93016</v>
      </c>
      <c r="D14566" t="s">
        <v>2803</v>
      </c>
      <c r="E14566" t="s">
        <v>32</v>
      </c>
      <c r="F14566">
        <v>42.62</v>
      </c>
      <c r="G14566">
        <v>44.5</v>
      </c>
      <c r="J14566">
        <v>0</v>
      </c>
      <c r="K14566">
        <v>0</v>
      </c>
    </row>
    <row r="14567" spans="1:11">
      <c r="A14567" t="s">
        <v>30602</v>
      </c>
      <c r="B14567" t="s">
        <v>58</v>
      </c>
      <c r="C14567">
        <v>103490</v>
      </c>
      <c r="D14567" t="s">
        <v>3109</v>
      </c>
      <c r="E14567" t="s">
        <v>10</v>
      </c>
      <c r="F14567">
        <v>3792.56</v>
      </c>
      <c r="G14567">
        <v>4034.3</v>
      </c>
      <c r="J14567">
        <v>4.4999999999999997E-3</v>
      </c>
      <c r="K14567">
        <v>4.1999999999999997E-3</v>
      </c>
    </row>
    <row r="14568" spans="1:11">
      <c r="A14568" t="s">
        <v>30603</v>
      </c>
      <c r="B14568" t="s">
        <v>58</v>
      </c>
      <c r="C14568">
        <v>98306</v>
      </c>
      <c r="D14568" t="s">
        <v>3237</v>
      </c>
      <c r="E14568" t="s">
        <v>32</v>
      </c>
      <c r="F14568">
        <v>76.150000000000006</v>
      </c>
      <c r="G14568">
        <v>79.91</v>
      </c>
      <c r="J14568">
        <v>0.3962</v>
      </c>
      <c r="K14568">
        <v>0.3775</v>
      </c>
    </row>
    <row r="14569" spans="1:11">
      <c r="A14569" t="s">
        <v>30604</v>
      </c>
      <c r="B14569" t="s">
        <v>58</v>
      </c>
      <c r="C14569">
        <v>100553</v>
      </c>
      <c r="D14569" t="s">
        <v>3241</v>
      </c>
      <c r="E14569" t="s">
        <v>12</v>
      </c>
      <c r="F14569">
        <v>25.7</v>
      </c>
      <c r="G14569">
        <v>26.12</v>
      </c>
      <c r="J14569">
        <v>0</v>
      </c>
      <c r="K14569">
        <v>0</v>
      </c>
    </row>
    <row r="14570" spans="1:11">
      <c r="A14570" t="s">
        <v>30605</v>
      </c>
      <c r="B14570" t="s">
        <v>58</v>
      </c>
      <c r="C14570">
        <v>100554</v>
      </c>
      <c r="D14570" t="s">
        <v>3242</v>
      </c>
      <c r="E14570" t="s">
        <v>12</v>
      </c>
      <c r="F14570">
        <v>6.61</v>
      </c>
      <c r="G14570">
        <v>7</v>
      </c>
      <c r="J14570">
        <v>0</v>
      </c>
      <c r="K14570">
        <v>0</v>
      </c>
    </row>
    <row r="14571" spans="1:11">
      <c r="A14571" t="s">
        <v>30606</v>
      </c>
      <c r="B14571" t="s">
        <v>58</v>
      </c>
      <c r="C14571">
        <v>98300</v>
      </c>
      <c r="D14571" t="s">
        <v>3232</v>
      </c>
      <c r="E14571" t="s">
        <v>12</v>
      </c>
      <c r="F14571">
        <v>6.94</v>
      </c>
      <c r="G14571">
        <v>7.35</v>
      </c>
      <c r="J14571">
        <v>0</v>
      </c>
      <c r="K14571">
        <v>0</v>
      </c>
    </row>
    <row r="14572" spans="1:11">
      <c r="A14572" t="s">
        <v>30607</v>
      </c>
      <c r="B14572" t="s">
        <v>58</v>
      </c>
      <c r="C14572">
        <v>98295</v>
      </c>
      <c r="D14572" t="s">
        <v>3227</v>
      </c>
      <c r="E14572" t="s">
        <v>12</v>
      </c>
      <c r="F14572">
        <v>5.74</v>
      </c>
      <c r="G14572">
        <v>5.76</v>
      </c>
      <c r="J14572">
        <v>0</v>
      </c>
      <c r="K14572">
        <v>0</v>
      </c>
    </row>
    <row r="14573" spans="1:11">
      <c r="A14573" t="s">
        <v>30608</v>
      </c>
      <c r="B14573" t="s">
        <v>58</v>
      </c>
      <c r="C14573">
        <v>98294</v>
      </c>
      <c r="D14573" t="s">
        <v>3226</v>
      </c>
      <c r="E14573" t="s">
        <v>12</v>
      </c>
      <c r="F14573">
        <v>6.69</v>
      </c>
      <c r="G14573">
        <v>6.78</v>
      </c>
      <c r="J14573">
        <v>0</v>
      </c>
      <c r="K14573">
        <v>0</v>
      </c>
    </row>
    <row r="14574" spans="1:11">
      <c r="A14574" t="s">
        <v>30609</v>
      </c>
      <c r="B14574" t="s">
        <v>58</v>
      </c>
      <c r="C14574">
        <v>98297</v>
      </c>
      <c r="D14574" t="s">
        <v>3229</v>
      </c>
      <c r="E14574" t="s">
        <v>12</v>
      </c>
      <c r="F14574">
        <v>8.3000000000000007</v>
      </c>
      <c r="G14574">
        <v>8.32</v>
      </c>
      <c r="J14574">
        <v>0</v>
      </c>
      <c r="K14574">
        <v>0</v>
      </c>
    </row>
    <row r="14575" spans="1:11">
      <c r="A14575" t="s">
        <v>30610</v>
      </c>
      <c r="B14575" t="s">
        <v>58</v>
      </c>
      <c r="C14575">
        <v>98296</v>
      </c>
      <c r="D14575" t="s">
        <v>3228</v>
      </c>
      <c r="E14575" t="s">
        <v>12</v>
      </c>
      <c r="F14575">
        <v>9.82</v>
      </c>
      <c r="G14575">
        <v>9.9600000000000009</v>
      </c>
      <c r="J14575">
        <v>0</v>
      </c>
      <c r="K14575">
        <v>0</v>
      </c>
    </row>
    <row r="14576" spans="1:11">
      <c r="A14576" t="s">
        <v>30611</v>
      </c>
      <c r="B14576" t="s">
        <v>58</v>
      </c>
      <c r="C14576">
        <v>98299</v>
      </c>
      <c r="D14576" t="s">
        <v>3231</v>
      </c>
      <c r="E14576" t="s">
        <v>12</v>
      </c>
      <c r="F14576">
        <v>21.45</v>
      </c>
      <c r="G14576">
        <v>21.48</v>
      </c>
      <c r="J14576">
        <v>0</v>
      </c>
      <c r="K14576">
        <v>0</v>
      </c>
    </row>
    <row r="14577" spans="1:11">
      <c r="A14577" t="s">
        <v>30612</v>
      </c>
      <c r="B14577" t="s">
        <v>58</v>
      </c>
      <c r="C14577">
        <v>98298</v>
      </c>
      <c r="D14577" t="s">
        <v>3230</v>
      </c>
      <c r="E14577" t="s">
        <v>12</v>
      </c>
      <c r="F14577">
        <v>23.31</v>
      </c>
      <c r="G14577">
        <v>23.5</v>
      </c>
      <c r="J14577">
        <v>0</v>
      </c>
      <c r="K14577">
        <v>0</v>
      </c>
    </row>
    <row r="14578" spans="1:11">
      <c r="A14578" t="s">
        <v>30613</v>
      </c>
      <c r="B14578" t="s">
        <v>58</v>
      </c>
      <c r="C14578">
        <v>98261</v>
      </c>
      <c r="D14578" t="s">
        <v>3142</v>
      </c>
      <c r="E14578" t="s">
        <v>12</v>
      </c>
      <c r="F14578">
        <v>4.84</v>
      </c>
      <c r="G14578">
        <v>5.18</v>
      </c>
      <c r="J14578">
        <v>0</v>
      </c>
      <c r="K14578">
        <v>0</v>
      </c>
    </row>
    <row r="14579" spans="1:11">
      <c r="A14579" t="s">
        <v>30614</v>
      </c>
      <c r="B14579" t="s">
        <v>58</v>
      </c>
      <c r="C14579">
        <v>98287</v>
      </c>
      <c r="D14579" t="s">
        <v>3168</v>
      </c>
      <c r="E14579" t="s">
        <v>12</v>
      </c>
      <c r="F14579">
        <v>1.71</v>
      </c>
      <c r="G14579">
        <v>1.79</v>
      </c>
      <c r="J14579">
        <v>0</v>
      </c>
      <c r="K14579">
        <v>0</v>
      </c>
    </row>
    <row r="14580" spans="1:11">
      <c r="A14580" t="s">
        <v>30615</v>
      </c>
      <c r="B14580" t="s">
        <v>58</v>
      </c>
      <c r="C14580">
        <v>98280</v>
      </c>
      <c r="D14580" t="s">
        <v>3161</v>
      </c>
      <c r="E14580" t="s">
        <v>12</v>
      </c>
      <c r="F14580">
        <v>10.07</v>
      </c>
      <c r="G14580">
        <v>10.84</v>
      </c>
      <c r="J14580">
        <v>0</v>
      </c>
      <c r="K14580">
        <v>0</v>
      </c>
    </row>
    <row r="14581" spans="1:11">
      <c r="A14581" t="s">
        <v>30616</v>
      </c>
      <c r="B14581" t="s">
        <v>58</v>
      </c>
      <c r="C14581">
        <v>98288</v>
      </c>
      <c r="D14581" t="s">
        <v>3169</v>
      </c>
      <c r="E14581" t="s">
        <v>12</v>
      </c>
      <c r="F14581">
        <v>2.54</v>
      </c>
      <c r="G14581">
        <v>2.65</v>
      </c>
      <c r="J14581">
        <v>0</v>
      </c>
      <c r="K14581">
        <v>0</v>
      </c>
    </row>
    <row r="14582" spans="1:11">
      <c r="A14582" t="s">
        <v>30617</v>
      </c>
      <c r="B14582" t="s">
        <v>58</v>
      </c>
      <c r="C14582">
        <v>98281</v>
      </c>
      <c r="D14582" t="s">
        <v>3162</v>
      </c>
      <c r="E14582" t="s">
        <v>12</v>
      </c>
      <c r="F14582">
        <v>10.91</v>
      </c>
      <c r="G14582">
        <v>11.69</v>
      </c>
      <c r="J14582">
        <v>0</v>
      </c>
      <c r="K14582">
        <v>0</v>
      </c>
    </row>
    <row r="14583" spans="1:11">
      <c r="A14583" t="s">
        <v>30618</v>
      </c>
      <c r="B14583" t="s">
        <v>58</v>
      </c>
      <c r="C14583">
        <v>98262</v>
      </c>
      <c r="D14583" t="s">
        <v>3143</v>
      </c>
      <c r="E14583" t="s">
        <v>12</v>
      </c>
      <c r="F14583">
        <v>5.69</v>
      </c>
      <c r="G14583">
        <v>6.04</v>
      </c>
      <c r="J14583">
        <v>0</v>
      </c>
      <c r="K14583">
        <v>0</v>
      </c>
    </row>
    <row r="14584" spans="1:11">
      <c r="A14584" t="s">
        <v>30619</v>
      </c>
      <c r="B14584" t="s">
        <v>58</v>
      </c>
      <c r="C14584">
        <v>98289</v>
      </c>
      <c r="D14584" t="s">
        <v>3170</v>
      </c>
      <c r="E14584" t="s">
        <v>12</v>
      </c>
      <c r="F14584">
        <v>2.8</v>
      </c>
      <c r="G14584">
        <v>2.91</v>
      </c>
      <c r="J14584">
        <v>0</v>
      </c>
      <c r="K14584">
        <v>0</v>
      </c>
    </row>
    <row r="14585" spans="1:11">
      <c r="A14585" t="s">
        <v>30620</v>
      </c>
      <c r="B14585" t="s">
        <v>58</v>
      </c>
      <c r="C14585">
        <v>98282</v>
      </c>
      <c r="D14585" t="s">
        <v>3163</v>
      </c>
      <c r="E14585" t="s">
        <v>12</v>
      </c>
      <c r="F14585">
        <v>11.15</v>
      </c>
      <c r="G14585">
        <v>11.95</v>
      </c>
      <c r="J14585">
        <v>0</v>
      </c>
      <c r="K14585">
        <v>0</v>
      </c>
    </row>
    <row r="14586" spans="1:11">
      <c r="A14586" t="s">
        <v>30621</v>
      </c>
      <c r="B14586" t="s">
        <v>58</v>
      </c>
      <c r="C14586">
        <v>98263</v>
      </c>
      <c r="D14586" t="s">
        <v>3144</v>
      </c>
      <c r="E14586" t="s">
        <v>12</v>
      </c>
      <c r="F14586">
        <v>5.93</v>
      </c>
      <c r="G14586">
        <v>6.3</v>
      </c>
      <c r="J14586">
        <v>0</v>
      </c>
      <c r="K14586">
        <v>0</v>
      </c>
    </row>
    <row r="14587" spans="1:11">
      <c r="A14587" t="s">
        <v>30622</v>
      </c>
      <c r="B14587" t="s">
        <v>58</v>
      </c>
      <c r="C14587">
        <v>98290</v>
      </c>
      <c r="D14587" t="s">
        <v>3171</v>
      </c>
      <c r="E14587" t="s">
        <v>12</v>
      </c>
      <c r="F14587">
        <v>3.69</v>
      </c>
      <c r="G14587">
        <v>3.81</v>
      </c>
      <c r="J14587">
        <v>0</v>
      </c>
      <c r="K14587">
        <v>0</v>
      </c>
    </row>
    <row r="14588" spans="1:11">
      <c r="A14588" t="s">
        <v>30623</v>
      </c>
      <c r="B14588" t="s">
        <v>58</v>
      </c>
      <c r="C14588">
        <v>98283</v>
      </c>
      <c r="D14588" t="s">
        <v>3164</v>
      </c>
      <c r="E14588" t="s">
        <v>12</v>
      </c>
      <c r="F14588">
        <v>12.05</v>
      </c>
      <c r="G14588">
        <v>12.86</v>
      </c>
      <c r="J14588">
        <v>0</v>
      </c>
      <c r="K14588">
        <v>0</v>
      </c>
    </row>
    <row r="14589" spans="1:11">
      <c r="A14589" t="s">
        <v>30624</v>
      </c>
      <c r="B14589" t="s">
        <v>58</v>
      </c>
      <c r="C14589">
        <v>98264</v>
      </c>
      <c r="D14589" t="s">
        <v>3145</v>
      </c>
      <c r="E14589" t="s">
        <v>12</v>
      </c>
      <c r="F14589">
        <v>6.82</v>
      </c>
      <c r="G14589">
        <v>7.2</v>
      </c>
      <c r="J14589">
        <v>0</v>
      </c>
      <c r="K14589">
        <v>0</v>
      </c>
    </row>
    <row r="14590" spans="1:11">
      <c r="A14590" t="s">
        <v>30625</v>
      </c>
      <c r="B14590" t="s">
        <v>58</v>
      </c>
      <c r="C14590">
        <v>98273</v>
      </c>
      <c r="D14590" t="s">
        <v>3154</v>
      </c>
      <c r="E14590" t="s">
        <v>12</v>
      </c>
      <c r="F14590">
        <v>2.76</v>
      </c>
      <c r="G14590">
        <v>2.81</v>
      </c>
      <c r="J14590">
        <v>0</v>
      </c>
      <c r="K14590">
        <v>0</v>
      </c>
    </row>
    <row r="14591" spans="1:11">
      <c r="A14591" t="s">
        <v>30626</v>
      </c>
      <c r="B14591" t="s">
        <v>58</v>
      </c>
      <c r="C14591">
        <v>98291</v>
      </c>
      <c r="D14591" t="s">
        <v>3172</v>
      </c>
      <c r="E14591" t="s">
        <v>12</v>
      </c>
      <c r="F14591">
        <v>4.28</v>
      </c>
      <c r="G14591">
        <v>4.42</v>
      </c>
      <c r="J14591">
        <v>0</v>
      </c>
      <c r="K14591">
        <v>0</v>
      </c>
    </row>
    <row r="14592" spans="1:11">
      <c r="A14592" t="s">
        <v>30627</v>
      </c>
      <c r="B14592" t="s">
        <v>58</v>
      </c>
      <c r="C14592">
        <v>98284</v>
      </c>
      <c r="D14592" t="s">
        <v>3165</v>
      </c>
      <c r="E14592" t="s">
        <v>12</v>
      </c>
      <c r="F14592">
        <v>12.63</v>
      </c>
      <c r="G14592">
        <v>13.45</v>
      </c>
      <c r="J14592">
        <v>0</v>
      </c>
      <c r="K14592">
        <v>0</v>
      </c>
    </row>
    <row r="14593" spans="1:11">
      <c r="A14593" t="s">
        <v>30628</v>
      </c>
      <c r="B14593" t="s">
        <v>58</v>
      </c>
      <c r="C14593">
        <v>98265</v>
      </c>
      <c r="D14593" t="s">
        <v>3146</v>
      </c>
      <c r="E14593" t="s">
        <v>12</v>
      </c>
      <c r="F14593">
        <v>7.42</v>
      </c>
      <c r="G14593">
        <v>7.8</v>
      </c>
      <c r="J14593">
        <v>0</v>
      </c>
      <c r="K14593">
        <v>0</v>
      </c>
    </row>
    <row r="14594" spans="1:11">
      <c r="A14594" t="s">
        <v>30629</v>
      </c>
      <c r="B14594" t="s">
        <v>58</v>
      </c>
      <c r="C14594">
        <v>98274</v>
      </c>
      <c r="D14594" t="s">
        <v>3155</v>
      </c>
      <c r="E14594" t="s">
        <v>12</v>
      </c>
      <c r="F14594">
        <v>3.35</v>
      </c>
      <c r="G14594">
        <v>3.41</v>
      </c>
      <c r="J14594">
        <v>0</v>
      </c>
      <c r="K14594">
        <v>0</v>
      </c>
    </row>
    <row r="14595" spans="1:11">
      <c r="A14595" t="s">
        <v>30630</v>
      </c>
      <c r="B14595" t="s">
        <v>58</v>
      </c>
      <c r="C14595">
        <v>98292</v>
      </c>
      <c r="D14595" t="s">
        <v>3173</v>
      </c>
      <c r="E14595" t="s">
        <v>12</v>
      </c>
      <c r="F14595">
        <v>5.08</v>
      </c>
      <c r="G14595">
        <v>5.22</v>
      </c>
      <c r="J14595">
        <v>0</v>
      </c>
      <c r="K14595">
        <v>0</v>
      </c>
    </row>
    <row r="14596" spans="1:11">
      <c r="A14596" t="s">
        <v>30631</v>
      </c>
      <c r="B14596" t="s">
        <v>58</v>
      </c>
      <c r="C14596">
        <v>98285</v>
      </c>
      <c r="D14596" t="s">
        <v>3166</v>
      </c>
      <c r="E14596" t="s">
        <v>12</v>
      </c>
      <c r="F14596">
        <v>13.44</v>
      </c>
      <c r="G14596">
        <v>14.26</v>
      </c>
      <c r="J14596">
        <v>0</v>
      </c>
      <c r="K14596">
        <v>0</v>
      </c>
    </row>
    <row r="14597" spans="1:11">
      <c r="A14597" t="s">
        <v>30632</v>
      </c>
      <c r="B14597" t="s">
        <v>58</v>
      </c>
      <c r="C14597">
        <v>98266</v>
      </c>
      <c r="D14597" t="s">
        <v>3147</v>
      </c>
      <c r="E14597" t="s">
        <v>12</v>
      </c>
      <c r="F14597">
        <v>8.2100000000000009</v>
      </c>
      <c r="G14597">
        <v>8.6</v>
      </c>
      <c r="J14597">
        <v>0</v>
      </c>
      <c r="K14597">
        <v>0</v>
      </c>
    </row>
    <row r="14598" spans="1:11">
      <c r="A14598" t="s">
        <v>30633</v>
      </c>
      <c r="B14598" t="s">
        <v>58</v>
      </c>
      <c r="C14598">
        <v>98275</v>
      </c>
      <c r="D14598" t="s">
        <v>3156</v>
      </c>
      <c r="E14598" t="s">
        <v>12</v>
      </c>
      <c r="F14598">
        <v>4.1500000000000004</v>
      </c>
      <c r="G14598">
        <v>4.21</v>
      </c>
      <c r="J14598">
        <v>0</v>
      </c>
      <c r="K14598">
        <v>0</v>
      </c>
    </row>
    <row r="14599" spans="1:11">
      <c r="A14599" t="s">
        <v>30634</v>
      </c>
      <c r="B14599" t="s">
        <v>58</v>
      </c>
      <c r="C14599">
        <v>98293</v>
      </c>
      <c r="D14599" t="s">
        <v>3174</v>
      </c>
      <c r="E14599" t="s">
        <v>12</v>
      </c>
      <c r="F14599">
        <v>9.35</v>
      </c>
      <c r="G14599">
        <v>9.6</v>
      </c>
      <c r="J14599">
        <v>0</v>
      </c>
      <c r="K14599">
        <v>0</v>
      </c>
    </row>
    <row r="14600" spans="1:11">
      <c r="A14600" t="s">
        <v>30635</v>
      </c>
      <c r="B14600" t="s">
        <v>58</v>
      </c>
      <c r="C14600">
        <v>98286</v>
      </c>
      <c r="D14600" t="s">
        <v>3167</v>
      </c>
      <c r="E14600" t="s">
        <v>12</v>
      </c>
      <c r="F14600">
        <v>17.71</v>
      </c>
      <c r="G14600">
        <v>18.649999999999999</v>
      </c>
      <c r="J14600">
        <v>0</v>
      </c>
      <c r="K14600">
        <v>0</v>
      </c>
    </row>
    <row r="14601" spans="1:11">
      <c r="A14601" t="s">
        <v>30636</v>
      </c>
      <c r="B14601" t="s">
        <v>58</v>
      </c>
      <c r="C14601">
        <v>98267</v>
      </c>
      <c r="D14601" t="s">
        <v>3148</v>
      </c>
      <c r="E14601" t="s">
        <v>12</v>
      </c>
      <c r="F14601">
        <v>12.49</v>
      </c>
      <c r="G14601">
        <v>13</v>
      </c>
      <c r="J14601">
        <v>0</v>
      </c>
      <c r="K14601">
        <v>0</v>
      </c>
    </row>
    <row r="14602" spans="1:11">
      <c r="A14602" t="s">
        <v>30637</v>
      </c>
      <c r="B14602" t="s">
        <v>58</v>
      </c>
      <c r="C14602">
        <v>98276</v>
      </c>
      <c r="D14602" t="s">
        <v>3157</v>
      </c>
      <c r="E14602" t="s">
        <v>12</v>
      </c>
      <c r="F14602">
        <v>8.42</v>
      </c>
      <c r="G14602">
        <v>8.6</v>
      </c>
      <c r="J14602">
        <v>0</v>
      </c>
      <c r="K14602">
        <v>0</v>
      </c>
    </row>
    <row r="14603" spans="1:11">
      <c r="A14603" t="s">
        <v>30638</v>
      </c>
      <c r="B14603" t="s">
        <v>58</v>
      </c>
      <c r="C14603">
        <v>98268</v>
      </c>
      <c r="D14603" t="s">
        <v>3149</v>
      </c>
      <c r="E14603" t="s">
        <v>12</v>
      </c>
      <c r="F14603">
        <v>18.98</v>
      </c>
      <c r="G14603">
        <v>19.55</v>
      </c>
      <c r="J14603">
        <v>0</v>
      </c>
      <c r="K14603">
        <v>0</v>
      </c>
    </row>
    <row r="14604" spans="1:11">
      <c r="A14604" t="s">
        <v>30639</v>
      </c>
      <c r="B14604" t="s">
        <v>58</v>
      </c>
      <c r="C14604">
        <v>98277</v>
      </c>
      <c r="D14604" t="s">
        <v>3158</v>
      </c>
      <c r="E14604" t="s">
        <v>12</v>
      </c>
      <c r="F14604">
        <v>14.92</v>
      </c>
      <c r="G14604">
        <v>15.16</v>
      </c>
      <c r="J14604">
        <v>0</v>
      </c>
      <c r="K14604">
        <v>0</v>
      </c>
    </row>
    <row r="14605" spans="1:11">
      <c r="A14605" t="s">
        <v>30640</v>
      </c>
      <c r="B14605" t="s">
        <v>58</v>
      </c>
      <c r="C14605">
        <v>98272</v>
      </c>
      <c r="D14605" t="s">
        <v>3153</v>
      </c>
      <c r="E14605" t="s">
        <v>12</v>
      </c>
      <c r="F14605">
        <v>113.24</v>
      </c>
      <c r="G14605">
        <v>114.3</v>
      </c>
      <c r="J14605">
        <v>0</v>
      </c>
      <c r="K14605">
        <v>0</v>
      </c>
    </row>
    <row r="14606" spans="1:11">
      <c r="A14606" t="s">
        <v>30641</v>
      </c>
      <c r="B14606" t="s">
        <v>58</v>
      </c>
      <c r="C14606">
        <v>98269</v>
      </c>
      <c r="D14606" t="s">
        <v>3150</v>
      </c>
      <c r="E14606" t="s">
        <v>12</v>
      </c>
      <c r="F14606">
        <v>25.19</v>
      </c>
      <c r="G14606">
        <v>25.83</v>
      </c>
      <c r="J14606">
        <v>0</v>
      </c>
      <c r="K14606">
        <v>0</v>
      </c>
    </row>
    <row r="14607" spans="1:11">
      <c r="A14607" t="s">
        <v>30642</v>
      </c>
      <c r="B14607" t="s">
        <v>58</v>
      </c>
      <c r="C14607">
        <v>98278</v>
      </c>
      <c r="D14607" t="s">
        <v>3159</v>
      </c>
      <c r="E14607" t="s">
        <v>12</v>
      </c>
      <c r="F14607">
        <v>21.14</v>
      </c>
      <c r="G14607">
        <v>21.44</v>
      </c>
      <c r="J14607">
        <v>0</v>
      </c>
      <c r="K14607">
        <v>0</v>
      </c>
    </row>
    <row r="14608" spans="1:11">
      <c r="A14608" t="s">
        <v>30643</v>
      </c>
      <c r="B14608" t="s">
        <v>58</v>
      </c>
      <c r="C14608">
        <v>98270</v>
      </c>
      <c r="D14608" t="s">
        <v>3151</v>
      </c>
      <c r="E14608" t="s">
        <v>12</v>
      </c>
      <c r="F14608">
        <v>36.840000000000003</v>
      </c>
      <c r="G14608">
        <v>37.53</v>
      </c>
      <c r="J14608">
        <v>0</v>
      </c>
      <c r="K14608">
        <v>0</v>
      </c>
    </row>
    <row r="14609" spans="1:11">
      <c r="A14609" t="s">
        <v>30644</v>
      </c>
      <c r="B14609" t="s">
        <v>58</v>
      </c>
      <c r="C14609">
        <v>98279</v>
      </c>
      <c r="D14609" t="s">
        <v>3160</v>
      </c>
      <c r="E14609" t="s">
        <v>12</v>
      </c>
      <c r="F14609">
        <v>32.770000000000003</v>
      </c>
      <c r="G14609">
        <v>33.130000000000003</v>
      </c>
      <c r="J14609">
        <v>0</v>
      </c>
      <c r="K14609">
        <v>0</v>
      </c>
    </row>
    <row r="14610" spans="1:11">
      <c r="A14610" t="s">
        <v>30645</v>
      </c>
      <c r="B14610" t="s">
        <v>58</v>
      </c>
      <c r="C14610">
        <v>98271</v>
      </c>
      <c r="D14610" t="s">
        <v>3152</v>
      </c>
      <c r="E14610" t="s">
        <v>12</v>
      </c>
      <c r="F14610">
        <v>50.8</v>
      </c>
      <c r="G14610">
        <v>51.57</v>
      </c>
      <c r="J14610">
        <v>0</v>
      </c>
      <c r="K14610">
        <v>0</v>
      </c>
    </row>
    <row r="14611" spans="1:11">
      <c r="A14611" t="s">
        <v>30646</v>
      </c>
      <c r="B14611" t="s">
        <v>58</v>
      </c>
      <c r="C14611">
        <v>98400</v>
      </c>
      <c r="D14611" t="s">
        <v>3175</v>
      </c>
      <c r="E14611" t="s">
        <v>12</v>
      </c>
      <c r="F14611">
        <v>14.81</v>
      </c>
      <c r="G14611">
        <v>15.32</v>
      </c>
      <c r="J14611">
        <v>0</v>
      </c>
      <c r="K14611">
        <v>0</v>
      </c>
    </row>
    <row r="14612" spans="1:11">
      <c r="A14612" t="s">
        <v>30647</v>
      </c>
      <c r="B14612" t="s">
        <v>58</v>
      </c>
      <c r="C14612">
        <v>98401</v>
      </c>
      <c r="D14612" t="s">
        <v>3176</v>
      </c>
      <c r="E14612" t="s">
        <v>12</v>
      </c>
      <c r="F14612">
        <v>22.19</v>
      </c>
      <c r="G14612">
        <v>22.76</v>
      </c>
      <c r="J14612">
        <v>0</v>
      </c>
      <c r="K14612">
        <v>0</v>
      </c>
    </row>
    <row r="14613" spans="1:11">
      <c r="A14613" t="s">
        <v>30648</v>
      </c>
      <c r="B14613" t="s">
        <v>58</v>
      </c>
      <c r="C14613">
        <v>98402</v>
      </c>
      <c r="D14613" t="s">
        <v>3177</v>
      </c>
      <c r="E14613" t="s">
        <v>12</v>
      </c>
      <c r="F14613">
        <v>25.69</v>
      </c>
      <c r="G14613">
        <v>26.33</v>
      </c>
      <c r="J14613">
        <v>0</v>
      </c>
      <c r="K14613">
        <v>0</v>
      </c>
    </row>
    <row r="14614" spans="1:11">
      <c r="A14614" t="s">
        <v>30649</v>
      </c>
      <c r="B14614" t="s">
        <v>58</v>
      </c>
      <c r="C14614">
        <v>100556</v>
      </c>
      <c r="D14614" t="s">
        <v>3178</v>
      </c>
      <c r="E14614" t="s">
        <v>32</v>
      </c>
      <c r="F14614">
        <v>44.83</v>
      </c>
      <c r="G14614">
        <v>46.74</v>
      </c>
      <c r="J14614">
        <v>0</v>
      </c>
      <c r="K14614">
        <v>0</v>
      </c>
    </row>
    <row r="14615" spans="1:11">
      <c r="A14615" t="s">
        <v>30650</v>
      </c>
      <c r="B14615" t="s">
        <v>58</v>
      </c>
      <c r="C14615">
        <v>100557</v>
      </c>
      <c r="D14615" t="s">
        <v>3179</v>
      </c>
      <c r="E14615" t="s">
        <v>32</v>
      </c>
      <c r="F14615">
        <v>471.82</v>
      </c>
      <c r="G14615">
        <v>477.52</v>
      </c>
      <c r="J14615">
        <v>0</v>
      </c>
      <c r="K14615">
        <v>0</v>
      </c>
    </row>
    <row r="14616" spans="1:11">
      <c r="A14616" t="s">
        <v>30651</v>
      </c>
      <c r="B14616" t="s">
        <v>58</v>
      </c>
      <c r="C14616">
        <v>98301</v>
      </c>
      <c r="D14616" t="s">
        <v>3233</v>
      </c>
      <c r="E14616" t="s">
        <v>32</v>
      </c>
      <c r="F14616">
        <v>758.91</v>
      </c>
      <c r="G14616">
        <v>793.14</v>
      </c>
      <c r="J14616">
        <v>0.44919999999999999</v>
      </c>
      <c r="K14616">
        <v>0.42980000000000002</v>
      </c>
    </row>
    <row r="14617" spans="1:11">
      <c r="A14617" t="s">
        <v>30652</v>
      </c>
      <c r="B14617" t="s">
        <v>58</v>
      </c>
      <c r="C14617">
        <v>98302</v>
      </c>
      <c r="D14617" t="s">
        <v>3234</v>
      </c>
      <c r="E14617" t="s">
        <v>32</v>
      </c>
      <c r="F14617">
        <v>1330.92</v>
      </c>
      <c r="G14617">
        <v>1365.15</v>
      </c>
      <c r="J14617">
        <v>0.68589999999999995</v>
      </c>
      <c r="K14617">
        <v>0.66869999999999996</v>
      </c>
    </row>
    <row r="14618" spans="1:11">
      <c r="A14618" t="s">
        <v>30653</v>
      </c>
      <c r="B14618" t="s">
        <v>58</v>
      </c>
      <c r="C14618">
        <v>98593</v>
      </c>
      <c r="D14618" t="s">
        <v>3240</v>
      </c>
      <c r="E14618" t="s">
        <v>32</v>
      </c>
      <c r="F14618">
        <v>2881.96</v>
      </c>
      <c r="G14618">
        <v>2949.98</v>
      </c>
      <c r="J14618">
        <v>0.7117</v>
      </c>
      <c r="K14618">
        <v>0.69530000000000003</v>
      </c>
    </row>
    <row r="14619" spans="1:11">
      <c r="A14619" t="s">
        <v>30654</v>
      </c>
      <c r="B14619" t="s">
        <v>58</v>
      </c>
      <c r="C14619">
        <v>98304</v>
      </c>
      <c r="D14619" t="s">
        <v>3235</v>
      </c>
      <c r="E14619" t="s">
        <v>32</v>
      </c>
      <c r="F14619">
        <v>4048.29</v>
      </c>
      <c r="G14619">
        <v>4116.3100000000004</v>
      </c>
      <c r="J14619">
        <v>0.79479999999999995</v>
      </c>
      <c r="K14619">
        <v>0.78159999999999996</v>
      </c>
    </row>
    <row r="14620" spans="1:11">
      <c r="A14620" t="s">
        <v>30655</v>
      </c>
      <c r="B14620" t="s">
        <v>58</v>
      </c>
      <c r="C14620">
        <v>100561</v>
      </c>
      <c r="D14620" t="s">
        <v>3181</v>
      </c>
      <c r="E14620" t="s">
        <v>32</v>
      </c>
      <c r="F14620">
        <v>205.46</v>
      </c>
      <c r="G14620">
        <v>211.14</v>
      </c>
      <c r="J14620">
        <v>0</v>
      </c>
      <c r="K14620">
        <v>0</v>
      </c>
    </row>
    <row r="14621" spans="1:11">
      <c r="A14621" t="s">
        <v>30656</v>
      </c>
      <c r="B14621" t="s">
        <v>58</v>
      </c>
      <c r="C14621">
        <v>100562</v>
      </c>
      <c r="D14621" t="s">
        <v>3182</v>
      </c>
      <c r="E14621" t="s">
        <v>32</v>
      </c>
      <c r="F14621">
        <v>307.56</v>
      </c>
      <c r="G14621">
        <v>314.04000000000002</v>
      </c>
      <c r="J14621">
        <v>0</v>
      </c>
      <c r="K14621">
        <v>0</v>
      </c>
    </row>
    <row r="14622" spans="1:11">
      <c r="A14622" t="s">
        <v>30657</v>
      </c>
      <c r="B14622" t="s">
        <v>58</v>
      </c>
      <c r="C14622">
        <v>100560</v>
      </c>
      <c r="D14622" t="s">
        <v>3180</v>
      </c>
      <c r="E14622" t="s">
        <v>32</v>
      </c>
      <c r="F14622">
        <v>121.14</v>
      </c>
      <c r="G14622">
        <v>126.11</v>
      </c>
      <c r="J14622">
        <v>0</v>
      </c>
      <c r="K14622">
        <v>0</v>
      </c>
    </row>
    <row r="14623" spans="1:11">
      <c r="A14623" t="s">
        <v>30658</v>
      </c>
      <c r="B14623" t="s">
        <v>58</v>
      </c>
      <c r="C14623">
        <v>100563</v>
      </c>
      <c r="D14623" t="s">
        <v>3183</v>
      </c>
      <c r="E14623" t="s">
        <v>32</v>
      </c>
      <c r="F14623">
        <v>434.56</v>
      </c>
      <c r="G14623">
        <v>441.96</v>
      </c>
      <c r="J14623">
        <v>0</v>
      </c>
      <c r="K14623">
        <v>0</v>
      </c>
    </row>
    <row r="14624" spans="1:11">
      <c r="A14624" t="s">
        <v>30659</v>
      </c>
      <c r="B14624" t="s">
        <v>58</v>
      </c>
      <c r="C14624">
        <v>100555</v>
      </c>
      <c r="D14624" t="s">
        <v>3243</v>
      </c>
      <c r="E14624" t="s">
        <v>32</v>
      </c>
      <c r="F14624">
        <v>1432.39</v>
      </c>
      <c r="G14624">
        <v>1438.05</v>
      </c>
      <c r="J14624">
        <v>0.95169999999999999</v>
      </c>
      <c r="K14624">
        <v>0.94799999999999995</v>
      </c>
    </row>
    <row r="14625" spans="1:11">
      <c r="A14625" t="s">
        <v>30660</v>
      </c>
      <c r="B14625" t="s">
        <v>58</v>
      </c>
      <c r="C14625">
        <v>98305</v>
      </c>
      <c r="D14625" t="s">
        <v>3236</v>
      </c>
      <c r="E14625" t="s">
        <v>32</v>
      </c>
      <c r="F14625">
        <v>2843.1</v>
      </c>
      <c r="G14625">
        <v>2848.76</v>
      </c>
      <c r="J14625">
        <v>0.97570000000000001</v>
      </c>
      <c r="K14625">
        <v>0.97370000000000001</v>
      </c>
    </row>
    <row r="14626" spans="1:11">
      <c r="A14626" t="s">
        <v>30661</v>
      </c>
      <c r="B14626" t="s">
        <v>58</v>
      </c>
      <c r="C14626">
        <v>98307</v>
      </c>
      <c r="D14626" t="s">
        <v>3238</v>
      </c>
      <c r="E14626" t="s">
        <v>32</v>
      </c>
      <c r="F14626">
        <v>44.85</v>
      </c>
      <c r="G14626">
        <v>45.99</v>
      </c>
      <c r="J14626">
        <v>0</v>
      </c>
      <c r="K14626">
        <v>0</v>
      </c>
    </row>
    <row r="14627" spans="1:11">
      <c r="A14627" t="s">
        <v>30662</v>
      </c>
      <c r="B14627" t="s">
        <v>58</v>
      </c>
      <c r="C14627">
        <v>98308</v>
      </c>
      <c r="D14627" t="s">
        <v>3239</v>
      </c>
      <c r="E14627" t="s">
        <v>32</v>
      </c>
      <c r="F14627">
        <v>31.43</v>
      </c>
      <c r="G14627">
        <v>32.57</v>
      </c>
      <c r="J14627">
        <v>0</v>
      </c>
      <c r="K14627">
        <v>0</v>
      </c>
    </row>
    <row r="14628" spans="1:11">
      <c r="A14628" t="s">
        <v>30663</v>
      </c>
      <c r="B14628" t="s">
        <v>58</v>
      </c>
      <c r="C14628">
        <v>103401</v>
      </c>
      <c r="D14628" t="s">
        <v>518</v>
      </c>
      <c r="E14628" t="s">
        <v>32</v>
      </c>
      <c r="F14628">
        <v>29.6</v>
      </c>
      <c r="G14628">
        <v>31.99</v>
      </c>
      <c r="J14628">
        <v>0</v>
      </c>
      <c r="K14628">
        <v>0</v>
      </c>
    </row>
    <row r="14629" spans="1:11">
      <c r="A14629" t="s">
        <v>30664</v>
      </c>
      <c r="B14629" t="s">
        <v>58</v>
      </c>
      <c r="C14629">
        <v>103402</v>
      </c>
      <c r="D14629" t="s">
        <v>519</v>
      </c>
      <c r="E14629" t="s">
        <v>32</v>
      </c>
      <c r="F14629">
        <v>43.05</v>
      </c>
      <c r="G14629">
        <v>46.53</v>
      </c>
      <c r="J14629">
        <v>0</v>
      </c>
      <c r="K14629">
        <v>0</v>
      </c>
    </row>
    <row r="14630" spans="1:11">
      <c r="A14630" t="s">
        <v>30665</v>
      </c>
      <c r="B14630" t="s">
        <v>58</v>
      </c>
      <c r="C14630">
        <v>103403</v>
      </c>
      <c r="D14630" t="s">
        <v>520</v>
      </c>
      <c r="E14630" t="s">
        <v>32</v>
      </c>
      <c r="F14630">
        <v>48.44</v>
      </c>
      <c r="G14630">
        <v>52.35</v>
      </c>
      <c r="J14630">
        <v>0</v>
      </c>
      <c r="K14630">
        <v>0</v>
      </c>
    </row>
    <row r="14631" spans="1:11">
      <c r="A14631" t="s">
        <v>30666</v>
      </c>
      <c r="B14631" t="s">
        <v>58</v>
      </c>
      <c r="C14631">
        <v>103397</v>
      </c>
      <c r="D14631" t="s">
        <v>514</v>
      </c>
      <c r="E14631" t="s">
        <v>32</v>
      </c>
      <c r="F14631">
        <v>5.37</v>
      </c>
      <c r="G14631">
        <v>5.81</v>
      </c>
      <c r="J14631">
        <v>0</v>
      </c>
      <c r="K14631">
        <v>0</v>
      </c>
    </row>
    <row r="14632" spans="1:11">
      <c r="A14632" t="s">
        <v>30667</v>
      </c>
      <c r="B14632" t="s">
        <v>58</v>
      </c>
      <c r="C14632">
        <v>103404</v>
      </c>
      <c r="D14632" t="s">
        <v>521</v>
      </c>
      <c r="E14632" t="s">
        <v>32</v>
      </c>
      <c r="F14632">
        <v>53.82</v>
      </c>
      <c r="G14632">
        <v>58.16</v>
      </c>
      <c r="J14632">
        <v>0</v>
      </c>
      <c r="K14632">
        <v>0</v>
      </c>
    </row>
    <row r="14633" spans="1:11">
      <c r="A14633" t="s">
        <v>30668</v>
      </c>
      <c r="B14633" t="s">
        <v>58</v>
      </c>
      <c r="C14633">
        <v>103405</v>
      </c>
      <c r="D14633" t="s">
        <v>522</v>
      </c>
      <c r="E14633" t="s">
        <v>32</v>
      </c>
      <c r="F14633">
        <v>60.55</v>
      </c>
      <c r="G14633">
        <v>65.430000000000007</v>
      </c>
      <c r="J14633">
        <v>0</v>
      </c>
      <c r="K14633">
        <v>0</v>
      </c>
    </row>
    <row r="14634" spans="1:11">
      <c r="A14634" t="s">
        <v>30669</v>
      </c>
      <c r="B14634" t="s">
        <v>58</v>
      </c>
      <c r="C14634">
        <v>103406</v>
      </c>
      <c r="D14634" t="s">
        <v>523</v>
      </c>
      <c r="E14634" t="s">
        <v>32</v>
      </c>
      <c r="F14634">
        <v>67.28</v>
      </c>
      <c r="G14634">
        <v>72.709999999999994</v>
      </c>
      <c r="J14634">
        <v>0</v>
      </c>
      <c r="K14634">
        <v>0</v>
      </c>
    </row>
    <row r="14635" spans="1:11">
      <c r="A14635" t="s">
        <v>30670</v>
      </c>
      <c r="B14635" t="s">
        <v>58</v>
      </c>
      <c r="C14635">
        <v>103407</v>
      </c>
      <c r="D14635" t="s">
        <v>524</v>
      </c>
      <c r="E14635" t="s">
        <v>32</v>
      </c>
      <c r="F14635">
        <v>75.36</v>
      </c>
      <c r="G14635">
        <v>81.430000000000007</v>
      </c>
      <c r="J14635">
        <v>0</v>
      </c>
      <c r="K14635">
        <v>0</v>
      </c>
    </row>
    <row r="14636" spans="1:11">
      <c r="A14636" t="s">
        <v>30671</v>
      </c>
      <c r="B14636" t="s">
        <v>58</v>
      </c>
      <c r="C14636">
        <v>103408</v>
      </c>
      <c r="D14636" t="s">
        <v>525</v>
      </c>
      <c r="E14636" t="s">
        <v>32</v>
      </c>
      <c r="F14636">
        <v>84.78</v>
      </c>
      <c r="G14636">
        <v>91.61</v>
      </c>
      <c r="J14636">
        <v>0</v>
      </c>
      <c r="K14636">
        <v>0</v>
      </c>
    </row>
    <row r="14637" spans="1:11">
      <c r="A14637" t="s">
        <v>30672</v>
      </c>
      <c r="B14637" t="s">
        <v>58</v>
      </c>
      <c r="C14637">
        <v>103398</v>
      </c>
      <c r="D14637" t="s">
        <v>515</v>
      </c>
      <c r="E14637" t="s">
        <v>32</v>
      </c>
      <c r="F14637">
        <v>8.6</v>
      </c>
      <c r="G14637">
        <v>9.3000000000000007</v>
      </c>
      <c r="J14637">
        <v>0</v>
      </c>
      <c r="K14637">
        <v>0</v>
      </c>
    </row>
    <row r="14638" spans="1:11">
      <c r="A14638" t="s">
        <v>30673</v>
      </c>
      <c r="B14638" t="s">
        <v>58</v>
      </c>
      <c r="C14638">
        <v>103409</v>
      </c>
      <c r="D14638" t="s">
        <v>526</v>
      </c>
      <c r="E14638" t="s">
        <v>32</v>
      </c>
      <c r="F14638">
        <v>95.54</v>
      </c>
      <c r="G14638">
        <v>103.26</v>
      </c>
      <c r="J14638">
        <v>0</v>
      </c>
      <c r="K14638">
        <v>0</v>
      </c>
    </row>
    <row r="14639" spans="1:11">
      <c r="A14639" t="s">
        <v>30674</v>
      </c>
      <c r="B14639" t="s">
        <v>58</v>
      </c>
      <c r="C14639">
        <v>103410</v>
      </c>
      <c r="D14639" t="s">
        <v>527</v>
      </c>
      <c r="E14639" t="s">
        <v>32</v>
      </c>
      <c r="F14639">
        <v>107.66</v>
      </c>
      <c r="G14639">
        <v>116.34</v>
      </c>
      <c r="J14639">
        <v>0</v>
      </c>
      <c r="K14639">
        <v>0</v>
      </c>
    </row>
    <row r="14640" spans="1:11">
      <c r="A14640" t="s">
        <v>30675</v>
      </c>
      <c r="B14640" t="s">
        <v>58</v>
      </c>
      <c r="C14640">
        <v>103399</v>
      </c>
      <c r="D14640" t="s">
        <v>516</v>
      </c>
      <c r="E14640" t="s">
        <v>32</v>
      </c>
      <c r="F14640">
        <v>16.95</v>
      </c>
      <c r="G14640">
        <v>18.309999999999999</v>
      </c>
      <c r="J14640">
        <v>0</v>
      </c>
      <c r="K14640">
        <v>0</v>
      </c>
    </row>
    <row r="14641" spans="1:11">
      <c r="A14641" t="s">
        <v>30676</v>
      </c>
      <c r="B14641" t="s">
        <v>58</v>
      </c>
      <c r="C14641">
        <v>103400</v>
      </c>
      <c r="D14641" t="s">
        <v>517</v>
      </c>
      <c r="E14641" t="s">
        <v>32</v>
      </c>
      <c r="F14641">
        <v>24.21</v>
      </c>
      <c r="G14641">
        <v>26.17</v>
      </c>
      <c r="J14641">
        <v>0</v>
      </c>
      <c r="K14641">
        <v>0</v>
      </c>
    </row>
    <row r="14642" spans="1:11">
      <c r="A14642" t="s">
        <v>30677</v>
      </c>
      <c r="B14642" t="s">
        <v>58</v>
      </c>
      <c r="C14642">
        <v>103415</v>
      </c>
      <c r="D14642" t="s">
        <v>532</v>
      </c>
      <c r="E14642" t="s">
        <v>32</v>
      </c>
      <c r="F14642">
        <v>59.21</v>
      </c>
      <c r="G14642">
        <v>63.99</v>
      </c>
      <c r="J14642">
        <v>0</v>
      </c>
      <c r="K14642">
        <v>0</v>
      </c>
    </row>
    <row r="14643" spans="1:11">
      <c r="A14643" t="s">
        <v>30678</v>
      </c>
      <c r="B14643" t="s">
        <v>58</v>
      </c>
      <c r="C14643">
        <v>103416</v>
      </c>
      <c r="D14643" t="s">
        <v>533</v>
      </c>
      <c r="E14643" t="s">
        <v>32</v>
      </c>
      <c r="F14643">
        <v>86.12</v>
      </c>
      <c r="G14643">
        <v>93.07</v>
      </c>
      <c r="J14643">
        <v>0</v>
      </c>
      <c r="K14643">
        <v>0</v>
      </c>
    </row>
    <row r="14644" spans="1:11">
      <c r="A14644" t="s">
        <v>30679</v>
      </c>
      <c r="B14644" t="s">
        <v>58</v>
      </c>
      <c r="C14644">
        <v>103417</v>
      </c>
      <c r="D14644" t="s">
        <v>534</v>
      </c>
      <c r="E14644" t="s">
        <v>32</v>
      </c>
      <c r="F14644">
        <v>96.89</v>
      </c>
      <c r="G14644">
        <v>104.71</v>
      </c>
      <c r="J14644">
        <v>0</v>
      </c>
      <c r="K14644">
        <v>0</v>
      </c>
    </row>
    <row r="14645" spans="1:11">
      <c r="A14645" t="s">
        <v>30680</v>
      </c>
      <c r="B14645" t="s">
        <v>58</v>
      </c>
      <c r="C14645">
        <v>103411</v>
      </c>
      <c r="D14645" t="s">
        <v>528</v>
      </c>
      <c r="E14645" t="s">
        <v>32</v>
      </c>
      <c r="F14645">
        <v>10.76</v>
      </c>
      <c r="G14645">
        <v>11.62</v>
      </c>
      <c r="J14645">
        <v>0</v>
      </c>
      <c r="K14645">
        <v>0</v>
      </c>
    </row>
    <row r="14646" spans="1:11">
      <c r="A14646" t="s">
        <v>30681</v>
      </c>
      <c r="B14646" t="s">
        <v>58</v>
      </c>
      <c r="C14646">
        <v>103418</v>
      </c>
      <c r="D14646" t="s">
        <v>535</v>
      </c>
      <c r="E14646" t="s">
        <v>32</v>
      </c>
      <c r="F14646">
        <v>107.66</v>
      </c>
      <c r="G14646">
        <v>116.34</v>
      </c>
      <c r="J14646">
        <v>0</v>
      </c>
      <c r="K14646">
        <v>0</v>
      </c>
    </row>
    <row r="14647" spans="1:11">
      <c r="A14647" t="s">
        <v>30682</v>
      </c>
      <c r="B14647" t="s">
        <v>58</v>
      </c>
      <c r="C14647">
        <v>103419</v>
      </c>
      <c r="D14647" t="s">
        <v>536</v>
      </c>
      <c r="E14647" t="s">
        <v>32</v>
      </c>
      <c r="F14647">
        <v>121.12</v>
      </c>
      <c r="G14647">
        <v>130.88</v>
      </c>
      <c r="J14647">
        <v>0</v>
      </c>
      <c r="K14647">
        <v>0</v>
      </c>
    </row>
    <row r="14648" spans="1:11">
      <c r="A14648" t="s">
        <v>30683</v>
      </c>
      <c r="B14648" t="s">
        <v>58</v>
      </c>
      <c r="C14648">
        <v>103420</v>
      </c>
      <c r="D14648" t="s">
        <v>537</v>
      </c>
      <c r="E14648" t="s">
        <v>32</v>
      </c>
      <c r="F14648">
        <v>134.58000000000001</v>
      </c>
      <c r="G14648">
        <v>145.43</v>
      </c>
      <c r="J14648">
        <v>0</v>
      </c>
      <c r="K14648">
        <v>0</v>
      </c>
    </row>
    <row r="14649" spans="1:11">
      <c r="A14649" t="s">
        <v>30684</v>
      </c>
      <c r="B14649" t="s">
        <v>58</v>
      </c>
      <c r="C14649">
        <v>103421</v>
      </c>
      <c r="D14649" t="s">
        <v>538</v>
      </c>
      <c r="E14649" t="s">
        <v>32</v>
      </c>
      <c r="F14649">
        <v>150.72999999999999</v>
      </c>
      <c r="G14649">
        <v>162.88</v>
      </c>
      <c r="J14649">
        <v>0</v>
      </c>
      <c r="K14649">
        <v>0</v>
      </c>
    </row>
    <row r="14650" spans="1:11">
      <c r="A14650" t="s">
        <v>30685</v>
      </c>
      <c r="B14650" t="s">
        <v>58</v>
      </c>
      <c r="C14650">
        <v>103422</v>
      </c>
      <c r="D14650" t="s">
        <v>539</v>
      </c>
      <c r="E14650" t="s">
        <v>32</v>
      </c>
      <c r="F14650">
        <v>169.57</v>
      </c>
      <c r="G14650">
        <v>183.24</v>
      </c>
      <c r="J14650">
        <v>0</v>
      </c>
      <c r="K14650">
        <v>0</v>
      </c>
    </row>
    <row r="14651" spans="1:11">
      <c r="A14651" t="s">
        <v>30686</v>
      </c>
      <c r="B14651" t="s">
        <v>58</v>
      </c>
      <c r="C14651">
        <v>103412</v>
      </c>
      <c r="D14651" t="s">
        <v>529</v>
      </c>
      <c r="E14651" t="s">
        <v>32</v>
      </c>
      <c r="F14651">
        <v>17.22</v>
      </c>
      <c r="G14651">
        <v>18.600000000000001</v>
      </c>
      <c r="J14651">
        <v>0</v>
      </c>
      <c r="K14651">
        <v>0</v>
      </c>
    </row>
    <row r="14652" spans="1:11">
      <c r="A14652" t="s">
        <v>30687</v>
      </c>
      <c r="B14652" t="s">
        <v>58</v>
      </c>
      <c r="C14652">
        <v>103423</v>
      </c>
      <c r="D14652" t="s">
        <v>540</v>
      </c>
      <c r="E14652" t="s">
        <v>32</v>
      </c>
      <c r="F14652">
        <v>191.1</v>
      </c>
      <c r="G14652">
        <v>206.51</v>
      </c>
      <c r="J14652">
        <v>0</v>
      </c>
      <c r="K14652">
        <v>0</v>
      </c>
    </row>
    <row r="14653" spans="1:11">
      <c r="A14653" t="s">
        <v>30688</v>
      </c>
      <c r="B14653" t="s">
        <v>58</v>
      </c>
      <c r="C14653">
        <v>103424</v>
      </c>
      <c r="D14653" t="s">
        <v>541</v>
      </c>
      <c r="E14653" t="s">
        <v>32</v>
      </c>
      <c r="F14653">
        <v>215.33</v>
      </c>
      <c r="G14653">
        <v>232.69</v>
      </c>
      <c r="J14653">
        <v>0</v>
      </c>
      <c r="K14653">
        <v>0</v>
      </c>
    </row>
    <row r="14654" spans="1:11">
      <c r="A14654" t="s">
        <v>30689</v>
      </c>
      <c r="B14654" t="s">
        <v>58</v>
      </c>
      <c r="C14654">
        <v>103413</v>
      </c>
      <c r="D14654" t="s">
        <v>530</v>
      </c>
      <c r="E14654" t="s">
        <v>32</v>
      </c>
      <c r="F14654">
        <v>33.9</v>
      </c>
      <c r="G14654">
        <v>36.64</v>
      </c>
      <c r="J14654">
        <v>0</v>
      </c>
      <c r="K14654">
        <v>0</v>
      </c>
    </row>
    <row r="14655" spans="1:11">
      <c r="A14655" t="s">
        <v>30690</v>
      </c>
      <c r="B14655" t="s">
        <v>58</v>
      </c>
      <c r="C14655">
        <v>103414</v>
      </c>
      <c r="D14655" t="s">
        <v>531</v>
      </c>
      <c r="E14655" t="s">
        <v>32</v>
      </c>
      <c r="F14655">
        <v>48.44</v>
      </c>
      <c r="G14655">
        <v>52.35</v>
      </c>
      <c r="J14655">
        <v>0</v>
      </c>
      <c r="K14655">
        <v>0</v>
      </c>
    </row>
    <row r="14656" spans="1:11">
      <c r="A14656" t="s">
        <v>30691</v>
      </c>
      <c r="B14656" t="s">
        <v>58</v>
      </c>
      <c r="C14656">
        <v>103432</v>
      </c>
      <c r="D14656" t="s">
        <v>549</v>
      </c>
      <c r="E14656" t="s">
        <v>32</v>
      </c>
      <c r="F14656">
        <v>1662.66</v>
      </c>
      <c r="G14656">
        <v>1667</v>
      </c>
      <c r="J14656">
        <v>0.96760000000000002</v>
      </c>
      <c r="K14656">
        <v>0.96509999999999996</v>
      </c>
    </row>
    <row r="14657" spans="1:11">
      <c r="A14657" t="s">
        <v>30692</v>
      </c>
      <c r="B14657" t="s">
        <v>58</v>
      </c>
      <c r="C14657">
        <v>103430</v>
      </c>
      <c r="D14657" t="s">
        <v>547</v>
      </c>
      <c r="E14657" t="s">
        <v>32</v>
      </c>
      <c r="F14657">
        <v>37.520000000000003</v>
      </c>
      <c r="G14657">
        <v>38.22</v>
      </c>
      <c r="J14657">
        <v>0.77080000000000004</v>
      </c>
      <c r="K14657">
        <v>0.75670000000000004</v>
      </c>
    </row>
    <row r="14658" spans="1:11">
      <c r="A14658" t="s">
        <v>30693</v>
      </c>
      <c r="B14658" t="s">
        <v>58</v>
      </c>
      <c r="C14658">
        <v>103431</v>
      </c>
      <c r="D14658" t="s">
        <v>548</v>
      </c>
      <c r="E14658" t="s">
        <v>32</v>
      </c>
      <c r="F14658">
        <v>66.31</v>
      </c>
      <c r="G14658">
        <v>67.67</v>
      </c>
      <c r="J14658">
        <v>0.74439999999999995</v>
      </c>
      <c r="K14658">
        <v>0.72940000000000005</v>
      </c>
    </row>
    <row r="14659" spans="1:11">
      <c r="A14659" t="s">
        <v>30694</v>
      </c>
      <c r="B14659" t="s">
        <v>58</v>
      </c>
      <c r="C14659">
        <v>103433</v>
      </c>
      <c r="D14659" t="s">
        <v>550</v>
      </c>
      <c r="E14659" t="s">
        <v>32</v>
      </c>
      <c r="F14659">
        <v>36.21</v>
      </c>
      <c r="G14659">
        <v>36.65</v>
      </c>
      <c r="J14659">
        <v>0.85170000000000001</v>
      </c>
      <c r="K14659">
        <v>0.84150000000000003</v>
      </c>
    </row>
    <row r="14660" spans="1:11">
      <c r="A14660" t="s">
        <v>30695</v>
      </c>
      <c r="B14660" t="s">
        <v>58</v>
      </c>
      <c r="C14660">
        <v>103434</v>
      </c>
      <c r="D14660" t="s">
        <v>551</v>
      </c>
      <c r="E14660" t="s">
        <v>32</v>
      </c>
      <c r="F14660">
        <v>50.43</v>
      </c>
      <c r="G14660">
        <v>51.13</v>
      </c>
      <c r="J14660">
        <v>0.82950000000000002</v>
      </c>
      <c r="K14660">
        <v>0.81810000000000005</v>
      </c>
    </row>
    <row r="14661" spans="1:11">
      <c r="A14661" t="s">
        <v>30696</v>
      </c>
      <c r="B14661" t="s">
        <v>58</v>
      </c>
      <c r="C14661">
        <v>103435</v>
      </c>
      <c r="D14661" t="s">
        <v>552</v>
      </c>
      <c r="E14661" t="s">
        <v>32</v>
      </c>
      <c r="F14661">
        <v>94.11</v>
      </c>
      <c r="G14661">
        <v>95.47</v>
      </c>
      <c r="J14661">
        <v>0.81989999999999996</v>
      </c>
      <c r="K14661">
        <v>0.80820000000000003</v>
      </c>
    </row>
    <row r="14662" spans="1:11">
      <c r="A14662" t="s">
        <v>30697</v>
      </c>
      <c r="B14662" t="s">
        <v>58</v>
      </c>
      <c r="C14662">
        <v>103436</v>
      </c>
      <c r="D14662" t="s">
        <v>553</v>
      </c>
      <c r="E14662" t="s">
        <v>32</v>
      </c>
      <c r="F14662">
        <v>2348.2399999999998</v>
      </c>
      <c r="G14662">
        <v>2352.58</v>
      </c>
      <c r="J14662">
        <v>0.97709999999999997</v>
      </c>
      <c r="K14662">
        <v>0.97529999999999994</v>
      </c>
    </row>
    <row r="14663" spans="1:11">
      <c r="A14663" t="s">
        <v>30698</v>
      </c>
      <c r="B14663" t="s">
        <v>58</v>
      </c>
      <c r="C14663">
        <v>103482</v>
      </c>
      <c r="D14663" t="s">
        <v>8566</v>
      </c>
      <c r="E14663" t="s">
        <v>32</v>
      </c>
      <c r="F14663">
        <v>0</v>
      </c>
      <c r="G14663">
        <v>0</v>
      </c>
    </row>
    <row r="14664" spans="1:11">
      <c r="A14664" t="s">
        <v>30699</v>
      </c>
      <c r="B14664" t="s">
        <v>58</v>
      </c>
      <c r="C14664">
        <v>103465</v>
      </c>
      <c r="D14664" t="s">
        <v>8567</v>
      </c>
      <c r="E14664" t="s">
        <v>32</v>
      </c>
      <c r="F14664">
        <v>0</v>
      </c>
      <c r="G14664">
        <v>0</v>
      </c>
    </row>
    <row r="14665" spans="1:11">
      <c r="A14665" t="s">
        <v>30700</v>
      </c>
      <c r="B14665" t="s">
        <v>58</v>
      </c>
      <c r="C14665">
        <v>103483</v>
      </c>
      <c r="D14665" t="s">
        <v>8568</v>
      </c>
      <c r="E14665" t="s">
        <v>32</v>
      </c>
      <c r="F14665">
        <v>0</v>
      </c>
      <c r="G14665">
        <v>0</v>
      </c>
    </row>
    <row r="14666" spans="1:11">
      <c r="A14666" t="s">
        <v>30701</v>
      </c>
      <c r="B14666" t="s">
        <v>58</v>
      </c>
      <c r="C14666">
        <v>103484</v>
      </c>
      <c r="D14666" t="s">
        <v>8569</v>
      </c>
      <c r="E14666" t="s">
        <v>32</v>
      </c>
      <c r="F14666">
        <v>0</v>
      </c>
      <c r="G14666">
        <v>0</v>
      </c>
    </row>
    <row r="14667" spans="1:11">
      <c r="A14667" t="s">
        <v>30702</v>
      </c>
      <c r="B14667" t="s">
        <v>58</v>
      </c>
      <c r="C14667">
        <v>103466</v>
      </c>
      <c r="D14667" t="s">
        <v>8570</v>
      </c>
      <c r="E14667" t="s">
        <v>32</v>
      </c>
      <c r="F14667">
        <v>0</v>
      </c>
      <c r="G14667">
        <v>0</v>
      </c>
    </row>
    <row r="14668" spans="1:11">
      <c r="A14668" t="s">
        <v>30703</v>
      </c>
      <c r="B14668" t="s">
        <v>58</v>
      </c>
      <c r="C14668">
        <v>103485</v>
      </c>
      <c r="D14668" t="s">
        <v>8571</v>
      </c>
      <c r="E14668" t="s">
        <v>32</v>
      </c>
      <c r="F14668">
        <v>0</v>
      </c>
      <c r="G14668">
        <v>0</v>
      </c>
    </row>
    <row r="14669" spans="1:11">
      <c r="A14669" t="s">
        <v>30704</v>
      </c>
      <c r="B14669" t="s">
        <v>58</v>
      </c>
      <c r="C14669">
        <v>103467</v>
      </c>
      <c r="D14669" t="s">
        <v>8572</v>
      </c>
      <c r="E14669" t="s">
        <v>32</v>
      </c>
      <c r="F14669">
        <v>0</v>
      </c>
      <c r="G14669">
        <v>0</v>
      </c>
    </row>
    <row r="14670" spans="1:11">
      <c r="A14670" t="s">
        <v>30705</v>
      </c>
      <c r="B14670" t="s">
        <v>58</v>
      </c>
      <c r="C14670">
        <v>103461</v>
      </c>
      <c r="D14670" t="s">
        <v>8573</v>
      </c>
      <c r="E14670" t="s">
        <v>32</v>
      </c>
      <c r="F14670">
        <v>0</v>
      </c>
      <c r="G14670">
        <v>0</v>
      </c>
    </row>
    <row r="14671" spans="1:11">
      <c r="A14671" t="s">
        <v>30706</v>
      </c>
      <c r="B14671" t="s">
        <v>58</v>
      </c>
      <c r="C14671">
        <v>103468</v>
      </c>
      <c r="D14671" t="s">
        <v>8574</v>
      </c>
      <c r="E14671" t="s">
        <v>32</v>
      </c>
      <c r="F14671">
        <v>0</v>
      </c>
      <c r="G14671">
        <v>0</v>
      </c>
    </row>
    <row r="14672" spans="1:11">
      <c r="A14672" t="s">
        <v>30707</v>
      </c>
      <c r="B14672" t="s">
        <v>58</v>
      </c>
      <c r="C14672">
        <v>103469</v>
      </c>
      <c r="D14672" t="s">
        <v>8575</v>
      </c>
      <c r="E14672" t="s">
        <v>32</v>
      </c>
      <c r="F14672">
        <v>0</v>
      </c>
      <c r="G14672">
        <v>0</v>
      </c>
    </row>
    <row r="14673" spans="1:7">
      <c r="A14673" t="s">
        <v>30708</v>
      </c>
      <c r="B14673" t="s">
        <v>58</v>
      </c>
      <c r="C14673">
        <v>103470</v>
      </c>
      <c r="D14673" t="s">
        <v>8576</v>
      </c>
      <c r="E14673" t="s">
        <v>32</v>
      </c>
      <c r="F14673">
        <v>0</v>
      </c>
      <c r="G14673">
        <v>0</v>
      </c>
    </row>
    <row r="14674" spans="1:7">
      <c r="A14674" t="s">
        <v>30709</v>
      </c>
      <c r="B14674" t="s">
        <v>58</v>
      </c>
      <c r="C14674">
        <v>103471</v>
      </c>
      <c r="D14674" t="s">
        <v>8577</v>
      </c>
      <c r="E14674" t="s">
        <v>32</v>
      </c>
      <c r="F14674">
        <v>0</v>
      </c>
      <c r="G14674">
        <v>0</v>
      </c>
    </row>
    <row r="14675" spans="1:7">
      <c r="A14675" t="s">
        <v>30710</v>
      </c>
      <c r="B14675" t="s">
        <v>58</v>
      </c>
      <c r="C14675">
        <v>103472</v>
      </c>
      <c r="D14675" t="s">
        <v>8578</v>
      </c>
      <c r="E14675" t="s">
        <v>32</v>
      </c>
      <c r="F14675">
        <v>0</v>
      </c>
      <c r="G14675">
        <v>0</v>
      </c>
    </row>
    <row r="14676" spans="1:7">
      <c r="A14676" t="s">
        <v>30711</v>
      </c>
      <c r="B14676" t="s">
        <v>58</v>
      </c>
      <c r="C14676">
        <v>103462</v>
      </c>
      <c r="D14676" t="s">
        <v>8579</v>
      </c>
      <c r="E14676" t="s">
        <v>32</v>
      </c>
      <c r="F14676">
        <v>0</v>
      </c>
      <c r="G14676">
        <v>0</v>
      </c>
    </row>
    <row r="14677" spans="1:7">
      <c r="A14677" t="s">
        <v>30712</v>
      </c>
      <c r="B14677" t="s">
        <v>58</v>
      </c>
      <c r="C14677">
        <v>103473</v>
      </c>
      <c r="D14677" t="s">
        <v>8580</v>
      </c>
      <c r="E14677" t="s">
        <v>32</v>
      </c>
      <c r="F14677">
        <v>0</v>
      </c>
      <c r="G14677">
        <v>0</v>
      </c>
    </row>
    <row r="14678" spans="1:7">
      <c r="A14678" t="s">
        <v>30713</v>
      </c>
      <c r="B14678" t="s">
        <v>58</v>
      </c>
      <c r="C14678">
        <v>103474</v>
      </c>
      <c r="D14678" t="s">
        <v>8581</v>
      </c>
      <c r="E14678" t="s">
        <v>32</v>
      </c>
      <c r="F14678">
        <v>0</v>
      </c>
      <c r="G14678">
        <v>0</v>
      </c>
    </row>
    <row r="14679" spans="1:7">
      <c r="A14679" t="s">
        <v>30714</v>
      </c>
      <c r="B14679" t="s">
        <v>58</v>
      </c>
      <c r="C14679">
        <v>103475</v>
      </c>
      <c r="D14679" t="s">
        <v>8582</v>
      </c>
      <c r="E14679" t="s">
        <v>32</v>
      </c>
      <c r="F14679">
        <v>0</v>
      </c>
      <c r="G14679">
        <v>0</v>
      </c>
    </row>
    <row r="14680" spans="1:7">
      <c r="A14680" t="s">
        <v>30715</v>
      </c>
      <c r="B14680" t="s">
        <v>58</v>
      </c>
      <c r="C14680">
        <v>103476</v>
      </c>
      <c r="D14680" t="s">
        <v>8583</v>
      </c>
      <c r="E14680" t="s">
        <v>32</v>
      </c>
      <c r="F14680">
        <v>0</v>
      </c>
      <c r="G14680">
        <v>0</v>
      </c>
    </row>
    <row r="14681" spans="1:7">
      <c r="A14681" t="s">
        <v>30716</v>
      </c>
      <c r="B14681" t="s">
        <v>58</v>
      </c>
      <c r="C14681">
        <v>103477</v>
      </c>
      <c r="D14681" t="s">
        <v>8584</v>
      </c>
      <c r="E14681" t="s">
        <v>32</v>
      </c>
      <c r="F14681">
        <v>0</v>
      </c>
      <c r="G14681">
        <v>0</v>
      </c>
    </row>
    <row r="14682" spans="1:7">
      <c r="A14682" t="s">
        <v>30717</v>
      </c>
      <c r="B14682" t="s">
        <v>58</v>
      </c>
      <c r="C14682">
        <v>103463</v>
      </c>
      <c r="D14682" t="s">
        <v>8585</v>
      </c>
      <c r="E14682" t="s">
        <v>32</v>
      </c>
      <c r="F14682">
        <v>0</v>
      </c>
      <c r="G14682">
        <v>0</v>
      </c>
    </row>
    <row r="14683" spans="1:7">
      <c r="A14683" t="s">
        <v>30718</v>
      </c>
      <c r="B14683" t="s">
        <v>58</v>
      </c>
      <c r="C14683">
        <v>103478</v>
      </c>
      <c r="D14683" t="s">
        <v>8586</v>
      </c>
      <c r="E14683" t="s">
        <v>32</v>
      </c>
      <c r="F14683">
        <v>0</v>
      </c>
      <c r="G14683">
        <v>0</v>
      </c>
    </row>
    <row r="14684" spans="1:7">
      <c r="A14684" t="s">
        <v>30719</v>
      </c>
      <c r="B14684" t="s">
        <v>58</v>
      </c>
      <c r="C14684">
        <v>103479</v>
      </c>
      <c r="D14684" t="s">
        <v>8587</v>
      </c>
      <c r="E14684" t="s">
        <v>32</v>
      </c>
      <c r="F14684">
        <v>0</v>
      </c>
      <c r="G14684">
        <v>0</v>
      </c>
    </row>
    <row r="14685" spans="1:7">
      <c r="A14685" t="s">
        <v>30720</v>
      </c>
      <c r="B14685" t="s">
        <v>58</v>
      </c>
      <c r="C14685">
        <v>103480</v>
      </c>
      <c r="D14685" t="s">
        <v>8588</v>
      </c>
      <c r="E14685" t="s">
        <v>32</v>
      </c>
      <c r="F14685">
        <v>0</v>
      </c>
      <c r="G14685">
        <v>0</v>
      </c>
    </row>
    <row r="14686" spans="1:7">
      <c r="A14686" t="s">
        <v>30721</v>
      </c>
      <c r="B14686" t="s">
        <v>58</v>
      </c>
      <c r="C14686">
        <v>103464</v>
      </c>
      <c r="D14686" t="s">
        <v>8589</v>
      </c>
      <c r="E14686" t="s">
        <v>32</v>
      </c>
      <c r="F14686">
        <v>0</v>
      </c>
      <c r="G14686">
        <v>0</v>
      </c>
    </row>
    <row r="14687" spans="1:7">
      <c r="A14687" t="s">
        <v>30722</v>
      </c>
      <c r="B14687" t="s">
        <v>58</v>
      </c>
      <c r="C14687">
        <v>103481</v>
      </c>
      <c r="D14687" t="s">
        <v>8590</v>
      </c>
      <c r="E14687" t="s">
        <v>32</v>
      </c>
      <c r="F14687">
        <v>0</v>
      </c>
      <c r="G14687">
        <v>0</v>
      </c>
    </row>
    <row r="14688" spans="1:7">
      <c r="A14688" t="s">
        <v>30723</v>
      </c>
      <c r="B14688" t="s">
        <v>58</v>
      </c>
      <c r="C14688">
        <v>103459</v>
      </c>
      <c r="D14688" t="s">
        <v>8591</v>
      </c>
      <c r="E14688" t="s">
        <v>32</v>
      </c>
      <c r="F14688">
        <v>0</v>
      </c>
      <c r="G14688">
        <v>0</v>
      </c>
    </row>
    <row r="14689" spans="1:7">
      <c r="A14689" t="s">
        <v>30724</v>
      </c>
      <c r="B14689" t="s">
        <v>58</v>
      </c>
      <c r="C14689">
        <v>103460</v>
      </c>
      <c r="D14689" t="s">
        <v>8592</v>
      </c>
      <c r="E14689" t="s">
        <v>32</v>
      </c>
      <c r="F14689">
        <v>0</v>
      </c>
      <c r="G14689">
        <v>0</v>
      </c>
    </row>
    <row r="14690" spans="1:7">
      <c r="A14690" t="s">
        <v>30725</v>
      </c>
      <c r="B14690" t="s">
        <v>58</v>
      </c>
      <c r="C14690">
        <v>103443</v>
      </c>
      <c r="D14690" t="s">
        <v>8593</v>
      </c>
      <c r="E14690" t="s">
        <v>32</v>
      </c>
      <c r="F14690">
        <v>0</v>
      </c>
      <c r="G14690">
        <v>0</v>
      </c>
    </row>
    <row r="14691" spans="1:7">
      <c r="A14691" t="s">
        <v>30726</v>
      </c>
      <c r="B14691" t="s">
        <v>58</v>
      </c>
      <c r="C14691">
        <v>103444</v>
      </c>
      <c r="D14691" t="s">
        <v>8594</v>
      </c>
      <c r="E14691" t="s">
        <v>32</v>
      </c>
      <c r="F14691">
        <v>0</v>
      </c>
      <c r="G14691">
        <v>0</v>
      </c>
    </row>
    <row r="14692" spans="1:7">
      <c r="A14692" t="s">
        <v>30727</v>
      </c>
      <c r="B14692" t="s">
        <v>58</v>
      </c>
      <c r="C14692">
        <v>103445</v>
      </c>
      <c r="D14692" t="s">
        <v>8595</v>
      </c>
      <c r="E14692" t="s">
        <v>32</v>
      </c>
      <c r="F14692">
        <v>0</v>
      </c>
      <c r="G14692">
        <v>0</v>
      </c>
    </row>
    <row r="14693" spans="1:7">
      <c r="A14693" t="s">
        <v>30728</v>
      </c>
      <c r="B14693" t="s">
        <v>58</v>
      </c>
      <c r="C14693">
        <v>103446</v>
      </c>
      <c r="D14693" t="s">
        <v>8596</v>
      </c>
      <c r="E14693" t="s">
        <v>32</v>
      </c>
      <c r="F14693">
        <v>0</v>
      </c>
      <c r="G14693">
        <v>0</v>
      </c>
    </row>
    <row r="14694" spans="1:7">
      <c r="A14694" t="s">
        <v>30729</v>
      </c>
      <c r="B14694" t="s">
        <v>58</v>
      </c>
      <c r="C14694">
        <v>103447</v>
      </c>
      <c r="D14694" t="s">
        <v>8597</v>
      </c>
      <c r="E14694" t="s">
        <v>32</v>
      </c>
      <c r="F14694">
        <v>0</v>
      </c>
      <c r="G14694">
        <v>0</v>
      </c>
    </row>
    <row r="14695" spans="1:7">
      <c r="A14695" t="s">
        <v>30730</v>
      </c>
      <c r="B14695" t="s">
        <v>58</v>
      </c>
      <c r="C14695">
        <v>103448</v>
      </c>
      <c r="D14695" t="s">
        <v>8598</v>
      </c>
      <c r="E14695" t="s">
        <v>32</v>
      </c>
      <c r="F14695">
        <v>0</v>
      </c>
      <c r="G14695">
        <v>0</v>
      </c>
    </row>
    <row r="14696" spans="1:7">
      <c r="A14696" t="s">
        <v>30731</v>
      </c>
      <c r="B14696" t="s">
        <v>58</v>
      </c>
      <c r="C14696">
        <v>103449</v>
      </c>
      <c r="D14696" t="s">
        <v>8599</v>
      </c>
      <c r="E14696" t="s">
        <v>32</v>
      </c>
      <c r="F14696">
        <v>0</v>
      </c>
      <c r="G14696">
        <v>0</v>
      </c>
    </row>
    <row r="14697" spans="1:7">
      <c r="A14697" t="s">
        <v>30732</v>
      </c>
      <c r="B14697" t="s">
        <v>58</v>
      </c>
      <c r="C14697">
        <v>103450</v>
      </c>
      <c r="D14697" t="s">
        <v>8600</v>
      </c>
      <c r="E14697" t="s">
        <v>32</v>
      </c>
      <c r="F14697">
        <v>0</v>
      </c>
      <c r="G14697">
        <v>0</v>
      </c>
    </row>
    <row r="14698" spans="1:7">
      <c r="A14698" t="s">
        <v>30733</v>
      </c>
      <c r="B14698" t="s">
        <v>58</v>
      </c>
      <c r="C14698">
        <v>103451</v>
      </c>
      <c r="D14698" t="s">
        <v>8601</v>
      </c>
      <c r="E14698" t="s">
        <v>32</v>
      </c>
      <c r="F14698">
        <v>0</v>
      </c>
      <c r="G14698">
        <v>0</v>
      </c>
    </row>
    <row r="14699" spans="1:7">
      <c r="A14699" t="s">
        <v>30734</v>
      </c>
      <c r="B14699" t="s">
        <v>58</v>
      </c>
      <c r="C14699">
        <v>103452</v>
      </c>
      <c r="D14699" t="s">
        <v>8602</v>
      </c>
      <c r="E14699" t="s">
        <v>32</v>
      </c>
      <c r="F14699">
        <v>0</v>
      </c>
      <c r="G14699">
        <v>0</v>
      </c>
    </row>
    <row r="14700" spans="1:7">
      <c r="A14700" t="s">
        <v>30735</v>
      </c>
      <c r="B14700" t="s">
        <v>58</v>
      </c>
      <c r="C14700">
        <v>103453</v>
      </c>
      <c r="D14700" t="s">
        <v>8603</v>
      </c>
      <c r="E14700" t="s">
        <v>32</v>
      </c>
      <c r="F14700">
        <v>0</v>
      </c>
      <c r="G14700">
        <v>0</v>
      </c>
    </row>
    <row r="14701" spans="1:7">
      <c r="A14701" t="s">
        <v>30736</v>
      </c>
      <c r="B14701" t="s">
        <v>58</v>
      </c>
      <c r="C14701">
        <v>103454</v>
      </c>
      <c r="D14701" t="s">
        <v>8604</v>
      </c>
      <c r="E14701" t="s">
        <v>32</v>
      </c>
      <c r="F14701">
        <v>0</v>
      </c>
      <c r="G14701">
        <v>0</v>
      </c>
    </row>
    <row r="14702" spans="1:7">
      <c r="A14702" t="s">
        <v>30737</v>
      </c>
      <c r="B14702" t="s">
        <v>58</v>
      </c>
      <c r="C14702">
        <v>103455</v>
      </c>
      <c r="D14702" t="s">
        <v>8605</v>
      </c>
      <c r="E14702" t="s">
        <v>32</v>
      </c>
      <c r="F14702">
        <v>0</v>
      </c>
      <c r="G14702">
        <v>0</v>
      </c>
    </row>
    <row r="14703" spans="1:7">
      <c r="A14703" t="s">
        <v>30738</v>
      </c>
      <c r="B14703" t="s">
        <v>58</v>
      </c>
      <c r="C14703">
        <v>103456</v>
      </c>
      <c r="D14703" t="s">
        <v>8606</v>
      </c>
      <c r="E14703" t="s">
        <v>32</v>
      </c>
      <c r="F14703">
        <v>0</v>
      </c>
      <c r="G14703">
        <v>0</v>
      </c>
    </row>
    <row r="14704" spans="1:7">
      <c r="A14704" t="s">
        <v>30739</v>
      </c>
      <c r="B14704" t="s">
        <v>58</v>
      </c>
      <c r="C14704">
        <v>103457</v>
      </c>
      <c r="D14704" t="s">
        <v>8607</v>
      </c>
      <c r="E14704" t="s">
        <v>32</v>
      </c>
      <c r="F14704">
        <v>0</v>
      </c>
      <c r="G14704">
        <v>0</v>
      </c>
    </row>
    <row r="14705" spans="1:11">
      <c r="A14705" t="s">
        <v>30740</v>
      </c>
      <c r="B14705" t="s">
        <v>58</v>
      </c>
      <c r="C14705">
        <v>103458</v>
      </c>
      <c r="D14705" t="s">
        <v>8608</v>
      </c>
      <c r="E14705" t="s">
        <v>32</v>
      </c>
      <c r="F14705">
        <v>0</v>
      </c>
      <c r="G14705">
        <v>0</v>
      </c>
    </row>
    <row r="14706" spans="1:11">
      <c r="A14706" t="s">
        <v>30741</v>
      </c>
      <c r="B14706" t="s">
        <v>58</v>
      </c>
      <c r="C14706">
        <v>103425</v>
      </c>
      <c r="D14706" t="s">
        <v>542</v>
      </c>
      <c r="E14706" t="s">
        <v>32</v>
      </c>
      <c r="F14706">
        <v>17.86</v>
      </c>
      <c r="G14706">
        <v>18.3</v>
      </c>
      <c r="J14706">
        <v>0.69930000000000003</v>
      </c>
      <c r="K14706">
        <v>0.6825</v>
      </c>
    </row>
    <row r="14707" spans="1:11">
      <c r="A14707" t="s">
        <v>30742</v>
      </c>
      <c r="B14707" t="s">
        <v>58</v>
      </c>
      <c r="C14707">
        <v>103428</v>
      </c>
      <c r="D14707" t="s">
        <v>545</v>
      </c>
      <c r="E14707" t="s">
        <v>32</v>
      </c>
      <c r="F14707">
        <v>277.20999999999998</v>
      </c>
      <c r="G14707">
        <v>281.55</v>
      </c>
      <c r="J14707">
        <v>0.80589999999999995</v>
      </c>
      <c r="K14707">
        <v>0.79339999999999999</v>
      </c>
    </row>
    <row r="14708" spans="1:11">
      <c r="A14708" t="s">
        <v>30743</v>
      </c>
      <c r="B14708" t="s">
        <v>58</v>
      </c>
      <c r="C14708">
        <v>103426</v>
      </c>
      <c r="D14708" t="s">
        <v>543</v>
      </c>
      <c r="E14708" t="s">
        <v>32</v>
      </c>
      <c r="F14708">
        <v>22.06</v>
      </c>
      <c r="G14708">
        <v>22.76</v>
      </c>
      <c r="J14708">
        <v>0.61019999999999996</v>
      </c>
      <c r="K14708">
        <v>0.59140000000000004</v>
      </c>
    </row>
    <row r="14709" spans="1:11">
      <c r="A14709" t="s">
        <v>30744</v>
      </c>
      <c r="B14709" t="s">
        <v>58</v>
      </c>
      <c r="C14709">
        <v>103429</v>
      </c>
      <c r="D14709" t="s">
        <v>546</v>
      </c>
      <c r="E14709" t="s">
        <v>32</v>
      </c>
      <c r="F14709">
        <v>2932.55</v>
      </c>
      <c r="G14709">
        <v>2941.23</v>
      </c>
      <c r="J14709">
        <v>0.96330000000000005</v>
      </c>
      <c r="K14709">
        <v>0.96040000000000003</v>
      </c>
    </row>
    <row r="14710" spans="1:11">
      <c r="A14710" t="s">
        <v>30745</v>
      </c>
      <c r="B14710" t="s">
        <v>58</v>
      </c>
      <c r="C14710">
        <v>103427</v>
      </c>
      <c r="D14710" t="s">
        <v>544</v>
      </c>
      <c r="E14710" t="s">
        <v>32</v>
      </c>
      <c r="F14710">
        <v>44.12</v>
      </c>
      <c r="G14710">
        <v>45.48</v>
      </c>
      <c r="J14710">
        <v>0.61580000000000001</v>
      </c>
      <c r="K14710">
        <v>0.59740000000000004</v>
      </c>
    </row>
    <row r="14711" spans="1:11">
      <c r="A14711" t="s">
        <v>30746</v>
      </c>
      <c r="B14711" t="s">
        <v>58</v>
      </c>
      <c r="C14711">
        <v>103393</v>
      </c>
      <c r="D14711" t="s">
        <v>513</v>
      </c>
      <c r="E14711" t="s">
        <v>12</v>
      </c>
      <c r="F14711">
        <v>5477.02</v>
      </c>
      <c r="G14711">
        <v>5479.69</v>
      </c>
      <c r="J14711">
        <v>0.99199999999999999</v>
      </c>
      <c r="K14711">
        <v>0.99160000000000004</v>
      </c>
    </row>
    <row r="14712" spans="1:11">
      <c r="A14712" t="s">
        <v>30747</v>
      </c>
      <c r="B14712" t="s">
        <v>58</v>
      </c>
      <c r="C14712">
        <v>103376</v>
      </c>
      <c r="D14712" t="s">
        <v>504</v>
      </c>
      <c r="E14712" t="s">
        <v>12</v>
      </c>
      <c r="F14712">
        <v>134.41999999999999</v>
      </c>
      <c r="G14712">
        <v>134.56</v>
      </c>
      <c r="J14712">
        <v>0.98719999999999997</v>
      </c>
      <c r="K14712">
        <v>0.98619999999999997</v>
      </c>
    </row>
    <row r="14713" spans="1:11">
      <c r="A14713" t="s">
        <v>30748</v>
      </c>
      <c r="B14713" t="s">
        <v>58</v>
      </c>
      <c r="C14713">
        <v>104804</v>
      </c>
      <c r="D14713" t="s">
        <v>8609</v>
      </c>
      <c r="E14713" t="s">
        <v>12</v>
      </c>
      <c r="F14713">
        <v>0</v>
      </c>
      <c r="G14713">
        <v>0</v>
      </c>
    </row>
    <row r="14714" spans="1:11">
      <c r="A14714" t="s">
        <v>30749</v>
      </c>
      <c r="B14714" t="s">
        <v>58</v>
      </c>
      <c r="C14714">
        <v>104805</v>
      </c>
      <c r="D14714" t="s">
        <v>8610</v>
      </c>
      <c r="E14714" t="s">
        <v>12</v>
      </c>
      <c r="F14714">
        <v>0</v>
      </c>
      <c r="G14714">
        <v>0</v>
      </c>
    </row>
    <row r="14715" spans="1:11">
      <c r="A14715" t="s">
        <v>30750</v>
      </c>
      <c r="B14715" t="s">
        <v>58</v>
      </c>
      <c r="C14715">
        <v>103377</v>
      </c>
      <c r="D14715" t="s">
        <v>505</v>
      </c>
      <c r="E14715" t="s">
        <v>12</v>
      </c>
      <c r="F14715">
        <v>287.36</v>
      </c>
      <c r="G14715">
        <v>287.56</v>
      </c>
      <c r="J14715">
        <v>0.99129999999999996</v>
      </c>
      <c r="K14715">
        <v>0.99060000000000004</v>
      </c>
    </row>
    <row r="14716" spans="1:11">
      <c r="A14716" t="s">
        <v>30751</v>
      </c>
      <c r="B14716" t="s">
        <v>58</v>
      </c>
      <c r="C14716">
        <v>104806</v>
      </c>
      <c r="D14716" t="s">
        <v>8611</v>
      </c>
      <c r="E14716" t="s">
        <v>12</v>
      </c>
      <c r="F14716">
        <v>0</v>
      </c>
      <c r="G14716">
        <v>0</v>
      </c>
    </row>
    <row r="14717" spans="1:11">
      <c r="A14717" t="s">
        <v>30752</v>
      </c>
      <c r="B14717" t="s">
        <v>58</v>
      </c>
      <c r="C14717">
        <v>103378</v>
      </c>
      <c r="D14717" t="s">
        <v>8612</v>
      </c>
      <c r="E14717" t="s">
        <v>12</v>
      </c>
      <c r="F14717">
        <v>0</v>
      </c>
      <c r="G14717">
        <v>0</v>
      </c>
    </row>
    <row r="14718" spans="1:11">
      <c r="A14718" t="s">
        <v>30753</v>
      </c>
      <c r="B14718" t="s">
        <v>58</v>
      </c>
      <c r="C14718">
        <v>103372</v>
      </c>
      <c r="D14718" t="s">
        <v>502</v>
      </c>
      <c r="E14718" t="s">
        <v>12</v>
      </c>
      <c r="F14718">
        <v>5.81</v>
      </c>
      <c r="G14718">
        <v>5.84</v>
      </c>
      <c r="J14718">
        <v>0.94840000000000002</v>
      </c>
      <c r="K14718">
        <v>0.94350000000000001</v>
      </c>
    </row>
    <row r="14719" spans="1:11">
      <c r="A14719" t="s">
        <v>30754</v>
      </c>
      <c r="B14719" t="s">
        <v>58</v>
      </c>
      <c r="C14719">
        <v>103379</v>
      </c>
      <c r="D14719" t="s">
        <v>506</v>
      </c>
      <c r="E14719" t="s">
        <v>12</v>
      </c>
      <c r="F14719">
        <v>447.18</v>
      </c>
      <c r="G14719">
        <v>447.43</v>
      </c>
      <c r="J14719">
        <v>0.99299999999999999</v>
      </c>
      <c r="K14719">
        <v>0.99239999999999995</v>
      </c>
    </row>
    <row r="14720" spans="1:11">
      <c r="A14720" t="s">
        <v>30755</v>
      </c>
      <c r="B14720" t="s">
        <v>58</v>
      </c>
      <c r="C14720">
        <v>103380</v>
      </c>
      <c r="D14720" t="s">
        <v>8613</v>
      </c>
      <c r="E14720" t="s">
        <v>12</v>
      </c>
      <c r="F14720">
        <v>0</v>
      </c>
      <c r="G14720">
        <v>0</v>
      </c>
    </row>
    <row r="14721" spans="1:11">
      <c r="A14721" t="s">
        <v>30756</v>
      </c>
      <c r="B14721" t="s">
        <v>58</v>
      </c>
      <c r="C14721">
        <v>103381</v>
      </c>
      <c r="D14721" t="s">
        <v>8614</v>
      </c>
      <c r="E14721" t="s">
        <v>12</v>
      </c>
      <c r="F14721">
        <v>0</v>
      </c>
      <c r="G14721">
        <v>0</v>
      </c>
    </row>
    <row r="14722" spans="1:11">
      <c r="A14722" t="s">
        <v>30757</v>
      </c>
      <c r="B14722" t="s">
        <v>58</v>
      </c>
      <c r="C14722">
        <v>103382</v>
      </c>
      <c r="D14722" t="s">
        <v>8615</v>
      </c>
      <c r="E14722" t="s">
        <v>12</v>
      </c>
      <c r="F14722">
        <v>0</v>
      </c>
      <c r="G14722">
        <v>0</v>
      </c>
    </row>
    <row r="14723" spans="1:11">
      <c r="A14723" t="s">
        <v>30758</v>
      </c>
      <c r="B14723" t="s">
        <v>58</v>
      </c>
      <c r="C14723">
        <v>103383</v>
      </c>
      <c r="D14723" t="s">
        <v>507</v>
      </c>
      <c r="E14723" t="s">
        <v>12</v>
      </c>
      <c r="F14723">
        <v>1095.46</v>
      </c>
      <c r="G14723">
        <v>1095.79</v>
      </c>
      <c r="J14723">
        <v>0.99529999999999996</v>
      </c>
      <c r="K14723">
        <v>0.995</v>
      </c>
    </row>
    <row r="14724" spans="1:11">
      <c r="A14724" t="s">
        <v>30759</v>
      </c>
      <c r="B14724" t="s">
        <v>58</v>
      </c>
      <c r="C14724">
        <v>103373</v>
      </c>
      <c r="D14724" t="s">
        <v>503</v>
      </c>
      <c r="E14724" t="s">
        <v>12</v>
      </c>
      <c r="F14724">
        <v>11.37</v>
      </c>
      <c r="G14724">
        <v>11.41</v>
      </c>
      <c r="J14724">
        <v>0.95689999999999997</v>
      </c>
      <c r="K14724">
        <v>0.95350000000000001</v>
      </c>
    </row>
    <row r="14725" spans="1:11">
      <c r="A14725" t="s">
        <v>30760</v>
      </c>
      <c r="B14725" t="s">
        <v>58</v>
      </c>
      <c r="C14725">
        <v>103384</v>
      </c>
      <c r="D14725" t="s">
        <v>8616</v>
      </c>
      <c r="E14725" t="s">
        <v>12</v>
      </c>
      <c r="F14725">
        <v>0</v>
      </c>
      <c r="G14725">
        <v>0</v>
      </c>
    </row>
    <row r="14726" spans="1:11">
      <c r="A14726" t="s">
        <v>30761</v>
      </c>
      <c r="B14726" t="s">
        <v>58</v>
      </c>
      <c r="C14726">
        <v>103385</v>
      </c>
      <c r="D14726" t="s">
        <v>508</v>
      </c>
      <c r="E14726" t="s">
        <v>12</v>
      </c>
      <c r="F14726">
        <v>1766.68</v>
      </c>
      <c r="G14726">
        <v>1767.3</v>
      </c>
      <c r="J14726">
        <v>0.99439999999999995</v>
      </c>
      <c r="K14726">
        <v>0.99399999999999999</v>
      </c>
    </row>
    <row r="14727" spans="1:11">
      <c r="A14727" t="s">
        <v>30762</v>
      </c>
      <c r="B14727" t="s">
        <v>58</v>
      </c>
      <c r="C14727">
        <v>103386</v>
      </c>
      <c r="D14727" t="s">
        <v>8617</v>
      </c>
      <c r="E14727" t="s">
        <v>12</v>
      </c>
      <c r="F14727">
        <v>0</v>
      </c>
      <c r="G14727">
        <v>0</v>
      </c>
    </row>
    <row r="14728" spans="1:11">
      <c r="A14728" t="s">
        <v>30763</v>
      </c>
      <c r="B14728" t="s">
        <v>58</v>
      </c>
      <c r="C14728">
        <v>103387</v>
      </c>
      <c r="D14728" t="s">
        <v>509</v>
      </c>
      <c r="E14728" t="s">
        <v>12</v>
      </c>
      <c r="F14728">
        <v>3098.89</v>
      </c>
      <c r="G14728">
        <v>3099.83</v>
      </c>
      <c r="J14728">
        <v>0.995</v>
      </c>
      <c r="K14728">
        <v>0.99470000000000003</v>
      </c>
    </row>
    <row r="14729" spans="1:11">
      <c r="A14729" t="s">
        <v>30764</v>
      </c>
      <c r="B14729" t="s">
        <v>58</v>
      </c>
      <c r="C14729">
        <v>103388</v>
      </c>
      <c r="D14729" t="s">
        <v>8618</v>
      </c>
      <c r="E14729" t="s">
        <v>12</v>
      </c>
      <c r="F14729">
        <v>0</v>
      </c>
      <c r="G14729">
        <v>0</v>
      </c>
    </row>
    <row r="14730" spans="1:11">
      <c r="A14730" t="s">
        <v>30765</v>
      </c>
      <c r="B14730" t="s">
        <v>58</v>
      </c>
      <c r="C14730">
        <v>103374</v>
      </c>
      <c r="D14730" t="s">
        <v>8619</v>
      </c>
      <c r="E14730" t="s">
        <v>12</v>
      </c>
      <c r="F14730">
        <v>0</v>
      </c>
      <c r="G14730">
        <v>0</v>
      </c>
    </row>
    <row r="14731" spans="1:11">
      <c r="A14731" t="s">
        <v>30766</v>
      </c>
      <c r="B14731" t="s">
        <v>58</v>
      </c>
      <c r="C14731">
        <v>103389</v>
      </c>
      <c r="D14731" t="s">
        <v>510</v>
      </c>
      <c r="E14731" t="s">
        <v>12</v>
      </c>
      <c r="F14731">
        <v>4608.47</v>
      </c>
      <c r="G14731">
        <v>4609.87</v>
      </c>
      <c r="J14731">
        <v>0.995</v>
      </c>
      <c r="K14731">
        <v>0.99470000000000003</v>
      </c>
    </row>
    <row r="14732" spans="1:11">
      <c r="A14732" t="s">
        <v>30767</v>
      </c>
      <c r="B14732" t="s">
        <v>58</v>
      </c>
      <c r="C14732">
        <v>103390</v>
      </c>
      <c r="D14732" t="s">
        <v>8620</v>
      </c>
      <c r="E14732" t="s">
        <v>12</v>
      </c>
      <c r="F14732">
        <v>0</v>
      </c>
      <c r="G14732">
        <v>0</v>
      </c>
    </row>
    <row r="14733" spans="1:11">
      <c r="A14733" t="s">
        <v>30768</v>
      </c>
      <c r="B14733" t="s">
        <v>58</v>
      </c>
      <c r="C14733">
        <v>103391</v>
      </c>
      <c r="D14733" t="s">
        <v>511</v>
      </c>
      <c r="E14733" t="s">
        <v>12</v>
      </c>
      <c r="F14733">
        <v>3040.13</v>
      </c>
      <c r="G14733">
        <v>3042.12</v>
      </c>
      <c r="J14733">
        <v>0.98929999999999996</v>
      </c>
      <c r="K14733">
        <v>0.98870000000000002</v>
      </c>
    </row>
    <row r="14734" spans="1:11">
      <c r="A14734" t="s">
        <v>30769</v>
      </c>
      <c r="B14734" t="s">
        <v>58</v>
      </c>
      <c r="C14734">
        <v>103375</v>
      </c>
      <c r="D14734" t="s">
        <v>8621</v>
      </c>
      <c r="E14734" t="s">
        <v>12</v>
      </c>
      <c r="F14734">
        <v>0</v>
      </c>
      <c r="G14734">
        <v>0</v>
      </c>
    </row>
    <row r="14735" spans="1:11">
      <c r="A14735" t="s">
        <v>30770</v>
      </c>
      <c r="B14735" t="s">
        <v>58</v>
      </c>
      <c r="C14735">
        <v>103392</v>
      </c>
      <c r="D14735" t="s">
        <v>512</v>
      </c>
      <c r="E14735" t="s">
        <v>12</v>
      </c>
      <c r="F14735">
        <v>4965.3900000000003</v>
      </c>
      <c r="G14735">
        <v>4967.7299999999996</v>
      </c>
      <c r="J14735">
        <v>0.99239999999999995</v>
      </c>
      <c r="K14735">
        <v>0.9919</v>
      </c>
    </row>
    <row r="14736" spans="1:11">
      <c r="A14736" t="s">
        <v>30771</v>
      </c>
      <c r="B14736" t="s">
        <v>58</v>
      </c>
      <c r="C14736">
        <v>103440</v>
      </c>
      <c r="D14736" t="s">
        <v>557</v>
      </c>
      <c r="E14736" t="s">
        <v>32</v>
      </c>
      <c r="F14736">
        <v>448.48</v>
      </c>
      <c r="G14736">
        <v>457.16</v>
      </c>
      <c r="J14736">
        <v>0.75990000000000002</v>
      </c>
      <c r="K14736">
        <v>0.74550000000000005</v>
      </c>
    </row>
    <row r="14737" spans="1:11">
      <c r="A14737" t="s">
        <v>30772</v>
      </c>
      <c r="B14737" t="s">
        <v>58</v>
      </c>
      <c r="C14737">
        <v>103441</v>
      </c>
      <c r="D14737" t="s">
        <v>558</v>
      </c>
      <c r="E14737" t="s">
        <v>32</v>
      </c>
      <c r="F14737">
        <v>453.81</v>
      </c>
      <c r="G14737">
        <v>462.49</v>
      </c>
      <c r="J14737">
        <v>0.76280000000000003</v>
      </c>
      <c r="K14737">
        <v>0.74839999999999995</v>
      </c>
    </row>
    <row r="14738" spans="1:11">
      <c r="A14738" t="s">
        <v>30773</v>
      </c>
      <c r="B14738" t="s">
        <v>58</v>
      </c>
      <c r="C14738">
        <v>103442</v>
      </c>
      <c r="D14738" t="s">
        <v>559</v>
      </c>
      <c r="E14738" t="s">
        <v>32</v>
      </c>
      <c r="F14738">
        <v>582.46</v>
      </c>
      <c r="G14738">
        <v>591.14</v>
      </c>
      <c r="J14738">
        <v>0.81520000000000004</v>
      </c>
      <c r="K14738">
        <v>0.80320000000000003</v>
      </c>
    </row>
    <row r="14739" spans="1:11">
      <c r="A14739" t="s">
        <v>30774</v>
      </c>
      <c r="B14739" t="s">
        <v>58</v>
      </c>
      <c r="C14739">
        <v>103437</v>
      </c>
      <c r="D14739" t="s">
        <v>554</v>
      </c>
      <c r="E14739" t="s">
        <v>32</v>
      </c>
      <c r="F14739">
        <v>194.88</v>
      </c>
      <c r="G14739">
        <v>197.62</v>
      </c>
      <c r="J14739">
        <v>0.82599999999999996</v>
      </c>
      <c r="K14739">
        <v>0.81459999999999999</v>
      </c>
    </row>
    <row r="14740" spans="1:11">
      <c r="A14740" t="s">
        <v>30775</v>
      </c>
      <c r="B14740" t="s">
        <v>58</v>
      </c>
      <c r="C14740">
        <v>103438</v>
      </c>
      <c r="D14740" t="s">
        <v>555</v>
      </c>
      <c r="E14740" t="s">
        <v>32</v>
      </c>
      <c r="F14740">
        <v>194.88</v>
      </c>
      <c r="G14740">
        <v>197.62</v>
      </c>
      <c r="J14740">
        <v>0.82599999999999996</v>
      </c>
      <c r="K14740">
        <v>0.81459999999999999</v>
      </c>
    </row>
    <row r="14741" spans="1:11">
      <c r="A14741" t="s">
        <v>30776</v>
      </c>
      <c r="B14741" t="s">
        <v>58</v>
      </c>
      <c r="C14741">
        <v>103439</v>
      </c>
      <c r="D14741" t="s">
        <v>556</v>
      </c>
      <c r="E14741" t="s">
        <v>32</v>
      </c>
      <c r="F14741">
        <v>227.79</v>
      </c>
      <c r="G14741">
        <v>230.53</v>
      </c>
      <c r="J14741">
        <v>0.85119999999999996</v>
      </c>
      <c r="K14741">
        <v>0.84109999999999996</v>
      </c>
    </row>
    <row r="14742" spans="1:11">
      <c r="A14742" t="s">
        <v>30777</v>
      </c>
      <c r="B14742" t="s">
        <v>58</v>
      </c>
      <c r="C14742">
        <v>88789</v>
      </c>
      <c r="D14742" t="s">
        <v>6022</v>
      </c>
      <c r="E14742" t="s">
        <v>9</v>
      </c>
      <c r="F14742">
        <v>447.75</v>
      </c>
      <c r="G14742">
        <v>453.94</v>
      </c>
      <c r="J14742">
        <v>0</v>
      </c>
      <c r="K14742">
        <v>0</v>
      </c>
    </row>
    <row r="14743" spans="1:11">
      <c r="A14743" t="s">
        <v>30778</v>
      </c>
      <c r="B14743" t="s">
        <v>58</v>
      </c>
      <c r="C14743">
        <v>88788</v>
      </c>
      <c r="D14743" t="s">
        <v>6021</v>
      </c>
      <c r="E14743" t="s">
        <v>9</v>
      </c>
      <c r="F14743">
        <v>373.06</v>
      </c>
      <c r="G14743">
        <v>378.42</v>
      </c>
      <c r="J14743">
        <v>0</v>
      </c>
      <c r="K14743">
        <v>0</v>
      </c>
    </row>
    <row r="14744" spans="1:11">
      <c r="A14744" t="s">
        <v>30779</v>
      </c>
      <c r="B14744" t="s">
        <v>58</v>
      </c>
      <c r="C14744">
        <v>87245</v>
      </c>
      <c r="D14744" t="s">
        <v>6015</v>
      </c>
      <c r="E14744" t="s">
        <v>9</v>
      </c>
      <c r="F14744">
        <v>346.27</v>
      </c>
      <c r="G14744">
        <v>352.29</v>
      </c>
      <c r="J14744">
        <v>0</v>
      </c>
      <c r="K14744">
        <v>0</v>
      </c>
    </row>
    <row r="14745" spans="1:11">
      <c r="A14745" t="s">
        <v>30780</v>
      </c>
      <c r="B14745" t="s">
        <v>58</v>
      </c>
      <c r="C14745">
        <v>87244</v>
      </c>
      <c r="D14745" t="s">
        <v>6014</v>
      </c>
      <c r="E14745" t="s">
        <v>9</v>
      </c>
      <c r="F14745">
        <v>288.99</v>
      </c>
      <c r="G14745">
        <v>294.18</v>
      </c>
      <c r="J14745">
        <v>0</v>
      </c>
      <c r="K14745">
        <v>0</v>
      </c>
    </row>
    <row r="14746" spans="1:11">
      <c r="A14746" t="s">
        <v>30781</v>
      </c>
      <c r="B14746" t="s">
        <v>58</v>
      </c>
      <c r="C14746">
        <v>104589</v>
      </c>
      <c r="D14746" t="s">
        <v>15339</v>
      </c>
      <c r="E14746" t="s">
        <v>9</v>
      </c>
      <c r="F14746">
        <v>288.89999999999998</v>
      </c>
      <c r="G14746">
        <v>294.85000000000002</v>
      </c>
      <c r="J14746">
        <v>0</v>
      </c>
      <c r="K14746">
        <v>0</v>
      </c>
    </row>
    <row r="14747" spans="1:11">
      <c r="A14747" t="s">
        <v>30782</v>
      </c>
      <c r="B14747" t="s">
        <v>58</v>
      </c>
      <c r="C14747">
        <v>104588</v>
      </c>
      <c r="D14747" t="s">
        <v>6023</v>
      </c>
      <c r="E14747" t="s">
        <v>9</v>
      </c>
      <c r="F14747">
        <v>241.71</v>
      </c>
      <c r="G14747">
        <v>246.82</v>
      </c>
      <c r="J14747">
        <v>0</v>
      </c>
      <c r="K14747">
        <v>0</v>
      </c>
    </row>
    <row r="14748" spans="1:11">
      <c r="A14748" t="s">
        <v>30783</v>
      </c>
      <c r="B14748" t="s">
        <v>58</v>
      </c>
      <c r="C14748">
        <v>104591</v>
      </c>
      <c r="D14748" t="s">
        <v>15340</v>
      </c>
      <c r="E14748" t="s">
        <v>9</v>
      </c>
      <c r="F14748">
        <v>319.11</v>
      </c>
      <c r="G14748">
        <v>326.55</v>
      </c>
      <c r="J14748">
        <v>0</v>
      </c>
      <c r="K14748">
        <v>0</v>
      </c>
    </row>
    <row r="14749" spans="1:11">
      <c r="A14749" t="s">
        <v>30784</v>
      </c>
      <c r="B14749" t="s">
        <v>58</v>
      </c>
      <c r="C14749">
        <v>104590</v>
      </c>
      <c r="D14749" t="s">
        <v>6024</v>
      </c>
      <c r="E14749" t="s">
        <v>9</v>
      </c>
      <c r="F14749">
        <v>268.88</v>
      </c>
      <c r="G14749">
        <v>275.48</v>
      </c>
      <c r="J14749">
        <v>0</v>
      </c>
      <c r="K14749">
        <v>0</v>
      </c>
    </row>
    <row r="14750" spans="1:11">
      <c r="A14750" t="s">
        <v>30785</v>
      </c>
      <c r="B14750" t="s">
        <v>58</v>
      </c>
      <c r="C14750">
        <v>87267</v>
      </c>
      <c r="D14750" t="s">
        <v>6016</v>
      </c>
      <c r="E14750" t="s">
        <v>9</v>
      </c>
      <c r="F14750">
        <v>72.45</v>
      </c>
      <c r="G14750">
        <v>75.430000000000007</v>
      </c>
      <c r="J14750">
        <v>0</v>
      </c>
      <c r="K14750">
        <v>0</v>
      </c>
    </row>
    <row r="14751" spans="1:11">
      <c r="A14751" t="s">
        <v>30786</v>
      </c>
      <c r="B14751" t="s">
        <v>58</v>
      </c>
      <c r="C14751">
        <v>104614</v>
      </c>
      <c r="D14751" t="s">
        <v>6028</v>
      </c>
      <c r="E14751" t="s">
        <v>9</v>
      </c>
      <c r="F14751">
        <v>79.12</v>
      </c>
      <c r="G14751">
        <v>82.61</v>
      </c>
      <c r="J14751">
        <v>0</v>
      </c>
      <c r="K14751">
        <v>0</v>
      </c>
    </row>
    <row r="14752" spans="1:11">
      <c r="A14752" t="s">
        <v>30787</v>
      </c>
      <c r="B14752" t="s">
        <v>58</v>
      </c>
      <c r="C14752">
        <v>104613</v>
      </c>
      <c r="D14752" t="s">
        <v>6027</v>
      </c>
      <c r="E14752" t="s">
        <v>9</v>
      </c>
      <c r="F14752">
        <v>70</v>
      </c>
      <c r="G14752">
        <v>72.760000000000005</v>
      </c>
      <c r="J14752">
        <v>0</v>
      </c>
      <c r="K14752">
        <v>0</v>
      </c>
    </row>
    <row r="14753" spans="1:11">
      <c r="A14753" t="s">
        <v>30788</v>
      </c>
      <c r="B14753" t="s">
        <v>58</v>
      </c>
      <c r="C14753">
        <v>87265</v>
      </c>
      <c r="D14753" t="s">
        <v>15341</v>
      </c>
      <c r="E14753" t="s">
        <v>9</v>
      </c>
      <c r="F14753">
        <v>65.41</v>
      </c>
      <c r="G14753">
        <v>67.819999999999993</v>
      </c>
      <c r="J14753">
        <v>0</v>
      </c>
      <c r="K14753">
        <v>0</v>
      </c>
    </row>
    <row r="14754" spans="1:11">
      <c r="A14754" t="s">
        <v>30789</v>
      </c>
      <c r="B14754" t="s">
        <v>58</v>
      </c>
      <c r="C14754">
        <v>87271</v>
      </c>
      <c r="D14754" t="s">
        <v>6018</v>
      </c>
      <c r="E14754" t="s">
        <v>9</v>
      </c>
      <c r="F14754">
        <v>77.87</v>
      </c>
      <c r="G14754">
        <v>81.31</v>
      </c>
      <c r="J14754">
        <v>0</v>
      </c>
      <c r="K14754">
        <v>0</v>
      </c>
    </row>
    <row r="14755" spans="1:11">
      <c r="A14755" t="s">
        <v>30790</v>
      </c>
      <c r="B14755" t="s">
        <v>58</v>
      </c>
      <c r="C14755">
        <v>87269</v>
      </c>
      <c r="D14755" t="s">
        <v>6017</v>
      </c>
      <c r="E14755" t="s">
        <v>9</v>
      </c>
      <c r="F14755">
        <v>70.739999999999995</v>
      </c>
      <c r="G14755">
        <v>73.59</v>
      </c>
      <c r="J14755">
        <v>0</v>
      </c>
      <c r="K14755">
        <v>0</v>
      </c>
    </row>
    <row r="14756" spans="1:11">
      <c r="A14756" t="s">
        <v>30791</v>
      </c>
      <c r="B14756" t="s">
        <v>58</v>
      </c>
      <c r="C14756">
        <v>87275</v>
      </c>
      <c r="D14756" t="s">
        <v>6020</v>
      </c>
      <c r="E14756" t="s">
        <v>9</v>
      </c>
      <c r="F14756">
        <v>83.78</v>
      </c>
      <c r="G14756">
        <v>87.58</v>
      </c>
      <c r="J14756">
        <v>0</v>
      </c>
      <c r="K14756">
        <v>0</v>
      </c>
    </row>
    <row r="14757" spans="1:11">
      <c r="A14757" t="s">
        <v>30792</v>
      </c>
      <c r="B14757" t="s">
        <v>58</v>
      </c>
      <c r="C14757">
        <v>87273</v>
      </c>
      <c r="D14757" t="s">
        <v>6019</v>
      </c>
      <c r="E14757" t="s">
        <v>9</v>
      </c>
      <c r="F14757">
        <v>74.38</v>
      </c>
      <c r="G14757">
        <v>77.430000000000007</v>
      </c>
      <c r="J14757">
        <v>0</v>
      </c>
      <c r="K14757">
        <v>0</v>
      </c>
    </row>
    <row r="14758" spans="1:11">
      <c r="A14758" t="s">
        <v>30793</v>
      </c>
      <c r="B14758" t="s">
        <v>58</v>
      </c>
      <c r="C14758">
        <v>104612</v>
      </c>
      <c r="D14758" t="s">
        <v>6026</v>
      </c>
      <c r="E14758" t="s">
        <v>9</v>
      </c>
      <c r="F14758">
        <v>102.39</v>
      </c>
      <c r="G14758">
        <v>105.75</v>
      </c>
      <c r="J14758">
        <v>0</v>
      </c>
      <c r="K14758">
        <v>0</v>
      </c>
    </row>
    <row r="14759" spans="1:11">
      <c r="A14759" t="s">
        <v>30794</v>
      </c>
      <c r="B14759" t="s">
        <v>58</v>
      </c>
      <c r="C14759">
        <v>104611</v>
      </c>
      <c r="D14759" t="s">
        <v>6025</v>
      </c>
      <c r="E14759" t="s">
        <v>9</v>
      </c>
      <c r="F14759">
        <v>101.24</v>
      </c>
      <c r="G14759">
        <v>104.47</v>
      </c>
      <c r="J14759">
        <v>0</v>
      </c>
      <c r="K14759">
        <v>0</v>
      </c>
    </row>
    <row r="14760" spans="1:11">
      <c r="A14760" t="s">
        <v>30795</v>
      </c>
      <c r="B14760" t="s">
        <v>58</v>
      </c>
      <c r="C14760">
        <v>104618</v>
      </c>
      <c r="D14760" t="s">
        <v>6032</v>
      </c>
      <c r="E14760" t="s">
        <v>9</v>
      </c>
      <c r="F14760">
        <v>387.15</v>
      </c>
      <c r="G14760">
        <v>392.82</v>
      </c>
      <c r="J14760">
        <v>0</v>
      </c>
      <c r="K14760">
        <v>0</v>
      </c>
    </row>
    <row r="14761" spans="1:11">
      <c r="A14761" t="s">
        <v>30796</v>
      </c>
      <c r="B14761" t="s">
        <v>58</v>
      </c>
      <c r="C14761">
        <v>104616</v>
      </c>
      <c r="D14761" t="s">
        <v>6030</v>
      </c>
      <c r="E14761" t="s">
        <v>9</v>
      </c>
      <c r="F14761">
        <v>372.81</v>
      </c>
      <c r="G14761">
        <v>377.27</v>
      </c>
      <c r="J14761">
        <v>0</v>
      </c>
      <c r="K14761">
        <v>0</v>
      </c>
    </row>
    <row r="14762" spans="1:11">
      <c r="A14762" t="s">
        <v>30797</v>
      </c>
      <c r="B14762" t="s">
        <v>58</v>
      </c>
      <c r="C14762">
        <v>104617</v>
      </c>
      <c r="D14762" t="s">
        <v>6031</v>
      </c>
      <c r="E14762" t="s">
        <v>9</v>
      </c>
      <c r="F14762">
        <v>300.33999999999997</v>
      </c>
      <c r="G14762">
        <v>306.01</v>
      </c>
      <c r="J14762">
        <v>0</v>
      </c>
      <c r="K14762">
        <v>0</v>
      </c>
    </row>
    <row r="14763" spans="1:11">
      <c r="A14763" t="s">
        <v>30798</v>
      </c>
      <c r="B14763" t="s">
        <v>58</v>
      </c>
      <c r="C14763">
        <v>104615</v>
      </c>
      <c r="D14763" t="s">
        <v>6029</v>
      </c>
      <c r="E14763" t="s">
        <v>9</v>
      </c>
      <c r="F14763">
        <v>286</v>
      </c>
      <c r="G14763">
        <v>290.45999999999998</v>
      </c>
      <c r="J14763">
        <v>0</v>
      </c>
      <c r="K14763">
        <v>0</v>
      </c>
    </row>
    <row r="14764" spans="1:11">
      <c r="A14764" t="s">
        <v>30799</v>
      </c>
      <c r="B14764" t="s">
        <v>58</v>
      </c>
      <c r="C14764">
        <v>87247</v>
      </c>
      <c r="D14764" t="s">
        <v>5691</v>
      </c>
      <c r="E14764" t="s">
        <v>9</v>
      </c>
      <c r="F14764">
        <v>64.87</v>
      </c>
      <c r="G14764">
        <v>66.819999999999993</v>
      </c>
      <c r="J14764">
        <v>0</v>
      </c>
      <c r="K14764">
        <v>0</v>
      </c>
    </row>
    <row r="14765" spans="1:11">
      <c r="A14765" t="s">
        <v>30800</v>
      </c>
      <c r="B14765" t="s">
        <v>58</v>
      </c>
      <c r="C14765">
        <v>87248</v>
      </c>
      <c r="D14765" t="s">
        <v>5692</v>
      </c>
      <c r="E14765" t="s">
        <v>9</v>
      </c>
      <c r="F14765">
        <v>54.72</v>
      </c>
      <c r="G14765">
        <v>55.81</v>
      </c>
      <c r="J14765">
        <v>0</v>
      </c>
      <c r="K14765">
        <v>0</v>
      </c>
    </row>
    <row r="14766" spans="1:11">
      <c r="A14766" t="s">
        <v>30801</v>
      </c>
      <c r="B14766" t="s">
        <v>58</v>
      </c>
      <c r="C14766">
        <v>87246</v>
      </c>
      <c r="D14766" t="s">
        <v>5690</v>
      </c>
      <c r="E14766" t="s">
        <v>9</v>
      </c>
      <c r="F14766">
        <v>74.33</v>
      </c>
      <c r="G14766">
        <v>77.040000000000006</v>
      </c>
      <c r="J14766">
        <v>0</v>
      </c>
      <c r="K14766">
        <v>0</v>
      </c>
    </row>
    <row r="14767" spans="1:11">
      <c r="A14767" t="s">
        <v>30802</v>
      </c>
      <c r="B14767" t="s">
        <v>58</v>
      </c>
      <c r="C14767">
        <v>104601</v>
      </c>
      <c r="D14767" t="s">
        <v>5709</v>
      </c>
      <c r="E14767" t="s">
        <v>9</v>
      </c>
      <c r="F14767">
        <v>71.28</v>
      </c>
      <c r="G14767">
        <v>73.69</v>
      </c>
      <c r="J14767">
        <v>0</v>
      </c>
      <c r="K14767">
        <v>0</v>
      </c>
    </row>
    <row r="14768" spans="1:11">
      <c r="A14768" t="s">
        <v>30803</v>
      </c>
      <c r="B14768" t="s">
        <v>58</v>
      </c>
      <c r="C14768">
        <v>104603</v>
      </c>
      <c r="D14768" t="s">
        <v>5710</v>
      </c>
      <c r="E14768" t="s">
        <v>9</v>
      </c>
      <c r="F14768">
        <v>57.91</v>
      </c>
      <c r="G14768">
        <v>59.23</v>
      </c>
      <c r="J14768">
        <v>0</v>
      </c>
      <c r="K14768">
        <v>0</v>
      </c>
    </row>
    <row r="14769" spans="1:11">
      <c r="A14769" t="s">
        <v>30804</v>
      </c>
      <c r="B14769" t="s">
        <v>58</v>
      </c>
      <c r="C14769">
        <v>104599</v>
      </c>
      <c r="D14769" t="s">
        <v>5708</v>
      </c>
      <c r="E14769" t="s">
        <v>9</v>
      </c>
      <c r="F14769">
        <v>91.32</v>
      </c>
      <c r="G14769">
        <v>95.25</v>
      </c>
      <c r="J14769">
        <v>0</v>
      </c>
      <c r="K14769">
        <v>0</v>
      </c>
    </row>
    <row r="14770" spans="1:11">
      <c r="A14770" t="s">
        <v>30805</v>
      </c>
      <c r="B14770" t="s">
        <v>58</v>
      </c>
      <c r="C14770">
        <v>87250</v>
      </c>
      <c r="D14770" t="s">
        <v>5694</v>
      </c>
      <c r="E14770" t="s">
        <v>9</v>
      </c>
      <c r="F14770">
        <v>66.66</v>
      </c>
      <c r="G14770">
        <v>68.760000000000005</v>
      </c>
      <c r="J14770">
        <v>0</v>
      </c>
      <c r="K14770">
        <v>0</v>
      </c>
    </row>
    <row r="14771" spans="1:11">
      <c r="A14771" t="s">
        <v>30806</v>
      </c>
      <c r="B14771" t="s">
        <v>58</v>
      </c>
      <c r="C14771">
        <v>87251</v>
      </c>
      <c r="D14771" t="s">
        <v>5695</v>
      </c>
      <c r="E14771" t="s">
        <v>9</v>
      </c>
      <c r="F14771">
        <v>55.12</v>
      </c>
      <c r="G14771">
        <v>56.26</v>
      </c>
      <c r="J14771">
        <v>0</v>
      </c>
      <c r="K14771">
        <v>0</v>
      </c>
    </row>
    <row r="14772" spans="1:11">
      <c r="A14772" t="s">
        <v>30807</v>
      </c>
      <c r="B14772" t="s">
        <v>58</v>
      </c>
      <c r="C14772">
        <v>87249</v>
      </c>
      <c r="D14772" t="s">
        <v>5693</v>
      </c>
      <c r="E14772" t="s">
        <v>9</v>
      </c>
      <c r="F14772">
        <v>80.56</v>
      </c>
      <c r="G14772">
        <v>83.74</v>
      </c>
      <c r="J14772">
        <v>0</v>
      </c>
      <c r="K14772">
        <v>0</v>
      </c>
    </row>
    <row r="14773" spans="1:11">
      <c r="A14773" t="s">
        <v>30808</v>
      </c>
      <c r="B14773" t="s">
        <v>58</v>
      </c>
      <c r="C14773">
        <v>104606</v>
      </c>
      <c r="D14773" t="s">
        <v>5712</v>
      </c>
      <c r="E14773" t="s">
        <v>9</v>
      </c>
      <c r="F14773">
        <v>76.84</v>
      </c>
      <c r="G14773">
        <v>79.67</v>
      </c>
      <c r="J14773">
        <v>0</v>
      </c>
      <c r="K14773">
        <v>0</v>
      </c>
    </row>
    <row r="14774" spans="1:11">
      <c r="A14774" t="s">
        <v>30809</v>
      </c>
      <c r="B14774" t="s">
        <v>58</v>
      </c>
      <c r="C14774">
        <v>104607</v>
      </c>
      <c r="D14774" t="s">
        <v>5713</v>
      </c>
      <c r="E14774" t="s">
        <v>9</v>
      </c>
      <c r="F14774">
        <v>59.65</v>
      </c>
      <c r="G14774">
        <v>61.12</v>
      </c>
      <c r="J14774">
        <v>0</v>
      </c>
      <c r="K14774">
        <v>0</v>
      </c>
    </row>
    <row r="14775" spans="1:11">
      <c r="A14775" t="s">
        <v>30810</v>
      </c>
      <c r="B14775" t="s">
        <v>58</v>
      </c>
      <c r="C14775">
        <v>104605</v>
      </c>
      <c r="D14775" t="s">
        <v>5711</v>
      </c>
      <c r="E14775" t="s">
        <v>9</v>
      </c>
      <c r="F14775">
        <v>116.55</v>
      </c>
      <c r="G14775">
        <v>122.31</v>
      </c>
      <c r="J14775">
        <v>0</v>
      </c>
      <c r="K14775">
        <v>0</v>
      </c>
    </row>
    <row r="14776" spans="1:11">
      <c r="A14776" t="s">
        <v>30811</v>
      </c>
      <c r="B14776" t="s">
        <v>58</v>
      </c>
      <c r="C14776">
        <v>87256</v>
      </c>
      <c r="D14776" t="s">
        <v>5697</v>
      </c>
      <c r="E14776" t="s">
        <v>9</v>
      </c>
      <c r="F14776">
        <v>78.06</v>
      </c>
      <c r="G14776">
        <v>80.39</v>
      </c>
      <c r="J14776">
        <v>0</v>
      </c>
      <c r="K14776">
        <v>0</v>
      </c>
    </row>
    <row r="14777" spans="1:11">
      <c r="A14777" t="s">
        <v>30812</v>
      </c>
      <c r="B14777" t="s">
        <v>58</v>
      </c>
      <c r="C14777">
        <v>87257</v>
      </c>
      <c r="D14777" t="s">
        <v>5698</v>
      </c>
      <c r="E14777" t="s">
        <v>9</v>
      </c>
      <c r="F14777">
        <v>65.2</v>
      </c>
      <c r="G14777">
        <v>66.47</v>
      </c>
      <c r="J14777">
        <v>0</v>
      </c>
      <c r="K14777">
        <v>0</v>
      </c>
    </row>
    <row r="14778" spans="1:11">
      <c r="A14778" t="s">
        <v>30813</v>
      </c>
      <c r="B14778" t="s">
        <v>58</v>
      </c>
      <c r="C14778">
        <v>87255</v>
      </c>
      <c r="D14778" t="s">
        <v>5696</v>
      </c>
      <c r="E14778" t="s">
        <v>9</v>
      </c>
      <c r="F14778">
        <v>93.23</v>
      </c>
      <c r="G14778">
        <v>96.67</v>
      </c>
      <c r="J14778">
        <v>0</v>
      </c>
      <c r="K14778">
        <v>0</v>
      </c>
    </row>
    <row r="14779" spans="1:11">
      <c r="A14779" t="s">
        <v>30814</v>
      </c>
      <c r="B14779" t="s">
        <v>58</v>
      </c>
      <c r="C14779">
        <v>104594</v>
      </c>
      <c r="D14779" t="s">
        <v>5703</v>
      </c>
      <c r="E14779" t="s">
        <v>9</v>
      </c>
      <c r="F14779">
        <v>80.78</v>
      </c>
      <c r="G14779">
        <v>83.3</v>
      </c>
      <c r="J14779">
        <v>0</v>
      </c>
      <c r="K14779">
        <v>0</v>
      </c>
    </row>
    <row r="14780" spans="1:11">
      <c r="A14780" t="s">
        <v>30815</v>
      </c>
      <c r="B14780" t="s">
        <v>58</v>
      </c>
      <c r="C14780">
        <v>104595</v>
      </c>
      <c r="D14780" t="s">
        <v>5704</v>
      </c>
      <c r="E14780" t="s">
        <v>9</v>
      </c>
      <c r="F14780">
        <v>65.819999999999993</v>
      </c>
      <c r="G14780">
        <v>67.14</v>
      </c>
      <c r="J14780">
        <v>0</v>
      </c>
      <c r="K14780">
        <v>0</v>
      </c>
    </row>
    <row r="14781" spans="1:11">
      <c r="A14781" t="s">
        <v>30816</v>
      </c>
      <c r="B14781" t="s">
        <v>58</v>
      </c>
      <c r="C14781">
        <v>104593</v>
      </c>
      <c r="D14781" t="s">
        <v>5702</v>
      </c>
      <c r="E14781" t="s">
        <v>9</v>
      </c>
      <c r="F14781">
        <v>97.67</v>
      </c>
      <c r="G14781">
        <v>101.44</v>
      </c>
      <c r="J14781">
        <v>0</v>
      </c>
      <c r="K14781">
        <v>0</v>
      </c>
    </row>
    <row r="14782" spans="1:11">
      <c r="A14782" t="s">
        <v>30817</v>
      </c>
      <c r="B14782" t="s">
        <v>58</v>
      </c>
      <c r="C14782">
        <v>87262</v>
      </c>
      <c r="D14782" t="s">
        <v>5700</v>
      </c>
      <c r="E14782" t="s">
        <v>9</v>
      </c>
      <c r="F14782">
        <v>130.31</v>
      </c>
      <c r="G14782">
        <v>133.47</v>
      </c>
      <c r="J14782">
        <v>0</v>
      </c>
      <c r="K14782">
        <v>0</v>
      </c>
    </row>
    <row r="14783" spans="1:11">
      <c r="A14783" t="s">
        <v>30818</v>
      </c>
      <c r="B14783" t="s">
        <v>58</v>
      </c>
      <c r="C14783">
        <v>87263</v>
      </c>
      <c r="D14783" t="s">
        <v>5701</v>
      </c>
      <c r="E14783" t="s">
        <v>9</v>
      </c>
      <c r="F14783">
        <v>116.99</v>
      </c>
      <c r="G14783">
        <v>119.11</v>
      </c>
      <c r="J14783">
        <v>0</v>
      </c>
      <c r="K14783">
        <v>0</v>
      </c>
    </row>
    <row r="14784" spans="1:11">
      <c r="A14784" t="s">
        <v>30819</v>
      </c>
      <c r="B14784" t="s">
        <v>58</v>
      </c>
      <c r="C14784">
        <v>87261</v>
      </c>
      <c r="D14784" t="s">
        <v>5699</v>
      </c>
      <c r="E14784" t="s">
        <v>9</v>
      </c>
      <c r="F14784">
        <v>146.66</v>
      </c>
      <c r="G14784">
        <v>150.96</v>
      </c>
      <c r="J14784">
        <v>0</v>
      </c>
      <c r="K14784">
        <v>0</v>
      </c>
    </row>
    <row r="14785" spans="1:11">
      <c r="A14785" t="s">
        <v>30820</v>
      </c>
      <c r="B14785" t="s">
        <v>58</v>
      </c>
      <c r="C14785">
        <v>104597</v>
      </c>
      <c r="D14785" t="s">
        <v>5706</v>
      </c>
      <c r="E14785" t="s">
        <v>9</v>
      </c>
      <c r="F14785">
        <v>133.38999999999999</v>
      </c>
      <c r="G14785">
        <v>136.75</v>
      </c>
      <c r="J14785">
        <v>0</v>
      </c>
      <c r="K14785">
        <v>0</v>
      </c>
    </row>
    <row r="14786" spans="1:11">
      <c r="A14786" t="s">
        <v>30821</v>
      </c>
      <c r="B14786" t="s">
        <v>58</v>
      </c>
      <c r="C14786">
        <v>104598</v>
      </c>
      <c r="D14786" t="s">
        <v>5707</v>
      </c>
      <c r="E14786" t="s">
        <v>9</v>
      </c>
      <c r="F14786">
        <v>117.7</v>
      </c>
      <c r="G14786">
        <v>119.88</v>
      </c>
      <c r="J14786">
        <v>0</v>
      </c>
      <c r="K14786">
        <v>0</v>
      </c>
    </row>
    <row r="14787" spans="1:11">
      <c r="A14787" t="s">
        <v>30822</v>
      </c>
      <c r="B14787" t="s">
        <v>58</v>
      </c>
      <c r="C14787">
        <v>104596</v>
      </c>
      <c r="D14787" t="s">
        <v>5705</v>
      </c>
      <c r="E14787" t="s">
        <v>9</v>
      </c>
      <c r="F14787">
        <v>151.66999999999999</v>
      </c>
      <c r="G14787">
        <v>156.29</v>
      </c>
      <c r="J14787">
        <v>0</v>
      </c>
      <c r="K14787">
        <v>0</v>
      </c>
    </row>
    <row r="14788" spans="1:11">
      <c r="A14788" t="s">
        <v>30823</v>
      </c>
      <c r="B14788" t="s">
        <v>58</v>
      </c>
      <c r="C14788">
        <v>88648</v>
      </c>
      <c r="D14788" t="s">
        <v>5745</v>
      </c>
      <c r="E14788" t="s">
        <v>12</v>
      </c>
      <c r="F14788">
        <v>8.42</v>
      </c>
      <c r="G14788">
        <v>8.73</v>
      </c>
      <c r="J14788">
        <v>0</v>
      </c>
      <c r="K14788">
        <v>0</v>
      </c>
    </row>
    <row r="14789" spans="1:11">
      <c r="A14789" t="s">
        <v>30824</v>
      </c>
      <c r="B14789" t="s">
        <v>58</v>
      </c>
      <c r="C14789">
        <v>88649</v>
      </c>
      <c r="D14789" t="s">
        <v>5746</v>
      </c>
      <c r="E14789" t="s">
        <v>12</v>
      </c>
      <c r="F14789">
        <v>9.4600000000000009</v>
      </c>
      <c r="G14789">
        <v>9.7799999999999994</v>
      </c>
      <c r="J14789">
        <v>0</v>
      </c>
      <c r="K14789">
        <v>0</v>
      </c>
    </row>
    <row r="14790" spans="1:11">
      <c r="A14790" t="s">
        <v>30825</v>
      </c>
      <c r="B14790" t="s">
        <v>58</v>
      </c>
      <c r="C14790">
        <v>88650</v>
      </c>
      <c r="D14790" t="s">
        <v>5747</v>
      </c>
      <c r="E14790" t="s">
        <v>12</v>
      </c>
      <c r="F14790">
        <v>12.66</v>
      </c>
      <c r="G14790">
        <v>13.02</v>
      </c>
      <c r="J14790">
        <v>0</v>
      </c>
      <c r="K14790">
        <v>0</v>
      </c>
    </row>
    <row r="14791" spans="1:11">
      <c r="A14791" t="s">
        <v>30826</v>
      </c>
      <c r="B14791" t="s">
        <v>58</v>
      </c>
      <c r="C14791">
        <v>104619</v>
      </c>
      <c r="D14791" t="s">
        <v>6033</v>
      </c>
      <c r="E14791" t="s">
        <v>12</v>
      </c>
      <c r="F14791">
        <v>14.87</v>
      </c>
      <c r="G14791">
        <v>15.27</v>
      </c>
      <c r="J14791">
        <v>0</v>
      </c>
      <c r="K14791">
        <v>0</v>
      </c>
    </row>
    <row r="14792" spans="1:11">
      <c r="A14792" t="s">
        <v>30827</v>
      </c>
      <c r="B14792" t="s">
        <v>58</v>
      </c>
      <c r="C14792">
        <v>103741</v>
      </c>
      <c r="D14792" t="s">
        <v>8622</v>
      </c>
      <c r="E14792" t="s">
        <v>32</v>
      </c>
      <c r="F14792">
        <v>0</v>
      </c>
      <c r="G14792">
        <v>0</v>
      </c>
    </row>
    <row r="14793" spans="1:11">
      <c r="A14793" t="s">
        <v>30828</v>
      </c>
      <c r="B14793" t="s">
        <v>58</v>
      </c>
      <c r="C14793">
        <v>103755</v>
      </c>
      <c r="D14793" t="s">
        <v>8623</v>
      </c>
      <c r="E14793" t="s">
        <v>12</v>
      </c>
      <c r="F14793">
        <v>0</v>
      </c>
      <c r="G14793">
        <v>0</v>
      </c>
    </row>
    <row r="14794" spans="1:11">
      <c r="A14794" t="s">
        <v>30829</v>
      </c>
      <c r="B14794" t="s">
        <v>58</v>
      </c>
      <c r="C14794">
        <v>103753</v>
      </c>
      <c r="D14794" t="s">
        <v>8624</v>
      </c>
      <c r="E14794" t="s">
        <v>12</v>
      </c>
      <c r="F14794">
        <v>0</v>
      </c>
      <c r="G14794">
        <v>0</v>
      </c>
    </row>
    <row r="14795" spans="1:11">
      <c r="A14795" t="s">
        <v>30830</v>
      </c>
      <c r="B14795" t="s">
        <v>58</v>
      </c>
      <c r="C14795">
        <v>103754</v>
      </c>
      <c r="D14795" t="s">
        <v>8625</v>
      </c>
      <c r="E14795" t="s">
        <v>12</v>
      </c>
      <c r="F14795">
        <v>0</v>
      </c>
      <c r="G14795">
        <v>0</v>
      </c>
    </row>
    <row r="14796" spans="1:11">
      <c r="A14796" t="s">
        <v>30831</v>
      </c>
      <c r="B14796" t="s">
        <v>58</v>
      </c>
      <c r="C14796">
        <v>103752</v>
      </c>
      <c r="D14796" t="s">
        <v>8626</v>
      </c>
      <c r="E14796" t="s">
        <v>12</v>
      </c>
      <c r="F14796">
        <v>0</v>
      </c>
      <c r="G14796">
        <v>0</v>
      </c>
    </row>
    <row r="14797" spans="1:11">
      <c r="A14797" t="s">
        <v>30832</v>
      </c>
      <c r="B14797" t="s">
        <v>58</v>
      </c>
      <c r="C14797">
        <v>103759</v>
      </c>
      <c r="D14797" t="s">
        <v>8627</v>
      </c>
      <c r="E14797" t="s">
        <v>12</v>
      </c>
      <c r="F14797">
        <v>0</v>
      </c>
      <c r="G14797">
        <v>0</v>
      </c>
    </row>
    <row r="14798" spans="1:11">
      <c r="A14798" t="s">
        <v>30833</v>
      </c>
      <c r="B14798" t="s">
        <v>58</v>
      </c>
      <c r="C14798">
        <v>103757</v>
      </c>
      <c r="D14798" t="s">
        <v>8628</v>
      </c>
      <c r="E14798" t="s">
        <v>12</v>
      </c>
      <c r="F14798">
        <v>0</v>
      </c>
      <c r="G14798">
        <v>0</v>
      </c>
    </row>
    <row r="14799" spans="1:11">
      <c r="A14799" t="s">
        <v>30834</v>
      </c>
      <c r="B14799" t="s">
        <v>58</v>
      </c>
      <c r="C14799">
        <v>103758</v>
      </c>
      <c r="D14799" t="s">
        <v>8629</v>
      </c>
      <c r="E14799" t="s">
        <v>12</v>
      </c>
      <c r="F14799">
        <v>0</v>
      </c>
      <c r="G14799">
        <v>0</v>
      </c>
    </row>
    <row r="14800" spans="1:11">
      <c r="A14800" t="s">
        <v>30835</v>
      </c>
      <c r="B14800" t="s">
        <v>58</v>
      </c>
      <c r="C14800">
        <v>103756</v>
      </c>
      <c r="D14800" t="s">
        <v>8630</v>
      </c>
      <c r="E14800" t="s">
        <v>12</v>
      </c>
      <c r="F14800">
        <v>0</v>
      </c>
      <c r="G14800">
        <v>0</v>
      </c>
    </row>
    <row r="14801" spans="1:7">
      <c r="A14801" t="s">
        <v>30836</v>
      </c>
      <c r="B14801" t="s">
        <v>58</v>
      </c>
      <c r="C14801">
        <v>103734</v>
      </c>
      <c r="D14801" t="s">
        <v>8631</v>
      </c>
      <c r="E14801" t="s">
        <v>32</v>
      </c>
      <c r="F14801">
        <v>0</v>
      </c>
      <c r="G14801">
        <v>0</v>
      </c>
    </row>
    <row r="14802" spans="1:7">
      <c r="A14802" t="s">
        <v>30837</v>
      </c>
      <c r="B14802" t="s">
        <v>58</v>
      </c>
      <c r="C14802">
        <v>103740</v>
      </c>
      <c r="D14802" t="s">
        <v>8632</v>
      </c>
      <c r="E14802" t="s">
        <v>32</v>
      </c>
      <c r="F14802">
        <v>0</v>
      </c>
      <c r="G14802">
        <v>0</v>
      </c>
    </row>
    <row r="14803" spans="1:7">
      <c r="A14803" t="s">
        <v>30838</v>
      </c>
      <c r="B14803" t="s">
        <v>58</v>
      </c>
      <c r="C14803">
        <v>103747</v>
      </c>
      <c r="D14803" t="s">
        <v>8633</v>
      </c>
      <c r="E14803" t="s">
        <v>12</v>
      </c>
      <c r="F14803">
        <v>0</v>
      </c>
      <c r="G14803">
        <v>0</v>
      </c>
    </row>
    <row r="14804" spans="1:7">
      <c r="A14804" t="s">
        <v>30839</v>
      </c>
      <c r="B14804" t="s">
        <v>58</v>
      </c>
      <c r="C14804">
        <v>103746</v>
      </c>
      <c r="D14804" t="s">
        <v>8634</v>
      </c>
      <c r="E14804" t="s">
        <v>12</v>
      </c>
      <c r="F14804">
        <v>0</v>
      </c>
      <c r="G14804">
        <v>0</v>
      </c>
    </row>
    <row r="14805" spans="1:7">
      <c r="A14805" t="s">
        <v>30840</v>
      </c>
      <c r="B14805" t="s">
        <v>58</v>
      </c>
      <c r="C14805">
        <v>103749</v>
      </c>
      <c r="D14805" t="s">
        <v>8635</v>
      </c>
      <c r="E14805" t="s">
        <v>12</v>
      </c>
      <c r="F14805">
        <v>0</v>
      </c>
      <c r="G14805">
        <v>0</v>
      </c>
    </row>
    <row r="14806" spans="1:7">
      <c r="A14806" t="s">
        <v>30841</v>
      </c>
      <c r="B14806" t="s">
        <v>58</v>
      </c>
      <c r="C14806">
        <v>103744</v>
      </c>
      <c r="D14806" t="s">
        <v>8636</v>
      </c>
      <c r="E14806" t="s">
        <v>12</v>
      </c>
      <c r="F14806">
        <v>0</v>
      </c>
      <c r="G14806">
        <v>0</v>
      </c>
    </row>
    <row r="14807" spans="1:7">
      <c r="A14807" t="s">
        <v>30842</v>
      </c>
      <c r="B14807" t="s">
        <v>58</v>
      </c>
      <c r="C14807">
        <v>103748</v>
      </c>
      <c r="D14807" t="s">
        <v>8637</v>
      </c>
      <c r="E14807" t="s">
        <v>12</v>
      </c>
      <c r="F14807">
        <v>0</v>
      </c>
      <c r="G14807">
        <v>0</v>
      </c>
    </row>
    <row r="14808" spans="1:7">
      <c r="A14808" t="s">
        <v>30843</v>
      </c>
      <c r="B14808" t="s">
        <v>58</v>
      </c>
      <c r="C14808">
        <v>103745</v>
      </c>
      <c r="D14808" t="s">
        <v>8638</v>
      </c>
      <c r="E14808" t="s">
        <v>12</v>
      </c>
      <c r="F14808">
        <v>0</v>
      </c>
      <c r="G14808">
        <v>0</v>
      </c>
    </row>
    <row r="14809" spans="1:7">
      <c r="A14809" t="s">
        <v>30844</v>
      </c>
      <c r="B14809" t="s">
        <v>58</v>
      </c>
      <c r="C14809">
        <v>103751</v>
      </c>
      <c r="D14809" t="s">
        <v>8639</v>
      </c>
      <c r="E14809" t="s">
        <v>12</v>
      </c>
      <c r="F14809">
        <v>0</v>
      </c>
      <c r="G14809">
        <v>0</v>
      </c>
    </row>
    <row r="14810" spans="1:7">
      <c r="A14810" t="s">
        <v>30845</v>
      </c>
      <c r="B14810" t="s">
        <v>58</v>
      </c>
      <c r="C14810">
        <v>103750</v>
      </c>
      <c r="D14810" t="s">
        <v>8640</v>
      </c>
      <c r="E14810" t="s">
        <v>12</v>
      </c>
      <c r="F14810">
        <v>0</v>
      </c>
      <c r="G14810">
        <v>0</v>
      </c>
    </row>
    <row r="14811" spans="1:7">
      <c r="A14811" t="s">
        <v>30846</v>
      </c>
      <c r="B14811" t="s">
        <v>58</v>
      </c>
      <c r="C14811">
        <v>103735</v>
      </c>
      <c r="D14811" t="s">
        <v>8641</v>
      </c>
      <c r="E14811" t="s">
        <v>32</v>
      </c>
      <c r="F14811">
        <v>0</v>
      </c>
      <c r="G14811">
        <v>0</v>
      </c>
    </row>
    <row r="14812" spans="1:7">
      <c r="A14812" t="s">
        <v>30847</v>
      </c>
      <c r="B14812" t="s">
        <v>58</v>
      </c>
      <c r="C14812">
        <v>103738</v>
      </c>
      <c r="D14812" t="s">
        <v>8642</v>
      </c>
      <c r="E14812" t="s">
        <v>32</v>
      </c>
      <c r="F14812">
        <v>0</v>
      </c>
      <c r="G14812">
        <v>0</v>
      </c>
    </row>
    <row r="14813" spans="1:7">
      <c r="A14813" t="s">
        <v>30848</v>
      </c>
      <c r="B14813" t="s">
        <v>58</v>
      </c>
      <c r="C14813">
        <v>103736</v>
      </c>
      <c r="D14813" t="s">
        <v>8643</v>
      </c>
      <c r="E14813" t="s">
        <v>32</v>
      </c>
      <c r="F14813">
        <v>0</v>
      </c>
      <c r="G14813">
        <v>0</v>
      </c>
    </row>
    <row r="14814" spans="1:7">
      <c r="A14814" t="s">
        <v>30849</v>
      </c>
      <c r="B14814" t="s">
        <v>58</v>
      </c>
      <c r="C14814">
        <v>103739</v>
      </c>
      <c r="D14814" t="s">
        <v>8644</v>
      </c>
      <c r="E14814" t="s">
        <v>32</v>
      </c>
      <c r="F14814">
        <v>0</v>
      </c>
      <c r="G14814">
        <v>0</v>
      </c>
    </row>
    <row r="14815" spans="1:7">
      <c r="A14815" t="s">
        <v>30850</v>
      </c>
      <c r="B14815" t="s">
        <v>58</v>
      </c>
      <c r="C14815">
        <v>103737</v>
      </c>
      <c r="D14815" t="s">
        <v>8645</v>
      </c>
      <c r="E14815" t="s">
        <v>32</v>
      </c>
      <c r="F14815">
        <v>0</v>
      </c>
      <c r="G14815">
        <v>0</v>
      </c>
    </row>
    <row r="14816" spans="1:7">
      <c r="A14816" t="s">
        <v>30851</v>
      </c>
      <c r="B14816" t="s">
        <v>58</v>
      </c>
      <c r="C14816">
        <v>103742</v>
      </c>
      <c r="D14816" t="s">
        <v>8646</v>
      </c>
      <c r="E14816" t="s">
        <v>32</v>
      </c>
      <c r="F14816">
        <v>0</v>
      </c>
      <c r="G14816">
        <v>0</v>
      </c>
    </row>
    <row r="14817" spans="1:11">
      <c r="A14817" t="s">
        <v>30852</v>
      </c>
      <c r="B14817" t="s">
        <v>58</v>
      </c>
      <c r="C14817">
        <v>103689</v>
      </c>
      <c r="D14817" t="s">
        <v>77</v>
      </c>
      <c r="E14817" t="s">
        <v>9</v>
      </c>
      <c r="F14817">
        <v>476.28</v>
      </c>
      <c r="G14817">
        <v>480.69</v>
      </c>
      <c r="J14817">
        <v>0.83979999999999999</v>
      </c>
      <c r="K14817">
        <v>0.83209999999999995</v>
      </c>
    </row>
    <row r="14818" spans="1:11">
      <c r="A14818" t="s">
        <v>30853</v>
      </c>
      <c r="B14818" t="s">
        <v>58</v>
      </c>
      <c r="C14818">
        <v>103702</v>
      </c>
      <c r="D14818" t="s">
        <v>8647</v>
      </c>
      <c r="E14818" t="s">
        <v>9</v>
      </c>
      <c r="F14818">
        <v>0</v>
      </c>
      <c r="G14818">
        <v>0</v>
      </c>
    </row>
    <row r="14819" spans="1:11">
      <c r="A14819" t="s">
        <v>30854</v>
      </c>
      <c r="B14819" t="s">
        <v>58</v>
      </c>
      <c r="C14819">
        <v>103700</v>
      </c>
      <c r="D14819" t="s">
        <v>8648</v>
      </c>
      <c r="E14819" t="s">
        <v>9</v>
      </c>
      <c r="F14819">
        <v>0</v>
      </c>
      <c r="G14819">
        <v>0</v>
      </c>
    </row>
    <row r="14820" spans="1:11">
      <c r="A14820" t="s">
        <v>30855</v>
      </c>
      <c r="B14820" t="s">
        <v>58</v>
      </c>
      <c r="C14820">
        <v>103698</v>
      </c>
      <c r="D14820" t="s">
        <v>8649</v>
      </c>
      <c r="E14820" t="s">
        <v>9</v>
      </c>
      <c r="F14820">
        <v>0</v>
      </c>
      <c r="G14820">
        <v>0</v>
      </c>
    </row>
    <row r="14821" spans="1:11">
      <c r="A14821" t="s">
        <v>30856</v>
      </c>
      <c r="B14821" t="s">
        <v>58</v>
      </c>
      <c r="C14821">
        <v>103703</v>
      </c>
      <c r="D14821" t="s">
        <v>8650</v>
      </c>
      <c r="E14821" t="s">
        <v>9</v>
      </c>
      <c r="F14821">
        <v>0</v>
      </c>
      <c r="G14821">
        <v>0</v>
      </c>
    </row>
    <row r="14822" spans="1:11">
      <c r="A14822" t="s">
        <v>30857</v>
      </c>
      <c r="B14822" t="s">
        <v>58</v>
      </c>
      <c r="C14822">
        <v>103701</v>
      </c>
      <c r="D14822" t="s">
        <v>8651</v>
      </c>
      <c r="E14822" t="s">
        <v>9</v>
      </c>
      <c r="F14822">
        <v>0</v>
      </c>
      <c r="G14822">
        <v>0</v>
      </c>
    </row>
    <row r="14823" spans="1:11">
      <c r="A14823" t="s">
        <v>30858</v>
      </c>
      <c r="B14823" t="s">
        <v>58</v>
      </c>
      <c r="C14823">
        <v>103699</v>
      </c>
      <c r="D14823" t="s">
        <v>8652</v>
      </c>
      <c r="E14823" t="s">
        <v>9</v>
      </c>
      <c r="F14823">
        <v>0</v>
      </c>
      <c r="G14823">
        <v>0</v>
      </c>
    </row>
    <row r="14824" spans="1:11">
      <c r="A14824" t="s">
        <v>30859</v>
      </c>
      <c r="B14824" t="s">
        <v>58</v>
      </c>
      <c r="C14824">
        <v>103704</v>
      </c>
      <c r="D14824" t="s">
        <v>8653</v>
      </c>
      <c r="E14824" t="s">
        <v>9</v>
      </c>
      <c r="F14824">
        <v>0</v>
      </c>
      <c r="G14824">
        <v>0</v>
      </c>
    </row>
    <row r="14825" spans="1:11">
      <c r="A14825" t="s">
        <v>30860</v>
      </c>
      <c r="B14825" t="s">
        <v>58</v>
      </c>
      <c r="C14825">
        <v>103706</v>
      </c>
      <c r="D14825" t="s">
        <v>8654</v>
      </c>
      <c r="E14825" t="s">
        <v>32</v>
      </c>
      <c r="F14825">
        <v>0</v>
      </c>
      <c r="G14825">
        <v>0</v>
      </c>
    </row>
    <row r="14826" spans="1:11">
      <c r="A14826" t="s">
        <v>30861</v>
      </c>
      <c r="B14826" t="s">
        <v>58</v>
      </c>
      <c r="C14826">
        <v>103707</v>
      </c>
      <c r="D14826" t="s">
        <v>8655</v>
      </c>
      <c r="E14826" t="s">
        <v>32</v>
      </c>
      <c r="F14826">
        <v>0</v>
      </c>
      <c r="G14826">
        <v>0</v>
      </c>
    </row>
    <row r="14827" spans="1:11">
      <c r="A14827" t="s">
        <v>30862</v>
      </c>
      <c r="B14827" t="s">
        <v>58</v>
      </c>
      <c r="C14827">
        <v>103708</v>
      </c>
      <c r="D14827" t="s">
        <v>8656</v>
      </c>
      <c r="E14827" t="s">
        <v>32</v>
      </c>
      <c r="F14827">
        <v>0</v>
      </c>
      <c r="G14827">
        <v>0</v>
      </c>
    </row>
    <row r="14828" spans="1:11">
      <c r="A14828" t="s">
        <v>30863</v>
      </c>
      <c r="B14828" t="s">
        <v>58</v>
      </c>
      <c r="C14828">
        <v>103709</v>
      </c>
      <c r="D14828" t="s">
        <v>8657</v>
      </c>
      <c r="E14828" t="s">
        <v>32</v>
      </c>
      <c r="F14828">
        <v>0</v>
      </c>
      <c r="G14828">
        <v>0</v>
      </c>
    </row>
    <row r="14829" spans="1:11">
      <c r="A14829" t="s">
        <v>30864</v>
      </c>
      <c r="B14829" t="s">
        <v>58</v>
      </c>
      <c r="C14829">
        <v>103710</v>
      </c>
      <c r="D14829" t="s">
        <v>8658</v>
      </c>
      <c r="E14829" t="s">
        <v>32</v>
      </c>
      <c r="F14829">
        <v>0</v>
      </c>
      <c r="G14829">
        <v>0</v>
      </c>
    </row>
    <row r="14830" spans="1:11">
      <c r="A14830" t="s">
        <v>30865</v>
      </c>
      <c r="B14830" t="s">
        <v>58</v>
      </c>
      <c r="C14830">
        <v>103711</v>
      </c>
      <c r="D14830" t="s">
        <v>8659</v>
      </c>
      <c r="E14830" t="s">
        <v>32</v>
      </c>
      <c r="F14830">
        <v>0</v>
      </c>
      <c r="G14830">
        <v>0</v>
      </c>
    </row>
    <row r="14831" spans="1:11">
      <c r="A14831" t="s">
        <v>30866</v>
      </c>
      <c r="B14831" t="s">
        <v>58</v>
      </c>
      <c r="C14831">
        <v>103712</v>
      </c>
      <c r="D14831" t="s">
        <v>8660</v>
      </c>
      <c r="E14831" t="s">
        <v>32</v>
      </c>
      <c r="F14831">
        <v>0</v>
      </c>
      <c r="G14831">
        <v>0</v>
      </c>
    </row>
    <row r="14832" spans="1:11">
      <c r="A14832" t="s">
        <v>30867</v>
      </c>
      <c r="B14832" t="s">
        <v>58</v>
      </c>
      <c r="C14832">
        <v>103713</v>
      </c>
      <c r="D14832" t="s">
        <v>8661</v>
      </c>
      <c r="E14832" t="s">
        <v>32</v>
      </c>
      <c r="F14832">
        <v>0</v>
      </c>
      <c r="G14832">
        <v>0</v>
      </c>
    </row>
    <row r="14833" spans="1:7">
      <c r="A14833" t="s">
        <v>30868</v>
      </c>
      <c r="B14833" t="s">
        <v>58</v>
      </c>
      <c r="C14833">
        <v>103714</v>
      </c>
      <c r="D14833" t="s">
        <v>8662</v>
      </c>
      <c r="E14833" t="s">
        <v>32</v>
      </c>
      <c r="F14833">
        <v>0</v>
      </c>
      <c r="G14833">
        <v>0</v>
      </c>
    </row>
    <row r="14834" spans="1:7">
      <c r="A14834" t="s">
        <v>30869</v>
      </c>
      <c r="B14834" t="s">
        <v>58</v>
      </c>
      <c r="C14834">
        <v>103715</v>
      </c>
      <c r="D14834" t="s">
        <v>8663</v>
      </c>
      <c r="E14834" t="s">
        <v>32</v>
      </c>
      <c r="F14834">
        <v>0</v>
      </c>
      <c r="G14834">
        <v>0</v>
      </c>
    </row>
    <row r="14835" spans="1:7">
      <c r="A14835" t="s">
        <v>30870</v>
      </c>
      <c r="B14835" t="s">
        <v>58</v>
      </c>
      <c r="C14835">
        <v>103716</v>
      </c>
      <c r="D14835" t="s">
        <v>8664</v>
      </c>
      <c r="E14835" t="s">
        <v>32</v>
      </c>
      <c r="F14835">
        <v>0</v>
      </c>
      <c r="G14835">
        <v>0</v>
      </c>
    </row>
    <row r="14836" spans="1:7">
      <c r="A14836" t="s">
        <v>30871</v>
      </c>
      <c r="B14836" t="s">
        <v>58</v>
      </c>
      <c r="C14836">
        <v>103717</v>
      </c>
      <c r="D14836" t="s">
        <v>8665</v>
      </c>
      <c r="E14836" t="s">
        <v>32</v>
      </c>
      <c r="F14836">
        <v>0</v>
      </c>
      <c r="G14836">
        <v>0</v>
      </c>
    </row>
    <row r="14837" spans="1:7">
      <c r="A14837" t="s">
        <v>30872</v>
      </c>
      <c r="B14837" t="s">
        <v>58</v>
      </c>
      <c r="C14837">
        <v>103718</v>
      </c>
      <c r="D14837" t="s">
        <v>8666</v>
      </c>
      <c r="E14837" t="s">
        <v>32</v>
      </c>
      <c r="F14837">
        <v>0</v>
      </c>
      <c r="G14837">
        <v>0</v>
      </c>
    </row>
    <row r="14838" spans="1:7">
      <c r="A14838" t="s">
        <v>30873</v>
      </c>
      <c r="B14838" t="s">
        <v>58</v>
      </c>
      <c r="C14838">
        <v>103719</v>
      </c>
      <c r="D14838" t="s">
        <v>8667</v>
      </c>
      <c r="E14838" t="s">
        <v>32</v>
      </c>
      <c r="F14838">
        <v>0</v>
      </c>
      <c r="G14838">
        <v>0</v>
      </c>
    </row>
    <row r="14839" spans="1:7">
      <c r="A14839" t="s">
        <v>30874</v>
      </c>
      <c r="B14839" t="s">
        <v>58</v>
      </c>
      <c r="C14839">
        <v>103720</v>
      </c>
      <c r="D14839" t="s">
        <v>8668</v>
      </c>
      <c r="E14839" t="s">
        <v>32</v>
      </c>
      <c r="F14839">
        <v>0</v>
      </c>
      <c r="G14839">
        <v>0</v>
      </c>
    </row>
    <row r="14840" spans="1:7">
      <c r="A14840" t="s">
        <v>30875</v>
      </c>
      <c r="B14840" t="s">
        <v>58</v>
      </c>
      <c r="C14840">
        <v>103721</v>
      </c>
      <c r="D14840" t="s">
        <v>8669</v>
      </c>
      <c r="E14840" t="s">
        <v>32</v>
      </c>
      <c r="F14840">
        <v>0</v>
      </c>
      <c r="G14840">
        <v>0</v>
      </c>
    </row>
    <row r="14841" spans="1:7">
      <c r="A14841" t="s">
        <v>30876</v>
      </c>
      <c r="B14841" t="s">
        <v>58</v>
      </c>
      <c r="C14841">
        <v>103705</v>
      </c>
      <c r="D14841" t="s">
        <v>8670</v>
      </c>
      <c r="E14841" t="s">
        <v>32</v>
      </c>
      <c r="F14841">
        <v>0</v>
      </c>
      <c r="G14841">
        <v>0</v>
      </c>
    </row>
    <row r="14842" spans="1:7">
      <c r="A14842" t="s">
        <v>30877</v>
      </c>
      <c r="B14842" t="s">
        <v>58</v>
      </c>
      <c r="C14842">
        <v>103722</v>
      </c>
      <c r="D14842" t="s">
        <v>8671</v>
      </c>
      <c r="E14842" t="s">
        <v>32</v>
      </c>
      <c r="F14842">
        <v>0</v>
      </c>
      <c r="G14842">
        <v>0</v>
      </c>
    </row>
    <row r="14843" spans="1:7">
      <c r="A14843" t="s">
        <v>30878</v>
      </c>
      <c r="B14843" t="s">
        <v>58</v>
      </c>
      <c r="C14843">
        <v>103723</v>
      </c>
      <c r="D14843" t="s">
        <v>8672</v>
      </c>
      <c r="E14843" t="s">
        <v>32</v>
      </c>
      <c r="F14843">
        <v>0</v>
      </c>
      <c r="G14843">
        <v>0</v>
      </c>
    </row>
    <row r="14844" spans="1:7">
      <c r="A14844" t="s">
        <v>30879</v>
      </c>
      <c r="B14844" t="s">
        <v>58</v>
      </c>
      <c r="C14844">
        <v>103724</v>
      </c>
      <c r="D14844" t="s">
        <v>8673</v>
      </c>
      <c r="E14844" t="s">
        <v>32</v>
      </c>
      <c r="F14844">
        <v>0</v>
      </c>
      <c r="G14844">
        <v>0</v>
      </c>
    </row>
    <row r="14845" spans="1:7">
      <c r="A14845" t="s">
        <v>30880</v>
      </c>
      <c r="B14845" t="s">
        <v>58</v>
      </c>
      <c r="C14845">
        <v>103725</v>
      </c>
      <c r="D14845" t="s">
        <v>8674</v>
      </c>
      <c r="E14845" t="s">
        <v>32</v>
      </c>
      <c r="F14845">
        <v>0</v>
      </c>
      <c r="G14845">
        <v>0</v>
      </c>
    </row>
    <row r="14846" spans="1:7">
      <c r="A14846" t="s">
        <v>30881</v>
      </c>
      <c r="B14846" t="s">
        <v>58</v>
      </c>
      <c r="C14846">
        <v>103726</v>
      </c>
      <c r="D14846" t="s">
        <v>8675</v>
      </c>
      <c r="E14846" t="s">
        <v>32</v>
      </c>
      <c r="F14846">
        <v>0</v>
      </c>
      <c r="G14846">
        <v>0</v>
      </c>
    </row>
    <row r="14847" spans="1:7">
      <c r="A14847" t="s">
        <v>30882</v>
      </c>
      <c r="B14847" t="s">
        <v>58</v>
      </c>
      <c r="C14847">
        <v>103727</v>
      </c>
      <c r="D14847" t="s">
        <v>8676</v>
      </c>
      <c r="E14847" t="s">
        <v>32</v>
      </c>
      <c r="F14847">
        <v>0</v>
      </c>
      <c r="G14847">
        <v>0</v>
      </c>
    </row>
    <row r="14848" spans="1:7">
      <c r="A14848" t="s">
        <v>30883</v>
      </c>
      <c r="B14848" t="s">
        <v>58</v>
      </c>
      <c r="C14848">
        <v>103728</v>
      </c>
      <c r="D14848" t="s">
        <v>8677</v>
      </c>
      <c r="E14848" t="s">
        <v>32</v>
      </c>
      <c r="F14848">
        <v>0</v>
      </c>
      <c r="G14848">
        <v>0</v>
      </c>
    </row>
    <row r="14849" spans="1:11">
      <c r="A14849" t="s">
        <v>30884</v>
      </c>
      <c r="B14849" t="s">
        <v>58</v>
      </c>
      <c r="C14849">
        <v>103729</v>
      </c>
      <c r="D14849" t="s">
        <v>8678</v>
      </c>
      <c r="E14849" t="s">
        <v>32</v>
      </c>
      <c r="F14849">
        <v>0</v>
      </c>
      <c r="G14849">
        <v>0</v>
      </c>
    </row>
    <row r="14850" spans="1:11">
      <c r="A14850" t="s">
        <v>30885</v>
      </c>
      <c r="B14850" t="s">
        <v>58</v>
      </c>
      <c r="C14850">
        <v>103730</v>
      </c>
      <c r="D14850" t="s">
        <v>8679</v>
      </c>
      <c r="E14850" t="s">
        <v>32</v>
      </c>
      <c r="F14850">
        <v>0</v>
      </c>
      <c r="G14850">
        <v>0</v>
      </c>
    </row>
    <row r="14851" spans="1:11">
      <c r="A14851" t="s">
        <v>30886</v>
      </c>
      <c r="B14851" t="s">
        <v>58</v>
      </c>
      <c r="C14851">
        <v>103731</v>
      </c>
      <c r="D14851" t="s">
        <v>8680</v>
      </c>
      <c r="E14851" t="s">
        <v>32</v>
      </c>
      <c r="F14851">
        <v>0</v>
      </c>
      <c r="G14851">
        <v>0</v>
      </c>
    </row>
    <row r="14852" spans="1:11">
      <c r="A14852" t="s">
        <v>30887</v>
      </c>
      <c r="B14852" t="s">
        <v>58</v>
      </c>
      <c r="C14852">
        <v>103732</v>
      </c>
      <c r="D14852" t="s">
        <v>8681</v>
      </c>
      <c r="E14852" t="s">
        <v>32</v>
      </c>
      <c r="F14852">
        <v>0</v>
      </c>
      <c r="G14852">
        <v>0</v>
      </c>
    </row>
    <row r="14853" spans="1:11">
      <c r="A14853" t="s">
        <v>30888</v>
      </c>
      <c r="B14853" t="s">
        <v>58</v>
      </c>
      <c r="C14853">
        <v>103733</v>
      </c>
      <c r="D14853" t="s">
        <v>8682</v>
      </c>
      <c r="E14853" t="s">
        <v>32</v>
      </c>
      <c r="F14853">
        <v>0</v>
      </c>
      <c r="G14853">
        <v>0</v>
      </c>
    </row>
    <row r="14854" spans="1:11">
      <c r="A14854" t="s">
        <v>30889</v>
      </c>
      <c r="B14854" t="s">
        <v>58</v>
      </c>
      <c r="C14854">
        <v>103696</v>
      </c>
      <c r="D14854" t="s">
        <v>5556</v>
      </c>
      <c r="E14854" t="s">
        <v>32</v>
      </c>
      <c r="F14854">
        <v>161.16999999999999</v>
      </c>
      <c r="G14854">
        <v>168.6</v>
      </c>
      <c r="J14854">
        <v>0</v>
      </c>
      <c r="K14854">
        <v>0</v>
      </c>
    </row>
    <row r="14855" spans="1:11">
      <c r="A14855" t="s">
        <v>30890</v>
      </c>
      <c r="B14855" t="s">
        <v>58</v>
      </c>
      <c r="C14855">
        <v>103697</v>
      </c>
      <c r="D14855" t="s">
        <v>5557</v>
      </c>
      <c r="E14855" t="s">
        <v>32</v>
      </c>
      <c r="F14855">
        <v>148.71</v>
      </c>
      <c r="G14855">
        <v>155.83000000000001</v>
      </c>
      <c r="J14855">
        <v>0</v>
      </c>
      <c r="K14855">
        <v>0</v>
      </c>
    </row>
    <row r="14856" spans="1:11">
      <c r="A14856" t="s">
        <v>30891</v>
      </c>
      <c r="B14856" t="s">
        <v>58</v>
      </c>
      <c r="C14856">
        <v>103695</v>
      </c>
      <c r="D14856" t="s">
        <v>5555</v>
      </c>
      <c r="E14856" t="s">
        <v>32</v>
      </c>
      <c r="F14856">
        <v>111.04</v>
      </c>
      <c r="G14856">
        <v>115.18</v>
      </c>
      <c r="J14856">
        <v>0</v>
      </c>
      <c r="K14856">
        <v>0</v>
      </c>
    </row>
    <row r="14857" spans="1:11">
      <c r="A14857" t="s">
        <v>30892</v>
      </c>
      <c r="B14857" t="s">
        <v>58</v>
      </c>
      <c r="C14857">
        <v>103694</v>
      </c>
      <c r="D14857" t="s">
        <v>15342</v>
      </c>
      <c r="E14857" t="s">
        <v>32</v>
      </c>
      <c r="F14857">
        <v>123.5</v>
      </c>
      <c r="G14857">
        <v>127.95</v>
      </c>
      <c r="J14857">
        <v>0</v>
      </c>
      <c r="K14857">
        <v>0</v>
      </c>
    </row>
    <row r="14858" spans="1:11">
      <c r="A14858" t="s">
        <v>30893</v>
      </c>
      <c r="B14858" t="s">
        <v>58</v>
      </c>
      <c r="C14858">
        <v>103690</v>
      </c>
      <c r="D14858" t="s">
        <v>8683</v>
      </c>
      <c r="E14858" t="s">
        <v>32</v>
      </c>
      <c r="F14858">
        <v>0</v>
      </c>
      <c r="G14858">
        <v>0</v>
      </c>
    </row>
    <row r="14859" spans="1:11">
      <c r="A14859" t="s">
        <v>30894</v>
      </c>
      <c r="B14859" t="s">
        <v>58</v>
      </c>
      <c r="C14859">
        <v>103693</v>
      </c>
      <c r="D14859" t="s">
        <v>8684</v>
      </c>
      <c r="E14859" t="s">
        <v>32</v>
      </c>
      <c r="F14859">
        <v>0</v>
      </c>
      <c r="G14859">
        <v>0</v>
      </c>
    </row>
    <row r="14860" spans="1:11">
      <c r="A14860" t="s">
        <v>30895</v>
      </c>
      <c r="B14860" t="s">
        <v>58</v>
      </c>
      <c r="C14860">
        <v>103692</v>
      </c>
      <c r="D14860" t="s">
        <v>8685</v>
      </c>
      <c r="E14860" t="s">
        <v>32</v>
      </c>
      <c r="F14860">
        <v>0</v>
      </c>
      <c r="G14860">
        <v>0</v>
      </c>
    </row>
    <row r="14861" spans="1:11">
      <c r="A14861" t="s">
        <v>30896</v>
      </c>
      <c r="B14861" t="s">
        <v>58</v>
      </c>
      <c r="C14861">
        <v>103691</v>
      </c>
      <c r="D14861" t="s">
        <v>8686</v>
      </c>
      <c r="E14861" t="s">
        <v>32</v>
      </c>
      <c r="F14861">
        <v>0</v>
      </c>
      <c r="G14861">
        <v>0</v>
      </c>
    </row>
    <row r="14862" spans="1:11">
      <c r="A14862" t="s">
        <v>30897</v>
      </c>
      <c r="B14862" t="s">
        <v>58</v>
      </c>
      <c r="C14862">
        <v>96987</v>
      </c>
      <c r="D14862" t="s">
        <v>15343</v>
      </c>
      <c r="E14862" t="s">
        <v>32</v>
      </c>
      <c r="F14862">
        <v>137.88999999999999</v>
      </c>
      <c r="G14862">
        <v>144.41</v>
      </c>
      <c r="J14862">
        <v>4.1200000000000001E-2</v>
      </c>
      <c r="K14862">
        <v>3.9300000000000002E-2</v>
      </c>
    </row>
    <row r="14863" spans="1:11">
      <c r="A14863" t="s">
        <v>30898</v>
      </c>
      <c r="B14863" t="s">
        <v>58</v>
      </c>
      <c r="C14863">
        <v>96989</v>
      </c>
      <c r="D14863" t="s">
        <v>3099</v>
      </c>
      <c r="E14863" t="s">
        <v>32</v>
      </c>
      <c r="F14863">
        <v>131.56</v>
      </c>
      <c r="G14863">
        <v>132.31</v>
      </c>
      <c r="J14863">
        <v>0</v>
      </c>
      <c r="K14863">
        <v>0</v>
      </c>
    </row>
    <row r="14864" spans="1:11">
      <c r="A14864" t="s">
        <v>30899</v>
      </c>
      <c r="B14864" t="s">
        <v>58</v>
      </c>
      <c r="C14864">
        <v>104749</v>
      </c>
      <c r="D14864" t="s">
        <v>3102</v>
      </c>
      <c r="E14864" t="s">
        <v>32</v>
      </c>
      <c r="F14864">
        <v>22.6</v>
      </c>
      <c r="G14864">
        <v>23.63</v>
      </c>
      <c r="J14864">
        <v>0</v>
      </c>
      <c r="K14864">
        <v>0</v>
      </c>
    </row>
    <row r="14865" spans="1:11">
      <c r="A14865" t="s">
        <v>30900</v>
      </c>
      <c r="B14865" t="s">
        <v>58</v>
      </c>
      <c r="C14865">
        <v>104750</v>
      </c>
      <c r="D14865" t="s">
        <v>3103</v>
      </c>
      <c r="E14865" t="s">
        <v>32</v>
      </c>
      <c r="F14865">
        <v>18.78</v>
      </c>
      <c r="G14865">
        <v>19.809999999999999</v>
      </c>
      <c r="J14865">
        <v>0</v>
      </c>
      <c r="K14865">
        <v>0</v>
      </c>
    </row>
    <row r="14866" spans="1:11">
      <c r="A14866" t="s">
        <v>30901</v>
      </c>
      <c r="B14866" t="s">
        <v>58</v>
      </c>
      <c r="C14866">
        <v>104751</v>
      </c>
      <c r="D14866" t="s">
        <v>3104</v>
      </c>
      <c r="E14866" t="s">
        <v>32</v>
      </c>
      <c r="F14866">
        <v>25.33</v>
      </c>
      <c r="G14866">
        <v>26.36</v>
      </c>
      <c r="J14866">
        <v>0</v>
      </c>
      <c r="K14866">
        <v>0</v>
      </c>
    </row>
    <row r="14867" spans="1:11">
      <c r="A14867" t="s">
        <v>30902</v>
      </c>
      <c r="B14867" t="s">
        <v>58</v>
      </c>
      <c r="C14867">
        <v>104752</v>
      </c>
      <c r="D14867" t="s">
        <v>3105</v>
      </c>
      <c r="E14867" t="s">
        <v>32</v>
      </c>
      <c r="F14867">
        <v>23.39</v>
      </c>
      <c r="G14867">
        <v>24.42</v>
      </c>
      <c r="J14867">
        <v>0</v>
      </c>
      <c r="K14867">
        <v>0</v>
      </c>
    </row>
    <row r="14868" spans="1:11">
      <c r="A14868" t="s">
        <v>30903</v>
      </c>
      <c r="B14868" t="s">
        <v>58</v>
      </c>
      <c r="C14868">
        <v>104753</v>
      </c>
      <c r="D14868" t="s">
        <v>3106</v>
      </c>
      <c r="E14868" t="s">
        <v>32</v>
      </c>
      <c r="F14868">
        <v>27.76</v>
      </c>
      <c r="G14868">
        <v>28.79</v>
      </c>
      <c r="J14868">
        <v>0</v>
      </c>
      <c r="K14868">
        <v>0</v>
      </c>
    </row>
    <row r="14869" spans="1:11">
      <c r="A14869" t="s">
        <v>30904</v>
      </c>
      <c r="B14869" t="s">
        <v>58</v>
      </c>
      <c r="C14869">
        <v>104754</v>
      </c>
      <c r="D14869" t="s">
        <v>3107</v>
      </c>
      <c r="E14869" t="s">
        <v>32</v>
      </c>
      <c r="F14869">
        <v>35.25</v>
      </c>
      <c r="G14869">
        <v>36.28</v>
      </c>
      <c r="J14869">
        <v>0</v>
      </c>
      <c r="K14869">
        <v>0</v>
      </c>
    </row>
    <row r="14870" spans="1:11">
      <c r="A14870" t="s">
        <v>30905</v>
      </c>
      <c r="B14870" t="s">
        <v>58</v>
      </c>
      <c r="C14870">
        <v>104755</v>
      </c>
      <c r="D14870" t="s">
        <v>3108</v>
      </c>
      <c r="E14870" t="s">
        <v>32</v>
      </c>
      <c r="F14870">
        <v>46.88</v>
      </c>
      <c r="G14870">
        <v>47.91</v>
      </c>
      <c r="J14870">
        <v>0</v>
      </c>
      <c r="K14870">
        <v>0</v>
      </c>
    </row>
    <row r="14871" spans="1:11">
      <c r="A14871" t="s">
        <v>30906</v>
      </c>
      <c r="B14871" t="s">
        <v>58</v>
      </c>
      <c r="C14871">
        <v>96982</v>
      </c>
      <c r="D14871" t="s">
        <v>8687</v>
      </c>
      <c r="E14871" t="s">
        <v>32</v>
      </c>
      <c r="F14871">
        <v>0</v>
      </c>
      <c r="G14871">
        <v>0</v>
      </c>
    </row>
    <row r="14872" spans="1:11">
      <c r="A14872" t="s">
        <v>30907</v>
      </c>
      <c r="B14872" t="s">
        <v>58</v>
      </c>
      <c r="C14872">
        <v>96993</v>
      </c>
      <c r="D14872" t="s">
        <v>8688</v>
      </c>
      <c r="E14872" t="s">
        <v>32</v>
      </c>
      <c r="F14872">
        <v>0</v>
      </c>
      <c r="G14872">
        <v>0</v>
      </c>
    </row>
    <row r="14873" spans="1:11">
      <c r="A14873" t="s">
        <v>30908</v>
      </c>
      <c r="B14873" t="s">
        <v>58</v>
      </c>
      <c r="C14873">
        <v>96990</v>
      </c>
      <c r="D14873" t="s">
        <v>8689</v>
      </c>
      <c r="E14873" t="s">
        <v>32</v>
      </c>
      <c r="F14873">
        <v>0</v>
      </c>
      <c r="G14873">
        <v>0</v>
      </c>
    </row>
    <row r="14874" spans="1:11">
      <c r="A14874" t="s">
        <v>30909</v>
      </c>
      <c r="B14874" t="s">
        <v>58</v>
      </c>
      <c r="C14874">
        <v>96991</v>
      </c>
      <c r="D14874" t="s">
        <v>8690</v>
      </c>
      <c r="E14874" t="s">
        <v>32</v>
      </c>
      <c r="F14874">
        <v>0</v>
      </c>
      <c r="G14874">
        <v>0</v>
      </c>
    </row>
    <row r="14875" spans="1:11">
      <c r="A14875" t="s">
        <v>30910</v>
      </c>
      <c r="B14875" t="s">
        <v>58</v>
      </c>
      <c r="C14875">
        <v>96992</v>
      </c>
      <c r="D14875" t="s">
        <v>8691</v>
      </c>
      <c r="E14875" t="s">
        <v>32</v>
      </c>
      <c r="F14875">
        <v>0</v>
      </c>
      <c r="G14875">
        <v>0</v>
      </c>
    </row>
    <row r="14876" spans="1:11">
      <c r="A14876" t="s">
        <v>30911</v>
      </c>
      <c r="B14876" t="s">
        <v>58</v>
      </c>
      <c r="C14876">
        <v>96994</v>
      </c>
      <c r="D14876" t="s">
        <v>8692</v>
      </c>
      <c r="E14876" t="s">
        <v>32</v>
      </c>
      <c r="F14876">
        <v>0</v>
      </c>
      <c r="G14876">
        <v>0</v>
      </c>
    </row>
    <row r="14877" spans="1:11">
      <c r="A14877" t="s">
        <v>30912</v>
      </c>
      <c r="B14877" t="s">
        <v>58</v>
      </c>
      <c r="C14877">
        <v>96973</v>
      </c>
      <c r="D14877" t="s">
        <v>3088</v>
      </c>
      <c r="E14877" t="s">
        <v>12</v>
      </c>
      <c r="F14877">
        <v>78.290000000000006</v>
      </c>
      <c r="G14877">
        <v>80.8</v>
      </c>
      <c r="J14877">
        <v>1.2E-2</v>
      </c>
      <c r="K14877">
        <v>1.1599999999999999E-2</v>
      </c>
    </row>
    <row r="14878" spans="1:11">
      <c r="A14878" t="s">
        <v>30913</v>
      </c>
      <c r="B14878" t="s">
        <v>58</v>
      </c>
      <c r="C14878">
        <v>104743</v>
      </c>
      <c r="D14878" t="s">
        <v>8693</v>
      </c>
      <c r="E14878" t="s">
        <v>12</v>
      </c>
      <c r="F14878">
        <v>0</v>
      </c>
      <c r="G14878">
        <v>0</v>
      </c>
    </row>
    <row r="14879" spans="1:11">
      <c r="A14879" t="s">
        <v>30914</v>
      </c>
      <c r="B14879" t="s">
        <v>58</v>
      </c>
      <c r="C14879">
        <v>96977</v>
      </c>
      <c r="D14879" t="s">
        <v>3092</v>
      </c>
      <c r="E14879" t="s">
        <v>12</v>
      </c>
      <c r="F14879">
        <v>61.15</v>
      </c>
      <c r="G14879">
        <v>61.34</v>
      </c>
      <c r="J14879">
        <v>0</v>
      </c>
      <c r="K14879">
        <v>0</v>
      </c>
    </row>
    <row r="14880" spans="1:11">
      <c r="A14880" t="s">
        <v>30915</v>
      </c>
      <c r="B14880" t="s">
        <v>58</v>
      </c>
      <c r="C14880">
        <v>96974</v>
      </c>
      <c r="D14880" t="s">
        <v>3089</v>
      </c>
      <c r="E14880" t="s">
        <v>12</v>
      </c>
      <c r="F14880">
        <v>100.6</v>
      </c>
      <c r="G14880">
        <v>103.5</v>
      </c>
      <c r="J14880">
        <v>9.2999999999999992E-3</v>
      </c>
      <c r="K14880">
        <v>9.1000000000000004E-3</v>
      </c>
    </row>
    <row r="14881" spans="1:11">
      <c r="A14881" t="s">
        <v>30916</v>
      </c>
      <c r="B14881" t="s">
        <v>58</v>
      </c>
      <c r="C14881">
        <v>104744</v>
      </c>
      <c r="D14881" t="s">
        <v>8694</v>
      </c>
      <c r="E14881" t="s">
        <v>12</v>
      </c>
      <c r="F14881">
        <v>0</v>
      </c>
      <c r="G14881">
        <v>0</v>
      </c>
    </row>
    <row r="14882" spans="1:11">
      <c r="A14882" t="s">
        <v>30917</v>
      </c>
      <c r="B14882" t="s">
        <v>58</v>
      </c>
      <c r="C14882">
        <v>96978</v>
      </c>
      <c r="D14882" t="s">
        <v>3093</v>
      </c>
      <c r="E14882" t="s">
        <v>12</v>
      </c>
      <c r="F14882">
        <v>80.540000000000006</v>
      </c>
      <c r="G14882">
        <v>80.760000000000005</v>
      </c>
      <c r="J14882">
        <v>0</v>
      </c>
      <c r="K14882">
        <v>0</v>
      </c>
    </row>
    <row r="14883" spans="1:11">
      <c r="A14883" t="s">
        <v>30918</v>
      </c>
      <c r="B14883" t="s">
        <v>58</v>
      </c>
      <c r="C14883">
        <v>96975</v>
      </c>
      <c r="D14883" t="s">
        <v>3090</v>
      </c>
      <c r="E14883" t="s">
        <v>12</v>
      </c>
      <c r="F14883">
        <v>124</v>
      </c>
      <c r="G14883">
        <v>127.26</v>
      </c>
      <c r="J14883">
        <v>7.6E-3</v>
      </c>
      <c r="K14883">
        <v>7.4000000000000003E-3</v>
      </c>
    </row>
    <row r="14884" spans="1:11">
      <c r="A14884" t="s">
        <v>30919</v>
      </c>
      <c r="B14884" t="s">
        <v>58</v>
      </c>
      <c r="C14884">
        <v>104745</v>
      </c>
      <c r="D14884" t="s">
        <v>8695</v>
      </c>
      <c r="E14884" t="s">
        <v>12</v>
      </c>
      <c r="F14884">
        <v>0</v>
      </c>
      <c r="G14884">
        <v>0</v>
      </c>
    </row>
    <row r="14885" spans="1:11">
      <c r="A14885" t="s">
        <v>30920</v>
      </c>
      <c r="B14885" t="s">
        <v>58</v>
      </c>
      <c r="C14885">
        <v>96979</v>
      </c>
      <c r="D14885" t="s">
        <v>3094</v>
      </c>
      <c r="E14885" t="s">
        <v>12</v>
      </c>
      <c r="F14885">
        <v>115.09</v>
      </c>
      <c r="G14885">
        <v>115.34</v>
      </c>
      <c r="J14885">
        <v>0</v>
      </c>
      <c r="K14885">
        <v>0</v>
      </c>
    </row>
    <row r="14886" spans="1:11">
      <c r="A14886" t="s">
        <v>30921</v>
      </c>
      <c r="B14886" t="s">
        <v>58</v>
      </c>
      <c r="C14886">
        <v>96976</v>
      </c>
      <c r="D14886" t="s">
        <v>3091</v>
      </c>
      <c r="E14886" t="s">
        <v>12</v>
      </c>
      <c r="F14886">
        <v>162.19</v>
      </c>
      <c r="G14886">
        <v>165.79</v>
      </c>
      <c r="J14886">
        <v>5.7999999999999996E-3</v>
      </c>
      <c r="K14886">
        <v>5.7000000000000002E-3</v>
      </c>
    </row>
    <row r="14887" spans="1:11">
      <c r="A14887" t="s">
        <v>30922</v>
      </c>
      <c r="B14887" t="s">
        <v>58</v>
      </c>
      <c r="C14887">
        <v>96984</v>
      </c>
      <c r="D14887" t="s">
        <v>3095</v>
      </c>
      <c r="E14887" t="s">
        <v>32</v>
      </c>
      <c r="F14887">
        <v>68.75</v>
      </c>
      <c r="G14887">
        <v>72.86</v>
      </c>
      <c r="J14887">
        <v>0</v>
      </c>
      <c r="K14887">
        <v>0</v>
      </c>
    </row>
    <row r="14888" spans="1:11">
      <c r="A14888" t="s">
        <v>30923</v>
      </c>
      <c r="B14888" t="s">
        <v>58</v>
      </c>
      <c r="C14888">
        <v>96980</v>
      </c>
      <c r="D14888" t="s">
        <v>8696</v>
      </c>
      <c r="E14888" t="s">
        <v>12</v>
      </c>
      <c r="F14888">
        <v>0</v>
      </c>
      <c r="G14888">
        <v>0</v>
      </c>
    </row>
    <row r="14889" spans="1:11">
      <c r="A14889" t="s">
        <v>30924</v>
      </c>
      <c r="B14889" t="s">
        <v>58</v>
      </c>
      <c r="C14889">
        <v>96986</v>
      </c>
      <c r="D14889" t="s">
        <v>3097</v>
      </c>
      <c r="E14889" t="s">
        <v>32</v>
      </c>
      <c r="F14889">
        <v>123.31</v>
      </c>
      <c r="G14889">
        <v>125.46</v>
      </c>
      <c r="J14889">
        <v>0</v>
      </c>
      <c r="K14889">
        <v>0</v>
      </c>
    </row>
    <row r="14890" spans="1:11">
      <c r="A14890" t="s">
        <v>30925</v>
      </c>
      <c r="B14890" t="s">
        <v>58</v>
      </c>
      <c r="C14890">
        <v>96985</v>
      </c>
      <c r="D14890" t="s">
        <v>3096</v>
      </c>
      <c r="E14890" t="s">
        <v>32</v>
      </c>
      <c r="F14890">
        <v>82.4</v>
      </c>
      <c r="G14890">
        <v>83.77</v>
      </c>
      <c r="J14890">
        <v>0</v>
      </c>
      <c r="K14890">
        <v>0</v>
      </c>
    </row>
    <row r="14891" spans="1:11">
      <c r="A14891" t="s">
        <v>30926</v>
      </c>
      <c r="B14891" t="s">
        <v>58</v>
      </c>
      <c r="C14891">
        <v>96988</v>
      </c>
      <c r="D14891" t="s">
        <v>3098</v>
      </c>
      <c r="E14891" t="s">
        <v>32</v>
      </c>
      <c r="F14891">
        <v>157.27000000000001</v>
      </c>
      <c r="G14891">
        <v>158.19</v>
      </c>
      <c r="J14891">
        <v>0</v>
      </c>
      <c r="K14891">
        <v>0</v>
      </c>
    </row>
    <row r="14892" spans="1:11">
      <c r="A14892" t="s">
        <v>30927</v>
      </c>
      <c r="B14892" t="s">
        <v>58</v>
      </c>
      <c r="C14892">
        <v>104746</v>
      </c>
      <c r="D14892" t="s">
        <v>3101</v>
      </c>
      <c r="E14892" t="s">
        <v>32</v>
      </c>
      <c r="F14892">
        <v>29.23</v>
      </c>
      <c r="G14892">
        <v>30.28</v>
      </c>
      <c r="J14892">
        <v>9.7199999999999995E-2</v>
      </c>
      <c r="K14892">
        <v>9.3799999999999994E-2</v>
      </c>
    </row>
    <row r="14893" spans="1:11">
      <c r="A14893" t="s">
        <v>30928</v>
      </c>
      <c r="B14893" t="s">
        <v>58</v>
      </c>
      <c r="C14893">
        <v>104747</v>
      </c>
      <c r="D14893" t="s">
        <v>8697</v>
      </c>
      <c r="E14893" t="s">
        <v>32</v>
      </c>
      <c r="F14893">
        <v>0</v>
      </c>
      <c r="G14893">
        <v>0</v>
      </c>
    </row>
    <row r="14894" spans="1:11">
      <c r="A14894" t="s">
        <v>30929</v>
      </c>
      <c r="B14894" t="s">
        <v>58</v>
      </c>
      <c r="C14894">
        <v>96983</v>
      </c>
      <c r="D14894" t="s">
        <v>8698</v>
      </c>
      <c r="E14894" t="s">
        <v>32</v>
      </c>
      <c r="F14894">
        <v>0</v>
      </c>
      <c r="G14894">
        <v>0</v>
      </c>
    </row>
    <row r="14895" spans="1:11">
      <c r="A14895" t="s">
        <v>30930</v>
      </c>
      <c r="B14895" t="s">
        <v>58</v>
      </c>
      <c r="C14895">
        <v>104748</v>
      </c>
      <c r="D14895" t="s">
        <v>8699</v>
      </c>
      <c r="E14895" t="s">
        <v>32</v>
      </c>
      <c r="F14895">
        <v>0</v>
      </c>
      <c r="G14895">
        <v>0</v>
      </c>
    </row>
    <row r="14896" spans="1:11">
      <c r="A14896" t="s">
        <v>30931</v>
      </c>
      <c r="B14896" t="s">
        <v>58</v>
      </c>
      <c r="C14896">
        <v>98463</v>
      </c>
      <c r="D14896" t="s">
        <v>3100</v>
      </c>
      <c r="E14896" t="s">
        <v>32</v>
      </c>
      <c r="F14896">
        <v>30.28</v>
      </c>
      <c r="G14896">
        <v>31.99</v>
      </c>
      <c r="J14896">
        <v>4.6899999999999997E-2</v>
      </c>
      <c r="K14896">
        <v>4.4400000000000002E-2</v>
      </c>
    </row>
    <row r="14897" spans="1:11">
      <c r="A14897" t="s">
        <v>30932</v>
      </c>
      <c r="B14897" t="s">
        <v>58</v>
      </c>
      <c r="C14897">
        <v>104827</v>
      </c>
      <c r="D14897" t="s">
        <v>8700</v>
      </c>
      <c r="E14897" t="s">
        <v>32</v>
      </c>
      <c r="F14897">
        <v>0</v>
      </c>
      <c r="G14897">
        <v>0</v>
      </c>
    </row>
    <row r="14898" spans="1:11">
      <c r="A14898" t="s">
        <v>30933</v>
      </c>
      <c r="B14898" t="s">
        <v>58</v>
      </c>
      <c r="C14898">
        <v>104828</v>
      </c>
      <c r="D14898" t="s">
        <v>8701</v>
      </c>
      <c r="E14898" t="s">
        <v>32</v>
      </c>
      <c r="F14898">
        <v>0</v>
      </c>
      <c r="G14898">
        <v>0</v>
      </c>
    </row>
    <row r="14899" spans="1:11">
      <c r="A14899" t="s">
        <v>30934</v>
      </c>
      <c r="B14899" t="s">
        <v>58</v>
      </c>
      <c r="C14899">
        <v>104824</v>
      </c>
      <c r="D14899" t="s">
        <v>8702</v>
      </c>
      <c r="E14899" t="s">
        <v>32</v>
      </c>
      <c r="F14899">
        <v>0</v>
      </c>
      <c r="G14899">
        <v>0</v>
      </c>
    </row>
    <row r="14900" spans="1:11">
      <c r="A14900" t="s">
        <v>30935</v>
      </c>
      <c r="B14900" t="s">
        <v>58</v>
      </c>
      <c r="C14900">
        <v>104826</v>
      </c>
      <c r="D14900" t="s">
        <v>8703</v>
      </c>
      <c r="E14900" t="s">
        <v>32</v>
      </c>
      <c r="F14900">
        <v>0</v>
      </c>
      <c r="G14900">
        <v>0</v>
      </c>
    </row>
    <row r="14901" spans="1:11">
      <c r="A14901" t="s">
        <v>30936</v>
      </c>
      <c r="B14901" t="s">
        <v>58</v>
      </c>
      <c r="C14901">
        <v>104825</v>
      </c>
      <c r="D14901" t="s">
        <v>8704</v>
      </c>
      <c r="E14901" t="s">
        <v>32</v>
      </c>
      <c r="F14901">
        <v>0</v>
      </c>
      <c r="G14901">
        <v>0</v>
      </c>
    </row>
    <row r="14902" spans="1:11">
      <c r="A14902" t="s">
        <v>30937</v>
      </c>
      <c r="B14902" t="s">
        <v>58</v>
      </c>
      <c r="C14902">
        <v>104993</v>
      </c>
      <c r="D14902" t="s">
        <v>8705</v>
      </c>
      <c r="E14902" t="s">
        <v>32</v>
      </c>
      <c r="F14902">
        <v>0</v>
      </c>
      <c r="G14902">
        <v>0</v>
      </c>
    </row>
    <row r="14903" spans="1:11">
      <c r="A14903" t="s">
        <v>30938</v>
      </c>
      <c r="B14903" t="s">
        <v>58</v>
      </c>
      <c r="C14903">
        <v>104994</v>
      </c>
      <c r="D14903" t="s">
        <v>8706</v>
      </c>
      <c r="E14903" t="s">
        <v>32</v>
      </c>
      <c r="F14903">
        <v>0</v>
      </c>
      <c r="G14903">
        <v>0</v>
      </c>
    </row>
    <row r="14904" spans="1:11">
      <c r="A14904" t="s">
        <v>30939</v>
      </c>
      <c r="B14904" t="s">
        <v>58</v>
      </c>
      <c r="C14904">
        <v>104995</v>
      </c>
      <c r="D14904" t="s">
        <v>8707</v>
      </c>
      <c r="E14904" t="s">
        <v>32</v>
      </c>
      <c r="F14904">
        <v>0</v>
      </c>
      <c r="G14904">
        <v>0</v>
      </c>
    </row>
    <row r="14905" spans="1:11">
      <c r="A14905" t="s">
        <v>30940</v>
      </c>
      <c r="B14905" t="s">
        <v>58</v>
      </c>
      <c r="C14905">
        <v>104996</v>
      </c>
      <c r="D14905" t="s">
        <v>8708</v>
      </c>
      <c r="E14905" t="s">
        <v>32</v>
      </c>
      <c r="F14905">
        <v>0</v>
      </c>
      <c r="G14905">
        <v>0</v>
      </c>
    </row>
    <row r="14906" spans="1:11">
      <c r="A14906" t="s">
        <v>30941</v>
      </c>
      <c r="B14906" t="s">
        <v>58</v>
      </c>
      <c r="C14906">
        <v>95676</v>
      </c>
      <c r="D14906" t="s">
        <v>4874</v>
      </c>
      <c r="E14906" t="s">
        <v>32</v>
      </c>
      <c r="F14906">
        <v>164.75</v>
      </c>
      <c r="G14906">
        <v>166.17</v>
      </c>
      <c r="J14906">
        <v>0</v>
      </c>
      <c r="K14906">
        <v>0</v>
      </c>
    </row>
    <row r="14907" spans="1:11">
      <c r="A14907" t="s">
        <v>30942</v>
      </c>
      <c r="B14907" t="s">
        <v>58</v>
      </c>
      <c r="C14907">
        <v>95677</v>
      </c>
      <c r="D14907" t="s">
        <v>8709</v>
      </c>
      <c r="E14907" t="s">
        <v>32</v>
      </c>
      <c r="F14907">
        <v>0</v>
      </c>
      <c r="G14907">
        <v>0</v>
      </c>
    </row>
    <row r="14908" spans="1:11">
      <c r="A14908" t="s">
        <v>30943</v>
      </c>
      <c r="B14908" t="s">
        <v>58</v>
      </c>
      <c r="C14908">
        <v>105135</v>
      </c>
      <c r="D14908" t="s">
        <v>4878</v>
      </c>
      <c r="E14908" t="s">
        <v>32</v>
      </c>
      <c r="F14908">
        <v>2260.7399999999998</v>
      </c>
      <c r="G14908">
        <v>2264.79</v>
      </c>
      <c r="J14908">
        <v>0</v>
      </c>
      <c r="K14908">
        <v>0</v>
      </c>
    </row>
    <row r="14909" spans="1:11">
      <c r="A14909" t="s">
        <v>30944</v>
      </c>
      <c r="B14909" t="s">
        <v>58</v>
      </c>
      <c r="C14909">
        <v>104998</v>
      </c>
      <c r="D14909" t="s">
        <v>4877</v>
      </c>
      <c r="E14909" t="s">
        <v>32</v>
      </c>
      <c r="F14909">
        <v>1373.11</v>
      </c>
      <c r="G14909">
        <v>1376.6</v>
      </c>
      <c r="J14909">
        <v>0</v>
      </c>
      <c r="K14909">
        <v>0</v>
      </c>
    </row>
    <row r="14910" spans="1:11">
      <c r="A14910" t="s">
        <v>30945</v>
      </c>
      <c r="B14910" t="s">
        <v>58</v>
      </c>
      <c r="C14910">
        <v>104997</v>
      </c>
      <c r="D14910" t="s">
        <v>4876</v>
      </c>
      <c r="E14910" t="s">
        <v>32</v>
      </c>
      <c r="F14910">
        <v>1017</v>
      </c>
      <c r="G14910">
        <v>1020.49</v>
      </c>
      <c r="J14910">
        <v>0</v>
      </c>
      <c r="K14910">
        <v>0</v>
      </c>
    </row>
    <row r="14911" spans="1:11">
      <c r="A14911" t="s">
        <v>30946</v>
      </c>
      <c r="B14911" t="s">
        <v>58</v>
      </c>
      <c r="C14911">
        <v>95673</v>
      </c>
      <c r="D14911" t="s">
        <v>4871</v>
      </c>
      <c r="E14911" t="s">
        <v>32</v>
      </c>
      <c r="F14911">
        <v>283.11</v>
      </c>
      <c r="G14911">
        <v>285.45</v>
      </c>
      <c r="J14911">
        <v>0</v>
      </c>
      <c r="K14911">
        <v>0</v>
      </c>
    </row>
    <row r="14912" spans="1:11">
      <c r="A14912" t="s">
        <v>30947</v>
      </c>
      <c r="B14912" t="s">
        <v>58</v>
      </c>
      <c r="C14912">
        <v>95674</v>
      </c>
      <c r="D14912" t="s">
        <v>4872</v>
      </c>
      <c r="E14912" t="s">
        <v>32</v>
      </c>
      <c r="F14912">
        <v>301.85000000000002</v>
      </c>
      <c r="G14912">
        <v>304.19</v>
      </c>
      <c r="J14912">
        <v>0</v>
      </c>
      <c r="K14912">
        <v>0</v>
      </c>
    </row>
    <row r="14913" spans="1:11">
      <c r="A14913" t="s">
        <v>30948</v>
      </c>
      <c r="B14913" t="s">
        <v>58</v>
      </c>
      <c r="C14913">
        <v>104992</v>
      </c>
      <c r="D14913" t="s">
        <v>15344</v>
      </c>
      <c r="E14913" t="s">
        <v>32</v>
      </c>
      <c r="F14913">
        <v>3167.14</v>
      </c>
      <c r="G14913">
        <v>3171.75</v>
      </c>
      <c r="J14913">
        <v>0</v>
      </c>
      <c r="K14913">
        <v>0</v>
      </c>
    </row>
    <row r="14914" spans="1:11">
      <c r="A14914" t="s">
        <v>30949</v>
      </c>
      <c r="B14914" t="s">
        <v>58</v>
      </c>
      <c r="C14914">
        <v>95675</v>
      </c>
      <c r="D14914" t="s">
        <v>4873</v>
      </c>
      <c r="E14914" t="s">
        <v>32</v>
      </c>
      <c r="F14914">
        <v>372.3</v>
      </c>
      <c r="G14914">
        <v>375.17</v>
      </c>
      <c r="J14914">
        <v>0</v>
      </c>
      <c r="K14914">
        <v>0</v>
      </c>
    </row>
    <row r="14915" spans="1:11">
      <c r="A14915" t="s">
        <v>30950</v>
      </c>
      <c r="B14915" t="s">
        <v>58</v>
      </c>
      <c r="C14915">
        <v>95648</v>
      </c>
      <c r="D14915" t="s">
        <v>4847</v>
      </c>
      <c r="E14915" t="s">
        <v>32</v>
      </c>
      <c r="F14915">
        <v>592.05999999999995</v>
      </c>
      <c r="G14915">
        <v>600.91</v>
      </c>
      <c r="J14915">
        <v>0</v>
      </c>
      <c r="K14915">
        <v>0</v>
      </c>
    </row>
    <row r="14916" spans="1:11">
      <c r="A14916" t="s">
        <v>30951</v>
      </c>
      <c r="B14916" t="s">
        <v>58</v>
      </c>
      <c r="C14916">
        <v>95649</v>
      </c>
      <c r="D14916" t="s">
        <v>4848</v>
      </c>
      <c r="E14916" t="s">
        <v>32</v>
      </c>
      <c r="F14916">
        <v>1021.22</v>
      </c>
      <c r="G14916">
        <v>1036.7</v>
      </c>
      <c r="J14916">
        <v>0</v>
      </c>
      <c r="K14916">
        <v>0</v>
      </c>
    </row>
    <row r="14917" spans="1:11">
      <c r="A14917" t="s">
        <v>30952</v>
      </c>
      <c r="B14917" t="s">
        <v>58</v>
      </c>
      <c r="C14917">
        <v>95650</v>
      </c>
      <c r="D14917" t="s">
        <v>4849</v>
      </c>
      <c r="E14917" t="s">
        <v>32</v>
      </c>
      <c r="F14917">
        <v>1492.09</v>
      </c>
      <c r="G14917">
        <v>1514.98</v>
      </c>
      <c r="J14917">
        <v>0</v>
      </c>
      <c r="K14917">
        <v>0</v>
      </c>
    </row>
    <row r="14918" spans="1:11">
      <c r="A14918" t="s">
        <v>30953</v>
      </c>
      <c r="B14918" t="s">
        <v>58</v>
      </c>
      <c r="C14918">
        <v>95651</v>
      </c>
      <c r="D14918" t="s">
        <v>4850</v>
      </c>
      <c r="E14918" t="s">
        <v>32</v>
      </c>
      <c r="F14918">
        <v>1937.92</v>
      </c>
      <c r="G14918">
        <v>1967.67</v>
      </c>
      <c r="J14918">
        <v>0</v>
      </c>
      <c r="K14918">
        <v>0</v>
      </c>
    </row>
    <row r="14919" spans="1:11">
      <c r="A14919" t="s">
        <v>30954</v>
      </c>
      <c r="B14919" t="s">
        <v>58</v>
      </c>
      <c r="C14919">
        <v>95652</v>
      </c>
      <c r="D14919" t="s">
        <v>4851</v>
      </c>
      <c r="E14919" t="s">
        <v>32</v>
      </c>
      <c r="F14919">
        <v>727.17</v>
      </c>
      <c r="G14919">
        <v>737.05</v>
      </c>
      <c r="J14919">
        <v>0</v>
      </c>
      <c r="K14919">
        <v>0</v>
      </c>
    </row>
    <row r="14920" spans="1:11">
      <c r="A14920" t="s">
        <v>30955</v>
      </c>
      <c r="B14920" t="s">
        <v>58</v>
      </c>
      <c r="C14920">
        <v>95653</v>
      </c>
      <c r="D14920" t="s">
        <v>4852</v>
      </c>
      <c r="E14920" t="s">
        <v>32</v>
      </c>
      <c r="F14920">
        <v>1289.54</v>
      </c>
      <c r="G14920">
        <v>1307.05</v>
      </c>
      <c r="J14920">
        <v>0</v>
      </c>
      <c r="K14920">
        <v>0</v>
      </c>
    </row>
    <row r="14921" spans="1:11">
      <c r="A14921" t="s">
        <v>30956</v>
      </c>
      <c r="B14921" t="s">
        <v>58</v>
      </c>
      <c r="C14921">
        <v>95654</v>
      </c>
      <c r="D14921" t="s">
        <v>4853</v>
      </c>
      <c r="E14921" t="s">
        <v>32</v>
      </c>
      <c r="F14921">
        <v>1899.28</v>
      </c>
      <c r="G14921">
        <v>1925.28</v>
      </c>
      <c r="J14921">
        <v>0</v>
      </c>
      <c r="K14921">
        <v>0</v>
      </c>
    </row>
    <row r="14922" spans="1:11">
      <c r="A14922" t="s">
        <v>30957</v>
      </c>
      <c r="B14922" t="s">
        <v>58</v>
      </c>
      <c r="C14922">
        <v>95655</v>
      </c>
      <c r="D14922" t="s">
        <v>4854</v>
      </c>
      <c r="E14922" t="s">
        <v>32</v>
      </c>
      <c r="F14922">
        <v>2477.0700000000002</v>
      </c>
      <c r="G14922">
        <v>2510.91</v>
      </c>
      <c r="J14922">
        <v>0</v>
      </c>
      <c r="K14922">
        <v>0</v>
      </c>
    </row>
    <row r="14923" spans="1:11">
      <c r="A14923" t="s">
        <v>30958</v>
      </c>
      <c r="B14923" t="s">
        <v>58</v>
      </c>
      <c r="C14923">
        <v>95657</v>
      </c>
      <c r="D14923" t="s">
        <v>4855</v>
      </c>
      <c r="E14923" t="s">
        <v>32</v>
      </c>
      <c r="F14923">
        <v>344.87</v>
      </c>
      <c r="G14923">
        <v>357.46</v>
      </c>
      <c r="J14923">
        <v>0.47839999999999999</v>
      </c>
      <c r="K14923">
        <v>0.46150000000000002</v>
      </c>
    </row>
    <row r="14924" spans="1:11">
      <c r="A14924" t="s">
        <v>30959</v>
      </c>
      <c r="B14924" t="s">
        <v>58</v>
      </c>
      <c r="C14924">
        <v>95658</v>
      </c>
      <c r="D14924" t="s">
        <v>4856</v>
      </c>
      <c r="E14924" t="s">
        <v>32</v>
      </c>
      <c r="F14924">
        <v>624.39</v>
      </c>
      <c r="G14924">
        <v>646.52</v>
      </c>
      <c r="J14924">
        <v>0.48320000000000002</v>
      </c>
      <c r="K14924">
        <v>0.46660000000000001</v>
      </c>
    </row>
    <row r="14925" spans="1:11">
      <c r="A14925" t="s">
        <v>30960</v>
      </c>
      <c r="B14925" t="s">
        <v>58</v>
      </c>
      <c r="C14925">
        <v>95659</v>
      </c>
      <c r="D14925" t="s">
        <v>4857</v>
      </c>
      <c r="E14925" t="s">
        <v>32</v>
      </c>
      <c r="F14925">
        <v>928.47</v>
      </c>
      <c r="G14925">
        <v>961.18</v>
      </c>
      <c r="J14925">
        <v>0.48509999999999998</v>
      </c>
      <c r="K14925">
        <v>0.46860000000000002</v>
      </c>
    </row>
    <row r="14926" spans="1:11">
      <c r="A14926" t="s">
        <v>30961</v>
      </c>
      <c r="B14926" t="s">
        <v>58</v>
      </c>
      <c r="C14926">
        <v>95660</v>
      </c>
      <c r="D14926" t="s">
        <v>4858</v>
      </c>
      <c r="E14926" t="s">
        <v>32</v>
      </c>
      <c r="F14926">
        <v>1215.69</v>
      </c>
      <c r="G14926">
        <v>1258.24</v>
      </c>
      <c r="J14926">
        <v>0.48620000000000002</v>
      </c>
      <c r="K14926">
        <v>0.4698</v>
      </c>
    </row>
    <row r="14927" spans="1:11">
      <c r="A14927" t="s">
        <v>30962</v>
      </c>
      <c r="B14927" t="s">
        <v>58</v>
      </c>
      <c r="C14927">
        <v>95661</v>
      </c>
      <c r="D14927" t="s">
        <v>4859</v>
      </c>
      <c r="E14927" t="s">
        <v>32</v>
      </c>
      <c r="F14927">
        <v>421</v>
      </c>
      <c r="G14927">
        <v>435.04</v>
      </c>
      <c r="J14927">
        <v>0.49440000000000001</v>
      </c>
      <c r="K14927">
        <v>0.47849999999999998</v>
      </c>
    </row>
    <row r="14928" spans="1:11">
      <c r="A14928" t="s">
        <v>30963</v>
      </c>
      <c r="B14928" t="s">
        <v>58</v>
      </c>
      <c r="C14928">
        <v>95662</v>
      </c>
      <c r="D14928" t="s">
        <v>4860</v>
      </c>
      <c r="E14928" t="s">
        <v>32</v>
      </c>
      <c r="F14928">
        <v>775.07</v>
      </c>
      <c r="G14928">
        <v>800.07</v>
      </c>
      <c r="J14928">
        <v>0.49919999999999998</v>
      </c>
      <c r="K14928">
        <v>0.48359999999999997</v>
      </c>
    </row>
    <row r="14929" spans="1:11">
      <c r="A14929" t="s">
        <v>30964</v>
      </c>
      <c r="B14929" t="s">
        <v>58</v>
      </c>
      <c r="C14929">
        <v>95663</v>
      </c>
      <c r="D14929" t="s">
        <v>4861</v>
      </c>
      <c r="E14929" t="s">
        <v>32</v>
      </c>
      <c r="F14929">
        <v>1158.4100000000001</v>
      </c>
      <c r="G14929">
        <v>1195.52</v>
      </c>
      <c r="J14929">
        <v>0.50160000000000005</v>
      </c>
      <c r="K14929">
        <v>0.48599999999999999</v>
      </c>
    </row>
    <row r="14930" spans="1:11">
      <c r="A14930" t="s">
        <v>30965</v>
      </c>
      <c r="B14930" t="s">
        <v>58</v>
      </c>
      <c r="C14930">
        <v>95664</v>
      </c>
      <c r="D14930" t="s">
        <v>4862</v>
      </c>
      <c r="E14930" t="s">
        <v>32</v>
      </c>
      <c r="F14930">
        <v>1519.12</v>
      </c>
      <c r="G14930">
        <v>1567.47</v>
      </c>
      <c r="J14930">
        <v>0.50229999999999997</v>
      </c>
      <c r="K14930">
        <v>0.48680000000000001</v>
      </c>
    </row>
    <row r="14931" spans="1:11">
      <c r="A14931" t="s">
        <v>30966</v>
      </c>
      <c r="B14931" t="s">
        <v>58</v>
      </c>
      <c r="C14931">
        <v>95665</v>
      </c>
      <c r="D14931" t="s">
        <v>4863</v>
      </c>
      <c r="E14931" t="s">
        <v>32</v>
      </c>
      <c r="F14931">
        <v>382</v>
      </c>
      <c r="G14931">
        <v>395.48</v>
      </c>
      <c r="J14931">
        <v>0.50039999999999996</v>
      </c>
      <c r="K14931">
        <v>0.4834</v>
      </c>
    </row>
    <row r="14932" spans="1:11">
      <c r="A14932" t="s">
        <v>30967</v>
      </c>
      <c r="B14932" t="s">
        <v>58</v>
      </c>
      <c r="C14932">
        <v>95666</v>
      </c>
      <c r="D14932" t="s">
        <v>4864</v>
      </c>
      <c r="E14932" t="s">
        <v>32</v>
      </c>
      <c r="F14932">
        <v>673.1</v>
      </c>
      <c r="G14932">
        <v>696.69</v>
      </c>
      <c r="J14932">
        <v>0.49430000000000002</v>
      </c>
      <c r="K14932">
        <v>0.47749999999999998</v>
      </c>
    </row>
    <row r="14933" spans="1:11">
      <c r="A14933" t="s">
        <v>30968</v>
      </c>
      <c r="B14933" t="s">
        <v>58</v>
      </c>
      <c r="C14933">
        <v>95667</v>
      </c>
      <c r="D14933" t="s">
        <v>4865</v>
      </c>
      <c r="E14933" t="s">
        <v>32</v>
      </c>
      <c r="F14933">
        <v>996.23</v>
      </c>
      <c r="G14933">
        <v>1031.1099999999999</v>
      </c>
      <c r="J14933">
        <v>0.49359999999999998</v>
      </c>
      <c r="K14933">
        <v>0.47689999999999999</v>
      </c>
    </row>
    <row r="14934" spans="1:11">
      <c r="A14934" t="s">
        <v>30969</v>
      </c>
      <c r="B14934" t="s">
        <v>58</v>
      </c>
      <c r="C14934">
        <v>95668</v>
      </c>
      <c r="D14934" t="s">
        <v>4866</v>
      </c>
      <c r="E14934" t="s">
        <v>32</v>
      </c>
      <c r="F14934">
        <v>1300.1300000000001</v>
      </c>
      <c r="G14934">
        <v>1345.47</v>
      </c>
      <c r="J14934">
        <v>0.49359999999999998</v>
      </c>
      <c r="K14934">
        <v>0.47689999999999999</v>
      </c>
    </row>
    <row r="14935" spans="1:11">
      <c r="A14935" t="s">
        <v>30970</v>
      </c>
      <c r="B14935" t="s">
        <v>58</v>
      </c>
      <c r="C14935">
        <v>95669</v>
      </c>
      <c r="D14935" t="s">
        <v>4867</v>
      </c>
      <c r="E14935" t="s">
        <v>32</v>
      </c>
      <c r="F14935">
        <v>454.24</v>
      </c>
      <c r="G14935">
        <v>469.3</v>
      </c>
      <c r="J14935">
        <v>0.50429999999999997</v>
      </c>
      <c r="K14935">
        <v>0.48809999999999998</v>
      </c>
    </row>
    <row r="14936" spans="1:11">
      <c r="A14936" t="s">
        <v>30971</v>
      </c>
      <c r="B14936" t="s">
        <v>58</v>
      </c>
      <c r="C14936">
        <v>95670</v>
      </c>
      <c r="D14936" t="s">
        <v>4868</v>
      </c>
      <c r="E14936" t="s">
        <v>32</v>
      </c>
      <c r="F14936">
        <v>816.2</v>
      </c>
      <c r="G14936">
        <v>842.88</v>
      </c>
      <c r="J14936">
        <v>0.4995</v>
      </c>
      <c r="K14936">
        <v>0.48370000000000002</v>
      </c>
    </row>
    <row r="14937" spans="1:11">
      <c r="A14937" t="s">
        <v>30972</v>
      </c>
      <c r="B14937" t="s">
        <v>58</v>
      </c>
      <c r="C14937">
        <v>95671</v>
      </c>
      <c r="D14937" t="s">
        <v>4869</v>
      </c>
      <c r="E14937" t="s">
        <v>32</v>
      </c>
      <c r="F14937">
        <v>1214.31</v>
      </c>
      <c r="G14937">
        <v>1253.94</v>
      </c>
      <c r="J14937">
        <v>0.49930000000000002</v>
      </c>
      <c r="K14937">
        <v>0.48349999999999999</v>
      </c>
    </row>
    <row r="14938" spans="1:11">
      <c r="A14938" t="s">
        <v>30973</v>
      </c>
      <c r="B14938" t="s">
        <v>58</v>
      </c>
      <c r="C14938">
        <v>95672</v>
      </c>
      <c r="D14938" t="s">
        <v>4870</v>
      </c>
      <c r="E14938" t="s">
        <v>32</v>
      </c>
      <c r="F14938">
        <v>1588.17</v>
      </c>
      <c r="G14938">
        <v>1639.74</v>
      </c>
      <c r="J14938">
        <v>0.49919999999999998</v>
      </c>
      <c r="K14938">
        <v>0.48349999999999999</v>
      </c>
    </row>
    <row r="14939" spans="1:11">
      <c r="A14939" t="s">
        <v>30974</v>
      </c>
      <c r="B14939" t="s">
        <v>58</v>
      </c>
      <c r="C14939">
        <v>97741</v>
      </c>
      <c r="D14939" t="s">
        <v>4875</v>
      </c>
      <c r="E14939" t="s">
        <v>32</v>
      </c>
      <c r="F14939">
        <v>185.21</v>
      </c>
      <c r="G14939">
        <v>193.44</v>
      </c>
      <c r="J14939">
        <v>0</v>
      </c>
      <c r="K14939">
        <v>0</v>
      </c>
    </row>
    <row r="14940" spans="1:11">
      <c r="A14940" t="s">
        <v>30975</v>
      </c>
      <c r="B14940" t="s">
        <v>58</v>
      </c>
      <c r="C14940">
        <v>95641</v>
      </c>
      <c r="D14940" t="s">
        <v>4840</v>
      </c>
      <c r="E14940" t="s">
        <v>32</v>
      </c>
      <c r="F14940">
        <v>327.7</v>
      </c>
      <c r="G14940">
        <v>342.08</v>
      </c>
      <c r="J14940">
        <v>0</v>
      </c>
      <c r="K14940">
        <v>0</v>
      </c>
    </row>
    <row r="14941" spans="1:11">
      <c r="A14941" t="s">
        <v>30976</v>
      </c>
      <c r="B14941" t="s">
        <v>58</v>
      </c>
      <c r="C14941">
        <v>95642</v>
      </c>
      <c r="D14941" t="s">
        <v>4841</v>
      </c>
      <c r="E14941" t="s">
        <v>32</v>
      </c>
      <c r="F14941">
        <v>484.4</v>
      </c>
      <c r="G14941">
        <v>505.67</v>
      </c>
      <c r="J14941">
        <v>0</v>
      </c>
      <c r="K14941">
        <v>0</v>
      </c>
    </row>
    <row r="14942" spans="1:11">
      <c r="A14942" t="s">
        <v>30977</v>
      </c>
      <c r="B14942" t="s">
        <v>58</v>
      </c>
      <c r="C14942">
        <v>95643</v>
      </c>
      <c r="D14942" t="s">
        <v>4842</v>
      </c>
      <c r="E14942" t="s">
        <v>32</v>
      </c>
      <c r="F14942">
        <v>632.46</v>
      </c>
      <c r="G14942">
        <v>660.12</v>
      </c>
      <c r="J14942">
        <v>0</v>
      </c>
      <c r="K14942">
        <v>0</v>
      </c>
    </row>
    <row r="14943" spans="1:11">
      <c r="A14943" t="s">
        <v>30978</v>
      </c>
      <c r="B14943" t="s">
        <v>58</v>
      </c>
      <c r="C14943">
        <v>95644</v>
      </c>
      <c r="D14943" t="s">
        <v>4843</v>
      </c>
      <c r="E14943" t="s">
        <v>32</v>
      </c>
      <c r="F14943">
        <v>235.83</v>
      </c>
      <c r="G14943">
        <v>245.01</v>
      </c>
      <c r="J14943">
        <v>0</v>
      </c>
      <c r="K14943">
        <v>0</v>
      </c>
    </row>
    <row r="14944" spans="1:11">
      <c r="A14944" t="s">
        <v>30979</v>
      </c>
      <c r="B14944" t="s">
        <v>58</v>
      </c>
      <c r="C14944">
        <v>95645</v>
      </c>
      <c r="D14944" t="s">
        <v>4844</v>
      </c>
      <c r="E14944" t="s">
        <v>32</v>
      </c>
      <c r="F14944">
        <v>427.83</v>
      </c>
      <c r="G14944">
        <v>444.1</v>
      </c>
      <c r="J14944">
        <v>0</v>
      </c>
      <c r="K14944">
        <v>0</v>
      </c>
    </row>
    <row r="14945" spans="1:11">
      <c r="A14945" t="s">
        <v>30980</v>
      </c>
      <c r="B14945" t="s">
        <v>58</v>
      </c>
      <c r="C14945">
        <v>95646</v>
      </c>
      <c r="D14945" t="s">
        <v>4845</v>
      </c>
      <c r="E14945" t="s">
        <v>32</v>
      </c>
      <c r="F14945">
        <v>637.34</v>
      </c>
      <c r="G14945">
        <v>661.51</v>
      </c>
      <c r="J14945">
        <v>0</v>
      </c>
      <c r="K14945">
        <v>0</v>
      </c>
    </row>
    <row r="14946" spans="1:11">
      <c r="A14946" t="s">
        <v>30981</v>
      </c>
      <c r="B14946" t="s">
        <v>58</v>
      </c>
      <c r="C14946">
        <v>95647</v>
      </c>
      <c r="D14946" t="s">
        <v>4846</v>
      </c>
      <c r="E14946" t="s">
        <v>32</v>
      </c>
      <c r="F14946">
        <v>834.15</v>
      </c>
      <c r="G14946">
        <v>865.62</v>
      </c>
      <c r="J14946">
        <v>0</v>
      </c>
      <c r="K14946">
        <v>0</v>
      </c>
    </row>
    <row r="14947" spans="1:11">
      <c r="A14947" t="s">
        <v>30982</v>
      </c>
      <c r="B14947" t="s">
        <v>58</v>
      </c>
      <c r="C14947">
        <v>95636</v>
      </c>
      <c r="D14947" t="s">
        <v>4836</v>
      </c>
      <c r="E14947" t="s">
        <v>32</v>
      </c>
      <c r="F14947">
        <v>435.53</v>
      </c>
      <c r="G14947">
        <v>454.66</v>
      </c>
      <c r="J14947">
        <v>0.36699999999999999</v>
      </c>
      <c r="K14947">
        <v>0.35160000000000002</v>
      </c>
    </row>
    <row r="14948" spans="1:11">
      <c r="A14948" t="s">
        <v>30983</v>
      </c>
      <c r="B14948" t="s">
        <v>58</v>
      </c>
      <c r="C14948">
        <v>95637</v>
      </c>
      <c r="D14948" t="s">
        <v>4837</v>
      </c>
      <c r="E14948" t="s">
        <v>32</v>
      </c>
      <c r="F14948">
        <v>570.97</v>
      </c>
      <c r="G14948">
        <v>593.79</v>
      </c>
      <c r="J14948">
        <v>0.41170000000000001</v>
      </c>
      <c r="K14948">
        <v>0.39589999999999997</v>
      </c>
    </row>
    <row r="14949" spans="1:11">
      <c r="A14949" t="s">
        <v>30984</v>
      </c>
      <c r="B14949" t="s">
        <v>58</v>
      </c>
      <c r="C14949">
        <v>95638</v>
      </c>
      <c r="D14949" t="s">
        <v>4838</v>
      </c>
      <c r="E14949" t="s">
        <v>32</v>
      </c>
      <c r="F14949">
        <v>702.08</v>
      </c>
      <c r="G14949">
        <v>729.11</v>
      </c>
      <c r="J14949">
        <v>0.42730000000000001</v>
      </c>
      <c r="K14949">
        <v>0.41139999999999999</v>
      </c>
    </row>
    <row r="14950" spans="1:11">
      <c r="A14950" t="s">
        <v>30985</v>
      </c>
      <c r="B14950" t="s">
        <v>58</v>
      </c>
      <c r="C14950">
        <v>95639</v>
      </c>
      <c r="D14950" t="s">
        <v>4839</v>
      </c>
      <c r="E14950" t="s">
        <v>32</v>
      </c>
      <c r="F14950">
        <v>951.73</v>
      </c>
      <c r="G14950">
        <v>984.01</v>
      </c>
      <c r="J14950">
        <v>0.4803</v>
      </c>
      <c r="K14950">
        <v>0.46460000000000001</v>
      </c>
    </row>
    <row r="14951" spans="1:11">
      <c r="A14951" t="s">
        <v>30986</v>
      </c>
      <c r="B14951" t="s">
        <v>58</v>
      </c>
      <c r="C14951">
        <v>95634</v>
      </c>
      <c r="D14951" t="s">
        <v>4834</v>
      </c>
      <c r="E14951" t="s">
        <v>32</v>
      </c>
      <c r="F14951">
        <v>229.57</v>
      </c>
      <c r="G14951">
        <v>236.5</v>
      </c>
      <c r="J14951">
        <v>0</v>
      </c>
      <c r="K14951">
        <v>0</v>
      </c>
    </row>
    <row r="14952" spans="1:11">
      <c r="A14952" t="s">
        <v>30987</v>
      </c>
      <c r="B14952" t="s">
        <v>58</v>
      </c>
      <c r="C14952">
        <v>95635</v>
      </c>
      <c r="D14952" t="s">
        <v>4835</v>
      </c>
      <c r="E14952" t="s">
        <v>32</v>
      </c>
      <c r="F14952">
        <v>243.17</v>
      </c>
      <c r="G14952">
        <v>251.21</v>
      </c>
      <c r="J14952">
        <v>0</v>
      </c>
      <c r="K14952">
        <v>0</v>
      </c>
    </row>
    <row r="14953" spans="1:11">
      <c r="A14953" t="s">
        <v>30988</v>
      </c>
      <c r="B14953" t="s">
        <v>58</v>
      </c>
      <c r="C14953">
        <v>98751</v>
      </c>
      <c r="D14953" t="s">
        <v>2656</v>
      </c>
      <c r="E14953" t="s">
        <v>12</v>
      </c>
      <c r="F14953">
        <v>202.82</v>
      </c>
      <c r="G14953">
        <v>209.91</v>
      </c>
      <c r="J14953">
        <v>0</v>
      </c>
      <c r="K14953">
        <v>0</v>
      </c>
    </row>
    <row r="14954" spans="1:11">
      <c r="A14954" t="s">
        <v>30989</v>
      </c>
      <c r="B14954" t="s">
        <v>58</v>
      </c>
      <c r="C14954">
        <v>98746</v>
      </c>
      <c r="D14954" t="s">
        <v>2653</v>
      </c>
      <c r="E14954" t="s">
        <v>12</v>
      </c>
      <c r="F14954">
        <v>101.88</v>
      </c>
      <c r="G14954">
        <v>108.06</v>
      </c>
      <c r="J14954">
        <v>0</v>
      </c>
      <c r="K14954">
        <v>0</v>
      </c>
    </row>
    <row r="14955" spans="1:11">
      <c r="A14955" t="s">
        <v>30990</v>
      </c>
      <c r="B14955" t="s">
        <v>58</v>
      </c>
      <c r="C14955">
        <v>98753</v>
      </c>
      <c r="D14955" t="s">
        <v>2658</v>
      </c>
      <c r="E14955" t="s">
        <v>12</v>
      </c>
      <c r="F14955">
        <v>362.62</v>
      </c>
      <c r="G14955">
        <v>370.58</v>
      </c>
      <c r="J14955">
        <v>0</v>
      </c>
      <c r="K14955">
        <v>0</v>
      </c>
    </row>
    <row r="14956" spans="1:11">
      <c r="A14956" t="s">
        <v>30991</v>
      </c>
      <c r="B14956" t="s">
        <v>58</v>
      </c>
      <c r="C14956">
        <v>98750</v>
      </c>
      <c r="D14956" t="s">
        <v>2655</v>
      </c>
      <c r="E14956" t="s">
        <v>12</v>
      </c>
      <c r="F14956">
        <v>143.5</v>
      </c>
      <c r="G14956">
        <v>150.11000000000001</v>
      </c>
      <c r="J14956">
        <v>0</v>
      </c>
      <c r="K14956">
        <v>0</v>
      </c>
    </row>
    <row r="14957" spans="1:11">
      <c r="A14957" t="s">
        <v>30992</v>
      </c>
      <c r="B14957" t="s">
        <v>58</v>
      </c>
      <c r="C14957">
        <v>98749</v>
      </c>
      <c r="D14957" t="s">
        <v>2654</v>
      </c>
      <c r="E14957" t="s">
        <v>12</v>
      </c>
      <c r="F14957">
        <v>120.76</v>
      </c>
      <c r="G14957">
        <v>127.17</v>
      </c>
      <c r="J14957">
        <v>0</v>
      </c>
      <c r="K14957">
        <v>0</v>
      </c>
    </row>
    <row r="14958" spans="1:11">
      <c r="A14958" t="s">
        <v>30993</v>
      </c>
      <c r="B14958" t="s">
        <v>58</v>
      </c>
      <c r="C14958">
        <v>98752</v>
      </c>
      <c r="D14958" t="s">
        <v>2657</v>
      </c>
      <c r="E14958" t="s">
        <v>12</v>
      </c>
      <c r="F14958">
        <v>274.08999999999997</v>
      </c>
      <c r="G14958">
        <v>281.62</v>
      </c>
      <c r="J14958">
        <v>0</v>
      </c>
      <c r="K14958">
        <v>0</v>
      </c>
    </row>
    <row r="14959" spans="1:11">
      <c r="A14959" t="s">
        <v>30994</v>
      </c>
      <c r="B14959" t="s">
        <v>58</v>
      </c>
      <c r="C14959">
        <v>98529</v>
      </c>
      <c r="D14959" t="s">
        <v>6625</v>
      </c>
      <c r="E14959" t="s">
        <v>32</v>
      </c>
      <c r="F14959">
        <v>98.16</v>
      </c>
      <c r="G14959">
        <v>105.73</v>
      </c>
      <c r="J14959">
        <v>0</v>
      </c>
      <c r="K14959">
        <v>0</v>
      </c>
    </row>
    <row r="14960" spans="1:11">
      <c r="A14960" t="s">
        <v>30995</v>
      </c>
      <c r="B14960" t="s">
        <v>58</v>
      </c>
      <c r="C14960">
        <v>98530</v>
      </c>
      <c r="D14960" t="s">
        <v>6626</v>
      </c>
      <c r="E14960" t="s">
        <v>32</v>
      </c>
      <c r="F14960">
        <v>192.65</v>
      </c>
      <c r="G14960">
        <v>207.53</v>
      </c>
      <c r="J14960">
        <v>0</v>
      </c>
      <c r="K14960">
        <v>0</v>
      </c>
    </row>
    <row r="14961" spans="1:11">
      <c r="A14961" t="s">
        <v>30996</v>
      </c>
      <c r="B14961" t="s">
        <v>58</v>
      </c>
      <c r="C14961">
        <v>98531</v>
      </c>
      <c r="D14961" t="s">
        <v>6627</v>
      </c>
      <c r="E14961" t="s">
        <v>32</v>
      </c>
      <c r="F14961">
        <v>466.43</v>
      </c>
      <c r="G14961">
        <v>493.11</v>
      </c>
      <c r="J14961">
        <v>0.2712</v>
      </c>
      <c r="K14961">
        <v>0.25659999999999999</v>
      </c>
    </row>
    <row r="14962" spans="1:11">
      <c r="A14962" t="s">
        <v>30997</v>
      </c>
      <c r="B14962" t="s">
        <v>58</v>
      </c>
      <c r="C14962">
        <v>98524</v>
      </c>
      <c r="D14962" t="s">
        <v>6589</v>
      </c>
      <c r="E14962" t="s">
        <v>9</v>
      </c>
      <c r="F14962">
        <v>6.21</v>
      </c>
      <c r="G14962">
        <v>6.69</v>
      </c>
      <c r="J14962">
        <v>0</v>
      </c>
      <c r="K14962">
        <v>0</v>
      </c>
    </row>
    <row r="14963" spans="1:11">
      <c r="A14963" t="s">
        <v>30998</v>
      </c>
      <c r="B14963" t="s">
        <v>58</v>
      </c>
      <c r="C14963">
        <v>98525</v>
      </c>
      <c r="D14963" t="s">
        <v>6621</v>
      </c>
      <c r="E14963" t="s">
        <v>9</v>
      </c>
      <c r="F14963">
        <v>0.73</v>
      </c>
      <c r="G14963">
        <v>0.77</v>
      </c>
      <c r="J14963">
        <v>0</v>
      </c>
      <c r="K14963">
        <v>0</v>
      </c>
    </row>
    <row r="14964" spans="1:11">
      <c r="A14964" t="s">
        <v>30999</v>
      </c>
      <c r="B14964" t="s">
        <v>58</v>
      </c>
      <c r="C14964">
        <v>98533</v>
      </c>
      <c r="D14964" t="s">
        <v>6629</v>
      </c>
      <c r="E14964" t="s">
        <v>32</v>
      </c>
      <c r="F14964">
        <v>142.12</v>
      </c>
      <c r="G14964">
        <v>149.75</v>
      </c>
      <c r="J14964">
        <v>0.1464</v>
      </c>
      <c r="K14964">
        <v>0.1389</v>
      </c>
    </row>
    <row r="14965" spans="1:11">
      <c r="A14965" t="s">
        <v>31000</v>
      </c>
      <c r="B14965" t="s">
        <v>58</v>
      </c>
      <c r="C14965">
        <v>98534</v>
      </c>
      <c r="D14965" t="s">
        <v>6630</v>
      </c>
      <c r="E14965" t="s">
        <v>32</v>
      </c>
      <c r="F14965">
        <v>392.46</v>
      </c>
      <c r="G14965">
        <v>413.28</v>
      </c>
      <c r="J14965">
        <v>0.15</v>
      </c>
      <c r="K14965">
        <v>0.1424</v>
      </c>
    </row>
    <row r="14966" spans="1:11">
      <c r="A14966" t="s">
        <v>31001</v>
      </c>
      <c r="B14966" t="s">
        <v>58</v>
      </c>
      <c r="C14966">
        <v>98535</v>
      </c>
      <c r="D14966" t="s">
        <v>6631</v>
      </c>
      <c r="E14966" t="s">
        <v>32</v>
      </c>
      <c r="F14966">
        <v>829.11</v>
      </c>
      <c r="G14966">
        <v>875.36</v>
      </c>
      <c r="J14966">
        <v>0.13320000000000001</v>
      </c>
      <c r="K14966">
        <v>0.12620000000000001</v>
      </c>
    </row>
    <row r="14967" spans="1:11">
      <c r="A14967" t="s">
        <v>31002</v>
      </c>
      <c r="B14967" t="s">
        <v>58</v>
      </c>
      <c r="C14967">
        <v>98532</v>
      </c>
      <c r="D14967" t="s">
        <v>6628</v>
      </c>
      <c r="E14967" t="s">
        <v>32</v>
      </c>
      <c r="F14967">
        <v>36.97</v>
      </c>
      <c r="G14967">
        <v>38.729999999999997</v>
      </c>
      <c r="J14967">
        <v>0.1847</v>
      </c>
      <c r="K14967">
        <v>0.17630000000000001</v>
      </c>
    </row>
    <row r="14968" spans="1:11">
      <c r="A14968" t="s">
        <v>31003</v>
      </c>
      <c r="B14968" t="s">
        <v>58</v>
      </c>
      <c r="C14968">
        <v>98526</v>
      </c>
      <c r="D14968" t="s">
        <v>6622</v>
      </c>
      <c r="E14968" t="s">
        <v>32</v>
      </c>
      <c r="F14968">
        <v>156.12</v>
      </c>
      <c r="G14968">
        <v>164.87</v>
      </c>
      <c r="J14968">
        <v>0</v>
      </c>
      <c r="K14968">
        <v>0</v>
      </c>
    </row>
    <row r="14969" spans="1:11">
      <c r="A14969" t="s">
        <v>31004</v>
      </c>
      <c r="B14969" t="s">
        <v>58</v>
      </c>
      <c r="C14969">
        <v>98527</v>
      </c>
      <c r="D14969" t="s">
        <v>6623</v>
      </c>
      <c r="E14969" t="s">
        <v>32</v>
      </c>
      <c r="F14969">
        <v>259.10000000000002</v>
      </c>
      <c r="G14969">
        <v>273.61</v>
      </c>
      <c r="J14969">
        <v>0</v>
      </c>
      <c r="K14969">
        <v>0</v>
      </c>
    </row>
    <row r="14970" spans="1:11">
      <c r="A14970" t="s">
        <v>31005</v>
      </c>
      <c r="B14970" t="s">
        <v>58</v>
      </c>
      <c r="C14970">
        <v>98528</v>
      </c>
      <c r="D14970" t="s">
        <v>6624</v>
      </c>
      <c r="E14970" t="s">
        <v>32</v>
      </c>
      <c r="F14970">
        <v>341.48</v>
      </c>
      <c r="G14970">
        <v>360.61</v>
      </c>
      <c r="J14970">
        <v>0</v>
      </c>
      <c r="K14970">
        <v>0</v>
      </c>
    </row>
    <row r="14971" spans="1:11">
      <c r="A14971" t="s">
        <v>31006</v>
      </c>
      <c r="B14971" t="s">
        <v>58</v>
      </c>
      <c r="C14971">
        <v>94232</v>
      </c>
      <c r="D14971" t="s">
        <v>1567</v>
      </c>
      <c r="E14971" t="s">
        <v>32</v>
      </c>
      <c r="F14971">
        <v>3.94</v>
      </c>
      <c r="G14971">
        <v>4.2699999999999996</v>
      </c>
      <c r="J14971">
        <v>0</v>
      </c>
      <c r="K14971">
        <v>0</v>
      </c>
    </row>
    <row r="14972" spans="1:11">
      <c r="A14972" t="s">
        <v>31007</v>
      </c>
      <c r="B14972" t="s">
        <v>58</v>
      </c>
      <c r="C14972">
        <v>100434</v>
      </c>
      <c r="D14972" t="s">
        <v>1589</v>
      </c>
      <c r="E14972" t="s">
        <v>12</v>
      </c>
      <c r="F14972">
        <v>177.62</v>
      </c>
      <c r="G14972">
        <v>178.75</v>
      </c>
      <c r="J14972">
        <v>0</v>
      </c>
      <c r="K14972">
        <v>0</v>
      </c>
    </row>
    <row r="14973" spans="1:11">
      <c r="A14973" t="s">
        <v>31008</v>
      </c>
      <c r="B14973" t="s">
        <v>58</v>
      </c>
      <c r="C14973">
        <v>94229</v>
      </c>
      <c r="D14973" t="s">
        <v>1593</v>
      </c>
      <c r="E14973" t="s">
        <v>12</v>
      </c>
      <c r="F14973">
        <v>186.78</v>
      </c>
      <c r="G14973">
        <v>189.98</v>
      </c>
      <c r="J14973">
        <v>1.8E-3</v>
      </c>
      <c r="K14973">
        <v>1.8E-3</v>
      </c>
    </row>
    <row r="14974" spans="1:11">
      <c r="A14974" t="s">
        <v>31009</v>
      </c>
      <c r="B14974" t="s">
        <v>58</v>
      </c>
      <c r="C14974">
        <v>94227</v>
      </c>
      <c r="D14974" t="s">
        <v>1591</v>
      </c>
      <c r="E14974" t="s">
        <v>12</v>
      </c>
      <c r="F14974">
        <v>70.64</v>
      </c>
      <c r="G14974">
        <v>71.94</v>
      </c>
      <c r="J14974">
        <v>1.6000000000000001E-3</v>
      </c>
      <c r="K14974">
        <v>1.5E-3</v>
      </c>
    </row>
    <row r="14975" spans="1:11">
      <c r="A14975" t="s">
        <v>31010</v>
      </c>
      <c r="B14975" t="s">
        <v>58</v>
      </c>
      <c r="C14975">
        <v>94228</v>
      </c>
      <c r="D14975" t="s">
        <v>1592</v>
      </c>
      <c r="E14975" t="s">
        <v>12</v>
      </c>
      <c r="F14975">
        <v>96.84</v>
      </c>
      <c r="G14975">
        <v>98.62</v>
      </c>
      <c r="J14975">
        <v>1.6999999999999999E-3</v>
      </c>
      <c r="K14975">
        <v>1.6000000000000001E-3</v>
      </c>
    </row>
    <row r="14976" spans="1:11">
      <c r="A14976" t="s">
        <v>31011</v>
      </c>
      <c r="B14976" t="s">
        <v>58</v>
      </c>
      <c r="C14976">
        <v>94219</v>
      </c>
      <c r="D14976" t="s">
        <v>1581</v>
      </c>
      <c r="E14976" t="s">
        <v>12</v>
      </c>
      <c r="F14976">
        <v>51.8</v>
      </c>
      <c r="G14976">
        <v>53.74</v>
      </c>
      <c r="J14976">
        <v>0</v>
      </c>
      <c r="K14976">
        <v>0</v>
      </c>
    </row>
    <row r="14977" spans="1:11">
      <c r="A14977" t="s">
        <v>31012</v>
      </c>
      <c r="B14977" t="s">
        <v>58</v>
      </c>
      <c r="C14977">
        <v>94220</v>
      </c>
      <c r="D14977" t="s">
        <v>1582</v>
      </c>
      <c r="E14977" t="s">
        <v>12</v>
      </c>
      <c r="F14977">
        <v>58.37</v>
      </c>
      <c r="G14977">
        <v>60.31</v>
      </c>
      <c r="J14977">
        <v>0</v>
      </c>
      <c r="K14977">
        <v>0</v>
      </c>
    </row>
    <row r="14978" spans="1:11">
      <c r="A14978" t="s">
        <v>31013</v>
      </c>
      <c r="B14978" t="s">
        <v>58</v>
      </c>
      <c r="C14978">
        <v>100326</v>
      </c>
      <c r="D14978" t="s">
        <v>8710</v>
      </c>
      <c r="E14978" t="s">
        <v>12</v>
      </c>
      <c r="F14978">
        <v>0</v>
      </c>
      <c r="G14978">
        <v>0</v>
      </c>
    </row>
    <row r="14979" spans="1:11">
      <c r="A14979" t="s">
        <v>31014</v>
      </c>
      <c r="B14979" t="s">
        <v>58</v>
      </c>
      <c r="C14979">
        <v>94221</v>
      </c>
      <c r="D14979" t="s">
        <v>1583</v>
      </c>
      <c r="E14979" t="s">
        <v>12</v>
      </c>
      <c r="F14979">
        <v>42.45</v>
      </c>
      <c r="G14979">
        <v>43.63</v>
      </c>
      <c r="J14979">
        <v>0</v>
      </c>
      <c r="K14979">
        <v>0</v>
      </c>
    </row>
    <row r="14980" spans="1:11">
      <c r="A14980" t="s">
        <v>31015</v>
      </c>
      <c r="B14980" t="s">
        <v>58</v>
      </c>
      <c r="C14980">
        <v>94222</v>
      </c>
      <c r="D14980" t="s">
        <v>1584</v>
      </c>
      <c r="E14980" t="s">
        <v>12</v>
      </c>
      <c r="F14980">
        <v>49.02</v>
      </c>
      <c r="G14980">
        <v>50.2</v>
      </c>
      <c r="J14980">
        <v>0</v>
      </c>
      <c r="K14980">
        <v>0</v>
      </c>
    </row>
    <row r="14981" spans="1:11">
      <c r="A14981" t="s">
        <v>31016</v>
      </c>
      <c r="B14981" t="s">
        <v>58</v>
      </c>
      <c r="C14981">
        <v>94451</v>
      </c>
      <c r="D14981" t="s">
        <v>1586</v>
      </c>
      <c r="E14981" t="s">
        <v>12</v>
      </c>
      <c r="F14981">
        <v>99.26</v>
      </c>
      <c r="G14981">
        <v>99.64</v>
      </c>
      <c r="J14981">
        <v>0</v>
      </c>
      <c r="K14981">
        <v>0</v>
      </c>
    </row>
    <row r="14982" spans="1:11">
      <c r="A14982" t="s">
        <v>31017</v>
      </c>
      <c r="B14982" t="s">
        <v>58</v>
      </c>
      <c r="C14982">
        <v>94223</v>
      </c>
      <c r="D14982" t="s">
        <v>1585</v>
      </c>
      <c r="E14982" t="s">
        <v>12</v>
      </c>
      <c r="F14982">
        <v>89.4</v>
      </c>
      <c r="G14982">
        <v>89.78</v>
      </c>
      <c r="J14982">
        <v>0</v>
      </c>
      <c r="K14982">
        <v>0</v>
      </c>
    </row>
    <row r="14983" spans="1:11">
      <c r="A14983" t="s">
        <v>31018</v>
      </c>
      <c r="B14983" t="s">
        <v>58</v>
      </c>
      <c r="C14983">
        <v>100325</v>
      </c>
      <c r="D14983" t="s">
        <v>1587</v>
      </c>
      <c r="E14983" t="s">
        <v>12</v>
      </c>
      <c r="F14983">
        <v>96.22</v>
      </c>
      <c r="G14983">
        <v>96.48</v>
      </c>
      <c r="J14983">
        <v>0</v>
      </c>
      <c r="K14983">
        <v>0</v>
      </c>
    </row>
    <row r="14984" spans="1:11">
      <c r="A14984" t="s">
        <v>31019</v>
      </c>
      <c r="B14984" t="s">
        <v>58</v>
      </c>
      <c r="C14984">
        <v>94224</v>
      </c>
      <c r="D14984" t="s">
        <v>1565</v>
      </c>
      <c r="E14984" t="s">
        <v>12</v>
      </c>
      <c r="F14984">
        <v>34.549999999999997</v>
      </c>
      <c r="G14984">
        <v>37.020000000000003</v>
      </c>
      <c r="J14984">
        <v>0</v>
      </c>
      <c r="K14984">
        <v>0</v>
      </c>
    </row>
    <row r="14985" spans="1:11">
      <c r="A14985" t="s">
        <v>31020</v>
      </c>
      <c r="B14985" t="s">
        <v>58</v>
      </c>
      <c r="C14985">
        <v>102653</v>
      </c>
      <c r="D14985" t="s">
        <v>8711</v>
      </c>
      <c r="E14985" t="s">
        <v>9</v>
      </c>
      <c r="F14985">
        <v>0</v>
      </c>
      <c r="G14985">
        <v>0</v>
      </c>
    </row>
    <row r="14986" spans="1:11">
      <c r="A14986" t="s">
        <v>31021</v>
      </c>
      <c r="B14986" t="s">
        <v>58</v>
      </c>
      <c r="C14986">
        <v>100330</v>
      </c>
      <c r="D14986" t="s">
        <v>15345</v>
      </c>
      <c r="E14986" t="s">
        <v>9</v>
      </c>
      <c r="F14986">
        <v>31.65</v>
      </c>
      <c r="G14986">
        <v>32.92</v>
      </c>
      <c r="J14986">
        <v>0</v>
      </c>
      <c r="K14986">
        <v>0</v>
      </c>
    </row>
    <row r="14987" spans="1:11">
      <c r="A14987" t="s">
        <v>31022</v>
      </c>
      <c r="B14987" t="s">
        <v>58</v>
      </c>
      <c r="C14987">
        <v>100331</v>
      </c>
      <c r="D14987" t="s">
        <v>15346</v>
      </c>
      <c r="E14987" t="s">
        <v>9</v>
      </c>
      <c r="F14987">
        <v>39.74</v>
      </c>
      <c r="G14987">
        <v>41.67</v>
      </c>
      <c r="J14987">
        <v>0</v>
      </c>
      <c r="K14987">
        <v>0</v>
      </c>
    </row>
    <row r="14988" spans="1:11">
      <c r="A14988" t="s">
        <v>31023</v>
      </c>
      <c r="B14988" t="s">
        <v>58</v>
      </c>
      <c r="C14988">
        <v>100328</v>
      </c>
      <c r="D14988" t="s">
        <v>15347</v>
      </c>
      <c r="E14988" t="s">
        <v>9</v>
      </c>
      <c r="F14988">
        <v>23.3</v>
      </c>
      <c r="G14988">
        <v>24.24</v>
      </c>
      <c r="J14988">
        <v>0</v>
      </c>
      <c r="K14988">
        <v>0</v>
      </c>
    </row>
    <row r="14989" spans="1:11">
      <c r="A14989" t="s">
        <v>31024</v>
      </c>
      <c r="B14989" t="s">
        <v>58</v>
      </c>
      <c r="C14989">
        <v>100329</v>
      </c>
      <c r="D14989" t="s">
        <v>15348</v>
      </c>
      <c r="E14989" t="s">
        <v>9</v>
      </c>
      <c r="F14989">
        <v>28.04</v>
      </c>
      <c r="G14989">
        <v>29.37</v>
      </c>
      <c r="J14989">
        <v>0</v>
      </c>
      <c r="K14989">
        <v>0</v>
      </c>
    </row>
    <row r="14990" spans="1:11">
      <c r="A14990" t="s">
        <v>31025</v>
      </c>
      <c r="B14990" t="s">
        <v>58</v>
      </c>
      <c r="C14990">
        <v>94231</v>
      </c>
      <c r="D14990" t="s">
        <v>1594</v>
      </c>
      <c r="E14990" t="s">
        <v>12</v>
      </c>
      <c r="F14990">
        <v>57.5</v>
      </c>
      <c r="G14990">
        <v>58.38</v>
      </c>
      <c r="J14990">
        <v>1.4E-3</v>
      </c>
      <c r="K14990">
        <v>1.4E-3</v>
      </c>
    </row>
    <row r="14991" spans="1:11">
      <c r="A14991" t="s">
        <v>31026</v>
      </c>
      <c r="B14991" t="s">
        <v>58</v>
      </c>
      <c r="C14991">
        <v>100435</v>
      </c>
      <c r="D14991" t="s">
        <v>1590</v>
      </c>
      <c r="E14991" t="s">
        <v>12</v>
      </c>
      <c r="F14991">
        <v>67.260000000000005</v>
      </c>
      <c r="G14991">
        <v>68.010000000000005</v>
      </c>
      <c r="J14991">
        <v>0</v>
      </c>
      <c r="K14991">
        <v>0</v>
      </c>
    </row>
    <row r="14992" spans="1:11">
      <c r="A14992" t="s">
        <v>31027</v>
      </c>
      <c r="B14992" t="s">
        <v>58</v>
      </c>
      <c r="C14992">
        <v>100327</v>
      </c>
      <c r="D14992" t="s">
        <v>1588</v>
      </c>
      <c r="E14992" t="s">
        <v>12</v>
      </c>
      <c r="F14992">
        <v>65.69</v>
      </c>
      <c r="G14992">
        <v>66.760000000000005</v>
      </c>
      <c r="J14992">
        <v>1.6999999999999999E-3</v>
      </c>
      <c r="K14992">
        <v>1.6000000000000001E-3</v>
      </c>
    </row>
    <row r="14993" spans="1:11">
      <c r="A14993" t="s">
        <v>31028</v>
      </c>
      <c r="B14993" t="s">
        <v>58</v>
      </c>
      <c r="C14993">
        <v>94226</v>
      </c>
      <c r="D14993" t="s">
        <v>1566</v>
      </c>
      <c r="E14993" t="s">
        <v>9</v>
      </c>
      <c r="F14993">
        <v>25.26</v>
      </c>
      <c r="G14993">
        <v>26.25</v>
      </c>
      <c r="J14993">
        <v>0.51859999999999995</v>
      </c>
      <c r="K14993">
        <v>0.499</v>
      </c>
    </row>
    <row r="14994" spans="1:11">
      <c r="A14994" t="s">
        <v>31029</v>
      </c>
      <c r="B14994" t="s">
        <v>58</v>
      </c>
      <c r="C14994">
        <v>94201</v>
      </c>
      <c r="D14994" t="s">
        <v>1563</v>
      </c>
      <c r="E14994" t="s">
        <v>9</v>
      </c>
      <c r="F14994">
        <v>99.41</v>
      </c>
      <c r="G14994">
        <v>100.96</v>
      </c>
      <c r="J14994">
        <v>0</v>
      </c>
      <c r="K14994">
        <v>0</v>
      </c>
    </row>
    <row r="14995" spans="1:11">
      <c r="A14995" t="s">
        <v>31030</v>
      </c>
      <c r="B14995" t="s">
        <v>58</v>
      </c>
      <c r="C14995">
        <v>94204</v>
      </c>
      <c r="D14995" t="s">
        <v>1564</v>
      </c>
      <c r="E14995" t="s">
        <v>9</v>
      </c>
      <c r="F14995">
        <v>107.45</v>
      </c>
      <c r="G14995">
        <v>109.67</v>
      </c>
      <c r="J14995">
        <v>0</v>
      </c>
      <c r="K14995">
        <v>0</v>
      </c>
    </row>
    <row r="14996" spans="1:11">
      <c r="A14996" t="s">
        <v>31031</v>
      </c>
      <c r="B14996" t="s">
        <v>58</v>
      </c>
      <c r="C14996">
        <v>94447</v>
      </c>
      <c r="D14996" t="s">
        <v>1574</v>
      </c>
      <c r="E14996" t="s">
        <v>9</v>
      </c>
      <c r="F14996">
        <v>99.41</v>
      </c>
      <c r="G14996">
        <v>100.96</v>
      </c>
      <c r="J14996">
        <v>0</v>
      </c>
      <c r="K14996">
        <v>0</v>
      </c>
    </row>
    <row r="14997" spans="1:11">
      <c r="A14997" t="s">
        <v>31032</v>
      </c>
      <c r="B14997" t="s">
        <v>58</v>
      </c>
      <c r="C14997">
        <v>94448</v>
      </c>
      <c r="D14997" t="s">
        <v>1575</v>
      </c>
      <c r="E14997" t="s">
        <v>9</v>
      </c>
      <c r="F14997">
        <v>107.45</v>
      </c>
      <c r="G14997">
        <v>109.67</v>
      </c>
      <c r="J14997">
        <v>0</v>
      </c>
      <c r="K14997">
        <v>0</v>
      </c>
    </row>
    <row r="14998" spans="1:11">
      <c r="A14998" t="s">
        <v>31033</v>
      </c>
      <c r="B14998" t="s">
        <v>58</v>
      </c>
      <c r="C14998">
        <v>94445</v>
      </c>
      <c r="D14998" t="s">
        <v>1572</v>
      </c>
      <c r="E14998" t="s">
        <v>9</v>
      </c>
      <c r="F14998">
        <v>99.41</v>
      </c>
      <c r="G14998">
        <v>100.96</v>
      </c>
      <c r="J14998">
        <v>0</v>
      </c>
      <c r="K14998">
        <v>0</v>
      </c>
    </row>
    <row r="14999" spans="1:11">
      <c r="A14999" t="s">
        <v>31034</v>
      </c>
      <c r="B14999" t="s">
        <v>58</v>
      </c>
      <c r="C14999">
        <v>94446</v>
      </c>
      <c r="D14999" t="s">
        <v>1573</v>
      </c>
      <c r="E14999" t="s">
        <v>9</v>
      </c>
      <c r="F14999">
        <v>107.45</v>
      </c>
      <c r="G14999">
        <v>109.67</v>
      </c>
      <c r="J14999">
        <v>0</v>
      </c>
      <c r="K14999">
        <v>0</v>
      </c>
    </row>
    <row r="15000" spans="1:11">
      <c r="A15000" t="s">
        <v>31035</v>
      </c>
      <c r="B15000" t="s">
        <v>58</v>
      </c>
      <c r="C15000">
        <v>94440</v>
      </c>
      <c r="D15000" t="s">
        <v>1568</v>
      </c>
      <c r="E15000" t="s">
        <v>9</v>
      </c>
      <c r="F15000">
        <v>70.489999999999995</v>
      </c>
      <c r="G15000">
        <v>71.47</v>
      </c>
      <c r="J15000">
        <v>0</v>
      </c>
      <c r="K15000">
        <v>0</v>
      </c>
    </row>
    <row r="15001" spans="1:11">
      <c r="A15001" t="s">
        <v>31036</v>
      </c>
      <c r="B15001" t="s">
        <v>58</v>
      </c>
      <c r="C15001">
        <v>94441</v>
      </c>
      <c r="D15001" t="s">
        <v>1569</v>
      </c>
      <c r="E15001" t="s">
        <v>9</v>
      </c>
      <c r="F15001">
        <v>75.23</v>
      </c>
      <c r="G15001">
        <v>76.599999999999994</v>
      </c>
      <c r="J15001">
        <v>0</v>
      </c>
      <c r="K15001">
        <v>0</v>
      </c>
    </row>
    <row r="15002" spans="1:11">
      <c r="A15002" t="s">
        <v>31037</v>
      </c>
      <c r="B15002" t="s">
        <v>58</v>
      </c>
      <c r="C15002">
        <v>94195</v>
      </c>
      <c r="D15002" t="s">
        <v>1561</v>
      </c>
      <c r="E15002" t="s">
        <v>9</v>
      </c>
      <c r="F15002">
        <v>70.489999999999995</v>
      </c>
      <c r="G15002">
        <v>71.47</v>
      </c>
      <c r="J15002">
        <v>0</v>
      </c>
      <c r="K15002">
        <v>0</v>
      </c>
    </row>
    <row r="15003" spans="1:11">
      <c r="A15003" t="s">
        <v>31038</v>
      </c>
      <c r="B15003" t="s">
        <v>58</v>
      </c>
      <c r="C15003">
        <v>94198</v>
      </c>
      <c r="D15003" t="s">
        <v>1562</v>
      </c>
      <c r="E15003" t="s">
        <v>9</v>
      </c>
      <c r="F15003">
        <v>75.23</v>
      </c>
      <c r="G15003">
        <v>76.599999999999994</v>
      </c>
      <c r="J15003">
        <v>0</v>
      </c>
      <c r="K15003">
        <v>0</v>
      </c>
    </row>
    <row r="15004" spans="1:11">
      <c r="A15004" t="s">
        <v>31039</v>
      </c>
      <c r="B15004" t="s">
        <v>58</v>
      </c>
      <c r="C15004">
        <v>94442</v>
      </c>
      <c r="D15004" t="s">
        <v>1570</v>
      </c>
      <c r="E15004" t="s">
        <v>9</v>
      </c>
      <c r="F15004">
        <v>70.489999999999995</v>
      </c>
      <c r="G15004">
        <v>71.47</v>
      </c>
      <c r="J15004">
        <v>0</v>
      </c>
      <c r="K15004">
        <v>0</v>
      </c>
    </row>
    <row r="15005" spans="1:11">
      <c r="A15005" t="s">
        <v>31040</v>
      </c>
      <c r="B15005" t="s">
        <v>58</v>
      </c>
      <c r="C15005">
        <v>94443</v>
      </c>
      <c r="D15005" t="s">
        <v>1571</v>
      </c>
      <c r="E15005" t="s">
        <v>9</v>
      </c>
      <c r="F15005">
        <v>75.23</v>
      </c>
      <c r="G15005">
        <v>76.599999999999994</v>
      </c>
      <c r="J15005">
        <v>0</v>
      </c>
      <c r="K15005">
        <v>0</v>
      </c>
    </row>
    <row r="15006" spans="1:11">
      <c r="A15006" t="s">
        <v>31041</v>
      </c>
      <c r="B15006" t="s">
        <v>58</v>
      </c>
      <c r="C15006">
        <v>94213</v>
      </c>
      <c r="D15006" t="s">
        <v>1579</v>
      </c>
      <c r="E15006" t="s">
        <v>9</v>
      </c>
      <c r="F15006">
        <v>84.21</v>
      </c>
      <c r="G15006">
        <v>84.72</v>
      </c>
      <c r="J15006">
        <v>0</v>
      </c>
      <c r="K15006">
        <v>0</v>
      </c>
    </row>
    <row r="15007" spans="1:11">
      <c r="A15007" t="s">
        <v>31042</v>
      </c>
      <c r="B15007" t="s">
        <v>58</v>
      </c>
      <c r="C15007">
        <v>94189</v>
      </c>
      <c r="D15007" t="s">
        <v>1559</v>
      </c>
      <c r="E15007" t="s">
        <v>9</v>
      </c>
      <c r="F15007">
        <v>38.1</v>
      </c>
      <c r="G15007">
        <v>38.69</v>
      </c>
      <c r="J15007">
        <v>0</v>
      </c>
      <c r="K15007">
        <v>0</v>
      </c>
    </row>
    <row r="15008" spans="1:11">
      <c r="A15008" t="s">
        <v>31043</v>
      </c>
      <c r="B15008" t="s">
        <v>58</v>
      </c>
      <c r="C15008">
        <v>94192</v>
      </c>
      <c r="D15008" t="s">
        <v>1560</v>
      </c>
      <c r="E15008" t="s">
        <v>9</v>
      </c>
      <c r="F15008">
        <v>41.68</v>
      </c>
      <c r="G15008">
        <v>42.56</v>
      </c>
      <c r="J15008">
        <v>0</v>
      </c>
      <c r="K15008">
        <v>0</v>
      </c>
    </row>
    <row r="15009" spans="1:11">
      <c r="A15009" t="s">
        <v>31044</v>
      </c>
      <c r="B15009" t="s">
        <v>58</v>
      </c>
      <c r="C15009">
        <v>94444</v>
      </c>
      <c r="D15009" t="s">
        <v>1658</v>
      </c>
      <c r="E15009" t="s">
        <v>9</v>
      </c>
      <c r="F15009">
        <v>629.59</v>
      </c>
      <c r="G15009">
        <v>630.57000000000005</v>
      </c>
      <c r="J15009">
        <v>0</v>
      </c>
      <c r="K15009">
        <v>0</v>
      </c>
    </row>
    <row r="15010" spans="1:11">
      <c r="A15010" t="s">
        <v>31045</v>
      </c>
      <c r="B15010" t="s">
        <v>58</v>
      </c>
      <c r="C15010">
        <v>94218</v>
      </c>
      <c r="D15010" t="s">
        <v>1578</v>
      </c>
      <c r="E15010" t="s">
        <v>9</v>
      </c>
      <c r="F15010">
        <v>130.63999999999999</v>
      </c>
      <c r="G15010">
        <v>131.44999999999999</v>
      </c>
      <c r="J15010">
        <v>0</v>
      </c>
      <c r="K15010">
        <v>0</v>
      </c>
    </row>
    <row r="15011" spans="1:11">
      <c r="A15011" t="s">
        <v>31046</v>
      </c>
      <c r="B15011" t="s">
        <v>58</v>
      </c>
      <c r="C15011">
        <v>94216</v>
      </c>
      <c r="D15011" t="s">
        <v>1580</v>
      </c>
      <c r="E15011" t="s">
        <v>9</v>
      </c>
      <c r="F15011">
        <v>237.37</v>
      </c>
      <c r="G15011">
        <v>237.69</v>
      </c>
      <c r="J15011">
        <v>0</v>
      </c>
      <c r="K15011">
        <v>0</v>
      </c>
    </row>
    <row r="15012" spans="1:11">
      <c r="A15012" t="s">
        <v>31047</v>
      </c>
      <c r="B15012" t="s">
        <v>58</v>
      </c>
      <c r="C15012">
        <v>94449</v>
      </c>
      <c r="D15012" t="s">
        <v>1595</v>
      </c>
      <c r="E15012" t="s">
        <v>9</v>
      </c>
      <c r="F15012">
        <v>67.81</v>
      </c>
      <c r="G15012">
        <v>68.540000000000006</v>
      </c>
      <c r="J15012">
        <v>0.77039999999999997</v>
      </c>
      <c r="K15012">
        <v>0.76219999999999999</v>
      </c>
    </row>
    <row r="15013" spans="1:11">
      <c r="A15013" t="s">
        <v>31048</v>
      </c>
      <c r="B15013" t="s">
        <v>58</v>
      </c>
      <c r="C15013">
        <v>94210</v>
      </c>
      <c r="D15013" t="s">
        <v>1577</v>
      </c>
      <c r="E15013" t="s">
        <v>9</v>
      </c>
      <c r="F15013">
        <v>55.89</v>
      </c>
      <c r="G15013">
        <v>56.72</v>
      </c>
      <c r="J15013">
        <v>0</v>
      </c>
      <c r="K15013">
        <v>0</v>
      </c>
    </row>
    <row r="15014" spans="1:11">
      <c r="A15014" t="s">
        <v>31049</v>
      </c>
      <c r="B15014" t="s">
        <v>58</v>
      </c>
      <c r="C15014">
        <v>94207</v>
      </c>
      <c r="D15014" t="s">
        <v>1576</v>
      </c>
      <c r="E15014" t="s">
        <v>9</v>
      </c>
      <c r="F15014">
        <v>52.59</v>
      </c>
      <c r="G15014">
        <v>53.32</v>
      </c>
      <c r="J15014">
        <v>0</v>
      </c>
      <c r="K15014">
        <v>0</v>
      </c>
    </row>
    <row r="15015" spans="1:11">
      <c r="A15015" t="s">
        <v>31050</v>
      </c>
      <c r="B15015" t="s">
        <v>58</v>
      </c>
      <c r="C15015">
        <v>102109</v>
      </c>
      <c r="D15015" t="s">
        <v>3083</v>
      </c>
      <c r="E15015" t="s">
        <v>32</v>
      </c>
      <c r="F15015">
        <v>89.6</v>
      </c>
      <c r="G15015">
        <v>92.04</v>
      </c>
      <c r="J15015">
        <v>0</v>
      </c>
      <c r="K15015">
        <v>0</v>
      </c>
    </row>
    <row r="15016" spans="1:11">
      <c r="A15016" t="s">
        <v>31051</v>
      </c>
      <c r="B15016" t="s">
        <v>58</v>
      </c>
      <c r="C15016">
        <v>102110</v>
      </c>
      <c r="D15016" t="s">
        <v>3084</v>
      </c>
      <c r="E15016" t="s">
        <v>32</v>
      </c>
      <c r="F15016">
        <v>290.23</v>
      </c>
      <c r="G15016">
        <v>292.67</v>
      </c>
      <c r="J15016">
        <v>0</v>
      </c>
      <c r="K15016">
        <v>0</v>
      </c>
    </row>
    <row r="15017" spans="1:11">
      <c r="A15017" t="s">
        <v>31052</v>
      </c>
      <c r="B15017" t="s">
        <v>58</v>
      </c>
      <c r="C15017">
        <v>103656</v>
      </c>
      <c r="D15017" t="s">
        <v>3087</v>
      </c>
      <c r="E15017" t="s">
        <v>32</v>
      </c>
      <c r="F15017">
        <v>125280.79</v>
      </c>
      <c r="G15017">
        <v>125357.7</v>
      </c>
      <c r="J15017">
        <v>0.99239999999999995</v>
      </c>
      <c r="K15017">
        <v>0.99180000000000001</v>
      </c>
    </row>
    <row r="15018" spans="1:11">
      <c r="A15018" t="s">
        <v>31053</v>
      </c>
      <c r="B15018" t="s">
        <v>58</v>
      </c>
      <c r="C15018">
        <v>102105</v>
      </c>
      <c r="D15018" t="s">
        <v>3079</v>
      </c>
      <c r="E15018" t="s">
        <v>32</v>
      </c>
      <c r="F15018">
        <v>19919.400000000001</v>
      </c>
      <c r="G15018">
        <v>19972.259999999998</v>
      </c>
      <c r="J15018">
        <v>0.9657</v>
      </c>
      <c r="K15018">
        <v>0.96309999999999996</v>
      </c>
    </row>
    <row r="15019" spans="1:11">
      <c r="A15019" t="s">
        <v>31054</v>
      </c>
      <c r="B15019" t="s">
        <v>58</v>
      </c>
      <c r="C15019">
        <v>102106</v>
      </c>
      <c r="D15019" t="s">
        <v>3080</v>
      </c>
      <c r="E15019" t="s">
        <v>32</v>
      </c>
      <c r="F15019">
        <v>24954.93</v>
      </c>
      <c r="G15019">
        <v>25008.67</v>
      </c>
      <c r="J15019">
        <v>0.97209999999999996</v>
      </c>
      <c r="K15019">
        <v>0.97</v>
      </c>
    </row>
    <row r="15020" spans="1:11">
      <c r="A15020" t="s">
        <v>31055</v>
      </c>
      <c r="B15020" t="s">
        <v>58</v>
      </c>
      <c r="C15020">
        <v>102107</v>
      </c>
      <c r="D15020" t="s">
        <v>3081</v>
      </c>
      <c r="E15020" t="s">
        <v>32</v>
      </c>
      <c r="F15020">
        <v>34777.22</v>
      </c>
      <c r="G15020">
        <v>34834.239999999998</v>
      </c>
      <c r="J15020">
        <v>0.97840000000000005</v>
      </c>
      <c r="K15020">
        <v>0.9768</v>
      </c>
    </row>
    <row r="15021" spans="1:11">
      <c r="A15021" t="s">
        <v>31056</v>
      </c>
      <c r="B15021" t="s">
        <v>58</v>
      </c>
      <c r="C15021">
        <v>102102</v>
      </c>
      <c r="D15021" t="s">
        <v>3076</v>
      </c>
      <c r="E15021" t="s">
        <v>32</v>
      </c>
      <c r="F15021">
        <v>11399.52</v>
      </c>
      <c r="G15021">
        <v>11448.48</v>
      </c>
      <c r="J15021">
        <v>0.9456</v>
      </c>
      <c r="K15021">
        <v>0.9415</v>
      </c>
    </row>
    <row r="15022" spans="1:11">
      <c r="A15022" t="s">
        <v>31057</v>
      </c>
      <c r="B15022" t="s">
        <v>58</v>
      </c>
      <c r="C15022">
        <v>102108</v>
      </c>
      <c r="D15022" t="s">
        <v>3082</v>
      </c>
      <c r="E15022" t="s">
        <v>32</v>
      </c>
      <c r="F15022">
        <v>40479.99</v>
      </c>
      <c r="G15022">
        <v>40539.019999999997</v>
      </c>
      <c r="J15022">
        <v>0.98070000000000002</v>
      </c>
      <c r="K15022">
        <v>0.97929999999999995</v>
      </c>
    </row>
    <row r="15023" spans="1:11">
      <c r="A15023" t="s">
        <v>31058</v>
      </c>
      <c r="B15023" t="s">
        <v>58</v>
      </c>
      <c r="C15023">
        <v>102103</v>
      </c>
      <c r="D15023" t="s">
        <v>3077</v>
      </c>
      <c r="E15023" t="s">
        <v>32</v>
      </c>
      <c r="F15023">
        <v>12674.71</v>
      </c>
      <c r="G15023">
        <v>12724.57</v>
      </c>
      <c r="J15023">
        <v>0.94989999999999997</v>
      </c>
      <c r="K15023">
        <v>0.94620000000000004</v>
      </c>
    </row>
    <row r="15024" spans="1:11">
      <c r="A15024" t="s">
        <v>31059</v>
      </c>
      <c r="B15024" t="s">
        <v>58</v>
      </c>
      <c r="C15024">
        <v>103654</v>
      </c>
      <c r="D15024" t="s">
        <v>3085</v>
      </c>
      <c r="E15024" t="s">
        <v>32</v>
      </c>
      <c r="F15024">
        <v>65449.85</v>
      </c>
      <c r="G15024">
        <v>65507.21</v>
      </c>
      <c r="J15024">
        <v>0.98909999999999998</v>
      </c>
      <c r="K15024">
        <v>0.98829999999999996</v>
      </c>
    </row>
    <row r="15025" spans="1:11">
      <c r="A15025" t="s">
        <v>31060</v>
      </c>
      <c r="B15025" t="s">
        <v>58</v>
      </c>
      <c r="C15025">
        <v>102104</v>
      </c>
      <c r="D15025" t="s">
        <v>3078</v>
      </c>
      <c r="E15025" t="s">
        <v>32</v>
      </c>
      <c r="F15025">
        <v>16227.8</v>
      </c>
      <c r="G15025">
        <v>16279.15</v>
      </c>
      <c r="J15025">
        <v>0.95940000000000003</v>
      </c>
      <c r="K15025">
        <v>0.95640000000000003</v>
      </c>
    </row>
    <row r="15026" spans="1:11">
      <c r="A15026" t="s">
        <v>31061</v>
      </c>
      <c r="B15026" t="s">
        <v>58</v>
      </c>
      <c r="C15026">
        <v>103655</v>
      </c>
      <c r="D15026" t="s">
        <v>3086</v>
      </c>
      <c r="E15026" t="s">
        <v>32</v>
      </c>
      <c r="F15026">
        <v>89632.38</v>
      </c>
      <c r="G15026">
        <v>89699.55</v>
      </c>
      <c r="J15026">
        <v>0.99070000000000003</v>
      </c>
      <c r="K15026">
        <v>0.99</v>
      </c>
    </row>
    <row r="15027" spans="1:11">
      <c r="A15027" t="s">
        <v>31062</v>
      </c>
      <c r="B15027" t="s">
        <v>58</v>
      </c>
      <c r="C15027">
        <v>105473</v>
      </c>
      <c r="D15027" t="s">
        <v>8712</v>
      </c>
      <c r="E15027" t="s">
        <v>6502</v>
      </c>
      <c r="F15027">
        <v>0</v>
      </c>
      <c r="G15027">
        <v>0</v>
      </c>
    </row>
    <row r="15028" spans="1:11">
      <c r="A15028" t="s">
        <v>31063</v>
      </c>
      <c r="B15028" t="s">
        <v>58</v>
      </c>
      <c r="C15028">
        <v>105414</v>
      </c>
      <c r="D15028" t="s">
        <v>8713</v>
      </c>
      <c r="E15028" t="s">
        <v>6502</v>
      </c>
      <c r="F15028">
        <v>0</v>
      </c>
      <c r="G15028">
        <v>0</v>
      </c>
    </row>
    <row r="15029" spans="1:11">
      <c r="A15029" t="s">
        <v>31064</v>
      </c>
      <c r="B15029" t="s">
        <v>58</v>
      </c>
      <c r="C15029">
        <v>105424</v>
      </c>
      <c r="D15029" t="s">
        <v>8714</v>
      </c>
      <c r="E15029" t="s">
        <v>6502</v>
      </c>
      <c r="F15029">
        <v>0</v>
      </c>
      <c r="G15029">
        <v>0</v>
      </c>
    </row>
    <row r="15030" spans="1:11">
      <c r="A15030" t="s">
        <v>31065</v>
      </c>
      <c r="B15030" t="s">
        <v>58</v>
      </c>
      <c r="C15030">
        <v>105448</v>
      </c>
      <c r="D15030" t="s">
        <v>8715</v>
      </c>
      <c r="E15030" t="s">
        <v>6502</v>
      </c>
      <c r="F15030">
        <v>0</v>
      </c>
      <c r="G15030">
        <v>0</v>
      </c>
    </row>
    <row r="15031" spans="1:11">
      <c r="A15031" t="s">
        <v>31066</v>
      </c>
      <c r="B15031" t="s">
        <v>58</v>
      </c>
      <c r="C15031">
        <v>105409</v>
      </c>
      <c r="D15031" t="s">
        <v>8716</v>
      </c>
      <c r="E15031" t="s">
        <v>6502</v>
      </c>
      <c r="F15031">
        <v>0</v>
      </c>
      <c r="G15031">
        <v>0</v>
      </c>
    </row>
    <row r="15032" spans="1:11">
      <c r="A15032" t="s">
        <v>31067</v>
      </c>
      <c r="B15032" t="s">
        <v>58</v>
      </c>
      <c r="C15032">
        <v>105415</v>
      </c>
      <c r="D15032" t="s">
        <v>8717</v>
      </c>
      <c r="E15032" t="s">
        <v>6502</v>
      </c>
      <c r="F15032">
        <v>0</v>
      </c>
      <c r="G15032">
        <v>0</v>
      </c>
    </row>
    <row r="15033" spans="1:11">
      <c r="A15033" t="s">
        <v>31068</v>
      </c>
      <c r="B15033" t="s">
        <v>58</v>
      </c>
      <c r="C15033">
        <v>105487</v>
      </c>
      <c r="D15033" t="s">
        <v>8718</v>
      </c>
      <c r="E15033" t="s">
        <v>6502</v>
      </c>
      <c r="F15033">
        <v>0</v>
      </c>
      <c r="G15033">
        <v>0</v>
      </c>
    </row>
    <row r="15034" spans="1:11">
      <c r="A15034" t="s">
        <v>31069</v>
      </c>
      <c r="B15034" t="s">
        <v>58</v>
      </c>
      <c r="C15034">
        <v>105451</v>
      </c>
      <c r="D15034" t="s">
        <v>8719</v>
      </c>
      <c r="E15034" t="s">
        <v>6502</v>
      </c>
      <c r="F15034">
        <v>0</v>
      </c>
      <c r="G15034">
        <v>0</v>
      </c>
    </row>
    <row r="15035" spans="1:11">
      <c r="A15035" t="s">
        <v>31070</v>
      </c>
      <c r="B15035" t="s">
        <v>58</v>
      </c>
      <c r="C15035">
        <v>105454</v>
      </c>
      <c r="D15035" t="s">
        <v>8720</v>
      </c>
      <c r="E15035" t="s">
        <v>6502</v>
      </c>
      <c r="F15035">
        <v>0</v>
      </c>
      <c r="G15035">
        <v>0</v>
      </c>
    </row>
    <row r="15036" spans="1:11">
      <c r="A15036" t="s">
        <v>31071</v>
      </c>
      <c r="B15036" t="s">
        <v>58</v>
      </c>
      <c r="C15036">
        <v>105411</v>
      </c>
      <c r="D15036" t="s">
        <v>8721</v>
      </c>
      <c r="E15036" t="s">
        <v>6502</v>
      </c>
      <c r="F15036">
        <v>0</v>
      </c>
      <c r="G15036">
        <v>0</v>
      </c>
    </row>
    <row r="15037" spans="1:11">
      <c r="A15037" t="s">
        <v>31072</v>
      </c>
      <c r="B15037" t="s">
        <v>58</v>
      </c>
      <c r="C15037">
        <v>105419</v>
      </c>
      <c r="D15037" t="s">
        <v>8722</v>
      </c>
      <c r="E15037" t="s">
        <v>6502</v>
      </c>
      <c r="F15037">
        <v>0</v>
      </c>
      <c r="G15037">
        <v>0</v>
      </c>
    </row>
    <row r="15038" spans="1:11">
      <c r="A15038" t="s">
        <v>31073</v>
      </c>
      <c r="B15038" t="s">
        <v>58</v>
      </c>
      <c r="C15038">
        <v>105443</v>
      </c>
      <c r="D15038" t="s">
        <v>8723</v>
      </c>
      <c r="E15038" t="s">
        <v>6502</v>
      </c>
      <c r="F15038">
        <v>0</v>
      </c>
      <c r="G15038">
        <v>0</v>
      </c>
    </row>
    <row r="15039" spans="1:11">
      <c r="A15039" t="s">
        <v>31074</v>
      </c>
      <c r="B15039" t="s">
        <v>58</v>
      </c>
      <c r="C15039">
        <v>105455</v>
      </c>
      <c r="D15039" t="s">
        <v>8724</v>
      </c>
      <c r="E15039" t="s">
        <v>6502</v>
      </c>
      <c r="F15039">
        <v>0</v>
      </c>
      <c r="G15039">
        <v>0</v>
      </c>
    </row>
    <row r="15040" spans="1:11">
      <c r="A15040" t="s">
        <v>31075</v>
      </c>
      <c r="B15040" t="s">
        <v>58</v>
      </c>
      <c r="C15040">
        <v>105412</v>
      </c>
      <c r="D15040" t="s">
        <v>8725</v>
      </c>
      <c r="E15040" t="s">
        <v>6502</v>
      </c>
      <c r="F15040">
        <v>0</v>
      </c>
      <c r="G15040">
        <v>0</v>
      </c>
    </row>
    <row r="15041" spans="1:7">
      <c r="A15041" t="s">
        <v>31076</v>
      </c>
      <c r="B15041" t="s">
        <v>58</v>
      </c>
      <c r="C15041">
        <v>105420</v>
      </c>
      <c r="D15041" t="s">
        <v>8726</v>
      </c>
      <c r="E15041" t="s">
        <v>6502</v>
      </c>
      <c r="F15041">
        <v>0</v>
      </c>
      <c r="G15041">
        <v>0</v>
      </c>
    </row>
    <row r="15042" spans="1:7">
      <c r="A15042" t="s">
        <v>31077</v>
      </c>
      <c r="B15042" t="s">
        <v>58</v>
      </c>
      <c r="C15042">
        <v>105444</v>
      </c>
      <c r="D15042" t="s">
        <v>8727</v>
      </c>
      <c r="E15042" t="s">
        <v>6502</v>
      </c>
      <c r="F15042">
        <v>0</v>
      </c>
      <c r="G15042">
        <v>0</v>
      </c>
    </row>
    <row r="15043" spans="1:7">
      <c r="A15043" t="s">
        <v>31078</v>
      </c>
      <c r="B15043" t="s">
        <v>58</v>
      </c>
      <c r="C15043">
        <v>105456</v>
      </c>
      <c r="D15043" t="s">
        <v>8728</v>
      </c>
      <c r="E15043" t="s">
        <v>6502</v>
      </c>
      <c r="F15043">
        <v>0</v>
      </c>
      <c r="G15043">
        <v>0</v>
      </c>
    </row>
    <row r="15044" spans="1:7">
      <c r="A15044" t="s">
        <v>31079</v>
      </c>
      <c r="B15044" t="s">
        <v>58</v>
      </c>
      <c r="C15044">
        <v>105478</v>
      </c>
      <c r="D15044" t="s">
        <v>8729</v>
      </c>
      <c r="E15044" t="s">
        <v>6502</v>
      </c>
      <c r="F15044">
        <v>0</v>
      </c>
      <c r="G15044">
        <v>0</v>
      </c>
    </row>
    <row r="15045" spans="1:7">
      <c r="A15045" t="s">
        <v>31080</v>
      </c>
      <c r="B15045" t="s">
        <v>58</v>
      </c>
      <c r="C15045">
        <v>105421</v>
      </c>
      <c r="D15045" t="s">
        <v>8730</v>
      </c>
      <c r="E15045" t="s">
        <v>6502</v>
      </c>
      <c r="F15045">
        <v>0</v>
      </c>
      <c r="G15045">
        <v>0</v>
      </c>
    </row>
    <row r="15046" spans="1:7">
      <c r="A15046" t="s">
        <v>31081</v>
      </c>
      <c r="B15046" t="s">
        <v>58</v>
      </c>
      <c r="C15046">
        <v>105445</v>
      </c>
      <c r="D15046" t="s">
        <v>8731</v>
      </c>
      <c r="E15046" t="s">
        <v>6502</v>
      </c>
      <c r="F15046">
        <v>0</v>
      </c>
      <c r="G15046">
        <v>0</v>
      </c>
    </row>
    <row r="15047" spans="1:7">
      <c r="A15047" t="s">
        <v>31082</v>
      </c>
      <c r="B15047" t="s">
        <v>58</v>
      </c>
      <c r="C15047">
        <v>105453</v>
      </c>
      <c r="D15047" t="s">
        <v>8732</v>
      </c>
      <c r="E15047" t="s">
        <v>6502</v>
      </c>
      <c r="F15047">
        <v>0</v>
      </c>
      <c r="G15047">
        <v>0</v>
      </c>
    </row>
    <row r="15048" spans="1:7">
      <c r="A15048" t="s">
        <v>31083</v>
      </c>
      <c r="B15048" t="s">
        <v>58</v>
      </c>
      <c r="C15048">
        <v>105497</v>
      </c>
      <c r="D15048" t="s">
        <v>8733</v>
      </c>
      <c r="E15048" t="s">
        <v>6502</v>
      </c>
      <c r="F15048">
        <v>0</v>
      </c>
      <c r="G15048">
        <v>0</v>
      </c>
    </row>
    <row r="15049" spans="1:7">
      <c r="A15049" t="s">
        <v>31084</v>
      </c>
      <c r="B15049" t="s">
        <v>58</v>
      </c>
      <c r="C15049">
        <v>105418</v>
      </c>
      <c r="D15049" t="s">
        <v>8734</v>
      </c>
      <c r="E15049" t="s">
        <v>6502</v>
      </c>
      <c r="F15049">
        <v>0</v>
      </c>
      <c r="G15049">
        <v>0</v>
      </c>
    </row>
    <row r="15050" spans="1:7">
      <c r="A15050" t="s">
        <v>31085</v>
      </c>
      <c r="B15050" t="s">
        <v>58</v>
      </c>
      <c r="C15050">
        <v>105442</v>
      </c>
      <c r="D15050" t="s">
        <v>8735</v>
      </c>
      <c r="E15050" t="s">
        <v>6502</v>
      </c>
      <c r="F15050">
        <v>0</v>
      </c>
      <c r="G15050">
        <v>0</v>
      </c>
    </row>
    <row r="15051" spans="1:7">
      <c r="A15051" t="s">
        <v>31086</v>
      </c>
      <c r="B15051" t="s">
        <v>58</v>
      </c>
      <c r="C15051">
        <v>105410</v>
      </c>
      <c r="D15051" t="s">
        <v>8736</v>
      </c>
      <c r="E15051" t="s">
        <v>6502</v>
      </c>
      <c r="F15051">
        <v>0</v>
      </c>
      <c r="G15051">
        <v>0</v>
      </c>
    </row>
    <row r="15052" spans="1:7">
      <c r="A15052" t="s">
        <v>31087</v>
      </c>
      <c r="B15052" t="s">
        <v>58</v>
      </c>
      <c r="C15052">
        <v>105416</v>
      </c>
      <c r="D15052" t="s">
        <v>8737</v>
      </c>
      <c r="E15052" t="s">
        <v>6502</v>
      </c>
      <c r="F15052">
        <v>0</v>
      </c>
      <c r="G15052">
        <v>0</v>
      </c>
    </row>
    <row r="15053" spans="1:7">
      <c r="A15053" t="s">
        <v>31088</v>
      </c>
      <c r="B15053" t="s">
        <v>58</v>
      </c>
      <c r="C15053">
        <v>105488</v>
      </c>
      <c r="D15053" t="s">
        <v>8738</v>
      </c>
      <c r="E15053" t="s">
        <v>6502</v>
      </c>
      <c r="F15053">
        <v>0</v>
      </c>
      <c r="G15053">
        <v>0</v>
      </c>
    </row>
    <row r="15054" spans="1:7">
      <c r="A15054" t="s">
        <v>31089</v>
      </c>
      <c r="B15054" t="s">
        <v>58</v>
      </c>
      <c r="C15054">
        <v>105452</v>
      </c>
      <c r="D15054" t="s">
        <v>8739</v>
      </c>
      <c r="E15054" t="s">
        <v>6502</v>
      </c>
      <c r="F15054">
        <v>0</v>
      </c>
      <c r="G15054">
        <v>0</v>
      </c>
    </row>
    <row r="15055" spans="1:7">
      <c r="A15055" t="s">
        <v>31090</v>
      </c>
      <c r="B15055" t="s">
        <v>58</v>
      </c>
      <c r="C15055">
        <v>105475</v>
      </c>
      <c r="D15055" t="s">
        <v>8740</v>
      </c>
      <c r="E15055" t="s">
        <v>6502</v>
      </c>
      <c r="F15055">
        <v>0</v>
      </c>
      <c r="G15055">
        <v>0</v>
      </c>
    </row>
    <row r="15056" spans="1:7">
      <c r="A15056" t="s">
        <v>31091</v>
      </c>
      <c r="B15056" t="s">
        <v>58</v>
      </c>
      <c r="C15056">
        <v>105498</v>
      </c>
      <c r="D15056" t="s">
        <v>8741</v>
      </c>
      <c r="E15056" t="s">
        <v>6502</v>
      </c>
      <c r="F15056">
        <v>0</v>
      </c>
      <c r="G15056">
        <v>0</v>
      </c>
    </row>
    <row r="15057" spans="1:7">
      <c r="A15057" t="s">
        <v>31092</v>
      </c>
      <c r="B15057" t="s">
        <v>58</v>
      </c>
      <c r="C15057">
        <v>105486</v>
      </c>
      <c r="D15057" t="s">
        <v>8742</v>
      </c>
      <c r="E15057" t="s">
        <v>6502</v>
      </c>
      <c r="F15057">
        <v>0</v>
      </c>
      <c r="G15057">
        <v>0</v>
      </c>
    </row>
    <row r="15058" spans="1:7">
      <c r="A15058" t="s">
        <v>31093</v>
      </c>
      <c r="B15058" t="s">
        <v>58</v>
      </c>
      <c r="C15058">
        <v>105450</v>
      </c>
      <c r="D15058" t="s">
        <v>8743</v>
      </c>
      <c r="E15058" t="s">
        <v>6502</v>
      </c>
      <c r="F15058">
        <v>0</v>
      </c>
      <c r="G15058">
        <v>0</v>
      </c>
    </row>
    <row r="15059" spans="1:7">
      <c r="A15059" t="s">
        <v>31094</v>
      </c>
      <c r="B15059" t="s">
        <v>58</v>
      </c>
      <c r="C15059">
        <v>105438</v>
      </c>
      <c r="D15059" t="s">
        <v>8744</v>
      </c>
      <c r="E15059" t="s">
        <v>6502</v>
      </c>
      <c r="F15059">
        <v>0</v>
      </c>
      <c r="G15059">
        <v>0</v>
      </c>
    </row>
    <row r="15060" spans="1:7">
      <c r="A15060" t="s">
        <v>31095</v>
      </c>
      <c r="B15060" t="s">
        <v>58</v>
      </c>
      <c r="C15060">
        <v>105463</v>
      </c>
      <c r="D15060" t="s">
        <v>8745</v>
      </c>
      <c r="E15060" t="s">
        <v>6502</v>
      </c>
      <c r="F15060">
        <v>0</v>
      </c>
      <c r="G15060">
        <v>0</v>
      </c>
    </row>
    <row r="15061" spans="1:7">
      <c r="A15061" t="s">
        <v>31096</v>
      </c>
      <c r="B15061" t="s">
        <v>58</v>
      </c>
      <c r="C15061">
        <v>105485</v>
      </c>
      <c r="D15061" t="s">
        <v>8746</v>
      </c>
      <c r="E15061" t="s">
        <v>6502</v>
      </c>
      <c r="F15061">
        <v>0</v>
      </c>
      <c r="G15061">
        <v>0</v>
      </c>
    </row>
    <row r="15062" spans="1:7">
      <c r="A15062" t="s">
        <v>31097</v>
      </c>
      <c r="B15062" t="s">
        <v>58</v>
      </c>
      <c r="C15062">
        <v>105428</v>
      </c>
      <c r="D15062" t="s">
        <v>8747</v>
      </c>
      <c r="E15062" t="s">
        <v>6502</v>
      </c>
      <c r="F15062">
        <v>0</v>
      </c>
      <c r="G15062">
        <v>0</v>
      </c>
    </row>
    <row r="15063" spans="1:7">
      <c r="A15063" t="s">
        <v>31098</v>
      </c>
      <c r="B15063" t="s">
        <v>58</v>
      </c>
      <c r="C15063">
        <v>105426</v>
      </c>
      <c r="D15063" t="s">
        <v>8748</v>
      </c>
      <c r="E15063" t="s">
        <v>6502</v>
      </c>
      <c r="F15063">
        <v>0</v>
      </c>
      <c r="G15063">
        <v>0</v>
      </c>
    </row>
    <row r="15064" spans="1:7">
      <c r="A15064" t="s">
        <v>31099</v>
      </c>
      <c r="B15064" t="s">
        <v>58</v>
      </c>
      <c r="C15064">
        <v>105491</v>
      </c>
      <c r="D15064" t="s">
        <v>8749</v>
      </c>
      <c r="E15064" t="s">
        <v>6502</v>
      </c>
      <c r="F15064">
        <v>0</v>
      </c>
      <c r="G15064">
        <v>0</v>
      </c>
    </row>
    <row r="15065" spans="1:7">
      <c r="A15065" t="s">
        <v>31100</v>
      </c>
      <c r="B15065" t="s">
        <v>58</v>
      </c>
      <c r="C15065">
        <v>105495</v>
      </c>
      <c r="D15065" t="s">
        <v>8750</v>
      </c>
      <c r="E15065" t="s">
        <v>6502</v>
      </c>
      <c r="F15065">
        <v>0</v>
      </c>
      <c r="G15065">
        <v>0</v>
      </c>
    </row>
    <row r="15066" spans="1:7">
      <c r="A15066" t="s">
        <v>31101</v>
      </c>
      <c r="B15066" t="s">
        <v>58</v>
      </c>
      <c r="C15066">
        <v>105407</v>
      </c>
      <c r="D15066" t="s">
        <v>8751</v>
      </c>
      <c r="E15066" t="s">
        <v>6502</v>
      </c>
      <c r="F15066">
        <v>0</v>
      </c>
      <c r="G15066">
        <v>0</v>
      </c>
    </row>
    <row r="15067" spans="1:7">
      <c r="A15067" t="s">
        <v>31102</v>
      </c>
      <c r="B15067" t="s">
        <v>58</v>
      </c>
      <c r="C15067">
        <v>105427</v>
      </c>
      <c r="D15067" t="s">
        <v>8752</v>
      </c>
      <c r="E15067" t="s">
        <v>6502</v>
      </c>
      <c r="F15067">
        <v>0</v>
      </c>
      <c r="G15067">
        <v>0</v>
      </c>
    </row>
    <row r="15068" spans="1:7">
      <c r="A15068" t="s">
        <v>31103</v>
      </c>
      <c r="B15068" t="s">
        <v>58</v>
      </c>
      <c r="C15068">
        <v>105492</v>
      </c>
      <c r="D15068" t="s">
        <v>8753</v>
      </c>
      <c r="E15068" t="s">
        <v>6502</v>
      </c>
      <c r="F15068">
        <v>0</v>
      </c>
      <c r="G15068">
        <v>0</v>
      </c>
    </row>
    <row r="15069" spans="1:7">
      <c r="A15069" t="s">
        <v>31104</v>
      </c>
      <c r="B15069" t="s">
        <v>58</v>
      </c>
      <c r="C15069">
        <v>105496</v>
      </c>
      <c r="D15069" t="s">
        <v>8754</v>
      </c>
      <c r="E15069" t="s">
        <v>6502</v>
      </c>
      <c r="F15069">
        <v>0</v>
      </c>
      <c r="G15069">
        <v>0</v>
      </c>
    </row>
    <row r="15070" spans="1:7">
      <c r="A15070" t="s">
        <v>31105</v>
      </c>
      <c r="B15070" t="s">
        <v>58</v>
      </c>
      <c r="C15070">
        <v>105425</v>
      </c>
      <c r="D15070" t="s">
        <v>8755</v>
      </c>
      <c r="E15070" t="s">
        <v>6502</v>
      </c>
      <c r="F15070">
        <v>0</v>
      </c>
      <c r="G15070">
        <v>0</v>
      </c>
    </row>
    <row r="15071" spans="1:7">
      <c r="A15071" t="s">
        <v>31106</v>
      </c>
      <c r="B15071" t="s">
        <v>58</v>
      </c>
      <c r="C15071">
        <v>105477</v>
      </c>
      <c r="D15071" t="s">
        <v>8756</v>
      </c>
      <c r="E15071" t="s">
        <v>6502</v>
      </c>
      <c r="F15071">
        <v>0</v>
      </c>
      <c r="G15071">
        <v>0</v>
      </c>
    </row>
    <row r="15072" spans="1:7">
      <c r="A15072" t="s">
        <v>31107</v>
      </c>
      <c r="B15072" t="s">
        <v>58</v>
      </c>
      <c r="C15072">
        <v>105490</v>
      </c>
      <c r="D15072" t="s">
        <v>8757</v>
      </c>
      <c r="E15072" t="s">
        <v>6502</v>
      </c>
      <c r="F15072">
        <v>0</v>
      </c>
      <c r="G15072">
        <v>0</v>
      </c>
    </row>
    <row r="15073" spans="1:7">
      <c r="A15073" t="s">
        <v>31108</v>
      </c>
      <c r="B15073" t="s">
        <v>58</v>
      </c>
      <c r="C15073">
        <v>105494</v>
      </c>
      <c r="D15073" t="s">
        <v>8758</v>
      </c>
      <c r="E15073" t="s">
        <v>6502</v>
      </c>
      <c r="F15073">
        <v>0</v>
      </c>
      <c r="G15073">
        <v>0</v>
      </c>
    </row>
    <row r="15074" spans="1:7">
      <c r="A15074" t="s">
        <v>31109</v>
      </c>
      <c r="B15074" t="s">
        <v>58</v>
      </c>
      <c r="C15074">
        <v>105417</v>
      </c>
      <c r="D15074" t="s">
        <v>8759</v>
      </c>
      <c r="E15074" t="s">
        <v>6502</v>
      </c>
      <c r="F15074">
        <v>0</v>
      </c>
      <c r="G15074">
        <v>0</v>
      </c>
    </row>
    <row r="15075" spans="1:7">
      <c r="A15075" t="s">
        <v>31110</v>
      </c>
      <c r="B15075" t="s">
        <v>58</v>
      </c>
      <c r="C15075">
        <v>105461</v>
      </c>
      <c r="D15075" t="s">
        <v>8760</v>
      </c>
      <c r="E15075" t="s">
        <v>6502</v>
      </c>
      <c r="F15075">
        <v>0</v>
      </c>
      <c r="G15075">
        <v>0</v>
      </c>
    </row>
    <row r="15076" spans="1:7">
      <c r="A15076" t="s">
        <v>31111</v>
      </c>
      <c r="B15076" t="s">
        <v>58</v>
      </c>
      <c r="C15076">
        <v>105436</v>
      </c>
      <c r="D15076" t="s">
        <v>8761</v>
      </c>
      <c r="E15076" t="s">
        <v>6502</v>
      </c>
      <c r="F15076">
        <v>0</v>
      </c>
      <c r="G15076">
        <v>0</v>
      </c>
    </row>
    <row r="15077" spans="1:7">
      <c r="A15077" t="s">
        <v>31112</v>
      </c>
      <c r="B15077" t="s">
        <v>58</v>
      </c>
      <c r="C15077">
        <v>105483</v>
      </c>
      <c r="D15077" t="s">
        <v>8762</v>
      </c>
      <c r="E15077" t="s">
        <v>6502</v>
      </c>
      <c r="F15077">
        <v>0</v>
      </c>
      <c r="G15077">
        <v>0</v>
      </c>
    </row>
    <row r="15078" spans="1:7">
      <c r="A15078" t="s">
        <v>31113</v>
      </c>
      <c r="B15078" t="s">
        <v>58</v>
      </c>
      <c r="C15078">
        <v>105505</v>
      </c>
      <c r="D15078" t="s">
        <v>8763</v>
      </c>
      <c r="E15078" t="s">
        <v>6502</v>
      </c>
      <c r="F15078">
        <v>0</v>
      </c>
      <c r="G15078">
        <v>0</v>
      </c>
    </row>
    <row r="15079" spans="1:7">
      <c r="A15079" t="s">
        <v>31114</v>
      </c>
      <c r="B15079" t="s">
        <v>58</v>
      </c>
      <c r="C15079">
        <v>105435</v>
      </c>
      <c r="D15079" t="s">
        <v>8764</v>
      </c>
      <c r="E15079" t="s">
        <v>6502</v>
      </c>
      <c r="F15079">
        <v>0</v>
      </c>
      <c r="G15079">
        <v>0</v>
      </c>
    </row>
    <row r="15080" spans="1:7">
      <c r="A15080" t="s">
        <v>31115</v>
      </c>
      <c r="B15080" t="s">
        <v>58</v>
      </c>
      <c r="C15080">
        <v>105460</v>
      </c>
      <c r="D15080" t="s">
        <v>8765</v>
      </c>
      <c r="E15080" t="s">
        <v>6502</v>
      </c>
      <c r="F15080">
        <v>0</v>
      </c>
      <c r="G15080">
        <v>0</v>
      </c>
    </row>
    <row r="15081" spans="1:7">
      <c r="A15081" t="s">
        <v>31116</v>
      </c>
      <c r="B15081" t="s">
        <v>58</v>
      </c>
      <c r="C15081">
        <v>105470</v>
      </c>
      <c r="D15081" t="s">
        <v>8766</v>
      </c>
      <c r="E15081" t="s">
        <v>6502</v>
      </c>
      <c r="F15081">
        <v>0</v>
      </c>
      <c r="G15081">
        <v>0</v>
      </c>
    </row>
    <row r="15082" spans="1:7">
      <c r="A15082" t="s">
        <v>31117</v>
      </c>
      <c r="B15082" t="s">
        <v>58</v>
      </c>
      <c r="C15082">
        <v>105504</v>
      </c>
      <c r="D15082" t="s">
        <v>8767</v>
      </c>
      <c r="E15082" t="s">
        <v>6502</v>
      </c>
      <c r="F15082">
        <v>0</v>
      </c>
      <c r="G15082">
        <v>0</v>
      </c>
    </row>
    <row r="15083" spans="1:7">
      <c r="A15083" t="s">
        <v>31118</v>
      </c>
      <c r="B15083" t="s">
        <v>58</v>
      </c>
      <c r="C15083">
        <v>105476</v>
      </c>
      <c r="D15083" t="s">
        <v>8768</v>
      </c>
      <c r="E15083" t="s">
        <v>6502</v>
      </c>
      <c r="F15083">
        <v>0</v>
      </c>
      <c r="G15083">
        <v>0</v>
      </c>
    </row>
    <row r="15084" spans="1:7">
      <c r="A15084" t="s">
        <v>31119</v>
      </c>
      <c r="B15084" t="s">
        <v>58</v>
      </c>
      <c r="C15084">
        <v>105471</v>
      </c>
      <c r="D15084" t="s">
        <v>8769</v>
      </c>
      <c r="E15084" t="s">
        <v>6502</v>
      </c>
      <c r="F15084">
        <v>0</v>
      </c>
      <c r="G15084">
        <v>0</v>
      </c>
    </row>
    <row r="15085" spans="1:7">
      <c r="A15085" t="s">
        <v>31120</v>
      </c>
      <c r="B15085" t="s">
        <v>58</v>
      </c>
      <c r="C15085">
        <v>105493</v>
      </c>
      <c r="D15085" t="s">
        <v>8770</v>
      </c>
      <c r="E15085" t="s">
        <v>6502</v>
      </c>
      <c r="F15085">
        <v>0</v>
      </c>
      <c r="G15085">
        <v>0</v>
      </c>
    </row>
    <row r="15086" spans="1:7">
      <c r="A15086" t="s">
        <v>31121</v>
      </c>
      <c r="B15086" t="s">
        <v>58</v>
      </c>
      <c r="C15086">
        <v>105482</v>
      </c>
      <c r="D15086" t="s">
        <v>8771</v>
      </c>
      <c r="E15086" t="s">
        <v>6502</v>
      </c>
      <c r="F15086">
        <v>0</v>
      </c>
      <c r="G15086">
        <v>0</v>
      </c>
    </row>
    <row r="15087" spans="1:7">
      <c r="A15087" t="s">
        <v>31122</v>
      </c>
      <c r="B15087" t="s">
        <v>58</v>
      </c>
      <c r="C15087">
        <v>105430</v>
      </c>
      <c r="D15087" t="s">
        <v>8772</v>
      </c>
      <c r="E15087" t="s">
        <v>6502</v>
      </c>
      <c r="F15087">
        <v>0</v>
      </c>
      <c r="G15087">
        <v>0</v>
      </c>
    </row>
    <row r="15088" spans="1:7">
      <c r="A15088" t="s">
        <v>31123</v>
      </c>
      <c r="B15088" t="s">
        <v>58</v>
      </c>
      <c r="C15088">
        <v>105440</v>
      </c>
      <c r="D15088" t="s">
        <v>8773</v>
      </c>
      <c r="E15088" t="s">
        <v>6502</v>
      </c>
      <c r="F15088">
        <v>0</v>
      </c>
      <c r="G15088">
        <v>0</v>
      </c>
    </row>
    <row r="15089" spans="1:7">
      <c r="A15089" t="s">
        <v>31124</v>
      </c>
      <c r="B15089" t="s">
        <v>58</v>
      </c>
      <c r="C15089">
        <v>105465</v>
      </c>
      <c r="D15089" t="s">
        <v>8774</v>
      </c>
      <c r="E15089" t="s">
        <v>6502</v>
      </c>
      <c r="F15089">
        <v>0</v>
      </c>
      <c r="G15089">
        <v>0</v>
      </c>
    </row>
    <row r="15090" spans="1:7">
      <c r="A15090" t="s">
        <v>31125</v>
      </c>
      <c r="B15090" t="s">
        <v>58</v>
      </c>
      <c r="C15090">
        <v>105499</v>
      </c>
      <c r="D15090" t="s">
        <v>8775</v>
      </c>
      <c r="E15090" t="s">
        <v>6502</v>
      </c>
      <c r="F15090">
        <v>0</v>
      </c>
      <c r="G15090">
        <v>0</v>
      </c>
    </row>
    <row r="15091" spans="1:7">
      <c r="A15091" t="s">
        <v>31126</v>
      </c>
      <c r="B15091" t="s">
        <v>58</v>
      </c>
      <c r="C15091">
        <v>105431</v>
      </c>
      <c r="D15091" t="s">
        <v>8776</v>
      </c>
      <c r="E15091" t="s">
        <v>6502</v>
      </c>
      <c r="F15091">
        <v>0</v>
      </c>
      <c r="G15091">
        <v>0</v>
      </c>
    </row>
    <row r="15092" spans="1:7">
      <c r="A15092" t="s">
        <v>31127</v>
      </c>
      <c r="B15092" t="s">
        <v>58</v>
      </c>
      <c r="C15092">
        <v>105441</v>
      </c>
      <c r="D15092" t="s">
        <v>8777</v>
      </c>
      <c r="E15092" t="s">
        <v>6502</v>
      </c>
      <c r="F15092">
        <v>0</v>
      </c>
      <c r="G15092">
        <v>0</v>
      </c>
    </row>
    <row r="15093" spans="1:7">
      <c r="A15093" t="s">
        <v>31128</v>
      </c>
      <c r="B15093" t="s">
        <v>58</v>
      </c>
      <c r="C15093">
        <v>105466</v>
      </c>
      <c r="D15093" t="s">
        <v>8778</v>
      </c>
      <c r="E15093" t="s">
        <v>6502</v>
      </c>
      <c r="F15093">
        <v>0</v>
      </c>
      <c r="G15093">
        <v>0</v>
      </c>
    </row>
    <row r="15094" spans="1:7">
      <c r="A15094" t="s">
        <v>31129</v>
      </c>
      <c r="B15094" t="s">
        <v>58</v>
      </c>
      <c r="C15094">
        <v>105500</v>
      </c>
      <c r="D15094" t="s">
        <v>8779</v>
      </c>
      <c r="E15094" t="s">
        <v>6502</v>
      </c>
      <c r="F15094">
        <v>0</v>
      </c>
      <c r="G15094">
        <v>0</v>
      </c>
    </row>
    <row r="15095" spans="1:7">
      <c r="A15095" t="s">
        <v>31130</v>
      </c>
      <c r="B15095" t="s">
        <v>58</v>
      </c>
      <c r="C15095">
        <v>105429</v>
      </c>
      <c r="D15095" t="s">
        <v>8780</v>
      </c>
      <c r="E15095" t="s">
        <v>6502</v>
      </c>
      <c r="F15095">
        <v>0</v>
      </c>
      <c r="G15095">
        <v>0</v>
      </c>
    </row>
    <row r="15096" spans="1:7">
      <c r="A15096" t="s">
        <v>31131</v>
      </c>
      <c r="B15096" t="s">
        <v>58</v>
      </c>
      <c r="C15096">
        <v>105439</v>
      </c>
      <c r="D15096" t="s">
        <v>8781</v>
      </c>
      <c r="E15096" t="s">
        <v>6502</v>
      </c>
      <c r="F15096">
        <v>0</v>
      </c>
      <c r="G15096">
        <v>0</v>
      </c>
    </row>
    <row r="15097" spans="1:7">
      <c r="A15097" t="s">
        <v>31132</v>
      </c>
      <c r="B15097" t="s">
        <v>58</v>
      </c>
      <c r="C15097">
        <v>105464</v>
      </c>
      <c r="D15097" t="s">
        <v>8782</v>
      </c>
      <c r="E15097" t="s">
        <v>6502</v>
      </c>
      <c r="F15097">
        <v>0</v>
      </c>
      <c r="G15097">
        <v>0</v>
      </c>
    </row>
    <row r="15098" spans="1:7">
      <c r="A15098" t="s">
        <v>31133</v>
      </c>
      <c r="B15098" t="s">
        <v>58</v>
      </c>
      <c r="C15098">
        <v>105489</v>
      </c>
      <c r="D15098" t="s">
        <v>8783</v>
      </c>
      <c r="E15098" t="s">
        <v>6502</v>
      </c>
      <c r="F15098">
        <v>0</v>
      </c>
      <c r="G15098">
        <v>0</v>
      </c>
    </row>
    <row r="15099" spans="1:7">
      <c r="A15099" t="s">
        <v>31134</v>
      </c>
      <c r="B15099" t="s">
        <v>58</v>
      </c>
      <c r="C15099">
        <v>105437</v>
      </c>
      <c r="D15099" t="s">
        <v>8784</v>
      </c>
      <c r="E15099" t="s">
        <v>6502</v>
      </c>
      <c r="F15099">
        <v>0</v>
      </c>
      <c r="G15099">
        <v>0</v>
      </c>
    </row>
    <row r="15100" spans="1:7">
      <c r="A15100" t="s">
        <v>31135</v>
      </c>
      <c r="B15100" t="s">
        <v>58</v>
      </c>
      <c r="C15100">
        <v>105462</v>
      </c>
      <c r="D15100" t="s">
        <v>8785</v>
      </c>
      <c r="E15100" t="s">
        <v>6502</v>
      </c>
      <c r="F15100">
        <v>0</v>
      </c>
      <c r="G15100">
        <v>0</v>
      </c>
    </row>
    <row r="15101" spans="1:7">
      <c r="A15101" t="s">
        <v>31136</v>
      </c>
      <c r="B15101" t="s">
        <v>58</v>
      </c>
      <c r="C15101">
        <v>105484</v>
      </c>
      <c r="D15101" t="s">
        <v>8786</v>
      </c>
      <c r="E15101" t="s">
        <v>6502</v>
      </c>
      <c r="F15101">
        <v>0</v>
      </c>
      <c r="G15101">
        <v>0</v>
      </c>
    </row>
    <row r="15102" spans="1:7">
      <c r="A15102" t="s">
        <v>31137</v>
      </c>
      <c r="B15102" t="s">
        <v>58</v>
      </c>
      <c r="C15102">
        <v>105506</v>
      </c>
      <c r="D15102" t="s">
        <v>8787</v>
      </c>
      <c r="E15102" t="s">
        <v>6502</v>
      </c>
      <c r="F15102">
        <v>0</v>
      </c>
      <c r="G15102">
        <v>0</v>
      </c>
    </row>
    <row r="15103" spans="1:7">
      <c r="A15103" t="s">
        <v>31138</v>
      </c>
      <c r="B15103" t="s">
        <v>58</v>
      </c>
      <c r="C15103">
        <v>105432</v>
      </c>
      <c r="D15103" t="s">
        <v>8788</v>
      </c>
      <c r="E15103" t="s">
        <v>6502</v>
      </c>
      <c r="F15103">
        <v>0</v>
      </c>
      <c r="G15103">
        <v>0</v>
      </c>
    </row>
    <row r="15104" spans="1:7">
      <c r="A15104" t="s">
        <v>31139</v>
      </c>
      <c r="B15104" t="s">
        <v>58</v>
      </c>
      <c r="C15104">
        <v>105457</v>
      </c>
      <c r="D15104" t="s">
        <v>8789</v>
      </c>
      <c r="E15104" t="s">
        <v>6502</v>
      </c>
      <c r="F15104">
        <v>0</v>
      </c>
      <c r="G15104">
        <v>0</v>
      </c>
    </row>
    <row r="15105" spans="1:7">
      <c r="A15105" t="s">
        <v>31140</v>
      </c>
      <c r="B15105" t="s">
        <v>58</v>
      </c>
      <c r="C15105">
        <v>105467</v>
      </c>
      <c r="D15105" t="s">
        <v>8790</v>
      </c>
      <c r="E15105" t="s">
        <v>6502</v>
      </c>
      <c r="F15105">
        <v>0</v>
      </c>
      <c r="G15105">
        <v>0</v>
      </c>
    </row>
    <row r="15106" spans="1:7">
      <c r="A15106" t="s">
        <v>31141</v>
      </c>
      <c r="B15106" t="s">
        <v>58</v>
      </c>
      <c r="C15106">
        <v>105501</v>
      </c>
      <c r="D15106" t="s">
        <v>8791</v>
      </c>
      <c r="E15106" t="s">
        <v>6502</v>
      </c>
      <c r="F15106">
        <v>0</v>
      </c>
      <c r="G15106">
        <v>0</v>
      </c>
    </row>
    <row r="15107" spans="1:7">
      <c r="A15107" t="s">
        <v>31142</v>
      </c>
      <c r="B15107" t="s">
        <v>58</v>
      </c>
      <c r="C15107">
        <v>105433</v>
      </c>
      <c r="D15107" t="s">
        <v>8792</v>
      </c>
      <c r="E15107" t="s">
        <v>6502</v>
      </c>
      <c r="F15107">
        <v>0</v>
      </c>
      <c r="G15107">
        <v>0</v>
      </c>
    </row>
    <row r="15108" spans="1:7">
      <c r="A15108" t="s">
        <v>31143</v>
      </c>
      <c r="B15108" t="s">
        <v>58</v>
      </c>
      <c r="C15108">
        <v>105458</v>
      </c>
      <c r="D15108" t="s">
        <v>8793</v>
      </c>
      <c r="E15108" t="s">
        <v>6502</v>
      </c>
      <c r="F15108">
        <v>0</v>
      </c>
      <c r="G15108">
        <v>0</v>
      </c>
    </row>
    <row r="15109" spans="1:7">
      <c r="A15109" t="s">
        <v>31144</v>
      </c>
      <c r="B15109" t="s">
        <v>58</v>
      </c>
      <c r="C15109">
        <v>105468</v>
      </c>
      <c r="D15109" t="s">
        <v>8794</v>
      </c>
      <c r="E15109" t="s">
        <v>6502</v>
      </c>
      <c r="F15109">
        <v>0</v>
      </c>
      <c r="G15109">
        <v>0</v>
      </c>
    </row>
    <row r="15110" spans="1:7">
      <c r="A15110" t="s">
        <v>31145</v>
      </c>
      <c r="B15110" t="s">
        <v>58</v>
      </c>
      <c r="C15110">
        <v>105502</v>
      </c>
      <c r="D15110" t="s">
        <v>8795</v>
      </c>
      <c r="E15110" t="s">
        <v>6502</v>
      </c>
      <c r="F15110">
        <v>0</v>
      </c>
      <c r="G15110">
        <v>0</v>
      </c>
    </row>
    <row r="15111" spans="1:7">
      <c r="A15111" t="s">
        <v>31146</v>
      </c>
      <c r="B15111" t="s">
        <v>58</v>
      </c>
      <c r="C15111">
        <v>105434</v>
      </c>
      <c r="D15111" t="s">
        <v>8796</v>
      </c>
      <c r="E15111" t="s">
        <v>6502</v>
      </c>
      <c r="F15111">
        <v>0</v>
      </c>
      <c r="G15111">
        <v>0</v>
      </c>
    </row>
    <row r="15112" spans="1:7">
      <c r="A15112" t="s">
        <v>31147</v>
      </c>
      <c r="B15112" t="s">
        <v>58</v>
      </c>
      <c r="C15112">
        <v>105459</v>
      </c>
      <c r="D15112" t="s">
        <v>8797</v>
      </c>
      <c r="E15112" t="s">
        <v>6502</v>
      </c>
      <c r="F15112">
        <v>0</v>
      </c>
      <c r="G15112">
        <v>0</v>
      </c>
    </row>
    <row r="15113" spans="1:7">
      <c r="A15113" t="s">
        <v>31148</v>
      </c>
      <c r="B15113" t="s">
        <v>58</v>
      </c>
      <c r="C15113">
        <v>105469</v>
      </c>
      <c r="D15113" t="s">
        <v>8798</v>
      </c>
      <c r="E15113" t="s">
        <v>6502</v>
      </c>
      <c r="F15113">
        <v>0</v>
      </c>
      <c r="G15113">
        <v>0</v>
      </c>
    </row>
    <row r="15114" spans="1:7">
      <c r="A15114" t="s">
        <v>31149</v>
      </c>
      <c r="B15114" t="s">
        <v>58</v>
      </c>
      <c r="C15114">
        <v>105503</v>
      </c>
      <c r="D15114" t="s">
        <v>8799</v>
      </c>
      <c r="E15114" t="s">
        <v>6502</v>
      </c>
      <c r="F15114">
        <v>0</v>
      </c>
      <c r="G15114">
        <v>0</v>
      </c>
    </row>
    <row r="15115" spans="1:7">
      <c r="A15115" t="s">
        <v>31150</v>
      </c>
      <c r="B15115" t="s">
        <v>58</v>
      </c>
      <c r="C15115">
        <v>105472</v>
      </c>
      <c r="D15115" t="s">
        <v>8800</v>
      </c>
      <c r="E15115" t="s">
        <v>6502</v>
      </c>
      <c r="F15115">
        <v>0</v>
      </c>
      <c r="G15115">
        <v>0</v>
      </c>
    </row>
    <row r="15116" spans="1:7">
      <c r="A15116" t="s">
        <v>31151</v>
      </c>
      <c r="B15116" t="s">
        <v>58</v>
      </c>
      <c r="C15116">
        <v>105413</v>
      </c>
      <c r="D15116" t="s">
        <v>8801</v>
      </c>
      <c r="E15116" t="s">
        <v>6502</v>
      </c>
      <c r="F15116">
        <v>0</v>
      </c>
      <c r="G15116">
        <v>0</v>
      </c>
    </row>
    <row r="15117" spans="1:7">
      <c r="A15117" t="s">
        <v>31152</v>
      </c>
      <c r="B15117" t="s">
        <v>58</v>
      </c>
      <c r="C15117">
        <v>105423</v>
      </c>
      <c r="D15117" t="s">
        <v>8802</v>
      </c>
      <c r="E15117" t="s">
        <v>6502</v>
      </c>
      <c r="F15117">
        <v>0</v>
      </c>
      <c r="G15117">
        <v>0</v>
      </c>
    </row>
    <row r="15118" spans="1:7">
      <c r="A15118" t="s">
        <v>31153</v>
      </c>
      <c r="B15118" t="s">
        <v>58</v>
      </c>
      <c r="C15118">
        <v>105447</v>
      </c>
      <c r="D15118" t="s">
        <v>8803</v>
      </c>
      <c r="E15118" t="s">
        <v>6502</v>
      </c>
      <c r="F15118">
        <v>0</v>
      </c>
      <c r="G15118">
        <v>0</v>
      </c>
    </row>
    <row r="15119" spans="1:7">
      <c r="A15119" t="s">
        <v>31154</v>
      </c>
      <c r="B15119" t="s">
        <v>58</v>
      </c>
      <c r="C15119">
        <v>105408</v>
      </c>
      <c r="D15119" t="s">
        <v>8804</v>
      </c>
      <c r="E15119" t="s">
        <v>6502</v>
      </c>
      <c r="F15119">
        <v>0</v>
      </c>
      <c r="G15119">
        <v>0</v>
      </c>
    </row>
    <row r="15120" spans="1:7">
      <c r="A15120" t="s">
        <v>31155</v>
      </c>
      <c r="B15120" t="s">
        <v>58</v>
      </c>
      <c r="C15120">
        <v>105479</v>
      </c>
      <c r="D15120" t="s">
        <v>8805</v>
      </c>
      <c r="E15120" t="s">
        <v>6502</v>
      </c>
      <c r="F15120">
        <v>0</v>
      </c>
      <c r="G15120">
        <v>0</v>
      </c>
    </row>
    <row r="15121" spans="1:11">
      <c r="A15121" t="s">
        <v>31156</v>
      </c>
      <c r="B15121" t="s">
        <v>58</v>
      </c>
      <c r="C15121">
        <v>105422</v>
      </c>
      <c r="D15121" t="s">
        <v>8806</v>
      </c>
      <c r="E15121" t="s">
        <v>6502</v>
      </c>
      <c r="F15121">
        <v>0</v>
      </c>
      <c r="G15121">
        <v>0</v>
      </c>
    </row>
    <row r="15122" spans="1:11">
      <c r="A15122" t="s">
        <v>31157</v>
      </c>
      <c r="B15122" t="s">
        <v>58</v>
      </c>
      <c r="C15122">
        <v>105446</v>
      </c>
      <c r="D15122" t="s">
        <v>8807</v>
      </c>
      <c r="E15122" t="s">
        <v>6502</v>
      </c>
      <c r="F15122">
        <v>0</v>
      </c>
      <c r="G15122">
        <v>0</v>
      </c>
    </row>
    <row r="15123" spans="1:11">
      <c r="A15123" t="s">
        <v>31158</v>
      </c>
      <c r="B15123" t="s">
        <v>58</v>
      </c>
      <c r="C15123">
        <v>105474</v>
      </c>
      <c r="D15123" t="s">
        <v>8808</v>
      </c>
      <c r="E15123" t="s">
        <v>6502</v>
      </c>
      <c r="F15123">
        <v>0</v>
      </c>
      <c r="G15123">
        <v>0</v>
      </c>
    </row>
    <row r="15124" spans="1:11">
      <c r="A15124" t="s">
        <v>31159</v>
      </c>
      <c r="B15124" t="s">
        <v>58</v>
      </c>
      <c r="C15124">
        <v>105480</v>
      </c>
      <c r="D15124" t="s">
        <v>8809</v>
      </c>
      <c r="E15124" t="s">
        <v>6502</v>
      </c>
      <c r="F15124">
        <v>0</v>
      </c>
      <c r="G15124">
        <v>0</v>
      </c>
    </row>
    <row r="15125" spans="1:11">
      <c r="A15125" t="s">
        <v>31160</v>
      </c>
      <c r="B15125" t="s">
        <v>58</v>
      </c>
      <c r="C15125">
        <v>105481</v>
      </c>
      <c r="D15125" t="s">
        <v>8810</v>
      </c>
      <c r="E15125" t="s">
        <v>6502</v>
      </c>
      <c r="F15125">
        <v>0</v>
      </c>
      <c r="G15125">
        <v>0</v>
      </c>
    </row>
    <row r="15126" spans="1:11">
      <c r="A15126" t="s">
        <v>31161</v>
      </c>
      <c r="B15126" t="s">
        <v>58</v>
      </c>
      <c r="C15126">
        <v>105449</v>
      </c>
      <c r="D15126" t="s">
        <v>8811</v>
      </c>
      <c r="E15126" t="s">
        <v>6502</v>
      </c>
      <c r="F15126">
        <v>0</v>
      </c>
      <c r="G15126">
        <v>0</v>
      </c>
    </row>
    <row r="15127" spans="1:11">
      <c r="A15127" t="s">
        <v>31162</v>
      </c>
      <c r="B15127" t="s">
        <v>58</v>
      </c>
      <c r="C15127">
        <v>105511</v>
      </c>
      <c r="D15127" t="s">
        <v>8812</v>
      </c>
      <c r="E15127" t="s">
        <v>84</v>
      </c>
      <c r="F15127">
        <v>0</v>
      </c>
      <c r="G15127">
        <v>0</v>
      </c>
    </row>
    <row r="15128" spans="1:11">
      <c r="A15128" t="s">
        <v>31163</v>
      </c>
      <c r="B15128" t="s">
        <v>58</v>
      </c>
      <c r="C15128">
        <v>105507</v>
      </c>
      <c r="D15128" t="s">
        <v>8813</v>
      </c>
      <c r="E15128" t="s">
        <v>84</v>
      </c>
      <c r="F15128">
        <v>0</v>
      </c>
      <c r="G15128">
        <v>0</v>
      </c>
    </row>
    <row r="15129" spans="1:11">
      <c r="A15129" t="s">
        <v>31164</v>
      </c>
      <c r="B15129" t="s">
        <v>58</v>
      </c>
      <c r="C15129">
        <v>105512</v>
      </c>
      <c r="D15129" t="s">
        <v>8814</v>
      </c>
      <c r="E15129" t="s">
        <v>84</v>
      </c>
      <c r="F15129">
        <v>0</v>
      </c>
      <c r="G15129">
        <v>0</v>
      </c>
    </row>
    <row r="15130" spans="1:11">
      <c r="A15130" t="s">
        <v>31165</v>
      </c>
      <c r="B15130" t="s">
        <v>58</v>
      </c>
      <c r="C15130">
        <v>105508</v>
      </c>
      <c r="D15130" t="s">
        <v>8815</v>
      </c>
      <c r="E15130" t="s">
        <v>84</v>
      </c>
      <c r="F15130">
        <v>0</v>
      </c>
      <c r="G15130">
        <v>0</v>
      </c>
    </row>
    <row r="15131" spans="1:11">
      <c r="A15131" t="s">
        <v>31166</v>
      </c>
      <c r="B15131" t="s">
        <v>58</v>
      </c>
      <c r="C15131">
        <v>105513</v>
      </c>
      <c r="D15131" t="s">
        <v>8816</v>
      </c>
      <c r="E15131" t="s">
        <v>84</v>
      </c>
      <c r="F15131">
        <v>0</v>
      </c>
      <c r="G15131">
        <v>0</v>
      </c>
    </row>
    <row r="15132" spans="1:11">
      <c r="A15132" t="s">
        <v>31167</v>
      </c>
      <c r="B15132" t="s">
        <v>58</v>
      </c>
      <c r="C15132">
        <v>105509</v>
      </c>
      <c r="D15132" t="s">
        <v>8817</v>
      </c>
      <c r="E15132" t="s">
        <v>84</v>
      </c>
      <c r="F15132">
        <v>0</v>
      </c>
      <c r="G15132">
        <v>0</v>
      </c>
    </row>
    <row r="15133" spans="1:11">
      <c r="A15133" t="s">
        <v>31168</v>
      </c>
      <c r="B15133" t="s">
        <v>58</v>
      </c>
      <c r="C15133">
        <v>105514</v>
      </c>
      <c r="D15133" t="s">
        <v>8818</v>
      </c>
      <c r="E15133" t="s">
        <v>84</v>
      </c>
      <c r="F15133">
        <v>0</v>
      </c>
      <c r="G15133">
        <v>0</v>
      </c>
    </row>
    <row r="15134" spans="1:11">
      <c r="A15134" t="s">
        <v>31169</v>
      </c>
      <c r="B15134" t="s">
        <v>58</v>
      </c>
      <c r="C15134">
        <v>105510</v>
      </c>
      <c r="D15134" t="s">
        <v>8819</v>
      </c>
      <c r="E15134" t="s">
        <v>84</v>
      </c>
      <c r="F15134">
        <v>0</v>
      </c>
      <c r="G15134">
        <v>0</v>
      </c>
    </row>
    <row r="15135" spans="1:11">
      <c r="A15135" t="s">
        <v>31170</v>
      </c>
      <c r="B15135" t="s">
        <v>58</v>
      </c>
      <c r="C15135">
        <v>100207</v>
      </c>
      <c r="D15135" t="s">
        <v>6239</v>
      </c>
      <c r="E15135" t="s">
        <v>128</v>
      </c>
      <c r="F15135">
        <v>587.6</v>
      </c>
      <c r="G15135">
        <v>609.08000000000004</v>
      </c>
      <c r="J15135">
        <v>0</v>
      </c>
      <c r="K15135">
        <v>0</v>
      </c>
    </row>
    <row r="15136" spans="1:11">
      <c r="A15136" t="s">
        <v>31171</v>
      </c>
      <c r="B15136" t="s">
        <v>58</v>
      </c>
      <c r="C15136">
        <v>100211</v>
      </c>
      <c r="D15136" t="s">
        <v>6244</v>
      </c>
      <c r="E15136" t="s">
        <v>6241</v>
      </c>
      <c r="F15136">
        <v>9.36</v>
      </c>
      <c r="G15136">
        <v>10.08</v>
      </c>
      <c r="J15136">
        <v>0</v>
      </c>
      <c r="K15136">
        <v>0</v>
      </c>
    </row>
    <row r="15137" spans="1:11">
      <c r="A15137" t="s">
        <v>31172</v>
      </c>
      <c r="B15137" t="s">
        <v>58</v>
      </c>
      <c r="C15137">
        <v>100210</v>
      </c>
      <c r="D15137" t="s">
        <v>6243</v>
      </c>
      <c r="E15137" t="s">
        <v>6241</v>
      </c>
      <c r="F15137">
        <v>24.27</v>
      </c>
      <c r="G15137">
        <v>26.13</v>
      </c>
      <c r="J15137">
        <v>0</v>
      </c>
      <c r="K15137">
        <v>0</v>
      </c>
    </row>
    <row r="15138" spans="1:11">
      <c r="A15138" t="s">
        <v>31173</v>
      </c>
      <c r="B15138" t="s">
        <v>58</v>
      </c>
      <c r="C15138">
        <v>100221</v>
      </c>
      <c r="D15138" t="s">
        <v>6255</v>
      </c>
      <c r="E15138" t="s">
        <v>6254</v>
      </c>
      <c r="F15138">
        <v>42.89</v>
      </c>
      <c r="G15138">
        <v>46.19</v>
      </c>
      <c r="J15138">
        <v>0</v>
      </c>
      <c r="K15138">
        <v>0</v>
      </c>
    </row>
    <row r="15139" spans="1:11">
      <c r="A15139" t="s">
        <v>31174</v>
      </c>
      <c r="B15139" t="s">
        <v>58</v>
      </c>
      <c r="C15139">
        <v>100203</v>
      </c>
      <c r="D15139" t="s">
        <v>6235</v>
      </c>
      <c r="E15139" t="s">
        <v>6227</v>
      </c>
      <c r="F15139">
        <v>1.5</v>
      </c>
      <c r="G15139">
        <v>1.61</v>
      </c>
      <c r="J15139">
        <v>0</v>
      </c>
      <c r="K15139">
        <v>0</v>
      </c>
    </row>
    <row r="15140" spans="1:11">
      <c r="A15140" t="s">
        <v>31175</v>
      </c>
      <c r="B15140" t="s">
        <v>58</v>
      </c>
      <c r="C15140">
        <v>100202</v>
      </c>
      <c r="D15140" t="s">
        <v>6234</v>
      </c>
      <c r="E15140" t="s">
        <v>6227</v>
      </c>
      <c r="F15140">
        <v>1.27</v>
      </c>
      <c r="G15140">
        <v>1.36</v>
      </c>
      <c r="J15140">
        <v>0</v>
      </c>
      <c r="K15140">
        <v>0</v>
      </c>
    </row>
    <row r="15141" spans="1:11">
      <c r="A15141" t="s">
        <v>31176</v>
      </c>
      <c r="B15141" t="s">
        <v>58</v>
      </c>
      <c r="C15141">
        <v>100201</v>
      </c>
      <c r="D15141" t="s">
        <v>6233</v>
      </c>
      <c r="E15141" t="s">
        <v>6227</v>
      </c>
      <c r="F15141">
        <v>1.08</v>
      </c>
      <c r="G15141">
        <v>1.17</v>
      </c>
      <c r="J15141">
        <v>0</v>
      </c>
      <c r="K15141">
        <v>0</v>
      </c>
    </row>
    <row r="15142" spans="1:11">
      <c r="A15142" t="s">
        <v>31177</v>
      </c>
      <c r="B15142" t="s">
        <v>58</v>
      </c>
      <c r="C15142">
        <v>100216</v>
      </c>
      <c r="D15142" t="s">
        <v>6249</v>
      </c>
      <c r="E15142" t="s">
        <v>6241</v>
      </c>
      <c r="F15142">
        <v>1.31</v>
      </c>
      <c r="G15142">
        <v>1.41</v>
      </c>
      <c r="J15142">
        <v>0</v>
      </c>
      <c r="K15142">
        <v>0</v>
      </c>
    </row>
    <row r="15143" spans="1:11">
      <c r="A15143" t="s">
        <v>31178</v>
      </c>
      <c r="B15143" t="s">
        <v>58</v>
      </c>
      <c r="C15143">
        <v>100215</v>
      </c>
      <c r="D15143" t="s">
        <v>6248</v>
      </c>
      <c r="E15143" t="s">
        <v>6241</v>
      </c>
      <c r="F15143">
        <v>4.88</v>
      </c>
      <c r="G15143">
        <v>5.26</v>
      </c>
      <c r="J15143">
        <v>0</v>
      </c>
      <c r="K15143">
        <v>0</v>
      </c>
    </row>
    <row r="15144" spans="1:11">
      <c r="A15144" t="s">
        <v>31179</v>
      </c>
      <c r="B15144" t="s">
        <v>58</v>
      </c>
      <c r="C15144">
        <v>100214</v>
      </c>
      <c r="D15144" t="s">
        <v>6247</v>
      </c>
      <c r="E15144" t="s">
        <v>6241</v>
      </c>
      <c r="F15144">
        <v>5.7</v>
      </c>
      <c r="G15144">
        <v>6.14</v>
      </c>
      <c r="J15144">
        <v>0</v>
      </c>
      <c r="K15144">
        <v>0</v>
      </c>
    </row>
    <row r="15145" spans="1:11">
      <c r="A15145" t="s">
        <v>31180</v>
      </c>
      <c r="B15145" t="s">
        <v>58</v>
      </c>
      <c r="C15145">
        <v>100223</v>
      </c>
      <c r="D15145" t="s">
        <v>6257</v>
      </c>
      <c r="E15145" t="s">
        <v>6254</v>
      </c>
      <c r="F15145">
        <v>7.6</v>
      </c>
      <c r="G15145">
        <v>8.18</v>
      </c>
      <c r="J15145">
        <v>0</v>
      </c>
      <c r="K15145">
        <v>0</v>
      </c>
    </row>
    <row r="15146" spans="1:11">
      <c r="A15146" t="s">
        <v>31181</v>
      </c>
      <c r="B15146" t="s">
        <v>58</v>
      </c>
      <c r="C15146">
        <v>100280</v>
      </c>
      <c r="D15146" t="s">
        <v>6316</v>
      </c>
      <c r="E15146" t="s">
        <v>6241</v>
      </c>
      <c r="F15146">
        <v>24.94</v>
      </c>
      <c r="G15146">
        <v>26.86</v>
      </c>
      <c r="J15146">
        <v>0</v>
      </c>
      <c r="K15146">
        <v>0</v>
      </c>
    </row>
    <row r="15147" spans="1:11">
      <c r="A15147" t="s">
        <v>31182</v>
      </c>
      <c r="B15147" t="s">
        <v>58</v>
      </c>
      <c r="C15147">
        <v>100270</v>
      </c>
      <c r="D15147" t="s">
        <v>6306</v>
      </c>
      <c r="E15147" t="s">
        <v>6241</v>
      </c>
      <c r="F15147">
        <v>85.1</v>
      </c>
      <c r="G15147">
        <v>91.63</v>
      </c>
      <c r="J15147">
        <v>0</v>
      </c>
      <c r="K15147">
        <v>0</v>
      </c>
    </row>
    <row r="15148" spans="1:11">
      <c r="A15148" t="s">
        <v>31183</v>
      </c>
      <c r="B15148" t="s">
        <v>58</v>
      </c>
      <c r="C15148">
        <v>100286</v>
      </c>
      <c r="D15148" t="s">
        <v>6322</v>
      </c>
      <c r="E15148" t="s">
        <v>6272</v>
      </c>
      <c r="F15148">
        <v>18.62</v>
      </c>
      <c r="G15148">
        <v>20.05</v>
      </c>
      <c r="J15148">
        <v>0</v>
      </c>
      <c r="K15148">
        <v>0</v>
      </c>
    </row>
    <row r="15149" spans="1:11">
      <c r="A15149" t="s">
        <v>31184</v>
      </c>
      <c r="B15149" t="s">
        <v>58</v>
      </c>
      <c r="C15149">
        <v>100213</v>
      </c>
      <c r="D15149" t="s">
        <v>6246</v>
      </c>
      <c r="E15149" t="s">
        <v>6241</v>
      </c>
      <c r="F15149">
        <v>3.71</v>
      </c>
      <c r="G15149">
        <v>4</v>
      </c>
      <c r="J15149">
        <v>0</v>
      </c>
      <c r="K15149">
        <v>0</v>
      </c>
    </row>
    <row r="15150" spans="1:11">
      <c r="A15150" t="s">
        <v>31185</v>
      </c>
      <c r="B15150" t="s">
        <v>58</v>
      </c>
      <c r="C15150">
        <v>100212</v>
      </c>
      <c r="D15150" t="s">
        <v>6245</v>
      </c>
      <c r="E15150" t="s">
        <v>6241</v>
      </c>
      <c r="F15150">
        <v>10.34</v>
      </c>
      <c r="G15150">
        <v>11.13</v>
      </c>
      <c r="J15150">
        <v>0</v>
      </c>
      <c r="K15150">
        <v>0</v>
      </c>
    </row>
    <row r="15151" spans="1:11">
      <c r="A15151" t="s">
        <v>31186</v>
      </c>
      <c r="B15151" t="s">
        <v>58</v>
      </c>
      <c r="C15151">
        <v>100222</v>
      </c>
      <c r="D15151" t="s">
        <v>6256</v>
      </c>
      <c r="E15151" t="s">
        <v>6254</v>
      </c>
      <c r="F15151">
        <v>16.25</v>
      </c>
      <c r="G15151">
        <v>17.489999999999998</v>
      </c>
      <c r="J15151">
        <v>0</v>
      </c>
      <c r="K15151">
        <v>0</v>
      </c>
    </row>
    <row r="15152" spans="1:11">
      <c r="A15152" t="s">
        <v>31187</v>
      </c>
      <c r="B15152" t="s">
        <v>58</v>
      </c>
      <c r="C15152">
        <v>100226</v>
      </c>
      <c r="D15152" t="s">
        <v>6261</v>
      </c>
      <c r="E15152" t="s">
        <v>6260</v>
      </c>
      <c r="F15152">
        <v>0.93</v>
      </c>
      <c r="G15152">
        <v>1</v>
      </c>
      <c r="J15152">
        <v>0</v>
      </c>
      <c r="K15152">
        <v>0</v>
      </c>
    </row>
    <row r="15153" spans="1:11">
      <c r="A15153" t="s">
        <v>31188</v>
      </c>
      <c r="B15153" t="s">
        <v>58</v>
      </c>
      <c r="C15153">
        <v>100200</v>
      </c>
      <c r="D15153" t="s">
        <v>6232</v>
      </c>
      <c r="E15153" t="s">
        <v>6227</v>
      </c>
      <c r="F15153">
        <v>0.54</v>
      </c>
      <c r="G15153">
        <v>0.59</v>
      </c>
      <c r="J15153">
        <v>0</v>
      </c>
      <c r="K15153">
        <v>0</v>
      </c>
    </row>
    <row r="15154" spans="1:11">
      <c r="A15154" t="s">
        <v>31189</v>
      </c>
      <c r="B15154" t="s">
        <v>58</v>
      </c>
      <c r="C15154">
        <v>100199</v>
      </c>
      <c r="D15154" t="s">
        <v>6231</v>
      </c>
      <c r="E15154" t="s">
        <v>6227</v>
      </c>
      <c r="F15154">
        <v>0.44</v>
      </c>
      <c r="G15154">
        <v>0.48</v>
      </c>
      <c r="J15154">
        <v>0</v>
      </c>
      <c r="K15154">
        <v>0</v>
      </c>
    </row>
    <row r="15155" spans="1:11">
      <c r="A15155" t="s">
        <v>31190</v>
      </c>
      <c r="B15155" t="s">
        <v>58</v>
      </c>
      <c r="C15155">
        <v>100198</v>
      </c>
      <c r="D15155" t="s">
        <v>6230</v>
      </c>
      <c r="E15155" t="s">
        <v>6227</v>
      </c>
      <c r="F15155">
        <v>0.37</v>
      </c>
      <c r="G15155">
        <v>0.4</v>
      </c>
      <c r="J15155">
        <v>0</v>
      </c>
      <c r="K15155">
        <v>0</v>
      </c>
    </row>
    <row r="15156" spans="1:11">
      <c r="A15156" t="s">
        <v>31191</v>
      </c>
      <c r="B15156" t="s">
        <v>58</v>
      </c>
      <c r="C15156">
        <v>100283</v>
      </c>
      <c r="D15156" t="s">
        <v>6319</v>
      </c>
      <c r="E15156" t="s">
        <v>6254</v>
      </c>
      <c r="F15156">
        <v>34.36</v>
      </c>
      <c r="G15156">
        <v>37</v>
      </c>
      <c r="J15156">
        <v>0</v>
      </c>
      <c r="K15156">
        <v>0</v>
      </c>
    </row>
    <row r="15157" spans="1:11">
      <c r="A15157" t="s">
        <v>31192</v>
      </c>
      <c r="B15157" t="s">
        <v>58</v>
      </c>
      <c r="C15157">
        <v>100227</v>
      </c>
      <c r="D15157" t="s">
        <v>6262</v>
      </c>
      <c r="E15157" t="s">
        <v>6260</v>
      </c>
      <c r="F15157">
        <v>1.38</v>
      </c>
      <c r="G15157">
        <v>1.48</v>
      </c>
      <c r="J15157">
        <v>0</v>
      </c>
      <c r="K15157">
        <v>0</v>
      </c>
    </row>
    <row r="15158" spans="1:11">
      <c r="A15158" t="s">
        <v>31193</v>
      </c>
      <c r="B15158" t="s">
        <v>58</v>
      </c>
      <c r="C15158">
        <v>100205</v>
      </c>
      <c r="D15158" t="s">
        <v>6237</v>
      </c>
      <c r="E15158" t="s">
        <v>128</v>
      </c>
      <c r="F15158">
        <v>1991.13</v>
      </c>
      <c r="G15158">
        <v>2144.14</v>
      </c>
      <c r="J15158">
        <v>0</v>
      </c>
      <c r="K15158">
        <v>0</v>
      </c>
    </row>
    <row r="15159" spans="1:11">
      <c r="A15159" t="s">
        <v>31194</v>
      </c>
      <c r="B15159" t="s">
        <v>58</v>
      </c>
      <c r="C15159">
        <v>100206</v>
      </c>
      <c r="D15159" t="s">
        <v>6238</v>
      </c>
      <c r="E15159" t="s">
        <v>128</v>
      </c>
      <c r="F15159">
        <v>1439.25</v>
      </c>
      <c r="G15159">
        <v>1549.84</v>
      </c>
      <c r="J15159">
        <v>0</v>
      </c>
      <c r="K15159">
        <v>0</v>
      </c>
    </row>
    <row r="15160" spans="1:11">
      <c r="A15160" t="s">
        <v>31195</v>
      </c>
      <c r="B15160" t="s">
        <v>58</v>
      </c>
      <c r="C15160">
        <v>100281</v>
      </c>
      <c r="D15160" t="s">
        <v>6317</v>
      </c>
      <c r="E15160" t="s">
        <v>6241</v>
      </c>
      <c r="F15160">
        <v>4.6100000000000003</v>
      </c>
      <c r="G15160">
        <v>4.76</v>
      </c>
      <c r="J15160">
        <v>0.49459999999999998</v>
      </c>
      <c r="K15160">
        <v>0.47899999999999998</v>
      </c>
    </row>
    <row r="15161" spans="1:11">
      <c r="A15161" t="s">
        <v>31196</v>
      </c>
      <c r="B15161" t="s">
        <v>58</v>
      </c>
      <c r="C15161">
        <v>100219</v>
      </c>
      <c r="D15161" t="s">
        <v>6252</v>
      </c>
      <c r="E15161" t="s">
        <v>6241</v>
      </c>
      <c r="F15161">
        <v>0.56999999999999995</v>
      </c>
      <c r="G15161">
        <v>0.59</v>
      </c>
      <c r="J15161">
        <v>0.49120000000000003</v>
      </c>
      <c r="K15161">
        <v>0.47460000000000002</v>
      </c>
    </row>
    <row r="15162" spans="1:11">
      <c r="A15162" t="s">
        <v>31197</v>
      </c>
      <c r="B15162" t="s">
        <v>58</v>
      </c>
      <c r="C15162">
        <v>100218</v>
      </c>
      <c r="D15162" t="s">
        <v>6251</v>
      </c>
      <c r="E15162" t="s">
        <v>6241</v>
      </c>
      <c r="F15162">
        <v>2.58</v>
      </c>
      <c r="G15162">
        <v>2.66</v>
      </c>
      <c r="J15162">
        <v>0.49220000000000003</v>
      </c>
      <c r="K15162">
        <v>0.47739999999999999</v>
      </c>
    </row>
    <row r="15163" spans="1:11">
      <c r="A15163" t="s">
        <v>31198</v>
      </c>
      <c r="B15163" t="s">
        <v>58</v>
      </c>
      <c r="C15163">
        <v>100217</v>
      </c>
      <c r="D15163" t="s">
        <v>6250</v>
      </c>
      <c r="E15163" t="s">
        <v>6241</v>
      </c>
      <c r="F15163">
        <v>3.77</v>
      </c>
      <c r="G15163">
        <v>3.88</v>
      </c>
      <c r="J15163">
        <v>0.49340000000000001</v>
      </c>
      <c r="K15163">
        <v>0.47939999999999999</v>
      </c>
    </row>
    <row r="15164" spans="1:11">
      <c r="A15164" t="s">
        <v>31199</v>
      </c>
      <c r="B15164" t="s">
        <v>58</v>
      </c>
      <c r="C15164">
        <v>100224</v>
      </c>
      <c r="D15164" t="s">
        <v>6258</v>
      </c>
      <c r="E15164" t="s">
        <v>6254</v>
      </c>
      <c r="F15164">
        <v>3.77</v>
      </c>
      <c r="G15164">
        <v>3.88</v>
      </c>
      <c r="J15164">
        <v>0.49340000000000001</v>
      </c>
      <c r="K15164">
        <v>0.47939999999999999</v>
      </c>
    </row>
    <row r="15165" spans="1:11">
      <c r="A15165" t="s">
        <v>31200</v>
      </c>
      <c r="B15165" t="s">
        <v>58</v>
      </c>
      <c r="C15165">
        <v>100228</v>
      </c>
      <c r="D15165" t="s">
        <v>6263</v>
      </c>
      <c r="E15165" t="s">
        <v>6260</v>
      </c>
      <c r="F15165">
        <v>0.36</v>
      </c>
      <c r="G15165">
        <v>0.38</v>
      </c>
      <c r="J15165">
        <v>0.5</v>
      </c>
      <c r="K15165">
        <v>0.47370000000000001</v>
      </c>
    </row>
    <row r="15166" spans="1:11">
      <c r="A15166" t="s">
        <v>31201</v>
      </c>
      <c r="B15166" t="s">
        <v>58</v>
      </c>
      <c r="C15166">
        <v>100204</v>
      </c>
      <c r="D15166" t="s">
        <v>6236</v>
      </c>
      <c r="E15166" t="s">
        <v>6227</v>
      </c>
      <c r="F15166">
        <v>0.14000000000000001</v>
      </c>
      <c r="G15166">
        <v>0.15</v>
      </c>
      <c r="J15166">
        <v>0.42859999999999998</v>
      </c>
      <c r="K15166">
        <v>0.4</v>
      </c>
    </row>
    <row r="15167" spans="1:11">
      <c r="A15167" t="s">
        <v>31202</v>
      </c>
      <c r="B15167" t="s">
        <v>58</v>
      </c>
      <c r="C15167">
        <v>100284</v>
      </c>
      <c r="D15167" t="s">
        <v>6320</v>
      </c>
      <c r="E15167" t="s">
        <v>6254</v>
      </c>
      <c r="F15167">
        <v>13.49</v>
      </c>
      <c r="G15167">
        <v>13.9</v>
      </c>
      <c r="J15167">
        <v>0.49440000000000001</v>
      </c>
      <c r="K15167">
        <v>0.47989999999999999</v>
      </c>
    </row>
    <row r="15168" spans="1:11">
      <c r="A15168" t="s">
        <v>31203</v>
      </c>
      <c r="B15168" t="s">
        <v>58</v>
      </c>
      <c r="C15168">
        <v>100277</v>
      </c>
      <c r="D15168" t="s">
        <v>6313</v>
      </c>
      <c r="E15168" t="s">
        <v>6254</v>
      </c>
      <c r="F15168">
        <v>2.4</v>
      </c>
      <c r="G15168">
        <v>2.4700000000000002</v>
      </c>
      <c r="J15168">
        <v>0.49580000000000002</v>
      </c>
      <c r="K15168">
        <v>0.48180000000000001</v>
      </c>
    </row>
    <row r="15169" spans="1:11">
      <c r="A15169" t="s">
        <v>31204</v>
      </c>
      <c r="B15169" t="s">
        <v>58</v>
      </c>
      <c r="C15169">
        <v>100278</v>
      </c>
      <c r="D15169" t="s">
        <v>6314</v>
      </c>
      <c r="E15169" t="s">
        <v>6241</v>
      </c>
      <c r="F15169">
        <v>54.31</v>
      </c>
      <c r="G15169">
        <v>58.49</v>
      </c>
      <c r="J15169">
        <v>0</v>
      </c>
      <c r="K15169">
        <v>0</v>
      </c>
    </row>
    <row r="15170" spans="1:11">
      <c r="A15170" t="s">
        <v>31205</v>
      </c>
      <c r="B15170" t="s">
        <v>58</v>
      </c>
      <c r="C15170">
        <v>100268</v>
      </c>
      <c r="D15170" t="s">
        <v>6304</v>
      </c>
      <c r="E15170" t="s">
        <v>6241</v>
      </c>
      <c r="F15170">
        <v>113.52</v>
      </c>
      <c r="G15170">
        <v>122.25</v>
      </c>
      <c r="J15170">
        <v>0</v>
      </c>
      <c r="K15170">
        <v>0</v>
      </c>
    </row>
    <row r="15171" spans="1:11">
      <c r="A15171" t="s">
        <v>31206</v>
      </c>
      <c r="B15171" t="s">
        <v>58</v>
      </c>
      <c r="C15171">
        <v>100285</v>
      </c>
      <c r="D15171" t="s">
        <v>6321</v>
      </c>
      <c r="E15171" t="s">
        <v>6272</v>
      </c>
      <c r="F15171">
        <v>57.14</v>
      </c>
      <c r="G15171">
        <v>61.54</v>
      </c>
      <c r="J15171">
        <v>0</v>
      </c>
      <c r="K15171">
        <v>0</v>
      </c>
    </row>
    <row r="15172" spans="1:11">
      <c r="A15172" t="s">
        <v>31207</v>
      </c>
      <c r="B15172" t="s">
        <v>58</v>
      </c>
      <c r="C15172">
        <v>100209</v>
      </c>
      <c r="D15172" t="s">
        <v>6242</v>
      </c>
      <c r="E15172" t="s">
        <v>6241</v>
      </c>
      <c r="F15172">
        <v>13.17</v>
      </c>
      <c r="G15172">
        <v>14.18</v>
      </c>
      <c r="J15172">
        <v>0</v>
      </c>
      <c r="K15172">
        <v>0</v>
      </c>
    </row>
    <row r="15173" spans="1:11">
      <c r="A15173" t="s">
        <v>31208</v>
      </c>
      <c r="B15173" t="s">
        <v>58</v>
      </c>
      <c r="C15173">
        <v>100208</v>
      </c>
      <c r="D15173" t="s">
        <v>6240</v>
      </c>
      <c r="E15173" t="s">
        <v>6241</v>
      </c>
      <c r="F15173">
        <v>26.34</v>
      </c>
      <c r="G15173">
        <v>28.36</v>
      </c>
      <c r="J15173">
        <v>0</v>
      </c>
      <c r="K15173">
        <v>0</v>
      </c>
    </row>
    <row r="15174" spans="1:11">
      <c r="A15174" t="s">
        <v>31209</v>
      </c>
      <c r="B15174" t="s">
        <v>58</v>
      </c>
      <c r="C15174">
        <v>100256</v>
      </c>
      <c r="D15174" t="s">
        <v>6292</v>
      </c>
      <c r="E15174" t="s">
        <v>6272</v>
      </c>
      <c r="F15174">
        <v>12.07</v>
      </c>
      <c r="G15174">
        <v>12.99</v>
      </c>
      <c r="J15174">
        <v>0</v>
      </c>
      <c r="K15174">
        <v>0</v>
      </c>
    </row>
    <row r="15175" spans="1:11">
      <c r="A15175" t="s">
        <v>31210</v>
      </c>
      <c r="B15175" t="s">
        <v>58</v>
      </c>
      <c r="C15175">
        <v>100220</v>
      </c>
      <c r="D15175" t="s">
        <v>6253</v>
      </c>
      <c r="E15175" t="s">
        <v>6254</v>
      </c>
      <c r="F15175">
        <v>37.840000000000003</v>
      </c>
      <c r="G15175">
        <v>40.75</v>
      </c>
      <c r="J15175">
        <v>0</v>
      </c>
      <c r="K15175">
        <v>0</v>
      </c>
    </row>
    <row r="15176" spans="1:11">
      <c r="A15176" t="s">
        <v>31211</v>
      </c>
      <c r="B15176" t="s">
        <v>58</v>
      </c>
      <c r="C15176">
        <v>100287</v>
      </c>
      <c r="D15176" t="s">
        <v>6323</v>
      </c>
      <c r="E15176" t="s">
        <v>6272</v>
      </c>
      <c r="F15176">
        <v>17.829999999999998</v>
      </c>
      <c r="G15176">
        <v>19.2</v>
      </c>
      <c r="J15176">
        <v>0</v>
      </c>
      <c r="K15176">
        <v>0</v>
      </c>
    </row>
    <row r="15177" spans="1:11">
      <c r="A15177" t="s">
        <v>31212</v>
      </c>
      <c r="B15177" t="s">
        <v>58</v>
      </c>
      <c r="C15177">
        <v>100274</v>
      </c>
      <c r="D15177" t="s">
        <v>6310</v>
      </c>
      <c r="E15177" t="s">
        <v>6254</v>
      </c>
      <c r="F15177">
        <v>37.86</v>
      </c>
      <c r="G15177">
        <v>40.770000000000003</v>
      </c>
      <c r="J15177">
        <v>0</v>
      </c>
      <c r="K15177">
        <v>0</v>
      </c>
    </row>
    <row r="15178" spans="1:11">
      <c r="A15178" t="s">
        <v>31213</v>
      </c>
      <c r="B15178" t="s">
        <v>58</v>
      </c>
      <c r="C15178">
        <v>100264</v>
      </c>
      <c r="D15178" t="s">
        <v>6300</v>
      </c>
      <c r="E15178" t="s">
        <v>6254</v>
      </c>
      <c r="F15178">
        <v>53.42</v>
      </c>
      <c r="G15178">
        <v>57.52</v>
      </c>
      <c r="J15178">
        <v>0</v>
      </c>
      <c r="K15178">
        <v>0</v>
      </c>
    </row>
    <row r="15179" spans="1:11">
      <c r="A15179" t="s">
        <v>31214</v>
      </c>
      <c r="B15179" t="s">
        <v>58</v>
      </c>
      <c r="C15179">
        <v>100225</v>
      </c>
      <c r="D15179" t="s">
        <v>6259</v>
      </c>
      <c r="E15179" t="s">
        <v>6260</v>
      </c>
      <c r="F15179">
        <v>2.97</v>
      </c>
      <c r="G15179">
        <v>3.2</v>
      </c>
      <c r="J15179">
        <v>0</v>
      </c>
      <c r="K15179">
        <v>0</v>
      </c>
    </row>
    <row r="15180" spans="1:11">
      <c r="A15180" t="s">
        <v>31215</v>
      </c>
      <c r="B15180" t="s">
        <v>58</v>
      </c>
      <c r="C15180">
        <v>100266</v>
      </c>
      <c r="D15180" t="s">
        <v>6302</v>
      </c>
      <c r="E15180" t="s">
        <v>6241</v>
      </c>
      <c r="F15180">
        <v>113.52</v>
      </c>
      <c r="G15180">
        <v>122.25</v>
      </c>
      <c r="J15180">
        <v>0</v>
      </c>
      <c r="K15180">
        <v>0</v>
      </c>
    </row>
    <row r="15181" spans="1:11">
      <c r="A15181" t="s">
        <v>31216</v>
      </c>
      <c r="B15181" t="s">
        <v>58</v>
      </c>
      <c r="C15181">
        <v>100257</v>
      </c>
      <c r="D15181" t="s">
        <v>6293</v>
      </c>
      <c r="E15181" t="s">
        <v>6272</v>
      </c>
      <c r="F15181">
        <v>7.24</v>
      </c>
      <c r="G15181">
        <v>7.8</v>
      </c>
      <c r="J15181">
        <v>0</v>
      </c>
      <c r="K15181">
        <v>0</v>
      </c>
    </row>
    <row r="15182" spans="1:11">
      <c r="A15182" t="s">
        <v>31217</v>
      </c>
      <c r="B15182" t="s">
        <v>58</v>
      </c>
      <c r="C15182">
        <v>100197</v>
      </c>
      <c r="D15182" t="s">
        <v>6229</v>
      </c>
      <c r="E15182" t="s">
        <v>6227</v>
      </c>
      <c r="F15182">
        <v>2.67</v>
      </c>
      <c r="G15182">
        <v>2.88</v>
      </c>
      <c r="J15182">
        <v>0</v>
      </c>
      <c r="K15182">
        <v>0</v>
      </c>
    </row>
    <row r="15183" spans="1:11">
      <c r="A15183" t="s">
        <v>31218</v>
      </c>
      <c r="B15183" t="s">
        <v>58</v>
      </c>
      <c r="C15183">
        <v>100196</v>
      </c>
      <c r="D15183" t="s">
        <v>6228</v>
      </c>
      <c r="E15183" t="s">
        <v>6227</v>
      </c>
      <c r="F15183">
        <v>1.78</v>
      </c>
      <c r="G15183">
        <v>1.92</v>
      </c>
      <c r="J15183">
        <v>0</v>
      </c>
      <c r="K15183">
        <v>0</v>
      </c>
    </row>
    <row r="15184" spans="1:11">
      <c r="A15184" t="s">
        <v>31219</v>
      </c>
      <c r="B15184" t="s">
        <v>58</v>
      </c>
      <c r="C15184">
        <v>100195</v>
      </c>
      <c r="D15184" t="s">
        <v>6226</v>
      </c>
      <c r="E15184" t="s">
        <v>6227</v>
      </c>
      <c r="F15184">
        <v>1.06</v>
      </c>
      <c r="G15184">
        <v>1.1499999999999999</v>
      </c>
      <c r="J15184">
        <v>0</v>
      </c>
      <c r="K15184">
        <v>0</v>
      </c>
    </row>
    <row r="15185" spans="1:11">
      <c r="A15185" t="s">
        <v>31220</v>
      </c>
      <c r="B15185" t="s">
        <v>58</v>
      </c>
      <c r="C15185">
        <v>100273</v>
      </c>
      <c r="D15185" t="s">
        <v>6309</v>
      </c>
      <c r="E15185" t="s">
        <v>6227</v>
      </c>
      <c r="F15185">
        <v>4.4400000000000004</v>
      </c>
      <c r="G15185">
        <v>4.78</v>
      </c>
      <c r="J15185">
        <v>0</v>
      </c>
      <c r="K15185">
        <v>0</v>
      </c>
    </row>
    <row r="15186" spans="1:11">
      <c r="A15186" t="s">
        <v>31221</v>
      </c>
      <c r="B15186" t="s">
        <v>58</v>
      </c>
      <c r="C15186">
        <v>100282</v>
      </c>
      <c r="D15186" t="s">
        <v>6318</v>
      </c>
      <c r="E15186" t="s">
        <v>6254</v>
      </c>
      <c r="F15186">
        <v>212.69</v>
      </c>
      <c r="G15186">
        <v>229.04</v>
      </c>
      <c r="J15186">
        <v>0</v>
      </c>
      <c r="K15186">
        <v>0</v>
      </c>
    </row>
    <row r="15187" spans="1:11">
      <c r="A15187" t="s">
        <v>31222</v>
      </c>
      <c r="B15187" t="s">
        <v>58</v>
      </c>
      <c r="C15187">
        <v>100276</v>
      </c>
      <c r="D15187" t="s">
        <v>6312</v>
      </c>
      <c r="E15187" t="s">
        <v>6254</v>
      </c>
      <c r="F15187">
        <v>44.67</v>
      </c>
      <c r="G15187">
        <v>48.1</v>
      </c>
      <c r="J15187">
        <v>0</v>
      </c>
      <c r="K15187">
        <v>0</v>
      </c>
    </row>
    <row r="15188" spans="1:11">
      <c r="A15188" t="s">
        <v>31223</v>
      </c>
      <c r="B15188" t="s">
        <v>58</v>
      </c>
      <c r="C15188">
        <v>100275</v>
      </c>
      <c r="D15188" t="s">
        <v>6311</v>
      </c>
      <c r="E15188" t="s">
        <v>6254</v>
      </c>
      <c r="F15188">
        <v>24.48</v>
      </c>
      <c r="G15188">
        <v>26.36</v>
      </c>
      <c r="J15188">
        <v>0</v>
      </c>
      <c r="K15188">
        <v>0</v>
      </c>
    </row>
    <row r="15189" spans="1:11">
      <c r="A15189" t="s">
        <v>31224</v>
      </c>
      <c r="B15189" t="s">
        <v>58</v>
      </c>
      <c r="C15189">
        <v>100254</v>
      </c>
      <c r="D15189" t="s">
        <v>6290</v>
      </c>
      <c r="E15189" t="s">
        <v>6272</v>
      </c>
      <c r="F15189">
        <v>53.5</v>
      </c>
      <c r="G15189">
        <v>57.61</v>
      </c>
      <c r="J15189">
        <v>0</v>
      </c>
      <c r="K15189">
        <v>0</v>
      </c>
    </row>
    <row r="15190" spans="1:11">
      <c r="A15190" t="s">
        <v>31225</v>
      </c>
      <c r="B15190" t="s">
        <v>58</v>
      </c>
      <c r="C15190">
        <v>100250</v>
      </c>
      <c r="D15190" t="s">
        <v>6286</v>
      </c>
      <c r="E15190" t="s">
        <v>6272</v>
      </c>
      <c r="F15190">
        <v>6.03</v>
      </c>
      <c r="G15190">
        <v>6.49</v>
      </c>
      <c r="J15190">
        <v>0</v>
      </c>
      <c r="K15190">
        <v>0</v>
      </c>
    </row>
    <row r="15191" spans="1:11">
      <c r="A15191" t="s">
        <v>31226</v>
      </c>
      <c r="B15191" t="s">
        <v>58</v>
      </c>
      <c r="C15191">
        <v>100251</v>
      </c>
      <c r="D15191" t="s">
        <v>6287</v>
      </c>
      <c r="E15191" t="s">
        <v>6272</v>
      </c>
      <c r="F15191">
        <v>17.829999999999998</v>
      </c>
      <c r="G15191">
        <v>19.2</v>
      </c>
      <c r="J15191">
        <v>0</v>
      </c>
      <c r="K15191">
        <v>0</v>
      </c>
    </row>
    <row r="15192" spans="1:11">
      <c r="A15192" t="s">
        <v>31227</v>
      </c>
      <c r="B15192" t="s">
        <v>58</v>
      </c>
      <c r="C15192">
        <v>100252</v>
      </c>
      <c r="D15192" t="s">
        <v>6288</v>
      </c>
      <c r="E15192" t="s">
        <v>6272</v>
      </c>
      <c r="F15192">
        <v>26.75</v>
      </c>
      <c r="G15192">
        <v>28.8</v>
      </c>
      <c r="J15192">
        <v>0</v>
      </c>
      <c r="K15192">
        <v>0</v>
      </c>
    </row>
    <row r="15193" spans="1:11">
      <c r="A15193" t="s">
        <v>31228</v>
      </c>
      <c r="B15193" t="s">
        <v>58</v>
      </c>
      <c r="C15193">
        <v>100253</v>
      </c>
      <c r="D15193" t="s">
        <v>6289</v>
      </c>
      <c r="E15193" t="s">
        <v>6272</v>
      </c>
      <c r="F15193">
        <v>35.659999999999997</v>
      </c>
      <c r="G15193">
        <v>38.4</v>
      </c>
      <c r="J15193">
        <v>0</v>
      </c>
      <c r="K15193">
        <v>0</v>
      </c>
    </row>
    <row r="15194" spans="1:11">
      <c r="A15194" t="s">
        <v>31229</v>
      </c>
      <c r="B15194" t="s">
        <v>58</v>
      </c>
      <c r="C15194">
        <v>100249</v>
      </c>
      <c r="D15194" t="s">
        <v>6285</v>
      </c>
      <c r="E15194" t="s">
        <v>6272</v>
      </c>
      <c r="F15194">
        <v>3.62</v>
      </c>
      <c r="G15194">
        <v>3.89</v>
      </c>
      <c r="J15194">
        <v>0</v>
      </c>
      <c r="K15194">
        <v>0</v>
      </c>
    </row>
    <row r="15195" spans="1:11">
      <c r="A15195" t="s">
        <v>31230</v>
      </c>
      <c r="B15195" t="s">
        <v>58</v>
      </c>
      <c r="C15195">
        <v>100244</v>
      </c>
      <c r="D15195" t="s">
        <v>6280</v>
      </c>
      <c r="E15195" t="s">
        <v>6272</v>
      </c>
      <c r="F15195">
        <v>5.43</v>
      </c>
      <c r="G15195">
        <v>5.84</v>
      </c>
      <c r="J15195">
        <v>0</v>
      </c>
      <c r="K15195">
        <v>0</v>
      </c>
    </row>
    <row r="15196" spans="1:11">
      <c r="A15196" t="s">
        <v>31231</v>
      </c>
      <c r="B15196" t="s">
        <v>58</v>
      </c>
      <c r="C15196">
        <v>100245</v>
      </c>
      <c r="D15196" t="s">
        <v>6281</v>
      </c>
      <c r="E15196" t="s">
        <v>6272</v>
      </c>
      <c r="F15196">
        <v>10.86</v>
      </c>
      <c r="G15196">
        <v>11.69</v>
      </c>
      <c r="J15196">
        <v>0</v>
      </c>
      <c r="K15196">
        <v>0</v>
      </c>
    </row>
    <row r="15197" spans="1:11">
      <c r="A15197" t="s">
        <v>31232</v>
      </c>
      <c r="B15197" t="s">
        <v>58</v>
      </c>
      <c r="C15197">
        <v>100243</v>
      </c>
      <c r="D15197" t="s">
        <v>6279</v>
      </c>
      <c r="E15197" t="s">
        <v>6272</v>
      </c>
      <c r="F15197">
        <v>4.34</v>
      </c>
      <c r="G15197">
        <v>4.68</v>
      </c>
      <c r="J15197">
        <v>0</v>
      </c>
      <c r="K15197">
        <v>0</v>
      </c>
    </row>
    <row r="15198" spans="1:11">
      <c r="A15198" t="s">
        <v>31233</v>
      </c>
      <c r="B15198" t="s">
        <v>58</v>
      </c>
      <c r="C15198">
        <v>100239</v>
      </c>
      <c r="D15198" t="s">
        <v>6275</v>
      </c>
      <c r="E15198" t="s">
        <v>6272</v>
      </c>
      <c r="F15198">
        <v>9.0500000000000007</v>
      </c>
      <c r="G15198">
        <v>9.74</v>
      </c>
      <c r="J15198">
        <v>0</v>
      </c>
      <c r="K15198">
        <v>0</v>
      </c>
    </row>
    <row r="15199" spans="1:11">
      <c r="A15199" t="s">
        <v>31234</v>
      </c>
      <c r="B15199" t="s">
        <v>58</v>
      </c>
      <c r="C15199">
        <v>100238</v>
      </c>
      <c r="D15199" t="s">
        <v>6274</v>
      </c>
      <c r="E15199" t="s">
        <v>6272</v>
      </c>
      <c r="F15199">
        <v>7.24</v>
      </c>
      <c r="G15199">
        <v>7.8</v>
      </c>
      <c r="J15199">
        <v>0</v>
      </c>
      <c r="K15199">
        <v>0</v>
      </c>
    </row>
    <row r="15200" spans="1:11">
      <c r="A15200" t="s">
        <v>31235</v>
      </c>
      <c r="B15200" t="s">
        <v>58</v>
      </c>
      <c r="C15200">
        <v>100241</v>
      </c>
      <c r="D15200" t="s">
        <v>6277</v>
      </c>
      <c r="E15200" t="s">
        <v>6272</v>
      </c>
      <c r="F15200">
        <v>9.0500000000000007</v>
      </c>
      <c r="G15200">
        <v>9.74</v>
      </c>
      <c r="J15200">
        <v>0</v>
      </c>
      <c r="K15200">
        <v>0</v>
      </c>
    </row>
    <row r="15201" spans="1:11">
      <c r="A15201" t="s">
        <v>31236</v>
      </c>
      <c r="B15201" t="s">
        <v>58</v>
      </c>
      <c r="C15201">
        <v>100242</v>
      </c>
      <c r="D15201" t="s">
        <v>6278</v>
      </c>
      <c r="E15201" t="s">
        <v>6272</v>
      </c>
      <c r="F15201">
        <v>26.75</v>
      </c>
      <c r="G15201">
        <v>28.8</v>
      </c>
      <c r="J15201">
        <v>0</v>
      </c>
      <c r="K15201">
        <v>0</v>
      </c>
    </row>
    <row r="15202" spans="1:11">
      <c r="A15202" t="s">
        <v>31237</v>
      </c>
      <c r="B15202" t="s">
        <v>58</v>
      </c>
      <c r="C15202">
        <v>100240</v>
      </c>
      <c r="D15202" t="s">
        <v>6276</v>
      </c>
      <c r="E15202" t="s">
        <v>6272</v>
      </c>
      <c r="F15202">
        <v>5.43</v>
      </c>
      <c r="G15202">
        <v>5.84</v>
      </c>
      <c r="J15202">
        <v>0</v>
      </c>
      <c r="K15202">
        <v>0</v>
      </c>
    </row>
    <row r="15203" spans="1:11">
      <c r="A15203" t="s">
        <v>31238</v>
      </c>
      <c r="B15203" t="s">
        <v>58</v>
      </c>
      <c r="C15203">
        <v>100237</v>
      </c>
      <c r="D15203" t="s">
        <v>6273</v>
      </c>
      <c r="E15203" t="s">
        <v>6272</v>
      </c>
      <c r="F15203">
        <v>4.5199999999999996</v>
      </c>
      <c r="G15203">
        <v>4.87</v>
      </c>
      <c r="J15203">
        <v>0</v>
      </c>
      <c r="K15203">
        <v>0</v>
      </c>
    </row>
    <row r="15204" spans="1:11">
      <c r="A15204" t="s">
        <v>31239</v>
      </c>
      <c r="B15204" t="s">
        <v>58</v>
      </c>
      <c r="C15204">
        <v>100236</v>
      </c>
      <c r="D15204" t="s">
        <v>6271</v>
      </c>
      <c r="E15204" t="s">
        <v>6272</v>
      </c>
      <c r="F15204">
        <v>3.77</v>
      </c>
      <c r="G15204">
        <v>4.0599999999999996</v>
      </c>
      <c r="J15204">
        <v>0</v>
      </c>
      <c r="K15204">
        <v>0</v>
      </c>
    </row>
    <row r="15205" spans="1:11">
      <c r="A15205" t="s">
        <v>31240</v>
      </c>
      <c r="B15205" t="s">
        <v>58</v>
      </c>
      <c r="C15205">
        <v>100248</v>
      </c>
      <c r="D15205" t="s">
        <v>6284</v>
      </c>
      <c r="E15205" t="s">
        <v>6272</v>
      </c>
      <c r="F15205">
        <v>17.829999999999998</v>
      </c>
      <c r="G15205">
        <v>19.2</v>
      </c>
      <c r="J15205">
        <v>0</v>
      </c>
      <c r="K15205">
        <v>0</v>
      </c>
    </row>
    <row r="15206" spans="1:11">
      <c r="A15206" t="s">
        <v>31241</v>
      </c>
      <c r="B15206" t="s">
        <v>58</v>
      </c>
      <c r="C15206">
        <v>100247</v>
      </c>
      <c r="D15206" t="s">
        <v>6283</v>
      </c>
      <c r="E15206" t="s">
        <v>6272</v>
      </c>
      <c r="F15206">
        <v>4.5199999999999996</v>
      </c>
      <c r="G15206">
        <v>4.87</v>
      </c>
      <c r="J15206">
        <v>0</v>
      </c>
      <c r="K15206">
        <v>0</v>
      </c>
    </row>
    <row r="15207" spans="1:11">
      <c r="A15207" t="s">
        <v>31242</v>
      </c>
      <c r="B15207" t="s">
        <v>58</v>
      </c>
      <c r="C15207">
        <v>100246</v>
      </c>
      <c r="D15207" t="s">
        <v>6282</v>
      </c>
      <c r="E15207" t="s">
        <v>6272</v>
      </c>
      <c r="F15207">
        <v>3.62</v>
      </c>
      <c r="G15207">
        <v>3.89</v>
      </c>
      <c r="J15207">
        <v>0</v>
      </c>
      <c r="K15207">
        <v>0</v>
      </c>
    </row>
    <row r="15208" spans="1:11">
      <c r="A15208" t="s">
        <v>31243</v>
      </c>
      <c r="B15208" t="s">
        <v>58</v>
      </c>
      <c r="C15208">
        <v>100255</v>
      </c>
      <c r="D15208" t="s">
        <v>6291</v>
      </c>
      <c r="E15208" t="s">
        <v>6272</v>
      </c>
      <c r="F15208">
        <v>18.100000000000001</v>
      </c>
      <c r="G15208">
        <v>19.489999999999998</v>
      </c>
      <c r="J15208">
        <v>0</v>
      </c>
      <c r="K15208">
        <v>0</v>
      </c>
    </row>
    <row r="15209" spans="1:11">
      <c r="A15209" t="s">
        <v>31244</v>
      </c>
      <c r="B15209" t="s">
        <v>58</v>
      </c>
      <c r="C15209">
        <v>100263</v>
      </c>
      <c r="D15209" t="s">
        <v>6299</v>
      </c>
      <c r="E15209" t="s">
        <v>6227</v>
      </c>
      <c r="F15209">
        <v>2.93</v>
      </c>
      <c r="G15209">
        <v>3.16</v>
      </c>
      <c r="J15209">
        <v>0</v>
      </c>
      <c r="K15209">
        <v>0</v>
      </c>
    </row>
    <row r="15210" spans="1:11">
      <c r="A15210" t="s">
        <v>31245</v>
      </c>
      <c r="B15210" t="s">
        <v>58</v>
      </c>
      <c r="C15210">
        <v>100260</v>
      </c>
      <c r="D15210" t="s">
        <v>6296</v>
      </c>
      <c r="E15210" t="s">
        <v>6227</v>
      </c>
      <c r="F15210">
        <v>11.75</v>
      </c>
      <c r="G15210">
        <v>12.65</v>
      </c>
      <c r="J15210">
        <v>0</v>
      </c>
      <c r="K15210">
        <v>0</v>
      </c>
    </row>
    <row r="15211" spans="1:11">
      <c r="A15211" t="s">
        <v>31246</v>
      </c>
      <c r="B15211" t="s">
        <v>58</v>
      </c>
      <c r="C15211">
        <v>100261</v>
      </c>
      <c r="D15211" t="s">
        <v>6297</v>
      </c>
      <c r="E15211" t="s">
        <v>6227</v>
      </c>
      <c r="F15211">
        <v>7.38</v>
      </c>
      <c r="G15211">
        <v>7.95</v>
      </c>
      <c r="J15211">
        <v>0</v>
      </c>
      <c r="K15211">
        <v>0</v>
      </c>
    </row>
    <row r="15212" spans="1:11">
      <c r="A15212" t="s">
        <v>31247</v>
      </c>
      <c r="B15212" t="s">
        <v>58</v>
      </c>
      <c r="C15212">
        <v>100262</v>
      </c>
      <c r="D15212" t="s">
        <v>6298</v>
      </c>
      <c r="E15212" t="s">
        <v>6227</v>
      </c>
      <c r="F15212">
        <v>4.58</v>
      </c>
      <c r="G15212">
        <v>4.93</v>
      </c>
      <c r="J15212">
        <v>0</v>
      </c>
      <c r="K15212">
        <v>0</v>
      </c>
    </row>
    <row r="15213" spans="1:11">
      <c r="A15213" t="s">
        <v>31248</v>
      </c>
      <c r="B15213" t="s">
        <v>58</v>
      </c>
      <c r="C15213">
        <v>100271</v>
      </c>
      <c r="D15213" t="s">
        <v>6307</v>
      </c>
      <c r="E15213" t="s">
        <v>6254</v>
      </c>
      <c r="F15213">
        <v>85.14</v>
      </c>
      <c r="G15213">
        <v>91.69</v>
      </c>
      <c r="J15213">
        <v>0</v>
      </c>
      <c r="K15213">
        <v>0</v>
      </c>
    </row>
    <row r="15214" spans="1:11">
      <c r="A15214" t="s">
        <v>31249</v>
      </c>
      <c r="B15214" t="s">
        <v>58</v>
      </c>
      <c r="C15214">
        <v>100258</v>
      </c>
      <c r="D15214" t="s">
        <v>6294</v>
      </c>
      <c r="E15214" t="s">
        <v>6272</v>
      </c>
      <c r="F15214">
        <v>18.100000000000001</v>
      </c>
      <c r="G15214">
        <v>19.489999999999998</v>
      </c>
      <c r="J15214">
        <v>0</v>
      </c>
      <c r="K15214">
        <v>0</v>
      </c>
    </row>
    <row r="15215" spans="1:11">
      <c r="A15215" t="s">
        <v>31250</v>
      </c>
      <c r="B15215" t="s">
        <v>58</v>
      </c>
      <c r="C15215">
        <v>100259</v>
      </c>
      <c r="D15215" t="s">
        <v>6295</v>
      </c>
      <c r="E15215" t="s">
        <v>6272</v>
      </c>
      <c r="F15215">
        <v>35.659999999999997</v>
      </c>
      <c r="G15215">
        <v>38.4</v>
      </c>
      <c r="J15215">
        <v>0</v>
      </c>
      <c r="K15215">
        <v>0</v>
      </c>
    </row>
    <row r="15216" spans="1:11">
      <c r="A15216" t="s">
        <v>31251</v>
      </c>
      <c r="B15216" t="s">
        <v>58</v>
      </c>
      <c r="C15216">
        <v>100279</v>
      </c>
      <c r="D15216" t="s">
        <v>6315</v>
      </c>
      <c r="E15216" t="s">
        <v>32</v>
      </c>
      <c r="F15216">
        <v>1.05</v>
      </c>
      <c r="G15216">
        <v>1.1299999999999999</v>
      </c>
      <c r="J15216">
        <v>0</v>
      </c>
      <c r="K15216">
        <v>0</v>
      </c>
    </row>
    <row r="15217" spans="1:11">
      <c r="A15217" t="s">
        <v>31252</v>
      </c>
      <c r="B15217" t="s">
        <v>58</v>
      </c>
      <c r="C15217">
        <v>100233</v>
      </c>
      <c r="D15217" t="s">
        <v>6268</v>
      </c>
      <c r="E15217" t="s">
        <v>32</v>
      </c>
      <c r="F15217">
        <v>0.25</v>
      </c>
      <c r="G15217">
        <v>0.26</v>
      </c>
      <c r="J15217">
        <v>0</v>
      </c>
      <c r="K15217">
        <v>0</v>
      </c>
    </row>
    <row r="15218" spans="1:11">
      <c r="A15218" t="s">
        <v>31253</v>
      </c>
      <c r="B15218" t="s">
        <v>58</v>
      </c>
      <c r="C15218">
        <v>100232</v>
      </c>
      <c r="D15218" t="s">
        <v>6267</v>
      </c>
      <c r="E15218" t="s">
        <v>32</v>
      </c>
      <c r="F15218">
        <v>0.5</v>
      </c>
      <c r="G15218">
        <v>0.53</v>
      </c>
      <c r="J15218">
        <v>0</v>
      </c>
      <c r="K15218">
        <v>0</v>
      </c>
    </row>
    <row r="15219" spans="1:11">
      <c r="A15219" t="s">
        <v>31254</v>
      </c>
      <c r="B15219" t="s">
        <v>58</v>
      </c>
      <c r="C15219">
        <v>100234</v>
      </c>
      <c r="D15219" t="s">
        <v>6269</v>
      </c>
      <c r="E15219" t="s">
        <v>9</v>
      </c>
      <c r="F15219">
        <v>0.74</v>
      </c>
      <c r="G15219">
        <v>0.8</v>
      </c>
      <c r="J15219">
        <v>0</v>
      </c>
      <c r="K15219">
        <v>0</v>
      </c>
    </row>
    <row r="15220" spans="1:11">
      <c r="A15220" t="s">
        <v>31255</v>
      </c>
      <c r="B15220" t="s">
        <v>58</v>
      </c>
      <c r="C15220">
        <v>100265</v>
      </c>
      <c r="D15220" t="s">
        <v>6301</v>
      </c>
      <c r="E15220" t="s">
        <v>9</v>
      </c>
      <c r="F15220">
        <v>1.1200000000000001</v>
      </c>
      <c r="G15220">
        <v>1.2</v>
      </c>
      <c r="J15220">
        <v>0</v>
      </c>
      <c r="K15220">
        <v>0</v>
      </c>
    </row>
    <row r="15221" spans="1:11">
      <c r="A15221" t="s">
        <v>31256</v>
      </c>
      <c r="B15221" t="s">
        <v>58</v>
      </c>
      <c r="C15221">
        <v>100235</v>
      </c>
      <c r="D15221" t="s">
        <v>6270</v>
      </c>
      <c r="E15221" t="s">
        <v>43</v>
      </c>
      <c r="F15221">
        <v>0.05</v>
      </c>
      <c r="G15221">
        <v>0.06</v>
      </c>
      <c r="J15221">
        <v>0</v>
      </c>
      <c r="K15221">
        <v>0</v>
      </c>
    </row>
    <row r="15222" spans="1:11">
      <c r="A15222" t="s">
        <v>31257</v>
      </c>
      <c r="B15222" t="s">
        <v>58</v>
      </c>
      <c r="C15222">
        <v>100267</v>
      </c>
      <c r="D15222" t="s">
        <v>6303</v>
      </c>
      <c r="E15222" t="s">
        <v>32</v>
      </c>
      <c r="F15222">
        <v>2.25</v>
      </c>
      <c r="G15222">
        <v>2.42</v>
      </c>
      <c r="J15222">
        <v>0</v>
      </c>
      <c r="K15222">
        <v>0</v>
      </c>
    </row>
    <row r="15223" spans="1:11">
      <c r="A15223" t="s">
        <v>31258</v>
      </c>
      <c r="B15223" t="s">
        <v>58</v>
      </c>
      <c r="C15223">
        <v>100231</v>
      </c>
      <c r="D15223" t="s">
        <v>6266</v>
      </c>
      <c r="E15223" t="s">
        <v>11</v>
      </c>
      <c r="F15223">
        <v>0.05</v>
      </c>
      <c r="G15223">
        <v>0.05</v>
      </c>
      <c r="J15223">
        <v>0</v>
      </c>
      <c r="K15223">
        <v>0</v>
      </c>
    </row>
    <row r="15224" spans="1:11">
      <c r="A15224" t="s">
        <v>31259</v>
      </c>
      <c r="B15224" t="s">
        <v>58</v>
      </c>
      <c r="C15224">
        <v>100230</v>
      </c>
      <c r="D15224" t="s">
        <v>6265</v>
      </c>
      <c r="E15224" t="s">
        <v>11</v>
      </c>
      <c r="F15224">
        <v>0.03</v>
      </c>
      <c r="G15224">
        <v>0.03</v>
      </c>
      <c r="J15224">
        <v>0</v>
      </c>
      <c r="K15224">
        <v>0</v>
      </c>
    </row>
    <row r="15225" spans="1:11">
      <c r="A15225" t="s">
        <v>31260</v>
      </c>
      <c r="B15225" t="s">
        <v>58</v>
      </c>
      <c r="C15225">
        <v>100229</v>
      </c>
      <c r="D15225" t="s">
        <v>6264</v>
      </c>
      <c r="E15225" t="s">
        <v>11</v>
      </c>
      <c r="F15225">
        <v>0.02</v>
      </c>
      <c r="G15225">
        <v>0.02</v>
      </c>
      <c r="J15225">
        <v>0</v>
      </c>
      <c r="K15225">
        <v>0</v>
      </c>
    </row>
    <row r="15226" spans="1:11">
      <c r="A15226" t="s">
        <v>31261</v>
      </c>
      <c r="B15226" t="s">
        <v>58</v>
      </c>
      <c r="C15226">
        <v>100272</v>
      </c>
      <c r="D15226" t="s">
        <v>6308</v>
      </c>
      <c r="E15226" t="s">
        <v>9</v>
      </c>
      <c r="F15226">
        <v>1.68</v>
      </c>
      <c r="G15226">
        <v>1.81</v>
      </c>
      <c r="J15226">
        <v>0</v>
      </c>
      <c r="K15226">
        <v>0</v>
      </c>
    </row>
    <row r="15227" spans="1:11">
      <c r="A15227" t="s">
        <v>31262</v>
      </c>
      <c r="B15227" t="s">
        <v>58</v>
      </c>
      <c r="C15227">
        <v>100269</v>
      </c>
      <c r="D15227" t="s">
        <v>6305</v>
      </c>
      <c r="E15227" t="s">
        <v>32</v>
      </c>
      <c r="F15227">
        <v>2.25</v>
      </c>
      <c r="G15227">
        <v>2.42</v>
      </c>
      <c r="J15227">
        <v>0</v>
      </c>
      <c r="K15227">
        <v>0</v>
      </c>
    </row>
    <row r="15228" spans="1:11">
      <c r="A15228" t="s">
        <v>31263</v>
      </c>
      <c r="B15228" t="s">
        <v>58</v>
      </c>
      <c r="C15228">
        <v>100986</v>
      </c>
      <c r="D15228" t="s">
        <v>6511</v>
      </c>
      <c r="E15228" t="s">
        <v>10</v>
      </c>
      <c r="F15228">
        <v>10.130000000000001</v>
      </c>
      <c r="G15228">
        <v>10.36</v>
      </c>
      <c r="J15228">
        <v>0.308</v>
      </c>
      <c r="K15228">
        <v>0.30120000000000002</v>
      </c>
    </row>
    <row r="15229" spans="1:11">
      <c r="A15229" t="s">
        <v>31264</v>
      </c>
      <c r="B15229" t="s">
        <v>58</v>
      </c>
      <c r="C15229">
        <v>101002</v>
      </c>
      <c r="D15229" t="s">
        <v>6523</v>
      </c>
      <c r="E15229" t="s">
        <v>6502</v>
      </c>
      <c r="F15229">
        <v>6.74</v>
      </c>
      <c r="G15229">
        <v>6.89</v>
      </c>
      <c r="J15229">
        <v>0.30709999999999998</v>
      </c>
      <c r="K15229">
        <v>0.3004</v>
      </c>
    </row>
    <row r="15230" spans="1:11">
      <c r="A15230" t="s">
        <v>31265</v>
      </c>
      <c r="B15230" t="s">
        <v>58</v>
      </c>
      <c r="C15230">
        <v>100987</v>
      </c>
      <c r="D15230" t="s">
        <v>6512</v>
      </c>
      <c r="E15230" t="s">
        <v>10</v>
      </c>
      <c r="F15230">
        <v>11.66</v>
      </c>
      <c r="G15230">
        <v>11.87</v>
      </c>
      <c r="J15230">
        <v>0</v>
      </c>
      <c r="K15230">
        <v>0</v>
      </c>
    </row>
    <row r="15231" spans="1:11">
      <c r="A15231" t="s">
        <v>31266</v>
      </c>
      <c r="B15231" t="s">
        <v>58</v>
      </c>
      <c r="C15231">
        <v>101003</v>
      </c>
      <c r="D15231" t="s">
        <v>6524</v>
      </c>
      <c r="E15231" t="s">
        <v>6502</v>
      </c>
      <c r="F15231">
        <v>7.76</v>
      </c>
      <c r="G15231">
        <v>7.9</v>
      </c>
      <c r="J15231">
        <v>0</v>
      </c>
      <c r="K15231">
        <v>0</v>
      </c>
    </row>
    <row r="15232" spans="1:11">
      <c r="A15232" t="s">
        <v>31267</v>
      </c>
      <c r="B15232" t="s">
        <v>58</v>
      </c>
      <c r="C15232">
        <v>100988</v>
      </c>
      <c r="D15232" t="s">
        <v>6513</v>
      </c>
      <c r="E15232" t="s">
        <v>10</v>
      </c>
      <c r="F15232">
        <v>12.21</v>
      </c>
      <c r="G15232">
        <v>12.43</v>
      </c>
      <c r="J15232">
        <v>0</v>
      </c>
      <c r="K15232">
        <v>0</v>
      </c>
    </row>
    <row r="15233" spans="1:11">
      <c r="A15233" t="s">
        <v>31268</v>
      </c>
      <c r="B15233" t="s">
        <v>58</v>
      </c>
      <c r="C15233">
        <v>101004</v>
      </c>
      <c r="D15233" t="s">
        <v>6525</v>
      </c>
      <c r="E15233" t="s">
        <v>6502</v>
      </c>
      <c r="F15233">
        <v>8.14</v>
      </c>
      <c r="G15233">
        <v>8.2799999999999994</v>
      </c>
      <c r="J15233">
        <v>0</v>
      </c>
      <c r="K15233">
        <v>0</v>
      </c>
    </row>
    <row r="15234" spans="1:11">
      <c r="A15234" t="s">
        <v>31269</v>
      </c>
      <c r="B15234" t="s">
        <v>58</v>
      </c>
      <c r="C15234">
        <v>100985</v>
      </c>
      <c r="D15234" t="s">
        <v>6510</v>
      </c>
      <c r="E15234" t="s">
        <v>10</v>
      </c>
      <c r="F15234">
        <v>8.7799999999999994</v>
      </c>
      <c r="G15234">
        <v>9.06</v>
      </c>
      <c r="J15234">
        <v>0.32569999999999999</v>
      </c>
      <c r="K15234">
        <v>0.31569999999999998</v>
      </c>
    </row>
    <row r="15235" spans="1:11">
      <c r="A15235" t="s">
        <v>31270</v>
      </c>
      <c r="B15235" t="s">
        <v>58</v>
      </c>
      <c r="C15235">
        <v>101001</v>
      </c>
      <c r="D15235" t="s">
        <v>6522</v>
      </c>
      <c r="E15235" t="s">
        <v>6502</v>
      </c>
      <c r="F15235">
        <v>5.85</v>
      </c>
      <c r="G15235">
        <v>6.04</v>
      </c>
      <c r="J15235">
        <v>0.32650000000000001</v>
      </c>
      <c r="K15235">
        <v>0.31619999999999998</v>
      </c>
    </row>
    <row r="15236" spans="1:11">
      <c r="A15236" t="s">
        <v>31271</v>
      </c>
      <c r="B15236" t="s">
        <v>58</v>
      </c>
      <c r="C15236">
        <v>101008</v>
      </c>
      <c r="D15236" t="s">
        <v>6529</v>
      </c>
      <c r="E15236" t="s">
        <v>10</v>
      </c>
      <c r="F15236">
        <v>6</v>
      </c>
      <c r="G15236">
        <v>6.11</v>
      </c>
      <c r="J15236">
        <v>0.30330000000000001</v>
      </c>
      <c r="K15236">
        <v>0.2979</v>
      </c>
    </row>
    <row r="15237" spans="1:11">
      <c r="A15237" t="s">
        <v>31272</v>
      </c>
      <c r="B15237" t="s">
        <v>58</v>
      </c>
      <c r="C15237">
        <v>101007</v>
      </c>
      <c r="D15237" t="s">
        <v>6528</v>
      </c>
      <c r="E15237" t="s">
        <v>10</v>
      </c>
      <c r="F15237">
        <v>6.04</v>
      </c>
      <c r="G15237">
        <v>6.17</v>
      </c>
      <c r="J15237">
        <v>0.26319999999999999</v>
      </c>
      <c r="K15237">
        <v>0.25769999999999998</v>
      </c>
    </row>
    <row r="15238" spans="1:11">
      <c r="A15238" t="s">
        <v>31273</v>
      </c>
      <c r="B15238" t="s">
        <v>58</v>
      </c>
      <c r="C15238">
        <v>100982</v>
      </c>
      <c r="D15238" t="s">
        <v>15349</v>
      </c>
      <c r="E15238" t="s">
        <v>10</v>
      </c>
      <c r="F15238">
        <v>10.14</v>
      </c>
      <c r="G15238">
        <v>10.38</v>
      </c>
      <c r="J15238">
        <v>0.216</v>
      </c>
      <c r="K15238">
        <v>0.21099999999999999</v>
      </c>
    </row>
    <row r="15239" spans="1:11">
      <c r="A15239" t="s">
        <v>31274</v>
      </c>
      <c r="B15239" t="s">
        <v>58</v>
      </c>
      <c r="C15239">
        <v>100998</v>
      </c>
      <c r="D15239" t="s">
        <v>15350</v>
      </c>
      <c r="E15239" t="s">
        <v>6502</v>
      </c>
      <c r="F15239">
        <v>6.77</v>
      </c>
      <c r="G15239">
        <v>6.93</v>
      </c>
      <c r="J15239">
        <v>0.2157</v>
      </c>
      <c r="K15239">
        <v>0.2107</v>
      </c>
    </row>
    <row r="15240" spans="1:11">
      <c r="A15240" t="s">
        <v>31275</v>
      </c>
      <c r="B15240" t="s">
        <v>58</v>
      </c>
      <c r="C15240">
        <v>100983</v>
      </c>
      <c r="D15240" t="s">
        <v>15351</v>
      </c>
      <c r="E15240" t="s">
        <v>10</v>
      </c>
      <c r="F15240">
        <v>10.18</v>
      </c>
      <c r="G15240">
        <v>10.38</v>
      </c>
      <c r="J15240">
        <v>0</v>
      </c>
      <c r="K15240">
        <v>0</v>
      </c>
    </row>
    <row r="15241" spans="1:11">
      <c r="A15241" t="s">
        <v>31276</v>
      </c>
      <c r="B15241" t="s">
        <v>58</v>
      </c>
      <c r="C15241">
        <v>100999</v>
      </c>
      <c r="D15241" t="s">
        <v>15352</v>
      </c>
      <c r="E15241" t="s">
        <v>6502</v>
      </c>
      <c r="F15241">
        <v>6.82</v>
      </c>
      <c r="G15241">
        <v>6.95</v>
      </c>
      <c r="J15241">
        <v>0</v>
      </c>
      <c r="K15241">
        <v>0</v>
      </c>
    </row>
    <row r="15242" spans="1:11">
      <c r="A15242" t="s">
        <v>31277</v>
      </c>
      <c r="B15242" t="s">
        <v>58</v>
      </c>
      <c r="C15242">
        <v>100984</v>
      </c>
      <c r="D15242" t="s">
        <v>15353</v>
      </c>
      <c r="E15242" t="s">
        <v>10</v>
      </c>
      <c r="F15242">
        <v>9.8800000000000008</v>
      </c>
      <c r="G15242">
        <v>10.07</v>
      </c>
      <c r="J15242">
        <v>0</v>
      </c>
      <c r="K15242">
        <v>0</v>
      </c>
    </row>
    <row r="15243" spans="1:11">
      <c r="A15243" t="s">
        <v>31278</v>
      </c>
      <c r="B15243" t="s">
        <v>58</v>
      </c>
      <c r="C15243">
        <v>101000</v>
      </c>
      <c r="D15243" t="s">
        <v>15354</v>
      </c>
      <c r="E15243" t="s">
        <v>6502</v>
      </c>
      <c r="F15243">
        <v>6.6</v>
      </c>
      <c r="G15243">
        <v>6.71</v>
      </c>
      <c r="J15243">
        <v>0</v>
      </c>
      <c r="K15243">
        <v>0</v>
      </c>
    </row>
    <row r="15244" spans="1:11">
      <c r="A15244" t="s">
        <v>31279</v>
      </c>
      <c r="B15244" t="s">
        <v>58</v>
      </c>
      <c r="C15244">
        <v>100981</v>
      </c>
      <c r="D15244" t="s">
        <v>15355</v>
      </c>
      <c r="E15244" t="s">
        <v>10</v>
      </c>
      <c r="F15244">
        <v>10.91</v>
      </c>
      <c r="G15244">
        <v>11.23</v>
      </c>
      <c r="J15244">
        <v>0.21909999999999999</v>
      </c>
      <c r="K15244">
        <v>0.21279999999999999</v>
      </c>
    </row>
    <row r="15245" spans="1:11">
      <c r="A15245" t="s">
        <v>31280</v>
      </c>
      <c r="B15245" t="s">
        <v>58</v>
      </c>
      <c r="C15245">
        <v>100997</v>
      </c>
      <c r="D15245" t="s">
        <v>15356</v>
      </c>
      <c r="E15245" t="s">
        <v>6502</v>
      </c>
      <c r="F15245">
        <v>7.29</v>
      </c>
      <c r="G15245">
        <v>7.49</v>
      </c>
      <c r="J15245">
        <v>0.2195</v>
      </c>
      <c r="K15245">
        <v>0.21360000000000001</v>
      </c>
    </row>
    <row r="15246" spans="1:11">
      <c r="A15246" t="s">
        <v>31281</v>
      </c>
      <c r="B15246" t="s">
        <v>58</v>
      </c>
      <c r="C15246">
        <v>101010</v>
      </c>
      <c r="D15246" t="s">
        <v>6531</v>
      </c>
      <c r="E15246" t="s">
        <v>6502</v>
      </c>
      <c r="F15246">
        <v>30.26</v>
      </c>
      <c r="G15246">
        <v>30.93</v>
      </c>
      <c r="J15246">
        <v>0.30830000000000002</v>
      </c>
      <c r="K15246">
        <v>0.30159999999999998</v>
      </c>
    </row>
    <row r="15247" spans="1:11">
      <c r="A15247" t="s">
        <v>31282</v>
      </c>
      <c r="B15247" t="s">
        <v>58</v>
      </c>
      <c r="C15247">
        <v>101009</v>
      </c>
      <c r="D15247" t="s">
        <v>6530</v>
      </c>
      <c r="E15247" t="s">
        <v>6502</v>
      </c>
      <c r="F15247">
        <v>48.06</v>
      </c>
      <c r="G15247">
        <v>49.13</v>
      </c>
      <c r="J15247">
        <v>0.30840000000000001</v>
      </c>
      <c r="K15247">
        <v>0.30159999999999998</v>
      </c>
    </row>
    <row r="15248" spans="1:11">
      <c r="A15248" t="s">
        <v>31283</v>
      </c>
      <c r="B15248" t="s">
        <v>58</v>
      </c>
      <c r="C15248">
        <v>100978</v>
      </c>
      <c r="D15248" t="s">
        <v>6507</v>
      </c>
      <c r="E15248" t="s">
        <v>10</v>
      </c>
      <c r="F15248">
        <v>7.87</v>
      </c>
      <c r="G15248">
        <v>8.06</v>
      </c>
      <c r="J15248">
        <v>0.22620000000000001</v>
      </c>
      <c r="K15248">
        <v>0.2208</v>
      </c>
    </row>
    <row r="15249" spans="1:11">
      <c r="A15249" t="s">
        <v>31284</v>
      </c>
      <c r="B15249" t="s">
        <v>58</v>
      </c>
      <c r="C15249">
        <v>100994</v>
      </c>
      <c r="D15249" t="s">
        <v>6519</v>
      </c>
      <c r="E15249" t="s">
        <v>6502</v>
      </c>
      <c r="F15249">
        <v>5.22</v>
      </c>
      <c r="G15249">
        <v>5.34</v>
      </c>
      <c r="J15249">
        <v>0.22409999999999999</v>
      </c>
      <c r="K15249">
        <v>0.21909999999999999</v>
      </c>
    </row>
    <row r="15250" spans="1:11">
      <c r="A15250" t="s">
        <v>31285</v>
      </c>
      <c r="B15250" t="s">
        <v>58</v>
      </c>
      <c r="C15250">
        <v>100974</v>
      </c>
      <c r="D15250" t="s">
        <v>6494</v>
      </c>
      <c r="E15250" t="s">
        <v>10</v>
      </c>
      <c r="F15250">
        <v>9.67</v>
      </c>
      <c r="G15250">
        <v>9.9</v>
      </c>
      <c r="J15250">
        <v>0.22650000000000001</v>
      </c>
      <c r="K15250">
        <v>0.22120000000000001</v>
      </c>
    </row>
    <row r="15251" spans="1:11">
      <c r="A15251" t="s">
        <v>31286</v>
      </c>
      <c r="B15251" t="s">
        <v>58</v>
      </c>
      <c r="C15251">
        <v>100990</v>
      </c>
      <c r="D15251" t="s">
        <v>6515</v>
      </c>
      <c r="E15251" t="s">
        <v>6502</v>
      </c>
      <c r="F15251">
        <v>6.45</v>
      </c>
      <c r="G15251">
        <v>6.61</v>
      </c>
      <c r="J15251">
        <v>0.22639999999999999</v>
      </c>
      <c r="K15251">
        <v>0.22090000000000001</v>
      </c>
    </row>
    <row r="15252" spans="1:11">
      <c r="A15252" t="s">
        <v>31287</v>
      </c>
      <c r="B15252" t="s">
        <v>58</v>
      </c>
      <c r="C15252">
        <v>100979</v>
      </c>
      <c r="D15252" t="s">
        <v>6508</v>
      </c>
      <c r="E15252" t="s">
        <v>10</v>
      </c>
      <c r="F15252">
        <v>7.54</v>
      </c>
      <c r="G15252">
        <v>7.69</v>
      </c>
      <c r="J15252">
        <v>0</v>
      </c>
      <c r="K15252">
        <v>0</v>
      </c>
    </row>
    <row r="15253" spans="1:11">
      <c r="A15253" t="s">
        <v>31288</v>
      </c>
      <c r="B15253" t="s">
        <v>58</v>
      </c>
      <c r="C15253">
        <v>100995</v>
      </c>
      <c r="D15253" t="s">
        <v>6520</v>
      </c>
      <c r="E15253" t="s">
        <v>6502</v>
      </c>
      <c r="F15253">
        <v>5.04</v>
      </c>
      <c r="G15253">
        <v>5.15</v>
      </c>
      <c r="J15253">
        <v>0</v>
      </c>
      <c r="K15253">
        <v>0</v>
      </c>
    </row>
    <row r="15254" spans="1:11">
      <c r="A15254" t="s">
        <v>31289</v>
      </c>
      <c r="B15254" t="s">
        <v>58</v>
      </c>
      <c r="C15254">
        <v>100975</v>
      </c>
      <c r="D15254" t="s">
        <v>6495</v>
      </c>
      <c r="E15254" t="s">
        <v>10</v>
      </c>
      <c r="F15254">
        <v>9.73</v>
      </c>
      <c r="G15254">
        <v>9.93</v>
      </c>
      <c r="J15254">
        <v>0</v>
      </c>
      <c r="K15254">
        <v>0</v>
      </c>
    </row>
    <row r="15255" spans="1:11">
      <c r="A15255" t="s">
        <v>31290</v>
      </c>
      <c r="B15255" t="s">
        <v>58</v>
      </c>
      <c r="C15255">
        <v>100991</v>
      </c>
      <c r="D15255" t="s">
        <v>6516</v>
      </c>
      <c r="E15255" t="s">
        <v>6502</v>
      </c>
      <c r="F15255">
        <v>6.52</v>
      </c>
      <c r="G15255">
        <v>6.65</v>
      </c>
      <c r="J15255">
        <v>0</v>
      </c>
      <c r="K15255">
        <v>0</v>
      </c>
    </row>
    <row r="15256" spans="1:11">
      <c r="A15256" t="s">
        <v>31291</v>
      </c>
      <c r="B15256" t="s">
        <v>58</v>
      </c>
      <c r="C15256">
        <v>100980</v>
      </c>
      <c r="D15256" t="s">
        <v>6509</v>
      </c>
      <c r="E15256" t="s">
        <v>10</v>
      </c>
      <c r="F15256">
        <v>7.08</v>
      </c>
      <c r="G15256">
        <v>7.21</v>
      </c>
      <c r="J15256">
        <v>0</v>
      </c>
      <c r="K15256">
        <v>0</v>
      </c>
    </row>
    <row r="15257" spans="1:11">
      <c r="A15257" t="s">
        <v>31292</v>
      </c>
      <c r="B15257" t="s">
        <v>58</v>
      </c>
      <c r="C15257">
        <v>100996</v>
      </c>
      <c r="D15257" t="s">
        <v>6521</v>
      </c>
      <c r="E15257" t="s">
        <v>6502</v>
      </c>
      <c r="F15257">
        <v>4.71</v>
      </c>
      <c r="G15257">
        <v>4.8</v>
      </c>
      <c r="J15257">
        <v>0</v>
      </c>
      <c r="K15257">
        <v>0</v>
      </c>
    </row>
    <row r="15258" spans="1:11">
      <c r="A15258" t="s">
        <v>31293</v>
      </c>
      <c r="B15258" t="s">
        <v>58</v>
      </c>
      <c r="C15258">
        <v>100976</v>
      </c>
      <c r="D15258" t="s">
        <v>6505</v>
      </c>
      <c r="E15258" t="s">
        <v>10</v>
      </c>
      <c r="F15258">
        <v>9.4499999999999993</v>
      </c>
      <c r="G15258">
        <v>9.6300000000000008</v>
      </c>
      <c r="J15258">
        <v>0</v>
      </c>
      <c r="K15258">
        <v>0</v>
      </c>
    </row>
    <row r="15259" spans="1:11">
      <c r="A15259" t="s">
        <v>31294</v>
      </c>
      <c r="B15259" t="s">
        <v>58</v>
      </c>
      <c r="C15259">
        <v>100992</v>
      </c>
      <c r="D15259" t="s">
        <v>6517</v>
      </c>
      <c r="E15259" t="s">
        <v>6502</v>
      </c>
      <c r="F15259">
        <v>6.3</v>
      </c>
      <c r="G15259">
        <v>6.42</v>
      </c>
      <c r="J15259">
        <v>0</v>
      </c>
      <c r="K15259">
        <v>0</v>
      </c>
    </row>
    <row r="15260" spans="1:11">
      <c r="A15260" t="s">
        <v>31295</v>
      </c>
      <c r="B15260" t="s">
        <v>58</v>
      </c>
      <c r="C15260">
        <v>100977</v>
      </c>
      <c r="D15260" t="s">
        <v>6506</v>
      </c>
      <c r="E15260" t="s">
        <v>10</v>
      </c>
      <c r="F15260">
        <v>9</v>
      </c>
      <c r="G15260">
        <v>9.26</v>
      </c>
      <c r="J15260">
        <v>0.22889999999999999</v>
      </c>
      <c r="K15260">
        <v>0.2225</v>
      </c>
    </row>
    <row r="15261" spans="1:11">
      <c r="A15261" t="s">
        <v>31296</v>
      </c>
      <c r="B15261" t="s">
        <v>58</v>
      </c>
      <c r="C15261">
        <v>100993</v>
      </c>
      <c r="D15261" t="s">
        <v>6518</v>
      </c>
      <c r="E15261" t="s">
        <v>6502</v>
      </c>
      <c r="F15261">
        <v>6</v>
      </c>
      <c r="G15261">
        <v>6.17</v>
      </c>
      <c r="J15261">
        <v>0.2283</v>
      </c>
      <c r="K15261">
        <v>0.222</v>
      </c>
    </row>
    <row r="15262" spans="1:11">
      <c r="A15262" t="s">
        <v>31297</v>
      </c>
      <c r="B15262" t="s">
        <v>58</v>
      </c>
      <c r="C15262">
        <v>100973</v>
      </c>
      <c r="D15262" t="s">
        <v>6493</v>
      </c>
      <c r="E15262" t="s">
        <v>10</v>
      </c>
      <c r="F15262">
        <v>10.37</v>
      </c>
      <c r="G15262">
        <v>10.69</v>
      </c>
      <c r="J15262">
        <v>0.23050000000000001</v>
      </c>
      <c r="K15262">
        <v>0.22359999999999999</v>
      </c>
    </row>
    <row r="15263" spans="1:11">
      <c r="A15263" t="s">
        <v>31298</v>
      </c>
      <c r="B15263" t="s">
        <v>58</v>
      </c>
      <c r="C15263">
        <v>100989</v>
      </c>
      <c r="D15263" t="s">
        <v>6514</v>
      </c>
      <c r="E15263" t="s">
        <v>6502</v>
      </c>
      <c r="F15263">
        <v>6.92</v>
      </c>
      <c r="G15263">
        <v>7.12</v>
      </c>
      <c r="J15263">
        <v>0.23119999999999999</v>
      </c>
      <c r="K15263">
        <v>0.22470000000000001</v>
      </c>
    </row>
    <row r="15264" spans="1:11">
      <c r="A15264" t="s">
        <v>31299</v>
      </c>
      <c r="B15264" t="s">
        <v>58</v>
      </c>
      <c r="C15264">
        <v>101467</v>
      </c>
      <c r="D15264" t="s">
        <v>6542</v>
      </c>
      <c r="E15264" t="s">
        <v>6502</v>
      </c>
      <c r="F15264">
        <v>20.95</v>
      </c>
      <c r="G15264">
        <v>21.63</v>
      </c>
      <c r="J15264">
        <v>0.2477</v>
      </c>
      <c r="K15264">
        <v>0.2399</v>
      </c>
    </row>
    <row r="15265" spans="1:11">
      <c r="A15265" t="s">
        <v>31300</v>
      </c>
      <c r="B15265" t="s">
        <v>58</v>
      </c>
      <c r="C15265">
        <v>101468</v>
      </c>
      <c r="D15265" t="s">
        <v>6543</v>
      </c>
      <c r="E15265" t="s">
        <v>6502</v>
      </c>
      <c r="F15265">
        <v>19.14</v>
      </c>
      <c r="G15265">
        <v>19.78</v>
      </c>
      <c r="J15265">
        <v>0.24759999999999999</v>
      </c>
      <c r="K15265">
        <v>0.23960000000000001</v>
      </c>
    </row>
    <row r="15266" spans="1:11">
      <c r="A15266" t="s">
        <v>31301</v>
      </c>
      <c r="B15266" t="s">
        <v>58</v>
      </c>
      <c r="C15266">
        <v>101014</v>
      </c>
      <c r="D15266" t="s">
        <v>6533</v>
      </c>
      <c r="E15266" t="s">
        <v>6502</v>
      </c>
      <c r="F15266">
        <v>47.84</v>
      </c>
      <c r="G15266">
        <v>49.42</v>
      </c>
      <c r="J15266">
        <v>0.24809999999999999</v>
      </c>
      <c r="K15266">
        <v>0.2402</v>
      </c>
    </row>
    <row r="15267" spans="1:11">
      <c r="A15267" t="s">
        <v>31302</v>
      </c>
      <c r="B15267" t="s">
        <v>58</v>
      </c>
      <c r="C15267">
        <v>101015</v>
      </c>
      <c r="D15267" t="s">
        <v>6534</v>
      </c>
      <c r="E15267" t="s">
        <v>6502</v>
      </c>
      <c r="F15267">
        <v>39.299999999999997</v>
      </c>
      <c r="G15267">
        <v>40.590000000000003</v>
      </c>
      <c r="J15267">
        <v>0.24809999999999999</v>
      </c>
      <c r="K15267">
        <v>0.2402</v>
      </c>
    </row>
    <row r="15268" spans="1:11">
      <c r="A15268" t="s">
        <v>31303</v>
      </c>
      <c r="B15268" t="s">
        <v>58</v>
      </c>
      <c r="C15268">
        <v>101463</v>
      </c>
      <c r="D15268" t="s">
        <v>6538</v>
      </c>
      <c r="E15268" t="s">
        <v>6502</v>
      </c>
      <c r="F15268">
        <v>52.37</v>
      </c>
      <c r="G15268">
        <v>54.09</v>
      </c>
      <c r="J15268">
        <v>0.248</v>
      </c>
      <c r="K15268">
        <v>0.2402</v>
      </c>
    </row>
    <row r="15269" spans="1:11">
      <c r="A15269" t="s">
        <v>31304</v>
      </c>
      <c r="B15269" t="s">
        <v>58</v>
      </c>
      <c r="C15269">
        <v>101464</v>
      </c>
      <c r="D15269" t="s">
        <v>6539</v>
      </c>
      <c r="E15269" t="s">
        <v>6502</v>
      </c>
      <c r="F15269">
        <v>40.22</v>
      </c>
      <c r="G15269">
        <v>41.55</v>
      </c>
      <c r="J15269">
        <v>0.24809999999999999</v>
      </c>
      <c r="K15269">
        <v>0.2402</v>
      </c>
    </row>
    <row r="15270" spans="1:11">
      <c r="A15270" t="s">
        <v>31305</v>
      </c>
      <c r="B15270" t="s">
        <v>58</v>
      </c>
      <c r="C15270">
        <v>101465</v>
      </c>
      <c r="D15270" t="s">
        <v>6540</v>
      </c>
      <c r="E15270" t="s">
        <v>6502</v>
      </c>
      <c r="F15270">
        <v>30.75</v>
      </c>
      <c r="G15270">
        <v>31.76</v>
      </c>
      <c r="J15270">
        <v>0.24779999999999999</v>
      </c>
      <c r="K15270">
        <v>0.2399</v>
      </c>
    </row>
    <row r="15271" spans="1:11">
      <c r="A15271" t="s">
        <v>31306</v>
      </c>
      <c r="B15271" t="s">
        <v>58</v>
      </c>
      <c r="C15271">
        <v>101466</v>
      </c>
      <c r="D15271" t="s">
        <v>6541</v>
      </c>
      <c r="E15271" t="s">
        <v>6502</v>
      </c>
      <c r="F15271">
        <v>25.02</v>
      </c>
      <c r="G15271">
        <v>25.84</v>
      </c>
      <c r="J15271">
        <v>0.24779999999999999</v>
      </c>
      <c r="K15271">
        <v>0.2399</v>
      </c>
    </row>
    <row r="15272" spans="1:11">
      <c r="A15272" t="s">
        <v>31307</v>
      </c>
      <c r="B15272" t="s">
        <v>58</v>
      </c>
      <c r="C15272">
        <v>101013</v>
      </c>
      <c r="D15272" t="s">
        <v>6532</v>
      </c>
      <c r="E15272" t="s">
        <v>6502</v>
      </c>
      <c r="F15272">
        <v>52.22</v>
      </c>
      <c r="G15272">
        <v>53.93</v>
      </c>
      <c r="J15272">
        <v>0.248</v>
      </c>
      <c r="K15272">
        <v>0.24010000000000001</v>
      </c>
    </row>
    <row r="15273" spans="1:11">
      <c r="A15273" t="s">
        <v>31308</v>
      </c>
      <c r="B15273" t="s">
        <v>58</v>
      </c>
      <c r="C15273">
        <v>101477</v>
      </c>
      <c r="D15273" t="s">
        <v>6552</v>
      </c>
      <c r="E15273" t="s">
        <v>6502</v>
      </c>
      <c r="F15273">
        <v>15.16</v>
      </c>
      <c r="G15273">
        <v>15.66</v>
      </c>
      <c r="J15273">
        <v>0.248</v>
      </c>
      <c r="K15273">
        <v>0.24010000000000001</v>
      </c>
    </row>
    <row r="15274" spans="1:11">
      <c r="A15274" t="s">
        <v>31309</v>
      </c>
      <c r="B15274" t="s">
        <v>58</v>
      </c>
      <c r="C15274">
        <v>101478</v>
      </c>
      <c r="D15274" t="s">
        <v>6553</v>
      </c>
      <c r="E15274" t="s">
        <v>6502</v>
      </c>
      <c r="F15274">
        <v>12.9</v>
      </c>
      <c r="G15274">
        <v>13.32</v>
      </c>
      <c r="J15274">
        <v>0.24729999999999999</v>
      </c>
      <c r="K15274">
        <v>0.23949999999999999</v>
      </c>
    </row>
    <row r="15275" spans="1:11">
      <c r="A15275" t="s">
        <v>31310</v>
      </c>
      <c r="B15275" t="s">
        <v>58</v>
      </c>
      <c r="C15275">
        <v>101017</v>
      </c>
      <c r="D15275" t="s">
        <v>6536</v>
      </c>
      <c r="E15275" t="s">
        <v>6502</v>
      </c>
      <c r="F15275">
        <v>34.49</v>
      </c>
      <c r="G15275">
        <v>35.619999999999997</v>
      </c>
      <c r="J15275">
        <v>0.2482</v>
      </c>
      <c r="K15275">
        <v>0.24030000000000001</v>
      </c>
    </row>
    <row r="15276" spans="1:11">
      <c r="A15276" t="s">
        <v>31311</v>
      </c>
      <c r="B15276" t="s">
        <v>58</v>
      </c>
      <c r="C15276">
        <v>101018</v>
      </c>
      <c r="D15276" t="s">
        <v>6537</v>
      </c>
      <c r="E15276" t="s">
        <v>6502</v>
      </c>
      <c r="F15276">
        <v>28.33</v>
      </c>
      <c r="G15276">
        <v>29.27</v>
      </c>
      <c r="J15276">
        <v>0.24779999999999999</v>
      </c>
      <c r="K15276">
        <v>0.23980000000000001</v>
      </c>
    </row>
    <row r="15277" spans="1:11">
      <c r="A15277" t="s">
        <v>31312</v>
      </c>
      <c r="B15277" t="s">
        <v>58</v>
      </c>
      <c r="C15277">
        <v>101469</v>
      </c>
      <c r="D15277" t="s">
        <v>6544</v>
      </c>
      <c r="E15277" t="s">
        <v>6502</v>
      </c>
      <c r="F15277">
        <v>42.86</v>
      </c>
      <c r="G15277">
        <v>44.26</v>
      </c>
      <c r="J15277">
        <v>0.24779999999999999</v>
      </c>
      <c r="K15277">
        <v>0.2399</v>
      </c>
    </row>
    <row r="15278" spans="1:11">
      <c r="A15278" t="s">
        <v>31313</v>
      </c>
      <c r="B15278" t="s">
        <v>58</v>
      </c>
      <c r="C15278">
        <v>101470</v>
      </c>
      <c r="D15278" t="s">
        <v>6545</v>
      </c>
      <c r="E15278" t="s">
        <v>6502</v>
      </c>
      <c r="F15278">
        <v>34.020000000000003</v>
      </c>
      <c r="G15278">
        <v>35.14</v>
      </c>
      <c r="J15278">
        <v>0.24809999999999999</v>
      </c>
      <c r="K15278">
        <v>0.2402</v>
      </c>
    </row>
    <row r="15279" spans="1:11">
      <c r="A15279" t="s">
        <v>31314</v>
      </c>
      <c r="B15279" t="s">
        <v>58</v>
      </c>
      <c r="C15279">
        <v>101471</v>
      </c>
      <c r="D15279" t="s">
        <v>6546</v>
      </c>
      <c r="E15279" t="s">
        <v>6502</v>
      </c>
      <c r="F15279">
        <v>29.19</v>
      </c>
      <c r="G15279">
        <v>30.15</v>
      </c>
      <c r="J15279">
        <v>0.248</v>
      </c>
      <c r="K15279">
        <v>0.24010000000000001</v>
      </c>
    </row>
    <row r="15280" spans="1:11">
      <c r="A15280" t="s">
        <v>31315</v>
      </c>
      <c r="B15280" t="s">
        <v>58</v>
      </c>
      <c r="C15280">
        <v>101472</v>
      </c>
      <c r="D15280" t="s">
        <v>6547</v>
      </c>
      <c r="E15280" t="s">
        <v>6502</v>
      </c>
      <c r="F15280">
        <v>22.72</v>
      </c>
      <c r="G15280">
        <v>23.46</v>
      </c>
      <c r="J15280">
        <v>0.24779999999999999</v>
      </c>
      <c r="K15280">
        <v>0.24</v>
      </c>
    </row>
    <row r="15281" spans="1:11">
      <c r="A15281" t="s">
        <v>31316</v>
      </c>
      <c r="B15281" t="s">
        <v>58</v>
      </c>
      <c r="C15281">
        <v>101473</v>
      </c>
      <c r="D15281" t="s">
        <v>6548</v>
      </c>
      <c r="E15281" t="s">
        <v>6502</v>
      </c>
      <c r="F15281">
        <v>32.700000000000003</v>
      </c>
      <c r="G15281">
        <v>33.78</v>
      </c>
      <c r="J15281">
        <v>0.248</v>
      </c>
      <c r="K15281">
        <v>0.24010000000000001</v>
      </c>
    </row>
    <row r="15282" spans="1:11">
      <c r="A15282" t="s">
        <v>31317</v>
      </c>
      <c r="B15282" t="s">
        <v>58</v>
      </c>
      <c r="C15282">
        <v>101474</v>
      </c>
      <c r="D15282" t="s">
        <v>6549</v>
      </c>
      <c r="E15282" t="s">
        <v>6502</v>
      </c>
      <c r="F15282">
        <v>23.4</v>
      </c>
      <c r="G15282">
        <v>24.17</v>
      </c>
      <c r="J15282">
        <v>0.24790000000000001</v>
      </c>
      <c r="K15282">
        <v>0.24</v>
      </c>
    </row>
    <row r="15283" spans="1:11">
      <c r="A15283" t="s">
        <v>31318</v>
      </c>
      <c r="B15283" t="s">
        <v>58</v>
      </c>
      <c r="C15283">
        <v>101475</v>
      </c>
      <c r="D15283" t="s">
        <v>6550</v>
      </c>
      <c r="E15283" t="s">
        <v>6502</v>
      </c>
      <c r="F15283">
        <v>20.75</v>
      </c>
      <c r="G15283">
        <v>21.44</v>
      </c>
      <c r="J15283">
        <v>0.2477</v>
      </c>
      <c r="K15283">
        <v>0.2397</v>
      </c>
    </row>
    <row r="15284" spans="1:11">
      <c r="A15284" t="s">
        <v>31319</v>
      </c>
      <c r="B15284" t="s">
        <v>58</v>
      </c>
      <c r="C15284">
        <v>101476</v>
      </c>
      <c r="D15284" t="s">
        <v>6551</v>
      </c>
      <c r="E15284" t="s">
        <v>6502</v>
      </c>
      <c r="F15284">
        <v>18.510000000000002</v>
      </c>
      <c r="G15284">
        <v>19.11</v>
      </c>
      <c r="J15284">
        <v>0.248</v>
      </c>
      <c r="K15284">
        <v>0.2402</v>
      </c>
    </row>
    <row r="15285" spans="1:11">
      <c r="A15285" t="s">
        <v>31320</v>
      </c>
      <c r="B15285" t="s">
        <v>58</v>
      </c>
      <c r="C15285">
        <v>101016</v>
      </c>
      <c r="D15285" t="s">
        <v>6535</v>
      </c>
      <c r="E15285" t="s">
        <v>6502</v>
      </c>
      <c r="F15285">
        <v>45.49</v>
      </c>
      <c r="G15285">
        <v>46.99</v>
      </c>
      <c r="J15285">
        <v>0.2482</v>
      </c>
      <c r="K15285">
        <v>0.24030000000000001</v>
      </c>
    </row>
    <row r="15286" spans="1:11">
      <c r="A15286" t="s">
        <v>31321</v>
      </c>
      <c r="B15286" t="s">
        <v>58</v>
      </c>
      <c r="C15286">
        <v>101487</v>
      </c>
      <c r="D15286" t="s">
        <v>6561</v>
      </c>
      <c r="E15286" t="s">
        <v>6502</v>
      </c>
      <c r="F15286">
        <v>112.68</v>
      </c>
      <c r="G15286">
        <v>116.38</v>
      </c>
      <c r="J15286">
        <v>0.248</v>
      </c>
      <c r="K15286">
        <v>0.2402</v>
      </c>
    </row>
    <row r="15287" spans="1:11">
      <c r="A15287" t="s">
        <v>31322</v>
      </c>
      <c r="B15287" t="s">
        <v>58</v>
      </c>
      <c r="C15287">
        <v>101488</v>
      </c>
      <c r="D15287" t="s">
        <v>6562</v>
      </c>
      <c r="E15287" t="s">
        <v>6502</v>
      </c>
      <c r="F15287">
        <v>97.5</v>
      </c>
      <c r="G15287">
        <v>100.7</v>
      </c>
      <c r="J15287">
        <v>0.24809999999999999</v>
      </c>
      <c r="K15287">
        <v>0.2402</v>
      </c>
    </row>
    <row r="15288" spans="1:11">
      <c r="A15288" t="s">
        <v>31323</v>
      </c>
      <c r="B15288" t="s">
        <v>58</v>
      </c>
      <c r="C15288">
        <v>101480</v>
      </c>
      <c r="D15288" t="s">
        <v>6554</v>
      </c>
      <c r="E15288" t="s">
        <v>6502</v>
      </c>
      <c r="F15288">
        <v>76.650000000000006</v>
      </c>
      <c r="G15288">
        <v>79.17</v>
      </c>
      <c r="J15288">
        <v>0.248</v>
      </c>
      <c r="K15288">
        <v>0.24010000000000001</v>
      </c>
    </row>
    <row r="15289" spans="1:11">
      <c r="A15289" t="s">
        <v>31324</v>
      </c>
      <c r="B15289" t="s">
        <v>58</v>
      </c>
      <c r="C15289">
        <v>101481</v>
      </c>
      <c r="D15289" t="s">
        <v>6555</v>
      </c>
      <c r="E15289" t="s">
        <v>6502</v>
      </c>
      <c r="F15289">
        <v>55.36</v>
      </c>
      <c r="G15289">
        <v>57.18</v>
      </c>
      <c r="J15289">
        <v>0.248</v>
      </c>
      <c r="K15289">
        <v>0.24010000000000001</v>
      </c>
    </row>
    <row r="15290" spans="1:11">
      <c r="A15290" t="s">
        <v>31325</v>
      </c>
      <c r="B15290" t="s">
        <v>58</v>
      </c>
      <c r="C15290">
        <v>101482</v>
      </c>
      <c r="D15290" t="s">
        <v>6556</v>
      </c>
      <c r="E15290" t="s">
        <v>6502</v>
      </c>
      <c r="F15290">
        <v>41.38</v>
      </c>
      <c r="G15290">
        <v>42.74</v>
      </c>
      <c r="J15290">
        <v>0.2482</v>
      </c>
      <c r="K15290">
        <v>0.24030000000000001</v>
      </c>
    </row>
    <row r="15291" spans="1:11">
      <c r="A15291" t="s">
        <v>31326</v>
      </c>
      <c r="B15291" t="s">
        <v>58</v>
      </c>
      <c r="C15291">
        <v>101483</v>
      </c>
      <c r="D15291" t="s">
        <v>6557</v>
      </c>
      <c r="E15291" t="s">
        <v>6502</v>
      </c>
      <c r="F15291">
        <v>42.95</v>
      </c>
      <c r="G15291">
        <v>44.35</v>
      </c>
      <c r="J15291">
        <v>0.248</v>
      </c>
      <c r="K15291">
        <v>0.24010000000000001</v>
      </c>
    </row>
    <row r="15292" spans="1:11">
      <c r="A15292" t="s">
        <v>31327</v>
      </c>
      <c r="B15292" t="s">
        <v>58</v>
      </c>
      <c r="C15292">
        <v>101484</v>
      </c>
      <c r="D15292" t="s">
        <v>6558</v>
      </c>
      <c r="E15292" t="s">
        <v>6502</v>
      </c>
      <c r="F15292">
        <v>222.56</v>
      </c>
      <c r="G15292">
        <v>229.88</v>
      </c>
      <c r="J15292">
        <v>0.24809999999999999</v>
      </c>
      <c r="K15292">
        <v>0.2402</v>
      </c>
    </row>
    <row r="15293" spans="1:11">
      <c r="A15293" t="s">
        <v>31328</v>
      </c>
      <c r="B15293" t="s">
        <v>58</v>
      </c>
      <c r="C15293">
        <v>101485</v>
      </c>
      <c r="D15293" t="s">
        <v>6559</v>
      </c>
      <c r="E15293" t="s">
        <v>6502</v>
      </c>
      <c r="F15293">
        <v>170.84</v>
      </c>
      <c r="G15293">
        <v>176.46</v>
      </c>
      <c r="J15293">
        <v>0.24809999999999999</v>
      </c>
      <c r="K15293">
        <v>0.2402</v>
      </c>
    </row>
    <row r="15294" spans="1:11">
      <c r="A15294" t="s">
        <v>31329</v>
      </c>
      <c r="B15294" t="s">
        <v>58</v>
      </c>
      <c r="C15294">
        <v>101486</v>
      </c>
      <c r="D15294" t="s">
        <v>6560</v>
      </c>
      <c r="E15294" t="s">
        <v>6502</v>
      </c>
      <c r="F15294">
        <v>153.9</v>
      </c>
      <c r="G15294">
        <v>158.96</v>
      </c>
      <c r="J15294">
        <v>0.24809999999999999</v>
      </c>
      <c r="K15294">
        <v>0.2402</v>
      </c>
    </row>
    <row r="15295" spans="1:11">
      <c r="A15295" t="s">
        <v>31330</v>
      </c>
      <c r="B15295" t="s">
        <v>58</v>
      </c>
      <c r="C15295">
        <v>101006</v>
      </c>
      <c r="D15295" t="s">
        <v>6527</v>
      </c>
      <c r="E15295" t="s">
        <v>10</v>
      </c>
      <c r="F15295">
        <v>22.69</v>
      </c>
      <c r="G15295">
        <v>23.11</v>
      </c>
      <c r="J15295">
        <v>0.30499999999999999</v>
      </c>
      <c r="K15295">
        <v>0.2994</v>
      </c>
    </row>
    <row r="15296" spans="1:11">
      <c r="A15296" t="s">
        <v>31331</v>
      </c>
      <c r="B15296" t="s">
        <v>58</v>
      </c>
      <c r="C15296">
        <v>101005</v>
      </c>
      <c r="D15296" t="s">
        <v>6526</v>
      </c>
      <c r="E15296" t="s">
        <v>10</v>
      </c>
      <c r="F15296">
        <v>20.81</v>
      </c>
      <c r="G15296">
        <v>21.27</v>
      </c>
      <c r="J15296">
        <v>0.26569999999999999</v>
      </c>
      <c r="K15296">
        <v>0.26</v>
      </c>
    </row>
    <row r="15297" spans="1:11">
      <c r="A15297" t="s">
        <v>31332</v>
      </c>
      <c r="B15297" t="s">
        <v>58</v>
      </c>
      <c r="C15297">
        <v>102568</v>
      </c>
      <c r="D15297" t="s">
        <v>6504</v>
      </c>
      <c r="E15297" t="s">
        <v>6502</v>
      </c>
      <c r="F15297">
        <v>339.37</v>
      </c>
      <c r="G15297">
        <v>353.38</v>
      </c>
      <c r="J15297">
        <v>0.20100000000000001</v>
      </c>
      <c r="K15297">
        <v>0.193</v>
      </c>
    </row>
    <row r="15298" spans="1:11">
      <c r="A15298" t="s">
        <v>31333</v>
      </c>
      <c r="B15298" t="s">
        <v>58</v>
      </c>
      <c r="C15298">
        <v>101479</v>
      </c>
      <c r="D15298" t="s">
        <v>6503</v>
      </c>
      <c r="E15298" t="s">
        <v>6502</v>
      </c>
      <c r="F15298">
        <v>199.22</v>
      </c>
      <c r="G15298">
        <v>207.44</v>
      </c>
      <c r="J15298">
        <v>0.2009</v>
      </c>
      <c r="K15298">
        <v>0.193</v>
      </c>
    </row>
    <row r="15299" spans="1:11">
      <c r="A15299" t="s">
        <v>31334</v>
      </c>
      <c r="B15299" t="s">
        <v>58</v>
      </c>
      <c r="C15299">
        <v>101019</v>
      </c>
      <c r="D15299" t="s">
        <v>6501</v>
      </c>
      <c r="E15299" t="s">
        <v>6502</v>
      </c>
      <c r="F15299">
        <v>683.78</v>
      </c>
      <c r="G15299">
        <v>712</v>
      </c>
      <c r="J15299">
        <v>0.20100000000000001</v>
      </c>
      <c r="K15299">
        <v>0.193</v>
      </c>
    </row>
    <row r="15300" spans="1:11">
      <c r="A15300" t="s">
        <v>31335</v>
      </c>
      <c r="B15300" t="s">
        <v>58</v>
      </c>
      <c r="C15300">
        <v>100938</v>
      </c>
      <c r="D15300" t="s">
        <v>6471</v>
      </c>
      <c r="E15300" t="s">
        <v>128</v>
      </c>
      <c r="F15300">
        <v>8.2899999999999991</v>
      </c>
      <c r="G15300">
        <v>8.4700000000000006</v>
      </c>
      <c r="J15300">
        <v>0.30280000000000001</v>
      </c>
      <c r="K15300">
        <v>0.29630000000000001</v>
      </c>
    </row>
    <row r="15301" spans="1:11">
      <c r="A15301" t="s">
        <v>31336</v>
      </c>
      <c r="B15301" t="s">
        <v>58</v>
      </c>
      <c r="C15301">
        <v>100942</v>
      </c>
      <c r="D15301" t="s">
        <v>6475</v>
      </c>
      <c r="E15301" t="s">
        <v>84</v>
      </c>
      <c r="F15301">
        <v>5.53</v>
      </c>
      <c r="G15301">
        <v>5.64</v>
      </c>
      <c r="J15301">
        <v>0.30199999999999999</v>
      </c>
      <c r="K15301">
        <v>0.29609999999999997</v>
      </c>
    </row>
    <row r="15302" spans="1:11">
      <c r="A15302" t="s">
        <v>31337</v>
      </c>
      <c r="B15302" t="s">
        <v>58</v>
      </c>
      <c r="C15302">
        <v>93588</v>
      </c>
      <c r="D15302" t="s">
        <v>6442</v>
      </c>
      <c r="E15302" t="s">
        <v>128</v>
      </c>
      <c r="F15302">
        <v>3.48</v>
      </c>
      <c r="G15302">
        <v>3.55</v>
      </c>
      <c r="J15302">
        <v>0.30170000000000002</v>
      </c>
      <c r="K15302">
        <v>0.29580000000000001</v>
      </c>
    </row>
    <row r="15303" spans="1:11">
      <c r="A15303" t="s">
        <v>31338</v>
      </c>
      <c r="B15303" t="s">
        <v>58</v>
      </c>
      <c r="C15303">
        <v>93594</v>
      </c>
      <c r="D15303" t="s">
        <v>6448</v>
      </c>
      <c r="E15303" t="s">
        <v>84</v>
      </c>
      <c r="F15303">
        <v>2.31</v>
      </c>
      <c r="G15303">
        <v>2.36</v>
      </c>
      <c r="J15303">
        <v>0.29870000000000002</v>
      </c>
      <c r="K15303">
        <v>0.29239999999999999</v>
      </c>
    </row>
    <row r="15304" spans="1:11">
      <c r="A15304" t="s">
        <v>31339</v>
      </c>
      <c r="B15304" t="s">
        <v>58</v>
      </c>
      <c r="C15304">
        <v>93589</v>
      </c>
      <c r="D15304" t="s">
        <v>6443</v>
      </c>
      <c r="E15304" t="s">
        <v>128</v>
      </c>
      <c r="F15304">
        <v>2.98</v>
      </c>
      <c r="G15304">
        <v>3.05</v>
      </c>
      <c r="J15304">
        <v>0.30199999999999999</v>
      </c>
      <c r="K15304">
        <v>0.29509999999999997</v>
      </c>
    </row>
    <row r="15305" spans="1:11">
      <c r="A15305" t="s">
        <v>31340</v>
      </c>
      <c r="B15305" t="s">
        <v>58</v>
      </c>
      <c r="C15305">
        <v>93595</v>
      </c>
      <c r="D15305" t="s">
        <v>6449</v>
      </c>
      <c r="E15305" t="s">
        <v>84</v>
      </c>
      <c r="F15305">
        <v>2.02</v>
      </c>
      <c r="G15305">
        <v>2.06</v>
      </c>
      <c r="J15305">
        <v>0.30199999999999999</v>
      </c>
      <c r="K15305">
        <v>0.29609999999999997</v>
      </c>
    </row>
    <row r="15306" spans="1:11">
      <c r="A15306" t="s">
        <v>31341</v>
      </c>
      <c r="B15306" t="s">
        <v>58</v>
      </c>
      <c r="C15306">
        <v>93590</v>
      </c>
      <c r="D15306" t="s">
        <v>6444</v>
      </c>
      <c r="E15306" t="s">
        <v>128</v>
      </c>
      <c r="F15306">
        <v>1.08</v>
      </c>
      <c r="G15306">
        <v>1.1100000000000001</v>
      </c>
      <c r="J15306">
        <v>0.29630000000000001</v>
      </c>
      <c r="K15306">
        <v>0.2883</v>
      </c>
    </row>
    <row r="15307" spans="1:11">
      <c r="A15307" t="s">
        <v>31342</v>
      </c>
      <c r="B15307" t="s">
        <v>58</v>
      </c>
      <c r="C15307">
        <v>93596</v>
      </c>
      <c r="D15307" t="s">
        <v>6450</v>
      </c>
      <c r="E15307" t="s">
        <v>84</v>
      </c>
      <c r="F15307">
        <v>0.72</v>
      </c>
      <c r="G15307">
        <v>0.75</v>
      </c>
      <c r="J15307">
        <v>0.29170000000000001</v>
      </c>
      <c r="K15307">
        <v>0.28000000000000003</v>
      </c>
    </row>
    <row r="15308" spans="1:11">
      <c r="A15308" t="s">
        <v>31343</v>
      </c>
      <c r="B15308" t="s">
        <v>58</v>
      </c>
      <c r="C15308">
        <v>95875</v>
      </c>
      <c r="D15308" t="s">
        <v>6460</v>
      </c>
      <c r="E15308" t="s">
        <v>128</v>
      </c>
      <c r="F15308">
        <v>2.75</v>
      </c>
      <c r="G15308">
        <v>2.81</v>
      </c>
      <c r="J15308">
        <v>0.29820000000000002</v>
      </c>
      <c r="K15308">
        <v>0.2918</v>
      </c>
    </row>
    <row r="15309" spans="1:11">
      <c r="A15309" t="s">
        <v>31344</v>
      </c>
      <c r="B15309" t="s">
        <v>58</v>
      </c>
      <c r="C15309">
        <v>95878</v>
      </c>
      <c r="D15309" t="s">
        <v>6463</v>
      </c>
      <c r="E15309" t="s">
        <v>84</v>
      </c>
      <c r="F15309">
        <v>1.85</v>
      </c>
      <c r="G15309">
        <v>1.89</v>
      </c>
      <c r="J15309">
        <v>0.30270000000000002</v>
      </c>
      <c r="K15309">
        <v>0.29630000000000001</v>
      </c>
    </row>
    <row r="15310" spans="1:11">
      <c r="A15310" t="s">
        <v>31345</v>
      </c>
      <c r="B15310" t="s">
        <v>58</v>
      </c>
      <c r="C15310">
        <v>100943</v>
      </c>
      <c r="D15310" t="s">
        <v>6476</v>
      </c>
      <c r="E15310" t="s">
        <v>84</v>
      </c>
      <c r="F15310">
        <v>4.8499999999999996</v>
      </c>
      <c r="G15310">
        <v>4.9400000000000004</v>
      </c>
      <c r="J15310">
        <v>0</v>
      </c>
      <c r="K15310">
        <v>0</v>
      </c>
    </row>
    <row r="15311" spans="1:11">
      <c r="A15311" t="s">
        <v>31346</v>
      </c>
      <c r="B15311" t="s">
        <v>58</v>
      </c>
      <c r="C15311">
        <v>100939</v>
      </c>
      <c r="D15311" t="s">
        <v>6472</v>
      </c>
      <c r="E15311" t="s">
        <v>128</v>
      </c>
      <c r="F15311">
        <v>7.3</v>
      </c>
      <c r="G15311">
        <v>7.43</v>
      </c>
      <c r="J15311">
        <v>0</v>
      </c>
      <c r="K15311">
        <v>0</v>
      </c>
    </row>
    <row r="15312" spans="1:11">
      <c r="A15312" t="s">
        <v>31347</v>
      </c>
      <c r="B15312" t="s">
        <v>58</v>
      </c>
      <c r="C15312">
        <v>93591</v>
      </c>
      <c r="D15312" t="s">
        <v>6445</v>
      </c>
      <c r="E15312" t="s">
        <v>128</v>
      </c>
      <c r="F15312">
        <v>3.06</v>
      </c>
      <c r="G15312">
        <v>3.1</v>
      </c>
      <c r="J15312">
        <v>0</v>
      </c>
      <c r="K15312">
        <v>0</v>
      </c>
    </row>
    <row r="15313" spans="1:11">
      <c r="A15313" t="s">
        <v>31348</v>
      </c>
      <c r="B15313" t="s">
        <v>58</v>
      </c>
      <c r="C15313">
        <v>93597</v>
      </c>
      <c r="D15313" t="s">
        <v>6451</v>
      </c>
      <c r="E15313" t="s">
        <v>84</v>
      </c>
      <c r="F15313">
        <v>2.0299999999999998</v>
      </c>
      <c r="G15313">
        <v>2.06</v>
      </c>
      <c r="J15313">
        <v>0</v>
      </c>
      <c r="K15313">
        <v>0</v>
      </c>
    </row>
    <row r="15314" spans="1:11">
      <c r="A15314" t="s">
        <v>31349</v>
      </c>
      <c r="B15314" t="s">
        <v>58</v>
      </c>
      <c r="C15314">
        <v>93592</v>
      </c>
      <c r="D15314" t="s">
        <v>6446</v>
      </c>
      <c r="E15314" t="s">
        <v>128</v>
      </c>
      <c r="F15314">
        <v>2.65</v>
      </c>
      <c r="G15314">
        <v>2.7</v>
      </c>
      <c r="J15314">
        <v>0</v>
      </c>
      <c r="K15314">
        <v>0</v>
      </c>
    </row>
    <row r="15315" spans="1:11">
      <c r="A15315" t="s">
        <v>31350</v>
      </c>
      <c r="B15315" t="s">
        <v>58</v>
      </c>
      <c r="C15315">
        <v>93598</v>
      </c>
      <c r="D15315" t="s">
        <v>6452</v>
      </c>
      <c r="E15315" t="s">
        <v>84</v>
      </c>
      <c r="F15315">
        <v>1.75</v>
      </c>
      <c r="G15315">
        <v>1.79</v>
      </c>
      <c r="J15315">
        <v>0</v>
      </c>
      <c r="K15315">
        <v>0</v>
      </c>
    </row>
    <row r="15316" spans="1:11">
      <c r="A15316" t="s">
        <v>31351</v>
      </c>
      <c r="B15316" t="s">
        <v>58</v>
      </c>
      <c r="C15316">
        <v>93593</v>
      </c>
      <c r="D15316" t="s">
        <v>6447</v>
      </c>
      <c r="E15316" t="s">
        <v>128</v>
      </c>
      <c r="F15316">
        <v>0.97</v>
      </c>
      <c r="G15316">
        <v>0.98</v>
      </c>
      <c r="J15316">
        <v>0</v>
      </c>
      <c r="K15316">
        <v>0</v>
      </c>
    </row>
    <row r="15317" spans="1:11">
      <c r="A15317" t="s">
        <v>31352</v>
      </c>
      <c r="B15317" t="s">
        <v>58</v>
      </c>
      <c r="C15317">
        <v>93599</v>
      </c>
      <c r="D15317" t="s">
        <v>6453</v>
      </c>
      <c r="E15317" t="s">
        <v>84</v>
      </c>
      <c r="F15317">
        <v>0.64</v>
      </c>
      <c r="G15317">
        <v>0.66</v>
      </c>
      <c r="J15317">
        <v>0</v>
      </c>
      <c r="K15317">
        <v>0</v>
      </c>
    </row>
    <row r="15318" spans="1:11">
      <c r="A15318" t="s">
        <v>31353</v>
      </c>
      <c r="B15318" t="s">
        <v>58</v>
      </c>
      <c r="C15318">
        <v>95876</v>
      </c>
      <c r="D15318" t="s">
        <v>6461</v>
      </c>
      <c r="E15318" t="s">
        <v>128</v>
      </c>
      <c r="F15318">
        <v>2.4</v>
      </c>
      <c r="G15318">
        <v>2.44</v>
      </c>
      <c r="J15318">
        <v>0</v>
      </c>
      <c r="K15318">
        <v>0</v>
      </c>
    </row>
    <row r="15319" spans="1:11">
      <c r="A15319" t="s">
        <v>31354</v>
      </c>
      <c r="B15319" t="s">
        <v>58</v>
      </c>
      <c r="C15319">
        <v>95879</v>
      </c>
      <c r="D15319" t="s">
        <v>6464</v>
      </c>
      <c r="E15319" t="s">
        <v>84</v>
      </c>
      <c r="F15319">
        <v>1.63</v>
      </c>
      <c r="G15319">
        <v>1.66</v>
      </c>
      <c r="J15319">
        <v>0</v>
      </c>
      <c r="K15319">
        <v>0</v>
      </c>
    </row>
    <row r="15320" spans="1:11">
      <c r="A15320" t="s">
        <v>31355</v>
      </c>
      <c r="B15320" t="s">
        <v>58</v>
      </c>
      <c r="C15320">
        <v>100940</v>
      </c>
      <c r="D15320" t="s">
        <v>6473</v>
      </c>
      <c r="E15320" t="s">
        <v>128</v>
      </c>
      <c r="F15320">
        <v>6.18</v>
      </c>
      <c r="G15320">
        <v>6.28</v>
      </c>
      <c r="J15320">
        <v>0</v>
      </c>
      <c r="K15320">
        <v>0</v>
      </c>
    </row>
    <row r="15321" spans="1:11">
      <c r="A15321" t="s">
        <v>31356</v>
      </c>
      <c r="B15321" t="s">
        <v>58</v>
      </c>
      <c r="C15321">
        <v>100944</v>
      </c>
      <c r="D15321" t="s">
        <v>6477</v>
      </c>
      <c r="E15321" t="s">
        <v>84</v>
      </c>
      <c r="F15321">
        <v>4.13</v>
      </c>
      <c r="G15321">
        <v>4.2</v>
      </c>
      <c r="J15321">
        <v>0</v>
      </c>
      <c r="K15321">
        <v>0</v>
      </c>
    </row>
    <row r="15322" spans="1:11">
      <c r="A15322" t="s">
        <v>31357</v>
      </c>
      <c r="B15322" t="s">
        <v>58</v>
      </c>
      <c r="C15322">
        <v>95425</v>
      </c>
      <c r="D15322" t="s">
        <v>6454</v>
      </c>
      <c r="E15322" t="s">
        <v>128</v>
      </c>
      <c r="F15322">
        <v>2.58</v>
      </c>
      <c r="G15322">
        <v>2.62</v>
      </c>
      <c r="J15322">
        <v>0</v>
      </c>
      <c r="K15322">
        <v>0</v>
      </c>
    </row>
    <row r="15323" spans="1:11">
      <c r="A15323" t="s">
        <v>31358</v>
      </c>
      <c r="B15323" t="s">
        <v>58</v>
      </c>
      <c r="C15323">
        <v>95428</v>
      </c>
      <c r="D15323" t="s">
        <v>6457</v>
      </c>
      <c r="E15323" t="s">
        <v>84</v>
      </c>
      <c r="F15323">
        <v>1.73</v>
      </c>
      <c r="G15323">
        <v>1.76</v>
      </c>
      <c r="J15323">
        <v>0</v>
      </c>
      <c r="K15323">
        <v>0</v>
      </c>
    </row>
    <row r="15324" spans="1:11">
      <c r="A15324" t="s">
        <v>31359</v>
      </c>
      <c r="B15324" t="s">
        <v>58</v>
      </c>
      <c r="C15324">
        <v>95426</v>
      </c>
      <c r="D15324" t="s">
        <v>6455</v>
      </c>
      <c r="E15324" t="s">
        <v>128</v>
      </c>
      <c r="F15324">
        <v>2.2200000000000002</v>
      </c>
      <c r="G15324">
        <v>2.2599999999999998</v>
      </c>
      <c r="J15324">
        <v>0</v>
      </c>
      <c r="K15324">
        <v>0</v>
      </c>
    </row>
    <row r="15325" spans="1:11">
      <c r="A15325" t="s">
        <v>31360</v>
      </c>
      <c r="B15325" t="s">
        <v>58</v>
      </c>
      <c r="C15325">
        <v>95429</v>
      </c>
      <c r="D15325" t="s">
        <v>6458</v>
      </c>
      <c r="E15325" t="s">
        <v>84</v>
      </c>
      <c r="F15325">
        <v>1.5</v>
      </c>
      <c r="G15325">
        <v>1.53</v>
      </c>
      <c r="J15325">
        <v>0</v>
      </c>
      <c r="K15325">
        <v>0</v>
      </c>
    </row>
    <row r="15326" spans="1:11">
      <c r="A15326" t="s">
        <v>31361</v>
      </c>
      <c r="B15326" t="s">
        <v>58</v>
      </c>
      <c r="C15326">
        <v>95427</v>
      </c>
      <c r="D15326" t="s">
        <v>6456</v>
      </c>
      <c r="E15326" t="s">
        <v>128</v>
      </c>
      <c r="F15326">
        <v>0.84</v>
      </c>
      <c r="G15326">
        <v>0.85</v>
      </c>
      <c r="J15326">
        <v>0</v>
      </c>
      <c r="K15326">
        <v>0</v>
      </c>
    </row>
    <row r="15327" spans="1:11">
      <c r="A15327" t="s">
        <v>31362</v>
      </c>
      <c r="B15327" t="s">
        <v>58</v>
      </c>
      <c r="C15327">
        <v>95430</v>
      </c>
      <c r="D15327" t="s">
        <v>6459</v>
      </c>
      <c r="E15327" t="s">
        <v>84</v>
      </c>
      <c r="F15327">
        <v>0.52</v>
      </c>
      <c r="G15327">
        <v>0.54</v>
      </c>
      <c r="J15327">
        <v>0</v>
      </c>
      <c r="K15327">
        <v>0</v>
      </c>
    </row>
    <row r="15328" spans="1:11">
      <c r="A15328" t="s">
        <v>31363</v>
      </c>
      <c r="B15328" t="s">
        <v>58</v>
      </c>
      <c r="C15328">
        <v>95877</v>
      </c>
      <c r="D15328" t="s">
        <v>6462</v>
      </c>
      <c r="E15328" t="s">
        <v>128</v>
      </c>
      <c r="F15328">
        <v>2.04</v>
      </c>
      <c r="G15328">
        <v>2.08</v>
      </c>
      <c r="J15328">
        <v>0</v>
      </c>
      <c r="K15328">
        <v>0</v>
      </c>
    </row>
    <row r="15329" spans="1:11">
      <c r="A15329" t="s">
        <v>31364</v>
      </c>
      <c r="B15329" t="s">
        <v>58</v>
      </c>
      <c r="C15329">
        <v>95880</v>
      </c>
      <c r="D15329" t="s">
        <v>6465</v>
      </c>
      <c r="E15329" t="s">
        <v>84</v>
      </c>
      <c r="F15329">
        <v>1.37</v>
      </c>
      <c r="G15329">
        <v>1.39</v>
      </c>
      <c r="J15329">
        <v>0</v>
      </c>
      <c r="K15329">
        <v>0</v>
      </c>
    </row>
    <row r="15330" spans="1:11">
      <c r="A15330" t="s">
        <v>31365</v>
      </c>
      <c r="B15330" t="s">
        <v>58</v>
      </c>
      <c r="C15330">
        <v>100937</v>
      </c>
      <c r="D15330" t="s">
        <v>6470</v>
      </c>
      <c r="E15330" t="s">
        <v>128</v>
      </c>
      <c r="F15330">
        <v>10.29</v>
      </c>
      <c r="G15330">
        <v>10.59</v>
      </c>
      <c r="J15330">
        <v>0.3226</v>
      </c>
      <c r="K15330">
        <v>0.3135</v>
      </c>
    </row>
    <row r="15331" spans="1:11">
      <c r="A15331" t="s">
        <v>31366</v>
      </c>
      <c r="B15331" t="s">
        <v>58</v>
      </c>
      <c r="C15331">
        <v>100941</v>
      </c>
      <c r="D15331" t="s">
        <v>6474</v>
      </c>
      <c r="E15331" t="s">
        <v>84</v>
      </c>
      <c r="F15331">
        <v>6.85</v>
      </c>
      <c r="G15331">
        <v>7.05</v>
      </c>
      <c r="J15331">
        <v>0.3226</v>
      </c>
      <c r="K15331">
        <v>0.3135</v>
      </c>
    </row>
    <row r="15332" spans="1:11">
      <c r="A15332" t="s">
        <v>31367</v>
      </c>
      <c r="B15332" t="s">
        <v>58</v>
      </c>
      <c r="C15332">
        <v>97912</v>
      </c>
      <c r="D15332" t="s">
        <v>6466</v>
      </c>
      <c r="E15332" t="s">
        <v>128</v>
      </c>
      <c r="F15332">
        <v>4.3099999999999996</v>
      </c>
      <c r="G15332">
        <v>4.43</v>
      </c>
      <c r="J15332">
        <v>0.32250000000000001</v>
      </c>
      <c r="K15332">
        <v>0.31380000000000002</v>
      </c>
    </row>
    <row r="15333" spans="1:11">
      <c r="A15333" t="s">
        <v>31368</v>
      </c>
      <c r="B15333" t="s">
        <v>58</v>
      </c>
      <c r="C15333">
        <v>97916</v>
      </c>
      <c r="D15333" t="s">
        <v>5212</v>
      </c>
      <c r="E15333" t="s">
        <v>84</v>
      </c>
      <c r="F15333">
        <v>2.88</v>
      </c>
      <c r="G15333">
        <v>2.96</v>
      </c>
      <c r="J15333">
        <v>0.32290000000000002</v>
      </c>
      <c r="K15333">
        <v>0.31419999999999998</v>
      </c>
    </row>
    <row r="15334" spans="1:11">
      <c r="A15334" t="s">
        <v>31369</v>
      </c>
      <c r="B15334" t="s">
        <v>58</v>
      </c>
      <c r="C15334">
        <v>97913</v>
      </c>
      <c r="D15334" t="s">
        <v>6467</v>
      </c>
      <c r="E15334" t="s">
        <v>128</v>
      </c>
      <c r="F15334">
        <v>3.74</v>
      </c>
      <c r="G15334">
        <v>3.85</v>
      </c>
      <c r="J15334">
        <v>0.32090000000000002</v>
      </c>
      <c r="K15334">
        <v>0.31169999999999998</v>
      </c>
    </row>
    <row r="15335" spans="1:11">
      <c r="A15335" t="s">
        <v>31370</v>
      </c>
      <c r="B15335" t="s">
        <v>58</v>
      </c>
      <c r="C15335">
        <v>97917</v>
      </c>
      <c r="D15335" t="s">
        <v>5213</v>
      </c>
      <c r="E15335" t="s">
        <v>84</v>
      </c>
      <c r="F15335">
        <v>2.48</v>
      </c>
      <c r="G15335">
        <v>2.5499999999999998</v>
      </c>
      <c r="J15335">
        <v>0.3226</v>
      </c>
      <c r="K15335">
        <v>0.31369999999999998</v>
      </c>
    </row>
    <row r="15336" spans="1:11">
      <c r="A15336" t="s">
        <v>31371</v>
      </c>
      <c r="B15336" t="s">
        <v>58</v>
      </c>
      <c r="C15336">
        <v>97915</v>
      </c>
      <c r="D15336" t="s">
        <v>6469</v>
      </c>
      <c r="E15336" t="s">
        <v>128</v>
      </c>
      <c r="F15336">
        <v>1.37</v>
      </c>
      <c r="G15336">
        <v>1.42</v>
      </c>
      <c r="J15336">
        <v>0.32119999999999999</v>
      </c>
      <c r="K15336">
        <v>0.30990000000000001</v>
      </c>
    </row>
    <row r="15337" spans="1:11">
      <c r="A15337" t="s">
        <v>31372</v>
      </c>
      <c r="B15337" t="s">
        <v>58</v>
      </c>
      <c r="C15337">
        <v>97919</v>
      </c>
      <c r="D15337" t="s">
        <v>5214</v>
      </c>
      <c r="E15337" t="s">
        <v>84</v>
      </c>
      <c r="F15337">
        <v>0.9</v>
      </c>
      <c r="G15337">
        <v>0.93</v>
      </c>
      <c r="J15337">
        <v>0.31109999999999999</v>
      </c>
      <c r="K15337">
        <v>0.30109999999999998</v>
      </c>
    </row>
    <row r="15338" spans="1:11">
      <c r="A15338" t="s">
        <v>31373</v>
      </c>
      <c r="B15338" t="s">
        <v>58</v>
      </c>
      <c r="C15338">
        <v>97914</v>
      </c>
      <c r="D15338" t="s">
        <v>6468</v>
      </c>
      <c r="E15338" t="s">
        <v>128</v>
      </c>
      <c r="F15338">
        <v>3.43</v>
      </c>
      <c r="G15338">
        <v>3.53</v>
      </c>
      <c r="J15338">
        <v>0.32069999999999999</v>
      </c>
      <c r="K15338">
        <v>0.31159999999999999</v>
      </c>
    </row>
    <row r="15339" spans="1:11">
      <c r="A15339" t="s">
        <v>31374</v>
      </c>
      <c r="B15339" t="s">
        <v>58</v>
      </c>
      <c r="C15339">
        <v>97918</v>
      </c>
      <c r="D15339" t="s">
        <v>59</v>
      </c>
      <c r="E15339" t="s">
        <v>84</v>
      </c>
      <c r="F15339">
        <v>2.2799999999999998</v>
      </c>
      <c r="G15339">
        <v>2.35</v>
      </c>
      <c r="J15339">
        <v>0.3246</v>
      </c>
      <c r="K15339">
        <v>0.31490000000000001</v>
      </c>
    </row>
    <row r="15340" spans="1:11">
      <c r="A15340" t="s">
        <v>31375</v>
      </c>
      <c r="B15340" t="s">
        <v>58</v>
      </c>
      <c r="C15340">
        <v>100949</v>
      </c>
      <c r="D15340" t="s">
        <v>6482</v>
      </c>
      <c r="E15340" t="s">
        <v>84</v>
      </c>
      <c r="F15340">
        <v>7.59</v>
      </c>
      <c r="G15340">
        <v>7.79</v>
      </c>
      <c r="J15340">
        <v>0.29249999999999998</v>
      </c>
      <c r="K15340">
        <v>0.28499999999999998</v>
      </c>
    </row>
    <row r="15341" spans="1:11">
      <c r="A15341" t="s">
        <v>31376</v>
      </c>
      <c r="B15341" t="s">
        <v>58</v>
      </c>
      <c r="C15341">
        <v>100945</v>
      </c>
      <c r="D15341" t="s">
        <v>6478</v>
      </c>
      <c r="E15341" t="s">
        <v>84</v>
      </c>
      <c r="F15341">
        <v>3.19</v>
      </c>
      <c r="G15341">
        <v>3.27</v>
      </c>
      <c r="J15341">
        <v>0.29149999999999998</v>
      </c>
      <c r="K15341">
        <v>0.28439999999999999</v>
      </c>
    </row>
    <row r="15342" spans="1:11">
      <c r="A15342" t="s">
        <v>31377</v>
      </c>
      <c r="B15342" t="s">
        <v>58</v>
      </c>
      <c r="C15342">
        <v>100946</v>
      </c>
      <c r="D15342" t="s">
        <v>6479</v>
      </c>
      <c r="E15342" t="s">
        <v>84</v>
      </c>
      <c r="F15342">
        <v>2.75</v>
      </c>
      <c r="G15342">
        <v>2.82</v>
      </c>
      <c r="J15342">
        <v>0.29089999999999999</v>
      </c>
      <c r="K15342">
        <v>0.28370000000000001</v>
      </c>
    </row>
    <row r="15343" spans="1:11">
      <c r="A15343" t="s">
        <v>31378</v>
      </c>
      <c r="B15343" t="s">
        <v>58</v>
      </c>
      <c r="C15343">
        <v>100948</v>
      </c>
      <c r="D15343" t="s">
        <v>6481</v>
      </c>
      <c r="E15343" t="s">
        <v>84</v>
      </c>
      <c r="F15343">
        <v>1.01</v>
      </c>
      <c r="G15343">
        <v>1.03</v>
      </c>
      <c r="J15343">
        <v>0.2772</v>
      </c>
      <c r="K15343">
        <v>0.27179999999999999</v>
      </c>
    </row>
    <row r="15344" spans="1:11">
      <c r="A15344" t="s">
        <v>31379</v>
      </c>
      <c r="B15344" t="s">
        <v>58</v>
      </c>
      <c r="C15344">
        <v>100947</v>
      </c>
      <c r="D15344" t="s">
        <v>6480</v>
      </c>
      <c r="E15344" t="s">
        <v>84</v>
      </c>
      <c r="F15344">
        <v>2.54</v>
      </c>
      <c r="G15344">
        <v>2.6</v>
      </c>
      <c r="J15344">
        <v>0.2913</v>
      </c>
      <c r="K15344">
        <v>0.28460000000000002</v>
      </c>
    </row>
    <row r="15345" spans="1:11">
      <c r="A15345" t="s">
        <v>31380</v>
      </c>
      <c r="B15345" t="s">
        <v>58</v>
      </c>
      <c r="C15345">
        <v>100954</v>
      </c>
      <c r="D15345" t="s">
        <v>15357</v>
      </c>
      <c r="E15345" t="s">
        <v>84</v>
      </c>
      <c r="F15345">
        <v>9.48</v>
      </c>
      <c r="G15345">
        <v>9.6999999999999993</v>
      </c>
      <c r="J15345">
        <v>0.308</v>
      </c>
      <c r="K15345">
        <v>0.30099999999999999</v>
      </c>
    </row>
    <row r="15346" spans="1:11">
      <c r="A15346" t="s">
        <v>31381</v>
      </c>
      <c r="B15346" t="s">
        <v>58</v>
      </c>
      <c r="C15346">
        <v>100950</v>
      </c>
      <c r="D15346" t="s">
        <v>15358</v>
      </c>
      <c r="E15346" t="s">
        <v>84</v>
      </c>
      <c r="F15346">
        <v>3.98</v>
      </c>
      <c r="G15346">
        <v>4.07</v>
      </c>
      <c r="J15346">
        <v>0.30649999999999999</v>
      </c>
      <c r="K15346">
        <v>0.29980000000000001</v>
      </c>
    </row>
    <row r="15347" spans="1:11">
      <c r="A15347" t="s">
        <v>31382</v>
      </c>
      <c r="B15347" t="s">
        <v>58</v>
      </c>
      <c r="C15347">
        <v>100951</v>
      </c>
      <c r="D15347" t="s">
        <v>15359</v>
      </c>
      <c r="E15347" t="s">
        <v>84</v>
      </c>
      <c r="F15347">
        <v>3.44</v>
      </c>
      <c r="G15347">
        <v>3.51</v>
      </c>
      <c r="J15347">
        <v>0.30520000000000003</v>
      </c>
      <c r="K15347">
        <v>0.29909999999999998</v>
      </c>
    </row>
    <row r="15348" spans="1:11">
      <c r="A15348" t="s">
        <v>31383</v>
      </c>
      <c r="B15348" t="s">
        <v>58</v>
      </c>
      <c r="C15348">
        <v>100953</v>
      </c>
      <c r="D15348" t="s">
        <v>15360</v>
      </c>
      <c r="E15348" t="s">
        <v>84</v>
      </c>
      <c r="F15348">
        <v>1.26</v>
      </c>
      <c r="G15348">
        <v>1.29</v>
      </c>
      <c r="J15348">
        <v>0.30159999999999998</v>
      </c>
      <c r="K15348">
        <v>0.29459999999999997</v>
      </c>
    </row>
    <row r="15349" spans="1:11">
      <c r="A15349" t="s">
        <v>31384</v>
      </c>
      <c r="B15349" t="s">
        <v>58</v>
      </c>
      <c r="C15349">
        <v>100952</v>
      </c>
      <c r="D15349" t="s">
        <v>15361</v>
      </c>
      <c r="E15349" t="s">
        <v>84</v>
      </c>
      <c r="F15349">
        <v>3.17</v>
      </c>
      <c r="G15349">
        <v>3.24</v>
      </c>
      <c r="J15349">
        <v>0.30599999999999999</v>
      </c>
      <c r="K15349">
        <v>0.2994</v>
      </c>
    </row>
    <row r="15350" spans="1:11">
      <c r="A15350" t="s">
        <v>31385</v>
      </c>
      <c r="B15350" t="s">
        <v>58</v>
      </c>
      <c r="C15350">
        <v>100964</v>
      </c>
      <c r="D15350" t="s">
        <v>6492</v>
      </c>
      <c r="E15350" t="s">
        <v>128</v>
      </c>
      <c r="F15350">
        <v>9.56</v>
      </c>
      <c r="G15350">
        <v>9.73</v>
      </c>
      <c r="J15350">
        <v>0.3044</v>
      </c>
      <c r="K15350">
        <v>0.29909999999999998</v>
      </c>
    </row>
    <row r="15351" spans="1:11">
      <c r="A15351" t="s">
        <v>31386</v>
      </c>
      <c r="B15351" t="s">
        <v>58</v>
      </c>
      <c r="C15351">
        <v>100960</v>
      </c>
      <c r="D15351" t="s">
        <v>6488</v>
      </c>
      <c r="E15351" t="s">
        <v>128</v>
      </c>
      <c r="F15351">
        <v>3.98</v>
      </c>
      <c r="G15351">
        <v>4.05</v>
      </c>
      <c r="J15351">
        <v>0.30399999999999999</v>
      </c>
      <c r="K15351">
        <v>0.29880000000000001</v>
      </c>
    </row>
    <row r="15352" spans="1:11">
      <c r="A15352" t="s">
        <v>31387</v>
      </c>
      <c r="B15352" t="s">
        <v>58</v>
      </c>
      <c r="C15352">
        <v>100961</v>
      </c>
      <c r="D15352" t="s">
        <v>6489</v>
      </c>
      <c r="E15352" t="s">
        <v>128</v>
      </c>
      <c r="F15352">
        <v>3.46</v>
      </c>
      <c r="G15352">
        <v>3.51</v>
      </c>
      <c r="J15352">
        <v>0.30349999999999999</v>
      </c>
      <c r="K15352">
        <v>0.29909999999999998</v>
      </c>
    </row>
    <row r="15353" spans="1:11">
      <c r="A15353" t="s">
        <v>31388</v>
      </c>
      <c r="B15353" t="s">
        <v>58</v>
      </c>
      <c r="C15353">
        <v>100963</v>
      </c>
      <c r="D15353" t="s">
        <v>6491</v>
      </c>
      <c r="E15353" t="s">
        <v>128</v>
      </c>
      <c r="F15353">
        <v>1.25</v>
      </c>
      <c r="G15353">
        <v>1.26</v>
      </c>
      <c r="J15353">
        <v>0.29599999999999999</v>
      </c>
      <c r="K15353">
        <v>0.29370000000000002</v>
      </c>
    </row>
    <row r="15354" spans="1:11">
      <c r="A15354" t="s">
        <v>31389</v>
      </c>
      <c r="B15354" t="s">
        <v>58</v>
      </c>
      <c r="C15354">
        <v>100962</v>
      </c>
      <c r="D15354" t="s">
        <v>6490</v>
      </c>
      <c r="E15354" t="s">
        <v>128</v>
      </c>
      <c r="F15354">
        <v>3.15</v>
      </c>
      <c r="G15354">
        <v>3.2</v>
      </c>
      <c r="J15354">
        <v>0.30480000000000002</v>
      </c>
      <c r="K15354">
        <v>0.3</v>
      </c>
    </row>
    <row r="15355" spans="1:11">
      <c r="A15355" t="s">
        <v>31390</v>
      </c>
      <c r="B15355" t="s">
        <v>58</v>
      </c>
      <c r="C15355">
        <v>100959</v>
      </c>
      <c r="D15355" t="s">
        <v>6487</v>
      </c>
      <c r="E15355" t="s">
        <v>128</v>
      </c>
      <c r="F15355">
        <v>13.05</v>
      </c>
      <c r="G15355">
        <v>13.33</v>
      </c>
      <c r="J15355">
        <v>0.2651</v>
      </c>
      <c r="K15355">
        <v>0.2596</v>
      </c>
    </row>
    <row r="15356" spans="1:11">
      <c r="A15356" t="s">
        <v>31391</v>
      </c>
      <c r="B15356" t="s">
        <v>58</v>
      </c>
      <c r="C15356">
        <v>100955</v>
      </c>
      <c r="D15356" t="s">
        <v>6483</v>
      </c>
      <c r="E15356" t="s">
        <v>128</v>
      </c>
      <c r="F15356">
        <v>5.47</v>
      </c>
      <c r="G15356">
        <v>5.59</v>
      </c>
      <c r="J15356">
        <v>0.2651</v>
      </c>
      <c r="K15356">
        <v>0.25940000000000002</v>
      </c>
    </row>
    <row r="15357" spans="1:11">
      <c r="A15357" t="s">
        <v>31392</v>
      </c>
      <c r="B15357" t="s">
        <v>58</v>
      </c>
      <c r="C15357">
        <v>100956</v>
      </c>
      <c r="D15357" t="s">
        <v>6484</v>
      </c>
      <c r="E15357" t="s">
        <v>128</v>
      </c>
      <c r="F15357">
        <v>4.75</v>
      </c>
      <c r="G15357">
        <v>4.8499999999999996</v>
      </c>
      <c r="J15357">
        <v>0.26529999999999998</v>
      </c>
      <c r="K15357">
        <v>0.25979999999999998</v>
      </c>
    </row>
    <row r="15358" spans="1:11">
      <c r="A15358" t="s">
        <v>31393</v>
      </c>
      <c r="B15358" t="s">
        <v>58</v>
      </c>
      <c r="C15358">
        <v>100958</v>
      </c>
      <c r="D15358" t="s">
        <v>6486</v>
      </c>
      <c r="E15358" t="s">
        <v>128</v>
      </c>
      <c r="F15358">
        <v>1.74</v>
      </c>
      <c r="G15358">
        <v>1.78</v>
      </c>
      <c r="J15358">
        <v>0.2586</v>
      </c>
      <c r="K15358">
        <v>0.25280000000000002</v>
      </c>
    </row>
    <row r="15359" spans="1:11">
      <c r="A15359" t="s">
        <v>31394</v>
      </c>
      <c r="B15359" t="s">
        <v>58</v>
      </c>
      <c r="C15359">
        <v>100957</v>
      </c>
      <c r="D15359" t="s">
        <v>6485</v>
      </c>
      <c r="E15359" t="s">
        <v>128</v>
      </c>
      <c r="F15359">
        <v>4.3499999999999996</v>
      </c>
      <c r="G15359">
        <v>4.4400000000000004</v>
      </c>
      <c r="J15359">
        <v>0.26440000000000002</v>
      </c>
      <c r="K15359">
        <v>0.25900000000000001</v>
      </c>
    </row>
    <row r="15360" spans="1:11">
      <c r="A15360" t="s">
        <v>31395</v>
      </c>
      <c r="B15360" t="s">
        <v>58</v>
      </c>
      <c r="C15360">
        <v>100969</v>
      </c>
      <c r="D15360" t="s">
        <v>6496</v>
      </c>
      <c r="E15360" t="s">
        <v>84</v>
      </c>
      <c r="F15360">
        <v>2.59</v>
      </c>
      <c r="G15360">
        <v>2.64</v>
      </c>
      <c r="J15360">
        <v>2.3199999999999998E-2</v>
      </c>
      <c r="K15360">
        <v>2.2700000000000001E-2</v>
      </c>
    </row>
    <row r="15361" spans="1:11">
      <c r="A15361" t="s">
        <v>31396</v>
      </c>
      <c r="B15361" t="s">
        <v>58</v>
      </c>
      <c r="C15361">
        <v>100970</v>
      </c>
      <c r="D15361" t="s">
        <v>15362</v>
      </c>
      <c r="E15361" t="s">
        <v>84</v>
      </c>
      <c r="F15361">
        <v>2.19</v>
      </c>
      <c r="G15361">
        <v>2.23</v>
      </c>
      <c r="J15361">
        <v>2.2800000000000001E-2</v>
      </c>
      <c r="K15361">
        <v>2.24E-2</v>
      </c>
    </row>
    <row r="15362" spans="1:11">
      <c r="A15362" t="s">
        <v>31397</v>
      </c>
      <c r="B15362" t="s">
        <v>58</v>
      </c>
      <c r="C15362">
        <v>102333</v>
      </c>
      <c r="D15362" t="s">
        <v>6500</v>
      </c>
      <c r="E15362" t="s">
        <v>84</v>
      </c>
      <c r="F15362">
        <v>0.82</v>
      </c>
      <c r="G15362">
        <v>0.84</v>
      </c>
      <c r="J15362">
        <v>1.2200000000000001E-2</v>
      </c>
      <c r="K15362">
        <v>1.1900000000000001E-2</v>
      </c>
    </row>
    <row r="15363" spans="1:11">
      <c r="A15363" t="s">
        <v>31398</v>
      </c>
      <c r="B15363" t="s">
        <v>58</v>
      </c>
      <c r="C15363">
        <v>102332</v>
      </c>
      <c r="D15363" t="s">
        <v>6499</v>
      </c>
      <c r="E15363" t="s">
        <v>84</v>
      </c>
      <c r="F15363">
        <v>2.0499999999999998</v>
      </c>
      <c r="G15363">
        <v>2.08</v>
      </c>
      <c r="J15363">
        <v>2.4400000000000002E-2</v>
      </c>
      <c r="K15363">
        <v>2.4E-2</v>
      </c>
    </row>
    <row r="15364" spans="1:11">
      <c r="A15364" t="s">
        <v>31399</v>
      </c>
      <c r="B15364" t="s">
        <v>58</v>
      </c>
      <c r="C15364">
        <v>100965</v>
      </c>
      <c r="D15364" t="s">
        <v>15363</v>
      </c>
      <c r="E15364" t="s">
        <v>84</v>
      </c>
      <c r="F15364">
        <v>1.97</v>
      </c>
      <c r="G15364">
        <v>2</v>
      </c>
      <c r="J15364">
        <v>2.5399999999999999E-2</v>
      </c>
      <c r="K15364">
        <v>2.5000000000000001E-2</v>
      </c>
    </row>
    <row r="15365" spans="1:11">
      <c r="A15365" t="s">
        <v>31400</v>
      </c>
      <c r="B15365" t="s">
        <v>58</v>
      </c>
      <c r="C15365">
        <v>100966</v>
      </c>
      <c r="D15365" t="s">
        <v>15364</v>
      </c>
      <c r="E15365" t="s">
        <v>84</v>
      </c>
      <c r="F15365">
        <v>1.68</v>
      </c>
      <c r="G15365">
        <v>1.71</v>
      </c>
      <c r="J15365">
        <v>1.7899999999999999E-2</v>
      </c>
      <c r="K15365">
        <v>1.7500000000000002E-2</v>
      </c>
    </row>
    <row r="15366" spans="1:11">
      <c r="A15366" t="s">
        <v>31401</v>
      </c>
      <c r="B15366" t="s">
        <v>58</v>
      </c>
      <c r="C15366">
        <v>102331</v>
      </c>
      <c r="D15366" t="s">
        <v>6498</v>
      </c>
      <c r="E15366" t="s">
        <v>84</v>
      </c>
      <c r="F15366">
        <v>0.61</v>
      </c>
      <c r="G15366">
        <v>0.62</v>
      </c>
      <c r="J15366">
        <v>1.6400000000000001E-2</v>
      </c>
      <c r="K15366">
        <v>1.61E-2</v>
      </c>
    </row>
    <row r="15367" spans="1:11">
      <c r="A15367" t="s">
        <v>31402</v>
      </c>
      <c r="B15367" t="s">
        <v>58</v>
      </c>
      <c r="C15367">
        <v>102330</v>
      </c>
      <c r="D15367" t="s">
        <v>6497</v>
      </c>
      <c r="E15367" t="s">
        <v>84</v>
      </c>
      <c r="F15367">
        <v>1.57</v>
      </c>
      <c r="G15367">
        <v>1.6</v>
      </c>
      <c r="J15367">
        <v>1.9099999999999999E-2</v>
      </c>
      <c r="K15367">
        <v>1.8800000000000001E-2</v>
      </c>
    </row>
    <row r="15368" spans="1:11">
      <c r="A15368" t="s">
        <v>31403</v>
      </c>
      <c r="B15368" t="s">
        <v>58</v>
      </c>
      <c r="C15368">
        <v>97804</v>
      </c>
      <c r="D15368" t="s">
        <v>8820</v>
      </c>
      <c r="E15368" t="s">
        <v>9</v>
      </c>
      <c r="F15368">
        <v>0</v>
      </c>
      <c r="G15368">
        <v>0</v>
      </c>
    </row>
    <row r="15369" spans="1:11">
      <c r="A15369" t="s">
        <v>31404</v>
      </c>
      <c r="B15369" t="s">
        <v>58</v>
      </c>
      <c r="C15369">
        <v>104378</v>
      </c>
      <c r="D15369" t="s">
        <v>8821</v>
      </c>
      <c r="E15369" t="s">
        <v>9</v>
      </c>
      <c r="F15369">
        <v>0</v>
      </c>
      <c r="G15369">
        <v>0</v>
      </c>
    </row>
    <row r="15370" spans="1:11">
      <c r="A15370" t="s">
        <v>31405</v>
      </c>
      <c r="B15370" t="s">
        <v>58</v>
      </c>
      <c r="C15370">
        <v>104379</v>
      </c>
      <c r="D15370" t="s">
        <v>8822</v>
      </c>
      <c r="E15370" t="s">
        <v>9</v>
      </c>
      <c r="F15370">
        <v>0</v>
      </c>
      <c r="G15370">
        <v>0</v>
      </c>
    </row>
    <row r="15371" spans="1:11">
      <c r="A15371" t="s">
        <v>31406</v>
      </c>
      <c r="B15371" t="s">
        <v>58</v>
      </c>
      <c r="C15371">
        <v>104389</v>
      </c>
      <c r="D15371" t="s">
        <v>8823</v>
      </c>
      <c r="E15371" t="s">
        <v>9</v>
      </c>
      <c r="F15371">
        <v>0</v>
      </c>
      <c r="G15371">
        <v>0</v>
      </c>
    </row>
    <row r="15372" spans="1:11">
      <c r="A15372" t="s">
        <v>31407</v>
      </c>
      <c r="B15372" t="s">
        <v>58</v>
      </c>
      <c r="C15372">
        <v>97801</v>
      </c>
      <c r="D15372" t="s">
        <v>8824</v>
      </c>
      <c r="E15372" t="s">
        <v>9</v>
      </c>
      <c r="F15372">
        <v>0</v>
      </c>
      <c r="G15372">
        <v>0</v>
      </c>
    </row>
    <row r="15373" spans="1:11">
      <c r="A15373" t="s">
        <v>31408</v>
      </c>
      <c r="B15373" t="s">
        <v>58</v>
      </c>
      <c r="C15373">
        <v>104377</v>
      </c>
      <c r="D15373" t="s">
        <v>8825</v>
      </c>
      <c r="E15373" t="s">
        <v>9</v>
      </c>
      <c r="F15373">
        <v>0</v>
      </c>
      <c r="G15373">
        <v>0</v>
      </c>
    </row>
    <row r="15374" spans="1:11">
      <c r="A15374" t="s">
        <v>31409</v>
      </c>
      <c r="B15374" t="s">
        <v>58</v>
      </c>
      <c r="C15374">
        <v>104376</v>
      </c>
      <c r="D15374" t="s">
        <v>8826</v>
      </c>
      <c r="E15374" t="s">
        <v>9</v>
      </c>
      <c r="F15374">
        <v>0</v>
      </c>
      <c r="G15374">
        <v>0</v>
      </c>
    </row>
    <row r="15375" spans="1:11">
      <c r="A15375" t="s">
        <v>31410</v>
      </c>
      <c r="B15375" t="s">
        <v>58</v>
      </c>
      <c r="C15375">
        <v>97808</v>
      </c>
      <c r="D15375" t="s">
        <v>8827</v>
      </c>
      <c r="E15375" t="s">
        <v>9</v>
      </c>
      <c r="F15375">
        <v>0</v>
      </c>
      <c r="G15375">
        <v>0</v>
      </c>
    </row>
    <row r="15376" spans="1:11">
      <c r="A15376" t="s">
        <v>31411</v>
      </c>
      <c r="B15376" t="s">
        <v>58</v>
      </c>
      <c r="C15376">
        <v>104381</v>
      </c>
      <c r="D15376" t="s">
        <v>8828</v>
      </c>
      <c r="E15376" t="s">
        <v>9</v>
      </c>
      <c r="F15376">
        <v>0</v>
      </c>
      <c r="G15376">
        <v>0</v>
      </c>
    </row>
    <row r="15377" spans="1:11">
      <c r="A15377" t="s">
        <v>31412</v>
      </c>
      <c r="B15377" t="s">
        <v>58</v>
      </c>
      <c r="C15377">
        <v>104382</v>
      </c>
      <c r="D15377" t="s">
        <v>8829</v>
      </c>
      <c r="E15377" t="s">
        <v>9</v>
      </c>
      <c r="F15377">
        <v>0</v>
      </c>
      <c r="G15377">
        <v>0</v>
      </c>
    </row>
    <row r="15378" spans="1:11">
      <c r="A15378" t="s">
        <v>31413</v>
      </c>
      <c r="B15378" t="s">
        <v>58</v>
      </c>
      <c r="C15378">
        <v>104380</v>
      </c>
      <c r="D15378" t="s">
        <v>8830</v>
      </c>
      <c r="E15378" t="s">
        <v>9</v>
      </c>
      <c r="F15378">
        <v>0</v>
      </c>
      <c r="G15378">
        <v>0</v>
      </c>
    </row>
    <row r="15379" spans="1:11">
      <c r="A15379" t="s">
        <v>31414</v>
      </c>
      <c r="B15379" t="s">
        <v>58</v>
      </c>
      <c r="C15379">
        <v>103138</v>
      </c>
      <c r="D15379" t="s">
        <v>15365</v>
      </c>
      <c r="E15379" t="s">
        <v>32</v>
      </c>
      <c r="F15379">
        <v>45.71</v>
      </c>
      <c r="G15379">
        <v>47.7</v>
      </c>
      <c r="J15379">
        <v>0.27110000000000001</v>
      </c>
      <c r="K15379">
        <v>0.25969999999999999</v>
      </c>
    </row>
    <row r="15380" spans="1:11">
      <c r="A15380" t="s">
        <v>31415</v>
      </c>
      <c r="B15380" t="s">
        <v>58</v>
      </c>
      <c r="C15380">
        <v>103151</v>
      </c>
      <c r="D15380" t="s">
        <v>15366</v>
      </c>
      <c r="E15380" t="s">
        <v>32</v>
      </c>
      <c r="F15380">
        <v>440.45</v>
      </c>
      <c r="G15380">
        <v>463.57</v>
      </c>
      <c r="J15380">
        <v>0.21210000000000001</v>
      </c>
      <c r="K15380">
        <v>0.20150000000000001</v>
      </c>
    </row>
    <row r="15381" spans="1:11">
      <c r="A15381" t="s">
        <v>31416</v>
      </c>
      <c r="B15381" t="s">
        <v>58</v>
      </c>
      <c r="C15381">
        <v>103152</v>
      </c>
      <c r="D15381" t="s">
        <v>15367</v>
      </c>
      <c r="E15381" t="s">
        <v>32</v>
      </c>
      <c r="F15381">
        <v>525.15</v>
      </c>
      <c r="G15381">
        <v>552.80999999999995</v>
      </c>
      <c r="J15381">
        <v>0.21099999999999999</v>
      </c>
      <c r="K15381">
        <v>0.20050000000000001</v>
      </c>
    </row>
    <row r="15382" spans="1:11">
      <c r="A15382" t="s">
        <v>31417</v>
      </c>
      <c r="B15382" t="s">
        <v>58</v>
      </c>
      <c r="C15382">
        <v>103139</v>
      </c>
      <c r="D15382" t="s">
        <v>15368</v>
      </c>
      <c r="E15382" t="s">
        <v>32</v>
      </c>
      <c r="F15382">
        <v>60.12</v>
      </c>
      <c r="G15382">
        <v>62.9</v>
      </c>
      <c r="J15382">
        <v>0.25530000000000003</v>
      </c>
      <c r="K15382">
        <v>0.24399999999999999</v>
      </c>
    </row>
    <row r="15383" spans="1:11">
      <c r="A15383" t="s">
        <v>31418</v>
      </c>
      <c r="B15383" t="s">
        <v>58</v>
      </c>
      <c r="C15383">
        <v>103140</v>
      </c>
      <c r="D15383" t="s">
        <v>15369</v>
      </c>
      <c r="E15383" t="s">
        <v>32</v>
      </c>
      <c r="F15383">
        <v>74.52</v>
      </c>
      <c r="G15383">
        <v>78.06</v>
      </c>
      <c r="J15383">
        <v>0.24560000000000001</v>
      </c>
      <c r="K15383">
        <v>0.2344</v>
      </c>
    </row>
    <row r="15384" spans="1:11">
      <c r="A15384" t="s">
        <v>31419</v>
      </c>
      <c r="B15384" t="s">
        <v>58</v>
      </c>
      <c r="C15384">
        <v>103141</v>
      </c>
      <c r="D15384" t="s">
        <v>15370</v>
      </c>
      <c r="E15384" t="s">
        <v>32</v>
      </c>
      <c r="F15384">
        <v>116.02</v>
      </c>
      <c r="G15384">
        <v>121.78</v>
      </c>
      <c r="J15384">
        <v>0.23130000000000001</v>
      </c>
      <c r="K15384">
        <v>0.2203</v>
      </c>
    </row>
    <row r="15385" spans="1:11">
      <c r="A15385" t="s">
        <v>31420</v>
      </c>
      <c r="B15385" t="s">
        <v>58</v>
      </c>
      <c r="C15385">
        <v>103142</v>
      </c>
      <c r="D15385" t="s">
        <v>15371</v>
      </c>
      <c r="E15385" t="s">
        <v>32</v>
      </c>
      <c r="F15385">
        <v>130.41</v>
      </c>
      <c r="G15385">
        <v>136.94999999999999</v>
      </c>
      <c r="J15385">
        <v>0.2283</v>
      </c>
      <c r="K15385">
        <v>0.21740000000000001</v>
      </c>
    </row>
    <row r="15386" spans="1:11">
      <c r="A15386" t="s">
        <v>31421</v>
      </c>
      <c r="B15386" t="s">
        <v>58</v>
      </c>
      <c r="C15386">
        <v>103143</v>
      </c>
      <c r="D15386" t="s">
        <v>15372</v>
      </c>
      <c r="E15386" t="s">
        <v>32</v>
      </c>
      <c r="F15386">
        <v>171.91</v>
      </c>
      <c r="G15386">
        <v>180.66</v>
      </c>
      <c r="J15386">
        <v>0.2228</v>
      </c>
      <c r="K15386">
        <v>0.21199999999999999</v>
      </c>
    </row>
    <row r="15387" spans="1:11">
      <c r="A15387" t="s">
        <v>31422</v>
      </c>
      <c r="B15387" t="s">
        <v>58</v>
      </c>
      <c r="C15387">
        <v>103144</v>
      </c>
      <c r="D15387" t="s">
        <v>15373</v>
      </c>
      <c r="E15387" t="s">
        <v>32</v>
      </c>
      <c r="F15387">
        <v>186.3</v>
      </c>
      <c r="G15387">
        <v>195.83</v>
      </c>
      <c r="J15387">
        <v>0.2215</v>
      </c>
      <c r="K15387">
        <v>0.2107</v>
      </c>
    </row>
    <row r="15388" spans="1:11">
      <c r="A15388" t="s">
        <v>31423</v>
      </c>
      <c r="B15388" t="s">
        <v>58</v>
      </c>
      <c r="C15388">
        <v>103145</v>
      </c>
      <c r="D15388" t="s">
        <v>15374</v>
      </c>
      <c r="E15388" t="s">
        <v>32</v>
      </c>
      <c r="F15388">
        <v>227.8</v>
      </c>
      <c r="G15388">
        <v>239.55</v>
      </c>
      <c r="J15388">
        <v>0.2185</v>
      </c>
      <c r="K15388">
        <v>0.20780000000000001</v>
      </c>
    </row>
    <row r="15389" spans="1:11">
      <c r="A15389" t="s">
        <v>31424</v>
      </c>
      <c r="B15389" t="s">
        <v>58</v>
      </c>
      <c r="C15389">
        <v>103146</v>
      </c>
      <c r="D15389" t="s">
        <v>15375</v>
      </c>
      <c r="E15389" t="s">
        <v>32</v>
      </c>
      <c r="F15389">
        <v>242.19</v>
      </c>
      <c r="G15389">
        <v>254.7</v>
      </c>
      <c r="J15389">
        <v>0.2177</v>
      </c>
      <c r="K15389">
        <v>0.20699999999999999</v>
      </c>
    </row>
    <row r="15390" spans="1:11">
      <c r="A15390" t="s">
        <v>31425</v>
      </c>
      <c r="B15390" t="s">
        <v>58</v>
      </c>
      <c r="C15390">
        <v>103147</v>
      </c>
      <c r="D15390" t="s">
        <v>15376</v>
      </c>
      <c r="E15390" t="s">
        <v>32</v>
      </c>
      <c r="F15390">
        <v>271.01</v>
      </c>
      <c r="G15390">
        <v>285.08</v>
      </c>
      <c r="J15390">
        <v>0.21640000000000001</v>
      </c>
      <c r="K15390">
        <v>0.20569999999999999</v>
      </c>
    </row>
    <row r="15391" spans="1:11">
      <c r="A15391" t="s">
        <v>31426</v>
      </c>
      <c r="B15391" t="s">
        <v>58</v>
      </c>
      <c r="C15391">
        <v>103148</v>
      </c>
      <c r="D15391" t="s">
        <v>15377</v>
      </c>
      <c r="E15391" t="s">
        <v>32</v>
      </c>
      <c r="F15391">
        <v>326.91000000000003</v>
      </c>
      <c r="G15391">
        <v>343.96</v>
      </c>
      <c r="J15391">
        <v>0.2145</v>
      </c>
      <c r="K15391">
        <v>0.2039</v>
      </c>
    </row>
    <row r="15392" spans="1:11">
      <c r="A15392" t="s">
        <v>31427</v>
      </c>
      <c r="B15392" t="s">
        <v>58</v>
      </c>
      <c r="C15392">
        <v>103137</v>
      </c>
      <c r="D15392" t="s">
        <v>15378</v>
      </c>
      <c r="E15392" t="s">
        <v>32</v>
      </c>
      <c r="F15392">
        <v>39.96</v>
      </c>
      <c r="G15392">
        <v>41.63</v>
      </c>
      <c r="J15392">
        <v>0.28050000000000003</v>
      </c>
      <c r="K15392">
        <v>0.26929999999999998</v>
      </c>
    </row>
    <row r="15393" spans="1:11">
      <c r="A15393" t="s">
        <v>31428</v>
      </c>
      <c r="B15393" t="s">
        <v>58</v>
      </c>
      <c r="C15393">
        <v>103149</v>
      </c>
      <c r="D15393" t="s">
        <v>15379</v>
      </c>
      <c r="E15393" t="s">
        <v>32</v>
      </c>
      <c r="F15393">
        <v>355.72</v>
      </c>
      <c r="G15393">
        <v>374.32</v>
      </c>
      <c r="J15393">
        <v>0.2137</v>
      </c>
      <c r="K15393">
        <v>0.2031</v>
      </c>
    </row>
    <row r="15394" spans="1:11">
      <c r="A15394" t="s">
        <v>31429</v>
      </c>
      <c r="B15394" t="s">
        <v>58</v>
      </c>
      <c r="C15394">
        <v>103150</v>
      </c>
      <c r="D15394" t="s">
        <v>15380</v>
      </c>
      <c r="E15394" t="s">
        <v>32</v>
      </c>
      <c r="F15394">
        <v>411.57</v>
      </c>
      <c r="G15394">
        <v>433.16</v>
      </c>
      <c r="J15394">
        <v>0.21260000000000001</v>
      </c>
      <c r="K15394">
        <v>0.20200000000000001</v>
      </c>
    </row>
    <row r="15395" spans="1:11">
      <c r="A15395" t="s">
        <v>31430</v>
      </c>
      <c r="B15395" t="s">
        <v>58</v>
      </c>
      <c r="C15395">
        <v>103106</v>
      </c>
      <c r="D15395" t="s">
        <v>15381</v>
      </c>
      <c r="E15395" t="s">
        <v>32</v>
      </c>
      <c r="F15395">
        <v>70.13</v>
      </c>
      <c r="G15395">
        <v>73.42</v>
      </c>
      <c r="J15395">
        <v>0.24809999999999999</v>
      </c>
      <c r="K15395">
        <v>0.23699999999999999</v>
      </c>
    </row>
    <row r="15396" spans="1:11">
      <c r="A15396" t="s">
        <v>31431</v>
      </c>
      <c r="B15396" t="s">
        <v>58</v>
      </c>
      <c r="C15396">
        <v>103119</v>
      </c>
      <c r="D15396" t="s">
        <v>15382</v>
      </c>
      <c r="E15396" t="s">
        <v>32</v>
      </c>
      <c r="F15396">
        <v>859.59</v>
      </c>
      <c r="G15396">
        <v>905.16</v>
      </c>
      <c r="J15396">
        <v>0.20880000000000001</v>
      </c>
      <c r="K15396">
        <v>0.1983</v>
      </c>
    </row>
    <row r="15397" spans="1:11">
      <c r="A15397" t="s">
        <v>31432</v>
      </c>
      <c r="B15397" t="s">
        <v>58</v>
      </c>
      <c r="C15397">
        <v>103120</v>
      </c>
      <c r="D15397" t="s">
        <v>15383</v>
      </c>
      <c r="E15397" t="s">
        <v>32</v>
      </c>
      <c r="F15397">
        <v>1029</v>
      </c>
      <c r="G15397">
        <v>1083.6300000000001</v>
      </c>
      <c r="J15397">
        <v>0.2082</v>
      </c>
      <c r="K15397">
        <v>0.19769999999999999</v>
      </c>
    </row>
    <row r="15398" spans="1:11">
      <c r="A15398" t="s">
        <v>31433</v>
      </c>
      <c r="B15398" t="s">
        <v>58</v>
      </c>
      <c r="C15398">
        <v>103107</v>
      </c>
      <c r="D15398" t="s">
        <v>15384</v>
      </c>
      <c r="E15398" t="s">
        <v>32</v>
      </c>
      <c r="F15398">
        <v>98.94</v>
      </c>
      <c r="G15398">
        <v>103.78</v>
      </c>
      <c r="J15398">
        <v>0.2356</v>
      </c>
      <c r="K15398">
        <v>0.22459999999999999</v>
      </c>
    </row>
    <row r="15399" spans="1:11">
      <c r="A15399" t="s">
        <v>31434</v>
      </c>
      <c r="B15399" t="s">
        <v>58</v>
      </c>
      <c r="C15399">
        <v>103108</v>
      </c>
      <c r="D15399" t="s">
        <v>15385</v>
      </c>
      <c r="E15399" t="s">
        <v>32</v>
      </c>
      <c r="F15399">
        <v>127.76</v>
      </c>
      <c r="G15399">
        <v>134.15</v>
      </c>
      <c r="J15399">
        <v>0.2288</v>
      </c>
      <c r="K15399">
        <v>0.21790000000000001</v>
      </c>
    </row>
    <row r="15400" spans="1:11">
      <c r="A15400" t="s">
        <v>31435</v>
      </c>
      <c r="B15400" t="s">
        <v>58</v>
      </c>
      <c r="C15400">
        <v>103109</v>
      </c>
      <c r="D15400" t="s">
        <v>15386</v>
      </c>
      <c r="E15400" t="s">
        <v>32</v>
      </c>
      <c r="F15400">
        <v>210.72</v>
      </c>
      <c r="G15400">
        <v>221.55</v>
      </c>
      <c r="J15400">
        <v>0.2195</v>
      </c>
      <c r="K15400">
        <v>0.20880000000000001</v>
      </c>
    </row>
    <row r="15401" spans="1:11">
      <c r="A15401" t="s">
        <v>31436</v>
      </c>
      <c r="B15401" t="s">
        <v>58</v>
      </c>
      <c r="C15401">
        <v>103110</v>
      </c>
      <c r="D15401" t="s">
        <v>15387</v>
      </c>
      <c r="E15401" t="s">
        <v>32</v>
      </c>
      <c r="F15401">
        <v>239.53</v>
      </c>
      <c r="G15401">
        <v>251.91</v>
      </c>
      <c r="J15401">
        <v>0.21790000000000001</v>
      </c>
      <c r="K15401">
        <v>0.2072</v>
      </c>
    </row>
    <row r="15402" spans="1:11">
      <c r="A15402" t="s">
        <v>31437</v>
      </c>
      <c r="B15402" t="s">
        <v>58</v>
      </c>
      <c r="C15402">
        <v>103111</v>
      </c>
      <c r="D15402" t="s">
        <v>15388</v>
      </c>
      <c r="E15402" t="s">
        <v>32</v>
      </c>
      <c r="F15402">
        <v>322.5</v>
      </c>
      <c r="G15402">
        <v>339.32</v>
      </c>
      <c r="J15402">
        <v>0.21460000000000001</v>
      </c>
      <c r="K15402">
        <v>0.20399999999999999</v>
      </c>
    </row>
    <row r="15403" spans="1:11">
      <c r="A15403" t="s">
        <v>31438</v>
      </c>
      <c r="B15403" t="s">
        <v>58</v>
      </c>
      <c r="C15403">
        <v>103112</v>
      </c>
      <c r="D15403" t="s">
        <v>15389</v>
      </c>
      <c r="E15403" t="s">
        <v>32</v>
      </c>
      <c r="F15403">
        <v>351.32</v>
      </c>
      <c r="G15403">
        <v>369.68</v>
      </c>
      <c r="J15403">
        <v>0.21390000000000001</v>
      </c>
      <c r="K15403">
        <v>0.20319999999999999</v>
      </c>
    </row>
    <row r="15404" spans="1:11">
      <c r="A15404" t="s">
        <v>31439</v>
      </c>
      <c r="B15404" t="s">
        <v>58</v>
      </c>
      <c r="C15404">
        <v>103113</v>
      </c>
      <c r="D15404" t="s">
        <v>15390</v>
      </c>
      <c r="E15404" t="s">
        <v>32</v>
      </c>
      <c r="F15404">
        <v>434.29</v>
      </c>
      <c r="G15404">
        <v>457.08</v>
      </c>
      <c r="J15404">
        <v>0.2122</v>
      </c>
      <c r="K15404">
        <v>0.2016</v>
      </c>
    </row>
    <row r="15405" spans="1:11">
      <c r="A15405" t="s">
        <v>31440</v>
      </c>
      <c r="B15405" t="s">
        <v>58</v>
      </c>
      <c r="C15405">
        <v>103114</v>
      </c>
      <c r="D15405" t="s">
        <v>15391</v>
      </c>
      <c r="E15405" t="s">
        <v>32</v>
      </c>
      <c r="F15405">
        <v>463.1</v>
      </c>
      <c r="G15405">
        <v>487.45</v>
      </c>
      <c r="J15405">
        <v>0.21179999999999999</v>
      </c>
      <c r="K15405">
        <v>0.20119999999999999</v>
      </c>
    </row>
    <row r="15406" spans="1:11">
      <c r="A15406" t="s">
        <v>31441</v>
      </c>
      <c r="B15406" t="s">
        <v>58</v>
      </c>
      <c r="C15406">
        <v>103115</v>
      </c>
      <c r="D15406" t="s">
        <v>15392</v>
      </c>
      <c r="E15406" t="s">
        <v>32</v>
      </c>
      <c r="F15406">
        <v>520.75</v>
      </c>
      <c r="G15406">
        <v>548.17999999999995</v>
      </c>
      <c r="J15406">
        <v>0.21110000000000001</v>
      </c>
      <c r="K15406">
        <v>0.20050000000000001</v>
      </c>
    </row>
    <row r="15407" spans="1:11">
      <c r="A15407" t="s">
        <v>31442</v>
      </c>
      <c r="B15407" t="s">
        <v>58</v>
      </c>
      <c r="C15407">
        <v>103116</v>
      </c>
      <c r="D15407" t="s">
        <v>15393</v>
      </c>
      <c r="E15407" t="s">
        <v>32</v>
      </c>
      <c r="F15407">
        <v>632.52</v>
      </c>
      <c r="G15407">
        <v>665.93</v>
      </c>
      <c r="J15407">
        <v>0.21010000000000001</v>
      </c>
      <c r="K15407">
        <v>0.19950000000000001</v>
      </c>
    </row>
    <row r="15408" spans="1:11">
      <c r="A15408" t="s">
        <v>31443</v>
      </c>
      <c r="B15408" t="s">
        <v>58</v>
      </c>
      <c r="C15408">
        <v>103105</v>
      </c>
      <c r="D15408" t="s">
        <v>15394</v>
      </c>
      <c r="E15408" t="s">
        <v>32</v>
      </c>
      <c r="F15408">
        <v>58.59</v>
      </c>
      <c r="G15408">
        <v>61.27</v>
      </c>
      <c r="J15408">
        <v>0.25650000000000001</v>
      </c>
      <c r="K15408">
        <v>0.24529999999999999</v>
      </c>
    </row>
    <row r="15409" spans="1:11">
      <c r="A15409" t="s">
        <v>31444</v>
      </c>
      <c r="B15409" t="s">
        <v>58</v>
      </c>
      <c r="C15409">
        <v>103117</v>
      </c>
      <c r="D15409" t="s">
        <v>15395</v>
      </c>
      <c r="E15409" t="s">
        <v>32</v>
      </c>
      <c r="F15409">
        <v>690.16</v>
      </c>
      <c r="G15409">
        <v>726.66</v>
      </c>
      <c r="J15409">
        <v>0.2097</v>
      </c>
      <c r="K15409">
        <v>0.1991</v>
      </c>
    </row>
    <row r="15410" spans="1:11">
      <c r="A15410" t="s">
        <v>31445</v>
      </c>
      <c r="B15410" t="s">
        <v>58</v>
      </c>
      <c r="C15410">
        <v>103118</v>
      </c>
      <c r="D15410" t="s">
        <v>15396</v>
      </c>
      <c r="E15410" t="s">
        <v>32</v>
      </c>
      <c r="F15410">
        <v>801.94</v>
      </c>
      <c r="G15410">
        <v>844.43</v>
      </c>
      <c r="J15410">
        <v>0.20910000000000001</v>
      </c>
      <c r="K15410">
        <v>0.19850000000000001</v>
      </c>
    </row>
    <row r="15411" spans="1:11">
      <c r="A15411" t="s">
        <v>31446</v>
      </c>
      <c r="B15411" t="s">
        <v>58</v>
      </c>
      <c r="C15411">
        <v>103122</v>
      </c>
      <c r="D15411" t="s">
        <v>15397</v>
      </c>
      <c r="E15411" t="s">
        <v>32</v>
      </c>
      <c r="F15411">
        <v>94.55</v>
      </c>
      <c r="G15411">
        <v>99.15</v>
      </c>
      <c r="J15411">
        <v>0.23710000000000001</v>
      </c>
      <c r="K15411">
        <v>0.2261</v>
      </c>
    </row>
    <row r="15412" spans="1:11">
      <c r="A15412" t="s">
        <v>31447</v>
      </c>
      <c r="B15412" t="s">
        <v>58</v>
      </c>
      <c r="C15412">
        <v>103135</v>
      </c>
      <c r="D15412" t="s">
        <v>15398</v>
      </c>
      <c r="E15412" t="s">
        <v>32</v>
      </c>
      <c r="F15412">
        <v>1278.74</v>
      </c>
      <c r="G15412">
        <v>1346.75</v>
      </c>
      <c r="J15412">
        <v>0.2077</v>
      </c>
      <c r="K15412">
        <v>0.19719999999999999</v>
      </c>
    </row>
    <row r="15413" spans="1:11">
      <c r="A15413" t="s">
        <v>31448</v>
      </c>
      <c r="B15413" t="s">
        <v>58</v>
      </c>
      <c r="C15413">
        <v>103136</v>
      </c>
      <c r="D15413" t="s">
        <v>15399</v>
      </c>
      <c r="E15413" t="s">
        <v>32</v>
      </c>
      <c r="F15413">
        <v>1532.86</v>
      </c>
      <c r="G15413">
        <v>1614.48</v>
      </c>
      <c r="J15413">
        <v>0.20730000000000001</v>
      </c>
      <c r="K15413">
        <v>0.1968</v>
      </c>
    </row>
    <row r="15414" spans="1:11">
      <c r="A15414" t="s">
        <v>31449</v>
      </c>
      <c r="B15414" t="s">
        <v>58</v>
      </c>
      <c r="C15414">
        <v>103123</v>
      </c>
      <c r="D15414" t="s">
        <v>15400</v>
      </c>
      <c r="E15414" t="s">
        <v>32</v>
      </c>
      <c r="F15414">
        <v>137.78</v>
      </c>
      <c r="G15414">
        <v>144.69999999999999</v>
      </c>
      <c r="J15414">
        <v>0.2271</v>
      </c>
      <c r="K15414">
        <v>0.2162</v>
      </c>
    </row>
    <row r="15415" spans="1:11">
      <c r="A15415" t="s">
        <v>31450</v>
      </c>
      <c r="B15415" t="s">
        <v>58</v>
      </c>
      <c r="C15415">
        <v>103124</v>
      </c>
      <c r="D15415" t="s">
        <v>15401</v>
      </c>
      <c r="E15415" t="s">
        <v>32</v>
      </c>
      <c r="F15415">
        <v>180.99</v>
      </c>
      <c r="G15415">
        <v>190.23</v>
      </c>
      <c r="J15415">
        <v>0.22189999999999999</v>
      </c>
      <c r="K15415">
        <v>0.21110000000000001</v>
      </c>
    </row>
    <row r="15416" spans="1:11">
      <c r="A15416" t="s">
        <v>31451</v>
      </c>
      <c r="B15416" t="s">
        <v>58</v>
      </c>
      <c r="C15416">
        <v>103125</v>
      </c>
      <c r="D15416" t="s">
        <v>15402</v>
      </c>
      <c r="E15416" t="s">
        <v>32</v>
      </c>
      <c r="F15416">
        <v>305.45999999999998</v>
      </c>
      <c r="G15416">
        <v>321.35000000000002</v>
      </c>
      <c r="J15416">
        <v>0.2152</v>
      </c>
      <c r="K15416">
        <v>0.20449999999999999</v>
      </c>
    </row>
    <row r="15417" spans="1:11">
      <c r="A15417" t="s">
        <v>31452</v>
      </c>
      <c r="B15417" t="s">
        <v>58</v>
      </c>
      <c r="C15417">
        <v>103126</v>
      </c>
      <c r="D15417" t="s">
        <v>15403</v>
      </c>
      <c r="E15417" t="s">
        <v>32</v>
      </c>
      <c r="F15417">
        <v>348.67</v>
      </c>
      <c r="G15417">
        <v>366.88</v>
      </c>
      <c r="J15417">
        <v>0.21390000000000001</v>
      </c>
      <c r="K15417">
        <v>0.20330000000000001</v>
      </c>
    </row>
    <row r="15418" spans="1:11">
      <c r="A15418" t="s">
        <v>31453</v>
      </c>
      <c r="B15418" t="s">
        <v>58</v>
      </c>
      <c r="C15418">
        <v>103127</v>
      </c>
      <c r="D15418" t="s">
        <v>15404</v>
      </c>
      <c r="E15418" t="s">
        <v>32</v>
      </c>
      <c r="F15418">
        <v>473.13</v>
      </c>
      <c r="G15418">
        <v>498.01</v>
      </c>
      <c r="J15418">
        <v>0.2117</v>
      </c>
      <c r="K15418">
        <v>0.2011</v>
      </c>
    </row>
    <row r="15419" spans="1:11">
      <c r="A15419" t="s">
        <v>31454</v>
      </c>
      <c r="B15419" t="s">
        <v>58</v>
      </c>
      <c r="C15419">
        <v>103128</v>
      </c>
      <c r="D15419" t="s">
        <v>15405</v>
      </c>
      <c r="E15419" t="s">
        <v>32</v>
      </c>
      <c r="F15419">
        <v>516.35</v>
      </c>
      <c r="G15419">
        <v>543.53</v>
      </c>
      <c r="J15419">
        <v>0.21110000000000001</v>
      </c>
      <c r="K15419">
        <v>0.2006</v>
      </c>
    </row>
    <row r="15420" spans="1:11">
      <c r="A15420" t="s">
        <v>31455</v>
      </c>
      <c r="B15420" t="s">
        <v>58</v>
      </c>
      <c r="C15420">
        <v>103129</v>
      </c>
      <c r="D15420" t="s">
        <v>15406</v>
      </c>
      <c r="E15420" t="s">
        <v>32</v>
      </c>
      <c r="F15420">
        <v>640.82000000000005</v>
      </c>
      <c r="G15420">
        <v>674.66</v>
      </c>
      <c r="J15420">
        <v>0.21</v>
      </c>
      <c r="K15420">
        <v>0.19950000000000001</v>
      </c>
    </row>
    <row r="15421" spans="1:11">
      <c r="A15421" t="s">
        <v>31456</v>
      </c>
      <c r="B15421" t="s">
        <v>58</v>
      </c>
      <c r="C15421">
        <v>103130</v>
      </c>
      <c r="D15421" t="s">
        <v>15407</v>
      </c>
      <c r="E15421" t="s">
        <v>32</v>
      </c>
      <c r="F15421">
        <v>684.02</v>
      </c>
      <c r="G15421">
        <v>720.19</v>
      </c>
      <c r="J15421">
        <v>0.2097</v>
      </c>
      <c r="K15421">
        <v>0.19919999999999999</v>
      </c>
    </row>
    <row r="15422" spans="1:11">
      <c r="A15422" t="s">
        <v>31457</v>
      </c>
      <c r="B15422" t="s">
        <v>58</v>
      </c>
      <c r="C15422">
        <v>103131</v>
      </c>
      <c r="D15422" t="s">
        <v>15408</v>
      </c>
      <c r="E15422" t="s">
        <v>32</v>
      </c>
      <c r="F15422">
        <v>770.47</v>
      </c>
      <c r="G15422">
        <v>811.26</v>
      </c>
      <c r="J15422">
        <v>0.2092</v>
      </c>
      <c r="K15422">
        <v>0.19869999999999999</v>
      </c>
    </row>
    <row r="15423" spans="1:11">
      <c r="A15423" t="s">
        <v>31458</v>
      </c>
      <c r="B15423" t="s">
        <v>58</v>
      </c>
      <c r="C15423">
        <v>103132</v>
      </c>
      <c r="D15423" t="s">
        <v>15409</v>
      </c>
      <c r="E15423" t="s">
        <v>32</v>
      </c>
      <c r="F15423">
        <v>938.14</v>
      </c>
      <c r="G15423">
        <v>987.92</v>
      </c>
      <c r="J15423">
        <v>0.20849999999999999</v>
      </c>
      <c r="K15423">
        <v>0.19800000000000001</v>
      </c>
    </row>
    <row r="15424" spans="1:11">
      <c r="A15424" t="s">
        <v>31459</v>
      </c>
      <c r="B15424" t="s">
        <v>58</v>
      </c>
      <c r="C15424">
        <v>103121</v>
      </c>
      <c r="D15424" t="s">
        <v>15410</v>
      </c>
      <c r="E15424" t="s">
        <v>32</v>
      </c>
      <c r="F15424">
        <v>77.25</v>
      </c>
      <c r="G15424">
        <v>80.95</v>
      </c>
      <c r="J15424">
        <v>0.24410000000000001</v>
      </c>
      <c r="K15424">
        <v>0.23300000000000001</v>
      </c>
    </row>
    <row r="15425" spans="1:11">
      <c r="A15425" t="s">
        <v>31460</v>
      </c>
      <c r="B15425" t="s">
        <v>58</v>
      </c>
      <c r="C15425">
        <v>103133</v>
      </c>
      <c r="D15425" t="s">
        <v>15411</v>
      </c>
      <c r="E15425" t="s">
        <v>32</v>
      </c>
      <c r="F15425">
        <v>1024.5999999999999</v>
      </c>
      <c r="G15425">
        <v>1078.99</v>
      </c>
      <c r="J15425">
        <v>0.2082</v>
      </c>
      <c r="K15425">
        <v>0.19769999999999999</v>
      </c>
    </row>
    <row r="15426" spans="1:11">
      <c r="A15426" t="s">
        <v>31461</v>
      </c>
      <c r="B15426" t="s">
        <v>58</v>
      </c>
      <c r="C15426">
        <v>103134</v>
      </c>
      <c r="D15426" t="s">
        <v>15412</v>
      </c>
      <c r="E15426" t="s">
        <v>32</v>
      </c>
      <c r="F15426">
        <v>1192.27</v>
      </c>
      <c r="G15426">
        <v>1255.6500000000001</v>
      </c>
      <c r="J15426">
        <v>0.20780000000000001</v>
      </c>
      <c r="K15426">
        <v>0.1973</v>
      </c>
    </row>
    <row r="15427" spans="1:11">
      <c r="A15427" t="s">
        <v>31462</v>
      </c>
      <c r="B15427" t="s">
        <v>58</v>
      </c>
      <c r="C15427">
        <v>103090</v>
      </c>
      <c r="D15427" t="s">
        <v>487</v>
      </c>
      <c r="E15427" t="s">
        <v>12</v>
      </c>
      <c r="F15427">
        <v>16.91</v>
      </c>
      <c r="G15427">
        <v>17.809999999999999</v>
      </c>
      <c r="J15427">
        <v>0.20930000000000001</v>
      </c>
      <c r="K15427">
        <v>0.1988</v>
      </c>
    </row>
    <row r="15428" spans="1:11">
      <c r="A15428" t="s">
        <v>31463</v>
      </c>
      <c r="B15428" t="s">
        <v>58</v>
      </c>
      <c r="C15428">
        <v>103103</v>
      </c>
      <c r="D15428" t="s">
        <v>500</v>
      </c>
      <c r="E15428" t="s">
        <v>12</v>
      </c>
      <c r="F15428">
        <v>166.95</v>
      </c>
      <c r="G15428">
        <v>176.17</v>
      </c>
      <c r="J15428">
        <v>0.1946</v>
      </c>
      <c r="K15428">
        <v>0.18440000000000001</v>
      </c>
    </row>
    <row r="15429" spans="1:11">
      <c r="A15429" t="s">
        <v>31464</v>
      </c>
      <c r="B15429" t="s">
        <v>58</v>
      </c>
      <c r="C15429">
        <v>103104</v>
      </c>
      <c r="D15429" t="s">
        <v>501</v>
      </c>
      <c r="E15429" t="s">
        <v>12</v>
      </c>
      <c r="F15429">
        <v>199.69</v>
      </c>
      <c r="G15429">
        <v>210.71</v>
      </c>
      <c r="J15429">
        <v>0.1943</v>
      </c>
      <c r="K15429">
        <v>0.18410000000000001</v>
      </c>
    </row>
    <row r="15430" spans="1:11">
      <c r="A15430" t="s">
        <v>31465</v>
      </c>
      <c r="B15430" t="s">
        <v>58</v>
      </c>
      <c r="C15430">
        <v>103091</v>
      </c>
      <c r="D15430" t="s">
        <v>488</v>
      </c>
      <c r="E15430" t="s">
        <v>12</v>
      </c>
      <c r="F15430">
        <v>23.81</v>
      </c>
      <c r="G15430">
        <v>25.09</v>
      </c>
      <c r="J15430">
        <v>0.20369999999999999</v>
      </c>
      <c r="K15430">
        <v>0.1933</v>
      </c>
    </row>
    <row r="15431" spans="1:11">
      <c r="A15431" t="s">
        <v>31466</v>
      </c>
      <c r="B15431" t="s">
        <v>58</v>
      </c>
      <c r="C15431">
        <v>103092</v>
      </c>
      <c r="D15431" t="s">
        <v>489</v>
      </c>
      <c r="E15431" t="s">
        <v>12</v>
      </c>
      <c r="F15431">
        <v>30.74</v>
      </c>
      <c r="G15431">
        <v>32.4</v>
      </c>
      <c r="J15431">
        <v>0.20069999999999999</v>
      </c>
      <c r="K15431">
        <v>0.19040000000000001</v>
      </c>
    </row>
    <row r="15432" spans="1:11">
      <c r="A15432" t="s">
        <v>31467</v>
      </c>
      <c r="B15432" t="s">
        <v>58</v>
      </c>
      <c r="C15432">
        <v>103093</v>
      </c>
      <c r="D15432" t="s">
        <v>490</v>
      </c>
      <c r="E15432" t="s">
        <v>12</v>
      </c>
      <c r="F15432">
        <v>47</v>
      </c>
      <c r="G15432">
        <v>49.54</v>
      </c>
      <c r="J15432">
        <v>0.20019999999999999</v>
      </c>
      <c r="K15432">
        <v>0.18990000000000001</v>
      </c>
    </row>
    <row r="15433" spans="1:11">
      <c r="A15433" t="s">
        <v>31468</v>
      </c>
      <c r="B15433" t="s">
        <v>58</v>
      </c>
      <c r="C15433">
        <v>103094</v>
      </c>
      <c r="D15433" t="s">
        <v>491</v>
      </c>
      <c r="E15433" t="s">
        <v>12</v>
      </c>
      <c r="F15433">
        <v>53.94</v>
      </c>
      <c r="G15433">
        <v>56.89</v>
      </c>
      <c r="J15433">
        <v>0.19889999999999999</v>
      </c>
      <c r="K15433">
        <v>0.18859999999999999</v>
      </c>
    </row>
    <row r="15434" spans="1:11">
      <c r="A15434" t="s">
        <v>31469</v>
      </c>
      <c r="B15434" t="s">
        <v>58</v>
      </c>
      <c r="C15434">
        <v>103095</v>
      </c>
      <c r="D15434" t="s">
        <v>492</v>
      </c>
      <c r="E15434" t="s">
        <v>12</v>
      </c>
      <c r="F15434">
        <v>70.17</v>
      </c>
      <c r="G15434">
        <v>74</v>
      </c>
      <c r="J15434">
        <v>0.19889999999999999</v>
      </c>
      <c r="K15434">
        <v>0.18859999999999999</v>
      </c>
    </row>
    <row r="15435" spans="1:11">
      <c r="A15435" t="s">
        <v>31470</v>
      </c>
      <c r="B15435" t="s">
        <v>58</v>
      </c>
      <c r="C15435">
        <v>103096</v>
      </c>
      <c r="D15435" t="s">
        <v>493</v>
      </c>
      <c r="E15435" t="s">
        <v>12</v>
      </c>
      <c r="F15435">
        <v>77.11</v>
      </c>
      <c r="G15435">
        <v>81.33</v>
      </c>
      <c r="J15435">
        <v>0.19819999999999999</v>
      </c>
      <c r="K15435">
        <v>0.18790000000000001</v>
      </c>
    </row>
    <row r="15436" spans="1:11">
      <c r="A15436" t="s">
        <v>31471</v>
      </c>
      <c r="B15436" t="s">
        <v>58</v>
      </c>
      <c r="C15436">
        <v>103097</v>
      </c>
      <c r="D15436" t="s">
        <v>494</v>
      </c>
      <c r="E15436" t="s">
        <v>12</v>
      </c>
      <c r="F15436">
        <v>93.36</v>
      </c>
      <c r="G15436">
        <v>98.46</v>
      </c>
      <c r="J15436">
        <v>0.1983</v>
      </c>
      <c r="K15436">
        <v>0.188</v>
      </c>
    </row>
    <row r="15437" spans="1:11">
      <c r="A15437" t="s">
        <v>31472</v>
      </c>
      <c r="B15437" t="s">
        <v>58</v>
      </c>
      <c r="C15437">
        <v>103098</v>
      </c>
      <c r="D15437" t="s">
        <v>495</v>
      </c>
      <c r="E15437" t="s">
        <v>12</v>
      </c>
      <c r="F15437">
        <v>100.31</v>
      </c>
      <c r="G15437">
        <v>105.78</v>
      </c>
      <c r="J15437">
        <v>0.19769999999999999</v>
      </c>
      <c r="K15437">
        <v>0.1875</v>
      </c>
    </row>
    <row r="15438" spans="1:11">
      <c r="A15438" t="s">
        <v>31473</v>
      </c>
      <c r="B15438" t="s">
        <v>58</v>
      </c>
      <c r="C15438">
        <v>103099</v>
      </c>
      <c r="D15438" t="s">
        <v>496</v>
      </c>
      <c r="E15438" t="s">
        <v>12</v>
      </c>
      <c r="F15438">
        <v>114.14</v>
      </c>
      <c r="G15438">
        <v>120.39</v>
      </c>
      <c r="J15438">
        <v>0.1968</v>
      </c>
      <c r="K15438">
        <v>0.18659999999999999</v>
      </c>
    </row>
    <row r="15439" spans="1:11">
      <c r="A15439" t="s">
        <v>31474</v>
      </c>
      <c r="B15439" t="s">
        <v>58</v>
      </c>
      <c r="C15439">
        <v>103100</v>
      </c>
      <c r="D15439" t="s">
        <v>497</v>
      </c>
      <c r="E15439" t="s">
        <v>12</v>
      </c>
      <c r="F15439">
        <v>121.84</v>
      </c>
      <c r="G15439">
        <v>128.53</v>
      </c>
      <c r="J15439">
        <v>0.19570000000000001</v>
      </c>
      <c r="K15439">
        <v>0.1855</v>
      </c>
    </row>
    <row r="15440" spans="1:11">
      <c r="A15440" t="s">
        <v>31475</v>
      </c>
      <c r="B15440" t="s">
        <v>58</v>
      </c>
      <c r="C15440">
        <v>103089</v>
      </c>
      <c r="D15440" t="s">
        <v>486</v>
      </c>
      <c r="E15440" t="s">
        <v>12</v>
      </c>
      <c r="F15440">
        <v>14.14</v>
      </c>
      <c r="G15440">
        <v>14.88</v>
      </c>
      <c r="J15440">
        <v>0.21290000000000001</v>
      </c>
      <c r="K15440">
        <v>0.20230000000000001</v>
      </c>
    </row>
    <row r="15441" spans="1:11">
      <c r="A15441" t="s">
        <v>31476</v>
      </c>
      <c r="B15441" t="s">
        <v>58</v>
      </c>
      <c r="C15441">
        <v>103101</v>
      </c>
      <c r="D15441" t="s">
        <v>498</v>
      </c>
      <c r="E15441" t="s">
        <v>12</v>
      </c>
      <c r="F15441">
        <v>134.22999999999999</v>
      </c>
      <c r="G15441">
        <v>141.62</v>
      </c>
      <c r="J15441">
        <v>0.19500000000000001</v>
      </c>
      <c r="K15441">
        <v>0.18490000000000001</v>
      </c>
    </row>
    <row r="15442" spans="1:11">
      <c r="A15442" t="s">
        <v>31477</v>
      </c>
      <c r="B15442" t="s">
        <v>58</v>
      </c>
      <c r="C15442">
        <v>103102</v>
      </c>
      <c r="D15442" t="s">
        <v>499</v>
      </c>
      <c r="E15442" t="s">
        <v>12</v>
      </c>
      <c r="F15442">
        <v>154.57</v>
      </c>
      <c r="G15442">
        <v>163.09</v>
      </c>
      <c r="J15442">
        <v>0.1951</v>
      </c>
      <c r="K15442">
        <v>0.18490000000000001</v>
      </c>
    </row>
    <row r="15443" spans="1:11">
      <c r="A15443" t="s">
        <v>31478</v>
      </c>
      <c r="B15443" t="s">
        <v>58</v>
      </c>
      <c r="C15443">
        <v>101112</v>
      </c>
      <c r="D15443" t="s">
        <v>2182</v>
      </c>
      <c r="E15443" t="s">
        <v>10</v>
      </c>
      <c r="F15443">
        <v>975.26</v>
      </c>
      <c r="G15443">
        <v>1019.85</v>
      </c>
      <c r="J15443">
        <v>3.5000000000000001E-3</v>
      </c>
      <c r="K15443">
        <v>3.3999999999999998E-3</v>
      </c>
    </row>
    <row r="15444" spans="1:11">
      <c r="A15444" t="s">
        <v>31479</v>
      </c>
      <c r="B15444" t="s">
        <v>58</v>
      </c>
      <c r="C15444">
        <v>101113</v>
      </c>
      <c r="D15444" t="s">
        <v>2183</v>
      </c>
      <c r="E15444" t="s">
        <v>10</v>
      </c>
      <c r="F15444">
        <v>1008.04</v>
      </c>
      <c r="G15444">
        <v>1039.97</v>
      </c>
      <c r="J15444">
        <v>3.3999999999999998E-3</v>
      </c>
      <c r="K15444">
        <v>3.3E-3</v>
      </c>
    </row>
    <row r="15445" spans="1:11">
      <c r="A15445" t="s">
        <v>31480</v>
      </c>
      <c r="B15445" t="s">
        <v>58</v>
      </c>
      <c r="C15445">
        <v>101098</v>
      </c>
      <c r="D15445" t="s">
        <v>8831</v>
      </c>
      <c r="E15445" t="s">
        <v>10</v>
      </c>
      <c r="F15445">
        <v>1209.82</v>
      </c>
      <c r="G15445">
        <v>1264.98</v>
      </c>
      <c r="J15445">
        <v>3.3E-3</v>
      </c>
      <c r="K15445">
        <v>3.0999999999999999E-3</v>
      </c>
    </row>
    <row r="15446" spans="1:11">
      <c r="A15446" t="s">
        <v>31481</v>
      </c>
      <c r="B15446" t="s">
        <v>58</v>
      </c>
      <c r="C15446">
        <v>101106</v>
      </c>
      <c r="D15446" t="s">
        <v>8832</v>
      </c>
      <c r="E15446" t="s">
        <v>10</v>
      </c>
      <c r="F15446">
        <v>1236.24</v>
      </c>
      <c r="G15446">
        <v>1279.08</v>
      </c>
      <c r="J15446">
        <v>3.2000000000000002E-3</v>
      </c>
      <c r="K15446">
        <v>3.0999999999999999E-3</v>
      </c>
    </row>
    <row r="15447" spans="1:11">
      <c r="A15447" t="s">
        <v>31482</v>
      </c>
      <c r="B15447" t="s">
        <v>58</v>
      </c>
      <c r="C15447">
        <v>101102</v>
      </c>
      <c r="D15447" t="s">
        <v>8833</v>
      </c>
      <c r="E15447" t="s">
        <v>10</v>
      </c>
      <c r="F15447">
        <v>902.28</v>
      </c>
      <c r="G15447">
        <v>922.38</v>
      </c>
      <c r="J15447">
        <v>2.2499999999999999E-2</v>
      </c>
      <c r="K15447">
        <v>2.1999999999999999E-2</v>
      </c>
    </row>
    <row r="15448" spans="1:11">
      <c r="A15448" t="s">
        <v>31483</v>
      </c>
      <c r="B15448" t="s">
        <v>58</v>
      </c>
      <c r="C15448">
        <v>101110</v>
      </c>
      <c r="D15448" t="s">
        <v>8834</v>
      </c>
      <c r="E15448" t="s">
        <v>10</v>
      </c>
      <c r="F15448">
        <v>922.86</v>
      </c>
      <c r="G15448">
        <v>929.99</v>
      </c>
      <c r="J15448">
        <v>2.1999999999999999E-2</v>
      </c>
      <c r="K15448">
        <v>2.18E-2</v>
      </c>
    </row>
    <row r="15449" spans="1:11">
      <c r="A15449" t="s">
        <v>31484</v>
      </c>
      <c r="B15449" t="s">
        <v>58</v>
      </c>
      <c r="C15449">
        <v>101099</v>
      </c>
      <c r="D15449" t="s">
        <v>8835</v>
      </c>
      <c r="E15449" t="s">
        <v>10</v>
      </c>
      <c r="F15449">
        <v>1101.32</v>
      </c>
      <c r="G15449">
        <v>1149.3599999999999</v>
      </c>
      <c r="J15449">
        <v>3.5000000000000001E-3</v>
      </c>
      <c r="K15449">
        <v>3.3999999999999998E-3</v>
      </c>
    </row>
    <row r="15450" spans="1:11">
      <c r="A15450" t="s">
        <v>31485</v>
      </c>
      <c r="B15450" t="s">
        <v>58</v>
      </c>
      <c r="C15450">
        <v>101107</v>
      </c>
      <c r="D15450" t="s">
        <v>8836</v>
      </c>
      <c r="E15450" t="s">
        <v>10</v>
      </c>
      <c r="F15450">
        <v>1127.42</v>
      </c>
      <c r="G15450">
        <v>1163.6099999999999</v>
      </c>
      <c r="J15450">
        <v>3.5000000000000001E-3</v>
      </c>
      <c r="K15450">
        <v>3.3E-3</v>
      </c>
    </row>
    <row r="15451" spans="1:11">
      <c r="A15451" t="s">
        <v>31486</v>
      </c>
      <c r="B15451" t="s">
        <v>58</v>
      </c>
      <c r="C15451">
        <v>101103</v>
      </c>
      <c r="D15451" t="s">
        <v>8837</v>
      </c>
      <c r="E15451" t="s">
        <v>10</v>
      </c>
      <c r="F15451">
        <v>848.1</v>
      </c>
      <c r="G15451">
        <v>866.84</v>
      </c>
      <c r="J15451">
        <v>2.2100000000000002E-2</v>
      </c>
      <c r="K15451">
        <v>2.1700000000000001E-2</v>
      </c>
    </row>
    <row r="15452" spans="1:11">
      <c r="A15452" t="s">
        <v>31487</v>
      </c>
      <c r="B15452" t="s">
        <v>58</v>
      </c>
      <c r="C15452">
        <v>101111</v>
      </c>
      <c r="D15452" t="s">
        <v>8838</v>
      </c>
      <c r="E15452" t="s">
        <v>10</v>
      </c>
      <c r="F15452">
        <v>869.16</v>
      </c>
      <c r="G15452">
        <v>875.49</v>
      </c>
      <c r="J15452">
        <v>2.1600000000000001E-2</v>
      </c>
      <c r="K15452">
        <v>2.1399999999999999E-2</v>
      </c>
    </row>
    <row r="15453" spans="1:11">
      <c r="A15453" t="s">
        <v>31488</v>
      </c>
      <c r="B15453" t="s">
        <v>58</v>
      </c>
      <c r="C15453">
        <v>101096</v>
      </c>
      <c r="D15453" t="s">
        <v>8839</v>
      </c>
      <c r="E15453" t="s">
        <v>10</v>
      </c>
      <c r="F15453">
        <v>1406.15</v>
      </c>
      <c r="G15453">
        <v>1479.63</v>
      </c>
      <c r="J15453">
        <v>3.0999999999999999E-3</v>
      </c>
      <c r="K15453">
        <v>2.8999999999999998E-3</v>
      </c>
    </row>
    <row r="15454" spans="1:11">
      <c r="A15454" t="s">
        <v>31489</v>
      </c>
      <c r="B15454" t="s">
        <v>58</v>
      </c>
      <c r="C15454">
        <v>101104</v>
      </c>
      <c r="D15454" t="s">
        <v>8840</v>
      </c>
      <c r="E15454" t="s">
        <v>10</v>
      </c>
      <c r="F15454">
        <v>1432.33</v>
      </c>
      <c r="G15454">
        <v>1492.88</v>
      </c>
      <c r="J15454">
        <v>3.0000000000000001E-3</v>
      </c>
      <c r="K15454">
        <v>2.8999999999999998E-3</v>
      </c>
    </row>
    <row r="15455" spans="1:11">
      <c r="A15455" t="s">
        <v>31490</v>
      </c>
      <c r="B15455" t="s">
        <v>58</v>
      </c>
      <c r="C15455">
        <v>101100</v>
      </c>
      <c r="D15455" t="s">
        <v>8841</v>
      </c>
      <c r="E15455" t="s">
        <v>10</v>
      </c>
      <c r="F15455">
        <v>954.31</v>
      </c>
      <c r="G15455">
        <v>977.26</v>
      </c>
      <c r="J15455">
        <v>2.5899999999999999E-2</v>
      </c>
      <c r="K15455">
        <v>2.53E-2</v>
      </c>
    </row>
    <row r="15456" spans="1:11">
      <c r="A15456" t="s">
        <v>31491</v>
      </c>
      <c r="B15456" t="s">
        <v>58</v>
      </c>
      <c r="C15456">
        <v>101108</v>
      </c>
      <c r="D15456" t="s">
        <v>8842</v>
      </c>
      <c r="E15456" t="s">
        <v>10</v>
      </c>
      <c r="F15456">
        <v>973.49</v>
      </c>
      <c r="G15456">
        <v>982.73</v>
      </c>
      <c r="J15456">
        <v>2.5399999999999999E-2</v>
      </c>
      <c r="K15456">
        <v>2.5100000000000001E-2</v>
      </c>
    </row>
    <row r="15457" spans="1:11">
      <c r="A15457" t="s">
        <v>31492</v>
      </c>
      <c r="B15457" t="s">
        <v>58</v>
      </c>
      <c r="C15457">
        <v>101097</v>
      </c>
      <c r="D15457" t="s">
        <v>8843</v>
      </c>
      <c r="E15457" t="s">
        <v>10</v>
      </c>
      <c r="F15457">
        <v>1320.74</v>
      </c>
      <c r="G15457">
        <v>1386.5</v>
      </c>
      <c r="J15457">
        <v>3.3E-3</v>
      </c>
      <c r="K15457">
        <v>3.0999999999999999E-3</v>
      </c>
    </row>
    <row r="15458" spans="1:11">
      <c r="A15458" t="s">
        <v>31493</v>
      </c>
      <c r="B15458" t="s">
        <v>58</v>
      </c>
      <c r="C15458">
        <v>101105</v>
      </c>
      <c r="D15458" t="s">
        <v>8844</v>
      </c>
      <c r="E15458" t="s">
        <v>10</v>
      </c>
      <c r="F15458">
        <v>1346.76</v>
      </c>
      <c r="G15458">
        <v>1399.82</v>
      </c>
      <c r="J15458">
        <v>3.2000000000000002E-3</v>
      </c>
      <c r="K15458">
        <v>3.0999999999999999E-3</v>
      </c>
    </row>
    <row r="15459" spans="1:11">
      <c r="A15459" t="s">
        <v>31494</v>
      </c>
      <c r="B15459" t="s">
        <v>58</v>
      </c>
      <c r="C15459">
        <v>101101</v>
      </c>
      <c r="D15459" t="s">
        <v>8845</v>
      </c>
      <c r="E15459" t="s">
        <v>10</v>
      </c>
      <c r="F15459">
        <v>929.61</v>
      </c>
      <c r="G15459">
        <v>951.37</v>
      </c>
      <c r="J15459">
        <v>2.46E-2</v>
      </c>
      <c r="K15459">
        <v>2.41E-2</v>
      </c>
    </row>
    <row r="15460" spans="1:11">
      <c r="A15460" t="s">
        <v>31495</v>
      </c>
      <c r="B15460" t="s">
        <v>58</v>
      </c>
      <c r="C15460">
        <v>101109</v>
      </c>
      <c r="D15460" t="s">
        <v>8846</v>
      </c>
      <c r="E15460" t="s">
        <v>10</v>
      </c>
      <c r="F15460">
        <v>949</v>
      </c>
      <c r="G15460">
        <v>957.32</v>
      </c>
      <c r="J15460">
        <v>2.41E-2</v>
      </c>
      <c r="K15460">
        <v>2.3900000000000001E-2</v>
      </c>
    </row>
    <row r="15461" spans="1:11">
      <c r="A15461" t="s">
        <v>31496</v>
      </c>
      <c r="B15461" t="s">
        <v>58</v>
      </c>
      <c r="C15461">
        <v>96393</v>
      </c>
      <c r="D15461" t="s">
        <v>5561</v>
      </c>
      <c r="E15461" t="s">
        <v>10</v>
      </c>
      <c r="F15461">
        <v>172.25</v>
      </c>
      <c r="G15461">
        <v>172.46</v>
      </c>
      <c r="J15461">
        <v>7.6E-3</v>
      </c>
      <c r="K15461">
        <v>7.6E-3</v>
      </c>
    </row>
    <row r="15462" spans="1:11">
      <c r="A15462" t="s">
        <v>31497</v>
      </c>
      <c r="B15462" t="s">
        <v>58</v>
      </c>
      <c r="C15462">
        <v>96394</v>
      </c>
      <c r="D15462" t="s">
        <v>5562</v>
      </c>
      <c r="E15462" t="s">
        <v>10</v>
      </c>
      <c r="F15462">
        <v>225.05</v>
      </c>
      <c r="G15462">
        <v>225.27</v>
      </c>
      <c r="J15462">
        <v>5.7999999999999996E-3</v>
      </c>
      <c r="K15462">
        <v>5.7999999999999996E-3</v>
      </c>
    </row>
    <row r="15463" spans="1:11">
      <c r="A15463" t="s">
        <v>31498</v>
      </c>
      <c r="B15463" t="s">
        <v>58</v>
      </c>
      <c r="C15463">
        <v>104363</v>
      </c>
      <c r="D15463" t="s">
        <v>8847</v>
      </c>
      <c r="E15463" t="s">
        <v>6502</v>
      </c>
      <c r="F15463">
        <v>0</v>
      </c>
      <c r="G15463">
        <v>0</v>
      </c>
    </row>
    <row r="15464" spans="1:11">
      <c r="A15464" t="s">
        <v>31499</v>
      </c>
      <c r="B15464" t="s">
        <v>58</v>
      </c>
      <c r="C15464">
        <v>104360</v>
      </c>
      <c r="D15464" t="s">
        <v>8848</v>
      </c>
      <c r="E15464" t="s">
        <v>6502</v>
      </c>
      <c r="F15464">
        <v>0</v>
      </c>
      <c r="G15464">
        <v>0</v>
      </c>
    </row>
    <row r="15465" spans="1:11">
      <c r="A15465" t="s">
        <v>31500</v>
      </c>
      <c r="B15465" t="s">
        <v>58</v>
      </c>
      <c r="C15465">
        <v>104358</v>
      </c>
      <c r="D15465" t="s">
        <v>8849</v>
      </c>
      <c r="E15465" t="s">
        <v>6502</v>
      </c>
      <c r="F15465">
        <v>0</v>
      </c>
      <c r="G15465">
        <v>0</v>
      </c>
    </row>
    <row r="15466" spans="1:11">
      <c r="A15466" t="s">
        <v>31501</v>
      </c>
      <c r="B15466" t="s">
        <v>58</v>
      </c>
      <c r="C15466">
        <v>104362</v>
      </c>
      <c r="D15466" t="s">
        <v>8850</v>
      </c>
      <c r="E15466" t="s">
        <v>6502</v>
      </c>
      <c r="F15466">
        <v>0</v>
      </c>
      <c r="G15466">
        <v>0</v>
      </c>
    </row>
    <row r="15467" spans="1:11">
      <c r="A15467" t="s">
        <v>31502</v>
      </c>
      <c r="B15467" t="s">
        <v>58</v>
      </c>
      <c r="C15467">
        <v>104361</v>
      </c>
      <c r="D15467" t="s">
        <v>8851</v>
      </c>
      <c r="E15467" t="s">
        <v>6502</v>
      </c>
      <c r="F15467">
        <v>0</v>
      </c>
      <c r="G15467">
        <v>0</v>
      </c>
    </row>
    <row r="15468" spans="1:11">
      <c r="A15468" t="s">
        <v>31503</v>
      </c>
      <c r="B15468" t="s">
        <v>58</v>
      </c>
      <c r="C15468">
        <v>104359</v>
      </c>
      <c r="D15468" t="s">
        <v>8852</v>
      </c>
      <c r="E15468" t="s">
        <v>6502</v>
      </c>
      <c r="F15468">
        <v>0</v>
      </c>
      <c r="G15468">
        <v>0</v>
      </c>
    </row>
    <row r="15469" spans="1:11">
      <c r="A15469" t="s">
        <v>31504</v>
      </c>
      <c r="B15469" t="s">
        <v>58</v>
      </c>
      <c r="C15469">
        <v>96395</v>
      </c>
      <c r="D15469" t="s">
        <v>5563</v>
      </c>
      <c r="E15469" t="s">
        <v>10</v>
      </c>
      <c r="F15469">
        <v>299.95999999999998</v>
      </c>
      <c r="G15469">
        <v>300.35000000000002</v>
      </c>
      <c r="J15469">
        <v>3.5000000000000001E-3</v>
      </c>
      <c r="K15469">
        <v>3.5000000000000001E-3</v>
      </c>
    </row>
    <row r="15470" spans="1:11">
      <c r="A15470" t="s">
        <v>31505</v>
      </c>
      <c r="B15470" t="s">
        <v>58</v>
      </c>
      <c r="C15470">
        <v>104373</v>
      </c>
      <c r="D15470" t="s">
        <v>8853</v>
      </c>
      <c r="E15470" t="s">
        <v>6502</v>
      </c>
      <c r="F15470">
        <v>0</v>
      </c>
      <c r="G15470">
        <v>0</v>
      </c>
    </row>
    <row r="15471" spans="1:11">
      <c r="A15471" t="s">
        <v>31506</v>
      </c>
      <c r="B15471" t="s">
        <v>58</v>
      </c>
      <c r="C15471">
        <v>104374</v>
      </c>
      <c r="D15471" t="s">
        <v>8854</v>
      </c>
      <c r="E15471" t="s">
        <v>6502</v>
      </c>
      <c r="F15471">
        <v>0</v>
      </c>
      <c r="G15471">
        <v>0</v>
      </c>
    </row>
    <row r="15472" spans="1:11">
      <c r="A15472" t="s">
        <v>31507</v>
      </c>
      <c r="B15472" t="s">
        <v>58</v>
      </c>
      <c r="C15472">
        <v>105034</v>
      </c>
      <c r="D15472" t="s">
        <v>2638</v>
      </c>
      <c r="E15472" t="s">
        <v>12</v>
      </c>
      <c r="F15472">
        <v>43.25</v>
      </c>
      <c r="G15472">
        <v>44.73</v>
      </c>
      <c r="J15472">
        <v>0</v>
      </c>
      <c r="K15472">
        <v>0</v>
      </c>
    </row>
    <row r="15473" spans="1:11">
      <c r="A15473" t="s">
        <v>31508</v>
      </c>
      <c r="B15473" t="s">
        <v>58</v>
      </c>
      <c r="C15473">
        <v>105033</v>
      </c>
      <c r="D15473" t="s">
        <v>2637</v>
      </c>
      <c r="E15473" t="s">
        <v>12</v>
      </c>
      <c r="F15473">
        <v>59.63</v>
      </c>
      <c r="G15473">
        <v>61.69</v>
      </c>
      <c r="J15473">
        <v>0</v>
      </c>
      <c r="K15473">
        <v>0</v>
      </c>
    </row>
    <row r="15474" spans="1:11">
      <c r="A15474" t="s">
        <v>31509</v>
      </c>
      <c r="B15474" t="s">
        <v>58</v>
      </c>
      <c r="C15474">
        <v>93205</v>
      </c>
      <c r="D15474" t="s">
        <v>2624</v>
      </c>
      <c r="E15474" t="s">
        <v>12</v>
      </c>
      <c r="F15474">
        <v>71.790000000000006</v>
      </c>
      <c r="G15474">
        <v>74.3</v>
      </c>
      <c r="J15474">
        <v>0</v>
      </c>
      <c r="K15474">
        <v>0</v>
      </c>
    </row>
    <row r="15475" spans="1:11">
      <c r="A15475" t="s">
        <v>31510</v>
      </c>
      <c r="B15475" t="s">
        <v>58</v>
      </c>
      <c r="C15475">
        <v>105032</v>
      </c>
      <c r="D15475" t="s">
        <v>2636</v>
      </c>
      <c r="E15475" t="s">
        <v>12</v>
      </c>
      <c r="F15475">
        <v>32.630000000000003</v>
      </c>
      <c r="G15475">
        <v>33.450000000000003</v>
      </c>
      <c r="J15475">
        <v>0</v>
      </c>
      <c r="K15475">
        <v>0</v>
      </c>
    </row>
    <row r="15476" spans="1:11">
      <c r="A15476" t="s">
        <v>31511</v>
      </c>
      <c r="B15476" t="s">
        <v>58</v>
      </c>
      <c r="C15476">
        <v>105031</v>
      </c>
      <c r="D15476" t="s">
        <v>2635</v>
      </c>
      <c r="E15476" t="s">
        <v>12</v>
      </c>
      <c r="F15476">
        <v>47.51</v>
      </c>
      <c r="G15476">
        <v>48.78</v>
      </c>
      <c r="J15476">
        <v>0</v>
      </c>
      <c r="K15476">
        <v>0</v>
      </c>
    </row>
    <row r="15477" spans="1:11">
      <c r="A15477" t="s">
        <v>31512</v>
      </c>
      <c r="B15477" t="s">
        <v>58</v>
      </c>
      <c r="C15477">
        <v>93199</v>
      </c>
      <c r="D15477" t="s">
        <v>2620</v>
      </c>
      <c r="E15477" t="s">
        <v>12</v>
      </c>
      <c r="F15477">
        <v>51.43</v>
      </c>
      <c r="G15477">
        <v>53.04</v>
      </c>
      <c r="J15477">
        <v>0</v>
      </c>
      <c r="K15477">
        <v>0</v>
      </c>
    </row>
    <row r="15478" spans="1:11">
      <c r="A15478" t="s">
        <v>31513</v>
      </c>
      <c r="B15478" t="s">
        <v>58</v>
      </c>
      <c r="C15478">
        <v>105030</v>
      </c>
      <c r="D15478" t="s">
        <v>2634</v>
      </c>
      <c r="E15478" t="s">
        <v>12</v>
      </c>
      <c r="F15478">
        <v>45.79</v>
      </c>
      <c r="G15478">
        <v>47.26</v>
      </c>
      <c r="J15478">
        <v>2.8799999999999999E-2</v>
      </c>
      <c r="K15478">
        <v>2.7900000000000001E-2</v>
      </c>
    </row>
    <row r="15479" spans="1:11">
      <c r="A15479" t="s">
        <v>31514</v>
      </c>
      <c r="B15479" t="s">
        <v>58</v>
      </c>
      <c r="C15479">
        <v>105029</v>
      </c>
      <c r="D15479" t="s">
        <v>2633</v>
      </c>
      <c r="E15479" t="s">
        <v>12</v>
      </c>
      <c r="F15479">
        <v>54.05</v>
      </c>
      <c r="G15479">
        <v>55.9</v>
      </c>
      <c r="J15479">
        <v>2.4400000000000002E-2</v>
      </c>
      <c r="K15479">
        <v>2.3599999999999999E-2</v>
      </c>
    </row>
    <row r="15480" spans="1:11">
      <c r="A15480" t="s">
        <v>31515</v>
      </c>
      <c r="B15480" t="s">
        <v>58</v>
      </c>
      <c r="C15480">
        <v>93197</v>
      </c>
      <c r="D15480" t="s">
        <v>2619</v>
      </c>
      <c r="E15480" t="s">
        <v>12</v>
      </c>
      <c r="F15480">
        <v>62.34</v>
      </c>
      <c r="G15480">
        <v>64.55</v>
      </c>
      <c r="J15480">
        <v>2.12E-2</v>
      </c>
      <c r="K15480">
        <v>2.0400000000000001E-2</v>
      </c>
    </row>
    <row r="15481" spans="1:11">
      <c r="A15481" t="s">
        <v>31516</v>
      </c>
      <c r="B15481" t="s">
        <v>58</v>
      </c>
      <c r="C15481">
        <v>105040</v>
      </c>
      <c r="D15481" t="s">
        <v>2644</v>
      </c>
      <c r="E15481" t="s">
        <v>12</v>
      </c>
      <c r="F15481">
        <v>38.549999999999997</v>
      </c>
      <c r="G15481">
        <v>40.98</v>
      </c>
      <c r="J15481">
        <v>4.4000000000000003E-3</v>
      </c>
      <c r="K15481">
        <v>4.1000000000000003E-3</v>
      </c>
    </row>
    <row r="15482" spans="1:11">
      <c r="A15482" t="s">
        <v>31517</v>
      </c>
      <c r="B15482" t="s">
        <v>58</v>
      </c>
      <c r="C15482">
        <v>105039</v>
      </c>
      <c r="D15482" t="s">
        <v>2643</v>
      </c>
      <c r="E15482" t="s">
        <v>12</v>
      </c>
      <c r="F15482">
        <v>56.95</v>
      </c>
      <c r="G15482">
        <v>60.54</v>
      </c>
      <c r="J15482">
        <v>4.4000000000000003E-3</v>
      </c>
      <c r="K15482">
        <v>4.1000000000000003E-3</v>
      </c>
    </row>
    <row r="15483" spans="1:11">
      <c r="A15483" t="s">
        <v>31518</v>
      </c>
      <c r="B15483" t="s">
        <v>58</v>
      </c>
      <c r="C15483">
        <v>105038</v>
      </c>
      <c r="D15483" t="s">
        <v>2642</v>
      </c>
      <c r="E15483" t="s">
        <v>12</v>
      </c>
      <c r="F15483">
        <v>79.09</v>
      </c>
      <c r="G15483">
        <v>84.06</v>
      </c>
      <c r="J15483">
        <v>4.4000000000000003E-3</v>
      </c>
      <c r="K15483">
        <v>4.1999999999999997E-3</v>
      </c>
    </row>
    <row r="15484" spans="1:11">
      <c r="A15484" t="s">
        <v>31519</v>
      </c>
      <c r="B15484" t="s">
        <v>58</v>
      </c>
      <c r="C15484">
        <v>105028</v>
      </c>
      <c r="D15484" t="s">
        <v>2632</v>
      </c>
      <c r="E15484" t="s">
        <v>12</v>
      </c>
      <c r="F15484">
        <v>23.37</v>
      </c>
      <c r="G15484">
        <v>23.98</v>
      </c>
      <c r="J15484">
        <v>5.6500000000000002E-2</v>
      </c>
      <c r="K15484">
        <v>5.5E-2</v>
      </c>
    </row>
    <row r="15485" spans="1:11">
      <c r="A15485" t="s">
        <v>31520</v>
      </c>
      <c r="B15485" t="s">
        <v>58</v>
      </c>
      <c r="C15485">
        <v>105027</v>
      </c>
      <c r="D15485" t="s">
        <v>2631</v>
      </c>
      <c r="E15485" t="s">
        <v>12</v>
      </c>
      <c r="F15485">
        <v>26.39</v>
      </c>
      <c r="G15485">
        <v>27.09</v>
      </c>
      <c r="J15485">
        <v>0.05</v>
      </c>
      <c r="K15485">
        <v>4.87E-2</v>
      </c>
    </row>
    <row r="15486" spans="1:11">
      <c r="A15486" t="s">
        <v>31521</v>
      </c>
      <c r="B15486" t="s">
        <v>58</v>
      </c>
      <c r="C15486">
        <v>93194</v>
      </c>
      <c r="D15486" t="s">
        <v>2618</v>
      </c>
      <c r="E15486" t="s">
        <v>12</v>
      </c>
      <c r="F15486">
        <v>29.8</v>
      </c>
      <c r="G15486">
        <v>30.58</v>
      </c>
      <c r="J15486">
        <v>4.4299999999999999E-2</v>
      </c>
      <c r="K15486">
        <v>4.3200000000000002E-2</v>
      </c>
    </row>
    <row r="15487" spans="1:11">
      <c r="A15487" t="s">
        <v>31522</v>
      </c>
      <c r="B15487" t="s">
        <v>58</v>
      </c>
      <c r="C15487">
        <v>93200</v>
      </c>
      <c r="D15487" t="s">
        <v>2621</v>
      </c>
      <c r="E15487" t="s">
        <v>12</v>
      </c>
      <c r="F15487">
        <v>14.77</v>
      </c>
      <c r="G15487">
        <v>15.85</v>
      </c>
      <c r="J15487">
        <v>0</v>
      </c>
      <c r="K15487">
        <v>0</v>
      </c>
    </row>
    <row r="15488" spans="1:11">
      <c r="A15488" t="s">
        <v>31523</v>
      </c>
      <c r="B15488" t="s">
        <v>58</v>
      </c>
      <c r="C15488">
        <v>93203</v>
      </c>
      <c r="D15488" t="s">
        <v>2623</v>
      </c>
      <c r="E15488" t="s">
        <v>12</v>
      </c>
      <c r="F15488">
        <v>14.44</v>
      </c>
      <c r="G15488">
        <v>14.62</v>
      </c>
      <c r="J15488">
        <v>0</v>
      </c>
      <c r="K15488">
        <v>0</v>
      </c>
    </row>
    <row r="15489" spans="1:11">
      <c r="A15489" t="s">
        <v>31524</v>
      </c>
      <c r="B15489" t="s">
        <v>58</v>
      </c>
      <c r="C15489">
        <v>93202</v>
      </c>
      <c r="D15489" t="s">
        <v>2622</v>
      </c>
      <c r="E15489" t="s">
        <v>12</v>
      </c>
      <c r="F15489">
        <v>33.43</v>
      </c>
      <c r="G15489">
        <v>35.479999999999997</v>
      </c>
      <c r="J15489">
        <v>0</v>
      </c>
      <c r="K15489">
        <v>0</v>
      </c>
    </row>
    <row r="15490" spans="1:11">
      <c r="A15490" t="s">
        <v>31525</v>
      </c>
      <c r="B15490" t="s">
        <v>58</v>
      </c>
      <c r="C15490">
        <v>105026</v>
      </c>
      <c r="D15490" t="s">
        <v>2630</v>
      </c>
      <c r="E15490" t="s">
        <v>12</v>
      </c>
      <c r="F15490">
        <v>43.26</v>
      </c>
      <c r="G15490">
        <v>44.51</v>
      </c>
      <c r="J15490">
        <v>0</v>
      </c>
      <c r="K15490">
        <v>0</v>
      </c>
    </row>
    <row r="15491" spans="1:11">
      <c r="A15491" t="s">
        <v>31526</v>
      </c>
      <c r="B15491" t="s">
        <v>58</v>
      </c>
      <c r="C15491">
        <v>105025</v>
      </c>
      <c r="D15491" t="s">
        <v>2629</v>
      </c>
      <c r="E15491" t="s">
        <v>12</v>
      </c>
      <c r="F15491">
        <v>60.69</v>
      </c>
      <c r="G15491">
        <v>62.61</v>
      </c>
      <c r="J15491">
        <v>0</v>
      </c>
      <c r="K15491">
        <v>0</v>
      </c>
    </row>
    <row r="15492" spans="1:11">
      <c r="A15492" t="s">
        <v>31527</v>
      </c>
      <c r="B15492" t="s">
        <v>58</v>
      </c>
      <c r="C15492">
        <v>93191</v>
      </c>
      <c r="D15492" t="s">
        <v>2617</v>
      </c>
      <c r="E15492" t="s">
        <v>12</v>
      </c>
      <c r="F15492">
        <v>73.37</v>
      </c>
      <c r="G15492">
        <v>75.8</v>
      </c>
      <c r="J15492">
        <v>0</v>
      </c>
      <c r="K15492">
        <v>0</v>
      </c>
    </row>
    <row r="15493" spans="1:11">
      <c r="A15493" t="s">
        <v>31528</v>
      </c>
      <c r="B15493" t="s">
        <v>58</v>
      </c>
      <c r="C15493">
        <v>105024</v>
      </c>
      <c r="D15493" t="s">
        <v>2628</v>
      </c>
      <c r="E15493" t="s">
        <v>12</v>
      </c>
      <c r="F15493">
        <v>60.29</v>
      </c>
      <c r="G15493">
        <v>62.59</v>
      </c>
      <c r="J15493">
        <v>2.1899999999999999E-2</v>
      </c>
      <c r="K15493">
        <v>2.1100000000000001E-2</v>
      </c>
    </row>
    <row r="15494" spans="1:11">
      <c r="A15494" t="s">
        <v>31529</v>
      </c>
      <c r="B15494" t="s">
        <v>58</v>
      </c>
      <c r="C15494">
        <v>105023</v>
      </c>
      <c r="D15494" t="s">
        <v>2627</v>
      </c>
      <c r="E15494" t="s">
        <v>12</v>
      </c>
      <c r="F15494">
        <v>73.16</v>
      </c>
      <c r="G15494">
        <v>76.09</v>
      </c>
      <c r="J15494">
        <v>1.7999999999999999E-2</v>
      </c>
      <c r="K15494">
        <v>1.7299999999999999E-2</v>
      </c>
    </row>
    <row r="15495" spans="1:11">
      <c r="A15495" t="s">
        <v>31530</v>
      </c>
      <c r="B15495" t="s">
        <v>58</v>
      </c>
      <c r="C15495">
        <v>93187</v>
      </c>
      <c r="D15495" t="s">
        <v>2616</v>
      </c>
      <c r="E15495" t="s">
        <v>12</v>
      </c>
      <c r="F15495">
        <v>85.99</v>
      </c>
      <c r="G15495">
        <v>89.55</v>
      </c>
      <c r="J15495">
        <v>1.54E-2</v>
      </c>
      <c r="K15495">
        <v>1.47E-2</v>
      </c>
    </row>
    <row r="15496" spans="1:11">
      <c r="A15496" t="s">
        <v>31531</v>
      </c>
      <c r="B15496" t="s">
        <v>58</v>
      </c>
      <c r="C15496">
        <v>105037</v>
      </c>
      <c r="D15496" t="s">
        <v>2641</v>
      </c>
      <c r="E15496" t="s">
        <v>12</v>
      </c>
      <c r="F15496">
        <v>38.76</v>
      </c>
      <c r="G15496">
        <v>41.2</v>
      </c>
      <c r="J15496">
        <v>4.4000000000000003E-3</v>
      </c>
      <c r="K15496">
        <v>4.1000000000000003E-3</v>
      </c>
    </row>
    <row r="15497" spans="1:11">
      <c r="A15497" t="s">
        <v>31532</v>
      </c>
      <c r="B15497" t="s">
        <v>58</v>
      </c>
      <c r="C15497">
        <v>105036</v>
      </c>
      <c r="D15497" t="s">
        <v>2640</v>
      </c>
      <c r="E15497" t="s">
        <v>12</v>
      </c>
      <c r="F15497">
        <v>57.22</v>
      </c>
      <c r="G15497">
        <v>60.83</v>
      </c>
      <c r="J15497">
        <v>4.4000000000000003E-3</v>
      </c>
      <c r="K15497">
        <v>4.1000000000000003E-3</v>
      </c>
    </row>
    <row r="15498" spans="1:11">
      <c r="A15498" t="s">
        <v>31533</v>
      </c>
      <c r="B15498" t="s">
        <v>58</v>
      </c>
      <c r="C15498">
        <v>105035</v>
      </c>
      <c r="D15498" t="s">
        <v>2639</v>
      </c>
      <c r="E15498" t="s">
        <v>12</v>
      </c>
      <c r="F15498">
        <v>79.33</v>
      </c>
      <c r="G15498">
        <v>84.32</v>
      </c>
      <c r="J15498">
        <v>4.4000000000000003E-3</v>
      </c>
      <c r="K15498">
        <v>4.1999999999999997E-3</v>
      </c>
    </row>
    <row r="15499" spans="1:11">
      <c r="A15499" t="s">
        <v>31534</v>
      </c>
      <c r="B15499" t="s">
        <v>58</v>
      </c>
      <c r="C15499">
        <v>105022</v>
      </c>
      <c r="D15499" t="s">
        <v>2626</v>
      </c>
      <c r="E15499" t="s">
        <v>12</v>
      </c>
      <c r="F15499">
        <v>23.78</v>
      </c>
      <c r="G15499">
        <v>24.41</v>
      </c>
      <c r="J15499">
        <v>5.5500000000000001E-2</v>
      </c>
      <c r="K15499">
        <v>5.4100000000000002E-2</v>
      </c>
    </row>
    <row r="15500" spans="1:11">
      <c r="A15500" t="s">
        <v>31535</v>
      </c>
      <c r="B15500" t="s">
        <v>58</v>
      </c>
      <c r="C15500">
        <v>105021</v>
      </c>
      <c r="D15500" t="s">
        <v>2625</v>
      </c>
      <c r="E15500" t="s">
        <v>12</v>
      </c>
      <c r="F15500">
        <v>26.84</v>
      </c>
      <c r="G15500">
        <v>27.56</v>
      </c>
      <c r="J15500">
        <v>4.9200000000000001E-2</v>
      </c>
      <c r="K15500">
        <v>4.7899999999999998E-2</v>
      </c>
    </row>
    <row r="15501" spans="1:11">
      <c r="A15501" t="s">
        <v>31536</v>
      </c>
      <c r="B15501" t="s">
        <v>58</v>
      </c>
      <c r="C15501">
        <v>93184</v>
      </c>
      <c r="D15501" t="s">
        <v>2615</v>
      </c>
      <c r="E15501" t="s">
        <v>12</v>
      </c>
      <c r="F15501">
        <v>30.67</v>
      </c>
      <c r="G15501">
        <v>31.5</v>
      </c>
      <c r="J15501">
        <v>4.2999999999999997E-2</v>
      </c>
      <c r="K15501">
        <v>4.19E-2</v>
      </c>
    </row>
    <row r="15502" spans="1:11">
      <c r="A15502" t="s">
        <v>27938</v>
      </c>
      <c r="B15502" t="s">
        <v>58</v>
      </c>
      <c r="C15502">
        <v>102237</v>
      </c>
      <c r="D15502" t="s">
        <v>8058</v>
      </c>
      <c r="E15502" t="s">
        <v>9</v>
      </c>
      <c r="F15502">
        <v>0</v>
      </c>
      <c r="G15502">
        <v>0</v>
      </c>
    </row>
    <row r="15503" spans="1:11">
      <c r="A15503" t="s">
        <v>31537</v>
      </c>
      <c r="B15503" t="s">
        <v>58</v>
      </c>
      <c r="C15503">
        <v>102149</v>
      </c>
      <c r="D15503" t="s">
        <v>8855</v>
      </c>
      <c r="E15503" t="s">
        <v>9</v>
      </c>
      <c r="F15503">
        <v>0</v>
      </c>
      <c r="G15503">
        <v>0</v>
      </c>
    </row>
    <row r="15504" spans="1:11">
      <c r="A15504" t="s">
        <v>31538</v>
      </c>
      <c r="B15504" t="s">
        <v>58</v>
      </c>
      <c r="C15504">
        <v>102150</v>
      </c>
      <c r="D15504" t="s">
        <v>8856</v>
      </c>
      <c r="E15504" t="s">
        <v>9</v>
      </c>
      <c r="F15504">
        <v>0</v>
      </c>
      <c r="G15504">
        <v>0</v>
      </c>
    </row>
    <row r="15505" spans="1:11">
      <c r="A15505" t="s">
        <v>31539</v>
      </c>
      <c r="B15505" t="s">
        <v>58</v>
      </c>
      <c r="C15505">
        <v>102145</v>
      </c>
      <c r="D15505" t="s">
        <v>8857</v>
      </c>
      <c r="E15505" t="s">
        <v>9</v>
      </c>
      <c r="F15505">
        <v>0</v>
      </c>
      <c r="G15505">
        <v>0</v>
      </c>
    </row>
    <row r="15506" spans="1:11">
      <c r="A15506" t="s">
        <v>31540</v>
      </c>
      <c r="B15506" t="s">
        <v>58</v>
      </c>
      <c r="C15506">
        <v>102146</v>
      </c>
      <c r="D15506" t="s">
        <v>8858</v>
      </c>
      <c r="E15506" t="s">
        <v>9</v>
      </c>
      <c r="F15506">
        <v>0</v>
      </c>
      <c r="G15506">
        <v>0</v>
      </c>
    </row>
    <row r="15507" spans="1:11">
      <c r="A15507" t="s">
        <v>31541</v>
      </c>
      <c r="B15507" t="s">
        <v>58</v>
      </c>
      <c r="C15507">
        <v>102147</v>
      </c>
      <c r="D15507" t="s">
        <v>8859</v>
      </c>
      <c r="E15507" t="s">
        <v>9</v>
      </c>
      <c r="F15507">
        <v>0</v>
      </c>
      <c r="G15507">
        <v>0</v>
      </c>
    </row>
    <row r="15508" spans="1:11">
      <c r="A15508" t="s">
        <v>31542</v>
      </c>
      <c r="B15508" t="s">
        <v>58</v>
      </c>
      <c r="C15508">
        <v>102148</v>
      </c>
      <c r="D15508" t="s">
        <v>8860</v>
      </c>
      <c r="E15508" t="s">
        <v>9</v>
      </c>
      <c r="F15508">
        <v>0</v>
      </c>
      <c r="G15508">
        <v>0</v>
      </c>
    </row>
    <row r="15509" spans="1:11">
      <c r="A15509" t="s">
        <v>31543</v>
      </c>
      <c r="B15509" t="s">
        <v>58</v>
      </c>
      <c r="C15509">
        <v>102143</v>
      </c>
      <c r="D15509" t="s">
        <v>8861</v>
      </c>
      <c r="E15509" t="s">
        <v>9</v>
      </c>
      <c r="F15509">
        <v>0</v>
      </c>
      <c r="G15509">
        <v>0</v>
      </c>
    </row>
    <row r="15510" spans="1:11">
      <c r="A15510" t="s">
        <v>31544</v>
      </c>
      <c r="B15510" t="s">
        <v>58</v>
      </c>
      <c r="C15510">
        <v>102144</v>
      </c>
      <c r="D15510" t="s">
        <v>8862</v>
      </c>
      <c r="E15510" t="s">
        <v>9</v>
      </c>
      <c r="F15510">
        <v>0</v>
      </c>
      <c r="G15510">
        <v>0</v>
      </c>
    </row>
    <row r="15511" spans="1:11">
      <c r="A15511" t="s">
        <v>31545</v>
      </c>
      <c r="B15511" t="s">
        <v>58</v>
      </c>
      <c r="C15511">
        <v>102171</v>
      </c>
      <c r="D15511" t="s">
        <v>2165</v>
      </c>
      <c r="E15511" t="s">
        <v>9</v>
      </c>
      <c r="F15511">
        <v>503.59</v>
      </c>
      <c r="G15511">
        <v>506.64</v>
      </c>
      <c r="J15511">
        <v>0.16189999999999999</v>
      </c>
      <c r="K15511">
        <v>0.16089999999999999</v>
      </c>
    </row>
    <row r="15512" spans="1:11">
      <c r="A15512" t="s">
        <v>31546</v>
      </c>
      <c r="B15512" t="s">
        <v>58</v>
      </c>
      <c r="C15512">
        <v>102172</v>
      </c>
      <c r="D15512" t="s">
        <v>2166</v>
      </c>
      <c r="E15512" t="s">
        <v>9</v>
      </c>
      <c r="F15512">
        <v>485.1</v>
      </c>
      <c r="G15512">
        <v>487.43</v>
      </c>
      <c r="J15512">
        <v>0.13020000000000001</v>
      </c>
      <c r="K15512">
        <v>0.1295</v>
      </c>
    </row>
    <row r="15513" spans="1:11">
      <c r="A15513" t="s">
        <v>31547</v>
      </c>
      <c r="B15513" t="s">
        <v>58</v>
      </c>
      <c r="C15513">
        <v>102170</v>
      </c>
      <c r="D15513" t="s">
        <v>2164</v>
      </c>
      <c r="E15513" t="s">
        <v>9</v>
      </c>
      <c r="F15513">
        <v>289.01</v>
      </c>
      <c r="G15513">
        <v>292.81</v>
      </c>
      <c r="J15513">
        <v>0.34539999999999998</v>
      </c>
      <c r="K15513">
        <v>0.34089999999999998</v>
      </c>
    </row>
    <row r="15514" spans="1:11">
      <c r="A15514" t="s">
        <v>31548</v>
      </c>
      <c r="B15514" t="s">
        <v>58</v>
      </c>
      <c r="C15514">
        <v>102160</v>
      </c>
      <c r="D15514" t="s">
        <v>2154</v>
      </c>
      <c r="E15514" t="s">
        <v>9</v>
      </c>
      <c r="F15514">
        <v>178.16</v>
      </c>
      <c r="G15514">
        <v>181.31</v>
      </c>
      <c r="J15514">
        <v>0</v>
      </c>
      <c r="K15514">
        <v>0</v>
      </c>
    </row>
    <row r="15515" spans="1:11">
      <c r="A15515" t="s">
        <v>31549</v>
      </c>
      <c r="B15515" t="s">
        <v>58</v>
      </c>
      <c r="C15515">
        <v>102177</v>
      </c>
      <c r="D15515" t="s">
        <v>2168</v>
      </c>
      <c r="E15515" t="s">
        <v>9</v>
      </c>
      <c r="F15515">
        <v>1775.44</v>
      </c>
      <c r="G15515">
        <v>1782.81</v>
      </c>
      <c r="J15515">
        <v>4.3099999999999999E-2</v>
      </c>
      <c r="K15515">
        <v>4.2900000000000001E-2</v>
      </c>
    </row>
    <row r="15516" spans="1:11">
      <c r="A15516" t="s">
        <v>31550</v>
      </c>
      <c r="B15516" t="s">
        <v>58</v>
      </c>
      <c r="C15516">
        <v>102174</v>
      </c>
      <c r="D15516" t="s">
        <v>8863</v>
      </c>
      <c r="E15516" t="s">
        <v>9</v>
      </c>
      <c r="F15516">
        <v>0</v>
      </c>
      <c r="G15516">
        <v>0</v>
      </c>
    </row>
    <row r="15517" spans="1:11">
      <c r="A15517" t="s">
        <v>31551</v>
      </c>
      <c r="B15517" t="s">
        <v>58</v>
      </c>
      <c r="C15517">
        <v>102178</v>
      </c>
      <c r="D15517" t="s">
        <v>2169</v>
      </c>
      <c r="E15517" t="s">
        <v>9</v>
      </c>
      <c r="F15517">
        <v>2028.88</v>
      </c>
      <c r="G15517">
        <v>2035.64</v>
      </c>
      <c r="J15517">
        <v>3.3599999999999998E-2</v>
      </c>
      <c r="K15517">
        <v>3.3500000000000002E-2</v>
      </c>
    </row>
    <row r="15518" spans="1:11">
      <c r="A15518" t="s">
        <v>31552</v>
      </c>
      <c r="B15518" t="s">
        <v>58</v>
      </c>
      <c r="C15518">
        <v>102175</v>
      </c>
      <c r="D15518" t="s">
        <v>8864</v>
      </c>
      <c r="E15518" t="s">
        <v>9</v>
      </c>
      <c r="F15518">
        <v>0</v>
      </c>
      <c r="G15518">
        <v>0</v>
      </c>
    </row>
    <row r="15519" spans="1:11">
      <c r="A15519" t="s">
        <v>31553</v>
      </c>
      <c r="B15519" t="s">
        <v>58</v>
      </c>
      <c r="C15519">
        <v>102176</v>
      </c>
      <c r="D15519" t="s">
        <v>2167</v>
      </c>
      <c r="E15519" t="s">
        <v>9</v>
      </c>
      <c r="F15519">
        <v>905.49</v>
      </c>
      <c r="G15519">
        <v>913.6</v>
      </c>
      <c r="J15519">
        <v>9.7000000000000003E-2</v>
      </c>
      <c r="K15519">
        <v>9.6100000000000005E-2</v>
      </c>
    </row>
    <row r="15520" spans="1:11">
      <c r="A15520" t="s">
        <v>31554</v>
      </c>
      <c r="B15520" t="s">
        <v>58</v>
      </c>
      <c r="C15520">
        <v>102173</v>
      </c>
      <c r="D15520" t="s">
        <v>8865</v>
      </c>
      <c r="E15520" t="s">
        <v>9</v>
      </c>
      <c r="F15520">
        <v>0</v>
      </c>
      <c r="G15520">
        <v>0</v>
      </c>
    </row>
    <row r="15521" spans="1:11">
      <c r="A15521" t="s">
        <v>31555</v>
      </c>
      <c r="B15521" t="s">
        <v>58</v>
      </c>
      <c r="C15521">
        <v>102163</v>
      </c>
      <c r="D15521" t="s">
        <v>2157</v>
      </c>
      <c r="E15521" t="s">
        <v>9</v>
      </c>
      <c r="F15521">
        <v>362.76</v>
      </c>
      <c r="G15521">
        <v>366.56</v>
      </c>
      <c r="J15521">
        <v>0.2752</v>
      </c>
      <c r="K15521">
        <v>0.27229999999999999</v>
      </c>
    </row>
    <row r="15522" spans="1:11">
      <c r="A15522" t="s">
        <v>31556</v>
      </c>
      <c r="B15522" t="s">
        <v>58</v>
      </c>
      <c r="C15522">
        <v>102153</v>
      </c>
      <c r="D15522" t="s">
        <v>2147</v>
      </c>
      <c r="E15522" t="s">
        <v>9</v>
      </c>
      <c r="F15522">
        <v>251.91</v>
      </c>
      <c r="G15522">
        <v>255.06</v>
      </c>
      <c r="J15522">
        <v>0</v>
      </c>
      <c r="K15522">
        <v>0</v>
      </c>
    </row>
    <row r="15523" spans="1:11">
      <c r="A15523" t="s">
        <v>31557</v>
      </c>
      <c r="B15523" t="s">
        <v>58</v>
      </c>
      <c r="C15523">
        <v>102165</v>
      </c>
      <c r="D15523" t="s">
        <v>2159</v>
      </c>
      <c r="E15523" t="s">
        <v>9</v>
      </c>
      <c r="F15523">
        <v>347.14</v>
      </c>
      <c r="G15523">
        <v>350.19</v>
      </c>
      <c r="J15523">
        <v>0.23480000000000001</v>
      </c>
      <c r="K15523">
        <v>0.23280000000000001</v>
      </c>
    </row>
    <row r="15524" spans="1:11">
      <c r="A15524" t="s">
        <v>31558</v>
      </c>
      <c r="B15524" t="s">
        <v>58</v>
      </c>
      <c r="C15524">
        <v>102155</v>
      </c>
      <c r="D15524" t="s">
        <v>2149</v>
      </c>
      <c r="E15524" t="s">
        <v>9</v>
      </c>
      <c r="F15524">
        <v>256.70999999999998</v>
      </c>
      <c r="G15524">
        <v>259.22000000000003</v>
      </c>
      <c r="J15524">
        <v>0</v>
      </c>
      <c r="K15524">
        <v>0</v>
      </c>
    </row>
    <row r="15525" spans="1:11">
      <c r="A15525" t="s">
        <v>31559</v>
      </c>
      <c r="B15525" t="s">
        <v>58</v>
      </c>
      <c r="C15525">
        <v>102167</v>
      </c>
      <c r="D15525" t="s">
        <v>2161</v>
      </c>
      <c r="E15525" t="s">
        <v>9</v>
      </c>
      <c r="F15525">
        <v>399.06</v>
      </c>
      <c r="G15525">
        <v>401.39</v>
      </c>
      <c r="J15525">
        <v>0.15820000000000001</v>
      </c>
      <c r="K15525">
        <v>0.1573</v>
      </c>
    </row>
    <row r="15526" spans="1:11">
      <c r="A15526" t="s">
        <v>31560</v>
      </c>
      <c r="B15526" t="s">
        <v>58</v>
      </c>
      <c r="C15526">
        <v>102157</v>
      </c>
      <c r="D15526" t="s">
        <v>2151</v>
      </c>
      <c r="E15526" t="s">
        <v>9</v>
      </c>
      <c r="F15526">
        <v>329.03</v>
      </c>
      <c r="G15526">
        <v>330.95</v>
      </c>
      <c r="J15526">
        <v>0</v>
      </c>
      <c r="K15526">
        <v>0</v>
      </c>
    </row>
    <row r="15527" spans="1:11">
      <c r="A15527" t="s">
        <v>31561</v>
      </c>
      <c r="B15527" t="s">
        <v>58</v>
      </c>
      <c r="C15527">
        <v>102169</v>
      </c>
      <c r="D15527" t="s">
        <v>2163</v>
      </c>
      <c r="E15527" t="s">
        <v>9</v>
      </c>
      <c r="F15527">
        <v>436.06</v>
      </c>
      <c r="G15527">
        <v>437.58</v>
      </c>
      <c r="J15527">
        <v>9.35E-2</v>
      </c>
      <c r="K15527">
        <v>9.3100000000000002E-2</v>
      </c>
    </row>
    <row r="15528" spans="1:11">
      <c r="A15528" t="s">
        <v>31562</v>
      </c>
      <c r="B15528" t="s">
        <v>58</v>
      </c>
      <c r="C15528">
        <v>102159</v>
      </c>
      <c r="D15528" t="s">
        <v>2153</v>
      </c>
      <c r="E15528" t="s">
        <v>9</v>
      </c>
      <c r="F15528">
        <v>390.88</v>
      </c>
      <c r="G15528">
        <v>392.13</v>
      </c>
      <c r="J15528">
        <v>0</v>
      </c>
      <c r="K15528">
        <v>0</v>
      </c>
    </row>
    <row r="15529" spans="1:11">
      <c r="A15529" t="s">
        <v>31563</v>
      </c>
      <c r="B15529" t="s">
        <v>58</v>
      </c>
      <c r="C15529">
        <v>102161</v>
      </c>
      <c r="D15529" t="s">
        <v>2155</v>
      </c>
      <c r="E15529" t="s">
        <v>9</v>
      </c>
      <c r="F15529">
        <v>295.16000000000003</v>
      </c>
      <c r="G15529">
        <v>298.95999999999998</v>
      </c>
      <c r="J15529">
        <v>0.3382</v>
      </c>
      <c r="K15529">
        <v>0.33389999999999997</v>
      </c>
    </row>
    <row r="15530" spans="1:11">
      <c r="A15530" t="s">
        <v>31564</v>
      </c>
      <c r="B15530" t="s">
        <v>58</v>
      </c>
      <c r="C15530">
        <v>102151</v>
      </c>
      <c r="D15530" t="s">
        <v>2145</v>
      </c>
      <c r="E15530" t="s">
        <v>9</v>
      </c>
      <c r="F15530">
        <v>184.31</v>
      </c>
      <c r="G15530">
        <v>187.46</v>
      </c>
      <c r="J15530">
        <v>0</v>
      </c>
      <c r="K15530">
        <v>0</v>
      </c>
    </row>
    <row r="15531" spans="1:11">
      <c r="A15531" t="s">
        <v>31565</v>
      </c>
      <c r="B15531" t="s">
        <v>58</v>
      </c>
      <c r="C15531">
        <v>102162</v>
      </c>
      <c r="D15531" t="s">
        <v>2156</v>
      </c>
      <c r="E15531" t="s">
        <v>9</v>
      </c>
      <c r="F15531">
        <v>313.60000000000002</v>
      </c>
      <c r="G15531">
        <v>317.39999999999998</v>
      </c>
      <c r="J15531">
        <v>0.31830000000000003</v>
      </c>
      <c r="K15531">
        <v>0.3145</v>
      </c>
    </row>
    <row r="15532" spans="1:11">
      <c r="A15532" t="s">
        <v>31566</v>
      </c>
      <c r="B15532" t="s">
        <v>58</v>
      </c>
      <c r="C15532">
        <v>102164</v>
      </c>
      <c r="D15532" t="s">
        <v>2158</v>
      </c>
      <c r="E15532" t="s">
        <v>9</v>
      </c>
      <c r="F15532">
        <v>306.92</v>
      </c>
      <c r="G15532">
        <v>309.97000000000003</v>
      </c>
      <c r="J15532">
        <v>0.2656</v>
      </c>
      <c r="K15532">
        <v>0.26300000000000001</v>
      </c>
    </row>
    <row r="15533" spans="1:11">
      <c r="A15533" t="s">
        <v>31567</v>
      </c>
      <c r="B15533" t="s">
        <v>58</v>
      </c>
      <c r="C15533">
        <v>102154</v>
      </c>
      <c r="D15533" t="s">
        <v>2148</v>
      </c>
      <c r="E15533" t="s">
        <v>9</v>
      </c>
      <c r="F15533">
        <v>216.49</v>
      </c>
      <c r="G15533">
        <v>219</v>
      </c>
      <c r="J15533">
        <v>0</v>
      </c>
      <c r="K15533">
        <v>0</v>
      </c>
    </row>
    <row r="15534" spans="1:11">
      <c r="A15534" t="s">
        <v>31568</v>
      </c>
      <c r="B15534" t="s">
        <v>58</v>
      </c>
      <c r="C15534">
        <v>102166</v>
      </c>
      <c r="D15534" t="s">
        <v>2160</v>
      </c>
      <c r="E15534" t="s">
        <v>9</v>
      </c>
      <c r="F15534">
        <v>313.01</v>
      </c>
      <c r="G15534">
        <v>315.33999999999997</v>
      </c>
      <c r="J15534">
        <v>0.20169999999999999</v>
      </c>
      <c r="K15534">
        <v>0.20019999999999999</v>
      </c>
    </row>
    <row r="15535" spans="1:11">
      <c r="A15535" t="s">
        <v>31569</v>
      </c>
      <c r="B15535" t="s">
        <v>58</v>
      </c>
      <c r="C15535">
        <v>102156</v>
      </c>
      <c r="D15535" t="s">
        <v>2150</v>
      </c>
      <c r="E15535" t="s">
        <v>9</v>
      </c>
      <c r="F15535">
        <v>242.98</v>
      </c>
      <c r="G15535">
        <v>244.9</v>
      </c>
      <c r="J15535">
        <v>0</v>
      </c>
      <c r="K15535">
        <v>0</v>
      </c>
    </row>
    <row r="15536" spans="1:11">
      <c r="A15536" t="s">
        <v>31570</v>
      </c>
      <c r="B15536" t="s">
        <v>58</v>
      </c>
      <c r="C15536">
        <v>102168</v>
      </c>
      <c r="D15536" t="s">
        <v>2162</v>
      </c>
      <c r="E15536" t="s">
        <v>9</v>
      </c>
      <c r="F15536">
        <v>381.99</v>
      </c>
      <c r="G15536">
        <v>383.73</v>
      </c>
      <c r="J15536">
        <v>0.1225</v>
      </c>
      <c r="K15536">
        <v>0.12189999999999999</v>
      </c>
    </row>
    <row r="15537" spans="1:11">
      <c r="A15537" t="s">
        <v>31571</v>
      </c>
      <c r="B15537" t="s">
        <v>58</v>
      </c>
      <c r="C15537">
        <v>102158</v>
      </c>
      <c r="D15537" t="s">
        <v>2152</v>
      </c>
      <c r="E15537" t="s">
        <v>9</v>
      </c>
      <c r="F15537">
        <v>330.11</v>
      </c>
      <c r="G15537">
        <v>331.54</v>
      </c>
      <c r="J15537">
        <v>0</v>
      </c>
      <c r="K15537">
        <v>0</v>
      </c>
    </row>
    <row r="15538" spans="1:11">
      <c r="A15538" t="s">
        <v>31572</v>
      </c>
      <c r="B15538" t="s">
        <v>58</v>
      </c>
      <c r="C15538">
        <v>102152</v>
      </c>
      <c r="D15538" t="s">
        <v>2146</v>
      </c>
      <c r="E15538" t="s">
        <v>9</v>
      </c>
      <c r="F15538">
        <v>202.75</v>
      </c>
      <c r="G15538">
        <v>205.9</v>
      </c>
      <c r="J15538">
        <v>0</v>
      </c>
      <c r="K15538">
        <v>0</v>
      </c>
    </row>
    <row r="15539" spans="1:11">
      <c r="A15539" t="s">
        <v>31573</v>
      </c>
      <c r="B15539" t="s">
        <v>58</v>
      </c>
      <c r="C15539">
        <v>102181</v>
      </c>
      <c r="D15539" t="s">
        <v>2172</v>
      </c>
      <c r="E15539" t="s">
        <v>9</v>
      </c>
      <c r="F15539">
        <v>676.89</v>
      </c>
      <c r="G15539">
        <v>683.79</v>
      </c>
      <c r="J15539">
        <v>4.7E-2</v>
      </c>
      <c r="K15539">
        <v>4.6600000000000003E-2</v>
      </c>
    </row>
    <row r="15540" spans="1:11">
      <c r="A15540" t="s">
        <v>31574</v>
      </c>
      <c r="B15540" t="s">
        <v>58</v>
      </c>
      <c r="C15540">
        <v>102179</v>
      </c>
      <c r="D15540" t="s">
        <v>2170</v>
      </c>
      <c r="E15540" t="s">
        <v>9</v>
      </c>
      <c r="F15540">
        <v>478.32</v>
      </c>
      <c r="G15540">
        <v>486.05</v>
      </c>
      <c r="J15540">
        <v>8.5800000000000001E-2</v>
      </c>
      <c r="K15540">
        <v>8.4400000000000003E-2</v>
      </c>
    </row>
    <row r="15541" spans="1:11">
      <c r="A15541" t="s">
        <v>31575</v>
      </c>
      <c r="B15541" t="s">
        <v>58</v>
      </c>
      <c r="C15541">
        <v>102180</v>
      </c>
      <c r="D15541" t="s">
        <v>2171</v>
      </c>
      <c r="E15541" t="s">
        <v>9</v>
      </c>
      <c r="F15541">
        <v>563.66</v>
      </c>
      <c r="G15541">
        <v>571.02</v>
      </c>
      <c r="J15541">
        <v>6.3399999999999998E-2</v>
      </c>
      <c r="K15541">
        <v>6.2600000000000003E-2</v>
      </c>
    </row>
    <row r="15542" spans="1:11">
      <c r="A15542" t="s">
        <v>31576</v>
      </c>
      <c r="B15542" t="s">
        <v>58</v>
      </c>
      <c r="C15542">
        <v>102189</v>
      </c>
      <c r="D15542" t="s">
        <v>2136</v>
      </c>
      <c r="E15542" t="s">
        <v>32</v>
      </c>
      <c r="F15542">
        <v>320.08999999999997</v>
      </c>
      <c r="G15542">
        <v>329.93</v>
      </c>
      <c r="J15542">
        <v>0</v>
      </c>
      <c r="K15542">
        <v>0</v>
      </c>
    </row>
    <row r="15543" spans="1:11">
      <c r="A15543" t="s">
        <v>31577</v>
      </c>
      <c r="B15543" t="s">
        <v>58</v>
      </c>
      <c r="C15543">
        <v>102188</v>
      </c>
      <c r="D15543" t="s">
        <v>2135</v>
      </c>
      <c r="E15543" t="s">
        <v>32</v>
      </c>
      <c r="F15543">
        <v>1166.97</v>
      </c>
      <c r="G15543">
        <v>1175.82</v>
      </c>
      <c r="J15543">
        <v>0</v>
      </c>
      <c r="K15543">
        <v>0</v>
      </c>
    </row>
    <row r="15544" spans="1:11">
      <c r="A15544" t="s">
        <v>31578</v>
      </c>
      <c r="B15544" t="s">
        <v>58</v>
      </c>
      <c r="C15544">
        <v>102185</v>
      </c>
      <c r="D15544" t="s">
        <v>2176</v>
      </c>
      <c r="E15544" t="s">
        <v>32</v>
      </c>
      <c r="F15544">
        <v>5136.53</v>
      </c>
      <c r="G15544">
        <v>5169.4399999999996</v>
      </c>
      <c r="J15544">
        <v>0</v>
      </c>
      <c r="K15544">
        <v>0</v>
      </c>
    </row>
    <row r="15545" spans="1:11">
      <c r="A15545" t="s">
        <v>31579</v>
      </c>
      <c r="B15545" t="s">
        <v>58</v>
      </c>
      <c r="C15545">
        <v>102184</v>
      </c>
      <c r="D15545" t="s">
        <v>2175</v>
      </c>
      <c r="E15545" t="s">
        <v>32</v>
      </c>
      <c r="F15545">
        <v>2560.4699999999998</v>
      </c>
      <c r="G15545">
        <v>2576.3000000000002</v>
      </c>
      <c r="J15545">
        <v>0</v>
      </c>
      <c r="K15545">
        <v>0</v>
      </c>
    </row>
    <row r="15546" spans="1:11">
      <c r="A15546" t="s">
        <v>31580</v>
      </c>
      <c r="B15546" t="s">
        <v>58</v>
      </c>
      <c r="C15546">
        <v>102187</v>
      </c>
      <c r="D15546" t="s">
        <v>8866</v>
      </c>
      <c r="E15546" t="s">
        <v>32</v>
      </c>
      <c r="F15546">
        <v>0</v>
      </c>
      <c r="G15546">
        <v>0</v>
      </c>
    </row>
    <row r="15547" spans="1:11">
      <c r="A15547" t="s">
        <v>31581</v>
      </c>
      <c r="B15547" t="s">
        <v>58</v>
      </c>
      <c r="C15547">
        <v>102186</v>
      </c>
      <c r="D15547" t="s">
        <v>8867</v>
      </c>
      <c r="E15547" t="s">
        <v>32</v>
      </c>
      <c r="F15547">
        <v>0</v>
      </c>
      <c r="G15547">
        <v>0</v>
      </c>
    </row>
    <row r="15548" spans="1:11">
      <c r="A15548" t="s">
        <v>31582</v>
      </c>
      <c r="B15548" t="s">
        <v>58</v>
      </c>
      <c r="C15548">
        <v>102183</v>
      </c>
      <c r="D15548" t="s">
        <v>2174</v>
      </c>
      <c r="E15548" t="s">
        <v>32</v>
      </c>
      <c r="F15548">
        <v>2862.7</v>
      </c>
      <c r="G15548">
        <v>2882.66</v>
      </c>
      <c r="J15548">
        <v>0</v>
      </c>
      <c r="K15548">
        <v>0</v>
      </c>
    </row>
    <row r="15549" spans="1:11">
      <c r="A15549" t="s">
        <v>31583</v>
      </c>
      <c r="B15549" t="s">
        <v>58</v>
      </c>
      <c r="C15549">
        <v>102182</v>
      </c>
      <c r="D15549" t="s">
        <v>2173</v>
      </c>
      <c r="E15549" t="s">
        <v>32</v>
      </c>
      <c r="F15549">
        <v>1423.33</v>
      </c>
      <c r="G15549">
        <v>1432.68</v>
      </c>
      <c r="J15549">
        <v>0</v>
      </c>
      <c r="K15549">
        <v>0</v>
      </c>
    </row>
    <row r="15550" spans="1:11">
      <c r="A15550" t="s">
        <v>31584</v>
      </c>
      <c r="B15550" t="s">
        <v>58</v>
      </c>
      <c r="C15550">
        <v>102191</v>
      </c>
      <c r="D15550" t="s">
        <v>2178</v>
      </c>
      <c r="E15550" t="s">
        <v>9</v>
      </c>
      <c r="F15550">
        <v>29.96</v>
      </c>
      <c r="G15550">
        <v>32.33</v>
      </c>
      <c r="J15550">
        <v>0</v>
      </c>
      <c r="K15550">
        <v>0</v>
      </c>
    </row>
    <row r="15551" spans="1:11">
      <c r="A15551" t="s">
        <v>31585</v>
      </c>
      <c r="B15551" t="s">
        <v>58</v>
      </c>
      <c r="C15551">
        <v>102190</v>
      </c>
      <c r="D15551" t="s">
        <v>2177</v>
      </c>
      <c r="E15551" t="s">
        <v>9</v>
      </c>
      <c r="F15551">
        <v>24.66</v>
      </c>
      <c r="G15551">
        <v>26.61</v>
      </c>
      <c r="J15551">
        <v>0</v>
      </c>
      <c r="K15551">
        <v>0</v>
      </c>
    </row>
    <row r="15552" spans="1:11">
      <c r="A15552" t="s">
        <v>31586</v>
      </c>
      <c r="B15552" t="s">
        <v>58</v>
      </c>
      <c r="C15552">
        <v>102192</v>
      </c>
      <c r="D15552" t="s">
        <v>2179</v>
      </c>
      <c r="E15552" t="s">
        <v>9</v>
      </c>
      <c r="F15552">
        <v>21.39</v>
      </c>
      <c r="G15552">
        <v>23.07</v>
      </c>
      <c r="J15552">
        <v>0</v>
      </c>
      <c r="K15552">
        <v>0</v>
      </c>
    </row>
    <row r="15553" spans="1:11">
      <c r="A15553" t="s">
        <v>31587</v>
      </c>
      <c r="B15553" t="s">
        <v>58</v>
      </c>
      <c r="C15553">
        <v>89354</v>
      </c>
      <c r="D15553" t="s">
        <v>4767</v>
      </c>
      <c r="E15553" t="s">
        <v>32</v>
      </c>
      <c r="F15553">
        <v>563.47</v>
      </c>
      <c r="G15553">
        <v>566.80999999999995</v>
      </c>
      <c r="J15553">
        <v>0</v>
      </c>
      <c r="K15553">
        <v>0</v>
      </c>
    </row>
    <row r="15554" spans="1:11">
      <c r="A15554" t="s">
        <v>31588</v>
      </c>
      <c r="B15554" t="s">
        <v>58</v>
      </c>
      <c r="C15554">
        <v>103041</v>
      </c>
      <c r="D15554" t="s">
        <v>4828</v>
      </c>
      <c r="E15554" t="s">
        <v>32</v>
      </c>
      <c r="F15554">
        <v>26.82</v>
      </c>
      <c r="G15554">
        <v>27.21</v>
      </c>
      <c r="J15554">
        <v>0</v>
      </c>
      <c r="K15554">
        <v>0</v>
      </c>
    </row>
    <row r="15555" spans="1:11">
      <c r="A15555" t="s">
        <v>31589</v>
      </c>
      <c r="B15555" t="s">
        <v>58</v>
      </c>
      <c r="C15555">
        <v>103042</v>
      </c>
      <c r="D15555" t="s">
        <v>4829</v>
      </c>
      <c r="E15555" t="s">
        <v>32</v>
      </c>
      <c r="F15555">
        <v>33.200000000000003</v>
      </c>
      <c r="G15555">
        <v>33.799999999999997</v>
      </c>
      <c r="J15555">
        <v>0</v>
      </c>
      <c r="K15555">
        <v>0</v>
      </c>
    </row>
    <row r="15556" spans="1:11">
      <c r="A15556" t="s">
        <v>31590</v>
      </c>
      <c r="B15556" t="s">
        <v>58</v>
      </c>
      <c r="C15556">
        <v>103043</v>
      </c>
      <c r="D15556" t="s">
        <v>4830</v>
      </c>
      <c r="E15556" t="s">
        <v>32</v>
      </c>
      <c r="F15556">
        <v>30.95</v>
      </c>
      <c r="G15556">
        <v>31.34</v>
      </c>
      <c r="J15556">
        <v>0</v>
      </c>
      <c r="K15556">
        <v>0</v>
      </c>
    </row>
    <row r="15557" spans="1:11">
      <c r="A15557" t="s">
        <v>31591</v>
      </c>
      <c r="B15557" t="s">
        <v>58</v>
      </c>
      <c r="C15557">
        <v>103044</v>
      </c>
      <c r="D15557" t="s">
        <v>4831</v>
      </c>
      <c r="E15557" t="s">
        <v>32</v>
      </c>
      <c r="F15557">
        <v>41.8</v>
      </c>
      <c r="G15557">
        <v>42.4</v>
      </c>
      <c r="J15557">
        <v>0</v>
      </c>
      <c r="K15557">
        <v>0</v>
      </c>
    </row>
    <row r="15558" spans="1:11">
      <c r="A15558" t="s">
        <v>31592</v>
      </c>
      <c r="B15558" t="s">
        <v>58</v>
      </c>
      <c r="C15558">
        <v>103039</v>
      </c>
      <c r="D15558" t="s">
        <v>4826</v>
      </c>
      <c r="E15558" t="s">
        <v>32</v>
      </c>
      <c r="F15558">
        <v>92.42</v>
      </c>
      <c r="G15558">
        <v>93.84</v>
      </c>
      <c r="J15558">
        <v>0</v>
      </c>
      <c r="K15558">
        <v>0</v>
      </c>
    </row>
    <row r="15559" spans="1:11">
      <c r="A15559" t="s">
        <v>31593</v>
      </c>
      <c r="B15559" t="s">
        <v>58</v>
      </c>
      <c r="C15559">
        <v>103038</v>
      </c>
      <c r="D15559" t="s">
        <v>4825</v>
      </c>
      <c r="E15559" t="s">
        <v>32</v>
      </c>
      <c r="F15559">
        <v>84.84</v>
      </c>
      <c r="G15559">
        <v>85.92</v>
      </c>
      <c r="J15559">
        <v>0</v>
      </c>
      <c r="K15559">
        <v>0</v>
      </c>
    </row>
    <row r="15560" spans="1:11">
      <c r="A15560" t="s">
        <v>31594</v>
      </c>
      <c r="B15560" t="s">
        <v>58</v>
      </c>
      <c r="C15560">
        <v>103037</v>
      </c>
      <c r="D15560" t="s">
        <v>4824</v>
      </c>
      <c r="E15560" t="s">
        <v>32</v>
      </c>
      <c r="F15560">
        <v>63.34</v>
      </c>
      <c r="G15560">
        <v>64.150000000000006</v>
      </c>
      <c r="J15560">
        <v>0</v>
      </c>
      <c r="K15560">
        <v>0</v>
      </c>
    </row>
    <row r="15561" spans="1:11">
      <c r="A15561" t="s">
        <v>31595</v>
      </c>
      <c r="B15561" t="s">
        <v>58</v>
      </c>
      <c r="C15561">
        <v>103036</v>
      </c>
      <c r="D15561" t="s">
        <v>4823</v>
      </c>
      <c r="E15561" t="s">
        <v>32</v>
      </c>
      <c r="F15561">
        <v>32.159999999999997</v>
      </c>
      <c r="G15561">
        <v>32.549999999999997</v>
      </c>
      <c r="J15561">
        <v>0</v>
      </c>
      <c r="K15561">
        <v>0</v>
      </c>
    </row>
    <row r="15562" spans="1:11">
      <c r="A15562" t="s">
        <v>31596</v>
      </c>
      <c r="B15562" t="s">
        <v>58</v>
      </c>
      <c r="C15562">
        <v>103040</v>
      </c>
      <c r="D15562" t="s">
        <v>4827</v>
      </c>
      <c r="E15562" t="s">
        <v>32</v>
      </c>
      <c r="F15562">
        <v>137.27000000000001</v>
      </c>
      <c r="G15562">
        <v>139.11000000000001</v>
      </c>
      <c r="J15562">
        <v>0</v>
      </c>
      <c r="K15562">
        <v>0</v>
      </c>
    </row>
    <row r="15563" spans="1:11">
      <c r="A15563" t="s">
        <v>31597</v>
      </c>
      <c r="B15563" t="s">
        <v>58</v>
      </c>
      <c r="C15563">
        <v>90371</v>
      </c>
      <c r="D15563" t="s">
        <v>4772</v>
      </c>
      <c r="E15563" t="s">
        <v>32</v>
      </c>
      <c r="F15563">
        <v>40.1</v>
      </c>
      <c r="G15563">
        <v>40.700000000000003</v>
      </c>
      <c r="J15563">
        <v>0</v>
      </c>
      <c r="K15563">
        <v>0</v>
      </c>
    </row>
    <row r="15564" spans="1:11">
      <c r="A15564" t="s">
        <v>31598</v>
      </c>
      <c r="B15564" t="s">
        <v>58</v>
      </c>
      <c r="C15564">
        <v>103047</v>
      </c>
      <c r="D15564" t="s">
        <v>15413</v>
      </c>
      <c r="E15564" t="s">
        <v>32</v>
      </c>
      <c r="F15564">
        <v>32.659999999999997</v>
      </c>
      <c r="G15564">
        <v>33.119999999999997</v>
      </c>
      <c r="J15564">
        <v>0</v>
      </c>
      <c r="K15564">
        <v>0</v>
      </c>
    </row>
    <row r="15565" spans="1:11">
      <c r="A15565" t="s">
        <v>31599</v>
      </c>
      <c r="B15565" t="s">
        <v>58</v>
      </c>
      <c r="C15565">
        <v>94489</v>
      </c>
      <c r="D15565" t="s">
        <v>15414</v>
      </c>
      <c r="E15565" t="s">
        <v>32</v>
      </c>
      <c r="F15565">
        <v>40.15</v>
      </c>
      <c r="G15565">
        <v>40.58</v>
      </c>
      <c r="J15565">
        <v>0</v>
      </c>
      <c r="K15565">
        <v>0</v>
      </c>
    </row>
    <row r="15566" spans="1:11">
      <c r="A15566" t="s">
        <v>31600</v>
      </c>
      <c r="B15566" t="s">
        <v>58</v>
      </c>
      <c r="C15566">
        <v>94490</v>
      </c>
      <c r="D15566" t="s">
        <v>15415</v>
      </c>
      <c r="E15566" t="s">
        <v>32</v>
      </c>
      <c r="F15566">
        <v>59.7</v>
      </c>
      <c r="G15566">
        <v>60.13</v>
      </c>
      <c r="J15566">
        <v>0</v>
      </c>
      <c r="K15566">
        <v>0</v>
      </c>
    </row>
    <row r="15567" spans="1:11">
      <c r="A15567" t="s">
        <v>31601</v>
      </c>
      <c r="B15567" t="s">
        <v>58</v>
      </c>
      <c r="C15567">
        <v>94491</v>
      </c>
      <c r="D15567" t="s">
        <v>15416</v>
      </c>
      <c r="E15567" t="s">
        <v>32</v>
      </c>
      <c r="F15567">
        <v>81.180000000000007</v>
      </c>
      <c r="G15567">
        <v>81.8</v>
      </c>
      <c r="J15567">
        <v>0</v>
      </c>
      <c r="K15567">
        <v>0</v>
      </c>
    </row>
    <row r="15568" spans="1:11">
      <c r="A15568" t="s">
        <v>31602</v>
      </c>
      <c r="B15568" t="s">
        <v>58</v>
      </c>
      <c r="C15568">
        <v>94492</v>
      </c>
      <c r="D15568" t="s">
        <v>15417</v>
      </c>
      <c r="E15568" t="s">
        <v>32</v>
      </c>
      <c r="F15568">
        <v>83.5</v>
      </c>
      <c r="G15568">
        <v>84.12</v>
      </c>
      <c r="J15568">
        <v>0</v>
      </c>
      <c r="K15568">
        <v>0</v>
      </c>
    </row>
    <row r="15569" spans="1:11">
      <c r="A15569" t="s">
        <v>31603</v>
      </c>
      <c r="B15569" t="s">
        <v>58</v>
      </c>
      <c r="C15569">
        <v>94493</v>
      </c>
      <c r="D15569" t="s">
        <v>15418</v>
      </c>
      <c r="E15569" t="s">
        <v>32</v>
      </c>
      <c r="F15569">
        <v>152.61000000000001</v>
      </c>
      <c r="G15569">
        <v>153.61000000000001</v>
      </c>
      <c r="J15569">
        <v>0</v>
      </c>
      <c r="K15569">
        <v>0</v>
      </c>
    </row>
    <row r="15570" spans="1:11">
      <c r="A15570" t="s">
        <v>31604</v>
      </c>
      <c r="B15570" t="s">
        <v>58</v>
      </c>
      <c r="C15570">
        <v>94497</v>
      </c>
      <c r="D15570" t="s">
        <v>4775</v>
      </c>
      <c r="E15570" t="s">
        <v>32</v>
      </c>
      <c r="F15570">
        <v>88.57</v>
      </c>
      <c r="G15570">
        <v>89.99</v>
      </c>
      <c r="J15570">
        <v>0</v>
      </c>
      <c r="K15570">
        <v>0</v>
      </c>
    </row>
    <row r="15571" spans="1:11">
      <c r="A15571" t="s">
        <v>31605</v>
      </c>
      <c r="B15571" t="s">
        <v>58</v>
      </c>
      <c r="C15571">
        <v>94794</v>
      </c>
      <c r="D15571" t="s">
        <v>4782</v>
      </c>
      <c r="E15571" t="s">
        <v>32</v>
      </c>
      <c r="F15571">
        <v>138.44</v>
      </c>
      <c r="G15571">
        <v>140.46</v>
      </c>
      <c r="J15571">
        <v>0</v>
      </c>
      <c r="K15571">
        <v>0</v>
      </c>
    </row>
    <row r="15572" spans="1:11">
      <c r="A15572" t="s">
        <v>31606</v>
      </c>
      <c r="B15572" t="s">
        <v>58</v>
      </c>
      <c r="C15572">
        <v>94496</v>
      </c>
      <c r="D15572" t="s">
        <v>4774</v>
      </c>
      <c r="E15572" t="s">
        <v>32</v>
      </c>
      <c r="F15572">
        <v>69.760000000000005</v>
      </c>
      <c r="G15572">
        <v>70.84</v>
      </c>
      <c r="J15572">
        <v>0</v>
      </c>
      <c r="K15572">
        <v>0</v>
      </c>
    </row>
    <row r="15573" spans="1:11">
      <c r="A15573" t="s">
        <v>31607</v>
      </c>
      <c r="B15573" t="s">
        <v>58</v>
      </c>
      <c r="C15573">
        <v>94793</v>
      </c>
      <c r="D15573" t="s">
        <v>4781</v>
      </c>
      <c r="E15573" t="s">
        <v>32</v>
      </c>
      <c r="F15573">
        <v>129.43</v>
      </c>
      <c r="G15573">
        <v>131.12</v>
      </c>
      <c r="J15573">
        <v>0</v>
      </c>
      <c r="K15573">
        <v>0</v>
      </c>
    </row>
    <row r="15574" spans="1:11">
      <c r="A15574" t="s">
        <v>31608</v>
      </c>
      <c r="B15574" t="s">
        <v>58</v>
      </c>
      <c r="C15574">
        <v>94495</v>
      </c>
      <c r="D15574" t="s">
        <v>4773</v>
      </c>
      <c r="E15574" t="s">
        <v>32</v>
      </c>
      <c r="F15574">
        <v>51.19</v>
      </c>
      <c r="G15574">
        <v>52</v>
      </c>
      <c r="J15574">
        <v>0</v>
      </c>
      <c r="K15574">
        <v>0</v>
      </c>
    </row>
    <row r="15575" spans="1:11">
      <c r="A15575" t="s">
        <v>31609</v>
      </c>
      <c r="B15575" t="s">
        <v>58</v>
      </c>
      <c r="C15575">
        <v>94792</v>
      </c>
      <c r="D15575" t="s">
        <v>4780</v>
      </c>
      <c r="E15575" t="s">
        <v>32</v>
      </c>
      <c r="F15575">
        <v>95.33</v>
      </c>
      <c r="G15575">
        <v>96.73</v>
      </c>
      <c r="J15575">
        <v>0</v>
      </c>
      <c r="K15575">
        <v>0</v>
      </c>
    </row>
    <row r="15576" spans="1:11">
      <c r="A15576" t="s">
        <v>31610</v>
      </c>
      <c r="B15576" t="s">
        <v>58</v>
      </c>
      <c r="C15576">
        <v>89352</v>
      </c>
      <c r="D15576" t="s">
        <v>4765</v>
      </c>
      <c r="E15576" t="s">
        <v>32</v>
      </c>
      <c r="F15576">
        <v>29.63</v>
      </c>
      <c r="G15576">
        <v>30.02</v>
      </c>
      <c r="J15576">
        <v>0</v>
      </c>
      <c r="K15576">
        <v>0</v>
      </c>
    </row>
    <row r="15577" spans="1:11">
      <c r="A15577" t="s">
        <v>31611</v>
      </c>
      <c r="B15577" t="s">
        <v>58</v>
      </c>
      <c r="C15577">
        <v>89986</v>
      </c>
      <c r="D15577" t="s">
        <v>4770</v>
      </c>
      <c r="E15577" t="s">
        <v>32</v>
      </c>
      <c r="F15577">
        <v>68.7</v>
      </c>
      <c r="G15577">
        <v>69.680000000000007</v>
      </c>
      <c r="J15577">
        <v>0</v>
      </c>
      <c r="K15577">
        <v>0</v>
      </c>
    </row>
    <row r="15578" spans="1:11">
      <c r="A15578" t="s">
        <v>31612</v>
      </c>
      <c r="B15578" t="s">
        <v>58</v>
      </c>
      <c r="C15578">
        <v>94499</v>
      </c>
      <c r="D15578" t="s">
        <v>4777</v>
      </c>
      <c r="E15578" t="s">
        <v>32</v>
      </c>
      <c r="F15578">
        <v>235.63</v>
      </c>
      <c r="G15578">
        <v>238.08</v>
      </c>
      <c r="J15578">
        <v>0</v>
      </c>
      <c r="K15578">
        <v>0</v>
      </c>
    </row>
    <row r="15579" spans="1:11">
      <c r="A15579" t="s">
        <v>31613</v>
      </c>
      <c r="B15579" t="s">
        <v>58</v>
      </c>
      <c r="C15579">
        <v>94498</v>
      </c>
      <c r="D15579" t="s">
        <v>4776</v>
      </c>
      <c r="E15579" t="s">
        <v>32</v>
      </c>
      <c r="F15579">
        <v>121.58</v>
      </c>
      <c r="G15579">
        <v>123.42</v>
      </c>
      <c r="J15579">
        <v>0</v>
      </c>
      <c r="K15579">
        <v>0</v>
      </c>
    </row>
    <row r="15580" spans="1:11">
      <c r="A15580" t="s">
        <v>31614</v>
      </c>
      <c r="B15580" t="s">
        <v>58</v>
      </c>
      <c r="C15580">
        <v>94500</v>
      </c>
      <c r="D15580" t="s">
        <v>4778</v>
      </c>
      <c r="E15580" t="s">
        <v>32</v>
      </c>
      <c r="F15580">
        <v>286.51</v>
      </c>
      <c r="G15580">
        <v>289.58</v>
      </c>
      <c r="J15580">
        <v>0</v>
      </c>
      <c r="K15580">
        <v>0</v>
      </c>
    </row>
    <row r="15581" spans="1:11">
      <c r="A15581" t="s">
        <v>31615</v>
      </c>
      <c r="B15581" t="s">
        <v>58</v>
      </c>
      <c r="C15581">
        <v>89353</v>
      </c>
      <c r="D15581" t="s">
        <v>4766</v>
      </c>
      <c r="E15581" t="s">
        <v>32</v>
      </c>
      <c r="F15581">
        <v>33.51</v>
      </c>
      <c r="G15581">
        <v>34.11</v>
      </c>
      <c r="J15581">
        <v>0</v>
      </c>
      <c r="K15581">
        <v>0</v>
      </c>
    </row>
    <row r="15582" spans="1:11">
      <c r="A15582" t="s">
        <v>31616</v>
      </c>
      <c r="B15582" t="s">
        <v>58</v>
      </c>
      <c r="C15582">
        <v>89987</v>
      </c>
      <c r="D15582" t="s">
        <v>4771</v>
      </c>
      <c r="E15582" t="s">
        <v>32</v>
      </c>
      <c r="F15582">
        <v>78.48</v>
      </c>
      <c r="G15582">
        <v>79.67</v>
      </c>
      <c r="J15582">
        <v>0</v>
      </c>
      <c r="K15582">
        <v>0</v>
      </c>
    </row>
    <row r="15583" spans="1:11">
      <c r="A15583" t="s">
        <v>31617</v>
      </c>
      <c r="B15583" t="s">
        <v>58</v>
      </c>
      <c r="C15583">
        <v>94501</v>
      </c>
      <c r="D15583" t="s">
        <v>4779</v>
      </c>
      <c r="E15583" t="s">
        <v>32</v>
      </c>
      <c r="F15583">
        <v>566.4</v>
      </c>
      <c r="G15583">
        <v>570.29999999999995</v>
      </c>
      <c r="J15583">
        <v>0</v>
      </c>
      <c r="K15583">
        <v>0</v>
      </c>
    </row>
    <row r="15584" spans="1:11">
      <c r="A15584" t="s">
        <v>31618</v>
      </c>
      <c r="B15584" t="s">
        <v>58</v>
      </c>
      <c r="C15584">
        <v>89349</v>
      </c>
      <c r="D15584" t="s">
        <v>4764</v>
      </c>
      <c r="E15584" t="s">
        <v>32</v>
      </c>
      <c r="F15584">
        <v>22.39</v>
      </c>
      <c r="G15584">
        <v>22.78</v>
      </c>
      <c r="J15584">
        <v>0</v>
      </c>
      <c r="K15584">
        <v>0</v>
      </c>
    </row>
    <row r="15585" spans="1:11">
      <c r="A15585" t="s">
        <v>31619</v>
      </c>
      <c r="B15585" t="s">
        <v>58</v>
      </c>
      <c r="C15585">
        <v>89984</v>
      </c>
      <c r="D15585" t="s">
        <v>4768</v>
      </c>
      <c r="E15585" t="s">
        <v>32</v>
      </c>
      <c r="F15585">
        <v>70.36</v>
      </c>
      <c r="G15585">
        <v>71.34</v>
      </c>
      <c r="J15585">
        <v>0</v>
      </c>
      <c r="K15585">
        <v>0</v>
      </c>
    </row>
    <row r="15586" spans="1:11">
      <c r="A15586" t="s">
        <v>31620</v>
      </c>
      <c r="B15586" t="s">
        <v>58</v>
      </c>
      <c r="C15586">
        <v>89985</v>
      </c>
      <c r="D15586" t="s">
        <v>4769</v>
      </c>
      <c r="E15586" t="s">
        <v>32</v>
      </c>
      <c r="F15586">
        <v>74.84</v>
      </c>
      <c r="G15586">
        <v>76.03</v>
      </c>
      <c r="J15586">
        <v>0</v>
      </c>
      <c r="K15586">
        <v>0</v>
      </c>
    </row>
    <row r="15587" spans="1:11">
      <c r="A15587" t="s">
        <v>31621</v>
      </c>
      <c r="B15587" t="s">
        <v>58</v>
      </c>
      <c r="C15587">
        <v>89351</v>
      </c>
      <c r="D15587" t="s">
        <v>15419</v>
      </c>
      <c r="E15587" t="s">
        <v>32</v>
      </c>
      <c r="F15587">
        <v>28.32</v>
      </c>
      <c r="G15587">
        <v>28.92</v>
      </c>
      <c r="J15587">
        <v>0</v>
      </c>
      <c r="K15587">
        <v>0</v>
      </c>
    </row>
    <row r="15588" spans="1:11">
      <c r="A15588" t="s">
        <v>31622</v>
      </c>
      <c r="B15588" t="s">
        <v>58</v>
      </c>
      <c r="C15588">
        <v>103045</v>
      </c>
      <c r="D15588" t="s">
        <v>4832</v>
      </c>
      <c r="E15588" t="s">
        <v>32</v>
      </c>
      <c r="F15588">
        <v>13.25</v>
      </c>
      <c r="G15588">
        <v>13.64</v>
      </c>
      <c r="J15588">
        <v>0</v>
      </c>
      <c r="K15588">
        <v>0</v>
      </c>
    </row>
    <row r="15589" spans="1:11">
      <c r="A15589" t="s">
        <v>31623</v>
      </c>
      <c r="B15589" t="s">
        <v>58</v>
      </c>
      <c r="C15589">
        <v>103046</v>
      </c>
      <c r="D15589" t="s">
        <v>4833</v>
      </c>
      <c r="E15589" t="s">
        <v>32</v>
      </c>
      <c r="F15589">
        <v>31.47</v>
      </c>
      <c r="G15589">
        <v>32.07</v>
      </c>
      <c r="J15589">
        <v>0</v>
      </c>
      <c r="K15589">
        <v>0</v>
      </c>
    </row>
    <row r="15590" spans="1:11">
      <c r="A15590" t="s">
        <v>31624</v>
      </c>
      <c r="B15590" t="s">
        <v>58</v>
      </c>
      <c r="C15590">
        <v>103048</v>
      </c>
      <c r="D15590" t="s">
        <v>15420</v>
      </c>
      <c r="E15590" t="s">
        <v>32</v>
      </c>
      <c r="F15590">
        <v>24.46</v>
      </c>
      <c r="G15590">
        <v>24.92</v>
      </c>
      <c r="J15590">
        <v>0</v>
      </c>
      <c r="K15590">
        <v>0</v>
      </c>
    </row>
    <row r="15591" spans="1:11">
      <c r="A15591" t="s">
        <v>31625</v>
      </c>
      <c r="B15591" t="s">
        <v>58</v>
      </c>
      <c r="C15591">
        <v>103049</v>
      </c>
      <c r="D15591" t="s">
        <v>15421</v>
      </c>
      <c r="E15591" t="s">
        <v>32</v>
      </c>
      <c r="F15591">
        <v>26.5</v>
      </c>
      <c r="G15591">
        <v>26.93</v>
      </c>
      <c r="J15591">
        <v>0</v>
      </c>
      <c r="K15591">
        <v>0</v>
      </c>
    </row>
    <row r="15592" spans="1:11">
      <c r="A15592" t="s">
        <v>31626</v>
      </c>
      <c r="B15592" t="s">
        <v>58</v>
      </c>
      <c r="C15592">
        <v>103029</v>
      </c>
      <c r="D15592" t="s">
        <v>4822</v>
      </c>
      <c r="E15592" t="s">
        <v>32</v>
      </c>
      <c r="F15592">
        <v>37.840000000000003</v>
      </c>
      <c r="G15592">
        <v>38.44</v>
      </c>
      <c r="J15592">
        <v>0</v>
      </c>
      <c r="K15592">
        <v>0</v>
      </c>
    </row>
    <row r="15593" spans="1:11">
      <c r="A15593" t="s">
        <v>31627</v>
      </c>
      <c r="B15593" t="s">
        <v>58</v>
      </c>
      <c r="C15593">
        <v>103019</v>
      </c>
      <c r="D15593" t="s">
        <v>4821</v>
      </c>
      <c r="E15593" t="s">
        <v>32</v>
      </c>
      <c r="F15593">
        <v>247.98</v>
      </c>
      <c r="G15593">
        <v>250.43</v>
      </c>
      <c r="J15593">
        <v>0</v>
      </c>
      <c r="K15593">
        <v>0</v>
      </c>
    </row>
    <row r="15594" spans="1:11">
      <c r="A15594" t="s">
        <v>31628</v>
      </c>
      <c r="B15594" t="s">
        <v>58</v>
      </c>
      <c r="C15594">
        <v>103050</v>
      </c>
      <c r="D15594" t="s">
        <v>15422</v>
      </c>
      <c r="E15594" t="s">
        <v>32</v>
      </c>
      <c r="F15594">
        <v>31.16</v>
      </c>
      <c r="G15594">
        <v>33.26</v>
      </c>
      <c r="J15594">
        <v>0</v>
      </c>
      <c r="K15594">
        <v>0</v>
      </c>
    </row>
    <row r="15595" spans="1:11">
      <c r="A15595" t="s">
        <v>31629</v>
      </c>
      <c r="B15595" t="s">
        <v>58</v>
      </c>
      <c r="C15595">
        <v>103051</v>
      </c>
      <c r="D15595" t="s">
        <v>15423</v>
      </c>
      <c r="E15595" t="s">
        <v>32</v>
      </c>
      <c r="F15595">
        <v>37.65</v>
      </c>
      <c r="G15595">
        <v>40.24</v>
      </c>
      <c r="J15595">
        <v>0</v>
      </c>
      <c r="K15595">
        <v>0</v>
      </c>
    </row>
    <row r="15596" spans="1:11">
      <c r="A15596" t="s">
        <v>31630</v>
      </c>
      <c r="B15596" t="s">
        <v>58</v>
      </c>
      <c r="C15596">
        <v>103052</v>
      </c>
      <c r="D15596" t="s">
        <v>15424</v>
      </c>
      <c r="E15596" t="s">
        <v>32</v>
      </c>
      <c r="F15596">
        <v>49.96</v>
      </c>
      <c r="G15596">
        <v>53.15</v>
      </c>
      <c r="J15596">
        <v>0</v>
      </c>
      <c r="K15596">
        <v>0</v>
      </c>
    </row>
    <row r="15597" spans="1:11">
      <c r="A15597" t="s">
        <v>31631</v>
      </c>
      <c r="B15597" t="s">
        <v>58</v>
      </c>
      <c r="C15597">
        <v>94799</v>
      </c>
      <c r="D15597" t="s">
        <v>4787</v>
      </c>
      <c r="E15597" t="s">
        <v>32</v>
      </c>
      <c r="F15597">
        <v>311.38</v>
      </c>
      <c r="G15597">
        <v>313.83999999999997</v>
      </c>
      <c r="J15597">
        <v>0</v>
      </c>
      <c r="K15597">
        <v>0</v>
      </c>
    </row>
    <row r="15598" spans="1:11">
      <c r="A15598" t="s">
        <v>31632</v>
      </c>
      <c r="B15598" t="s">
        <v>58</v>
      </c>
      <c r="C15598">
        <v>94798</v>
      </c>
      <c r="D15598" t="s">
        <v>4786</v>
      </c>
      <c r="E15598" t="s">
        <v>32</v>
      </c>
      <c r="F15598">
        <v>253.9</v>
      </c>
      <c r="G15598">
        <v>255.78</v>
      </c>
      <c r="J15598">
        <v>0</v>
      </c>
      <c r="K15598">
        <v>0</v>
      </c>
    </row>
    <row r="15599" spans="1:11">
      <c r="A15599" t="s">
        <v>31633</v>
      </c>
      <c r="B15599" t="s">
        <v>58</v>
      </c>
      <c r="C15599">
        <v>94797</v>
      </c>
      <c r="D15599" t="s">
        <v>4785</v>
      </c>
      <c r="E15599" t="s">
        <v>32</v>
      </c>
      <c r="F15599">
        <v>152.44999999999999</v>
      </c>
      <c r="G15599">
        <v>153.83000000000001</v>
      </c>
      <c r="J15599">
        <v>0</v>
      </c>
      <c r="K15599">
        <v>0</v>
      </c>
    </row>
    <row r="15600" spans="1:11">
      <c r="A15600" t="s">
        <v>31634</v>
      </c>
      <c r="B15600" t="s">
        <v>58</v>
      </c>
      <c r="C15600">
        <v>94795</v>
      </c>
      <c r="D15600" t="s">
        <v>4783</v>
      </c>
      <c r="E15600" t="s">
        <v>32</v>
      </c>
      <c r="F15600">
        <v>63.97</v>
      </c>
      <c r="G15600">
        <v>64.650000000000006</v>
      </c>
      <c r="J15600">
        <v>0</v>
      </c>
      <c r="K15600">
        <v>0</v>
      </c>
    </row>
    <row r="15601" spans="1:11">
      <c r="A15601" t="s">
        <v>31635</v>
      </c>
      <c r="B15601" t="s">
        <v>58</v>
      </c>
      <c r="C15601">
        <v>94800</v>
      </c>
      <c r="D15601" t="s">
        <v>4788</v>
      </c>
      <c r="E15601" t="s">
        <v>32</v>
      </c>
      <c r="F15601">
        <v>399.74</v>
      </c>
      <c r="G15601">
        <v>402.91</v>
      </c>
      <c r="J15601">
        <v>0</v>
      </c>
      <c r="K15601">
        <v>0</v>
      </c>
    </row>
    <row r="15602" spans="1:11">
      <c r="A15602" t="s">
        <v>31636</v>
      </c>
      <c r="B15602" t="s">
        <v>58</v>
      </c>
      <c r="C15602">
        <v>94796</v>
      </c>
      <c r="D15602" t="s">
        <v>4784</v>
      </c>
      <c r="E15602" t="s">
        <v>32</v>
      </c>
      <c r="F15602">
        <v>72.760000000000005</v>
      </c>
      <c r="G15602">
        <v>73.790000000000006</v>
      </c>
      <c r="J15602">
        <v>0</v>
      </c>
      <c r="K15602">
        <v>0</v>
      </c>
    </row>
    <row r="15603" spans="1:11">
      <c r="A15603" t="s">
        <v>31637</v>
      </c>
      <c r="B15603" t="s">
        <v>58</v>
      </c>
      <c r="C15603">
        <v>99635</v>
      </c>
      <c r="D15603" t="s">
        <v>4809</v>
      </c>
      <c r="E15603" t="s">
        <v>32</v>
      </c>
      <c r="F15603">
        <v>323.35000000000002</v>
      </c>
      <c r="G15603">
        <v>328.33</v>
      </c>
      <c r="J15603">
        <v>0</v>
      </c>
      <c r="K15603">
        <v>0</v>
      </c>
    </row>
    <row r="15604" spans="1:11">
      <c r="A15604" t="s">
        <v>31638</v>
      </c>
      <c r="B15604" t="s">
        <v>58</v>
      </c>
      <c r="C15604">
        <v>103018</v>
      </c>
      <c r="D15604" t="s">
        <v>4820</v>
      </c>
      <c r="E15604" t="s">
        <v>32</v>
      </c>
      <c r="F15604">
        <v>265.42</v>
      </c>
      <c r="G15604">
        <v>269.74</v>
      </c>
      <c r="J15604">
        <v>0</v>
      </c>
      <c r="K15604">
        <v>0</v>
      </c>
    </row>
    <row r="15605" spans="1:11">
      <c r="A15605" t="s">
        <v>31639</v>
      </c>
      <c r="B15605" t="s">
        <v>58</v>
      </c>
      <c r="C15605">
        <v>95252</v>
      </c>
      <c r="D15605" t="s">
        <v>4793</v>
      </c>
      <c r="E15605" t="s">
        <v>32</v>
      </c>
      <c r="F15605">
        <v>121.64</v>
      </c>
      <c r="G15605">
        <v>123.06</v>
      </c>
      <c r="J15605">
        <v>0</v>
      </c>
      <c r="K15605">
        <v>0</v>
      </c>
    </row>
    <row r="15606" spans="1:11">
      <c r="A15606" t="s">
        <v>31640</v>
      </c>
      <c r="B15606" t="s">
        <v>58</v>
      </c>
      <c r="C15606">
        <v>95251</v>
      </c>
      <c r="D15606" t="s">
        <v>4792</v>
      </c>
      <c r="E15606" t="s">
        <v>32</v>
      </c>
      <c r="F15606">
        <v>99.89</v>
      </c>
      <c r="G15606">
        <v>100.97</v>
      </c>
      <c r="J15606">
        <v>0</v>
      </c>
      <c r="K15606">
        <v>0</v>
      </c>
    </row>
    <row r="15607" spans="1:11">
      <c r="A15607" t="s">
        <v>31641</v>
      </c>
      <c r="B15607" t="s">
        <v>58</v>
      </c>
      <c r="C15607">
        <v>95250</v>
      </c>
      <c r="D15607" t="s">
        <v>4791</v>
      </c>
      <c r="E15607" t="s">
        <v>32</v>
      </c>
      <c r="F15607">
        <v>67.87</v>
      </c>
      <c r="G15607">
        <v>68.680000000000007</v>
      </c>
      <c r="J15607">
        <v>0</v>
      </c>
      <c r="K15607">
        <v>0</v>
      </c>
    </row>
    <row r="15608" spans="1:11">
      <c r="A15608" t="s">
        <v>31642</v>
      </c>
      <c r="B15608" t="s">
        <v>58</v>
      </c>
      <c r="C15608">
        <v>95248</v>
      </c>
      <c r="D15608" t="s">
        <v>4789</v>
      </c>
      <c r="E15608" t="s">
        <v>32</v>
      </c>
      <c r="F15608">
        <v>42.03</v>
      </c>
      <c r="G15608">
        <v>42.42</v>
      </c>
      <c r="J15608">
        <v>0</v>
      </c>
      <c r="K15608">
        <v>0</v>
      </c>
    </row>
    <row r="15609" spans="1:11">
      <c r="A15609" t="s">
        <v>31643</v>
      </c>
      <c r="B15609" t="s">
        <v>58</v>
      </c>
      <c r="C15609">
        <v>95253</v>
      </c>
      <c r="D15609" t="s">
        <v>4794</v>
      </c>
      <c r="E15609" t="s">
        <v>32</v>
      </c>
      <c r="F15609">
        <v>183.19</v>
      </c>
      <c r="G15609">
        <v>185.03</v>
      </c>
      <c r="J15609">
        <v>0</v>
      </c>
      <c r="K15609">
        <v>0</v>
      </c>
    </row>
    <row r="15610" spans="1:11">
      <c r="A15610" t="s">
        <v>31644</v>
      </c>
      <c r="B15610" t="s">
        <v>58</v>
      </c>
      <c r="C15610">
        <v>95249</v>
      </c>
      <c r="D15610" t="s">
        <v>4790</v>
      </c>
      <c r="E15610" t="s">
        <v>32</v>
      </c>
      <c r="F15610">
        <v>50.3</v>
      </c>
      <c r="G15610">
        <v>50.9</v>
      </c>
      <c r="J15610">
        <v>0</v>
      </c>
      <c r="K15610">
        <v>0</v>
      </c>
    </row>
    <row r="15611" spans="1:11">
      <c r="A15611" t="s">
        <v>31645</v>
      </c>
      <c r="B15611" t="s">
        <v>58</v>
      </c>
      <c r="C15611">
        <v>99622</v>
      </c>
      <c r="D15611" t="s">
        <v>15425</v>
      </c>
      <c r="E15611" t="s">
        <v>32</v>
      </c>
      <c r="F15611">
        <v>327.14</v>
      </c>
      <c r="G15611">
        <v>328.56</v>
      </c>
      <c r="J15611">
        <v>0.94689999999999996</v>
      </c>
      <c r="K15611">
        <v>0.94279999999999997</v>
      </c>
    </row>
    <row r="15612" spans="1:11">
      <c r="A15612" t="s">
        <v>31646</v>
      </c>
      <c r="B15612" t="s">
        <v>58</v>
      </c>
      <c r="C15612">
        <v>99621</v>
      </c>
      <c r="D15612" t="s">
        <v>4797</v>
      </c>
      <c r="E15612" t="s">
        <v>32</v>
      </c>
      <c r="F15612">
        <v>290.55</v>
      </c>
      <c r="G15612">
        <v>291.63</v>
      </c>
      <c r="J15612">
        <v>0.95399999999999996</v>
      </c>
      <c r="K15612">
        <v>0.95050000000000001</v>
      </c>
    </row>
    <row r="15613" spans="1:11">
      <c r="A15613" t="s">
        <v>31647</v>
      </c>
      <c r="B15613" t="s">
        <v>58</v>
      </c>
      <c r="C15613">
        <v>99620</v>
      </c>
      <c r="D15613" t="s">
        <v>4796</v>
      </c>
      <c r="E15613" t="s">
        <v>32</v>
      </c>
      <c r="F15613">
        <v>194.97</v>
      </c>
      <c r="G15613">
        <v>195.78</v>
      </c>
      <c r="J15613">
        <v>0.9496</v>
      </c>
      <c r="K15613">
        <v>0.94569999999999999</v>
      </c>
    </row>
    <row r="15614" spans="1:11">
      <c r="A15614" t="s">
        <v>31648</v>
      </c>
      <c r="B15614" t="s">
        <v>58</v>
      </c>
      <c r="C15614">
        <v>103008</v>
      </c>
      <c r="D15614" t="s">
        <v>4810</v>
      </c>
      <c r="E15614" t="s">
        <v>32</v>
      </c>
      <c r="F15614">
        <v>117.19</v>
      </c>
      <c r="G15614">
        <v>117.58</v>
      </c>
      <c r="J15614">
        <v>0.95920000000000005</v>
      </c>
      <c r="K15614">
        <v>0.95599999999999996</v>
      </c>
    </row>
    <row r="15615" spans="1:11">
      <c r="A15615" t="s">
        <v>31649</v>
      </c>
      <c r="B15615" t="s">
        <v>58</v>
      </c>
      <c r="C15615">
        <v>99624</v>
      </c>
      <c r="D15615" t="s">
        <v>4798</v>
      </c>
      <c r="E15615" t="s">
        <v>32</v>
      </c>
      <c r="F15615">
        <v>650.59</v>
      </c>
      <c r="G15615">
        <v>653.04</v>
      </c>
      <c r="J15615">
        <v>0.95389999999999997</v>
      </c>
      <c r="K15615">
        <v>0.95030000000000003</v>
      </c>
    </row>
    <row r="15616" spans="1:11">
      <c r="A15616" t="s">
        <v>31650</v>
      </c>
      <c r="B15616" t="s">
        <v>58</v>
      </c>
      <c r="C15616">
        <v>99623</v>
      </c>
      <c r="D15616" t="s">
        <v>15426</v>
      </c>
      <c r="E15616" t="s">
        <v>32</v>
      </c>
      <c r="F15616">
        <v>456.4</v>
      </c>
      <c r="G15616">
        <v>458.24</v>
      </c>
      <c r="J15616">
        <v>0.95089999999999997</v>
      </c>
      <c r="K15616">
        <v>0.94710000000000005</v>
      </c>
    </row>
    <row r="15617" spans="1:11">
      <c r="A15617" t="s">
        <v>31651</v>
      </c>
      <c r="B15617" t="s">
        <v>58</v>
      </c>
      <c r="C15617">
        <v>99625</v>
      </c>
      <c r="D15617" t="s">
        <v>4799</v>
      </c>
      <c r="E15617" t="s">
        <v>32</v>
      </c>
      <c r="F15617">
        <v>894.71</v>
      </c>
      <c r="G15617">
        <v>897.78</v>
      </c>
      <c r="J15617">
        <v>0.95809999999999995</v>
      </c>
      <c r="K15617">
        <v>0.95479999999999998</v>
      </c>
    </row>
    <row r="15618" spans="1:11">
      <c r="A15618" t="s">
        <v>31652</v>
      </c>
      <c r="B15618" t="s">
        <v>58</v>
      </c>
      <c r="C15618">
        <v>99619</v>
      </c>
      <c r="D15618" t="s">
        <v>4795</v>
      </c>
      <c r="E15618" t="s">
        <v>32</v>
      </c>
      <c r="F15618">
        <v>143.53</v>
      </c>
      <c r="G15618">
        <v>144.13</v>
      </c>
      <c r="J15618">
        <v>0.94910000000000005</v>
      </c>
      <c r="K15618">
        <v>0.94520000000000004</v>
      </c>
    </row>
    <row r="15619" spans="1:11">
      <c r="A15619" t="s">
        <v>31653</v>
      </c>
      <c r="B15619" t="s">
        <v>58</v>
      </c>
      <c r="C15619">
        <v>99626</v>
      </c>
      <c r="D15619" t="s">
        <v>4800</v>
      </c>
      <c r="E15619" t="s">
        <v>32</v>
      </c>
      <c r="F15619">
        <v>1377.12</v>
      </c>
      <c r="G15619">
        <v>1381.02</v>
      </c>
      <c r="J15619">
        <v>0.96540000000000004</v>
      </c>
      <c r="K15619">
        <v>0.9627</v>
      </c>
    </row>
    <row r="15620" spans="1:11">
      <c r="A15620" t="s">
        <v>31654</v>
      </c>
      <c r="B15620" t="s">
        <v>58</v>
      </c>
      <c r="C15620">
        <v>99631</v>
      </c>
      <c r="D15620" t="s">
        <v>4805</v>
      </c>
      <c r="E15620" t="s">
        <v>32</v>
      </c>
      <c r="F15620">
        <v>182.29</v>
      </c>
      <c r="G15620">
        <v>183.71</v>
      </c>
      <c r="J15620">
        <v>0.90469999999999995</v>
      </c>
      <c r="K15620">
        <v>0.89770000000000005</v>
      </c>
    </row>
    <row r="15621" spans="1:11">
      <c r="A15621" t="s">
        <v>31655</v>
      </c>
      <c r="B15621" t="s">
        <v>58</v>
      </c>
      <c r="C15621">
        <v>99630</v>
      </c>
      <c r="D15621" t="s">
        <v>4804</v>
      </c>
      <c r="E15621" t="s">
        <v>32</v>
      </c>
      <c r="F15621">
        <v>156.51</v>
      </c>
      <c r="G15621">
        <v>157.59</v>
      </c>
      <c r="J15621">
        <v>0.91459999999999997</v>
      </c>
      <c r="K15621">
        <v>0.9083</v>
      </c>
    </row>
    <row r="15622" spans="1:11">
      <c r="A15622" t="s">
        <v>31656</v>
      </c>
      <c r="B15622" t="s">
        <v>58</v>
      </c>
      <c r="C15622">
        <v>99629</v>
      </c>
      <c r="D15622" t="s">
        <v>4803</v>
      </c>
      <c r="E15622" t="s">
        <v>32</v>
      </c>
      <c r="F15622">
        <v>105.23</v>
      </c>
      <c r="G15622">
        <v>106.04</v>
      </c>
      <c r="J15622">
        <v>0.90669999999999995</v>
      </c>
      <c r="K15622">
        <v>0.89980000000000004</v>
      </c>
    </row>
    <row r="15623" spans="1:11">
      <c r="A15623" t="s">
        <v>31657</v>
      </c>
      <c r="B15623" t="s">
        <v>58</v>
      </c>
      <c r="C15623">
        <v>99627</v>
      </c>
      <c r="D15623" t="s">
        <v>4801</v>
      </c>
      <c r="E15623" t="s">
        <v>32</v>
      </c>
      <c r="F15623">
        <v>86.61</v>
      </c>
      <c r="G15623">
        <v>87</v>
      </c>
      <c r="J15623">
        <v>0.94479999999999997</v>
      </c>
      <c r="K15623">
        <v>0.94059999999999999</v>
      </c>
    </row>
    <row r="15624" spans="1:11">
      <c r="A15624" t="s">
        <v>31658</v>
      </c>
      <c r="B15624" t="s">
        <v>58</v>
      </c>
      <c r="C15624">
        <v>103009</v>
      </c>
      <c r="D15624" t="s">
        <v>4811</v>
      </c>
      <c r="E15624" t="s">
        <v>32</v>
      </c>
      <c r="F15624">
        <v>415.01</v>
      </c>
      <c r="G15624">
        <v>417.46</v>
      </c>
      <c r="J15624">
        <v>0.92779999999999996</v>
      </c>
      <c r="K15624">
        <v>0.92230000000000001</v>
      </c>
    </row>
    <row r="15625" spans="1:11">
      <c r="A15625" t="s">
        <v>31659</v>
      </c>
      <c r="B15625" t="s">
        <v>58</v>
      </c>
      <c r="C15625">
        <v>99632</v>
      </c>
      <c r="D15625" t="s">
        <v>4806</v>
      </c>
      <c r="E15625" t="s">
        <v>32</v>
      </c>
      <c r="F15625">
        <v>262.7</v>
      </c>
      <c r="G15625">
        <v>264.54000000000002</v>
      </c>
      <c r="J15625">
        <v>0.91469999999999996</v>
      </c>
      <c r="K15625">
        <v>0.9083</v>
      </c>
    </row>
    <row r="15626" spans="1:11">
      <c r="A15626" t="s">
        <v>31660</v>
      </c>
      <c r="B15626" t="s">
        <v>58</v>
      </c>
      <c r="C15626">
        <v>99633</v>
      </c>
      <c r="D15626" t="s">
        <v>4807</v>
      </c>
      <c r="E15626" t="s">
        <v>32</v>
      </c>
      <c r="F15626">
        <v>563.30999999999995</v>
      </c>
      <c r="G15626">
        <v>566.38</v>
      </c>
      <c r="J15626">
        <v>0.93340000000000001</v>
      </c>
      <c r="K15626">
        <v>0.92830000000000001</v>
      </c>
    </row>
    <row r="15627" spans="1:11">
      <c r="A15627" t="s">
        <v>31661</v>
      </c>
      <c r="B15627" t="s">
        <v>58</v>
      </c>
      <c r="C15627">
        <v>99628</v>
      </c>
      <c r="D15627" t="s">
        <v>4802</v>
      </c>
      <c r="E15627" t="s">
        <v>32</v>
      </c>
      <c r="F15627">
        <v>94.63</v>
      </c>
      <c r="G15627">
        <v>95.23</v>
      </c>
      <c r="J15627">
        <v>0.92290000000000005</v>
      </c>
      <c r="K15627">
        <v>0.91700000000000004</v>
      </c>
    </row>
    <row r="15628" spans="1:11">
      <c r="A15628" t="s">
        <v>31662</v>
      </c>
      <c r="B15628" t="s">
        <v>58</v>
      </c>
      <c r="C15628">
        <v>99634</v>
      </c>
      <c r="D15628" t="s">
        <v>4808</v>
      </c>
      <c r="E15628" t="s">
        <v>32</v>
      </c>
      <c r="F15628">
        <v>960.14</v>
      </c>
      <c r="G15628">
        <v>964.04</v>
      </c>
      <c r="J15628">
        <v>0.95040000000000002</v>
      </c>
      <c r="K15628">
        <v>0.9466</v>
      </c>
    </row>
    <row r="15629" spans="1:11">
      <c r="A15629" t="s">
        <v>31663</v>
      </c>
      <c r="B15629" t="s">
        <v>58</v>
      </c>
      <c r="C15629">
        <v>103013</v>
      </c>
      <c r="D15629" t="s">
        <v>4815</v>
      </c>
      <c r="E15629" t="s">
        <v>32</v>
      </c>
      <c r="F15629">
        <v>168.32</v>
      </c>
      <c r="G15629">
        <v>169.03</v>
      </c>
      <c r="J15629">
        <v>0.94850000000000001</v>
      </c>
      <c r="K15629">
        <v>0.94450000000000001</v>
      </c>
    </row>
    <row r="15630" spans="1:11">
      <c r="A15630" t="s">
        <v>31664</v>
      </c>
      <c r="B15630" t="s">
        <v>58</v>
      </c>
      <c r="C15630">
        <v>103012</v>
      </c>
      <c r="D15630" t="s">
        <v>4814</v>
      </c>
      <c r="E15630" t="s">
        <v>32</v>
      </c>
      <c r="F15630">
        <v>156.29</v>
      </c>
      <c r="G15630">
        <v>156.83000000000001</v>
      </c>
      <c r="J15630">
        <v>0.95730000000000004</v>
      </c>
      <c r="K15630">
        <v>0.95399999999999996</v>
      </c>
    </row>
    <row r="15631" spans="1:11">
      <c r="A15631" t="s">
        <v>31665</v>
      </c>
      <c r="B15631" t="s">
        <v>58</v>
      </c>
      <c r="C15631">
        <v>103011</v>
      </c>
      <c r="D15631" t="s">
        <v>4813</v>
      </c>
      <c r="E15631" t="s">
        <v>32</v>
      </c>
      <c r="F15631">
        <v>99.14</v>
      </c>
      <c r="G15631">
        <v>99.54</v>
      </c>
      <c r="J15631">
        <v>0.9506</v>
      </c>
      <c r="K15631">
        <v>0.94679999999999997</v>
      </c>
    </row>
    <row r="15632" spans="1:11">
      <c r="A15632" t="s">
        <v>31666</v>
      </c>
      <c r="B15632" t="s">
        <v>58</v>
      </c>
      <c r="C15632">
        <v>103015</v>
      </c>
      <c r="D15632" t="s">
        <v>4817</v>
      </c>
      <c r="E15632" t="s">
        <v>32</v>
      </c>
      <c r="F15632">
        <v>447.16</v>
      </c>
      <c r="G15632">
        <v>448.38</v>
      </c>
      <c r="J15632">
        <v>0.96650000000000003</v>
      </c>
      <c r="K15632">
        <v>0.96379999999999999</v>
      </c>
    </row>
    <row r="15633" spans="1:11">
      <c r="A15633" t="s">
        <v>31667</v>
      </c>
      <c r="B15633" t="s">
        <v>58</v>
      </c>
      <c r="C15633">
        <v>103014</v>
      </c>
      <c r="D15633" t="s">
        <v>4816</v>
      </c>
      <c r="E15633" t="s">
        <v>32</v>
      </c>
      <c r="F15633">
        <v>253.03</v>
      </c>
      <c r="G15633">
        <v>253.95</v>
      </c>
      <c r="J15633">
        <v>0.95569999999999999</v>
      </c>
      <c r="K15633">
        <v>0.95230000000000004</v>
      </c>
    </row>
    <row r="15634" spans="1:11">
      <c r="A15634" t="s">
        <v>31668</v>
      </c>
      <c r="B15634" t="s">
        <v>58</v>
      </c>
      <c r="C15634">
        <v>103016</v>
      </c>
      <c r="D15634" t="s">
        <v>4818</v>
      </c>
      <c r="E15634" t="s">
        <v>32</v>
      </c>
      <c r="F15634">
        <v>611.21</v>
      </c>
      <c r="G15634">
        <v>612.73</v>
      </c>
      <c r="J15634">
        <v>0.96930000000000005</v>
      </c>
      <c r="K15634">
        <v>0.96689999999999998</v>
      </c>
    </row>
    <row r="15635" spans="1:11">
      <c r="A15635" t="s">
        <v>31669</v>
      </c>
      <c r="B15635" t="s">
        <v>58</v>
      </c>
      <c r="C15635">
        <v>103010</v>
      </c>
      <c r="D15635" t="s">
        <v>4812</v>
      </c>
      <c r="E15635" t="s">
        <v>32</v>
      </c>
      <c r="F15635">
        <v>88.87</v>
      </c>
      <c r="G15635">
        <v>89.17</v>
      </c>
      <c r="J15635">
        <v>0.95899999999999996</v>
      </c>
      <c r="K15635">
        <v>0.95579999999999998</v>
      </c>
    </row>
    <row r="15636" spans="1:11">
      <c r="A15636" t="s">
        <v>31670</v>
      </c>
      <c r="B15636" t="s">
        <v>58</v>
      </c>
      <c r="C15636">
        <v>103017</v>
      </c>
      <c r="D15636" t="s">
        <v>4819</v>
      </c>
      <c r="E15636" t="s">
        <v>32</v>
      </c>
      <c r="F15636">
        <v>1066.47</v>
      </c>
      <c r="G15636">
        <v>1068.42</v>
      </c>
      <c r="J15636">
        <v>0.97770000000000001</v>
      </c>
      <c r="K15636">
        <v>0.97589999999999999</v>
      </c>
    </row>
    <row r="15637" spans="1:11">
      <c r="A15637" t="s">
        <v>31671</v>
      </c>
      <c r="B15637" t="s">
        <v>58</v>
      </c>
      <c r="C15637">
        <v>103033</v>
      </c>
      <c r="D15637" t="s">
        <v>8868</v>
      </c>
      <c r="E15637" t="s">
        <v>32</v>
      </c>
      <c r="F15637">
        <v>0</v>
      </c>
      <c r="G15637">
        <v>0</v>
      </c>
    </row>
    <row r="15638" spans="1:11">
      <c r="A15638" t="s">
        <v>31672</v>
      </c>
      <c r="B15638" t="s">
        <v>58</v>
      </c>
      <c r="C15638">
        <v>103032</v>
      </c>
      <c r="D15638" t="s">
        <v>8869</v>
      </c>
      <c r="E15638" t="s">
        <v>32</v>
      </c>
      <c r="F15638">
        <v>0</v>
      </c>
      <c r="G15638">
        <v>0</v>
      </c>
    </row>
    <row r="15639" spans="1:11">
      <c r="A15639" t="s">
        <v>31673</v>
      </c>
      <c r="B15639" t="s">
        <v>58</v>
      </c>
      <c r="C15639">
        <v>103030</v>
      </c>
      <c r="D15639" t="s">
        <v>8870</v>
      </c>
      <c r="E15639" t="s">
        <v>32</v>
      </c>
      <c r="F15639">
        <v>0</v>
      </c>
      <c r="G15639">
        <v>0</v>
      </c>
    </row>
    <row r="15640" spans="1:11">
      <c r="A15640" t="s">
        <v>31674</v>
      </c>
      <c r="B15640" t="s">
        <v>58</v>
      </c>
      <c r="C15640">
        <v>103031</v>
      </c>
      <c r="D15640" t="s">
        <v>8871</v>
      </c>
      <c r="E15640" t="s">
        <v>32</v>
      </c>
      <c r="F15640">
        <v>0</v>
      </c>
      <c r="G15640">
        <v>0</v>
      </c>
    </row>
    <row r="15641" spans="1:11">
      <c r="A15641" t="s">
        <v>31675</v>
      </c>
      <c r="B15641" t="s">
        <v>58</v>
      </c>
      <c r="C15641">
        <v>103035</v>
      </c>
      <c r="D15641" t="s">
        <v>8872</v>
      </c>
      <c r="E15641" t="s">
        <v>32</v>
      </c>
      <c r="F15641">
        <v>0</v>
      </c>
      <c r="G15641">
        <v>0</v>
      </c>
    </row>
    <row r="15642" spans="1:11">
      <c r="A15642" t="s">
        <v>31676</v>
      </c>
      <c r="B15642" t="s">
        <v>58</v>
      </c>
      <c r="C15642">
        <v>103034</v>
      </c>
      <c r="D15642" t="s">
        <v>8873</v>
      </c>
      <c r="E15642" t="s">
        <v>32</v>
      </c>
      <c r="F15642">
        <v>0</v>
      </c>
      <c r="G15642">
        <v>0</v>
      </c>
    </row>
    <row r="15643" spans="1:11">
      <c r="A15643" t="s">
        <v>31677</v>
      </c>
      <c r="B15643" t="s">
        <v>58</v>
      </c>
      <c r="C15643">
        <v>103024</v>
      </c>
      <c r="D15643" t="s">
        <v>8874</v>
      </c>
      <c r="E15643" t="s">
        <v>32</v>
      </c>
      <c r="F15643">
        <v>0</v>
      </c>
      <c r="G15643">
        <v>0</v>
      </c>
    </row>
    <row r="15644" spans="1:11">
      <c r="A15644" t="s">
        <v>31678</v>
      </c>
      <c r="B15644" t="s">
        <v>58</v>
      </c>
      <c r="C15644">
        <v>103023</v>
      </c>
      <c r="D15644" t="s">
        <v>8875</v>
      </c>
      <c r="E15644" t="s">
        <v>32</v>
      </c>
      <c r="F15644">
        <v>0</v>
      </c>
      <c r="G15644">
        <v>0</v>
      </c>
    </row>
    <row r="15645" spans="1:11">
      <c r="A15645" t="s">
        <v>31679</v>
      </c>
      <c r="B15645" t="s">
        <v>58</v>
      </c>
      <c r="C15645">
        <v>103022</v>
      </c>
      <c r="D15645" t="s">
        <v>8876</v>
      </c>
      <c r="E15645" t="s">
        <v>32</v>
      </c>
      <c r="F15645">
        <v>0</v>
      </c>
      <c r="G15645">
        <v>0</v>
      </c>
    </row>
    <row r="15646" spans="1:11">
      <c r="A15646" t="s">
        <v>31680</v>
      </c>
      <c r="B15646" t="s">
        <v>58</v>
      </c>
      <c r="C15646">
        <v>103020</v>
      </c>
      <c r="D15646" t="s">
        <v>8877</v>
      </c>
      <c r="E15646" t="s">
        <v>32</v>
      </c>
      <c r="F15646">
        <v>0</v>
      </c>
      <c r="G15646">
        <v>0</v>
      </c>
    </row>
    <row r="15647" spans="1:11">
      <c r="A15647" t="s">
        <v>31681</v>
      </c>
      <c r="B15647" t="s">
        <v>58</v>
      </c>
      <c r="C15647">
        <v>103026</v>
      </c>
      <c r="D15647" t="s">
        <v>8878</v>
      </c>
      <c r="E15647" t="s">
        <v>32</v>
      </c>
      <c r="F15647">
        <v>0</v>
      </c>
      <c r="G15647">
        <v>0</v>
      </c>
    </row>
    <row r="15648" spans="1:11">
      <c r="A15648" t="s">
        <v>31682</v>
      </c>
      <c r="B15648" t="s">
        <v>58</v>
      </c>
      <c r="C15648">
        <v>103025</v>
      </c>
      <c r="D15648" t="s">
        <v>8879</v>
      </c>
      <c r="E15648" t="s">
        <v>32</v>
      </c>
      <c r="F15648">
        <v>0</v>
      </c>
      <c r="G15648">
        <v>0</v>
      </c>
    </row>
    <row r="15649" spans="1:7">
      <c r="A15649" t="s">
        <v>31683</v>
      </c>
      <c r="B15649" t="s">
        <v>58</v>
      </c>
      <c r="C15649">
        <v>103021</v>
      </c>
      <c r="D15649" t="s">
        <v>8880</v>
      </c>
      <c r="E15649" t="s">
        <v>32</v>
      </c>
      <c r="F15649">
        <v>0</v>
      </c>
      <c r="G15649">
        <v>0</v>
      </c>
    </row>
    <row r="15650" spans="1:7">
      <c r="A15650" t="s">
        <v>31684</v>
      </c>
      <c r="B15650" t="s">
        <v>58</v>
      </c>
      <c r="C15650">
        <v>103027</v>
      </c>
      <c r="D15650" t="s">
        <v>8881</v>
      </c>
      <c r="E15650" t="s">
        <v>32</v>
      </c>
      <c r="F15650">
        <v>0</v>
      </c>
      <c r="G15650">
        <v>0</v>
      </c>
    </row>
    <row r="15651" spans="1:7">
      <c r="A15651" t="s">
        <v>31685</v>
      </c>
      <c r="B15651" t="s">
        <v>58</v>
      </c>
      <c r="C15651">
        <v>103028</v>
      </c>
      <c r="D15651" t="s">
        <v>8882</v>
      </c>
      <c r="E15651" t="s">
        <v>32</v>
      </c>
      <c r="F15651">
        <v>0</v>
      </c>
      <c r="G15651">
        <v>0</v>
      </c>
    </row>
    <row r="15652" spans="1:7">
      <c r="A15652" t="s">
        <v>31686</v>
      </c>
      <c r="B15652" t="s">
        <v>58</v>
      </c>
      <c r="C15652">
        <v>103563</v>
      </c>
      <c r="D15652" t="s">
        <v>8883</v>
      </c>
      <c r="E15652" t="s">
        <v>32</v>
      </c>
      <c r="F15652">
        <v>0</v>
      </c>
      <c r="G15652">
        <v>0</v>
      </c>
    </row>
    <row r="15653" spans="1:7">
      <c r="A15653" t="s">
        <v>31687</v>
      </c>
      <c r="B15653" t="s">
        <v>58</v>
      </c>
      <c r="C15653">
        <v>103564</v>
      </c>
      <c r="D15653" t="s">
        <v>8884</v>
      </c>
      <c r="E15653" t="s">
        <v>32</v>
      </c>
      <c r="F15653">
        <v>0</v>
      </c>
      <c r="G15653">
        <v>0</v>
      </c>
    </row>
    <row r="15654" spans="1:7">
      <c r="A15654" t="s">
        <v>31688</v>
      </c>
      <c r="B15654" t="s">
        <v>58</v>
      </c>
      <c r="C15654">
        <v>103565</v>
      </c>
      <c r="D15654" t="s">
        <v>8885</v>
      </c>
      <c r="E15654" t="s">
        <v>32</v>
      </c>
      <c r="F15654">
        <v>0</v>
      </c>
      <c r="G15654">
        <v>0</v>
      </c>
    </row>
    <row r="15655" spans="1:7">
      <c r="A15655" t="s">
        <v>31689</v>
      </c>
      <c r="B15655" t="s">
        <v>58</v>
      </c>
      <c r="C15655">
        <v>103566</v>
      </c>
      <c r="D15655" t="s">
        <v>8886</v>
      </c>
      <c r="E15655" t="s">
        <v>32</v>
      </c>
      <c r="F15655">
        <v>0</v>
      </c>
      <c r="G15655">
        <v>0</v>
      </c>
    </row>
    <row r="15656" spans="1:7">
      <c r="A15656" t="s">
        <v>31690</v>
      </c>
      <c r="B15656" t="s">
        <v>58</v>
      </c>
      <c r="C15656">
        <v>103567</v>
      </c>
      <c r="D15656" t="s">
        <v>8887</v>
      </c>
      <c r="E15656" t="s">
        <v>32</v>
      </c>
      <c r="F15656">
        <v>0</v>
      </c>
      <c r="G15656">
        <v>0</v>
      </c>
    </row>
    <row r="15657" spans="1:7">
      <c r="A15657" t="s">
        <v>31691</v>
      </c>
      <c r="B15657" t="s">
        <v>58</v>
      </c>
      <c r="C15657">
        <v>103568</v>
      </c>
      <c r="D15657" t="s">
        <v>8888</v>
      </c>
      <c r="E15657" t="s">
        <v>32</v>
      </c>
      <c r="F15657">
        <v>0</v>
      </c>
      <c r="G15657">
        <v>0</v>
      </c>
    </row>
    <row r="15658" spans="1:7">
      <c r="A15658" t="s">
        <v>31692</v>
      </c>
      <c r="B15658" t="s">
        <v>58</v>
      </c>
      <c r="C15658">
        <v>103569</v>
      </c>
      <c r="D15658" t="s">
        <v>8889</v>
      </c>
      <c r="E15658" t="s">
        <v>32</v>
      </c>
      <c r="F15658">
        <v>0</v>
      </c>
      <c r="G15658">
        <v>0</v>
      </c>
    </row>
    <row r="15659" spans="1:7">
      <c r="A15659" t="s">
        <v>31693</v>
      </c>
      <c r="B15659" t="s">
        <v>58</v>
      </c>
      <c r="C15659">
        <v>103570</v>
      </c>
      <c r="D15659" t="s">
        <v>8890</v>
      </c>
      <c r="E15659" t="s">
        <v>32</v>
      </c>
      <c r="F15659">
        <v>0</v>
      </c>
      <c r="G15659">
        <v>0</v>
      </c>
    </row>
    <row r="15660" spans="1:7">
      <c r="A15660" t="s">
        <v>31694</v>
      </c>
      <c r="B15660" t="s">
        <v>58</v>
      </c>
      <c r="C15660">
        <v>103571</v>
      </c>
      <c r="D15660" t="s">
        <v>8891</v>
      </c>
      <c r="E15660" t="s">
        <v>32</v>
      </c>
      <c r="F15660">
        <v>0</v>
      </c>
      <c r="G15660">
        <v>0</v>
      </c>
    </row>
    <row r="15661" spans="1:7">
      <c r="A15661" t="s">
        <v>31695</v>
      </c>
      <c r="B15661" t="s">
        <v>58</v>
      </c>
      <c r="C15661">
        <v>103562</v>
      </c>
      <c r="D15661" t="s">
        <v>8892</v>
      </c>
      <c r="E15661" t="s">
        <v>32</v>
      </c>
      <c r="F15661">
        <v>0</v>
      </c>
      <c r="G15661">
        <v>0</v>
      </c>
    </row>
    <row r="15662" spans="1:7">
      <c r="A15662" t="s">
        <v>31696</v>
      </c>
      <c r="B15662" t="s">
        <v>58</v>
      </c>
      <c r="C15662">
        <v>103573</v>
      </c>
      <c r="D15662" t="s">
        <v>8893</v>
      </c>
      <c r="E15662" t="s">
        <v>32</v>
      </c>
      <c r="F15662">
        <v>0</v>
      </c>
      <c r="G15662">
        <v>0</v>
      </c>
    </row>
    <row r="15663" spans="1:7">
      <c r="A15663" t="s">
        <v>31697</v>
      </c>
      <c r="B15663" t="s">
        <v>58</v>
      </c>
      <c r="C15663">
        <v>103585</v>
      </c>
      <c r="D15663" t="s">
        <v>8894</v>
      </c>
      <c r="E15663" t="s">
        <v>32</v>
      </c>
      <c r="F15663">
        <v>0</v>
      </c>
      <c r="G15663">
        <v>0</v>
      </c>
    </row>
    <row r="15664" spans="1:7">
      <c r="A15664" t="s">
        <v>31698</v>
      </c>
      <c r="B15664" t="s">
        <v>58</v>
      </c>
      <c r="C15664">
        <v>103586</v>
      </c>
      <c r="D15664" t="s">
        <v>8895</v>
      </c>
      <c r="E15664" t="s">
        <v>32</v>
      </c>
      <c r="F15664">
        <v>0</v>
      </c>
      <c r="G15664">
        <v>0</v>
      </c>
    </row>
    <row r="15665" spans="1:7">
      <c r="A15665" t="s">
        <v>31699</v>
      </c>
      <c r="B15665" t="s">
        <v>58</v>
      </c>
      <c r="C15665">
        <v>103574</v>
      </c>
      <c r="D15665" t="s">
        <v>8896</v>
      </c>
      <c r="E15665" t="s">
        <v>32</v>
      </c>
      <c r="F15665">
        <v>0</v>
      </c>
      <c r="G15665">
        <v>0</v>
      </c>
    </row>
    <row r="15666" spans="1:7">
      <c r="A15666" t="s">
        <v>31700</v>
      </c>
      <c r="B15666" t="s">
        <v>58</v>
      </c>
      <c r="C15666">
        <v>103575</v>
      </c>
      <c r="D15666" t="s">
        <v>8897</v>
      </c>
      <c r="E15666" t="s">
        <v>32</v>
      </c>
      <c r="F15666">
        <v>0</v>
      </c>
      <c r="G15666">
        <v>0</v>
      </c>
    </row>
    <row r="15667" spans="1:7">
      <c r="A15667" t="s">
        <v>31701</v>
      </c>
      <c r="B15667" t="s">
        <v>58</v>
      </c>
      <c r="C15667">
        <v>103576</v>
      </c>
      <c r="D15667" t="s">
        <v>8898</v>
      </c>
      <c r="E15667" t="s">
        <v>32</v>
      </c>
      <c r="F15667">
        <v>0</v>
      </c>
      <c r="G15667">
        <v>0</v>
      </c>
    </row>
    <row r="15668" spans="1:7">
      <c r="A15668" t="s">
        <v>31702</v>
      </c>
      <c r="B15668" t="s">
        <v>58</v>
      </c>
      <c r="C15668">
        <v>103577</v>
      </c>
      <c r="D15668" t="s">
        <v>8899</v>
      </c>
      <c r="E15668" t="s">
        <v>32</v>
      </c>
      <c r="F15668">
        <v>0</v>
      </c>
      <c r="G15668">
        <v>0</v>
      </c>
    </row>
    <row r="15669" spans="1:7">
      <c r="A15669" t="s">
        <v>31703</v>
      </c>
      <c r="B15669" t="s">
        <v>58</v>
      </c>
      <c r="C15669">
        <v>103578</v>
      </c>
      <c r="D15669" t="s">
        <v>8900</v>
      </c>
      <c r="E15669" t="s">
        <v>32</v>
      </c>
      <c r="F15669">
        <v>0</v>
      </c>
      <c r="G15669">
        <v>0</v>
      </c>
    </row>
    <row r="15670" spans="1:7">
      <c r="A15670" t="s">
        <v>31704</v>
      </c>
      <c r="B15670" t="s">
        <v>58</v>
      </c>
      <c r="C15670">
        <v>103579</v>
      </c>
      <c r="D15670" t="s">
        <v>8901</v>
      </c>
      <c r="E15670" t="s">
        <v>32</v>
      </c>
      <c r="F15670">
        <v>0</v>
      </c>
      <c r="G15670">
        <v>0</v>
      </c>
    </row>
    <row r="15671" spans="1:7">
      <c r="A15671" t="s">
        <v>31705</v>
      </c>
      <c r="B15671" t="s">
        <v>58</v>
      </c>
      <c r="C15671">
        <v>103580</v>
      </c>
      <c r="D15671" t="s">
        <v>8902</v>
      </c>
      <c r="E15671" t="s">
        <v>32</v>
      </c>
      <c r="F15671">
        <v>0</v>
      </c>
      <c r="G15671">
        <v>0</v>
      </c>
    </row>
    <row r="15672" spans="1:7">
      <c r="A15672" t="s">
        <v>31706</v>
      </c>
      <c r="B15672" t="s">
        <v>58</v>
      </c>
      <c r="C15672">
        <v>103581</v>
      </c>
      <c r="D15672" t="s">
        <v>8903</v>
      </c>
      <c r="E15672" t="s">
        <v>32</v>
      </c>
      <c r="F15672">
        <v>0</v>
      </c>
      <c r="G15672">
        <v>0</v>
      </c>
    </row>
    <row r="15673" spans="1:7">
      <c r="A15673" t="s">
        <v>31707</v>
      </c>
      <c r="B15673" t="s">
        <v>58</v>
      </c>
      <c r="C15673">
        <v>103582</v>
      </c>
      <c r="D15673" t="s">
        <v>8904</v>
      </c>
      <c r="E15673" t="s">
        <v>32</v>
      </c>
      <c r="F15673">
        <v>0</v>
      </c>
      <c r="G15673">
        <v>0</v>
      </c>
    </row>
    <row r="15674" spans="1:7">
      <c r="A15674" t="s">
        <v>31708</v>
      </c>
      <c r="B15674" t="s">
        <v>58</v>
      </c>
      <c r="C15674">
        <v>103572</v>
      </c>
      <c r="D15674" t="s">
        <v>8905</v>
      </c>
      <c r="E15674" t="s">
        <v>32</v>
      </c>
      <c r="F15674">
        <v>0</v>
      </c>
      <c r="G15674">
        <v>0</v>
      </c>
    </row>
    <row r="15675" spans="1:7">
      <c r="A15675" t="s">
        <v>31709</v>
      </c>
      <c r="B15675" t="s">
        <v>58</v>
      </c>
      <c r="C15675">
        <v>103583</v>
      </c>
      <c r="D15675" t="s">
        <v>8906</v>
      </c>
      <c r="E15675" t="s">
        <v>32</v>
      </c>
      <c r="F15675">
        <v>0</v>
      </c>
      <c r="G15675">
        <v>0</v>
      </c>
    </row>
    <row r="15676" spans="1:7">
      <c r="A15676" t="s">
        <v>31710</v>
      </c>
      <c r="B15676" t="s">
        <v>58</v>
      </c>
      <c r="C15676">
        <v>103584</v>
      </c>
      <c r="D15676" t="s">
        <v>8907</v>
      </c>
      <c r="E15676" t="s">
        <v>32</v>
      </c>
      <c r="F15676">
        <v>0</v>
      </c>
      <c r="G15676">
        <v>0</v>
      </c>
    </row>
    <row r="15677" spans="1:7">
      <c r="A15677" t="s">
        <v>31711</v>
      </c>
      <c r="B15677" t="s">
        <v>58</v>
      </c>
      <c r="C15677">
        <v>103557</v>
      </c>
      <c r="D15677" t="s">
        <v>8908</v>
      </c>
      <c r="E15677" t="s">
        <v>32</v>
      </c>
      <c r="F15677">
        <v>0</v>
      </c>
      <c r="G15677">
        <v>0</v>
      </c>
    </row>
    <row r="15678" spans="1:7">
      <c r="A15678" t="s">
        <v>31712</v>
      </c>
      <c r="B15678" t="s">
        <v>58</v>
      </c>
      <c r="C15678">
        <v>103558</v>
      </c>
      <c r="D15678" t="s">
        <v>8909</v>
      </c>
      <c r="E15678" t="s">
        <v>32</v>
      </c>
      <c r="F15678">
        <v>0</v>
      </c>
      <c r="G15678">
        <v>0</v>
      </c>
    </row>
    <row r="15679" spans="1:7">
      <c r="A15679" t="s">
        <v>31713</v>
      </c>
      <c r="B15679" t="s">
        <v>58</v>
      </c>
      <c r="C15679">
        <v>103559</v>
      </c>
      <c r="D15679" t="s">
        <v>8910</v>
      </c>
      <c r="E15679" t="s">
        <v>32</v>
      </c>
      <c r="F15679">
        <v>0</v>
      </c>
      <c r="G15679">
        <v>0</v>
      </c>
    </row>
    <row r="15680" spans="1:7">
      <c r="A15680" t="s">
        <v>31714</v>
      </c>
      <c r="B15680" t="s">
        <v>58</v>
      </c>
      <c r="C15680">
        <v>103560</v>
      </c>
      <c r="D15680" t="s">
        <v>8911</v>
      </c>
      <c r="E15680" t="s">
        <v>32</v>
      </c>
      <c r="F15680">
        <v>0</v>
      </c>
      <c r="G15680">
        <v>0</v>
      </c>
    </row>
    <row r="15681" spans="1:7">
      <c r="A15681" t="s">
        <v>31715</v>
      </c>
      <c r="B15681" t="s">
        <v>58</v>
      </c>
      <c r="C15681">
        <v>103561</v>
      </c>
      <c r="D15681" t="s">
        <v>8912</v>
      </c>
      <c r="E15681" t="s">
        <v>32</v>
      </c>
      <c r="F15681">
        <v>0</v>
      </c>
      <c r="G15681">
        <v>0</v>
      </c>
    </row>
    <row r="15682" spans="1:7">
      <c r="A15682" t="s">
        <v>31716</v>
      </c>
      <c r="B15682" t="s">
        <v>58</v>
      </c>
      <c r="C15682">
        <v>103529</v>
      </c>
      <c r="D15682" t="s">
        <v>8913</v>
      </c>
      <c r="E15682" t="s">
        <v>32</v>
      </c>
      <c r="F15682">
        <v>0</v>
      </c>
      <c r="G15682">
        <v>0</v>
      </c>
    </row>
    <row r="15683" spans="1:7">
      <c r="A15683" t="s">
        <v>31717</v>
      </c>
      <c r="B15683" t="s">
        <v>58</v>
      </c>
      <c r="C15683">
        <v>103530</v>
      </c>
      <c r="D15683" t="s">
        <v>8914</v>
      </c>
      <c r="E15683" t="s">
        <v>32</v>
      </c>
      <c r="F15683">
        <v>0</v>
      </c>
      <c r="G15683">
        <v>0</v>
      </c>
    </row>
    <row r="15684" spans="1:7">
      <c r="A15684" t="s">
        <v>31718</v>
      </c>
      <c r="B15684" t="s">
        <v>58</v>
      </c>
      <c r="C15684">
        <v>103531</v>
      </c>
      <c r="D15684" t="s">
        <v>8915</v>
      </c>
      <c r="E15684" t="s">
        <v>32</v>
      </c>
      <c r="F15684">
        <v>0</v>
      </c>
      <c r="G15684">
        <v>0</v>
      </c>
    </row>
    <row r="15685" spans="1:7">
      <c r="A15685" t="s">
        <v>31719</v>
      </c>
      <c r="B15685" t="s">
        <v>58</v>
      </c>
      <c r="C15685">
        <v>103532</v>
      </c>
      <c r="D15685" t="s">
        <v>8916</v>
      </c>
      <c r="E15685" t="s">
        <v>32</v>
      </c>
      <c r="F15685">
        <v>0</v>
      </c>
      <c r="G15685">
        <v>0</v>
      </c>
    </row>
    <row r="15686" spans="1:7">
      <c r="A15686" t="s">
        <v>31720</v>
      </c>
      <c r="B15686" t="s">
        <v>58</v>
      </c>
      <c r="C15686">
        <v>103533</v>
      </c>
      <c r="D15686" t="s">
        <v>8917</v>
      </c>
      <c r="E15686" t="s">
        <v>32</v>
      </c>
      <c r="F15686">
        <v>0</v>
      </c>
      <c r="G15686">
        <v>0</v>
      </c>
    </row>
    <row r="15687" spans="1:7">
      <c r="A15687" t="s">
        <v>31721</v>
      </c>
      <c r="B15687" t="s">
        <v>58</v>
      </c>
      <c r="C15687">
        <v>103534</v>
      </c>
      <c r="D15687" t="s">
        <v>8918</v>
      </c>
      <c r="E15687" t="s">
        <v>32</v>
      </c>
      <c r="F15687">
        <v>0</v>
      </c>
      <c r="G15687">
        <v>0</v>
      </c>
    </row>
    <row r="15688" spans="1:7">
      <c r="A15688" t="s">
        <v>31722</v>
      </c>
      <c r="B15688" t="s">
        <v>58</v>
      </c>
      <c r="C15688">
        <v>103535</v>
      </c>
      <c r="D15688" t="s">
        <v>8919</v>
      </c>
      <c r="E15688" t="s">
        <v>32</v>
      </c>
      <c r="F15688">
        <v>0</v>
      </c>
      <c r="G15688">
        <v>0</v>
      </c>
    </row>
    <row r="15689" spans="1:7">
      <c r="A15689" t="s">
        <v>31723</v>
      </c>
      <c r="B15689" t="s">
        <v>58</v>
      </c>
      <c r="C15689">
        <v>103527</v>
      </c>
      <c r="D15689" t="s">
        <v>8920</v>
      </c>
      <c r="E15689" t="s">
        <v>32</v>
      </c>
      <c r="F15689">
        <v>0</v>
      </c>
      <c r="G15689">
        <v>0</v>
      </c>
    </row>
    <row r="15690" spans="1:7">
      <c r="A15690" t="s">
        <v>31724</v>
      </c>
      <c r="B15690" t="s">
        <v>58</v>
      </c>
      <c r="C15690">
        <v>103536</v>
      </c>
      <c r="D15690" t="s">
        <v>8921</v>
      </c>
      <c r="E15690" t="s">
        <v>32</v>
      </c>
      <c r="F15690">
        <v>0</v>
      </c>
      <c r="G15690">
        <v>0</v>
      </c>
    </row>
    <row r="15691" spans="1:7">
      <c r="A15691" t="s">
        <v>31725</v>
      </c>
      <c r="B15691" t="s">
        <v>58</v>
      </c>
      <c r="C15691">
        <v>103528</v>
      </c>
      <c r="D15691" t="s">
        <v>8922</v>
      </c>
      <c r="E15691" t="s">
        <v>32</v>
      </c>
      <c r="F15691">
        <v>0</v>
      </c>
      <c r="G15691">
        <v>0</v>
      </c>
    </row>
    <row r="15692" spans="1:7">
      <c r="A15692" t="s">
        <v>31726</v>
      </c>
      <c r="B15692" t="s">
        <v>58</v>
      </c>
      <c r="C15692">
        <v>103541</v>
      </c>
      <c r="D15692" t="s">
        <v>8923</v>
      </c>
      <c r="E15692" t="s">
        <v>32</v>
      </c>
      <c r="F15692">
        <v>0</v>
      </c>
      <c r="G15692">
        <v>0</v>
      </c>
    </row>
    <row r="15693" spans="1:7">
      <c r="A15693" t="s">
        <v>31727</v>
      </c>
      <c r="B15693" t="s">
        <v>58</v>
      </c>
      <c r="C15693">
        <v>103539</v>
      </c>
      <c r="D15693" t="s">
        <v>8924</v>
      </c>
      <c r="E15693" t="s">
        <v>32</v>
      </c>
      <c r="F15693">
        <v>0</v>
      </c>
      <c r="G15693">
        <v>0</v>
      </c>
    </row>
    <row r="15694" spans="1:7">
      <c r="A15694" t="s">
        <v>31728</v>
      </c>
      <c r="B15694" t="s">
        <v>58</v>
      </c>
      <c r="C15694">
        <v>103540</v>
      </c>
      <c r="D15694" t="s">
        <v>8925</v>
      </c>
      <c r="E15694" t="s">
        <v>32</v>
      </c>
      <c r="F15694">
        <v>0</v>
      </c>
      <c r="G15694">
        <v>0</v>
      </c>
    </row>
    <row r="15695" spans="1:7">
      <c r="A15695" t="s">
        <v>31729</v>
      </c>
      <c r="B15695" t="s">
        <v>58</v>
      </c>
      <c r="C15695">
        <v>103542</v>
      </c>
      <c r="D15695" t="s">
        <v>8926</v>
      </c>
      <c r="E15695" t="s">
        <v>32</v>
      </c>
      <c r="F15695">
        <v>0</v>
      </c>
      <c r="G15695">
        <v>0</v>
      </c>
    </row>
    <row r="15696" spans="1:7">
      <c r="A15696" t="s">
        <v>31730</v>
      </c>
      <c r="B15696" t="s">
        <v>58</v>
      </c>
      <c r="C15696">
        <v>103543</v>
      </c>
      <c r="D15696" t="s">
        <v>8927</v>
      </c>
      <c r="E15696" t="s">
        <v>32</v>
      </c>
      <c r="F15696">
        <v>0</v>
      </c>
      <c r="G15696">
        <v>0</v>
      </c>
    </row>
    <row r="15697" spans="1:7">
      <c r="A15697" t="s">
        <v>31731</v>
      </c>
      <c r="B15697" t="s">
        <v>58</v>
      </c>
      <c r="C15697">
        <v>103544</v>
      </c>
      <c r="D15697" t="s">
        <v>8928</v>
      </c>
      <c r="E15697" t="s">
        <v>32</v>
      </c>
      <c r="F15697">
        <v>0</v>
      </c>
      <c r="G15697">
        <v>0</v>
      </c>
    </row>
    <row r="15698" spans="1:7">
      <c r="A15698" t="s">
        <v>31732</v>
      </c>
      <c r="B15698" t="s">
        <v>58</v>
      </c>
      <c r="C15698">
        <v>103545</v>
      </c>
      <c r="D15698" t="s">
        <v>8929</v>
      </c>
      <c r="E15698" t="s">
        <v>32</v>
      </c>
      <c r="F15698">
        <v>0</v>
      </c>
      <c r="G15698">
        <v>0</v>
      </c>
    </row>
    <row r="15699" spans="1:7">
      <c r="A15699" t="s">
        <v>31733</v>
      </c>
      <c r="B15699" t="s">
        <v>58</v>
      </c>
      <c r="C15699">
        <v>103537</v>
      </c>
      <c r="D15699" t="s">
        <v>8930</v>
      </c>
      <c r="E15699" t="s">
        <v>32</v>
      </c>
      <c r="F15699">
        <v>0</v>
      </c>
      <c r="G15699">
        <v>0</v>
      </c>
    </row>
    <row r="15700" spans="1:7">
      <c r="A15700" t="s">
        <v>31734</v>
      </c>
      <c r="B15700" t="s">
        <v>58</v>
      </c>
      <c r="C15700">
        <v>103546</v>
      </c>
      <c r="D15700" t="s">
        <v>8931</v>
      </c>
      <c r="E15700" t="s">
        <v>32</v>
      </c>
      <c r="F15700">
        <v>0</v>
      </c>
      <c r="G15700">
        <v>0</v>
      </c>
    </row>
    <row r="15701" spans="1:7">
      <c r="A15701" t="s">
        <v>31735</v>
      </c>
      <c r="B15701" t="s">
        <v>58</v>
      </c>
      <c r="C15701">
        <v>103538</v>
      </c>
      <c r="D15701" t="s">
        <v>8932</v>
      </c>
      <c r="E15701" t="s">
        <v>32</v>
      </c>
      <c r="F15701">
        <v>0</v>
      </c>
      <c r="G15701">
        <v>0</v>
      </c>
    </row>
    <row r="15702" spans="1:7">
      <c r="A15702" t="s">
        <v>31736</v>
      </c>
      <c r="B15702" t="s">
        <v>58</v>
      </c>
      <c r="C15702">
        <v>103549</v>
      </c>
      <c r="D15702" t="s">
        <v>8933</v>
      </c>
      <c r="E15702" t="s">
        <v>32</v>
      </c>
      <c r="F15702">
        <v>0</v>
      </c>
      <c r="G15702">
        <v>0</v>
      </c>
    </row>
    <row r="15703" spans="1:7">
      <c r="A15703" t="s">
        <v>31737</v>
      </c>
      <c r="B15703" t="s">
        <v>58</v>
      </c>
      <c r="C15703">
        <v>103550</v>
      </c>
      <c r="D15703" t="s">
        <v>8934</v>
      </c>
      <c r="E15703" t="s">
        <v>32</v>
      </c>
      <c r="F15703">
        <v>0</v>
      </c>
      <c r="G15703">
        <v>0</v>
      </c>
    </row>
    <row r="15704" spans="1:7">
      <c r="A15704" t="s">
        <v>31738</v>
      </c>
      <c r="B15704" t="s">
        <v>58</v>
      </c>
      <c r="C15704">
        <v>103551</v>
      </c>
      <c r="D15704" t="s">
        <v>8935</v>
      </c>
      <c r="E15704" t="s">
        <v>32</v>
      </c>
      <c r="F15704">
        <v>0</v>
      </c>
      <c r="G15704">
        <v>0</v>
      </c>
    </row>
    <row r="15705" spans="1:7">
      <c r="A15705" t="s">
        <v>31739</v>
      </c>
      <c r="B15705" t="s">
        <v>58</v>
      </c>
      <c r="C15705">
        <v>103552</v>
      </c>
      <c r="D15705" t="s">
        <v>8936</v>
      </c>
      <c r="E15705" t="s">
        <v>32</v>
      </c>
      <c r="F15705">
        <v>0</v>
      </c>
      <c r="G15705">
        <v>0</v>
      </c>
    </row>
    <row r="15706" spans="1:7">
      <c r="A15706" t="s">
        <v>31740</v>
      </c>
      <c r="B15706" t="s">
        <v>58</v>
      </c>
      <c r="C15706">
        <v>103553</v>
      </c>
      <c r="D15706" t="s">
        <v>8937</v>
      </c>
      <c r="E15706" t="s">
        <v>32</v>
      </c>
      <c r="F15706">
        <v>0</v>
      </c>
      <c r="G15706">
        <v>0</v>
      </c>
    </row>
    <row r="15707" spans="1:7">
      <c r="A15707" t="s">
        <v>31741</v>
      </c>
      <c r="B15707" t="s">
        <v>58</v>
      </c>
      <c r="C15707">
        <v>103554</v>
      </c>
      <c r="D15707" t="s">
        <v>8938</v>
      </c>
      <c r="E15707" t="s">
        <v>32</v>
      </c>
      <c r="F15707">
        <v>0</v>
      </c>
      <c r="G15707">
        <v>0</v>
      </c>
    </row>
    <row r="15708" spans="1:7">
      <c r="A15708" t="s">
        <v>31742</v>
      </c>
      <c r="B15708" t="s">
        <v>58</v>
      </c>
      <c r="C15708">
        <v>103555</v>
      </c>
      <c r="D15708" t="s">
        <v>8939</v>
      </c>
      <c r="E15708" t="s">
        <v>32</v>
      </c>
      <c r="F15708">
        <v>0</v>
      </c>
      <c r="G15708">
        <v>0</v>
      </c>
    </row>
    <row r="15709" spans="1:7">
      <c r="A15709" t="s">
        <v>31743</v>
      </c>
      <c r="B15709" t="s">
        <v>58</v>
      </c>
      <c r="C15709">
        <v>103547</v>
      </c>
      <c r="D15709" t="s">
        <v>8940</v>
      </c>
      <c r="E15709" t="s">
        <v>32</v>
      </c>
      <c r="F15709">
        <v>0</v>
      </c>
      <c r="G15709">
        <v>0</v>
      </c>
    </row>
    <row r="15710" spans="1:7">
      <c r="A15710" t="s">
        <v>31744</v>
      </c>
      <c r="B15710" t="s">
        <v>58</v>
      </c>
      <c r="C15710">
        <v>103556</v>
      </c>
      <c r="D15710" t="s">
        <v>8941</v>
      </c>
      <c r="E15710" t="s">
        <v>32</v>
      </c>
      <c r="F15710">
        <v>0</v>
      </c>
      <c r="G15710">
        <v>0</v>
      </c>
    </row>
    <row r="15711" spans="1:7">
      <c r="A15711" t="s">
        <v>31745</v>
      </c>
      <c r="B15711" t="s">
        <v>58</v>
      </c>
      <c r="C15711">
        <v>103548</v>
      </c>
      <c r="D15711" t="s">
        <v>8942</v>
      </c>
      <c r="E15711" t="s">
        <v>32</v>
      </c>
      <c r="F15711">
        <v>0</v>
      </c>
      <c r="G15711">
        <v>0</v>
      </c>
    </row>
  </sheetData>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CFB5-5CB9-4C21-A148-FB770FA80737}">
  <dimension ref="A1:IU15711"/>
  <sheetViews>
    <sheetView zoomScale="85" zoomScaleNormal="85" workbookViewId="0"/>
  </sheetViews>
  <sheetFormatPr defaultRowHeight="14.25"/>
  <cols>
    <col min="1" max="1" width="13.125" bestFit="1" customWidth="1"/>
    <col min="2" max="2" width="38.625" bestFit="1" customWidth="1"/>
    <col min="3" max="3" width="10.625" bestFit="1" customWidth="1"/>
    <col min="4" max="4" width="81" bestFit="1" customWidth="1"/>
    <col min="5" max="5" width="10.625" bestFit="1" customWidth="1"/>
    <col min="6" max="6" width="30.125" bestFit="1" customWidth="1"/>
    <col min="7" max="7" width="34.625" bestFit="1" customWidth="1"/>
    <col min="8" max="8" width="12.25" bestFit="1" customWidth="1"/>
    <col min="9" max="9" width="43.25" bestFit="1" customWidth="1"/>
    <col min="10" max="10" width="20.25" bestFit="1" customWidth="1"/>
    <col min="11" max="11" width="24.75" bestFit="1" customWidth="1"/>
    <col min="12" max="12" width="24.625" bestFit="1" customWidth="1"/>
    <col min="13" max="99" width="11.625" bestFit="1" customWidth="1"/>
    <col min="100" max="255" width="12.625" bestFit="1" customWidth="1"/>
  </cols>
  <sheetData>
    <row r="1" spans="1:255">
      <c r="A1" t="s">
        <v>15898</v>
      </c>
      <c r="B1" t="s">
        <v>15899</v>
      </c>
      <c r="C1" t="s">
        <v>6980</v>
      </c>
      <c r="D1" t="s">
        <v>6981</v>
      </c>
      <c r="E1" t="s">
        <v>6982</v>
      </c>
      <c r="F1" t="s">
        <v>6983</v>
      </c>
      <c r="G1" t="s">
        <v>6984</v>
      </c>
      <c r="H1" t="s">
        <v>6985</v>
      </c>
      <c r="I1" t="s">
        <v>15900</v>
      </c>
      <c r="J1" t="s">
        <v>6986</v>
      </c>
      <c r="K1" t="s">
        <v>6987</v>
      </c>
      <c r="L1" t="s">
        <v>32269</v>
      </c>
      <c r="M1" t="s">
        <v>6988</v>
      </c>
      <c r="N1" t="s">
        <v>6989</v>
      </c>
      <c r="O1" t="s">
        <v>6990</v>
      </c>
      <c r="P1" t="s">
        <v>6991</v>
      </c>
      <c r="Q1" t="s">
        <v>6992</v>
      </c>
      <c r="R1" t="s">
        <v>6993</v>
      </c>
      <c r="S1" t="s">
        <v>6994</v>
      </c>
      <c r="T1" t="s">
        <v>6995</v>
      </c>
      <c r="U1" t="s">
        <v>6996</v>
      </c>
      <c r="V1" t="s">
        <v>6997</v>
      </c>
      <c r="W1" t="s">
        <v>6998</v>
      </c>
      <c r="X1" t="s">
        <v>6999</v>
      </c>
      <c r="Y1" t="s">
        <v>7000</v>
      </c>
      <c r="Z1" t="s">
        <v>7001</v>
      </c>
      <c r="AA1" t="s">
        <v>7002</v>
      </c>
      <c r="AB1" t="s">
        <v>7003</v>
      </c>
      <c r="AC1" t="s">
        <v>7004</v>
      </c>
      <c r="AD1" t="s">
        <v>7005</v>
      </c>
      <c r="AE1" t="s">
        <v>7006</v>
      </c>
      <c r="AF1" t="s">
        <v>7007</v>
      </c>
      <c r="AG1" t="s">
        <v>7008</v>
      </c>
      <c r="AH1" t="s">
        <v>7009</v>
      </c>
      <c r="AI1" t="s">
        <v>7010</v>
      </c>
      <c r="AJ1" t="s">
        <v>7011</v>
      </c>
      <c r="AK1" t="s">
        <v>7012</v>
      </c>
      <c r="AL1" t="s">
        <v>7013</v>
      </c>
      <c r="AM1" t="s">
        <v>7014</v>
      </c>
      <c r="AN1" t="s">
        <v>7015</v>
      </c>
      <c r="AO1" t="s">
        <v>7016</v>
      </c>
      <c r="AP1" t="s">
        <v>7017</v>
      </c>
      <c r="AQ1" t="s">
        <v>7018</v>
      </c>
      <c r="AR1" t="s">
        <v>7019</v>
      </c>
      <c r="AS1" t="s">
        <v>7020</v>
      </c>
      <c r="AT1" t="s">
        <v>7021</v>
      </c>
      <c r="AU1" t="s">
        <v>7022</v>
      </c>
      <c r="AV1" t="s">
        <v>7023</v>
      </c>
      <c r="AW1" t="s">
        <v>7024</v>
      </c>
      <c r="AX1" t="s">
        <v>7025</v>
      </c>
      <c r="AY1" t="s">
        <v>7026</v>
      </c>
      <c r="AZ1" t="s">
        <v>7027</v>
      </c>
      <c r="BA1" t="s">
        <v>7028</v>
      </c>
      <c r="BB1" t="s">
        <v>7029</v>
      </c>
      <c r="BC1" t="s">
        <v>7030</v>
      </c>
      <c r="BD1" t="s">
        <v>7031</v>
      </c>
      <c r="BE1" t="s">
        <v>7032</v>
      </c>
      <c r="BF1" t="s">
        <v>7033</v>
      </c>
      <c r="BG1" t="s">
        <v>15901</v>
      </c>
      <c r="BH1" t="s">
        <v>15902</v>
      </c>
      <c r="BI1" t="s">
        <v>15903</v>
      </c>
      <c r="BJ1" t="s">
        <v>15904</v>
      </c>
      <c r="BK1" t="s">
        <v>15905</v>
      </c>
      <c r="BL1" t="s">
        <v>15906</v>
      </c>
      <c r="BM1" t="s">
        <v>15907</v>
      </c>
      <c r="BN1" t="s">
        <v>15908</v>
      </c>
      <c r="BO1" t="s">
        <v>15909</v>
      </c>
      <c r="BP1" t="s">
        <v>15910</v>
      </c>
      <c r="BQ1" t="s">
        <v>15911</v>
      </c>
      <c r="BR1" t="s">
        <v>15912</v>
      </c>
      <c r="BS1" t="s">
        <v>15913</v>
      </c>
      <c r="BT1" t="s">
        <v>15914</v>
      </c>
      <c r="BU1" t="s">
        <v>15915</v>
      </c>
      <c r="BV1" t="s">
        <v>15916</v>
      </c>
      <c r="BW1" t="s">
        <v>15917</v>
      </c>
      <c r="BX1" t="s">
        <v>15918</v>
      </c>
      <c r="BY1" t="s">
        <v>15919</v>
      </c>
      <c r="BZ1" t="s">
        <v>15920</v>
      </c>
      <c r="CA1" t="s">
        <v>15921</v>
      </c>
      <c r="CB1" t="s">
        <v>15922</v>
      </c>
      <c r="CC1" t="s">
        <v>15923</v>
      </c>
      <c r="CD1" t="s">
        <v>15924</v>
      </c>
      <c r="CE1" t="s">
        <v>15925</v>
      </c>
      <c r="CF1" t="s">
        <v>15926</v>
      </c>
      <c r="CG1" t="s">
        <v>15927</v>
      </c>
      <c r="CH1" t="s">
        <v>15928</v>
      </c>
      <c r="CI1" t="s">
        <v>15929</v>
      </c>
      <c r="CJ1" t="s">
        <v>15930</v>
      </c>
      <c r="CK1" t="s">
        <v>15931</v>
      </c>
      <c r="CL1" t="s">
        <v>15932</v>
      </c>
      <c r="CM1" t="s">
        <v>15933</v>
      </c>
      <c r="CN1" t="s">
        <v>15934</v>
      </c>
      <c r="CO1" t="s">
        <v>15935</v>
      </c>
      <c r="CP1" t="s">
        <v>15936</v>
      </c>
      <c r="CQ1" t="s">
        <v>15937</v>
      </c>
      <c r="CR1" t="s">
        <v>15938</v>
      </c>
      <c r="CS1" t="s">
        <v>15939</v>
      </c>
      <c r="CT1" t="s">
        <v>15940</v>
      </c>
      <c r="CU1" t="s">
        <v>15941</v>
      </c>
      <c r="CV1" t="s">
        <v>15942</v>
      </c>
      <c r="CW1" t="s">
        <v>15943</v>
      </c>
      <c r="CX1" t="s">
        <v>15944</v>
      </c>
      <c r="CY1" t="s">
        <v>15945</v>
      </c>
      <c r="CZ1" t="s">
        <v>15946</v>
      </c>
      <c r="DA1" t="s">
        <v>15947</v>
      </c>
      <c r="DB1" t="s">
        <v>15948</v>
      </c>
      <c r="DC1" t="s">
        <v>15949</v>
      </c>
      <c r="DD1" t="s">
        <v>15950</v>
      </c>
      <c r="DE1" t="s">
        <v>15951</v>
      </c>
      <c r="DF1" t="s">
        <v>15952</v>
      </c>
      <c r="DG1" t="s">
        <v>15953</v>
      </c>
      <c r="DH1" t="s">
        <v>15954</v>
      </c>
      <c r="DI1" t="s">
        <v>15955</v>
      </c>
      <c r="DJ1" t="s">
        <v>15956</v>
      </c>
      <c r="DK1" t="s">
        <v>15957</v>
      </c>
      <c r="DL1" t="s">
        <v>15958</v>
      </c>
      <c r="DM1" t="s">
        <v>15959</v>
      </c>
      <c r="DN1" t="s">
        <v>15960</v>
      </c>
      <c r="DO1" t="s">
        <v>15961</v>
      </c>
      <c r="DP1" t="s">
        <v>15962</v>
      </c>
      <c r="DQ1" t="s">
        <v>15963</v>
      </c>
      <c r="DR1" t="s">
        <v>15964</v>
      </c>
      <c r="DS1" t="s">
        <v>15965</v>
      </c>
      <c r="DT1" t="s">
        <v>15966</v>
      </c>
      <c r="DU1" t="s">
        <v>15967</v>
      </c>
      <c r="DV1" t="s">
        <v>15968</v>
      </c>
      <c r="DW1" t="s">
        <v>15969</v>
      </c>
      <c r="DX1" t="s">
        <v>15970</v>
      </c>
      <c r="DY1" t="s">
        <v>15971</v>
      </c>
      <c r="DZ1" t="s">
        <v>15972</v>
      </c>
      <c r="EA1" t="s">
        <v>15973</v>
      </c>
      <c r="EB1" t="s">
        <v>15974</v>
      </c>
      <c r="EC1" t="s">
        <v>15975</v>
      </c>
      <c r="ED1" t="s">
        <v>15976</v>
      </c>
      <c r="EE1" t="s">
        <v>15977</v>
      </c>
      <c r="EF1" t="s">
        <v>15978</v>
      </c>
      <c r="EG1" t="s">
        <v>15979</v>
      </c>
      <c r="EH1" t="s">
        <v>15980</v>
      </c>
      <c r="EI1" t="s">
        <v>15981</v>
      </c>
      <c r="EJ1" t="s">
        <v>15982</v>
      </c>
      <c r="EK1" t="s">
        <v>15983</v>
      </c>
      <c r="EL1" t="s">
        <v>15984</v>
      </c>
      <c r="EM1" t="s">
        <v>15985</v>
      </c>
      <c r="EN1" t="s">
        <v>15986</v>
      </c>
      <c r="EO1" t="s">
        <v>15987</v>
      </c>
      <c r="EP1" t="s">
        <v>15988</v>
      </c>
      <c r="EQ1" t="s">
        <v>15989</v>
      </c>
      <c r="ER1" t="s">
        <v>15990</v>
      </c>
      <c r="ES1" t="s">
        <v>15991</v>
      </c>
      <c r="ET1" t="s">
        <v>15992</v>
      </c>
      <c r="EU1" t="s">
        <v>15993</v>
      </c>
      <c r="EV1" t="s">
        <v>15994</v>
      </c>
      <c r="EW1" t="s">
        <v>15995</v>
      </c>
      <c r="EX1" t="s">
        <v>15996</v>
      </c>
      <c r="EY1" t="s">
        <v>15997</v>
      </c>
      <c r="EZ1" t="s">
        <v>15998</v>
      </c>
      <c r="FA1" t="s">
        <v>15999</v>
      </c>
      <c r="FB1" t="s">
        <v>16000</v>
      </c>
      <c r="FC1" t="s">
        <v>16001</v>
      </c>
      <c r="FD1" t="s">
        <v>16002</v>
      </c>
      <c r="FE1" t="s">
        <v>16003</v>
      </c>
      <c r="FF1" t="s">
        <v>16004</v>
      </c>
      <c r="FG1" t="s">
        <v>16005</v>
      </c>
      <c r="FH1" t="s">
        <v>16006</v>
      </c>
      <c r="FI1" t="s">
        <v>16007</v>
      </c>
      <c r="FJ1" t="s">
        <v>16008</v>
      </c>
      <c r="FK1" t="s">
        <v>16009</v>
      </c>
      <c r="FL1" t="s">
        <v>16010</v>
      </c>
      <c r="FM1" t="s">
        <v>16011</v>
      </c>
      <c r="FN1" t="s">
        <v>16012</v>
      </c>
      <c r="FO1" t="s">
        <v>16013</v>
      </c>
      <c r="FP1" t="s">
        <v>16014</v>
      </c>
      <c r="FQ1" t="s">
        <v>16015</v>
      </c>
      <c r="FR1" t="s">
        <v>16016</v>
      </c>
      <c r="FS1" t="s">
        <v>16017</v>
      </c>
      <c r="FT1" t="s">
        <v>16018</v>
      </c>
      <c r="FU1" t="s">
        <v>16019</v>
      </c>
      <c r="FV1" t="s">
        <v>16020</v>
      </c>
      <c r="FW1" t="s">
        <v>16021</v>
      </c>
      <c r="FX1" t="s">
        <v>16022</v>
      </c>
      <c r="FY1" t="s">
        <v>16023</v>
      </c>
      <c r="FZ1" t="s">
        <v>16024</v>
      </c>
      <c r="GA1" t="s">
        <v>16025</v>
      </c>
      <c r="GB1" t="s">
        <v>16026</v>
      </c>
      <c r="GC1" t="s">
        <v>16027</v>
      </c>
      <c r="GD1" t="s">
        <v>16028</v>
      </c>
      <c r="GE1" t="s">
        <v>16029</v>
      </c>
      <c r="GF1" t="s">
        <v>16030</v>
      </c>
      <c r="GG1" t="s">
        <v>16031</v>
      </c>
      <c r="GH1" t="s">
        <v>16032</v>
      </c>
      <c r="GI1" t="s">
        <v>16033</v>
      </c>
      <c r="GJ1" t="s">
        <v>16034</v>
      </c>
      <c r="GK1" t="s">
        <v>16035</v>
      </c>
      <c r="GL1" t="s">
        <v>16036</v>
      </c>
      <c r="GM1" t="s">
        <v>16037</v>
      </c>
      <c r="GN1" t="s">
        <v>16038</v>
      </c>
      <c r="GO1" t="s">
        <v>16039</v>
      </c>
      <c r="GP1" t="s">
        <v>16040</v>
      </c>
      <c r="GQ1" t="s">
        <v>16041</v>
      </c>
      <c r="GR1" t="s">
        <v>16042</v>
      </c>
      <c r="GS1" t="s">
        <v>16043</v>
      </c>
      <c r="GT1" t="s">
        <v>16044</v>
      </c>
      <c r="GU1" t="s">
        <v>16045</v>
      </c>
      <c r="GV1" t="s">
        <v>16046</v>
      </c>
      <c r="GW1" t="s">
        <v>16047</v>
      </c>
      <c r="GX1" t="s">
        <v>16048</v>
      </c>
      <c r="GY1" t="s">
        <v>16049</v>
      </c>
      <c r="GZ1" t="s">
        <v>16050</v>
      </c>
      <c r="HA1" t="s">
        <v>16051</v>
      </c>
      <c r="HB1" t="s">
        <v>16052</v>
      </c>
      <c r="HC1" t="s">
        <v>16053</v>
      </c>
      <c r="HD1" t="s">
        <v>16054</v>
      </c>
      <c r="HE1" t="s">
        <v>16055</v>
      </c>
      <c r="HF1" t="s">
        <v>16056</v>
      </c>
      <c r="HG1" t="s">
        <v>16057</v>
      </c>
      <c r="HH1" t="s">
        <v>16058</v>
      </c>
      <c r="HI1" t="s">
        <v>16059</v>
      </c>
      <c r="HJ1" t="s">
        <v>16060</v>
      </c>
      <c r="HK1" t="s">
        <v>16061</v>
      </c>
      <c r="HL1" t="s">
        <v>16062</v>
      </c>
      <c r="HM1" t="s">
        <v>16063</v>
      </c>
      <c r="HN1" t="s">
        <v>16064</v>
      </c>
      <c r="HO1" t="s">
        <v>16065</v>
      </c>
      <c r="HP1" t="s">
        <v>16066</v>
      </c>
      <c r="HQ1" t="s">
        <v>16067</v>
      </c>
      <c r="HR1" t="s">
        <v>16068</v>
      </c>
      <c r="HS1" t="s">
        <v>16069</v>
      </c>
      <c r="HT1" t="s">
        <v>16070</v>
      </c>
      <c r="HU1" t="s">
        <v>16071</v>
      </c>
      <c r="HV1" t="s">
        <v>16072</v>
      </c>
      <c r="HW1" t="s">
        <v>16073</v>
      </c>
      <c r="HX1" t="s">
        <v>16074</v>
      </c>
      <c r="HY1" t="s">
        <v>16075</v>
      </c>
      <c r="HZ1" t="s">
        <v>16076</v>
      </c>
      <c r="IA1" t="s">
        <v>16077</v>
      </c>
      <c r="IB1" t="s">
        <v>16078</v>
      </c>
      <c r="IC1" t="s">
        <v>16079</v>
      </c>
      <c r="ID1" t="s">
        <v>16080</v>
      </c>
      <c r="IE1" t="s">
        <v>16081</v>
      </c>
      <c r="IF1" t="s">
        <v>16082</v>
      </c>
      <c r="IG1" t="s">
        <v>16083</v>
      </c>
      <c r="IH1" t="s">
        <v>16084</v>
      </c>
      <c r="II1" t="s">
        <v>16085</v>
      </c>
      <c r="IJ1" t="s">
        <v>16086</v>
      </c>
      <c r="IK1" t="s">
        <v>16087</v>
      </c>
      <c r="IL1" t="s">
        <v>16088</v>
      </c>
      <c r="IM1" t="s">
        <v>16089</v>
      </c>
      <c r="IN1" t="s">
        <v>16090</v>
      </c>
      <c r="IO1" t="s">
        <v>16091</v>
      </c>
      <c r="IP1" t="s">
        <v>16092</v>
      </c>
      <c r="IQ1" t="s">
        <v>16093</v>
      </c>
      <c r="IR1" t="s">
        <v>16094</v>
      </c>
      <c r="IS1" t="s">
        <v>16095</v>
      </c>
      <c r="IT1" t="s">
        <v>16096</v>
      </c>
      <c r="IU1" t="s">
        <v>16097</v>
      </c>
    </row>
    <row r="2" spans="1:255">
      <c r="B2" t="s">
        <v>16098</v>
      </c>
      <c r="D2" t="s">
        <v>16099</v>
      </c>
      <c r="I2" t="s">
        <v>8944</v>
      </c>
      <c r="L2" t="s">
        <v>31833</v>
      </c>
    </row>
    <row r="3" spans="1:255">
      <c r="B3" t="s">
        <v>31829</v>
      </c>
      <c r="D3" t="s">
        <v>32270</v>
      </c>
      <c r="I3" t="s">
        <v>8943</v>
      </c>
      <c r="L3" t="s">
        <v>32271</v>
      </c>
    </row>
    <row r="4" spans="1:255">
      <c r="B4" t="s">
        <v>15670</v>
      </c>
      <c r="D4" t="s">
        <v>31832</v>
      </c>
      <c r="I4" t="s">
        <v>16100</v>
      </c>
      <c r="L4" t="s">
        <v>31833</v>
      </c>
    </row>
    <row r="5" spans="1:255">
      <c r="B5" t="s">
        <v>2</v>
      </c>
      <c r="C5" t="s">
        <v>1</v>
      </c>
      <c r="D5" t="s">
        <v>16101</v>
      </c>
      <c r="E5" t="s">
        <v>16102</v>
      </c>
      <c r="F5" t="s">
        <v>16103</v>
      </c>
      <c r="G5" t="s">
        <v>16104</v>
      </c>
      <c r="J5" t="s">
        <v>16105</v>
      </c>
      <c r="K5" t="s">
        <v>16106</v>
      </c>
    </row>
    <row r="7" spans="1:255">
      <c r="A7" t="s">
        <v>16107</v>
      </c>
      <c r="B7" t="s">
        <v>16108</v>
      </c>
      <c r="C7">
        <v>0</v>
      </c>
      <c r="D7" t="s">
        <v>16109</v>
      </c>
      <c r="E7">
        <v>0</v>
      </c>
      <c r="F7">
        <v>0</v>
      </c>
      <c r="G7">
        <v>0</v>
      </c>
      <c r="H7" t="s">
        <v>16110</v>
      </c>
      <c r="J7">
        <v>0</v>
      </c>
      <c r="K7">
        <v>0</v>
      </c>
    </row>
    <row r="8" spans="1:255">
      <c r="A8" t="s">
        <v>16107</v>
      </c>
      <c r="B8" t="s">
        <v>16108</v>
      </c>
      <c r="C8">
        <v>0</v>
      </c>
      <c r="D8" t="s">
        <v>16109</v>
      </c>
      <c r="E8">
        <v>0</v>
      </c>
      <c r="F8">
        <v>0</v>
      </c>
      <c r="G8">
        <v>0</v>
      </c>
      <c r="H8" t="s">
        <v>16110</v>
      </c>
      <c r="J8">
        <v>0</v>
      </c>
      <c r="K8">
        <v>0</v>
      </c>
    </row>
    <row r="9" spans="1:255">
      <c r="A9" t="s">
        <v>16107</v>
      </c>
      <c r="B9" t="s">
        <v>16108</v>
      </c>
      <c r="C9">
        <v>0</v>
      </c>
      <c r="D9" t="s">
        <v>16109</v>
      </c>
      <c r="E9">
        <v>0</v>
      </c>
      <c r="F9">
        <v>0</v>
      </c>
      <c r="G9">
        <v>0</v>
      </c>
      <c r="H9" t="s">
        <v>16110</v>
      </c>
      <c r="J9">
        <v>0</v>
      </c>
      <c r="K9">
        <v>0</v>
      </c>
    </row>
    <row r="10" spans="1:255">
      <c r="A10" t="s">
        <v>16107</v>
      </c>
      <c r="B10" t="s">
        <v>16108</v>
      </c>
      <c r="C10">
        <v>0</v>
      </c>
      <c r="D10" t="s">
        <v>16109</v>
      </c>
      <c r="E10">
        <v>0</v>
      </c>
      <c r="F10">
        <v>0</v>
      </c>
      <c r="G10">
        <v>0</v>
      </c>
      <c r="H10" t="s">
        <v>16110</v>
      </c>
      <c r="J10">
        <v>0</v>
      </c>
      <c r="K10">
        <v>0</v>
      </c>
    </row>
    <row r="11" spans="1:255">
      <c r="A11" t="s">
        <v>16107</v>
      </c>
      <c r="B11" t="s">
        <v>16108</v>
      </c>
      <c r="C11">
        <v>0</v>
      </c>
      <c r="D11" t="s">
        <v>16109</v>
      </c>
      <c r="E11">
        <v>0</v>
      </c>
      <c r="F11">
        <v>0</v>
      </c>
      <c r="G11">
        <v>0</v>
      </c>
      <c r="H11" t="s">
        <v>16110</v>
      </c>
      <c r="J11">
        <v>0</v>
      </c>
      <c r="K11">
        <v>0</v>
      </c>
    </row>
    <row r="12" spans="1:255">
      <c r="A12" t="s">
        <v>16107</v>
      </c>
      <c r="B12" t="s">
        <v>16108</v>
      </c>
      <c r="C12">
        <v>0</v>
      </c>
      <c r="D12" t="s">
        <v>16109</v>
      </c>
      <c r="E12">
        <v>0</v>
      </c>
      <c r="F12">
        <v>0</v>
      </c>
      <c r="G12">
        <v>0</v>
      </c>
      <c r="H12" t="s">
        <v>16110</v>
      </c>
      <c r="J12">
        <v>0</v>
      </c>
      <c r="K12">
        <v>0</v>
      </c>
    </row>
    <row r="13" spans="1:255">
      <c r="A13" t="s">
        <v>16107</v>
      </c>
      <c r="B13" t="s">
        <v>16108</v>
      </c>
      <c r="C13">
        <v>0</v>
      </c>
      <c r="D13" t="s">
        <v>16109</v>
      </c>
      <c r="E13">
        <v>0</v>
      </c>
      <c r="F13">
        <v>0</v>
      </c>
      <c r="G13">
        <v>0</v>
      </c>
      <c r="H13" t="s">
        <v>16110</v>
      </c>
      <c r="J13">
        <v>0</v>
      </c>
      <c r="K13">
        <v>0</v>
      </c>
    </row>
    <row r="14" spans="1:255">
      <c r="A14" t="s">
        <v>16107</v>
      </c>
      <c r="B14" t="s">
        <v>16108</v>
      </c>
      <c r="C14">
        <v>0</v>
      </c>
      <c r="D14" t="s">
        <v>16109</v>
      </c>
      <c r="E14">
        <v>0</v>
      </c>
      <c r="F14">
        <v>0</v>
      </c>
      <c r="G14">
        <v>0</v>
      </c>
      <c r="H14" t="s">
        <v>16110</v>
      </c>
      <c r="J14">
        <v>0</v>
      </c>
      <c r="K14">
        <v>0</v>
      </c>
    </row>
    <row r="15" spans="1:255">
      <c r="A15" t="s">
        <v>16107</v>
      </c>
      <c r="B15" t="s">
        <v>16108</v>
      </c>
      <c r="C15">
        <v>0</v>
      </c>
      <c r="D15" t="s">
        <v>16109</v>
      </c>
      <c r="E15">
        <v>0</v>
      </c>
      <c r="F15">
        <v>0</v>
      </c>
      <c r="G15">
        <v>0</v>
      </c>
      <c r="H15" t="s">
        <v>16110</v>
      </c>
      <c r="J15">
        <v>0</v>
      </c>
      <c r="K15">
        <v>0</v>
      </c>
    </row>
    <row r="16" spans="1:255">
      <c r="A16" t="s">
        <v>16107</v>
      </c>
      <c r="B16" t="s">
        <v>16108</v>
      </c>
      <c r="C16">
        <v>0</v>
      </c>
      <c r="D16" t="s">
        <v>16109</v>
      </c>
      <c r="E16">
        <v>0</v>
      </c>
      <c r="F16">
        <v>0</v>
      </c>
      <c r="G16">
        <v>0</v>
      </c>
      <c r="H16" t="s">
        <v>16110</v>
      </c>
      <c r="J16">
        <v>0</v>
      </c>
      <c r="K16">
        <v>0</v>
      </c>
    </row>
    <row r="17" spans="1:9">
      <c r="A17" t="s">
        <v>16111</v>
      </c>
      <c r="B17" t="s">
        <v>16112</v>
      </c>
      <c r="C17">
        <v>0</v>
      </c>
      <c r="D17" t="s">
        <v>16109</v>
      </c>
      <c r="E17">
        <v>0</v>
      </c>
      <c r="F17">
        <v>0</v>
      </c>
      <c r="G17">
        <v>0</v>
      </c>
      <c r="H17" t="s">
        <v>16113</v>
      </c>
    </row>
    <row r="18" spans="1:9">
      <c r="A18" t="s">
        <v>16111</v>
      </c>
      <c r="B18" t="s">
        <v>16112</v>
      </c>
      <c r="C18">
        <v>0</v>
      </c>
      <c r="D18" t="s">
        <v>16109</v>
      </c>
      <c r="E18">
        <v>0</v>
      </c>
      <c r="F18">
        <v>0</v>
      </c>
      <c r="G18">
        <v>0</v>
      </c>
      <c r="H18" t="s">
        <v>16113</v>
      </c>
    </row>
    <row r="19" spans="1:9">
      <c r="A19" t="s">
        <v>16111</v>
      </c>
      <c r="B19" t="s">
        <v>16112</v>
      </c>
      <c r="C19">
        <v>0</v>
      </c>
      <c r="D19" t="s">
        <v>16109</v>
      </c>
      <c r="E19">
        <v>0</v>
      </c>
      <c r="F19">
        <v>0</v>
      </c>
      <c r="G19">
        <v>0</v>
      </c>
      <c r="H19" t="s">
        <v>16113</v>
      </c>
    </row>
    <row r="20" spans="1:9">
      <c r="A20" t="s">
        <v>16111</v>
      </c>
      <c r="B20" t="s">
        <v>16112</v>
      </c>
      <c r="C20">
        <v>0</v>
      </c>
      <c r="D20" t="s">
        <v>16109</v>
      </c>
      <c r="E20">
        <v>0</v>
      </c>
      <c r="F20">
        <v>0</v>
      </c>
      <c r="G20">
        <v>0</v>
      </c>
      <c r="H20" t="s">
        <v>16113</v>
      </c>
    </row>
    <row r="21" spans="1:9">
      <c r="A21" t="s">
        <v>16111</v>
      </c>
      <c r="B21" t="s">
        <v>16112</v>
      </c>
      <c r="C21">
        <v>0</v>
      </c>
      <c r="D21" t="s">
        <v>16109</v>
      </c>
      <c r="E21">
        <v>0</v>
      </c>
      <c r="F21">
        <v>0</v>
      </c>
      <c r="G21">
        <v>0</v>
      </c>
      <c r="H21" t="s">
        <v>16113</v>
      </c>
    </row>
    <row r="22" spans="1:9">
      <c r="A22" t="s">
        <v>16111</v>
      </c>
      <c r="B22" t="s">
        <v>16112</v>
      </c>
      <c r="C22">
        <v>0</v>
      </c>
      <c r="D22" t="s">
        <v>16109</v>
      </c>
      <c r="E22">
        <v>0</v>
      </c>
      <c r="F22">
        <v>0</v>
      </c>
      <c r="G22">
        <v>0</v>
      </c>
      <c r="H22" t="s">
        <v>16113</v>
      </c>
    </row>
    <row r="23" spans="1:9">
      <c r="A23" t="s">
        <v>16111</v>
      </c>
      <c r="B23" t="s">
        <v>16112</v>
      </c>
      <c r="C23">
        <v>0</v>
      </c>
      <c r="D23" t="s">
        <v>16109</v>
      </c>
      <c r="E23">
        <v>0</v>
      </c>
      <c r="F23">
        <v>0</v>
      </c>
      <c r="G23">
        <v>0</v>
      </c>
      <c r="H23" t="s">
        <v>16113</v>
      </c>
    </row>
    <row r="24" spans="1:9">
      <c r="A24" t="s">
        <v>16111</v>
      </c>
      <c r="B24" t="s">
        <v>16112</v>
      </c>
      <c r="C24">
        <v>0</v>
      </c>
      <c r="D24" t="s">
        <v>16109</v>
      </c>
      <c r="E24">
        <v>0</v>
      </c>
      <c r="F24">
        <v>0</v>
      </c>
      <c r="G24">
        <v>0</v>
      </c>
      <c r="H24" t="s">
        <v>16113</v>
      </c>
    </row>
    <row r="25" spans="1:9">
      <c r="A25" t="s">
        <v>16111</v>
      </c>
      <c r="B25" t="s">
        <v>16112</v>
      </c>
      <c r="C25">
        <v>0</v>
      </c>
      <c r="D25" t="s">
        <v>16109</v>
      </c>
      <c r="E25">
        <v>0</v>
      </c>
      <c r="F25">
        <v>0</v>
      </c>
      <c r="G25">
        <v>0</v>
      </c>
      <c r="H25" t="s">
        <v>16113</v>
      </c>
    </row>
    <row r="26" spans="1:9">
      <c r="A26" t="s">
        <v>16111</v>
      </c>
      <c r="B26" t="s">
        <v>16112</v>
      </c>
      <c r="C26">
        <v>0</v>
      </c>
      <c r="D26" t="s">
        <v>16109</v>
      </c>
      <c r="E26">
        <v>0</v>
      </c>
      <c r="F26">
        <v>0</v>
      </c>
      <c r="G26">
        <v>0</v>
      </c>
      <c r="H26" t="s">
        <v>16113</v>
      </c>
    </row>
    <row r="27" spans="1:9">
      <c r="A27" t="s">
        <v>16114</v>
      </c>
      <c r="B27" t="s">
        <v>65</v>
      </c>
      <c r="C27">
        <v>45333</v>
      </c>
      <c r="D27" t="s">
        <v>8945</v>
      </c>
      <c r="E27" t="s">
        <v>32</v>
      </c>
      <c r="F27">
        <v>197.12</v>
      </c>
      <c r="G27">
        <v>197.12</v>
      </c>
      <c r="I27" t="s">
        <v>6935</v>
      </c>
    </row>
    <row r="28" spans="1:9">
      <c r="A28" t="s">
        <v>16115</v>
      </c>
      <c r="B28" t="s">
        <v>65</v>
      </c>
      <c r="C28">
        <v>11270</v>
      </c>
      <c r="D28" t="s">
        <v>8946</v>
      </c>
      <c r="E28" t="s">
        <v>32</v>
      </c>
      <c r="F28">
        <v>2.88</v>
      </c>
      <c r="G28">
        <v>2.88</v>
      </c>
      <c r="I28" t="s">
        <v>6935</v>
      </c>
    </row>
    <row r="29" spans="1:9">
      <c r="A29" t="s">
        <v>16116</v>
      </c>
      <c r="B29" t="s">
        <v>65</v>
      </c>
      <c r="C29">
        <v>412</v>
      </c>
      <c r="D29" t="s">
        <v>8947</v>
      </c>
      <c r="E29" t="s">
        <v>32</v>
      </c>
      <c r="F29">
        <v>1.1299999999999999</v>
      </c>
      <c r="G29">
        <v>1.1299999999999999</v>
      </c>
      <c r="I29" t="s">
        <v>6935</v>
      </c>
    </row>
    <row r="30" spans="1:9">
      <c r="A30" t="s">
        <v>16117</v>
      </c>
      <c r="B30" t="s">
        <v>65</v>
      </c>
      <c r="C30">
        <v>414</v>
      </c>
      <c r="D30" t="s">
        <v>8948</v>
      </c>
      <c r="E30" t="s">
        <v>32</v>
      </c>
      <c r="F30">
        <v>7.0000000000000007E-2</v>
      </c>
      <c r="G30">
        <v>7.0000000000000007E-2</v>
      </c>
      <c r="I30" t="s">
        <v>6935</v>
      </c>
    </row>
    <row r="31" spans="1:9">
      <c r="A31" t="s">
        <v>16118</v>
      </c>
      <c r="B31" t="s">
        <v>65</v>
      </c>
      <c r="C31">
        <v>410</v>
      </c>
      <c r="D31" t="s">
        <v>8949</v>
      </c>
      <c r="E31" t="s">
        <v>32</v>
      </c>
      <c r="F31">
        <v>0.17</v>
      </c>
      <c r="G31">
        <v>0.17</v>
      </c>
      <c r="I31" t="s">
        <v>6935</v>
      </c>
    </row>
    <row r="32" spans="1:9">
      <c r="A32" t="s">
        <v>16119</v>
      </c>
      <c r="B32" t="s">
        <v>65</v>
      </c>
      <c r="C32">
        <v>411</v>
      </c>
      <c r="D32" t="s">
        <v>8950</v>
      </c>
      <c r="E32" t="s">
        <v>32</v>
      </c>
      <c r="F32">
        <v>0.22</v>
      </c>
      <c r="G32">
        <v>0.22</v>
      </c>
      <c r="I32" t="s">
        <v>8951</v>
      </c>
    </row>
    <row r="33" spans="1:9">
      <c r="A33" t="s">
        <v>16120</v>
      </c>
      <c r="B33" t="s">
        <v>65</v>
      </c>
      <c r="C33">
        <v>408</v>
      </c>
      <c r="D33" t="s">
        <v>8952</v>
      </c>
      <c r="E33" t="s">
        <v>32</v>
      </c>
      <c r="F33">
        <v>1.0900000000000001</v>
      </c>
      <c r="G33">
        <v>1.0900000000000001</v>
      </c>
      <c r="I33" t="s">
        <v>6935</v>
      </c>
    </row>
    <row r="34" spans="1:9">
      <c r="A34" t="s">
        <v>16121</v>
      </c>
      <c r="B34" t="s">
        <v>65</v>
      </c>
      <c r="C34">
        <v>39131</v>
      </c>
      <c r="D34" t="s">
        <v>8953</v>
      </c>
      <c r="E34" t="s">
        <v>32</v>
      </c>
      <c r="F34">
        <v>3.59</v>
      </c>
      <c r="G34">
        <v>3.59</v>
      </c>
      <c r="I34" t="s">
        <v>6935</v>
      </c>
    </row>
    <row r="35" spans="1:9">
      <c r="A35" t="s">
        <v>16122</v>
      </c>
      <c r="B35" t="s">
        <v>65</v>
      </c>
      <c r="C35">
        <v>394</v>
      </c>
      <c r="D35" t="s">
        <v>8954</v>
      </c>
      <c r="E35" t="s">
        <v>32</v>
      </c>
      <c r="F35">
        <v>3.63</v>
      </c>
      <c r="G35">
        <v>3.63</v>
      </c>
      <c r="I35" t="s">
        <v>6935</v>
      </c>
    </row>
    <row r="36" spans="1:9">
      <c r="A36" t="s">
        <v>16123</v>
      </c>
      <c r="B36" t="s">
        <v>65</v>
      </c>
      <c r="C36">
        <v>39130</v>
      </c>
      <c r="D36" t="s">
        <v>8955</v>
      </c>
      <c r="E36" t="s">
        <v>32</v>
      </c>
      <c r="F36">
        <v>3.27</v>
      </c>
      <c r="G36">
        <v>3.27</v>
      </c>
      <c r="I36" t="s">
        <v>6935</v>
      </c>
    </row>
    <row r="37" spans="1:9">
      <c r="A37" t="s">
        <v>16124</v>
      </c>
      <c r="B37" t="s">
        <v>65</v>
      </c>
      <c r="C37">
        <v>395</v>
      </c>
      <c r="D37" t="s">
        <v>8956</v>
      </c>
      <c r="E37" t="s">
        <v>32</v>
      </c>
      <c r="F37">
        <v>3.5</v>
      </c>
      <c r="G37">
        <v>3.5</v>
      </c>
      <c r="I37" t="s">
        <v>6935</v>
      </c>
    </row>
    <row r="38" spans="1:9">
      <c r="A38" t="s">
        <v>16125</v>
      </c>
      <c r="B38" t="s">
        <v>65</v>
      </c>
      <c r="C38">
        <v>39129</v>
      </c>
      <c r="D38" t="s">
        <v>8957</v>
      </c>
      <c r="E38" t="s">
        <v>32</v>
      </c>
      <c r="F38">
        <v>2.02</v>
      </c>
      <c r="G38">
        <v>2.02</v>
      </c>
      <c r="I38" t="s">
        <v>6935</v>
      </c>
    </row>
    <row r="39" spans="1:9">
      <c r="A39" t="s">
        <v>16126</v>
      </c>
      <c r="B39" t="s">
        <v>65</v>
      </c>
      <c r="C39">
        <v>393</v>
      </c>
      <c r="D39" t="s">
        <v>8958</v>
      </c>
      <c r="E39" t="s">
        <v>32</v>
      </c>
      <c r="F39">
        <v>2.11</v>
      </c>
      <c r="G39">
        <v>2.11</v>
      </c>
      <c r="I39" t="s">
        <v>8951</v>
      </c>
    </row>
    <row r="40" spans="1:9">
      <c r="A40" t="s">
        <v>16127</v>
      </c>
      <c r="B40" t="s">
        <v>65</v>
      </c>
      <c r="C40">
        <v>39127</v>
      </c>
      <c r="D40" t="s">
        <v>8959</v>
      </c>
      <c r="E40" t="s">
        <v>32</v>
      </c>
      <c r="F40">
        <v>1.72</v>
      </c>
      <c r="G40">
        <v>1.72</v>
      </c>
      <c r="I40" t="s">
        <v>6935</v>
      </c>
    </row>
    <row r="41" spans="1:9">
      <c r="A41" t="s">
        <v>16128</v>
      </c>
      <c r="B41" t="s">
        <v>65</v>
      </c>
      <c r="C41">
        <v>392</v>
      </c>
      <c r="D41" t="s">
        <v>8960</v>
      </c>
      <c r="E41" t="s">
        <v>32</v>
      </c>
      <c r="F41">
        <v>1.77</v>
      </c>
      <c r="G41">
        <v>1.77</v>
      </c>
      <c r="I41" t="s">
        <v>6935</v>
      </c>
    </row>
    <row r="42" spans="1:9">
      <c r="A42" t="s">
        <v>16129</v>
      </c>
      <c r="B42" t="s">
        <v>65</v>
      </c>
      <c r="C42">
        <v>39133</v>
      </c>
      <c r="D42" t="s">
        <v>8961</v>
      </c>
      <c r="E42" t="s">
        <v>32</v>
      </c>
      <c r="F42">
        <v>4.71</v>
      </c>
      <c r="G42">
        <v>4.71</v>
      </c>
      <c r="I42" t="s">
        <v>6935</v>
      </c>
    </row>
    <row r="43" spans="1:9">
      <c r="A43" t="s">
        <v>16130</v>
      </c>
      <c r="B43" t="s">
        <v>65</v>
      </c>
      <c r="C43">
        <v>397</v>
      </c>
      <c r="D43" t="s">
        <v>8962</v>
      </c>
      <c r="E43" t="s">
        <v>32</v>
      </c>
      <c r="F43">
        <v>5.2</v>
      </c>
      <c r="G43">
        <v>5.2</v>
      </c>
      <c r="I43" t="s">
        <v>6935</v>
      </c>
    </row>
    <row r="44" spans="1:9">
      <c r="A44" t="s">
        <v>16131</v>
      </c>
      <c r="B44" t="s">
        <v>65</v>
      </c>
      <c r="C44">
        <v>39132</v>
      </c>
      <c r="D44" t="s">
        <v>8963</v>
      </c>
      <c r="E44" t="s">
        <v>32</v>
      </c>
      <c r="F44">
        <v>3.77</v>
      </c>
      <c r="G44">
        <v>3.77</v>
      </c>
      <c r="I44" t="s">
        <v>6935</v>
      </c>
    </row>
    <row r="45" spans="1:9">
      <c r="A45" t="s">
        <v>16132</v>
      </c>
      <c r="B45" t="s">
        <v>65</v>
      </c>
      <c r="C45">
        <v>396</v>
      </c>
      <c r="D45" t="s">
        <v>8964</v>
      </c>
      <c r="E45" t="s">
        <v>32</v>
      </c>
      <c r="F45">
        <v>4.04</v>
      </c>
      <c r="G45">
        <v>4.04</v>
      </c>
      <c r="I45" t="s">
        <v>6935</v>
      </c>
    </row>
    <row r="46" spans="1:9">
      <c r="A46" t="s">
        <v>16133</v>
      </c>
      <c r="B46" t="s">
        <v>65</v>
      </c>
      <c r="C46">
        <v>39135</v>
      </c>
      <c r="D46" t="s">
        <v>8965</v>
      </c>
      <c r="E46" t="s">
        <v>32</v>
      </c>
      <c r="F46">
        <v>7.54</v>
      </c>
      <c r="G46">
        <v>7.54</v>
      </c>
      <c r="I46" t="s">
        <v>6935</v>
      </c>
    </row>
    <row r="47" spans="1:9">
      <c r="A47" t="s">
        <v>16134</v>
      </c>
      <c r="B47" t="s">
        <v>65</v>
      </c>
      <c r="C47">
        <v>39134</v>
      </c>
      <c r="D47" t="s">
        <v>8966</v>
      </c>
      <c r="E47" t="s">
        <v>32</v>
      </c>
      <c r="F47">
        <v>6.28</v>
      </c>
      <c r="G47">
        <v>6.28</v>
      </c>
      <c r="I47" t="s">
        <v>6935</v>
      </c>
    </row>
    <row r="48" spans="1:9">
      <c r="A48" t="s">
        <v>16135</v>
      </c>
      <c r="B48" t="s">
        <v>65</v>
      </c>
      <c r="C48">
        <v>398</v>
      </c>
      <c r="D48" t="s">
        <v>8967</v>
      </c>
      <c r="E48" t="s">
        <v>32</v>
      </c>
      <c r="F48">
        <v>5.79</v>
      </c>
      <c r="G48">
        <v>5.79</v>
      </c>
      <c r="I48" t="s">
        <v>6935</v>
      </c>
    </row>
    <row r="49" spans="1:9">
      <c r="A49" t="s">
        <v>16136</v>
      </c>
      <c r="B49" t="s">
        <v>65</v>
      </c>
      <c r="C49">
        <v>39128</v>
      </c>
      <c r="D49" t="s">
        <v>8968</v>
      </c>
      <c r="E49" t="s">
        <v>32</v>
      </c>
      <c r="F49">
        <v>1.88</v>
      </c>
      <c r="G49">
        <v>1.88</v>
      </c>
      <c r="I49" t="s">
        <v>6935</v>
      </c>
    </row>
    <row r="50" spans="1:9">
      <c r="A50" t="s">
        <v>16137</v>
      </c>
      <c r="B50" t="s">
        <v>65</v>
      </c>
      <c r="C50">
        <v>400</v>
      </c>
      <c r="D50" t="s">
        <v>8969</v>
      </c>
      <c r="E50" t="s">
        <v>32</v>
      </c>
      <c r="F50">
        <v>1.84</v>
      </c>
      <c r="G50">
        <v>1.84</v>
      </c>
      <c r="I50" t="s">
        <v>6935</v>
      </c>
    </row>
    <row r="51" spans="1:9">
      <c r="A51" t="s">
        <v>16138</v>
      </c>
      <c r="B51" t="s">
        <v>65</v>
      </c>
      <c r="C51">
        <v>39125</v>
      </c>
      <c r="D51" t="s">
        <v>8970</v>
      </c>
      <c r="E51" t="s">
        <v>32</v>
      </c>
      <c r="F51">
        <v>1.88</v>
      </c>
      <c r="G51">
        <v>1.88</v>
      </c>
      <c r="I51" t="s">
        <v>6935</v>
      </c>
    </row>
    <row r="52" spans="1:9">
      <c r="A52" t="s">
        <v>16139</v>
      </c>
      <c r="B52" t="s">
        <v>65</v>
      </c>
      <c r="C52">
        <v>39126</v>
      </c>
      <c r="D52" t="s">
        <v>8971</v>
      </c>
      <c r="E52" t="s">
        <v>32</v>
      </c>
      <c r="F52">
        <v>8.48</v>
      </c>
      <c r="G52">
        <v>8.48</v>
      </c>
      <c r="I52" t="s">
        <v>6935</v>
      </c>
    </row>
    <row r="53" spans="1:9">
      <c r="A53" t="s">
        <v>16140</v>
      </c>
      <c r="B53" t="s">
        <v>65</v>
      </c>
      <c r="C53">
        <v>399</v>
      </c>
      <c r="D53" t="s">
        <v>8972</v>
      </c>
      <c r="E53" t="s">
        <v>32</v>
      </c>
      <c r="F53">
        <v>7.47</v>
      </c>
      <c r="G53">
        <v>7.47</v>
      </c>
      <c r="I53" t="s">
        <v>6935</v>
      </c>
    </row>
    <row r="54" spans="1:9">
      <c r="A54" t="s">
        <v>16141</v>
      </c>
      <c r="B54" t="s">
        <v>65</v>
      </c>
      <c r="C54">
        <v>39158</v>
      </c>
      <c r="D54" t="s">
        <v>8973</v>
      </c>
      <c r="E54" t="s">
        <v>32</v>
      </c>
      <c r="F54">
        <v>20.059999999999999</v>
      </c>
      <c r="G54">
        <v>20.059999999999999</v>
      </c>
      <c r="I54" t="s">
        <v>6935</v>
      </c>
    </row>
    <row r="55" spans="1:9">
      <c r="A55" t="s">
        <v>16142</v>
      </c>
      <c r="B55" t="s">
        <v>65</v>
      </c>
      <c r="C55">
        <v>39141</v>
      </c>
      <c r="D55" t="s">
        <v>8974</v>
      </c>
      <c r="E55" t="s">
        <v>32</v>
      </c>
      <c r="F55">
        <v>1.45</v>
      </c>
      <c r="G55">
        <v>1.45</v>
      </c>
      <c r="I55" t="s">
        <v>6935</v>
      </c>
    </row>
    <row r="56" spans="1:9">
      <c r="A56" t="s">
        <v>16143</v>
      </c>
      <c r="B56" t="s">
        <v>65</v>
      </c>
      <c r="C56">
        <v>39140</v>
      </c>
      <c r="D56" t="s">
        <v>8975</v>
      </c>
      <c r="E56" t="s">
        <v>32</v>
      </c>
      <c r="F56">
        <v>1.32</v>
      </c>
      <c r="G56">
        <v>1.32</v>
      </c>
      <c r="I56" t="s">
        <v>6935</v>
      </c>
    </row>
    <row r="57" spans="1:9">
      <c r="A57" t="s">
        <v>16144</v>
      </c>
      <c r="B57" t="s">
        <v>65</v>
      </c>
      <c r="C57">
        <v>39139</v>
      </c>
      <c r="D57" t="s">
        <v>8976</v>
      </c>
      <c r="E57" t="s">
        <v>32</v>
      </c>
      <c r="F57">
        <v>1.0900000000000001</v>
      </c>
      <c r="G57">
        <v>1.0900000000000001</v>
      </c>
      <c r="I57" t="s">
        <v>6935</v>
      </c>
    </row>
    <row r="58" spans="1:9">
      <c r="A58" t="s">
        <v>16145</v>
      </c>
      <c r="B58" t="s">
        <v>65</v>
      </c>
      <c r="C58">
        <v>39137</v>
      </c>
      <c r="D58" t="s">
        <v>8977</v>
      </c>
      <c r="E58" t="s">
        <v>32</v>
      </c>
      <c r="F58">
        <v>0.76</v>
      </c>
      <c r="G58">
        <v>0.76</v>
      </c>
      <c r="I58" t="s">
        <v>6935</v>
      </c>
    </row>
    <row r="59" spans="1:9">
      <c r="A59" t="s">
        <v>16146</v>
      </c>
      <c r="B59" t="s">
        <v>65</v>
      </c>
      <c r="C59">
        <v>39143</v>
      </c>
      <c r="D59" t="s">
        <v>8978</v>
      </c>
      <c r="E59" t="s">
        <v>32</v>
      </c>
      <c r="F59">
        <v>3</v>
      </c>
      <c r="G59">
        <v>3</v>
      </c>
      <c r="I59" t="s">
        <v>6935</v>
      </c>
    </row>
    <row r="60" spans="1:9">
      <c r="A60" t="s">
        <v>16147</v>
      </c>
      <c r="B60" t="s">
        <v>65</v>
      </c>
      <c r="C60">
        <v>39142</v>
      </c>
      <c r="D60" t="s">
        <v>8979</v>
      </c>
      <c r="E60" t="s">
        <v>32</v>
      </c>
      <c r="F60">
        <v>2.15</v>
      </c>
      <c r="G60">
        <v>2.15</v>
      </c>
      <c r="I60" t="s">
        <v>6935</v>
      </c>
    </row>
    <row r="61" spans="1:9">
      <c r="A61" t="s">
        <v>16148</v>
      </c>
      <c r="B61" t="s">
        <v>65</v>
      </c>
      <c r="C61">
        <v>39144</v>
      </c>
      <c r="D61" t="s">
        <v>8980</v>
      </c>
      <c r="E61" t="s">
        <v>32</v>
      </c>
      <c r="F61">
        <v>3.5</v>
      </c>
      <c r="G61">
        <v>3.5</v>
      </c>
      <c r="I61" t="s">
        <v>6935</v>
      </c>
    </row>
    <row r="62" spans="1:9">
      <c r="A62" t="s">
        <v>16149</v>
      </c>
      <c r="B62" t="s">
        <v>65</v>
      </c>
      <c r="C62">
        <v>39138</v>
      </c>
      <c r="D62" t="s">
        <v>8981</v>
      </c>
      <c r="E62" t="s">
        <v>32</v>
      </c>
      <c r="F62">
        <v>0.8</v>
      </c>
      <c r="G62">
        <v>0.8</v>
      </c>
      <c r="I62" t="s">
        <v>6935</v>
      </c>
    </row>
    <row r="63" spans="1:9">
      <c r="A63" t="s">
        <v>16150</v>
      </c>
      <c r="B63" t="s">
        <v>65</v>
      </c>
      <c r="C63">
        <v>39136</v>
      </c>
      <c r="D63" t="s">
        <v>8982</v>
      </c>
      <c r="E63" t="s">
        <v>32</v>
      </c>
      <c r="F63">
        <v>0.53</v>
      </c>
      <c r="G63">
        <v>0.53</v>
      </c>
      <c r="I63" t="s">
        <v>6935</v>
      </c>
    </row>
    <row r="64" spans="1:9">
      <c r="A64" t="s">
        <v>16151</v>
      </c>
      <c r="B64" t="s">
        <v>65</v>
      </c>
      <c r="C64">
        <v>39145</v>
      </c>
      <c r="D64" t="s">
        <v>8983</v>
      </c>
      <c r="E64" t="s">
        <v>32</v>
      </c>
      <c r="F64">
        <v>5.76</v>
      </c>
      <c r="G64">
        <v>5.76</v>
      </c>
      <c r="I64" t="s">
        <v>6935</v>
      </c>
    </row>
    <row r="65" spans="1:9">
      <c r="A65" t="s">
        <v>16152</v>
      </c>
      <c r="B65" t="s">
        <v>65</v>
      </c>
      <c r="C65">
        <v>12615</v>
      </c>
      <c r="D65" t="s">
        <v>8984</v>
      </c>
      <c r="E65" t="s">
        <v>32</v>
      </c>
      <c r="F65">
        <v>13.18</v>
      </c>
      <c r="G65">
        <v>13.18</v>
      </c>
      <c r="I65" t="s">
        <v>6935</v>
      </c>
    </row>
    <row r="66" spans="1:9">
      <c r="A66" t="s">
        <v>16153</v>
      </c>
      <c r="B66" t="s">
        <v>65</v>
      </c>
      <c r="C66">
        <v>11927</v>
      </c>
      <c r="D66" t="s">
        <v>8985</v>
      </c>
      <c r="E66" t="s">
        <v>32</v>
      </c>
      <c r="F66">
        <v>8.59</v>
      </c>
      <c r="G66">
        <v>8.59</v>
      </c>
      <c r="I66" t="s">
        <v>6935</v>
      </c>
    </row>
    <row r="67" spans="1:9">
      <c r="A67" t="s">
        <v>16154</v>
      </c>
      <c r="B67" t="s">
        <v>65</v>
      </c>
      <c r="C67">
        <v>11928</v>
      </c>
      <c r="D67" t="s">
        <v>8986</v>
      </c>
      <c r="E67" t="s">
        <v>32</v>
      </c>
      <c r="F67">
        <v>9.85</v>
      </c>
      <c r="G67">
        <v>9.85</v>
      </c>
      <c r="I67" t="s">
        <v>6935</v>
      </c>
    </row>
    <row r="68" spans="1:9">
      <c r="A68" t="s">
        <v>16155</v>
      </c>
      <c r="B68" t="s">
        <v>65</v>
      </c>
      <c r="C68">
        <v>11929</v>
      </c>
      <c r="D68" t="s">
        <v>8987</v>
      </c>
      <c r="E68" t="s">
        <v>32</v>
      </c>
      <c r="F68">
        <v>15.23</v>
      </c>
      <c r="G68">
        <v>15.23</v>
      </c>
      <c r="I68" t="s">
        <v>6935</v>
      </c>
    </row>
    <row r="69" spans="1:9">
      <c r="A69" t="s">
        <v>16156</v>
      </c>
      <c r="B69" t="s">
        <v>65</v>
      </c>
      <c r="C69">
        <v>36801</v>
      </c>
      <c r="D69" t="s">
        <v>8988</v>
      </c>
      <c r="E69" t="s">
        <v>32</v>
      </c>
      <c r="F69">
        <v>30.38</v>
      </c>
      <c r="G69">
        <v>30.38</v>
      </c>
      <c r="I69" t="s">
        <v>6935</v>
      </c>
    </row>
    <row r="70" spans="1:9">
      <c r="A70" t="s">
        <v>16157</v>
      </c>
      <c r="B70" t="s">
        <v>65</v>
      </c>
      <c r="C70">
        <v>36246</v>
      </c>
      <c r="D70" t="s">
        <v>8989</v>
      </c>
      <c r="E70" t="s">
        <v>12</v>
      </c>
      <c r="F70">
        <v>4.47</v>
      </c>
      <c r="G70">
        <v>4.47</v>
      </c>
      <c r="I70" t="s">
        <v>6935</v>
      </c>
    </row>
    <row r="71" spans="1:9">
      <c r="A71" t="s">
        <v>16158</v>
      </c>
      <c r="B71" t="s">
        <v>65</v>
      </c>
      <c r="C71">
        <v>37600</v>
      </c>
      <c r="D71" t="s">
        <v>8990</v>
      </c>
      <c r="E71" t="s">
        <v>32</v>
      </c>
      <c r="F71">
        <v>104.86</v>
      </c>
      <c r="G71">
        <v>104.86</v>
      </c>
      <c r="I71" t="s">
        <v>6935</v>
      </c>
    </row>
    <row r="72" spans="1:9">
      <c r="A72" t="s">
        <v>16159</v>
      </c>
      <c r="B72" t="s">
        <v>65</v>
      </c>
      <c r="C72">
        <v>37599</v>
      </c>
      <c r="D72" t="s">
        <v>8991</v>
      </c>
      <c r="E72" t="s">
        <v>32</v>
      </c>
      <c r="F72">
        <v>97.6</v>
      </c>
      <c r="G72">
        <v>97.6</v>
      </c>
      <c r="I72" t="s">
        <v>6935</v>
      </c>
    </row>
    <row r="73" spans="1:9">
      <c r="A73" t="s">
        <v>16160</v>
      </c>
      <c r="B73" t="s">
        <v>65</v>
      </c>
      <c r="C73">
        <v>1</v>
      </c>
      <c r="D73" t="s">
        <v>8992</v>
      </c>
      <c r="E73" t="s">
        <v>11</v>
      </c>
      <c r="F73">
        <v>104.5</v>
      </c>
      <c r="G73">
        <v>104.5</v>
      </c>
      <c r="I73" t="s">
        <v>8951</v>
      </c>
    </row>
    <row r="74" spans="1:9">
      <c r="A74" t="s">
        <v>16161</v>
      </c>
      <c r="B74" t="s">
        <v>65</v>
      </c>
      <c r="C74">
        <v>3</v>
      </c>
      <c r="D74" t="s">
        <v>8993</v>
      </c>
      <c r="E74" t="s">
        <v>43</v>
      </c>
      <c r="F74">
        <v>17.16</v>
      </c>
      <c r="G74">
        <v>17.16</v>
      </c>
      <c r="I74" t="s">
        <v>6935</v>
      </c>
    </row>
    <row r="75" spans="1:9">
      <c r="A75" t="s">
        <v>16162</v>
      </c>
      <c r="B75" t="s">
        <v>65</v>
      </c>
      <c r="C75">
        <v>43054</v>
      </c>
      <c r="D75" t="s">
        <v>8994</v>
      </c>
      <c r="E75" t="s">
        <v>11</v>
      </c>
      <c r="F75">
        <v>7.53</v>
      </c>
      <c r="G75">
        <v>7.53</v>
      </c>
      <c r="I75" t="s">
        <v>6935</v>
      </c>
    </row>
    <row r="76" spans="1:9">
      <c r="A76" t="s">
        <v>16163</v>
      </c>
      <c r="B76" t="s">
        <v>65</v>
      </c>
      <c r="C76">
        <v>42402</v>
      </c>
      <c r="D76" t="s">
        <v>8995</v>
      </c>
      <c r="E76" t="s">
        <v>11</v>
      </c>
      <c r="F76">
        <v>7.19</v>
      </c>
      <c r="G76">
        <v>7.19</v>
      </c>
      <c r="I76" t="s">
        <v>6935</v>
      </c>
    </row>
    <row r="77" spans="1:9">
      <c r="A77" t="s">
        <v>16164</v>
      </c>
      <c r="B77" t="s">
        <v>65</v>
      </c>
      <c r="C77">
        <v>42403</v>
      </c>
      <c r="D77" t="s">
        <v>8996</v>
      </c>
      <c r="E77" t="s">
        <v>11</v>
      </c>
      <c r="F77">
        <v>9.23</v>
      </c>
      <c r="G77">
        <v>9.23</v>
      </c>
      <c r="I77" t="s">
        <v>6935</v>
      </c>
    </row>
    <row r="78" spans="1:9">
      <c r="A78" t="s">
        <v>16165</v>
      </c>
      <c r="B78" t="s">
        <v>65</v>
      </c>
      <c r="C78">
        <v>42404</v>
      </c>
      <c r="D78" t="s">
        <v>8997</v>
      </c>
      <c r="E78" t="s">
        <v>11</v>
      </c>
      <c r="F78">
        <v>9.18</v>
      </c>
      <c r="G78">
        <v>9.18</v>
      </c>
      <c r="I78" t="s">
        <v>6935</v>
      </c>
    </row>
    <row r="79" spans="1:9">
      <c r="A79" t="s">
        <v>16166</v>
      </c>
      <c r="B79" t="s">
        <v>65</v>
      </c>
      <c r="C79">
        <v>42405</v>
      </c>
      <c r="D79" t="s">
        <v>8998</v>
      </c>
      <c r="E79" t="s">
        <v>11</v>
      </c>
      <c r="F79">
        <v>9.7799999999999994</v>
      </c>
      <c r="G79">
        <v>9.7799999999999994</v>
      </c>
      <c r="I79" t="s">
        <v>6935</v>
      </c>
    </row>
    <row r="80" spans="1:9">
      <c r="A80" t="s">
        <v>16167</v>
      </c>
      <c r="B80" t="s">
        <v>65</v>
      </c>
      <c r="C80">
        <v>34341</v>
      </c>
      <c r="D80" t="s">
        <v>8999</v>
      </c>
      <c r="E80" t="s">
        <v>11</v>
      </c>
      <c r="F80">
        <v>8.48</v>
      </c>
      <c r="G80">
        <v>8.48</v>
      </c>
      <c r="I80" t="s">
        <v>6935</v>
      </c>
    </row>
    <row r="81" spans="1:9">
      <c r="A81" t="s">
        <v>16168</v>
      </c>
      <c r="B81" t="s">
        <v>65</v>
      </c>
      <c r="C81">
        <v>43053</v>
      </c>
      <c r="D81" t="s">
        <v>9000</v>
      </c>
      <c r="E81" t="s">
        <v>11</v>
      </c>
      <c r="F81">
        <v>6.72</v>
      </c>
      <c r="G81">
        <v>6.72</v>
      </c>
      <c r="I81" t="s">
        <v>6935</v>
      </c>
    </row>
    <row r="82" spans="1:9">
      <c r="A82" t="s">
        <v>16169</v>
      </c>
      <c r="B82" t="s">
        <v>65</v>
      </c>
      <c r="C82">
        <v>43058</v>
      </c>
      <c r="D82" t="s">
        <v>9001</v>
      </c>
      <c r="E82" t="s">
        <v>11</v>
      </c>
      <c r="F82">
        <v>6.97</v>
      </c>
      <c r="G82">
        <v>6.97</v>
      </c>
      <c r="I82" t="s">
        <v>6935</v>
      </c>
    </row>
    <row r="83" spans="1:9">
      <c r="A83" t="s">
        <v>16170</v>
      </c>
      <c r="B83" t="s">
        <v>65</v>
      </c>
      <c r="C83">
        <v>34</v>
      </c>
      <c r="D83" t="s">
        <v>9002</v>
      </c>
      <c r="E83" t="s">
        <v>11</v>
      </c>
      <c r="F83">
        <v>7.01</v>
      </c>
      <c r="G83">
        <v>7.01</v>
      </c>
      <c r="I83" t="s">
        <v>6935</v>
      </c>
    </row>
    <row r="84" spans="1:9">
      <c r="A84" t="s">
        <v>16171</v>
      </c>
      <c r="B84" t="s">
        <v>65</v>
      </c>
      <c r="C84">
        <v>43055</v>
      </c>
      <c r="D84" t="s">
        <v>9003</v>
      </c>
      <c r="E84" t="s">
        <v>11</v>
      </c>
      <c r="F84">
        <v>6.07</v>
      </c>
      <c r="G84">
        <v>6.07</v>
      </c>
      <c r="I84" t="s">
        <v>8951</v>
      </c>
    </row>
    <row r="85" spans="1:9">
      <c r="A85" t="s">
        <v>16172</v>
      </c>
      <c r="B85" t="s">
        <v>65</v>
      </c>
      <c r="C85">
        <v>43056</v>
      </c>
      <c r="D85" t="s">
        <v>9004</v>
      </c>
      <c r="E85" t="s">
        <v>11</v>
      </c>
      <c r="F85">
        <v>7</v>
      </c>
      <c r="G85">
        <v>7</v>
      </c>
      <c r="I85" t="s">
        <v>6935</v>
      </c>
    </row>
    <row r="86" spans="1:9">
      <c r="A86" t="s">
        <v>16173</v>
      </c>
      <c r="B86" t="s">
        <v>65</v>
      </c>
      <c r="C86">
        <v>43057</v>
      </c>
      <c r="D86" t="s">
        <v>9005</v>
      </c>
      <c r="E86" t="s">
        <v>11</v>
      </c>
      <c r="F86">
        <v>7.69</v>
      </c>
      <c r="G86">
        <v>7.69</v>
      </c>
      <c r="I86" t="s">
        <v>6935</v>
      </c>
    </row>
    <row r="87" spans="1:9">
      <c r="A87" t="s">
        <v>16174</v>
      </c>
      <c r="B87" t="s">
        <v>65</v>
      </c>
      <c r="C87">
        <v>34449</v>
      </c>
      <c r="D87" t="s">
        <v>9006</v>
      </c>
      <c r="E87" t="s">
        <v>11</v>
      </c>
      <c r="F87">
        <v>8.2200000000000006</v>
      </c>
      <c r="G87">
        <v>8.2200000000000006</v>
      </c>
      <c r="I87" t="s">
        <v>6935</v>
      </c>
    </row>
    <row r="88" spans="1:9">
      <c r="A88" t="s">
        <v>16175</v>
      </c>
      <c r="B88" t="s">
        <v>65</v>
      </c>
      <c r="C88">
        <v>32</v>
      </c>
      <c r="D88" t="s">
        <v>9007</v>
      </c>
      <c r="E88" t="s">
        <v>11</v>
      </c>
      <c r="F88">
        <v>7.39</v>
      </c>
      <c r="G88">
        <v>7.39</v>
      </c>
      <c r="I88" t="s">
        <v>6935</v>
      </c>
    </row>
    <row r="89" spans="1:9">
      <c r="A89" t="s">
        <v>16176</v>
      </c>
      <c r="B89" t="s">
        <v>65</v>
      </c>
      <c r="C89">
        <v>33</v>
      </c>
      <c r="D89" t="s">
        <v>9008</v>
      </c>
      <c r="E89" t="s">
        <v>11</v>
      </c>
      <c r="F89">
        <v>7.43</v>
      </c>
      <c r="G89">
        <v>7.43</v>
      </c>
      <c r="I89" t="s">
        <v>6935</v>
      </c>
    </row>
    <row r="90" spans="1:9">
      <c r="A90" t="s">
        <v>16177</v>
      </c>
      <c r="B90" t="s">
        <v>65</v>
      </c>
      <c r="C90">
        <v>43061</v>
      </c>
      <c r="D90" t="s">
        <v>9009</v>
      </c>
      <c r="E90" t="s">
        <v>11</v>
      </c>
      <c r="F90">
        <v>6.95</v>
      </c>
      <c r="G90">
        <v>6.95</v>
      </c>
      <c r="I90" t="s">
        <v>6935</v>
      </c>
    </row>
    <row r="91" spans="1:9">
      <c r="A91" t="s">
        <v>16178</v>
      </c>
      <c r="B91" t="s">
        <v>65</v>
      </c>
      <c r="C91">
        <v>43059</v>
      </c>
      <c r="D91" t="s">
        <v>9010</v>
      </c>
      <c r="E91" t="s">
        <v>11</v>
      </c>
      <c r="F91">
        <v>6.63</v>
      </c>
      <c r="G91">
        <v>6.63</v>
      </c>
      <c r="I91" t="s">
        <v>6935</v>
      </c>
    </row>
    <row r="92" spans="1:9">
      <c r="A92" t="s">
        <v>16179</v>
      </c>
      <c r="B92" t="s">
        <v>65</v>
      </c>
      <c r="C92">
        <v>43062</v>
      </c>
      <c r="D92" t="s">
        <v>9011</v>
      </c>
      <c r="E92" t="s">
        <v>11</v>
      </c>
      <c r="F92">
        <v>7.35</v>
      </c>
      <c r="G92">
        <v>7.35</v>
      </c>
      <c r="I92" t="s">
        <v>6935</v>
      </c>
    </row>
    <row r="93" spans="1:9">
      <c r="A93" t="s">
        <v>16180</v>
      </c>
      <c r="B93" t="s">
        <v>65</v>
      </c>
      <c r="C93">
        <v>43060</v>
      </c>
      <c r="D93" t="s">
        <v>9012</v>
      </c>
      <c r="E93" t="s">
        <v>11</v>
      </c>
      <c r="F93">
        <v>5.77</v>
      </c>
      <c r="G93">
        <v>5.77</v>
      </c>
      <c r="I93" t="s">
        <v>6935</v>
      </c>
    </row>
    <row r="94" spans="1:9">
      <c r="A94" t="s">
        <v>16181</v>
      </c>
      <c r="B94" t="s">
        <v>65</v>
      </c>
      <c r="C94">
        <v>40410</v>
      </c>
      <c r="D94" t="s">
        <v>9013</v>
      </c>
      <c r="E94" t="s">
        <v>32</v>
      </c>
      <c r="F94">
        <v>20.49</v>
      </c>
      <c r="G94">
        <v>20.49</v>
      </c>
      <c r="I94" t="s">
        <v>8951</v>
      </c>
    </row>
    <row r="95" spans="1:9">
      <c r="A95" t="s">
        <v>16182</v>
      </c>
      <c r="B95" t="s">
        <v>65</v>
      </c>
      <c r="C95">
        <v>40411</v>
      </c>
      <c r="D95" t="s">
        <v>9014</v>
      </c>
      <c r="E95" t="s">
        <v>32</v>
      </c>
      <c r="F95">
        <v>22.23</v>
      </c>
      <c r="G95">
        <v>22.23</v>
      </c>
      <c r="I95" t="s">
        <v>6935</v>
      </c>
    </row>
    <row r="96" spans="1:9">
      <c r="A96" t="s">
        <v>16183</v>
      </c>
      <c r="B96" t="s">
        <v>65</v>
      </c>
      <c r="C96">
        <v>40412</v>
      </c>
      <c r="D96" t="s">
        <v>9015</v>
      </c>
      <c r="E96" t="s">
        <v>32</v>
      </c>
      <c r="F96">
        <v>24.95</v>
      </c>
      <c r="G96">
        <v>24.95</v>
      </c>
      <c r="I96" t="s">
        <v>6935</v>
      </c>
    </row>
    <row r="97" spans="1:9">
      <c r="A97" t="s">
        <v>16184</v>
      </c>
      <c r="B97" t="s">
        <v>65</v>
      </c>
      <c r="C97">
        <v>44254</v>
      </c>
      <c r="D97" t="s">
        <v>9016</v>
      </c>
      <c r="E97" t="s">
        <v>32</v>
      </c>
      <c r="F97">
        <v>30.96</v>
      </c>
      <c r="G97">
        <v>30.96</v>
      </c>
      <c r="I97" t="s">
        <v>6935</v>
      </c>
    </row>
    <row r="98" spans="1:9">
      <c r="A98" t="s">
        <v>16185</v>
      </c>
      <c r="B98" t="s">
        <v>65</v>
      </c>
      <c r="C98">
        <v>44255</v>
      </c>
      <c r="D98" t="s">
        <v>9017</v>
      </c>
      <c r="E98" t="s">
        <v>32</v>
      </c>
      <c r="F98">
        <v>34.31</v>
      </c>
      <c r="G98">
        <v>34.31</v>
      </c>
      <c r="I98" t="s">
        <v>6935</v>
      </c>
    </row>
    <row r="99" spans="1:9">
      <c r="A99" t="s">
        <v>16186</v>
      </c>
      <c r="B99" t="s">
        <v>65</v>
      </c>
      <c r="C99">
        <v>44256</v>
      </c>
      <c r="D99" t="s">
        <v>9018</v>
      </c>
      <c r="E99" t="s">
        <v>32</v>
      </c>
      <c r="F99">
        <v>38.75</v>
      </c>
      <c r="G99">
        <v>38.75</v>
      </c>
      <c r="I99" t="s">
        <v>6935</v>
      </c>
    </row>
    <row r="100" spans="1:9">
      <c r="A100" t="s">
        <v>16187</v>
      </c>
      <c r="B100" t="s">
        <v>65</v>
      </c>
      <c r="C100">
        <v>44257</v>
      </c>
      <c r="D100" t="s">
        <v>9019</v>
      </c>
      <c r="E100" t="s">
        <v>32</v>
      </c>
      <c r="F100">
        <v>61.31</v>
      </c>
      <c r="G100">
        <v>61.31</v>
      </c>
      <c r="I100" t="s">
        <v>6935</v>
      </c>
    </row>
    <row r="101" spans="1:9">
      <c r="A101" t="s">
        <v>16188</v>
      </c>
      <c r="B101" t="s">
        <v>65</v>
      </c>
      <c r="C101">
        <v>44258</v>
      </c>
      <c r="D101" t="s">
        <v>9020</v>
      </c>
      <c r="E101" t="s">
        <v>32</v>
      </c>
      <c r="F101">
        <v>70.069999999999993</v>
      </c>
      <c r="G101">
        <v>70.069999999999993</v>
      </c>
      <c r="I101" t="s">
        <v>6935</v>
      </c>
    </row>
    <row r="102" spans="1:9">
      <c r="A102" t="s">
        <v>16189</v>
      </c>
      <c r="B102" t="s">
        <v>65</v>
      </c>
      <c r="C102">
        <v>44259</v>
      </c>
      <c r="D102" t="s">
        <v>9021</v>
      </c>
      <c r="E102" t="s">
        <v>32</v>
      </c>
      <c r="F102">
        <v>96.18</v>
      </c>
      <c r="G102">
        <v>96.18</v>
      </c>
      <c r="I102" t="s">
        <v>6935</v>
      </c>
    </row>
    <row r="103" spans="1:9">
      <c r="A103" t="s">
        <v>16190</v>
      </c>
      <c r="B103" t="s">
        <v>65</v>
      </c>
      <c r="C103">
        <v>37997</v>
      </c>
      <c r="D103" t="s">
        <v>9022</v>
      </c>
      <c r="E103" t="s">
        <v>32</v>
      </c>
      <c r="F103">
        <v>18.45</v>
      </c>
      <c r="G103">
        <v>18.45</v>
      </c>
      <c r="I103" t="s">
        <v>6935</v>
      </c>
    </row>
    <row r="104" spans="1:9">
      <c r="A104" t="s">
        <v>16191</v>
      </c>
      <c r="B104" t="s">
        <v>65</v>
      </c>
      <c r="C104">
        <v>37998</v>
      </c>
      <c r="D104" t="s">
        <v>9023</v>
      </c>
      <c r="E104" t="s">
        <v>32</v>
      </c>
      <c r="F104">
        <v>24.69</v>
      </c>
      <c r="G104">
        <v>24.69</v>
      </c>
      <c r="I104" t="s">
        <v>6935</v>
      </c>
    </row>
    <row r="105" spans="1:9">
      <c r="A105" t="s">
        <v>16192</v>
      </c>
      <c r="B105" t="s">
        <v>65</v>
      </c>
      <c r="C105">
        <v>55</v>
      </c>
      <c r="D105" t="s">
        <v>9024</v>
      </c>
      <c r="E105" t="s">
        <v>32</v>
      </c>
      <c r="F105">
        <v>3.94</v>
      </c>
      <c r="G105">
        <v>3.94</v>
      </c>
      <c r="I105" t="s">
        <v>8951</v>
      </c>
    </row>
    <row r="106" spans="1:9">
      <c r="A106" t="s">
        <v>16193</v>
      </c>
      <c r="B106" t="s">
        <v>65</v>
      </c>
      <c r="C106">
        <v>61</v>
      </c>
      <c r="D106" t="s">
        <v>9025</v>
      </c>
      <c r="E106" t="s">
        <v>32</v>
      </c>
      <c r="F106">
        <v>3.72</v>
      </c>
      <c r="G106">
        <v>3.72</v>
      </c>
      <c r="I106" t="s">
        <v>6935</v>
      </c>
    </row>
    <row r="107" spans="1:9">
      <c r="A107" t="s">
        <v>16194</v>
      </c>
      <c r="B107" t="s">
        <v>65</v>
      </c>
      <c r="C107">
        <v>62</v>
      </c>
      <c r="D107" t="s">
        <v>9026</v>
      </c>
      <c r="E107" t="s">
        <v>32</v>
      </c>
      <c r="F107">
        <v>7.72</v>
      </c>
      <c r="G107">
        <v>7.72</v>
      </c>
      <c r="I107" t="s">
        <v>6935</v>
      </c>
    </row>
    <row r="108" spans="1:9">
      <c r="A108" t="s">
        <v>16195</v>
      </c>
      <c r="B108" t="s">
        <v>65</v>
      </c>
      <c r="C108">
        <v>10899</v>
      </c>
      <c r="D108" t="s">
        <v>9027</v>
      </c>
      <c r="E108" t="s">
        <v>32</v>
      </c>
      <c r="F108">
        <v>144.57</v>
      </c>
      <c r="G108">
        <v>144.57</v>
      </c>
      <c r="I108" t="s">
        <v>6935</v>
      </c>
    </row>
    <row r="109" spans="1:9">
      <c r="A109" t="s">
        <v>16196</v>
      </c>
      <c r="B109" t="s">
        <v>65</v>
      </c>
      <c r="C109">
        <v>10900</v>
      </c>
      <c r="D109" t="s">
        <v>9028</v>
      </c>
      <c r="E109" t="s">
        <v>32</v>
      </c>
      <c r="F109">
        <v>113.14</v>
      </c>
      <c r="G109">
        <v>113.14</v>
      </c>
      <c r="I109" t="s">
        <v>6935</v>
      </c>
    </row>
    <row r="110" spans="1:9">
      <c r="A110" t="s">
        <v>16197</v>
      </c>
      <c r="B110" t="s">
        <v>65</v>
      </c>
      <c r="C110">
        <v>47</v>
      </c>
      <c r="D110" t="s">
        <v>9029</v>
      </c>
      <c r="E110" t="s">
        <v>32</v>
      </c>
      <c r="F110">
        <v>90.51</v>
      </c>
      <c r="G110">
        <v>90.51</v>
      </c>
      <c r="I110" t="s">
        <v>6935</v>
      </c>
    </row>
    <row r="111" spans="1:9">
      <c r="A111" t="s">
        <v>16198</v>
      </c>
      <c r="B111" t="s">
        <v>65</v>
      </c>
      <c r="C111">
        <v>48</v>
      </c>
      <c r="D111" t="s">
        <v>9030</v>
      </c>
      <c r="E111" t="s">
        <v>32</v>
      </c>
      <c r="F111">
        <v>23.61</v>
      </c>
      <c r="G111">
        <v>23.61</v>
      </c>
      <c r="I111" t="s">
        <v>6935</v>
      </c>
    </row>
    <row r="112" spans="1:9">
      <c r="A112" t="s">
        <v>16199</v>
      </c>
      <c r="B112" t="s">
        <v>65</v>
      </c>
      <c r="C112">
        <v>46</v>
      </c>
      <c r="D112" t="s">
        <v>9031</v>
      </c>
      <c r="E112" t="s">
        <v>32</v>
      </c>
      <c r="F112">
        <v>52.93</v>
      </c>
      <c r="G112">
        <v>52.93</v>
      </c>
      <c r="I112" t="s">
        <v>6935</v>
      </c>
    </row>
    <row r="113" spans="1:9">
      <c r="A113" t="s">
        <v>16200</v>
      </c>
      <c r="B113" t="s">
        <v>65</v>
      </c>
      <c r="C113">
        <v>52</v>
      </c>
      <c r="D113" t="s">
        <v>9032</v>
      </c>
      <c r="E113" t="s">
        <v>32</v>
      </c>
      <c r="F113">
        <v>17.93</v>
      </c>
      <c r="G113">
        <v>17.93</v>
      </c>
      <c r="I113" t="s">
        <v>6935</v>
      </c>
    </row>
    <row r="114" spans="1:9">
      <c r="A114" t="s">
        <v>16201</v>
      </c>
      <c r="B114" t="s">
        <v>65</v>
      </c>
      <c r="C114">
        <v>43</v>
      </c>
      <c r="D114" t="s">
        <v>9033</v>
      </c>
      <c r="E114" t="s">
        <v>32</v>
      </c>
      <c r="F114">
        <v>60.53</v>
      </c>
      <c r="G114">
        <v>60.53</v>
      </c>
      <c r="I114" t="s">
        <v>6935</v>
      </c>
    </row>
    <row r="115" spans="1:9">
      <c r="A115" t="s">
        <v>16202</v>
      </c>
      <c r="B115" t="s">
        <v>65</v>
      </c>
      <c r="C115">
        <v>103</v>
      </c>
      <c r="D115" t="s">
        <v>9034</v>
      </c>
      <c r="E115" t="s">
        <v>32</v>
      </c>
      <c r="F115">
        <v>44.99</v>
      </c>
      <c r="G115">
        <v>44.99</v>
      </c>
      <c r="I115" t="s">
        <v>6935</v>
      </c>
    </row>
    <row r="116" spans="1:9">
      <c r="A116" t="s">
        <v>16203</v>
      </c>
      <c r="B116" t="s">
        <v>65</v>
      </c>
      <c r="C116">
        <v>107</v>
      </c>
      <c r="D116" t="s">
        <v>9035</v>
      </c>
      <c r="E116" t="s">
        <v>32</v>
      </c>
      <c r="F116">
        <v>0.84</v>
      </c>
      <c r="G116">
        <v>0.84</v>
      </c>
      <c r="I116" t="s">
        <v>6935</v>
      </c>
    </row>
    <row r="117" spans="1:9">
      <c r="A117" t="s">
        <v>16204</v>
      </c>
      <c r="B117" t="s">
        <v>65</v>
      </c>
      <c r="C117">
        <v>65</v>
      </c>
      <c r="D117" t="s">
        <v>9036</v>
      </c>
      <c r="E117" t="s">
        <v>32</v>
      </c>
      <c r="F117">
        <v>0.93</v>
      </c>
      <c r="G117">
        <v>0.93</v>
      </c>
      <c r="I117" t="s">
        <v>6935</v>
      </c>
    </row>
    <row r="118" spans="1:9">
      <c r="A118" t="s">
        <v>16205</v>
      </c>
      <c r="B118" t="s">
        <v>65</v>
      </c>
      <c r="C118">
        <v>108</v>
      </c>
      <c r="D118" t="s">
        <v>9037</v>
      </c>
      <c r="E118" t="s">
        <v>32</v>
      </c>
      <c r="F118">
        <v>1.86</v>
      </c>
      <c r="G118">
        <v>1.86</v>
      </c>
      <c r="I118" t="s">
        <v>6935</v>
      </c>
    </row>
    <row r="119" spans="1:9">
      <c r="A119" t="s">
        <v>16206</v>
      </c>
      <c r="B119" t="s">
        <v>65</v>
      </c>
      <c r="C119">
        <v>110</v>
      </c>
      <c r="D119" t="s">
        <v>9038</v>
      </c>
      <c r="E119" t="s">
        <v>32</v>
      </c>
      <c r="F119">
        <v>6.47</v>
      </c>
      <c r="G119">
        <v>6.47</v>
      </c>
      <c r="I119" t="s">
        <v>6935</v>
      </c>
    </row>
    <row r="120" spans="1:9">
      <c r="A120" t="s">
        <v>16207</v>
      </c>
      <c r="B120" t="s">
        <v>65</v>
      </c>
      <c r="C120">
        <v>109</v>
      </c>
      <c r="D120" t="s">
        <v>9039</v>
      </c>
      <c r="E120" t="s">
        <v>32</v>
      </c>
      <c r="F120">
        <v>3.85</v>
      </c>
      <c r="G120">
        <v>3.85</v>
      </c>
      <c r="I120" t="s">
        <v>6935</v>
      </c>
    </row>
    <row r="121" spans="1:9">
      <c r="A121" t="s">
        <v>16208</v>
      </c>
      <c r="B121" t="s">
        <v>65</v>
      </c>
      <c r="C121">
        <v>111</v>
      </c>
      <c r="D121" t="s">
        <v>9040</v>
      </c>
      <c r="E121" t="s">
        <v>32</v>
      </c>
      <c r="F121">
        <v>8.76</v>
      </c>
      <c r="G121">
        <v>8.76</v>
      </c>
      <c r="I121" t="s">
        <v>6935</v>
      </c>
    </row>
    <row r="122" spans="1:9">
      <c r="A122" t="s">
        <v>16209</v>
      </c>
      <c r="B122" t="s">
        <v>65</v>
      </c>
      <c r="C122">
        <v>112</v>
      </c>
      <c r="D122" t="s">
        <v>9041</v>
      </c>
      <c r="E122" t="s">
        <v>32</v>
      </c>
      <c r="F122">
        <v>4.6399999999999997</v>
      </c>
      <c r="G122">
        <v>4.6399999999999997</v>
      </c>
      <c r="I122" t="s">
        <v>6935</v>
      </c>
    </row>
    <row r="123" spans="1:9">
      <c r="A123" t="s">
        <v>16210</v>
      </c>
      <c r="B123" t="s">
        <v>65</v>
      </c>
      <c r="C123">
        <v>113</v>
      </c>
      <c r="D123" t="s">
        <v>9042</v>
      </c>
      <c r="E123" t="s">
        <v>32</v>
      </c>
      <c r="F123">
        <v>11.62</v>
      </c>
      <c r="G123">
        <v>11.62</v>
      </c>
      <c r="I123" t="s">
        <v>6935</v>
      </c>
    </row>
    <row r="124" spans="1:9">
      <c r="A124" t="s">
        <v>16211</v>
      </c>
      <c r="B124" t="s">
        <v>65</v>
      </c>
      <c r="C124">
        <v>104</v>
      </c>
      <c r="D124" t="s">
        <v>9043</v>
      </c>
      <c r="E124" t="s">
        <v>32</v>
      </c>
      <c r="F124">
        <v>20.22</v>
      </c>
      <c r="G124">
        <v>20.22</v>
      </c>
      <c r="I124" t="s">
        <v>6935</v>
      </c>
    </row>
    <row r="125" spans="1:9">
      <c r="A125" t="s">
        <v>16212</v>
      </c>
      <c r="B125" t="s">
        <v>65</v>
      </c>
      <c r="C125">
        <v>102</v>
      </c>
      <c r="D125" t="s">
        <v>9044</v>
      </c>
      <c r="E125" t="s">
        <v>32</v>
      </c>
      <c r="F125">
        <v>27.88</v>
      </c>
      <c r="G125">
        <v>27.88</v>
      </c>
      <c r="I125" t="s">
        <v>6935</v>
      </c>
    </row>
    <row r="126" spans="1:9">
      <c r="A126" t="s">
        <v>16213</v>
      </c>
      <c r="B126" t="s">
        <v>65</v>
      </c>
      <c r="C126">
        <v>95</v>
      </c>
      <c r="D126" t="s">
        <v>9045</v>
      </c>
      <c r="E126" t="s">
        <v>32</v>
      </c>
      <c r="F126">
        <v>11.78</v>
      </c>
      <c r="G126">
        <v>11.78</v>
      </c>
      <c r="I126" t="s">
        <v>6935</v>
      </c>
    </row>
    <row r="127" spans="1:9">
      <c r="A127" t="s">
        <v>16214</v>
      </c>
      <c r="B127" t="s">
        <v>65</v>
      </c>
      <c r="C127">
        <v>96</v>
      </c>
      <c r="D127" t="s">
        <v>9046</v>
      </c>
      <c r="E127" t="s">
        <v>32</v>
      </c>
      <c r="F127">
        <v>12.81</v>
      </c>
      <c r="G127">
        <v>12.81</v>
      </c>
      <c r="I127" t="s">
        <v>6935</v>
      </c>
    </row>
    <row r="128" spans="1:9">
      <c r="A128" t="s">
        <v>16215</v>
      </c>
      <c r="B128" t="s">
        <v>65</v>
      </c>
      <c r="C128">
        <v>97</v>
      </c>
      <c r="D128" t="s">
        <v>9047</v>
      </c>
      <c r="E128" t="s">
        <v>32</v>
      </c>
      <c r="F128">
        <v>19.28</v>
      </c>
      <c r="G128">
        <v>19.28</v>
      </c>
      <c r="I128" t="s">
        <v>6935</v>
      </c>
    </row>
    <row r="129" spans="1:9">
      <c r="A129" t="s">
        <v>16216</v>
      </c>
      <c r="B129" t="s">
        <v>65</v>
      </c>
      <c r="C129">
        <v>98</v>
      </c>
      <c r="D129" t="s">
        <v>9048</v>
      </c>
      <c r="E129" t="s">
        <v>32</v>
      </c>
      <c r="F129">
        <v>28.86</v>
      </c>
      <c r="G129">
        <v>28.86</v>
      </c>
      <c r="I129" t="s">
        <v>6935</v>
      </c>
    </row>
    <row r="130" spans="1:9">
      <c r="A130" t="s">
        <v>16217</v>
      </c>
      <c r="B130" t="s">
        <v>65</v>
      </c>
      <c r="C130">
        <v>99</v>
      </c>
      <c r="D130" t="s">
        <v>9049</v>
      </c>
      <c r="E130" t="s">
        <v>32</v>
      </c>
      <c r="F130">
        <v>27.28</v>
      </c>
      <c r="G130">
        <v>27.28</v>
      </c>
      <c r="I130" t="s">
        <v>6935</v>
      </c>
    </row>
    <row r="131" spans="1:9">
      <c r="A131" t="s">
        <v>16218</v>
      </c>
      <c r="B131" t="s">
        <v>65</v>
      </c>
      <c r="C131">
        <v>60</v>
      </c>
      <c r="D131" t="s">
        <v>9050</v>
      </c>
      <c r="E131" t="s">
        <v>32</v>
      </c>
      <c r="F131">
        <v>5.1100000000000003</v>
      </c>
      <c r="G131">
        <v>5.1100000000000003</v>
      </c>
      <c r="I131" t="s">
        <v>6935</v>
      </c>
    </row>
    <row r="132" spans="1:9">
      <c r="A132" t="s">
        <v>16219</v>
      </c>
      <c r="B132" t="s">
        <v>65</v>
      </c>
      <c r="C132">
        <v>72</v>
      </c>
      <c r="D132" t="s">
        <v>9051</v>
      </c>
      <c r="E132" t="s">
        <v>32</v>
      </c>
      <c r="F132">
        <v>52.31</v>
      </c>
      <c r="G132">
        <v>52.31</v>
      </c>
      <c r="I132" t="s">
        <v>6935</v>
      </c>
    </row>
    <row r="133" spans="1:9">
      <c r="A133" t="s">
        <v>16220</v>
      </c>
      <c r="B133" t="s">
        <v>65</v>
      </c>
      <c r="C133">
        <v>71</v>
      </c>
      <c r="D133" t="s">
        <v>9052</v>
      </c>
      <c r="E133" t="s">
        <v>32</v>
      </c>
      <c r="F133">
        <v>32.31</v>
      </c>
      <c r="G133">
        <v>32.31</v>
      </c>
      <c r="I133" t="s">
        <v>6935</v>
      </c>
    </row>
    <row r="134" spans="1:9">
      <c r="A134" t="s">
        <v>16221</v>
      </c>
      <c r="B134" t="s">
        <v>65</v>
      </c>
      <c r="C134">
        <v>67</v>
      </c>
      <c r="D134" t="s">
        <v>9053</v>
      </c>
      <c r="E134" t="s">
        <v>32</v>
      </c>
      <c r="F134">
        <v>16.91</v>
      </c>
      <c r="G134">
        <v>16.91</v>
      </c>
      <c r="I134" t="s">
        <v>6935</v>
      </c>
    </row>
    <row r="135" spans="1:9">
      <c r="A135" t="s">
        <v>16222</v>
      </c>
      <c r="B135" t="s">
        <v>65</v>
      </c>
      <c r="C135">
        <v>73</v>
      </c>
      <c r="D135" t="s">
        <v>9054</v>
      </c>
      <c r="E135" t="s">
        <v>32</v>
      </c>
      <c r="F135">
        <v>16.190000000000001</v>
      </c>
      <c r="G135">
        <v>16.190000000000001</v>
      </c>
      <c r="I135" t="s">
        <v>6935</v>
      </c>
    </row>
    <row r="136" spans="1:9">
      <c r="A136" t="s">
        <v>16223</v>
      </c>
      <c r="B136" t="s">
        <v>65</v>
      </c>
      <c r="C136">
        <v>100</v>
      </c>
      <c r="D136" t="s">
        <v>9055</v>
      </c>
      <c r="E136" t="s">
        <v>32</v>
      </c>
      <c r="F136">
        <v>47.66</v>
      </c>
      <c r="G136">
        <v>47.66</v>
      </c>
      <c r="I136" t="s">
        <v>6935</v>
      </c>
    </row>
    <row r="137" spans="1:9">
      <c r="A137" t="s">
        <v>16224</v>
      </c>
      <c r="B137" t="s">
        <v>65</v>
      </c>
      <c r="C137">
        <v>75</v>
      </c>
      <c r="D137" t="s">
        <v>9056</v>
      </c>
      <c r="E137" t="s">
        <v>32</v>
      </c>
      <c r="F137">
        <v>277.86</v>
      </c>
      <c r="G137">
        <v>277.86</v>
      </c>
      <c r="I137" t="s">
        <v>6935</v>
      </c>
    </row>
    <row r="138" spans="1:9">
      <c r="A138" t="s">
        <v>16225</v>
      </c>
      <c r="B138" t="s">
        <v>65</v>
      </c>
      <c r="C138">
        <v>83</v>
      </c>
      <c r="D138" t="s">
        <v>9057</v>
      </c>
      <c r="E138" t="s">
        <v>32</v>
      </c>
      <c r="F138">
        <v>222.14</v>
      </c>
      <c r="G138">
        <v>222.14</v>
      </c>
      <c r="I138" t="s">
        <v>6935</v>
      </c>
    </row>
    <row r="139" spans="1:9">
      <c r="A139" t="s">
        <v>16226</v>
      </c>
      <c r="B139" t="s">
        <v>65</v>
      </c>
      <c r="C139">
        <v>74</v>
      </c>
      <c r="D139" t="s">
        <v>9058</v>
      </c>
      <c r="E139" t="s">
        <v>32</v>
      </c>
      <c r="F139">
        <v>317.60000000000002</v>
      </c>
      <c r="G139">
        <v>317.60000000000002</v>
      </c>
      <c r="I139" t="s">
        <v>6935</v>
      </c>
    </row>
    <row r="140" spans="1:9">
      <c r="A140" t="s">
        <v>16227</v>
      </c>
      <c r="B140" t="s">
        <v>65</v>
      </c>
      <c r="C140">
        <v>106</v>
      </c>
      <c r="D140" t="s">
        <v>9059</v>
      </c>
      <c r="E140" t="s">
        <v>32</v>
      </c>
      <c r="F140">
        <v>401.62</v>
      </c>
      <c r="G140">
        <v>401.62</v>
      </c>
      <c r="I140" t="s">
        <v>6935</v>
      </c>
    </row>
    <row r="141" spans="1:9">
      <c r="A141" t="s">
        <v>16228</v>
      </c>
      <c r="B141" t="s">
        <v>65</v>
      </c>
      <c r="C141">
        <v>88</v>
      </c>
      <c r="D141" t="s">
        <v>9060</v>
      </c>
      <c r="E141" t="s">
        <v>32</v>
      </c>
      <c r="F141">
        <v>11.29</v>
      </c>
      <c r="G141">
        <v>11.29</v>
      </c>
      <c r="I141" t="s">
        <v>6935</v>
      </c>
    </row>
    <row r="142" spans="1:9">
      <c r="A142" t="s">
        <v>16229</v>
      </c>
      <c r="B142" t="s">
        <v>65</v>
      </c>
      <c r="C142">
        <v>82</v>
      </c>
      <c r="D142" t="s">
        <v>9061</v>
      </c>
      <c r="E142" t="s">
        <v>32</v>
      </c>
      <c r="F142">
        <v>211.35</v>
      </c>
      <c r="G142">
        <v>211.35</v>
      </c>
      <c r="I142" t="s">
        <v>6935</v>
      </c>
    </row>
    <row r="143" spans="1:9">
      <c r="A143" t="s">
        <v>16230</v>
      </c>
      <c r="B143" t="s">
        <v>65</v>
      </c>
      <c r="C143">
        <v>105</v>
      </c>
      <c r="D143" t="s">
        <v>9062</v>
      </c>
      <c r="E143" t="s">
        <v>32</v>
      </c>
      <c r="F143">
        <v>299.48</v>
      </c>
      <c r="G143">
        <v>299.48</v>
      </c>
      <c r="I143" t="s">
        <v>6935</v>
      </c>
    </row>
    <row r="144" spans="1:9">
      <c r="A144" t="s">
        <v>16231</v>
      </c>
      <c r="B144" t="s">
        <v>65</v>
      </c>
      <c r="C144">
        <v>39719</v>
      </c>
      <c r="D144" t="s">
        <v>9063</v>
      </c>
      <c r="E144" t="s">
        <v>43</v>
      </c>
      <c r="F144">
        <v>155.72</v>
      </c>
      <c r="G144">
        <v>155.72</v>
      </c>
      <c r="I144" t="s">
        <v>6935</v>
      </c>
    </row>
    <row r="145" spans="1:9">
      <c r="A145" t="s">
        <v>16232</v>
      </c>
      <c r="B145" t="s">
        <v>65</v>
      </c>
      <c r="C145">
        <v>3410</v>
      </c>
      <c r="D145" t="s">
        <v>9064</v>
      </c>
      <c r="E145" t="s">
        <v>11</v>
      </c>
      <c r="F145">
        <v>35.03</v>
      </c>
      <c r="G145">
        <v>35.03</v>
      </c>
      <c r="I145" t="s">
        <v>6935</v>
      </c>
    </row>
    <row r="146" spans="1:9">
      <c r="A146" t="s">
        <v>16233</v>
      </c>
      <c r="B146" t="s">
        <v>65</v>
      </c>
      <c r="C146">
        <v>4791</v>
      </c>
      <c r="D146" t="s">
        <v>9065</v>
      </c>
      <c r="E146" t="s">
        <v>11</v>
      </c>
      <c r="F146">
        <v>49.59</v>
      </c>
      <c r="G146">
        <v>49.59</v>
      </c>
      <c r="I146" t="s">
        <v>6935</v>
      </c>
    </row>
    <row r="147" spans="1:9">
      <c r="A147" t="s">
        <v>16234</v>
      </c>
      <c r="B147" t="s">
        <v>65</v>
      </c>
      <c r="C147">
        <v>157</v>
      </c>
      <c r="D147" t="s">
        <v>9066</v>
      </c>
      <c r="E147" t="s">
        <v>11</v>
      </c>
      <c r="F147">
        <v>151.54</v>
      </c>
      <c r="G147">
        <v>151.54</v>
      </c>
      <c r="I147" t="s">
        <v>6935</v>
      </c>
    </row>
    <row r="148" spans="1:9">
      <c r="A148" t="s">
        <v>16235</v>
      </c>
      <c r="B148" t="s">
        <v>65</v>
      </c>
      <c r="C148">
        <v>156</v>
      </c>
      <c r="D148" t="s">
        <v>9067</v>
      </c>
      <c r="E148" t="s">
        <v>11</v>
      </c>
      <c r="F148">
        <v>53.95</v>
      </c>
      <c r="G148">
        <v>53.95</v>
      </c>
      <c r="I148" t="s">
        <v>6935</v>
      </c>
    </row>
    <row r="149" spans="1:9">
      <c r="A149" t="s">
        <v>16236</v>
      </c>
      <c r="B149" t="s">
        <v>65</v>
      </c>
      <c r="C149">
        <v>131</v>
      </c>
      <c r="D149" t="s">
        <v>9068</v>
      </c>
      <c r="E149" t="s">
        <v>11</v>
      </c>
      <c r="F149">
        <v>46.14</v>
      </c>
      <c r="G149">
        <v>46.14</v>
      </c>
      <c r="I149" t="s">
        <v>6935</v>
      </c>
    </row>
    <row r="150" spans="1:9">
      <c r="A150" t="s">
        <v>16237</v>
      </c>
      <c r="B150" t="s">
        <v>65</v>
      </c>
      <c r="C150">
        <v>21114</v>
      </c>
      <c r="D150" t="s">
        <v>9069</v>
      </c>
      <c r="E150" t="s">
        <v>32</v>
      </c>
      <c r="F150">
        <v>30.69</v>
      </c>
      <c r="G150">
        <v>30.69</v>
      </c>
      <c r="I150" t="s">
        <v>6935</v>
      </c>
    </row>
    <row r="151" spans="1:9">
      <c r="A151" t="s">
        <v>16238</v>
      </c>
      <c r="B151" t="s">
        <v>65</v>
      </c>
      <c r="C151">
        <v>119</v>
      </c>
      <c r="D151" t="s">
        <v>9070</v>
      </c>
      <c r="E151" t="s">
        <v>32</v>
      </c>
      <c r="F151">
        <v>7.78</v>
      </c>
      <c r="G151">
        <v>7.78</v>
      </c>
      <c r="I151" t="s">
        <v>8951</v>
      </c>
    </row>
    <row r="152" spans="1:9">
      <c r="A152" t="s">
        <v>16239</v>
      </c>
      <c r="B152" t="s">
        <v>65</v>
      </c>
      <c r="C152">
        <v>122</v>
      </c>
      <c r="D152" t="s">
        <v>9071</v>
      </c>
      <c r="E152" t="s">
        <v>32</v>
      </c>
      <c r="F152">
        <v>59.86</v>
      </c>
      <c r="G152">
        <v>59.86</v>
      </c>
      <c r="I152" t="s">
        <v>6935</v>
      </c>
    </row>
    <row r="153" spans="1:9">
      <c r="A153" t="s">
        <v>16240</v>
      </c>
      <c r="B153" t="s">
        <v>65</v>
      </c>
      <c r="C153">
        <v>20080</v>
      </c>
      <c r="D153" t="s">
        <v>9072</v>
      </c>
      <c r="E153" t="s">
        <v>32</v>
      </c>
      <c r="F153">
        <v>19.53</v>
      </c>
      <c r="G153">
        <v>19.53</v>
      </c>
      <c r="I153" t="s">
        <v>6935</v>
      </c>
    </row>
    <row r="154" spans="1:9">
      <c r="A154" t="s">
        <v>16241</v>
      </c>
      <c r="B154" t="s">
        <v>65</v>
      </c>
      <c r="C154">
        <v>124</v>
      </c>
      <c r="D154" t="s">
        <v>9073</v>
      </c>
      <c r="E154" t="s">
        <v>43</v>
      </c>
      <c r="F154">
        <v>17.79</v>
      </c>
      <c r="G154">
        <v>17.79</v>
      </c>
      <c r="I154" t="s">
        <v>6935</v>
      </c>
    </row>
    <row r="155" spans="1:9">
      <c r="A155" t="s">
        <v>16242</v>
      </c>
      <c r="B155" t="s">
        <v>65</v>
      </c>
      <c r="C155">
        <v>7334</v>
      </c>
      <c r="D155" t="s">
        <v>9074</v>
      </c>
      <c r="E155" t="s">
        <v>43</v>
      </c>
      <c r="F155">
        <v>15.95</v>
      </c>
      <c r="G155">
        <v>15.95</v>
      </c>
      <c r="I155" t="s">
        <v>6935</v>
      </c>
    </row>
    <row r="156" spans="1:9">
      <c r="A156" t="s">
        <v>16243</v>
      </c>
      <c r="B156" t="s">
        <v>65</v>
      </c>
      <c r="C156">
        <v>45146</v>
      </c>
      <c r="D156" t="s">
        <v>9075</v>
      </c>
      <c r="E156" t="s">
        <v>11</v>
      </c>
      <c r="F156">
        <v>34.119999999999997</v>
      </c>
      <c r="G156">
        <v>34.119999999999997</v>
      </c>
      <c r="I156" t="s">
        <v>6935</v>
      </c>
    </row>
    <row r="157" spans="1:9">
      <c r="A157" t="s">
        <v>16244</v>
      </c>
      <c r="B157" t="s">
        <v>65</v>
      </c>
      <c r="C157">
        <v>123</v>
      </c>
      <c r="D157" t="s">
        <v>9076</v>
      </c>
      <c r="E157" t="s">
        <v>43</v>
      </c>
      <c r="F157">
        <v>7.28</v>
      </c>
      <c r="G157">
        <v>7.28</v>
      </c>
      <c r="I157" t="s">
        <v>8951</v>
      </c>
    </row>
    <row r="158" spans="1:9">
      <c r="A158" t="s">
        <v>16245</v>
      </c>
      <c r="B158" t="s">
        <v>65</v>
      </c>
      <c r="C158">
        <v>127</v>
      </c>
      <c r="D158" t="s">
        <v>9077</v>
      </c>
      <c r="E158" t="s">
        <v>43</v>
      </c>
      <c r="F158">
        <v>17.38</v>
      </c>
      <c r="G158">
        <v>17.38</v>
      </c>
      <c r="I158" t="s">
        <v>6935</v>
      </c>
    </row>
    <row r="159" spans="1:9">
      <c r="A159" t="s">
        <v>16246</v>
      </c>
      <c r="B159" t="s">
        <v>65</v>
      </c>
      <c r="C159">
        <v>133</v>
      </c>
      <c r="D159" t="s">
        <v>9078</v>
      </c>
      <c r="E159" t="s">
        <v>43</v>
      </c>
      <c r="F159">
        <v>7.22</v>
      </c>
      <c r="G159">
        <v>7.22</v>
      </c>
      <c r="I159" t="s">
        <v>6935</v>
      </c>
    </row>
    <row r="160" spans="1:9">
      <c r="A160" t="s">
        <v>16247</v>
      </c>
      <c r="B160" t="s">
        <v>65</v>
      </c>
      <c r="C160">
        <v>43617</v>
      </c>
      <c r="D160" t="s">
        <v>9079</v>
      </c>
      <c r="E160" t="s">
        <v>43</v>
      </c>
      <c r="F160">
        <v>8.06</v>
      </c>
      <c r="G160">
        <v>8.06</v>
      </c>
      <c r="I160" t="s">
        <v>6935</v>
      </c>
    </row>
    <row r="161" spans="1:9">
      <c r="A161" t="s">
        <v>16248</v>
      </c>
      <c r="B161" t="s">
        <v>65</v>
      </c>
      <c r="C161">
        <v>132</v>
      </c>
      <c r="D161" t="s">
        <v>9080</v>
      </c>
      <c r="E161" t="s">
        <v>43</v>
      </c>
      <c r="F161">
        <v>7.48</v>
      </c>
      <c r="G161">
        <v>7.48</v>
      </c>
      <c r="I161" t="s">
        <v>6935</v>
      </c>
    </row>
    <row r="162" spans="1:9">
      <c r="A162" t="s">
        <v>16249</v>
      </c>
      <c r="B162" t="s">
        <v>65</v>
      </c>
      <c r="C162">
        <v>43618</v>
      </c>
      <c r="D162" t="s">
        <v>9081</v>
      </c>
      <c r="E162" t="s">
        <v>11</v>
      </c>
      <c r="F162">
        <v>18.84</v>
      </c>
      <c r="G162">
        <v>18.84</v>
      </c>
      <c r="I162" t="s">
        <v>6935</v>
      </c>
    </row>
    <row r="163" spans="1:9">
      <c r="A163" t="s">
        <v>16250</v>
      </c>
      <c r="B163" t="s">
        <v>65</v>
      </c>
      <c r="C163">
        <v>37476</v>
      </c>
      <c r="D163" t="s">
        <v>9082</v>
      </c>
      <c r="E163" t="s">
        <v>32</v>
      </c>
      <c r="F163">
        <v>4425.88</v>
      </c>
      <c r="G163">
        <v>4425.88</v>
      </c>
      <c r="I163" t="s">
        <v>6935</v>
      </c>
    </row>
    <row r="164" spans="1:9">
      <c r="A164" t="s">
        <v>16251</v>
      </c>
      <c r="B164" t="s">
        <v>65</v>
      </c>
      <c r="C164">
        <v>37478</v>
      </c>
      <c r="D164" t="s">
        <v>9083</v>
      </c>
      <c r="E164" t="s">
        <v>32</v>
      </c>
      <c r="F164">
        <v>5543.52</v>
      </c>
      <c r="G164">
        <v>5543.52</v>
      </c>
      <c r="I164" t="s">
        <v>6935</v>
      </c>
    </row>
    <row r="165" spans="1:9">
      <c r="A165" t="s">
        <v>16252</v>
      </c>
      <c r="B165" t="s">
        <v>65</v>
      </c>
      <c r="C165">
        <v>37477</v>
      </c>
      <c r="D165" t="s">
        <v>9084</v>
      </c>
      <c r="E165" t="s">
        <v>32</v>
      </c>
      <c r="F165">
        <v>7510.58</v>
      </c>
      <c r="G165">
        <v>7510.58</v>
      </c>
      <c r="I165" t="s">
        <v>6935</v>
      </c>
    </row>
    <row r="166" spans="1:9">
      <c r="A166" t="s">
        <v>16253</v>
      </c>
      <c r="B166" t="s">
        <v>65</v>
      </c>
      <c r="C166">
        <v>37479</v>
      </c>
      <c r="D166" t="s">
        <v>9085</v>
      </c>
      <c r="E166" t="s">
        <v>32</v>
      </c>
      <c r="F166">
        <v>8907.64</v>
      </c>
      <c r="G166">
        <v>8907.64</v>
      </c>
      <c r="I166" t="s">
        <v>6935</v>
      </c>
    </row>
    <row r="167" spans="1:9">
      <c r="A167" t="s">
        <v>16254</v>
      </c>
      <c r="B167" t="s">
        <v>65</v>
      </c>
      <c r="C167">
        <v>4319</v>
      </c>
      <c r="D167" t="s">
        <v>9086</v>
      </c>
      <c r="E167" t="s">
        <v>32</v>
      </c>
      <c r="F167">
        <v>1.92</v>
      </c>
      <c r="G167">
        <v>1.92</v>
      </c>
      <c r="I167" t="s">
        <v>6935</v>
      </c>
    </row>
    <row r="168" spans="1:9">
      <c r="A168" t="s">
        <v>16255</v>
      </c>
      <c r="B168" t="s">
        <v>65</v>
      </c>
      <c r="C168">
        <v>42409</v>
      </c>
      <c r="D168" t="s">
        <v>9087</v>
      </c>
      <c r="E168" t="s">
        <v>11</v>
      </c>
      <c r="F168">
        <v>11.86</v>
      </c>
      <c r="G168">
        <v>11.86</v>
      </c>
      <c r="I168" t="s">
        <v>6935</v>
      </c>
    </row>
    <row r="169" spans="1:9">
      <c r="A169" t="s">
        <v>16256</v>
      </c>
      <c r="B169" t="s">
        <v>65</v>
      </c>
      <c r="C169">
        <v>40553</v>
      </c>
      <c r="D169" t="s">
        <v>9088</v>
      </c>
      <c r="E169" t="s">
        <v>10</v>
      </c>
      <c r="F169">
        <v>60</v>
      </c>
      <c r="G169">
        <v>60</v>
      </c>
      <c r="I169" t="s">
        <v>8951</v>
      </c>
    </row>
    <row r="170" spans="1:9">
      <c r="A170" t="s">
        <v>16257</v>
      </c>
      <c r="B170" t="s">
        <v>65</v>
      </c>
      <c r="C170">
        <v>6114</v>
      </c>
      <c r="D170" t="s">
        <v>9089</v>
      </c>
      <c r="E170" t="s">
        <v>62</v>
      </c>
      <c r="F170">
        <v>21.35</v>
      </c>
      <c r="G170">
        <v>23.87</v>
      </c>
      <c r="I170" t="s">
        <v>6935</v>
      </c>
    </row>
    <row r="171" spans="1:9">
      <c r="A171" t="s">
        <v>16258</v>
      </c>
      <c r="B171" t="s">
        <v>65</v>
      </c>
      <c r="C171">
        <v>40912</v>
      </c>
      <c r="D171" t="s">
        <v>9090</v>
      </c>
      <c r="E171" t="s">
        <v>6706</v>
      </c>
      <c r="F171">
        <v>3739.55</v>
      </c>
      <c r="G171">
        <v>4182.3100000000004</v>
      </c>
      <c r="I171" t="s">
        <v>6935</v>
      </c>
    </row>
    <row r="172" spans="1:9">
      <c r="A172" t="s">
        <v>16259</v>
      </c>
      <c r="B172" t="s">
        <v>65</v>
      </c>
      <c r="C172">
        <v>247</v>
      </c>
      <c r="D172" t="s">
        <v>9091</v>
      </c>
      <c r="E172" t="s">
        <v>62</v>
      </c>
      <c r="F172">
        <v>21.35</v>
      </c>
      <c r="G172">
        <v>23.87</v>
      </c>
      <c r="I172" t="s">
        <v>6935</v>
      </c>
    </row>
    <row r="173" spans="1:9">
      <c r="A173" t="s">
        <v>16260</v>
      </c>
      <c r="B173" t="s">
        <v>65</v>
      </c>
      <c r="C173">
        <v>40919</v>
      </c>
      <c r="D173" t="s">
        <v>9092</v>
      </c>
      <c r="E173" t="s">
        <v>6706</v>
      </c>
      <c r="F173">
        <v>3739.55</v>
      </c>
      <c r="G173">
        <v>4182.3100000000004</v>
      </c>
      <c r="I173" t="s">
        <v>6935</v>
      </c>
    </row>
    <row r="174" spans="1:9">
      <c r="A174" t="s">
        <v>16261</v>
      </c>
      <c r="B174" t="s">
        <v>65</v>
      </c>
      <c r="C174">
        <v>44499</v>
      </c>
      <c r="D174" t="s">
        <v>9093</v>
      </c>
      <c r="E174" t="s">
        <v>62</v>
      </c>
      <c r="F174">
        <v>21.35</v>
      </c>
      <c r="G174">
        <v>23.87</v>
      </c>
      <c r="I174" t="s">
        <v>6935</v>
      </c>
    </row>
    <row r="175" spans="1:9">
      <c r="A175" t="s">
        <v>16262</v>
      </c>
      <c r="B175" t="s">
        <v>65</v>
      </c>
      <c r="C175">
        <v>40984</v>
      </c>
      <c r="D175" t="s">
        <v>9094</v>
      </c>
      <c r="E175" t="s">
        <v>6706</v>
      </c>
      <c r="F175">
        <v>3739.55</v>
      </c>
      <c r="G175">
        <v>4182.3100000000004</v>
      </c>
      <c r="I175" t="s">
        <v>6935</v>
      </c>
    </row>
    <row r="176" spans="1:9">
      <c r="A176" t="s">
        <v>16263</v>
      </c>
      <c r="B176" t="s">
        <v>65</v>
      </c>
      <c r="C176">
        <v>248</v>
      </c>
      <c r="D176" t="s">
        <v>9095</v>
      </c>
      <c r="E176" t="s">
        <v>62</v>
      </c>
      <c r="F176">
        <v>19.170000000000002</v>
      </c>
      <c r="G176">
        <v>21.44</v>
      </c>
      <c r="I176" t="s">
        <v>6935</v>
      </c>
    </row>
    <row r="177" spans="1:9">
      <c r="A177" t="s">
        <v>16264</v>
      </c>
      <c r="B177" t="s">
        <v>65</v>
      </c>
      <c r="C177">
        <v>41086</v>
      </c>
      <c r="D177" t="s">
        <v>9096</v>
      </c>
      <c r="E177" t="s">
        <v>6706</v>
      </c>
      <c r="F177">
        <v>3359.31</v>
      </c>
      <c r="G177">
        <v>3757.05</v>
      </c>
      <c r="I177" t="s">
        <v>6935</v>
      </c>
    </row>
    <row r="178" spans="1:9">
      <c r="A178" t="s">
        <v>16265</v>
      </c>
      <c r="B178" t="s">
        <v>65</v>
      </c>
      <c r="C178">
        <v>34466</v>
      </c>
      <c r="D178" t="s">
        <v>9097</v>
      </c>
      <c r="E178" t="s">
        <v>62</v>
      </c>
      <c r="F178">
        <v>21.35</v>
      </c>
      <c r="G178">
        <v>23.87</v>
      </c>
      <c r="I178" t="s">
        <v>6935</v>
      </c>
    </row>
    <row r="179" spans="1:9">
      <c r="A179" t="s">
        <v>16266</v>
      </c>
      <c r="B179" t="s">
        <v>65</v>
      </c>
      <c r="C179">
        <v>41083</v>
      </c>
      <c r="D179" t="s">
        <v>9098</v>
      </c>
      <c r="E179" t="s">
        <v>6706</v>
      </c>
      <c r="F179">
        <v>3739.55</v>
      </c>
      <c r="G179">
        <v>4182.3100000000004</v>
      </c>
      <c r="I179" t="s">
        <v>6935</v>
      </c>
    </row>
    <row r="180" spans="1:9">
      <c r="A180" t="s">
        <v>16267</v>
      </c>
      <c r="B180" t="s">
        <v>65</v>
      </c>
      <c r="C180">
        <v>252</v>
      </c>
      <c r="D180" t="s">
        <v>9099</v>
      </c>
      <c r="E180" t="s">
        <v>62</v>
      </c>
      <c r="F180">
        <v>21.35</v>
      </c>
      <c r="G180">
        <v>23.87</v>
      </c>
      <c r="I180" t="s">
        <v>6935</v>
      </c>
    </row>
    <row r="181" spans="1:9">
      <c r="A181" t="s">
        <v>16268</v>
      </c>
      <c r="B181" t="s">
        <v>65</v>
      </c>
      <c r="C181">
        <v>40909</v>
      </c>
      <c r="D181" t="s">
        <v>9100</v>
      </c>
      <c r="E181" t="s">
        <v>6706</v>
      </c>
      <c r="F181">
        <v>3739.55</v>
      </c>
      <c r="G181">
        <v>4182.3100000000004</v>
      </c>
      <c r="I181" t="s">
        <v>6935</v>
      </c>
    </row>
    <row r="182" spans="1:9">
      <c r="A182" t="s">
        <v>16269</v>
      </c>
      <c r="B182" t="s">
        <v>65</v>
      </c>
      <c r="C182">
        <v>242</v>
      </c>
      <c r="D182" t="s">
        <v>9101</v>
      </c>
      <c r="E182" t="s">
        <v>62</v>
      </c>
      <c r="F182">
        <v>20.52</v>
      </c>
      <c r="G182">
        <v>22.94</v>
      </c>
      <c r="I182" t="s">
        <v>6935</v>
      </c>
    </row>
    <row r="183" spans="1:9">
      <c r="A183" t="s">
        <v>16270</v>
      </c>
      <c r="B183" t="s">
        <v>65</v>
      </c>
      <c r="C183">
        <v>41085</v>
      </c>
      <c r="D183" t="s">
        <v>9102</v>
      </c>
      <c r="E183" t="s">
        <v>6706</v>
      </c>
      <c r="F183">
        <v>3594.85</v>
      </c>
      <c r="G183">
        <v>4020.48</v>
      </c>
      <c r="I183" t="s">
        <v>6935</v>
      </c>
    </row>
    <row r="184" spans="1:9">
      <c r="A184" t="s">
        <v>16271</v>
      </c>
      <c r="B184" t="s">
        <v>65</v>
      </c>
      <c r="C184">
        <v>427</v>
      </c>
      <c r="D184" t="s">
        <v>9103</v>
      </c>
      <c r="E184" t="s">
        <v>32</v>
      </c>
      <c r="F184">
        <v>6.55</v>
      </c>
      <c r="G184">
        <v>6.55</v>
      </c>
      <c r="I184" t="s">
        <v>6935</v>
      </c>
    </row>
    <row r="185" spans="1:9">
      <c r="A185" t="s">
        <v>16272</v>
      </c>
      <c r="B185" t="s">
        <v>65</v>
      </c>
      <c r="C185">
        <v>417</v>
      </c>
      <c r="D185" t="s">
        <v>9104</v>
      </c>
      <c r="E185" t="s">
        <v>32</v>
      </c>
      <c r="F185">
        <v>3.08</v>
      </c>
      <c r="G185">
        <v>3.08</v>
      </c>
      <c r="I185" t="s">
        <v>6935</v>
      </c>
    </row>
    <row r="186" spans="1:9">
      <c r="A186" t="s">
        <v>16273</v>
      </c>
      <c r="B186" t="s">
        <v>65</v>
      </c>
      <c r="C186">
        <v>11273</v>
      </c>
      <c r="D186" t="s">
        <v>9105</v>
      </c>
      <c r="E186" t="s">
        <v>32</v>
      </c>
      <c r="F186">
        <v>9.58</v>
      </c>
      <c r="G186">
        <v>9.58</v>
      </c>
      <c r="I186" t="s">
        <v>6935</v>
      </c>
    </row>
    <row r="187" spans="1:9">
      <c r="A187" t="s">
        <v>16274</v>
      </c>
      <c r="B187" t="s">
        <v>65</v>
      </c>
      <c r="C187">
        <v>11272</v>
      </c>
      <c r="D187" t="s">
        <v>9106</v>
      </c>
      <c r="E187" t="s">
        <v>32</v>
      </c>
      <c r="F187">
        <v>5.78</v>
      </c>
      <c r="G187">
        <v>5.78</v>
      </c>
      <c r="I187" t="s">
        <v>6935</v>
      </c>
    </row>
    <row r="188" spans="1:9">
      <c r="A188" t="s">
        <v>16275</v>
      </c>
      <c r="B188" t="s">
        <v>65</v>
      </c>
      <c r="C188">
        <v>11275</v>
      </c>
      <c r="D188" t="s">
        <v>9107</v>
      </c>
      <c r="E188" t="s">
        <v>32</v>
      </c>
      <c r="F188">
        <v>2.3199999999999998</v>
      </c>
      <c r="G188">
        <v>2.3199999999999998</v>
      </c>
      <c r="I188" t="s">
        <v>6935</v>
      </c>
    </row>
    <row r="189" spans="1:9">
      <c r="A189" t="s">
        <v>16276</v>
      </c>
      <c r="B189" t="s">
        <v>65</v>
      </c>
      <c r="C189">
        <v>11274</v>
      </c>
      <c r="D189" t="s">
        <v>9108</v>
      </c>
      <c r="E189" t="s">
        <v>32</v>
      </c>
      <c r="F189">
        <v>1.77</v>
      </c>
      <c r="G189">
        <v>1.77</v>
      </c>
      <c r="I189" t="s">
        <v>6935</v>
      </c>
    </row>
    <row r="190" spans="1:9">
      <c r="A190" t="s">
        <v>16277</v>
      </c>
      <c r="B190" t="s">
        <v>65</v>
      </c>
      <c r="C190">
        <v>45250</v>
      </c>
      <c r="D190" t="s">
        <v>15699</v>
      </c>
      <c r="E190" t="s">
        <v>32</v>
      </c>
      <c r="F190">
        <v>35.32</v>
      </c>
      <c r="G190">
        <v>35.32</v>
      </c>
      <c r="I190" t="s">
        <v>6935</v>
      </c>
    </row>
    <row r="191" spans="1:9">
      <c r="A191" t="s">
        <v>16278</v>
      </c>
      <c r="B191" t="s">
        <v>65</v>
      </c>
      <c r="C191">
        <v>38470</v>
      </c>
      <c r="D191" t="s">
        <v>9109</v>
      </c>
      <c r="E191" t="s">
        <v>32</v>
      </c>
      <c r="F191">
        <v>36.159999999999997</v>
      </c>
      <c r="G191">
        <v>36.159999999999997</v>
      </c>
      <c r="I191" t="s">
        <v>6935</v>
      </c>
    </row>
    <row r="192" spans="1:9">
      <c r="A192" t="s">
        <v>16279</v>
      </c>
      <c r="B192" t="s">
        <v>65</v>
      </c>
      <c r="C192">
        <v>38547</v>
      </c>
      <c r="D192" t="s">
        <v>9110</v>
      </c>
      <c r="E192" t="s">
        <v>32</v>
      </c>
      <c r="F192">
        <v>240.07</v>
      </c>
      <c r="G192">
        <v>240.07</v>
      </c>
      <c r="I192" t="s">
        <v>6935</v>
      </c>
    </row>
    <row r="193" spans="1:9">
      <c r="A193" t="s">
        <v>16280</v>
      </c>
      <c r="B193" t="s">
        <v>65</v>
      </c>
      <c r="C193">
        <v>38467</v>
      </c>
      <c r="D193" t="s">
        <v>9111</v>
      </c>
      <c r="E193" t="s">
        <v>32</v>
      </c>
      <c r="F193">
        <v>136.13</v>
      </c>
      <c r="G193">
        <v>136.13</v>
      </c>
      <c r="I193" t="s">
        <v>6935</v>
      </c>
    </row>
    <row r="194" spans="1:9">
      <c r="A194" t="s">
        <v>16281</v>
      </c>
      <c r="B194" t="s">
        <v>65</v>
      </c>
      <c r="C194">
        <v>38468</v>
      </c>
      <c r="D194" t="s">
        <v>9112</v>
      </c>
      <c r="E194" t="s">
        <v>32</v>
      </c>
      <c r="F194">
        <v>169.93</v>
      </c>
      <c r="G194">
        <v>169.93</v>
      </c>
      <c r="I194" t="s">
        <v>6935</v>
      </c>
    </row>
    <row r="195" spans="1:9">
      <c r="A195" t="s">
        <v>16282</v>
      </c>
      <c r="B195" t="s">
        <v>65</v>
      </c>
      <c r="C195">
        <v>38469</v>
      </c>
      <c r="D195" t="s">
        <v>9113</v>
      </c>
      <c r="E195" t="s">
        <v>32</v>
      </c>
      <c r="F195">
        <v>229.23</v>
      </c>
      <c r="G195">
        <v>229.23</v>
      </c>
      <c r="I195" t="s">
        <v>6935</v>
      </c>
    </row>
    <row r="196" spans="1:9">
      <c r="A196" t="s">
        <v>16283</v>
      </c>
      <c r="B196" t="s">
        <v>65</v>
      </c>
      <c r="C196">
        <v>45197</v>
      </c>
      <c r="D196" t="s">
        <v>15700</v>
      </c>
      <c r="E196" t="s">
        <v>32</v>
      </c>
      <c r="F196">
        <v>182.82</v>
      </c>
      <c r="G196">
        <v>182.82</v>
      </c>
      <c r="I196" t="s">
        <v>6935</v>
      </c>
    </row>
    <row r="197" spans="1:9">
      <c r="A197" t="s">
        <v>16284</v>
      </c>
      <c r="B197" t="s">
        <v>65</v>
      </c>
      <c r="C197">
        <v>38471</v>
      </c>
      <c r="D197" t="s">
        <v>9114</v>
      </c>
      <c r="E197" t="s">
        <v>32</v>
      </c>
      <c r="F197">
        <v>245.17</v>
      </c>
      <c r="G197">
        <v>245.17</v>
      </c>
      <c r="I197" t="s">
        <v>6935</v>
      </c>
    </row>
    <row r="198" spans="1:9">
      <c r="A198" t="s">
        <v>16285</v>
      </c>
      <c r="B198" t="s">
        <v>65</v>
      </c>
      <c r="C198">
        <v>45206</v>
      </c>
      <c r="D198" t="s">
        <v>15701</v>
      </c>
      <c r="E198" t="s">
        <v>32</v>
      </c>
      <c r="F198">
        <v>48.44</v>
      </c>
      <c r="G198">
        <v>48.44</v>
      </c>
      <c r="I198" t="s">
        <v>6935</v>
      </c>
    </row>
    <row r="199" spans="1:9">
      <c r="A199" t="s">
        <v>16286</v>
      </c>
      <c r="B199" t="s">
        <v>65</v>
      </c>
      <c r="C199">
        <v>37370</v>
      </c>
      <c r="D199" t="s">
        <v>9115</v>
      </c>
      <c r="E199" t="s">
        <v>62</v>
      </c>
      <c r="F199">
        <v>4.33</v>
      </c>
      <c r="G199">
        <v>4.33</v>
      </c>
      <c r="I199" t="s">
        <v>8951</v>
      </c>
    </row>
    <row r="200" spans="1:9">
      <c r="A200" t="s">
        <v>16287</v>
      </c>
      <c r="B200" t="s">
        <v>65</v>
      </c>
      <c r="C200">
        <v>40862</v>
      </c>
      <c r="D200" t="s">
        <v>9116</v>
      </c>
      <c r="E200" t="s">
        <v>6706</v>
      </c>
      <c r="F200">
        <v>817.31</v>
      </c>
      <c r="G200">
        <v>817.31</v>
      </c>
      <c r="I200" t="s">
        <v>8951</v>
      </c>
    </row>
    <row r="201" spans="1:9">
      <c r="A201" t="s">
        <v>16288</v>
      </c>
      <c r="B201" t="s">
        <v>65</v>
      </c>
      <c r="C201">
        <v>10658</v>
      </c>
      <c r="D201" t="s">
        <v>9117</v>
      </c>
      <c r="E201" t="s">
        <v>32</v>
      </c>
      <c r="F201">
        <v>10408.950000000001</v>
      </c>
      <c r="G201">
        <v>10408.950000000001</v>
      </c>
      <c r="I201" t="s">
        <v>8951</v>
      </c>
    </row>
    <row r="202" spans="1:9">
      <c r="A202" t="s">
        <v>16289</v>
      </c>
      <c r="B202" t="s">
        <v>65</v>
      </c>
      <c r="C202">
        <v>253</v>
      </c>
      <c r="D202" t="s">
        <v>9118</v>
      </c>
      <c r="E202" t="s">
        <v>62</v>
      </c>
      <c r="F202">
        <v>34.03</v>
      </c>
      <c r="G202">
        <v>38.049999999999997</v>
      </c>
      <c r="I202" t="s">
        <v>8951</v>
      </c>
    </row>
    <row r="203" spans="1:9">
      <c r="A203" t="s">
        <v>16290</v>
      </c>
      <c r="B203" t="s">
        <v>65</v>
      </c>
      <c r="C203">
        <v>40809</v>
      </c>
      <c r="D203" t="s">
        <v>9119</v>
      </c>
      <c r="E203" t="s">
        <v>6706</v>
      </c>
      <c r="F203">
        <v>5959.11</v>
      </c>
      <c r="G203">
        <v>6664.67</v>
      </c>
      <c r="I203" t="s">
        <v>6935</v>
      </c>
    </row>
    <row r="204" spans="1:9">
      <c r="A204" t="s">
        <v>16291</v>
      </c>
      <c r="B204" t="s">
        <v>65</v>
      </c>
      <c r="C204">
        <v>42428</v>
      </c>
      <c r="D204" t="s">
        <v>9120</v>
      </c>
      <c r="E204" t="s">
        <v>32</v>
      </c>
      <c r="F204">
        <v>2271</v>
      </c>
      <c r="G204">
        <v>2271</v>
      </c>
      <c r="I204" t="s">
        <v>8951</v>
      </c>
    </row>
    <row r="205" spans="1:9">
      <c r="A205" t="s">
        <v>16292</v>
      </c>
      <c r="B205" t="s">
        <v>65</v>
      </c>
      <c r="C205">
        <v>301</v>
      </c>
      <c r="D205" t="s">
        <v>9121</v>
      </c>
      <c r="E205" t="s">
        <v>32</v>
      </c>
      <c r="F205">
        <v>2.76</v>
      </c>
      <c r="G205">
        <v>2.76</v>
      </c>
      <c r="I205" t="s">
        <v>8951</v>
      </c>
    </row>
    <row r="206" spans="1:9">
      <c r="A206" t="s">
        <v>16293</v>
      </c>
      <c r="B206" t="s">
        <v>65</v>
      </c>
      <c r="C206">
        <v>296</v>
      </c>
      <c r="D206" t="s">
        <v>9122</v>
      </c>
      <c r="E206" t="s">
        <v>32</v>
      </c>
      <c r="F206">
        <v>1.56</v>
      </c>
      <c r="G206">
        <v>1.56</v>
      </c>
      <c r="I206" t="s">
        <v>6935</v>
      </c>
    </row>
    <row r="207" spans="1:9">
      <c r="A207" t="s">
        <v>16294</v>
      </c>
      <c r="B207" t="s">
        <v>65</v>
      </c>
      <c r="C207">
        <v>297</v>
      </c>
      <c r="D207" t="s">
        <v>9123</v>
      </c>
      <c r="E207" t="s">
        <v>32</v>
      </c>
      <c r="F207">
        <v>2.29</v>
      </c>
      <c r="G207">
        <v>2.29</v>
      </c>
      <c r="I207" t="s">
        <v>6935</v>
      </c>
    </row>
    <row r="208" spans="1:9">
      <c r="A208" t="s">
        <v>16295</v>
      </c>
      <c r="B208" t="s">
        <v>65</v>
      </c>
      <c r="C208">
        <v>299</v>
      </c>
      <c r="D208" t="s">
        <v>9124</v>
      </c>
      <c r="E208" t="s">
        <v>32</v>
      </c>
      <c r="F208">
        <v>3.24</v>
      </c>
      <c r="G208">
        <v>3.24</v>
      </c>
      <c r="I208" t="s">
        <v>6935</v>
      </c>
    </row>
    <row r="209" spans="1:9">
      <c r="A209" t="s">
        <v>16296</v>
      </c>
      <c r="B209" t="s">
        <v>65</v>
      </c>
      <c r="C209">
        <v>300</v>
      </c>
      <c r="D209" t="s">
        <v>9125</v>
      </c>
      <c r="E209" t="s">
        <v>32</v>
      </c>
      <c r="F209">
        <v>11.2</v>
      </c>
      <c r="G209">
        <v>11.2</v>
      </c>
      <c r="I209" t="s">
        <v>6935</v>
      </c>
    </row>
    <row r="210" spans="1:9">
      <c r="A210" t="s">
        <v>16297</v>
      </c>
      <c r="B210" t="s">
        <v>65</v>
      </c>
      <c r="C210">
        <v>20085</v>
      </c>
      <c r="D210" t="s">
        <v>9126</v>
      </c>
      <c r="E210" t="s">
        <v>32</v>
      </c>
      <c r="F210">
        <v>2.0499999999999998</v>
      </c>
      <c r="G210">
        <v>2.0499999999999998</v>
      </c>
      <c r="I210" t="s">
        <v>6935</v>
      </c>
    </row>
    <row r="211" spans="1:9">
      <c r="A211" t="s">
        <v>16298</v>
      </c>
      <c r="B211" t="s">
        <v>65</v>
      </c>
      <c r="C211">
        <v>298</v>
      </c>
      <c r="D211" t="s">
        <v>9127</v>
      </c>
      <c r="E211" t="s">
        <v>32</v>
      </c>
      <c r="F211">
        <v>2.4900000000000002</v>
      </c>
      <c r="G211">
        <v>2.4900000000000002</v>
      </c>
      <c r="I211" t="s">
        <v>6935</v>
      </c>
    </row>
    <row r="212" spans="1:9">
      <c r="A212" t="s">
        <v>16299</v>
      </c>
      <c r="B212" t="s">
        <v>65</v>
      </c>
      <c r="C212">
        <v>311</v>
      </c>
      <c r="D212" t="s">
        <v>9128</v>
      </c>
      <c r="E212" t="s">
        <v>32</v>
      </c>
      <c r="F212">
        <v>9.24</v>
      </c>
      <c r="G212">
        <v>9.24</v>
      </c>
      <c r="I212" t="s">
        <v>6935</v>
      </c>
    </row>
    <row r="213" spans="1:9">
      <c r="A213" t="s">
        <v>16300</v>
      </c>
      <c r="B213" t="s">
        <v>65</v>
      </c>
      <c r="C213">
        <v>318</v>
      </c>
      <c r="D213" t="s">
        <v>9129</v>
      </c>
      <c r="E213" t="s">
        <v>32</v>
      </c>
      <c r="F213">
        <v>18.61</v>
      </c>
      <c r="G213">
        <v>18.61</v>
      </c>
      <c r="I213" t="s">
        <v>6935</v>
      </c>
    </row>
    <row r="214" spans="1:9">
      <c r="A214" t="s">
        <v>16301</v>
      </c>
      <c r="B214" t="s">
        <v>65</v>
      </c>
      <c r="C214">
        <v>319</v>
      </c>
      <c r="D214" t="s">
        <v>9130</v>
      </c>
      <c r="E214" t="s">
        <v>32</v>
      </c>
      <c r="F214">
        <v>29.17</v>
      </c>
      <c r="G214">
        <v>29.17</v>
      </c>
      <c r="I214" t="s">
        <v>6935</v>
      </c>
    </row>
    <row r="215" spans="1:9">
      <c r="A215" t="s">
        <v>16302</v>
      </c>
      <c r="B215" t="s">
        <v>65</v>
      </c>
      <c r="C215">
        <v>303</v>
      </c>
      <c r="D215" t="s">
        <v>9131</v>
      </c>
      <c r="E215" t="s">
        <v>32</v>
      </c>
      <c r="F215">
        <v>3.05</v>
      </c>
      <c r="G215">
        <v>3.05</v>
      </c>
      <c r="I215" t="s">
        <v>6935</v>
      </c>
    </row>
    <row r="216" spans="1:9">
      <c r="A216" t="s">
        <v>16303</v>
      </c>
      <c r="B216" t="s">
        <v>65</v>
      </c>
      <c r="C216">
        <v>305</v>
      </c>
      <c r="D216" t="s">
        <v>9132</v>
      </c>
      <c r="E216" t="s">
        <v>32</v>
      </c>
      <c r="F216">
        <v>9.6199999999999992</v>
      </c>
      <c r="G216">
        <v>9.6199999999999992</v>
      </c>
      <c r="I216" t="s">
        <v>6935</v>
      </c>
    </row>
    <row r="217" spans="1:9">
      <c r="A217" t="s">
        <v>16304</v>
      </c>
      <c r="B217" t="s">
        <v>65</v>
      </c>
      <c r="C217">
        <v>306</v>
      </c>
      <c r="D217" t="s">
        <v>9133</v>
      </c>
      <c r="E217" t="s">
        <v>32</v>
      </c>
      <c r="F217">
        <v>14.58</v>
      </c>
      <c r="G217">
        <v>14.58</v>
      </c>
      <c r="I217" t="s">
        <v>6935</v>
      </c>
    </row>
    <row r="218" spans="1:9">
      <c r="A218" t="s">
        <v>16305</v>
      </c>
      <c r="B218" t="s">
        <v>65</v>
      </c>
      <c r="C218">
        <v>307</v>
      </c>
      <c r="D218" t="s">
        <v>9134</v>
      </c>
      <c r="E218" t="s">
        <v>32</v>
      </c>
      <c r="F218">
        <v>36.85</v>
      </c>
      <c r="G218">
        <v>36.85</v>
      </c>
      <c r="I218" t="s">
        <v>6935</v>
      </c>
    </row>
    <row r="219" spans="1:9">
      <c r="A219" t="s">
        <v>16306</v>
      </c>
      <c r="B219" t="s">
        <v>65</v>
      </c>
      <c r="C219">
        <v>309</v>
      </c>
      <c r="D219" t="s">
        <v>9135</v>
      </c>
      <c r="E219" t="s">
        <v>32</v>
      </c>
      <c r="F219">
        <v>60.37</v>
      </c>
      <c r="G219">
        <v>60.37</v>
      </c>
      <c r="I219" t="s">
        <v>6935</v>
      </c>
    </row>
    <row r="220" spans="1:9">
      <c r="A220" t="s">
        <v>16307</v>
      </c>
      <c r="B220" t="s">
        <v>65</v>
      </c>
      <c r="C220">
        <v>310</v>
      </c>
      <c r="D220" t="s">
        <v>9136</v>
      </c>
      <c r="E220" t="s">
        <v>32</v>
      </c>
      <c r="F220">
        <v>83.67</v>
      </c>
      <c r="G220">
        <v>83.67</v>
      </c>
      <c r="I220" t="s">
        <v>6935</v>
      </c>
    </row>
    <row r="221" spans="1:9">
      <c r="A221" t="s">
        <v>16308</v>
      </c>
      <c r="B221" t="s">
        <v>65</v>
      </c>
      <c r="C221">
        <v>308</v>
      </c>
      <c r="D221" t="s">
        <v>9137</v>
      </c>
      <c r="E221" t="s">
        <v>32</v>
      </c>
      <c r="F221">
        <v>82.25</v>
      </c>
      <c r="G221">
        <v>82.25</v>
      </c>
      <c r="I221" t="s">
        <v>6935</v>
      </c>
    </row>
    <row r="222" spans="1:9">
      <c r="A222" t="s">
        <v>16309</v>
      </c>
      <c r="B222" t="s">
        <v>65</v>
      </c>
      <c r="C222">
        <v>328</v>
      </c>
      <c r="D222" t="s">
        <v>9138</v>
      </c>
      <c r="E222" t="s">
        <v>32</v>
      </c>
      <c r="F222">
        <v>7.31</v>
      </c>
      <c r="G222">
        <v>7.31</v>
      </c>
      <c r="I222" t="s">
        <v>6935</v>
      </c>
    </row>
    <row r="223" spans="1:9">
      <c r="A223" t="s">
        <v>16310</v>
      </c>
      <c r="B223" t="s">
        <v>65</v>
      </c>
      <c r="C223">
        <v>325</v>
      </c>
      <c r="D223" t="s">
        <v>9139</v>
      </c>
      <c r="E223" t="s">
        <v>32</v>
      </c>
      <c r="F223">
        <v>2.16</v>
      </c>
      <c r="G223">
        <v>2.16</v>
      </c>
      <c r="I223" t="s">
        <v>6935</v>
      </c>
    </row>
    <row r="224" spans="1:9">
      <c r="A224" t="s">
        <v>16311</v>
      </c>
      <c r="B224" t="s">
        <v>65</v>
      </c>
      <c r="C224">
        <v>20326</v>
      </c>
      <c r="D224" t="s">
        <v>9140</v>
      </c>
      <c r="E224" t="s">
        <v>32</v>
      </c>
      <c r="F224">
        <v>3.95</v>
      </c>
      <c r="G224">
        <v>3.95</v>
      </c>
      <c r="I224" t="s">
        <v>6935</v>
      </c>
    </row>
    <row r="225" spans="1:9">
      <c r="A225" t="s">
        <v>16312</v>
      </c>
      <c r="B225" t="s">
        <v>65</v>
      </c>
      <c r="C225">
        <v>329</v>
      </c>
      <c r="D225" t="s">
        <v>9141</v>
      </c>
      <c r="E225" t="s">
        <v>32</v>
      </c>
      <c r="F225">
        <v>6.11</v>
      </c>
      <c r="G225">
        <v>6.11</v>
      </c>
      <c r="I225" t="s">
        <v>6935</v>
      </c>
    </row>
    <row r="226" spans="1:9">
      <c r="A226" t="s">
        <v>16313</v>
      </c>
      <c r="B226" t="s">
        <v>65</v>
      </c>
      <c r="C226">
        <v>39642</v>
      </c>
      <c r="D226" t="s">
        <v>9142</v>
      </c>
      <c r="E226" t="s">
        <v>32</v>
      </c>
      <c r="F226">
        <v>2.71</v>
      </c>
      <c r="G226">
        <v>2.71</v>
      </c>
      <c r="I226" t="s">
        <v>6935</v>
      </c>
    </row>
    <row r="227" spans="1:9">
      <c r="A227" t="s">
        <v>16314</v>
      </c>
      <c r="B227" t="s">
        <v>65</v>
      </c>
      <c r="C227">
        <v>39641</v>
      </c>
      <c r="D227" t="s">
        <v>9143</v>
      </c>
      <c r="E227" t="s">
        <v>32</v>
      </c>
      <c r="F227">
        <v>2.38</v>
      </c>
      <c r="G227">
        <v>2.38</v>
      </c>
      <c r="I227" t="s">
        <v>6935</v>
      </c>
    </row>
    <row r="228" spans="1:9">
      <c r="A228" t="s">
        <v>16315</v>
      </c>
      <c r="B228" t="s">
        <v>65</v>
      </c>
      <c r="C228">
        <v>39643</v>
      </c>
      <c r="D228" t="s">
        <v>9144</v>
      </c>
      <c r="E228" t="s">
        <v>32</v>
      </c>
      <c r="F228">
        <v>3.18</v>
      </c>
      <c r="G228">
        <v>3.18</v>
      </c>
      <c r="I228" t="s">
        <v>6935</v>
      </c>
    </row>
    <row r="229" spans="1:9">
      <c r="A229" t="s">
        <v>16316</v>
      </c>
      <c r="B229" t="s">
        <v>65</v>
      </c>
      <c r="C229">
        <v>39644</v>
      </c>
      <c r="D229" t="s">
        <v>9145</v>
      </c>
      <c r="E229" t="s">
        <v>32</v>
      </c>
      <c r="F229">
        <v>4.93</v>
      </c>
      <c r="G229">
        <v>4.93</v>
      </c>
      <c r="I229" t="s">
        <v>6935</v>
      </c>
    </row>
    <row r="230" spans="1:9">
      <c r="A230" t="s">
        <v>16317</v>
      </c>
      <c r="B230" t="s">
        <v>65</v>
      </c>
      <c r="C230">
        <v>39645</v>
      </c>
      <c r="D230" t="s">
        <v>9146</v>
      </c>
      <c r="E230" t="s">
        <v>32</v>
      </c>
      <c r="F230">
        <v>5.4</v>
      </c>
      <c r="G230">
        <v>5.4</v>
      </c>
      <c r="I230" t="s">
        <v>6935</v>
      </c>
    </row>
    <row r="231" spans="1:9">
      <c r="A231" t="s">
        <v>16318</v>
      </c>
      <c r="B231" t="s">
        <v>65</v>
      </c>
      <c r="C231">
        <v>41610</v>
      </c>
      <c r="D231" t="s">
        <v>9147</v>
      </c>
      <c r="E231" t="s">
        <v>32</v>
      </c>
      <c r="F231">
        <v>821.11</v>
      </c>
      <c r="G231">
        <v>821.11</v>
      </c>
      <c r="I231" t="s">
        <v>6935</v>
      </c>
    </row>
    <row r="232" spans="1:9">
      <c r="A232" t="s">
        <v>16319</v>
      </c>
      <c r="B232" t="s">
        <v>65</v>
      </c>
      <c r="C232">
        <v>41611</v>
      </c>
      <c r="D232" t="s">
        <v>9148</v>
      </c>
      <c r="E232" t="s">
        <v>32</v>
      </c>
      <c r="F232">
        <v>1294.23</v>
      </c>
      <c r="G232">
        <v>1294.23</v>
      </c>
      <c r="I232" t="s">
        <v>6935</v>
      </c>
    </row>
    <row r="233" spans="1:9">
      <c r="A233" t="s">
        <v>16320</v>
      </c>
      <c r="B233" t="s">
        <v>65</v>
      </c>
      <c r="C233">
        <v>41612</v>
      </c>
      <c r="D233" t="s">
        <v>9149</v>
      </c>
      <c r="E233" t="s">
        <v>32</v>
      </c>
      <c r="F233">
        <v>1817.29</v>
      </c>
      <c r="G233">
        <v>1817.29</v>
      </c>
      <c r="I233" t="s">
        <v>6935</v>
      </c>
    </row>
    <row r="234" spans="1:9">
      <c r="A234" t="s">
        <v>16321</v>
      </c>
      <c r="B234" t="s">
        <v>65</v>
      </c>
      <c r="C234">
        <v>41637</v>
      </c>
      <c r="D234" t="s">
        <v>9150</v>
      </c>
      <c r="E234" t="s">
        <v>32</v>
      </c>
      <c r="F234">
        <v>169.88</v>
      </c>
      <c r="G234">
        <v>169.88</v>
      </c>
      <c r="I234" t="s">
        <v>6935</v>
      </c>
    </row>
    <row r="235" spans="1:9">
      <c r="A235" t="s">
        <v>16322</v>
      </c>
      <c r="B235" t="s">
        <v>65</v>
      </c>
      <c r="C235">
        <v>41638</v>
      </c>
      <c r="D235" t="s">
        <v>9151</v>
      </c>
      <c r="E235" t="s">
        <v>32</v>
      </c>
      <c r="F235">
        <v>221.29</v>
      </c>
      <c r="G235">
        <v>221.29</v>
      </c>
      <c r="I235" t="s">
        <v>6935</v>
      </c>
    </row>
    <row r="236" spans="1:9">
      <c r="A236" t="s">
        <v>16323</v>
      </c>
      <c r="B236" t="s">
        <v>65</v>
      </c>
      <c r="C236">
        <v>41639</v>
      </c>
      <c r="D236" t="s">
        <v>9152</v>
      </c>
      <c r="E236" t="s">
        <v>32</v>
      </c>
      <c r="F236">
        <v>535.35</v>
      </c>
      <c r="G236">
        <v>535.35</v>
      </c>
      <c r="I236" t="s">
        <v>6935</v>
      </c>
    </row>
    <row r="237" spans="1:9">
      <c r="A237" t="s">
        <v>16324</v>
      </c>
      <c r="B237" t="s">
        <v>65</v>
      </c>
      <c r="C237">
        <v>11789</v>
      </c>
      <c r="D237" t="s">
        <v>9153</v>
      </c>
      <c r="E237" t="s">
        <v>32</v>
      </c>
      <c r="F237">
        <v>0.87</v>
      </c>
      <c r="G237">
        <v>0.87</v>
      </c>
      <c r="I237" t="s">
        <v>6935</v>
      </c>
    </row>
    <row r="238" spans="1:9">
      <c r="A238" t="s">
        <v>16325</v>
      </c>
      <c r="B238" t="s">
        <v>65</v>
      </c>
      <c r="C238">
        <v>20975</v>
      </c>
      <c r="D238" t="s">
        <v>9154</v>
      </c>
      <c r="E238" t="s">
        <v>32</v>
      </c>
      <c r="F238">
        <v>22.67</v>
      </c>
      <c r="G238">
        <v>22.67</v>
      </c>
      <c r="I238" t="s">
        <v>6935</v>
      </c>
    </row>
    <row r="239" spans="1:9">
      <c r="A239" t="s">
        <v>16326</v>
      </c>
      <c r="B239" t="s">
        <v>65</v>
      </c>
      <c r="C239">
        <v>20976</v>
      </c>
      <c r="D239" t="s">
        <v>9155</v>
      </c>
      <c r="E239" t="s">
        <v>32</v>
      </c>
      <c r="F239">
        <v>34.25</v>
      </c>
      <c r="G239">
        <v>34.25</v>
      </c>
      <c r="I239" t="s">
        <v>6935</v>
      </c>
    </row>
    <row r="240" spans="1:9">
      <c r="A240" t="s">
        <v>16327</v>
      </c>
      <c r="B240" t="s">
        <v>65</v>
      </c>
      <c r="C240">
        <v>6138</v>
      </c>
      <c r="D240" t="s">
        <v>9156</v>
      </c>
      <c r="E240" t="s">
        <v>32</v>
      </c>
      <c r="F240">
        <v>11.03</v>
      </c>
      <c r="G240">
        <v>11.03</v>
      </c>
      <c r="I240" t="s">
        <v>6935</v>
      </c>
    </row>
    <row r="241" spans="1:9">
      <c r="A241" t="s">
        <v>16328</v>
      </c>
      <c r="B241" t="s">
        <v>65</v>
      </c>
      <c r="C241">
        <v>40340</v>
      </c>
      <c r="D241" t="s">
        <v>9157</v>
      </c>
      <c r="E241" t="s">
        <v>32</v>
      </c>
      <c r="F241">
        <v>20.3</v>
      </c>
      <c r="G241">
        <v>20.3</v>
      </c>
      <c r="I241" t="s">
        <v>6935</v>
      </c>
    </row>
    <row r="242" spans="1:9">
      <c r="A242" t="s">
        <v>16329</v>
      </c>
      <c r="B242" t="s">
        <v>65</v>
      </c>
      <c r="C242">
        <v>40341</v>
      </c>
      <c r="D242" t="s">
        <v>9158</v>
      </c>
      <c r="E242" t="s">
        <v>32</v>
      </c>
      <c r="F242">
        <v>24.23</v>
      </c>
      <c r="G242">
        <v>24.23</v>
      </c>
      <c r="I242" t="s">
        <v>6935</v>
      </c>
    </row>
    <row r="243" spans="1:9">
      <c r="A243" t="s">
        <v>16330</v>
      </c>
      <c r="B243" t="s">
        <v>65</v>
      </c>
      <c r="C243">
        <v>40342</v>
      </c>
      <c r="D243" t="s">
        <v>9159</v>
      </c>
      <c r="E243" t="s">
        <v>32</v>
      </c>
      <c r="F243">
        <v>28.9</v>
      </c>
      <c r="G243">
        <v>28.9</v>
      </c>
      <c r="I243" t="s">
        <v>6935</v>
      </c>
    </row>
    <row r="244" spans="1:9">
      <c r="A244" t="s">
        <v>16331</v>
      </c>
      <c r="B244" t="s">
        <v>65</v>
      </c>
      <c r="C244">
        <v>40343</v>
      </c>
      <c r="D244" t="s">
        <v>9160</v>
      </c>
      <c r="E244" t="s">
        <v>32</v>
      </c>
      <c r="F244">
        <v>34.270000000000003</v>
      </c>
      <c r="G244">
        <v>34.270000000000003</v>
      </c>
      <c r="I244" t="s">
        <v>6935</v>
      </c>
    </row>
    <row r="245" spans="1:9">
      <c r="A245" t="s">
        <v>16332</v>
      </c>
      <c r="B245" t="s">
        <v>65</v>
      </c>
      <c r="C245">
        <v>40344</v>
      </c>
      <c r="D245" t="s">
        <v>9161</v>
      </c>
      <c r="E245" t="s">
        <v>32</v>
      </c>
      <c r="F245">
        <v>46.73</v>
      </c>
      <c r="G245">
        <v>46.73</v>
      </c>
      <c r="I245" t="s">
        <v>6935</v>
      </c>
    </row>
    <row r="246" spans="1:9">
      <c r="A246" t="s">
        <v>16333</v>
      </c>
      <c r="B246" t="s">
        <v>65</v>
      </c>
      <c r="C246">
        <v>40345</v>
      </c>
      <c r="D246" t="s">
        <v>9162</v>
      </c>
      <c r="E246" t="s">
        <v>32</v>
      </c>
      <c r="F246">
        <v>57.58</v>
      </c>
      <c r="G246">
        <v>57.58</v>
      </c>
      <c r="I246" t="s">
        <v>6935</v>
      </c>
    </row>
    <row r="247" spans="1:9">
      <c r="A247" t="s">
        <v>16334</v>
      </c>
      <c r="B247" t="s">
        <v>65</v>
      </c>
      <c r="C247">
        <v>40346</v>
      </c>
      <c r="D247" t="s">
        <v>9163</v>
      </c>
      <c r="E247" t="s">
        <v>32</v>
      </c>
      <c r="F247">
        <v>66.790000000000006</v>
      </c>
      <c r="G247">
        <v>66.790000000000006</v>
      </c>
      <c r="I247" t="s">
        <v>6935</v>
      </c>
    </row>
    <row r="248" spans="1:9">
      <c r="A248" t="s">
        <v>16335</v>
      </c>
      <c r="B248" t="s">
        <v>65</v>
      </c>
      <c r="C248">
        <v>40347</v>
      </c>
      <c r="D248" t="s">
        <v>9164</v>
      </c>
      <c r="E248" t="s">
        <v>32</v>
      </c>
      <c r="F248">
        <v>83.91</v>
      </c>
      <c r="G248">
        <v>83.91</v>
      </c>
      <c r="I248" t="s">
        <v>6935</v>
      </c>
    </row>
    <row r="249" spans="1:9">
      <c r="A249" t="s">
        <v>16336</v>
      </c>
      <c r="B249" t="s">
        <v>65</v>
      </c>
      <c r="C249">
        <v>43424</v>
      </c>
      <c r="D249" t="s">
        <v>9165</v>
      </c>
      <c r="E249" t="s">
        <v>32</v>
      </c>
      <c r="F249">
        <v>687.95</v>
      </c>
      <c r="G249">
        <v>687.95</v>
      </c>
      <c r="I249" t="s">
        <v>6935</v>
      </c>
    </row>
    <row r="250" spans="1:9">
      <c r="A250" t="s">
        <v>16337</v>
      </c>
      <c r="B250" t="s">
        <v>65</v>
      </c>
      <c r="C250">
        <v>43426</v>
      </c>
      <c r="D250" t="s">
        <v>9166</v>
      </c>
      <c r="E250" t="s">
        <v>32</v>
      </c>
      <c r="F250">
        <v>2372.7600000000002</v>
      </c>
      <c r="G250">
        <v>2372.7600000000002</v>
      </c>
      <c r="I250" t="s">
        <v>6935</v>
      </c>
    </row>
    <row r="251" spans="1:9">
      <c r="A251" t="s">
        <v>16338</v>
      </c>
      <c r="B251" t="s">
        <v>65</v>
      </c>
      <c r="C251">
        <v>12565</v>
      </c>
      <c r="D251" t="s">
        <v>9167</v>
      </c>
      <c r="E251" t="s">
        <v>32</v>
      </c>
      <c r="F251">
        <v>832.09</v>
      </c>
      <c r="G251">
        <v>832.09</v>
      </c>
      <c r="I251" t="s">
        <v>6935</v>
      </c>
    </row>
    <row r="252" spans="1:9">
      <c r="A252" t="s">
        <v>16339</v>
      </c>
      <c r="B252" t="s">
        <v>65</v>
      </c>
      <c r="C252">
        <v>12567</v>
      </c>
      <c r="D252" t="s">
        <v>9168</v>
      </c>
      <c r="E252" t="s">
        <v>32</v>
      </c>
      <c r="F252">
        <v>1117.6400000000001</v>
      </c>
      <c r="G252">
        <v>1117.6400000000001</v>
      </c>
      <c r="I252" t="s">
        <v>6935</v>
      </c>
    </row>
    <row r="253" spans="1:9">
      <c r="A253" t="s">
        <v>16340</v>
      </c>
      <c r="B253" t="s">
        <v>65</v>
      </c>
      <c r="C253">
        <v>12568</v>
      </c>
      <c r="D253" t="s">
        <v>9169</v>
      </c>
      <c r="E253" t="s">
        <v>32</v>
      </c>
      <c r="F253">
        <v>1564.7</v>
      </c>
      <c r="G253">
        <v>1564.7</v>
      </c>
      <c r="I253" t="s">
        <v>6935</v>
      </c>
    </row>
    <row r="254" spans="1:9">
      <c r="A254" t="s">
        <v>16341</v>
      </c>
      <c r="B254" t="s">
        <v>65</v>
      </c>
      <c r="C254">
        <v>43441</v>
      </c>
      <c r="D254" t="s">
        <v>9170</v>
      </c>
      <c r="E254" t="s">
        <v>32</v>
      </c>
      <c r="F254">
        <v>201.17</v>
      </c>
      <c r="G254">
        <v>201.17</v>
      </c>
      <c r="I254" t="s">
        <v>6935</v>
      </c>
    </row>
    <row r="255" spans="1:9">
      <c r="A255" t="s">
        <v>16342</v>
      </c>
      <c r="B255" t="s">
        <v>65</v>
      </c>
      <c r="C255">
        <v>43423</v>
      </c>
      <c r="D255" t="s">
        <v>9171</v>
      </c>
      <c r="E255" t="s">
        <v>32</v>
      </c>
      <c r="F255">
        <v>93.88</v>
      </c>
      <c r="G255">
        <v>93.88</v>
      </c>
      <c r="I255" t="s">
        <v>6935</v>
      </c>
    </row>
    <row r="256" spans="1:9">
      <c r="A256" t="s">
        <v>16343</v>
      </c>
      <c r="B256" t="s">
        <v>65</v>
      </c>
      <c r="C256">
        <v>12532</v>
      </c>
      <c r="D256" t="s">
        <v>9172</v>
      </c>
      <c r="E256" t="s">
        <v>32</v>
      </c>
      <c r="F256">
        <v>144.79</v>
      </c>
      <c r="G256">
        <v>144.79</v>
      </c>
      <c r="I256" t="s">
        <v>6935</v>
      </c>
    </row>
    <row r="257" spans="1:9">
      <c r="A257" t="s">
        <v>16344</v>
      </c>
      <c r="B257" t="s">
        <v>65</v>
      </c>
      <c r="C257">
        <v>43444</v>
      </c>
      <c r="D257" t="s">
        <v>9173</v>
      </c>
      <c r="E257" t="s">
        <v>32</v>
      </c>
      <c r="F257">
        <v>486.17</v>
      </c>
      <c r="G257">
        <v>486.17</v>
      </c>
      <c r="I257" t="s">
        <v>6935</v>
      </c>
    </row>
    <row r="258" spans="1:9">
      <c r="A258" t="s">
        <v>16345</v>
      </c>
      <c r="B258" t="s">
        <v>65</v>
      </c>
      <c r="C258">
        <v>12551</v>
      </c>
      <c r="D258" t="s">
        <v>9174</v>
      </c>
      <c r="E258" t="s">
        <v>32</v>
      </c>
      <c r="F258">
        <v>346.87</v>
      </c>
      <c r="G258">
        <v>346.87</v>
      </c>
      <c r="I258" t="s">
        <v>6935</v>
      </c>
    </row>
    <row r="259" spans="1:9">
      <c r="A259" t="s">
        <v>16346</v>
      </c>
      <c r="B259" t="s">
        <v>65</v>
      </c>
      <c r="C259">
        <v>43442</v>
      </c>
      <c r="D259" t="s">
        <v>9175</v>
      </c>
      <c r="E259" t="s">
        <v>32</v>
      </c>
      <c r="F259">
        <v>268.23</v>
      </c>
      <c r="G259">
        <v>268.23</v>
      </c>
      <c r="I259" t="s">
        <v>6935</v>
      </c>
    </row>
    <row r="260" spans="1:9">
      <c r="A260" t="s">
        <v>16347</v>
      </c>
      <c r="B260" t="s">
        <v>65</v>
      </c>
      <c r="C260">
        <v>43443</v>
      </c>
      <c r="D260" t="s">
        <v>9176</v>
      </c>
      <c r="E260" t="s">
        <v>32</v>
      </c>
      <c r="F260">
        <v>352.05</v>
      </c>
      <c r="G260">
        <v>352.05</v>
      </c>
      <c r="I260" t="s">
        <v>6935</v>
      </c>
    </row>
    <row r="261" spans="1:9">
      <c r="A261" t="s">
        <v>16348</v>
      </c>
      <c r="B261" t="s">
        <v>65</v>
      </c>
      <c r="C261">
        <v>12544</v>
      </c>
      <c r="D261" t="s">
        <v>9177</v>
      </c>
      <c r="E261" t="s">
        <v>32</v>
      </c>
      <c r="F261">
        <v>189.99</v>
      </c>
      <c r="G261">
        <v>189.99</v>
      </c>
      <c r="I261" t="s">
        <v>6935</v>
      </c>
    </row>
    <row r="262" spans="1:9">
      <c r="A262" t="s">
        <v>16349</v>
      </c>
      <c r="B262" t="s">
        <v>65</v>
      </c>
      <c r="C262">
        <v>12547</v>
      </c>
      <c r="D262" t="s">
        <v>9178</v>
      </c>
      <c r="E262" t="s">
        <v>32</v>
      </c>
      <c r="F262">
        <v>255.53</v>
      </c>
      <c r="G262">
        <v>255.53</v>
      </c>
      <c r="I262" t="s">
        <v>6935</v>
      </c>
    </row>
    <row r="263" spans="1:9">
      <c r="A263" t="s">
        <v>16350</v>
      </c>
      <c r="B263" t="s">
        <v>65</v>
      </c>
      <c r="C263">
        <v>43445</v>
      </c>
      <c r="D263" t="s">
        <v>9179</v>
      </c>
      <c r="E263" t="s">
        <v>32</v>
      </c>
      <c r="F263">
        <v>670.58</v>
      </c>
      <c r="G263">
        <v>670.58</v>
      </c>
      <c r="I263" t="s">
        <v>6935</v>
      </c>
    </row>
    <row r="264" spans="1:9">
      <c r="A264" t="s">
        <v>16351</v>
      </c>
      <c r="B264" t="s">
        <v>65</v>
      </c>
      <c r="C264">
        <v>12563</v>
      </c>
      <c r="D264" t="s">
        <v>9180</v>
      </c>
      <c r="E264" t="s">
        <v>32</v>
      </c>
      <c r="F264">
        <v>479.78</v>
      </c>
      <c r="G264">
        <v>479.78</v>
      </c>
      <c r="I264" t="s">
        <v>6935</v>
      </c>
    </row>
    <row r="265" spans="1:9">
      <c r="A265" t="s">
        <v>16352</v>
      </c>
      <c r="B265" t="s">
        <v>65</v>
      </c>
      <c r="C265">
        <v>43425</v>
      </c>
      <c r="D265" t="s">
        <v>9181</v>
      </c>
      <c r="E265" t="s">
        <v>32</v>
      </c>
      <c r="F265">
        <v>301.76</v>
      </c>
      <c r="G265">
        <v>301.76</v>
      </c>
      <c r="I265" t="s">
        <v>6935</v>
      </c>
    </row>
    <row r="266" spans="1:9">
      <c r="A266" t="s">
        <v>16353</v>
      </c>
      <c r="B266" t="s">
        <v>65</v>
      </c>
      <c r="C266">
        <v>43446</v>
      </c>
      <c r="D266" t="s">
        <v>9182</v>
      </c>
      <c r="E266" t="s">
        <v>32</v>
      </c>
      <c r="F266">
        <v>637.04999999999995</v>
      </c>
      <c r="G266">
        <v>637.04999999999995</v>
      </c>
      <c r="I266" t="s">
        <v>6935</v>
      </c>
    </row>
    <row r="267" spans="1:9">
      <c r="A267" t="s">
        <v>16354</v>
      </c>
      <c r="B267" t="s">
        <v>65</v>
      </c>
      <c r="C267">
        <v>43447</v>
      </c>
      <c r="D267" t="s">
        <v>9183</v>
      </c>
      <c r="E267" t="s">
        <v>32</v>
      </c>
      <c r="F267">
        <v>782.35</v>
      </c>
      <c r="G267">
        <v>782.35</v>
      </c>
      <c r="I267" t="s">
        <v>6935</v>
      </c>
    </row>
    <row r="268" spans="1:9">
      <c r="A268" t="s">
        <v>16355</v>
      </c>
      <c r="B268" t="s">
        <v>65</v>
      </c>
      <c r="C268">
        <v>43448</v>
      </c>
      <c r="D268" t="s">
        <v>9184</v>
      </c>
      <c r="E268" t="s">
        <v>32</v>
      </c>
      <c r="F268">
        <v>1095.29</v>
      </c>
      <c r="G268">
        <v>1095.29</v>
      </c>
      <c r="I268" t="s">
        <v>6935</v>
      </c>
    </row>
    <row r="269" spans="1:9">
      <c r="A269" t="s">
        <v>16356</v>
      </c>
      <c r="B269" t="s">
        <v>65</v>
      </c>
      <c r="C269">
        <v>13761</v>
      </c>
      <c r="D269" t="s">
        <v>9185</v>
      </c>
      <c r="E269" t="s">
        <v>32</v>
      </c>
      <c r="F269">
        <v>3430.78</v>
      </c>
      <c r="G269">
        <v>3430.78</v>
      </c>
      <c r="I269" t="s">
        <v>6935</v>
      </c>
    </row>
    <row r="270" spans="1:9">
      <c r="A270" t="s">
        <v>16357</v>
      </c>
      <c r="B270" t="s">
        <v>65</v>
      </c>
      <c r="C270">
        <v>4814</v>
      </c>
      <c r="D270" t="s">
        <v>9186</v>
      </c>
      <c r="E270" t="s">
        <v>32</v>
      </c>
      <c r="F270">
        <v>46.32</v>
      </c>
      <c r="G270">
        <v>46.32</v>
      </c>
      <c r="I270" t="s">
        <v>6935</v>
      </c>
    </row>
    <row r="271" spans="1:9">
      <c r="A271" t="s">
        <v>16358</v>
      </c>
      <c r="B271" t="s">
        <v>65</v>
      </c>
      <c r="C271">
        <v>44473</v>
      </c>
      <c r="D271" t="s">
        <v>31834</v>
      </c>
      <c r="E271" t="s">
        <v>32</v>
      </c>
      <c r="F271">
        <v>2202.2199999999998</v>
      </c>
      <c r="G271">
        <v>2202.2199999999998</v>
      </c>
      <c r="I271" t="s">
        <v>6935</v>
      </c>
    </row>
    <row r="272" spans="1:9">
      <c r="A272" t="s">
        <v>16359</v>
      </c>
      <c r="B272" t="s">
        <v>65</v>
      </c>
      <c r="C272">
        <v>6122</v>
      </c>
      <c r="D272" t="s">
        <v>9187</v>
      </c>
      <c r="E272" t="s">
        <v>62</v>
      </c>
      <c r="F272">
        <v>35.26</v>
      </c>
      <c r="G272">
        <v>39.43</v>
      </c>
      <c r="I272" t="s">
        <v>6935</v>
      </c>
    </row>
    <row r="273" spans="1:9">
      <c r="A273" t="s">
        <v>16360</v>
      </c>
      <c r="B273" t="s">
        <v>65</v>
      </c>
      <c r="C273">
        <v>40810</v>
      </c>
      <c r="D273" t="s">
        <v>9188</v>
      </c>
      <c r="E273" t="s">
        <v>6706</v>
      </c>
      <c r="F273">
        <v>6177.76</v>
      </c>
      <c r="G273">
        <v>6909.2</v>
      </c>
      <c r="I273" t="s">
        <v>6935</v>
      </c>
    </row>
    <row r="274" spans="1:9">
      <c r="A274" t="s">
        <v>16361</v>
      </c>
      <c r="B274" t="s">
        <v>65</v>
      </c>
      <c r="C274">
        <v>21100</v>
      </c>
      <c r="D274" t="s">
        <v>9189</v>
      </c>
      <c r="E274" t="s">
        <v>32</v>
      </c>
      <c r="F274">
        <v>3845.1</v>
      </c>
      <c r="G274">
        <v>3845.1</v>
      </c>
      <c r="I274" t="s">
        <v>6935</v>
      </c>
    </row>
    <row r="275" spans="1:9">
      <c r="A275" t="s">
        <v>16362</v>
      </c>
      <c r="B275" t="s">
        <v>65</v>
      </c>
      <c r="C275">
        <v>11811</v>
      </c>
      <c r="D275" t="s">
        <v>9190</v>
      </c>
      <c r="E275" t="s">
        <v>32</v>
      </c>
      <c r="F275">
        <v>5550.48</v>
      </c>
      <c r="G275">
        <v>5550.48</v>
      </c>
      <c r="I275" t="s">
        <v>6935</v>
      </c>
    </row>
    <row r="276" spans="1:9">
      <c r="A276" t="s">
        <v>16363</v>
      </c>
      <c r="B276" t="s">
        <v>65</v>
      </c>
      <c r="C276">
        <v>11816</v>
      </c>
      <c r="D276" t="s">
        <v>9191</v>
      </c>
      <c r="E276" t="s">
        <v>32</v>
      </c>
      <c r="F276">
        <v>4100</v>
      </c>
      <c r="G276">
        <v>4100</v>
      </c>
      <c r="I276" t="s">
        <v>8951</v>
      </c>
    </row>
    <row r="277" spans="1:9">
      <c r="A277" t="s">
        <v>16364</v>
      </c>
      <c r="B277" t="s">
        <v>65</v>
      </c>
      <c r="C277">
        <v>11814</v>
      </c>
      <c r="D277" t="s">
        <v>9192</v>
      </c>
      <c r="E277" t="s">
        <v>32</v>
      </c>
      <c r="F277">
        <v>8924.67</v>
      </c>
      <c r="G277">
        <v>8924.67</v>
      </c>
      <c r="I277" t="s">
        <v>6935</v>
      </c>
    </row>
    <row r="278" spans="1:9">
      <c r="A278" t="s">
        <v>16365</v>
      </c>
      <c r="B278" t="s">
        <v>65</v>
      </c>
      <c r="C278">
        <v>14186</v>
      </c>
      <c r="D278" t="s">
        <v>9193</v>
      </c>
      <c r="E278" t="s">
        <v>32</v>
      </c>
      <c r="F278">
        <v>11206.13</v>
      </c>
      <c r="G278">
        <v>11206.13</v>
      </c>
      <c r="I278" t="s">
        <v>6935</v>
      </c>
    </row>
    <row r="279" spans="1:9">
      <c r="A279" t="s">
        <v>16366</v>
      </c>
      <c r="B279" t="s">
        <v>65</v>
      </c>
      <c r="C279">
        <v>14185</v>
      </c>
      <c r="D279" t="s">
        <v>9194</v>
      </c>
      <c r="E279" t="s">
        <v>32</v>
      </c>
      <c r="F279">
        <v>14516.3</v>
      </c>
      <c r="G279">
        <v>14516.3</v>
      </c>
      <c r="I279" t="s">
        <v>6935</v>
      </c>
    </row>
    <row r="280" spans="1:9">
      <c r="A280" t="s">
        <v>16367</v>
      </c>
      <c r="B280" t="s">
        <v>65</v>
      </c>
      <c r="C280">
        <v>44498</v>
      </c>
      <c r="D280" t="s">
        <v>31835</v>
      </c>
      <c r="E280" t="s">
        <v>32</v>
      </c>
      <c r="F280">
        <v>385137.15</v>
      </c>
      <c r="G280">
        <v>385137.15</v>
      </c>
      <c r="I280" t="s">
        <v>6935</v>
      </c>
    </row>
    <row r="281" spans="1:9">
      <c r="A281" t="s">
        <v>16368</v>
      </c>
      <c r="B281" t="s">
        <v>65</v>
      </c>
      <c r="C281">
        <v>34469</v>
      </c>
      <c r="D281" t="s">
        <v>9195</v>
      </c>
      <c r="E281" t="s">
        <v>32</v>
      </c>
      <c r="F281">
        <v>9750.75</v>
      </c>
      <c r="G281">
        <v>9750.75</v>
      </c>
      <c r="I281" t="s">
        <v>6935</v>
      </c>
    </row>
    <row r="282" spans="1:9">
      <c r="A282" t="s">
        <v>16369</v>
      </c>
      <c r="B282" t="s">
        <v>65</v>
      </c>
      <c r="C282">
        <v>34476</v>
      </c>
      <c r="D282" t="s">
        <v>9196</v>
      </c>
      <c r="E282" t="s">
        <v>32</v>
      </c>
      <c r="F282">
        <v>5085.42</v>
      </c>
      <c r="G282">
        <v>5085.42</v>
      </c>
      <c r="I282" t="s">
        <v>6935</v>
      </c>
    </row>
    <row r="283" spans="1:9">
      <c r="A283" t="s">
        <v>16370</v>
      </c>
      <c r="B283" t="s">
        <v>65</v>
      </c>
      <c r="C283">
        <v>34477</v>
      </c>
      <c r="D283" t="s">
        <v>9197</v>
      </c>
      <c r="E283" t="s">
        <v>32</v>
      </c>
      <c r="F283">
        <v>6749.34</v>
      </c>
      <c r="G283">
        <v>6749.34</v>
      </c>
      <c r="I283" t="s">
        <v>6935</v>
      </c>
    </row>
    <row r="284" spans="1:9">
      <c r="A284" t="s">
        <v>16371</v>
      </c>
      <c r="B284" t="s">
        <v>65</v>
      </c>
      <c r="C284">
        <v>34482</v>
      </c>
      <c r="D284" t="s">
        <v>9198</v>
      </c>
      <c r="E284" t="s">
        <v>32</v>
      </c>
      <c r="F284">
        <v>6303.51</v>
      </c>
      <c r="G284">
        <v>6303.51</v>
      </c>
      <c r="I284" t="s">
        <v>6935</v>
      </c>
    </row>
    <row r="285" spans="1:9">
      <c r="A285" t="s">
        <v>16372</v>
      </c>
      <c r="B285" t="s">
        <v>65</v>
      </c>
      <c r="C285">
        <v>34472</v>
      </c>
      <c r="D285" t="s">
        <v>9199</v>
      </c>
      <c r="E285" t="s">
        <v>32</v>
      </c>
      <c r="F285">
        <v>3000</v>
      </c>
      <c r="G285">
        <v>3000</v>
      </c>
      <c r="I285" t="s">
        <v>8951</v>
      </c>
    </row>
    <row r="286" spans="1:9">
      <c r="A286" t="s">
        <v>16373</v>
      </c>
      <c r="B286" t="s">
        <v>65</v>
      </c>
      <c r="C286">
        <v>42425</v>
      </c>
      <c r="D286" t="s">
        <v>9200</v>
      </c>
      <c r="E286" t="s">
        <v>32</v>
      </c>
      <c r="F286">
        <v>2559.0500000000002</v>
      </c>
      <c r="G286">
        <v>2559.0500000000002</v>
      </c>
      <c r="I286" t="s">
        <v>6935</v>
      </c>
    </row>
    <row r="287" spans="1:9">
      <c r="A287" t="s">
        <v>16374</v>
      </c>
      <c r="B287" t="s">
        <v>65</v>
      </c>
      <c r="C287">
        <v>42422</v>
      </c>
      <c r="D287" t="s">
        <v>9201</v>
      </c>
      <c r="E287" t="s">
        <v>32</v>
      </c>
      <c r="F287">
        <v>3799</v>
      </c>
      <c r="G287">
        <v>3799</v>
      </c>
      <c r="I287" t="s">
        <v>8951</v>
      </c>
    </row>
    <row r="288" spans="1:9">
      <c r="A288" t="s">
        <v>16375</v>
      </c>
      <c r="B288" t="s">
        <v>65</v>
      </c>
      <c r="C288">
        <v>43184</v>
      </c>
      <c r="D288" t="s">
        <v>9202</v>
      </c>
      <c r="E288" t="s">
        <v>32</v>
      </c>
      <c r="F288">
        <v>5250.58</v>
      </c>
      <c r="G288">
        <v>5250.58</v>
      </c>
      <c r="I288" t="s">
        <v>6935</v>
      </c>
    </row>
    <row r="289" spans="1:9">
      <c r="A289" t="s">
        <v>16376</v>
      </c>
      <c r="B289" t="s">
        <v>65</v>
      </c>
      <c r="C289">
        <v>42424</v>
      </c>
      <c r="D289" t="s">
        <v>9203</v>
      </c>
      <c r="E289" t="s">
        <v>32</v>
      </c>
      <c r="F289">
        <v>2285.46</v>
      </c>
      <c r="G289">
        <v>2285.46</v>
      </c>
      <c r="I289" t="s">
        <v>6935</v>
      </c>
    </row>
    <row r="290" spans="1:9">
      <c r="A290" t="s">
        <v>16377</v>
      </c>
      <c r="B290" t="s">
        <v>65</v>
      </c>
      <c r="C290">
        <v>42416</v>
      </c>
      <c r="D290" t="s">
        <v>9204</v>
      </c>
      <c r="E290" t="s">
        <v>32</v>
      </c>
      <c r="F290">
        <v>9852.34</v>
      </c>
      <c r="G290">
        <v>9852.34</v>
      </c>
      <c r="I290" t="s">
        <v>6935</v>
      </c>
    </row>
    <row r="291" spans="1:9">
      <c r="A291" t="s">
        <v>16378</v>
      </c>
      <c r="B291" t="s">
        <v>65</v>
      </c>
      <c r="C291">
        <v>42417</v>
      </c>
      <c r="D291" t="s">
        <v>9205</v>
      </c>
      <c r="E291" t="s">
        <v>32</v>
      </c>
      <c r="F291">
        <v>11045.28</v>
      </c>
      <c r="G291">
        <v>11045.28</v>
      </c>
      <c r="I291" t="s">
        <v>6935</v>
      </c>
    </row>
    <row r="292" spans="1:9">
      <c r="A292" t="s">
        <v>16379</v>
      </c>
      <c r="B292" t="s">
        <v>65</v>
      </c>
      <c r="C292">
        <v>42419</v>
      </c>
      <c r="D292" t="s">
        <v>9206</v>
      </c>
      <c r="E292" t="s">
        <v>32</v>
      </c>
      <c r="F292">
        <v>12478.82</v>
      </c>
      <c r="G292">
        <v>12478.82</v>
      </c>
      <c r="I292" t="s">
        <v>6935</v>
      </c>
    </row>
    <row r="293" spans="1:9">
      <c r="A293" t="s">
        <v>16380</v>
      </c>
      <c r="B293" t="s">
        <v>65</v>
      </c>
      <c r="C293">
        <v>42420</v>
      </c>
      <c r="D293" t="s">
        <v>9207</v>
      </c>
      <c r="E293" t="s">
        <v>32</v>
      </c>
      <c r="F293">
        <v>17151.22</v>
      </c>
      <c r="G293">
        <v>17151.22</v>
      </c>
      <c r="I293" t="s">
        <v>6935</v>
      </c>
    </row>
    <row r="294" spans="1:9">
      <c r="A294" t="s">
        <v>16381</v>
      </c>
      <c r="B294" t="s">
        <v>65</v>
      </c>
      <c r="C294">
        <v>42421</v>
      </c>
      <c r="D294" t="s">
        <v>9208</v>
      </c>
      <c r="E294" t="s">
        <v>32</v>
      </c>
      <c r="F294">
        <v>20808.84</v>
      </c>
      <c r="G294">
        <v>20808.84</v>
      </c>
      <c r="I294" t="s">
        <v>6935</v>
      </c>
    </row>
    <row r="295" spans="1:9">
      <c r="A295" t="s">
        <v>16382</v>
      </c>
      <c r="B295" t="s">
        <v>65</v>
      </c>
      <c r="C295">
        <v>39556</v>
      </c>
      <c r="D295" t="s">
        <v>9209</v>
      </c>
      <c r="E295" t="s">
        <v>32</v>
      </c>
      <c r="F295">
        <v>7226.44</v>
      </c>
      <c r="G295">
        <v>7226.44</v>
      </c>
      <c r="I295" t="s">
        <v>6935</v>
      </c>
    </row>
    <row r="296" spans="1:9">
      <c r="A296" t="s">
        <v>16383</v>
      </c>
      <c r="B296" t="s">
        <v>65</v>
      </c>
      <c r="C296">
        <v>39557</v>
      </c>
      <c r="D296" t="s">
        <v>9210</v>
      </c>
      <c r="E296" t="s">
        <v>32</v>
      </c>
      <c r="F296">
        <v>7781.3</v>
      </c>
      <c r="G296">
        <v>7781.3</v>
      </c>
      <c r="I296" t="s">
        <v>6935</v>
      </c>
    </row>
    <row r="297" spans="1:9">
      <c r="A297" t="s">
        <v>16384</v>
      </c>
      <c r="B297" t="s">
        <v>65</v>
      </c>
      <c r="C297">
        <v>39559</v>
      </c>
      <c r="D297" t="s">
        <v>9211</v>
      </c>
      <c r="E297" t="s">
        <v>32</v>
      </c>
      <c r="F297">
        <v>11499.27</v>
      </c>
      <c r="G297">
        <v>11499.27</v>
      </c>
      <c r="I297" t="s">
        <v>6935</v>
      </c>
    </row>
    <row r="298" spans="1:9">
      <c r="A298" t="s">
        <v>16385</v>
      </c>
      <c r="B298" t="s">
        <v>65</v>
      </c>
      <c r="C298">
        <v>39560</v>
      </c>
      <c r="D298" t="s">
        <v>9212</v>
      </c>
      <c r="E298" t="s">
        <v>32</v>
      </c>
      <c r="F298">
        <v>13303.53</v>
      </c>
      <c r="G298">
        <v>13303.53</v>
      </c>
      <c r="I298" t="s">
        <v>6935</v>
      </c>
    </row>
    <row r="299" spans="1:9">
      <c r="A299" t="s">
        <v>16386</v>
      </c>
      <c r="B299" t="s">
        <v>65</v>
      </c>
      <c r="C299">
        <v>39561</v>
      </c>
      <c r="D299" t="s">
        <v>9213</v>
      </c>
      <c r="E299" t="s">
        <v>32</v>
      </c>
      <c r="F299">
        <v>13917.19</v>
      </c>
      <c r="G299">
        <v>13917.19</v>
      </c>
      <c r="I299" t="s">
        <v>6935</v>
      </c>
    </row>
    <row r="300" spans="1:9">
      <c r="A300" t="s">
        <v>16387</v>
      </c>
      <c r="B300" t="s">
        <v>65</v>
      </c>
      <c r="C300">
        <v>43195</v>
      </c>
      <c r="D300" t="s">
        <v>9214</v>
      </c>
      <c r="E300" t="s">
        <v>32</v>
      </c>
      <c r="F300">
        <v>6039.19</v>
      </c>
      <c r="G300">
        <v>6039.19</v>
      </c>
      <c r="I300" t="s">
        <v>6935</v>
      </c>
    </row>
    <row r="301" spans="1:9">
      <c r="A301" t="s">
        <v>16388</v>
      </c>
      <c r="B301" t="s">
        <v>65</v>
      </c>
      <c r="C301">
        <v>43196</v>
      </c>
      <c r="D301" t="s">
        <v>9215</v>
      </c>
      <c r="E301" t="s">
        <v>32</v>
      </c>
      <c r="F301">
        <v>7484.71</v>
      </c>
      <c r="G301">
        <v>7484.71</v>
      </c>
      <c r="I301" t="s">
        <v>6935</v>
      </c>
    </row>
    <row r="302" spans="1:9">
      <c r="A302" t="s">
        <v>16389</v>
      </c>
      <c r="B302" t="s">
        <v>65</v>
      </c>
      <c r="C302">
        <v>43198</v>
      </c>
      <c r="D302" t="s">
        <v>9216</v>
      </c>
      <c r="E302" t="s">
        <v>32</v>
      </c>
      <c r="F302">
        <v>11122.1</v>
      </c>
      <c r="G302">
        <v>11122.1</v>
      </c>
      <c r="I302" t="s">
        <v>6935</v>
      </c>
    </row>
    <row r="303" spans="1:9">
      <c r="A303" t="s">
        <v>16390</v>
      </c>
      <c r="B303" t="s">
        <v>65</v>
      </c>
      <c r="C303">
        <v>43199</v>
      </c>
      <c r="D303" t="s">
        <v>9217</v>
      </c>
      <c r="E303" t="s">
        <v>32</v>
      </c>
      <c r="F303">
        <v>11529.65</v>
      </c>
      <c r="G303">
        <v>11529.65</v>
      </c>
      <c r="I303" t="s">
        <v>6935</v>
      </c>
    </row>
    <row r="304" spans="1:9">
      <c r="A304" t="s">
        <v>16391</v>
      </c>
      <c r="B304" t="s">
        <v>65</v>
      </c>
      <c r="C304">
        <v>43200</v>
      </c>
      <c r="D304" t="s">
        <v>9218</v>
      </c>
      <c r="E304" t="s">
        <v>32</v>
      </c>
      <c r="F304">
        <v>13231.11</v>
      </c>
      <c r="G304">
        <v>13231.11</v>
      </c>
      <c r="I304" t="s">
        <v>6935</v>
      </c>
    </row>
    <row r="305" spans="1:9">
      <c r="A305" t="s">
        <v>16392</v>
      </c>
      <c r="B305" t="s">
        <v>65</v>
      </c>
      <c r="C305">
        <v>43190</v>
      </c>
      <c r="D305" t="s">
        <v>9219</v>
      </c>
      <c r="E305" t="s">
        <v>32</v>
      </c>
      <c r="F305">
        <v>2053.81</v>
      </c>
      <c r="G305">
        <v>2053.81</v>
      </c>
      <c r="I305" t="s">
        <v>6935</v>
      </c>
    </row>
    <row r="306" spans="1:9">
      <c r="A306" t="s">
        <v>16393</v>
      </c>
      <c r="B306" t="s">
        <v>65</v>
      </c>
      <c r="C306">
        <v>39555</v>
      </c>
      <c r="D306" t="s">
        <v>9220</v>
      </c>
      <c r="E306" t="s">
        <v>32</v>
      </c>
      <c r="F306">
        <v>2221.69</v>
      </c>
      <c r="G306">
        <v>2221.69</v>
      </c>
      <c r="I306" t="s">
        <v>6935</v>
      </c>
    </row>
    <row r="307" spans="1:9">
      <c r="A307" t="s">
        <v>16394</v>
      </c>
      <c r="B307" t="s">
        <v>65</v>
      </c>
      <c r="C307">
        <v>43191</v>
      </c>
      <c r="D307" t="s">
        <v>9221</v>
      </c>
      <c r="E307" t="s">
        <v>32</v>
      </c>
      <c r="F307">
        <v>2955.15</v>
      </c>
      <c r="G307">
        <v>2955.15</v>
      </c>
      <c r="I307" t="s">
        <v>6935</v>
      </c>
    </row>
    <row r="308" spans="1:9">
      <c r="A308" t="s">
        <v>16395</v>
      </c>
      <c r="B308" t="s">
        <v>65</v>
      </c>
      <c r="C308">
        <v>39548</v>
      </c>
      <c r="D308" t="s">
        <v>9222</v>
      </c>
      <c r="E308" t="s">
        <v>32</v>
      </c>
      <c r="F308">
        <v>3295.46</v>
      </c>
      <c r="G308">
        <v>3295.46</v>
      </c>
      <c r="I308" t="s">
        <v>6935</v>
      </c>
    </row>
    <row r="309" spans="1:9">
      <c r="A309" t="s">
        <v>16396</v>
      </c>
      <c r="B309" t="s">
        <v>65</v>
      </c>
      <c r="C309">
        <v>43192</v>
      </c>
      <c r="D309" t="s">
        <v>9223</v>
      </c>
      <c r="E309" t="s">
        <v>32</v>
      </c>
      <c r="F309">
        <v>3870.99</v>
      </c>
      <c r="G309">
        <v>3870.99</v>
      </c>
      <c r="I309" t="s">
        <v>6935</v>
      </c>
    </row>
    <row r="310" spans="1:9">
      <c r="A310" t="s">
        <v>16397</v>
      </c>
      <c r="B310" t="s">
        <v>65</v>
      </c>
      <c r="C310">
        <v>39554</v>
      </c>
      <c r="D310" t="s">
        <v>9224</v>
      </c>
      <c r="E310" t="s">
        <v>32</v>
      </c>
      <c r="F310">
        <v>4357.74</v>
      </c>
      <c r="G310">
        <v>4357.74</v>
      </c>
      <c r="I310" t="s">
        <v>6935</v>
      </c>
    </row>
    <row r="311" spans="1:9">
      <c r="A311" t="s">
        <v>16398</v>
      </c>
      <c r="B311" t="s">
        <v>65</v>
      </c>
      <c r="C311">
        <v>43194</v>
      </c>
      <c r="D311" t="s">
        <v>9225</v>
      </c>
      <c r="E311" t="s">
        <v>32</v>
      </c>
      <c r="F311">
        <v>1759.43</v>
      </c>
      <c r="G311">
        <v>1759.43</v>
      </c>
      <c r="I311" t="s">
        <v>6935</v>
      </c>
    </row>
    <row r="312" spans="1:9">
      <c r="A312" t="s">
        <v>16399</v>
      </c>
      <c r="B312" t="s">
        <v>65</v>
      </c>
      <c r="C312">
        <v>39551</v>
      </c>
      <c r="D312" t="s">
        <v>9226</v>
      </c>
      <c r="E312" t="s">
        <v>32</v>
      </c>
      <c r="F312">
        <v>1937.33</v>
      </c>
      <c r="G312">
        <v>1937.33</v>
      </c>
      <c r="I312" t="s">
        <v>6935</v>
      </c>
    </row>
    <row r="313" spans="1:9">
      <c r="A313" t="s">
        <v>16400</v>
      </c>
      <c r="B313" t="s">
        <v>65</v>
      </c>
      <c r="C313">
        <v>43185</v>
      </c>
      <c r="D313" t="s">
        <v>9227</v>
      </c>
      <c r="E313" t="s">
        <v>32</v>
      </c>
      <c r="F313">
        <v>5505.54</v>
      </c>
      <c r="G313">
        <v>5505.54</v>
      </c>
      <c r="I313" t="s">
        <v>6935</v>
      </c>
    </row>
    <row r="314" spans="1:9">
      <c r="A314" t="s">
        <v>16401</v>
      </c>
      <c r="B314" t="s">
        <v>65</v>
      </c>
      <c r="C314">
        <v>43186</v>
      </c>
      <c r="D314" t="s">
        <v>9228</v>
      </c>
      <c r="E314" t="s">
        <v>32</v>
      </c>
      <c r="F314">
        <v>5807.23</v>
      </c>
      <c r="G314">
        <v>5807.23</v>
      </c>
      <c r="I314" t="s">
        <v>6935</v>
      </c>
    </row>
    <row r="315" spans="1:9">
      <c r="A315" t="s">
        <v>16402</v>
      </c>
      <c r="B315" t="s">
        <v>65</v>
      </c>
      <c r="C315">
        <v>43187</v>
      </c>
      <c r="D315" t="s">
        <v>9229</v>
      </c>
      <c r="E315" t="s">
        <v>32</v>
      </c>
      <c r="F315">
        <v>7706.25</v>
      </c>
      <c r="G315">
        <v>7706.25</v>
      </c>
      <c r="I315" t="s">
        <v>6935</v>
      </c>
    </row>
    <row r="316" spans="1:9">
      <c r="A316" t="s">
        <v>16403</v>
      </c>
      <c r="B316" t="s">
        <v>65</v>
      </c>
      <c r="C316">
        <v>43188</v>
      </c>
      <c r="D316" t="s">
        <v>9230</v>
      </c>
      <c r="E316" t="s">
        <v>32</v>
      </c>
      <c r="F316">
        <v>9337.15</v>
      </c>
      <c r="G316">
        <v>9337.15</v>
      </c>
      <c r="I316" t="s">
        <v>6935</v>
      </c>
    </row>
    <row r="317" spans="1:9">
      <c r="A317" t="s">
        <v>16404</v>
      </c>
      <c r="B317" t="s">
        <v>65</v>
      </c>
      <c r="C317">
        <v>43189</v>
      </c>
      <c r="D317" t="s">
        <v>9231</v>
      </c>
      <c r="E317" t="s">
        <v>32</v>
      </c>
      <c r="F317">
        <v>10502.73</v>
      </c>
      <c r="G317">
        <v>10502.73</v>
      </c>
      <c r="I317" t="s">
        <v>6935</v>
      </c>
    </row>
    <row r="318" spans="1:9">
      <c r="A318" t="s">
        <v>16405</v>
      </c>
      <c r="B318" t="s">
        <v>65</v>
      </c>
      <c r="C318">
        <v>39580</v>
      </c>
      <c r="D318" t="s">
        <v>9232</v>
      </c>
      <c r="E318" t="s">
        <v>32</v>
      </c>
      <c r="F318">
        <v>82765.850000000006</v>
      </c>
      <c r="G318">
        <v>82765.850000000006</v>
      </c>
      <c r="I318" t="s">
        <v>6935</v>
      </c>
    </row>
    <row r="319" spans="1:9">
      <c r="A319" t="s">
        <v>16406</v>
      </c>
      <c r="B319" t="s">
        <v>65</v>
      </c>
      <c r="C319">
        <v>39577</v>
      </c>
      <c r="D319" t="s">
        <v>9233</v>
      </c>
      <c r="E319" t="s">
        <v>32</v>
      </c>
      <c r="F319">
        <v>25905.53</v>
      </c>
      <c r="G319">
        <v>25905.53</v>
      </c>
      <c r="I319" t="s">
        <v>6935</v>
      </c>
    </row>
    <row r="320" spans="1:9">
      <c r="A320" t="s">
        <v>16407</v>
      </c>
      <c r="B320" t="s">
        <v>65</v>
      </c>
      <c r="C320">
        <v>39578</v>
      </c>
      <c r="D320" t="s">
        <v>9234</v>
      </c>
      <c r="E320" t="s">
        <v>32</v>
      </c>
      <c r="F320">
        <v>33431.599999999999</v>
      </c>
      <c r="G320">
        <v>33431.599999999999</v>
      </c>
      <c r="I320" t="s">
        <v>6935</v>
      </c>
    </row>
    <row r="321" spans="1:9">
      <c r="A321" t="s">
        <v>16408</v>
      </c>
      <c r="B321" t="s">
        <v>65</v>
      </c>
      <c r="C321">
        <v>39579</v>
      </c>
      <c r="D321" t="s">
        <v>9235</v>
      </c>
      <c r="E321" t="s">
        <v>32</v>
      </c>
      <c r="F321">
        <v>48640.37</v>
      </c>
      <c r="G321">
        <v>48640.37</v>
      </c>
      <c r="I321" t="s">
        <v>6935</v>
      </c>
    </row>
    <row r="322" spans="1:9">
      <c r="A322" t="s">
        <v>16409</v>
      </c>
      <c r="B322" t="s">
        <v>65</v>
      </c>
      <c r="C322">
        <v>39826</v>
      </c>
      <c r="D322" t="s">
        <v>9236</v>
      </c>
      <c r="E322" t="s">
        <v>32</v>
      </c>
      <c r="F322">
        <v>5973.92</v>
      </c>
      <c r="G322">
        <v>5973.92</v>
      </c>
      <c r="I322" t="s">
        <v>6935</v>
      </c>
    </row>
    <row r="323" spans="1:9">
      <c r="A323" t="s">
        <v>16410</v>
      </c>
      <c r="B323" t="s">
        <v>65</v>
      </c>
      <c r="C323">
        <v>10700</v>
      </c>
      <c r="D323" t="s">
        <v>9237</v>
      </c>
      <c r="E323" t="s">
        <v>32</v>
      </c>
      <c r="F323">
        <v>23518.32</v>
      </c>
      <c r="G323">
        <v>23518.32</v>
      </c>
      <c r="I323" t="s">
        <v>6935</v>
      </c>
    </row>
    <row r="324" spans="1:9">
      <c r="A324" t="s">
        <v>16411</v>
      </c>
      <c r="B324" t="s">
        <v>65</v>
      </c>
      <c r="C324">
        <v>346</v>
      </c>
      <c r="D324" t="s">
        <v>9238</v>
      </c>
      <c r="E324" t="s">
        <v>11</v>
      </c>
      <c r="F324">
        <v>25.66</v>
      </c>
      <c r="G324">
        <v>25.66</v>
      </c>
      <c r="I324" t="s">
        <v>6935</v>
      </c>
    </row>
    <row r="325" spans="1:9">
      <c r="A325" t="s">
        <v>16412</v>
      </c>
      <c r="B325" t="s">
        <v>65</v>
      </c>
      <c r="C325">
        <v>3312</v>
      </c>
      <c r="D325" t="s">
        <v>9239</v>
      </c>
      <c r="E325" t="s">
        <v>11</v>
      </c>
      <c r="F325">
        <v>22.72</v>
      </c>
      <c r="G325">
        <v>22.72</v>
      </c>
      <c r="I325" t="s">
        <v>6935</v>
      </c>
    </row>
    <row r="326" spans="1:9">
      <c r="A326" t="s">
        <v>16413</v>
      </c>
      <c r="B326" t="s">
        <v>65</v>
      </c>
      <c r="C326">
        <v>339</v>
      </c>
      <c r="D326" t="s">
        <v>9240</v>
      </c>
      <c r="E326" t="s">
        <v>12</v>
      </c>
      <c r="F326">
        <v>1.32</v>
      </c>
      <c r="G326">
        <v>1.32</v>
      </c>
      <c r="I326" t="s">
        <v>6935</v>
      </c>
    </row>
    <row r="327" spans="1:9">
      <c r="A327" t="s">
        <v>16414</v>
      </c>
      <c r="B327" t="s">
        <v>65</v>
      </c>
      <c r="C327">
        <v>340</v>
      </c>
      <c r="D327" t="s">
        <v>9241</v>
      </c>
      <c r="E327" t="s">
        <v>12</v>
      </c>
      <c r="F327">
        <v>1.19</v>
      </c>
      <c r="G327">
        <v>1.19</v>
      </c>
      <c r="I327" t="s">
        <v>6935</v>
      </c>
    </row>
    <row r="328" spans="1:9">
      <c r="A328" t="s">
        <v>16415</v>
      </c>
      <c r="B328" t="s">
        <v>65</v>
      </c>
      <c r="C328">
        <v>43130</v>
      </c>
      <c r="D328" t="s">
        <v>9242</v>
      </c>
      <c r="E328" t="s">
        <v>11</v>
      </c>
      <c r="F328">
        <v>21.66</v>
      </c>
      <c r="G328">
        <v>21.66</v>
      </c>
      <c r="I328" t="s">
        <v>8951</v>
      </c>
    </row>
    <row r="329" spans="1:9">
      <c r="A329" t="s">
        <v>16416</v>
      </c>
      <c r="B329" t="s">
        <v>65</v>
      </c>
      <c r="C329">
        <v>344</v>
      </c>
      <c r="D329" t="s">
        <v>9243</v>
      </c>
      <c r="E329" t="s">
        <v>11</v>
      </c>
      <c r="F329">
        <v>28.47</v>
      </c>
      <c r="G329">
        <v>28.47</v>
      </c>
      <c r="I329" t="s">
        <v>6935</v>
      </c>
    </row>
    <row r="330" spans="1:9">
      <c r="A330" t="s">
        <v>16417</v>
      </c>
      <c r="B330" t="s">
        <v>65</v>
      </c>
      <c r="C330">
        <v>345</v>
      </c>
      <c r="D330" t="s">
        <v>9244</v>
      </c>
      <c r="E330" t="s">
        <v>11</v>
      </c>
      <c r="F330">
        <v>30.89</v>
      </c>
      <c r="G330">
        <v>30.89</v>
      </c>
      <c r="I330" t="s">
        <v>6935</v>
      </c>
    </row>
    <row r="331" spans="1:9">
      <c r="A331" t="s">
        <v>16418</v>
      </c>
      <c r="B331" t="s">
        <v>65</v>
      </c>
      <c r="C331">
        <v>43131</v>
      </c>
      <c r="D331" t="s">
        <v>9245</v>
      </c>
      <c r="E331" t="s">
        <v>11</v>
      </c>
      <c r="F331">
        <v>25.16</v>
      </c>
      <c r="G331">
        <v>25.16</v>
      </c>
      <c r="I331" t="s">
        <v>6935</v>
      </c>
    </row>
    <row r="332" spans="1:9">
      <c r="A332" t="s">
        <v>16419</v>
      </c>
      <c r="B332" t="s">
        <v>65</v>
      </c>
      <c r="C332">
        <v>3313</v>
      </c>
      <c r="D332" t="s">
        <v>9246</v>
      </c>
      <c r="E332" t="s">
        <v>11</v>
      </c>
      <c r="F332">
        <v>29.24</v>
      </c>
      <c r="G332">
        <v>29.24</v>
      </c>
      <c r="I332" t="s">
        <v>6935</v>
      </c>
    </row>
    <row r="333" spans="1:9">
      <c r="A333" t="s">
        <v>16420</v>
      </c>
      <c r="B333" t="s">
        <v>65</v>
      </c>
      <c r="C333">
        <v>43132</v>
      </c>
      <c r="D333" t="s">
        <v>9247</v>
      </c>
      <c r="E333" t="s">
        <v>11</v>
      </c>
      <c r="F333">
        <v>21.66</v>
      </c>
      <c r="G333">
        <v>21.66</v>
      </c>
      <c r="I333" t="s">
        <v>6935</v>
      </c>
    </row>
    <row r="334" spans="1:9">
      <c r="A334" t="s">
        <v>16421</v>
      </c>
      <c r="B334" t="s">
        <v>65</v>
      </c>
      <c r="C334">
        <v>45245</v>
      </c>
      <c r="D334" t="s">
        <v>15702</v>
      </c>
      <c r="E334" t="s">
        <v>32</v>
      </c>
      <c r="F334">
        <v>38.840000000000003</v>
      </c>
      <c r="G334">
        <v>38.840000000000003</v>
      </c>
      <c r="I334" t="s">
        <v>6935</v>
      </c>
    </row>
    <row r="335" spans="1:9">
      <c r="A335" t="s">
        <v>16422</v>
      </c>
      <c r="B335" t="s">
        <v>65</v>
      </c>
      <c r="C335">
        <v>366</v>
      </c>
      <c r="D335" t="s">
        <v>9248</v>
      </c>
      <c r="E335" t="s">
        <v>10</v>
      </c>
      <c r="F335">
        <v>85</v>
      </c>
      <c r="G335">
        <v>85</v>
      </c>
      <c r="I335" t="s">
        <v>8951</v>
      </c>
    </row>
    <row r="336" spans="1:9">
      <c r="A336" t="s">
        <v>16423</v>
      </c>
      <c r="B336" t="s">
        <v>65</v>
      </c>
      <c r="C336">
        <v>367</v>
      </c>
      <c r="D336" t="s">
        <v>9249</v>
      </c>
      <c r="E336" t="s">
        <v>10</v>
      </c>
      <c r="F336">
        <v>86.11</v>
      </c>
      <c r="G336">
        <v>86.11</v>
      </c>
      <c r="I336" t="s">
        <v>6935</v>
      </c>
    </row>
    <row r="337" spans="1:9">
      <c r="A337" t="s">
        <v>16424</v>
      </c>
      <c r="B337" t="s">
        <v>65</v>
      </c>
      <c r="C337">
        <v>370</v>
      </c>
      <c r="D337" t="s">
        <v>9250</v>
      </c>
      <c r="E337" t="s">
        <v>10</v>
      </c>
      <c r="F337">
        <v>85</v>
      </c>
      <c r="G337">
        <v>85</v>
      </c>
      <c r="I337" t="s">
        <v>6935</v>
      </c>
    </row>
    <row r="338" spans="1:9">
      <c r="A338" t="s">
        <v>16425</v>
      </c>
      <c r="B338" t="s">
        <v>65</v>
      </c>
      <c r="C338">
        <v>368</v>
      </c>
      <c r="D338" t="s">
        <v>9251</v>
      </c>
      <c r="E338" t="s">
        <v>10</v>
      </c>
      <c r="F338">
        <v>42.5</v>
      </c>
      <c r="G338">
        <v>42.5</v>
      </c>
      <c r="I338" t="s">
        <v>6935</v>
      </c>
    </row>
    <row r="339" spans="1:9">
      <c r="A339" t="s">
        <v>16426</v>
      </c>
      <c r="B339" t="s">
        <v>65</v>
      </c>
      <c r="C339">
        <v>11075</v>
      </c>
      <c r="D339" t="s">
        <v>9252</v>
      </c>
      <c r="E339" t="s">
        <v>10</v>
      </c>
      <c r="F339">
        <v>975.53</v>
      </c>
      <c r="G339">
        <v>975.53</v>
      </c>
      <c r="I339" t="s">
        <v>6935</v>
      </c>
    </row>
    <row r="340" spans="1:9">
      <c r="A340" t="s">
        <v>16427</v>
      </c>
      <c r="B340" t="s">
        <v>65</v>
      </c>
      <c r="C340">
        <v>1381</v>
      </c>
      <c r="D340" t="s">
        <v>9253</v>
      </c>
      <c r="E340" t="s">
        <v>11</v>
      </c>
      <c r="F340">
        <v>0.8</v>
      </c>
      <c r="G340">
        <v>0.8</v>
      </c>
      <c r="I340" t="s">
        <v>8951</v>
      </c>
    </row>
    <row r="341" spans="1:9">
      <c r="A341" t="s">
        <v>16428</v>
      </c>
      <c r="B341" t="s">
        <v>65</v>
      </c>
      <c r="C341">
        <v>34353</v>
      </c>
      <c r="D341" t="s">
        <v>9254</v>
      </c>
      <c r="E341" t="s">
        <v>11</v>
      </c>
      <c r="F341">
        <v>1.49</v>
      </c>
      <c r="G341">
        <v>1.49</v>
      </c>
      <c r="I341" t="s">
        <v>6935</v>
      </c>
    </row>
    <row r="342" spans="1:9">
      <c r="A342" t="s">
        <v>16429</v>
      </c>
      <c r="B342" t="s">
        <v>65</v>
      </c>
      <c r="C342">
        <v>37595</v>
      </c>
      <c r="D342" t="s">
        <v>9255</v>
      </c>
      <c r="E342" t="s">
        <v>11</v>
      </c>
      <c r="F342">
        <v>2.46</v>
      </c>
      <c r="G342">
        <v>2.46</v>
      </c>
      <c r="I342" t="s">
        <v>6935</v>
      </c>
    </row>
    <row r="343" spans="1:9">
      <c r="A343" t="s">
        <v>16430</v>
      </c>
      <c r="B343" t="s">
        <v>65</v>
      </c>
      <c r="C343">
        <v>37596</v>
      </c>
      <c r="D343" t="s">
        <v>9256</v>
      </c>
      <c r="E343" t="s">
        <v>11</v>
      </c>
      <c r="F343">
        <v>2.82</v>
      </c>
      <c r="G343">
        <v>2.82</v>
      </c>
      <c r="I343" t="s">
        <v>6935</v>
      </c>
    </row>
    <row r="344" spans="1:9">
      <c r="A344" t="s">
        <v>16431</v>
      </c>
      <c r="B344" t="s">
        <v>65</v>
      </c>
      <c r="C344">
        <v>371</v>
      </c>
      <c r="D344" t="s">
        <v>9257</v>
      </c>
      <c r="E344" t="s">
        <v>11</v>
      </c>
      <c r="F344">
        <v>0.87</v>
      </c>
      <c r="G344">
        <v>0.87</v>
      </c>
      <c r="I344" t="s">
        <v>6935</v>
      </c>
    </row>
    <row r="345" spans="1:9">
      <c r="A345" t="s">
        <v>16432</v>
      </c>
      <c r="B345" t="s">
        <v>65</v>
      </c>
      <c r="C345">
        <v>37553</v>
      </c>
      <c r="D345" t="s">
        <v>9258</v>
      </c>
      <c r="E345" t="s">
        <v>11</v>
      </c>
      <c r="F345">
        <v>1.63</v>
      </c>
      <c r="G345">
        <v>1.63</v>
      </c>
      <c r="I345" t="s">
        <v>6935</v>
      </c>
    </row>
    <row r="346" spans="1:9">
      <c r="A346" t="s">
        <v>16433</v>
      </c>
      <c r="B346" t="s">
        <v>65</v>
      </c>
      <c r="C346">
        <v>37552</v>
      </c>
      <c r="D346" t="s">
        <v>9259</v>
      </c>
      <c r="E346" t="s">
        <v>11</v>
      </c>
      <c r="F346">
        <v>2.63</v>
      </c>
      <c r="G346">
        <v>2.63</v>
      </c>
      <c r="I346" t="s">
        <v>6935</v>
      </c>
    </row>
    <row r="347" spans="1:9">
      <c r="A347" t="s">
        <v>16434</v>
      </c>
      <c r="B347" t="s">
        <v>65</v>
      </c>
      <c r="C347">
        <v>36880</v>
      </c>
      <c r="D347" t="s">
        <v>9260</v>
      </c>
      <c r="E347" t="s">
        <v>11</v>
      </c>
      <c r="F347">
        <v>2.67</v>
      </c>
      <c r="G347">
        <v>2.67</v>
      </c>
      <c r="I347" t="s">
        <v>6935</v>
      </c>
    </row>
    <row r="348" spans="1:9">
      <c r="A348" t="s">
        <v>16435</v>
      </c>
      <c r="B348" t="s">
        <v>65</v>
      </c>
      <c r="C348">
        <v>34355</v>
      </c>
      <c r="D348" t="s">
        <v>9261</v>
      </c>
      <c r="E348" t="s">
        <v>11</v>
      </c>
      <c r="F348">
        <v>2.2999999999999998</v>
      </c>
      <c r="G348">
        <v>2.2999999999999998</v>
      </c>
      <c r="I348" t="s">
        <v>6935</v>
      </c>
    </row>
    <row r="349" spans="1:9">
      <c r="A349" t="s">
        <v>16436</v>
      </c>
      <c r="B349" t="s">
        <v>65</v>
      </c>
      <c r="C349">
        <v>130</v>
      </c>
      <c r="D349" t="s">
        <v>9262</v>
      </c>
      <c r="E349" t="s">
        <v>11</v>
      </c>
      <c r="F349">
        <v>4.1500000000000004</v>
      </c>
      <c r="G349">
        <v>4.1500000000000004</v>
      </c>
      <c r="I349" t="s">
        <v>6935</v>
      </c>
    </row>
    <row r="350" spans="1:9">
      <c r="A350" t="s">
        <v>16437</v>
      </c>
      <c r="B350" t="s">
        <v>65</v>
      </c>
      <c r="C350">
        <v>135</v>
      </c>
      <c r="D350" t="s">
        <v>9263</v>
      </c>
      <c r="E350" t="s">
        <v>11</v>
      </c>
      <c r="F350">
        <v>3.34</v>
      </c>
      <c r="G350">
        <v>3.34</v>
      </c>
      <c r="I350" t="s">
        <v>6935</v>
      </c>
    </row>
    <row r="351" spans="1:9">
      <c r="A351" t="s">
        <v>16438</v>
      </c>
      <c r="B351" t="s">
        <v>65</v>
      </c>
      <c r="C351">
        <v>36886</v>
      </c>
      <c r="D351" t="s">
        <v>9264</v>
      </c>
      <c r="E351" t="s">
        <v>11</v>
      </c>
      <c r="F351">
        <v>0.83</v>
      </c>
      <c r="G351">
        <v>0.83</v>
      </c>
      <c r="I351" t="s">
        <v>6935</v>
      </c>
    </row>
    <row r="352" spans="1:9">
      <c r="A352" t="s">
        <v>16439</v>
      </c>
      <c r="B352" t="s">
        <v>65</v>
      </c>
      <c r="C352">
        <v>38546</v>
      </c>
      <c r="D352" t="s">
        <v>9265</v>
      </c>
      <c r="E352" t="s">
        <v>10</v>
      </c>
      <c r="F352">
        <v>480.1</v>
      </c>
      <c r="G352">
        <v>480.1</v>
      </c>
      <c r="I352" t="s">
        <v>6935</v>
      </c>
    </row>
    <row r="353" spans="1:9">
      <c r="A353" t="s">
        <v>16440</v>
      </c>
      <c r="B353" t="s">
        <v>65</v>
      </c>
      <c r="C353">
        <v>34549</v>
      </c>
      <c r="D353" t="s">
        <v>9266</v>
      </c>
      <c r="E353" t="s">
        <v>10</v>
      </c>
      <c r="F353">
        <v>775.28</v>
      </c>
      <c r="G353">
        <v>775.28</v>
      </c>
      <c r="I353" t="s">
        <v>6935</v>
      </c>
    </row>
    <row r="354" spans="1:9">
      <c r="A354" t="s">
        <v>16441</v>
      </c>
      <c r="B354" t="s">
        <v>65</v>
      </c>
      <c r="C354">
        <v>6081</v>
      </c>
      <c r="D354" t="s">
        <v>9267</v>
      </c>
      <c r="E354" t="s">
        <v>10</v>
      </c>
      <c r="F354">
        <v>54.26</v>
      </c>
      <c r="G354">
        <v>54.26</v>
      </c>
      <c r="I354" t="s">
        <v>6935</v>
      </c>
    </row>
    <row r="355" spans="1:9">
      <c r="A355" t="s">
        <v>16442</v>
      </c>
      <c r="B355" t="s">
        <v>65</v>
      </c>
      <c r="C355">
        <v>6077</v>
      </c>
      <c r="D355" t="s">
        <v>9268</v>
      </c>
      <c r="E355" t="s">
        <v>10</v>
      </c>
      <c r="F355">
        <v>38.76</v>
      </c>
      <c r="G355">
        <v>38.76</v>
      </c>
      <c r="I355" t="s">
        <v>6935</v>
      </c>
    </row>
    <row r="356" spans="1:9">
      <c r="A356" t="s">
        <v>16443</v>
      </c>
      <c r="B356" t="s">
        <v>65</v>
      </c>
      <c r="C356">
        <v>6079</v>
      </c>
      <c r="D356" t="s">
        <v>9269</v>
      </c>
      <c r="E356" t="s">
        <v>10</v>
      </c>
      <c r="F356">
        <v>38.76</v>
      </c>
      <c r="G356">
        <v>38.76</v>
      </c>
      <c r="I356" t="s">
        <v>6935</v>
      </c>
    </row>
    <row r="357" spans="1:9">
      <c r="A357" t="s">
        <v>16444</v>
      </c>
      <c r="B357" t="s">
        <v>65</v>
      </c>
      <c r="C357">
        <v>1091</v>
      </c>
      <c r="D357" t="s">
        <v>9270</v>
      </c>
      <c r="E357" t="s">
        <v>32</v>
      </c>
      <c r="F357">
        <v>26.08</v>
      </c>
      <c r="G357">
        <v>26.08</v>
      </c>
      <c r="I357" t="s">
        <v>6935</v>
      </c>
    </row>
    <row r="358" spans="1:9">
      <c r="A358" t="s">
        <v>16445</v>
      </c>
      <c r="B358" t="s">
        <v>65</v>
      </c>
      <c r="C358">
        <v>1094</v>
      </c>
      <c r="D358" t="s">
        <v>9271</v>
      </c>
      <c r="E358" t="s">
        <v>32</v>
      </c>
      <c r="F358">
        <v>18.239999999999998</v>
      </c>
      <c r="G358">
        <v>18.239999999999998</v>
      </c>
      <c r="I358" t="s">
        <v>6935</v>
      </c>
    </row>
    <row r="359" spans="1:9">
      <c r="A359" t="s">
        <v>16446</v>
      </c>
      <c r="B359" t="s">
        <v>65</v>
      </c>
      <c r="C359">
        <v>1095</v>
      </c>
      <c r="D359" t="s">
        <v>9272</v>
      </c>
      <c r="E359" t="s">
        <v>32</v>
      </c>
      <c r="F359">
        <v>38.770000000000003</v>
      </c>
      <c r="G359">
        <v>38.770000000000003</v>
      </c>
      <c r="I359" t="s">
        <v>6935</v>
      </c>
    </row>
    <row r="360" spans="1:9">
      <c r="A360" t="s">
        <v>16447</v>
      </c>
      <c r="B360" t="s">
        <v>65</v>
      </c>
      <c r="C360">
        <v>1092</v>
      </c>
      <c r="D360" t="s">
        <v>9273</v>
      </c>
      <c r="E360" t="s">
        <v>32</v>
      </c>
      <c r="F360">
        <v>30</v>
      </c>
      <c r="G360">
        <v>30</v>
      </c>
      <c r="I360" t="s">
        <v>8951</v>
      </c>
    </row>
    <row r="361" spans="1:9">
      <c r="A361" t="s">
        <v>16448</v>
      </c>
      <c r="B361" t="s">
        <v>65</v>
      </c>
      <c r="C361">
        <v>1093</v>
      </c>
      <c r="D361" t="s">
        <v>9274</v>
      </c>
      <c r="E361" t="s">
        <v>32</v>
      </c>
      <c r="F361">
        <v>70.06</v>
      </c>
      <c r="G361">
        <v>70.06</v>
      </c>
      <c r="I361" t="s">
        <v>6935</v>
      </c>
    </row>
    <row r="362" spans="1:9">
      <c r="A362" t="s">
        <v>16449</v>
      </c>
      <c r="B362" t="s">
        <v>65</v>
      </c>
      <c r="C362">
        <v>1090</v>
      </c>
      <c r="D362" t="s">
        <v>9275</v>
      </c>
      <c r="E362" t="s">
        <v>32</v>
      </c>
      <c r="F362">
        <v>50.16</v>
      </c>
      <c r="G362">
        <v>50.16</v>
      </c>
      <c r="I362" t="s">
        <v>6935</v>
      </c>
    </row>
    <row r="363" spans="1:9">
      <c r="A363" t="s">
        <v>16450</v>
      </c>
      <c r="B363" t="s">
        <v>65</v>
      </c>
      <c r="C363">
        <v>1096</v>
      </c>
      <c r="D363" t="s">
        <v>9276</v>
      </c>
      <c r="E363" t="s">
        <v>32</v>
      </c>
      <c r="F363">
        <v>90.27</v>
      </c>
      <c r="G363">
        <v>90.27</v>
      </c>
      <c r="I363" t="s">
        <v>6935</v>
      </c>
    </row>
    <row r="364" spans="1:9">
      <c r="A364" t="s">
        <v>16451</v>
      </c>
      <c r="B364" t="s">
        <v>65</v>
      </c>
      <c r="C364">
        <v>1097</v>
      </c>
      <c r="D364" t="s">
        <v>9277</v>
      </c>
      <c r="E364" t="s">
        <v>32</v>
      </c>
      <c r="F364">
        <v>76.63</v>
      </c>
      <c r="G364">
        <v>76.63</v>
      </c>
      <c r="I364" t="s">
        <v>6935</v>
      </c>
    </row>
    <row r="365" spans="1:9">
      <c r="A365" t="s">
        <v>16452</v>
      </c>
      <c r="B365" t="s">
        <v>65</v>
      </c>
      <c r="C365">
        <v>378</v>
      </c>
      <c r="D365" t="s">
        <v>9278</v>
      </c>
      <c r="E365" t="s">
        <v>62</v>
      </c>
      <c r="F365">
        <v>23.33</v>
      </c>
      <c r="G365">
        <v>26.09</v>
      </c>
      <c r="I365" t="s">
        <v>6935</v>
      </c>
    </row>
    <row r="366" spans="1:9">
      <c r="A366" t="s">
        <v>16453</v>
      </c>
      <c r="B366" t="s">
        <v>65</v>
      </c>
      <c r="C366">
        <v>40911</v>
      </c>
      <c r="D366" t="s">
        <v>9279</v>
      </c>
      <c r="E366" t="s">
        <v>6706</v>
      </c>
      <c r="F366">
        <v>4086.34</v>
      </c>
      <c r="G366">
        <v>4570.16</v>
      </c>
      <c r="I366" t="s">
        <v>6935</v>
      </c>
    </row>
    <row r="367" spans="1:9">
      <c r="A367" t="s">
        <v>16454</v>
      </c>
      <c r="B367" t="s">
        <v>65</v>
      </c>
      <c r="C367">
        <v>33939</v>
      </c>
      <c r="D367" t="s">
        <v>9280</v>
      </c>
      <c r="E367" t="s">
        <v>62</v>
      </c>
      <c r="F367">
        <v>109.47</v>
      </c>
      <c r="G367">
        <v>122.41</v>
      </c>
      <c r="I367" t="s">
        <v>6935</v>
      </c>
    </row>
    <row r="368" spans="1:9">
      <c r="A368" t="s">
        <v>16455</v>
      </c>
      <c r="B368" t="s">
        <v>65</v>
      </c>
      <c r="C368">
        <v>40815</v>
      </c>
      <c r="D368" t="s">
        <v>9281</v>
      </c>
      <c r="E368" t="s">
        <v>6706</v>
      </c>
      <c r="F368">
        <v>19172.96</v>
      </c>
      <c r="G368">
        <v>21443.01</v>
      </c>
      <c r="I368" t="s">
        <v>6935</v>
      </c>
    </row>
    <row r="369" spans="1:9">
      <c r="A369" t="s">
        <v>16456</v>
      </c>
      <c r="B369" t="s">
        <v>65</v>
      </c>
      <c r="C369">
        <v>33952</v>
      </c>
      <c r="D369" t="s">
        <v>9282</v>
      </c>
      <c r="E369" t="s">
        <v>62</v>
      </c>
      <c r="F369">
        <v>115.5</v>
      </c>
      <c r="G369">
        <v>129.15</v>
      </c>
      <c r="I369" t="s">
        <v>6935</v>
      </c>
    </row>
    <row r="370" spans="1:9">
      <c r="A370" t="s">
        <v>16457</v>
      </c>
      <c r="B370" t="s">
        <v>65</v>
      </c>
      <c r="C370">
        <v>40816</v>
      </c>
      <c r="D370" t="s">
        <v>9283</v>
      </c>
      <c r="E370" t="s">
        <v>6706</v>
      </c>
      <c r="F370">
        <v>20228.12</v>
      </c>
      <c r="G370">
        <v>22623.1</v>
      </c>
      <c r="I370" t="s">
        <v>6935</v>
      </c>
    </row>
    <row r="371" spans="1:9">
      <c r="A371" t="s">
        <v>16458</v>
      </c>
      <c r="B371" t="s">
        <v>65</v>
      </c>
      <c r="C371">
        <v>33953</v>
      </c>
      <c r="D371" t="s">
        <v>9284</v>
      </c>
      <c r="E371" t="s">
        <v>62</v>
      </c>
      <c r="F371">
        <v>123.48</v>
      </c>
      <c r="G371">
        <v>138.07</v>
      </c>
      <c r="I371" t="s">
        <v>6935</v>
      </c>
    </row>
    <row r="372" spans="1:9">
      <c r="A372" t="s">
        <v>16459</v>
      </c>
      <c r="B372" t="s">
        <v>65</v>
      </c>
      <c r="C372">
        <v>40817</v>
      </c>
      <c r="D372" t="s">
        <v>9285</v>
      </c>
      <c r="E372" t="s">
        <v>6706</v>
      </c>
      <c r="F372">
        <v>21625.41</v>
      </c>
      <c r="G372">
        <v>24185.83</v>
      </c>
      <c r="I372" t="s">
        <v>6935</v>
      </c>
    </row>
    <row r="373" spans="1:9">
      <c r="A373" t="s">
        <v>16460</v>
      </c>
      <c r="B373" t="s">
        <v>65</v>
      </c>
      <c r="C373">
        <v>13348</v>
      </c>
      <c r="D373" t="s">
        <v>9286</v>
      </c>
      <c r="E373" t="s">
        <v>32</v>
      </c>
      <c r="F373">
        <v>1.62</v>
      </c>
      <c r="G373">
        <v>1.62</v>
      </c>
      <c r="I373" t="s">
        <v>6935</v>
      </c>
    </row>
    <row r="374" spans="1:9">
      <c r="A374" t="s">
        <v>16461</v>
      </c>
      <c r="B374" t="s">
        <v>65</v>
      </c>
      <c r="C374">
        <v>39212</v>
      </c>
      <c r="D374" t="s">
        <v>9287</v>
      </c>
      <c r="E374" t="s">
        <v>32</v>
      </c>
      <c r="F374">
        <v>2.17</v>
      </c>
      <c r="G374">
        <v>2.17</v>
      </c>
      <c r="I374" t="s">
        <v>6935</v>
      </c>
    </row>
    <row r="375" spans="1:9">
      <c r="A375" t="s">
        <v>16462</v>
      </c>
      <c r="B375" t="s">
        <v>65</v>
      </c>
      <c r="C375">
        <v>39211</v>
      </c>
      <c r="D375" t="s">
        <v>9288</v>
      </c>
      <c r="E375" t="s">
        <v>32</v>
      </c>
      <c r="F375">
        <v>1.94</v>
      </c>
      <c r="G375">
        <v>1.94</v>
      </c>
      <c r="I375" t="s">
        <v>6935</v>
      </c>
    </row>
    <row r="376" spans="1:9">
      <c r="A376" t="s">
        <v>16463</v>
      </c>
      <c r="B376" t="s">
        <v>65</v>
      </c>
      <c r="C376">
        <v>39210</v>
      </c>
      <c r="D376" t="s">
        <v>9289</v>
      </c>
      <c r="E376" t="s">
        <v>32</v>
      </c>
      <c r="F376">
        <v>1.0900000000000001</v>
      </c>
      <c r="G376">
        <v>1.0900000000000001</v>
      </c>
      <c r="I376" t="s">
        <v>6935</v>
      </c>
    </row>
    <row r="377" spans="1:9">
      <c r="A377" t="s">
        <v>16464</v>
      </c>
      <c r="B377" t="s">
        <v>65</v>
      </c>
      <c r="C377">
        <v>39208</v>
      </c>
      <c r="D377" t="s">
        <v>9290</v>
      </c>
      <c r="E377" t="s">
        <v>32</v>
      </c>
      <c r="F377">
        <v>0.59</v>
      </c>
      <c r="G377">
        <v>0.59</v>
      </c>
      <c r="I377" t="s">
        <v>6935</v>
      </c>
    </row>
    <row r="378" spans="1:9">
      <c r="A378" t="s">
        <v>16465</v>
      </c>
      <c r="B378" t="s">
        <v>65</v>
      </c>
      <c r="C378">
        <v>39214</v>
      </c>
      <c r="D378" t="s">
        <v>9291</v>
      </c>
      <c r="E378" t="s">
        <v>32</v>
      </c>
      <c r="F378">
        <v>4.0199999999999996</v>
      </c>
      <c r="G378">
        <v>4.0199999999999996</v>
      </c>
      <c r="I378" t="s">
        <v>6935</v>
      </c>
    </row>
    <row r="379" spans="1:9">
      <c r="A379" t="s">
        <v>16466</v>
      </c>
      <c r="B379" t="s">
        <v>65</v>
      </c>
      <c r="C379">
        <v>39213</v>
      </c>
      <c r="D379" t="s">
        <v>9292</v>
      </c>
      <c r="E379" t="s">
        <v>32</v>
      </c>
      <c r="F379">
        <v>2.84</v>
      </c>
      <c r="G379">
        <v>2.84</v>
      </c>
      <c r="I379" t="s">
        <v>6935</v>
      </c>
    </row>
    <row r="380" spans="1:9">
      <c r="A380" t="s">
        <v>16467</v>
      </c>
      <c r="B380" t="s">
        <v>65</v>
      </c>
      <c r="C380">
        <v>39215</v>
      </c>
      <c r="D380" t="s">
        <v>9293</v>
      </c>
      <c r="E380" t="s">
        <v>32</v>
      </c>
      <c r="F380">
        <v>7.32</v>
      </c>
      <c r="G380">
        <v>7.32</v>
      </c>
      <c r="I380" t="s">
        <v>6935</v>
      </c>
    </row>
    <row r="381" spans="1:9">
      <c r="A381" t="s">
        <v>16468</v>
      </c>
      <c r="B381" t="s">
        <v>65</v>
      </c>
      <c r="C381">
        <v>39209</v>
      </c>
      <c r="D381" t="s">
        <v>9294</v>
      </c>
      <c r="E381" t="s">
        <v>32</v>
      </c>
      <c r="F381">
        <v>0.7</v>
      </c>
      <c r="G381">
        <v>0.7</v>
      </c>
      <c r="I381" t="s">
        <v>6935</v>
      </c>
    </row>
    <row r="382" spans="1:9">
      <c r="A382" t="s">
        <v>16469</v>
      </c>
      <c r="B382" t="s">
        <v>65</v>
      </c>
      <c r="C382">
        <v>39207</v>
      </c>
      <c r="D382" t="s">
        <v>9295</v>
      </c>
      <c r="E382" t="s">
        <v>32</v>
      </c>
      <c r="F382">
        <v>1.0900000000000001</v>
      </c>
      <c r="G382">
        <v>1.0900000000000001</v>
      </c>
      <c r="I382" t="s">
        <v>6935</v>
      </c>
    </row>
    <row r="383" spans="1:9">
      <c r="A383" t="s">
        <v>16470</v>
      </c>
      <c r="B383" t="s">
        <v>65</v>
      </c>
      <c r="C383">
        <v>39216</v>
      </c>
      <c r="D383" t="s">
        <v>9296</v>
      </c>
      <c r="E383" t="s">
        <v>32</v>
      </c>
      <c r="F383">
        <v>10.210000000000001</v>
      </c>
      <c r="G383">
        <v>10.210000000000001</v>
      </c>
      <c r="I383" t="s">
        <v>6935</v>
      </c>
    </row>
    <row r="384" spans="1:9">
      <c r="A384" t="s">
        <v>16471</v>
      </c>
      <c r="B384" t="s">
        <v>65</v>
      </c>
      <c r="C384">
        <v>11267</v>
      </c>
      <c r="D384" t="s">
        <v>9297</v>
      </c>
      <c r="E384" t="s">
        <v>32</v>
      </c>
      <c r="F384">
        <v>1.42</v>
      </c>
      <c r="G384">
        <v>1.42</v>
      </c>
      <c r="I384" t="s">
        <v>6935</v>
      </c>
    </row>
    <row r="385" spans="1:9">
      <c r="A385" t="s">
        <v>16472</v>
      </c>
      <c r="B385" t="s">
        <v>65</v>
      </c>
      <c r="C385">
        <v>379</v>
      </c>
      <c r="D385" t="s">
        <v>9298</v>
      </c>
      <c r="E385" t="s">
        <v>32</v>
      </c>
      <c r="F385">
        <v>1.43</v>
      </c>
      <c r="G385">
        <v>1.43</v>
      </c>
      <c r="I385" t="s">
        <v>6935</v>
      </c>
    </row>
    <row r="386" spans="1:9">
      <c r="A386" t="s">
        <v>16473</v>
      </c>
      <c r="B386" t="s">
        <v>65</v>
      </c>
      <c r="C386">
        <v>510</v>
      </c>
      <c r="D386" t="s">
        <v>9299</v>
      </c>
      <c r="E386" t="s">
        <v>11</v>
      </c>
      <c r="F386">
        <v>12.29</v>
      </c>
      <c r="G386">
        <v>12.29</v>
      </c>
      <c r="I386" t="s">
        <v>6935</v>
      </c>
    </row>
    <row r="387" spans="1:9">
      <c r="A387" t="s">
        <v>16474</v>
      </c>
      <c r="B387" t="s">
        <v>65</v>
      </c>
      <c r="C387">
        <v>516</v>
      </c>
      <c r="D387" t="s">
        <v>9300</v>
      </c>
      <c r="E387" t="s">
        <v>11</v>
      </c>
      <c r="F387">
        <v>14.57</v>
      </c>
      <c r="G387">
        <v>14.57</v>
      </c>
      <c r="I387" t="s">
        <v>6935</v>
      </c>
    </row>
    <row r="388" spans="1:9">
      <c r="A388" t="s">
        <v>16475</v>
      </c>
      <c r="B388" t="s">
        <v>65</v>
      </c>
      <c r="C388">
        <v>509</v>
      </c>
      <c r="D388" t="s">
        <v>9301</v>
      </c>
      <c r="E388" t="s">
        <v>11</v>
      </c>
      <c r="F388">
        <v>16.350000000000001</v>
      </c>
      <c r="G388">
        <v>16.350000000000001</v>
      </c>
      <c r="I388" t="s">
        <v>6935</v>
      </c>
    </row>
    <row r="389" spans="1:9">
      <c r="A389" t="s">
        <v>16476</v>
      </c>
      <c r="B389" t="s">
        <v>65</v>
      </c>
      <c r="C389">
        <v>40331</v>
      </c>
      <c r="D389" t="s">
        <v>9302</v>
      </c>
      <c r="E389" t="s">
        <v>62</v>
      </c>
      <c r="F389">
        <v>21.27</v>
      </c>
      <c r="G389">
        <v>23.78</v>
      </c>
      <c r="I389" t="s">
        <v>6935</v>
      </c>
    </row>
    <row r="390" spans="1:9">
      <c r="A390" t="s">
        <v>16477</v>
      </c>
      <c r="B390" t="s">
        <v>65</v>
      </c>
      <c r="C390">
        <v>40930</v>
      </c>
      <c r="D390" t="s">
        <v>9303</v>
      </c>
      <c r="E390" t="s">
        <v>6706</v>
      </c>
      <c r="F390">
        <v>3726.5</v>
      </c>
      <c r="G390">
        <v>4167.71</v>
      </c>
      <c r="I390" t="s">
        <v>6935</v>
      </c>
    </row>
    <row r="391" spans="1:9">
      <c r="A391" t="s">
        <v>16478</v>
      </c>
      <c r="B391" t="s">
        <v>65</v>
      </c>
      <c r="C391">
        <v>377</v>
      </c>
      <c r="D391" t="s">
        <v>9304</v>
      </c>
      <c r="E391" t="s">
        <v>32</v>
      </c>
      <c r="F391">
        <v>41.9</v>
      </c>
      <c r="G391">
        <v>41.9</v>
      </c>
      <c r="I391" t="s">
        <v>8951</v>
      </c>
    </row>
    <row r="392" spans="1:9">
      <c r="A392" t="s">
        <v>16479</v>
      </c>
      <c r="B392" t="s">
        <v>65</v>
      </c>
      <c r="C392">
        <v>11761</v>
      </c>
      <c r="D392" t="s">
        <v>9305</v>
      </c>
      <c r="E392" t="s">
        <v>32</v>
      </c>
      <c r="F392">
        <v>89.16</v>
      </c>
      <c r="G392">
        <v>89.16</v>
      </c>
      <c r="I392" t="s">
        <v>6935</v>
      </c>
    </row>
    <row r="393" spans="1:9">
      <c r="A393" t="s">
        <v>16480</v>
      </c>
      <c r="B393" t="s">
        <v>65</v>
      </c>
      <c r="C393">
        <v>7588</v>
      </c>
      <c r="D393" t="s">
        <v>9306</v>
      </c>
      <c r="E393" t="s">
        <v>32</v>
      </c>
      <c r="F393">
        <v>43.59</v>
      </c>
      <c r="G393">
        <v>43.59</v>
      </c>
      <c r="I393" t="s">
        <v>8951</v>
      </c>
    </row>
    <row r="394" spans="1:9">
      <c r="A394" t="s">
        <v>16481</v>
      </c>
      <c r="B394" t="s">
        <v>65</v>
      </c>
      <c r="C394">
        <v>34551</v>
      </c>
      <c r="D394" t="s">
        <v>9307</v>
      </c>
      <c r="E394" t="s">
        <v>62</v>
      </c>
      <c r="F394">
        <v>19.170000000000002</v>
      </c>
      <c r="G394">
        <v>21.44</v>
      </c>
      <c r="I394" t="s">
        <v>6935</v>
      </c>
    </row>
    <row r="395" spans="1:9">
      <c r="A395" t="s">
        <v>16482</v>
      </c>
      <c r="B395" t="s">
        <v>65</v>
      </c>
      <c r="C395">
        <v>41078</v>
      </c>
      <c r="D395" t="s">
        <v>9308</v>
      </c>
      <c r="E395" t="s">
        <v>6706</v>
      </c>
      <c r="F395">
        <v>3359.11</v>
      </c>
      <c r="G395">
        <v>3756.82</v>
      </c>
      <c r="I395" t="s">
        <v>6935</v>
      </c>
    </row>
    <row r="396" spans="1:9">
      <c r="A396" t="s">
        <v>16483</v>
      </c>
      <c r="B396" t="s">
        <v>65</v>
      </c>
      <c r="C396">
        <v>246</v>
      </c>
      <c r="D396" t="s">
        <v>9309</v>
      </c>
      <c r="E396" t="s">
        <v>62</v>
      </c>
      <c r="F396">
        <v>21.35</v>
      </c>
      <c r="G396">
        <v>23.87</v>
      </c>
      <c r="I396" t="s">
        <v>6935</v>
      </c>
    </row>
    <row r="397" spans="1:9">
      <c r="A397" t="s">
        <v>16484</v>
      </c>
      <c r="B397" t="s">
        <v>65</v>
      </c>
      <c r="C397">
        <v>40927</v>
      </c>
      <c r="D397" t="s">
        <v>9310</v>
      </c>
      <c r="E397" t="s">
        <v>6706</v>
      </c>
      <c r="F397">
        <v>3739.55</v>
      </c>
      <c r="G397">
        <v>4182.3100000000004</v>
      </c>
      <c r="I397" t="s">
        <v>6935</v>
      </c>
    </row>
    <row r="398" spans="1:9">
      <c r="A398" t="s">
        <v>16485</v>
      </c>
      <c r="B398" t="s">
        <v>65</v>
      </c>
      <c r="C398">
        <v>2350</v>
      </c>
      <c r="D398" t="s">
        <v>9311</v>
      </c>
      <c r="E398" t="s">
        <v>62</v>
      </c>
      <c r="F398">
        <v>29.19</v>
      </c>
      <c r="G398">
        <v>32.64</v>
      </c>
      <c r="I398" t="s">
        <v>6935</v>
      </c>
    </row>
    <row r="399" spans="1:9">
      <c r="A399" t="s">
        <v>16486</v>
      </c>
      <c r="B399" t="s">
        <v>65</v>
      </c>
      <c r="C399">
        <v>40812</v>
      </c>
      <c r="D399" t="s">
        <v>9312</v>
      </c>
      <c r="E399" t="s">
        <v>6706</v>
      </c>
      <c r="F399">
        <v>5113.1499999999996</v>
      </c>
      <c r="G399">
        <v>5718.54</v>
      </c>
      <c r="I399" t="s">
        <v>6935</v>
      </c>
    </row>
    <row r="400" spans="1:9">
      <c r="A400" t="s">
        <v>16487</v>
      </c>
      <c r="B400" t="s">
        <v>65</v>
      </c>
      <c r="C400">
        <v>245</v>
      </c>
      <c r="D400" t="s">
        <v>9313</v>
      </c>
      <c r="E400" t="s">
        <v>62</v>
      </c>
      <c r="F400">
        <v>37.090000000000003</v>
      </c>
      <c r="G400">
        <v>41.47</v>
      </c>
      <c r="I400" t="s">
        <v>6935</v>
      </c>
    </row>
    <row r="401" spans="1:9">
      <c r="A401" t="s">
        <v>16488</v>
      </c>
      <c r="B401" t="s">
        <v>65</v>
      </c>
      <c r="C401">
        <v>41090</v>
      </c>
      <c r="D401" t="s">
        <v>9314</v>
      </c>
      <c r="E401" t="s">
        <v>6706</v>
      </c>
      <c r="F401">
        <v>6496.67</v>
      </c>
      <c r="G401">
        <v>7265.86</v>
      </c>
      <c r="I401" t="s">
        <v>6935</v>
      </c>
    </row>
    <row r="402" spans="1:9">
      <c r="A402" t="s">
        <v>16489</v>
      </c>
      <c r="B402" t="s">
        <v>65</v>
      </c>
      <c r="C402">
        <v>251</v>
      </c>
      <c r="D402" t="s">
        <v>9315</v>
      </c>
      <c r="E402" t="s">
        <v>62</v>
      </c>
      <c r="F402">
        <v>21.35</v>
      </c>
      <c r="G402">
        <v>23.87</v>
      </c>
      <c r="I402" t="s">
        <v>6935</v>
      </c>
    </row>
    <row r="403" spans="1:9">
      <c r="A403" t="s">
        <v>16490</v>
      </c>
      <c r="B403" t="s">
        <v>65</v>
      </c>
      <c r="C403">
        <v>40975</v>
      </c>
      <c r="D403" t="s">
        <v>9316</v>
      </c>
      <c r="E403" t="s">
        <v>6706</v>
      </c>
      <c r="F403">
        <v>3739.55</v>
      </c>
      <c r="G403">
        <v>4182.3100000000004</v>
      </c>
      <c r="I403" t="s">
        <v>6935</v>
      </c>
    </row>
    <row r="404" spans="1:9">
      <c r="A404" t="s">
        <v>16491</v>
      </c>
      <c r="B404" t="s">
        <v>65</v>
      </c>
      <c r="C404">
        <v>6127</v>
      </c>
      <c r="D404" t="s">
        <v>9317</v>
      </c>
      <c r="E404" t="s">
        <v>62</v>
      </c>
      <c r="F404">
        <v>21.35</v>
      </c>
      <c r="G404">
        <v>23.87</v>
      </c>
      <c r="I404" t="s">
        <v>6935</v>
      </c>
    </row>
    <row r="405" spans="1:9">
      <c r="A405" t="s">
        <v>16492</v>
      </c>
      <c r="B405" t="s">
        <v>65</v>
      </c>
      <c r="C405">
        <v>41072</v>
      </c>
      <c r="D405" t="s">
        <v>9318</v>
      </c>
      <c r="E405" t="s">
        <v>6706</v>
      </c>
      <c r="F405">
        <v>3739.55</v>
      </c>
      <c r="G405">
        <v>4182.3100000000004</v>
      </c>
      <c r="I405" t="s">
        <v>6935</v>
      </c>
    </row>
    <row r="406" spans="1:9">
      <c r="A406" t="s">
        <v>16493</v>
      </c>
      <c r="B406" t="s">
        <v>65</v>
      </c>
      <c r="C406">
        <v>6121</v>
      </c>
      <c r="D406" t="s">
        <v>9319</v>
      </c>
      <c r="E406" t="s">
        <v>62</v>
      </c>
      <c r="F406">
        <v>19.170000000000002</v>
      </c>
      <c r="G406">
        <v>21.44</v>
      </c>
      <c r="I406" t="s">
        <v>6935</v>
      </c>
    </row>
    <row r="407" spans="1:9">
      <c r="A407" t="s">
        <v>16494</v>
      </c>
      <c r="B407" t="s">
        <v>65</v>
      </c>
      <c r="C407">
        <v>41071</v>
      </c>
      <c r="D407" t="s">
        <v>9320</v>
      </c>
      <c r="E407" t="s">
        <v>6706</v>
      </c>
      <c r="F407">
        <v>3357.48</v>
      </c>
      <c r="G407">
        <v>3755.01</v>
      </c>
      <c r="I407" t="s">
        <v>6935</v>
      </c>
    </row>
    <row r="408" spans="1:9">
      <c r="A408" t="s">
        <v>16495</v>
      </c>
      <c r="B408" t="s">
        <v>65</v>
      </c>
      <c r="C408">
        <v>244</v>
      </c>
      <c r="D408" t="s">
        <v>9321</v>
      </c>
      <c r="E408" t="s">
        <v>62</v>
      </c>
      <c r="F408">
        <v>31.04</v>
      </c>
      <c r="G408">
        <v>34.71</v>
      </c>
      <c r="I408" t="s">
        <v>6935</v>
      </c>
    </row>
    <row r="409" spans="1:9">
      <c r="A409" t="s">
        <v>16496</v>
      </c>
      <c r="B409" t="s">
        <v>65</v>
      </c>
      <c r="C409">
        <v>41093</v>
      </c>
      <c r="D409" t="s">
        <v>9322</v>
      </c>
      <c r="E409" t="s">
        <v>6706</v>
      </c>
      <c r="F409">
        <v>5437.96</v>
      </c>
      <c r="G409">
        <v>6081.81</v>
      </c>
      <c r="I409" t="s">
        <v>6935</v>
      </c>
    </row>
    <row r="410" spans="1:9">
      <c r="A410" t="s">
        <v>16497</v>
      </c>
      <c r="B410" t="s">
        <v>65</v>
      </c>
      <c r="C410">
        <v>532</v>
      </c>
      <c r="D410" t="s">
        <v>9323</v>
      </c>
      <c r="E410" t="s">
        <v>62</v>
      </c>
      <c r="F410">
        <v>32.85</v>
      </c>
      <c r="G410">
        <v>36.729999999999997</v>
      </c>
      <c r="I410" t="s">
        <v>6935</v>
      </c>
    </row>
    <row r="411" spans="1:9">
      <c r="A411" t="s">
        <v>16498</v>
      </c>
      <c r="B411" t="s">
        <v>65</v>
      </c>
      <c r="C411">
        <v>40931</v>
      </c>
      <c r="D411" t="s">
        <v>9324</v>
      </c>
      <c r="E411" t="s">
        <v>6706</v>
      </c>
      <c r="F411">
        <v>5753.26</v>
      </c>
      <c r="G411">
        <v>6434.44</v>
      </c>
      <c r="I411" t="s">
        <v>6935</v>
      </c>
    </row>
    <row r="412" spans="1:9">
      <c r="A412" t="s">
        <v>16499</v>
      </c>
      <c r="B412" t="s">
        <v>65</v>
      </c>
      <c r="C412">
        <v>36150</v>
      </c>
      <c r="D412" t="s">
        <v>9325</v>
      </c>
      <c r="E412" t="s">
        <v>32</v>
      </c>
      <c r="F412">
        <v>45.01</v>
      </c>
      <c r="G412">
        <v>45.01</v>
      </c>
      <c r="I412" t="s">
        <v>6935</v>
      </c>
    </row>
    <row r="413" spans="1:9">
      <c r="A413" t="s">
        <v>16500</v>
      </c>
      <c r="B413" t="s">
        <v>65</v>
      </c>
      <c r="C413">
        <v>45262</v>
      </c>
      <c r="D413" t="s">
        <v>15703</v>
      </c>
      <c r="E413" t="s">
        <v>32</v>
      </c>
      <c r="F413">
        <v>13.4</v>
      </c>
      <c r="G413">
        <v>13.4</v>
      </c>
      <c r="I413" t="s">
        <v>6935</v>
      </c>
    </row>
    <row r="414" spans="1:9">
      <c r="A414" t="s">
        <v>16501</v>
      </c>
      <c r="B414" t="s">
        <v>65</v>
      </c>
      <c r="C414">
        <v>4760</v>
      </c>
      <c r="D414" t="s">
        <v>9326</v>
      </c>
      <c r="E414" t="s">
        <v>62</v>
      </c>
      <c r="F414">
        <v>23.33</v>
      </c>
      <c r="G414">
        <v>26.09</v>
      </c>
      <c r="I414" t="s">
        <v>6935</v>
      </c>
    </row>
    <row r="415" spans="1:9">
      <c r="A415" t="s">
        <v>16502</v>
      </c>
      <c r="B415" t="s">
        <v>65</v>
      </c>
      <c r="C415">
        <v>41069</v>
      </c>
      <c r="D415" t="s">
        <v>9327</v>
      </c>
      <c r="E415" t="s">
        <v>6706</v>
      </c>
      <c r="F415">
        <v>4086.34</v>
      </c>
      <c r="G415">
        <v>4570.16</v>
      </c>
      <c r="I415" t="s">
        <v>6935</v>
      </c>
    </row>
    <row r="416" spans="1:9">
      <c r="A416" t="s">
        <v>16503</v>
      </c>
      <c r="B416" t="s">
        <v>65</v>
      </c>
      <c r="C416">
        <v>10422</v>
      </c>
      <c r="D416" t="s">
        <v>9328</v>
      </c>
      <c r="E416" t="s">
        <v>32</v>
      </c>
      <c r="F416">
        <v>371.95</v>
      </c>
      <c r="G416">
        <v>371.95</v>
      </c>
      <c r="I416" t="s">
        <v>6935</v>
      </c>
    </row>
    <row r="417" spans="1:9">
      <c r="A417" t="s">
        <v>16504</v>
      </c>
      <c r="B417" t="s">
        <v>65</v>
      </c>
      <c r="C417">
        <v>44019</v>
      </c>
      <c r="D417" t="s">
        <v>9329</v>
      </c>
      <c r="E417" t="s">
        <v>32</v>
      </c>
      <c r="F417">
        <v>514.87</v>
      </c>
      <c r="G417">
        <v>514.87</v>
      </c>
      <c r="I417" t="s">
        <v>6935</v>
      </c>
    </row>
    <row r="418" spans="1:9">
      <c r="A418" t="s">
        <v>16505</v>
      </c>
      <c r="B418" t="s">
        <v>65</v>
      </c>
      <c r="C418">
        <v>36520</v>
      </c>
      <c r="D418" t="s">
        <v>9330</v>
      </c>
      <c r="E418" t="s">
        <v>32</v>
      </c>
      <c r="F418">
        <v>626.03</v>
      </c>
      <c r="G418">
        <v>626.03</v>
      </c>
      <c r="I418" t="s">
        <v>6935</v>
      </c>
    </row>
    <row r="419" spans="1:9">
      <c r="A419" t="s">
        <v>16506</v>
      </c>
      <c r="B419" t="s">
        <v>65</v>
      </c>
      <c r="C419">
        <v>42319</v>
      </c>
      <c r="D419" t="s">
        <v>9331</v>
      </c>
      <c r="E419" t="s">
        <v>32</v>
      </c>
      <c r="F419">
        <v>560.95000000000005</v>
      </c>
      <c r="G419">
        <v>560.95000000000005</v>
      </c>
      <c r="I419" t="s">
        <v>6935</v>
      </c>
    </row>
    <row r="420" spans="1:9">
      <c r="A420" t="s">
        <v>16507</v>
      </c>
      <c r="B420" t="s">
        <v>65</v>
      </c>
      <c r="C420">
        <v>10420</v>
      </c>
      <c r="D420" t="s">
        <v>9332</v>
      </c>
      <c r="E420" t="s">
        <v>32</v>
      </c>
      <c r="F420">
        <v>198.99</v>
      </c>
      <c r="G420">
        <v>198.99</v>
      </c>
      <c r="I420" t="s">
        <v>8951</v>
      </c>
    </row>
    <row r="421" spans="1:9">
      <c r="A421" t="s">
        <v>16508</v>
      </c>
      <c r="B421" t="s">
        <v>65</v>
      </c>
      <c r="C421">
        <v>10421</v>
      </c>
      <c r="D421" t="s">
        <v>9333</v>
      </c>
      <c r="E421" t="s">
        <v>32</v>
      </c>
      <c r="F421">
        <v>218.66</v>
      </c>
      <c r="G421">
        <v>218.66</v>
      </c>
      <c r="I421" t="s">
        <v>6935</v>
      </c>
    </row>
    <row r="422" spans="1:9">
      <c r="A422" t="s">
        <v>16509</v>
      </c>
      <c r="B422" t="s">
        <v>65</v>
      </c>
      <c r="C422">
        <v>11786</v>
      </c>
      <c r="D422" t="s">
        <v>9334</v>
      </c>
      <c r="E422" t="s">
        <v>32</v>
      </c>
      <c r="F422">
        <v>440.91</v>
      </c>
      <c r="G422">
        <v>440.91</v>
      </c>
      <c r="I422" t="s">
        <v>6935</v>
      </c>
    </row>
    <row r="423" spans="1:9">
      <c r="A423" t="s">
        <v>16510</v>
      </c>
      <c r="B423" t="s">
        <v>65</v>
      </c>
      <c r="C423">
        <v>45195</v>
      </c>
      <c r="D423" t="s">
        <v>15704</v>
      </c>
      <c r="E423" t="s">
        <v>32</v>
      </c>
      <c r="F423">
        <v>4608.2299999999996</v>
      </c>
      <c r="G423">
        <v>4608.2299999999996</v>
      </c>
      <c r="I423" t="s">
        <v>6935</v>
      </c>
    </row>
    <row r="424" spans="1:9">
      <c r="A424" t="s">
        <v>31836</v>
      </c>
      <c r="B424" t="s">
        <v>65</v>
      </c>
      <c r="C424">
        <v>45226</v>
      </c>
      <c r="D424" t="s">
        <v>31837</v>
      </c>
      <c r="E424" t="s">
        <v>32</v>
      </c>
      <c r="F424">
        <v>17.760000000000002</v>
      </c>
      <c r="G424">
        <v>17.760000000000002</v>
      </c>
      <c r="I424" t="s">
        <v>6935</v>
      </c>
    </row>
    <row r="425" spans="1:9">
      <c r="A425" t="s">
        <v>16511</v>
      </c>
      <c r="B425" t="s">
        <v>65</v>
      </c>
      <c r="C425">
        <v>4815</v>
      </c>
      <c r="D425" t="s">
        <v>9335</v>
      </c>
      <c r="E425" t="s">
        <v>32</v>
      </c>
      <c r="F425">
        <v>11.02</v>
      </c>
      <c r="G425">
        <v>11.02</v>
      </c>
      <c r="I425" t="s">
        <v>6935</v>
      </c>
    </row>
    <row r="426" spans="1:9">
      <c r="A426" t="s">
        <v>16512</v>
      </c>
      <c r="B426" t="s">
        <v>65</v>
      </c>
      <c r="C426">
        <v>541</v>
      </c>
      <c r="D426" t="s">
        <v>9336</v>
      </c>
      <c r="E426" t="s">
        <v>32</v>
      </c>
      <c r="F426">
        <v>275.89999999999998</v>
      </c>
      <c r="G426">
        <v>275.89999999999998</v>
      </c>
      <c r="I426" t="s">
        <v>8951</v>
      </c>
    </row>
    <row r="427" spans="1:9">
      <c r="A427" t="s">
        <v>16513</v>
      </c>
      <c r="B427" t="s">
        <v>65</v>
      </c>
      <c r="C427">
        <v>542</v>
      </c>
      <c r="D427" t="s">
        <v>9337</v>
      </c>
      <c r="E427" t="s">
        <v>32</v>
      </c>
      <c r="F427">
        <v>345.84</v>
      </c>
      <c r="G427">
        <v>345.84</v>
      </c>
      <c r="I427" t="s">
        <v>6935</v>
      </c>
    </row>
    <row r="428" spans="1:9">
      <c r="A428" t="s">
        <v>16514</v>
      </c>
      <c r="B428" t="s">
        <v>65</v>
      </c>
      <c r="C428">
        <v>540</v>
      </c>
      <c r="D428" t="s">
        <v>9338</v>
      </c>
      <c r="E428" t="s">
        <v>32</v>
      </c>
      <c r="F428">
        <v>779.35</v>
      </c>
      <c r="G428">
        <v>779.35</v>
      </c>
      <c r="I428" t="s">
        <v>6935</v>
      </c>
    </row>
    <row r="429" spans="1:9">
      <c r="A429" t="s">
        <v>16515</v>
      </c>
      <c r="B429" t="s">
        <v>65</v>
      </c>
      <c r="C429">
        <v>38364</v>
      </c>
      <c r="D429" t="s">
        <v>9339</v>
      </c>
      <c r="E429" t="s">
        <v>32</v>
      </c>
      <c r="F429">
        <v>995.8</v>
      </c>
      <c r="G429">
        <v>995.8</v>
      </c>
      <c r="I429" t="s">
        <v>6935</v>
      </c>
    </row>
    <row r="430" spans="1:9">
      <c r="A430" t="s">
        <v>16516</v>
      </c>
      <c r="B430" t="s">
        <v>65</v>
      </c>
      <c r="C430">
        <v>11692</v>
      </c>
      <c r="D430" t="s">
        <v>9340</v>
      </c>
      <c r="E430" t="s">
        <v>9</v>
      </c>
      <c r="F430">
        <v>667.18</v>
      </c>
      <c r="G430">
        <v>667.18</v>
      </c>
      <c r="I430" t="s">
        <v>6935</v>
      </c>
    </row>
    <row r="431" spans="1:9">
      <c r="A431" t="s">
        <v>16517</v>
      </c>
      <c r="B431" t="s">
        <v>65</v>
      </c>
      <c r="C431">
        <v>1746</v>
      </c>
      <c r="D431" t="s">
        <v>9341</v>
      </c>
      <c r="E431" t="s">
        <v>32</v>
      </c>
      <c r="F431">
        <v>241.97</v>
      </c>
      <c r="G431">
        <v>241.97</v>
      </c>
      <c r="I431" t="s">
        <v>8951</v>
      </c>
    </row>
    <row r="432" spans="1:9">
      <c r="A432" t="s">
        <v>16518</v>
      </c>
      <c r="B432" t="s">
        <v>65</v>
      </c>
      <c r="C432">
        <v>1748</v>
      </c>
      <c r="D432" t="s">
        <v>9342</v>
      </c>
      <c r="E432" t="s">
        <v>32</v>
      </c>
      <c r="F432">
        <v>321.76</v>
      </c>
      <c r="G432">
        <v>321.76</v>
      </c>
      <c r="I432" t="s">
        <v>6935</v>
      </c>
    </row>
    <row r="433" spans="1:9">
      <c r="A433" t="s">
        <v>16519</v>
      </c>
      <c r="B433" t="s">
        <v>65</v>
      </c>
      <c r="C433">
        <v>1749</v>
      </c>
      <c r="D433" t="s">
        <v>9343</v>
      </c>
      <c r="E433" t="s">
        <v>32</v>
      </c>
      <c r="F433">
        <v>466.17</v>
      </c>
      <c r="G433">
        <v>466.17</v>
      </c>
      <c r="I433" t="s">
        <v>6935</v>
      </c>
    </row>
    <row r="434" spans="1:9">
      <c r="A434" t="s">
        <v>16520</v>
      </c>
      <c r="B434" t="s">
        <v>65</v>
      </c>
      <c r="C434">
        <v>37412</v>
      </c>
      <c r="D434" t="s">
        <v>9344</v>
      </c>
      <c r="E434" t="s">
        <v>32</v>
      </c>
      <c r="F434">
        <v>236.52</v>
      </c>
      <c r="G434">
        <v>236.52</v>
      </c>
      <c r="I434" t="s">
        <v>6935</v>
      </c>
    </row>
    <row r="435" spans="1:9">
      <c r="A435" t="s">
        <v>16521</v>
      </c>
      <c r="B435" t="s">
        <v>65</v>
      </c>
      <c r="C435">
        <v>1745</v>
      </c>
      <c r="D435" t="s">
        <v>9345</v>
      </c>
      <c r="E435" t="s">
        <v>32</v>
      </c>
      <c r="F435">
        <v>281.26</v>
      </c>
      <c r="G435">
        <v>281.26</v>
      </c>
      <c r="I435" t="s">
        <v>6935</v>
      </c>
    </row>
    <row r="436" spans="1:9">
      <c r="A436" t="s">
        <v>16522</v>
      </c>
      <c r="B436" t="s">
        <v>65</v>
      </c>
      <c r="C436">
        <v>1750</v>
      </c>
      <c r="D436" t="s">
        <v>9346</v>
      </c>
      <c r="E436" t="s">
        <v>32</v>
      </c>
      <c r="F436">
        <v>657.26</v>
      </c>
      <c r="G436">
        <v>657.26</v>
      </c>
      <c r="I436" t="s">
        <v>6935</v>
      </c>
    </row>
    <row r="437" spans="1:9">
      <c r="A437" t="s">
        <v>16523</v>
      </c>
      <c r="B437" t="s">
        <v>65</v>
      </c>
      <c r="C437">
        <v>11687</v>
      </c>
      <c r="D437" t="s">
        <v>9347</v>
      </c>
      <c r="E437" t="s">
        <v>12</v>
      </c>
      <c r="F437">
        <v>1047.22</v>
      </c>
      <c r="G437">
        <v>1047.22</v>
      </c>
      <c r="I437" t="s">
        <v>6935</v>
      </c>
    </row>
    <row r="438" spans="1:9">
      <c r="A438" t="s">
        <v>16524</v>
      </c>
      <c r="B438" t="s">
        <v>65</v>
      </c>
      <c r="C438">
        <v>11689</v>
      </c>
      <c r="D438" t="s">
        <v>9348</v>
      </c>
      <c r="E438" t="s">
        <v>12</v>
      </c>
      <c r="F438">
        <v>1312.1</v>
      </c>
      <c r="G438">
        <v>1312.1</v>
      </c>
      <c r="I438" t="s">
        <v>6935</v>
      </c>
    </row>
    <row r="439" spans="1:9">
      <c r="A439" t="s">
        <v>16525</v>
      </c>
      <c r="B439" t="s">
        <v>65</v>
      </c>
      <c r="C439">
        <v>11693</v>
      </c>
      <c r="D439" t="s">
        <v>9349</v>
      </c>
      <c r="E439" t="s">
        <v>9</v>
      </c>
      <c r="F439">
        <v>305.91000000000003</v>
      </c>
      <c r="G439">
        <v>305.91000000000003</v>
      </c>
      <c r="I439" t="s">
        <v>6935</v>
      </c>
    </row>
    <row r="440" spans="1:9">
      <c r="A440" t="s">
        <v>16526</v>
      </c>
      <c r="B440" t="s">
        <v>65</v>
      </c>
      <c r="C440">
        <v>36215</v>
      </c>
      <c r="D440" t="s">
        <v>9350</v>
      </c>
      <c r="E440" t="s">
        <v>32</v>
      </c>
      <c r="F440">
        <v>881.03</v>
      </c>
      <c r="G440">
        <v>881.03</v>
      </c>
      <c r="I440" t="s">
        <v>6935</v>
      </c>
    </row>
    <row r="441" spans="1:9">
      <c r="A441" t="s">
        <v>16527</v>
      </c>
      <c r="B441" t="s">
        <v>65</v>
      </c>
      <c r="C441">
        <v>42439</v>
      </c>
      <c r="D441" t="s">
        <v>9351</v>
      </c>
      <c r="E441" t="s">
        <v>32</v>
      </c>
      <c r="F441">
        <v>1207.8399999999999</v>
      </c>
      <c r="G441">
        <v>1207.8399999999999</v>
      </c>
      <c r="I441" t="s">
        <v>6935</v>
      </c>
    </row>
    <row r="442" spans="1:9">
      <c r="A442" t="s">
        <v>16528</v>
      </c>
      <c r="B442" t="s">
        <v>65</v>
      </c>
      <c r="C442">
        <v>38381</v>
      </c>
      <c r="D442" t="s">
        <v>9352</v>
      </c>
      <c r="E442" t="s">
        <v>32</v>
      </c>
      <c r="F442">
        <v>14.2</v>
      </c>
      <c r="G442">
        <v>14.2</v>
      </c>
      <c r="I442" t="s">
        <v>6935</v>
      </c>
    </row>
    <row r="443" spans="1:9">
      <c r="A443" t="s">
        <v>16529</v>
      </c>
      <c r="B443" t="s">
        <v>65</v>
      </c>
      <c r="C443">
        <v>39621</v>
      </c>
      <c r="D443" t="s">
        <v>9353</v>
      </c>
      <c r="E443" t="s">
        <v>9354</v>
      </c>
      <c r="F443">
        <v>1398.41</v>
      </c>
      <c r="G443">
        <v>1398.41</v>
      </c>
      <c r="I443" t="s">
        <v>6935</v>
      </c>
    </row>
    <row r="444" spans="1:9">
      <c r="A444" t="s">
        <v>16530</v>
      </c>
      <c r="B444" t="s">
        <v>65</v>
      </c>
      <c r="C444">
        <v>39624</v>
      </c>
      <c r="D444" t="s">
        <v>9355</v>
      </c>
      <c r="E444" t="s">
        <v>9354</v>
      </c>
      <c r="F444">
        <v>1542.6</v>
      </c>
      <c r="G444">
        <v>1542.6</v>
      </c>
      <c r="I444" t="s">
        <v>6935</v>
      </c>
    </row>
    <row r="445" spans="1:9">
      <c r="A445" t="s">
        <v>16531</v>
      </c>
      <c r="B445" t="s">
        <v>65</v>
      </c>
      <c r="C445">
        <v>39615</v>
      </c>
      <c r="D445" t="s">
        <v>9356</v>
      </c>
      <c r="E445" t="s">
        <v>32</v>
      </c>
      <c r="F445">
        <v>623.35</v>
      </c>
      <c r="G445">
        <v>623.35</v>
      </c>
      <c r="I445" t="s">
        <v>6935</v>
      </c>
    </row>
    <row r="446" spans="1:9">
      <c r="A446" t="s">
        <v>16532</v>
      </c>
      <c r="B446" t="s">
        <v>65</v>
      </c>
      <c r="C446">
        <v>39620</v>
      </c>
      <c r="D446" t="s">
        <v>9357</v>
      </c>
      <c r="E446" t="s">
        <v>32</v>
      </c>
      <c r="F446">
        <v>952.03</v>
      </c>
      <c r="G446">
        <v>952.03</v>
      </c>
      <c r="I446" t="s">
        <v>6935</v>
      </c>
    </row>
    <row r="447" spans="1:9">
      <c r="A447" t="s">
        <v>16533</v>
      </c>
      <c r="B447" t="s">
        <v>65</v>
      </c>
      <c r="C447">
        <v>39623</v>
      </c>
      <c r="D447" t="s">
        <v>9358</v>
      </c>
      <c r="E447" t="s">
        <v>32</v>
      </c>
      <c r="F447">
        <v>1019.7</v>
      </c>
      <c r="G447">
        <v>1019.7</v>
      </c>
      <c r="I447" t="s">
        <v>6935</v>
      </c>
    </row>
    <row r="448" spans="1:9">
      <c r="A448" t="s">
        <v>16534</v>
      </c>
      <c r="B448" t="s">
        <v>65</v>
      </c>
      <c r="C448">
        <v>546</v>
      </c>
      <c r="D448" t="s">
        <v>9359</v>
      </c>
      <c r="E448" t="s">
        <v>11</v>
      </c>
      <c r="F448">
        <v>10.44</v>
      </c>
      <c r="G448">
        <v>10.44</v>
      </c>
      <c r="I448" t="s">
        <v>8951</v>
      </c>
    </row>
    <row r="449" spans="1:9">
      <c r="A449" t="s">
        <v>16535</v>
      </c>
      <c r="B449" t="s">
        <v>65</v>
      </c>
      <c r="C449">
        <v>566</v>
      </c>
      <c r="D449" t="s">
        <v>9360</v>
      </c>
      <c r="E449" t="s">
        <v>12</v>
      </c>
      <c r="F449">
        <v>4.95</v>
      </c>
      <c r="G449">
        <v>4.95</v>
      </c>
      <c r="I449" t="s">
        <v>6935</v>
      </c>
    </row>
    <row r="450" spans="1:9">
      <c r="A450" t="s">
        <v>16536</v>
      </c>
      <c r="B450" t="s">
        <v>65</v>
      </c>
      <c r="C450">
        <v>565</v>
      </c>
      <c r="D450" t="s">
        <v>9361</v>
      </c>
      <c r="E450" t="s">
        <v>12</v>
      </c>
      <c r="F450">
        <v>18.059999999999999</v>
      </c>
      <c r="G450">
        <v>18.059999999999999</v>
      </c>
      <c r="I450" t="s">
        <v>6935</v>
      </c>
    </row>
    <row r="451" spans="1:9">
      <c r="A451" t="s">
        <v>16537</v>
      </c>
      <c r="B451" t="s">
        <v>65</v>
      </c>
      <c r="C451">
        <v>555</v>
      </c>
      <c r="D451" t="s">
        <v>9362</v>
      </c>
      <c r="E451" t="s">
        <v>12</v>
      </c>
      <c r="F451">
        <v>12.8</v>
      </c>
      <c r="G451">
        <v>12.8</v>
      </c>
      <c r="I451" t="s">
        <v>6935</v>
      </c>
    </row>
    <row r="452" spans="1:9">
      <c r="A452" t="s">
        <v>16538</v>
      </c>
      <c r="B452" t="s">
        <v>65</v>
      </c>
      <c r="C452">
        <v>557</v>
      </c>
      <c r="D452" t="s">
        <v>9363</v>
      </c>
      <c r="E452" t="s">
        <v>12</v>
      </c>
      <c r="F452">
        <v>40.17</v>
      </c>
      <c r="G452">
        <v>40.17</v>
      </c>
      <c r="I452" t="s">
        <v>6935</v>
      </c>
    </row>
    <row r="453" spans="1:9">
      <c r="A453" t="s">
        <v>16539</v>
      </c>
      <c r="B453" t="s">
        <v>65</v>
      </c>
      <c r="C453">
        <v>552</v>
      </c>
      <c r="D453" t="s">
        <v>9364</v>
      </c>
      <c r="E453" t="s">
        <v>12</v>
      </c>
      <c r="F453">
        <v>19.93</v>
      </c>
      <c r="G453">
        <v>19.93</v>
      </c>
      <c r="I453" t="s">
        <v>6935</v>
      </c>
    </row>
    <row r="454" spans="1:9">
      <c r="A454" t="s">
        <v>16540</v>
      </c>
      <c r="B454" t="s">
        <v>65</v>
      </c>
      <c r="C454">
        <v>563</v>
      </c>
      <c r="D454" t="s">
        <v>9365</v>
      </c>
      <c r="E454" t="s">
        <v>12</v>
      </c>
      <c r="F454">
        <v>29.95</v>
      </c>
      <c r="G454">
        <v>29.95</v>
      </c>
      <c r="I454" t="s">
        <v>6935</v>
      </c>
    </row>
    <row r="455" spans="1:9">
      <c r="A455" t="s">
        <v>16541</v>
      </c>
      <c r="B455" t="s">
        <v>65</v>
      </c>
      <c r="C455">
        <v>549</v>
      </c>
      <c r="D455" t="s">
        <v>9366</v>
      </c>
      <c r="E455" t="s">
        <v>12</v>
      </c>
      <c r="F455">
        <v>53.9</v>
      </c>
      <c r="G455">
        <v>53.9</v>
      </c>
      <c r="I455" t="s">
        <v>6935</v>
      </c>
    </row>
    <row r="456" spans="1:9">
      <c r="A456" t="s">
        <v>16542</v>
      </c>
      <c r="B456" t="s">
        <v>65</v>
      </c>
      <c r="C456">
        <v>551</v>
      </c>
      <c r="D456" t="s">
        <v>9367</v>
      </c>
      <c r="E456" t="s">
        <v>12</v>
      </c>
      <c r="F456">
        <v>106.73</v>
      </c>
      <c r="G456">
        <v>106.73</v>
      </c>
      <c r="I456" t="s">
        <v>6935</v>
      </c>
    </row>
    <row r="457" spans="1:9">
      <c r="A457" t="s">
        <v>16543</v>
      </c>
      <c r="B457" t="s">
        <v>65</v>
      </c>
      <c r="C457">
        <v>559</v>
      </c>
      <c r="D457" t="s">
        <v>9368</v>
      </c>
      <c r="E457" t="s">
        <v>12</v>
      </c>
      <c r="F457">
        <v>26.68</v>
      </c>
      <c r="G457">
        <v>26.68</v>
      </c>
      <c r="I457" t="s">
        <v>6935</v>
      </c>
    </row>
    <row r="458" spans="1:9">
      <c r="A458" t="s">
        <v>16544</v>
      </c>
      <c r="B458" t="s">
        <v>65</v>
      </c>
      <c r="C458">
        <v>560</v>
      </c>
      <c r="D458" t="s">
        <v>9369</v>
      </c>
      <c r="E458" t="s">
        <v>12</v>
      </c>
      <c r="F458">
        <v>33.380000000000003</v>
      </c>
      <c r="G458">
        <v>33.380000000000003</v>
      </c>
      <c r="I458" t="s">
        <v>6935</v>
      </c>
    </row>
    <row r="459" spans="1:9">
      <c r="A459" t="s">
        <v>16545</v>
      </c>
      <c r="B459" t="s">
        <v>65</v>
      </c>
      <c r="C459">
        <v>547</v>
      </c>
      <c r="D459" t="s">
        <v>9370</v>
      </c>
      <c r="E459" t="s">
        <v>12</v>
      </c>
      <c r="F459">
        <v>39.97</v>
      </c>
      <c r="G459">
        <v>39.97</v>
      </c>
      <c r="I459" t="s">
        <v>6935</v>
      </c>
    </row>
    <row r="460" spans="1:9">
      <c r="A460" t="s">
        <v>16546</v>
      </c>
      <c r="B460" t="s">
        <v>65</v>
      </c>
      <c r="C460">
        <v>36207</v>
      </c>
      <c r="D460" t="s">
        <v>9371</v>
      </c>
      <c r="E460" t="s">
        <v>32</v>
      </c>
      <c r="F460">
        <v>390.23</v>
      </c>
      <c r="G460">
        <v>390.23</v>
      </c>
      <c r="I460" t="s">
        <v>6935</v>
      </c>
    </row>
    <row r="461" spans="1:9">
      <c r="A461" t="s">
        <v>16547</v>
      </c>
      <c r="B461" t="s">
        <v>65</v>
      </c>
      <c r="C461">
        <v>36209</v>
      </c>
      <c r="D461" t="s">
        <v>9372</v>
      </c>
      <c r="E461" t="s">
        <v>32</v>
      </c>
      <c r="F461">
        <v>447.85</v>
      </c>
      <c r="G461">
        <v>447.85</v>
      </c>
      <c r="I461" t="s">
        <v>6935</v>
      </c>
    </row>
    <row r="462" spans="1:9">
      <c r="A462" t="s">
        <v>16548</v>
      </c>
      <c r="B462" t="s">
        <v>65</v>
      </c>
      <c r="C462">
        <v>36210</v>
      </c>
      <c r="D462" t="s">
        <v>9373</v>
      </c>
      <c r="E462" t="s">
        <v>32</v>
      </c>
      <c r="F462">
        <v>484.56</v>
      </c>
      <c r="G462">
        <v>484.56</v>
      </c>
      <c r="I462" t="s">
        <v>6935</v>
      </c>
    </row>
    <row r="463" spans="1:9">
      <c r="A463" t="s">
        <v>16549</v>
      </c>
      <c r="B463" t="s">
        <v>65</v>
      </c>
      <c r="C463">
        <v>36204</v>
      </c>
      <c r="D463" t="s">
        <v>9374</v>
      </c>
      <c r="E463" t="s">
        <v>32</v>
      </c>
      <c r="F463">
        <v>171.81</v>
      </c>
      <c r="G463">
        <v>171.81</v>
      </c>
      <c r="I463" t="s">
        <v>6935</v>
      </c>
    </row>
    <row r="464" spans="1:9">
      <c r="A464" t="s">
        <v>16550</v>
      </c>
      <c r="B464" t="s">
        <v>65</v>
      </c>
      <c r="C464">
        <v>36205</v>
      </c>
      <c r="D464" t="s">
        <v>9375</v>
      </c>
      <c r="E464" t="s">
        <v>32</v>
      </c>
      <c r="F464">
        <v>190.81</v>
      </c>
      <c r="G464">
        <v>190.81</v>
      </c>
      <c r="I464" t="s">
        <v>6935</v>
      </c>
    </row>
    <row r="465" spans="1:9">
      <c r="A465" t="s">
        <v>16551</v>
      </c>
      <c r="B465" t="s">
        <v>65</v>
      </c>
      <c r="C465">
        <v>36081</v>
      </c>
      <c r="D465" t="s">
        <v>9376</v>
      </c>
      <c r="E465" t="s">
        <v>32</v>
      </c>
      <c r="F465">
        <v>203.45</v>
      </c>
      <c r="G465">
        <v>203.45</v>
      </c>
      <c r="I465" t="s">
        <v>8951</v>
      </c>
    </row>
    <row r="466" spans="1:9">
      <c r="A466" t="s">
        <v>16552</v>
      </c>
      <c r="B466" t="s">
        <v>65</v>
      </c>
      <c r="C466">
        <v>36206</v>
      </c>
      <c r="D466" t="s">
        <v>9377</v>
      </c>
      <c r="E466" t="s">
        <v>32</v>
      </c>
      <c r="F466">
        <v>213.15</v>
      </c>
      <c r="G466">
        <v>213.15</v>
      </c>
      <c r="I466" t="s">
        <v>6935</v>
      </c>
    </row>
    <row r="467" spans="1:9">
      <c r="A467" t="s">
        <v>16553</v>
      </c>
      <c r="B467" t="s">
        <v>65</v>
      </c>
      <c r="C467">
        <v>36218</v>
      </c>
      <c r="D467" t="s">
        <v>9378</v>
      </c>
      <c r="E467" t="s">
        <v>32</v>
      </c>
      <c r="F467">
        <v>173.26</v>
      </c>
      <c r="G467">
        <v>173.26</v>
      </c>
      <c r="I467" t="s">
        <v>6935</v>
      </c>
    </row>
    <row r="468" spans="1:9">
      <c r="A468" t="s">
        <v>16554</v>
      </c>
      <c r="B468" t="s">
        <v>65</v>
      </c>
      <c r="C468">
        <v>36220</v>
      </c>
      <c r="D468" t="s">
        <v>9379</v>
      </c>
      <c r="E468" t="s">
        <v>32</v>
      </c>
      <c r="F468">
        <v>198.68</v>
      </c>
      <c r="G468">
        <v>198.68</v>
      </c>
      <c r="I468" t="s">
        <v>6935</v>
      </c>
    </row>
    <row r="469" spans="1:9">
      <c r="A469" t="s">
        <v>16555</v>
      </c>
      <c r="B469" t="s">
        <v>65</v>
      </c>
      <c r="C469">
        <v>36080</v>
      </c>
      <c r="D469" t="s">
        <v>9380</v>
      </c>
      <c r="E469" t="s">
        <v>32</v>
      </c>
      <c r="F469">
        <v>214.9</v>
      </c>
      <c r="G469">
        <v>214.9</v>
      </c>
      <c r="I469" t="s">
        <v>8951</v>
      </c>
    </row>
    <row r="470" spans="1:9">
      <c r="A470" t="s">
        <v>16556</v>
      </c>
      <c r="B470" t="s">
        <v>65</v>
      </c>
      <c r="C470">
        <v>36223</v>
      </c>
      <c r="D470" t="s">
        <v>9381</v>
      </c>
      <c r="E470" t="s">
        <v>32</v>
      </c>
      <c r="F470">
        <v>225.03</v>
      </c>
      <c r="G470">
        <v>225.03</v>
      </c>
      <c r="I470" t="s">
        <v>6935</v>
      </c>
    </row>
    <row r="471" spans="1:9">
      <c r="A471" t="s">
        <v>16557</v>
      </c>
      <c r="B471" t="s">
        <v>65</v>
      </c>
      <c r="C471">
        <v>38127</v>
      </c>
      <c r="D471" t="s">
        <v>9382</v>
      </c>
      <c r="E471" t="s">
        <v>32</v>
      </c>
      <c r="F471">
        <v>386.86</v>
      </c>
      <c r="G471">
        <v>386.86</v>
      </c>
      <c r="I471" t="s">
        <v>6935</v>
      </c>
    </row>
    <row r="472" spans="1:9">
      <c r="A472" t="s">
        <v>16558</v>
      </c>
      <c r="B472" t="s">
        <v>65</v>
      </c>
      <c r="C472">
        <v>38060</v>
      </c>
      <c r="D472" t="s">
        <v>9383</v>
      </c>
      <c r="E472" t="s">
        <v>32</v>
      </c>
      <c r="F472">
        <v>57.92</v>
      </c>
      <c r="G472">
        <v>57.92</v>
      </c>
      <c r="I472" t="s">
        <v>6935</v>
      </c>
    </row>
    <row r="473" spans="1:9">
      <c r="A473" t="s">
        <v>16559</v>
      </c>
      <c r="B473" t="s">
        <v>65</v>
      </c>
      <c r="C473">
        <v>10956</v>
      </c>
      <c r="D473" t="s">
        <v>9384</v>
      </c>
      <c r="E473" t="s">
        <v>32</v>
      </c>
      <c r="F473">
        <v>63.51</v>
      </c>
      <c r="G473">
        <v>63.51</v>
      </c>
      <c r="I473" t="s">
        <v>6935</v>
      </c>
    </row>
    <row r="474" spans="1:9">
      <c r="A474" t="s">
        <v>16560</v>
      </c>
      <c r="B474" t="s">
        <v>65</v>
      </c>
      <c r="C474">
        <v>39380</v>
      </c>
      <c r="D474" t="s">
        <v>9385</v>
      </c>
      <c r="E474" t="s">
        <v>32</v>
      </c>
      <c r="F474">
        <v>20.28</v>
      </c>
      <c r="G474">
        <v>20.28</v>
      </c>
      <c r="I474" t="s">
        <v>6935</v>
      </c>
    </row>
    <row r="475" spans="1:9">
      <c r="A475" t="s">
        <v>16561</v>
      </c>
      <c r="B475" t="s">
        <v>65</v>
      </c>
      <c r="C475">
        <v>44172</v>
      </c>
      <c r="D475" t="s">
        <v>9386</v>
      </c>
      <c r="E475" t="s">
        <v>32</v>
      </c>
      <c r="F475">
        <v>7.83</v>
      </c>
      <c r="G475">
        <v>7.83</v>
      </c>
      <c r="I475" t="s">
        <v>6935</v>
      </c>
    </row>
    <row r="476" spans="1:9">
      <c r="A476" t="s">
        <v>16562</v>
      </c>
      <c r="B476" t="s">
        <v>65</v>
      </c>
      <c r="C476">
        <v>37597</v>
      </c>
      <c r="D476" t="s">
        <v>9387</v>
      </c>
      <c r="E476" t="s">
        <v>32</v>
      </c>
      <c r="F476">
        <v>651367.18000000005</v>
      </c>
      <c r="G476">
        <v>651367.18000000005</v>
      </c>
      <c r="I476" t="s">
        <v>6935</v>
      </c>
    </row>
    <row r="477" spans="1:9">
      <c r="A477" t="s">
        <v>16563</v>
      </c>
      <c r="B477" t="s">
        <v>65</v>
      </c>
      <c r="C477">
        <v>183</v>
      </c>
      <c r="D477" t="s">
        <v>9388</v>
      </c>
      <c r="E477" t="s">
        <v>9389</v>
      </c>
      <c r="F477">
        <v>280</v>
      </c>
      <c r="G477">
        <v>280</v>
      </c>
      <c r="I477" t="s">
        <v>8951</v>
      </c>
    </row>
    <row r="478" spans="1:9">
      <c r="A478" t="s">
        <v>16564</v>
      </c>
      <c r="B478" t="s">
        <v>65</v>
      </c>
      <c r="C478">
        <v>184</v>
      </c>
      <c r="D478" t="s">
        <v>9390</v>
      </c>
      <c r="E478" t="s">
        <v>9389</v>
      </c>
      <c r="F478">
        <v>173.41</v>
      </c>
      <c r="G478">
        <v>173.41</v>
      </c>
      <c r="I478" t="s">
        <v>6935</v>
      </c>
    </row>
    <row r="479" spans="1:9">
      <c r="A479" t="s">
        <v>16565</v>
      </c>
      <c r="B479" t="s">
        <v>65</v>
      </c>
      <c r="C479">
        <v>181</v>
      </c>
      <c r="D479" t="s">
        <v>9391</v>
      </c>
      <c r="E479" t="s">
        <v>9389</v>
      </c>
      <c r="F479">
        <v>373.93</v>
      </c>
      <c r="G479">
        <v>373.93</v>
      </c>
      <c r="I479" t="s">
        <v>6935</v>
      </c>
    </row>
    <row r="480" spans="1:9">
      <c r="A480" t="s">
        <v>16566</v>
      </c>
      <c r="B480" t="s">
        <v>65</v>
      </c>
      <c r="C480">
        <v>20001</v>
      </c>
      <c r="D480" t="s">
        <v>9392</v>
      </c>
      <c r="E480" t="s">
        <v>9389</v>
      </c>
      <c r="F480">
        <v>216.77</v>
      </c>
      <c r="G480">
        <v>216.77</v>
      </c>
      <c r="I480" t="s">
        <v>6935</v>
      </c>
    </row>
    <row r="481" spans="1:9">
      <c r="A481" t="s">
        <v>16567</v>
      </c>
      <c r="B481" t="s">
        <v>65</v>
      </c>
      <c r="C481">
        <v>39837</v>
      </c>
      <c r="D481" t="s">
        <v>9393</v>
      </c>
      <c r="E481" t="s">
        <v>9389</v>
      </c>
      <c r="F481">
        <v>389.74</v>
      </c>
      <c r="G481">
        <v>389.74</v>
      </c>
      <c r="I481" t="s">
        <v>6935</v>
      </c>
    </row>
    <row r="482" spans="1:9">
      <c r="A482" t="s">
        <v>16568</v>
      </c>
      <c r="B482" t="s">
        <v>65</v>
      </c>
      <c r="C482">
        <v>43366</v>
      </c>
      <c r="D482" t="s">
        <v>31838</v>
      </c>
      <c r="E482" t="s">
        <v>11</v>
      </c>
      <c r="F482">
        <v>1.64</v>
      </c>
      <c r="G482">
        <v>1.64</v>
      </c>
      <c r="I482" t="s">
        <v>6935</v>
      </c>
    </row>
    <row r="483" spans="1:9">
      <c r="A483" t="s">
        <v>16569</v>
      </c>
      <c r="B483" t="s">
        <v>65</v>
      </c>
      <c r="C483">
        <v>10535</v>
      </c>
      <c r="D483" t="s">
        <v>9394</v>
      </c>
      <c r="E483" t="s">
        <v>32</v>
      </c>
      <c r="F483">
        <v>4990</v>
      </c>
      <c r="G483">
        <v>4990</v>
      </c>
      <c r="I483" t="s">
        <v>8951</v>
      </c>
    </row>
    <row r="484" spans="1:9">
      <c r="A484" t="s">
        <v>16570</v>
      </c>
      <c r="B484" t="s">
        <v>65</v>
      </c>
      <c r="C484">
        <v>10537</v>
      </c>
      <c r="D484" t="s">
        <v>9395</v>
      </c>
      <c r="E484" t="s">
        <v>32</v>
      </c>
      <c r="F484">
        <v>6805</v>
      </c>
      <c r="G484">
        <v>6805</v>
      </c>
      <c r="I484" t="s">
        <v>6935</v>
      </c>
    </row>
    <row r="485" spans="1:9">
      <c r="A485" t="s">
        <v>16571</v>
      </c>
      <c r="B485" t="s">
        <v>65</v>
      </c>
      <c r="C485">
        <v>13891</v>
      </c>
      <c r="D485" t="s">
        <v>9396</v>
      </c>
      <c r="E485" t="s">
        <v>32</v>
      </c>
      <c r="F485">
        <v>6241.72</v>
      </c>
      <c r="G485">
        <v>6241.72</v>
      </c>
      <c r="I485" t="s">
        <v>6935</v>
      </c>
    </row>
    <row r="486" spans="1:9">
      <c r="A486" t="s">
        <v>16572</v>
      </c>
      <c r="B486" t="s">
        <v>65</v>
      </c>
      <c r="C486">
        <v>44492</v>
      </c>
      <c r="D486" t="s">
        <v>31839</v>
      </c>
      <c r="E486" t="s">
        <v>32</v>
      </c>
      <c r="F486">
        <v>27148.98</v>
      </c>
      <c r="G486">
        <v>27148.98</v>
      </c>
      <c r="I486" t="s">
        <v>6935</v>
      </c>
    </row>
    <row r="487" spans="1:9">
      <c r="A487" t="s">
        <v>16573</v>
      </c>
      <c r="B487" t="s">
        <v>65</v>
      </c>
      <c r="C487">
        <v>36396</v>
      </c>
      <c r="D487" t="s">
        <v>9397</v>
      </c>
      <c r="E487" t="s">
        <v>32</v>
      </c>
      <c r="F487">
        <v>5708.89</v>
      </c>
      <c r="G487">
        <v>5708.89</v>
      </c>
      <c r="I487" t="s">
        <v>6935</v>
      </c>
    </row>
    <row r="488" spans="1:9">
      <c r="A488" t="s">
        <v>16574</v>
      </c>
      <c r="B488" t="s">
        <v>65</v>
      </c>
      <c r="C488">
        <v>36397</v>
      </c>
      <c r="D488" t="s">
        <v>9398</v>
      </c>
      <c r="E488" t="s">
        <v>32</v>
      </c>
      <c r="F488">
        <v>20298.3</v>
      </c>
      <c r="G488">
        <v>20298.3</v>
      </c>
      <c r="I488" t="s">
        <v>6935</v>
      </c>
    </row>
    <row r="489" spans="1:9">
      <c r="A489" t="s">
        <v>16575</v>
      </c>
      <c r="B489" t="s">
        <v>65</v>
      </c>
      <c r="C489">
        <v>36398</v>
      </c>
      <c r="D489" t="s">
        <v>9399</v>
      </c>
      <c r="E489" t="s">
        <v>32</v>
      </c>
      <c r="F489">
        <v>24670.89</v>
      </c>
      <c r="G489">
        <v>24670.89</v>
      </c>
      <c r="I489" t="s">
        <v>6935</v>
      </c>
    </row>
    <row r="490" spans="1:9">
      <c r="A490" t="s">
        <v>16576</v>
      </c>
      <c r="B490" t="s">
        <v>65</v>
      </c>
      <c r="C490">
        <v>647</v>
      </c>
      <c r="D490" t="s">
        <v>9400</v>
      </c>
      <c r="E490" t="s">
        <v>62</v>
      </c>
      <c r="F490">
        <v>28.73</v>
      </c>
      <c r="G490">
        <v>32.119999999999997</v>
      </c>
      <c r="I490" t="s">
        <v>6935</v>
      </c>
    </row>
    <row r="491" spans="1:9">
      <c r="A491" t="s">
        <v>16577</v>
      </c>
      <c r="B491" t="s">
        <v>65</v>
      </c>
      <c r="C491">
        <v>40920</v>
      </c>
      <c r="D491" t="s">
        <v>9401</v>
      </c>
      <c r="E491" t="s">
        <v>6706</v>
      </c>
      <c r="F491">
        <v>5032.88</v>
      </c>
      <c r="G491">
        <v>5628.77</v>
      </c>
      <c r="I491" t="s">
        <v>6935</v>
      </c>
    </row>
    <row r="492" spans="1:9">
      <c r="A492" t="s">
        <v>16578</v>
      </c>
      <c r="B492" t="s">
        <v>65</v>
      </c>
      <c r="C492">
        <v>715</v>
      </c>
      <c r="D492" t="s">
        <v>9402</v>
      </c>
      <c r="E492" t="s">
        <v>32</v>
      </c>
      <c r="F492">
        <v>20.11</v>
      </c>
      <c r="G492">
        <v>20.11</v>
      </c>
      <c r="I492" t="s">
        <v>8951</v>
      </c>
    </row>
    <row r="493" spans="1:9">
      <c r="A493" t="s">
        <v>16579</v>
      </c>
      <c r="B493" t="s">
        <v>65</v>
      </c>
      <c r="C493">
        <v>716</v>
      </c>
      <c r="D493" t="s">
        <v>9403</v>
      </c>
      <c r="E493" t="s">
        <v>32</v>
      </c>
      <c r="F493">
        <v>22.74</v>
      </c>
      <c r="G493">
        <v>22.74</v>
      </c>
      <c r="I493" t="s">
        <v>6935</v>
      </c>
    </row>
    <row r="494" spans="1:9">
      <c r="A494" t="s">
        <v>16580</v>
      </c>
      <c r="B494" t="s">
        <v>65</v>
      </c>
      <c r="C494">
        <v>7270</v>
      </c>
      <c r="D494" t="s">
        <v>9404</v>
      </c>
      <c r="E494" t="s">
        <v>32</v>
      </c>
      <c r="F494">
        <v>0.75</v>
      </c>
      <c r="G494">
        <v>0.75</v>
      </c>
      <c r="I494" t="s">
        <v>6935</v>
      </c>
    </row>
    <row r="495" spans="1:9">
      <c r="A495" t="s">
        <v>16581</v>
      </c>
      <c r="B495" t="s">
        <v>65</v>
      </c>
      <c r="C495">
        <v>44460</v>
      </c>
      <c r="D495" t="s">
        <v>9405</v>
      </c>
      <c r="E495" t="s">
        <v>32</v>
      </c>
      <c r="F495">
        <v>1.25</v>
      </c>
      <c r="G495">
        <v>1.25</v>
      </c>
      <c r="I495" t="s">
        <v>6935</v>
      </c>
    </row>
    <row r="496" spans="1:9">
      <c r="A496" t="s">
        <v>16582</v>
      </c>
      <c r="B496" t="s">
        <v>65</v>
      </c>
      <c r="C496">
        <v>44461</v>
      </c>
      <c r="D496" t="s">
        <v>9406</v>
      </c>
      <c r="E496" t="s">
        <v>32</v>
      </c>
      <c r="F496">
        <v>1.71</v>
      </c>
      <c r="G496">
        <v>1.71</v>
      </c>
      <c r="I496" t="s">
        <v>6935</v>
      </c>
    </row>
    <row r="497" spans="1:9">
      <c r="A497" t="s">
        <v>16583</v>
      </c>
      <c r="B497" t="s">
        <v>65</v>
      </c>
      <c r="C497">
        <v>7267</v>
      </c>
      <c r="D497" t="s">
        <v>9407</v>
      </c>
      <c r="E497" t="s">
        <v>32</v>
      </c>
      <c r="F497">
        <v>0.63</v>
      </c>
      <c r="G497">
        <v>0.63</v>
      </c>
      <c r="I497" t="s">
        <v>6935</v>
      </c>
    </row>
    <row r="498" spans="1:9">
      <c r="A498" t="s">
        <v>16584</v>
      </c>
      <c r="B498" t="s">
        <v>65</v>
      </c>
      <c r="C498">
        <v>44458</v>
      </c>
      <c r="D498" t="s">
        <v>9408</v>
      </c>
      <c r="E498" t="s">
        <v>32</v>
      </c>
      <c r="F498">
        <v>0.76</v>
      </c>
      <c r="G498">
        <v>0.76</v>
      </c>
      <c r="I498" t="s">
        <v>6935</v>
      </c>
    </row>
    <row r="499" spans="1:9">
      <c r="A499" t="s">
        <v>16585</v>
      </c>
      <c r="B499" t="s">
        <v>65</v>
      </c>
      <c r="C499">
        <v>44457</v>
      </c>
      <c r="D499" t="s">
        <v>9409</v>
      </c>
      <c r="E499" t="s">
        <v>32</v>
      </c>
      <c r="F499">
        <v>1.48</v>
      </c>
      <c r="G499">
        <v>1.48</v>
      </c>
      <c r="I499" t="s">
        <v>6935</v>
      </c>
    </row>
    <row r="500" spans="1:9">
      <c r="A500" t="s">
        <v>16586</v>
      </c>
      <c r="B500" t="s">
        <v>65</v>
      </c>
      <c r="C500">
        <v>7271</v>
      </c>
      <c r="D500" t="s">
        <v>9410</v>
      </c>
      <c r="E500" t="s">
        <v>32</v>
      </c>
      <c r="F500">
        <v>0.8</v>
      </c>
      <c r="G500">
        <v>0.8</v>
      </c>
      <c r="I500" t="s">
        <v>8951</v>
      </c>
    </row>
    <row r="501" spans="1:9">
      <c r="A501" t="s">
        <v>16587</v>
      </c>
      <c r="B501" t="s">
        <v>65</v>
      </c>
      <c r="C501">
        <v>7268</v>
      </c>
      <c r="D501" t="s">
        <v>9411</v>
      </c>
      <c r="E501" t="s">
        <v>32</v>
      </c>
      <c r="F501">
        <v>1.24</v>
      </c>
      <c r="G501">
        <v>1.24</v>
      </c>
      <c r="I501" t="s">
        <v>6935</v>
      </c>
    </row>
    <row r="502" spans="1:9">
      <c r="A502" t="s">
        <v>16588</v>
      </c>
      <c r="B502" t="s">
        <v>65</v>
      </c>
      <c r="C502">
        <v>44459</v>
      </c>
      <c r="D502" t="s">
        <v>9412</v>
      </c>
      <c r="E502" t="s">
        <v>32</v>
      </c>
      <c r="F502">
        <v>0.8</v>
      </c>
      <c r="G502">
        <v>0.8</v>
      </c>
      <c r="I502" t="s">
        <v>6935</v>
      </c>
    </row>
    <row r="503" spans="1:9">
      <c r="A503" t="s">
        <v>16589</v>
      </c>
      <c r="B503" t="s">
        <v>65</v>
      </c>
      <c r="C503">
        <v>44462</v>
      </c>
      <c r="D503" t="s">
        <v>9413</v>
      </c>
      <c r="E503" t="s">
        <v>32</v>
      </c>
      <c r="F503">
        <v>1.42</v>
      </c>
      <c r="G503">
        <v>1.42</v>
      </c>
      <c r="I503" t="s">
        <v>6935</v>
      </c>
    </row>
    <row r="504" spans="1:9">
      <c r="A504" t="s">
        <v>16590</v>
      </c>
      <c r="B504" t="s">
        <v>65</v>
      </c>
      <c r="C504">
        <v>44463</v>
      </c>
      <c r="D504" t="s">
        <v>9414</v>
      </c>
      <c r="E504" t="s">
        <v>32</v>
      </c>
      <c r="F504">
        <v>1.84</v>
      </c>
      <c r="G504">
        <v>1.84</v>
      </c>
      <c r="I504" t="s">
        <v>6935</v>
      </c>
    </row>
    <row r="505" spans="1:9">
      <c r="A505" t="s">
        <v>16591</v>
      </c>
      <c r="B505" t="s">
        <v>65</v>
      </c>
      <c r="C505">
        <v>44464</v>
      </c>
      <c r="D505" t="s">
        <v>9415</v>
      </c>
      <c r="E505" t="s">
        <v>32</v>
      </c>
      <c r="F505">
        <v>1.9</v>
      </c>
      <c r="G505">
        <v>1.9</v>
      </c>
      <c r="I505" t="s">
        <v>6935</v>
      </c>
    </row>
    <row r="506" spans="1:9">
      <c r="A506" t="s">
        <v>16592</v>
      </c>
      <c r="B506" t="s">
        <v>65</v>
      </c>
      <c r="C506">
        <v>44465</v>
      </c>
      <c r="D506" t="s">
        <v>9416</v>
      </c>
      <c r="E506" t="s">
        <v>32</v>
      </c>
      <c r="F506">
        <v>2.61</v>
      </c>
      <c r="G506">
        <v>2.61</v>
      </c>
      <c r="I506" t="s">
        <v>6935</v>
      </c>
    </row>
    <row r="507" spans="1:9">
      <c r="A507" t="s">
        <v>16593</v>
      </c>
      <c r="B507" t="s">
        <v>65</v>
      </c>
      <c r="C507">
        <v>38783</v>
      </c>
      <c r="D507" t="s">
        <v>9417</v>
      </c>
      <c r="E507" t="s">
        <v>32</v>
      </c>
      <c r="F507">
        <v>0.91</v>
      </c>
      <c r="G507">
        <v>0.91</v>
      </c>
      <c r="I507" t="s">
        <v>6935</v>
      </c>
    </row>
    <row r="508" spans="1:9">
      <c r="A508" t="s">
        <v>16594</v>
      </c>
      <c r="B508" t="s">
        <v>65</v>
      </c>
      <c r="C508">
        <v>44466</v>
      </c>
      <c r="D508" t="s">
        <v>9418</v>
      </c>
      <c r="E508" t="s">
        <v>32</v>
      </c>
      <c r="F508">
        <v>1.85</v>
      </c>
      <c r="G508">
        <v>1.85</v>
      </c>
      <c r="I508" t="s">
        <v>6935</v>
      </c>
    </row>
    <row r="509" spans="1:9">
      <c r="A509" t="s">
        <v>16595</v>
      </c>
      <c r="B509" t="s">
        <v>65</v>
      </c>
      <c r="C509">
        <v>44467</v>
      </c>
      <c r="D509" t="s">
        <v>9419</v>
      </c>
      <c r="E509" t="s">
        <v>32</v>
      </c>
      <c r="F509">
        <v>2.23</v>
      </c>
      <c r="G509">
        <v>2.23</v>
      </c>
      <c r="I509" t="s">
        <v>6935</v>
      </c>
    </row>
    <row r="510" spans="1:9">
      <c r="A510" t="s">
        <v>16596</v>
      </c>
      <c r="B510" t="s">
        <v>65</v>
      </c>
      <c r="C510">
        <v>44468</v>
      </c>
      <c r="D510" t="s">
        <v>9420</v>
      </c>
      <c r="E510" t="s">
        <v>32</v>
      </c>
      <c r="F510">
        <v>1.94</v>
      </c>
      <c r="G510">
        <v>1.94</v>
      </c>
      <c r="I510" t="s">
        <v>6935</v>
      </c>
    </row>
    <row r="511" spans="1:9">
      <c r="A511" t="s">
        <v>16597</v>
      </c>
      <c r="B511" t="s">
        <v>65</v>
      </c>
      <c r="C511">
        <v>37593</v>
      </c>
      <c r="D511" t="s">
        <v>9421</v>
      </c>
      <c r="E511" t="s">
        <v>32</v>
      </c>
      <c r="F511">
        <v>2.4900000000000002</v>
      </c>
      <c r="G511">
        <v>2.4900000000000002</v>
      </c>
      <c r="I511" t="s">
        <v>6935</v>
      </c>
    </row>
    <row r="512" spans="1:9">
      <c r="A512" t="s">
        <v>16598</v>
      </c>
      <c r="B512" t="s">
        <v>65</v>
      </c>
      <c r="C512">
        <v>37594</v>
      </c>
      <c r="D512" t="s">
        <v>9422</v>
      </c>
      <c r="E512" t="s">
        <v>32</v>
      </c>
      <c r="F512">
        <v>2.96</v>
      </c>
      <c r="G512">
        <v>2.96</v>
      </c>
      <c r="I512" t="s">
        <v>6935</v>
      </c>
    </row>
    <row r="513" spans="1:9">
      <c r="A513" t="s">
        <v>16599</v>
      </c>
      <c r="B513" t="s">
        <v>65</v>
      </c>
      <c r="C513">
        <v>37592</v>
      </c>
      <c r="D513" t="s">
        <v>9423</v>
      </c>
      <c r="E513" t="s">
        <v>32</v>
      </c>
      <c r="F513">
        <v>1.97</v>
      </c>
      <c r="G513">
        <v>1.97</v>
      </c>
      <c r="I513" t="s">
        <v>6935</v>
      </c>
    </row>
    <row r="514" spans="1:9">
      <c r="A514" t="s">
        <v>16600</v>
      </c>
      <c r="B514" t="s">
        <v>65</v>
      </c>
      <c r="C514">
        <v>41372</v>
      </c>
      <c r="D514" t="s">
        <v>9424</v>
      </c>
      <c r="E514" t="s">
        <v>9</v>
      </c>
      <c r="F514">
        <v>120.34</v>
      </c>
      <c r="G514">
        <v>120.34</v>
      </c>
      <c r="I514" t="s">
        <v>6935</v>
      </c>
    </row>
    <row r="515" spans="1:9">
      <c r="A515" t="s">
        <v>16601</v>
      </c>
      <c r="B515" t="s">
        <v>65</v>
      </c>
      <c r="C515">
        <v>41371</v>
      </c>
      <c r="D515" t="s">
        <v>9425</v>
      </c>
      <c r="E515" t="s">
        <v>9</v>
      </c>
      <c r="F515">
        <v>71.13</v>
      </c>
      <c r="G515">
        <v>71.13</v>
      </c>
      <c r="I515" t="s">
        <v>6935</v>
      </c>
    </row>
    <row r="516" spans="1:9">
      <c r="A516" t="s">
        <v>16602</v>
      </c>
      <c r="B516" t="s">
        <v>65</v>
      </c>
      <c r="C516">
        <v>34556</v>
      </c>
      <c r="D516" t="s">
        <v>9426</v>
      </c>
      <c r="E516" t="s">
        <v>32</v>
      </c>
      <c r="F516">
        <v>4.6500000000000004</v>
      </c>
      <c r="G516">
        <v>4.6500000000000004</v>
      </c>
      <c r="I516" t="s">
        <v>6935</v>
      </c>
    </row>
    <row r="517" spans="1:9">
      <c r="A517" t="s">
        <v>16603</v>
      </c>
      <c r="B517" t="s">
        <v>65</v>
      </c>
      <c r="C517">
        <v>37873</v>
      </c>
      <c r="D517" t="s">
        <v>9427</v>
      </c>
      <c r="E517" t="s">
        <v>32</v>
      </c>
      <c r="F517">
        <v>4.7300000000000004</v>
      </c>
      <c r="G517">
        <v>4.7300000000000004</v>
      </c>
      <c r="I517" t="s">
        <v>6935</v>
      </c>
    </row>
    <row r="518" spans="1:9">
      <c r="A518" t="s">
        <v>16604</v>
      </c>
      <c r="B518" t="s">
        <v>65</v>
      </c>
      <c r="C518">
        <v>34564</v>
      </c>
      <c r="D518" t="s">
        <v>9428</v>
      </c>
      <c r="E518" t="s">
        <v>32</v>
      </c>
      <c r="F518">
        <v>4.95</v>
      </c>
      <c r="G518">
        <v>4.95</v>
      </c>
      <c r="I518" t="s">
        <v>6935</v>
      </c>
    </row>
    <row r="519" spans="1:9">
      <c r="A519" t="s">
        <v>16605</v>
      </c>
      <c r="B519" t="s">
        <v>65</v>
      </c>
      <c r="C519">
        <v>34565</v>
      </c>
      <c r="D519" t="s">
        <v>9429</v>
      </c>
      <c r="E519" t="s">
        <v>32</v>
      </c>
      <c r="F519">
        <v>5.24</v>
      </c>
      <c r="G519">
        <v>5.24</v>
      </c>
      <c r="I519" t="s">
        <v>6935</v>
      </c>
    </row>
    <row r="520" spans="1:9">
      <c r="A520" t="s">
        <v>16606</v>
      </c>
      <c r="B520" t="s">
        <v>65</v>
      </c>
      <c r="C520">
        <v>38590</v>
      </c>
      <c r="D520" t="s">
        <v>9430</v>
      </c>
      <c r="E520" t="s">
        <v>32</v>
      </c>
      <c r="F520">
        <v>3.87</v>
      </c>
      <c r="G520">
        <v>3.87</v>
      </c>
      <c r="I520" t="s">
        <v>6935</v>
      </c>
    </row>
    <row r="521" spans="1:9">
      <c r="A521" t="s">
        <v>16607</v>
      </c>
      <c r="B521" t="s">
        <v>65</v>
      </c>
      <c r="C521">
        <v>34566</v>
      </c>
      <c r="D521" t="s">
        <v>9431</v>
      </c>
      <c r="E521" t="s">
        <v>32</v>
      </c>
      <c r="F521">
        <v>4.07</v>
      </c>
      <c r="G521">
        <v>4.07</v>
      </c>
      <c r="I521" t="s">
        <v>6935</v>
      </c>
    </row>
    <row r="522" spans="1:9">
      <c r="A522" t="s">
        <v>16608</v>
      </c>
      <c r="B522" t="s">
        <v>65</v>
      </c>
      <c r="C522">
        <v>34567</v>
      </c>
      <c r="D522" t="s">
        <v>9432</v>
      </c>
      <c r="E522" t="s">
        <v>32</v>
      </c>
      <c r="F522">
        <v>4.3099999999999996</v>
      </c>
      <c r="G522">
        <v>4.3099999999999996</v>
      </c>
      <c r="I522" t="s">
        <v>6935</v>
      </c>
    </row>
    <row r="523" spans="1:9">
      <c r="A523" t="s">
        <v>16609</v>
      </c>
      <c r="B523" t="s">
        <v>65</v>
      </c>
      <c r="C523">
        <v>38591</v>
      </c>
      <c r="D523" t="s">
        <v>9433</v>
      </c>
      <c r="E523" t="s">
        <v>32</v>
      </c>
      <c r="F523">
        <v>3.91</v>
      </c>
      <c r="G523">
        <v>3.91</v>
      </c>
      <c r="I523" t="s">
        <v>6935</v>
      </c>
    </row>
    <row r="524" spans="1:9">
      <c r="A524" t="s">
        <v>16610</v>
      </c>
      <c r="B524" t="s">
        <v>65</v>
      </c>
      <c r="C524">
        <v>34568</v>
      </c>
      <c r="D524" t="s">
        <v>9434</v>
      </c>
      <c r="E524" t="s">
        <v>32</v>
      </c>
      <c r="F524">
        <v>5.0999999999999996</v>
      </c>
      <c r="G524">
        <v>5.0999999999999996</v>
      </c>
      <c r="I524" t="s">
        <v>6935</v>
      </c>
    </row>
    <row r="525" spans="1:9">
      <c r="A525" t="s">
        <v>16611</v>
      </c>
      <c r="B525" t="s">
        <v>65</v>
      </c>
      <c r="C525">
        <v>34569</v>
      </c>
      <c r="D525" t="s">
        <v>9435</v>
      </c>
      <c r="E525" t="s">
        <v>32</v>
      </c>
      <c r="F525">
        <v>5.24</v>
      </c>
      <c r="G525">
        <v>5.24</v>
      </c>
      <c r="I525" t="s">
        <v>6935</v>
      </c>
    </row>
    <row r="526" spans="1:9">
      <c r="A526" t="s">
        <v>16612</v>
      </c>
      <c r="B526" t="s">
        <v>65</v>
      </c>
      <c r="C526">
        <v>34570</v>
      </c>
      <c r="D526" t="s">
        <v>9436</v>
      </c>
      <c r="E526" t="s">
        <v>32</v>
      </c>
      <c r="F526">
        <v>5.69</v>
      </c>
      <c r="G526">
        <v>5.69</v>
      </c>
      <c r="I526" t="s">
        <v>6935</v>
      </c>
    </row>
    <row r="527" spans="1:9">
      <c r="A527" t="s">
        <v>16613</v>
      </c>
      <c r="B527" t="s">
        <v>65</v>
      </c>
      <c r="C527">
        <v>25070</v>
      </c>
      <c r="D527" t="s">
        <v>9437</v>
      </c>
      <c r="E527" t="s">
        <v>32</v>
      </c>
      <c r="F527">
        <v>4.28</v>
      </c>
      <c r="G527">
        <v>4.28</v>
      </c>
      <c r="I527" t="s">
        <v>6935</v>
      </c>
    </row>
    <row r="528" spans="1:9">
      <c r="A528" t="s">
        <v>16614</v>
      </c>
      <c r="B528" t="s">
        <v>65</v>
      </c>
      <c r="C528">
        <v>34571</v>
      </c>
      <c r="D528" t="s">
        <v>9438</v>
      </c>
      <c r="E528" t="s">
        <v>32</v>
      </c>
      <c r="F528">
        <v>4.32</v>
      </c>
      <c r="G528">
        <v>4.32</v>
      </c>
      <c r="I528" t="s">
        <v>6935</v>
      </c>
    </row>
    <row r="529" spans="1:9">
      <c r="A529" t="s">
        <v>16615</v>
      </c>
      <c r="B529" t="s">
        <v>65</v>
      </c>
      <c r="C529">
        <v>34573</v>
      </c>
      <c r="D529" t="s">
        <v>9439</v>
      </c>
      <c r="E529" t="s">
        <v>32</v>
      </c>
      <c r="F529">
        <v>4.55</v>
      </c>
      <c r="G529">
        <v>4.55</v>
      </c>
      <c r="I529" t="s">
        <v>6935</v>
      </c>
    </row>
    <row r="530" spans="1:9">
      <c r="A530" t="s">
        <v>16616</v>
      </c>
      <c r="B530" t="s">
        <v>65</v>
      </c>
      <c r="C530">
        <v>37107</v>
      </c>
      <c r="D530" t="s">
        <v>9440</v>
      </c>
      <c r="E530" t="s">
        <v>32</v>
      </c>
      <c r="F530">
        <v>6.01</v>
      </c>
      <c r="G530">
        <v>6.01</v>
      </c>
      <c r="I530" t="s">
        <v>6935</v>
      </c>
    </row>
    <row r="531" spans="1:9">
      <c r="A531" t="s">
        <v>16617</v>
      </c>
      <c r="B531" t="s">
        <v>65</v>
      </c>
      <c r="C531">
        <v>34576</v>
      </c>
      <c r="D531" t="s">
        <v>9441</v>
      </c>
      <c r="E531" t="s">
        <v>32</v>
      </c>
      <c r="F531">
        <v>6.63</v>
      </c>
      <c r="G531">
        <v>6.63</v>
      </c>
      <c r="I531" t="s">
        <v>6935</v>
      </c>
    </row>
    <row r="532" spans="1:9">
      <c r="A532" t="s">
        <v>16618</v>
      </c>
      <c r="B532" t="s">
        <v>65</v>
      </c>
      <c r="C532">
        <v>34577</v>
      </c>
      <c r="D532" t="s">
        <v>9442</v>
      </c>
      <c r="E532" t="s">
        <v>32</v>
      </c>
      <c r="F532">
        <v>6.91</v>
      </c>
      <c r="G532">
        <v>6.91</v>
      </c>
      <c r="I532" t="s">
        <v>6935</v>
      </c>
    </row>
    <row r="533" spans="1:9">
      <c r="A533" t="s">
        <v>16619</v>
      </c>
      <c r="B533" t="s">
        <v>65</v>
      </c>
      <c r="C533">
        <v>34578</v>
      </c>
      <c r="D533" t="s">
        <v>9443</v>
      </c>
      <c r="E533" t="s">
        <v>32</v>
      </c>
      <c r="F533">
        <v>7.5</v>
      </c>
      <c r="G533">
        <v>7.5</v>
      </c>
      <c r="I533" t="s">
        <v>6935</v>
      </c>
    </row>
    <row r="534" spans="1:9">
      <c r="A534" t="s">
        <v>16620</v>
      </c>
      <c r="B534" t="s">
        <v>65</v>
      </c>
      <c r="C534">
        <v>34579</v>
      </c>
      <c r="D534" t="s">
        <v>9444</v>
      </c>
      <c r="E534" t="s">
        <v>32</v>
      </c>
      <c r="F534">
        <v>8</v>
      </c>
      <c r="G534">
        <v>8</v>
      </c>
      <c r="I534" t="s">
        <v>6935</v>
      </c>
    </row>
    <row r="535" spans="1:9">
      <c r="A535" t="s">
        <v>16621</v>
      </c>
      <c r="B535" t="s">
        <v>65</v>
      </c>
      <c r="C535">
        <v>25067</v>
      </c>
      <c r="D535" t="s">
        <v>9445</v>
      </c>
      <c r="E535" t="s">
        <v>32</v>
      </c>
      <c r="F535">
        <v>5.35</v>
      </c>
      <c r="G535">
        <v>5.35</v>
      </c>
      <c r="I535" t="s">
        <v>6935</v>
      </c>
    </row>
    <row r="536" spans="1:9">
      <c r="A536" t="s">
        <v>16622</v>
      </c>
      <c r="B536" t="s">
        <v>65</v>
      </c>
      <c r="C536">
        <v>34580</v>
      </c>
      <c r="D536" t="s">
        <v>9446</v>
      </c>
      <c r="E536" t="s">
        <v>32</v>
      </c>
      <c r="F536">
        <v>5.97</v>
      </c>
      <c r="G536">
        <v>5.97</v>
      </c>
      <c r="I536" t="s">
        <v>6935</v>
      </c>
    </row>
    <row r="537" spans="1:9">
      <c r="A537" t="s">
        <v>16623</v>
      </c>
      <c r="B537" t="s">
        <v>65</v>
      </c>
      <c r="C537">
        <v>25071</v>
      </c>
      <c r="D537" t="s">
        <v>9447</v>
      </c>
      <c r="E537" t="s">
        <v>32</v>
      </c>
      <c r="F537">
        <v>2.97</v>
      </c>
      <c r="G537">
        <v>2.97</v>
      </c>
      <c r="I537" t="s">
        <v>6935</v>
      </c>
    </row>
    <row r="538" spans="1:9">
      <c r="A538" t="s">
        <v>16624</v>
      </c>
      <c r="B538" t="s">
        <v>65</v>
      </c>
      <c r="C538">
        <v>44171</v>
      </c>
      <c r="D538" t="s">
        <v>9448</v>
      </c>
      <c r="E538" t="s">
        <v>32</v>
      </c>
      <c r="F538">
        <v>22.34</v>
      </c>
      <c r="G538">
        <v>22.34</v>
      </c>
      <c r="I538" t="s">
        <v>6935</v>
      </c>
    </row>
    <row r="539" spans="1:9">
      <c r="A539" t="s">
        <v>16625</v>
      </c>
      <c r="B539" t="s">
        <v>65</v>
      </c>
      <c r="C539">
        <v>38395</v>
      </c>
      <c r="D539" t="s">
        <v>9449</v>
      </c>
      <c r="E539" t="s">
        <v>32</v>
      </c>
      <c r="F539">
        <v>9.64</v>
      </c>
      <c r="G539">
        <v>9.64</v>
      </c>
      <c r="I539" t="s">
        <v>6935</v>
      </c>
    </row>
    <row r="540" spans="1:9">
      <c r="A540" t="s">
        <v>16626</v>
      </c>
      <c r="B540" t="s">
        <v>65</v>
      </c>
      <c r="C540">
        <v>34583</v>
      </c>
      <c r="D540" t="s">
        <v>9450</v>
      </c>
      <c r="E540" t="s">
        <v>9</v>
      </c>
      <c r="F540">
        <v>56.78</v>
      </c>
      <c r="G540">
        <v>56.78</v>
      </c>
      <c r="I540" t="s">
        <v>6935</v>
      </c>
    </row>
    <row r="541" spans="1:9">
      <c r="A541" t="s">
        <v>16627</v>
      </c>
      <c r="B541" t="s">
        <v>65</v>
      </c>
      <c r="C541">
        <v>34584</v>
      </c>
      <c r="D541" t="s">
        <v>9451</v>
      </c>
      <c r="E541" t="s">
        <v>9</v>
      </c>
      <c r="F541">
        <v>41.64</v>
      </c>
      <c r="G541">
        <v>41.64</v>
      </c>
      <c r="I541" t="s">
        <v>6935</v>
      </c>
    </row>
    <row r="542" spans="1:9">
      <c r="A542" t="s">
        <v>16628</v>
      </c>
      <c r="B542" t="s">
        <v>65</v>
      </c>
      <c r="C542">
        <v>709</v>
      </c>
      <c r="D542" t="s">
        <v>9452</v>
      </c>
      <c r="E542" t="s">
        <v>9</v>
      </c>
      <c r="F542">
        <v>784.9</v>
      </c>
      <c r="G542">
        <v>784.9</v>
      </c>
      <c r="I542" t="s">
        <v>6935</v>
      </c>
    </row>
    <row r="543" spans="1:9">
      <c r="A543" t="s">
        <v>16629</v>
      </c>
      <c r="B543" t="s">
        <v>65</v>
      </c>
      <c r="C543">
        <v>34592</v>
      </c>
      <c r="D543" t="s">
        <v>9453</v>
      </c>
      <c r="E543" t="s">
        <v>32</v>
      </c>
      <c r="F543">
        <v>3.4</v>
      </c>
      <c r="G543">
        <v>3.4</v>
      </c>
      <c r="I543" t="s">
        <v>6935</v>
      </c>
    </row>
    <row r="544" spans="1:9">
      <c r="A544" t="s">
        <v>16630</v>
      </c>
      <c r="B544" t="s">
        <v>65</v>
      </c>
      <c r="C544">
        <v>34599</v>
      </c>
      <c r="D544" t="s">
        <v>9454</v>
      </c>
      <c r="E544" t="s">
        <v>32</v>
      </c>
      <c r="F544">
        <v>3.06</v>
      </c>
      <c r="G544">
        <v>3.06</v>
      </c>
      <c r="I544" t="s">
        <v>6935</v>
      </c>
    </row>
    <row r="545" spans="1:9">
      <c r="A545" t="s">
        <v>16631</v>
      </c>
      <c r="B545" t="s">
        <v>65</v>
      </c>
      <c r="C545">
        <v>651</v>
      </c>
      <c r="D545" t="s">
        <v>9455</v>
      </c>
      <c r="E545" t="s">
        <v>32</v>
      </c>
      <c r="F545">
        <v>3.75</v>
      </c>
      <c r="G545">
        <v>3.75</v>
      </c>
      <c r="I545" t="s">
        <v>6935</v>
      </c>
    </row>
    <row r="546" spans="1:9">
      <c r="A546" t="s">
        <v>16632</v>
      </c>
      <c r="B546" t="s">
        <v>65</v>
      </c>
      <c r="C546">
        <v>654</v>
      </c>
      <c r="D546" t="s">
        <v>9456</v>
      </c>
      <c r="E546" t="s">
        <v>32</v>
      </c>
      <c r="F546">
        <v>4.6500000000000004</v>
      </c>
      <c r="G546">
        <v>4.6500000000000004</v>
      </c>
      <c r="I546" t="s">
        <v>6935</v>
      </c>
    </row>
    <row r="547" spans="1:9">
      <c r="A547" t="s">
        <v>16633</v>
      </c>
      <c r="B547" t="s">
        <v>65</v>
      </c>
      <c r="C547">
        <v>37103</v>
      </c>
      <c r="D547" t="s">
        <v>9457</v>
      </c>
      <c r="E547" t="s">
        <v>32</v>
      </c>
      <c r="F547">
        <v>3.89</v>
      </c>
      <c r="G547">
        <v>3.89</v>
      </c>
      <c r="I547" t="s">
        <v>6935</v>
      </c>
    </row>
    <row r="548" spans="1:9">
      <c r="A548" t="s">
        <v>16634</v>
      </c>
      <c r="B548" t="s">
        <v>65</v>
      </c>
      <c r="C548">
        <v>34555</v>
      </c>
      <c r="D548" t="s">
        <v>9458</v>
      </c>
      <c r="E548" t="s">
        <v>32</v>
      </c>
      <c r="F548">
        <v>4.9400000000000004</v>
      </c>
      <c r="G548">
        <v>4.9400000000000004</v>
      </c>
      <c r="I548" t="s">
        <v>6935</v>
      </c>
    </row>
    <row r="549" spans="1:9">
      <c r="A549" t="s">
        <v>16635</v>
      </c>
      <c r="B549" t="s">
        <v>65</v>
      </c>
      <c r="C549">
        <v>674</v>
      </c>
      <c r="D549" t="s">
        <v>9459</v>
      </c>
      <c r="E549" t="s">
        <v>9</v>
      </c>
      <c r="F549">
        <v>85.75</v>
      </c>
      <c r="G549">
        <v>85.75</v>
      </c>
      <c r="I549" t="s">
        <v>6935</v>
      </c>
    </row>
    <row r="550" spans="1:9">
      <c r="A550" t="s">
        <v>16636</v>
      </c>
      <c r="B550" t="s">
        <v>65</v>
      </c>
      <c r="C550">
        <v>34600</v>
      </c>
      <c r="D550" t="s">
        <v>9460</v>
      </c>
      <c r="E550" t="s">
        <v>9</v>
      </c>
      <c r="F550">
        <v>125.95</v>
      </c>
      <c r="G550">
        <v>125.95</v>
      </c>
      <c r="I550" t="s">
        <v>8951</v>
      </c>
    </row>
    <row r="551" spans="1:9">
      <c r="A551" t="s">
        <v>16637</v>
      </c>
      <c r="B551" t="s">
        <v>65</v>
      </c>
      <c r="C551">
        <v>652</v>
      </c>
      <c r="D551" t="s">
        <v>9461</v>
      </c>
      <c r="E551" t="s">
        <v>9</v>
      </c>
      <c r="F551">
        <v>192.94</v>
      </c>
      <c r="G551">
        <v>192.94</v>
      </c>
      <c r="I551" t="s">
        <v>6935</v>
      </c>
    </row>
    <row r="552" spans="1:9">
      <c r="A552" t="s">
        <v>16638</v>
      </c>
      <c r="B552" t="s">
        <v>65</v>
      </c>
      <c r="C552">
        <v>650</v>
      </c>
      <c r="D552" t="s">
        <v>9462</v>
      </c>
      <c r="E552" t="s">
        <v>32</v>
      </c>
      <c r="F552">
        <v>3</v>
      </c>
      <c r="G552">
        <v>3</v>
      </c>
      <c r="I552" t="s">
        <v>8951</v>
      </c>
    </row>
    <row r="553" spans="1:9">
      <c r="A553" t="s">
        <v>16639</v>
      </c>
      <c r="B553" t="s">
        <v>65</v>
      </c>
      <c r="C553">
        <v>718</v>
      </c>
      <c r="D553" t="s">
        <v>9463</v>
      </c>
      <c r="E553" t="s">
        <v>32</v>
      </c>
      <c r="F553">
        <v>19.87</v>
      </c>
      <c r="G553">
        <v>19.87</v>
      </c>
      <c r="I553" t="s">
        <v>6935</v>
      </c>
    </row>
    <row r="554" spans="1:9">
      <c r="A554" t="s">
        <v>16640</v>
      </c>
      <c r="B554" t="s">
        <v>65</v>
      </c>
      <c r="C554">
        <v>11981</v>
      </c>
      <c r="D554" t="s">
        <v>9464</v>
      </c>
      <c r="E554" t="s">
        <v>32</v>
      </c>
      <c r="F554">
        <v>19.3</v>
      </c>
      <c r="G554">
        <v>19.3</v>
      </c>
      <c r="I554" t="s">
        <v>6935</v>
      </c>
    </row>
    <row r="555" spans="1:9">
      <c r="A555" t="s">
        <v>16641</v>
      </c>
      <c r="B555" t="s">
        <v>65</v>
      </c>
      <c r="C555">
        <v>34586</v>
      </c>
      <c r="D555" t="s">
        <v>9465</v>
      </c>
      <c r="E555" t="s">
        <v>32</v>
      </c>
      <c r="F555">
        <v>1.97</v>
      </c>
      <c r="G555">
        <v>1.97</v>
      </c>
      <c r="I555" t="s">
        <v>6935</v>
      </c>
    </row>
    <row r="556" spans="1:9">
      <c r="A556" t="s">
        <v>16642</v>
      </c>
      <c r="B556" t="s">
        <v>65</v>
      </c>
      <c r="C556">
        <v>38603</v>
      </c>
      <c r="D556" t="s">
        <v>9466</v>
      </c>
      <c r="E556" t="s">
        <v>32</v>
      </c>
      <c r="F556">
        <v>2.34</v>
      </c>
      <c r="G556">
        <v>2.34</v>
      </c>
      <c r="I556" t="s">
        <v>6935</v>
      </c>
    </row>
    <row r="557" spans="1:9">
      <c r="A557" t="s">
        <v>16643</v>
      </c>
      <c r="B557" t="s">
        <v>65</v>
      </c>
      <c r="C557">
        <v>34588</v>
      </c>
      <c r="D557" t="s">
        <v>9467</v>
      </c>
      <c r="E557" t="s">
        <v>32</v>
      </c>
      <c r="F557">
        <v>2.66</v>
      </c>
      <c r="G557">
        <v>2.66</v>
      </c>
      <c r="I557" t="s">
        <v>6935</v>
      </c>
    </row>
    <row r="558" spans="1:9">
      <c r="A558" t="s">
        <v>16644</v>
      </c>
      <c r="B558" t="s">
        <v>65</v>
      </c>
      <c r="C558">
        <v>34590</v>
      </c>
      <c r="D558" t="s">
        <v>9468</v>
      </c>
      <c r="E558" t="s">
        <v>32</v>
      </c>
      <c r="F558">
        <v>2.64</v>
      </c>
      <c r="G558">
        <v>2.64</v>
      </c>
      <c r="I558" t="s">
        <v>6935</v>
      </c>
    </row>
    <row r="559" spans="1:9">
      <c r="A559" t="s">
        <v>16645</v>
      </c>
      <c r="B559" t="s">
        <v>65</v>
      </c>
      <c r="C559">
        <v>34591</v>
      </c>
      <c r="D559" t="s">
        <v>9469</v>
      </c>
      <c r="E559" t="s">
        <v>32</v>
      </c>
      <c r="F559">
        <v>3.22</v>
      </c>
      <c r="G559">
        <v>3.22</v>
      </c>
      <c r="I559" t="s">
        <v>6935</v>
      </c>
    </row>
    <row r="560" spans="1:9">
      <c r="A560" t="s">
        <v>16646</v>
      </c>
      <c r="B560" t="s">
        <v>65</v>
      </c>
      <c r="C560">
        <v>40517</v>
      </c>
      <c r="D560" t="s">
        <v>9470</v>
      </c>
      <c r="E560" t="s">
        <v>9</v>
      </c>
      <c r="F560">
        <v>87.98</v>
      </c>
      <c r="G560">
        <v>87.98</v>
      </c>
      <c r="I560" t="s">
        <v>6935</v>
      </c>
    </row>
    <row r="561" spans="1:9">
      <c r="A561" t="s">
        <v>16647</v>
      </c>
      <c r="B561" t="s">
        <v>65</v>
      </c>
      <c r="C561">
        <v>40515</v>
      </c>
      <c r="D561" t="s">
        <v>9471</v>
      </c>
      <c r="E561" t="s">
        <v>9</v>
      </c>
      <c r="F561">
        <v>96.78</v>
      </c>
      <c r="G561">
        <v>96.78</v>
      </c>
      <c r="I561" t="s">
        <v>6935</v>
      </c>
    </row>
    <row r="562" spans="1:9">
      <c r="A562" t="s">
        <v>16648</v>
      </c>
      <c r="B562" t="s">
        <v>65</v>
      </c>
      <c r="C562">
        <v>40524</v>
      </c>
      <c r="D562" t="s">
        <v>9472</v>
      </c>
      <c r="E562" t="s">
        <v>9</v>
      </c>
      <c r="F562">
        <v>100.55</v>
      </c>
      <c r="G562">
        <v>100.55</v>
      </c>
      <c r="I562" t="s">
        <v>6935</v>
      </c>
    </row>
    <row r="563" spans="1:9">
      <c r="A563" t="s">
        <v>16649</v>
      </c>
      <c r="B563" t="s">
        <v>65</v>
      </c>
      <c r="C563">
        <v>40529</v>
      </c>
      <c r="D563" t="s">
        <v>9473</v>
      </c>
      <c r="E563" t="s">
        <v>9</v>
      </c>
      <c r="F563">
        <v>159.43</v>
      </c>
      <c r="G563">
        <v>159.43</v>
      </c>
      <c r="I563" t="s">
        <v>6935</v>
      </c>
    </row>
    <row r="564" spans="1:9">
      <c r="A564" t="s">
        <v>16650</v>
      </c>
      <c r="B564" t="s">
        <v>65</v>
      </c>
      <c r="C564">
        <v>36156</v>
      </c>
      <c r="D564" t="s">
        <v>9474</v>
      </c>
      <c r="E564" t="s">
        <v>9</v>
      </c>
      <c r="F564">
        <v>95.26</v>
      </c>
      <c r="G564">
        <v>95.26</v>
      </c>
      <c r="I564" t="s">
        <v>6935</v>
      </c>
    </row>
    <row r="565" spans="1:9">
      <c r="A565" t="s">
        <v>16651</v>
      </c>
      <c r="B565" t="s">
        <v>65</v>
      </c>
      <c r="C565">
        <v>36155</v>
      </c>
      <c r="D565" t="s">
        <v>9475</v>
      </c>
      <c r="E565" t="s">
        <v>9</v>
      </c>
      <c r="F565">
        <v>75.41</v>
      </c>
      <c r="G565">
        <v>75.41</v>
      </c>
      <c r="I565" t="s">
        <v>6935</v>
      </c>
    </row>
    <row r="566" spans="1:9">
      <c r="A566" t="s">
        <v>16652</v>
      </c>
      <c r="B566" t="s">
        <v>65</v>
      </c>
      <c r="C566">
        <v>36154</v>
      </c>
      <c r="D566" t="s">
        <v>9476</v>
      </c>
      <c r="E566" t="s">
        <v>9</v>
      </c>
      <c r="F566">
        <v>113.78</v>
      </c>
      <c r="G566">
        <v>113.78</v>
      </c>
      <c r="I566" t="s">
        <v>6935</v>
      </c>
    </row>
    <row r="567" spans="1:9">
      <c r="A567" t="s">
        <v>16653</v>
      </c>
      <c r="B567" t="s">
        <v>65</v>
      </c>
      <c r="C567">
        <v>36170</v>
      </c>
      <c r="D567" t="s">
        <v>9477</v>
      </c>
      <c r="E567" t="s">
        <v>9</v>
      </c>
      <c r="F567">
        <v>86</v>
      </c>
      <c r="G567">
        <v>86</v>
      </c>
      <c r="I567" t="s">
        <v>8951</v>
      </c>
    </row>
    <row r="568" spans="1:9">
      <c r="A568" t="s">
        <v>16654</v>
      </c>
      <c r="B568" t="s">
        <v>65</v>
      </c>
      <c r="C568">
        <v>695</v>
      </c>
      <c r="D568" t="s">
        <v>9478</v>
      </c>
      <c r="E568" t="s">
        <v>9</v>
      </c>
      <c r="F568">
        <v>95.59</v>
      </c>
      <c r="G568">
        <v>95.59</v>
      </c>
      <c r="I568" t="s">
        <v>6935</v>
      </c>
    </row>
    <row r="569" spans="1:9">
      <c r="A569" t="s">
        <v>16655</v>
      </c>
      <c r="B569" t="s">
        <v>65</v>
      </c>
      <c r="C569">
        <v>679</v>
      </c>
      <c r="D569" t="s">
        <v>9479</v>
      </c>
      <c r="E569" t="s">
        <v>9</v>
      </c>
      <c r="F569">
        <v>136.4</v>
      </c>
      <c r="G569">
        <v>136.4</v>
      </c>
      <c r="I569" t="s">
        <v>6935</v>
      </c>
    </row>
    <row r="570" spans="1:9">
      <c r="A570" t="s">
        <v>16656</v>
      </c>
      <c r="B570" t="s">
        <v>65</v>
      </c>
      <c r="C570">
        <v>711</v>
      </c>
      <c r="D570" t="s">
        <v>9480</v>
      </c>
      <c r="E570" t="s">
        <v>9</v>
      </c>
      <c r="F570">
        <v>86</v>
      </c>
      <c r="G570">
        <v>86</v>
      </c>
      <c r="I570" t="s">
        <v>6935</v>
      </c>
    </row>
    <row r="571" spans="1:9">
      <c r="A571" t="s">
        <v>16657</v>
      </c>
      <c r="B571" t="s">
        <v>65</v>
      </c>
      <c r="C571">
        <v>712</v>
      </c>
      <c r="D571" t="s">
        <v>9481</v>
      </c>
      <c r="E571" t="s">
        <v>9</v>
      </c>
      <c r="F571">
        <v>103.2</v>
      </c>
      <c r="G571">
        <v>103.2</v>
      </c>
      <c r="I571" t="s">
        <v>6935</v>
      </c>
    </row>
    <row r="572" spans="1:9">
      <c r="A572" t="s">
        <v>16658</v>
      </c>
      <c r="B572" t="s">
        <v>65</v>
      </c>
      <c r="C572">
        <v>12614</v>
      </c>
      <c r="D572" t="s">
        <v>9482</v>
      </c>
      <c r="E572" t="s">
        <v>32</v>
      </c>
      <c r="F572">
        <v>56.84</v>
      </c>
      <c r="G572">
        <v>56.84</v>
      </c>
      <c r="I572" t="s">
        <v>6935</v>
      </c>
    </row>
    <row r="573" spans="1:9">
      <c r="A573" t="s">
        <v>16659</v>
      </c>
      <c r="B573" t="s">
        <v>65</v>
      </c>
      <c r="C573">
        <v>6140</v>
      </c>
      <c r="D573" t="s">
        <v>9483</v>
      </c>
      <c r="E573" t="s">
        <v>32</v>
      </c>
      <c r="F573">
        <v>4.3899999999999997</v>
      </c>
      <c r="G573">
        <v>4.3899999999999997</v>
      </c>
      <c r="I573" t="s">
        <v>6935</v>
      </c>
    </row>
    <row r="574" spans="1:9">
      <c r="A574" t="s">
        <v>16660</v>
      </c>
      <c r="B574" t="s">
        <v>65</v>
      </c>
      <c r="C574">
        <v>38399</v>
      </c>
      <c r="D574" t="s">
        <v>9484</v>
      </c>
      <c r="E574" t="s">
        <v>32</v>
      </c>
      <c r="F574">
        <v>179.76</v>
      </c>
      <c r="G574">
        <v>179.76</v>
      </c>
      <c r="I574" t="s">
        <v>6935</v>
      </c>
    </row>
    <row r="575" spans="1:9">
      <c r="A575" t="s">
        <v>16661</v>
      </c>
      <c r="B575" t="s">
        <v>65</v>
      </c>
      <c r="C575">
        <v>729</v>
      </c>
      <c r="D575" t="s">
        <v>9485</v>
      </c>
      <c r="E575" t="s">
        <v>32</v>
      </c>
      <c r="F575">
        <v>950.75</v>
      </c>
      <c r="G575">
        <v>950.75</v>
      </c>
      <c r="I575" t="s">
        <v>8951</v>
      </c>
    </row>
    <row r="576" spans="1:9">
      <c r="A576" t="s">
        <v>16662</v>
      </c>
      <c r="B576" t="s">
        <v>65</v>
      </c>
      <c r="C576">
        <v>39925</v>
      </c>
      <c r="D576" t="s">
        <v>9486</v>
      </c>
      <c r="E576" t="s">
        <v>32</v>
      </c>
      <c r="F576">
        <v>13738.25</v>
      </c>
      <c r="G576">
        <v>13738.25</v>
      </c>
      <c r="I576" t="s">
        <v>6935</v>
      </c>
    </row>
    <row r="577" spans="1:9">
      <c r="A577" t="s">
        <v>16663</v>
      </c>
      <c r="B577" t="s">
        <v>65</v>
      </c>
      <c r="C577">
        <v>731</v>
      </c>
      <c r="D577" t="s">
        <v>9487</v>
      </c>
      <c r="E577" t="s">
        <v>32</v>
      </c>
      <c r="F577">
        <v>925.31</v>
      </c>
      <c r="G577">
        <v>925.31</v>
      </c>
      <c r="I577" t="s">
        <v>6935</v>
      </c>
    </row>
    <row r="578" spans="1:9">
      <c r="A578" t="s">
        <v>16664</v>
      </c>
      <c r="B578" t="s">
        <v>65</v>
      </c>
      <c r="C578">
        <v>10575</v>
      </c>
      <c r="D578" t="s">
        <v>9488</v>
      </c>
      <c r="E578" t="s">
        <v>32</v>
      </c>
      <c r="F578">
        <v>1444.02</v>
      </c>
      <c r="G578">
        <v>1444.02</v>
      </c>
      <c r="I578" t="s">
        <v>6935</v>
      </c>
    </row>
    <row r="579" spans="1:9">
      <c r="A579" t="s">
        <v>16665</v>
      </c>
      <c r="B579" t="s">
        <v>65</v>
      </c>
      <c r="C579">
        <v>733</v>
      </c>
      <c r="D579" t="s">
        <v>9489</v>
      </c>
      <c r="E579" t="s">
        <v>32</v>
      </c>
      <c r="F579">
        <v>1581.03</v>
      </c>
      <c r="G579">
        <v>1581.03</v>
      </c>
      <c r="I579" t="s">
        <v>6935</v>
      </c>
    </row>
    <row r="580" spans="1:9">
      <c r="A580" t="s">
        <v>16666</v>
      </c>
      <c r="B580" t="s">
        <v>65</v>
      </c>
      <c r="C580">
        <v>732</v>
      </c>
      <c r="D580" t="s">
        <v>9490</v>
      </c>
      <c r="E580" t="s">
        <v>32</v>
      </c>
      <c r="F580">
        <v>1559.77</v>
      </c>
      <c r="G580">
        <v>1559.77</v>
      </c>
      <c r="I580" t="s">
        <v>6935</v>
      </c>
    </row>
    <row r="581" spans="1:9">
      <c r="A581" t="s">
        <v>16667</v>
      </c>
      <c r="B581" t="s">
        <v>65</v>
      </c>
      <c r="C581">
        <v>735</v>
      </c>
      <c r="D581" t="s">
        <v>9491</v>
      </c>
      <c r="E581" t="s">
        <v>32</v>
      </c>
      <c r="F581">
        <v>2774.75</v>
      </c>
      <c r="G581">
        <v>2774.75</v>
      </c>
      <c r="I581" t="s">
        <v>6935</v>
      </c>
    </row>
    <row r="582" spans="1:9">
      <c r="A582" t="s">
        <v>16668</v>
      </c>
      <c r="B582" t="s">
        <v>65</v>
      </c>
      <c r="C582">
        <v>737</v>
      </c>
      <c r="D582" t="s">
        <v>9492</v>
      </c>
      <c r="E582" t="s">
        <v>32</v>
      </c>
      <c r="F582">
        <v>8746.74</v>
      </c>
      <c r="G582">
        <v>8746.74</v>
      </c>
      <c r="I582" t="s">
        <v>6935</v>
      </c>
    </row>
    <row r="583" spans="1:9">
      <c r="A583" t="s">
        <v>16669</v>
      </c>
      <c r="B583" t="s">
        <v>65</v>
      </c>
      <c r="C583">
        <v>736</v>
      </c>
      <c r="D583" t="s">
        <v>9493</v>
      </c>
      <c r="E583" t="s">
        <v>32</v>
      </c>
      <c r="F583">
        <v>2333.0700000000002</v>
      </c>
      <c r="G583">
        <v>2333.0700000000002</v>
      </c>
      <c r="I583" t="s">
        <v>6935</v>
      </c>
    </row>
    <row r="584" spans="1:9">
      <c r="A584" t="s">
        <v>16670</v>
      </c>
      <c r="B584" t="s">
        <v>65</v>
      </c>
      <c r="C584">
        <v>738</v>
      </c>
      <c r="D584" t="s">
        <v>9494</v>
      </c>
      <c r="E584" t="s">
        <v>32</v>
      </c>
      <c r="F584">
        <v>4055.8</v>
      </c>
      <c r="G584">
        <v>4055.8</v>
      </c>
      <c r="I584" t="s">
        <v>6935</v>
      </c>
    </row>
    <row r="585" spans="1:9">
      <c r="A585" t="s">
        <v>16671</v>
      </c>
      <c r="B585" t="s">
        <v>65</v>
      </c>
      <c r="C585">
        <v>740</v>
      </c>
      <c r="D585" t="s">
        <v>9495</v>
      </c>
      <c r="E585" t="s">
        <v>32</v>
      </c>
      <c r="F585">
        <v>8228.3799999999992</v>
      </c>
      <c r="G585">
        <v>8228.3799999999992</v>
      </c>
      <c r="I585" t="s">
        <v>6935</v>
      </c>
    </row>
    <row r="586" spans="1:9">
      <c r="A586" t="s">
        <v>16672</v>
      </c>
      <c r="B586" t="s">
        <v>65</v>
      </c>
      <c r="C586">
        <v>734</v>
      </c>
      <c r="D586" t="s">
        <v>9496</v>
      </c>
      <c r="E586" t="s">
        <v>32</v>
      </c>
      <c r="F586">
        <v>1672.07</v>
      </c>
      <c r="G586">
        <v>1672.07</v>
      </c>
      <c r="I586" t="s">
        <v>6935</v>
      </c>
    </row>
    <row r="587" spans="1:9">
      <c r="A587" t="s">
        <v>16673</v>
      </c>
      <c r="B587" t="s">
        <v>65</v>
      </c>
      <c r="C587">
        <v>39008</v>
      </c>
      <c r="D587" t="s">
        <v>9497</v>
      </c>
      <c r="E587" t="s">
        <v>32</v>
      </c>
      <c r="F587">
        <v>60829.62</v>
      </c>
      <c r="G587">
        <v>60829.62</v>
      </c>
      <c r="I587" t="s">
        <v>6935</v>
      </c>
    </row>
    <row r="588" spans="1:9">
      <c r="A588" t="s">
        <v>16674</v>
      </c>
      <c r="B588" t="s">
        <v>65</v>
      </c>
      <c r="C588">
        <v>39009</v>
      </c>
      <c r="D588" t="s">
        <v>9498</v>
      </c>
      <c r="E588" t="s">
        <v>32</v>
      </c>
      <c r="F588">
        <v>65171.4</v>
      </c>
      <c r="G588">
        <v>65171.4</v>
      </c>
      <c r="I588" t="s">
        <v>6935</v>
      </c>
    </row>
    <row r="589" spans="1:9">
      <c r="A589" t="s">
        <v>16675</v>
      </c>
      <c r="B589" t="s">
        <v>65</v>
      </c>
      <c r="C589">
        <v>10587</v>
      </c>
      <c r="D589" t="s">
        <v>9499</v>
      </c>
      <c r="E589" t="s">
        <v>32</v>
      </c>
      <c r="F589">
        <v>4242.7</v>
      </c>
      <c r="G589">
        <v>4242.7</v>
      </c>
      <c r="I589" t="s">
        <v>6935</v>
      </c>
    </row>
    <row r="590" spans="1:9">
      <c r="A590" t="s">
        <v>16676</v>
      </c>
      <c r="B590" t="s">
        <v>65</v>
      </c>
      <c r="C590">
        <v>759</v>
      </c>
      <c r="D590" t="s">
        <v>9500</v>
      </c>
      <c r="E590" t="s">
        <v>32</v>
      </c>
      <c r="F590">
        <v>6100.16</v>
      </c>
      <c r="G590">
        <v>6100.16</v>
      </c>
      <c r="I590" t="s">
        <v>6935</v>
      </c>
    </row>
    <row r="591" spans="1:9">
      <c r="A591" t="s">
        <v>16677</v>
      </c>
      <c r="B591" t="s">
        <v>65</v>
      </c>
      <c r="C591">
        <v>761</v>
      </c>
      <c r="D591" t="s">
        <v>9501</v>
      </c>
      <c r="E591" t="s">
        <v>32</v>
      </c>
      <c r="F591">
        <v>10340.280000000001</v>
      </c>
      <c r="G591">
        <v>10340.280000000001</v>
      </c>
      <c r="I591" t="s">
        <v>6935</v>
      </c>
    </row>
    <row r="592" spans="1:9">
      <c r="A592" t="s">
        <v>16678</v>
      </c>
      <c r="B592" t="s">
        <v>65</v>
      </c>
      <c r="C592">
        <v>750</v>
      </c>
      <c r="D592" t="s">
        <v>9502</v>
      </c>
      <c r="E592" t="s">
        <v>32</v>
      </c>
      <c r="F592">
        <v>9817.27</v>
      </c>
      <c r="G592">
        <v>9817.27</v>
      </c>
      <c r="I592" t="s">
        <v>6935</v>
      </c>
    </row>
    <row r="593" spans="1:9">
      <c r="A593" t="s">
        <v>16679</v>
      </c>
      <c r="B593" t="s">
        <v>65</v>
      </c>
      <c r="C593">
        <v>755</v>
      </c>
      <c r="D593" t="s">
        <v>9503</v>
      </c>
      <c r="E593" t="s">
        <v>32</v>
      </c>
      <c r="F593">
        <v>40285.33</v>
      </c>
      <c r="G593">
        <v>40285.33</v>
      </c>
      <c r="I593" t="s">
        <v>6935</v>
      </c>
    </row>
    <row r="594" spans="1:9">
      <c r="A594" t="s">
        <v>16680</v>
      </c>
      <c r="B594" t="s">
        <v>65</v>
      </c>
      <c r="C594">
        <v>749</v>
      </c>
      <c r="D594" t="s">
        <v>9504</v>
      </c>
      <c r="E594" t="s">
        <v>32</v>
      </c>
      <c r="F594">
        <v>14816.2</v>
      </c>
      <c r="G594">
        <v>14816.2</v>
      </c>
      <c r="I594" t="s">
        <v>6935</v>
      </c>
    </row>
    <row r="595" spans="1:9">
      <c r="A595" t="s">
        <v>16681</v>
      </c>
      <c r="B595" t="s">
        <v>65</v>
      </c>
      <c r="C595">
        <v>756</v>
      </c>
      <c r="D595" t="s">
        <v>9505</v>
      </c>
      <c r="E595" t="s">
        <v>32</v>
      </c>
      <c r="F595">
        <v>43936.55</v>
      </c>
      <c r="G595">
        <v>43936.55</v>
      </c>
      <c r="I595" t="s">
        <v>6935</v>
      </c>
    </row>
    <row r="596" spans="1:9">
      <c r="A596" t="s">
        <v>16682</v>
      </c>
      <c r="B596" t="s">
        <v>65</v>
      </c>
      <c r="C596">
        <v>10588</v>
      </c>
      <c r="D596" t="s">
        <v>9506</v>
      </c>
      <c r="E596" t="s">
        <v>32</v>
      </c>
      <c r="F596">
        <v>4404.46</v>
      </c>
      <c r="G596">
        <v>4404.46</v>
      </c>
      <c r="I596" t="s">
        <v>6935</v>
      </c>
    </row>
    <row r="597" spans="1:9">
      <c r="A597" t="s">
        <v>16683</v>
      </c>
      <c r="B597" t="s">
        <v>65</v>
      </c>
      <c r="C597">
        <v>10592</v>
      </c>
      <c r="D597" t="s">
        <v>9507</v>
      </c>
      <c r="E597" t="s">
        <v>32</v>
      </c>
      <c r="F597">
        <v>5320</v>
      </c>
      <c r="G597">
        <v>5320</v>
      </c>
      <c r="I597" t="s">
        <v>8951</v>
      </c>
    </row>
    <row r="598" spans="1:9">
      <c r="A598" t="s">
        <v>16684</v>
      </c>
      <c r="B598" t="s">
        <v>65</v>
      </c>
      <c r="C598">
        <v>10589</v>
      </c>
      <c r="D598" t="s">
        <v>9508</v>
      </c>
      <c r="E598" t="s">
        <v>32</v>
      </c>
      <c r="F598">
        <v>7147.08</v>
      </c>
      <c r="G598">
        <v>7147.08</v>
      </c>
      <c r="I598" t="s">
        <v>6935</v>
      </c>
    </row>
    <row r="599" spans="1:9">
      <c r="A599" t="s">
        <v>16685</v>
      </c>
      <c r="B599" t="s">
        <v>65</v>
      </c>
      <c r="C599">
        <v>760</v>
      </c>
      <c r="D599" t="s">
        <v>9509</v>
      </c>
      <c r="E599" t="s">
        <v>32</v>
      </c>
      <c r="F599">
        <v>39900</v>
      </c>
      <c r="G599">
        <v>39900</v>
      </c>
      <c r="I599" t="s">
        <v>6935</v>
      </c>
    </row>
    <row r="600" spans="1:9">
      <c r="A600" t="s">
        <v>16686</v>
      </c>
      <c r="B600" t="s">
        <v>65</v>
      </c>
      <c r="C600">
        <v>751</v>
      </c>
      <c r="D600" t="s">
        <v>9510</v>
      </c>
      <c r="E600" t="s">
        <v>32</v>
      </c>
      <c r="F600">
        <v>6284.25</v>
      </c>
      <c r="G600">
        <v>6284.25</v>
      </c>
      <c r="I600" t="s">
        <v>6935</v>
      </c>
    </row>
    <row r="601" spans="1:9">
      <c r="A601" t="s">
        <v>16687</v>
      </c>
      <c r="B601" t="s">
        <v>65</v>
      </c>
      <c r="C601">
        <v>754</v>
      </c>
      <c r="D601" t="s">
        <v>9511</v>
      </c>
      <c r="E601" t="s">
        <v>32</v>
      </c>
      <c r="F601">
        <v>9975</v>
      </c>
      <c r="G601">
        <v>9975</v>
      </c>
      <c r="I601" t="s">
        <v>6935</v>
      </c>
    </row>
    <row r="602" spans="1:9">
      <c r="A602" t="s">
        <v>16688</v>
      </c>
      <c r="B602" t="s">
        <v>65</v>
      </c>
      <c r="C602">
        <v>757</v>
      </c>
      <c r="D602" t="s">
        <v>9512</v>
      </c>
      <c r="E602" t="s">
        <v>32</v>
      </c>
      <c r="F602">
        <v>19950</v>
      </c>
      <c r="G602">
        <v>19950</v>
      </c>
      <c r="I602" t="s">
        <v>6935</v>
      </c>
    </row>
    <row r="603" spans="1:9">
      <c r="A603" t="s">
        <v>16689</v>
      </c>
      <c r="B603" t="s">
        <v>65</v>
      </c>
      <c r="C603">
        <v>44489</v>
      </c>
      <c r="D603" t="s">
        <v>9513</v>
      </c>
      <c r="E603" t="s">
        <v>32</v>
      </c>
      <c r="F603">
        <v>236356.02</v>
      </c>
      <c r="G603">
        <v>236356.02</v>
      </c>
      <c r="I603" t="s">
        <v>6935</v>
      </c>
    </row>
    <row r="604" spans="1:9">
      <c r="A604" t="s">
        <v>16690</v>
      </c>
      <c r="B604" t="s">
        <v>65</v>
      </c>
      <c r="C604">
        <v>39917</v>
      </c>
      <c r="D604" t="s">
        <v>9514</v>
      </c>
      <c r="E604" t="s">
        <v>32</v>
      </c>
      <c r="F604">
        <v>93438.69</v>
      </c>
      <c r="G604">
        <v>93438.69</v>
      </c>
      <c r="I604" t="s">
        <v>6935</v>
      </c>
    </row>
    <row r="605" spans="1:9">
      <c r="A605" t="s">
        <v>16691</v>
      </c>
      <c r="B605" t="s">
        <v>65</v>
      </c>
      <c r="C605">
        <v>38167</v>
      </c>
      <c r="D605" t="s">
        <v>9515</v>
      </c>
      <c r="E605" t="s">
        <v>9354</v>
      </c>
      <c r="F605">
        <v>24.85</v>
      </c>
      <c r="G605">
        <v>24.85</v>
      </c>
      <c r="I605" t="s">
        <v>6935</v>
      </c>
    </row>
    <row r="606" spans="1:9">
      <c r="A606" t="s">
        <v>16692</v>
      </c>
      <c r="B606" t="s">
        <v>65</v>
      </c>
      <c r="C606">
        <v>36145</v>
      </c>
      <c r="D606" t="s">
        <v>9516</v>
      </c>
      <c r="E606" t="s">
        <v>9354</v>
      </c>
      <c r="F606">
        <v>48.23</v>
      </c>
      <c r="G606">
        <v>48.23</v>
      </c>
      <c r="I606" t="s">
        <v>6935</v>
      </c>
    </row>
    <row r="607" spans="1:9">
      <c r="A607" t="s">
        <v>16693</v>
      </c>
      <c r="B607" t="s">
        <v>65</v>
      </c>
      <c r="C607">
        <v>12893</v>
      </c>
      <c r="D607" t="s">
        <v>9517</v>
      </c>
      <c r="E607" t="s">
        <v>9354</v>
      </c>
      <c r="F607">
        <v>84.88</v>
      </c>
      <c r="G607">
        <v>84.88</v>
      </c>
      <c r="I607" t="s">
        <v>6935</v>
      </c>
    </row>
    <row r="608" spans="1:9">
      <c r="A608" t="s">
        <v>16694</v>
      </c>
      <c r="B608" t="s">
        <v>65</v>
      </c>
      <c r="C608">
        <v>11685</v>
      </c>
      <c r="D608" t="s">
        <v>9518</v>
      </c>
      <c r="E608" t="s">
        <v>32</v>
      </c>
      <c r="F608">
        <v>30.51</v>
      </c>
      <c r="G608">
        <v>30.51</v>
      </c>
      <c r="I608" t="s">
        <v>6935</v>
      </c>
    </row>
    <row r="609" spans="1:9">
      <c r="A609" t="s">
        <v>16695</v>
      </c>
      <c r="B609" t="s">
        <v>65</v>
      </c>
      <c r="C609">
        <v>11680</v>
      </c>
      <c r="D609" t="s">
        <v>31840</v>
      </c>
      <c r="E609" t="s">
        <v>32</v>
      </c>
      <c r="F609">
        <v>16.89</v>
      </c>
      <c r="G609">
        <v>16.89</v>
      </c>
      <c r="I609" t="s">
        <v>6935</v>
      </c>
    </row>
    <row r="610" spans="1:9">
      <c r="A610" t="s">
        <v>16696</v>
      </c>
      <c r="B610" t="s">
        <v>65</v>
      </c>
      <c r="C610">
        <v>11679</v>
      </c>
      <c r="D610" t="s">
        <v>31841</v>
      </c>
      <c r="E610" t="s">
        <v>32</v>
      </c>
      <c r="F610">
        <v>22.9</v>
      </c>
      <c r="G610">
        <v>22.9</v>
      </c>
      <c r="I610" t="s">
        <v>6935</v>
      </c>
    </row>
    <row r="611" spans="1:9">
      <c r="A611" t="s">
        <v>16697</v>
      </c>
      <c r="B611" t="s">
        <v>65</v>
      </c>
      <c r="C611">
        <v>2512</v>
      </c>
      <c r="D611" t="s">
        <v>9519</v>
      </c>
      <c r="E611" t="s">
        <v>32</v>
      </c>
      <c r="F611">
        <v>39</v>
      </c>
      <c r="G611">
        <v>39</v>
      </c>
      <c r="I611" t="s">
        <v>6935</v>
      </c>
    </row>
    <row r="612" spans="1:9">
      <c r="A612" t="s">
        <v>31842</v>
      </c>
      <c r="B612" t="s">
        <v>65</v>
      </c>
      <c r="C612">
        <v>45203</v>
      </c>
      <c r="D612" t="s">
        <v>31843</v>
      </c>
      <c r="E612" t="s">
        <v>32</v>
      </c>
      <c r="F612">
        <v>9.07</v>
      </c>
      <c r="G612">
        <v>9.07</v>
      </c>
      <c r="I612" t="s">
        <v>6935</v>
      </c>
    </row>
    <row r="613" spans="1:9">
      <c r="A613" t="s">
        <v>16698</v>
      </c>
      <c r="B613" t="s">
        <v>65</v>
      </c>
      <c r="C613">
        <v>4374</v>
      </c>
      <c r="D613" t="s">
        <v>9520</v>
      </c>
      <c r="E613" t="s">
        <v>32</v>
      </c>
      <c r="F613">
        <v>0.18</v>
      </c>
      <c r="G613">
        <v>0.18</v>
      </c>
      <c r="I613" t="s">
        <v>6935</v>
      </c>
    </row>
    <row r="614" spans="1:9">
      <c r="A614" t="s">
        <v>16699</v>
      </c>
      <c r="B614" t="s">
        <v>65</v>
      </c>
      <c r="C614">
        <v>7568</v>
      </c>
      <c r="D614" t="s">
        <v>9521</v>
      </c>
      <c r="E614" t="s">
        <v>32</v>
      </c>
      <c r="F614">
        <v>0.3</v>
      </c>
      <c r="G614">
        <v>0.3</v>
      </c>
      <c r="I614" t="s">
        <v>6935</v>
      </c>
    </row>
    <row r="615" spans="1:9">
      <c r="A615" t="s">
        <v>16700</v>
      </c>
      <c r="B615" t="s">
        <v>65</v>
      </c>
      <c r="C615">
        <v>7584</v>
      </c>
      <c r="D615" t="s">
        <v>9522</v>
      </c>
      <c r="E615" t="s">
        <v>32</v>
      </c>
      <c r="F615">
        <v>0.46</v>
      </c>
      <c r="G615">
        <v>0.46</v>
      </c>
      <c r="I615" t="s">
        <v>6935</v>
      </c>
    </row>
    <row r="616" spans="1:9">
      <c r="A616" t="s">
        <v>16701</v>
      </c>
      <c r="B616" t="s">
        <v>65</v>
      </c>
      <c r="C616">
        <v>11945</v>
      </c>
      <c r="D616" t="s">
        <v>9523</v>
      </c>
      <c r="E616" t="s">
        <v>32</v>
      </c>
      <c r="F616">
        <v>0.03</v>
      </c>
      <c r="G616">
        <v>0.03</v>
      </c>
      <c r="I616" t="s">
        <v>6935</v>
      </c>
    </row>
    <row r="617" spans="1:9">
      <c r="A617" t="s">
        <v>16702</v>
      </c>
      <c r="B617" t="s">
        <v>65</v>
      </c>
      <c r="C617">
        <v>11946</v>
      </c>
      <c r="D617" t="s">
        <v>9524</v>
      </c>
      <c r="E617" t="s">
        <v>32</v>
      </c>
      <c r="F617">
        <v>0.03</v>
      </c>
      <c r="G617">
        <v>0.03</v>
      </c>
      <c r="I617" t="s">
        <v>6935</v>
      </c>
    </row>
    <row r="618" spans="1:9">
      <c r="A618" t="s">
        <v>16703</v>
      </c>
      <c r="B618" t="s">
        <v>65</v>
      </c>
      <c r="C618">
        <v>4375</v>
      </c>
      <c r="D618" t="s">
        <v>9525</v>
      </c>
      <c r="E618" t="s">
        <v>32</v>
      </c>
      <c r="F618">
        <v>0.05</v>
      </c>
      <c r="G618">
        <v>0.05</v>
      </c>
      <c r="I618" t="s">
        <v>8951</v>
      </c>
    </row>
    <row r="619" spans="1:9">
      <c r="A619" t="s">
        <v>16704</v>
      </c>
      <c r="B619" t="s">
        <v>65</v>
      </c>
      <c r="C619">
        <v>11950</v>
      </c>
      <c r="D619" t="s">
        <v>9526</v>
      </c>
      <c r="E619" t="s">
        <v>32</v>
      </c>
      <c r="F619">
        <v>0.1</v>
      </c>
      <c r="G619">
        <v>0.1</v>
      </c>
      <c r="I619" t="s">
        <v>6935</v>
      </c>
    </row>
    <row r="620" spans="1:9">
      <c r="A620" t="s">
        <v>16705</v>
      </c>
      <c r="B620" t="s">
        <v>65</v>
      </c>
      <c r="C620">
        <v>4376</v>
      </c>
      <c r="D620" t="s">
        <v>9527</v>
      </c>
      <c r="E620" t="s">
        <v>32</v>
      </c>
      <c r="F620">
        <v>0.09</v>
      </c>
      <c r="G620">
        <v>0.09</v>
      </c>
      <c r="I620" t="s">
        <v>6935</v>
      </c>
    </row>
    <row r="621" spans="1:9">
      <c r="A621" t="s">
        <v>16706</v>
      </c>
      <c r="B621" t="s">
        <v>65</v>
      </c>
      <c r="C621">
        <v>7583</v>
      </c>
      <c r="D621" t="s">
        <v>9528</v>
      </c>
      <c r="E621" t="s">
        <v>32</v>
      </c>
      <c r="F621">
        <v>0.2</v>
      </c>
      <c r="G621">
        <v>0.2</v>
      </c>
      <c r="I621" t="s">
        <v>6935</v>
      </c>
    </row>
    <row r="622" spans="1:9">
      <c r="A622" t="s">
        <v>16707</v>
      </c>
      <c r="B622" t="s">
        <v>65</v>
      </c>
      <c r="C622">
        <v>4350</v>
      </c>
      <c r="D622" t="s">
        <v>9529</v>
      </c>
      <c r="E622" t="s">
        <v>32</v>
      </c>
      <c r="F622">
        <v>0.7</v>
      </c>
      <c r="G622">
        <v>0.7</v>
      </c>
      <c r="I622" t="s">
        <v>6935</v>
      </c>
    </row>
    <row r="623" spans="1:9">
      <c r="A623" t="s">
        <v>16708</v>
      </c>
      <c r="B623" t="s">
        <v>65</v>
      </c>
      <c r="C623">
        <v>44400</v>
      </c>
      <c r="D623" t="s">
        <v>9530</v>
      </c>
      <c r="E623" t="s">
        <v>32</v>
      </c>
      <c r="F623">
        <v>34.19</v>
      </c>
      <c r="G623">
        <v>34.19</v>
      </c>
      <c r="I623" t="s">
        <v>6935</v>
      </c>
    </row>
    <row r="624" spans="1:9">
      <c r="A624" t="s">
        <v>16709</v>
      </c>
      <c r="B624" t="s">
        <v>65</v>
      </c>
      <c r="C624">
        <v>39886</v>
      </c>
      <c r="D624" t="s">
        <v>9531</v>
      </c>
      <c r="E624" t="s">
        <v>32</v>
      </c>
      <c r="F624">
        <v>6.3</v>
      </c>
      <c r="G624">
        <v>6.3</v>
      </c>
      <c r="I624" t="s">
        <v>6935</v>
      </c>
    </row>
    <row r="625" spans="1:9">
      <c r="A625" t="s">
        <v>16710</v>
      </c>
      <c r="B625" t="s">
        <v>65</v>
      </c>
      <c r="C625">
        <v>39887</v>
      </c>
      <c r="D625" t="s">
        <v>9532</v>
      </c>
      <c r="E625" t="s">
        <v>32</v>
      </c>
      <c r="F625">
        <v>9.4600000000000009</v>
      </c>
      <c r="G625">
        <v>9.4600000000000009</v>
      </c>
      <c r="I625" t="s">
        <v>6935</v>
      </c>
    </row>
    <row r="626" spans="1:9">
      <c r="A626" t="s">
        <v>16711</v>
      </c>
      <c r="B626" t="s">
        <v>65</v>
      </c>
      <c r="C626">
        <v>39888</v>
      </c>
      <c r="D626" t="s">
        <v>9533</v>
      </c>
      <c r="E626" t="s">
        <v>32</v>
      </c>
      <c r="F626">
        <v>21.63</v>
      </c>
      <c r="G626">
        <v>21.63</v>
      </c>
      <c r="I626" t="s">
        <v>6935</v>
      </c>
    </row>
    <row r="627" spans="1:9">
      <c r="A627" t="s">
        <v>16712</v>
      </c>
      <c r="B627" t="s">
        <v>65</v>
      </c>
      <c r="C627">
        <v>39890</v>
      </c>
      <c r="D627" t="s">
        <v>9534</v>
      </c>
      <c r="E627" t="s">
        <v>32</v>
      </c>
      <c r="F627">
        <v>36.92</v>
      </c>
      <c r="G627">
        <v>36.92</v>
      </c>
      <c r="I627" t="s">
        <v>6935</v>
      </c>
    </row>
    <row r="628" spans="1:9">
      <c r="A628" t="s">
        <v>16713</v>
      </c>
      <c r="B628" t="s">
        <v>65</v>
      </c>
      <c r="C628">
        <v>39891</v>
      </c>
      <c r="D628" t="s">
        <v>9535</v>
      </c>
      <c r="E628" t="s">
        <v>32</v>
      </c>
      <c r="F628">
        <v>52.06</v>
      </c>
      <c r="G628">
        <v>52.06</v>
      </c>
      <c r="I628" t="s">
        <v>6935</v>
      </c>
    </row>
    <row r="629" spans="1:9">
      <c r="A629" t="s">
        <v>16714</v>
      </c>
      <c r="B629" t="s">
        <v>65</v>
      </c>
      <c r="C629">
        <v>39892</v>
      </c>
      <c r="D629" t="s">
        <v>9536</v>
      </c>
      <c r="E629" t="s">
        <v>32</v>
      </c>
      <c r="F629">
        <v>162.29</v>
      </c>
      <c r="G629">
        <v>162.29</v>
      </c>
      <c r="I629" t="s">
        <v>6935</v>
      </c>
    </row>
    <row r="630" spans="1:9">
      <c r="A630" t="s">
        <v>16715</v>
      </c>
      <c r="B630" t="s">
        <v>65</v>
      </c>
      <c r="C630">
        <v>790</v>
      </c>
      <c r="D630" t="s">
        <v>9537</v>
      </c>
      <c r="E630" t="s">
        <v>32</v>
      </c>
      <c r="F630">
        <v>21.58</v>
      </c>
      <c r="G630">
        <v>21.58</v>
      </c>
      <c r="I630" t="s">
        <v>6935</v>
      </c>
    </row>
    <row r="631" spans="1:9">
      <c r="A631" t="s">
        <v>16716</v>
      </c>
      <c r="B631" t="s">
        <v>65</v>
      </c>
      <c r="C631">
        <v>791</v>
      </c>
      <c r="D631" t="s">
        <v>9538</v>
      </c>
      <c r="E631" t="s">
        <v>32</v>
      </c>
      <c r="F631">
        <v>21.58</v>
      </c>
      <c r="G631">
        <v>21.58</v>
      </c>
      <c r="I631" t="s">
        <v>6935</v>
      </c>
    </row>
    <row r="632" spans="1:9">
      <c r="A632" t="s">
        <v>16717</v>
      </c>
      <c r="B632" t="s">
        <v>65</v>
      </c>
      <c r="C632">
        <v>766</v>
      </c>
      <c r="D632" t="s">
        <v>9539</v>
      </c>
      <c r="E632" t="s">
        <v>32</v>
      </c>
      <c r="F632">
        <v>21.58</v>
      </c>
      <c r="G632">
        <v>21.58</v>
      </c>
      <c r="I632" t="s">
        <v>6935</v>
      </c>
    </row>
    <row r="633" spans="1:9">
      <c r="A633" t="s">
        <v>16718</v>
      </c>
      <c r="B633" t="s">
        <v>65</v>
      </c>
      <c r="C633">
        <v>767</v>
      </c>
      <c r="D633" t="s">
        <v>9540</v>
      </c>
      <c r="E633" t="s">
        <v>32</v>
      </c>
      <c r="F633">
        <v>21.58</v>
      </c>
      <c r="G633">
        <v>21.58</v>
      </c>
      <c r="I633" t="s">
        <v>6935</v>
      </c>
    </row>
    <row r="634" spans="1:9">
      <c r="A634" t="s">
        <v>16719</v>
      </c>
      <c r="B634" t="s">
        <v>65</v>
      </c>
      <c r="C634">
        <v>789</v>
      </c>
      <c r="D634" t="s">
        <v>9541</v>
      </c>
      <c r="E634" t="s">
        <v>32</v>
      </c>
      <c r="F634">
        <v>16.579999999999998</v>
      </c>
      <c r="G634">
        <v>16.579999999999998</v>
      </c>
      <c r="I634" t="s">
        <v>6935</v>
      </c>
    </row>
    <row r="635" spans="1:9">
      <c r="A635" t="s">
        <v>16720</v>
      </c>
      <c r="B635" t="s">
        <v>65</v>
      </c>
      <c r="C635">
        <v>768</v>
      </c>
      <c r="D635" t="s">
        <v>9542</v>
      </c>
      <c r="E635" t="s">
        <v>32</v>
      </c>
      <c r="F635">
        <v>16.95</v>
      </c>
      <c r="G635">
        <v>16.95</v>
      </c>
      <c r="I635" t="s">
        <v>6935</v>
      </c>
    </row>
    <row r="636" spans="1:9">
      <c r="A636" t="s">
        <v>16721</v>
      </c>
      <c r="B636" t="s">
        <v>65</v>
      </c>
      <c r="C636">
        <v>769</v>
      </c>
      <c r="D636" t="s">
        <v>9543</v>
      </c>
      <c r="E636" t="s">
        <v>32</v>
      </c>
      <c r="F636">
        <v>16.95</v>
      </c>
      <c r="G636">
        <v>16.95</v>
      </c>
      <c r="I636" t="s">
        <v>6935</v>
      </c>
    </row>
    <row r="637" spans="1:9">
      <c r="A637" t="s">
        <v>16722</v>
      </c>
      <c r="B637" t="s">
        <v>65</v>
      </c>
      <c r="C637">
        <v>764</v>
      </c>
      <c r="D637" t="s">
        <v>9544</v>
      </c>
      <c r="E637" t="s">
        <v>32</v>
      </c>
      <c r="F637">
        <v>10.43</v>
      </c>
      <c r="G637">
        <v>10.43</v>
      </c>
      <c r="I637" t="s">
        <v>8951</v>
      </c>
    </row>
    <row r="638" spans="1:9">
      <c r="A638" t="s">
        <v>16723</v>
      </c>
      <c r="B638" t="s">
        <v>65</v>
      </c>
      <c r="C638">
        <v>765</v>
      </c>
      <c r="D638" t="s">
        <v>9545</v>
      </c>
      <c r="E638" t="s">
        <v>32</v>
      </c>
      <c r="F638">
        <v>10.43</v>
      </c>
      <c r="G638">
        <v>10.43</v>
      </c>
      <c r="I638" t="s">
        <v>6935</v>
      </c>
    </row>
    <row r="639" spans="1:9">
      <c r="A639" t="s">
        <v>16724</v>
      </c>
      <c r="B639" t="s">
        <v>65</v>
      </c>
      <c r="C639">
        <v>770</v>
      </c>
      <c r="D639" t="s">
        <v>9546</v>
      </c>
      <c r="E639" t="s">
        <v>32</v>
      </c>
      <c r="F639">
        <v>5.98</v>
      </c>
      <c r="G639">
        <v>5.98</v>
      </c>
      <c r="I639" t="s">
        <v>6935</v>
      </c>
    </row>
    <row r="640" spans="1:9">
      <c r="A640" t="s">
        <v>16725</v>
      </c>
      <c r="B640" t="s">
        <v>65</v>
      </c>
      <c r="C640">
        <v>12394</v>
      </c>
      <c r="D640" t="s">
        <v>9547</v>
      </c>
      <c r="E640" t="s">
        <v>32</v>
      </c>
      <c r="F640">
        <v>5.98</v>
      </c>
      <c r="G640">
        <v>5.98</v>
      </c>
      <c r="I640" t="s">
        <v>6935</v>
      </c>
    </row>
    <row r="641" spans="1:9">
      <c r="A641" t="s">
        <v>16726</v>
      </c>
      <c r="B641" t="s">
        <v>65</v>
      </c>
      <c r="C641">
        <v>787</v>
      </c>
      <c r="D641" t="s">
        <v>9548</v>
      </c>
      <c r="E641" t="s">
        <v>32</v>
      </c>
      <c r="F641">
        <v>46.59</v>
      </c>
      <c r="G641">
        <v>46.59</v>
      </c>
      <c r="I641" t="s">
        <v>6935</v>
      </c>
    </row>
    <row r="642" spans="1:9">
      <c r="A642" t="s">
        <v>16727</v>
      </c>
      <c r="B642" t="s">
        <v>65</v>
      </c>
      <c r="C642">
        <v>774</v>
      </c>
      <c r="D642" t="s">
        <v>9549</v>
      </c>
      <c r="E642" t="s">
        <v>32</v>
      </c>
      <c r="F642">
        <v>46.59</v>
      </c>
      <c r="G642">
        <v>46.59</v>
      </c>
      <c r="I642" t="s">
        <v>6935</v>
      </c>
    </row>
    <row r="643" spans="1:9">
      <c r="A643" t="s">
        <v>16728</v>
      </c>
      <c r="B643" t="s">
        <v>65</v>
      </c>
      <c r="C643">
        <v>773</v>
      </c>
      <c r="D643" t="s">
        <v>9550</v>
      </c>
      <c r="E643" t="s">
        <v>32</v>
      </c>
      <c r="F643">
        <v>46.59</v>
      </c>
      <c r="G643">
        <v>46.59</v>
      </c>
      <c r="I643" t="s">
        <v>6935</v>
      </c>
    </row>
    <row r="644" spans="1:9">
      <c r="A644" t="s">
        <v>16729</v>
      </c>
      <c r="B644" t="s">
        <v>65</v>
      </c>
      <c r="C644">
        <v>775</v>
      </c>
      <c r="D644" t="s">
        <v>9551</v>
      </c>
      <c r="E644" t="s">
        <v>32</v>
      </c>
      <c r="F644">
        <v>46.59</v>
      </c>
      <c r="G644">
        <v>46.59</v>
      </c>
      <c r="I644" t="s">
        <v>6935</v>
      </c>
    </row>
    <row r="645" spans="1:9">
      <c r="A645" t="s">
        <v>16730</v>
      </c>
      <c r="B645" t="s">
        <v>65</v>
      </c>
      <c r="C645">
        <v>788</v>
      </c>
      <c r="D645" t="s">
        <v>9552</v>
      </c>
      <c r="E645" t="s">
        <v>32</v>
      </c>
      <c r="F645">
        <v>28.96</v>
      </c>
      <c r="G645">
        <v>28.96</v>
      </c>
      <c r="I645" t="s">
        <v>6935</v>
      </c>
    </row>
    <row r="646" spans="1:9">
      <c r="A646" t="s">
        <v>16731</v>
      </c>
      <c r="B646" t="s">
        <v>65</v>
      </c>
      <c r="C646">
        <v>772</v>
      </c>
      <c r="D646" t="s">
        <v>9553</v>
      </c>
      <c r="E646" t="s">
        <v>32</v>
      </c>
      <c r="F646">
        <v>28.96</v>
      </c>
      <c r="G646">
        <v>28.96</v>
      </c>
      <c r="I646" t="s">
        <v>6935</v>
      </c>
    </row>
    <row r="647" spans="1:9">
      <c r="A647" t="s">
        <v>16732</v>
      </c>
      <c r="B647" t="s">
        <v>65</v>
      </c>
      <c r="C647">
        <v>771</v>
      </c>
      <c r="D647" t="s">
        <v>9554</v>
      </c>
      <c r="E647" t="s">
        <v>32</v>
      </c>
      <c r="F647">
        <v>28.96</v>
      </c>
      <c r="G647">
        <v>28.96</v>
      </c>
      <c r="I647" t="s">
        <v>6935</v>
      </c>
    </row>
    <row r="648" spans="1:9">
      <c r="A648" t="s">
        <v>16733</v>
      </c>
      <c r="B648" t="s">
        <v>65</v>
      </c>
      <c r="C648">
        <v>776</v>
      </c>
      <c r="D648" t="s">
        <v>9555</v>
      </c>
      <c r="E648" t="s">
        <v>32</v>
      </c>
      <c r="F648">
        <v>68.680000000000007</v>
      </c>
      <c r="G648">
        <v>68.680000000000007</v>
      </c>
      <c r="I648" t="s">
        <v>6935</v>
      </c>
    </row>
    <row r="649" spans="1:9">
      <c r="A649" t="s">
        <v>16734</v>
      </c>
      <c r="B649" t="s">
        <v>65</v>
      </c>
      <c r="C649">
        <v>777</v>
      </c>
      <c r="D649" t="s">
        <v>9556</v>
      </c>
      <c r="E649" t="s">
        <v>32</v>
      </c>
      <c r="F649">
        <v>66.77</v>
      </c>
      <c r="G649">
        <v>66.77</v>
      </c>
      <c r="I649" t="s">
        <v>6935</v>
      </c>
    </row>
    <row r="650" spans="1:9">
      <c r="A650" t="s">
        <v>16735</v>
      </c>
      <c r="B650" t="s">
        <v>65</v>
      </c>
      <c r="C650">
        <v>780</v>
      </c>
      <c r="D650" t="s">
        <v>9557</v>
      </c>
      <c r="E650" t="s">
        <v>32</v>
      </c>
      <c r="F650">
        <v>67.099999999999994</v>
      </c>
      <c r="G650">
        <v>67.099999999999994</v>
      </c>
      <c r="I650" t="s">
        <v>6935</v>
      </c>
    </row>
    <row r="651" spans="1:9">
      <c r="A651" t="s">
        <v>16736</v>
      </c>
      <c r="B651" t="s">
        <v>65</v>
      </c>
      <c r="C651">
        <v>778</v>
      </c>
      <c r="D651" t="s">
        <v>9558</v>
      </c>
      <c r="E651" t="s">
        <v>32</v>
      </c>
      <c r="F651">
        <v>68.680000000000007</v>
      </c>
      <c r="G651">
        <v>68.680000000000007</v>
      </c>
      <c r="I651" t="s">
        <v>6935</v>
      </c>
    </row>
    <row r="652" spans="1:9">
      <c r="A652" t="s">
        <v>16737</v>
      </c>
      <c r="B652" t="s">
        <v>65</v>
      </c>
      <c r="C652">
        <v>779</v>
      </c>
      <c r="D652" t="s">
        <v>9559</v>
      </c>
      <c r="E652" t="s">
        <v>32</v>
      </c>
      <c r="F652">
        <v>7.2</v>
      </c>
      <c r="G652">
        <v>7.2</v>
      </c>
      <c r="I652" t="s">
        <v>6935</v>
      </c>
    </row>
    <row r="653" spans="1:9">
      <c r="A653" t="s">
        <v>16738</v>
      </c>
      <c r="B653" t="s">
        <v>65</v>
      </c>
      <c r="C653">
        <v>781</v>
      </c>
      <c r="D653" t="s">
        <v>9560</v>
      </c>
      <c r="E653" t="s">
        <v>32</v>
      </c>
      <c r="F653">
        <v>126.9</v>
      </c>
      <c r="G653">
        <v>126.9</v>
      </c>
      <c r="I653" t="s">
        <v>6935</v>
      </c>
    </row>
    <row r="654" spans="1:9">
      <c r="A654" t="s">
        <v>16739</v>
      </c>
      <c r="B654" t="s">
        <v>65</v>
      </c>
      <c r="C654">
        <v>786</v>
      </c>
      <c r="D654" t="s">
        <v>9561</v>
      </c>
      <c r="E654" t="s">
        <v>32</v>
      </c>
      <c r="F654">
        <v>126.9</v>
      </c>
      <c r="G654">
        <v>126.9</v>
      </c>
      <c r="I654" t="s">
        <v>6935</v>
      </c>
    </row>
    <row r="655" spans="1:9">
      <c r="A655" t="s">
        <v>16740</v>
      </c>
      <c r="B655" t="s">
        <v>65</v>
      </c>
      <c r="C655">
        <v>782</v>
      </c>
      <c r="D655" t="s">
        <v>9562</v>
      </c>
      <c r="E655" t="s">
        <v>32</v>
      </c>
      <c r="F655">
        <v>126.9</v>
      </c>
      <c r="G655">
        <v>126.9</v>
      </c>
      <c r="I655" t="s">
        <v>6935</v>
      </c>
    </row>
    <row r="656" spans="1:9">
      <c r="A656" t="s">
        <v>16741</v>
      </c>
      <c r="B656" t="s">
        <v>65</v>
      </c>
      <c r="C656">
        <v>783</v>
      </c>
      <c r="D656" t="s">
        <v>9563</v>
      </c>
      <c r="E656" t="s">
        <v>32</v>
      </c>
      <c r="F656">
        <v>347.3</v>
      </c>
      <c r="G656">
        <v>347.3</v>
      </c>
      <c r="I656" t="s">
        <v>6935</v>
      </c>
    </row>
    <row r="657" spans="1:9">
      <c r="A657" t="s">
        <v>16742</v>
      </c>
      <c r="B657" t="s">
        <v>65</v>
      </c>
      <c r="C657">
        <v>785</v>
      </c>
      <c r="D657" t="s">
        <v>9564</v>
      </c>
      <c r="E657" t="s">
        <v>32</v>
      </c>
      <c r="F657">
        <v>366.96</v>
      </c>
      <c r="G657">
        <v>366.96</v>
      </c>
      <c r="I657" t="s">
        <v>6935</v>
      </c>
    </row>
    <row r="658" spans="1:9">
      <c r="A658" t="s">
        <v>16743</v>
      </c>
      <c r="B658" t="s">
        <v>65</v>
      </c>
      <c r="C658">
        <v>784</v>
      </c>
      <c r="D658" t="s">
        <v>9565</v>
      </c>
      <c r="E658" t="s">
        <v>32</v>
      </c>
      <c r="F658">
        <v>393.66</v>
      </c>
      <c r="G658">
        <v>393.66</v>
      </c>
      <c r="I658" t="s">
        <v>6935</v>
      </c>
    </row>
    <row r="659" spans="1:9">
      <c r="A659" t="s">
        <v>16744</v>
      </c>
      <c r="B659" t="s">
        <v>65</v>
      </c>
      <c r="C659">
        <v>828</v>
      </c>
      <c r="D659" t="s">
        <v>9566</v>
      </c>
      <c r="E659" t="s">
        <v>32</v>
      </c>
      <c r="F659">
        <v>0.62</v>
      </c>
      <c r="G659">
        <v>0.62</v>
      </c>
      <c r="I659" t="s">
        <v>6935</v>
      </c>
    </row>
    <row r="660" spans="1:9">
      <c r="A660" t="s">
        <v>16745</v>
      </c>
      <c r="B660" t="s">
        <v>65</v>
      </c>
      <c r="C660">
        <v>829</v>
      </c>
      <c r="D660" t="s">
        <v>9567</v>
      </c>
      <c r="E660" t="s">
        <v>32</v>
      </c>
      <c r="F660">
        <v>0.99</v>
      </c>
      <c r="G660">
        <v>0.99</v>
      </c>
      <c r="I660" t="s">
        <v>6935</v>
      </c>
    </row>
    <row r="661" spans="1:9">
      <c r="A661" t="s">
        <v>16746</v>
      </c>
      <c r="B661" t="s">
        <v>65</v>
      </c>
      <c r="C661">
        <v>812</v>
      </c>
      <c r="D661" t="s">
        <v>9568</v>
      </c>
      <c r="E661" t="s">
        <v>32</v>
      </c>
      <c r="F661">
        <v>2.19</v>
      </c>
      <c r="G661">
        <v>2.19</v>
      </c>
      <c r="I661" t="s">
        <v>6935</v>
      </c>
    </row>
    <row r="662" spans="1:9">
      <c r="A662" t="s">
        <v>16747</v>
      </c>
      <c r="B662" t="s">
        <v>65</v>
      </c>
      <c r="C662">
        <v>819</v>
      </c>
      <c r="D662" t="s">
        <v>9569</v>
      </c>
      <c r="E662" t="s">
        <v>32</v>
      </c>
      <c r="F662">
        <v>3.8</v>
      </c>
      <c r="G662">
        <v>3.8</v>
      </c>
      <c r="I662" t="s">
        <v>6935</v>
      </c>
    </row>
    <row r="663" spans="1:9">
      <c r="A663" t="s">
        <v>16748</v>
      </c>
      <c r="B663" t="s">
        <v>65</v>
      </c>
      <c r="C663">
        <v>818</v>
      </c>
      <c r="D663" t="s">
        <v>9570</v>
      </c>
      <c r="E663" t="s">
        <v>32</v>
      </c>
      <c r="F663">
        <v>7.09</v>
      </c>
      <c r="G663">
        <v>7.09</v>
      </c>
      <c r="I663" t="s">
        <v>6935</v>
      </c>
    </row>
    <row r="664" spans="1:9">
      <c r="A664" t="s">
        <v>16749</v>
      </c>
      <c r="B664" t="s">
        <v>65</v>
      </c>
      <c r="C664">
        <v>20086</v>
      </c>
      <c r="D664" t="s">
        <v>9571</v>
      </c>
      <c r="E664" t="s">
        <v>32</v>
      </c>
      <c r="F664">
        <v>3.25</v>
      </c>
      <c r="G664">
        <v>3.25</v>
      </c>
      <c r="I664" t="s">
        <v>6935</v>
      </c>
    </row>
    <row r="665" spans="1:9">
      <c r="A665" t="s">
        <v>16750</v>
      </c>
      <c r="B665" t="s">
        <v>65</v>
      </c>
      <c r="C665">
        <v>832</v>
      </c>
      <c r="D665" t="s">
        <v>9572</v>
      </c>
      <c r="E665" t="s">
        <v>32</v>
      </c>
      <c r="F665">
        <v>2.93</v>
      </c>
      <c r="G665">
        <v>2.93</v>
      </c>
      <c r="I665" t="s">
        <v>6935</v>
      </c>
    </row>
    <row r="666" spans="1:9">
      <c r="A666" t="s">
        <v>16751</v>
      </c>
      <c r="B666" t="s">
        <v>65</v>
      </c>
      <c r="C666">
        <v>834</v>
      </c>
      <c r="D666" t="s">
        <v>9573</v>
      </c>
      <c r="E666" t="s">
        <v>32</v>
      </c>
      <c r="F666">
        <v>3.79</v>
      </c>
      <c r="G666">
        <v>3.79</v>
      </c>
      <c r="I666" t="s">
        <v>6935</v>
      </c>
    </row>
    <row r="667" spans="1:9">
      <c r="A667" t="s">
        <v>16752</v>
      </c>
      <c r="B667" t="s">
        <v>65</v>
      </c>
      <c r="C667">
        <v>813</v>
      </c>
      <c r="D667" t="s">
        <v>9574</v>
      </c>
      <c r="E667" t="s">
        <v>32</v>
      </c>
      <c r="F667">
        <v>4.41</v>
      </c>
      <c r="G667">
        <v>4.41</v>
      </c>
      <c r="I667" t="s">
        <v>6935</v>
      </c>
    </row>
    <row r="668" spans="1:9">
      <c r="A668" t="s">
        <v>16753</v>
      </c>
      <c r="B668" t="s">
        <v>65</v>
      </c>
      <c r="C668">
        <v>820</v>
      </c>
      <c r="D668" t="s">
        <v>9575</v>
      </c>
      <c r="E668" t="s">
        <v>32</v>
      </c>
      <c r="F668">
        <v>5.94</v>
      </c>
      <c r="G668">
        <v>5.94</v>
      </c>
      <c r="I668" t="s">
        <v>6935</v>
      </c>
    </row>
    <row r="669" spans="1:9">
      <c r="A669" t="s">
        <v>16754</v>
      </c>
      <c r="B669" t="s">
        <v>65</v>
      </c>
      <c r="C669">
        <v>816</v>
      </c>
      <c r="D669" t="s">
        <v>9576</v>
      </c>
      <c r="E669" t="s">
        <v>32</v>
      </c>
      <c r="F669">
        <v>10.58</v>
      </c>
      <c r="G669">
        <v>10.58</v>
      </c>
      <c r="I669" t="s">
        <v>6935</v>
      </c>
    </row>
    <row r="670" spans="1:9">
      <c r="A670" t="s">
        <v>16755</v>
      </c>
      <c r="B670" t="s">
        <v>65</v>
      </c>
      <c r="C670">
        <v>814</v>
      </c>
      <c r="D670" t="s">
        <v>9577</v>
      </c>
      <c r="E670" t="s">
        <v>32</v>
      </c>
      <c r="F670">
        <v>13.15</v>
      </c>
      <c r="G670">
        <v>13.15</v>
      </c>
      <c r="I670" t="s">
        <v>6935</v>
      </c>
    </row>
    <row r="671" spans="1:9">
      <c r="A671" t="s">
        <v>16756</v>
      </c>
      <c r="B671" t="s">
        <v>65</v>
      </c>
      <c r="C671">
        <v>822</v>
      </c>
      <c r="D671" t="s">
        <v>9578</v>
      </c>
      <c r="E671" t="s">
        <v>32</v>
      </c>
      <c r="F671">
        <v>17.16</v>
      </c>
      <c r="G671">
        <v>17.16</v>
      </c>
      <c r="I671" t="s">
        <v>6935</v>
      </c>
    </row>
    <row r="672" spans="1:9">
      <c r="A672" t="s">
        <v>16757</v>
      </c>
      <c r="B672" t="s">
        <v>65</v>
      </c>
      <c r="C672">
        <v>821</v>
      </c>
      <c r="D672" t="s">
        <v>9579</v>
      </c>
      <c r="E672" t="s">
        <v>32</v>
      </c>
      <c r="F672">
        <v>19.63</v>
      </c>
      <c r="G672">
        <v>19.63</v>
      </c>
      <c r="I672" t="s">
        <v>6935</v>
      </c>
    </row>
    <row r="673" spans="1:9">
      <c r="A673" t="s">
        <v>16758</v>
      </c>
      <c r="B673" t="s">
        <v>65</v>
      </c>
      <c r="C673">
        <v>39191</v>
      </c>
      <c r="D673" t="s">
        <v>9580</v>
      </c>
      <c r="E673" t="s">
        <v>32</v>
      </c>
      <c r="F673">
        <v>22.82</v>
      </c>
      <c r="G673">
        <v>22.82</v>
      </c>
      <c r="I673" t="s">
        <v>6935</v>
      </c>
    </row>
    <row r="674" spans="1:9">
      <c r="A674" t="s">
        <v>16759</v>
      </c>
      <c r="B674" t="s">
        <v>65</v>
      </c>
      <c r="C674">
        <v>39190</v>
      </c>
      <c r="D674" t="s">
        <v>9581</v>
      </c>
      <c r="E674" t="s">
        <v>32</v>
      </c>
      <c r="F674">
        <v>23.84</v>
      </c>
      <c r="G674">
        <v>23.84</v>
      </c>
      <c r="I674" t="s">
        <v>6935</v>
      </c>
    </row>
    <row r="675" spans="1:9">
      <c r="A675" t="s">
        <v>16760</v>
      </c>
      <c r="B675" t="s">
        <v>65</v>
      </c>
      <c r="C675">
        <v>39189</v>
      </c>
      <c r="D675" t="s">
        <v>9582</v>
      </c>
      <c r="E675" t="s">
        <v>32</v>
      </c>
      <c r="F675">
        <v>25.23</v>
      </c>
      <c r="G675">
        <v>25.23</v>
      </c>
      <c r="I675" t="s">
        <v>6935</v>
      </c>
    </row>
    <row r="676" spans="1:9">
      <c r="A676" t="s">
        <v>16761</v>
      </c>
      <c r="B676" t="s">
        <v>65</v>
      </c>
      <c r="C676">
        <v>39188</v>
      </c>
      <c r="D676" t="s">
        <v>9583</v>
      </c>
      <c r="E676" t="s">
        <v>32</v>
      </c>
      <c r="F676">
        <v>18.57</v>
      </c>
      <c r="G676">
        <v>18.57</v>
      </c>
      <c r="I676" t="s">
        <v>6935</v>
      </c>
    </row>
    <row r="677" spans="1:9">
      <c r="A677" t="s">
        <v>16762</v>
      </c>
      <c r="B677" t="s">
        <v>65</v>
      </c>
      <c r="C677">
        <v>39186</v>
      </c>
      <c r="D677" t="s">
        <v>9584</v>
      </c>
      <c r="E677" t="s">
        <v>32</v>
      </c>
      <c r="F677">
        <v>22.57</v>
      </c>
      <c r="G677">
        <v>22.57</v>
      </c>
      <c r="I677" t="s">
        <v>6935</v>
      </c>
    </row>
    <row r="678" spans="1:9">
      <c r="A678" t="s">
        <v>16763</v>
      </c>
      <c r="B678" t="s">
        <v>65</v>
      </c>
      <c r="C678">
        <v>39187</v>
      </c>
      <c r="D678" t="s">
        <v>9585</v>
      </c>
      <c r="E678" t="s">
        <v>32</v>
      </c>
      <c r="F678">
        <v>19.46</v>
      </c>
      <c r="G678">
        <v>19.46</v>
      </c>
      <c r="I678" t="s">
        <v>6935</v>
      </c>
    </row>
    <row r="679" spans="1:9">
      <c r="A679" t="s">
        <v>16764</v>
      </c>
      <c r="B679" t="s">
        <v>65</v>
      </c>
      <c r="C679">
        <v>39184</v>
      </c>
      <c r="D679" t="s">
        <v>9586</v>
      </c>
      <c r="E679" t="s">
        <v>32</v>
      </c>
      <c r="F679">
        <v>7.32</v>
      </c>
      <c r="G679">
        <v>7.32</v>
      </c>
      <c r="I679" t="s">
        <v>6935</v>
      </c>
    </row>
    <row r="680" spans="1:9">
      <c r="A680" t="s">
        <v>16765</v>
      </c>
      <c r="B680" t="s">
        <v>65</v>
      </c>
      <c r="C680">
        <v>39185</v>
      </c>
      <c r="D680" t="s">
        <v>9587</v>
      </c>
      <c r="E680" t="s">
        <v>32</v>
      </c>
      <c r="F680">
        <v>6.68</v>
      </c>
      <c r="G680">
        <v>6.68</v>
      </c>
      <c r="I680" t="s">
        <v>6935</v>
      </c>
    </row>
    <row r="681" spans="1:9">
      <c r="A681" t="s">
        <v>16766</v>
      </c>
      <c r="B681" t="s">
        <v>65</v>
      </c>
      <c r="C681">
        <v>39198</v>
      </c>
      <c r="D681" t="s">
        <v>9588</v>
      </c>
      <c r="E681" t="s">
        <v>32</v>
      </c>
      <c r="F681">
        <v>74.86</v>
      </c>
      <c r="G681">
        <v>74.86</v>
      </c>
      <c r="I681" t="s">
        <v>6935</v>
      </c>
    </row>
    <row r="682" spans="1:9">
      <c r="A682" t="s">
        <v>16767</v>
      </c>
      <c r="B682" t="s">
        <v>65</v>
      </c>
      <c r="C682">
        <v>39197</v>
      </c>
      <c r="D682" t="s">
        <v>9589</v>
      </c>
      <c r="E682" t="s">
        <v>32</v>
      </c>
      <c r="F682">
        <v>78.2</v>
      </c>
      <c r="G682">
        <v>78.2</v>
      </c>
      <c r="I682" t="s">
        <v>6935</v>
      </c>
    </row>
    <row r="683" spans="1:9">
      <c r="A683" t="s">
        <v>16768</v>
      </c>
      <c r="B683" t="s">
        <v>65</v>
      </c>
      <c r="C683">
        <v>39196</v>
      </c>
      <c r="D683" t="s">
        <v>9590</v>
      </c>
      <c r="E683" t="s">
        <v>32</v>
      </c>
      <c r="F683">
        <v>80.64</v>
      </c>
      <c r="G683">
        <v>80.64</v>
      </c>
      <c r="I683" t="s">
        <v>6935</v>
      </c>
    </row>
    <row r="684" spans="1:9">
      <c r="A684" t="s">
        <v>16769</v>
      </c>
      <c r="B684" t="s">
        <v>65</v>
      </c>
      <c r="C684">
        <v>39199</v>
      </c>
      <c r="D684" t="s">
        <v>9591</v>
      </c>
      <c r="E684" t="s">
        <v>32</v>
      </c>
      <c r="F684">
        <v>72.040000000000006</v>
      </c>
      <c r="G684">
        <v>72.040000000000006</v>
      </c>
      <c r="I684" t="s">
        <v>6935</v>
      </c>
    </row>
    <row r="685" spans="1:9">
      <c r="A685" t="s">
        <v>16770</v>
      </c>
      <c r="B685" t="s">
        <v>65</v>
      </c>
      <c r="C685">
        <v>39195</v>
      </c>
      <c r="D685" t="s">
        <v>9592</v>
      </c>
      <c r="E685" t="s">
        <v>32</v>
      </c>
      <c r="F685">
        <v>41.58</v>
      </c>
      <c r="G685">
        <v>41.58</v>
      </c>
      <c r="I685" t="s">
        <v>6935</v>
      </c>
    </row>
    <row r="686" spans="1:9">
      <c r="A686" t="s">
        <v>16771</v>
      </c>
      <c r="B686" t="s">
        <v>65</v>
      </c>
      <c r="C686">
        <v>39194</v>
      </c>
      <c r="D686" t="s">
        <v>9593</v>
      </c>
      <c r="E686" t="s">
        <v>32</v>
      </c>
      <c r="F686">
        <v>44.5</v>
      </c>
      <c r="G686">
        <v>44.5</v>
      </c>
      <c r="I686" t="s">
        <v>6935</v>
      </c>
    </row>
    <row r="687" spans="1:9">
      <c r="A687" t="s">
        <v>16772</v>
      </c>
      <c r="B687" t="s">
        <v>65</v>
      </c>
      <c r="C687">
        <v>39193</v>
      </c>
      <c r="D687" t="s">
        <v>9594</v>
      </c>
      <c r="E687" t="s">
        <v>32</v>
      </c>
      <c r="F687">
        <v>48.77</v>
      </c>
      <c r="G687">
        <v>48.77</v>
      </c>
      <c r="I687" t="s">
        <v>6935</v>
      </c>
    </row>
    <row r="688" spans="1:9">
      <c r="A688" t="s">
        <v>16773</v>
      </c>
      <c r="B688" t="s">
        <v>65</v>
      </c>
      <c r="C688">
        <v>39192</v>
      </c>
      <c r="D688" t="s">
        <v>9595</v>
      </c>
      <c r="E688" t="s">
        <v>32</v>
      </c>
      <c r="F688">
        <v>50.73</v>
      </c>
      <c r="G688">
        <v>50.73</v>
      </c>
      <c r="I688" t="s">
        <v>6935</v>
      </c>
    </row>
    <row r="689" spans="1:9">
      <c r="A689" t="s">
        <v>16774</v>
      </c>
      <c r="B689" t="s">
        <v>65</v>
      </c>
      <c r="C689">
        <v>39201</v>
      </c>
      <c r="D689" t="s">
        <v>9596</v>
      </c>
      <c r="E689" t="s">
        <v>32</v>
      </c>
      <c r="F689">
        <v>89.5</v>
      </c>
      <c r="G689">
        <v>89.5</v>
      </c>
      <c r="I689" t="s">
        <v>6935</v>
      </c>
    </row>
    <row r="690" spans="1:9">
      <c r="A690" t="s">
        <v>16775</v>
      </c>
      <c r="B690" t="s">
        <v>65</v>
      </c>
      <c r="C690">
        <v>39200</v>
      </c>
      <c r="D690" t="s">
        <v>9597</v>
      </c>
      <c r="E690" t="s">
        <v>32</v>
      </c>
      <c r="F690">
        <v>90.22</v>
      </c>
      <c r="G690">
        <v>90.22</v>
      </c>
      <c r="I690" t="s">
        <v>6935</v>
      </c>
    </row>
    <row r="691" spans="1:9">
      <c r="A691" t="s">
        <v>16776</v>
      </c>
      <c r="B691" t="s">
        <v>65</v>
      </c>
      <c r="C691">
        <v>39203</v>
      </c>
      <c r="D691" t="s">
        <v>9598</v>
      </c>
      <c r="E691" t="s">
        <v>32</v>
      </c>
      <c r="F691">
        <v>72.849999999999994</v>
      </c>
      <c r="G691">
        <v>72.849999999999994</v>
      </c>
      <c r="I691" t="s">
        <v>6935</v>
      </c>
    </row>
    <row r="692" spans="1:9">
      <c r="A692" t="s">
        <v>16777</v>
      </c>
      <c r="B692" t="s">
        <v>65</v>
      </c>
      <c r="C692">
        <v>39202</v>
      </c>
      <c r="D692" t="s">
        <v>9599</v>
      </c>
      <c r="E692" t="s">
        <v>32</v>
      </c>
      <c r="F692">
        <v>85.57</v>
      </c>
      <c r="G692">
        <v>85.57</v>
      </c>
      <c r="I692" t="s">
        <v>6935</v>
      </c>
    </row>
    <row r="693" spans="1:9">
      <c r="A693" t="s">
        <v>16778</v>
      </c>
      <c r="B693" t="s">
        <v>65</v>
      </c>
      <c r="C693">
        <v>39920</v>
      </c>
      <c r="D693" t="s">
        <v>31844</v>
      </c>
      <c r="E693" t="s">
        <v>32</v>
      </c>
      <c r="F693">
        <v>6.14</v>
      </c>
      <c r="G693">
        <v>6.14</v>
      </c>
      <c r="I693" t="s">
        <v>6935</v>
      </c>
    </row>
    <row r="694" spans="1:9">
      <c r="A694" t="s">
        <v>16779</v>
      </c>
      <c r="B694" t="s">
        <v>65</v>
      </c>
      <c r="C694">
        <v>39205</v>
      </c>
      <c r="D694" t="s">
        <v>9600</v>
      </c>
      <c r="E694" t="s">
        <v>32</v>
      </c>
      <c r="F694">
        <v>142.77000000000001</v>
      </c>
      <c r="G694">
        <v>142.77000000000001</v>
      </c>
      <c r="I694" t="s">
        <v>6935</v>
      </c>
    </row>
    <row r="695" spans="1:9">
      <c r="A695" t="s">
        <v>16780</v>
      </c>
      <c r="B695" t="s">
        <v>65</v>
      </c>
      <c r="C695">
        <v>39204</v>
      </c>
      <c r="D695" t="s">
        <v>9601</v>
      </c>
      <c r="E695" t="s">
        <v>32</v>
      </c>
      <c r="F695">
        <v>146.22</v>
      </c>
      <c r="G695">
        <v>146.22</v>
      </c>
      <c r="I695" t="s">
        <v>6935</v>
      </c>
    </row>
    <row r="696" spans="1:9">
      <c r="A696" t="s">
        <v>16781</v>
      </c>
      <c r="B696" t="s">
        <v>65</v>
      </c>
      <c r="C696">
        <v>39206</v>
      </c>
      <c r="D696" t="s">
        <v>9602</v>
      </c>
      <c r="E696" t="s">
        <v>32</v>
      </c>
      <c r="F696">
        <v>138.72</v>
      </c>
      <c r="G696">
        <v>138.72</v>
      </c>
      <c r="I696" t="s">
        <v>6935</v>
      </c>
    </row>
    <row r="697" spans="1:9">
      <c r="A697" t="s">
        <v>16782</v>
      </c>
      <c r="B697" t="s">
        <v>65</v>
      </c>
      <c r="C697">
        <v>798</v>
      </c>
      <c r="D697" t="s">
        <v>9603</v>
      </c>
      <c r="E697" t="s">
        <v>32</v>
      </c>
      <c r="F697">
        <v>1.22</v>
      </c>
      <c r="G697">
        <v>1.22</v>
      </c>
      <c r="I697" t="s">
        <v>6935</v>
      </c>
    </row>
    <row r="698" spans="1:9">
      <c r="A698" t="s">
        <v>16783</v>
      </c>
      <c r="B698" t="s">
        <v>65</v>
      </c>
      <c r="C698">
        <v>797</v>
      </c>
      <c r="D698" t="s">
        <v>9604</v>
      </c>
      <c r="E698" t="s">
        <v>32</v>
      </c>
      <c r="F698">
        <v>8.89</v>
      </c>
      <c r="G698">
        <v>8.89</v>
      </c>
      <c r="I698" t="s">
        <v>6935</v>
      </c>
    </row>
    <row r="699" spans="1:9">
      <c r="A699" t="s">
        <v>16784</v>
      </c>
      <c r="B699" t="s">
        <v>65</v>
      </c>
      <c r="C699">
        <v>796</v>
      </c>
      <c r="D699" t="s">
        <v>9605</v>
      </c>
      <c r="E699" t="s">
        <v>32</v>
      </c>
      <c r="F699">
        <v>7.55</v>
      </c>
      <c r="G699">
        <v>7.55</v>
      </c>
      <c r="I699" t="s">
        <v>6935</v>
      </c>
    </row>
    <row r="700" spans="1:9">
      <c r="A700" t="s">
        <v>16785</v>
      </c>
      <c r="B700" t="s">
        <v>65</v>
      </c>
      <c r="C700">
        <v>799</v>
      </c>
      <c r="D700" t="s">
        <v>9606</v>
      </c>
      <c r="E700" t="s">
        <v>32</v>
      </c>
      <c r="F700">
        <v>3.65</v>
      </c>
      <c r="G700">
        <v>3.65</v>
      </c>
      <c r="I700" t="s">
        <v>6935</v>
      </c>
    </row>
    <row r="701" spans="1:9">
      <c r="A701" t="s">
        <v>16786</v>
      </c>
      <c r="B701" t="s">
        <v>65</v>
      </c>
      <c r="C701">
        <v>792</v>
      </c>
      <c r="D701" t="s">
        <v>9607</v>
      </c>
      <c r="E701" t="s">
        <v>32</v>
      </c>
      <c r="F701">
        <v>3.54</v>
      </c>
      <c r="G701">
        <v>3.54</v>
      </c>
      <c r="I701" t="s">
        <v>6935</v>
      </c>
    </row>
    <row r="702" spans="1:9">
      <c r="A702" t="s">
        <v>16787</v>
      </c>
      <c r="B702" t="s">
        <v>65</v>
      </c>
      <c r="C702">
        <v>38001</v>
      </c>
      <c r="D702" t="s">
        <v>9608</v>
      </c>
      <c r="E702" t="s">
        <v>32</v>
      </c>
      <c r="F702">
        <v>1.27</v>
      </c>
      <c r="G702">
        <v>1.27</v>
      </c>
      <c r="I702" t="s">
        <v>6935</v>
      </c>
    </row>
    <row r="703" spans="1:9">
      <c r="A703" t="s">
        <v>16788</v>
      </c>
      <c r="B703" t="s">
        <v>65</v>
      </c>
      <c r="C703">
        <v>38002</v>
      </c>
      <c r="D703" t="s">
        <v>9609</v>
      </c>
      <c r="E703" t="s">
        <v>32</v>
      </c>
      <c r="F703">
        <v>4.41</v>
      </c>
      <c r="G703">
        <v>4.41</v>
      </c>
      <c r="I703" t="s">
        <v>6935</v>
      </c>
    </row>
    <row r="704" spans="1:9">
      <c r="A704" t="s">
        <v>16789</v>
      </c>
      <c r="B704" t="s">
        <v>65</v>
      </c>
      <c r="C704">
        <v>38003</v>
      </c>
      <c r="D704" t="s">
        <v>9610</v>
      </c>
      <c r="E704" t="s">
        <v>32</v>
      </c>
      <c r="F704">
        <v>30.14</v>
      </c>
      <c r="G704">
        <v>30.14</v>
      </c>
      <c r="I704" t="s">
        <v>6935</v>
      </c>
    </row>
    <row r="705" spans="1:9">
      <c r="A705" t="s">
        <v>16790</v>
      </c>
      <c r="B705" t="s">
        <v>65</v>
      </c>
      <c r="C705">
        <v>38004</v>
      </c>
      <c r="D705" t="s">
        <v>9611</v>
      </c>
      <c r="E705" t="s">
        <v>32</v>
      </c>
      <c r="F705">
        <v>34.67</v>
      </c>
      <c r="G705">
        <v>34.67</v>
      </c>
      <c r="I705" t="s">
        <v>6935</v>
      </c>
    </row>
    <row r="706" spans="1:9">
      <c r="A706" t="s">
        <v>16791</v>
      </c>
      <c r="B706" t="s">
        <v>65</v>
      </c>
      <c r="C706">
        <v>44263</v>
      </c>
      <c r="D706" t="s">
        <v>9612</v>
      </c>
      <c r="E706" t="s">
        <v>32</v>
      </c>
      <c r="F706">
        <v>62.23</v>
      </c>
      <c r="G706">
        <v>62.23</v>
      </c>
      <c r="I706" t="s">
        <v>6935</v>
      </c>
    </row>
    <row r="707" spans="1:9">
      <c r="A707" t="s">
        <v>16792</v>
      </c>
      <c r="B707" t="s">
        <v>65</v>
      </c>
      <c r="C707">
        <v>36327</v>
      </c>
      <c r="D707" t="s">
        <v>9613</v>
      </c>
      <c r="E707" t="s">
        <v>32</v>
      </c>
      <c r="F707">
        <v>4.28</v>
      </c>
      <c r="G707">
        <v>4.28</v>
      </c>
      <c r="I707" t="s">
        <v>6935</v>
      </c>
    </row>
    <row r="708" spans="1:9">
      <c r="A708" t="s">
        <v>16793</v>
      </c>
      <c r="B708" t="s">
        <v>65</v>
      </c>
      <c r="C708">
        <v>38992</v>
      </c>
      <c r="D708" t="s">
        <v>9614</v>
      </c>
      <c r="E708" t="s">
        <v>32</v>
      </c>
      <c r="F708">
        <v>5.19</v>
      </c>
      <c r="G708">
        <v>5.19</v>
      </c>
      <c r="I708" t="s">
        <v>6935</v>
      </c>
    </row>
    <row r="709" spans="1:9">
      <c r="A709" t="s">
        <v>16794</v>
      </c>
      <c r="B709" t="s">
        <v>65</v>
      </c>
      <c r="C709">
        <v>38993</v>
      </c>
      <c r="D709" t="s">
        <v>9615</v>
      </c>
      <c r="E709" t="s">
        <v>32</v>
      </c>
      <c r="F709">
        <v>13.51</v>
      </c>
      <c r="G709">
        <v>13.51</v>
      </c>
      <c r="I709" t="s">
        <v>6935</v>
      </c>
    </row>
    <row r="710" spans="1:9">
      <c r="A710" t="s">
        <v>16795</v>
      </c>
      <c r="B710" t="s">
        <v>65</v>
      </c>
      <c r="C710">
        <v>44175</v>
      </c>
      <c r="D710" t="s">
        <v>9616</v>
      </c>
      <c r="E710" t="s">
        <v>32</v>
      </c>
      <c r="F710">
        <v>23.57</v>
      </c>
      <c r="G710">
        <v>23.57</v>
      </c>
      <c r="I710" t="s">
        <v>6935</v>
      </c>
    </row>
    <row r="711" spans="1:9">
      <c r="A711" t="s">
        <v>16796</v>
      </c>
      <c r="B711" t="s">
        <v>65</v>
      </c>
      <c r="C711">
        <v>44177</v>
      </c>
      <c r="D711" t="s">
        <v>9617</v>
      </c>
      <c r="E711" t="s">
        <v>32</v>
      </c>
      <c r="F711">
        <v>17.61</v>
      </c>
      <c r="G711">
        <v>17.61</v>
      </c>
      <c r="I711" t="s">
        <v>6935</v>
      </c>
    </row>
    <row r="712" spans="1:9">
      <c r="A712" t="s">
        <v>16797</v>
      </c>
      <c r="B712" t="s">
        <v>65</v>
      </c>
      <c r="C712">
        <v>38418</v>
      </c>
      <c r="D712" t="s">
        <v>9618</v>
      </c>
      <c r="E712" t="s">
        <v>32</v>
      </c>
      <c r="F712">
        <v>5.59</v>
      </c>
      <c r="G712">
        <v>5.59</v>
      </c>
      <c r="I712" t="s">
        <v>6935</v>
      </c>
    </row>
    <row r="713" spans="1:9">
      <c r="A713" t="s">
        <v>16798</v>
      </c>
      <c r="B713" t="s">
        <v>65</v>
      </c>
      <c r="C713">
        <v>39178</v>
      </c>
      <c r="D713" t="s">
        <v>9619</v>
      </c>
      <c r="E713" t="s">
        <v>32</v>
      </c>
      <c r="F713">
        <v>2.4700000000000002</v>
      </c>
      <c r="G713">
        <v>2.4700000000000002</v>
      </c>
      <c r="I713" t="s">
        <v>6935</v>
      </c>
    </row>
    <row r="714" spans="1:9">
      <c r="A714" t="s">
        <v>16799</v>
      </c>
      <c r="B714" t="s">
        <v>65</v>
      </c>
      <c r="C714">
        <v>39177</v>
      </c>
      <c r="D714" t="s">
        <v>9620</v>
      </c>
      <c r="E714" t="s">
        <v>32</v>
      </c>
      <c r="F714">
        <v>2.23</v>
      </c>
      <c r="G714">
        <v>2.23</v>
      </c>
      <c r="I714" t="s">
        <v>6935</v>
      </c>
    </row>
    <row r="715" spans="1:9">
      <c r="A715" t="s">
        <v>16800</v>
      </c>
      <c r="B715" t="s">
        <v>65</v>
      </c>
      <c r="C715">
        <v>39176</v>
      </c>
      <c r="D715" t="s">
        <v>9621</v>
      </c>
      <c r="E715" t="s">
        <v>32</v>
      </c>
      <c r="F715">
        <v>1.46</v>
      </c>
      <c r="G715">
        <v>1.46</v>
      </c>
      <c r="I715" t="s">
        <v>6935</v>
      </c>
    </row>
    <row r="716" spans="1:9">
      <c r="A716" t="s">
        <v>16801</v>
      </c>
      <c r="B716" t="s">
        <v>65</v>
      </c>
      <c r="C716">
        <v>39174</v>
      </c>
      <c r="D716" t="s">
        <v>9622</v>
      </c>
      <c r="E716" t="s">
        <v>32</v>
      </c>
      <c r="F716">
        <v>1.1100000000000001</v>
      </c>
      <c r="G716">
        <v>1.1100000000000001</v>
      </c>
      <c r="I716" t="s">
        <v>6935</v>
      </c>
    </row>
    <row r="717" spans="1:9">
      <c r="A717" t="s">
        <v>16802</v>
      </c>
      <c r="B717" t="s">
        <v>65</v>
      </c>
      <c r="C717">
        <v>39180</v>
      </c>
      <c r="D717" t="s">
        <v>9623</v>
      </c>
      <c r="E717" t="s">
        <v>32</v>
      </c>
      <c r="F717">
        <v>6.7</v>
      </c>
      <c r="G717">
        <v>6.7</v>
      </c>
      <c r="I717" t="s">
        <v>6935</v>
      </c>
    </row>
    <row r="718" spans="1:9">
      <c r="A718" t="s">
        <v>16803</v>
      </c>
      <c r="B718" t="s">
        <v>65</v>
      </c>
      <c r="C718">
        <v>39179</v>
      </c>
      <c r="D718" t="s">
        <v>9624</v>
      </c>
      <c r="E718" t="s">
        <v>32</v>
      </c>
      <c r="F718">
        <v>5.93</v>
      </c>
      <c r="G718">
        <v>5.93</v>
      </c>
      <c r="I718" t="s">
        <v>6935</v>
      </c>
    </row>
    <row r="719" spans="1:9">
      <c r="A719" t="s">
        <v>16804</v>
      </c>
      <c r="B719" t="s">
        <v>65</v>
      </c>
      <c r="C719">
        <v>39181</v>
      </c>
      <c r="D719" t="s">
        <v>9625</v>
      </c>
      <c r="E719" t="s">
        <v>32</v>
      </c>
      <c r="F719">
        <v>8.98</v>
      </c>
      <c r="G719">
        <v>8.98</v>
      </c>
      <c r="I719" t="s">
        <v>6935</v>
      </c>
    </row>
    <row r="720" spans="1:9">
      <c r="A720" t="s">
        <v>16805</v>
      </c>
      <c r="B720" t="s">
        <v>65</v>
      </c>
      <c r="C720">
        <v>39175</v>
      </c>
      <c r="D720" t="s">
        <v>9626</v>
      </c>
      <c r="E720" t="s">
        <v>32</v>
      </c>
      <c r="F720">
        <v>1.36</v>
      </c>
      <c r="G720">
        <v>1.36</v>
      </c>
      <c r="I720" t="s">
        <v>6935</v>
      </c>
    </row>
    <row r="721" spans="1:9">
      <c r="A721" t="s">
        <v>16806</v>
      </c>
      <c r="B721" t="s">
        <v>65</v>
      </c>
      <c r="C721">
        <v>39217</v>
      </c>
      <c r="D721" t="s">
        <v>9627</v>
      </c>
      <c r="E721" t="s">
        <v>32</v>
      </c>
      <c r="F721">
        <v>1.05</v>
      </c>
      <c r="G721">
        <v>1.05</v>
      </c>
      <c r="I721" t="s">
        <v>6935</v>
      </c>
    </row>
    <row r="722" spans="1:9">
      <c r="A722" t="s">
        <v>16807</v>
      </c>
      <c r="B722" t="s">
        <v>65</v>
      </c>
      <c r="C722">
        <v>39182</v>
      </c>
      <c r="D722" t="s">
        <v>9628</v>
      </c>
      <c r="E722" t="s">
        <v>32</v>
      </c>
      <c r="F722">
        <v>12.64</v>
      </c>
      <c r="G722">
        <v>12.64</v>
      </c>
      <c r="I722" t="s">
        <v>6935</v>
      </c>
    </row>
    <row r="723" spans="1:9">
      <c r="A723" t="s">
        <v>16808</v>
      </c>
      <c r="B723" t="s">
        <v>65</v>
      </c>
      <c r="C723">
        <v>12616</v>
      </c>
      <c r="D723" t="s">
        <v>9629</v>
      </c>
      <c r="E723" t="s">
        <v>32</v>
      </c>
      <c r="F723">
        <v>17.239999999999998</v>
      </c>
      <c r="G723">
        <v>17.239999999999998</v>
      </c>
      <c r="I723" t="s">
        <v>6935</v>
      </c>
    </row>
    <row r="724" spans="1:9">
      <c r="A724" t="s">
        <v>16809</v>
      </c>
      <c r="B724" t="s">
        <v>65</v>
      </c>
      <c r="C724">
        <v>1049</v>
      </c>
      <c r="D724" t="s">
        <v>9630</v>
      </c>
      <c r="E724" t="s">
        <v>32</v>
      </c>
      <c r="F724">
        <v>10.57</v>
      </c>
      <c r="G724">
        <v>10.57</v>
      </c>
      <c r="I724" t="s">
        <v>6935</v>
      </c>
    </row>
    <row r="725" spans="1:9">
      <c r="A725" t="s">
        <v>16810</v>
      </c>
      <c r="B725" t="s">
        <v>65</v>
      </c>
      <c r="C725">
        <v>1099</v>
      </c>
      <c r="D725" t="s">
        <v>9631</v>
      </c>
      <c r="E725" t="s">
        <v>32</v>
      </c>
      <c r="F725">
        <v>8.09</v>
      </c>
      <c r="G725">
        <v>8.09</v>
      </c>
      <c r="I725" t="s">
        <v>6935</v>
      </c>
    </row>
    <row r="726" spans="1:9">
      <c r="A726" t="s">
        <v>16811</v>
      </c>
      <c r="B726" t="s">
        <v>65</v>
      </c>
      <c r="C726">
        <v>1050</v>
      </c>
      <c r="D726" t="s">
        <v>9632</v>
      </c>
      <c r="E726" t="s">
        <v>32</v>
      </c>
      <c r="F726">
        <v>5.53</v>
      </c>
      <c r="G726">
        <v>5.53</v>
      </c>
      <c r="I726" t="s">
        <v>6935</v>
      </c>
    </row>
    <row r="727" spans="1:9">
      <c r="A727" t="s">
        <v>16812</v>
      </c>
      <c r="B727" t="s">
        <v>65</v>
      </c>
      <c r="C727">
        <v>39678</v>
      </c>
      <c r="D727" t="s">
        <v>9633</v>
      </c>
      <c r="E727" t="s">
        <v>32</v>
      </c>
      <c r="F727">
        <v>3.26</v>
      </c>
      <c r="G727">
        <v>3.26</v>
      </c>
      <c r="I727" t="s">
        <v>6935</v>
      </c>
    </row>
    <row r="728" spans="1:9">
      <c r="A728" t="s">
        <v>16813</v>
      </c>
      <c r="B728" t="s">
        <v>65</v>
      </c>
      <c r="C728">
        <v>1101</v>
      </c>
      <c r="D728" t="s">
        <v>9634</v>
      </c>
      <c r="E728" t="s">
        <v>32</v>
      </c>
      <c r="F728">
        <v>34.89</v>
      </c>
      <c r="G728">
        <v>34.89</v>
      </c>
      <c r="I728" t="s">
        <v>6935</v>
      </c>
    </row>
    <row r="729" spans="1:9">
      <c r="A729" t="s">
        <v>16814</v>
      </c>
      <c r="B729" t="s">
        <v>65</v>
      </c>
      <c r="C729">
        <v>1100</v>
      </c>
      <c r="D729" t="s">
        <v>9635</v>
      </c>
      <c r="E729" t="s">
        <v>32</v>
      </c>
      <c r="F729">
        <v>18</v>
      </c>
      <c r="G729">
        <v>18</v>
      </c>
      <c r="I729" t="s">
        <v>6935</v>
      </c>
    </row>
    <row r="730" spans="1:9">
      <c r="A730" t="s">
        <v>16815</v>
      </c>
      <c r="B730" t="s">
        <v>65</v>
      </c>
      <c r="C730">
        <v>39679</v>
      </c>
      <c r="D730" t="s">
        <v>9636</v>
      </c>
      <c r="E730" t="s">
        <v>32</v>
      </c>
      <c r="F730">
        <v>69.53</v>
      </c>
      <c r="G730">
        <v>69.53</v>
      </c>
      <c r="I730" t="s">
        <v>6935</v>
      </c>
    </row>
    <row r="731" spans="1:9">
      <c r="A731" t="s">
        <v>16816</v>
      </c>
      <c r="B731" t="s">
        <v>65</v>
      </c>
      <c r="C731">
        <v>1102</v>
      </c>
      <c r="D731" t="s">
        <v>9637</v>
      </c>
      <c r="E731" t="s">
        <v>32</v>
      </c>
      <c r="F731">
        <v>52.02</v>
      </c>
      <c r="G731">
        <v>52.02</v>
      </c>
      <c r="I731" t="s">
        <v>6935</v>
      </c>
    </row>
    <row r="732" spans="1:9">
      <c r="A732" t="s">
        <v>16817</v>
      </c>
      <c r="B732" t="s">
        <v>65</v>
      </c>
      <c r="C732">
        <v>1098</v>
      </c>
      <c r="D732" t="s">
        <v>9638</v>
      </c>
      <c r="E732" t="s">
        <v>32</v>
      </c>
      <c r="F732">
        <v>4.32</v>
      </c>
      <c r="G732">
        <v>4.32</v>
      </c>
      <c r="I732" t="s">
        <v>6935</v>
      </c>
    </row>
    <row r="733" spans="1:9">
      <c r="A733" t="s">
        <v>16818</v>
      </c>
      <c r="B733" t="s">
        <v>65</v>
      </c>
      <c r="C733">
        <v>1051</v>
      </c>
      <c r="D733" t="s">
        <v>9639</v>
      </c>
      <c r="E733" t="s">
        <v>32</v>
      </c>
      <c r="F733">
        <v>75.61</v>
      </c>
      <c r="G733">
        <v>75.61</v>
      </c>
      <c r="I733" t="s">
        <v>6935</v>
      </c>
    </row>
    <row r="734" spans="1:9">
      <c r="A734" t="s">
        <v>16819</v>
      </c>
      <c r="B734" t="s">
        <v>65</v>
      </c>
      <c r="C734">
        <v>37399</v>
      </c>
      <c r="D734" t="s">
        <v>9640</v>
      </c>
      <c r="E734" t="s">
        <v>32</v>
      </c>
      <c r="F734">
        <v>31.25</v>
      </c>
      <c r="G734">
        <v>31.25</v>
      </c>
      <c r="I734" t="s">
        <v>6935</v>
      </c>
    </row>
    <row r="735" spans="1:9">
      <c r="A735" t="s">
        <v>16820</v>
      </c>
      <c r="B735" t="s">
        <v>65</v>
      </c>
      <c r="C735">
        <v>43834</v>
      </c>
      <c r="D735" t="s">
        <v>9641</v>
      </c>
      <c r="E735" t="s">
        <v>12</v>
      </c>
      <c r="F735">
        <v>22.56</v>
      </c>
      <c r="G735">
        <v>22.56</v>
      </c>
      <c r="I735" t="s">
        <v>6935</v>
      </c>
    </row>
    <row r="736" spans="1:9">
      <c r="A736" t="s">
        <v>16821</v>
      </c>
      <c r="B736" t="s">
        <v>65</v>
      </c>
      <c r="C736">
        <v>43835</v>
      </c>
      <c r="D736" t="s">
        <v>9642</v>
      </c>
      <c r="E736" t="s">
        <v>12</v>
      </c>
      <c r="F736">
        <v>2.02</v>
      </c>
      <c r="G736">
        <v>2.02</v>
      </c>
      <c r="I736" t="s">
        <v>6935</v>
      </c>
    </row>
    <row r="737" spans="1:9">
      <c r="A737" t="s">
        <v>16822</v>
      </c>
      <c r="B737" t="s">
        <v>65</v>
      </c>
      <c r="C737">
        <v>43833</v>
      </c>
      <c r="D737" t="s">
        <v>9643</v>
      </c>
      <c r="E737" t="s">
        <v>12</v>
      </c>
      <c r="F737">
        <v>2.1</v>
      </c>
      <c r="G737">
        <v>2.1</v>
      </c>
      <c r="I737" t="s">
        <v>6935</v>
      </c>
    </row>
    <row r="738" spans="1:9">
      <c r="A738" t="s">
        <v>16823</v>
      </c>
      <c r="B738" t="s">
        <v>65</v>
      </c>
      <c r="C738">
        <v>41955</v>
      </c>
      <c r="D738" t="s">
        <v>9644</v>
      </c>
      <c r="E738" t="s">
        <v>11</v>
      </c>
      <c r="F738">
        <v>72.489999999999995</v>
      </c>
      <c r="G738">
        <v>72.489999999999995</v>
      </c>
      <c r="I738" t="s">
        <v>6935</v>
      </c>
    </row>
    <row r="739" spans="1:9">
      <c r="A739" t="s">
        <v>16824</v>
      </c>
      <c r="B739" t="s">
        <v>65</v>
      </c>
      <c r="C739">
        <v>41953</v>
      </c>
      <c r="D739" t="s">
        <v>9645</v>
      </c>
      <c r="E739" t="s">
        <v>11</v>
      </c>
      <c r="F739">
        <v>69.180000000000007</v>
      </c>
      <c r="G739">
        <v>69.180000000000007</v>
      </c>
      <c r="I739" t="s">
        <v>6935</v>
      </c>
    </row>
    <row r="740" spans="1:9">
      <c r="A740" t="s">
        <v>16825</v>
      </c>
      <c r="B740" t="s">
        <v>65</v>
      </c>
      <c r="C740">
        <v>41954</v>
      </c>
      <c r="D740" t="s">
        <v>9646</v>
      </c>
      <c r="E740" t="s">
        <v>11</v>
      </c>
      <c r="F740">
        <v>68.52</v>
      </c>
      <c r="G740">
        <v>68.52</v>
      </c>
      <c r="I740" t="s">
        <v>6935</v>
      </c>
    </row>
    <row r="741" spans="1:9">
      <c r="A741" t="s">
        <v>16826</v>
      </c>
      <c r="B741" t="s">
        <v>65</v>
      </c>
      <c r="C741">
        <v>25004</v>
      </c>
      <c r="D741" t="s">
        <v>9647</v>
      </c>
      <c r="E741" t="s">
        <v>11</v>
      </c>
      <c r="F741">
        <v>51.47</v>
      </c>
      <c r="G741">
        <v>51.47</v>
      </c>
      <c r="I741" t="s">
        <v>6935</v>
      </c>
    </row>
    <row r="742" spans="1:9">
      <c r="A742" t="s">
        <v>16827</v>
      </c>
      <c r="B742" t="s">
        <v>65</v>
      </c>
      <c r="C742">
        <v>25002</v>
      </c>
      <c r="D742" t="s">
        <v>9648</v>
      </c>
      <c r="E742" t="s">
        <v>11</v>
      </c>
      <c r="F742">
        <v>51.47</v>
      </c>
      <c r="G742">
        <v>51.47</v>
      </c>
      <c r="I742" t="s">
        <v>6935</v>
      </c>
    </row>
    <row r="743" spans="1:9">
      <c r="A743" t="s">
        <v>16828</v>
      </c>
      <c r="B743" t="s">
        <v>65</v>
      </c>
      <c r="C743">
        <v>37409</v>
      </c>
      <c r="D743" t="s">
        <v>9649</v>
      </c>
      <c r="E743" t="s">
        <v>11</v>
      </c>
      <c r="F743">
        <v>51.47</v>
      </c>
      <c r="G743">
        <v>51.47</v>
      </c>
      <c r="I743" t="s">
        <v>6935</v>
      </c>
    </row>
    <row r="744" spans="1:9">
      <c r="A744" t="s">
        <v>16829</v>
      </c>
      <c r="B744" t="s">
        <v>65</v>
      </c>
      <c r="C744">
        <v>841</v>
      </c>
      <c r="D744" t="s">
        <v>9650</v>
      </c>
      <c r="E744" t="s">
        <v>11</v>
      </c>
      <c r="F744">
        <v>52.1</v>
      </c>
      <c r="G744">
        <v>52.1</v>
      </c>
      <c r="I744" t="s">
        <v>6935</v>
      </c>
    </row>
    <row r="745" spans="1:9">
      <c r="A745" t="s">
        <v>16830</v>
      </c>
      <c r="B745" t="s">
        <v>65</v>
      </c>
      <c r="C745">
        <v>25005</v>
      </c>
      <c r="D745" t="s">
        <v>9651</v>
      </c>
      <c r="E745" t="s">
        <v>11</v>
      </c>
      <c r="F745">
        <v>56.48</v>
      </c>
      <c r="G745">
        <v>56.48</v>
      </c>
      <c r="I745" t="s">
        <v>6935</v>
      </c>
    </row>
    <row r="746" spans="1:9">
      <c r="A746" t="s">
        <v>16831</v>
      </c>
      <c r="B746" t="s">
        <v>65</v>
      </c>
      <c r="C746">
        <v>25003</v>
      </c>
      <c r="D746" t="s">
        <v>9652</v>
      </c>
      <c r="E746" t="s">
        <v>11</v>
      </c>
      <c r="F746">
        <v>57.33</v>
      </c>
      <c r="G746">
        <v>57.33</v>
      </c>
      <c r="I746" t="s">
        <v>6935</v>
      </c>
    </row>
    <row r="747" spans="1:9">
      <c r="A747" t="s">
        <v>16832</v>
      </c>
      <c r="B747" t="s">
        <v>65</v>
      </c>
      <c r="C747">
        <v>37410</v>
      </c>
      <c r="D747" t="s">
        <v>9653</v>
      </c>
      <c r="E747" t="s">
        <v>11</v>
      </c>
      <c r="F747">
        <v>56.48</v>
      </c>
      <c r="G747">
        <v>56.48</v>
      </c>
      <c r="I747" t="s">
        <v>6935</v>
      </c>
    </row>
    <row r="748" spans="1:9">
      <c r="A748" t="s">
        <v>16833</v>
      </c>
      <c r="B748" t="s">
        <v>65</v>
      </c>
      <c r="C748">
        <v>842</v>
      </c>
      <c r="D748" t="s">
        <v>9654</v>
      </c>
      <c r="E748" t="s">
        <v>11</v>
      </c>
      <c r="F748">
        <v>57.28</v>
      </c>
      <c r="G748">
        <v>57.28</v>
      </c>
      <c r="I748" t="s">
        <v>6935</v>
      </c>
    </row>
    <row r="749" spans="1:9">
      <c r="A749" t="s">
        <v>16834</v>
      </c>
      <c r="B749" t="s">
        <v>65</v>
      </c>
      <c r="C749">
        <v>44391</v>
      </c>
      <c r="D749" t="s">
        <v>9655</v>
      </c>
      <c r="E749" t="s">
        <v>12</v>
      </c>
      <c r="F749">
        <v>122.06</v>
      </c>
      <c r="G749">
        <v>122.06</v>
      </c>
      <c r="I749" t="s">
        <v>6935</v>
      </c>
    </row>
    <row r="750" spans="1:9">
      <c r="A750" t="s">
        <v>16835</v>
      </c>
      <c r="B750" t="s">
        <v>65</v>
      </c>
      <c r="C750">
        <v>44388</v>
      </c>
      <c r="D750" t="s">
        <v>9656</v>
      </c>
      <c r="E750" t="s">
        <v>12</v>
      </c>
      <c r="F750">
        <v>2.64</v>
      </c>
      <c r="G750">
        <v>2.64</v>
      </c>
      <c r="I750" t="s">
        <v>6935</v>
      </c>
    </row>
    <row r="751" spans="1:9">
      <c r="A751" t="s">
        <v>16836</v>
      </c>
      <c r="B751" t="s">
        <v>65</v>
      </c>
      <c r="C751">
        <v>44392</v>
      </c>
      <c r="D751" t="s">
        <v>9657</v>
      </c>
      <c r="E751" t="s">
        <v>12</v>
      </c>
      <c r="F751">
        <v>243.03</v>
      </c>
      <c r="G751">
        <v>243.03</v>
      </c>
      <c r="I751" t="s">
        <v>6935</v>
      </c>
    </row>
    <row r="752" spans="1:9">
      <c r="A752" t="s">
        <v>16837</v>
      </c>
      <c r="B752" t="s">
        <v>65</v>
      </c>
      <c r="C752">
        <v>44390</v>
      </c>
      <c r="D752" t="s">
        <v>9658</v>
      </c>
      <c r="E752" t="s">
        <v>12</v>
      </c>
      <c r="F752">
        <v>51.49</v>
      </c>
      <c r="G752">
        <v>51.49</v>
      </c>
      <c r="I752" t="s">
        <v>6935</v>
      </c>
    </row>
    <row r="753" spans="1:9">
      <c r="A753" t="s">
        <v>16838</v>
      </c>
      <c r="B753" t="s">
        <v>65</v>
      </c>
      <c r="C753">
        <v>44389</v>
      </c>
      <c r="D753" t="s">
        <v>9659</v>
      </c>
      <c r="E753" t="s">
        <v>12</v>
      </c>
      <c r="F753">
        <v>6.08</v>
      </c>
      <c r="G753">
        <v>6.08</v>
      </c>
      <c r="I753" t="s">
        <v>6935</v>
      </c>
    </row>
    <row r="754" spans="1:9">
      <c r="A754" t="s">
        <v>16839</v>
      </c>
      <c r="B754" t="s">
        <v>65</v>
      </c>
      <c r="C754">
        <v>862</v>
      </c>
      <c r="D754" t="s">
        <v>9660</v>
      </c>
      <c r="E754" t="s">
        <v>12</v>
      </c>
      <c r="F754">
        <v>11.14</v>
      </c>
      <c r="G754">
        <v>11.14</v>
      </c>
      <c r="I754" t="s">
        <v>6935</v>
      </c>
    </row>
    <row r="755" spans="1:9">
      <c r="A755" t="s">
        <v>16840</v>
      </c>
      <c r="B755" t="s">
        <v>65</v>
      </c>
      <c r="C755">
        <v>866</v>
      </c>
      <c r="D755" t="s">
        <v>9661</v>
      </c>
      <c r="E755" t="s">
        <v>12</v>
      </c>
      <c r="F755">
        <v>141.52000000000001</v>
      </c>
      <c r="G755">
        <v>141.52000000000001</v>
      </c>
      <c r="I755" t="s">
        <v>6935</v>
      </c>
    </row>
    <row r="756" spans="1:9">
      <c r="A756" t="s">
        <v>16841</v>
      </c>
      <c r="B756" t="s">
        <v>65</v>
      </c>
      <c r="C756">
        <v>892</v>
      </c>
      <c r="D756" t="s">
        <v>9662</v>
      </c>
      <c r="E756" t="s">
        <v>12</v>
      </c>
      <c r="F756">
        <v>171.3</v>
      </c>
      <c r="G756">
        <v>171.3</v>
      </c>
      <c r="I756" t="s">
        <v>6935</v>
      </c>
    </row>
    <row r="757" spans="1:9">
      <c r="A757" t="s">
        <v>16842</v>
      </c>
      <c r="B757" t="s">
        <v>65</v>
      </c>
      <c r="C757">
        <v>857</v>
      </c>
      <c r="D757" t="s">
        <v>9663</v>
      </c>
      <c r="E757" t="s">
        <v>12</v>
      </c>
      <c r="F757">
        <v>18.63</v>
      </c>
      <c r="G757">
        <v>18.63</v>
      </c>
      <c r="I757" t="s">
        <v>6935</v>
      </c>
    </row>
    <row r="758" spans="1:9">
      <c r="A758" t="s">
        <v>16843</v>
      </c>
      <c r="B758" t="s">
        <v>65</v>
      </c>
      <c r="C758">
        <v>37404</v>
      </c>
      <c r="D758" t="s">
        <v>9664</v>
      </c>
      <c r="E758" t="s">
        <v>12</v>
      </c>
      <c r="F758">
        <v>198.2</v>
      </c>
      <c r="G758">
        <v>198.2</v>
      </c>
      <c r="I758" t="s">
        <v>6935</v>
      </c>
    </row>
    <row r="759" spans="1:9">
      <c r="A759" t="s">
        <v>16844</v>
      </c>
      <c r="B759" t="s">
        <v>65</v>
      </c>
      <c r="C759">
        <v>868</v>
      </c>
      <c r="D759" t="s">
        <v>9665</v>
      </c>
      <c r="E759" t="s">
        <v>12</v>
      </c>
      <c r="F759">
        <v>26.55</v>
      </c>
      <c r="G759">
        <v>26.55</v>
      </c>
      <c r="I759" t="s">
        <v>6935</v>
      </c>
    </row>
    <row r="760" spans="1:9">
      <c r="A760" t="s">
        <v>16845</v>
      </c>
      <c r="B760" t="s">
        <v>65</v>
      </c>
      <c r="C760">
        <v>863</v>
      </c>
      <c r="D760" t="s">
        <v>9666</v>
      </c>
      <c r="E760" t="s">
        <v>12</v>
      </c>
      <c r="F760">
        <v>39.1</v>
      </c>
      <c r="G760">
        <v>39.1</v>
      </c>
      <c r="I760" t="s">
        <v>6935</v>
      </c>
    </row>
    <row r="761" spans="1:9">
      <c r="A761" t="s">
        <v>16846</v>
      </c>
      <c r="B761" t="s">
        <v>65</v>
      </c>
      <c r="C761">
        <v>867</v>
      </c>
      <c r="D761" t="s">
        <v>9667</v>
      </c>
      <c r="E761" t="s">
        <v>12</v>
      </c>
      <c r="F761">
        <v>55.71</v>
      </c>
      <c r="G761">
        <v>55.71</v>
      </c>
      <c r="I761" t="s">
        <v>6935</v>
      </c>
    </row>
    <row r="762" spans="1:9">
      <c r="A762" t="s">
        <v>16847</v>
      </c>
      <c r="B762" t="s">
        <v>65</v>
      </c>
      <c r="C762">
        <v>864</v>
      </c>
      <c r="D762" t="s">
        <v>9668</v>
      </c>
      <c r="E762" t="s">
        <v>12</v>
      </c>
      <c r="F762">
        <v>73.58</v>
      </c>
      <c r="G762">
        <v>73.58</v>
      </c>
      <c r="I762" t="s">
        <v>6935</v>
      </c>
    </row>
    <row r="763" spans="1:9">
      <c r="A763" t="s">
        <v>16848</v>
      </c>
      <c r="B763" t="s">
        <v>65</v>
      </c>
      <c r="C763">
        <v>865</v>
      </c>
      <c r="D763" t="s">
        <v>9669</v>
      </c>
      <c r="E763" t="s">
        <v>12</v>
      </c>
      <c r="F763">
        <v>105.84</v>
      </c>
      <c r="G763">
        <v>105.84</v>
      </c>
      <c r="I763" t="s">
        <v>6935</v>
      </c>
    </row>
    <row r="764" spans="1:9">
      <c r="A764" t="s">
        <v>16849</v>
      </c>
      <c r="B764" t="s">
        <v>65</v>
      </c>
      <c r="C764">
        <v>39251</v>
      </c>
      <c r="D764" t="s">
        <v>9670</v>
      </c>
      <c r="E764" t="s">
        <v>12</v>
      </c>
      <c r="F764">
        <v>0.69</v>
      </c>
      <c r="G764">
        <v>0.69</v>
      </c>
      <c r="I764" t="s">
        <v>6935</v>
      </c>
    </row>
    <row r="765" spans="1:9">
      <c r="A765" t="s">
        <v>16850</v>
      </c>
      <c r="B765" t="s">
        <v>65</v>
      </c>
      <c r="C765">
        <v>1011</v>
      </c>
      <c r="D765" t="s">
        <v>9671</v>
      </c>
      <c r="E765" t="s">
        <v>12</v>
      </c>
      <c r="F765">
        <v>0.95</v>
      </c>
      <c r="G765">
        <v>0.95</v>
      </c>
      <c r="I765" t="s">
        <v>6935</v>
      </c>
    </row>
    <row r="766" spans="1:9">
      <c r="A766" t="s">
        <v>16851</v>
      </c>
      <c r="B766" t="s">
        <v>65</v>
      </c>
      <c r="C766">
        <v>39252</v>
      </c>
      <c r="D766" t="s">
        <v>9672</v>
      </c>
      <c r="E766" t="s">
        <v>12</v>
      </c>
      <c r="F766">
        <v>1.24</v>
      </c>
      <c r="G766">
        <v>1.24</v>
      </c>
      <c r="I766" t="s">
        <v>6935</v>
      </c>
    </row>
    <row r="767" spans="1:9">
      <c r="A767" t="s">
        <v>16852</v>
      </c>
      <c r="B767" t="s">
        <v>65</v>
      </c>
      <c r="C767">
        <v>1013</v>
      </c>
      <c r="D767" t="s">
        <v>9673</v>
      </c>
      <c r="E767" t="s">
        <v>12</v>
      </c>
      <c r="F767">
        <v>1.49</v>
      </c>
      <c r="G767">
        <v>1.49</v>
      </c>
      <c r="I767" t="s">
        <v>6935</v>
      </c>
    </row>
    <row r="768" spans="1:9">
      <c r="A768" t="s">
        <v>16853</v>
      </c>
      <c r="B768" t="s">
        <v>65</v>
      </c>
      <c r="C768">
        <v>980</v>
      </c>
      <c r="D768" t="s">
        <v>9674</v>
      </c>
      <c r="E768" t="s">
        <v>12</v>
      </c>
      <c r="F768">
        <v>10.77</v>
      </c>
      <c r="G768">
        <v>10.77</v>
      </c>
      <c r="I768" t="s">
        <v>6935</v>
      </c>
    </row>
    <row r="769" spans="1:9">
      <c r="A769" t="s">
        <v>16854</v>
      </c>
      <c r="B769" t="s">
        <v>65</v>
      </c>
      <c r="C769">
        <v>39237</v>
      </c>
      <c r="D769" t="s">
        <v>9675</v>
      </c>
      <c r="E769" t="s">
        <v>12</v>
      </c>
      <c r="F769">
        <v>114.57</v>
      </c>
      <c r="G769">
        <v>114.57</v>
      </c>
      <c r="I769" t="s">
        <v>6935</v>
      </c>
    </row>
    <row r="770" spans="1:9">
      <c r="A770" t="s">
        <v>16855</v>
      </c>
      <c r="B770" t="s">
        <v>65</v>
      </c>
      <c r="C770">
        <v>39238</v>
      </c>
      <c r="D770" t="s">
        <v>9676</v>
      </c>
      <c r="E770" t="s">
        <v>12</v>
      </c>
      <c r="F770">
        <v>144.49</v>
      </c>
      <c r="G770">
        <v>144.49</v>
      </c>
      <c r="I770" t="s">
        <v>6935</v>
      </c>
    </row>
    <row r="771" spans="1:9">
      <c r="A771" t="s">
        <v>16856</v>
      </c>
      <c r="B771" t="s">
        <v>65</v>
      </c>
      <c r="C771">
        <v>979</v>
      </c>
      <c r="D771" t="s">
        <v>9677</v>
      </c>
      <c r="E771" t="s">
        <v>12</v>
      </c>
      <c r="F771">
        <v>15.39</v>
      </c>
      <c r="G771">
        <v>15.39</v>
      </c>
      <c r="I771" t="s">
        <v>6935</v>
      </c>
    </row>
    <row r="772" spans="1:9">
      <c r="A772" t="s">
        <v>16857</v>
      </c>
      <c r="B772" t="s">
        <v>65</v>
      </c>
      <c r="C772">
        <v>39239</v>
      </c>
      <c r="D772" t="s">
        <v>9678</v>
      </c>
      <c r="E772" t="s">
        <v>12</v>
      </c>
      <c r="F772">
        <v>174.56</v>
      </c>
      <c r="G772">
        <v>174.56</v>
      </c>
      <c r="I772" t="s">
        <v>6935</v>
      </c>
    </row>
    <row r="773" spans="1:9">
      <c r="A773" t="s">
        <v>16858</v>
      </c>
      <c r="B773" t="s">
        <v>65</v>
      </c>
      <c r="C773">
        <v>1014</v>
      </c>
      <c r="D773" t="s">
        <v>9679</v>
      </c>
      <c r="E773" t="s">
        <v>12</v>
      </c>
      <c r="F773">
        <v>2.36</v>
      </c>
      <c r="G773">
        <v>2.36</v>
      </c>
      <c r="I773" t="s">
        <v>6935</v>
      </c>
    </row>
    <row r="774" spans="1:9">
      <c r="A774" t="s">
        <v>16859</v>
      </c>
      <c r="B774" t="s">
        <v>65</v>
      </c>
      <c r="C774">
        <v>39240</v>
      </c>
      <c r="D774" t="s">
        <v>9680</v>
      </c>
      <c r="E774" t="s">
        <v>12</v>
      </c>
      <c r="F774">
        <v>229.6</v>
      </c>
      <c r="G774">
        <v>229.6</v>
      </c>
      <c r="I774" t="s">
        <v>6935</v>
      </c>
    </row>
    <row r="775" spans="1:9">
      <c r="A775" t="s">
        <v>16860</v>
      </c>
      <c r="B775" t="s">
        <v>65</v>
      </c>
      <c r="C775">
        <v>39232</v>
      </c>
      <c r="D775" t="s">
        <v>9681</v>
      </c>
      <c r="E775" t="s">
        <v>12</v>
      </c>
      <c r="F775">
        <v>24.09</v>
      </c>
      <c r="G775">
        <v>24.09</v>
      </c>
      <c r="I775" t="s">
        <v>6935</v>
      </c>
    </row>
    <row r="776" spans="1:9">
      <c r="A776" t="s">
        <v>16861</v>
      </c>
      <c r="B776" t="s">
        <v>65</v>
      </c>
      <c r="C776">
        <v>39233</v>
      </c>
      <c r="D776" t="s">
        <v>9682</v>
      </c>
      <c r="E776" t="s">
        <v>12</v>
      </c>
      <c r="F776">
        <v>35.119999999999997</v>
      </c>
      <c r="G776">
        <v>35.119999999999997</v>
      </c>
      <c r="I776" t="s">
        <v>6935</v>
      </c>
    </row>
    <row r="777" spans="1:9">
      <c r="A777" t="s">
        <v>16862</v>
      </c>
      <c r="B777" t="s">
        <v>65</v>
      </c>
      <c r="C777">
        <v>981</v>
      </c>
      <c r="D777" t="s">
        <v>9683</v>
      </c>
      <c r="E777" t="s">
        <v>12</v>
      </c>
      <c r="F777">
        <v>3.92</v>
      </c>
      <c r="G777">
        <v>3.92</v>
      </c>
      <c r="I777" t="s">
        <v>8951</v>
      </c>
    </row>
    <row r="778" spans="1:9">
      <c r="A778" t="s">
        <v>16863</v>
      </c>
      <c r="B778" t="s">
        <v>65</v>
      </c>
      <c r="C778">
        <v>39234</v>
      </c>
      <c r="D778" t="s">
        <v>9684</v>
      </c>
      <c r="E778" t="s">
        <v>12</v>
      </c>
      <c r="F778">
        <v>48.89</v>
      </c>
      <c r="G778">
        <v>48.89</v>
      </c>
      <c r="I778" t="s">
        <v>6935</v>
      </c>
    </row>
    <row r="779" spans="1:9">
      <c r="A779" t="s">
        <v>16864</v>
      </c>
      <c r="B779" t="s">
        <v>65</v>
      </c>
      <c r="C779">
        <v>982</v>
      </c>
      <c r="D779" t="s">
        <v>9685</v>
      </c>
      <c r="E779" t="s">
        <v>12</v>
      </c>
      <c r="F779">
        <v>5.63</v>
      </c>
      <c r="G779">
        <v>5.63</v>
      </c>
      <c r="I779" t="s">
        <v>6935</v>
      </c>
    </row>
    <row r="780" spans="1:9">
      <c r="A780" t="s">
        <v>16865</v>
      </c>
      <c r="B780" t="s">
        <v>65</v>
      </c>
      <c r="C780">
        <v>39235</v>
      </c>
      <c r="D780" t="s">
        <v>9686</v>
      </c>
      <c r="E780" t="s">
        <v>12</v>
      </c>
      <c r="F780">
        <v>72.099999999999994</v>
      </c>
      <c r="G780">
        <v>72.099999999999994</v>
      </c>
      <c r="I780" t="s">
        <v>6935</v>
      </c>
    </row>
    <row r="781" spans="1:9">
      <c r="A781" t="s">
        <v>16866</v>
      </c>
      <c r="B781" t="s">
        <v>65</v>
      </c>
      <c r="C781">
        <v>39236</v>
      </c>
      <c r="D781" t="s">
        <v>9687</v>
      </c>
      <c r="E781" t="s">
        <v>12</v>
      </c>
      <c r="F781">
        <v>95.56</v>
      </c>
      <c r="G781">
        <v>95.56</v>
      </c>
      <c r="I781" t="s">
        <v>6935</v>
      </c>
    </row>
    <row r="782" spans="1:9">
      <c r="A782" t="s">
        <v>16867</v>
      </c>
      <c r="B782" t="s">
        <v>65</v>
      </c>
      <c r="C782">
        <v>993</v>
      </c>
      <c r="D782" t="s">
        <v>9688</v>
      </c>
      <c r="E782" t="s">
        <v>12</v>
      </c>
      <c r="F782">
        <v>2.0099999999999998</v>
      </c>
      <c r="G782">
        <v>2.0099999999999998</v>
      </c>
      <c r="I782" t="s">
        <v>6935</v>
      </c>
    </row>
    <row r="783" spans="1:9">
      <c r="A783" t="s">
        <v>16868</v>
      </c>
      <c r="B783" t="s">
        <v>65</v>
      </c>
      <c r="C783">
        <v>1020</v>
      </c>
      <c r="D783" t="s">
        <v>9689</v>
      </c>
      <c r="E783" t="s">
        <v>12</v>
      </c>
      <c r="F783">
        <v>10.27</v>
      </c>
      <c r="G783">
        <v>10.27</v>
      </c>
      <c r="I783" t="s">
        <v>6935</v>
      </c>
    </row>
    <row r="784" spans="1:9">
      <c r="A784" t="s">
        <v>16869</v>
      </c>
      <c r="B784" t="s">
        <v>65</v>
      </c>
      <c r="C784">
        <v>1017</v>
      </c>
      <c r="D784" t="s">
        <v>9690</v>
      </c>
      <c r="E784" t="s">
        <v>12</v>
      </c>
      <c r="F784">
        <v>125.84</v>
      </c>
      <c r="G784">
        <v>125.84</v>
      </c>
      <c r="I784" t="s">
        <v>6935</v>
      </c>
    </row>
    <row r="785" spans="1:9">
      <c r="A785" t="s">
        <v>16870</v>
      </c>
      <c r="B785" t="s">
        <v>65</v>
      </c>
      <c r="C785">
        <v>999</v>
      </c>
      <c r="D785" t="s">
        <v>9691</v>
      </c>
      <c r="E785" t="s">
        <v>12</v>
      </c>
      <c r="F785">
        <v>152.46</v>
      </c>
      <c r="G785">
        <v>152.46</v>
      </c>
      <c r="I785" t="s">
        <v>6935</v>
      </c>
    </row>
    <row r="786" spans="1:9">
      <c r="A786" t="s">
        <v>16871</v>
      </c>
      <c r="B786" t="s">
        <v>65</v>
      </c>
      <c r="C786">
        <v>995</v>
      </c>
      <c r="D786" t="s">
        <v>9692</v>
      </c>
      <c r="E786" t="s">
        <v>12</v>
      </c>
      <c r="F786">
        <v>16.350000000000001</v>
      </c>
      <c r="G786">
        <v>16.350000000000001</v>
      </c>
      <c r="I786" t="s">
        <v>6935</v>
      </c>
    </row>
    <row r="787" spans="1:9">
      <c r="A787" t="s">
        <v>16872</v>
      </c>
      <c r="B787" t="s">
        <v>65</v>
      </c>
      <c r="C787">
        <v>1000</v>
      </c>
      <c r="D787" t="s">
        <v>9693</v>
      </c>
      <c r="E787" t="s">
        <v>12</v>
      </c>
      <c r="F787">
        <v>187.27</v>
      </c>
      <c r="G787">
        <v>187.27</v>
      </c>
      <c r="I787" t="s">
        <v>6935</v>
      </c>
    </row>
    <row r="788" spans="1:9">
      <c r="A788" t="s">
        <v>16873</v>
      </c>
      <c r="B788" t="s">
        <v>65</v>
      </c>
      <c r="C788">
        <v>1022</v>
      </c>
      <c r="D788" t="s">
        <v>9694</v>
      </c>
      <c r="E788" t="s">
        <v>12</v>
      </c>
      <c r="F788">
        <v>2.81</v>
      </c>
      <c r="G788">
        <v>2.81</v>
      </c>
      <c r="I788" t="s">
        <v>6935</v>
      </c>
    </row>
    <row r="789" spans="1:9">
      <c r="A789" t="s">
        <v>16874</v>
      </c>
      <c r="B789" t="s">
        <v>65</v>
      </c>
      <c r="C789">
        <v>1015</v>
      </c>
      <c r="D789" t="s">
        <v>9695</v>
      </c>
      <c r="E789" t="s">
        <v>12</v>
      </c>
      <c r="F789">
        <v>248.86</v>
      </c>
      <c r="G789">
        <v>248.86</v>
      </c>
      <c r="I789" t="s">
        <v>6935</v>
      </c>
    </row>
    <row r="790" spans="1:9">
      <c r="A790" t="s">
        <v>16875</v>
      </c>
      <c r="B790" t="s">
        <v>65</v>
      </c>
      <c r="C790">
        <v>996</v>
      </c>
      <c r="D790" t="s">
        <v>9696</v>
      </c>
      <c r="E790" t="s">
        <v>12</v>
      </c>
      <c r="F790">
        <v>25.35</v>
      </c>
      <c r="G790">
        <v>25.35</v>
      </c>
      <c r="I790" t="s">
        <v>6935</v>
      </c>
    </row>
    <row r="791" spans="1:9">
      <c r="A791" t="s">
        <v>16876</v>
      </c>
      <c r="B791" t="s">
        <v>65</v>
      </c>
      <c r="C791">
        <v>1001</v>
      </c>
      <c r="D791" t="s">
        <v>9697</v>
      </c>
      <c r="E791" t="s">
        <v>12</v>
      </c>
      <c r="F791">
        <v>322.89</v>
      </c>
      <c r="G791">
        <v>322.89</v>
      </c>
      <c r="I791" t="s">
        <v>6935</v>
      </c>
    </row>
    <row r="792" spans="1:9">
      <c r="A792" t="s">
        <v>16877</v>
      </c>
      <c r="B792" t="s">
        <v>65</v>
      </c>
      <c r="C792">
        <v>1019</v>
      </c>
      <c r="D792" t="s">
        <v>9698</v>
      </c>
      <c r="E792" t="s">
        <v>12</v>
      </c>
      <c r="F792">
        <v>35.83</v>
      </c>
      <c r="G792">
        <v>35.83</v>
      </c>
      <c r="I792" t="s">
        <v>6935</v>
      </c>
    </row>
    <row r="793" spans="1:9">
      <c r="A793" t="s">
        <v>16878</v>
      </c>
      <c r="B793" t="s">
        <v>65</v>
      </c>
      <c r="C793">
        <v>1021</v>
      </c>
      <c r="D793" t="s">
        <v>9699</v>
      </c>
      <c r="E793" t="s">
        <v>12</v>
      </c>
      <c r="F793">
        <v>4.3099999999999996</v>
      </c>
      <c r="G793">
        <v>4.3099999999999996</v>
      </c>
      <c r="I793" t="s">
        <v>6935</v>
      </c>
    </row>
    <row r="794" spans="1:9">
      <c r="A794" t="s">
        <v>16879</v>
      </c>
      <c r="B794" t="s">
        <v>65</v>
      </c>
      <c r="C794">
        <v>39249</v>
      </c>
      <c r="D794" t="s">
        <v>9700</v>
      </c>
      <c r="E794" t="s">
        <v>12</v>
      </c>
      <c r="F794">
        <v>434.14</v>
      </c>
      <c r="G794">
        <v>434.14</v>
      </c>
      <c r="I794" t="s">
        <v>6935</v>
      </c>
    </row>
    <row r="795" spans="1:9">
      <c r="A795" t="s">
        <v>16880</v>
      </c>
      <c r="B795" t="s">
        <v>65</v>
      </c>
      <c r="C795">
        <v>1018</v>
      </c>
      <c r="D795" t="s">
        <v>9701</v>
      </c>
      <c r="E795" t="s">
        <v>12</v>
      </c>
      <c r="F795">
        <v>52.98</v>
      </c>
      <c r="G795">
        <v>52.98</v>
      </c>
      <c r="I795" t="s">
        <v>6935</v>
      </c>
    </row>
    <row r="796" spans="1:9">
      <c r="A796" t="s">
        <v>16881</v>
      </c>
      <c r="B796" t="s">
        <v>65</v>
      </c>
      <c r="C796">
        <v>39250</v>
      </c>
      <c r="D796" t="s">
        <v>9702</v>
      </c>
      <c r="E796" t="s">
        <v>12</v>
      </c>
      <c r="F796">
        <v>519.33000000000004</v>
      </c>
      <c r="G796">
        <v>519.33000000000004</v>
      </c>
      <c r="I796" t="s">
        <v>6935</v>
      </c>
    </row>
    <row r="797" spans="1:9">
      <c r="A797" t="s">
        <v>16882</v>
      </c>
      <c r="B797" t="s">
        <v>65</v>
      </c>
      <c r="C797">
        <v>994</v>
      </c>
      <c r="D797" t="s">
        <v>9703</v>
      </c>
      <c r="E797" t="s">
        <v>12</v>
      </c>
      <c r="F797">
        <v>6.26</v>
      </c>
      <c r="G797">
        <v>6.26</v>
      </c>
      <c r="I797" t="s">
        <v>6935</v>
      </c>
    </row>
    <row r="798" spans="1:9">
      <c r="A798" t="s">
        <v>16883</v>
      </c>
      <c r="B798" t="s">
        <v>65</v>
      </c>
      <c r="C798">
        <v>977</v>
      </c>
      <c r="D798" t="s">
        <v>9704</v>
      </c>
      <c r="E798" t="s">
        <v>12</v>
      </c>
      <c r="F798">
        <v>74.12</v>
      </c>
      <c r="G798">
        <v>74.12</v>
      </c>
      <c r="I798" t="s">
        <v>6935</v>
      </c>
    </row>
    <row r="799" spans="1:9">
      <c r="A799" t="s">
        <v>16884</v>
      </c>
      <c r="B799" t="s">
        <v>65</v>
      </c>
      <c r="C799">
        <v>998</v>
      </c>
      <c r="D799" t="s">
        <v>9705</v>
      </c>
      <c r="E799" t="s">
        <v>12</v>
      </c>
      <c r="F799">
        <v>96.23</v>
      </c>
      <c r="G799">
        <v>96.23</v>
      </c>
      <c r="I799" t="s">
        <v>6935</v>
      </c>
    </row>
    <row r="800" spans="1:9">
      <c r="A800" t="s">
        <v>16885</v>
      </c>
      <c r="B800" t="s">
        <v>65</v>
      </c>
      <c r="C800">
        <v>1006</v>
      </c>
      <c r="D800" t="s">
        <v>9706</v>
      </c>
      <c r="E800" t="s">
        <v>12</v>
      </c>
      <c r="F800">
        <v>127.51</v>
      </c>
      <c r="G800">
        <v>127.51</v>
      </c>
      <c r="I800" t="s">
        <v>6935</v>
      </c>
    </row>
    <row r="801" spans="1:9">
      <c r="A801" t="s">
        <v>16886</v>
      </c>
      <c r="B801" t="s">
        <v>65</v>
      </c>
      <c r="C801">
        <v>990</v>
      </c>
      <c r="D801" t="s">
        <v>9707</v>
      </c>
      <c r="E801" t="s">
        <v>12</v>
      </c>
      <c r="F801">
        <v>169.55</v>
      </c>
      <c r="G801">
        <v>169.55</v>
      </c>
      <c r="I801" t="s">
        <v>6935</v>
      </c>
    </row>
    <row r="802" spans="1:9">
      <c r="A802" t="s">
        <v>16887</v>
      </c>
      <c r="B802" t="s">
        <v>65</v>
      </c>
      <c r="C802">
        <v>39241</v>
      </c>
      <c r="D802" t="s">
        <v>9708</v>
      </c>
      <c r="E802" t="s">
        <v>12</v>
      </c>
      <c r="F802">
        <v>16.690000000000001</v>
      </c>
      <c r="G802">
        <v>16.690000000000001</v>
      </c>
      <c r="I802" t="s">
        <v>6935</v>
      </c>
    </row>
    <row r="803" spans="1:9">
      <c r="A803" t="s">
        <v>16888</v>
      </c>
      <c r="B803" t="s">
        <v>65</v>
      </c>
      <c r="C803">
        <v>1005</v>
      </c>
      <c r="D803" t="s">
        <v>9709</v>
      </c>
      <c r="E803" t="s">
        <v>12</v>
      </c>
      <c r="F803">
        <v>211.1</v>
      </c>
      <c r="G803">
        <v>211.1</v>
      </c>
      <c r="I803" t="s">
        <v>6935</v>
      </c>
    </row>
    <row r="804" spans="1:9">
      <c r="A804" t="s">
        <v>16889</v>
      </c>
      <c r="B804" t="s">
        <v>65</v>
      </c>
      <c r="C804">
        <v>991</v>
      </c>
      <c r="D804" t="s">
        <v>9710</v>
      </c>
      <c r="E804" t="s">
        <v>12</v>
      </c>
      <c r="F804">
        <v>276.5</v>
      </c>
      <c r="G804">
        <v>276.5</v>
      </c>
      <c r="I804" t="s">
        <v>6935</v>
      </c>
    </row>
    <row r="805" spans="1:9">
      <c r="A805" t="s">
        <v>16890</v>
      </c>
      <c r="B805" t="s">
        <v>65</v>
      </c>
      <c r="C805">
        <v>986</v>
      </c>
      <c r="D805" t="s">
        <v>9711</v>
      </c>
      <c r="E805" t="s">
        <v>12</v>
      </c>
      <c r="F805">
        <v>26.37</v>
      </c>
      <c r="G805">
        <v>26.37</v>
      </c>
      <c r="I805" t="s">
        <v>6935</v>
      </c>
    </row>
    <row r="806" spans="1:9">
      <c r="A806" t="s">
        <v>16891</v>
      </c>
      <c r="B806" t="s">
        <v>65</v>
      </c>
      <c r="C806">
        <v>987</v>
      </c>
      <c r="D806" t="s">
        <v>9712</v>
      </c>
      <c r="E806" t="s">
        <v>12</v>
      </c>
      <c r="F806">
        <v>36.1</v>
      </c>
      <c r="G806">
        <v>36.1</v>
      </c>
      <c r="I806" t="s">
        <v>6935</v>
      </c>
    </row>
    <row r="807" spans="1:9">
      <c r="A807" t="s">
        <v>16892</v>
      </c>
      <c r="B807" t="s">
        <v>65</v>
      </c>
      <c r="C807">
        <v>1007</v>
      </c>
      <c r="D807" t="s">
        <v>9713</v>
      </c>
      <c r="E807" t="s">
        <v>12</v>
      </c>
      <c r="F807">
        <v>49.97</v>
      </c>
      <c r="G807">
        <v>49.97</v>
      </c>
      <c r="I807" t="s">
        <v>6935</v>
      </c>
    </row>
    <row r="808" spans="1:9">
      <c r="A808" t="s">
        <v>16893</v>
      </c>
      <c r="B808" t="s">
        <v>65</v>
      </c>
      <c r="C808">
        <v>1008</v>
      </c>
      <c r="D808" t="s">
        <v>9714</v>
      </c>
      <c r="E808" t="s">
        <v>12</v>
      </c>
      <c r="F808">
        <v>6.34</v>
      </c>
      <c r="G808">
        <v>6.34</v>
      </c>
      <c r="I808" t="s">
        <v>6935</v>
      </c>
    </row>
    <row r="809" spans="1:9">
      <c r="A809" t="s">
        <v>16894</v>
      </c>
      <c r="B809" t="s">
        <v>65</v>
      </c>
      <c r="C809">
        <v>988</v>
      </c>
      <c r="D809" t="s">
        <v>9715</v>
      </c>
      <c r="E809" t="s">
        <v>12</v>
      </c>
      <c r="F809">
        <v>68.91</v>
      </c>
      <c r="G809">
        <v>68.91</v>
      </c>
      <c r="I809" t="s">
        <v>6935</v>
      </c>
    </row>
    <row r="810" spans="1:9">
      <c r="A810" t="s">
        <v>16895</v>
      </c>
      <c r="B810" t="s">
        <v>65</v>
      </c>
      <c r="C810">
        <v>989</v>
      </c>
      <c r="D810" t="s">
        <v>9716</v>
      </c>
      <c r="E810" t="s">
        <v>12</v>
      </c>
      <c r="F810">
        <v>95.11</v>
      </c>
      <c r="G810">
        <v>95.11</v>
      </c>
      <c r="I810" t="s">
        <v>6935</v>
      </c>
    </row>
    <row r="811" spans="1:9">
      <c r="A811" t="s">
        <v>16896</v>
      </c>
      <c r="B811" t="s">
        <v>65</v>
      </c>
      <c r="C811">
        <v>43972</v>
      </c>
      <c r="D811" t="s">
        <v>9717</v>
      </c>
      <c r="E811" t="s">
        <v>12</v>
      </c>
      <c r="F811">
        <v>4.3099999999999996</v>
      </c>
      <c r="G811">
        <v>4.3099999999999996</v>
      </c>
      <c r="I811" t="s">
        <v>6935</v>
      </c>
    </row>
    <row r="812" spans="1:9">
      <c r="A812" t="s">
        <v>16897</v>
      </c>
      <c r="B812" t="s">
        <v>65</v>
      </c>
      <c r="C812">
        <v>43971</v>
      </c>
      <c r="D812" t="s">
        <v>9718</v>
      </c>
      <c r="E812" t="s">
        <v>12</v>
      </c>
      <c r="F812">
        <v>3.29</v>
      </c>
      <c r="G812">
        <v>3.29</v>
      </c>
      <c r="I812" t="s">
        <v>8951</v>
      </c>
    </row>
    <row r="813" spans="1:9">
      <c r="A813" t="s">
        <v>16898</v>
      </c>
      <c r="B813" t="s">
        <v>65</v>
      </c>
      <c r="C813">
        <v>39598</v>
      </c>
      <c r="D813" t="s">
        <v>9719</v>
      </c>
      <c r="E813" t="s">
        <v>12</v>
      </c>
      <c r="F813">
        <v>6.1</v>
      </c>
      <c r="G813">
        <v>6.1</v>
      </c>
      <c r="I813" t="s">
        <v>6935</v>
      </c>
    </row>
    <row r="814" spans="1:9">
      <c r="A814" t="s">
        <v>16899</v>
      </c>
      <c r="B814" t="s">
        <v>65</v>
      </c>
      <c r="C814">
        <v>43973</v>
      </c>
      <c r="D814" t="s">
        <v>9720</v>
      </c>
      <c r="E814" t="s">
        <v>12</v>
      </c>
      <c r="F814">
        <v>4.5</v>
      </c>
      <c r="G814">
        <v>4.5</v>
      </c>
      <c r="I814" t="s">
        <v>6935</v>
      </c>
    </row>
    <row r="815" spans="1:9">
      <c r="A815" t="s">
        <v>16900</v>
      </c>
      <c r="B815" t="s">
        <v>65</v>
      </c>
      <c r="C815">
        <v>39599</v>
      </c>
      <c r="D815" t="s">
        <v>9721</v>
      </c>
      <c r="E815" t="s">
        <v>12</v>
      </c>
      <c r="F815">
        <v>8.7799999999999994</v>
      </c>
      <c r="G815">
        <v>8.7799999999999994</v>
      </c>
      <c r="I815" t="s">
        <v>6935</v>
      </c>
    </row>
    <row r="816" spans="1:9">
      <c r="A816" t="s">
        <v>16901</v>
      </c>
      <c r="B816" t="s">
        <v>65</v>
      </c>
      <c r="C816">
        <v>43832</v>
      </c>
      <c r="D816" t="s">
        <v>9722</v>
      </c>
      <c r="E816" t="s">
        <v>12</v>
      </c>
      <c r="F816">
        <v>23.12</v>
      </c>
      <c r="G816">
        <v>23.12</v>
      </c>
      <c r="I816" t="s">
        <v>6935</v>
      </c>
    </row>
    <row r="817" spans="1:9">
      <c r="A817" t="s">
        <v>16902</v>
      </c>
      <c r="B817" t="s">
        <v>65</v>
      </c>
      <c r="C817">
        <v>34602</v>
      </c>
      <c r="D817" t="s">
        <v>9723</v>
      </c>
      <c r="E817" t="s">
        <v>12</v>
      </c>
      <c r="F817">
        <v>4.3600000000000003</v>
      </c>
      <c r="G817">
        <v>4.3600000000000003</v>
      </c>
      <c r="I817" t="s">
        <v>6935</v>
      </c>
    </row>
    <row r="818" spans="1:9">
      <c r="A818" t="s">
        <v>16903</v>
      </c>
      <c r="B818" t="s">
        <v>65</v>
      </c>
      <c r="C818">
        <v>34607</v>
      </c>
      <c r="D818" t="s">
        <v>9724</v>
      </c>
      <c r="E818" t="s">
        <v>12</v>
      </c>
      <c r="F818">
        <v>10.69</v>
      </c>
      <c r="G818">
        <v>10.69</v>
      </c>
      <c r="I818" t="s">
        <v>6935</v>
      </c>
    </row>
    <row r="819" spans="1:9">
      <c r="A819" t="s">
        <v>16904</v>
      </c>
      <c r="B819" t="s">
        <v>65</v>
      </c>
      <c r="C819">
        <v>34609</v>
      </c>
      <c r="D819" t="s">
        <v>9725</v>
      </c>
      <c r="E819" t="s">
        <v>12</v>
      </c>
      <c r="F819">
        <v>15.55</v>
      </c>
      <c r="G819">
        <v>15.55</v>
      </c>
      <c r="I819" t="s">
        <v>6935</v>
      </c>
    </row>
    <row r="820" spans="1:9">
      <c r="A820" t="s">
        <v>16905</v>
      </c>
      <c r="B820" t="s">
        <v>65</v>
      </c>
      <c r="C820">
        <v>34618</v>
      </c>
      <c r="D820" t="s">
        <v>9726</v>
      </c>
      <c r="E820" t="s">
        <v>12</v>
      </c>
      <c r="F820">
        <v>5.95</v>
      </c>
      <c r="G820">
        <v>5.95</v>
      </c>
      <c r="I820" t="s">
        <v>6935</v>
      </c>
    </row>
    <row r="821" spans="1:9">
      <c r="A821" t="s">
        <v>16906</v>
      </c>
      <c r="B821" t="s">
        <v>65</v>
      </c>
      <c r="C821">
        <v>34621</v>
      </c>
      <c r="D821" t="s">
        <v>9727</v>
      </c>
      <c r="E821" t="s">
        <v>12</v>
      </c>
      <c r="F821">
        <v>14.74</v>
      </c>
      <c r="G821">
        <v>14.74</v>
      </c>
      <c r="I821" t="s">
        <v>6935</v>
      </c>
    </row>
    <row r="822" spans="1:9">
      <c r="A822" t="s">
        <v>16907</v>
      </c>
      <c r="B822" t="s">
        <v>65</v>
      </c>
      <c r="C822">
        <v>34622</v>
      </c>
      <c r="D822" t="s">
        <v>9728</v>
      </c>
      <c r="E822" t="s">
        <v>12</v>
      </c>
      <c r="F822">
        <v>21.9</v>
      </c>
      <c r="G822">
        <v>21.9</v>
      </c>
      <c r="I822" t="s">
        <v>6935</v>
      </c>
    </row>
    <row r="823" spans="1:9">
      <c r="A823" t="s">
        <v>16908</v>
      </c>
      <c r="B823" t="s">
        <v>65</v>
      </c>
      <c r="C823">
        <v>34624</v>
      </c>
      <c r="D823" t="s">
        <v>9729</v>
      </c>
      <c r="E823" t="s">
        <v>12</v>
      </c>
      <c r="F823">
        <v>7.94</v>
      </c>
      <c r="G823">
        <v>7.94</v>
      </c>
      <c r="I823" t="s">
        <v>6935</v>
      </c>
    </row>
    <row r="824" spans="1:9">
      <c r="A824" t="s">
        <v>16909</v>
      </c>
      <c r="B824" t="s">
        <v>65</v>
      </c>
      <c r="C824">
        <v>34627</v>
      </c>
      <c r="D824" t="s">
        <v>9730</v>
      </c>
      <c r="E824" t="s">
        <v>12</v>
      </c>
      <c r="F824">
        <v>19.149999999999999</v>
      </c>
      <c r="G824">
        <v>19.149999999999999</v>
      </c>
      <c r="I824" t="s">
        <v>6935</v>
      </c>
    </row>
    <row r="825" spans="1:9">
      <c r="A825" t="s">
        <v>16910</v>
      </c>
      <c r="B825" t="s">
        <v>65</v>
      </c>
      <c r="C825">
        <v>34629</v>
      </c>
      <c r="D825" t="s">
        <v>9731</v>
      </c>
      <c r="E825" t="s">
        <v>12</v>
      </c>
      <c r="F825">
        <v>29.26</v>
      </c>
      <c r="G825">
        <v>29.26</v>
      </c>
      <c r="I825" t="s">
        <v>6935</v>
      </c>
    </row>
    <row r="826" spans="1:9">
      <c r="A826" t="s">
        <v>16911</v>
      </c>
      <c r="B826" t="s">
        <v>65</v>
      </c>
      <c r="C826">
        <v>39257</v>
      </c>
      <c r="D826" t="s">
        <v>9732</v>
      </c>
      <c r="E826" t="s">
        <v>12</v>
      </c>
      <c r="F826">
        <v>5.95</v>
      </c>
      <c r="G826">
        <v>5.95</v>
      </c>
      <c r="I826" t="s">
        <v>6935</v>
      </c>
    </row>
    <row r="827" spans="1:9">
      <c r="A827" t="s">
        <v>16912</v>
      </c>
      <c r="B827" t="s">
        <v>65</v>
      </c>
      <c r="C827">
        <v>39261</v>
      </c>
      <c r="D827" t="s">
        <v>9733</v>
      </c>
      <c r="E827" t="s">
        <v>12</v>
      </c>
      <c r="F827">
        <v>34.090000000000003</v>
      </c>
      <c r="G827">
        <v>34.090000000000003</v>
      </c>
      <c r="I827" t="s">
        <v>6935</v>
      </c>
    </row>
    <row r="828" spans="1:9">
      <c r="A828" t="s">
        <v>16913</v>
      </c>
      <c r="B828" t="s">
        <v>65</v>
      </c>
      <c r="C828">
        <v>39268</v>
      </c>
      <c r="D828" t="s">
        <v>9734</v>
      </c>
      <c r="E828" t="s">
        <v>12</v>
      </c>
      <c r="F828">
        <v>532.80999999999995</v>
      </c>
      <c r="G828">
        <v>532.80999999999995</v>
      </c>
      <c r="I828" t="s">
        <v>6935</v>
      </c>
    </row>
    <row r="829" spans="1:9">
      <c r="A829" t="s">
        <v>16914</v>
      </c>
      <c r="B829" t="s">
        <v>65</v>
      </c>
      <c r="C829">
        <v>39262</v>
      </c>
      <c r="D829" t="s">
        <v>9735</v>
      </c>
      <c r="E829" t="s">
        <v>12</v>
      </c>
      <c r="F829">
        <v>54.28</v>
      </c>
      <c r="G829">
        <v>54.28</v>
      </c>
      <c r="I829" t="s">
        <v>6935</v>
      </c>
    </row>
    <row r="830" spans="1:9">
      <c r="A830" t="s">
        <v>16915</v>
      </c>
      <c r="B830" t="s">
        <v>65</v>
      </c>
      <c r="C830">
        <v>39258</v>
      </c>
      <c r="D830" t="s">
        <v>9736</v>
      </c>
      <c r="E830" t="s">
        <v>12</v>
      </c>
      <c r="F830">
        <v>8.9700000000000006</v>
      </c>
      <c r="G830">
        <v>8.9700000000000006</v>
      </c>
      <c r="I830" t="s">
        <v>6935</v>
      </c>
    </row>
    <row r="831" spans="1:9">
      <c r="A831" t="s">
        <v>16916</v>
      </c>
      <c r="B831" t="s">
        <v>65</v>
      </c>
      <c r="C831">
        <v>39263</v>
      </c>
      <c r="D831" t="s">
        <v>9737</v>
      </c>
      <c r="E831" t="s">
        <v>12</v>
      </c>
      <c r="F831">
        <v>93.86</v>
      </c>
      <c r="G831">
        <v>93.86</v>
      </c>
      <c r="I831" t="s">
        <v>6935</v>
      </c>
    </row>
    <row r="832" spans="1:9">
      <c r="A832" t="s">
        <v>16917</v>
      </c>
      <c r="B832" t="s">
        <v>65</v>
      </c>
      <c r="C832">
        <v>39264</v>
      </c>
      <c r="D832" t="s">
        <v>9738</v>
      </c>
      <c r="E832" t="s">
        <v>12</v>
      </c>
      <c r="F832">
        <v>130.03</v>
      </c>
      <c r="G832">
        <v>130.03</v>
      </c>
      <c r="I832" t="s">
        <v>6935</v>
      </c>
    </row>
    <row r="833" spans="1:9">
      <c r="A833" t="s">
        <v>16918</v>
      </c>
      <c r="B833" t="s">
        <v>65</v>
      </c>
      <c r="C833">
        <v>39259</v>
      </c>
      <c r="D833" t="s">
        <v>9739</v>
      </c>
      <c r="E833" t="s">
        <v>12</v>
      </c>
      <c r="F833">
        <v>13.82</v>
      </c>
      <c r="G833">
        <v>13.82</v>
      </c>
      <c r="I833" t="s">
        <v>6935</v>
      </c>
    </row>
    <row r="834" spans="1:9">
      <c r="A834" t="s">
        <v>16919</v>
      </c>
      <c r="B834" t="s">
        <v>65</v>
      </c>
      <c r="C834">
        <v>39265</v>
      </c>
      <c r="D834" t="s">
        <v>9740</v>
      </c>
      <c r="E834" t="s">
        <v>12</v>
      </c>
      <c r="F834">
        <v>176.53</v>
      </c>
      <c r="G834">
        <v>176.53</v>
      </c>
      <c r="I834" t="s">
        <v>6935</v>
      </c>
    </row>
    <row r="835" spans="1:9">
      <c r="A835" t="s">
        <v>16920</v>
      </c>
      <c r="B835" t="s">
        <v>65</v>
      </c>
      <c r="C835">
        <v>39260</v>
      </c>
      <c r="D835" t="s">
        <v>9741</v>
      </c>
      <c r="E835" t="s">
        <v>12</v>
      </c>
      <c r="F835">
        <v>21.16</v>
      </c>
      <c r="G835">
        <v>21.16</v>
      </c>
      <c r="I835" t="s">
        <v>6935</v>
      </c>
    </row>
    <row r="836" spans="1:9">
      <c r="A836" t="s">
        <v>16921</v>
      </c>
      <c r="B836" t="s">
        <v>65</v>
      </c>
      <c r="C836">
        <v>39266</v>
      </c>
      <c r="D836" t="s">
        <v>9742</v>
      </c>
      <c r="E836" t="s">
        <v>12</v>
      </c>
      <c r="F836">
        <v>266.38</v>
      </c>
      <c r="G836">
        <v>266.38</v>
      </c>
      <c r="I836" t="s">
        <v>6935</v>
      </c>
    </row>
    <row r="837" spans="1:9">
      <c r="A837" t="s">
        <v>16922</v>
      </c>
      <c r="B837" t="s">
        <v>65</v>
      </c>
      <c r="C837">
        <v>39267</v>
      </c>
      <c r="D837" t="s">
        <v>9743</v>
      </c>
      <c r="E837" t="s">
        <v>12</v>
      </c>
      <c r="F837">
        <v>333.05</v>
      </c>
      <c r="G837">
        <v>333.05</v>
      </c>
      <c r="I837" t="s">
        <v>6935</v>
      </c>
    </row>
    <row r="838" spans="1:9">
      <c r="A838" t="s">
        <v>16923</v>
      </c>
      <c r="B838" t="s">
        <v>65</v>
      </c>
      <c r="C838">
        <v>11901</v>
      </c>
      <c r="D838" t="s">
        <v>9744</v>
      </c>
      <c r="E838" t="s">
        <v>12</v>
      </c>
      <c r="F838">
        <v>0.79</v>
      </c>
      <c r="G838">
        <v>0.79</v>
      </c>
      <c r="I838" t="s">
        <v>6935</v>
      </c>
    </row>
    <row r="839" spans="1:9">
      <c r="A839" t="s">
        <v>16924</v>
      </c>
      <c r="B839" t="s">
        <v>65</v>
      </c>
      <c r="C839">
        <v>11902</v>
      </c>
      <c r="D839" t="s">
        <v>9745</v>
      </c>
      <c r="E839" t="s">
        <v>12</v>
      </c>
      <c r="F839">
        <v>1.51</v>
      </c>
      <c r="G839">
        <v>1.51</v>
      </c>
      <c r="I839" t="s">
        <v>6935</v>
      </c>
    </row>
    <row r="840" spans="1:9">
      <c r="A840" t="s">
        <v>16925</v>
      </c>
      <c r="B840" t="s">
        <v>65</v>
      </c>
      <c r="C840">
        <v>11903</v>
      </c>
      <c r="D840" t="s">
        <v>9746</v>
      </c>
      <c r="E840" t="s">
        <v>12</v>
      </c>
      <c r="F840">
        <v>1.6</v>
      </c>
      <c r="G840">
        <v>1.6</v>
      </c>
      <c r="I840" t="s">
        <v>6935</v>
      </c>
    </row>
    <row r="841" spans="1:9">
      <c r="A841" t="s">
        <v>16926</v>
      </c>
      <c r="B841" t="s">
        <v>65</v>
      </c>
      <c r="C841">
        <v>11904</v>
      </c>
      <c r="D841" t="s">
        <v>9747</v>
      </c>
      <c r="E841" t="s">
        <v>12</v>
      </c>
      <c r="F841">
        <v>2.4300000000000002</v>
      </c>
      <c r="G841">
        <v>2.4300000000000002</v>
      </c>
      <c r="I841" t="s">
        <v>6935</v>
      </c>
    </row>
    <row r="842" spans="1:9">
      <c r="A842" t="s">
        <v>16927</v>
      </c>
      <c r="B842" t="s">
        <v>65</v>
      </c>
      <c r="C842">
        <v>11905</v>
      </c>
      <c r="D842" t="s">
        <v>9748</v>
      </c>
      <c r="E842" t="s">
        <v>12</v>
      </c>
      <c r="F842">
        <v>2.96</v>
      </c>
      <c r="G842">
        <v>2.96</v>
      </c>
      <c r="I842" t="s">
        <v>6935</v>
      </c>
    </row>
    <row r="843" spans="1:9">
      <c r="A843" t="s">
        <v>16928</v>
      </c>
      <c r="B843" t="s">
        <v>65</v>
      </c>
      <c r="C843">
        <v>11906</v>
      </c>
      <c r="D843" t="s">
        <v>9749</v>
      </c>
      <c r="E843" t="s">
        <v>12</v>
      </c>
      <c r="F843">
        <v>3.77</v>
      </c>
      <c r="G843">
        <v>3.77</v>
      </c>
      <c r="I843" t="s">
        <v>6935</v>
      </c>
    </row>
    <row r="844" spans="1:9">
      <c r="A844" t="s">
        <v>16929</v>
      </c>
      <c r="B844" t="s">
        <v>65</v>
      </c>
      <c r="C844">
        <v>11919</v>
      </c>
      <c r="D844" t="s">
        <v>9750</v>
      </c>
      <c r="E844" t="s">
        <v>12</v>
      </c>
      <c r="F844">
        <v>6.9</v>
      </c>
      <c r="G844">
        <v>6.9</v>
      </c>
      <c r="I844" t="s">
        <v>6935</v>
      </c>
    </row>
    <row r="845" spans="1:9">
      <c r="A845" t="s">
        <v>16930</v>
      </c>
      <c r="B845" t="s">
        <v>65</v>
      </c>
      <c r="C845">
        <v>11920</v>
      </c>
      <c r="D845" t="s">
        <v>9751</v>
      </c>
      <c r="E845" t="s">
        <v>12</v>
      </c>
      <c r="F845">
        <v>13.11</v>
      </c>
      <c r="G845">
        <v>13.11</v>
      </c>
      <c r="I845" t="s">
        <v>6935</v>
      </c>
    </row>
    <row r="846" spans="1:9">
      <c r="A846" t="s">
        <v>16931</v>
      </c>
      <c r="B846" t="s">
        <v>65</v>
      </c>
      <c r="C846">
        <v>11924</v>
      </c>
      <c r="D846" t="s">
        <v>9752</v>
      </c>
      <c r="E846" t="s">
        <v>12</v>
      </c>
      <c r="F846">
        <v>110.07</v>
      </c>
      <c r="G846">
        <v>110.07</v>
      </c>
      <c r="I846" t="s">
        <v>6935</v>
      </c>
    </row>
    <row r="847" spans="1:9">
      <c r="A847" t="s">
        <v>16932</v>
      </c>
      <c r="B847" t="s">
        <v>65</v>
      </c>
      <c r="C847">
        <v>11921</v>
      </c>
      <c r="D847" t="s">
        <v>9753</v>
      </c>
      <c r="E847" t="s">
        <v>12</v>
      </c>
      <c r="F847">
        <v>19.18</v>
      </c>
      <c r="G847">
        <v>19.18</v>
      </c>
      <c r="I847" t="s">
        <v>6935</v>
      </c>
    </row>
    <row r="848" spans="1:9">
      <c r="A848" t="s">
        <v>16933</v>
      </c>
      <c r="B848" t="s">
        <v>65</v>
      </c>
      <c r="C848">
        <v>11922</v>
      </c>
      <c r="D848" t="s">
        <v>9754</v>
      </c>
      <c r="E848" t="s">
        <v>12</v>
      </c>
      <c r="F848">
        <v>31.02</v>
      </c>
      <c r="G848">
        <v>31.02</v>
      </c>
      <c r="I848" t="s">
        <v>6935</v>
      </c>
    </row>
    <row r="849" spans="1:9">
      <c r="A849" t="s">
        <v>16934</v>
      </c>
      <c r="B849" t="s">
        <v>65</v>
      </c>
      <c r="C849">
        <v>11923</v>
      </c>
      <c r="D849" t="s">
        <v>9755</v>
      </c>
      <c r="E849" t="s">
        <v>12</v>
      </c>
      <c r="F849">
        <v>45.41</v>
      </c>
      <c r="G849">
        <v>45.41</v>
      </c>
      <c r="I849" t="s">
        <v>6935</v>
      </c>
    </row>
    <row r="850" spans="1:9">
      <c r="A850" t="s">
        <v>16935</v>
      </c>
      <c r="B850" t="s">
        <v>65</v>
      </c>
      <c r="C850">
        <v>11916</v>
      </c>
      <c r="D850" t="s">
        <v>9756</v>
      </c>
      <c r="E850" t="s">
        <v>12</v>
      </c>
      <c r="F850">
        <v>9.44</v>
      </c>
      <c r="G850">
        <v>9.44</v>
      </c>
      <c r="I850" t="s">
        <v>6935</v>
      </c>
    </row>
    <row r="851" spans="1:9">
      <c r="A851" t="s">
        <v>16936</v>
      </c>
      <c r="B851" t="s">
        <v>65</v>
      </c>
      <c r="C851">
        <v>11914</v>
      </c>
      <c r="D851" t="s">
        <v>9757</v>
      </c>
      <c r="E851" t="s">
        <v>12</v>
      </c>
      <c r="F851">
        <v>68.040000000000006</v>
      </c>
      <c r="G851">
        <v>68.040000000000006</v>
      </c>
      <c r="I851" t="s">
        <v>6935</v>
      </c>
    </row>
    <row r="852" spans="1:9">
      <c r="A852" t="s">
        <v>16937</v>
      </c>
      <c r="B852" t="s">
        <v>65</v>
      </c>
      <c r="C852">
        <v>11917</v>
      </c>
      <c r="D852" t="s">
        <v>9758</v>
      </c>
      <c r="E852" t="s">
        <v>12</v>
      </c>
      <c r="F852">
        <v>16.63</v>
      </c>
      <c r="G852">
        <v>16.63</v>
      </c>
      <c r="I852" t="s">
        <v>6935</v>
      </c>
    </row>
    <row r="853" spans="1:9">
      <c r="A853" t="s">
        <v>16938</v>
      </c>
      <c r="B853" t="s">
        <v>65</v>
      </c>
      <c r="C853">
        <v>11918</v>
      </c>
      <c r="D853" t="s">
        <v>9759</v>
      </c>
      <c r="E853" t="s">
        <v>12</v>
      </c>
      <c r="F853">
        <v>19.73</v>
      </c>
      <c r="G853">
        <v>19.73</v>
      </c>
      <c r="I853" t="s">
        <v>6935</v>
      </c>
    </row>
    <row r="854" spans="1:9">
      <c r="A854" t="s">
        <v>16939</v>
      </c>
      <c r="B854" t="s">
        <v>65</v>
      </c>
      <c r="C854">
        <v>37734</v>
      </c>
      <c r="D854" t="s">
        <v>9760</v>
      </c>
      <c r="E854" t="s">
        <v>32</v>
      </c>
      <c r="F854">
        <v>81699.7</v>
      </c>
      <c r="G854">
        <v>81699.7</v>
      </c>
      <c r="I854" t="s">
        <v>6935</v>
      </c>
    </row>
    <row r="855" spans="1:9">
      <c r="A855" t="s">
        <v>16940</v>
      </c>
      <c r="B855" t="s">
        <v>65</v>
      </c>
      <c r="C855">
        <v>42251</v>
      </c>
      <c r="D855" t="s">
        <v>9761</v>
      </c>
      <c r="E855" t="s">
        <v>32</v>
      </c>
      <c r="F855">
        <v>92775</v>
      </c>
      <c r="G855">
        <v>92775</v>
      </c>
      <c r="I855" t="s">
        <v>6935</v>
      </c>
    </row>
    <row r="856" spans="1:9">
      <c r="A856" t="s">
        <v>16941</v>
      </c>
      <c r="B856" t="s">
        <v>65</v>
      </c>
      <c r="C856">
        <v>37733</v>
      </c>
      <c r="D856" t="s">
        <v>9762</v>
      </c>
      <c r="E856" t="s">
        <v>32</v>
      </c>
      <c r="F856">
        <v>61258.13</v>
      </c>
      <c r="G856">
        <v>61258.13</v>
      </c>
      <c r="I856" t="s">
        <v>6935</v>
      </c>
    </row>
    <row r="857" spans="1:9">
      <c r="A857" t="s">
        <v>16942</v>
      </c>
      <c r="B857" t="s">
        <v>65</v>
      </c>
      <c r="C857">
        <v>37735</v>
      </c>
      <c r="D857" t="s">
        <v>9763</v>
      </c>
      <c r="E857" t="s">
        <v>32</v>
      </c>
      <c r="F857">
        <v>73816.05</v>
      </c>
      <c r="G857">
        <v>73816.05</v>
      </c>
      <c r="I857" t="s">
        <v>6935</v>
      </c>
    </row>
    <row r="858" spans="1:9">
      <c r="A858" t="s">
        <v>16943</v>
      </c>
      <c r="B858" t="s">
        <v>65</v>
      </c>
      <c r="C858">
        <v>5090</v>
      </c>
      <c r="D858" t="s">
        <v>9764</v>
      </c>
      <c r="E858" t="s">
        <v>32</v>
      </c>
      <c r="F858">
        <v>18.239999999999998</v>
      </c>
      <c r="G858">
        <v>18.239999999999998</v>
      </c>
      <c r="I858" t="s">
        <v>8951</v>
      </c>
    </row>
    <row r="859" spans="1:9">
      <c r="A859" t="s">
        <v>16944</v>
      </c>
      <c r="B859" t="s">
        <v>65</v>
      </c>
      <c r="C859">
        <v>5085</v>
      </c>
      <c r="D859" t="s">
        <v>9765</v>
      </c>
      <c r="E859" t="s">
        <v>32</v>
      </c>
      <c r="F859">
        <v>27.15</v>
      </c>
      <c r="G859">
        <v>27.15</v>
      </c>
      <c r="I859" t="s">
        <v>6935</v>
      </c>
    </row>
    <row r="860" spans="1:9">
      <c r="A860" t="s">
        <v>16945</v>
      </c>
      <c r="B860" t="s">
        <v>65</v>
      </c>
      <c r="C860">
        <v>43603</v>
      </c>
      <c r="D860" t="s">
        <v>9766</v>
      </c>
      <c r="E860" t="s">
        <v>32</v>
      </c>
      <c r="F860">
        <v>38.79</v>
      </c>
      <c r="G860">
        <v>38.79</v>
      </c>
      <c r="I860" t="s">
        <v>6935</v>
      </c>
    </row>
    <row r="861" spans="1:9">
      <c r="A861" t="s">
        <v>16946</v>
      </c>
      <c r="B861" t="s">
        <v>65</v>
      </c>
      <c r="C861">
        <v>38374</v>
      </c>
      <c r="D861" t="s">
        <v>9767</v>
      </c>
      <c r="E861" t="s">
        <v>32</v>
      </c>
      <c r="F861">
        <v>889.65</v>
      </c>
      <c r="G861">
        <v>889.65</v>
      </c>
      <c r="I861" t="s">
        <v>6935</v>
      </c>
    </row>
    <row r="862" spans="1:9">
      <c r="A862" t="s">
        <v>16947</v>
      </c>
      <c r="B862" t="s">
        <v>65</v>
      </c>
      <c r="C862">
        <v>4513</v>
      </c>
      <c r="D862" t="s">
        <v>9768</v>
      </c>
      <c r="E862" t="s">
        <v>12</v>
      </c>
      <c r="F862">
        <v>5.73</v>
      </c>
      <c r="G862">
        <v>5.73</v>
      </c>
      <c r="I862" t="s">
        <v>6935</v>
      </c>
    </row>
    <row r="863" spans="1:9">
      <c r="A863" t="s">
        <v>16948</v>
      </c>
      <c r="B863" t="s">
        <v>65</v>
      </c>
      <c r="C863">
        <v>20212</v>
      </c>
      <c r="D863" t="s">
        <v>9769</v>
      </c>
      <c r="E863" t="s">
        <v>12</v>
      </c>
      <c r="F863">
        <v>25.63</v>
      </c>
      <c r="G863">
        <v>25.63</v>
      </c>
      <c r="I863" t="s">
        <v>6935</v>
      </c>
    </row>
    <row r="864" spans="1:9">
      <c r="A864" t="s">
        <v>16949</v>
      </c>
      <c r="B864" t="s">
        <v>65</v>
      </c>
      <c r="C864">
        <v>20209</v>
      </c>
      <c r="D864" t="s">
        <v>9770</v>
      </c>
      <c r="E864" t="s">
        <v>12</v>
      </c>
      <c r="F864">
        <v>30.61</v>
      </c>
      <c r="G864">
        <v>30.61</v>
      </c>
      <c r="I864" t="s">
        <v>6935</v>
      </c>
    </row>
    <row r="865" spans="1:9">
      <c r="A865" t="s">
        <v>16950</v>
      </c>
      <c r="B865" t="s">
        <v>65</v>
      </c>
      <c r="C865">
        <v>4430</v>
      </c>
      <c r="D865" t="s">
        <v>9771</v>
      </c>
      <c r="E865" t="s">
        <v>12</v>
      </c>
      <c r="F865">
        <v>15</v>
      </c>
      <c r="G865">
        <v>15</v>
      </c>
      <c r="I865" t="s">
        <v>8951</v>
      </c>
    </row>
    <row r="866" spans="1:9">
      <c r="A866" t="s">
        <v>16951</v>
      </c>
      <c r="B866" t="s">
        <v>65</v>
      </c>
      <c r="C866">
        <v>4433</v>
      </c>
      <c r="D866" t="s">
        <v>9772</v>
      </c>
      <c r="E866" t="s">
        <v>12</v>
      </c>
      <c r="F866">
        <v>29.33</v>
      </c>
      <c r="G866">
        <v>29.33</v>
      </c>
      <c r="I866" t="s">
        <v>6935</v>
      </c>
    </row>
    <row r="867" spans="1:9">
      <c r="A867" t="s">
        <v>16952</v>
      </c>
      <c r="B867" t="s">
        <v>65</v>
      </c>
      <c r="C867">
        <v>4400</v>
      </c>
      <c r="D867" t="s">
        <v>9773</v>
      </c>
      <c r="E867" t="s">
        <v>12</v>
      </c>
      <c r="F867">
        <v>23.87</v>
      </c>
      <c r="G867">
        <v>23.87</v>
      </c>
      <c r="I867" t="s">
        <v>6935</v>
      </c>
    </row>
    <row r="868" spans="1:9">
      <c r="A868" t="s">
        <v>16953</v>
      </c>
      <c r="B868" t="s">
        <v>65</v>
      </c>
      <c r="C868">
        <v>2729</v>
      </c>
      <c r="D868" t="s">
        <v>9774</v>
      </c>
      <c r="E868" t="s">
        <v>32</v>
      </c>
      <c r="F868">
        <v>29.95</v>
      </c>
      <c r="G868">
        <v>29.95</v>
      </c>
      <c r="I868" t="s">
        <v>6935</v>
      </c>
    </row>
    <row r="869" spans="1:9">
      <c r="A869" t="s">
        <v>16954</v>
      </c>
      <c r="B869" t="s">
        <v>65</v>
      </c>
      <c r="C869">
        <v>37106</v>
      </c>
      <c r="D869" t="s">
        <v>9775</v>
      </c>
      <c r="E869" t="s">
        <v>32</v>
      </c>
      <c r="F869">
        <v>4821.29</v>
      </c>
      <c r="G869">
        <v>4821.29</v>
      </c>
      <c r="I869" t="s">
        <v>6935</v>
      </c>
    </row>
    <row r="870" spans="1:9">
      <c r="A870" t="s">
        <v>16955</v>
      </c>
      <c r="B870" t="s">
        <v>65</v>
      </c>
      <c r="C870">
        <v>11869</v>
      </c>
      <c r="D870" t="s">
        <v>9776</v>
      </c>
      <c r="E870" t="s">
        <v>32</v>
      </c>
      <c r="F870">
        <v>964.25</v>
      </c>
      <c r="G870">
        <v>964.25</v>
      </c>
      <c r="I870" t="s">
        <v>6935</v>
      </c>
    </row>
    <row r="871" spans="1:9">
      <c r="A871" t="s">
        <v>16956</v>
      </c>
      <c r="B871" t="s">
        <v>65</v>
      </c>
      <c r="C871">
        <v>43981</v>
      </c>
      <c r="D871" t="s">
        <v>9777</v>
      </c>
      <c r="E871" t="s">
        <v>32</v>
      </c>
      <c r="F871">
        <v>7265.64</v>
      </c>
      <c r="G871">
        <v>7265.64</v>
      </c>
      <c r="I871" t="s">
        <v>6935</v>
      </c>
    </row>
    <row r="872" spans="1:9">
      <c r="A872" t="s">
        <v>16957</v>
      </c>
      <c r="B872" t="s">
        <v>65</v>
      </c>
      <c r="C872">
        <v>37104</v>
      </c>
      <c r="D872" t="s">
        <v>9778</v>
      </c>
      <c r="E872" t="s">
        <v>32</v>
      </c>
      <c r="F872">
        <v>1210.1600000000001</v>
      </c>
      <c r="G872">
        <v>1210.1600000000001</v>
      </c>
      <c r="I872" t="s">
        <v>6935</v>
      </c>
    </row>
    <row r="873" spans="1:9">
      <c r="A873" t="s">
        <v>16958</v>
      </c>
      <c r="B873" t="s">
        <v>65</v>
      </c>
      <c r="C873">
        <v>43982</v>
      </c>
      <c r="D873" t="s">
        <v>9779</v>
      </c>
      <c r="E873" t="s">
        <v>32</v>
      </c>
      <c r="F873">
        <v>11477.88</v>
      </c>
      <c r="G873">
        <v>11477.88</v>
      </c>
      <c r="I873" t="s">
        <v>6935</v>
      </c>
    </row>
    <row r="874" spans="1:9">
      <c r="A874" t="s">
        <v>16959</v>
      </c>
      <c r="B874" t="s">
        <v>65</v>
      </c>
      <c r="C874">
        <v>43978</v>
      </c>
      <c r="D874" t="s">
        <v>9780</v>
      </c>
      <c r="E874" t="s">
        <v>32</v>
      </c>
      <c r="F874">
        <v>1793.43</v>
      </c>
      <c r="G874">
        <v>1793.43</v>
      </c>
      <c r="I874" t="s">
        <v>6935</v>
      </c>
    </row>
    <row r="875" spans="1:9">
      <c r="A875" t="s">
        <v>16960</v>
      </c>
      <c r="B875" t="s">
        <v>65</v>
      </c>
      <c r="C875">
        <v>11871</v>
      </c>
      <c r="D875" t="s">
        <v>9781</v>
      </c>
      <c r="E875" t="s">
        <v>32</v>
      </c>
      <c r="F875">
        <v>449.49</v>
      </c>
      <c r="G875">
        <v>449.49</v>
      </c>
      <c r="I875" t="s">
        <v>6935</v>
      </c>
    </row>
    <row r="876" spans="1:9">
      <c r="A876" t="s">
        <v>16961</v>
      </c>
      <c r="B876" t="s">
        <v>65</v>
      </c>
      <c r="C876">
        <v>37105</v>
      </c>
      <c r="D876" t="s">
        <v>9782</v>
      </c>
      <c r="E876" t="s">
        <v>32</v>
      </c>
      <c r="F876">
        <v>2765.68</v>
      </c>
      <c r="G876">
        <v>2765.68</v>
      </c>
      <c r="I876" t="s">
        <v>6935</v>
      </c>
    </row>
    <row r="877" spans="1:9">
      <c r="A877" t="s">
        <v>16962</v>
      </c>
      <c r="B877" t="s">
        <v>65</v>
      </c>
      <c r="C877">
        <v>43980</v>
      </c>
      <c r="D877" t="s">
        <v>9783</v>
      </c>
      <c r="E877" t="s">
        <v>32</v>
      </c>
      <c r="F877">
        <v>3444.37</v>
      </c>
      <c r="G877">
        <v>3444.37</v>
      </c>
      <c r="I877" t="s">
        <v>6935</v>
      </c>
    </row>
    <row r="878" spans="1:9">
      <c r="A878" t="s">
        <v>16963</v>
      </c>
      <c r="B878" t="s">
        <v>65</v>
      </c>
      <c r="C878">
        <v>43979</v>
      </c>
      <c r="D878" t="s">
        <v>9784</v>
      </c>
      <c r="E878" t="s">
        <v>32</v>
      </c>
      <c r="F878">
        <v>647.16</v>
      </c>
      <c r="G878">
        <v>647.16</v>
      </c>
      <c r="I878" t="s">
        <v>6935</v>
      </c>
    </row>
    <row r="879" spans="1:9">
      <c r="A879" t="s">
        <v>16964</v>
      </c>
      <c r="B879" t="s">
        <v>65</v>
      </c>
      <c r="C879">
        <v>11868</v>
      </c>
      <c r="D879" t="s">
        <v>9785</v>
      </c>
      <c r="E879" t="s">
        <v>32</v>
      </c>
      <c r="F879">
        <v>625.87</v>
      </c>
      <c r="G879">
        <v>625.87</v>
      </c>
      <c r="I879" t="s">
        <v>6935</v>
      </c>
    </row>
    <row r="880" spans="1:9">
      <c r="A880" t="s">
        <v>16965</v>
      </c>
      <c r="B880" t="s">
        <v>65</v>
      </c>
      <c r="C880">
        <v>34636</v>
      </c>
      <c r="D880" t="s">
        <v>9786</v>
      </c>
      <c r="E880" t="s">
        <v>32</v>
      </c>
      <c r="F880">
        <v>444.45</v>
      </c>
      <c r="G880">
        <v>444.45</v>
      </c>
      <c r="I880" t="s">
        <v>8951</v>
      </c>
    </row>
    <row r="881" spans="1:9">
      <c r="A881" t="s">
        <v>16966</v>
      </c>
      <c r="B881" t="s">
        <v>65</v>
      </c>
      <c r="C881">
        <v>34639</v>
      </c>
      <c r="D881" t="s">
        <v>9787</v>
      </c>
      <c r="E881" t="s">
        <v>32</v>
      </c>
      <c r="F881">
        <v>1025.8699999999999</v>
      </c>
      <c r="G881">
        <v>1025.8699999999999</v>
      </c>
      <c r="I881" t="s">
        <v>6935</v>
      </c>
    </row>
    <row r="882" spans="1:9">
      <c r="A882" t="s">
        <v>16967</v>
      </c>
      <c r="B882" t="s">
        <v>65</v>
      </c>
      <c r="C882">
        <v>34640</v>
      </c>
      <c r="D882" t="s">
        <v>9788</v>
      </c>
      <c r="E882" t="s">
        <v>32</v>
      </c>
      <c r="F882">
        <v>1163.69</v>
      </c>
      <c r="G882">
        <v>1163.69</v>
      </c>
      <c r="I882" t="s">
        <v>6935</v>
      </c>
    </row>
    <row r="883" spans="1:9">
      <c r="A883" t="s">
        <v>16968</v>
      </c>
      <c r="B883" t="s">
        <v>65</v>
      </c>
      <c r="C883">
        <v>43977</v>
      </c>
      <c r="D883" t="s">
        <v>9789</v>
      </c>
      <c r="E883" t="s">
        <v>32</v>
      </c>
      <c r="F883">
        <v>2006.13</v>
      </c>
      <c r="G883">
        <v>2006.13</v>
      </c>
      <c r="I883" t="s">
        <v>6935</v>
      </c>
    </row>
    <row r="884" spans="1:9">
      <c r="A884" t="s">
        <v>16969</v>
      </c>
      <c r="B884" t="s">
        <v>65</v>
      </c>
      <c r="C884">
        <v>34637</v>
      </c>
      <c r="D884" t="s">
        <v>9790</v>
      </c>
      <c r="E884" t="s">
        <v>32</v>
      </c>
      <c r="F884">
        <v>268.77999999999997</v>
      </c>
      <c r="G884">
        <v>268.77999999999997</v>
      </c>
      <c r="I884" t="s">
        <v>6935</v>
      </c>
    </row>
    <row r="885" spans="1:9">
      <c r="A885" t="s">
        <v>16970</v>
      </c>
      <c r="B885" t="s">
        <v>65</v>
      </c>
      <c r="C885">
        <v>34638</v>
      </c>
      <c r="D885" t="s">
        <v>9791</v>
      </c>
      <c r="E885" t="s">
        <v>32</v>
      </c>
      <c r="F885">
        <v>415.75</v>
      </c>
      <c r="G885">
        <v>415.75</v>
      </c>
      <c r="I885" t="s">
        <v>6935</v>
      </c>
    </row>
    <row r="886" spans="1:9">
      <c r="A886" t="s">
        <v>16971</v>
      </c>
      <c r="B886" t="s">
        <v>65</v>
      </c>
      <c r="C886">
        <v>34641</v>
      </c>
      <c r="D886" t="s">
        <v>9792</v>
      </c>
      <c r="E886" t="s">
        <v>32</v>
      </c>
      <c r="F886">
        <v>124.04</v>
      </c>
      <c r="G886">
        <v>124.04</v>
      </c>
      <c r="I886" t="s">
        <v>6935</v>
      </c>
    </row>
    <row r="887" spans="1:9">
      <c r="A887" t="s">
        <v>16972</v>
      </c>
      <c r="B887" t="s">
        <v>65</v>
      </c>
      <c r="C887">
        <v>43434</v>
      </c>
      <c r="D887" t="s">
        <v>9793</v>
      </c>
      <c r="E887" t="s">
        <v>32</v>
      </c>
      <c r="F887">
        <v>134.11000000000001</v>
      </c>
      <c r="G887">
        <v>134.11000000000001</v>
      </c>
      <c r="I887" t="s">
        <v>6935</v>
      </c>
    </row>
    <row r="888" spans="1:9">
      <c r="A888" t="s">
        <v>16973</v>
      </c>
      <c r="B888" t="s">
        <v>65</v>
      </c>
      <c r="C888">
        <v>43435</v>
      </c>
      <c r="D888" t="s">
        <v>9794</v>
      </c>
      <c r="E888" t="s">
        <v>32</v>
      </c>
      <c r="F888">
        <v>245.88</v>
      </c>
      <c r="G888">
        <v>245.88</v>
      </c>
      <c r="I888" t="s">
        <v>6935</v>
      </c>
    </row>
    <row r="889" spans="1:9">
      <c r="A889" t="s">
        <v>16974</v>
      </c>
      <c r="B889" t="s">
        <v>65</v>
      </c>
      <c r="C889">
        <v>43436</v>
      </c>
      <c r="D889" t="s">
        <v>9795</v>
      </c>
      <c r="E889" t="s">
        <v>32</v>
      </c>
      <c r="F889">
        <v>430.29</v>
      </c>
      <c r="G889">
        <v>430.29</v>
      </c>
      <c r="I889" t="s">
        <v>6935</v>
      </c>
    </row>
    <row r="890" spans="1:9">
      <c r="A890" t="s">
        <v>16975</v>
      </c>
      <c r="B890" t="s">
        <v>65</v>
      </c>
      <c r="C890">
        <v>43437</v>
      </c>
      <c r="D890" t="s">
        <v>9796</v>
      </c>
      <c r="E890" t="s">
        <v>32</v>
      </c>
      <c r="F890">
        <v>780.11</v>
      </c>
      <c r="G890">
        <v>780.11</v>
      </c>
      <c r="I890" t="s">
        <v>6935</v>
      </c>
    </row>
    <row r="891" spans="1:9">
      <c r="A891" t="s">
        <v>16976</v>
      </c>
      <c r="B891" t="s">
        <v>65</v>
      </c>
      <c r="C891">
        <v>43438</v>
      </c>
      <c r="D891" t="s">
        <v>9797</v>
      </c>
      <c r="E891" t="s">
        <v>32</v>
      </c>
      <c r="F891">
        <v>1397.05</v>
      </c>
      <c r="G891">
        <v>1397.05</v>
      </c>
      <c r="I891" t="s">
        <v>6935</v>
      </c>
    </row>
    <row r="892" spans="1:9">
      <c r="A892" t="s">
        <v>16977</v>
      </c>
      <c r="B892" t="s">
        <v>65</v>
      </c>
      <c r="C892">
        <v>41627</v>
      </c>
      <c r="D892" t="s">
        <v>9798</v>
      </c>
      <c r="E892" t="s">
        <v>32</v>
      </c>
      <c r="F892">
        <v>206.76</v>
      </c>
      <c r="G892">
        <v>206.76</v>
      </c>
      <c r="I892" t="s">
        <v>6935</v>
      </c>
    </row>
    <row r="893" spans="1:9">
      <c r="A893" t="s">
        <v>16978</v>
      </c>
      <c r="B893" t="s">
        <v>65</v>
      </c>
      <c r="C893">
        <v>41628</v>
      </c>
      <c r="D893" t="s">
        <v>9799</v>
      </c>
      <c r="E893" t="s">
        <v>32</v>
      </c>
      <c r="F893">
        <v>379.99</v>
      </c>
      <c r="G893">
        <v>379.99</v>
      </c>
      <c r="I893" t="s">
        <v>6935</v>
      </c>
    </row>
    <row r="894" spans="1:9">
      <c r="A894" t="s">
        <v>16979</v>
      </c>
      <c r="B894" t="s">
        <v>65</v>
      </c>
      <c r="C894">
        <v>41629</v>
      </c>
      <c r="D894" t="s">
        <v>9800</v>
      </c>
      <c r="E894" t="s">
        <v>32</v>
      </c>
      <c r="F894">
        <v>482.82</v>
      </c>
      <c r="G894">
        <v>482.82</v>
      </c>
      <c r="I894" t="s">
        <v>6935</v>
      </c>
    </row>
    <row r="895" spans="1:9">
      <c r="A895" t="s">
        <v>16980</v>
      </c>
      <c r="B895" t="s">
        <v>65</v>
      </c>
      <c r="C895">
        <v>43429</v>
      </c>
      <c r="D895" t="s">
        <v>9801</v>
      </c>
      <c r="E895" t="s">
        <v>32</v>
      </c>
      <c r="F895">
        <v>106.98</v>
      </c>
      <c r="G895">
        <v>106.98</v>
      </c>
      <c r="I895" t="s">
        <v>6935</v>
      </c>
    </row>
    <row r="896" spans="1:9">
      <c r="A896" t="s">
        <v>16981</v>
      </c>
      <c r="B896" t="s">
        <v>65</v>
      </c>
      <c r="C896">
        <v>43430</v>
      </c>
      <c r="D896" t="s">
        <v>9802</v>
      </c>
      <c r="E896" t="s">
        <v>32</v>
      </c>
      <c r="F896">
        <v>177.7</v>
      </c>
      <c r="G896">
        <v>177.7</v>
      </c>
      <c r="I896" t="s">
        <v>6935</v>
      </c>
    </row>
    <row r="897" spans="1:9">
      <c r="A897" t="s">
        <v>16982</v>
      </c>
      <c r="B897" t="s">
        <v>65</v>
      </c>
      <c r="C897">
        <v>43431</v>
      </c>
      <c r="D897" t="s">
        <v>9803</v>
      </c>
      <c r="E897" t="s">
        <v>32</v>
      </c>
      <c r="F897">
        <v>344.23</v>
      </c>
      <c r="G897">
        <v>344.23</v>
      </c>
      <c r="I897" t="s">
        <v>6935</v>
      </c>
    </row>
    <row r="898" spans="1:9">
      <c r="A898" t="s">
        <v>16983</v>
      </c>
      <c r="B898" t="s">
        <v>65</v>
      </c>
      <c r="C898">
        <v>43432</v>
      </c>
      <c r="D898" t="s">
        <v>9804</v>
      </c>
      <c r="E898" t="s">
        <v>32</v>
      </c>
      <c r="F898">
        <v>715.29</v>
      </c>
      <c r="G898">
        <v>715.29</v>
      </c>
      <c r="I898" t="s">
        <v>6935</v>
      </c>
    </row>
    <row r="899" spans="1:9">
      <c r="A899" t="s">
        <v>16984</v>
      </c>
      <c r="B899" t="s">
        <v>65</v>
      </c>
      <c r="C899">
        <v>43433</v>
      </c>
      <c r="D899" t="s">
        <v>9805</v>
      </c>
      <c r="E899" t="s">
        <v>32</v>
      </c>
      <c r="F899">
        <v>1127.7</v>
      </c>
      <c r="G899">
        <v>1127.7</v>
      </c>
      <c r="I899" t="s">
        <v>6935</v>
      </c>
    </row>
    <row r="900" spans="1:9">
      <c r="A900" t="s">
        <v>16985</v>
      </c>
      <c r="B900" t="s">
        <v>65</v>
      </c>
      <c r="C900">
        <v>43094</v>
      </c>
      <c r="D900" t="s">
        <v>9806</v>
      </c>
      <c r="E900" t="s">
        <v>32</v>
      </c>
      <c r="F900">
        <v>241.34</v>
      </c>
      <c r="G900">
        <v>241.34</v>
      </c>
      <c r="I900" t="s">
        <v>6935</v>
      </c>
    </row>
    <row r="901" spans="1:9">
      <c r="A901" t="s">
        <v>16986</v>
      </c>
      <c r="B901" t="s">
        <v>65</v>
      </c>
      <c r="C901">
        <v>43093</v>
      </c>
      <c r="D901" t="s">
        <v>9807</v>
      </c>
      <c r="E901" t="s">
        <v>32</v>
      </c>
      <c r="F901">
        <v>256.47000000000003</v>
      </c>
      <c r="G901">
        <v>256.47000000000003</v>
      </c>
      <c r="I901" t="s">
        <v>6935</v>
      </c>
    </row>
    <row r="902" spans="1:9">
      <c r="A902" t="s">
        <v>16987</v>
      </c>
      <c r="B902" t="s">
        <v>65</v>
      </c>
      <c r="C902">
        <v>11694</v>
      </c>
      <c r="D902" t="s">
        <v>9808</v>
      </c>
      <c r="E902" t="s">
        <v>32</v>
      </c>
      <c r="F902">
        <v>1115.21</v>
      </c>
      <c r="G902">
        <v>1115.21</v>
      </c>
      <c r="I902" t="s">
        <v>6935</v>
      </c>
    </row>
    <row r="903" spans="1:9">
      <c r="A903" t="s">
        <v>16988</v>
      </c>
      <c r="B903" t="s">
        <v>65</v>
      </c>
      <c r="C903">
        <v>1030</v>
      </c>
      <c r="D903" t="s">
        <v>9809</v>
      </c>
      <c r="E903" t="s">
        <v>32</v>
      </c>
      <c r="F903">
        <v>50.45</v>
      </c>
      <c r="G903">
        <v>50.45</v>
      </c>
      <c r="I903" t="s">
        <v>8951</v>
      </c>
    </row>
    <row r="904" spans="1:9">
      <c r="A904" t="s">
        <v>16989</v>
      </c>
      <c r="B904" t="s">
        <v>65</v>
      </c>
      <c r="C904">
        <v>11881</v>
      </c>
      <c r="D904" t="s">
        <v>9810</v>
      </c>
      <c r="E904" t="s">
        <v>32</v>
      </c>
      <c r="F904">
        <v>189.99</v>
      </c>
      <c r="G904">
        <v>189.99</v>
      </c>
      <c r="I904" t="s">
        <v>6935</v>
      </c>
    </row>
    <row r="905" spans="1:9">
      <c r="A905" t="s">
        <v>16990</v>
      </c>
      <c r="B905" t="s">
        <v>65</v>
      </c>
      <c r="C905">
        <v>35277</v>
      </c>
      <c r="D905" t="s">
        <v>9811</v>
      </c>
      <c r="E905" t="s">
        <v>32</v>
      </c>
      <c r="F905">
        <v>362.17</v>
      </c>
      <c r="G905">
        <v>362.17</v>
      </c>
      <c r="I905" t="s">
        <v>6935</v>
      </c>
    </row>
    <row r="906" spans="1:9">
      <c r="A906" t="s">
        <v>16991</v>
      </c>
      <c r="B906" t="s">
        <v>65</v>
      </c>
      <c r="C906">
        <v>10521</v>
      </c>
      <c r="D906" t="s">
        <v>9812</v>
      </c>
      <c r="E906" t="s">
        <v>32</v>
      </c>
      <c r="F906">
        <v>403.25</v>
      </c>
      <c r="G906">
        <v>403.25</v>
      </c>
      <c r="I906" t="s">
        <v>6935</v>
      </c>
    </row>
    <row r="907" spans="1:9">
      <c r="A907" t="s">
        <v>16992</v>
      </c>
      <c r="B907" t="s">
        <v>65</v>
      </c>
      <c r="C907">
        <v>10885</v>
      </c>
      <c r="D907" t="s">
        <v>9813</v>
      </c>
      <c r="E907" t="s">
        <v>32</v>
      </c>
      <c r="F907">
        <v>510.07</v>
      </c>
      <c r="G907">
        <v>510.07</v>
      </c>
      <c r="I907" t="s">
        <v>6935</v>
      </c>
    </row>
    <row r="908" spans="1:9">
      <c r="A908" t="s">
        <v>16993</v>
      </c>
      <c r="B908" t="s">
        <v>65</v>
      </c>
      <c r="C908">
        <v>20962</v>
      </c>
      <c r="D908" t="s">
        <v>9814</v>
      </c>
      <c r="E908" t="s">
        <v>32</v>
      </c>
      <c r="F908">
        <v>422.46</v>
      </c>
      <c r="G908">
        <v>422.46</v>
      </c>
      <c r="I908" t="s">
        <v>8951</v>
      </c>
    </row>
    <row r="909" spans="1:9">
      <c r="A909" t="s">
        <v>16994</v>
      </c>
      <c r="B909" t="s">
        <v>65</v>
      </c>
      <c r="C909">
        <v>20963</v>
      </c>
      <c r="D909" t="s">
        <v>9815</v>
      </c>
      <c r="E909" t="s">
        <v>32</v>
      </c>
      <c r="F909">
        <v>516.07000000000005</v>
      </c>
      <c r="G909">
        <v>516.07000000000005</v>
      </c>
      <c r="I909" t="s">
        <v>6935</v>
      </c>
    </row>
    <row r="910" spans="1:9">
      <c r="A910" t="s">
        <v>16995</v>
      </c>
      <c r="B910" t="s">
        <v>65</v>
      </c>
      <c r="C910">
        <v>34643</v>
      </c>
      <c r="D910" t="s">
        <v>15427</v>
      </c>
      <c r="E910" t="s">
        <v>32</v>
      </c>
      <c r="F910">
        <v>41.71</v>
      </c>
      <c r="G910">
        <v>41.71</v>
      </c>
      <c r="I910" t="s">
        <v>6935</v>
      </c>
    </row>
    <row r="911" spans="1:9">
      <c r="A911" t="s">
        <v>16996</v>
      </c>
      <c r="B911" t="s">
        <v>65</v>
      </c>
      <c r="C911">
        <v>41480</v>
      </c>
      <c r="D911" t="s">
        <v>15428</v>
      </c>
      <c r="E911" t="s">
        <v>32</v>
      </c>
      <c r="F911">
        <v>48.36</v>
      </c>
      <c r="G911">
        <v>48.36</v>
      </c>
      <c r="I911" t="s">
        <v>6935</v>
      </c>
    </row>
    <row r="912" spans="1:9">
      <c r="A912" t="s">
        <v>16997</v>
      </c>
      <c r="B912" t="s">
        <v>65</v>
      </c>
      <c r="C912">
        <v>41474</v>
      </c>
      <c r="D912" t="s">
        <v>15429</v>
      </c>
      <c r="E912" t="s">
        <v>32</v>
      </c>
      <c r="F912">
        <v>77.25</v>
      </c>
      <c r="G912">
        <v>77.25</v>
      </c>
      <c r="I912" t="s">
        <v>6935</v>
      </c>
    </row>
    <row r="913" spans="1:9">
      <c r="A913" t="s">
        <v>16998</v>
      </c>
      <c r="B913" t="s">
        <v>65</v>
      </c>
      <c r="C913">
        <v>41475</v>
      </c>
      <c r="D913" t="s">
        <v>15430</v>
      </c>
      <c r="E913" t="s">
        <v>32</v>
      </c>
      <c r="F913">
        <v>65.91</v>
      </c>
      <c r="G913">
        <v>65.91</v>
      </c>
      <c r="I913" t="s">
        <v>6935</v>
      </c>
    </row>
    <row r="914" spans="1:9">
      <c r="A914" t="s">
        <v>16999</v>
      </c>
      <c r="B914" t="s">
        <v>65</v>
      </c>
      <c r="C914">
        <v>41476</v>
      </c>
      <c r="D914" t="s">
        <v>15431</v>
      </c>
      <c r="E914" t="s">
        <v>32</v>
      </c>
      <c r="F914">
        <v>144.33000000000001</v>
      </c>
      <c r="G914">
        <v>144.33000000000001</v>
      </c>
      <c r="I914" t="s">
        <v>6935</v>
      </c>
    </row>
    <row r="915" spans="1:9">
      <c r="A915" t="s">
        <v>17000</v>
      </c>
      <c r="B915" t="s">
        <v>65</v>
      </c>
      <c r="C915">
        <v>2555</v>
      </c>
      <c r="D915" t="s">
        <v>9816</v>
      </c>
      <c r="E915" t="s">
        <v>32</v>
      </c>
      <c r="F915">
        <v>1.27</v>
      </c>
      <c r="G915">
        <v>1.27</v>
      </c>
      <c r="I915" t="s">
        <v>6935</v>
      </c>
    </row>
    <row r="916" spans="1:9">
      <c r="A916" t="s">
        <v>17001</v>
      </c>
      <c r="B916" t="s">
        <v>65</v>
      </c>
      <c r="C916">
        <v>2556</v>
      </c>
      <c r="D916" t="s">
        <v>9817</v>
      </c>
      <c r="E916" t="s">
        <v>32</v>
      </c>
      <c r="F916">
        <v>1.32</v>
      </c>
      <c r="G916">
        <v>1.32</v>
      </c>
      <c r="I916" t="s">
        <v>6935</v>
      </c>
    </row>
    <row r="917" spans="1:9">
      <c r="A917" t="s">
        <v>17002</v>
      </c>
      <c r="B917" t="s">
        <v>65</v>
      </c>
      <c r="C917">
        <v>2557</v>
      </c>
      <c r="D917" t="s">
        <v>9818</v>
      </c>
      <c r="E917" t="s">
        <v>32</v>
      </c>
      <c r="F917">
        <v>2.78</v>
      </c>
      <c r="G917">
        <v>2.78</v>
      </c>
      <c r="I917" t="s">
        <v>6935</v>
      </c>
    </row>
    <row r="918" spans="1:9">
      <c r="A918" t="s">
        <v>17003</v>
      </c>
      <c r="B918" t="s">
        <v>65</v>
      </c>
      <c r="C918">
        <v>10569</v>
      </c>
      <c r="D918" t="s">
        <v>9819</v>
      </c>
      <c r="E918" t="s">
        <v>32</v>
      </c>
      <c r="F918">
        <v>2.78</v>
      </c>
      <c r="G918">
        <v>2.78</v>
      </c>
      <c r="I918" t="s">
        <v>6935</v>
      </c>
    </row>
    <row r="919" spans="1:9">
      <c r="A919" t="s">
        <v>17004</v>
      </c>
      <c r="B919" t="s">
        <v>65</v>
      </c>
      <c r="C919">
        <v>39810</v>
      </c>
      <c r="D919" t="s">
        <v>9820</v>
      </c>
      <c r="E919" t="s">
        <v>32</v>
      </c>
      <c r="F919">
        <v>32.57</v>
      </c>
      <c r="G919">
        <v>32.57</v>
      </c>
      <c r="I919" t="s">
        <v>6935</v>
      </c>
    </row>
    <row r="920" spans="1:9">
      <c r="A920" t="s">
        <v>17005</v>
      </c>
      <c r="B920" t="s">
        <v>65</v>
      </c>
      <c r="C920">
        <v>39811</v>
      </c>
      <c r="D920" t="s">
        <v>9821</v>
      </c>
      <c r="E920" t="s">
        <v>32</v>
      </c>
      <c r="F920">
        <v>39.840000000000003</v>
      </c>
      <c r="G920">
        <v>39.840000000000003</v>
      </c>
      <c r="I920" t="s">
        <v>6935</v>
      </c>
    </row>
    <row r="921" spans="1:9">
      <c r="A921" t="s">
        <v>17006</v>
      </c>
      <c r="B921" t="s">
        <v>65</v>
      </c>
      <c r="C921">
        <v>39812</v>
      </c>
      <c r="D921" t="s">
        <v>9822</v>
      </c>
      <c r="E921" t="s">
        <v>32</v>
      </c>
      <c r="F921">
        <v>65.5</v>
      </c>
      <c r="G921">
        <v>65.5</v>
      </c>
      <c r="I921" t="s">
        <v>6935</v>
      </c>
    </row>
    <row r="922" spans="1:9">
      <c r="A922" t="s">
        <v>17007</v>
      </c>
      <c r="B922" t="s">
        <v>65</v>
      </c>
      <c r="C922">
        <v>43096</v>
      </c>
      <c r="D922" t="s">
        <v>9823</v>
      </c>
      <c r="E922" t="s">
        <v>32</v>
      </c>
      <c r="F922">
        <v>217.13</v>
      </c>
      <c r="G922">
        <v>217.13</v>
      </c>
      <c r="I922" t="s">
        <v>6935</v>
      </c>
    </row>
    <row r="923" spans="1:9">
      <c r="A923" t="s">
        <v>17008</v>
      </c>
      <c r="B923" t="s">
        <v>65</v>
      </c>
      <c r="C923">
        <v>43102</v>
      </c>
      <c r="D923" t="s">
        <v>9824</v>
      </c>
      <c r="E923" t="s">
        <v>32</v>
      </c>
      <c r="F923">
        <v>132.03</v>
      </c>
      <c r="G923">
        <v>132.03</v>
      </c>
      <c r="I923" t="s">
        <v>6935</v>
      </c>
    </row>
    <row r="924" spans="1:9">
      <c r="A924" t="s">
        <v>17009</v>
      </c>
      <c r="B924" t="s">
        <v>65</v>
      </c>
      <c r="C924">
        <v>43103</v>
      </c>
      <c r="D924" t="s">
        <v>9825</v>
      </c>
      <c r="E924" t="s">
        <v>32</v>
      </c>
      <c r="F924">
        <v>194.41</v>
      </c>
      <c r="G924">
        <v>194.41</v>
      </c>
      <c r="I924" t="s">
        <v>6935</v>
      </c>
    </row>
    <row r="925" spans="1:9">
      <c r="A925" t="s">
        <v>17010</v>
      </c>
      <c r="B925" t="s">
        <v>65</v>
      </c>
      <c r="C925">
        <v>43098</v>
      </c>
      <c r="D925" t="s">
        <v>9826</v>
      </c>
      <c r="E925" t="s">
        <v>32</v>
      </c>
      <c r="F925">
        <v>73.55</v>
      </c>
      <c r="G925">
        <v>73.55</v>
      </c>
      <c r="I925" t="s">
        <v>6935</v>
      </c>
    </row>
    <row r="926" spans="1:9">
      <c r="A926" t="s">
        <v>17011</v>
      </c>
      <c r="B926" t="s">
        <v>65</v>
      </c>
      <c r="C926">
        <v>43097</v>
      </c>
      <c r="D926" t="s">
        <v>9827</v>
      </c>
      <c r="E926" t="s">
        <v>32</v>
      </c>
      <c r="F926">
        <v>43.57</v>
      </c>
      <c r="G926">
        <v>43.57</v>
      </c>
      <c r="I926" t="s">
        <v>6935</v>
      </c>
    </row>
    <row r="927" spans="1:9">
      <c r="A927" t="s">
        <v>17012</v>
      </c>
      <c r="B927" t="s">
        <v>65</v>
      </c>
      <c r="C927">
        <v>43104</v>
      </c>
      <c r="D927" t="s">
        <v>9828</v>
      </c>
      <c r="E927" t="s">
        <v>32</v>
      </c>
      <c r="F927">
        <v>515.44000000000005</v>
      </c>
      <c r="G927">
        <v>515.44000000000005</v>
      </c>
      <c r="I927" t="s">
        <v>6935</v>
      </c>
    </row>
    <row r="928" spans="1:9">
      <c r="A928" t="s">
        <v>17013</v>
      </c>
      <c r="B928" t="s">
        <v>65</v>
      </c>
      <c r="C928">
        <v>39771</v>
      </c>
      <c r="D928" t="s">
        <v>9829</v>
      </c>
      <c r="E928" t="s">
        <v>32</v>
      </c>
      <c r="F928">
        <v>26.76</v>
      </c>
      <c r="G928">
        <v>26.76</v>
      </c>
      <c r="I928" t="s">
        <v>6935</v>
      </c>
    </row>
    <row r="929" spans="1:9">
      <c r="A929" t="s">
        <v>17014</v>
      </c>
      <c r="B929" t="s">
        <v>65</v>
      </c>
      <c r="C929">
        <v>39772</v>
      </c>
      <c r="D929" t="s">
        <v>9830</v>
      </c>
      <c r="E929" t="s">
        <v>32</v>
      </c>
      <c r="F929">
        <v>52.59</v>
      </c>
      <c r="G929">
        <v>52.59</v>
      </c>
      <c r="I929" t="s">
        <v>6935</v>
      </c>
    </row>
    <row r="930" spans="1:9">
      <c r="A930" t="s">
        <v>17015</v>
      </c>
      <c r="B930" t="s">
        <v>65</v>
      </c>
      <c r="C930">
        <v>39773</v>
      </c>
      <c r="D930" t="s">
        <v>9831</v>
      </c>
      <c r="E930" t="s">
        <v>32</v>
      </c>
      <c r="F930">
        <v>84.53</v>
      </c>
      <c r="G930">
        <v>84.53</v>
      </c>
      <c r="I930" t="s">
        <v>6935</v>
      </c>
    </row>
    <row r="931" spans="1:9">
      <c r="A931" t="s">
        <v>17016</v>
      </c>
      <c r="B931" t="s">
        <v>65</v>
      </c>
      <c r="C931">
        <v>39774</v>
      </c>
      <c r="D931" t="s">
        <v>9832</v>
      </c>
      <c r="E931" t="s">
        <v>32</v>
      </c>
      <c r="F931">
        <v>126.44</v>
      </c>
      <c r="G931">
        <v>126.44</v>
      </c>
      <c r="I931" t="s">
        <v>6935</v>
      </c>
    </row>
    <row r="932" spans="1:9">
      <c r="A932" t="s">
        <v>17017</v>
      </c>
      <c r="B932" t="s">
        <v>65</v>
      </c>
      <c r="C932">
        <v>39775</v>
      </c>
      <c r="D932" t="s">
        <v>9833</v>
      </c>
      <c r="E932" t="s">
        <v>32</v>
      </c>
      <c r="F932">
        <v>168.75</v>
      </c>
      <c r="G932">
        <v>168.75</v>
      </c>
      <c r="I932" t="s">
        <v>6935</v>
      </c>
    </row>
    <row r="933" spans="1:9">
      <c r="A933" t="s">
        <v>17018</v>
      </c>
      <c r="B933" t="s">
        <v>65</v>
      </c>
      <c r="C933">
        <v>39776</v>
      </c>
      <c r="D933" t="s">
        <v>9834</v>
      </c>
      <c r="E933" t="s">
        <v>32</v>
      </c>
      <c r="F933">
        <v>203.94</v>
      </c>
      <c r="G933">
        <v>203.94</v>
      </c>
      <c r="I933" t="s">
        <v>6935</v>
      </c>
    </row>
    <row r="934" spans="1:9">
      <c r="A934" t="s">
        <v>17019</v>
      </c>
      <c r="B934" t="s">
        <v>65</v>
      </c>
      <c r="C934">
        <v>39777</v>
      </c>
      <c r="D934" t="s">
        <v>9835</v>
      </c>
      <c r="E934" t="s">
        <v>32</v>
      </c>
      <c r="F934">
        <v>258.49</v>
      </c>
      <c r="G934">
        <v>258.49</v>
      </c>
      <c r="I934" t="s">
        <v>6935</v>
      </c>
    </row>
    <row r="935" spans="1:9">
      <c r="A935" t="s">
        <v>17020</v>
      </c>
      <c r="B935" t="s">
        <v>65</v>
      </c>
      <c r="C935">
        <v>20254</v>
      </c>
      <c r="D935" t="s">
        <v>9836</v>
      </c>
      <c r="E935" t="s">
        <v>32</v>
      </c>
      <c r="F935">
        <v>18.760000000000002</v>
      </c>
      <c r="G935">
        <v>18.760000000000002</v>
      </c>
      <c r="I935" t="s">
        <v>6935</v>
      </c>
    </row>
    <row r="936" spans="1:9">
      <c r="A936" t="s">
        <v>17021</v>
      </c>
      <c r="B936" t="s">
        <v>65</v>
      </c>
      <c r="C936">
        <v>20253</v>
      </c>
      <c r="D936" t="s">
        <v>9837</v>
      </c>
      <c r="E936" t="s">
        <v>32</v>
      </c>
      <c r="F936">
        <v>61.61</v>
      </c>
      <c r="G936">
        <v>61.61</v>
      </c>
      <c r="I936" t="s">
        <v>6935</v>
      </c>
    </row>
    <row r="937" spans="1:9">
      <c r="A937" t="s">
        <v>17022</v>
      </c>
      <c r="B937" t="s">
        <v>65</v>
      </c>
      <c r="C937">
        <v>1872</v>
      </c>
      <c r="D937" t="s">
        <v>9838</v>
      </c>
      <c r="E937" t="s">
        <v>32</v>
      </c>
      <c r="F937">
        <v>1.88</v>
      </c>
      <c r="G937">
        <v>1.88</v>
      </c>
      <c r="I937" t="s">
        <v>6935</v>
      </c>
    </row>
    <row r="938" spans="1:9">
      <c r="A938" t="s">
        <v>17023</v>
      </c>
      <c r="B938" t="s">
        <v>65</v>
      </c>
      <c r="C938">
        <v>1873</v>
      </c>
      <c r="D938" t="s">
        <v>9839</v>
      </c>
      <c r="E938" t="s">
        <v>32</v>
      </c>
      <c r="F938">
        <v>3.73</v>
      </c>
      <c r="G938">
        <v>3.73</v>
      </c>
      <c r="I938" t="s">
        <v>6935</v>
      </c>
    </row>
    <row r="939" spans="1:9">
      <c r="A939" t="s">
        <v>17024</v>
      </c>
      <c r="B939" t="s">
        <v>65</v>
      </c>
      <c r="C939">
        <v>14055</v>
      </c>
      <c r="D939" t="s">
        <v>9840</v>
      </c>
      <c r="E939" t="s">
        <v>32</v>
      </c>
      <c r="F939">
        <v>563</v>
      </c>
      <c r="G939">
        <v>563</v>
      </c>
      <c r="I939" t="s">
        <v>6935</v>
      </c>
    </row>
    <row r="940" spans="1:9">
      <c r="A940" t="s">
        <v>17025</v>
      </c>
      <c r="B940" t="s">
        <v>65</v>
      </c>
      <c r="C940">
        <v>11247</v>
      </c>
      <c r="D940" t="s">
        <v>9841</v>
      </c>
      <c r="E940" t="s">
        <v>32</v>
      </c>
      <c r="F940">
        <v>1184.67</v>
      </c>
      <c r="G940">
        <v>1184.67</v>
      </c>
      <c r="I940" t="s">
        <v>6935</v>
      </c>
    </row>
    <row r="941" spans="1:9">
      <c r="A941" t="s">
        <v>17026</v>
      </c>
      <c r="B941" t="s">
        <v>65</v>
      </c>
      <c r="C941">
        <v>11250</v>
      </c>
      <c r="D941" t="s">
        <v>9842</v>
      </c>
      <c r="E941" t="s">
        <v>32</v>
      </c>
      <c r="F941">
        <v>51</v>
      </c>
      <c r="G941">
        <v>51</v>
      </c>
      <c r="I941" t="s">
        <v>6935</v>
      </c>
    </row>
    <row r="942" spans="1:9">
      <c r="A942" t="s">
        <v>17027</v>
      </c>
      <c r="B942" t="s">
        <v>65</v>
      </c>
      <c r="C942">
        <v>11249</v>
      </c>
      <c r="D942" t="s">
        <v>9843</v>
      </c>
      <c r="E942" t="s">
        <v>32</v>
      </c>
      <c r="F942">
        <v>2314.08</v>
      </c>
      <c r="G942">
        <v>2314.08</v>
      </c>
      <c r="I942" t="s">
        <v>6935</v>
      </c>
    </row>
    <row r="943" spans="1:9">
      <c r="A943" t="s">
        <v>17028</v>
      </c>
      <c r="B943" t="s">
        <v>65</v>
      </c>
      <c r="C943">
        <v>11251</v>
      </c>
      <c r="D943" t="s">
        <v>9844</v>
      </c>
      <c r="E943" t="s">
        <v>32</v>
      </c>
      <c r="F943">
        <v>112.97</v>
      </c>
      <c r="G943">
        <v>112.97</v>
      </c>
      <c r="I943" t="s">
        <v>6935</v>
      </c>
    </row>
    <row r="944" spans="1:9">
      <c r="A944" t="s">
        <v>17029</v>
      </c>
      <c r="B944" t="s">
        <v>65</v>
      </c>
      <c r="C944">
        <v>11253</v>
      </c>
      <c r="D944" t="s">
        <v>9845</v>
      </c>
      <c r="E944" t="s">
        <v>32</v>
      </c>
      <c r="F944">
        <v>187.2</v>
      </c>
      <c r="G944">
        <v>187.2</v>
      </c>
      <c r="I944" t="s">
        <v>6935</v>
      </c>
    </row>
    <row r="945" spans="1:9">
      <c r="A945" t="s">
        <v>17030</v>
      </c>
      <c r="B945" t="s">
        <v>65</v>
      </c>
      <c r="C945">
        <v>11255</v>
      </c>
      <c r="D945" t="s">
        <v>9846</v>
      </c>
      <c r="E945" t="s">
        <v>32</v>
      </c>
      <c r="F945">
        <v>279.87</v>
      </c>
      <c r="G945">
        <v>279.87</v>
      </c>
      <c r="I945" t="s">
        <v>6935</v>
      </c>
    </row>
    <row r="946" spans="1:9">
      <c r="A946" t="s">
        <v>17031</v>
      </c>
      <c r="B946" t="s">
        <v>65</v>
      </c>
      <c r="C946">
        <v>11256</v>
      </c>
      <c r="D946" t="s">
        <v>9847</v>
      </c>
      <c r="E946" t="s">
        <v>32</v>
      </c>
      <c r="F946">
        <v>350.56</v>
      </c>
      <c r="G946">
        <v>350.56</v>
      </c>
      <c r="I946" t="s">
        <v>6935</v>
      </c>
    </row>
    <row r="947" spans="1:9">
      <c r="A947" t="s">
        <v>17032</v>
      </c>
      <c r="B947" t="s">
        <v>65</v>
      </c>
      <c r="C947">
        <v>39693</v>
      </c>
      <c r="D947" t="s">
        <v>9848</v>
      </c>
      <c r="E947" t="s">
        <v>32</v>
      </c>
      <c r="F947">
        <v>2201.71</v>
      </c>
      <c r="G947">
        <v>2201.71</v>
      </c>
      <c r="I947" t="s">
        <v>6935</v>
      </c>
    </row>
    <row r="948" spans="1:9">
      <c r="A948" t="s">
        <v>17033</v>
      </c>
      <c r="B948" t="s">
        <v>65</v>
      </c>
      <c r="C948">
        <v>39692</v>
      </c>
      <c r="D948" t="s">
        <v>9849</v>
      </c>
      <c r="E948" t="s">
        <v>32</v>
      </c>
      <c r="F948">
        <v>704.49</v>
      </c>
      <c r="G948">
        <v>704.49</v>
      </c>
      <c r="I948" t="s">
        <v>6935</v>
      </c>
    </row>
    <row r="949" spans="1:9">
      <c r="A949" t="s">
        <v>17034</v>
      </c>
      <c r="B949" t="s">
        <v>65</v>
      </c>
      <c r="C949">
        <v>1062</v>
      </c>
      <c r="D949" t="s">
        <v>9850</v>
      </c>
      <c r="E949" t="s">
        <v>32</v>
      </c>
      <c r="F949">
        <v>223.26</v>
      </c>
      <c r="G949">
        <v>223.26</v>
      </c>
      <c r="I949" t="s">
        <v>6935</v>
      </c>
    </row>
    <row r="950" spans="1:9">
      <c r="A950" t="s">
        <v>17035</v>
      </c>
      <c r="B950" t="s">
        <v>65</v>
      </c>
      <c r="C950">
        <v>39686</v>
      </c>
      <c r="D950" t="s">
        <v>9851</v>
      </c>
      <c r="E950" t="s">
        <v>32</v>
      </c>
      <c r="F950">
        <v>361.51</v>
      </c>
      <c r="G950">
        <v>361.51</v>
      </c>
      <c r="I950" t="s">
        <v>6935</v>
      </c>
    </row>
    <row r="951" spans="1:9">
      <c r="A951" t="s">
        <v>17036</v>
      </c>
      <c r="B951" t="s">
        <v>65</v>
      </c>
      <c r="C951">
        <v>43095</v>
      </c>
      <c r="D951" t="s">
        <v>9852</v>
      </c>
      <c r="E951" t="s">
        <v>32</v>
      </c>
      <c r="F951">
        <v>143.08000000000001</v>
      </c>
      <c r="G951">
        <v>143.08000000000001</v>
      </c>
      <c r="I951" t="s">
        <v>6935</v>
      </c>
    </row>
    <row r="952" spans="1:9">
      <c r="A952" t="s">
        <v>17037</v>
      </c>
      <c r="B952" t="s">
        <v>65</v>
      </c>
      <c r="C952">
        <v>1871</v>
      </c>
      <c r="D952" t="s">
        <v>9853</v>
      </c>
      <c r="E952" t="s">
        <v>32</v>
      </c>
      <c r="F952">
        <v>3.36</v>
      </c>
      <c r="G952">
        <v>3.36</v>
      </c>
      <c r="I952" t="s">
        <v>6935</v>
      </c>
    </row>
    <row r="953" spans="1:9">
      <c r="A953" t="s">
        <v>17038</v>
      </c>
      <c r="B953" t="s">
        <v>65</v>
      </c>
      <c r="C953">
        <v>12001</v>
      </c>
      <c r="D953" t="s">
        <v>9854</v>
      </c>
      <c r="E953" t="s">
        <v>32</v>
      </c>
      <c r="F953">
        <v>4.8600000000000003</v>
      </c>
      <c r="G953">
        <v>4.8600000000000003</v>
      </c>
      <c r="I953" t="s">
        <v>6935</v>
      </c>
    </row>
    <row r="954" spans="1:9">
      <c r="A954" t="s">
        <v>17039</v>
      </c>
      <c r="B954" t="s">
        <v>65</v>
      </c>
      <c r="C954">
        <v>11882</v>
      </c>
      <c r="D954" t="s">
        <v>9855</v>
      </c>
      <c r="E954" t="s">
        <v>32</v>
      </c>
      <c r="F954">
        <v>136.35</v>
      </c>
      <c r="G954">
        <v>136.35</v>
      </c>
      <c r="I954" t="s">
        <v>6935</v>
      </c>
    </row>
    <row r="955" spans="1:9">
      <c r="A955" t="s">
        <v>17040</v>
      </c>
      <c r="B955" t="s">
        <v>65</v>
      </c>
      <c r="C955">
        <v>1068</v>
      </c>
      <c r="D955" t="s">
        <v>9856</v>
      </c>
      <c r="E955" t="s">
        <v>32</v>
      </c>
      <c r="F955">
        <v>1472.68</v>
      </c>
      <c r="G955">
        <v>1472.68</v>
      </c>
      <c r="I955" t="s">
        <v>6935</v>
      </c>
    </row>
    <row r="956" spans="1:9">
      <c r="A956" t="s">
        <v>17041</v>
      </c>
      <c r="B956" t="s">
        <v>65</v>
      </c>
      <c r="C956">
        <v>39690</v>
      </c>
      <c r="D956" t="s">
        <v>9857</v>
      </c>
      <c r="E956" t="s">
        <v>32</v>
      </c>
      <c r="F956">
        <v>2470.66</v>
      </c>
      <c r="G956">
        <v>2470.66</v>
      </c>
      <c r="I956" t="s">
        <v>6935</v>
      </c>
    </row>
    <row r="957" spans="1:9">
      <c r="A957" t="s">
        <v>17042</v>
      </c>
      <c r="B957" t="s">
        <v>65</v>
      </c>
      <c r="C957">
        <v>39691</v>
      </c>
      <c r="D957" t="s">
        <v>9858</v>
      </c>
      <c r="E957" t="s">
        <v>32</v>
      </c>
      <c r="F957">
        <v>3107.4</v>
      </c>
      <c r="G957">
        <v>3107.4</v>
      </c>
      <c r="I957" t="s">
        <v>6935</v>
      </c>
    </row>
    <row r="958" spans="1:9">
      <c r="A958" t="s">
        <v>17043</v>
      </c>
      <c r="B958" t="s">
        <v>65</v>
      </c>
      <c r="C958">
        <v>39808</v>
      </c>
      <c r="D958" t="s">
        <v>9859</v>
      </c>
      <c r="E958" t="s">
        <v>32</v>
      </c>
      <c r="F958">
        <v>74.7</v>
      </c>
      <c r="G958">
        <v>74.7</v>
      </c>
      <c r="I958" t="s">
        <v>6935</v>
      </c>
    </row>
    <row r="959" spans="1:9">
      <c r="A959" t="s">
        <v>17044</v>
      </c>
      <c r="B959" t="s">
        <v>65</v>
      </c>
      <c r="C959">
        <v>39809</v>
      </c>
      <c r="D959" t="s">
        <v>9860</v>
      </c>
      <c r="E959" t="s">
        <v>32</v>
      </c>
      <c r="F959">
        <v>177.17</v>
      </c>
      <c r="G959">
        <v>177.17</v>
      </c>
      <c r="I959" t="s">
        <v>6935</v>
      </c>
    </row>
    <row r="960" spans="1:9">
      <c r="A960" t="s">
        <v>17045</v>
      </c>
      <c r="B960" t="s">
        <v>65</v>
      </c>
      <c r="C960">
        <v>43439</v>
      </c>
      <c r="D960" t="s">
        <v>9861</v>
      </c>
      <c r="E960" t="s">
        <v>32</v>
      </c>
      <c r="F960">
        <v>625.88</v>
      </c>
      <c r="G960">
        <v>625.88</v>
      </c>
      <c r="I960" t="s">
        <v>6935</v>
      </c>
    </row>
    <row r="961" spans="1:9">
      <c r="A961" t="s">
        <v>17046</v>
      </c>
      <c r="B961" t="s">
        <v>65</v>
      </c>
      <c r="C961">
        <v>5103</v>
      </c>
      <c r="D961" t="s">
        <v>9862</v>
      </c>
      <c r="E961" t="s">
        <v>32</v>
      </c>
      <c r="F961">
        <v>22.93</v>
      </c>
      <c r="G961">
        <v>22.93</v>
      </c>
      <c r="I961" t="s">
        <v>6935</v>
      </c>
    </row>
    <row r="962" spans="1:9">
      <c r="A962" t="s">
        <v>17047</v>
      </c>
      <c r="B962" t="s">
        <v>65</v>
      </c>
      <c r="C962">
        <v>11880</v>
      </c>
      <c r="D962" t="s">
        <v>9863</v>
      </c>
      <c r="E962" t="s">
        <v>32</v>
      </c>
      <c r="F962">
        <v>96.43</v>
      </c>
      <c r="G962">
        <v>96.43</v>
      </c>
      <c r="I962" t="s">
        <v>6935</v>
      </c>
    </row>
    <row r="963" spans="1:9">
      <c r="A963" t="s">
        <v>17048</v>
      </c>
      <c r="B963" t="s">
        <v>65</v>
      </c>
      <c r="C963">
        <v>11714</v>
      </c>
      <c r="D963" t="s">
        <v>9864</v>
      </c>
      <c r="E963" t="s">
        <v>32</v>
      </c>
      <c r="F963">
        <v>65.7</v>
      </c>
      <c r="G963">
        <v>65.7</v>
      </c>
      <c r="I963" t="s">
        <v>6935</v>
      </c>
    </row>
    <row r="964" spans="1:9">
      <c r="A964" t="s">
        <v>17049</v>
      </c>
      <c r="B964" t="s">
        <v>65</v>
      </c>
      <c r="C964">
        <v>11712</v>
      </c>
      <c r="D964" t="s">
        <v>9865</v>
      </c>
      <c r="E964" t="s">
        <v>32</v>
      </c>
      <c r="F964">
        <v>42.9</v>
      </c>
      <c r="G964">
        <v>42.9</v>
      </c>
      <c r="I964" t="s">
        <v>8951</v>
      </c>
    </row>
    <row r="965" spans="1:9">
      <c r="A965" t="s">
        <v>17050</v>
      </c>
      <c r="B965" t="s">
        <v>65</v>
      </c>
      <c r="C965">
        <v>11717</v>
      </c>
      <c r="D965" t="s">
        <v>9866</v>
      </c>
      <c r="E965" t="s">
        <v>32</v>
      </c>
      <c r="F965">
        <v>51.71</v>
      </c>
      <c r="G965">
        <v>51.71</v>
      </c>
      <c r="I965" t="s">
        <v>6935</v>
      </c>
    </row>
    <row r="966" spans="1:9">
      <c r="A966" t="s">
        <v>17051</v>
      </c>
      <c r="B966" t="s">
        <v>65</v>
      </c>
      <c r="C966">
        <v>1106</v>
      </c>
      <c r="D966" t="s">
        <v>9867</v>
      </c>
      <c r="E966" t="s">
        <v>11</v>
      </c>
      <c r="F966">
        <v>0.95</v>
      </c>
      <c r="G966">
        <v>0.95</v>
      </c>
      <c r="I966" t="s">
        <v>8951</v>
      </c>
    </row>
    <row r="967" spans="1:9">
      <c r="A967" t="s">
        <v>17052</v>
      </c>
      <c r="B967" t="s">
        <v>65</v>
      </c>
      <c r="C967">
        <v>11161</v>
      </c>
      <c r="D967" t="s">
        <v>9868</v>
      </c>
      <c r="E967" t="s">
        <v>11</v>
      </c>
      <c r="F967">
        <v>1.58</v>
      </c>
      <c r="G967">
        <v>1.58</v>
      </c>
      <c r="I967" t="s">
        <v>6935</v>
      </c>
    </row>
    <row r="968" spans="1:9">
      <c r="A968" t="s">
        <v>17053</v>
      </c>
      <c r="B968" t="s">
        <v>65</v>
      </c>
      <c r="C968">
        <v>1107</v>
      </c>
      <c r="D968" t="s">
        <v>9869</v>
      </c>
      <c r="E968" t="s">
        <v>11</v>
      </c>
      <c r="F968">
        <v>0.81</v>
      </c>
      <c r="G968">
        <v>0.81</v>
      </c>
      <c r="I968" t="s">
        <v>6935</v>
      </c>
    </row>
    <row r="969" spans="1:9">
      <c r="A969" t="s">
        <v>17054</v>
      </c>
      <c r="B969" t="s">
        <v>65</v>
      </c>
      <c r="C969">
        <v>44479</v>
      </c>
      <c r="D969" t="s">
        <v>31845</v>
      </c>
      <c r="E969" t="s">
        <v>11</v>
      </c>
      <c r="F969">
        <v>0.12</v>
      </c>
      <c r="G969">
        <v>0.12</v>
      </c>
      <c r="I969" t="s">
        <v>6935</v>
      </c>
    </row>
    <row r="970" spans="1:9">
      <c r="A970" t="s">
        <v>17055</v>
      </c>
      <c r="B970" t="s">
        <v>65</v>
      </c>
      <c r="C970">
        <v>4759</v>
      </c>
      <c r="D970" t="s">
        <v>9870</v>
      </c>
      <c r="E970" t="s">
        <v>62</v>
      </c>
      <c r="F970">
        <v>23.31</v>
      </c>
      <c r="G970">
        <v>26.07</v>
      </c>
      <c r="I970" t="s">
        <v>6935</v>
      </c>
    </row>
    <row r="971" spans="1:9">
      <c r="A971" t="s">
        <v>17056</v>
      </c>
      <c r="B971" t="s">
        <v>65</v>
      </c>
      <c r="C971">
        <v>41068</v>
      </c>
      <c r="D971" t="s">
        <v>9871</v>
      </c>
      <c r="E971" t="s">
        <v>6706</v>
      </c>
      <c r="F971">
        <v>4086.31</v>
      </c>
      <c r="G971">
        <v>4570.13</v>
      </c>
      <c r="I971" t="s">
        <v>6935</v>
      </c>
    </row>
    <row r="972" spans="1:9">
      <c r="A972" t="s">
        <v>17057</v>
      </c>
      <c r="B972" t="s">
        <v>65</v>
      </c>
      <c r="C972">
        <v>12618</v>
      </c>
      <c r="D972" t="s">
        <v>9872</v>
      </c>
      <c r="E972" t="s">
        <v>32</v>
      </c>
      <c r="F972">
        <v>175.9</v>
      </c>
      <c r="G972">
        <v>175.9</v>
      </c>
      <c r="I972" t="s">
        <v>6935</v>
      </c>
    </row>
    <row r="973" spans="1:9">
      <c r="A973" t="s">
        <v>17058</v>
      </c>
      <c r="B973" t="s">
        <v>65</v>
      </c>
      <c r="C973">
        <v>1108</v>
      </c>
      <c r="D973" t="s">
        <v>9873</v>
      </c>
      <c r="E973" t="s">
        <v>12</v>
      </c>
      <c r="F973">
        <v>24.01</v>
      </c>
      <c r="G973">
        <v>24.01</v>
      </c>
      <c r="I973" t="s">
        <v>6935</v>
      </c>
    </row>
    <row r="974" spans="1:9">
      <c r="A974" t="s">
        <v>17059</v>
      </c>
      <c r="B974" t="s">
        <v>65</v>
      </c>
      <c r="C974">
        <v>1117</v>
      </c>
      <c r="D974" t="s">
        <v>9874</v>
      </c>
      <c r="E974" t="s">
        <v>12</v>
      </c>
      <c r="F974">
        <v>24.2</v>
      </c>
      <c r="G974">
        <v>24.2</v>
      </c>
      <c r="I974" t="s">
        <v>6935</v>
      </c>
    </row>
    <row r="975" spans="1:9">
      <c r="A975" t="s">
        <v>17060</v>
      </c>
      <c r="B975" t="s">
        <v>65</v>
      </c>
      <c r="C975">
        <v>1118</v>
      </c>
      <c r="D975" t="s">
        <v>9875</v>
      </c>
      <c r="E975" t="s">
        <v>12</v>
      </c>
      <c r="F975">
        <v>28.6</v>
      </c>
      <c r="G975">
        <v>28.6</v>
      </c>
      <c r="I975" t="s">
        <v>6935</v>
      </c>
    </row>
    <row r="976" spans="1:9">
      <c r="A976" t="s">
        <v>17061</v>
      </c>
      <c r="B976" t="s">
        <v>65</v>
      </c>
      <c r="C976">
        <v>1110</v>
      </c>
      <c r="D976" t="s">
        <v>9876</v>
      </c>
      <c r="E976" t="s">
        <v>12</v>
      </c>
      <c r="F976">
        <v>28.6</v>
      </c>
      <c r="G976">
        <v>28.6</v>
      </c>
      <c r="I976" t="s">
        <v>6935</v>
      </c>
    </row>
    <row r="977" spans="1:9">
      <c r="A977" t="s">
        <v>17062</v>
      </c>
      <c r="B977" t="s">
        <v>65</v>
      </c>
      <c r="C977">
        <v>40784</v>
      </c>
      <c r="D977" t="s">
        <v>9877</v>
      </c>
      <c r="E977" t="s">
        <v>12</v>
      </c>
      <c r="F977">
        <v>78.900000000000006</v>
      </c>
      <c r="G977">
        <v>78.900000000000006</v>
      </c>
      <c r="I977" t="s">
        <v>6935</v>
      </c>
    </row>
    <row r="978" spans="1:9">
      <c r="A978" t="s">
        <v>17063</v>
      </c>
      <c r="B978" t="s">
        <v>65</v>
      </c>
      <c r="C978">
        <v>40782</v>
      </c>
      <c r="D978" t="s">
        <v>9878</v>
      </c>
      <c r="E978" t="s">
        <v>12</v>
      </c>
      <c r="F978">
        <v>30.96</v>
      </c>
      <c r="G978">
        <v>30.96</v>
      </c>
      <c r="I978" t="s">
        <v>6935</v>
      </c>
    </row>
    <row r="979" spans="1:9">
      <c r="A979" t="s">
        <v>17064</v>
      </c>
      <c r="B979" t="s">
        <v>65</v>
      </c>
      <c r="C979">
        <v>40783</v>
      </c>
      <c r="D979" t="s">
        <v>9879</v>
      </c>
      <c r="E979" t="s">
        <v>12</v>
      </c>
      <c r="F979">
        <v>40.33</v>
      </c>
      <c r="G979">
        <v>40.33</v>
      </c>
      <c r="I979" t="s">
        <v>6935</v>
      </c>
    </row>
    <row r="980" spans="1:9">
      <c r="A980" t="s">
        <v>17065</v>
      </c>
      <c r="B980" t="s">
        <v>65</v>
      </c>
      <c r="C980">
        <v>1109</v>
      </c>
      <c r="D980" t="s">
        <v>9880</v>
      </c>
      <c r="E980" t="s">
        <v>12</v>
      </c>
      <c r="F980">
        <v>24.01</v>
      </c>
      <c r="G980">
        <v>24.01</v>
      </c>
      <c r="I980" t="s">
        <v>6935</v>
      </c>
    </row>
    <row r="981" spans="1:9">
      <c r="A981" t="s">
        <v>17066</v>
      </c>
      <c r="B981" t="s">
        <v>65</v>
      </c>
      <c r="C981">
        <v>1119</v>
      </c>
      <c r="D981" t="s">
        <v>9881</v>
      </c>
      <c r="E981" t="s">
        <v>12</v>
      </c>
      <c r="F981">
        <v>15.48</v>
      </c>
      <c r="G981">
        <v>15.48</v>
      </c>
      <c r="I981" t="s">
        <v>6935</v>
      </c>
    </row>
    <row r="982" spans="1:9">
      <c r="A982" t="s">
        <v>17067</v>
      </c>
      <c r="B982" t="s">
        <v>65</v>
      </c>
      <c r="C982">
        <v>13115</v>
      </c>
      <c r="D982" t="s">
        <v>9882</v>
      </c>
      <c r="E982" t="s">
        <v>12</v>
      </c>
      <c r="F982">
        <v>27.56</v>
      </c>
      <c r="G982">
        <v>27.56</v>
      </c>
      <c r="I982" t="s">
        <v>6935</v>
      </c>
    </row>
    <row r="983" spans="1:9">
      <c r="A983" t="s">
        <v>17068</v>
      </c>
      <c r="B983" t="s">
        <v>65</v>
      </c>
      <c r="C983">
        <v>10541</v>
      </c>
      <c r="D983" t="s">
        <v>9883</v>
      </c>
      <c r="E983" t="s">
        <v>12</v>
      </c>
      <c r="F983">
        <v>33.68</v>
      </c>
      <c r="G983">
        <v>33.68</v>
      </c>
      <c r="I983" t="s">
        <v>6935</v>
      </c>
    </row>
    <row r="984" spans="1:9">
      <c r="A984" t="s">
        <v>17069</v>
      </c>
      <c r="B984" t="s">
        <v>65</v>
      </c>
      <c r="C984">
        <v>10542</v>
      </c>
      <c r="D984" t="s">
        <v>9884</v>
      </c>
      <c r="E984" t="s">
        <v>12</v>
      </c>
      <c r="F984">
        <v>44.05</v>
      </c>
      <c r="G984">
        <v>44.05</v>
      </c>
      <c r="I984" t="s">
        <v>6935</v>
      </c>
    </row>
    <row r="985" spans="1:9">
      <c r="A985" t="s">
        <v>17070</v>
      </c>
      <c r="B985" t="s">
        <v>65</v>
      </c>
      <c r="C985">
        <v>10543</v>
      </c>
      <c r="D985" t="s">
        <v>9885</v>
      </c>
      <c r="E985" t="s">
        <v>12</v>
      </c>
      <c r="F985">
        <v>71.47</v>
      </c>
      <c r="G985">
        <v>71.47</v>
      </c>
      <c r="I985" t="s">
        <v>6935</v>
      </c>
    </row>
    <row r="986" spans="1:9">
      <c r="A986" t="s">
        <v>17071</v>
      </c>
      <c r="B986" t="s">
        <v>65</v>
      </c>
      <c r="C986">
        <v>10544</v>
      </c>
      <c r="D986" t="s">
        <v>9886</v>
      </c>
      <c r="E986" t="s">
        <v>12</v>
      </c>
      <c r="F986">
        <v>92.44</v>
      </c>
      <c r="G986">
        <v>92.44</v>
      </c>
      <c r="I986" t="s">
        <v>6935</v>
      </c>
    </row>
    <row r="987" spans="1:9">
      <c r="A987" t="s">
        <v>17072</v>
      </c>
      <c r="B987" t="s">
        <v>65</v>
      </c>
      <c r="C987">
        <v>10545</v>
      </c>
      <c r="D987" t="s">
        <v>9887</v>
      </c>
      <c r="E987" t="s">
        <v>12</v>
      </c>
      <c r="F987">
        <v>172.75</v>
      </c>
      <c r="G987">
        <v>172.75</v>
      </c>
      <c r="I987" t="s">
        <v>6935</v>
      </c>
    </row>
    <row r="988" spans="1:9">
      <c r="A988" t="s">
        <v>17073</v>
      </c>
      <c r="B988" t="s">
        <v>65</v>
      </c>
      <c r="C988">
        <v>38365</v>
      </c>
      <c r="D988" t="s">
        <v>9888</v>
      </c>
      <c r="E988" t="s">
        <v>9</v>
      </c>
      <c r="F988">
        <v>2.1800000000000002</v>
      </c>
      <c r="G988">
        <v>2.1800000000000002</v>
      </c>
      <c r="I988" t="s">
        <v>6935</v>
      </c>
    </row>
    <row r="989" spans="1:9">
      <c r="A989" t="s">
        <v>17074</v>
      </c>
      <c r="B989" t="s">
        <v>65</v>
      </c>
      <c r="C989">
        <v>44056</v>
      </c>
      <c r="D989" t="s">
        <v>9889</v>
      </c>
      <c r="E989" t="s">
        <v>32</v>
      </c>
      <c r="F989">
        <v>467016.19</v>
      </c>
      <c r="G989">
        <v>467016.19</v>
      </c>
      <c r="I989" t="s">
        <v>6935</v>
      </c>
    </row>
    <row r="990" spans="1:9">
      <c r="A990" t="s">
        <v>17075</v>
      </c>
      <c r="B990" t="s">
        <v>65</v>
      </c>
      <c r="C990">
        <v>44057</v>
      </c>
      <c r="D990" t="s">
        <v>9890</v>
      </c>
      <c r="E990" t="s">
        <v>32</v>
      </c>
      <c r="F990">
        <v>498450</v>
      </c>
      <c r="G990">
        <v>498450</v>
      </c>
      <c r="I990" t="s">
        <v>8951</v>
      </c>
    </row>
    <row r="991" spans="1:9">
      <c r="A991" t="s">
        <v>17076</v>
      </c>
      <c r="B991" t="s">
        <v>65</v>
      </c>
      <c r="C991">
        <v>37754</v>
      </c>
      <c r="D991" t="s">
        <v>9891</v>
      </c>
      <c r="E991" t="s">
        <v>32</v>
      </c>
      <c r="F991">
        <v>515334.44</v>
      </c>
      <c r="G991">
        <v>515334.44</v>
      </c>
      <c r="I991" t="s">
        <v>6935</v>
      </c>
    </row>
    <row r="992" spans="1:9">
      <c r="A992" t="s">
        <v>17077</v>
      </c>
      <c r="B992" t="s">
        <v>65</v>
      </c>
      <c r="C992">
        <v>37757</v>
      </c>
      <c r="D992" t="s">
        <v>9892</v>
      </c>
      <c r="E992" t="s">
        <v>32</v>
      </c>
      <c r="F992">
        <v>574789.21</v>
      </c>
      <c r="G992">
        <v>574789.21</v>
      </c>
      <c r="I992" t="s">
        <v>6935</v>
      </c>
    </row>
    <row r="993" spans="1:9">
      <c r="A993" t="s">
        <v>17078</v>
      </c>
      <c r="B993" t="s">
        <v>65</v>
      </c>
      <c r="C993">
        <v>44058</v>
      </c>
      <c r="D993" t="s">
        <v>9893</v>
      </c>
      <c r="E993" t="s">
        <v>32</v>
      </c>
      <c r="F993">
        <v>543355.41</v>
      </c>
      <c r="G993">
        <v>543355.41</v>
      </c>
      <c r="I993" t="s">
        <v>6935</v>
      </c>
    </row>
    <row r="994" spans="1:9">
      <c r="A994" t="s">
        <v>17079</v>
      </c>
      <c r="B994" t="s">
        <v>65</v>
      </c>
      <c r="C994">
        <v>37752</v>
      </c>
      <c r="D994" t="s">
        <v>9894</v>
      </c>
      <c r="E994" t="s">
        <v>32</v>
      </c>
      <c r="F994">
        <v>565808.09</v>
      </c>
      <c r="G994">
        <v>565808.09</v>
      </c>
      <c r="I994" t="s">
        <v>6935</v>
      </c>
    </row>
    <row r="995" spans="1:9">
      <c r="A995" t="s">
        <v>17080</v>
      </c>
      <c r="B995" t="s">
        <v>65</v>
      </c>
      <c r="C995">
        <v>44059</v>
      </c>
      <c r="D995" t="s">
        <v>9895</v>
      </c>
      <c r="E995" t="s">
        <v>32</v>
      </c>
      <c r="F995">
        <v>447257.83</v>
      </c>
      <c r="G995">
        <v>447257.83</v>
      </c>
      <c r="I995" t="s">
        <v>6935</v>
      </c>
    </row>
    <row r="996" spans="1:9">
      <c r="A996" t="s">
        <v>17081</v>
      </c>
      <c r="B996" t="s">
        <v>65</v>
      </c>
      <c r="C996">
        <v>37750</v>
      </c>
      <c r="D996" t="s">
        <v>9896</v>
      </c>
      <c r="E996" t="s">
        <v>32</v>
      </c>
      <c r="F996">
        <v>448155.94</v>
      </c>
      <c r="G996">
        <v>448155.94</v>
      </c>
      <c r="I996" t="s">
        <v>6935</v>
      </c>
    </row>
    <row r="997" spans="1:9">
      <c r="A997" t="s">
        <v>17082</v>
      </c>
      <c r="B997" t="s">
        <v>65</v>
      </c>
      <c r="C997">
        <v>37758</v>
      </c>
      <c r="D997" t="s">
        <v>9897</v>
      </c>
      <c r="E997" t="s">
        <v>32</v>
      </c>
      <c r="F997">
        <v>713097.82</v>
      </c>
      <c r="G997">
        <v>713097.82</v>
      </c>
      <c r="I997" t="s">
        <v>6935</v>
      </c>
    </row>
    <row r="998" spans="1:9">
      <c r="A998" t="s">
        <v>17083</v>
      </c>
      <c r="B998" t="s">
        <v>65</v>
      </c>
      <c r="C998">
        <v>44060</v>
      </c>
      <c r="D998" t="s">
        <v>9898</v>
      </c>
      <c r="E998" t="s">
        <v>32</v>
      </c>
      <c r="F998">
        <v>689747.03</v>
      </c>
      <c r="G998">
        <v>689747.03</v>
      </c>
      <c r="I998" t="s">
        <v>6935</v>
      </c>
    </row>
    <row r="999" spans="1:9">
      <c r="A999" t="s">
        <v>17084</v>
      </c>
      <c r="B999" t="s">
        <v>65</v>
      </c>
      <c r="C999">
        <v>37749</v>
      </c>
      <c r="D999" t="s">
        <v>9899</v>
      </c>
      <c r="E999" t="s">
        <v>32</v>
      </c>
      <c r="F999">
        <v>736448.65</v>
      </c>
      <c r="G999">
        <v>736448.65</v>
      </c>
      <c r="I999" t="s">
        <v>6935</v>
      </c>
    </row>
    <row r="1000" spans="1:9">
      <c r="A1000" t="s">
        <v>17085</v>
      </c>
      <c r="B1000" t="s">
        <v>65</v>
      </c>
      <c r="C1000">
        <v>44061</v>
      </c>
      <c r="D1000" t="s">
        <v>9900</v>
      </c>
      <c r="E1000" t="s">
        <v>32</v>
      </c>
      <c r="F1000">
        <v>676275.42</v>
      </c>
      <c r="G1000">
        <v>676275.42</v>
      </c>
      <c r="I1000" t="s">
        <v>6935</v>
      </c>
    </row>
    <row r="1001" spans="1:9">
      <c r="A1001" t="s">
        <v>17086</v>
      </c>
      <c r="B1001" t="s">
        <v>65</v>
      </c>
      <c r="C1001">
        <v>1159</v>
      </c>
      <c r="D1001" t="s">
        <v>9901</v>
      </c>
      <c r="E1001" t="s">
        <v>32</v>
      </c>
      <c r="F1001">
        <v>271232.17</v>
      </c>
      <c r="G1001">
        <v>271232.17</v>
      </c>
      <c r="I1001" t="s">
        <v>8951</v>
      </c>
    </row>
    <row r="1002" spans="1:9">
      <c r="A1002" t="s">
        <v>17087</v>
      </c>
      <c r="B1002" t="s">
        <v>65</v>
      </c>
      <c r="C1002">
        <v>12114</v>
      </c>
      <c r="D1002" t="s">
        <v>9902</v>
      </c>
      <c r="E1002" t="s">
        <v>32</v>
      </c>
      <c r="F1002">
        <v>138.47</v>
      </c>
      <c r="G1002">
        <v>138.47</v>
      </c>
      <c r="I1002" t="s">
        <v>6935</v>
      </c>
    </row>
    <row r="1003" spans="1:9">
      <c r="A1003" t="s">
        <v>17088</v>
      </c>
      <c r="B1003" t="s">
        <v>65</v>
      </c>
      <c r="C1003">
        <v>38106</v>
      </c>
      <c r="D1003" t="s">
        <v>9903</v>
      </c>
      <c r="E1003" t="s">
        <v>32</v>
      </c>
      <c r="F1003">
        <v>18.82</v>
      </c>
      <c r="G1003">
        <v>18.82</v>
      </c>
      <c r="I1003" t="s">
        <v>6935</v>
      </c>
    </row>
    <row r="1004" spans="1:9">
      <c r="A1004" t="s">
        <v>17089</v>
      </c>
      <c r="B1004" t="s">
        <v>65</v>
      </c>
      <c r="C1004">
        <v>38085</v>
      </c>
      <c r="D1004" t="s">
        <v>9904</v>
      </c>
      <c r="E1004" t="s">
        <v>32</v>
      </c>
      <c r="F1004">
        <v>22.23</v>
      </c>
      <c r="G1004">
        <v>22.23</v>
      </c>
      <c r="I1004" t="s">
        <v>6935</v>
      </c>
    </row>
    <row r="1005" spans="1:9">
      <c r="A1005" t="s">
        <v>17090</v>
      </c>
      <c r="B1005" t="s">
        <v>65</v>
      </c>
      <c r="C1005">
        <v>659</v>
      </c>
      <c r="D1005" t="s">
        <v>9905</v>
      </c>
      <c r="E1005" t="s">
        <v>32</v>
      </c>
      <c r="F1005">
        <v>2.77</v>
      </c>
      <c r="G1005">
        <v>2.77</v>
      </c>
      <c r="I1005" t="s">
        <v>6935</v>
      </c>
    </row>
    <row r="1006" spans="1:9">
      <c r="A1006" t="s">
        <v>17091</v>
      </c>
      <c r="B1006" t="s">
        <v>65</v>
      </c>
      <c r="C1006">
        <v>660</v>
      </c>
      <c r="D1006" t="s">
        <v>9906</v>
      </c>
      <c r="E1006" t="s">
        <v>32</v>
      </c>
      <c r="F1006">
        <v>3.32</v>
      </c>
      <c r="G1006">
        <v>3.32</v>
      </c>
      <c r="I1006" t="s">
        <v>6935</v>
      </c>
    </row>
    <row r="1007" spans="1:9">
      <c r="A1007" t="s">
        <v>17092</v>
      </c>
      <c r="B1007" t="s">
        <v>65</v>
      </c>
      <c r="C1007">
        <v>658</v>
      </c>
      <c r="D1007" t="s">
        <v>9907</v>
      </c>
      <c r="E1007" t="s">
        <v>32</v>
      </c>
      <c r="F1007">
        <v>1.87</v>
      </c>
      <c r="G1007">
        <v>1.87</v>
      </c>
      <c r="I1007" t="s">
        <v>6935</v>
      </c>
    </row>
    <row r="1008" spans="1:9">
      <c r="A1008" t="s">
        <v>17093</v>
      </c>
      <c r="B1008" t="s">
        <v>65</v>
      </c>
      <c r="C1008">
        <v>38599</v>
      </c>
      <c r="D1008" t="s">
        <v>9908</v>
      </c>
      <c r="E1008" t="s">
        <v>32</v>
      </c>
      <c r="F1008">
        <v>5.77</v>
      </c>
      <c r="G1008">
        <v>5.77</v>
      </c>
      <c r="I1008" t="s">
        <v>6935</v>
      </c>
    </row>
    <row r="1009" spans="1:9">
      <c r="A1009" t="s">
        <v>17094</v>
      </c>
      <c r="B1009" t="s">
        <v>65</v>
      </c>
      <c r="C1009">
        <v>38596</v>
      </c>
      <c r="D1009" t="s">
        <v>9909</v>
      </c>
      <c r="E1009" t="s">
        <v>32</v>
      </c>
      <c r="F1009">
        <v>4.79</v>
      </c>
      <c r="G1009">
        <v>4.79</v>
      </c>
      <c r="I1009" t="s">
        <v>6935</v>
      </c>
    </row>
    <row r="1010" spans="1:9">
      <c r="A1010" t="s">
        <v>17095</v>
      </c>
      <c r="B1010" t="s">
        <v>65</v>
      </c>
      <c r="C1010">
        <v>38600</v>
      </c>
      <c r="D1010" t="s">
        <v>9910</v>
      </c>
      <c r="E1010" t="s">
        <v>32</v>
      </c>
      <c r="F1010">
        <v>6.12</v>
      </c>
      <c r="G1010">
        <v>6.12</v>
      </c>
      <c r="I1010" t="s">
        <v>6935</v>
      </c>
    </row>
    <row r="1011" spans="1:9">
      <c r="A1011" t="s">
        <v>17096</v>
      </c>
      <c r="B1011" t="s">
        <v>65</v>
      </c>
      <c r="C1011">
        <v>38597</v>
      </c>
      <c r="D1011" t="s">
        <v>9911</v>
      </c>
      <c r="E1011" t="s">
        <v>32</v>
      </c>
      <c r="F1011">
        <v>4.82</v>
      </c>
      <c r="G1011">
        <v>4.82</v>
      </c>
      <c r="I1011" t="s">
        <v>6935</v>
      </c>
    </row>
    <row r="1012" spans="1:9">
      <c r="A1012" t="s">
        <v>17097</v>
      </c>
      <c r="B1012" t="s">
        <v>65</v>
      </c>
      <c r="C1012">
        <v>38548</v>
      </c>
      <c r="D1012" t="s">
        <v>9912</v>
      </c>
      <c r="E1012" t="s">
        <v>32</v>
      </c>
      <c r="F1012">
        <v>1.79</v>
      </c>
      <c r="G1012">
        <v>1.79</v>
      </c>
      <c r="I1012" t="s">
        <v>6935</v>
      </c>
    </row>
    <row r="1013" spans="1:9">
      <c r="A1013" t="s">
        <v>17098</v>
      </c>
      <c r="B1013" t="s">
        <v>65</v>
      </c>
      <c r="C1013">
        <v>34649</v>
      </c>
      <c r="D1013" t="s">
        <v>9913</v>
      </c>
      <c r="E1013" t="s">
        <v>32</v>
      </c>
      <c r="F1013">
        <v>2.63</v>
      </c>
      <c r="G1013">
        <v>2.63</v>
      </c>
      <c r="I1013" t="s">
        <v>6935</v>
      </c>
    </row>
    <row r="1014" spans="1:9">
      <c r="A1014" t="s">
        <v>17099</v>
      </c>
      <c r="B1014" t="s">
        <v>65</v>
      </c>
      <c r="C1014">
        <v>34655</v>
      </c>
      <c r="D1014" t="s">
        <v>9914</v>
      </c>
      <c r="E1014" t="s">
        <v>32</v>
      </c>
      <c r="F1014">
        <v>3.86</v>
      </c>
      <c r="G1014">
        <v>3.86</v>
      </c>
      <c r="I1014" t="s">
        <v>6935</v>
      </c>
    </row>
    <row r="1015" spans="1:9">
      <c r="A1015" t="s">
        <v>17100</v>
      </c>
      <c r="B1015" t="s">
        <v>65</v>
      </c>
      <c r="C1015">
        <v>40607</v>
      </c>
      <c r="D1015" t="s">
        <v>9915</v>
      </c>
      <c r="E1015" t="s">
        <v>32</v>
      </c>
      <c r="F1015">
        <v>5.99</v>
      </c>
      <c r="G1015">
        <v>5.99</v>
      </c>
      <c r="I1015" t="s">
        <v>6935</v>
      </c>
    </row>
    <row r="1016" spans="1:9">
      <c r="A1016" t="s">
        <v>17101</v>
      </c>
      <c r="B1016" t="s">
        <v>65</v>
      </c>
      <c r="C1016">
        <v>567</v>
      </c>
      <c r="D1016" t="s">
        <v>9916</v>
      </c>
      <c r="E1016" t="s">
        <v>12</v>
      </c>
      <c r="F1016">
        <v>13.24</v>
      </c>
      <c r="G1016">
        <v>13.24</v>
      </c>
      <c r="I1016" t="s">
        <v>6935</v>
      </c>
    </row>
    <row r="1017" spans="1:9">
      <c r="A1017" t="s">
        <v>17102</v>
      </c>
      <c r="B1017" t="s">
        <v>65</v>
      </c>
      <c r="C1017">
        <v>574</v>
      </c>
      <c r="D1017" t="s">
        <v>9917</v>
      </c>
      <c r="E1017" t="s">
        <v>12</v>
      </c>
      <c r="F1017">
        <v>34.81</v>
      </c>
      <c r="G1017">
        <v>34.81</v>
      </c>
      <c r="I1017" t="s">
        <v>6935</v>
      </c>
    </row>
    <row r="1018" spans="1:9">
      <c r="A1018" t="s">
        <v>17103</v>
      </c>
      <c r="B1018" t="s">
        <v>65</v>
      </c>
      <c r="C1018">
        <v>568</v>
      </c>
      <c r="D1018" t="s">
        <v>9918</v>
      </c>
      <c r="E1018" t="s">
        <v>12</v>
      </c>
      <c r="F1018">
        <v>73.34</v>
      </c>
      <c r="G1018">
        <v>73.34</v>
      </c>
      <c r="I1018" t="s">
        <v>6935</v>
      </c>
    </row>
    <row r="1019" spans="1:9">
      <c r="A1019" t="s">
        <v>17104</v>
      </c>
      <c r="B1019" t="s">
        <v>65</v>
      </c>
      <c r="C1019">
        <v>4777</v>
      </c>
      <c r="D1019" t="s">
        <v>9919</v>
      </c>
      <c r="E1019" t="s">
        <v>11</v>
      </c>
      <c r="F1019">
        <v>8.02</v>
      </c>
      <c r="G1019">
        <v>8.02</v>
      </c>
      <c r="I1019" t="s">
        <v>6935</v>
      </c>
    </row>
    <row r="1020" spans="1:9">
      <c r="A1020" t="s">
        <v>17105</v>
      </c>
      <c r="B1020" t="s">
        <v>65</v>
      </c>
      <c r="C1020">
        <v>592</v>
      </c>
      <c r="D1020" t="s">
        <v>9920</v>
      </c>
      <c r="E1020" t="s">
        <v>11</v>
      </c>
      <c r="F1020">
        <v>36.5</v>
      </c>
      <c r="G1020">
        <v>36.5</v>
      </c>
      <c r="I1020" t="s">
        <v>8951</v>
      </c>
    </row>
    <row r="1021" spans="1:9">
      <c r="A1021" t="s">
        <v>17106</v>
      </c>
      <c r="B1021" t="s">
        <v>65</v>
      </c>
      <c r="C1021">
        <v>586</v>
      </c>
      <c r="D1021" t="s">
        <v>9921</v>
      </c>
      <c r="E1021" t="s">
        <v>12</v>
      </c>
      <c r="F1021">
        <v>21.46</v>
      </c>
      <c r="G1021">
        <v>21.46</v>
      </c>
      <c r="I1021" t="s">
        <v>6935</v>
      </c>
    </row>
    <row r="1022" spans="1:9">
      <c r="A1022" t="s">
        <v>17107</v>
      </c>
      <c r="B1022" t="s">
        <v>65</v>
      </c>
      <c r="C1022">
        <v>588</v>
      </c>
      <c r="D1022" t="s">
        <v>9922</v>
      </c>
      <c r="E1022" t="s">
        <v>12</v>
      </c>
      <c r="F1022">
        <v>33.94</v>
      </c>
      <c r="G1022">
        <v>33.94</v>
      </c>
      <c r="I1022" t="s">
        <v>6935</v>
      </c>
    </row>
    <row r="1023" spans="1:9">
      <c r="A1023" t="s">
        <v>17108</v>
      </c>
      <c r="B1023" t="s">
        <v>65</v>
      </c>
      <c r="C1023">
        <v>591</v>
      </c>
      <c r="D1023" t="s">
        <v>9923</v>
      </c>
      <c r="E1023" t="s">
        <v>11</v>
      </c>
      <c r="F1023">
        <v>34.06</v>
      </c>
      <c r="G1023">
        <v>34.06</v>
      </c>
      <c r="I1023" t="s">
        <v>6935</v>
      </c>
    </row>
    <row r="1024" spans="1:9">
      <c r="A1024" t="s">
        <v>17109</v>
      </c>
      <c r="B1024" t="s">
        <v>65</v>
      </c>
      <c r="C1024">
        <v>584</v>
      </c>
      <c r="D1024" t="s">
        <v>9924</v>
      </c>
      <c r="E1024" t="s">
        <v>12</v>
      </c>
      <c r="F1024">
        <v>36.25</v>
      </c>
      <c r="G1024">
        <v>36.25</v>
      </c>
      <c r="I1024" t="s">
        <v>6935</v>
      </c>
    </row>
    <row r="1025" spans="1:9">
      <c r="A1025" t="s">
        <v>17110</v>
      </c>
      <c r="B1025" t="s">
        <v>65</v>
      </c>
      <c r="C1025">
        <v>589</v>
      </c>
      <c r="D1025" t="s">
        <v>9925</v>
      </c>
      <c r="E1025" t="s">
        <v>12</v>
      </c>
      <c r="F1025">
        <v>57.37</v>
      </c>
      <c r="G1025">
        <v>57.37</v>
      </c>
      <c r="I1025" t="s">
        <v>6935</v>
      </c>
    </row>
    <row r="1026" spans="1:9">
      <c r="A1026" t="s">
        <v>17111</v>
      </c>
      <c r="B1026" t="s">
        <v>65</v>
      </c>
      <c r="C1026">
        <v>1165</v>
      </c>
      <c r="D1026" t="s">
        <v>9926</v>
      </c>
      <c r="E1026" t="s">
        <v>32</v>
      </c>
      <c r="F1026">
        <v>20</v>
      </c>
      <c r="G1026">
        <v>20</v>
      </c>
      <c r="I1026" t="s">
        <v>6935</v>
      </c>
    </row>
    <row r="1027" spans="1:9">
      <c r="A1027" t="s">
        <v>17112</v>
      </c>
      <c r="B1027" t="s">
        <v>65</v>
      </c>
      <c r="C1027">
        <v>1164</v>
      </c>
      <c r="D1027" t="s">
        <v>9927</v>
      </c>
      <c r="E1027" t="s">
        <v>32</v>
      </c>
      <c r="F1027">
        <v>16.2</v>
      </c>
      <c r="G1027">
        <v>16.2</v>
      </c>
      <c r="I1027" t="s">
        <v>6935</v>
      </c>
    </row>
    <row r="1028" spans="1:9">
      <c r="A1028" t="s">
        <v>17113</v>
      </c>
      <c r="B1028" t="s">
        <v>65</v>
      </c>
      <c r="C1028">
        <v>1170</v>
      </c>
      <c r="D1028" t="s">
        <v>9928</v>
      </c>
      <c r="E1028" t="s">
        <v>32</v>
      </c>
      <c r="F1028">
        <v>10.61</v>
      </c>
      <c r="G1028">
        <v>10.61</v>
      </c>
      <c r="I1028" t="s">
        <v>6935</v>
      </c>
    </row>
    <row r="1029" spans="1:9">
      <c r="A1029" t="s">
        <v>17114</v>
      </c>
      <c r="B1029" t="s">
        <v>65</v>
      </c>
      <c r="C1029">
        <v>1162</v>
      </c>
      <c r="D1029" t="s">
        <v>9929</v>
      </c>
      <c r="E1029" t="s">
        <v>32</v>
      </c>
      <c r="F1029">
        <v>5.63</v>
      </c>
      <c r="G1029">
        <v>5.63</v>
      </c>
      <c r="I1029" t="s">
        <v>6935</v>
      </c>
    </row>
    <row r="1030" spans="1:9">
      <c r="A1030" t="s">
        <v>17115</v>
      </c>
      <c r="B1030" t="s">
        <v>65</v>
      </c>
      <c r="C1030">
        <v>12395</v>
      </c>
      <c r="D1030" t="s">
        <v>9930</v>
      </c>
      <c r="E1030" t="s">
        <v>32</v>
      </c>
      <c r="F1030">
        <v>5.47</v>
      </c>
      <c r="G1030">
        <v>5.47</v>
      </c>
      <c r="I1030" t="s">
        <v>6935</v>
      </c>
    </row>
    <row r="1031" spans="1:9">
      <c r="A1031" t="s">
        <v>17116</v>
      </c>
      <c r="B1031" t="s">
        <v>65</v>
      </c>
      <c r="C1031">
        <v>1169</v>
      </c>
      <c r="D1031" t="s">
        <v>9931</v>
      </c>
      <c r="E1031" t="s">
        <v>32</v>
      </c>
      <c r="F1031">
        <v>52.1</v>
      </c>
      <c r="G1031">
        <v>52.1</v>
      </c>
      <c r="I1031" t="s">
        <v>6935</v>
      </c>
    </row>
    <row r="1032" spans="1:9">
      <c r="A1032" t="s">
        <v>17117</v>
      </c>
      <c r="B1032" t="s">
        <v>65</v>
      </c>
      <c r="C1032">
        <v>1166</v>
      </c>
      <c r="D1032" t="s">
        <v>9932</v>
      </c>
      <c r="E1032" t="s">
        <v>32</v>
      </c>
      <c r="F1032">
        <v>28.89</v>
      </c>
      <c r="G1032">
        <v>28.89</v>
      </c>
      <c r="I1032" t="s">
        <v>6935</v>
      </c>
    </row>
    <row r="1033" spans="1:9">
      <c r="A1033" t="s">
        <v>17118</v>
      </c>
      <c r="B1033" t="s">
        <v>65</v>
      </c>
      <c r="C1033">
        <v>1168</v>
      </c>
      <c r="D1033" t="s">
        <v>9933</v>
      </c>
      <c r="E1033" t="s">
        <v>32</v>
      </c>
      <c r="F1033">
        <v>74.28</v>
      </c>
      <c r="G1033">
        <v>74.28</v>
      </c>
      <c r="I1033" t="s">
        <v>6935</v>
      </c>
    </row>
    <row r="1034" spans="1:9">
      <c r="A1034" t="s">
        <v>17119</v>
      </c>
      <c r="B1034" t="s">
        <v>65</v>
      </c>
      <c r="C1034">
        <v>1163</v>
      </c>
      <c r="D1034" t="s">
        <v>9934</v>
      </c>
      <c r="E1034" t="s">
        <v>32</v>
      </c>
      <c r="F1034">
        <v>7.28</v>
      </c>
      <c r="G1034">
        <v>7.28</v>
      </c>
      <c r="I1034" t="s">
        <v>6935</v>
      </c>
    </row>
    <row r="1035" spans="1:9">
      <c r="A1035" t="s">
        <v>17120</v>
      </c>
      <c r="B1035" t="s">
        <v>65</v>
      </c>
      <c r="C1035">
        <v>12396</v>
      </c>
      <c r="D1035" t="s">
        <v>9935</v>
      </c>
      <c r="E1035" t="s">
        <v>32</v>
      </c>
      <c r="F1035">
        <v>5.47</v>
      </c>
      <c r="G1035">
        <v>5.47</v>
      </c>
      <c r="I1035" t="s">
        <v>6935</v>
      </c>
    </row>
    <row r="1036" spans="1:9">
      <c r="A1036" t="s">
        <v>17121</v>
      </c>
      <c r="B1036" t="s">
        <v>65</v>
      </c>
      <c r="C1036">
        <v>1167</v>
      </c>
      <c r="D1036" t="s">
        <v>9936</v>
      </c>
      <c r="E1036" t="s">
        <v>32</v>
      </c>
      <c r="F1036">
        <v>124.24</v>
      </c>
      <c r="G1036">
        <v>124.24</v>
      </c>
      <c r="I1036" t="s">
        <v>6935</v>
      </c>
    </row>
    <row r="1037" spans="1:9">
      <c r="A1037" t="s">
        <v>17122</v>
      </c>
      <c r="B1037" t="s">
        <v>65</v>
      </c>
      <c r="C1037">
        <v>36331</v>
      </c>
      <c r="D1037" t="s">
        <v>9937</v>
      </c>
      <c r="E1037" t="s">
        <v>32</v>
      </c>
      <c r="F1037">
        <v>2.5299999999999998</v>
      </c>
      <c r="G1037">
        <v>2.5299999999999998</v>
      </c>
      <c r="I1037" t="s">
        <v>6935</v>
      </c>
    </row>
    <row r="1038" spans="1:9">
      <c r="A1038" t="s">
        <v>17123</v>
      </c>
      <c r="B1038" t="s">
        <v>65</v>
      </c>
      <c r="C1038">
        <v>36346</v>
      </c>
      <c r="D1038" t="s">
        <v>9938</v>
      </c>
      <c r="E1038" t="s">
        <v>32</v>
      </c>
      <c r="F1038">
        <v>3.78</v>
      </c>
      <c r="G1038">
        <v>3.78</v>
      </c>
      <c r="I1038" t="s">
        <v>6935</v>
      </c>
    </row>
    <row r="1039" spans="1:9">
      <c r="A1039" t="s">
        <v>17124</v>
      </c>
      <c r="B1039" t="s">
        <v>65</v>
      </c>
      <c r="C1039">
        <v>1202</v>
      </c>
      <c r="D1039" t="s">
        <v>9939</v>
      </c>
      <c r="E1039" t="s">
        <v>32</v>
      </c>
      <c r="F1039">
        <v>5.17</v>
      </c>
      <c r="G1039">
        <v>5.17</v>
      </c>
      <c r="I1039" t="s">
        <v>6935</v>
      </c>
    </row>
    <row r="1040" spans="1:9">
      <c r="A1040" t="s">
        <v>17125</v>
      </c>
      <c r="B1040" t="s">
        <v>65</v>
      </c>
      <c r="C1040">
        <v>1197</v>
      </c>
      <c r="D1040" t="s">
        <v>9940</v>
      </c>
      <c r="E1040" t="s">
        <v>32</v>
      </c>
      <c r="F1040">
        <v>1.82</v>
      </c>
      <c r="G1040">
        <v>1.82</v>
      </c>
      <c r="I1040" t="s">
        <v>6935</v>
      </c>
    </row>
    <row r="1041" spans="1:9">
      <c r="A1041" t="s">
        <v>17126</v>
      </c>
      <c r="B1041" t="s">
        <v>65</v>
      </c>
      <c r="C1041">
        <v>1198</v>
      </c>
      <c r="D1041" t="s">
        <v>9941</v>
      </c>
      <c r="E1041" t="s">
        <v>32</v>
      </c>
      <c r="F1041">
        <v>2.39</v>
      </c>
      <c r="G1041">
        <v>2.39</v>
      </c>
      <c r="I1041" t="s">
        <v>6935</v>
      </c>
    </row>
    <row r="1042" spans="1:9">
      <c r="A1042" t="s">
        <v>17127</v>
      </c>
      <c r="B1042" t="s">
        <v>65</v>
      </c>
      <c r="C1042">
        <v>20088</v>
      </c>
      <c r="D1042" t="s">
        <v>9942</v>
      </c>
      <c r="E1042" t="s">
        <v>32</v>
      </c>
      <c r="F1042">
        <v>13.53</v>
      </c>
      <c r="G1042">
        <v>13.53</v>
      </c>
      <c r="I1042" t="s">
        <v>6935</v>
      </c>
    </row>
    <row r="1043" spans="1:9">
      <c r="A1043" t="s">
        <v>17128</v>
      </c>
      <c r="B1043" t="s">
        <v>65</v>
      </c>
      <c r="C1043">
        <v>20089</v>
      </c>
      <c r="D1043" t="s">
        <v>9943</v>
      </c>
      <c r="E1043" t="s">
        <v>32</v>
      </c>
      <c r="F1043">
        <v>66.34</v>
      </c>
      <c r="G1043">
        <v>66.34</v>
      </c>
      <c r="I1043" t="s">
        <v>6935</v>
      </c>
    </row>
    <row r="1044" spans="1:9">
      <c r="A1044" t="s">
        <v>17129</v>
      </c>
      <c r="B1044" t="s">
        <v>65</v>
      </c>
      <c r="C1044">
        <v>20087</v>
      </c>
      <c r="D1044" t="s">
        <v>9944</v>
      </c>
      <c r="E1044" t="s">
        <v>32</v>
      </c>
      <c r="F1044">
        <v>11.2</v>
      </c>
      <c r="G1044">
        <v>11.2</v>
      </c>
      <c r="I1044" t="s">
        <v>6935</v>
      </c>
    </row>
    <row r="1045" spans="1:9">
      <c r="A1045" t="s">
        <v>17130</v>
      </c>
      <c r="B1045" t="s">
        <v>65</v>
      </c>
      <c r="C1045">
        <v>1191</v>
      </c>
      <c r="D1045" t="s">
        <v>9945</v>
      </c>
      <c r="E1045" t="s">
        <v>32</v>
      </c>
      <c r="F1045">
        <v>1.3</v>
      </c>
      <c r="G1045">
        <v>1.3</v>
      </c>
      <c r="I1045" t="s">
        <v>6935</v>
      </c>
    </row>
    <row r="1046" spans="1:9">
      <c r="A1046" t="s">
        <v>17131</v>
      </c>
      <c r="B1046" t="s">
        <v>65</v>
      </c>
      <c r="C1046">
        <v>1185</v>
      </c>
      <c r="D1046" t="s">
        <v>9946</v>
      </c>
      <c r="E1046" t="s">
        <v>32</v>
      </c>
      <c r="F1046">
        <v>1.3</v>
      </c>
      <c r="G1046">
        <v>1.3</v>
      </c>
      <c r="I1046" t="s">
        <v>6935</v>
      </c>
    </row>
    <row r="1047" spans="1:9">
      <c r="A1047" t="s">
        <v>17132</v>
      </c>
      <c r="B1047" t="s">
        <v>65</v>
      </c>
      <c r="C1047">
        <v>1189</v>
      </c>
      <c r="D1047" t="s">
        <v>9947</v>
      </c>
      <c r="E1047" t="s">
        <v>32</v>
      </c>
      <c r="F1047">
        <v>2.13</v>
      </c>
      <c r="G1047">
        <v>2.13</v>
      </c>
      <c r="I1047" t="s">
        <v>6935</v>
      </c>
    </row>
    <row r="1048" spans="1:9">
      <c r="A1048" t="s">
        <v>17133</v>
      </c>
      <c r="B1048" t="s">
        <v>65</v>
      </c>
      <c r="C1048">
        <v>1193</v>
      </c>
      <c r="D1048" t="s">
        <v>9948</v>
      </c>
      <c r="E1048" t="s">
        <v>32</v>
      </c>
      <c r="F1048">
        <v>4.09</v>
      </c>
      <c r="G1048">
        <v>4.09</v>
      </c>
      <c r="I1048" t="s">
        <v>6935</v>
      </c>
    </row>
    <row r="1049" spans="1:9">
      <c r="A1049" t="s">
        <v>17134</v>
      </c>
      <c r="B1049" t="s">
        <v>65</v>
      </c>
      <c r="C1049">
        <v>1194</v>
      </c>
      <c r="D1049" t="s">
        <v>9949</v>
      </c>
      <c r="E1049" t="s">
        <v>32</v>
      </c>
      <c r="F1049">
        <v>7.38</v>
      </c>
      <c r="G1049">
        <v>7.38</v>
      </c>
      <c r="I1049" t="s">
        <v>6935</v>
      </c>
    </row>
    <row r="1050" spans="1:9">
      <c r="A1050" t="s">
        <v>17135</v>
      </c>
      <c r="B1050" t="s">
        <v>65</v>
      </c>
      <c r="C1050">
        <v>1195</v>
      </c>
      <c r="D1050" t="s">
        <v>9950</v>
      </c>
      <c r="E1050" t="s">
        <v>32</v>
      </c>
      <c r="F1050">
        <v>12.42</v>
      </c>
      <c r="G1050">
        <v>12.42</v>
      </c>
      <c r="I1050" t="s">
        <v>6935</v>
      </c>
    </row>
    <row r="1051" spans="1:9">
      <c r="A1051" t="s">
        <v>17136</v>
      </c>
      <c r="B1051" t="s">
        <v>65</v>
      </c>
      <c r="C1051">
        <v>1204</v>
      </c>
      <c r="D1051" t="s">
        <v>9951</v>
      </c>
      <c r="E1051" t="s">
        <v>32</v>
      </c>
      <c r="F1051">
        <v>21.73</v>
      </c>
      <c r="G1051">
        <v>21.73</v>
      </c>
      <c r="I1051" t="s">
        <v>6935</v>
      </c>
    </row>
    <row r="1052" spans="1:9">
      <c r="A1052" t="s">
        <v>17137</v>
      </c>
      <c r="B1052" t="s">
        <v>65</v>
      </c>
      <c r="C1052">
        <v>1200</v>
      </c>
      <c r="D1052" t="s">
        <v>9952</v>
      </c>
      <c r="E1052" t="s">
        <v>32</v>
      </c>
      <c r="F1052">
        <v>10.17</v>
      </c>
      <c r="G1052">
        <v>10.17</v>
      </c>
      <c r="I1052" t="s">
        <v>6935</v>
      </c>
    </row>
    <row r="1053" spans="1:9">
      <c r="A1053" t="s">
        <v>17138</v>
      </c>
      <c r="B1053" t="s">
        <v>65</v>
      </c>
      <c r="C1053">
        <v>12909</v>
      </c>
      <c r="D1053" t="s">
        <v>9953</v>
      </c>
      <c r="E1053" t="s">
        <v>32</v>
      </c>
      <c r="F1053">
        <v>4.72</v>
      </c>
      <c r="G1053">
        <v>4.72</v>
      </c>
      <c r="I1053" t="s">
        <v>6935</v>
      </c>
    </row>
    <row r="1054" spans="1:9">
      <c r="A1054" t="s">
        <v>17139</v>
      </c>
      <c r="B1054" t="s">
        <v>65</v>
      </c>
      <c r="C1054">
        <v>12910</v>
      </c>
      <c r="D1054" t="s">
        <v>9954</v>
      </c>
      <c r="E1054" t="s">
        <v>32</v>
      </c>
      <c r="F1054">
        <v>8.48</v>
      </c>
      <c r="G1054">
        <v>8.48</v>
      </c>
      <c r="I1054" t="s">
        <v>6935</v>
      </c>
    </row>
    <row r="1055" spans="1:9">
      <c r="A1055" t="s">
        <v>17140</v>
      </c>
      <c r="B1055" t="s">
        <v>65</v>
      </c>
      <c r="C1055">
        <v>1207</v>
      </c>
      <c r="D1055" t="s">
        <v>9955</v>
      </c>
      <c r="E1055" t="s">
        <v>32</v>
      </c>
      <c r="F1055">
        <v>37.07</v>
      </c>
      <c r="G1055">
        <v>37.07</v>
      </c>
      <c r="I1055" t="s">
        <v>6935</v>
      </c>
    </row>
    <row r="1056" spans="1:9">
      <c r="A1056" t="s">
        <v>17141</v>
      </c>
      <c r="B1056" t="s">
        <v>65</v>
      </c>
      <c r="C1056">
        <v>1206</v>
      </c>
      <c r="D1056" t="s">
        <v>9956</v>
      </c>
      <c r="E1056" t="s">
        <v>32</v>
      </c>
      <c r="F1056">
        <v>9.2899999999999991</v>
      </c>
      <c r="G1056">
        <v>9.2899999999999991</v>
      </c>
      <c r="I1056" t="s">
        <v>6935</v>
      </c>
    </row>
    <row r="1057" spans="1:9">
      <c r="A1057" t="s">
        <v>17142</v>
      </c>
      <c r="B1057" t="s">
        <v>65</v>
      </c>
      <c r="C1057">
        <v>1183</v>
      </c>
      <c r="D1057" t="s">
        <v>9957</v>
      </c>
      <c r="E1057" t="s">
        <v>32</v>
      </c>
      <c r="F1057">
        <v>24.21</v>
      </c>
      <c r="G1057">
        <v>24.21</v>
      </c>
      <c r="I1057" t="s">
        <v>6935</v>
      </c>
    </row>
    <row r="1058" spans="1:9">
      <c r="A1058" t="s">
        <v>17143</v>
      </c>
      <c r="B1058" t="s">
        <v>65</v>
      </c>
      <c r="C1058">
        <v>42685</v>
      </c>
      <c r="D1058" t="s">
        <v>9958</v>
      </c>
      <c r="E1058" t="s">
        <v>32</v>
      </c>
      <c r="F1058">
        <v>68.75</v>
      </c>
      <c r="G1058">
        <v>68.75</v>
      </c>
      <c r="I1058" t="s">
        <v>6935</v>
      </c>
    </row>
    <row r="1059" spans="1:9">
      <c r="A1059" t="s">
        <v>17144</v>
      </c>
      <c r="B1059" t="s">
        <v>65</v>
      </c>
      <c r="C1059">
        <v>42686</v>
      </c>
      <c r="D1059" t="s">
        <v>9959</v>
      </c>
      <c r="E1059" t="s">
        <v>32</v>
      </c>
      <c r="F1059">
        <v>75.73</v>
      </c>
      <c r="G1059">
        <v>75.73</v>
      </c>
      <c r="I1059" t="s">
        <v>6935</v>
      </c>
    </row>
    <row r="1060" spans="1:9">
      <c r="A1060" t="s">
        <v>17145</v>
      </c>
      <c r="B1060" t="s">
        <v>65</v>
      </c>
      <c r="C1060">
        <v>12894</v>
      </c>
      <c r="D1060" t="s">
        <v>9960</v>
      </c>
      <c r="E1060" t="s">
        <v>32</v>
      </c>
      <c r="F1060">
        <v>23.09</v>
      </c>
      <c r="G1060">
        <v>23.09</v>
      </c>
      <c r="I1060" t="s">
        <v>6935</v>
      </c>
    </row>
    <row r="1061" spans="1:9">
      <c r="A1061" t="s">
        <v>17146</v>
      </c>
      <c r="B1061" t="s">
        <v>65</v>
      </c>
      <c r="C1061">
        <v>12895</v>
      </c>
      <c r="D1061" t="s">
        <v>9961</v>
      </c>
      <c r="E1061" t="s">
        <v>32</v>
      </c>
      <c r="F1061">
        <v>15.5</v>
      </c>
      <c r="G1061">
        <v>15.5</v>
      </c>
      <c r="I1061" t="s">
        <v>8951</v>
      </c>
    </row>
    <row r="1062" spans="1:9">
      <c r="A1062" t="s">
        <v>17147</v>
      </c>
      <c r="B1062" t="s">
        <v>65</v>
      </c>
      <c r="C1062">
        <v>1631</v>
      </c>
      <c r="D1062" t="s">
        <v>9962</v>
      </c>
      <c r="E1062" t="s">
        <v>32</v>
      </c>
      <c r="F1062">
        <v>177.46</v>
      </c>
      <c r="G1062">
        <v>177.46</v>
      </c>
      <c r="I1062" t="s">
        <v>6935</v>
      </c>
    </row>
    <row r="1063" spans="1:9">
      <c r="A1063" t="s">
        <v>17148</v>
      </c>
      <c r="B1063" t="s">
        <v>65</v>
      </c>
      <c r="C1063">
        <v>1633</v>
      </c>
      <c r="D1063" t="s">
        <v>9963</v>
      </c>
      <c r="E1063" t="s">
        <v>32</v>
      </c>
      <c r="F1063">
        <v>301.52</v>
      </c>
      <c r="G1063">
        <v>301.52</v>
      </c>
      <c r="I1063" t="s">
        <v>6935</v>
      </c>
    </row>
    <row r="1064" spans="1:9">
      <c r="A1064" t="s">
        <v>17149</v>
      </c>
      <c r="B1064" t="s">
        <v>65</v>
      </c>
      <c r="C1064">
        <v>10818</v>
      </c>
      <c r="D1064" t="s">
        <v>9964</v>
      </c>
      <c r="E1064" t="s">
        <v>11</v>
      </c>
      <c r="F1064">
        <v>58.81</v>
      </c>
      <c r="G1064">
        <v>58.81</v>
      </c>
      <c r="I1064" t="s">
        <v>6935</v>
      </c>
    </row>
    <row r="1065" spans="1:9">
      <c r="A1065" t="s">
        <v>17150</v>
      </c>
      <c r="B1065" t="s">
        <v>65</v>
      </c>
      <c r="C1065">
        <v>41410</v>
      </c>
      <c r="D1065" t="s">
        <v>9965</v>
      </c>
      <c r="E1065" t="s">
        <v>32</v>
      </c>
      <c r="F1065">
        <v>81.849999999999994</v>
      </c>
      <c r="G1065">
        <v>81.849999999999994</v>
      </c>
      <c r="I1065" t="s">
        <v>6935</v>
      </c>
    </row>
    <row r="1066" spans="1:9">
      <c r="A1066" t="s">
        <v>17151</v>
      </c>
      <c r="B1066" t="s">
        <v>65</v>
      </c>
      <c r="C1066">
        <v>41411</v>
      </c>
      <c r="D1066" t="s">
        <v>9966</v>
      </c>
      <c r="E1066" t="s">
        <v>32</v>
      </c>
      <c r="F1066">
        <v>74.209999999999994</v>
      </c>
      <c r="G1066">
        <v>74.209999999999994</v>
      </c>
      <c r="I1066" t="s">
        <v>6935</v>
      </c>
    </row>
    <row r="1067" spans="1:9">
      <c r="A1067" t="s">
        <v>17152</v>
      </c>
      <c r="B1067" t="s">
        <v>65</v>
      </c>
      <c r="C1067">
        <v>41412</v>
      </c>
      <c r="D1067" t="s">
        <v>9967</v>
      </c>
      <c r="E1067" t="s">
        <v>32</v>
      </c>
      <c r="F1067">
        <v>143.53</v>
      </c>
      <c r="G1067">
        <v>143.53</v>
      </c>
      <c r="I1067" t="s">
        <v>6935</v>
      </c>
    </row>
    <row r="1068" spans="1:9">
      <c r="A1068" t="s">
        <v>17153</v>
      </c>
      <c r="B1068" t="s">
        <v>65</v>
      </c>
      <c r="C1068">
        <v>41413</v>
      </c>
      <c r="D1068" t="s">
        <v>9968</v>
      </c>
      <c r="E1068" t="s">
        <v>32</v>
      </c>
      <c r="F1068">
        <v>129.15</v>
      </c>
      <c r="G1068">
        <v>129.15</v>
      </c>
      <c r="I1068" t="s">
        <v>6935</v>
      </c>
    </row>
    <row r="1069" spans="1:9">
      <c r="A1069" t="s">
        <v>17154</v>
      </c>
      <c r="B1069" t="s">
        <v>65</v>
      </c>
      <c r="C1069">
        <v>39359</v>
      </c>
      <c r="D1069" t="s">
        <v>9969</v>
      </c>
      <c r="E1069" t="s">
        <v>32</v>
      </c>
      <c r="F1069">
        <v>39.33</v>
      </c>
      <c r="G1069">
        <v>39.33</v>
      </c>
      <c r="I1069" t="s">
        <v>6935</v>
      </c>
    </row>
    <row r="1070" spans="1:9">
      <c r="A1070" t="s">
        <v>17155</v>
      </c>
      <c r="B1070" t="s">
        <v>65</v>
      </c>
      <c r="C1070">
        <v>39360</v>
      </c>
      <c r="D1070" t="s">
        <v>9970</v>
      </c>
      <c r="E1070" t="s">
        <v>32</v>
      </c>
      <c r="F1070">
        <v>39.33</v>
      </c>
      <c r="G1070">
        <v>39.33</v>
      </c>
      <c r="I1070" t="s">
        <v>6935</v>
      </c>
    </row>
    <row r="1071" spans="1:9">
      <c r="A1071" t="s">
        <v>17156</v>
      </c>
      <c r="B1071" t="s">
        <v>65</v>
      </c>
      <c r="C1071">
        <v>10710</v>
      </c>
      <c r="D1071" t="s">
        <v>9971</v>
      </c>
      <c r="E1071" t="s">
        <v>9</v>
      </c>
      <c r="F1071">
        <v>188</v>
      </c>
      <c r="G1071">
        <v>188</v>
      </c>
      <c r="I1071" t="s">
        <v>8951</v>
      </c>
    </row>
    <row r="1072" spans="1:9">
      <c r="A1072" t="s">
        <v>17157</v>
      </c>
      <c r="B1072" t="s">
        <v>65</v>
      </c>
      <c r="C1072">
        <v>10709</v>
      </c>
      <c r="D1072" t="s">
        <v>9972</v>
      </c>
      <c r="E1072" t="s">
        <v>9</v>
      </c>
      <c r="F1072">
        <v>230.97</v>
      </c>
      <c r="G1072">
        <v>230.97</v>
      </c>
      <c r="I1072" t="s">
        <v>6935</v>
      </c>
    </row>
    <row r="1073" spans="1:9">
      <c r="A1073" t="s">
        <v>17158</v>
      </c>
      <c r="B1073" t="s">
        <v>65</v>
      </c>
      <c r="C1073">
        <v>39636</v>
      </c>
      <c r="D1073" t="s">
        <v>9973</v>
      </c>
      <c r="E1073" t="s">
        <v>9</v>
      </c>
      <c r="F1073">
        <v>235.85</v>
      </c>
      <c r="G1073">
        <v>235.85</v>
      </c>
      <c r="I1073" t="s">
        <v>6935</v>
      </c>
    </row>
    <row r="1074" spans="1:9">
      <c r="A1074" t="s">
        <v>17159</v>
      </c>
      <c r="B1074" t="s">
        <v>65</v>
      </c>
      <c r="C1074">
        <v>10708</v>
      </c>
      <c r="D1074" t="s">
        <v>9974</v>
      </c>
      <c r="E1074" t="s">
        <v>9</v>
      </c>
      <c r="F1074">
        <v>72.78</v>
      </c>
      <c r="G1074">
        <v>72.78</v>
      </c>
      <c r="I1074" t="s">
        <v>6935</v>
      </c>
    </row>
    <row r="1075" spans="1:9">
      <c r="A1075" t="s">
        <v>17160</v>
      </c>
      <c r="B1075" t="s">
        <v>65</v>
      </c>
      <c r="C1075">
        <v>39635</v>
      </c>
      <c r="D1075" t="s">
        <v>9975</v>
      </c>
      <c r="E1075" t="s">
        <v>9</v>
      </c>
      <c r="F1075">
        <v>123.9</v>
      </c>
      <c r="G1075">
        <v>123.9</v>
      </c>
      <c r="I1075" t="s">
        <v>6935</v>
      </c>
    </row>
    <row r="1076" spans="1:9">
      <c r="A1076" t="s">
        <v>17161</v>
      </c>
      <c r="B1076" t="s">
        <v>65</v>
      </c>
      <c r="C1076">
        <v>6117</v>
      </c>
      <c r="D1076" t="s">
        <v>9976</v>
      </c>
      <c r="E1076" t="s">
        <v>62</v>
      </c>
      <c r="F1076">
        <v>21.35</v>
      </c>
      <c r="G1076">
        <v>23.87</v>
      </c>
      <c r="I1076" t="s">
        <v>6935</v>
      </c>
    </row>
    <row r="1077" spans="1:9">
      <c r="A1077" t="s">
        <v>17162</v>
      </c>
      <c r="B1077" t="s">
        <v>65</v>
      </c>
      <c r="C1077">
        <v>40913</v>
      </c>
      <c r="D1077" t="s">
        <v>9977</v>
      </c>
      <c r="E1077" t="s">
        <v>6706</v>
      </c>
      <c r="F1077">
        <v>3739.55</v>
      </c>
      <c r="G1077">
        <v>4182.3100000000004</v>
      </c>
      <c r="I1077" t="s">
        <v>6935</v>
      </c>
    </row>
    <row r="1078" spans="1:9">
      <c r="A1078" t="s">
        <v>17163</v>
      </c>
      <c r="B1078" t="s">
        <v>65</v>
      </c>
      <c r="C1078">
        <v>1214</v>
      </c>
      <c r="D1078" t="s">
        <v>9978</v>
      </c>
      <c r="E1078" t="s">
        <v>62</v>
      </c>
      <c r="F1078">
        <v>23.33</v>
      </c>
      <c r="G1078">
        <v>26.09</v>
      </c>
      <c r="I1078" t="s">
        <v>6935</v>
      </c>
    </row>
    <row r="1079" spans="1:9">
      <c r="A1079" t="s">
        <v>17164</v>
      </c>
      <c r="B1079" t="s">
        <v>65</v>
      </c>
      <c r="C1079">
        <v>40915</v>
      </c>
      <c r="D1079" t="s">
        <v>9979</v>
      </c>
      <c r="E1079" t="s">
        <v>6706</v>
      </c>
      <c r="F1079">
        <v>4086.34</v>
      </c>
      <c r="G1079">
        <v>4570.16</v>
      </c>
      <c r="I1079" t="s">
        <v>6935</v>
      </c>
    </row>
    <row r="1080" spans="1:9">
      <c r="A1080" t="s">
        <v>17165</v>
      </c>
      <c r="B1080" t="s">
        <v>65</v>
      </c>
      <c r="C1080">
        <v>40914</v>
      </c>
      <c r="D1080" t="s">
        <v>9980</v>
      </c>
      <c r="E1080" t="s">
        <v>6706</v>
      </c>
      <c r="F1080">
        <v>4086.34</v>
      </c>
      <c r="G1080">
        <v>4570.16</v>
      </c>
      <c r="I1080" t="s">
        <v>6935</v>
      </c>
    </row>
    <row r="1081" spans="1:9">
      <c r="A1081" t="s">
        <v>17166</v>
      </c>
      <c r="B1081" t="s">
        <v>65</v>
      </c>
      <c r="C1081">
        <v>1213</v>
      </c>
      <c r="D1081" t="s">
        <v>9981</v>
      </c>
      <c r="E1081" t="s">
        <v>62</v>
      </c>
      <c r="F1081">
        <v>23.33</v>
      </c>
      <c r="G1081">
        <v>26.09</v>
      </c>
      <c r="I1081" t="s">
        <v>8951</v>
      </c>
    </row>
    <row r="1082" spans="1:9">
      <c r="A1082" t="s">
        <v>17167</v>
      </c>
      <c r="B1082" t="s">
        <v>65</v>
      </c>
      <c r="C1082">
        <v>5091</v>
      </c>
      <c r="D1082" t="s">
        <v>9982</v>
      </c>
      <c r="E1082" t="s">
        <v>32</v>
      </c>
      <c r="F1082">
        <v>17.809999999999999</v>
      </c>
      <c r="G1082">
        <v>17.809999999999999</v>
      </c>
      <c r="I1082" t="s">
        <v>6935</v>
      </c>
    </row>
    <row r="1083" spans="1:9">
      <c r="A1083" t="s">
        <v>17168</v>
      </c>
      <c r="B1083" t="s">
        <v>65</v>
      </c>
      <c r="C1083">
        <v>14615</v>
      </c>
      <c r="D1083" t="s">
        <v>9983</v>
      </c>
      <c r="E1083" t="s">
        <v>32</v>
      </c>
      <c r="F1083">
        <v>3615.09</v>
      </c>
      <c r="G1083">
        <v>3615.09</v>
      </c>
      <c r="I1083" t="s">
        <v>6935</v>
      </c>
    </row>
    <row r="1084" spans="1:9">
      <c r="A1084" t="s">
        <v>17169</v>
      </c>
      <c r="B1084" t="s">
        <v>65</v>
      </c>
      <c r="C1084">
        <v>2711</v>
      </c>
      <c r="D1084" t="s">
        <v>9984</v>
      </c>
      <c r="E1084" t="s">
        <v>32</v>
      </c>
      <c r="F1084">
        <v>206.9</v>
      </c>
      <c r="G1084">
        <v>206.9</v>
      </c>
      <c r="I1084" t="s">
        <v>8951</v>
      </c>
    </row>
    <row r="1085" spans="1:9">
      <c r="A1085" t="s">
        <v>31846</v>
      </c>
      <c r="B1085" t="s">
        <v>65</v>
      </c>
      <c r="C1085">
        <v>45235</v>
      </c>
      <c r="D1085" t="s">
        <v>31847</v>
      </c>
      <c r="E1085" t="s">
        <v>32</v>
      </c>
      <c r="F1085">
        <v>1333.01</v>
      </c>
      <c r="G1085">
        <v>1333.01</v>
      </c>
      <c r="I1085" t="s">
        <v>6935</v>
      </c>
    </row>
    <row r="1086" spans="1:9">
      <c r="A1086" t="s">
        <v>17170</v>
      </c>
      <c r="B1086" t="s">
        <v>65</v>
      </c>
      <c r="C1086">
        <v>37727</v>
      </c>
      <c r="D1086" t="s">
        <v>9985</v>
      </c>
      <c r="E1086" t="s">
        <v>32</v>
      </c>
      <c r="F1086">
        <v>19043.29</v>
      </c>
      <c r="G1086">
        <v>19043.29</v>
      </c>
      <c r="I1086" t="s">
        <v>8951</v>
      </c>
    </row>
    <row r="1087" spans="1:9">
      <c r="A1087" t="s">
        <v>17171</v>
      </c>
      <c r="B1087" t="s">
        <v>65</v>
      </c>
      <c r="C1087">
        <v>37728</v>
      </c>
      <c r="D1087" t="s">
        <v>9986</v>
      </c>
      <c r="E1087" t="s">
        <v>32</v>
      </c>
      <c r="F1087">
        <v>25834.95</v>
      </c>
      <c r="G1087">
        <v>25834.95</v>
      </c>
      <c r="I1087" t="s">
        <v>6935</v>
      </c>
    </row>
    <row r="1088" spans="1:9">
      <c r="A1088" t="s">
        <v>17172</v>
      </c>
      <c r="B1088" t="s">
        <v>65</v>
      </c>
      <c r="C1088">
        <v>37729</v>
      </c>
      <c r="D1088" t="s">
        <v>9987</v>
      </c>
      <c r="E1088" t="s">
        <v>32</v>
      </c>
      <c r="F1088">
        <v>27965.67</v>
      </c>
      <c r="G1088">
        <v>27965.67</v>
      </c>
      <c r="I1088" t="s">
        <v>6935</v>
      </c>
    </row>
    <row r="1089" spans="1:9">
      <c r="A1089" t="s">
        <v>17173</v>
      </c>
      <c r="B1089" t="s">
        <v>65</v>
      </c>
      <c r="C1089">
        <v>37730</v>
      </c>
      <c r="D1089" t="s">
        <v>9988</v>
      </c>
      <c r="E1089" t="s">
        <v>32</v>
      </c>
      <c r="F1089">
        <v>30096.38</v>
      </c>
      <c r="G1089">
        <v>30096.38</v>
      </c>
      <c r="I1089" t="s">
        <v>6935</v>
      </c>
    </row>
    <row r="1090" spans="1:9">
      <c r="A1090" t="s">
        <v>17174</v>
      </c>
      <c r="B1090" t="s">
        <v>65</v>
      </c>
      <c r="C1090">
        <v>37731</v>
      </c>
      <c r="D1090" t="s">
        <v>9989</v>
      </c>
      <c r="E1090" t="s">
        <v>32</v>
      </c>
      <c r="F1090">
        <v>32227.1</v>
      </c>
      <c r="G1090">
        <v>32227.1</v>
      </c>
      <c r="I1090" t="s">
        <v>6935</v>
      </c>
    </row>
    <row r="1091" spans="1:9">
      <c r="A1091" t="s">
        <v>17175</v>
      </c>
      <c r="B1091" t="s">
        <v>65</v>
      </c>
      <c r="C1091">
        <v>37732</v>
      </c>
      <c r="D1091" t="s">
        <v>9990</v>
      </c>
      <c r="E1091" t="s">
        <v>32</v>
      </c>
      <c r="F1091">
        <v>36754.879999999997</v>
      </c>
      <c r="G1091">
        <v>36754.879999999997</v>
      </c>
      <c r="I1091" t="s">
        <v>6935</v>
      </c>
    </row>
    <row r="1092" spans="1:9">
      <c r="A1092" t="s">
        <v>17176</v>
      </c>
      <c r="B1092" t="s">
        <v>65</v>
      </c>
      <c r="C1092">
        <v>45194</v>
      </c>
      <c r="D1092" t="s">
        <v>15705</v>
      </c>
      <c r="E1092" t="s">
        <v>32</v>
      </c>
      <c r="F1092">
        <v>194.07</v>
      </c>
      <c r="G1092">
        <v>194.07</v>
      </c>
      <c r="I1092" t="s">
        <v>6935</v>
      </c>
    </row>
    <row r="1093" spans="1:9">
      <c r="A1093" t="s">
        <v>17177</v>
      </c>
      <c r="B1093" t="s">
        <v>65</v>
      </c>
      <c r="C1093">
        <v>36496</v>
      </c>
      <c r="D1093" t="s">
        <v>9991</v>
      </c>
      <c r="E1093" t="s">
        <v>32</v>
      </c>
      <c r="F1093">
        <v>9178.64</v>
      </c>
      <c r="G1093">
        <v>9178.64</v>
      </c>
      <c r="I1093" t="s">
        <v>6935</v>
      </c>
    </row>
    <row r="1094" spans="1:9">
      <c r="A1094" t="s">
        <v>17178</v>
      </c>
      <c r="B1094" t="s">
        <v>65</v>
      </c>
      <c r="C1094">
        <v>37762</v>
      </c>
      <c r="D1094" t="s">
        <v>9992</v>
      </c>
      <c r="E1094" t="s">
        <v>32</v>
      </c>
      <c r="F1094">
        <v>732160.78</v>
      </c>
      <c r="G1094">
        <v>732160.78</v>
      </c>
      <c r="I1094" t="s">
        <v>6935</v>
      </c>
    </row>
    <row r="1095" spans="1:9">
      <c r="A1095" t="s">
        <v>17179</v>
      </c>
      <c r="B1095" t="s">
        <v>65</v>
      </c>
      <c r="C1095">
        <v>37763</v>
      </c>
      <c r="D1095" t="s">
        <v>9993</v>
      </c>
      <c r="E1095" t="s">
        <v>32</v>
      </c>
      <c r="F1095">
        <v>741053.3</v>
      </c>
      <c r="G1095">
        <v>741053.3</v>
      </c>
      <c r="I1095" t="s">
        <v>6935</v>
      </c>
    </row>
    <row r="1096" spans="1:9">
      <c r="A1096" t="s">
        <v>17180</v>
      </c>
      <c r="B1096" t="s">
        <v>65</v>
      </c>
      <c r="C1096">
        <v>41992</v>
      </c>
      <c r="D1096" t="s">
        <v>9994</v>
      </c>
      <c r="E1096" t="s">
        <v>32</v>
      </c>
      <c r="F1096">
        <v>842429.5</v>
      </c>
      <c r="G1096">
        <v>842429.5</v>
      </c>
      <c r="I1096" t="s">
        <v>8951</v>
      </c>
    </row>
    <row r="1097" spans="1:9">
      <c r="A1097" t="s">
        <v>17181</v>
      </c>
      <c r="B1097" t="s">
        <v>65</v>
      </c>
      <c r="C1097">
        <v>10630</v>
      </c>
      <c r="D1097" t="s">
        <v>9995</v>
      </c>
      <c r="E1097" t="s">
        <v>32</v>
      </c>
      <c r="F1097">
        <v>853693.37</v>
      </c>
      <c r="G1097">
        <v>853693.37</v>
      </c>
      <c r="I1097" t="s">
        <v>6935</v>
      </c>
    </row>
    <row r="1098" spans="1:9">
      <c r="A1098" t="s">
        <v>17182</v>
      </c>
      <c r="B1098" t="s">
        <v>65</v>
      </c>
      <c r="C1098">
        <v>13215</v>
      </c>
      <c r="D1098" t="s">
        <v>9996</v>
      </c>
      <c r="E1098" t="s">
        <v>32</v>
      </c>
      <c r="F1098">
        <v>1033028.33</v>
      </c>
      <c r="G1098">
        <v>1033028.33</v>
      </c>
      <c r="I1098" t="s">
        <v>6935</v>
      </c>
    </row>
    <row r="1099" spans="1:9">
      <c r="A1099" t="s">
        <v>17183</v>
      </c>
      <c r="B1099" t="s">
        <v>65</v>
      </c>
      <c r="C1099">
        <v>4235</v>
      </c>
      <c r="D1099" t="s">
        <v>9997</v>
      </c>
      <c r="E1099" t="s">
        <v>62</v>
      </c>
      <c r="F1099">
        <v>34.619999999999997</v>
      </c>
      <c r="G1099">
        <v>38.72</v>
      </c>
      <c r="I1099" t="s">
        <v>6935</v>
      </c>
    </row>
    <row r="1100" spans="1:9">
      <c r="A1100" t="s">
        <v>17184</v>
      </c>
      <c r="B1100" t="s">
        <v>65</v>
      </c>
      <c r="C1100">
        <v>40976</v>
      </c>
      <c r="D1100" t="s">
        <v>9998</v>
      </c>
      <c r="E1100" t="s">
        <v>6706</v>
      </c>
      <c r="F1100">
        <v>6064.03</v>
      </c>
      <c r="G1100">
        <v>6782</v>
      </c>
      <c r="I1100" t="s">
        <v>6935</v>
      </c>
    </row>
    <row r="1101" spans="1:9">
      <c r="A1101" t="s">
        <v>17185</v>
      </c>
      <c r="B1101" t="s">
        <v>65</v>
      </c>
      <c r="C1101">
        <v>43091</v>
      </c>
      <c r="D1101" t="s">
        <v>9999</v>
      </c>
      <c r="E1101" t="s">
        <v>32</v>
      </c>
      <c r="F1101">
        <v>5976.18</v>
      </c>
      <c r="G1101">
        <v>5976.18</v>
      </c>
      <c r="I1101" t="s">
        <v>6935</v>
      </c>
    </row>
    <row r="1102" spans="1:9">
      <c r="A1102" t="s">
        <v>17186</v>
      </c>
      <c r="B1102" t="s">
        <v>65</v>
      </c>
      <c r="C1102">
        <v>43092</v>
      </c>
      <c r="D1102" t="s">
        <v>10000</v>
      </c>
      <c r="E1102" t="s">
        <v>32</v>
      </c>
      <c r="F1102">
        <v>7968.24</v>
      </c>
      <c r="G1102">
        <v>7968.24</v>
      </c>
      <c r="I1102" t="s">
        <v>6935</v>
      </c>
    </row>
    <row r="1103" spans="1:9">
      <c r="A1103" t="s">
        <v>17187</v>
      </c>
      <c r="B1103" t="s">
        <v>65</v>
      </c>
      <c r="C1103">
        <v>43089</v>
      </c>
      <c r="D1103" t="s">
        <v>10001</v>
      </c>
      <c r="E1103" t="s">
        <v>32</v>
      </c>
      <c r="F1103">
        <v>1388.69</v>
      </c>
      <c r="G1103">
        <v>1388.69</v>
      </c>
      <c r="I1103" t="s">
        <v>6935</v>
      </c>
    </row>
    <row r="1104" spans="1:9">
      <c r="A1104" t="s">
        <v>17188</v>
      </c>
      <c r="B1104" t="s">
        <v>65</v>
      </c>
      <c r="C1104">
        <v>43090</v>
      </c>
      <c r="D1104" t="s">
        <v>10002</v>
      </c>
      <c r="E1104" t="s">
        <v>32</v>
      </c>
      <c r="F1104">
        <v>3064.7</v>
      </c>
      <c r="G1104">
        <v>3064.7</v>
      </c>
      <c r="I1104" t="s">
        <v>6935</v>
      </c>
    </row>
    <row r="1105" spans="1:9">
      <c r="A1105" t="s">
        <v>17189</v>
      </c>
      <c r="B1105" t="s">
        <v>65</v>
      </c>
      <c r="C1105">
        <v>41967</v>
      </c>
      <c r="D1105" t="s">
        <v>10003</v>
      </c>
      <c r="E1105" t="s">
        <v>43</v>
      </c>
      <c r="F1105">
        <v>23.59</v>
      </c>
      <c r="G1105">
        <v>23.59</v>
      </c>
      <c r="I1105" t="s">
        <v>6935</v>
      </c>
    </row>
    <row r="1106" spans="1:9">
      <c r="A1106" t="s">
        <v>17190</v>
      </c>
      <c r="B1106" t="s">
        <v>65</v>
      </c>
      <c r="C1106">
        <v>12760</v>
      </c>
      <c r="D1106" t="s">
        <v>10004</v>
      </c>
      <c r="E1106" t="s">
        <v>9</v>
      </c>
      <c r="F1106">
        <v>1407.05</v>
      </c>
      <c r="G1106">
        <v>1407.05</v>
      </c>
      <c r="I1106" t="s">
        <v>6935</v>
      </c>
    </row>
    <row r="1107" spans="1:9">
      <c r="A1107" t="s">
        <v>17191</v>
      </c>
      <c r="B1107" t="s">
        <v>65</v>
      </c>
      <c r="C1107">
        <v>12759</v>
      </c>
      <c r="D1107" t="s">
        <v>10005</v>
      </c>
      <c r="E1107" t="s">
        <v>9</v>
      </c>
      <c r="F1107">
        <v>938.02</v>
      </c>
      <c r="G1107">
        <v>938.02</v>
      </c>
      <c r="I1107" t="s">
        <v>6935</v>
      </c>
    </row>
    <row r="1108" spans="1:9">
      <c r="A1108" t="s">
        <v>17192</v>
      </c>
      <c r="B1108" t="s">
        <v>65</v>
      </c>
      <c r="C1108">
        <v>43105</v>
      </c>
      <c r="D1108" t="s">
        <v>10006</v>
      </c>
      <c r="E1108" t="s">
        <v>11</v>
      </c>
      <c r="F1108">
        <v>31.23</v>
      </c>
      <c r="G1108">
        <v>31.23</v>
      </c>
      <c r="I1108" t="s">
        <v>6935</v>
      </c>
    </row>
    <row r="1109" spans="1:9">
      <c r="A1109" t="s">
        <v>17193</v>
      </c>
      <c r="B1109" t="s">
        <v>65</v>
      </c>
      <c r="C1109">
        <v>40424</v>
      </c>
      <c r="D1109" t="s">
        <v>10007</v>
      </c>
      <c r="E1109" t="s">
        <v>11</v>
      </c>
      <c r="F1109">
        <v>7.93</v>
      </c>
      <c r="G1109">
        <v>7.93</v>
      </c>
      <c r="I1109" t="s">
        <v>6935</v>
      </c>
    </row>
    <row r="1110" spans="1:9">
      <c r="A1110" t="s">
        <v>17194</v>
      </c>
      <c r="B1110" t="s">
        <v>65</v>
      </c>
      <c r="C1110">
        <v>1325</v>
      </c>
      <c r="D1110" t="s">
        <v>10008</v>
      </c>
      <c r="E1110" t="s">
        <v>11</v>
      </c>
      <c r="F1110">
        <v>8.69</v>
      </c>
      <c r="G1110">
        <v>8.69</v>
      </c>
      <c r="I1110" t="s">
        <v>6935</v>
      </c>
    </row>
    <row r="1111" spans="1:9">
      <c r="A1111" t="s">
        <v>17195</v>
      </c>
      <c r="B1111" t="s">
        <v>65</v>
      </c>
      <c r="C1111">
        <v>1327</v>
      </c>
      <c r="D1111" t="s">
        <v>10009</v>
      </c>
      <c r="E1111" t="s">
        <v>11</v>
      </c>
      <c r="F1111">
        <v>9.25</v>
      </c>
      <c r="G1111">
        <v>9.25</v>
      </c>
      <c r="I1111" t="s">
        <v>6935</v>
      </c>
    </row>
    <row r="1112" spans="1:9">
      <c r="A1112" t="s">
        <v>17196</v>
      </c>
      <c r="B1112" t="s">
        <v>65</v>
      </c>
      <c r="C1112">
        <v>1328</v>
      </c>
      <c r="D1112" t="s">
        <v>10010</v>
      </c>
      <c r="E1112" t="s">
        <v>11</v>
      </c>
      <c r="F1112">
        <v>8.7100000000000009</v>
      </c>
      <c r="G1112">
        <v>8.7100000000000009</v>
      </c>
      <c r="I1112" t="s">
        <v>6935</v>
      </c>
    </row>
    <row r="1113" spans="1:9">
      <c r="A1113" t="s">
        <v>17197</v>
      </c>
      <c r="B1113" t="s">
        <v>65</v>
      </c>
      <c r="C1113">
        <v>1321</v>
      </c>
      <c r="D1113" t="s">
        <v>10011</v>
      </c>
      <c r="E1113" t="s">
        <v>11</v>
      </c>
      <c r="F1113">
        <v>8.06</v>
      </c>
      <c r="G1113">
        <v>8.06</v>
      </c>
      <c r="I1113" t="s">
        <v>6935</v>
      </c>
    </row>
    <row r="1114" spans="1:9">
      <c r="A1114" t="s">
        <v>17198</v>
      </c>
      <c r="B1114" t="s">
        <v>65</v>
      </c>
      <c r="C1114">
        <v>1318</v>
      </c>
      <c r="D1114" t="s">
        <v>10012</v>
      </c>
      <c r="E1114" t="s">
        <v>11</v>
      </c>
      <c r="F1114">
        <v>8.07</v>
      </c>
      <c r="G1114">
        <v>8.07</v>
      </c>
      <c r="I1114" t="s">
        <v>6935</v>
      </c>
    </row>
    <row r="1115" spans="1:9">
      <c r="A1115" t="s">
        <v>17199</v>
      </c>
      <c r="B1115" t="s">
        <v>65</v>
      </c>
      <c r="C1115">
        <v>1322</v>
      </c>
      <c r="D1115" t="s">
        <v>10013</v>
      </c>
      <c r="E1115" t="s">
        <v>11</v>
      </c>
      <c r="F1115">
        <v>8.5299999999999994</v>
      </c>
      <c r="G1115">
        <v>8.5299999999999994</v>
      </c>
      <c r="I1115" t="s">
        <v>6935</v>
      </c>
    </row>
    <row r="1116" spans="1:9">
      <c r="A1116" t="s">
        <v>17200</v>
      </c>
      <c r="B1116" t="s">
        <v>65</v>
      </c>
      <c r="C1116">
        <v>1323</v>
      </c>
      <c r="D1116" t="s">
        <v>10014</v>
      </c>
      <c r="E1116" t="s">
        <v>11</v>
      </c>
      <c r="F1116">
        <v>8.5299999999999994</v>
      </c>
      <c r="G1116">
        <v>8.5299999999999994</v>
      </c>
      <c r="I1116" t="s">
        <v>6935</v>
      </c>
    </row>
    <row r="1117" spans="1:9">
      <c r="A1117" t="s">
        <v>17201</v>
      </c>
      <c r="B1117" t="s">
        <v>65</v>
      </c>
      <c r="C1117">
        <v>1319</v>
      </c>
      <c r="D1117" t="s">
        <v>10015</v>
      </c>
      <c r="E1117" t="s">
        <v>11</v>
      </c>
      <c r="F1117">
        <v>7.18</v>
      </c>
      <c r="G1117">
        <v>7.18</v>
      </c>
      <c r="I1117" t="s">
        <v>6935</v>
      </c>
    </row>
    <row r="1118" spans="1:9">
      <c r="A1118" t="s">
        <v>17202</v>
      </c>
      <c r="B1118" t="s">
        <v>65</v>
      </c>
      <c r="C1118">
        <v>11026</v>
      </c>
      <c r="D1118" t="s">
        <v>10016</v>
      </c>
      <c r="E1118" t="s">
        <v>11</v>
      </c>
      <c r="F1118">
        <v>9.8800000000000008</v>
      </c>
      <c r="G1118">
        <v>9.8800000000000008</v>
      </c>
      <c r="I1118" t="s">
        <v>6935</v>
      </c>
    </row>
    <row r="1119" spans="1:9">
      <c r="A1119" t="s">
        <v>17203</v>
      </c>
      <c r="B1119" t="s">
        <v>65</v>
      </c>
      <c r="C1119">
        <v>11027</v>
      </c>
      <c r="D1119" t="s">
        <v>10017</v>
      </c>
      <c r="E1119" t="s">
        <v>11</v>
      </c>
      <c r="F1119">
        <v>10.29</v>
      </c>
      <c r="G1119">
        <v>10.29</v>
      </c>
      <c r="I1119" t="s">
        <v>6935</v>
      </c>
    </row>
    <row r="1120" spans="1:9">
      <c r="A1120" t="s">
        <v>17204</v>
      </c>
      <c r="B1120" t="s">
        <v>65</v>
      </c>
      <c r="C1120">
        <v>11046</v>
      </c>
      <c r="D1120" t="s">
        <v>10018</v>
      </c>
      <c r="E1120" t="s">
        <v>11</v>
      </c>
      <c r="F1120">
        <v>9.85</v>
      </c>
      <c r="G1120">
        <v>9.85</v>
      </c>
      <c r="I1120" t="s">
        <v>6935</v>
      </c>
    </row>
    <row r="1121" spans="1:9">
      <c r="A1121" t="s">
        <v>17205</v>
      </c>
      <c r="B1121" t="s">
        <v>65</v>
      </c>
      <c r="C1121">
        <v>11047</v>
      </c>
      <c r="D1121" t="s">
        <v>10019</v>
      </c>
      <c r="E1121" t="s">
        <v>11</v>
      </c>
      <c r="F1121">
        <v>10.74</v>
      </c>
      <c r="G1121">
        <v>10.74</v>
      </c>
      <c r="I1121" t="s">
        <v>6935</v>
      </c>
    </row>
    <row r="1122" spans="1:9">
      <c r="A1122" t="s">
        <v>17206</v>
      </c>
      <c r="B1122" t="s">
        <v>65</v>
      </c>
      <c r="C1122">
        <v>43668</v>
      </c>
      <c r="D1122" t="s">
        <v>10020</v>
      </c>
      <c r="E1122" t="s">
        <v>11</v>
      </c>
      <c r="F1122">
        <v>9.48</v>
      </c>
      <c r="G1122">
        <v>9.48</v>
      </c>
      <c r="I1122" t="s">
        <v>6935</v>
      </c>
    </row>
    <row r="1123" spans="1:9">
      <c r="A1123" t="s">
        <v>17207</v>
      </c>
      <c r="B1123" t="s">
        <v>65</v>
      </c>
      <c r="C1123">
        <v>11049</v>
      </c>
      <c r="D1123" t="s">
        <v>10021</v>
      </c>
      <c r="E1123" t="s">
        <v>11</v>
      </c>
      <c r="F1123">
        <v>10.27</v>
      </c>
      <c r="G1123">
        <v>10.27</v>
      </c>
      <c r="I1123" t="s">
        <v>8951</v>
      </c>
    </row>
    <row r="1124" spans="1:9">
      <c r="A1124" t="s">
        <v>17208</v>
      </c>
      <c r="B1124" t="s">
        <v>65</v>
      </c>
      <c r="C1124">
        <v>43106</v>
      </c>
      <c r="D1124" t="s">
        <v>10022</v>
      </c>
      <c r="E1124" t="s">
        <v>11</v>
      </c>
      <c r="F1124">
        <v>10.33</v>
      </c>
      <c r="G1124">
        <v>10.33</v>
      </c>
      <c r="I1124" t="s">
        <v>6935</v>
      </c>
    </row>
    <row r="1125" spans="1:9">
      <c r="A1125" t="s">
        <v>17209</v>
      </c>
      <c r="B1125" t="s">
        <v>65</v>
      </c>
      <c r="C1125">
        <v>11051</v>
      </c>
      <c r="D1125" t="s">
        <v>10023</v>
      </c>
      <c r="E1125" t="s">
        <v>11</v>
      </c>
      <c r="F1125">
        <v>10.78</v>
      </c>
      <c r="G1125">
        <v>10.78</v>
      </c>
      <c r="I1125" t="s">
        <v>6935</v>
      </c>
    </row>
    <row r="1126" spans="1:9">
      <c r="A1126" t="s">
        <v>17210</v>
      </c>
      <c r="B1126" t="s">
        <v>65</v>
      </c>
      <c r="C1126">
        <v>11061</v>
      </c>
      <c r="D1126" t="s">
        <v>10024</v>
      </c>
      <c r="E1126" t="s">
        <v>11</v>
      </c>
      <c r="F1126">
        <v>12.94</v>
      </c>
      <c r="G1126">
        <v>12.94</v>
      </c>
      <c r="I1126" t="s">
        <v>6935</v>
      </c>
    </row>
    <row r="1127" spans="1:9">
      <c r="A1127" t="s">
        <v>17211</v>
      </c>
      <c r="B1127" t="s">
        <v>65</v>
      </c>
      <c r="C1127">
        <v>43667</v>
      </c>
      <c r="D1127" t="s">
        <v>10025</v>
      </c>
      <c r="E1127" t="s">
        <v>11</v>
      </c>
      <c r="F1127">
        <v>9.4</v>
      </c>
      <c r="G1127">
        <v>9.4</v>
      </c>
      <c r="I1127" t="s">
        <v>6935</v>
      </c>
    </row>
    <row r="1128" spans="1:9">
      <c r="A1128" t="s">
        <v>17212</v>
      </c>
      <c r="B1128" t="s">
        <v>65</v>
      </c>
      <c r="C1128">
        <v>1333</v>
      </c>
      <c r="D1128" t="s">
        <v>10026</v>
      </c>
      <c r="E1128" t="s">
        <v>11</v>
      </c>
      <c r="F1128">
        <v>7.83</v>
      </c>
      <c r="G1128">
        <v>7.83</v>
      </c>
      <c r="I1128" t="s">
        <v>6935</v>
      </c>
    </row>
    <row r="1129" spans="1:9">
      <c r="A1129" t="s">
        <v>17213</v>
      </c>
      <c r="B1129" t="s">
        <v>65</v>
      </c>
      <c r="C1129">
        <v>1330</v>
      </c>
      <c r="D1129" t="s">
        <v>10027</v>
      </c>
      <c r="E1129" t="s">
        <v>11</v>
      </c>
      <c r="F1129">
        <v>7.76</v>
      </c>
      <c r="G1129">
        <v>7.76</v>
      </c>
      <c r="I1129" t="s">
        <v>6935</v>
      </c>
    </row>
    <row r="1130" spans="1:9">
      <c r="A1130" t="s">
        <v>17214</v>
      </c>
      <c r="B1130" t="s">
        <v>65</v>
      </c>
      <c r="C1130">
        <v>10957</v>
      </c>
      <c r="D1130" t="s">
        <v>10028</v>
      </c>
      <c r="E1130" t="s">
        <v>11</v>
      </c>
      <c r="F1130">
        <v>8.94</v>
      </c>
      <c r="G1130">
        <v>8.94</v>
      </c>
      <c r="I1130" t="s">
        <v>6935</v>
      </c>
    </row>
    <row r="1131" spans="1:9">
      <c r="A1131" t="s">
        <v>17215</v>
      </c>
      <c r="B1131" t="s">
        <v>65</v>
      </c>
      <c r="C1131">
        <v>1332</v>
      </c>
      <c r="D1131" t="s">
        <v>10029</v>
      </c>
      <c r="E1131" t="s">
        <v>11</v>
      </c>
      <c r="F1131">
        <v>7.95</v>
      </c>
      <c r="G1131">
        <v>7.95</v>
      </c>
      <c r="I1131" t="s">
        <v>6935</v>
      </c>
    </row>
    <row r="1132" spans="1:9">
      <c r="A1132" t="s">
        <v>17216</v>
      </c>
      <c r="B1132" t="s">
        <v>65</v>
      </c>
      <c r="C1132">
        <v>1334</v>
      </c>
      <c r="D1132" t="s">
        <v>10030</v>
      </c>
      <c r="E1132" t="s">
        <v>11</v>
      </c>
      <c r="F1132">
        <v>8.82</v>
      </c>
      <c r="G1132">
        <v>8.82</v>
      </c>
      <c r="I1132" t="s">
        <v>6935</v>
      </c>
    </row>
    <row r="1133" spans="1:9">
      <c r="A1133" t="s">
        <v>17217</v>
      </c>
      <c r="B1133" t="s">
        <v>65</v>
      </c>
      <c r="C1133">
        <v>1335</v>
      </c>
      <c r="D1133" t="s">
        <v>10031</v>
      </c>
      <c r="E1133" t="s">
        <v>11</v>
      </c>
      <c r="F1133">
        <v>9.11</v>
      </c>
      <c r="G1133">
        <v>9.11</v>
      </c>
      <c r="I1133" t="s">
        <v>6935</v>
      </c>
    </row>
    <row r="1134" spans="1:9">
      <c r="A1134" t="s">
        <v>17218</v>
      </c>
      <c r="B1134" t="s">
        <v>65</v>
      </c>
      <c r="C1134">
        <v>40425</v>
      </c>
      <c r="D1134" t="s">
        <v>10032</v>
      </c>
      <c r="E1134" t="s">
        <v>11</v>
      </c>
      <c r="F1134">
        <v>7.8</v>
      </c>
      <c r="G1134">
        <v>7.8</v>
      </c>
      <c r="I1134" t="s">
        <v>6935</v>
      </c>
    </row>
    <row r="1135" spans="1:9">
      <c r="A1135" t="s">
        <v>17219</v>
      </c>
      <c r="B1135" t="s">
        <v>65</v>
      </c>
      <c r="C1135">
        <v>1337</v>
      </c>
      <c r="D1135" t="s">
        <v>10033</v>
      </c>
      <c r="E1135" t="s">
        <v>11</v>
      </c>
      <c r="F1135">
        <v>8.94</v>
      </c>
      <c r="G1135">
        <v>8.94</v>
      </c>
      <c r="I1135" t="s">
        <v>6935</v>
      </c>
    </row>
    <row r="1136" spans="1:9">
      <c r="A1136" t="s">
        <v>17220</v>
      </c>
      <c r="B1136" t="s">
        <v>65</v>
      </c>
      <c r="C1136">
        <v>1338</v>
      </c>
      <c r="D1136" t="s">
        <v>10034</v>
      </c>
      <c r="E1136" t="s">
        <v>9</v>
      </c>
      <c r="F1136">
        <v>36.26</v>
      </c>
      <c r="G1136">
        <v>36.26</v>
      </c>
      <c r="I1136" t="s">
        <v>8951</v>
      </c>
    </row>
    <row r="1137" spans="1:9">
      <c r="A1137" t="s">
        <v>17221</v>
      </c>
      <c r="B1137" t="s">
        <v>65</v>
      </c>
      <c r="C1137">
        <v>1340</v>
      </c>
      <c r="D1137" t="s">
        <v>10035</v>
      </c>
      <c r="E1137" t="s">
        <v>9</v>
      </c>
      <c r="F1137">
        <v>41.92</v>
      </c>
      <c r="G1137">
        <v>41.92</v>
      </c>
      <c r="I1137" t="s">
        <v>6935</v>
      </c>
    </row>
    <row r="1138" spans="1:9">
      <c r="A1138" t="s">
        <v>17222</v>
      </c>
      <c r="B1138" t="s">
        <v>65</v>
      </c>
      <c r="C1138">
        <v>1341</v>
      </c>
      <c r="D1138" t="s">
        <v>10036</v>
      </c>
      <c r="E1138" t="s">
        <v>9</v>
      </c>
      <c r="F1138">
        <v>40.369999999999997</v>
      </c>
      <c r="G1138">
        <v>40.369999999999997</v>
      </c>
      <c r="I1138" t="s">
        <v>6935</v>
      </c>
    </row>
    <row r="1139" spans="1:9">
      <c r="A1139" t="s">
        <v>17223</v>
      </c>
      <c r="B1139" t="s">
        <v>65</v>
      </c>
      <c r="C1139">
        <v>34659</v>
      </c>
      <c r="D1139" t="s">
        <v>10037</v>
      </c>
      <c r="E1139" t="s">
        <v>9</v>
      </c>
      <c r="F1139">
        <v>45.41</v>
      </c>
      <c r="G1139">
        <v>45.41</v>
      </c>
      <c r="I1139" t="s">
        <v>6935</v>
      </c>
    </row>
    <row r="1140" spans="1:9">
      <c r="A1140" t="s">
        <v>17224</v>
      </c>
      <c r="B1140" t="s">
        <v>65</v>
      </c>
      <c r="C1140">
        <v>34514</v>
      </c>
      <c r="D1140" t="s">
        <v>10038</v>
      </c>
      <c r="E1140" t="s">
        <v>9</v>
      </c>
      <c r="F1140">
        <v>50.3</v>
      </c>
      <c r="G1140">
        <v>50.3</v>
      </c>
      <c r="I1140" t="s">
        <v>8951</v>
      </c>
    </row>
    <row r="1141" spans="1:9">
      <c r="A1141" t="s">
        <v>17225</v>
      </c>
      <c r="B1141" t="s">
        <v>65</v>
      </c>
      <c r="C1141">
        <v>34660</v>
      </c>
      <c r="D1141" t="s">
        <v>10039</v>
      </c>
      <c r="E1141" t="s">
        <v>9</v>
      </c>
      <c r="F1141">
        <v>63.83</v>
      </c>
      <c r="G1141">
        <v>63.83</v>
      </c>
      <c r="I1141" t="s">
        <v>6935</v>
      </c>
    </row>
    <row r="1142" spans="1:9">
      <c r="A1142" t="s">
        <v>17226</v>
      </c>
      <c r="B1142" t="s">
        <v>65</v>
      </c>
      <c r="C1142">
        <v>34661</v>
      </c>
      <c r="D1142" t="s">
        <v>10040</v>
      </c>
      <c r="E1142" t="s">
        <v>9</v>
      </c>
      <c r="F1142">
        <v>91.68</v>
      </c>
      <c r="G1142">
        <v>91.68</v>
      </c>
      <c r="I1142" t="s">
        <v>6935</v>
      </c>
    </row>
    <row r="1143" spans="1:9">
      <c r="A1143" t="s">
        <v>17227</v>
      </c>
      <c r="B1143" t="s">
        <v>65</v>
      </c>
      <c r="C1143">
        <v>34667</v>
      </c>
      <c r="D1143" t="s">
        <v>10041</v>
      </c>
      <c r="E1143" t="s">
        <v>9</v>
      </c>
      <c r="F1143">
        <v>33.200000000000003</v>
      </c>
      <c r="G1143">
        <v>33.200000000000003</v>
      </c>
      <c r="I1143" t="s">
        <v>6935</v>
      </c>
    </row>
    <row r="1144" spans="1:9">
      <c r="A1144" t="s">
        <v>17228</v>
      </c>
      <c r="B1144" t="s">
        <v>65</v>
      </c>
      <c r="C1144">
        <v>34668</v>
      </c>
      <c r="D1144" t="s">
        <v>10042</v>
      </c>
      <c r="E1144" t="s">
        <v>9</v>
      </c>
      <c r="F1144">
        <v>43.39</v>
      </c>
      <c r="G1144">
        <v>43.39</v>
      </c>
      <c r="I1144" t="s">
        <v>6935</v>
      </c>
    </row>
    <row r="1145" spans="1:9">
      <c r="A1145" t="s">
        <v>17229</v>
      </c>
      <c r="B1145" t="s">
        <v>65</v>
      </c>
      <c r="C1145">
        <v>34741</v>
      </c>
      <c r="D1145" t="s">
        <v>10043</v>
      </c>
      <c r="E1145" t="s">
        <v>9</v>
      </c>
      <c r="F1145">
        <v>47.74</v>
      </c>
      <c r="G1145">
        <v>47.74</v>
      </c>
      <c r="I1145" t="s">
        <v>6935</v>
      </c>
    </row>
    <row r="1146" spans="1:9">
      <c r="A1146" t="s">
        <v>17230</v>
      </c>
      <c r="B1146" t="s">
        <v>65</v>
      </c>
      <c r="C1146">
        <v>34664</v>
      </c>
      <c r="D1146" t="s">
        <v>10044</v>
      </c>
      <c r="E1146" t="s">
        <v>9</v>
      </c>
      <c r="F1146">
        <v>52.09</v>
      </c>
      <c r="G1146">
        <v>52.09</v>
      </c>
      <c r="I1146" t="s">
        <v>6935</v>
      </c>
    </row>
    <row r="1147" spans="1:9">
      <c r="A1147" t="s">
        <v>17231</v>
      </c>
      <c r="B1147" t="s">
        <v>65</v>
      </c>
      <c r="C1147">
        <v>34665</v>
      </c>
      <c r="D1147" t="s">
        <v>10045</v>
      </c>
      <c r="E1147" t="s">
        <v>9</v>
      </c>
      <c r="F1147">
        <v>64.67</v>
      </c>
      <c r="G1147">
        <v>64.67</v>
      </c>
      <c r="I1147" t="s">
        <v>6935</v>
      </c>
    </row>
    <row r="1148" spans="1:9">
      <c r="A1148" t="s">
        <v>17232</v>
      </c>
      <c r="B1148" t="s">
        <v>65</v>
      </c>
      <c r="C1148">
        <v>34666</v>
      </c>
      <c r="D1148" t="s">
        <v>10046</v>
      </c>
      <c r="E1148" t="s">
        <v>9</v>
      </c>
      <c r="F1148">
        <v>97.68</v>
      </c>
      <c r="G1148">
        <v>97.68</v>
      </c>
      <c r="I1148" t="s">
        <v>6935</v>
      </c>
    </row>
    <row r="1149" spans="1:9">
      <c r="A1149" t="s">
        <v>17233</v>
      </c>
      <c r="B1149" t="s">
        <v>65</v>
      </c>
      <c r="C1149">
        <v>34669</v>
      </c>
      <c r="D1149" t="s">
        <v>10047</v>
      </c>
      <c r="E1149" t="s">
        <v>9</v>
      </c>
      <c r="F1149">
        <v>35.81</v>
      </c>
      <c r="G1149">
        <v>35.81</v>
      </c>
      <c r="I1149" t="s">
        <v>6935</v>
      </c>
    </row>
    <row r="1150" spans="1:9">
      <c r="A1150" t="s">
        <v>17234</v>
      </c>
      <c r="B1150" t="s">
        <v>65</v>
      </c>
      <c r="C1150">
        <v>34670</v>
      </c>
      <c r="D1150" t="s">
        <v>10048</v>
      </c>
      <c r="E1150" t="s">
        <v>9</v>
      </c>
      <c r="F1150">
        <v>43.8</v>
      </c>
      <c r="G1150">
        <v>43.8</v>
      </c>
      <c r="I1150" t="s">
        <v>6935</v>
      </c>
    </row>
    <row r="1151" spans="1:9">
      <c r="A1151" t="s">
        <v>17235</v>
      </c>
      <c r="B1151" t="s">
        <v>65</v>
      </c>
      <c r="C1151">
        <v>34671</v>
      </c>
      <c r="D1151" t="s">
        <v>10049</v>
      </c>
      <c r="E1151" t="s">
        <v>9</v>
      </c>
      <c r="F1151">
        <v>36.56</v>
      </c>
      <c r="G1151">
        <v>36.56</v>
      </c>
      <c r="I1151" t="s">
        <v>6935</v>
      </c>
    </row>
    <row r="1152" spans="1:9">
      <c r="A1152" t="s">
        <v>17236</v>
      </c>
      <c r="B1152" t="s">
        <v>65</v>
      </c>
      <c r="C1152">
        <v>34672</v>
      </c>
      <c r="D1152" t="s">
        <v>10050</v>
      </c>
      <c r="E1152" t="s">
        <v>9</v>
      </c>
      <c r="F1152">
        <v>38.56</v>
      </c>
      <c r="G1152">
        <v>38.56</v>
      </c>
      <c r="I1152" t="s">
        <v>6935</v>
      </c>
    </row>
    <row r="1153" spans="1:9">
      <c r="A1153" t="s">
        <v>17237</v>
      </c>
      <c r="B1153" t="s">
        <v>65</v>
      </c>
      <c r="C1153">
        <v>34673</v>
      </c>
      <c r="D1153" t="s">
        <v>10051</v>
      </c>
      <c r="E1153" t="s">
        <v>9</v>
      </c>
      <c r="F1153">
        <v>47.05</v>
      </c>
      <c r="G1153">
        <v>47.05</v>
      </c>
      <c r="I1153" t="s">
        <v>6935</v>
      </c>
    </row>
    <row r="1154" spans="1:9">
      <c r="A1154" t="s">
        <v>17238</v>
      </c>
      <c r="B1154" t="s">
        <v>65</v>
      </c>
      <c r="C1154">
        <v>34674</v>
      </c>
      <c r="D1154" t="s">
        <v>10052</v>
      </c>
      <c r="E1154" t="s">
        <v>9</v>
      </c>
      <c r="F1154">
        <v>62.55</v>
      </c>
      <c r="G1154">
        <v>62.55</v>
      </c>
      <c r="I1154" t="s">
        <v>6935</v>
      </c>
    </row>
    <row r="1155" spans="1:9">
      <c r="A1155" t="s">
        <v>17239</v>
      </c>
      <c r="B1155" t="s">
        <v>65</v>
      </c>
      <c r="C1155">
        <v>34675</v>
      </c>
      <c r="D1155" t="s">
        <v>10053</v>
      </c>
      <c r="E1155" t="s">
        <v>9</v>
      </c>
      <c r="F1155">
        <v>76.260000000000005</v>
      </c>
      <c r="G1155">
        <v>76.260000000000005</v>
      </c>
      <c r="I1155" t="s">
        <v>6935</v>
      </c>
    </row>
    <row r="1156" spans="1:9">
      <c r="A1156" t="s">
        <v>17240</v>
      </c>
      <c r="B1156" t="s">
        <v>65</v>
      </c>
      <c r="C1156">
        <v>34676</v>
      </c>
      <c r="D1156" t="s">
        <v>10054</v>
      </c>
      <c r="E1156" t="s">
        <v>9</v>
      </c>
      <c r="F1156">
        <v>21.95</v>
      </c>
      <c r="G1156">
        <v>21.95</v>
      </c>
      <c r="I1156" t="s">
        <v>6935</v>
      </c>
    </row>
    <row r="1157" spans="1:9">
      <c r="A1157" t="s">
        <v>17241</v>
      </c>
      <c r="B1157" t="s">
        <v>65</v>
      </c>
      <c r="C1157">
        <v>34677</v>
      </c>
      <c r="D1157" t="s">
        <v>10055</v>
      </c>
      <c r="E1157" t="s">
        <v>9</v>
      </c>
      <c r="F1157">
        <v>29.52</v>
      </c>
      <c r="G1157">
        <v>29.52</v>
      </c>
      <c r="I1157" t="s">
        <v>6935</v>
      </c>
    </row>
    <row r="1158" spans="1:9">
      <c r="A1158" t="s">
        <v>17242</v>
      </c>
      <c r="B1158" t="s">
        <v>65</v>
      </c>
      <c r="C1158">
        <v>43126</v>
      </c>
      <c r="D1158" t="s">
        <v>10056</v>
      </c>
      <c r="E1158" t="s">
        <v>9</v>
      </c>
      <c r="F1158">
        <v>109.45</v>
      </c>
      <c r="G1158">
        <v>109.45</v>
      </c>
      <c r="I1158" t="s">
        <v>6935</v>
      </c>
    </row>
    <row r="1159" spans="1:9">
      <c r="A1159" t="s">
        <v>17243</v>
      </c>
      <c r="B1159" t="s">
        <v>65</v>
      </c>
      <c r="C1159">
        <v>43124</v>
      </c>
      <c r="D1159" t="s">
        <v>10057</v>
      </c>
      <c r="E1159" t="s">
        <v>9</v>
      </c>
      <c r="F1159">
        <v>127.8</v>
      </c>
      <c r="G1159">
        <v>127.8</v>
      </c>
      <c r="I1159" t="s">
        <v>6935</v>
      </c>
    </row>
    <row r="1160" spans="1:9">
      <c r="A1160" t="s">
        <v>17244</v>
      </c>
      <c r="B1160" t="s">
        <v>65</v>
      </c>
      <c r="C1160">
        <v>43125</v>
      </c>
      <c r="D1160" t="s">
        <v>10058</v>
      </c>
      <c r="E1160" t="s">
        <v>9</v>
      </c>
      <c r="F1160">
        <v>165.74</v>
      </c>
      <c r="G1160">
        <v>165.74</v>
      </c>
      <c r="I1160" t="s">
        <v>6935</v>
      </c>
    </row>
    <row r="1161" spans="1:9">
      <c r="A1161" t="s">
        <v>17245</v>
      </c>
      <c r="B1161" t="s">
        <v>65</v>
      </c>
      <c r="C1161">
        <v>40623</v>
      </c>
      <c r="D1161" t="s">
        <v>31848</v>
      </c>
      <c r="E1161" t="s">
        <v>9354</v>
      </c>
      <c r="F1161">
        <v>87.11</v>
      </c>
      <c r="G1161">
        <v>87.11</v>
      </c>
      <c r="I1161" t="s">
        <v>6935</v>
      </c>
    </row>
    <row r="1162" spans="1:9">
      <c r="A1162" t="s">
        <v>17246</v>
      </c>
      <c r="B1162" t="s">
        <v>65</v>
      </c>
      <c r="C1162">
        <v>43701</v>
      </c>
      <c r="D1162" t="s">
        <v>10059</v>
      </c>
      <c r="E1162" t="s">
        <v>11</v>
      </c>
      <c r="F1162">
        <v>40</v>
      </c>
      <c r="G1162">
        <v>40</v>
      </c>
      <c r="I1162" t="s">
        <v>8951</v>
      </c>
    </row>
    <row r="1163" spans="1:9">
      <c r="A1163" t="s">
        <v>17247</v>
      </c>
      <c r="B1163" t="s">
        <v>65</v>
      </c>
      <c r="C1163">
        <v>1345</v>
      </c>
      <c r="D1163" t="s">
        <v>10060</v>
      </c>
      <c r="E1163" t="s">
        <v>9</v>
      </c>
      <c r="F1163">
        <v>64.290000000000006</v>
      </c>
      <c r="G1163">
        <v>64.290000000000006</v>
      </c>
      <c r="I1163" t="s">
        <v>6935</v>
      </c>
    </row>
    <row r="1164" spans="1:9">
      <c r="A1164" t="s">
        <v>17248</v>
      </c>
      <c r="B1164" t="s">
        <v>65</v>
      </c>
      <c r="C1164">
        <v>1346</v>
      </c>
      <c r="D1164" t="s">
        <v>10061</v>
      </c>
      <c r="E1164" t="s">
        <v>9</v>
      </c>
      <c r="F1164">
        <v>37.4</v>
      </c>
      <c r="G1164">
        <v>37.4</v>
      </c>
      <c r="I1164" t="s">
        <v>6935</v>
      </c>
    </row>
    <row r="1165" spans="1:9">
      <c r="A1165" t="s">
        <v>17249</v>
      </c>
      <c r="B1165" t="s">
        <v>65</v>
      </c>
      <c r="C1165">
        <v>1347</v>
      </c>
      <c r="D1165" t="s">
        <v>10062</v>
      </c>
      <c r="E1165" t="s">
        <v>9</v>
      </c>
      <c r="F1165">
        <v>46.34</v>
      </c>
      <c r="G1165">
        <v>46.34</v>
      </c>
      <c r="I1165" t="s">
        <v>6935</v>
      </c>
    </row>
    <row r="1166" spans="1:9">
      <c r="A1166" t="s">
        <v>17250</v>
      </c>
      <c r="B1166" t="s">
        <v>65</v>
      </c>
      <c r="C1166">
        <v>43678</v>
      </c>
      <c r="D1166" t="s">
        <v>10063</v>
      </c>
      <c r="E1166" t="s">
        <v>9</v>
      </c>
      <c r="F1166">
        <v>53.75</v>
      </c>
      <c r="G1166">
        <v>53.75</v>
      </c>
      <c r="I1166" t="s">
        <v>6935</v>
      </c>
    </row>
    <row r="1167" spans="1:9">
      <c r="A1167" t="s">
        <v>17251</v>
      </c>
      <c r="B1167" t="s">
        <v>65</v>
      </c>
      <c r="C1167">
        <v>43680</v>
      </c>
      <c r="D1167" t="s">
        <v>10064</v>
      </c>
      <c r="E1167" t="s">
        <v>9</v>
      </c>
      <c r="F1167">
        <v>77.430000000000007</v>
      </c>
      <c r="G1167">
        <v>77.430000000000007</v>
      </c>
      <c r="I1167" t="s">
        <v>6935</v>
      </c>
    </row>
    <row r="1168" spans="1:9">
      <c r="A1168" t="s">
        <v>17252</v>
      </c>
      <c r="B1168" t="s">
        <v>65</v>
      </c>
      <c r="C1168">
        <v>43679</v>
      </c>
      <c r="D1168" t="s">
        <v>10065</v>
      </c>
      <c r="E1168" t="s">
        <v>9</v>
      </c>
      <c r="F1168">
        <v>27.17</v>
      </c>
      <c r="G1168">
        <v>27.17</v>
      </c>
      <c r="I1168" t="s">
        <v>6935</v>
      </c>
    </row>
    <row r="1169" spans="1:9">
      <c r="A1169" t="s">
        <v>17253</v>
      </c>
      <c r="B1169" t="s">
        <v>65</v>
      </c>
      <c r="C1169">
        <v>1355</v>
      </c>
      <c r="D1169" t="s">
        <v>10066</v>
      </c>
      <c r="E1169" t="s">
        <v>9</v>
      </c>
      <c r="F1169">
        <v>30.92</v>
      </c>
      <c r="G1169">
        <v>30.92</v>
      </c>
      <c r="I1169" t="s">
        <v>6935</v>
      </c>
    </row>
    <row r="1170" spans="1:9">
      <c r="A1170" t="s">
        <v>17254</v>
      </c>
      <c r="B1170" t="s">
        <v>65</v>
      </c>
      <c r="C1170">
        <v>1358</v>
      </c>
      <c r="D1170" t="s">
        <v>10067</v>
      </c>
      <c r="E1170" t="s">
        <v>9</v>
      </c>
      <c r="F1170">
        <v>37.96</v>
      </c>
      <c r="G1170">
        <v>37.96</v>
      </c>
      <c r="I1170" t="s">
        <v>6935</v>
      </c>
    </row>
    <row r="1171" spans="1:9">
      <c r="A1171" t="s">
        <v>17255</v>
      </c>
      <c r="B1171" t="s">
        <v>65</v>
      </c>
      <c r="C1171">
        <v>43677</v>
      </c>
      <c r="D1171" t="s">
        <v>10068</v>
      </c>
      <c r="E1171" t="s">
        <v>9</v>
      </c>
      <c r="F1171">
        <v>47.1</v>
      </c>
      <c r="G1171">
        <v>47.1</v>
      </c>
      <c r="I1171" t="s">
        <v>6935</v>
      </c>
    </row>
    <row r="1172" spans="1:9">
      <c r="A1172" t="s">
        <v>17256</v>
      </c>
      <c r="B1172" t="s">
        <v>65</v>
      </c>
      <c r="C1172">
        <v>43682</v>
      </c>
      <c r="D1172" t="s">
        <v>10069</v>
      </c>
      <c r="E1172" t="s">
        <v>9</v>
      </c>
      <c r="F1172">
        <v>14.44</v>
      </c>
      <c r="G1172">
        <v>14.44</v>
      </c>
      <c r="I1172" t="s">
        <v>6935</v>
      </c>
    </row>
    <row r="1173" spans="1:9">
      <c r="A1173" t="s">
        <v>17257</v>
      </c>
      <c r="B1173" t="s">
        <v>65</v>
      </c>
      <c r="C1173">
        <v>43681</v>
      </c>
      <c r="D1173" t="s">
        <v>10070</v>
      </c>
      <c r="E1173" t="s">
        <v>9</v>
      </c>
      <c r="F1173">
        <v>23.92</v>
      </c>
      <c r="G1173">
        <v>23.92</v>
      </c>
      <c r="I1173" t="s">
        <v>8951</v>
      </c>
    </row>
    <row r="1174" spans="1:9">
      <c r="A1174" t="s">
        <v>17258</v>
      </c>
      <c r="B1174" t="s">
        <v>65</v>
      </c>
      <c r="C1174">
        <v>45248</v>
      </c>
      <c r="D1174" t="s">
        <v>15706</v>
      </c>
      <c r="E1174" t="s">
        <v>32</v>
      </c>
      <c r="F1174">
        <v>65.3</v>
      </c>
      <c r="G1174">
        <v>65.3</v>
      </c>
      <c r="I1174" t="s">
        <v>6935</v>
      </c>
    </row>
    <row r="1175" spans="1:9">
      <c r="A1175" t="s">
        <v>17259</v>
      </c>
      <c r="B1175" t="s">
        <v>65</v>
      </c>
      <c r="C1175">
        <v>45243</v>
      </c>
      <c r="D1175" t="s">
        <v>15707</v>
      </c>
      <c r="E1175" t="s">
        <v>32</v>
      </c>
      <c r="F1175">
        <v>211.16</v>
      </c>
      <c r="G1175">
        <v>211.16</v>
      </c>
      <c r="I1175" t="s">
        <v>6935</v>
      </c>
    </row>
    <row r="1176" spans="1:9">
      <c r="A1176" t="s">
        <v>17260</v>
      </c>
      <c r="B1176" t="s">
        <v>65</v>
      </c>
      <c r="C1176">
        <v>45252</v>
      </c>
      <c r="D1176" t="s">
        <v>15708</v>
      </c>
      <c r="E1176" t="s">
        <v>32</v>
      </c>
      <c r="F1176">
        <v>37.04</v>
      </c>
      <c r="G1176">
        <v>37.04</v>
      </c>
      <c r="I1176" t="s">
        <v>6935</v>
      </c>
    </row>
    <row r="1177" spans="1:9">
      <c r="A1177" t="s">
        <v>17261</v>
      </c>
      <c r="B1177" t="s">
        <v>65</v>
      </c>
      <c r="C1177">
        <v>45246</v>
      </c>
      <c r="D1177" t="s">
        <v>15709</v>
      </c>
      <c r="E1177" t="s">
        <v>32</v>
      </c>
      <c r="F1177">
        <v>171.63</v>
      </c>
      <c r="G1177">
        <v>171.63</v>
      </c>
      <c r="I1177" t="s">
        <v>6935</v>
      </c>
    </row>
    <row r="1178" spans="1:9">
      <c r="A1178" t="s">
        <v>17262</v>
      </c>
      <c r="B1178" t="s">
        <v>65</v>
      </c>
      <c r="C1178">
        <v>20971</v>
      </c>
      <c r="D1178" t="s">
        <v>10071</v>
      </c>
      <c r="E1178" t="s">
        <v>32</v>
      </c>
      <c r="F1178">
        <v>31.42</v>
      </c>
      <c r="G1178">
        <v>31.42</v>
      </c>
      <c r="I1178" t="s">
        <v>6935</v>
      </c>
    </row>
    <row r="1179" spans="1:9">
      <c r="A1179" t="s">
        <v>17263</v>
      </c>
      <c r="B1179" t="s">
        <v>65</v>
      </c>
      <c r="C1179">
        <v>45247</v>
      </c>
      <c r="D1179" t="s">
        <v>15710</v>
      </c>
      <c r="E1179" t="s">
        <v>32</v>
      </c>
      <c r="F1179">
        <v>24.89</v>
      </c>
      <c r="G1179">
        <v>24.89</v>
      </c>
      <c r="I1179" t="s">
        <v>6935</v>
      </c>
    </row>
    <row r="1180" spans="1:9">
      <c r="A1180" t="s">
        <v>17264</v>
      </c>
      <c r="B1180" t="s">
        <v>65</v>
      </c>
      <c r="C1180">
        <v>39746</v>
      </c>
      <c r="D1180" t="s">
        <v>10072</v>
      </c>
      <c r="E1180" t="s">
        <v>32</v>
      </c>
      <c r="F1180">
        <v>90.66</v>
      </c>
      <c r="G1180">
        <v>90.66</v>
      </c>
      <c r="I1180" t="s">
        <v>6935</v>
      </c>
    </row>
    <row r="1181" spans="1:9">
      <c r="A1181" t="s">
        <v>17265</v>
      </c>
      <c r="B1181" t="s">
        <v>65</v>
      </c>
      <c r="C1181">
        <v>13279</v>
      </c>
      <c r="D1181" t="s">
        <v>10073</v>
      </c>
      <c r="E1181" t="s">
        <v>11</v>
      </c>
      <c r="F1181">
        <v>22.95</v>
      </c>
      <c r="G1181">
        <v>22.95</v>
      </c>
      <c r="I1181" t="s">
        <v>6935</v>
      </c>
    </row>
    <row r="1182" spans="1:9">
      <c r="A1182" t="s">
        <v>17266</v>
      </c>
      <c r="B1182" t="s">
        <v>65</v>
      </c>
      <c r="C1182">
        <v>11977</v>
      </c>
      <c r="D1182" t="s">
        <v>10074</v>
      </c>
      <c r="E1182" t="s">
        <v>32</v>
      </c>
      <c r="F1182">
        <v>11.89</v>
      </c>
      <c r="G1182">
        <v>11.89</v>
      </c>
      <c r="I1182" t="s">
        <v>6935</v>
      </c>
    </row>
    <row r="1183" spans="1:9">
      <c r="A1183" t="s">
        <v>17267</v>
      </c>
      <c r="B1183" t="s">
        <v>65</v>
      </c>
      <c r="C1183">
        <v>11976</v>
      </c>
      <c r="D1183" t="s">
        <v>10075</v>
      </c>
      <c r="E1183" t="s">
        <v>32</v>
      </c>
      <c r="F1183">
        <v>1.33</v>
      </c>
      <c r="G1183">
        <v>1.33</v>
      </c>
      <c r="I1183" t="s">
        <v>6935</v>
      </c>
    </row>
    <row r="1184" spans="1:9">
      <c r="A1184" t="s">
        <v>17268</v>
      </c>
      <c r="B1184" t="s">
        <v>65</v>
      </c>
      <c r="C1184">
        <v>11975</v>
      </c>
      <c r="D1184" t="s">
        <v>10076</v>
      </c>
      <c r="E1184" t="s">
        <v>32</v>
      </c>
      <c r="F1184">
        <v>26.06</v>
      </c>
      <c r="G1184">
        <v>26.06</v>
      </c>
      <c r="I1184" t="s">
        <v>6935</v>
      </c>
    </row>
    <row r="1185" spans="1:9">
      <c r="A1185" t="s">
        <v>17269</v>
      </c>
      <c r="B1185" t="s">
        <v>65</v>
      </c>
      <c r="C1185">
        <v>1368</v>
      </c>
      <c r="D1185" t="s">
        <v>10077</v>
      </c>
      <c r="E1185" t="s">
        <v>32</v>
      </c>
      <c r="F1185">
        <v>92</v>
      </c>
      <c r="G1185">
        <v>92</v>
      </c>
      <c r="I1185" t="s">
        <v>8951</v>
      </c>
    </row>
    <row r="1186" spans="1:9">
      <c r="A1186" t="s">
        <v>17270</v>
      </c>
      <c r="B1186" t="s">
        <v>65</v>
      </c>
      <c r="C1186">
        <v>1367</v>
      </c>
      <c r="D1186" t="s">
        <v>10078</v>
      </c>
      <c r="E1186" t="s">
        <v>32</v>
      </c>
      <c r="F1186">
        <v>297.58999999999997</v>
      </c>
      <c r="G1186">
        <v>297.58999999999997</v>
      </c>
      <c r="I1186" t="s">
        <v>6935</v>
      </c>
    </row>
    <row r="1187" spans="1:9">
      <c r="A1187" t="s">
        <v>17271</v>
      </c>
      <c r="B1187" t="s">
        <v>65</v>
      </c>
      <c r="C1187">
        <v>1380</v>
      </c>
      <c r="D1187" t="s">
        <v>10079</v>
      </c>
      <c r="E1187" t="s">
        <v>11</v>
      </c>
      <c r="F1187">
        <v>4.1500000000000004</v>
      </c>
      <c r="G1187">
        <v>4.1500000000000004</v>
      </c>
      <c r="I1187" t="s">
        <v>6935</v>
      </c>
    </row>
    <row r="1188" spans="1:9">
      <c r="A1188" t="s">
        <v>17272</v>
      </c>
      <c r="B1188" t="s">
        <v>65</v>
      </c>
      <c r="C1188">
        <v>1375</v>
      </c>
      <c r="D1188" t="s">
        <v>10080</v>
      </c>
      <c r="E1188" t="s">
        <v>11</v>
      </c>
      <c r="F1188">
        <v>17.149999999999999</v>
      </c>
      <c r="G1188">
        <v>17.149999999999999</v>
      </c>
      <c r="I1188" t="s">
        <v>6935</v>
      </c>
    </row>
    <row r="1189" spans="1:9">
      <c r="A1189" t="s">
        <v>17273</v>
      </c>
      <c r="B1189" t="s">
        <v>65</v>
      </c>
      <c r="C1189">
        <v>1379</v>
      </c>
      <c r="D1189" t="s">
        <v>10081</v>
      </c>
      <c r="E1189" t="s">
        <v>11</v>
      </c>
      <c r="F1189">
        <v>0.62</v>
      </c>
      <c r="G1189">
        <v>0.62</v>
      </c>
      <c r="I1189" t="s">
        <v>8951</v>
      </c>
    </row>
    <row r="1190" spans="1:9">
      <c r="A1190" t="s">
        <v>17274</v>
      </c>
      <c r="B1190" t="s">
        <v>65</v>
      </c>
      <c r="C1190">
        <v>13284</v>
      </c>
      <c r="D1190" t="s">
        <v>10082</v>
      </c>
      <c r="E1190" t="s">
        <v>11</v>
      </c>
      <c r="F1190">
        <v>0.56000000000000005</v>
      </c>
      <c r="G1190">
        <v>0.56000000000000005</v>
      </c>
      <c r="I1190" t="s">
        <v>6935</v>
      </c>
    </row>
    <row r="1191" spans="1:9">
      <c r="A1191" t="s">
        <v>17275</v>
      </c>
      <c r="B1191" t="s">
        <v>65</v>
      </c>
      <c r="C1191">
        <v>44528</v>
      </c>
      <c r="D1191" t="s">
        <v>10083</v>
      </c>
      <c r="E1191" t="s">
        <v>11</v>
      </c>
      <c r="F1191">
        <v>3.3</v>
      </c>
      <c r="G1191">
        <v>3.3</v>
      </c>
      <c r="I1191" t="s">
        <v>6935</v>
      </c>
    </row>
    <row r="1192" spans="1:9">
      <c r="A1192" t="s">
        <v>17276</v>
      </c>
      <c r="B1192" t="s">
        <v>65</v>
      </c>
      <c r="C1192">
        <v>34753</v>
      </c>
      <c r="D1192" t="s">
        <v>10084</v>
      </c>
      <c r="E1192" t="s">
        <v>11</v>
      </c>
      <c r="F1192">
        <v>0.6</v>
      </c>
      <c r="G1192">
        <v>0.6</v>
      </c>
      <c r="I1192" t="s">
        <v>6935</v>
      </c>
    </row>
    <row r="1193" spans="1:9">
      <c r="A1193" t="s">
        <v>17277</v>
      </c>
      <c r="B1193" t="s">
        <v>65</v>
      </c>
      <c r="C1193">
        <v>420</v>
      </c>
      <c r="D1193" t="s">
        <v>10085</v>
      </c>
      <c r="E1193" t="s">
        <v>32</v>
      </c>
      <c r="F1193">
        <v>27.2</v>
      </c>
      <c r="G1193">
        <v>27.2</v>
      </c>
      <c r="I1193" t="s">
        <v>6935</v>
      </c>
    </row>
    <row r="1194" spans="1:9">
      <c r="A1194" t="s">
        <v>17278</v>
      </c>
      <c r="B1194" t="s">
        <v>65</v>
      </c>
      <c r="C1194">
        <v>12327</v>
      </c>
      <c r="D1194" t="s">
        <v>10086</v>
      </c>
      <c r="E1194" t="s">
        <v>32</v>
      </c>
      <c r="F1194">
        <v>32.4</v>
      </c>
      <c r="G1194">
        <v>32.4</v>
      </c>
      <c r="I1194" t="s">
        <v>6935</v>
      </c>
    </row>
    <row r="1195" spans="1:9">
      <c r="A1195" t="s">
        <v>17279</v>
      </c>
      <c r="B1195" t="s">
        <v>65</v>
      </c>
      <c r="C1195">
        <v>36148</v>
      </c>
      <c r="D1195" t="s">
        <v>10087</v>
      </c>
      <c r="E1195" t="s">
        <v>32</v>
      </c>
      <c r="F1195">
        <v>170.81</v>
      </c>
      <c r="G1195">
        <v>170.81</v>
      </c>
      <c r="I1195" t="s">
        <v>6935</v>
      </c>
    </row>
    <row r="1196" spans="1:9">
      <c r="A1196" t="s">
        <v>17280</v>
      </c>
      <c r="B1196" t="s">
        <v>65</v>
      </c>
      <c r="C1196">
        <v>12329</v>
      </c>
      <c r="D1196" t="s">
        <v>10088</v>
      </c>
      <c r="E1196" t="s">
        <v>11</v>
      </c>
      <c r="F1196">
        <v>134.66999999999999</v>
      </c>
      <c r="G1196">
        <v>134.66999999999999</v>
      </c>
      <c r="I1196" t="s">
        <v>6935</v>
      </c>
    </row>
    <row r="1197" spans="1:9">
      <c r="A1197" t="s">
        <v>17281</v>
      </c>
      <c r="B1197" t="s">
        <v>65</v>
      </c>
      <c r="C1197">
        <v>1339</v>
      </c>
      <c r="D1197" t="s">
        <v>10089</v>
      </c>
      <c r="E1197" t="s">
        <v>11</v>
      </c>
      <c r="F1197">
        <v>36.35</v>
      </c>
      <c r="G1197">
        <v>36.35</v>
      </c>
      <c r="I1197" t="s">
        <v>6935</v>
      </c>
    </row>
    <row r="1198" spans="1:9">
      <c r="A1198" t="s">
        <v>17282</v>
      </c>
      <c r="B1198" t="s">
        <v>65</v>
      </c>
      <c r="C1198">
        <v>44396</v>
      </c>
      <c r="D1198" t="s">
        <v>10090</v>
      </c>
      <c r="E1198" t="s">
        <v>11</v>
      </c>
      <c r="F1198">
        <v>44.82</v>
      </c>
      <c r="G1198">
        <v>44.82</v>
      </c>
      <c r="I1198" t="s">
        <v>6935</v>
      </c>
    </row>
    <row r="1199" spans="1:9">
      <c r="A1199" t="s">
        <v>17283</v>
      </c>
      <c r="B1199" t="s">
        <v>65</v>
      </c>
      <c r="C1199">
        <v>44327</v>
      </c>
      <c r="D1199" t="s">
        <v>10091</v>
      </c>
      <c r="E1199" t="s">
        <v>43</v>
      </c>
      <c r="F1199">
        <v>152.43</v>
      </c>
      <c r="G1199">
        <v>152.43</v>
      </c>
      <c r="I1199" t="s">
        <v>6935</v>
      </c>
    </row>
    <row r="1200" spans="1:9">
      <c r="A1200" t="s">
        <v>17284</v>
      </c>
      <c r="B1200" t="s">
        <v>65</v>
      </c>
      <c r="C1200">
        <v>37418</v>
      </c>
      <c r="D1200" t="s">
        <v>10092</v>
      </c>
      <c r="E1200" t="s">
        <v>32</v>
      </c>
      <c r="F1200">
        <v>15.68</v>
      </c>
      <c r="G1200">
        <v>15.68</v>
      </c>
      <c r="I1200" t="s">
        <v>6935</v>
      </c>
    </row>
    <row r="1201" spans="1:9">
      <c r="A1201" t="s">
        <v>17285</v>
      </c>
      <c r="B1201" t="s">
        <v>65</v>
      </c>
      <c r="C1201">
        <v>37419</v>
      </c>
      <c r="D1201" t="s">
        <v>10093</v>
      </c>
      <c r="E1201" t="s">
        <v>32</v>
      </c>
      <c r="F1201">
        <v>16.100000000000001</v>
      </c>
      <c r="G1201">
        <v>16.100000000000001</v>
      </c>
      <c r="I1201" t="s">
        <v>6935</v>
      </c>
    </row>
    <row r="1202" spans="1:9">
      <c r="A1202" t="s">
        <v>17286</v>
      </c>
      <c r="B1202" t="s">
        <v>65</v>
      </c>
      <c r="C1202">
        <v>1427</v>
      </c>
      <c r="D1202" t="s">
        <v>10094</v>
      </c>
      <c r="E1202" t="s">
        <v>32</v>
      </c>
      <c r="F1202">
        <v>21.8</v>
      </c>
      <c r="G1202">
        <v>21.8</v>
      </c>
      <c r="I1202" t="s">
        <v>6935</v>
      </c>
    </row>
    <row r="1203" spans="1:9">
      <c r="A1203" t="s">
        <v>17287</v>
      </c>
      <c r="B1203" t="s">
        <v>65</v>
      </c>
      <c r="C1203">
        <v>1402</v>
      </c>
      <c r="D1203" t="s">
        <v>10095</v>
      </c>
      <c r="E1203" t="s">
        <v>32</v>
      </c>
      <c r="F1203">
        <v>7.54</v>
      </c>
      <c r="G1203">
        <v>7.54</v>
      </c>
      <c r="I1203" t="s">
        <v>6935</v>
      </c>
    </row>
    <row r="1204" spans="1:9">
      <c r="A1204" t="s">
        <v>17288</v>
      </c>
      <c r="B1204" t="s">
        <v>65</v>
      </c>
      <c r="C1204">
        <v>1420</v>
      </c>
      <c r="D1204" t="s">
        <v>10096</v>
      </c>
      <c r="E1204" t="s">
        <v>32</v>
      </c>
      <c r="F1204">
        <v>9.6999999999999993</v>
      </c>
      <c r="G1204">
        <v>9.6999999999999993</v>
      </c>
      <c r="I1204" t="s">
        <v>6935</v>
      </c>
    </row>
    <row r="1205" spans="1:9">
      <c r="A1205" t="s">
        <v>17289</v>
      </c>
      <c r="B1205" t="s">
        <v>65</v>
      </c>
      <c r="C1205">
        <v>1419</v>
      </c>
      <c r="D1205" t="s">
        <v>10097</v>
      </c>
      <c r="E1205" t="s">
        <v>32</v>
      </c>
      <c r="F1205">
        <v>11.72</v>
      </c>
      <c r="G1205">
        <v>11.72</v>
      </c>
      <c r="I1205" t="s">
        <v>6935</v>
      </c>
    </row>
    <row r="1206" spans="1:9">
      <c r="A1206" t="s">
        <v>17290</v>
      </c>
      <c r="B1206" t="s">
        <v>65</v>
      </c>
      <c r="C1206">
        <v>1414</v>
      </c>
      <c r="D1206" t="s">
        <v>10098</v>
      </c>
      <c r="E1206" t="s">
        <v>32</v>
      </c>
      <c r="F1206">
        <v>11.47</v>
      </c>
      <c r="G1206">
        <v>11.47</v>
      </c>
      <c r="I1206" t="s">
        <v>6935</v>
      </c>
    </row>
    <row r="1207" spans="1:9">
      <c r="A1207" t="s">
        <v>17291</v>
      </c>
      <c r="B1207" t="s">
        <v>65</v>
      </c>
      <c r="C1207">
        <v>1413</v>
      </c>
      <c r="D1207" t="s">
        <v>10099</v>
      </c>
      <c r="E1207" t="s">
        <v>32</v>
      </c>
      <c r="F1207">
        <v>16.940000000000001</v>
      </c>
      <c r="G1207">
        <v>16.940000000000001</v>
      </c>
      <c r="I1207" t="s">
        <v>6935</v>
      </c>
    </row>
    <row r="1208" spans="1:9">
      <c r="A1208" t="s">
        <v>17292</v>
      </c>
      <c r="B1208" t="s">
        <v>65</v>
      </c>
      <c r="C1208">
        <v>1412</v>
      </c>
      <c r="D1208" t="s">
        <v>10100</v>
      </c>
      <c r="E1208" t="s">
        <v>32</v>
      </c>
      <c r="F1208">
        <v>14.35</v>
      </c>
      <c r="G1208">
        <v>14.35</v>
      </c>
      <c r="I1208" t="s">
        <v>6935</v>
      </c>
    </row>
    <row r="1209" spans="1:9">
      <c r="A1209" t="s">
        <v>17293</v>
      </c>
      <c r="B1209" t="s">
        <v>65</v>
      </c>
      <c r="C1209">
        <v>1406</v>
      </c>
      <c r="D1209" t="s">
        <v>10101</v>
      </c>
      <c r="E1209" t="s">
        <v>32</v>
      </c>
      <c r="F1209">
        <v>17.309999999999999</v>
      </c>
      <c r="G1209">
        <v>17.309999999999999</v>
      </c>
      <c r="I1209" t="s">
        <v>6935</v>
      </c>
    </row>
    <row r="1210" spans="1:9">
      <c r="A1210" t="s">
        <v>17294</v>
      </c>
      <c r="B1210" t="s">
        <v>65</v>
      </c>
      <c r="C1210">
        <v>45237</v>
      </c>
      <c r="D1210" t="s">
        <v>15711</v>
      </c>
      <c r="E1210" t="s">
        <v>32</v>
      </c>
      <c r="F1210">
        <v>19.86</v>
      </c>
      <c r="G1210">
        <v>19.86</v>
      </c>
      <c r="I1210" t="s">
        <v>6935</v>
      </c>
    </row>
    <row r="1211" spans="1:9">
      <c r="A1211" t="s">
        <v>17295</v>
      </c>
      <c r="B1211" t="s">
        <v>65</v>
      </c>
      <c r="C1211">
        <v>11281</v>
      </c>
      <c r="D1211" t="s">
        <v>10102</v>
      </c>
      <c r="E1211" t="s">
        <v>32</v>
      </c>
      <c r="F1211">
        <v>13032.95</v>
      </c>
      <c r="G1211">
        <v>13032.95</v>
      </c>
      <c r="I1211" t="s">
        <v>8951</v>
      </c>
    </row>
    <row r="1212" spans="1:9">
      <c r="A1212" t="s">
        <v>17296</v>
      </c>
      <c r="B1212" t="s">
        <v>65</v>
      </c>
      <c r="C1212">
        <v>1442</v>
      </c>
      <c r="D1212" t="s">
        <v>10103</v>
      </c>
      <c r="E1212" t="s">
        <v>32</v>
      </c>
      <c r="F1212">
        <v>10941.06</v>
      </c>
      <c r="G1212">
        <v>10941.06</v>
      </c>
      <c r="I1212" t="s">
        <v>6935</v>
      </c>
    </row>
    <row r="1213" spans="1:9">
      <c r="A1213" t="s">
        <v>17297</v>
      </c>
      <c r="B1213" t="s">
        <v>65</v>
      </c>
      <c r="C1213">
        <v>13457</v>
      </c>
      <c r="D1213" t="s">
        <v>10104</v>
      </c>
      <c r="E1213" t="s">
        <v>32</v>
      </c>
      <c r="F1213">
        <v>9444.16</v>
      </c>
      <c r="G1213">
        <v>9444.16</v>
      </c>
      <c r="I1213" t="s">
        <v>6935</v>
      </c>
    </row>
    <row r="1214" spans="1:9">
      <c r="A1214" t="s">
        <v>17298</v>
      </c>
      <c r="B1214" t="s">
        <v>65</v>
      </c>
      <c r="C1214">
        <v>40699</v>
      </c>
      <c r="D1214" t="s">
        <v>10105</v>
      </c>
      <c r="E1214" t="s">
        <v>32</v>
      </c>
      <c r="F1214">
        <v>7300.7</v>
      </c>
      <c r="G1214">
        <v>7300.7</v>
      </c>
      <c r="I1214" t="s">
        <v>6935</v>
      </c>
    </row>
    <row r="1215" spans="1:9">
      <c r="A1215" t="s">
        <v>17299</v>
      </c>
      <c r="B1215" t="s">
        <v>65</v>
      </c>
      <c r="C1215">
        <v>40701</v>
      </c>
      <c r="D1215" t="s">
        <v>10106</v>
      </c>
      <c r="E1215" t="s">
        <v>32</v>
      </c>
      <c r="F1215">
        <v>129086.35</v>
      </c>
      <c r="G1215">
        <v>129086.35</v>
      </c>
      <c r="I1215" t="s">
        <v>6935</v>
      </c>
    </row>
    <row r="1216" spans="1:9">
      <c r="A1216" t="s">
        <v>17300</v>
      </c>
      <c r="B1216" t="s">
        <v>65</v>
      </c>
      <c r="C1216">
        <v>40700</v>
      </c>
      <c r="D1216" t="s">
        <v>10107</v>
      </c>
      <c r="E1216" t="s">
        <v>32</v>
      </c>
      <c r="F1216">
        <v>16995.07</v>
      </c>
      <c r="G1216">
        <v>16995.07</v>
      </c>
      <c r="I1216" t="s">
        <v>6935</v>
      </c>
    </row>
    <row r="1217" spans="1:9">
      <c r="A1217" t="s">
        <v>17301</v>
      </c>
      <c r="B1217" t="s">
        <v>65</v>
      </c>
      <c r="C1217">
        <v>13458</v>
      </c>
      <c r="D1217" t="s">
        <v>10108</v>
      </c>
      <c r="E1217" t="s">
        <v>32</v>
      </c>
      <c r="F1217">
        <v>16149.52</v>
      </c>
      <c r="G1217">
        <v>16149.52</v>
      </c>
      <c r="I1217" t="s">
        <v>6935</v>
      </c>
    </row>
    <row r="1218" spans="1:9">
      <c r="A1218" t="s">
        <v>17302</v>
      </c>
      <c r="B1218" t="s">
        <v>65</v>
      </c>
      <c r="C1218">
        <v>11134</v>
      </c>
      <c r="D1218" t="s">
        <v>10109</v>
      </c>
      <c r="E1218" t="s">
        <v>9</v>
      </c>
      <c r="F1218">
        <v>53.27</v>
      </c>
      <c r="G1218">
        <v>53.27</v>
      </c>
      <c r="I1218" t="s">
        <v>6935</v>
      </c>
    </row>
    <row r="1219" spans="1:9">
      <c r="A1219" t="s">
        <v>17303</v>
      </c>
      <c r="B1219" t="s">
        <v>65</v>
      </c>
      <c r="C1219">
        <v>11135</v>
      </c>
      <c r="D1219" t="s">
        <v>10110</v>
      </c>
      <c r="E1219" t="s">
        <v>9</v>
      </c>
      <c r="F1219">
        <v>57.52</v>
      </c>
      <c r="G1219">
        <v>57.52</v>
      </c>
      <c r="I1219" t="s">
        <v>6935</v>
      </c>
    </row>
    <row r="1220" spans="1:9">
      <c r="A1220" t="s">
        <v>17304</v>
      </c>
      <c r="B1220" t="s">
        <v>65</v>
      </c>
      <c r="C1220">
        <v>11136</v>
      </c>
      <c r="D1220" t="s">
        <v>10111</v>
      </c>
      <c r="E1220" t="s">
        <v>9</v>
      </c>
      <c r="F1220">
        <v>65.86</v>
      </c>
      <c r="G1220">
        <v>65.86</v>
      </c>
      <c r="I1220" t="s">
        <v>6935</v>
      </c>
    </row>
    <row r="1221" spans="1:9">
      <c r="A1221" t="s">
        <v>17305</v>
      </c>
      <c r="B1221" t="s">
        <v>65</v>
      </c>
      <c r="C1221">
        <v>34743</v>
      </c>
      <c r="D1221" t="s">
        <v>10112</v>
      </c>
      <c r="E1221" t="s">
        <v>9</v>
      </c>
      <c r="F1221">
        <v>79.47</v>
      </c>
      <c r="G1221">
        <v>79.47</v>
      </c>
      <c r="I1221" t="s">
        <v>6935</v>
      </c>
    </row>
    <row r="1222" spans="1:9">
      <c r="A1222" t="s">
        <v>17306</v>
      </c>
      <c r="B1222" t="s">
        <v>65</v>
      </c>
      <c r="C1222">
        <v>11137</v>
      </c>
      <c r="D1222" t="s">
        <v>10113</v>
      </c>
      <c r="E1222" t="s">
        <v>9</v>
      </c>
      <c r="F1222">
        <v>90.26</v>
      </c>
      <c r="G1222">
        <v>90.26</v>
      </c>
      <c r="I1222" t="s">
        <v>6935</v>
      </c>
    </row>
    <row r="1223" spans="1:9">
      <c r="A1223" t="s">
        <v>17307</v>
      </c>
      <c r="B1223" t="s">
        <v>65</v>
      </c>
      <c r="C1223">
        <v>34745</v>
      </c>
      <c r="D1223" t="s">
        <v>10114</v>
      </c>
      <c r="E1223" t="s">
        <v>9</v>
      </c>
      <c r="F1223">
        <v>107.34</v>
      </c>
      <c r="G1223">
        <v>107.34</v>
      </c>
      <c r="I1223" t="s">
        <v>6935</v>
      </c>
    </row>
    <row r="1224" spans="1:9">
      <c r="A1224" t="s">
        <v>17308</v>
      </c>
      <c r="B1224" t="s">
        <v>65</v>
      </c>
      <c r="C1224">
        <v>34746</v>
      </c>
      <c r="D1224" t="s">
        <v>10115</v>
      </c>
      <c r="E1224" t="s">
        <v>9</v>
      </c>
      <c r="F1224">
        <v>29.27</v>
      </c>
      <c r="G1224">
        <v>29.27</v>
      </c>
      <c r="I1224" t="s">
        <v>6935</v>
      </c>
    </row>
    <row r="1225" spans="1:9">
      <c r="A1225" t="s">
        <v>17309</v>
      </c>
      <c r="B1225" t="s">
        <v>65</v>
      </c>
      <c r="C1225">
        <v>1360</v>
      </c>
      <c r="D1225" t="s">
        <v>10116</v>
      </c>
      <c r="E1225" t="s">
        <v>9</v>
      </c>
      <c r="F1225">
        <v>34.15</v>
      </c>
      <c r="G1225">
        <v>34.15</v>
      </c>
      <c r="I1225" t="s">
        <v>6935</v>
      </c>
    </row>
    <row r="1226" spans="1:9">
      <c r="A1226" t="s">
        <v>17310</v>
      </c>
      <c r="B1226" t="s">
        <v>65</v>
      </c>
      <c r="C1226">
        <v>36524</v>
      </c>
      <c r="D1226" t="s">
        <v>10117</v>
      </c>
      <c r="E1226" t="s">
        <v>32</v>
      </c>
      <c r="F1226">
        <v>194585.95</v>
      </c>
      <c r="G1226">
        <v>194585.95</v>
      </c>
      <c r="I1226" t="s">
        <v>6935</v>
      </c>
    </row>
    <row r="1227" spans="1:9">
      <c r="A1227" t="s">
        <v>17311</v>
      </c>
      <c r="B1227" t="s">
        <v>65</v>
      </c>
      <c r="C1227">
        <v>36526</v>
      </c>
      <c r="D1227" t="s">
        <v>10118</v>
      </c>
      <c r="E1227" t="s">
        <v>32</v>
      </c>
      <c r="F1227">
        <v>156805.28</v>
      </c>
      <c r="G1227">
        <v>156805.28</v>
      </c>
      <c r="I1227" t="s">
        <v>6935</v>
      </c>
    </row>
    <row r="1228" spans="1:9">
      <c r="A1228" t="s">
        <v>17312</v>
      </c>
      <c r="B1228" t="s">
        <v>65</v>
      </c>
      <c r="C1228">
        <v>36523</v>
      </c>
      <c r="D1228" t="s">
        <v>10119</v>
      </c>
      <c r="E1228" t="s">
        <v>32</v>
      </c>
      <c r="F1228">
        <v>335698.96</v>
      </c>
      <c r="G1228">
        <v>335698.96</v>
      </c>
      <c r="I1228" t="s">
        <v>6935</v>
      </c>
    </row>
    <row r="1229" spans="1:9">
      <c r="A1229" t="s">
        <v>17313</v>
      </c>
      <c r="B1229" t="s">
        <v>65</v>
      </c>
      <c r="C1229">
        <v>36527</v>
      </c>
      <c r="D1229" t="s">
        <v>10120</v>
      </c>
      <c r="E1229" t="s">
        <v>32</v>
      </c>
      <c r="F1229">
        <v>364638.21</v>
      </c>
      <c r="G1229">
        <v>364638.21</v>
      </c>
      <c r="I1229" t="s">
        <v>6935</v>
      </c>
    </row>
    <row r="1230" spans="1:9">
      <c r="A1230" t="s">
        <v>17314</v>
      </c>
      <c r="B1230" t="s">
        <v>65</v>
      </c>
      <c r="C1230">
        <v>38642</v>
      </c>
      <c r="D1230" t="s">
        <v>10121</v>
      </c>
      <c r="E1230" t="s">
        <v>32</v>
      </c>
      <c r="F1230">
        <v>84897.13</v>
      </c>
      <c r="G1230">
        <v>84897.13</v>
      </c>
      <c r="I1230" t="s">
        <v>6935</v>
      </c>
    </row>
    <row r="1231" spans="1:9">
      <c r="A1231" t="s">
        <v>17315</v>
      </c>
      <c r="B1231" t="s">
        <v>65</v>
      </c>
      <c r="C1231">
        <v>36522</v>
      </c>
      <c r="D1231" t="s">
        <v>10122</v>
      </c>
      <c r="E1231" t="s">
        <v>32</v>
      </c>
      <c r="F1231">
        <v>98734.35</v>
      </c>
      <c r="G1231">
        <v>98734.35</v>
      </c>
      <c r="I1231" t="s">
        <v>6935</v>
      </c>
    </row>
    <row r="1232" spans="1:9">
      <c r="A1232" t="s">
        <v>17316</v>
      </c>
      <c r="B1232" t="s">
        <v>65</v>
      </c>
      <c r="C1232">
        <v>36525</v>
      </c>
      <c r="D1232" t="s">
        <v>10123</v>
      </c>
      <c r="E1232" t="s">
        <v>32</v>
      </c>
      <c r="F1232">
        <v>132228.35</v>
      </c>
      <c r="G1232">
        <v>132228.35</v>
      </c>
      <c r="I1232" t="s">
        <v>6935</v>
      </c>
    </row>
    <row r="1233" spans="1:9">
      <c r="A1233" t="s">
        <v>17317</v>
      </c>
      <c r="B1233" t="s">
        <v>65</v>
      </c>
      <c r="C1233">
        <v>13803</v>
      </c>
      <c r="D1233" t="s">
        <v>10124</v>
      </c>
      <c r="E1233" t="s">
        <v>32</v>
      </c>
      <c r="F1233">
        <v>131850</v>
      </c>
      <c r="G1233">
        <v>131850</v>
      </c>
      <c r="I1233" t="s">
        <v>8951</v>
      </c>
    </row>
    <row r="1234" spans="1:9">
      <c r="A1234" t="s">
        <v>17318</v>
      </c>
      <c r="B1234" t="s">
        <v>65</v>
      </c>
      <c r="C1234">
        <v>34348</v>
      </c>
      <c r="D1234" t="s">
        <v>10125</v>
      </c>
      <c r="E1234" t="s">
        <v>12</v>
      </c>
      <c r="F1234">
        <v>22.69</v>
      </c>
      <c r="G1234">
        <v>22.69</v>
      </c>
      <c r="I1234" t="s">
        <v>6935</v>
      </c>
    </row>
    <row r="1235" spans="1:9">
      <c r="A1235" t="s">
        <v>17319</v>
      </c>
      <c r="B1235" t="s">
        <v>65</v>
      </c>
      <c r="C1235">
        <v>34347</v>
      </c>
      <c r="D1235" t="s">
        <v>10126</v>
      </c>
      <c r="E1235" t="s">
        <v>12</v>
      </c>
      <c r="F1235">
        <v>16.22</v>
      </c>
      <c r="G1235">
        <v>16.22</v>
      </c>
      <c r="I1235" t="s">
        <v>6935</v>
      </c>
    </row>
    <row r="1236" spans="1:9">
      <c r="A1236" t="s">
        <v>17320</v>
      </c>
      <c r="B1236" t="s">
        <v>65</v>
      </c>
      <c r="C1236">
        <v>11146</v>
      </c>
      <c r="D1236" t="s">
        <v>10127</v>
      </c>
      <c r="E1236" t="s">
        <v>10</v>
      </c>
      <c r="F1236">
        <v>495.11</v>
      </c>
      <c r="G1236">
        <v>495.11</v>
      </c>
      <c r="I1236" t="s">
        <v>6935</v>
      </c>
    </row>
    <row r="1237" spans="1:9">
      <c r="A1237" t="s">
        <v>17321</v>
      </c>
      <c r="B1237" t="s">
        <v>65</v>
      </c>
      <c r="C1237">
        <v>11147</v>
      </c>
      <c r="D1237" t="s">
        <v>10128</v>
      </c>
      <c r="E1237" t="s">
        <v>10</v>
      </c>
      <c r="F1237">
        <v>514.48</v>
      </c>
      <c r="G1237">
        <v>514.48</v>
      </c>
      <c r="I1237" t="s">
        <v>6935</v>
      </c>
    </row>
    <row r="1238" spans="1:9">
      <c r="A1238" t="s">
        <v>17322</v>
      </c>
      <c r="B1238" t="s">
        <v>65</v>
      </c>
      <c r="C1238">
        <v>34872</v>
      </c>
      <c r="D1238" t="s">
        <v>10129</v>
      </c>
      <c r="E1238" t="s">
        <v>10</v>
      </c>
      <c r="F1238">
        <v>520.26</v>
      </c>
      <c r="G1238">
        <v>520.26</v>
      </c>
      <c r="I1238" t="s">
        <v>6935</v>
      </c>
    </row>
    <row r="1239" spans="1:9">
      <c r="A1239" t="s">
        <v>17323</v>
      </c>
      <c r="B1239" t="s">
        <v>65</v>
      </c>
      <c r="C1239">
        <v>34491</v>
      </c>
      <c r="D1239" t="s">
        <v>10130</v>
      </c>
      <c r="E1239" t="s">
        <v>10</v>
      </c>
      <c r="F1239">
        <v>535.34</v>
      </c>
      <c r="G1239">
        <v>535.34</v>
      </c>
      <c r="I1239" t="s">
        <v>6935</v>
      </c>
    </row>
    <row r="1240" spans="1:9">
      <c r="A1240" t="s">
        <v>17324</v>
      </c>
      <c r="B1240" t="s">
        <v>65</v>
      </c>
      <c r="C1240">
        <v>34770</v>
      </c>
      <c r="D1240" t="s">
        <v>10131</v>
      </c>
      <c r="E1240" t="s">
        <v>6502</v>
      </c>
      <c r="F1240">
        <v>512.51</v>
      </c>
      <c r="G1240">
        <v>512.51</v>
      </c>
      <c r="I1240" t="s">
        <v>6935</v>
      </c>
    </row>
    <row r="1241" spans="1:9">
      <c r="A1241" t="s">
        <v>17325</v>
      </c>
      <c r="B1241" t="s">
        <v>65</v>
      </c>
      <c r="C1241">
        <v>1518</v>
      </c>
      <c r="D1241" t="s">
        <v>10132</v>
      </c>
      <c r="E1241" t="s">
        <v>6502</v>
      </c>
      <c r="F1241">
        <v>522.5</v>
      </c>
      <c r="G1241">
        <v>522.5</v>
      </c>
      <c r="I1241" t="s">
        <v>8951</v>
      </c>
    </row>
    <row r="1242" spans="1:9">
      <c r="A1242" t="s">
        <v>17326</v>
      </c>
      <c r="B1242" t="s">
        <v>65</v>
      </c>
      <c r="C1242">
        <v>41965</v>
      </c>
      <c r="D1242" t="s">
        <v>10133</v>
      </c>
      <c r="E1242" t="s">
        <v>6502</v>
      </c>
      <c r="F1242">
        <v>458.14</v>
      </c>
      <c r="G1242">
        <v>458.14</v>
      </c>
      <c r="I1242" t="s">
        <v>6935</v>
      </c>
    </row>
    <row r="1243" spans="1:9">
      <c r="A1243" t="s">
        <v>17327</v>
      </c>
      <c r="B1243" t="s">
        <v>65</v>
      </c>
      <c r="C1243">
        <v>1524</v>
      </c>
      <c r="D1243" t="s">
        <v>10134</v>
      </c>
      <c r="E1243" t="s">
        <v>10</v>
      </c>
      <c r="F1243">
        <v>475.02</v>
      </c>
      <c r="G1243">
        <v>475.02</v>
      </c>
      <c r="I1243" t="s">
        <v>6935</v>
      </c>
    </row>
    <row r="1244" spans="1:9">
      <c r="A1244" t="s">
        <v>17328</v>
      </c>
      <c r="B1244" t="s">
        <v>65</v>
      </c>
      <c r="C1244">
        <v>34492</v>
      </c>
      <c r="D1244" t="s">
        <v>10135</v>
      </c>
      <c r="E1244" t="s">
        <v>10</v>
      </c>
      <c r="F1244">
        <v>440</v>
      </c>
      <c r="G1244">
        <v>440</v>
      </c>
      <c r="I1244" t="s">
        <v>8951</v>
      </c>
    </row>
    <row r="1245" spans="1:9">
      <c r="A1245" t="s">
        <v>17329</v>
      </c>
      <c r="B1245" t="s">
        <v>65</v>
      </c>
      <c r="C1245">
        <v>38404</v>
      </c>
      <c r="D1245" t="s">
        <v>10136</v>
      </c>
      <c r="E1245" t="s">
        <v>10</v>
      </c>
      <c r="F1245">
        <v>455.75</v>
      </c>
      <c r="G1245">
        <v>455.75</v>
      </c>
      <c r="I1245" t="s">
        <v>6935</v>
      </c>
    </row>
    <row r="1246" spans="1:9">
      <c r="A1246" t="s">
        <v>17330</v>
      </c>
      <c r="B1246" t="s">
        <v>65</v>
      </c>
      <c r="C1246">
        <v>39849</v>
      </c>
      <c r="D1246" t="s">
        <v>10137</v>
      </c>
      <c r="E1246" t="s">
        <v>10</v>
      </c>
      <c r="F1246">
        <v>522.29</v>
      </c>
      <c r="G1246">
        <v>522.29</v>
      </c>
      <c r="I1246" t="s">
        <v>6935</v>
      </c>
    </row>
    <row r="1247" spans="1:9">
      <c r="A1247" t="s">
        <v>17331</v>
      </c>
      <c r="B1247" t="s">
        <v>65</v>
      </c>
      <c r="C1247">
        <v>38464</v>
      </c>
      <c r="D1247" t="s">
        <v>10138</v>
      </c>
      <c r="E1247" t="s">
        <v>10</v>
      </c>
      <c r="F1247">
        <v>529.87</v>
      </c>
      <c r="G1247">
        <v>529.87</v>
      </c>
      <c r="I1247" t="s">
        <v>6935</v>
      </c>
    </row>
    <row r="1248" spans="1:9">
      <c r="A1248" t="s">
        <v>17332</v>
      </c>
      <c r="B1248" t="s">
        <v>65</v>
      </c>
      <c r="C1248">
        <v>1527</v>
      </c>
      <c r="D1248" t="s">
        <v>10139</v>
      </c>
      <c r="E1248" t="s">
        <v>10</v>
      </c>
      <c r="F1248">
        <v>490.1</v>
      </c>
      <c r="G1248">
        <v>490.1</v>
      </c>
      <c r="I1248" t="s">
        <v>6935</v>
      </c>
    </row>
    <row r="1249" spans="1:9">
      <c r="A1249" t="s">
        <v>17333</v>
      </c>
      <c r="B1249" t="s">
        <v>65</v>
      </c>
      <c r="C1249">
        <v>34493</v>
      </c>
      <c r="D1249" t="s">
        <v>10140</v>
      </c>
      <c r="E1249" t="s">
        <v>10</v>
      </c>
      <c r="F1249">
        <v>452.4</v>
      </c>
      <c r="G1249">
        <v>452.4</v>
      </c>
      <c r="I1249" t="s">
        <v>6935</v>
      </c>
    </row>
    <row r="1250" spans="1:9">
      <c r="A1250" t="s">
        <v>17334</v>
      </c>
      <c r="B1250" t="s">
        <v>65</v>
      </c>
      <c r="C1250">
        <v>38405</v>
      </c>
      <c r="D1250" t="s">
        <v>10141</v>
      </c>
      <c r="E1250" t="s">
        <v>10</v>
      </c>
      <c r="F1250">
        <v>469.81</v>
      </c>
      <c r="G1250">
        <v>469.81</v>
      </c>
      <c r="I1250" t="s">
        <v>6935</v>
      </c>
    </row>
    <row r="1251" spans="1:9">
      <c r="A1251" t="s">
        <v>17335</v>
      </c>
      <c r="B1251" t="s">
        <v>65</v>
      </c>
      <c r="C1251">
        <v>38408</v>
      </c>
      <c r="D1251" t="s">
        <v>10142</v>
      </c>
      <c r="E1251" t="s">
        <v>10</v>
      </c>
      <c r="F1251">
        <v>520.03</v>
      </c>
      <c r="G1251">
        <v>520.03</v>
      </c>
      <c r="I1251" t="s">
        <v>6935</v>
      </c>
    </row>
    <row r="1252" spans="1:9">
      <c r="A1252" t="s">
        <v>17336</v>
      </c>
      <c r="B1252" t="s">
        <v>65</v>
      </c>
      <c r="C1252">
        <v>1525</v>
      </c>
      <c r="D1252" t="s">
        <v>10143</v>
      </c>
      <c r="E1252" t="s">
        <v>10</v>
      </c>
      <c r="F1252">
        <v>505.18</v>
      </c>
      <c r="G1252">
        <v>505.18</v>
      </c>
      <c r="I1252" t="s">
        <v>6935</v>
      </c>
    </row>
    <row r="1253" spans="1:9">
      <c r="A1253" t="s">
        <v>17337</v>
      </c>
      <c r="B1253" t="s">
        <v>65</v>
      </c>
      <c r="C1253">
        <v>34494</v>
      </c>
      <c r="D1253" t="s">
        <v>10144</v>
      </c>
      <c r="E1253" t="s">
        <v>10</v>
      </c>
      <c r="F1253">
        <v>467.48</v>
      </c>
      <c r="G1253">
        <v>467.48</v>
      </c>
      <c r="I1253" t="s">
        <v>6935</v>
      </c>
    </row>
    <row r="1254" spans="1:9">
      <c r="A1254" t="s">
        <v>17338</v>
      </c>
      <c r="B1254" t="s">
        <v>65</v>
      </c>
      <c r="C1254">
        <v>38406</v>
      </c>
      <c r="D1254" t="s">
        <v>10145</v>
      </c>
      <c r="E1254" t="s">
        <v>10</v>
      </c>
      <c r="F1254">
        <v>496.09</v>
      </c>
      <c r="G1254">
        <v>496.09</v>
      </c>
      <c r="I1254" t="s">
        <v>6935</v>
      </c>
    </row>
    <row r="1255" spans="1:9">
      <c r="A1255" t="s">
        <v>17339</v>
      </c>
      <c r="B1255" t="s">
        <v>65</v>
      </c>
      <c r="C1255">
        <v>38409</v>
      </c>
      <c r="D1255" t="s">
        <v>10146</v>
      </c>
      <c r="E1255" t="s">
        <v>10</v>
      </c>
      <c r="F1255">
        <v>523.58000000000004</v>
      </c>
      <c r="G1255">
        <v>523.58000000000004</v>
      </c>
      <c r="I1255" t="s">
        <v>6935</v>
      </c>
    </row>
    <row r="1256" spans="1:9">
      <c r="A1256" t="s">
        <v>17340</v>
      </c>
      <c r="B1256" t="s">
        <v>65</v>
      </c>
      <c r="C1256">
        <v>43360</v>
      </c>
      <c r="D1256" t="s">
        <v>10147</v>
      </c>
      <c r="E1256" t="s">
        <v>10</v>
      </c>
      <c r="F1256">
        <v>545.94000000000005</v>
      </c>
      <c r="G1256">
        <v>545.94000000000005</v>
      </c>
      <c r="I1256" t="s">
        <v>6935</v>
      </c>
    </row>
    <row r="1257" spans="1:9">
      <c r="A1257" t="s">
        <v>17341</v>
      </c>
      <c r="B1257" t="s">
        <v>65</v>
      </c>
      <c r="C1257">
        <v>11145</v>
      </c>
      <c r="D1257" t="s">
        <v>10148</v>
      </c>
      <c r="E1257" t="s">
        <v>10</v>
      </c>
      <c r="F1257">
        <v>520.26</v>
      </c>
      <c r="G1257">
        <v>520.26</v>
      </c>
      <c r="I1257" t="s">
        <v>6935</v>
      </c>
    </row>
    <row r="1258" spans="1:9">
      <c r="A1258" t="s">
        <v>17342</v>
      </c>
      <c r="B1258" t="s">
        <v>65</v>
      </c>
      <c r="C1258">
        <v>34495</v>
      </c>
      <c r="D1258" t="s">
        <v>10149</v>
      </c>
      <c r="E1258" t="s">
        <v>10</v>
      </c>
      <c r="F1258">
        <v>482.56</v>
      </c>
      <c r="G1258">
        <v>482.56</v>
      </c>
      <c r="I1258" t="s">
        <v>6935</v>
      </c>
    </row>
    <row r="1259" spans="1:9">
      <c r="A1259" t="s">
        <v>17343</v>
      </c>
      <c r="B1259" t="s">
        <v>65</v>
      </c>
      <c r="C1259">
        <v>34479</v>
      </c>
      <c r="D1259" t="s">
        <v>10150</v>
      </c>
      <c r="E1259" t="s">
        <v>10</v>
      </c>
      <c r="F1259">
        <v>535.34</v>
      </c>
      <c r="G1259">
        <v>535.34</v>
      </c>
      <c r="I1259" t="s">
        <v>6935</v>
      </c>
    </row>
    <row r="1260" spans="1:9">
      <c r="A1260" t="s">
        <v>17344</v>
      </c>
      <c r="B1260" t="s">
        <v>65</v>
      </c>
      <c r="C1260">
        <v>34496</v>
      </c>
      <c r="D1260" t="s">
        <v>10151</v>
      </c>
      <c r="E1260" t="s">
        <v>10</v>
      </c>
      <c r="F1260">
        <v>503.39</v>
      </c>
      <c r="G1260">
        <v>503.39</v>
      </c>
      <c r="I1260" t="s">
        <v>6935</v>
      </c>
    </row>
    <row r="1261" spans="1:9">
      <c r="A1261" t="s">
        <v>17345</v>
      </c>
      <c r="B1261" t="s">
        <v>65</v>
      </c>
      <c r="C1261">
        <v>34481</v>
      </c>
      <c r="D1261" t="s">
        <v>10152</v>
      </c>
      <c r="E1261" t="s">
        <v>10</v>
      </c>
      <c r="F1261">
        <v>559.36</v>
      </c>
      <c r="G1261">
        <v>559.36</v>
      </c>
      <c r="I1261" t="s">
        <v>6935</v>
      </c>
    </row>
    <row r="1262" spans="1:9">
      <c r="A1262" t="s">
        <v>17346</v>
      </c>
      <c r="B1262" t="s">
        <v>65</v>
      </c>
      <c r="C1262">
        <v>34483</v>
      </c>
      <c r="D1262" t="s">
        <v>10153</v>
      </c>
      <c r="E1262" t="s">
        <v>10</v>
      </c>
      <c r="F1262">
        <v>597.64</v>
      </c>
      <c r="G1262">
        <v>597.64</v>
      </c>
      <c r="I1262" t="s">
        <v>6935</v>
      </c>
    </row>
    <row r="1263" spans="1:9">
      <c r="A1263" t="s">
        <v>17347</v>
      </c>
      <c r="B1263" t="s">
        <v>65</v>
      </c>
      <c r="C1263">
        <v>34485</v>
      </c>
      <c r="D1263" t="s">
        <v>10154</v>
      </c>
      <c r="E1263" t="s">
        <v>10</v>
      </c>
      <c r="F1263">
        <v>639.11</v>
      </c>
      <c r="G1263">
        <v>639.11</v>
      </c>
      <c r="I1263" t="s">
        <v>6935</v>
      </c>
    </row>
    <row r="1264" spans="1:9">
      <c r="A1264" t="s">
        <v>17348</v>
      </c>
      <c r="B1264" t="s">
        <v>65</v>
      </c>
      <c r="C1264">
        <v>14041</v>
      </c>
      <c r="D1264" t="s">
        <v>10155</v>
      </c>
      <c r="E1264" t="s">
        <v>10</v>
      </c>
      <c r="F1264">
        <v>415.45</v>
      </c>
      <c r="G1264">
        <v>415.45</v>
      </c>
      <c r="I1264" t="s">
        <v>6935</v>
      </c>
    </row>
    <row r="1265" spans="1:9">
      <c r="A1265" t="s">
        <v>17349</v>
      </c>
      <c r="B1265" t="s">
        <v>65</v>
      </c>
      <c r="C1265">
        <v>1523</v>
      </c>
      <c r="D1265" t="s">
        <v>10156</v>
      </c>
      <c r="E1265" t="s">
        <v>10</v>
      </c>
      <c r="F1265">
        <v>422.24</v>
      </c>
      <c r="G1265">
        <v>422.24</v>
      </c>
      <c r="I1265" t="s">
        <v>6935</v>
      </c>
    </row>
    <row r="1266" spans="1:9">
      <c r="A1266" t="s">
        <v>17350</v>
      </c>
      <c r="B1266" t="s">
        <v>65</v>
      </c>
      <c r="C1266">
        <v>14054</v>
      </c>
      <c r="D1266" t="s">
        <v>10157</v>
      </c>
      <c r="E1266" t="s">
        <v>32</v>
      </c>
      <c r="F1266">
        <v>18.989999999999998</v>
      </c>
      <c r="G1266">
        <v>18.989999999999998</v>
      </c>
      <c r="I1266" t="s">
        <v>6935</v>
      </c>
    </row>
    <row r="1267" spans="1:9">
      <c r="A1267" t="s">
        <v>17351</v>
      </c>
      <c r="B1267" t="s">
        <v>65</v>
      </c>
      <c r="C1267">
        <v>14052</v>
      </c>
      <c r="D1267" t="s">
        <v>10158</v>
      </c>
      <c r="E1267" t="s">
        <v>32</v>
      </c>
      <c r="F1267">
        <v>14.61</v>
      </c>
      <c r="G1267">
        <v>14.61</v>
      </c>
      <c r="I1267" t="s">
        <v>6935</v>
      </c>
    </row>
    <row r="1268" spans="1:9">
      <c r="A1268" t="s">
        <v>17352</v>
      </c>
      <c r="B1268" t="s">
        <v>65</v>
      </c>
      <c r="C1268">
        <v>14053</v>
      </c>
      <c r="D1268" t="s">
        <v>10159</v>
      </c>
      <c r="E1268" t="s">
        <v>32</v>
      </c>
      <c r="F1268">
        <v>14.83</v>
      </c>
      <c r="G1268">
        <v>14.83</v>
      </c>
      <c r="I1268" t="s">
        <v>6935</v>
      </c>
    </row>
    <row r="1269" spans="1:9">
      <c r="A1269" t="s">
        <v>17353</v>
      </c>
      <c r="B1269" t="s">
        <v>65</v>
      </c>
      <c r="C1269">
        <v>2560</v>
      </c>
      <c r="D1269" t="s">
        <v>10160</v>
      </c>
      <c r="E1269" t="s">
        <v>32</v>
      </c>
      <c r="F1269">
        <v>19.66</v>
      </c>
      <c r="G1269">
        <v>19.66</v>
      </c>
      <c r="I1269" t="s">
        <v>6935</v>
      </c>
    </row>
    <row r="1270" spans="1:9">
      <c r="A1270" t="s">
        <v>17354</v>
      </c>
      <c r="B1270" t="s">
        <v>65</v>
      </c>
      <c r="C1270">
        <v>2558</v>
      </c>
      <c r="D1270" t="s">
        <v>10161</v>
      </c>
      <c r="E1270" t="s">
        <v>32</v>
      </c>
      <c r="F1270">
        <v>11.17</v>
      </c>
      <c r="G1270">
        <v>11.17</v>
      </c>
      <c r="I1270" t="s">
        <v>6935</v>
      </c>
    </row>
    <row r="1271" spans="1:9">
      <c r="A1271" t="s">
        <v>17355</v>
      </c>
      <c r="B1271" t="s">
        <v>65</v>
      </c>
      <c r="C1271">
        <v>2559</v>
      </c>
      <c r="D1271" t="s">
        <v>10162</v>
      </c>
      <c r="E1271" t="s">
        <v>32</v>
      </c>
      <c r="F1271">
        <v>15.72</v>
      </c>
      <c r="G1271">
        <v>15.72</v>
      </c>
      <c r="I1271" t="s">
        <v>8951</v>
      </c>
    </row>
    <row r="1272" spans="1:9">
      <c r="A1272" t="s">
        <v>17356</v>
      </c>
      <c r="B1272" t="s">
        <v>65</v>
      </c>
      <c r="C1272">
        <v>2592</v>
      </c>
      <c r="D1272" t="s">
        <v>10163</v>
      </c>
      <c r="E1272" t="s">
        <v>32</v>
      </c>
      <c r="F1272">
        <v>260.60000000000002</v>
      </c>
      <c r="G1272">
        <v>260.60000000000002</v>
      </c>
      <c r="I1272" t="s">
        <v>6935</v>
      </c>
    </row>
    <row r="1273" spans="1:9">
      <c r="A1273" t="s">
        <v>17357</v>
      </c>
      <c r="B1273" t="s">
        <v>65</v>
      </c>
      <c r="C1273">
        <v>2589</v>
      </c>
      <c r="D1273" t="s">
        <v>10164</v>
      </c>
      <c r="E1273" t="s">
        <v>32</v>
      </c>
      <c r="F1273">
        <v>34.86</v>
      </c>
      <c r="G1273">
        <v>34.86</v>
      </c>
      <c r="I1273" t="s">
        <v>6935</v>
      </c>
    </row>
    <row r="1274" spans="1:9">
      <c r="A1274" t="s">
        <v>17358</v>
      </c>
      <c r="B1274" t="s">
        <v>65</v>
      </c>
      <c r="C1274">
        <v>2566</v>
      </c>
      <c r="D1274" t="s">
        <v>10165</v>
      </c>
      <c r="E1274" t="s">
        <v>32</v>
      </c>
      <c r="F1274">
        <v>26.22</v>
      </c>
      <c r="G1274">
        <v>26.22</v>
      </c>
      <c r="I1274" t="s">
        <v>6935</v>
      </c>
    </row>
    <row r="1275" spans="1:9">
      <c r="A1275" t="s">
        <v>17359</v>
      </c>
      <c r="B1275" t="s">
        <v>65</v>
      </c>
      <c r="C1275">
        <v>2590</v>
      </c>
      <c r="D1275" t="s">
        <v>10166</v>
      </c>
      <c r="E1275" t="s">
        <v>32</v>
      </c>
      <c r="F1275">
        <v>21.39</v>
      </c>
      <c r="G1275">
        <v>21.39</v>
      </c>
      <c r="I1275" t="s">
        <v>6935</v>
      </c>
    </row>
    <row r="1276" spans="1:9">
      <c r="A1276" t="s">
        <v>17360</v>
      </c>
      <c r="B1276" t="s">
        <v>65</v>
      </c>
      <c r="C1276">
        <v>2591</v>
      </c>
      <c r="D1276" t="s">
        <v>10167</v>
      </c>
      <c r="E1276" t="s">
        <v>32</v>
      </c>
      <c r="F1276">
        <v>12.71</v>
      </c>
      <c r="G1276">
        <v>12.71</v>
      </c>
      <c r="I1276" t="s">
        <v>6935</v>
      </c>
    </row>
    <row r="1277" spans="1:9">
      <c r="A1277" t="s">
        <v>17361</v>
      </c>
      <c r="B1277" t="s">
        <v>65</v>
      </c>
      <c r="C1277">
        <v>2567</v>
      </c>
      <c r="D1277" t="s">
        <v>10168</v>
      </c>
      <c r="E1277" t="s">
        <v>32</v>
      </c>
      <c r="F1277">
        <v>51.13</v>
      </c>
      <c r="G1277">
        <v>51.13</v>
      </c>
      <c r="I1277" t="s">
        <v>6935</v>
      </c>
    </row>
    <row r="1278" spans="1:9">
      <c r="A1278" t="s">
        <v>17362</v>
      </c>
      <c r="B1278" t="s">
        <v>65</v>
      </c>
      <c r="C1278">
        <v>2568</v>
      </c>
      <c r="D1278" t="s">
        <v>10169</v>
      </c>
      <c r="E1278" t="s">
        <v>32</v>
      </c>
      <c r="F1278">
        <v>141.97999999999999</v>
      </c>
      <c r="G1278">
        <v>141.97999999999999</v>
      </c>
      <c r="I1278" t="s">
        <v>6935</v>
      </c>
    </row>
    <row r="1279" spans="1:9">
      <c r="A1279" t="s">
        <v>17363</v>
      </c>
      <c r="B1279" t="s">
        <v>65</v>
      </c>
      <c r="C1279">
        <v>2565</v>
      </c>
      <c r="D1279" t="s">
        <v>10170</v>
      </c>
      <c r="E1279" t="s">
        <v>32</v>
      </c>
      <c r="F1279">
        <v>12.73</v>
      </c>
      <c r="G1279">
        <v>12.73</v>
      </c>
      <c r="I1279" t="s">
        <v>6935</v>
      </c>
    </row>
    <row r="1280" spans="1:9">
      <c r="A1280" t="s">
        <v>17364</v>
      </c>
      <c r="B1280" t="s">
        <v>65</v>
      </c>
      <c r="C1280">
        <v>2594</v>
      </c>
      <c r="D1280" t="s">
        <v>10171</v>
      </c>
      <c r="E1280" t="s">
        <v>32</v>
      </c>
      <c r="F1280">
        <v>236.53</v>
      </c>
      <c r="G1280">
        <v>236.53</v>
      </c>
      <c r="I1280" t="s">
        <v>6935</v>
      </c>
    </row>
    <row r="1281" spans="1:9">
      <c r="A1281" t="s">
        <v>17365</v>
      </c>
      <c r="B1281" t="s">
        <v>65</v>
      </c>
      <c r="C1281">
        <v>2587</v>
      </c>
      <c r="D1281" t="s">
        <v>10172</v>
      </c>
      <c r="E1281" t="s">
        <v>32</v>
      </c>
      <c r="F1281">
        <v>40.31</v>
      </c>
      <c r="G1281">
        <v>40.31</v>
      </c>
      <c r="I1281" t="s">
        <v>6935</v>
      </c>
    </row>
    <row r="1282" spans="1:9">
      <c r="A1282" t="s">
        <v>17366</v>
      </c>
      <c r="B1282" t="s">
        <v>65</v>
      </c>
      <c r="C1282">
        <v>2588</v>
      </c>
      <c r="D1282" t="s">
        <v>10173</v>
      </c>
      <c r="E1282" t="s">
        <v>32</v>
      </c>
      <c r="F1282">
        <v>32.020000000000003</v>
      </c>
      <c r="G1282">
        <v>32.020000000000003</v>
      </c>
      <c r="I1282" t="s">
        <v>6935</v>
      </c>
    </row>
    <row r="1283" spans="1:9">
      <c r="A1283" t="s">
        <v>17367</v>
      </c>
      <c r="B1283" t="s">
        <v>65</v>
      </c>
      <c r="C1283">
        <v>2570</v>
      </c>
      <c r="D1283" t="s">
        <v>10174</v>
      </c>
      <c r="E1283" t="s">
        <v>32</v>
      </c>
      <c r="F1283">
        <v>20.68</v>
      </c>
      <c r="G1283">
        <v>20.68</v>
      </c>
      <c r="I1283" t="s">
        <v>6935</v>
      </c>
    </row>
    <row r="1284" spans="1:9">
      <c r="A1284" t="s">
        <v>17368</v>
      </c>
      <c r="B1284" t="s">
        <v>65</v>
      </c>
      <c r="C1284">
        <v>2569</v>
      </c>
      <c r="D1284" t="s">
        <v>10175</v>
      </c>
      <c r="E1284" t="s">
        <v>32</v>
      </c>
      <c r="F1284">
        <v>12.34</v>
      </c>
      <c r="G1284">
        <v>12.34</v>
      </c>
      <c r="I1284" t="s">
        <v>6935</v>
      </c>
    </row>
    <row r="1285" spans="1:9">
      <c r="A1285" t="s">
        <v>17369</v>
      </c>
      <c r="B1285" t="s">
        <v>65</v>
      </c>
      <c r="C1285">
        <v>2571</v>
      </c>
      <c r="D1285" t="s">
        <v>10176</v>
      </c>
      <c r="E1285" t="s">
        <v>32</v>
      </c>
      <c r="F1285">
        <v>61.4</v>
      </c>
      <c r="G1285">
        <v>61.4</v>
      </c>
      <c r="I1285" t="s">
        <v>6935</v>
      </c>
    </row>
    <row r="1286" spans="1:9">
      <c r="A1286" t="s">
        <v>17370</v>
      </c>
      <c r="B1286" t="s">
        <v>65</v>
      </c>
      <c r="C1286">
        <v>2572</v>
      </c>
      <c r="D1286" t="s">
        <v>10177</v>
      </c>
      <c r="E1286" t="s">
        <v>32</v>
      </c>
      <c r="F1286">
        <v>181.57</v>
      </c>
      <c r="G1286">
        <v>181.57</v>
      </c>
      <c r="I1286" t="s">
        <v>6935</v>
      </c>
    </row>
    <row r="1287" spans="1:9">
      <c r="A1287" t="s">
        <v>17371</v>
      </c>
      <c r="B1287" t="s">
        <v>65</v>
      </c>
      <c r="C1287">
        <v>2593</v>
      </c>
      <c r="D1287" t="s">
        <v>10178</v>
      </c>
      <c r="E1287" t="s">
        <v>32</v>
      </c>
      <c r="F1287">
        <v>13.15</v>
      </c>
      <c r="G1287">
        <v>13.15</v>
      </c>
      <c r="I1287" t="s">
        <v>6935</v>
      </c>
    </row>
    <row r="1288" spans="1:9">
      <c r="A1288" t="s">
        <v>17372</v>
      </c>
      <c r="B1288" t="s">
        <v>65</v>
      </c>
      <c r="C1288">
        <v>2595</v>
      </c>
      <c r="D1288" t="s">
        <v>10179</v>
      </c>
      <c r="E1288" t="s">
        <v>32</v>
      </c>
      <c r="F1288">
        <v>283.29000000000002</v>
      </c>
      <c r="G1288">
        <v>283.29000000000002</v>
      </c>
      <c r="I1288" t="s">
        <v>6935</v>
      </c>
    </row>
    <row r="1289" spans="1:9">
      <c r="A1289" t="s">
        <v>17373</v>
      </c>
      <c r="B1289" t="s">
        <v>65</v>
      </c>
      <c r="C1289">
        <v>2576</v>
      </c>
      <c r="D1289" t="s">
        <v>10180</v>
      </c>
      <c r="E1289" t="s">
        <v>32</v>
      </c>
      <c r="F1289">
        <v>48.29</v>
      </c>
      <c r="G1289">
        <v>48.29</v>
      </c>
      <c r="I1289" t="s">
        <v>6935</v>
      </c>
    </row>
    <row r="1290" spans="1:9">
      <c r="A1290" t="s">
        <v>17374</v>
      </c>
      <c r="B1290" t="s">
        <v>65</v>
      </c>
      <c r="C1290">
        <v>2575</v>
      </c>
      <c r="D1290" t="s">
        <v>10181</v>
      </c>
      <c r="E1290" t="s">
        <v>32</v>
      </c>
      <c r="F1290">
        <v>36.299999999999997</v>
      </c>
      <c r="G1290">
        <v>36.299999999999997</v>
      </c>
      <c r="I1290" t="s">
        <v>6935</v>
      </c>
    </row>
    <row r="1291" spans="1:9">
      <c r="A1291" t="s">
        <v>17375</v>
      </c>
      <c r="B1291" t="s">
        <v>65</v>
      </c>
      <c r="C1291">
        <v>2586</v>
      </c>
      <c r="D1291" t="s">
        <v>10182</v>
      </c>
      <c r="E1291" t="s">
        <v>32</v>
      </c>
      <c r="F1291">
        <v>24.44</v>
      </c>
      <c r="G1291">
        <v>24.44</v>
      </c>
      <c r="I1291" t="s">
        <v>6935</v>
      </c>
    </row>
    <row r="1292" spans="1:9">
      <c r="A1292" t="s">
        <v>17376</v>
      </c>
      <c r="B1292" t="s">
        <v>65</v>
      </c>
      <c r="C1292">
        <v>2573</v>
      </c>
      <c r="D1292" t="s">
        <v>10183</v>
      </c>
      <c r="E1292" t="s">
        <v>32</v>
      </c>
      <c r="F1292">
        <v>15.07</v>
      </c>
      <c r="G1292">
        <v>15.07</v>
      </c>
      <c r="I1292" t="s">
        <v>6935</v>
      </c>
    </row>
    <row r="1293" spans="1:9">
      <c r="A1293" t="s">
        <v>17377</v>
      </c>
      <c r="B1293" t="s">
        <v>65</v>
      </c>
      <c r="C1293">
        <v>2577</v>
      </c>
      <c r="D1293" t="s">
        <v>10184</v>
      </c>
      <c r="E1293" t="s">
        <v>32</v>
      </c>
      <c r="F1293">
        <v>65.44</v>
      </c>
      <c r="G1293">
        <v>65.44</v>
      </c>
      <c r="I1293" t="s">
        <v>6935</v>
      </c>
    </row>
    <row r="1294" spans="1:9">
      <c r="A1294" t="s">
        <v>17378</v>
      </c>
      <c r="B1294" t="s">
        <v>65</v>
      </c>
      <c r="C1294">
        <v>2578</v>
      </c>
      <c r="D1294" t="s">
        <v>10185</v>
      </c>
      <c r="E1294" t="s">
        <v>32</v>
      </c>
      <c r="F1294">
        <v>204.3</v>
      </c>
      <c r="G1294">
        <v>204.3</v>
      </c>
      <c r="I1294" t="s">
        <v>6935</v>
      </c>
    </row>
    <row r="1295" spans="1:9">
      <c r="A1295" t="s">
        <v>17379</v>
      </c>
      <c r="B1295" t="s">
        <v>65</v>
      </c>
      <c r="C1295">
        <v>2574</v>
      </c>
      <c r="D1295" t="s">
        <v>10186</v>
      </c>
      <c r="E1295" t="s">
        <v>32</v>
      </c>
      <c r="F1295">
        <v>15.17</v>
      </c>
      <c r="G1295">
        <v>15.17</v>
      </c>
      <c r="I1295" t="s">
        <v>6935</v>
      </c>
    </row>
    <row r="1296" spans="1:9">
      <c r="A1296" t="s">
        <v>17380</v>
      </c>
      <c r="B1296" t="s">
        <v>65</v>
      </c>
      <c r="C1296">
        <v>2585</v>
      </c>
      <c r="D1296" t="s">
        <v>10187</v>
      </c>
      <c r="E1296" t="s">
        <v>32</v>
      </c>
      <c r="F1296">
        <v>280.35000000000002</v>
      </c>
      <c r="G1296">
        <v>280.35000000000002</v>
      </c>
      <c r="I1296" t="s">
        <v>6935</v>
      </c>
    </row>
    <row r="1297" spans="1:9">
      <c r="A1297" t="s">
        <v>17381</v>
      </c>
      <c r="B1297" t="s">
        <v>65</v>
      </c>
      <c r="C1297">
        <v>12008</v>
      </c>
      <c r="D1297" t="s">
        <v>10188</v>
      </c>
      <c r="E1297" t="s">
        <v>32</v>
      </c>
      <c r="F1297">
        <v>150.41999999999999</v>
      </c>
      <c r="G1297">
        <v>150.41999999999999</v>
      </c>
      <c r="I1297" t="s">
        <v>6935</v>
      </c>
    </row>
    <row r="1298" spans="1:9">
      <c r="A1298" t="s">
        <v>17382</v>
      </c>
      <c r="B1298" t="s">
        <v>65</v>
      </c>
      <c r="C1298">
        <v>2582</v>
      </c>
      <c r="D1298" t="s">
        <v>10189</v>
      </c>
      <c r="E1298" t="s">
        <v>32</v>
      </c>
      <c r="F1298">
        <v>44.79</v>
      </c>
      <c r="G1298">
        <v>44.79</v>
      </c>
      <c r="I1298" t="s">
        <v>6935</v>
      </c>
    </row>
    <row r="1299" spans="1:9">
      <c r="A1299" t="s">
        <v>17383</v>
      </c>
      <c r="B1299" t="s">
        <v>65</v>
      </c>
      <c r="C1299">
        <v>2597</v>
      </c>
      <c r="D1299" t="s">
        <v>10190</v>
      </c>
      <c r="E1299" t="s">
        <v>32</v>
      </c>
      <c r="F1299">
        <v>38.39</v>
      </c>
      <c r="G1299">
        <v>38.39</v>
      </c>
      <c r="I1299" t="s">
        <v>6935</v>
      </c>
    </row>
    <row r="1300" spans="1:9">
      <c r="A1300" t="s">
        <v>17384</v>
      </c>
      <c r="B1300" t="s">
        <v>65</v>
      </c>
      <c r="C1300">
        <v>2581</v>
      </c>
      <c r="D1300" t="s">
        <v>10191</v>
      </c>
      <c r="E1300" t="s">
        <v>32</v>
      </c>
      <c r="F1300">
        <v>23.39</v>
      </c>
      <c r="G1300">
        <v>23.39</v>
      </c>
      <c r="I1300" t="s">
        <v>6935</v>
      </c>
    </row>
    <row r="1301" spans="1:9">
      <c r="A1301" t="s">
        <v>17385</v>
      </c>
      <c r="B1301" t="s">
        <v>65</v>
      </c>
      <c r="C1301">
        <v>2579</v>
      </c>
      <c r="D1301" t="s">
        <v>10192</v>
      </c>
      <c r="E1301" t="s">
        <v>32</v>
      </c>
      <c r="F1301">
        <v>18.28</v>
      </c>
      <c r="G1301">
        <v>18.28</v>
      </c>
      <c r="I1301" t="s">
        <v>6935</v>
      </c>
    </row>
    <row r="1302" spans="1:9">
      <c r="A1302" t="s">
        <v>17386</v>
      </c>
      <c r="B1302" t="s">
        <v>65</v>
      </c>
      <c r="C1302">
        <v>2596</v>
      </c>
      <c r="D1302" t="s">
        <v>10193</v>
      </c>
      <c r="E1302" t="s">
        <v>32</v>
      </c>
      <c r="F1302">
        <v>69.17</v>
      </c>
      <c r="G1302">
        <v>69.17</v>
      </c>
      <c r="I1302" t="s">
        <v>6935</v>
      </c>
    </row>
    <row r="1303" spans="1:9">
      <c r="A1303" t="s">
        <v>17387</v>
      </c>
      <c r="B1303" t="s">
        <v>65</v>
      </c>
      <c r="C1303">
        <v>2583</v>
      </c>
      <c r="D1303" t="s">
        <v>10194</v>
      </c>
      <c r="E1303" t="s">
        <v>32</v>
      </c>
      <c r="F1303">
        <v>168.23</v>
      </c>
      <c r="G1303">
        <v>168.23</v>
      </c>
      <c r="I1303" t="s">
        <v>6935</v>
      </c>
    </row>
    <row r="1304" spans="1:9">
      <c r="A1304" t="s">
        <v>17388</v>
      </c>
      <c r="B1304" t="s">
        <v>65</v>
      </c>
      <c r="C1304">
        <v>2580</v>
      </c>
      <c r="D1304" t="s">
        <v>10195</v>
      </c>
      <c r="E1304" t="s">
        <v>32</v>
      </c>
      <c r="F1304">
        <v>20.03</v>
      </c>
      <c r="G1304">
        <v>20.03</v>
      </c>
      <c r="I1304" t="s">
        <v>6935</v>
      </c>
    </row>
    <row r="1305" spans="1:9">
      <c r="A1305" t="s">
        <v>17389</v>
      </c>
      <c r="B1305" t="s">
        <v>65</v>
      </c>
      <c r="C1305">
        <v>2584</v>
      </c>
      <c r="D1305" t="s">
        <v>10196</v>
      </c>
      <c r="E1305" t="s">
        <v>32</v>
      </c>
      <c r="F1305">
        <v>280.06</v>
      </c>
      <c r="G1305">
        <v>280.06</v>
      </c>
      <c r="I1305" t="s">
        <v>6935</v>
      </c>
    </row>
    <row r="1306" spans="1:9">
      <c r="A1306" t="s">
        <v>17390</v>
      </c>
      <c r="B1306" t="s">
        <v>65</v>
      </c>
      <c r="C1306">
        <v>39329</v>
      </c>
      <c r="D1306" t="s">
        <v>10197</v>
      </c>
      <c r="E1306" t="s">
        <v>32</v>
      </c>
      <c r="F1306">
        <v>8.26</v>
      </c>
      <c r="G1306">
        <v>8.26</v>
      </c>
      <c r="I1306" t="s">
        <v>6935</v>
      </c>
    </row>
    <row r="1307" spans="1:9">
      <c r="A1307" t="s">
        <v>17391</v>
      </c>
      <c r="B1307" t="s">
        <v>65</v>
      </c>
      <c r="C1307">
        <v>12010</v>
      </c>
      <c r="D1307" t="s">
        <v>10198</v>
      </c>
      <c r="E1307" t="s">
        <v>32</v>
      </c>
      <c r="F1307">
        <v>7.9</v>
      </c>
      <c r="G1307">
        <v>7.9</v>
      </c>
      <c r="I1307" t="s">
        <v>6935</v>
      </c>
    </row>
    <row r="1308" spans="1:9">
      <c r="A1308" t="s">
        <v>17392</v>
      </c>
      <c r="B1308" t="s">
        <v>65</v>
      </c>
      <c r="C1308">
        <v>39332</v>
      </c>
      <c r="D1308" t="s">
        <v>10199</v>
      </c>
      <c r="E1308" t="s">
        <v>32</v>
      </c>
      <c r="F1308">
        <v>9.7100000000000009</v>
      </c>
      <c r="G1308">
        <v>9.7100000000000009</v>
      </c>
      <c r="I1308" t="s">
        <v>6935</v>
      </c>
    </row>
    <row r="1309" spans="1:9">
      <c r="A1309" t="s">
        <v>17393</v>
      </c>
      <c r="B1309" t="s">
        <v>65</v>
      </c>
      <c r="C1309">
        <v>39330</v>
      </c>
      <c r="D1309" t="s">
        <v>10200</v>
      </c>
      <c r="E1309" t="s">
        <v>32</v>
      </c>
      <c r="F1309">
        <v>8.69</v>
      </c>
      <c r="G1309">
        <v>8.69</v>
      </c>
      <c r="I1309" t="s">
        <v>6935</v>
      </c>
    </row>
    <row r="1310" spans="1:9">
      <c r="A1310" t="s">
        <v>17394</v>
      </c>
      <c r="B1310" t="s">
        <v>65</v>
      </c>
      <c r="C1310">
        <v>39331</v>
      </c>
      <c r="D1310" t="s">
        <v>10201</v>
      </c>
      <c r="E1310" t="s">
        <v>32</v>
      </c>
      <c r="F1310">
        <v>7.73</v>
      </c>
      <c r="G1310">
        <v>7.73</v>
      </c>
      <c r="I1310" t="s">
        <v>6935</v>
      </c>
    </row>
    <row r="1311" spans="1:9">
      <c r="A1311" t="s">
        <v>17395</v>
      </c>
      <c r="B1311" t="s">
        <v>65</v>
      </c>
      <c r="C1311">
        <v>39335</v>
      </c>
      <c r="D1311" t="s">
        <v>10202</v>
      </c>
      <c r="E1311" t="s">
        <v>32</v>
      </c>
      <c r="F1311">
        <v>8.7200000000000006</v>
      </c>
      <c r="G1311">
        <v>8.7200000000000006</v>
      </c>
      <c r="I1311" t="s">
        <v>6935</v>
      </c>
    </row>
    <row r="1312" spans="1:9">
      <c r="A1312" t="s">
        <v>17396</v>
      </c>
      <c r="B1312" t="s">
        <v>65</v>
      </c>
      <c r="C1312">
        <v>39333</v>
      </c>
      <c r="D1312" t="s">
        <v>10203</v>
      </c>
      <c r="E1312" t="s">
        <v>32</v>
      </c>
      <c r="F1312">
        <v>7.54</v>
      </c>
      <c r="G1312">
        <v>7.54</v>
      </c>
      <c r="I1312" t="s">
        <v>6935</v>
      </c>
    </row>
    <row r="1313" spans="1:9">
      <c r="A1313" t="s">
        <v>17397</v>
      </c>
      <c r="B1313" t="s">
        <v>65</v>
      </c>
      <c r="C1313">
        <v>39334</v>
      </c>
      <c r="D1313" t="s">
        <v>10204</v>
      </c>
      <c r="E1313" t="s">
        <v>32</v>
      </c>
      <c r="F1313">
        <v>6.93</v>
      </c>
      <c r="G1313">
        <v>6.93</v>
      </c>
      <c r="I1313" t="s">
        <v>6935</v>
      </c>
    </row>
    <row r="1314" spans="1:9">
      <c r="A1314" t="s">
        <v>17398</v>
      </c>
      <c r="B1314" t="s">
        <v>65</v>
      </c>
      <c r="C1314">
        <v>12015</v>
      </c>
      <c r="D1314" t="s">
        <v>10205</v>
      </c>
      <c r="E1314" t="s">
        <v>32</v>
      </c>
      <c r="F1314">
        <v>10.130000000000001</v>
      </c>
      <c r="G1314">
        <v>10.130000000000001</v>
      </c>
      <c r="I1314" t="s">
        <v>6935</v>
      </c>
    </row>
    <row r="1315" spans="1:9">
      <c r="A1315" t="s">
        <v>17399</v>
      </c>
      <c r="B1315" t="s">
        <v>65</v>
      </c>
      <c r="C1315">
        <v>12016</v>
      </c>
      <c r="D1315" t="s">
        <v>10206</v>
      </c>
      <c r="E1315" t="s">
        <v>32</v>
      </c>
      <c r="F1315">
        <v>8.6999999999999993</v>
      </c>
      <c r="G1315">
        <v>8.6999999999999993</v>
      </c>
      <c r="I1315" t="s">
        <v>6935</v>
      </c>
    </row>
    <row r="1316" spans="1:9">
      <c r="A1316" t="s">
        <v>17400</v>
      </c>
      <c r="B1316" t="s">
        <v>65</v>
      </c>
      <c r="C1316">
        <v>12019</v>
      </c>
      <c r="D1316" t="s">
        <v>10207</v>
      </c>
      <c r="E1316" t="s">
        <v>32</v>
      </c>
      <c r="F1316">
        <v>10.130000000000001</v>
      </c>
      <c r="G1316">
        <v>10.130000000000001</v>
      </c>
      <c r="I1316" t="s">
        <v>6935</v>
      </c>
    </row>
    <row r="1317" spans="1:9">
      <c r="A1317" t="s">
        <v>17401</v>
      </c>
      <c r="B1317" t="s">
        <v>65</v>
      </c>
      <c r="C1317">
        <v>12020</v>
      </c>
      <c r="D1317" t="s">
        <v>10208</v>
      </c>
      <c r="E1317" t="s">
        <v>32</v>
      </c>
      <c r="F1317">
        <v>8.6999999999999993</v>
      </c>
      <c r="G1317">
        <v>8.6999999999999993</v>
      </c>
      <c r="I1317" t="s">
        <v>6935</v>
      </c>
    </row>
    <row r="1318" spans="1:9">
      <c r="A1318" t="s">
        <v>17402</v>
      </c>
      <c r="B1318" t="s">
        <v>65</v>
      </c>
      <c r="C1318">
        <v>39338</v>
      </c>
      <c r="D1318" t="s">
        <v>10209</v>
      </c>
      <c r="E1318" t="s">
        <v>32</v>
      </c>
      <c r="F1318">
        <v>9.7100000000000009</v>
      </c>
      <c r="G1318">
        <v>9.7100000000000009</v>
      </c>
      <c r="I1318" t="s">
        <v>6935</v>
      </c>
    </row>
    <row r="1319" spans="1:9">
      <c r="A1319" t="s">
        <v>17403</v>
      </c>
      <c r="B1319" t="s">
        <v>65</v>
      </c>
      <c r="C1319">
        <v>39336</v>
      </c>
      <c r="D1319" t="s">
        <v>10210</v>
      </c>
      <c r="E1319" t="s">
        <v>32</v>
      </c>
      <c r="F1319">
        <v>8.69</v>
      </c>
      <c r="G1319">
        <v>8.69</v>
      </c>
      <c r="I1319" t="s">
        <v>6935</v>
      </c>
    </row>
    <row r="1320" spans="1:9">
      <c r="A1320" t="s">
        <v>17404</v>
      </c>
      <c r="B1320" t="s">
        <v>65</v>
      </c>
      <c r="C1320">
        <v>39337</v>
      </c>
      <c r="D1320" t="s">
        <v>10211</v>
      </c>
      <c r="E1320" t="s">
        <v>32</v>
      </c>
      <c r="F1320">
        <v>7.73</v>
      </c>
      <c r="G1320">
        <v>7.73</v>
      </c>
      <c r="I1320" t="s">
        <v>6935</v>
      </c>
    </row>
    <row r="1321" spans="1:9">
      <c r="A1321" t="s">
        <v>17405</v>
      </c>
      <c r="B1321" t="s">
        <v>65</v>
      </c>
      <c r="C1321">
        <v>39341</v>
      </c>
      <c r="D1321" t="s">
        <v>10212</v>
      </c>
      <c r="E1321" t="s">
        <v>32</v>
      </c>
      <c r="F1321">
        <v>12.66</v>
      </c>
      <c r="G1321">
        <v>12.66</v>
      </c>
      <c r="I1321" t="s">
        <v>6935</v>
      </c>
    </row>
    <row r="1322" spans="1:9">
      <c r="A1322" t="s">
        <v>17406</v>
      </c>
      <c r="B1322" t="s">
        <v>65</v>
      </c>
      <c r="C1322">
        <v>39340</v>
      </c>
      <c r="D1322" t="s">
        <v>10213</v>
      </c>
      <c r="E1322" t="s">
        <v>32</v>
      </c>
      <c r="F1322">
        <v>9.2899999999999991</v>
      </c>
      <c r="G1322">
        <v>9.2899999999999991</v>
      </c>
      <c r="I1322" t="s">
        <v>6935</v>
      </c>
    </row>
    <row r="1323" spans="1:9">
      <c r="A1323" t="s">
        <v>17407</v>
      </c>
      <c r="B1323" t="s">
        <v>65</v>
      </c>
      <c r="C1323">
        <v>39342</v>
      </c>
      <c r="D1323" t="s">
        <v>10214</v>
      </c>
      <c r="E1323" t="s">
        <v>32</v>
      </c>
      <c r="F1323">
        <v>12.66</v>
      </c>
      <c r="G1323">
        <v>12.66</v>
      </c>
      <c r="I1323" t="s">
        <v>6935</v>
      </c>
    </row>
    <row r="1324" spans="1:9">
      <c r="A1324" t="s">
        <v>17408</v>
      </c>
      <c r="B1324" t="s">
        <v>65</v>
      </c>
      <c r="C1324">
        <v>12025</v>
      </c>
      <c r="D1324" t="s">
        <v>10215</v>
      </c>
      <c r="E1324" t="s">
        <v>32</v>
      </c>
      <c r="F1324">
        <v>9.6</v>
      </c>
      <c r="G1324">
        <v>9.6</v>
      </c>
      <c r="I1324" t="s">
        <v>6935</v>
      </c>
    </row>
    <row r="1325" spans="1:9">
      <c r="A1325" t="s">
        <v>17409</v>
      </c>
      <c r="B1325" t="s">
        <v>65</v>
      </c>
      <c r="C1325">
        <v>39345</v>
      </c>
      <c r="D1325" t="s">
        <v>10216</v>
      </c>
      <c r="E1325" t="s">
        <v>32</v>
      </c>
      <c r="F1325">
        <v>14.47</v>
      </c>
      <c r="G1325">
        <v>14.47</v>
      </c>
      <c r="I1325" t="s">
        <v>6935</v>
      </c>
    </row>
    <row r="1326" spans="1:9">
      <c r="A1326" t="s">
        <v>17410</v>
      </c>
      <c r="B1326" t="s">
        <v>65</v>
      </c>
      <c r="C1326">
        <v>39343</v>
      </c>
      <c r="D1326" t="s">
        <v>10217</v>
      </c>
      <c r="E1326" t="s">
        <v>32</v>
      </c>
      <c r="F1326">
        <v>10.69</v>
      </c>
      <c r="G1326">
        <v>10.69</v>
      </c>
      <c r="I1326" t="s">
        <v>6935</v>
      </c>
    </row>
    <row r="1327" spans="1:9">
      <c r="A1327" t="s">
        <v>17411</v>
      </c>
      <c r="B1327" t="s">
        <v>65</v>
      </c>
      <c r="C1327">
        <v>39344</v>
      </c>
      <c r="D1327" t="s">
        <v>10218</v>
      </c>
      <c r="E1327" t="s">
        <v>32</v>
      </c>
      <c r="F1327">
        <v>10.33</v>
      </c>
      <c r="G1327">
        <v>10.33</v>
      </c>
      <c r="I1327" t="s">
        <v>6935</v>
      </c>
    </row>
    <row r="1328" spans="1:9">
      <c r="A1328" t="s">
        <v>17412</v>
      </c>
      <c r="B1328" t="s">
        <v>65</v>
      </c>
      <c r="C1328">
        <v>12623</v>
      </c>
      <c r="D1328" t="s">
        <v>10219</v>
      </c>
      <c r="E1328" t="s">
        <v>12</v>
      </c>
      <c r="F1328">
        <v>46.37</v>
      </c>
      <c r="G1328">
        <v>46.37</v>
      </c>
      <c r="I1328" t="s">
        <v>6935</v>
      </c>
    </row>
    <row r="1329" spans="1:9">
      <c r="A1329" t="s">
        <v>17413</v>
      </c>
      <c r="B1329" t="s">
        <v>65</v>
      </c>
      <c r="C1329">
        <v>34498</v>
      </c>
      <c r="D1329" t="s">
        <v>10220</v>
      </c>
      <c r="E1329" t="s">
        <v>32</v>
      </c>
      <c r="F1329">
        <v>106.9</v>
      </c>
      <c r="G1329">
        <v>106.9</v>
      </c>
      <c r="I1329" t="s">
        <v>6935</v>
      </c>
    </row>
    <row r="1330" spans="1:9">
      <c r="A1330" t="s">
        <v>17414</v>
      </c>
      <c r="B1330" t="s">
        <v>65</v>
      </c>
      <c r="C1330">
        <v>13244</v>
      </c>
      <c r="D1330" t="s">
        <v>10221</v>
      </c>
      <c r="E1330" t="s">
        <v>32</v>
      </c>
      <c r="F1330">
        <v>45</v>
      </c>
      <c r="G1330">
        <v>45</v>
      </c>
      <c r="I1330" t="s">
        <v>8951</v>
      </c>
    </row>
    <row r="1331" spans="1:9">
      <c r="A1331" t="s">
        <v>17415</v>
      </c>
      <c r="B1331" t="s">
        <v>65</v>
      </c>
      <c r="C1331">
        <v>38998</v>
      </c>
      <c r="D1331" t="s">
        <v>10222</v>
      </c>
      <c r="E1331" t="s">
        <v>32</v>
      </c>
      <c r="F1331">
        <v>11.36</v>
      </c>
      <c r="G1331">
        <v>11.36</v>
      </c>
      <c r="I1331" t="s">
        <v>6935</v>
      </c>
    </row>
    <row r="1332" spans="1:9">
      <c r="A1332" t="s">
        <v>17416</v>
      </c>
      <c r="B1332" t="s">
        <v>65</v>
      </c>
      <c r="C1332">
        <v>38999</v>
      </c>
      <c r="D1332" t="s">
        <v>10223</v>
      </c>
      <c r="E1332" t="s">
        <v>32</v>
      </c>
      <c r="F1332">
        <v>28.73</v>
      </c>
      <c r="G1332">
        <v>28.73</v>
      </c>
      <c r="I1332" t="s">
        <v>6935</v>
      </c>
    </row>
    <row r="1333" spans="1:9">
      <c r="A1333" t="s">
        <v>17417</v>
      </c>
      <c r="B1333" t="s">
        <v>65</v>
      </c>
      <c r="C1333">
        <v>38996</v>
      </c>
      <c r="D1333" t="s">
        <v>10224</v>
      </c>
      <c r="E1333" t="s">
        <v>32</v>
      </c>
      <c r="F1333">
        <v>20.309999999999999</v>
      </c>
      <c r="G1333">
        <v>20.309999999999999</v>
      </c>
      <c r="I1333" t="s">
        <v>6935</v>
      </c>
    </row>
    <row r="1334" spans="1:9">
      <c r="A1334" t="s">
        <v>17418</v>
      </c>
      <c r="B1334" t="s">
        <v>65</v>
      </c>
      <c r="C1334">
        <v>44173</v>
      </c>
      <c r="D1334" t="s">
        <v>10225</v>
      </c>
      <c r="E1334" t="s">
        <v>32</v>
      </c>
      <c r="F1334">
        <v>19.75</v>
      </c>
      <c r="G1334">
        <v>19.75</v>
      </c>
      <c r="I1334" t="s">
        <v>6935</v>
      </c>
    </row>
    <row r="1335" spans="1:9">
      <c r="A1335" t="s">
        <v>17419</v>
      </c>
      <c r="B1335" t="s">
        <v>65</v>
      </c>
      <c r="C1335">
        <v>44174</v>
      </c>
      <c r="D1335" t="s">
        <v>10226</v>
      </c>
      <c r="E1335" t="s">
        <v>32</v>
      </c>
      <c r="F1335">
        <v>32.32</v>
      </c>
      <c r="G1335">
        <v>32.32</v>
      </c>
      <c r="I1335" t="s">
        <v>6935</v>
      </c>
    </row>
    <row r="1336" spans="1:9">
      <c r="A1336" t="s">
        <v>17420</v>
      </c>
      <c r="B1336" t="s">
        <v>65</v>
      </c>
      <c r="C1336">
        <v>38997</v>
      </c>
      <c r="D1336" t="s">
        <v>10227</v>
      </c>
      <c r="E1336" t="s">
        <v>32</v>
      </c>
      <c r="F1336">
        <v>29.05</v>
      </c>
      <c r="G1336">
        <v>29.05</v>
      </c>
      <c r="I1336" t="s">
        <v>6935</v>
      </c>
    </row>
    <row r="1337" spans="1:9">
      <c r="A1337" t="s">
        <v>17421</v>
      </c>
      <c r="B1337" t="s">
        <v>65</v>
      </c>
      <c r="C1337">
        <v>39600</v>
      </c>
      <c r="D1337" t="s">
        <v>10228</v>
      </c>
      <c r="E1337" t="s">
        <v>32</v>
      </c>
      <c r="F1337">
        <v>17.25</v>
      </c>
      <c r="G1337">
        <v>17.25</v>
      </c>
      <c r="I1337" t="s">
        <v>6935</v>
      </c>
    </row>
    <row r="1338" spans="1:9">
      <c r="A1338" t="s">
        <v>17422</v>
      </c>
      <c r="B1338" t="s">
        <v>65</v>
      </c>
      <c r="C1338">
        <v>39601</v>
      </c>
      <c r="D1338" t="s">
        <v>10229</v>
      </c>
      <c r="E1338" t="s">
        <v>32</v>
      </c>
      <c r="F1338">
        <v>36.590000000000003</v>
      </c>
      <c r="G1338">
        <v>36.590000000000003</v>
      </c>
      <c r="I1338" t="s">
        <v>6935</v>
      </c>
    </row>
    <row r="1339" spans="1:9">
      <c r="A1339" t="s">
        <v>17423</v>
      </c>
      <c r="B1339" t="s">
        <v>65</v>
      </c>
      <c r="C1339">
        <v>39862</v>
      </c>
      <c r="D1339" t="s">
        <v>10230</v>
      </c>
      <c r="E1339" t="s">
        <v>32</v>
      </c>
      <c r="F1339">
        <v>14.74</v>
      </c>
      <c r="G1339">
        <v>14.74</v>
      </c>
      <c r="I1339" t="s">
        <v>6935</v>
      </c>
    </row>
    <row r="1340" spans="1:9">
      <c r="A1340" t="s">
        <v>17424</v>
      </c>
      <c r="B1340" t="s">
        <v>65</v>
      </c>
      <c r="C1340">
        <v>39863</v>
      </c>
      <c r="D1340" t="s">
        <v>10231</v>
      </c>
      <c r="E1340" t="s">
        <v>32</v>
      </c>
      <c r="F1340">
        <v>14.95</v>
      </c>
      <c r="G1340">
        <v>14.95</v>
      </c>
      <c r="I1340" t="s">
        <v>6935</v>
      </c>
    </row>
    <row r="1341" spans="1:9">
      <c r="A1341" t="s">
        <v>17425</v>
      </c>
      <c r="B1341" t="s">
        <v>65</v>
      </c>
      <c r="C1341">
        <v>39864</v>
      </c>
      <c r="D1341" t="s">
        <v>10232</v>
      </c>
      <c r="E1341" t="s">
        <v>32</v>
      </c>
      <c r="F1341">
        <v>18.55</v>
      </c>
      <c r="G1341">
        <v>18.55</v>
      </c>
      <c r="I1341" t="s">
        <v>6935</v>
      </c>
    </row>
    <row r="1342" spans="1:9">
      <c r="A1342" t="s">
        <v>17426</v>
      </c>
      <c r="B1342" t="s">
        <v>65</v>
      </c>
      <c r="C1342">
        <v>39865</v>
      </c>
      <c r="D1342" t="s">
        <v>10233</v>
      </c>
      <c r="E1342" t="s">
        <v>32</v>
      </c>
      <c r="F1342">
        <v>26.14</v>
      </c>
      <c r="G1342">
        <v>26.14</v>
      </c>
      <c r="I1342" t="s">
        <v>6935</v>
      </c>
    </row>
    <row r="1343" spans="1:9">
      <c r="A1343" t="s">
        <v>17427</v>
      </c>
      <c r="B1343" t="s">
        <v>65</v>
      </c>
      <c r="C1343">
        <v>2517</v>
      </c>
      <c r="D1343" t="s">
        <v>10234</v>
      </c>
      <c r="E1343" t="s">
        <v>32</v>
      </c>
      <c r="F1343">
        <v>27.9</v>
      </c>
      <c r="G1343">
        <v>27.9</v>
      </c>
      <c r="I1343" t="s">
        <v>6935</v>
      </c>
    </row>
    <row r="1344" spans="1:9">
      <c r="A1344" t="s">
        <v>17428</v>
      </c>
      <c r="B1344" t="s">
        <v>65</v>
      </c>
      <c r="C1344">
        <v>2522</v>
      </c>
      <c r="D1344" t="s">
        <v>10235</v>
      </c>
      <c r="E1344" t="s">
        <v>32</v>
      </c>
      <c r="F1344">
        <v>18.03</v>
      </c>
      <c r="G1344">
        <v>18.03</v>
      </c>
      <c r="I1344" t="s">
        <v>6935</v>
      </c>
    </row>
    <row r="1345" spans="1:9">
      <c r="A1345" t="s">
        <v>17429</v>
      </c>
      <c r="B1345" t="s">
        <v>65</v>
      </c>
      <c r="C1345">
        <v>2516</v>
      </c>
      <c r="D1345" t="s">
        <v>10236</v>
      </c>
      <c r="E1345" t="s">
        <v>32</v>
      </c>
      <c r="F1345">
        <v>14.48</v>
      </c>
      <c r="G1345">
        <v>14.48</v>
      </c>
      <c r="I1345" t="s">
        <v>6935</v>
      </c>
    </row>
    <row r="1346" spans="1:9">
      <c r="A1346" t="s">
        <v>17430</v>
      </c>
      <c r="B1346" t="s">
        <v>65</v>
      </c>
      <c r="C1346">
        <v>2548</v>
      </c>
      <c r="D1346" t="s">
        <v>10237</v>
      </c>
      <c r="E1346" t="s">
        <v>32</v>
      </c>
      <c r="F1346">
        <v>11.09</v>
      </c>
      <c r="G1346">
        <v>11.09</v>
      </c>
      <c r="I1346" t="s">
        <v>6935</v>
      </c>
    </row>
    <row r="1347" spans="1:9">
      <c r="A1347" t="s">
        <v>17431</v>
      </c>
      <c r="B1347" t="s">
        <v>65</v>
      </c>
      <c r="C1347">
        <v>2518</v>
      </c>
      <c r="D1347" t="s">
        <v>10238</v>
      </c>
      <c r="E1347" t="s">
        <v>32</v>
      </c>
      <c r="F1347">
        <v>132.82</v>
      </c>
      <c r="G1347">
        <v>132.82</v>
      </c>
      <c r="I1347" t="s">
        <v>6935</v>
      </c>
    </row>
    <row r="1348" spans="1:9">
      <c r="A1348" t="s">
        <v>17432</v>
      </c>
      <c r="B1348" t="s">
        <v>65</v>
      </c>
      <c r="C1348">
        <v>2521</v>
      </c>
      <c r="D1348" t="s">
        <v>10239</v>
      </c>
      <c r="E1348" t="s">
        <v>32</v>
      </c>
      <c r="F1348">
        <v>56.54</v>
      </c>
      <c r="G1348">
        <v>56.54</v>
      </c>
      <c r="I1348" t="s">
        <v>6935</v>
      </c>
    </row>
    <row r="1349" spans="1:9">
      <c r="A1349" t="s">
        <v>17433</v>
      </c>
      <c r="B1349" t="s">
        <v>65</v>
      </c>
      <c r="C1349">
        <v>2519</v>
      </c>
      <c r="D1349" t="s">
        <v>10240</v>
      </c>
      <c r="E1349" t="s">
        <v>32</v>
      </c>
      <c r="F1349">
        <v>160.15</v>
      </c>
      <c r="G1349">
        <v>160.15</v>
      </c>
      <c r="I1349" t="s">
        <v>6935</v>
      </c>
    </row>
    <row r="1350" spans="1:9">
      <c r="A1350" t="s">
        <v>17434</v>
      </c>
      <c r="B1350" t="s">
        <v>65</v>
      </c>
      <c r="C1350">
        <v>2515</v>
      </c>
      <c r="D1350" t="s">
        <v>10241</v>
      </c>
      <c r="E1350" t="s">
        <v>32</v>
      </c>
      <c r="F1350">
        <v>12.05</v>
      </c>
      <c r="G1350">
        <v>12.05</v>
      </c>
      <c r="I1350" t="s">
        <v>6935</v>
      </c>
    </row>
    <row r="1351" spans="1:9">
      <c r="A1351" t="s">
        <v>17435</v>
      </c>
      <c r="B1351" t="s">
        <v>65</v>
      </c>
      <c r="C1351">
        <v>2520</v>
      </c>
      <c r="D1351" t="s">
        <v>10242</v>
      </c>
      <c r="E1351" t="s">
        <v>32</v>
      </c>
      <c r="F1351">
        <v>294.77</v>
      </c>
      <c r="G1351">
        <v>294.77</v>
      </c>
      <c r="I1351" t="s">
        <v>6935</v>
      </c>
    </row>
    <row r="1352" spans="1:9">
      <c r="A1352" t="s">
        <v>17436</v>
      </c>
      <c r="B1352" t="s">
        <v>65</v>
      </c>
      <c r="C1352">
        <v>1602</v>
      </c>
      <c r="D1352" t="s">
        <v>10243</v>
      </c>
      <c r="E1352" t="s">
        <v>32</v>
      </c>
      <c r="F1352">
        <v>51.41</v>
      </c>
      <c r="G1352">
        <v>51.41</v>
      </c>
      <c r="I1352" t="s">
        <v>6935</v>
      </c>
    </row>
    <row r="1353" spans="1:9">
      <c r="A1353" t="s">
        <v>17437</v>
      </c>
      <c r="B1353" t="s">
        <v>65</v>
      </c>
      <c r="C1353">
        <v>1601</v>
      </c>
      <c r="D1353" t="s">
        <v>10244</v>
      </c>
      <c r="E1353" t="s">
        <v>32</v>
      </c>
      <c r="F1353">
        <v>45.82</v>
      </c>
      <c r="G1353">
        <v>45.82</v>
      </c>
      <c r="I1353" t="s">
        <v>6935</v>
      </c>
    </row>
    <row r="1354" spans="1:9">
      <c r="A1354" t="s">
        <v>17438</v>
      </c>
      <c r="B1354" t="s">
        <v>65</v>
      </c>
      <c r="C1354">
        <v>1600</v>
      </c>
      <c r="D1354" t="s">
        <v>10245</v>
      </c>
      <c r="E1354" t="s">
        <v>32</v>
      </c>
      <c r="F1354">
        <v>20.010000000000002</v>
      </c>
      <c r="G1354">
        <v>20.010000000000002</v>
      </c>
      <c r="I1354" t="s">
        <v>6935</v>
      </c>
    </row>
    <row r="1355" spans="1:9">
      <c r="A1355" t="s">
        <v>17439</v>
      </c>
      <c r="B1355" t="s">
        <v>65</v>
      </c>
      <c r="C1355">
        <v>1598</v>
      </c>
      <c r="D1355" t="s">
        <v>10246</v>
      </c>
      <c r="E1355" t="s">
        <v>32</v>
      </c>
      <c r="F1355">
        <v>13.56</v>
      </c>
      <c r="G1355">
        <v>13.56</v>
      </c>
      <c r="I1355" t="s">
        <v>6935</v>
      </c>
    </row>
    <row r="1356" spans="1:9">
      <c r="A1356" t="s">
        <v>17440</v>
      </c>
      <c r="B1356" t="s">
        <v>65</v>
      </c>
      <c r="C1356">
        <v>1603</v>
      </c>
      <c r="D1356" t="s">
        <v>10247</v>
      </c>
      <c r="E1356" t="s">
        <v>32</v>
      </c>
      <c r="F1356">
        <v>77.62</v>
      </c>
      <c r="G1356">
        <v>77.62</v>
      </c>
      <c r="I1356" t="s">
        <v>6935</v>
      </c>
    </row>
    <row r="1357" spans="1:9">
      <c r="A1357" t="s">
        <v>17441</v>
      </c>
      <c r="B1357" t="s">
        <v>65</v>
      </c>
      <c r="C1357">
        <v>1599</v>
      </c>
      <c r="D1357" t="s">
        <v>10248</v>
      </c>
      <c r="E1357" t="s">
        <v>32</v>
      </c>
      <c r="F1357">
        <v>15.73</v>
      </c>
      <c r="G1357">
        <v>15.73</v>
      </c>
      <c r="I1357" t="s">
        <v>6935</v>
      </c>
    </row>
    <row r="1358" spans="1:9">
      <c r="A1358" t="s">
        <v>17442</v>
      </c>
      <c r="B1358" t="s">
        <v>65</v>
      </c>
      <c r="C1358">
        <v>1597</v>
      </c>
      <c r="D1358" t="s">
        <v>10249</v>
      </c>
      <c r="E1358" t="s">
        <v>32</v>
      </c>
      <c r="F1358">
        <v>12.75</v>
      </c>
      <c r="G1358">
        <v>12.75</v>
      </c>
      <c r="I1358" t="s">
        <v>6935</v>
      </c>
    </row>
    <row r="1359" spans="1:9">
      <c r="A1359" t="s">
        <v>17443</v>
      </c>
      <c r="B1359" t="s">
        <v>65</v>
      </c>
      <c r="C1359">
        <v>39602</v>
      </c>
      <c r="D1359" t="s">
        <v>10250</v>
      </c>
      <c r="E1359" t="s">
        <v>32</v>
      </c>
      <c r="F1359">
        <v>1.83</v>
      </c>
      <c r="G1359">
        <v>1.83</v>
      </c>
      <c r="I1359" t="s">
        <v>6935</v>
      </c>
    </row>
    <row r="1360" spans="1:9">
      <c r="A1360" t="s">
        <v>17444</v>
      </c>
      <c r="B1360" t="s">
        <v>65</v>
      </c>
      <c r="C1360">
        <v>39603</v>
      </c>
      <c r="D1360" t="s">
        <v>10251</v>
      </c>
      <c r="E1360" t="s">
        <v>32</v>
      </c>
      <c r="F1360">
        <v>3.9</v>
      </c>
      <c r="G1360">
        <v>3.9</v>
      </c>
      <c r="I1360" t="s">
        <v>6935</v>
      </c>
    </row>
    <row r="1361" spans="1:9">
      <c r="A1361" t="s">
        <v>17445</v>
      </c>
      <c r="B1361" t="s">
        <v>65</v>
      </c>
      <c r="C1361">
        <v>11821</v>
      </c>
      <c r="D1361" t="s">
        <v>10252</v>
      </c>
      <c r="E1361" t="s">
        <v>32</v>
      </c>
      <c r="F1361">
        <v>10.47</v>
      </c>
      <c r="G1361">
        <v>10.47</v>
      </c>
      <c r="I1361" t="s">
        <v>6935</v>
      </c>
    </row>
    <row r="1362" spans="1:9">
      <c r="A1362" t="s">
        <v>17446</v>
      </c>
      <c r="B1362" t="s">
        <v>65</v>
      </c>
      <c r="C1362">
        <v>1562</v>
      </c>
      <c r="D1362" t="s">
        <v>10253</v>
      </c>
      <c r="E1362" t="s">
        <v>32</v>
      </c>
      <c r="F1362">
        <v>17.149999999999999</v>
      </c>
      <c r="G1362">
        <v>17.149999999999999</v>
      </c>
      <c r="I1362" t="s">
        <v>6935</v>
      </c>
    </row>
    <row r="1363" spans="1:9">
      <c r="A1363" t="s">
        <v>17447</v>
      </c>
      <c r="B1363" t="s">
        <v>65</v>
      </c>
      <c r="C1363">
        <v>1563</v>
      </c>
      <c r="D1363" t="s">
        <v>10254</v>
      </c>
      <c r="E1363" t="s">
        <v>32</v>
      </c>
      <c r="F1363">
        <v>23.01</v>
      </c>
      <c r="G1363">
        <v>23.01</v>
      </c>
      <c r="I1363" t="s">
        <v>6935</v>
      </c>
    </row>
    <row r="1364" spans="1:9">
      <c r="A1364" t="s">
        <v>17448</v>
      </c>
      <c r="B1364" t="s">
        <v>65</v>
      </c>
      <c r="C1364">
        <v>11856</v>
      </c>
      <c r="D1364" t="s">
        <v>10255</v>
      </c>
      <c r="E1364" t="s">
        <v>32</v>
      </c>
      <c r="F1364">
        <v>6.86</v>
      </c>
      <c r="G1364">
        <v>6.86</v>
      </c>
      <c r="I1364" t="s">
        <v>8951</v>
      </c>
    </row>
    <row r="1365" spans="1:9">
      <c r="A1365" t="s">
        <v>17449</v>
      </c>
      <c r="B1365" t="s">
        <v>65</v>
      </c>
      <c r="C1365">
        <v>11857</v>
      </c>
      <c r="D1365" t="s">
        <v>10256</v>
      </c>
      <c r="E1365" t="s">
        <v>32</v>
      </c>
      <c r="F1365">
        <v>36.1</v>
      </c>
      <c r="G1365">
        <v>36.1</v>
      </c>
      <c r="I1365" t="s">
        <v>6935</v>
      </c>
    </row>
    <row r="1366" spans="1:9">
      <c r="A1366" t="s">
        <v>17450</v>
      </c>
      <c r="B1366" t="s">
        <v>65</v>
      </c>
      <c r="C1366">
        <v>11858</v>
      </c>
      <c r="D1366" t="s">
        <v>10257</v>
      </c>
      <c r="E1366" t="s">
        <v>32</v>
      </c>
      <c r="F1366">
        <v>44.81</v>
      </c>
      <c r="G1366">
        <v>44.81</v>
      </c>
      <c r="I1366" t="s">
        <v>6935</v>
      </c>
    </row>
    <row r="1367" spans="1:9">
      <c r="A1367" t="s">
        <v>17451</v>
      </c>
      <c r="B1367" t="s">
        <v>65</v>
      </c>
      <c r="C1367">
        <v>1539</v>
      </c>
      <c r="D1367" t="s">
        <v>10258</v>
      </c>
      <c r="E1367" t="s">
        <v>32</v>
      </c>
      <c r="F1367">
        <v>8.06</v>
      </c>
      <c r="G1367">
        <v>8.06</v>
      </c>
      <c r="I1367" t="s">
        <v>6935</v>
      </c>
    </row>
    <row r="1368" spans="1:9">
      <c r="A1368" t="s">
        <v>17452</v>
      </c>
      <c r="B1368" t="s">
        <v>65</v>
      </c>
      <c r="C1368">
        <v>11859</v>
      </c>
      <c r="D1368" t="s">
        <v>10259</v>
      </c>
      <c r="E1368" t="s">
        <v>32</v>
      </c>
      <c r="F1368">
        <v>60.96</v>
      </c>
      <c r="G1368">
        <v>60.96</v>
      </c>
      <c r="I1368" t="s">
        <v>6935</v>
      </c>
    </row>
    <row r="1369" spans="1:9">
      <c r="A1369" t="s">
        <v>17453</v>
      </c>
      <c r="B1369" t="s">
        <v>65</v>
      </c>
      <c r="C1369">
        <v>1550</v>
      </c>
      <c r="D1369" t="s">
        <v>10260</v>
      </c>
      <c r="E1369" t="s">
        <v>32</v>
      </c>
      <c r="F1369">
        <v>8.5</v>
      </c>
      <c r="G1369">
        <v>8.5</v>
      </c>
      <c r="I1369" t="s">
        <v>6935</v>
      </c>
    </row>
    <row r="1370" spans="1:9">
      <c r="A1370" t="s">
        <v>17454</v>
      </c>
      <c r="B1370" t="s">
        <v>65</v>
      </c>
      <c r="C1370">
        <v>11854</v>
      </c>
      <c r="D1370" t="s">
        <v>10261</v>
      </c>
      <c r="E1370" t="s">
        <v>32</v>
      </c>
      <c r="F1370">
        <v>10.63</v>
      </c>
      <c r="G1370">
        <v>10.63</v>
      </c>
      <c r="I1370" t="s">
        <v>6935</v>
      </c>
    </row>
    <row r="1371" spans="1:9">
      <c r="A1371" t="s">
        <v>17455</v>
      </c>
      <c r="B1371" t="s">
        <v>65</v>
      </c>
      <c r="C1371">
        <v>11862</v>
      </c>
      <c r="D1371" t="s">
        <v>10262</v>
      </c>
      <c r="E1371" t="s">
        <v>32</v>
      </c>
      <c r="F1371">
        <v>14.91</v>
      </c>
      <c r="G1371">
        <v>14.91</v>
      </c>
      <c r="I1371" t="s">
        <v>6935</v>
      </c>
    </row>
    <row r="1372" spans="1:9">
      <c r="A1372" t="s">
        <v>17456</v>
      </c>
      <c r="B1372" t="s">
        <v>65</v>
      </c>
      <c r="C1372">
        <v>11863</v>
      </c>
      <c r="D1372" t="s">
        <v>10263</v>
      </c>
      <c r="E1372" t="s">
        <v>32</v>
      </c>
      <c r="F1372">
        <v>6.02</v>
      </c>
      <c r="G1372">
        <v>6.02</v>
      </c>
      <c r="I1372" t="s">
        <v>6935</v>
      </c>
    </row>
    <row r="1373" spans="1:9">
      <c r="A1373" t="s">
        <v>17457</v>
      </c>
      <c r="B1373" t="s">
        <v>65</v>
      </c>
      <c r="C1373">
        <v>11855</v>
      </c>
      <c r="D1373" t="s">
        <v>10264</v>
      </c>
      <c r="E1373" t="s">
        <v>32</v>
      </c>
      <c r="F1373">
        <v>22.25</v>
      </c>
      <c r="G1373">
        <v>22.25</v>
      </c>
      <c r="I1373" t="s">
        <v>6935</v>
      </c>
    </row>
    <row r="1374" spans="1:9">
      <c r="A1374" t="s">
        <v>17458</v>
      </c>
      <c r="B1374" t="s">
        <v>65</v>
      </c>
      <c r="C1374">
        <v>11864</v>
      </c>
      <c r="D1374" t="s">
        <v>10265</v>
      </c>
      <c r="E1374" t="s">
        <v>32</v>
      </c>
      <c r="F1374">
        <v>33.64</v>
      </c>
      <c r="G1374">
        <v>33.64</v>
      </c>
      <c r="I1374" t="s">
        <v>6935</v>
      </c>
    </row>
    <row r="1375" spans="1:9">
      <c r="A1375" t="s">
        <v>17459</v>
      </c>
      <c r="B1375" t="s">
        <v>65</v>
      </c>
      <c r="C1375">
        <v>2527</v>
      </c>
      <c r="D1375" t="s">
        <v>10266</v>
      </c>
      <c r="E1375" t="s">
        <v>32</v>
      </c>
      <c r="F1375">
        <v>9.99</v>
      </c>
      <c r="G1375">
        <v>9.99</v>
      </c>
      <c r="I1375" t="s">
        <v>6935</v>
      </c>
    </row>
    <row r="1376" spans="1:9">
      <c r="A1376" t="s">
        <v>17460</v>
      </c>
      <c r="B1376" t="s">
        <v>65</v>
      </c>
      <c r="C1376">
        <v>2526</v>
      </c>
      <c r="D1376" t="s">
        <v>10267</v>
      </c>
      <c r="E1376" t="s">
        <v>32</v>
      </c>
      <c r="F1376">
        <v>6.4</v>
      </c>
      <c r="G1376">
        <v>6.4</v>
      </c>
      <c r="I1376" t="s">
        <v>6935</v>
      </c>
    </row>
    <row r="1377" spans="1:9">
      <c r="A1377" t="s">
        <v>17461</v>
      </c>
      <c r="B1377" t="s">
        <v>65</v>
      </c>
      <c r="C1377">
        <v>2483</v>
      </c>
      <c r="D1377" t="s">
        <v>10268</v>
      </c>
      <c r="E1377" t="s">
        <v>32</v>
      </c>
      <c r="F1377">
        <v>4.55</v>
      </c>
      <c r="G1377">
        <v>4.55</v>
      </c>
      <c r="I1377" t="s">
        <v>6935</v>
      </c>
    </row>
    <row r="1378" spans="1:9">
      <c r="A1378" t="s">
        <v>17462</v>
      </c>
      <c r="B1378" t="s">
        <v>65</v>
      </c>
      <c r="C1378">
        <v>2487</v>
      </c>
      <c r="D1378" t="s">
        <v>10269</v>
      </c>
      <c r="E1378" t="s">
        <v>32</v>
      </c>
      <c r="F1378">
        <v>2.1800000000000002</v>
      </c>
      <c r="G1378">
        <v>2.1800000000000002</v>
      </c>
      <c r="I1378" t="s">
        <v>6935</v>
      </c>
    </row>
    <row r="1379" spans="1:9">
      <c r="A1379" t="s">
        <v>17463</v>
      </c>
      <c r="B1379" t="s">
        <v>65</v>
      </c>
      <c r="C1379">
        <v>2528</v>
      </c>
      <c r="D1379" t="s">
        <v>10270</v>
      </c>
      <c r="E1379" t="s">
        <v>32</v>
      </c>
      <c r="F1379">
        <v>25.13</v>
      </c>
      <c r="G1379">
        <v>25.13</v>
      </c>
      <c r="I1379" t="s">
        <v>6935</v>
      </c>
    </row>
    <row r="1380" spans="1:9">
      <c r="A1380" t="s">
        <v>17464</v>
      </c>
      <c r="B1380" t="s">
        <v>65</v>
      </c>
      <c r="C1380">
        <v>2489</v>
      </c>
      <c r="D1380" t="s">
        <v>10271</v>
      </c>
      <c r="E1380" t="s">
        <v>32</v>
      </c>
      <c r="F1380">
        <v>11.07</v>
      </c>
      <c r="G1380">
        <v>11.07</v>
      </c>
      <c r="I1380" t="s">
        <v>6935</v>
      </c>
    </row>
    <row r="1381" spans="1:9">
      <c r="A1381" t="s">
        <v>17465</v>
      </c>
      <c r="B1381" t="s">
        <v>65</v>
      </c>
      <c r="C1381">
        <v>2484</v>
      </c>
      <c r="D1381" t="s">
        <v>10272</v>
      </c>
      <c r="E1381" t="s">
        <v>32</v>
      </c>
      <c r="F1381">
        <v>36.5</v>
      </c>
      <c r="G1381">
        <v>36.5</v>
      </c>
      <c r="I1381" t="s">
        <v>6935</v>
      </c>
    </row>
    <row r="1382" spans="1:9">
      <c r="A1382" t="s">
        <v>17466</v>
      </c>
      <c r="B1382" t="s">
        <v>65</v>
      </c>
      <c r="C1382">
        <v>2488</v>
      </c>
      <c r="D1382" t="s">
        <v>10273</v>
      </c>
      <c r="E1382" t="s">
        <v>32</v>
      </c>
      <c r="F1382">
        <v>2.56</v>
      </c>
      <c r="G1382">
        <v>2.56</v>
      </c>
      <c r="I1382" t="s">
        <v>6935</v>
      </c>
    </row>
    <row r="1383" spans="1:9">
      <c r="A1383" t="s">
        <v>17467</v>
      </c>
      <c r="B1383" t="s">
        <v>65</v>
      </c>
      <c r="C1383">
        <v>2485</v>
      </c>
      <c r="D1383" t="s">
        <v>10274</v>
      </c>
      <c r="E1383" t="s">
        <v>32</v>
      </c>
      <c r="F1383">
        <v>57.21</v>
      </c>
      <c r="G1383">
        <v>57.21</v>
      </c>
      <c r="I1383" t="s">
        <v>6935</v>
      </c>
    </row>
    <row r="1384" spans="1:9">
      <c r="A1384" t="s">
        <v>17468</v>
      </c>
      <c r="B1384" t="s">
        <v>65</v>
      </c>
      <c r="C1384">
        <v>44247</v>
      </c>
      <c r="D1384" t="s">
        <v>10275</v>
      </c>
      <c r="E1384" t="s">
        <v>32</v>
      </c>
      <c r="F1384">
        <v>1700.22</v>
      </c>
      <c r="G1384">
        <v>1700.22</v>
      </c>
      <c r="I1384" t="s">
        <v>6935</v>
      </c>
    </row>
    <row r="1385" spans="1:9">
      <c r="A1385" t="s">
        <v>17469</v>
      </c>
      <c r="B1385" t="s">
        <v>65</v>
      </c>
      <c r="C1385">
        <v>38005</v>
      </c>
      <c r="D1385" t="s">
        <v>10276</v>
      </c>
      <c r="E1385" t="s">
        <v>32</v>
      </c>
      <c r="F1385">
        <v>20.21</v>
      </c>
      <c r="G1385">
        <v>20.21</v>
      </c>
      <c r="I1385" t="s">
        <v>6935</v>
      </c>
    </row>
    <row r="1386" spans="1:9">
      <c r="A1386" t="s">
        <v>17470</v>
      </c>
      <c r="B1386" t="s">
        <v>65</v>
      </c>
      <c r="C1386">
        <v>38006</v>
      </c>
      <c r="D1386" t="s">
        <v>10277</v>
      </c>
      <c r="E1386" t="s">
        <v>32</v>
      </c>
      <c r="F1386">
        <v>26.86</v>
      </c>
      <c r="G1386">
        <v>26.86</v>
      </c>
      <c r="I1386" t="s">
        <v>6935</v>
      </c>
    </row>
    <row r="1387" spans="1:9">
      <c r="A1387" t="s">
        <v>17471</v>
      </c>
      <c r="B1387" t="s">
        <v>65</v>
      </c>
      <c r="C1387">
        <v>38428</v>
      </c>
      <c r="D1387" t="s">
        <v>10278</v>
      </c>
      <c r="E1387" t="s">
        <v>32</v>
      </c>
      <c r="F1387">
        <v>24.06</v>
      </c>
      <c r="G1387">
        <v>24.06</v>
      </c>
      <c r="I1387" t="s">
        <v>6935</v>
      </c>
    </row>
    <row r="1388" spans="1:9">
      <c r="A1388" t="s">
        <v>17472</v>
      </c>
      <c r="B1388" t="s">
        <v>65</v>
      </c>
      <c r="C1388">
        <v>38007</v>
      </c>
      <c r="D1388" t="s">
        <v>10279</v>
      </c>
      <c r="E1388" t="s">
        <v>32</v>
      </c>
      <c r="F1388">
        <v>30.99</v>
      </c>
      <c r="G1388">
        <v>30.99</v>
      </c>
      <c r="I1388" t="s">
        <v>6935</v>
      </c>
    </row>
    <row r="1389" spans="1:9">
      <c r="A1389" t="s">
        <v>17473</v>
      </c>
      <c r="B1389" t="s">
        <v>65</v>
      </c>
      <c r="C1389">
        <v>38008</v>
      </c>
      <c r="D1389" t="s">
        <v>10280</v>
      </c>
      <c r="E1389" t="s">
        <v>32</v>
      </c>
      <c r="F1389">
        <v>49.6</v>
      </c>
      <c r="G1389">
        <v>49.6</v>
      </c>
      <c r="I1389" t="s">
        <v>6935</v>
      </c>
    </row>
    <row r="1390" spans="1:9">
      <c r="A1390" t="s">
        <v>17474</v>
      </c>
      <c r="B1390" t="s">
        <v>65</v>
      </c>
      <c r="C1390">
        <v>38009</v>
      </c>
      <c r="D1390" t="s">
        <v>10281</v>
      </c>
      <c r="E1390" t="s">
        <v>32</v>
      </c>
      <c r="F1390">
        <v>60.72</v>
      </c>
      <c r="G1390">
        <v>60.72</v>
      </c>
      <c r="I1390" t="s">
        <v>6935</v>
      </c>
    </row>
    <row r="1391" spans="1:9">
      <c r="A1391" t="s">
        <v>17475</v>
      </c>
      <c r="B1391" t="s">
        <v>65</v>
      </c>
      <c r="C1391">
        <v>44248</v>
      </c>
      <c r="D1391" t="s">
        <v>10282</v>
      </c>
      <c r="E1391" t="s">
        <v>32</v>
      </c>
      <c r="F1391">
        <v>98.97</v>
      </c>
      <c r="G1391">
        <v>98.97</v>
      </c>
      <c r="I1391" t="s">
        <v>6935</v>
      </c>
    </row>
    <row r="1392" spans="1:9">
      <c r="A1392" t="s">
        <v>17476</v>
      </c>
      <c r="B1392" t="s">
        <v>65</v>
      </c>
      <c r="C1392">
        <v>44249</v>
      </c>
      <c r="D1392" t="s">
        <v>10283</v>
      </c>
      <c r="E1392" t="s">
        <v>32</v>
      </c>
      <c r="F1392">
        <v>381.85</v>
      </c>
      <c r="G1392">
        <v>381.85</v>
      </c>
      <c r="I1392" t="s">
        <v>6935</v>
      </c>
    </row>
    <row r="1393" spans="1:9">
      <c r="A1393" t="s">
        <v>17477</v>
      </c>
      <c r="B1393" t="s">
        <v>65</v>
      </c>
      <c r="C1393">
        <v>44250</v>
      </c>
      <c r="D1393" t="s">
        <v>10284</v>
      </c>
      <c r="E1393" t="s">
        <v>32</v>
      </c>
      <c r="F1393">
        <v>554.52</v>
      </c>
      <c r="G1393">
        <v>554.52</v>
      </c>
      <c r="I1393" t="s">
        <v>6935</v>
      </c>
    </row>
    <row r="1394" spans="1:9">
      <c r="A1394" t="s">
        <v>17478</v>
      </c>
      <c r="B1394" t="s">
        <v>65</v>
      </c>
      <c r="C1394">
        <v>39279</v>
      </c>
      <c r="D1394" t="s">
        <v>10285</v>
      </c>
      <c r="E1394" t="s">
        <v>32</v>
      </c>
      <c r="F1394">
        <v>9.76</v>
      </c>
      <c r="G1394">
        <v>9.76</v>
      </c>
      <c r="I1394" t="s">
        <v>6935</v>
      </c>
    </row>
    <row r="1395" spans="1:9">
      <c r="A1395" t="s">
        <v>17479</v>
      </c>
      <c r="B1395" t="s">
        <v>65</v>
      </c>
      <c r="C1395">
        <v>39280</v>
      </c>
      <c r="D1395" t="s">
        <v>10286</v>
      </c>
      <c r="E1395" t="s">
        <v>32</v>
      </c>
      <c r="F1395">
        <v>10.94</v>
      </c>
      <c r="G1395">
        <v>10.94</v>
      </c>
      <c r="I1395" t="s">
        <v>6935</v>
      </c>
    </row>
    <row r="1396" spans="1:9">
      <c r="A1396" t="s">
        <v>17480</v>
      </c>
      <c r="B1396" t="s">
        <v>65</v>
      </c>
      <c r="C1396">
        <v>39281</v>
      </c>
      <c r="D1396" t="s">
        <v>10287</v>
      </c>
      <c r="E1396" t="s">
        <v>32</v>
      </c>
      <c r="F1396">
        <v>14.45</v>
      </c>
      <c r="G1396">
        <v>14.45</v>
      </c>
      <c r="I1396" t="s">
        <v>6935</v>
      </c>
    </row>
    <row r="1397" spans="1:9">
      <c r="A1397" t="s">
        <v>17481</v>
      </c>
      <c r="B1397" t="s">
        <v>65</v>
      </c>
      <c r="C1397">
        <v>39282</v>
      </c>
      <c r="D1397" t="s">
        <v>10288</v>
      </c>
      <c r="E1397" t="s">
        <v>32</v>
      </c>
      <c r="F1397">
        <v>20.18</v>
      </c>
      <c r="G1397">
        <v>20.18</v>
      </c>
      <c r="I1397" t="s">
        <v>6935</v>
      </c>
    </row>
    <row r="1398" spans="1:9">
      <c r="A1398" t="s">
        <v>17482</v>
      </c>
      <c r="B1398" t="s">
        <v>65</v>
      </c>
      <c r="C1398">
        <v>38844</v>
      </c>
      <c r="D1398" t="s">
        <v>10289</v>
      </c>
      <c r="E1398" t="s">
        <v>32</v>
      </c>
      <c r="F1398">
        <v>9.9</v>
      </c>
      <c r="G1398">
        <v>9.9</v>
      </c>
      <c r="I1398" t="s">
        <v>8951</v>
      </c>
    </row>
    <row r="1399" spans="1:9">
      <c r="A1399" t="s">
        <v>17483</v>
      </c>
      <c r="B1399" t="s">
        <v>65</v>
      </c>
      <c r="C1399">
        <v>38846</v>
      </c>
      <c r="D1399" t="s">
        <v>10290</v>
      </c>
      <c r="E1399" t="s">
        <v>32</v>
      </c>
      <c r="F1399">
        <v>10.07</v>
      </c>
      <c r="G1399">
        <v>10.07</v>
      </c>
      <c r="I1399" t="s">
        <v>6935</v>
      </c>
    </row>
    <row r="1400" spans="1:9">
      <c r="A1400" t="s">
        <v>17484</v>
      </c>
      <c r="B1400" t="s">
        <v>65</v>
      </c>
      <c r="C1400">
        <v>38847</v>
      </c>
      <c r="D1400" t="s">
        <v>10291</v>
      </c>
      <c r="E1400" t="s">
        <v>32</v>
      </c>
      <c r="F1400">
        <v>11.8</v>
      </c>
      <c r="G1400">
        <v>11.8</v>
      </c>
      <c r="I1400" t="s">
        <v>6935</v>
      </c>
    </row>
    <row r="1401" spans="1:9">
      <c r="A1401" t="s">
        <v>17485</v>
      </c>
      <c r="B1401" t="s">
        <v>65</v>
      </c>
      <c r="C1401">
        <v>38850</v>
      </c>
      <c r="D1401" t="s">
        <v>10292</v>
      </c>
      <c r="E1401" t="s">
        <v>32</v>
      </c>
      <c r="F1401">
        <v>21.31</v>
      </c>
      <c r="G1401">
        <v>21.31</v>
      </c>
      <c r="I1401" t="s">
        <v>6935</v>
      </c>
    </row>
    <row r="1402" spans="1:9">
      <c r="A1402" t="s">
        <v>17486</v>
      </c>
      <c r="B1402" t="s">
        <v>65</v>
      </c>
      <c r="C1402">
        <v>38848</v>
      </c>
      <c r="D1402" t="s">
        <v>10293</v>
      </c>
      <c r="E1402" t="s">
        <v>32</v>
      </c>
      <c r="F1402">
        <v>13.97</v>
      </c>
      <c r="G1402">
        <v>13.97</v>
      </c>
      <c r="I1402" t="s">
        <v>6935</v>
      </c>
    </row>
    <row r="1403" spans="1:9">
      <c r="A1403" t="s">
        <v>17487</v>
      </c>
      <c r="B1403" t="s">
        <v>65</v>
      </c>
      <c r="C1403">
        <v>38851</v>
      </c>
      <c r="D1403" t="s">
        <v>10294</v>
      </c>
      <c r="E1403" t="s">
        <v>32</v>
      </c>
      <c r="F1403">
        <v>24.09</v>
      </c>
      <c r="G1403">
        <v>24.09</v>
      </c>
      <c r="I1403" t="s">
        <v>6935</v>
      </c>
    </row>
    <row r="1404" spans="1:9">
      <c r="A1404" t="s">
        <v>17488</v>
      </c>
      <c r="B1404" t="s">
        <v>65</v>
      </c>
      <c r="C1404">
        <v>38854</v>
      </c>
      <c r="D1404" t="s">
        <v>10295</v>
      </c>
      <c r="E1404" t="s">
        <v>32</v>
      </c>
      <c r="F1404">
        <v>10.46</v>
      </c>
      <c r="G1404">
        <v>10.46</v>
      </c>
      <c r="I1404" t="s">
        <v>6935</v>
      </c>
    </row>
    <row r="1405" spans="1:9">
      <c r="A1405" t="s">
        <v>17489</v>
      </c>
      <c r="B1405" t="s">
        <v>65</v>
      </c>
      <c r="C1405">
        <v>3104</v>
      </c>
      <c r="D1405" t="s">
        <v>10296</v>
      </c>
      <c r="E1405" t="s">
        <v>10297</v>
      </c>
      <c r="F1405">
        <v>185.54</v>
      </c>
      <c r="G1405">
        <v>185.54</v>
      </c>
      <c r="I1405" t="s">
        <v>6935</v>
      </c>
    </row>
    <row r="1406" spans="1:9">
      <c r="A1406" t="s">
        <v>17490</v>
      </c>
      <c r="B1406" t="s">
        <v>65</v>
      </c>
      <c r="C1406">
        <v>1607</v>
      </c>
      <c r="D1406" t="s">
        <v>10298</v>
      </c>
      <c r="E1406" t="s">
        <v>10297</v>
      </c>
      <c r="F1406">
        <v>0.28000000000000003</v>
      </c>
      <c r="G1406">
        <v>0.28000000000000003</v>
      </c>
      <c r="I1406" t="s">
        <v>6935</v>
      </c>
    </row>
    <row r="1407" spans="1:9">
      <c r="A1407" t="s">
        <v>17491</v>
      </c>
      <c r="B1407" t="s">
        <v>65</v>
      </c>
      <c r="C1407">
        <v>38169</v>
      </c>
      <c r="D1407" t="s">
        <v>10299</v>
      </c>
      <c r="E1407" t="s">
        <v>10297</v>
      </c>
      <c r="F1407">
        <v>72.09</v>
      </c>
      <c r="G1407">
        <v>72.09</v>
      </c>
      <c r="I1407" t="s">
        <v>6935</v>
      </c>
    </row>
    <row r="1408" spans="1:9">
      <c r="A1408" t="s">
        <v>17492</v>
      </c>
      <c r="B1408" t="s">
        <v>65</v>
      </c>
      <c r="C1408">
        <v>6142</v>
      </c>
      <c r="D1408" t="s">
        <v>10300</v>
      </c>
      <c r="E1408" t="s">
        <v>32</v>
      </c>
      <c r="F1408">
        <v>9.5399999999999991</v>
      </c>
      <c r="G1408">
        <v>9.5399999999999991</v>
      </c>
      <c r="I1408" t="s">
        <v>6935</v>
      </c>
    </row>
    <row r="1409" spans="1:9">
      <c r="A1409" t="s">
        <v>17493</v>
      </c>
      <c r="B1409" t="s">
        <v>65</v>
      </c>
      <c r="C1409">
        <v>11686</v>
      </c>
      <c r="D1409" t="s">
        <v>10301</v>
      </c>
      <c r="E1409" t="s">
        <v>32</v>
      </c>
      <c r="F1409">
        <v>13.24</v>
      </c>
      <c r="G1409">
        <v>13.24</v>
      </c>
      <c r="I1409" t="s">
        <v>6935</v>
      </c>
    </row>
    <row r="1410" spans="1:9">
      <c r="A1410" t="s">
        <v>17494</v>
      </c>
      <c r="B1410" t="s">
        <v>65</v>
      </c>
      <c r="C1410">
        <v>37598</v>
      </c>
      <c r="D1410" t="s">
        <v>10302</v>
      </c>
      <c r="E1410" t="s">
        <v>32</v>
      </c>
      <c r="F1410">
        <v>38.11</v>
      </c>
      <c r="G1410">
        <v>38.11</v>
      </c>
      <c r="I1410" t="s">
        <v>6935</v>
      </c>
    </row>
    <row r="1411" spans="1:9">
      <c r="A1411" t="s">
        <v>17495</v>
      </c>
      <c r="B1411" t="s">
        <v>65</v>
      </c>
      <c r="C1411">
        <v>25398</v>
      </c>
      <c r="D1411" t="s">
        <v>10303</v>
      </c>
      <c r="E1411" t="s">
        <v>32</v>
      </c>
      <c r="F1411">
        <v>3649.1</v>
      </c>
      <c r="G1411">
        <v>3649.1</v>
      </c>
      <c r="I1411" t="s">
        <v>6935</v>
      </c>
    </row>
    <row r="1412" spans="1:9">
      <c r="A1412" t="s">
        <v>17496</v>
      </c>
      <c r="B1412" t="s">
        <v>65</v>
      </c>
      <c r="C1412">
        <v>25399</v>
      </c>
      <c r="D1412" t="s">
        <v>10304</v>
      </c>
      <c r="E1412" t="s">
        <v>32</v>
      </c>
      <c r="F1412">
        <v>2215.3200000000002</v>
      </c>
      <c r="G1412">
        <v>2215.3200000000002</v>
      </c>
      <c r="I1412" t="s">
        <v>6935</v>
      </c>
    </row>
    <row r="1413" spans="1:9">
      <c r="A1413" t="s">
        <v>17497</v>
      </c>
      <c r="B1413" t="s">
        <v>65</v>
      </c>
      <c r="C1413">
        <v>43440</v>
      </c>
      <c r="D1413" t="s">
        <v>10305</v>
      </c>
      <c r="E1413" t="s">
        <v>32</v>
      </c>
      <c r="F1413">
        <v>539.82000000000005</v>
      </c>
      <c r="G1413">
        <v>539.82000000000005</v>
      </c>
      <c r="I1413" t="s">
        <v>6935</v>
      </c>
    </row>
    <row r="1414" spans="1:9">
      <c r="A1414" t="s">
        <v>17498</v>
      </c>
      <c r="B1414" t="s">
        <v>65</v>
      </c>
      <c r="C1414">
        <v>10667</v>
      </c>
      <c r="D1414" t="s">
        <v>10306</v>
      </c>
      <c r="E1414" t="s">
        <v>32</v>
      </c>
      <c r="F1414">
        <v>19920</v>
      </c>
      <c r="G1414">
        <v>19920</v>
      </c>
      <c r="I1414" t="s">
        <v>8951</v>
      </c>
    </row>
    <row r="1415" spans="1:9">
      <c r="A1415" t="s">
        <v>17499</v>
      </c>
      <c r="B1415" t="s">
        <v>65</v>
      </c>
      <c r="C1415">
        <v>1613</v>
      </c>
      <c r="D1415" t="s">
        <v>10307</v>
      </c>
      <c r="E1415" t="s">
        <v>32</v>
      </c>
      <c r="F1415">
        <v>1781.14</v>
      </c>
      <c r="G1415">
        <v>1781.14</v>
      </c>
      <c r="I1415" t="s">
        <v>6935</v>
      </c>
    </row>
    <row r="1416" spans="1:9">
      <c r="A1416" t="s">
        <v>17500</v>
      </c>
      <c r="B1416" t="s">
        <v>65</v>
      </c>
      <c r="C1416">
        <v>1626</v>
      </c>
      <c r="D1416" t="s">
        <v>10308</v>
      </c>
      <c r="E1416" t="s">
        <v>32</v>
      </c>
      <c r="F1416">
        <v>2663.91</v>
      </c>
      <c r="G1416">
        <v>2663.91</v>
      </c>
      <c r="I1416" t="s">
        <v>6935</v>
      </c>
    </row>
    <row r="1417" spans="1:9">
      <c r="A1417" t="s">
        <v>17501</v>
      </c>
      <c r="B1417" t="s">
        <v>65</v>
      </c>
      <c r="C1417">
        <v>1625</v>
      </c>
      <c r="D1417" t="s">
        <v>10309</v>
      </c>
      <c r="E1417" t="s">
        <v>32</v>
      </c>
      <c r="F1417">
        <v>186.06</v>
      </c>
      <c r="G1417">
        <v>186.06</v>
      </c>
      <c r="I1417" t="s">
        <v>6935</v>
      </c>
    </row>
    <row r="1418" spans="1:9">
      <c r="A1418" t="s">
        <v>17502</v>
      </c>
      <c r="B1418" t="s">
        <v>65</v>
      </c>
      <c r="C1418">
        <v>1622</v>
      </c>
      <c r="D1418" t="s">
        <v>10310</v>
      </c>
      <c r="E1418" t="s">
        <v>32</v>
      </c>
      <c r="F1418">
        <v>6011.36</v>
      </c>
      <c r="G1418">
        <v>6011.36</v>
      </c>
      <c r="I1418" t="s">
        <v>6935</v>
      </c>
    </row>
    <row r="1419" spans="1:9">
      <c r="A1419" t="s">
        <v>17503</v>
      </c>
      <c r="B1419" t="s">
        <v>65</v>
      </c>
      <c r="C1419">
        <v>1620</v>
      </c>
      <c r="D1419" t="s">
        <v>10311</v>
      </c>
      <c r="E1419" t="s">
        <v>32</v>
      </c>
      <c r="F1419">
        <v>391.95</v>
      </c>
      <c r="G1419">
        <v>391.95</v>
      </c>
      <c r="I1419" t="s">
        <v>6935</v>
      </c>
    </row>
    <row r="1420" spans="1:9">
      <c r="A1420" t="s">
        <v>17504</v>
      </c>
      <c r="B1420" t="s">
        <v>65</v>
      </c>
      <c r="C1420">
        <v>1629</v>
      </c>
      <c r="D1420" t="s">
        <v>10312</v>
      </c>
      <c r="E1420" t="s">
        <v>32</v>
      </c>
      <c r="F1420">
        <v>14630.23</v>
      </c>
      <c r="G1420">
        <v>14630.23</v>
      </c>
      <c r="I1420" t="s">
        <v>6935</v>
      </c>
    </row>
    <row r="1421" spans="1:9">
      <c r="A1421" t="s">
        <v>17505</v>
      </c>
      <c r="B1421" t="s">
        <v>65</v>
      </c>
      <c r="C1421">
        <v>1627</v>
      </c>
      <c r="D1421" t="s">
        <v>10313</v>
      </c>
      <c r="E1421" t="s">
        <v>32</v>
      </c>
      <c r="F1421">
        <v>749.2</v>
      </c>
      <c r="G1421">
        <v>749.2</v>
      </c>
      <c r="I1421" t="s">
        <v>6935</v>
      </c>
    </row>
    <row r="1422" spans="1:9">
      <c r="A1422" t="s">
        <v>17506</v>
      </c>
      <c r="B1422" t="s">
        <v>65</v>
      </c>
      <c r="C1422">
        <v>1623</v>
      </c>
      <c r="D1422" t="s">
        <v>10314</v>
      </c>
      <c r="E1422" t="s">
        <v>32</v>
      </c>
      <c r="F1422">
        <v>151.74</v>
      </c>
      <c r="G1422">
        <v>151.74</v>
      </c>
      <c r="I1422" t="s">
        <v>6935</v>
      </c>
    </row>
    <row r="1423" spans="1:9">
      <c r="A1423" t="s">
        <v>17507</v>
      </c>
      <c r="B1423" t="s">
        <v>65</v>
      </c>
      <c r="C1423">
        <v>1619</v>
      </c>
      <c r="D1423" t="s">
        <v>10315</v>
      </c>
      <c r="E1423" t="s">
        <v>32</v>
      </c>
      <c r="F1423">
        <v>208.73</v>
      </c>
      <c r="G1423">
        <v>208.73</v>
      </c>
      <c r="I1423" t="s">
        <v>6935</v>
      </c>
    </row>
    <row r="1424" spans="1:9">
      <c r="A1424" t="s">
        <v>17508</v>
      </c>
      <c r="B1424" t="s">
        <v>65</v>
      </c>
      <c r="C1424">
        <v>1630</v>
      </c>
      <c r="D1424" t="s">
        <v>10316</v>
      </c>
      <c r="E1424" t="s">
        <v>32</v>
      </c>
      <c r="F1424">
        <v>4595.8100000000004</v>
      </c>
      <c r="G1424">
        <v>4595.8100000000004</v>
      </c>
      <c r="I1424" t="s">
        <v>6935</v>
      </c>
    </row>
    <row r="1425" spans="1:9">
      <c r="A1425" t="s">
        <v>17509</v>
      </c>
      <c r="B1425" t="s">
        <v>65</v>
      </c>
      <c r="C1425">
        <v>1616</v>
      </c>
      <c r="D1425" t="s">
        <v>10317</v>
      </c>
      <c r="E1425" t="s">
        <v>32</v>
      </c>
      <c r="F1425">
        <v>7068.44</v>
      </c>
      <c r="G1425">
        <v>7068.44</v>
      </c>
      <c r="I1425" t="s">
        <v>6935</v>
      </c>
    </row>
    <row r="1426" spans="1:9">
      <c r="A1426" t="s">
        <v>17510</v>
      </c>
      <c r="B1426" t="s">
        <v>65</v>
      </c>
      <c r="C1426">
        <v>1614</v>
      </c>
      <c r="D1426" t="s">
        <v>10318</v>
      </c>
      <c r="E1426" t="s">
        <v>32</v>
      </c>
      <c r="F1426">
        <v>323.05</v>
      </c>
      <c r="G1426">
        <v>323.05</v>
      </c>
      <c r="I1426" t="s">
        <v>6935</v>
      </c>
    </row>
    <row r="1427" spans="1:9">
      <c r="A1427" t="s">
        <v>17511</v>
      </c>
      <c r="B1427" t="s">
        <v>65</v>
      </c>
      <c r="C1427">
        <v>1617</v>
      </c>
      <c r="D1427" t="s">
        <v>10319</v>
      </c>
      <c r="E1427" t="s">
        <v>32</v>
      </c>
      <c r="F1427">
        <v>8438.19</v>
      </c>
      <c r="G1427">
        <v>8438.19</v>
      </c>
      <c r="I1427" t="s">
        <v>6935</v>
      </c>
    </row>
    <row r="1428" spans="1:9">
      <c r="A1428" t="s">
        <v>17512</v>
      </c>
      <c r="B1428" t="s">
        <v>65</v>
      </c>
      <c r="C1428">
        <v>1621</v>
      </c>
      <c r="D1428" t="s">
        <v>10320</v>
      </c>
      <c r="E1428" t="s">
        <v>32</v>
      </c>
      <c r="F1428">
        <v>577.77</v>
      </c>
      <c r="G1428">
        <v>577.77</v>
      </c>
      <c r="I1428" t="s">
        <v>6935</v>
      </c>
    </row>
    <row r="1429" spans="1:9">
      <c r="A1429" t="s">
        <v>17513</v>
      </c>
      <c r="B1429" t="s">
        <v>65</v>
      </c>
      <c r="C1429">
        <v>1624</v>
      </c>
      <c r="D1429" t="s">
        <v>10321</v>
      </c>
      <c r="E1429" t="s">
        <v>32</v>
      </c>
      <c r="F1429">
        <v>20741.48</v>
      </c>
      <c r="G1429">
        <v>20741.48</v>
      </c>
      <c r="I1429" t="s">
        <v>6935</v>
      </c>
    </row>
    <row r="1430" spans="1:9">
      <c r="A1430" t="s">
        <v>17514</v>
      </c>
      <c r="B1430" t="s">
        <v>65</v>
      </c>
      <c r="C1430">
        <v>1615</v>
      </c>
      <c r="D1430" t="s">
        <v>10322</v>
      </c>
      <c r="E1430" t="s">
        <v>32</v>
      </c>
      <c r="F1430">
        <v>1084.96</v>
      </c>
      <c r="G1430">
        <v>1084.96</v>
      </c>
      <c r="I1430" t="s">
        <v>6935</v>
      </c>
    </row>
    <row r="1431" spans="1:9">
      <c r="A1431" t="s">
        <v>17515</v>
      </c>
      <c r="B1431" t="s">
        <v>65</v>
      </c>
      <c r="C1431">
        <v>1612</v>
      </c>
      <c r="D1431" t="s">
        <v>10323</v>
      </c>
      <c r="E1431" t="s">
        <v>32</v>
      </c>
      <c r="F1431">
        <v>142.9</v>
      </c>
      <c r="G1431">
        <v>142.9</v>
      </c>
      <c r="I1431" t="s">
        <v>8951</v>
      </c>
    </row>
    <row r="1432" spans="1:9">
      <c r="A1432" t="s">
        <v>17516</v>
      </c>
      <c r="B1432" t="s">
        <v>65</v>
      </c>
      <c r="C1432">
        <v>1618</v>
      </c>
      <c r="D1432" t="s">
        <v>10324</v>
      </c>
      <c r="E1432" t="s">
        <v>32</v>
      </c>
      <c r="F1432">
        <v>1490.9</v>
      </c>
      <c r="G1432">
        <v>1490.9</v>
      </c>
      <c r="I1432" t="s">
        <v>6935</v>
      </c>
    </row>
    <row r="1433" spans="1:9">
      <c r="A1433" t="s">
        <v>17517</v>
      </c>
      <c r="B1433" t="s">
        <v>65</v>
      </c>
      <c r="C1433">
        <v>14211</v>
      </c>
      <c r="D1433" t="s">
        <v>10325</v>
      </c>
      <c r="E1433" t="s">
        <v>32</v>
      </c>
      <c r="F1433">
        <v>49.66</v>
      </c>
      <c r="G1433">
        <v>49.66</v>
      </c>
      <c r="I1433" t="s">
        <v>6935</v>
      </c>
    </row>
    <row r="1434" spans="1:9">
      <c r="A1434" t="s">
        <v>17518</v>
      </c>
      <c r="B1434" t="s">
        <v>65</v>
      </c>
      <c r="C1434">
        <v>43657</v>
      </c>
      <c r="D1434" t="s">
        <v>10326</v>
      </c>
      <c r="E1434" t="s">
        <v>12</v>
      </c>
      <c r="F1434">
        <v>7.3</v>
      </c>
      <c r="G1434">
        <v>7.3</v>
      </c>
      <c r="I1434" t="s">
        <v>6935</v>
      </c>
    </row>
    <row r="1435" spans="1:9">
      <c r="A1435" t="s">
        <v>17519</v>
      </c>
      <c r="B1435" t="s">
        <v>65</v>
      </c>
      <c r="C1435">
        <v>38200</v>
      </c>
      <c r="D1435" t="s">
        <v>10327</v>
      </c>
      <c r="E1435" t="s">
        <v>10328</v>
      </c>
      <c r="F1435">
        <v>440.93</v>
      </c>
      <c r="G1435">
        <v>440.93</v>
      </c>
      <c r="I1435" t="s">
        <v>6935</v>
      </c>
    </row>
    <row r="1436" spans="1:9">
      <c r="A1436" t="s">
        <v>17520</v>
      </c>
      <c r="B1436" t="s">
        <v>65</v>
      </c>
      <c r="C1436">
        <v>39269</v>
      </c>
      <c r="D1436" t="s">
        <v>10329</v>
      </c>
      <c r="E1436" t="s">
        <v>12</v>
      </c>
      <c r="F1436">
        <v>1.42</v>
      </c>
      <c r="G1436">
        <v>1.42</v>
      </c>
      <c r="I1436" t="s">
        <v>6935</v>
      </c>
    </row>
    <row r="1437" spans="1:9">
      <c r="A1437" t="s">
        <v>17521</v>
      </c>
      <c r="B1437" t="s">
        <v>65</v>
      </c>
      <c r="C1437">
        <v>11889</v>
      </c>
      <c r="D1437" t="s">
        <v>10330</v>
      </c>
      <c r="E1437" t="s">
        <v>12</v>
      </c>
      <c r="F1437">
        <v>1.95</v>
      </c>
      <c r="G1437">
        <v>1.95</v>
      </c>
      <c r="I1437" t="s">
        <v>6935</v>
      </c>
    </row>
    <row r="1438" spans="1:9">
      <c r="A1438" t="s">
        <v>17522</v>
      </c>
      <c r="B1438" t="s">
        <v>65</v>
      </c>
      <c r="C1438">
        <v>39270</v>
      </c>
      <c r="D1438" t="s">
        <v>10331</v>
      </c>
      <c r="E1438" t="s">
        <v>12</v>
      </c>
      <c r="F1438">
        <v>2.5299999999999998</v>
      </c>
      <c r="G1438">
        <v>2.5299999999999998</v>
      </c>
      <c r="I1438" t="s">
        <v>6935</v>
      </c>
    </row>
    <row r="1439" spans="1:9">
      <c r="A1439" t="s">
        <v>17523</v>
      </c>
      <c r="B1439" t="s">
        <v>65</v>
      </c>
      <c r="C1439">
        <v>11890</v>
      </c>
      <c r="D1439" t="s">
        <v>10332</v>
      </c>
      <c r="E1439" t="s">
        <v>12</v>
      </c>
      <c r="F1439">
        <v>3.44</v>
      </c>
      <c r="G1439">
        <v>3.44</v>
      </c>
      <c r="I1439" t="s">
        <v>6935</v>
      </c>
    </row>
    <row r="1440" spans="1:9">
      <c r="A1440" t="s">
        <v>17524</v>
      </c>
      <c r="B1440" t="s">
        <v>65</v>
      </c>
      <c r="C1440">
        <v>11891</v>
      </c>
      <c r="D1440" t="s">
        <v>10333</v>
      </c>
      <c r="E1440" t="s">
        <v>12</v>
      </c>
      <c r="F1440">
        <v>5.59</v>
      </c>
      <c r="G1440">
        <v>5.59</v>
      </c>
      <c r="I1440" t="s">
        <v>6935</v>
      </c>
    </row>
    <row r="1441" spans="1:9">
      <c r="A1441" t="s">
        <v>17525</v>
      </c>
      <c r="B1441" t="s">
        <v>65</v>
      </c>
      <c r="C1441">
        <v>11892</v>
      </c>
      <c r="D1441" t="s">
        <v>10334</v>
      </c>
      <c r="E1441" t="s">
        <v>12</v>
      </c>
      <c r="F1441">
        <v>9.1300000000000008</v>
      </c>
      <c r="G1441">
        <v>9.1300000000000008</v>
      </c>
      <c r="I1441" t="s">
        <v>6935</v>
      </c>
    </row>
    <row r="1442" spans="1:9">
      <c r="A1442" t="s">
        <v>17526</v>
      </c>
      <c r="B1442" t="s">
        <v>65</v>
      </c>
      <c r="C1442">
        <v>37601</v>
      </c>
      <c r="D1442" t="s">
        <v>10335</v>
      </c>
      <c r="E1442" t="s">
        <v>12</v>
      </c>
      <c r="F1442">
        <v>8.4700000000000006</v>
      </c>
      <c r="G1442">
        <v>8.4700000000000006</v>
      </c>
      <c r="I1442" t="s">
        <v>6935</v>
      </c>
    </row>
    <row r="1443" spans="1:9">
      <c r="A1443" t="s">
        <v>17527</v>
      </c>
      <c r="B1443" t="s">
        <v>65</v>
      </c>
      <c r="C1443">
        <v>1634</v>
      </c>
      <c r="D1443" t="s">
        <v>10336</v>
      </c>
      <c r="E1443" t="s">
        <v>12</v>
      </c>
      <c r="F1443">
        <v>8.75</v>
      </c>
      <c r="G1443">
        <v>8.75</v>
      </c>
      <c r="I1443" t="s">
        <v>6935</v>
      </c>
    </row>
    <row r="1444" spans="1:9">
      <c r="A1444" t="s">
        <v>17528</v>
      </c>
      <c r="B1444" t="s">
        <v>65</v>
      </c>
      <c r="C1444">
        <v>44274</v>
      </c>
      <c r="D1444" t="s">
        <v>10337</v>
      </c>
      <c r="E1444" t="s">
        <v>32</v>
      </c>
      <c r="F1444">
        <v>710.4</v>
      </c>
      <c r="G1444">
        <v>710.4</v>
      </c>
      <c r="I1444" t="s">
        <v>6935</v>
      </c>
    </row>
    <row r="1445" spans="1:9">
      <c r="A1445" t="s">
        <v>17529</v>
      </c>
      <c r="B1445" t="s">
        <v>65</v>
      </c>
      <c r="C1445">
        <v>5086</v>
      </c>
      <c r="D1445" t="s">
        <v>10338</v>
      </c>
      <c r="E1445" t="s">
        <v>11</v>
      </c>
      <c r="F1445">
        <v>29.84</v>
      </c>
      <c r="G1445">
        <v>29.84</v>
      </c>
      <c r="I1445" t="s">
        <v>6935</v>
      </c>
    </row>
    <row r="1446" spans="1:9">
      <c r="A1446" t="s">
        <v>17530</v>
      </c>
      <c r="B1446" t="s">
        <v>65</v>
      </c>
      <c r="C1446">
        <v>45244</v>
      </c>
      <c r="D1446" t="s">
        <v>15712</v>
      </c>
      <c r="E1446" t="s">
        <v>32</v>
      </c>
      <c r="F1446">
        <v>98.04</v>
      </c>
      <c r="G1446">
        <v>98.04</v>
      </c>
      <c r="I1446" t="s">
        <v>6935</v>
      </c>
    </row>
    <row r="1447" spans="1:9">
      <c r="A1447" t="s">
        <v>17531</v>
      </c>
      <c r="B1447" t="s">
        <v>65</v>
      </c>
      <c r="C1447">
        <v>11280</v>
      </c>
      <c r="D1447" t="s">
        <v>10339</v>
      </c>
      <c r="E1447" t="s">
        <v>32</v>
      </c>
      <c r="F1447">
        <v>13399.71</v>
      </c>
      <c r="G1447">
        <v>13399.71</v>
      </c>
      <c r="I1447" t="s">
        <v>6935</v>
      </c>
    </row>
    <row r="1448" spans="1:9">
      <c r="A1448" t="s">
        <v>17532</v>
      </c>
      <c r="B1448" t="s">
        <v>65</v>
      </c>
      <c r="C1448">
        <v>40519</v>
      </c>
      <c r="D1448" t="s">
        <v>10340</v>
      </c>
      <c r="E1448" t="s">
        <v>32</v>
      </c>
      <c r="F1448">
        <v>110462.64</v>
      </c>
      <c r="G1448">
        <v>110462.64</v>
      </c>
      <c r="I1448" t="s">
        <v>6935</v>
      </c>
    </row>
    <row r="1449" spans="1:9">
      <c r="A1449" t="s">
        <v>17533</v>
      </c>
      <c r="B1449" t="s">
        <v>65</v>
      </c>
      <c r="C1449">
        <v>3446</v>
      </c>
      <c r="D1449" t="s">
        <v>10341</v>
      </c>
      <c r="E1449" t="s">
        <v>32</v>
      </c>
      <c r="F1449">
        <v>37.4</v>
      </c>
      <c r="G1449">
        <v>37.4</v>
      </c>
      <c r="I1449" t="s">
        <v>6935</v>
      </c>
    </row>
    <row r="1450" spans="1:9">
      <c r="A1450" t="s">
        <v>17534</v>
      </c>
      <c r="B1450" t="s">
        <v>65</v>
      </c>
      <c r="C1450">
        <v>3445</v>
      </c>
      <c r="D1450" t="s">
        <v>10342</v>
      </c>
      <c r="E1450" t="s">
        <v>32</v>
      </c>
      <c r="F1450">
        <v>30.54</v>
      </c>
      <c r="G1450">
        <v>30.54</v>
      </c>
      <c r="I1450" t="s">
        <v>6935</v>
      </c>
    </row>
    <row r="1451" spans="1:9">
      <c r="A1451" t="s">
        <v>17535</v>
      </c>
      <c r="B1451" t="s">
        <v>65</v>
      </c>
      <c r="C1451">
        <v>3444</v>
      </c>
      <c r="D1451" t="s">
        <v>10343</v>
      </c>
      <c r="E1451" t="s">
        <v>32</v>
      </c>
      <c r="F1451">
        <v>18.79</v>
      </c>
      <c r="G1451">
        <v>18.79</v>
      </c>
      <c r="I1451" t="s">
        <v>6935</v>
      </c>
    </row>
    <row r="1452" spans="1:9">
      <c r="A1452" t="s">
        <v>17536</v>
      </c>
      <c r="B1452" t="s">
        <v>65</v>
      </c>
      <c r="C1452">
        <v>3441</v>
      </c>
      <c r="D1452" t="s">
        <v>10344</v>
      </c>
      <c r="E1452" t="s">
        <v>32</v>
      </c>
      <c r="F1452">
        <v>8.6199999999999992</v>
      </c>
      <c r="G1452">
        <v>8.6199999999999992</v>
      </c>
      <c r="I1452" t="s">
        <v>6935</v>
      </c>
    </row>
    <row r="1453" spans="1:9">
      <c r="A1453" t="s">
        <v>17537</v>
      </c>
      <c r="B1453" t="s">
        <v>65</v>
      </c>
      <c r="C1453">
        <v>12402</v>
      </c>
      <c r="D1453" t="s">
        <v>10345</v>
      </c>
      <c r="E1453" t="s">
        <v>32</v>
      </c>
      <c r="F1453">
        <v>105.14</v>
      </c>
      <c r="G1453">
        <v>105.14</v>
      </c>
      <c r="I1453" t="s">
        <v>6935</v>
      </c>
    </row>
    <row r="1454" spans="1:9">
      <c r="A1454" t="s">
        <v>17538</v>
      </c>
      <c r="B1454" t="s">
        <v>65</v>
      </c>
      <c r="C1454">
        <v>3447</v>
      </c>
      <c r="D1454" t="s">
        <v>10346</v>
      </c>
      <c r="E1454" t="s">
        <v>32</v>
      </c>
      <c r="F1454">
        <v>54.39</v>
      </c>
      <c r="G1454">
        <v>54.39</v>
      </c>
      <c r="I1454" t="s">
        <v>6935</v>
      </c>
    </row>
    <row r="1455" spans="1:9">
      <c r="A1455" t="s">
        <v>17539</v>
      </c>
      <c r="B1455" t="s">
        <v>65</v>
      </c>
      <c r="C1455">
        <v>3448</v>
      </c>
      <c r="D1455" t="s">
        <v>10347</v>
      </c>
      <c r="E1455" t="s">
        <v>32</v>
      </c>
      <c r="F1455">
        <v>153.71</v>
      </c>
      <c r="G1455">
        <v>153.71</v>
      </c>
      <c r="I1455" t="s">
        <v>6935</v>
      </c>
    </row>
    <row r="1456" spans="1:9">
      <c r="A1456" t="s">
        <v>17540</v>
      </c>
      <c r="B1456" t="s">
        <v>65</v>
      </c>
      <c r="C1456">
        <v>3442</v>
      </c>
      <c r="D1456" t="s">
        <v>10348</v>
      </c>
      <c r="E1456" t="s">
        <v>32</v>
      </c>
      <c r="F1456">
        <v>12.89</v>
      </c>
      <c r="G1456">
        <v>12.89</v>
      </c>
      <c r="I1456" t="s">
        <v>6935</v>
      </c>
    </row>
    <row r="1457" spans="1:9">
      <c r="A1457" t="s">
        <v>17541</v>
      </c>
      <c r="B1457" t="s">
        <v>65</v>
      </c>
      <c r="C1457">
        <v>3449</v>
      </c>
      <c r="D1457" t="s">
        <v>10349</v>
      </c>
      <c r="E1457" t="s">
        <v>32</v>
      </c>
      <c r="F1457">
        <v>269.33999999999997</v>
      </c>
      <c r="G1457">
        <v>269.33999999999997</v>
      </c>
      <c r="I1457" t="s">
        <v>6935</v>
      </c>
    </row>
    <row r="1458" spans="1:9">
      <c r="A1458" t="s">
        <v>17542</v>
      </c>
      <c r="B1458" t="s">
        <v>65</v>
      </c>
      <c r="C1458">
        <v>37438</v>
      </c>
      <c r="D1458" t="s">
        <v>10350</v>
      </c>
      <c r="E1458" t="s">
        <v>32</v>
      </c>
      <c r="F1458">
        <v>246.08</v>
      </c>
      <c r="G1458">
        <v>246.08</v>
      </c>
      <c r="I1458" t="s">
        <v>6935</v>
      </c>
    </row>
    <row r="1459" spans="1:9">
      <c r="A1459" t="s">
        <v>17543</v>
      </c>
      <c r="B1459" t="s">
        <v>65</v>
      </c>
      <c r="C1459">
        <v>37439</v>
      </c>
      <c r="D1459" t="s">
        <v>10351</v>
      </c>
      <c r="E1459" t="s">
        <v>32</v>
      </c>
      <c r="F1459">
        <v>1608.84</v>
      </c>
      <c r="G1459">
        <v>1608.84</v>
      </c>
      <c r="I1459" t="s">
        <v>6935</v>
      </c>
    </row>
    <row r="1460" spans="1:9">
      <c r="A1460" t="s">
        <v>17544</v>
      </c>
      <c r="B1460" t="s">
        <v>65</v>
      </c>
      <c r="C1460">
        <v>37435</v>
      </c>
      <c r="D1460" t="s">
        <v>10352</v>
      </c>
      <c r="E1460" t="s">
        <v>32</v>
      </c>
      <c r="F1460">
        <v>28.92</v>
      </c>
      <c r="G1460">
        <v>28.92</v>
      </c>
      <c r="I1460" t="s">
        <v>6935</v>
      </c>
    </row>
    <row r="1461" spans="1:9">
      <c r="A1461" t="s">
        <v>17545</v>
      </c>
      <c r="B1461" t="s">
        <v>65</v>
      </c>
      <c r="C1461">
        <v>37436</v>
      </c>
      <c r="D1461" t="s">
        <v>10353</v>
      </c>
      <c r="E1461" t="s">
        <v>32</v>
      </c>
      <c r="F1461">
        <v>34.130000000000003</v>
      </c>
      <c r="G1461">
        <v>34.130000000000003</v>
      </c>
      <c r="I1461" t="s">
        <v>6935</v>
      </c>
    </row>
    <row r="1462" spans="1:9">
      <c r="A1462" t="s">
        <v>17546</v>
      </c>
      <c r="B1462" t="s">
        <v>65</v>
      </c>
      <c r="C1462">
        <v>37437</v>
      </c>
      <c r="D1462" t="s">
        <v>10354</v>
      </c>
      <c r="E1462" t="s">
        <v>32</v>
      </c>
      <c r="F1462">
        <v>49.36</v>
      </c>
      <c r="G1462">
        <v>49.36</v>
      </c>
      <c r="I1462" t="s">
        <v>6935</v>
      </c>
    </row>
    <row r="1463" spans="1:9">
      <c r="A1463" t="s">
        <v>17547</v>
      </c>
      <c r="B1463" t="s">
        <v>65</v>
      </c>
      <c r="C1463">
        <v>3473</v>
      </c>
      <c r="D1463" t="s">
        <v>10355</v>
      </c>
      <c r="E1463" t="s">
        <v>32</v>
      </c>
      <c r="F1463">
        <v>42.29</v>
      </c>
      <c r="G1463">
        <v>42.29</v>
      </c>
      <c r="I1463" t="s">
        <v>6935</v>
      </c>
    </row>
    <row r="1464" spans="1:9">
      <c r="A1464" t="s">
        <v>17548</v>
      </c>
      <c r="B1464" t="s">
        <v>65</v>
      </c>
      <c r="C1464">
        <v>3474</v>
      </c>
      <c r="D1464" t="s">
        <v>10356</v>
      </c>
      <c r="E1464" t="s">
        <v>32</v>
      </c>
      <c r="F1464">
        <v>34.86</v>
      </c>
      <c r="G1464">
        <v>34.86</v>
      </c>
      <c r="I1464" t="s">
        <v>6935</v>
      </c>
    </row>
    <row r="1465" spans="1:9">
      <c r="A1465" t="s">
        <v>17549</v>
      </c>
      <c r="B1465" t="s">
        <v>65</v>
      </c>
      <c r="C1465">
        <v>3443</v>
      </c>
      <c r="D1465" t="s">
        <v>10357</v>
      </c>
      <c r="E1465" t="s">
        <v>32</v>
      </c>
      <c r="F1465">
        <v>21.69</v>
      </c>
      <c r="G1465">
        <v>21.69</v>
      </c>
      <c r="I1465" t="s">
        <v>6935</v>
      </c>
    </row>
    <row r="1466" spans="1:9">
      <c r="A1466" t="s">
        <v>17550</v>
      </c>
      <c r="B1466" t="s">
        <v>65</v>
      </c>
      <c r="C1466">
        <v>3450</v>
      </c>
      <c r="D1466" t="s">
        <v>10358</v>
      </c>
      <c r="E1466" t="s">
        <v>32</v>
      </c>
      <c r="F1466">
        <v>10.1</v>
      </c>
      <c r="G1466">
        <v>10.1</v>
      </c>
      <c r="I1466" t="s">
        <v>6935</v>
      </c>
    </row>
    <row r="1467" spans="1:9">
      <c r="A1467" t="s">
        <v>17551</v>
      </c>
      <c r="B1467" t="s">
        <v>65</v>
      </c>
      <c r="C1467">
        <v>3453</v>
      </c>
      <c r="D1467" t="s">
        <v>10359</v>
      </c>
      <c r="E1467" t="s">
        <v>32</v>
      </c>
      <c r="F1467">
        <v>123.44</v>
      </c>
      <c r="G1467">
        <v>123.44</v>
      </c>
      <c r="I1467" t="s">
        <v>6935</v>
      </c>
    </row>
    <row r="1468" spans="1:9">
      <c r="A1468" t="s">
        <v>17552</v>
      </c>
      <c r="B1468" t="s">
        <v>65</v>
      </c>
      <c r="C1468">
        <v>3452</v>
      </c>
      <c r="D1468" t="s">
        <v>10360</v>
      </c>
      <c r="E1468" t="s">
        <v>32</v>
      </c>
      <c r="F1468">
        <v>60.93</v>
      </c>
      <c r="G1468">
        <v>60.93</v>
      </c>
      <c r="I1468" t="s">
        <v>6935</v>
      </c>
    </row>
    <row r="1469" spans="1:9">
      <c r="A1469" t="s">
        <v>17553</v>
      </c>
      <c r="B1469" t="s">
        <v>65</v>
      </c>
      <c r="C1469">
        <v>3454</v>
      </c>
      <c r="D1469" t="s">
        <v>10361</v>
      </c>
      <c r="E1469" t="s">
        <v>32</v>
      </c>
      <c r="F1469">
        <v>187.75</v>
      </c>
      <c r="G1469">
        <v>187.75</v>
      </c>
      <c r="I1469" t="s">
        <v>6935</v>
      </c>
    </row>
    <row r="1470" spans="1:9">
      <c r="A1470" t="s">
        <v>17554</v>
      </c>
      <c r="B1470" t="s">
        <v>65</v>
      </c>
      <c r="C1470">
        <v>3451</v>
      </c>
      <c r="D1470" t="s">
        <v>10362</v>
      </c>
      <c r="E1470" t="s">
        <v>32</v>
      </c>
      <c r="F1470">
        <v>12.09</v>
      </c>
      <c r="G1470">
        <v>12.09</v>
      </c>
      <c r="I1470" t="s">
        <v>6935</v>
      </c>
    </row>
    <row r="1471" spans="1:9">
      <c r="A1471" t="s">
        <v>17555</v>
      </c>
      <c r="B1471" t="s">
        <v>65</v>
      </c>
      <c r="C1471">
        <v>3458</v>
      </c>
      <c r="D1471" t="s">
        <v>10363</v>
      </c>
      <c r="E1471" t="s">
        <v>32</v>
      </c>
      <c r="F1471">
        <v>33.9</v>
      </c>
      <c r="G1471">
        <v>33.9</v>
      </c>
      <c r="I1471" t="s">
        <v>6935</v>
      </c>
    </row>
    <row r="1472" spans="1:9">
      <c r="A1472" t="s">
        <v>17556</v>
      </c>
      <c r="B1472" t="s">
        <v>65</v>
      </c>
      <c r="C1472">
        <v>3457</v>
      </c>
      <c r="D1472" t="s">
        <v>10364</v>
      </c>
      <c r="E1472" t="s">
        <v>32</v>
      </c>
      <c r="F1472">
        <v>25.45</v>
      </c>
      <c r="G1472">
        <v>25.45</v>
      </c>
      <c r="I1472" t="s">
        <v>6935</v>
      </c>
    </row>
    <row r="1473" spans="1:9">
      <c r="A1473" t="s">
        <v>17557</v>
      </c>
      <c r="B1473" t="s">
        <v>65</v>
      </c>
      <c r="C1473">
        <v>3472</v>
      </c>
      <c r="D1473" t="s">
        <v>10365</v>
      </c>
      <c r="E1473" t="s">
        <v>32</v>
      </c>
      <c r="F1473">
        <v>16.239999999999998</v>
      </c>
      <c r="G1473">
        <v>16.239999999999998</v>
      </c>
      <c r="I1473" t="s">
        <v>6935</v>
      </c>
    </row>
    <row r="1474" spans="1:9">
      <c r="A1474" t="s">
        <v>17558</v>
      </c>
      <c r="B1474" t="s">
        <v>65</v>
      </c>
      <c r="C1474">
        <v>3455</v>
      </c>
      <c r="D1474" t="s">
        <v>10366</v>
      </c>
      <c r="E1474" t="s">
        <v>32</v>
      </c>
      <c r="F1474">
        <v>7.23</v>
      </c>
      <c r="G1474">
        <v>7.23</v>
      </c>
      <c r="I1474" t="s">
        <v>6935</v>
      </c>
    </row>
    <row r="1475" spans="1:9">
      <c r="A1475" t="s">
        <v>17559</v>
      </c>
      <c r="B1475" t="s">
        <v>65</v>
      </c>
      <c r="C1475">
        <v>3470</v>
      </c>
      <c r="D1475" t="s">
        <v>10367</v>
      </c>
      <c r="E1475" t="s">
        <v>32</v>
      </c>
      <c r="F1475">
        <v>94.65</v>
      </c>
      <c r="G1475">
        <v>94.65</v>
      </c>
      <c r="I1475" t="s">
        <v>6935</v>
      </c>
    </row>
    <row r="1476" spans="1:9">
      <c r="A1476" t="s">
        <v>17560</v>
      </c>
      <c r="B1476" t="s">
        <v>65</v>
      </c>
      <c r="C1476">
        <v>3471</v>
      </c>
      <c r="D1476" t="s">
        <v>10368</v>
      </c>
      <c r="E1476" t="s">
        <v>32</v>
      </c>
      <c r="F1476">
        <v>52.01</v>
      </c>
      <c r="G1476">
        <v>52.01</v>
      </c>
      <c r="I1476" t="s">
        <v>6935</v>
      </c>
    </row>
    <row r="1477" spans="1:9">
      <c r="A1477" t="s">
        <v>17561</v>
      </c>
      <c r="B1477" t="s">
        <v>65</v>
      </c>
      <c r="C1477">
        <v>3459</v>
      </c>
      <c r="D1477" t="s">
        <v>10369</v>
      </c>
      <c r="E1477" t="s">
        <v>32</v>
      </c>
      <c r="F1477">
        <v>133.51</v>
      </c>
      <c r="G1477">
        <v>133.51</v>
      </c>
      <c r="I1477" t="s">
        <v>6935</v>
      </c>
    </row>
    <row r="1478" spans="1:9">
      <c r="A1478" t="s">
        <v>17562</v>
      </c>
      <c r="B1478" t="s">
        <v>65</v>
      </c>
      <c r="C1478">
        <v>3456</v>
      </c>
      <c r="D1478" t="s">
        <v>10370</v>
      </c>
      <c r="E1478" t="s">
        <v>32</v>
      </c>
      <c r="F1478">
        <v>10.81</v>
      </c>
      <c r="G1478">
        <v>10.81</v>
      </c>
      <c r="I1478" t="s">
        <v>6935</v>
      </c>
    </row>
    <row r="1479" spans="1:9">
      <c r="A1479" t="s">
        <v>17563</v>
      </c>
      <c r="B1479" t="s">
        <v>65</v>
      </c>
      <c r="C1479">
        <v>3469</v>
      </c>
      <c r="D1479" t="s">
        <v>10371</v>
      </c>
      <c r="E1479" t="s">
        <v>32</v>
      </c>
      <c r="F1479">
        <v>253.9</v>
      </c>
      <c r="G1479">
        <v>253.9</v>
      </c>
      <c r="I1479" t="s">
        <v>6935</v>
      </c>
    </row>
    <row r="1480" spans="1:9">
      <c r="A1480" t="s">
        <v>17564</v>
      </c>
      <c r="B1480" t="s">
        <v>65</v>
      </c>
      <c r="C1480">
        <v>3460</v>
      </c>
      <c r="D1480" t="s">
        <v>10372</v>
      </c>
      <c r="E1480" t="s">
        <v>32</v>
      </c>
      <c r="F1480">
        <v>370.48</v>
      </c>
      <c r="G1480">
        <v>370.48</v>
      </c>
      <c r="I1480" t="s">
        <v>6935</v>
      </c>
    </row>
    <row r="1481" spans="1:9">
      <c r="A1481" t="s">
        <v>17565</v>
      </c>
      <c r="B1481" t="s">
        <v>65</v>
      </c>
      <c r="C1481">
        <v>3461</v>
      </c>
      <c r="D1481" t="s">
        <v>10373</v>
      </c>
      <c r="E1481" t="s">
        <v>32</v>
      </c>
      <c r="F1481">
        <v>946.93</v>
      </c>
      <c r="G1481">
        <v>946.93</v>
      </c>
      <c r="I1481" t="s">
        <v>6935</v>
      </c>
    </row>
    <row r="1482" spans="1:9">
      <c r="A1482" t="s">
        <v>17566</v>
      </c>
      <c r="B1482" t="s">
        <v>65</v>
      </c>
      <c r="C1482">
        <v>37433</v>
      </c>
      <c r="D1482" t="s">
        <v>10374</v>
      </c>
      <c r="E1482" t="s">
        <v>32</v>
      </c>
      <c r="F1482">
        <v>246.08</v>
      </c>
      <c r="G1482">
        <v>246.08</v>
      </c>
      <c r="I1482" t="s">
        <v>6935</v>
      </c>
    </row>
    <row r="1483" spans="1:9">
      <c r="A1483" t="s">
        <v>17567</v>
      </c>
      <c r="B1483" t="s">
        <v>65</v>
      </c>
      <c r="C1483">
        <v>37430</v>
      </c>
      <c r="D1483" t="s">
        <v>10375</v>
      </c>
      <c r="E1483" t="s">
        <v>32</v>
      </c>
      <c r="F1483">
        <v>30.84</v>
      </c>
      <c r="G1483">
        <v>30.84</v>
      </c>
      <c r="I1483" t="s">
        <v>6935</v>
      </c>
    </row>
    <row r="1484" spans="1:9">
      <c r="A1484" t="s">
        <v>17568</v>
      </c>
      <c r="B1484" t="s">
        <v>65</v>
      </c>
      <c r="C1484">
        <v>37434</v>
      </c>
      <c r="D1484" t="s">
        <v>10376</v>
      </c>
      <c r="E1484" t="s">
        <v>32</v>
      </c>
      <c r="F1484">
        <v>2294.42</v>
      </c>
      <c r="G1484">
        <v>2294.42</v>
      </c>
      <c r="I1484" t="s">
        <v>6935</v>
      </c>
    </row>
    <row r="1485" spans="1:9">
      <c r="A1485" t="s">
        <v>17569</v>
      </c>
      <c r="B1485" t="s">
        <v>65</v>
      </c>
      <c r="C1485">
        <v>37431</v>
      </c>
      <c r="D1485" t="s">
        <v>10377</v>
      </c>
      <c r="E1485" t="s">
        <v>32</v>
      </c>
      <c r="F1485">
        <v>41.83</v>
      </c>
      <c r="G1485">
        <v>41.83</v>
      </c>
      <c r="I1485" t="s">
        <v>6935</v>
      </c>
    </row>
    <row r="1486" spans="1:9">
      <c r="A1486" t="s">
        <v>17570</v>
      </c>
      <c r="B1486" t="s">
        <v>65</v>
      </c>
      <c r="C1486">
        <v>37432</v>
      </c>
      <c r="D1486" t="s">
        <v>10378</v>
      </c>
      <c r="E1486" t="s">
        <v>32</v>
      </c>
      <c r="F1486">
        <v>77.16</v>
      </c>
      <c r="G1486">
        <v>77.16</v>
      </c>
      <c r="I1486" t="s">
        <v>6935</v>
      </c>
    </row>
    <row r="1487" spans="1:9">
      <c r="A1487" t="s">
        <v>17571</v>
      </c>
      <c r="B1487" t="s">
        <v>65</v>
      </c>
      <c r="C1487">
        <v>39869</v>
      </c>
      <c r="D1487" t="s">
        <v>10379</v>
      </c>
      <c r="E1487" t="s">
        <v>32</v>
      </c>
      <c r="F1487">
        <v>14.64</v>
      </c>
      <c r="G1487">
        <v>14.64</v>
      </c>
      <c r="I1487" t="s">
        <v>6935</v>
      </c>
    </row>
    <row r="1488" spans="1:9">
      <c r="A1488" t="s">
        <v>17572</v>
      </c>
      <c r="B1488" t="s">
        <v>65</v>
      </c>
      <c r="C1488">
        <v>39870</v>
      </c>
      <c r="D1488" t="s">
        <v>10380</v>
      </c>
      <c r="E1488" t="s">
        <v>32</v>
      </c>
      <c r="F1488">
        <v>22.39</v>
      </c>
      <c r="G1488">
        <v>22.39</v>
      </c>
      <c r="I1488" t="s">
        <v>6935</v>
      </c>
    </row>
    <row r="1489" spans="1:9">
      <c r="A1489" t="s">
        <v>17573</v>
      </c>
      <c r="B1489" t="s">
        <v>65</v>
      </c>
      <c r="C1489">
        <v>39871</v>
      </c>
      <c r="D1489" t="s">
        <v>10381</v>
      </c>
      <c r="E1489" t="s">
        <v>32</v>
      </c>
      <c r="F1489">
        <v>25.09</v>
      </c>
      <c r="G1489">
        <v>25.09</v>
      </c>
      <c r="I1489" t="s">
        <v>6935</v>
      </c>
    </row>
    <row r="1490" spans="1:9">
      <c r="A1490" t="s">
        <v>17574</v>
      </c>
      <c r="B1490" t="s">
        <v>65</v>
      </c>
      <c r="C1490">
        <v>12722</v>
      </c>
      <c r="D1490" t="s">
        <v>10382</v>
      </c>
      <c r="E1490" t="s">
        <v>32</v>
      </c>
      <c r="F1490">
        <v>839.77</v>
      </c>
      <c r="G1490">
        <v>839.77</v>
      </c>
      <c r="I1490" t="s">
        <v>6935</v>
      </c>
    </row>
    <row r="1491" spans="1:9">
      <c r="A1491" t="s">
        <v>17575</v>
      </c>
      <c r="B1491" t="s">
        <v>65</v>
      </c>
      <c r="C1491">
        <v>12714</v>
      </c>
      <c r="D1491" t="s">
        <v>10383</v>
      </c>
      <c r="E1491" t="s">
        <v>32</v>
      </c>
      <c r="F1491">
        <v>5.48</v>
      </c>
      <c r="G1491">
        <v>5.48</v>
      </c>
      <c r="I1491" t="s">
        <v>6935</v>
      </c>
    </row>
    <row r="1492" spans="1:9">
      <c r="A1492" t="s">
        <v>17576</v>
      </c>
      <c r="B1492" t="s">
        <v>65</v>
      </c>
      <c r="C1492">
        <v>12715</v>
      </c>
      <c r="D1492" t="s">
        <v>10384</v>
      </c>
      <c r="E1492" t="s">
        <v>32</v>
      </c>
      <c r="F1492">
        <v>12.37</v>
      </c>
      <c r="G1492">
        <v>12.37</v>
      </c>
      <c r="I1492" t="s">
        <v>6935</v>
      </c>
    </row>
    <row r="1493" spans="1:9">
      <c r="A1493" t="s">
        <v>17577</v>
      </c>
      <c r="B1493" t="s">
        <v>65</v>
      </c>
      <c r="C1493">
        <v>12716</v>
      </c>
      <c r="D1493" t="s">
        <v>10385</v>
      </c>
      <c r="E1493" t="s">
        <v>32</v>
      </c>
      <c r="F1493">
        <v>21.25</v>
      </c>
      <c r="G1493">
        <v>21.25</v>
      </c>
      <c r="I1493" t="s">
        <v>6935</v>
      </c>
    </row>
    <row r="1494" spans="1:9">
      <c r="A1494" t="s">
        <v>17578</v>
      </c>
      <c r="B1494" t="s">
        <v>65</v>
      </c>
      <c r="C1494">
        <v>12717</v>
      </c>
      <c r="D1494" t="s">
        <v>10386</v>
      </c>
      <c r="E1494" t="s">
        <v>32</v>
      </c>
      <c r="F1494">
        <v>41.78</v>
      </c>
      <c r="G1494">
        <v>41.78</v>
      </c>
      <c r="I1494" t="s">
        <v>6935</v>
      </c>
    </row>
    <row r="1495" spans="1:9">
      <c r="A1495" t="s">
        <v>17579</v>
      </c>
      <c r="B1495" t="s">
        <v>65</v>
      </c>
      <c r="C1495">
        <v>12718</v>
      </c>
      <c r="D1495" t="s">
        <v>10387</v>
      </c>
      <c r="E1495" t="s">
        <v>32</v>
      </c>
      <c r="F1495">
        <v>64.12</v>
      </c>
      <c r="G1495">
        <v>64.12</v>
      </c>
      <c r="I1495" t="s">
        <v>6935</v>
      </c>
    </row>
    <row r="1496" spans="1:9">
      <c r="A1496" t="s">
        <v>17580</v>
      </c>
      <c r="B1496" t="s">
        <v>65</v>
      </c>
      <c r="C1496">
        <v>12719</v>
      </c>
      <c r="D1496" t="s">
        <v>10388</v>
      </c>
      <c r="E1496" t="s">
        <v>32</v>
      </c>
      <c r="F1496">
        <v>101.78</v>
      </c>
      <c r="G1496">
        <v>101.78</v>
      </c>
      <c r="I1496" t="s">
        <v>6935</v>
      </c>
    </row>
    <row r="1497" spans="1:9">
      <c r="A1497" t="s">
        <v>17581</v>
      </c>
      <c r="B1497" t="s">
        <v>65</v>
      </c>
      <c r="C1497">
        <v>12720</v>
      </c>
      <c r="D1497" t="s">
        <v>10389</v>
      </c>
      <c r="E1497" t="s">
        <v>32</v>
      </c>
      <c r="F1497">
        <v>354.41</v>
      </c>
      <c r="G1497">
        <v>354.41</v>
      </c>
      <c r="I1497" t="s">
        <v>6935</v>
      </c>
    </row>
    <row r="1498" spans="1:9">
      <c r="A1498" t="s">
        <v>17582</v>
      </c>
      <c r="B1498" t="s">
        <v>65</v>
      </c>
      <c r="C1498">
        <v>12721</v>
      </c>
      <c r="D1498" t="s">
        <v>10390</v>
      </c>
      <c r="E1498" t="s">
        <v>32</v>
      </c>
      <c r="F1498">
        <v>339.85</v>
      </c>
      <c r="G1498">
        <v>339.85</v>
      </c>
      <c r="I1498" t="s">
        <v>6935</v>
      </c>
    </row>
    <row r="1499" spans="1:9">
      <c r="A1499" t="s">
        <v>17583</v>
      </c>
      <c r="B1499" t="s">
        <v>65</v>
      </c>
      <c r="C1499">
        <v>3468</v>
      </c>
      <c r="D1499" t="s">
        <v>10391</v>
      </c>
      <c r="E1499" t="s">
        <v>32</v>
      </c>
      <c r="F1499">
        <v>44.25</v>
      </c>
      <c r="G1499">
        <v>44.25</v>
      </c>
      <c r="I1499" t="s">
        <v>6935</v>
      </c>
    </row>
    <row r="1500" spans="1:9">
      <c r="A1500" t="s">
        <v>17584</v>
      </c>
      <c r="B1500" t="s">
        <v>65</v>
      </c>
      <c r="C1500">
        <v>3465</v>
      </c>
      <c r="D1500" t="s">
        <v>10392</v>
      </c>
      <c r="E1500" t="s">
        <v>32</v>
      </c>
      <c r="F1500">
        <v>44.23</v>
      </c>
      <c r="G1500">
        <v>44.23</v>
      </c>
      <c r="I1500" t="s">
        <v>6935</v>
      </c>
    </row>
    <row r="1501" spans="1:9">
      <c r="A1501" t="s">
        <v>17585</v>
      </c>
      <c r="B1501" t="s">
        <v>65</v>
      </c>
      <c r="C1501">
        <v>12403</v>
      </c>
      <c r="D1501" t="s">
        <v>10393</v>
      </c>
      <c r="E1501" t="s">
        <v>32</v>
      </c>
      <c r="F1501">
        <v>31.53</v>
      </c>
      <c r="G1501">
        <v>31.53</v>
      </c>
      <c r="I1501" t="s">
        <v>6935</v>
      </c>
    </row>
    <row r="1502" spans="1:9">
      <c r="A1502" t="s">
        <v>17586</v>
      </c>
      <c r="B1502" t="s">
        <v>65</v>
      </c>
      <c r="C1502">
        <v>3463</v>
      </c>
      <c r="D1502" t="s">
        <v>10394</v>
      </c>
      <c r="E1502" t="s">
        <v>32</v>
      </c>
      <c r="F1502">
        <v>18.420000000000002</v>
      </c>
      <c r="G1502">
        <v>18.420000000000002</v>
      </c>
      <c r="I1502" t="s">
        <v>6935</v>
      </c>
    </row>
    <row r="1503" spans="1:9">
      <c r="A1503" t="s">
        <v>17587</v>
      </c>
      <c r="B1503" t="s">
        <v>65</v>
      </c>
      <c r="C1503">
        <v>3464</v>
      </c>
      <c r="D1503" t="s">
        <v>10395</v>
      </c>
      <c r="E1503" t="s">
        <v>32</v>
      </c>
      <c r="F1503">
        <v>18.420000000000002</v>
      </c>
      <c r="G1503">
        <v>18.420000000000002</v>
      </c>
      <c r="I1503" t="s">
        <v>6935</v>
      </c>
    </row>
    <row r="1504" spans="1:9">
      <c r="A1504" t="s">
        <v>17588</v>
      </c>
      <c r="B1504" t="s">
        <v>65</v>
      </c>
      <c r="C1504">
        <v>3466</v>
      </c>
      <c r="D1504" t="s">
        <v>10396</v>
      </c>
      <c r="E1504" t="s">
        <v>32</v>
      </c>
      <c r="F1504">
        <v>112.34</v>
      </c>
      <c r="G1504">
        <v>112.34</v>
      </c>
      <c r="I1504" t="s">
        <v>6935</v>
      </c>
    </row>
    <row r="1505" spans="1:9">
      <c r="A1505" t="s">
        <v>17589</v>
      </c>
      <c r="B1505" t="s">
        <v>65</v>
      </c>
      <c r="C1505">
        <v>3467</v>
      </c>
      <c r="D1505" t="s">
        <v>10397</v>
      </c>
      <c r="E1505" t="s">
        <v>32</v>
      </c>
      <c r="F1505">
        <v>63.45</v>
      </c>
      <c r="G1505">
        <v>63.45</v>
      </c>
      <c r="I1505" t="s">
        <v>6935</v>
      </c>
    </row>
    <row r="1506" spans="1:9">
      <c r="A1506" t="s">
        <v>17590</v>
      </c>
      <c r="B1506" t="s">
        <v>65</v>
      </c>
      <c r="C1506">
        <v>3462</v>
      </c>
      <c r="D1506" t="s">
        <v>10398</v>
      </c>
      <c r="E1506" t="s">
        <v>32</v>
      </c>
      <c r="F1506">
        <v>12.15</v>
      </c>
      <c r="G1506">
        <v>12.15</v>
      </c>
      <c r="I1506" t="s">
        <v>6935</v>
      </c>
    </row>
    <row r="1507" spans="1:9">
      <c r="A1507" t="s">
        <v>17591</v>
      </c>
      <c r="B1507" t="s">
        <v>65</v>
      </c>
      <c r="C1507">
        <v>37416</v>
      </c>
      <c r="D1507" t="s">
        <v>10399</v>
      </c>
      <c r="E1507" t="s">
        <v>32</v>
      </c>
      <c r="F1507">
        <v>3.36</v>
      </c>
      <c r="G1507">
        <v>3.36</v>
      </c>
      <c r="I1507" t="s">
        <v>6935</v>
      </c>
    </row>
    <row r="1508" spans="1:9">
      <c r="A1508" t="s">
        <v>17592</v>
      </c>
      <c r="B1508" t="s">
        <v>65</v>
      </c>
      <c r="C1508">
        <v>37417</v>
      </c>
      <c r="D1508" t="s">
        <v>10400</v>
      </c>
      <c r="E1508" t="s">
        <v>32</v>
      </c>
      <c r="F1508">
        <v>4.83</v>
      </c>
      <c r="G1508">
        <v>4.83</v>
      </c>
      <c r="I1508" t="s">
        <v>6935</v>
      </c>
    </row>
    <row r="1509" spans="1:9">
      <c r="A1509" t="s">
        <v>17593</v>
      </c>
      <c r="B1509" t="s">
        <v>65</v>
      </c>
      <c r="C1509">
        <v>37413</v>
      </c>
      <c r="D1509" t="s">
        <v>10401</v>
      </c>
      <c r="E1509" t="s">
        <v>32</v>
      </c>
      <c r="F1509">
        <v>3.59</v>
      </c>
      <c r="G1509">
        <v>3.59</v>
      </c>
      <c r="I1509" t="s">
        <v>6935</v>
      </c>
    </row>
    <row r="1510" spans="1:9">
      <c r="A1510" t="s">
        <v>17594</v>
      </c>
      <c r="B1510" t="s">
        <v>65</v>
      </c>
      <c r="C1510">
        <v>37414</v>
      </c>
      <c r="D1510" t="s">
        <v>10402</v>
      </c>
      <c r="E1510" t="s">
        <v>32</v>
      </c>
      <c r="F1510">
        <v>4.08</v>
      </c>
      <c r="G1510">
        <v>4.08</v>
      </c>
      <c r="I1510" t="s">
        <v>6935</v>
      </c>
    </row>
    <row r="1511" spans="1:9">
      <c r="A1511" t="s">
        <v>17595</v>
      </c>
      <c r="B1511" t="s">
        <v>65</v>
      </c>
      <c r="C1511">
        <v>37415</v>
      </c>
      <c r="D1511" t="s">
        <v>10403</v>
      </c>
      <c r="E1511" t="s">
        <v>32</v>
      </c>
      <c r="F1511">
        <v>7.41</v>
      </c>
      <c r="G1511">
        <v>7.41</v>
      </c>
      <c r="I1511" t="s">
        <v>6935</v>
      </c>
    </row>
    <row r="1512" spans="1:9">
      <c r="A1512" t="s">
        <v>17596</v>
      </c>
      <c r="B1512" t="s">
        <v>65</v>
      </c>
      <c r="C1512">
        <v>43590</v>
      </c>
      <c r="D1512" t="s">
        <v>10404</v>
      </c>
      <c r="E1512" t="s">
        <v>32</v>
      </c>
      <c r="F1512">
        <v>138.74</v>
      </c>
      <c r="G1512">
        <v>138.74</v>
      </c>
      <c r="I1512" t="s">
        <v>6935</v>
      </c>
    </row>
    <row r="1513" spans="1:9">
      <c r="A1513" t="s">
        <v>17597</v>
      </c>
      <c r="B1513" t="s">
        <v>65</v>
      </c>
      <c r="C1513">
        <v>43589</v>
      </c>
      <c r="D1513" t="s">
        <v>10405</v>
      </c>
      <c r="E1513" t="s">
        <v>32</v>
      </c>
      <c r="F1513">
        <v>25.1</v>
      </c>
      <c r="G1513">
        <v>25.1</v>
      </c>
      <c r="I1513" t="s">
        <v>6935</v>
      </c>
    </row>
    <row r="1514" spans="1:9">
      <c r="A1514" t="s">
        <v>17598</v>
      </c>
      <c r="B1514" t="s">
        <v>65</v>
      </c>
      <c r="C1514">
        <v>34519</v>
      </c>
      <c r="D1514" t="s">
        <v>10406</v>
      </c>
      <c r="E1514" t="s">
        <v>32</v>
      </c>
      <c r="F1514">
        <v>82.84</v>
      </c>
      <c r="G1514">
        <v>82.84</v>
      </c>
      <c r="I1514" t="s">
        <v>6935</v>
      </c>
    </row>
    <row r="1515" spans="1:9">
      <c r="A1515" t="s">
        <v>17599</v>
      </c>
      <c r="B1515" t="s">
        <v>65</v>
      </c>
      <c r="C1515">
        <v>1649</v>
      </c>
      <c r="D1515" t="s">
        <v>10407</v>
      </c>
      <c r="E1515" t="s">
        <v>32</v>
      </c>
      <c r="F1515">
        <v>79.94</v>
      </c>
      <c r="G1515">
        <v>79.94</v>
      </c>
      <c r="I1515" t="s">
        <v>6935</v>
      </c>
    </row>
    <row r="1516" spans="1:9">
      <c r="A1516" t="s">
        <v>17600</v>
      </c>
      <c r="B1516" t="s">
        <v>65</v>
      </c>
      <c r="C1516">
        <v>1653</v>
      </c>
      <c r="D1516" t="s">
        <v>10408</v>
      </c>
      <c r="E1516" t="s">
        <v>32</v>
      </c>
      <c r="F1516">
        <v>62.62</v>
      </c>
      <c r="G1516">
        <v>62.62</v>
      </c>
      <c r="I1516" t="s">
        <v>6935</v>
      </c>
    </row>
    <row r="1517" spans="1:9">
      <c r="A1517" t="s">
        <v>17601</v>
      </c>
      <c r="B1517" t="s">
        <v>65</v>
      </c>
      <c r="C1517">
        <v>1648</v>
      </c>
      <c r="D1517" t="s">
        <v>10409</v>
      </c>
      <c r="E1517" t="s">
        <v>32</v>
      </c>
      <c r="F1517">
        <v>43.05</v>
      </c>
      <c r="G1517">
        <v>43.05</v>
      </c>
      <c r="I1517" t="s">
        <v>6935</v>
      </c>
    </row>
    <row r="1518" spans="1:9">
      <c r="A1518" t="s">
        <v>17602</v>
      </c>
      <c r="B1518" t="s">
        <v>65</v>
      </c>
      <c r="C1518">
        <v>1647</v>
      </c>
      <c r="D1518" t="s">
        <v>10410</v>
      </c>
      <c r="E1518" t="s">
        <v>32</v>
      </c>
      <c r="F1518">
        <v>22.42</v>
      </c>
      <c r="G1518">
        <v>22.42</v>
      </c>
      <c r="I1518" t="s">
        <v>6935</v>
      </c>
    </row>
    <row r="1519" spans="1:9">
      <c r="A1519" t="s">
        <v>17603</v>
      </c>
      <c r="B1519" t="s">
        <v>65</v>
      </c>
      <c r="C1519">
        <v>1651</v>
      </c>
      <c r="D1519" t="s">
        <v>10411</v>
      </c>
      <c r="E1519" t="s">
        <v>32</v>
      </c>
      <c r="F1519">
        <v>199.73</v>
      </c>
      <c r="G1519">
        <v>199.73</v>
      </c>
      <c r="I1519" t="s">
        <v>6935</v>
      </c>
    </row>
    <row r="1520" spans="1:9">
      <c r="A1520" t="s">
        <v>17604</v>
      </c>
      <c r="B1520" t="s">
        <v>65</v>
      </c>
      <c r="C1520">
        <v>1650</v>
      </c>
      <c r="D1520" t="s">
        <v>10412</v>
      </c>
      <c r="E1520" t="s">
        <v>32</v>
      </c>
      <c r="F1520">
        <v>110.4</v>
      </c>
      <c r="G1520">
        <v>110.4</v>
      </c>
      <c r="I1520" t="s">
        <v>6935</v>
      </c>
    </row>
    <row r="1521" spans="1:9">
      <c r="A1521" t="s">
        <v>17605</v>
      </c>
      <c r="B1521" t="s">
        <v>65</v>
      </c>
      <c r="C1521">
        <v>1652</v>
      </c>
      <c r="D1521" t="s">
        <v>10413</v>
      </c>
      <c r="E1521" t="s">
        <v>32</v>
      </c>
      <c r="F1521">
        <v>286.67</v>
      </c>
      <c r="G1521">
        <v>286.67</v>
      </c>
      <c r="I1521" t="s">
        <v>6935</v>
      </c>
    </row>
    <row r="1522" spans="1:9">
      <c r="A1522" t="s">
        <v>17606</v>
      </c>
      <c r="B1522" t="s">
        <v>65</v>
      </c>
      <c r="C1522">
        <v>1654</v>
      </c>
      <c r="D1522" t="s">
        <v>10414</v>
      </c>
      <c r="E1522" t="s">
        <v>32</v>
      </c>
      <c r="F1522">
        <v>30.78</v>
      </c>
      <c r="G1522">
        <v>30.78</v>
      </c>
      <c r="I1522" t="s">
        <v>6935</v>
      </c>
    </row>
    <row r="1523" spans="1:9">
      <c r="A1523" t="s">
        <v>17607</v>
      </c>
      <c r="B1523" t="s">
        <v>65</v>
      </c>
      <c r="C1523">
        <v>10510</v>
      </c>
      <c r="D1523" t="s">
        <v>10415</v>
      </c>
      <c r="E1523" t="s">
        <v>32</v>
      </c>
      <c r="F1523">
        <v>155.08000000000001</v>
      </c>
      <c r="G1523">
        <v>155.08000000000001</v>
      </c>
      <c r="I1523" t="s">
        <v>6935</v>
      </c>
    </row>
    <row r="1524" spans="1:9">
      <c r="A1524" t="s">
        <v>17608</v>
      </c>
      <c r="B1524" t="s">
        <v>65</v>
      </c>
      <c r="C1524">
        <v>1744</v>
      </c>
      <c r="D1524" t="s">
        <v>31849</v>
      </c>
      <c r="E1524" t="s">
        <v>32</v>
      </c>
      <c r="F1524">
        <v>133.69</v>
      </c>
      <c r="G1524">
        <v>133.69</v>
      </c>
      <c r="I1524" t="s">
        <v>6935</v>
      </c>
    </row>
    <row r="1525" spans="1:9">
      <c r="A1525" t="s">
        <v>17609</v>
      </c>
      <c r="B1525" t="s">
        <v>65</v>
      </c>
      <c r="C1525">
        <v>1743</v>
      </c>
      <c r="D1525" t="s">
        <v>31850</v>
      </c>
      <c r="E1525" t="s">
        <v>32</v>
      </c>
      <c r="F1525">
        <v>175.56</v>
      </c>
      <c r="G1525">
        <v>175.56</v>
      </c>
      <c r="I1525" t="s">
        <v>6935</v>
      </c>
    </row>
    <row r="1526" spans="1:9">
      <c r="A1526" t="s">
        <v>17610</v>
      </c>
      <c r="B1526" t="s">
        <v>65</v>
      </c>
      <c r="C1526">
        <v>1747</v>
      </c>
      <c r="D1526" t="s">
        <v>31851</v>
      </c>
      <c r="E1526" t="s">
        <v>32</v>
      </c>
      <c r="F1526">
        <v>193.01</v>
      </c>
      <c r="G1526">
        <v>193.01</v>
      </c>
      <c r="I1526" t="s">
        <v>6935</v>
      </c>
    </row>
    <row r="1527" spans="1:9">
      <c r="A1527" t="s">
        <v>17611</v>
      </c>
      <c r="B1527" t="s">
        <v>65</v>
      </c>
      <c r="C1527">
        <v>39640</v>
      </c>
      <c r="D1527" t="s">
        <v>10416</v>
      </c>
      <c r="E1527" t="s">
        <v>32</v>
      </c>
      <c r="F1527">
        <v>11.35</v>
      </c>
      <c r="G1527">
        <v>11.35</v>
      </c>
      <c r="I1527" t="s">
        <v>6935</v>
      </c>
    </row>
    <row r="1528" spans="1:9">
      <c r="A1528" t="s">
        <v>17612</v>
      </c>
      <c r="B1528" t="s">
        <v>65</v>
      </c>
      <c r="C1528">
        <v>7216</v>
      </c>
      <c r="D1528" t="s">
        <v>10417</v>
      </c>
      <c r="E1528" t="s">
        <v>32</v>
      </c>
      <c r="F1528">
        <v>60.95</v>
      </c>
      <c r="G1528">
        <v>60.95</v>
      </c>
      <c r="I1528" t="s">
        <v>6935</v>
      </c>
    </row>
    <row r="1529" spans="1:9">
      <c r="A1529" t="s">
        <v>17613</v>
      </c>
      <c r="B1529" t="s">
        <v>65</v>
      </c>
      <c r="C1529">
        <v>20235</v>
      </c>
      <c r="D1529" t="s">
        <v>10418</v>
      </c>
      <c r="E1529" t="s">
        <v>32</v>
      </c>
      <c r="F1529">
        <v>49</v>
      </c>
      <c r="G1529">
        <v>49</v>
      </c>
      <c r="I1529" t="s">
        <v>6935</v>
      </c>
    </row>
    <row r="1530" spans="1:9">
      <c r="A1530" t="s">
        <v>17614</v>
      </c>
      <c r="B1530" t="s">
        <v>65</v>
      </c>
      <c r="C1530">
        <v>7181</v>
      </c>
      <c r="D1530" t="s">
        <v>10419</v>
      </c>
      <c r="E1530" t="s">
        <v>32</v>
      </c>
      <c r="F1530">
        <v>6.69</v>
      </c>
      <c r="G1530">
        <v>6.69</v>
      </c>
      <c r="I1530" t="s">
        <v>6935</v>
      </c>
    </row>
    <row r="1531" spans="1:9">
      <c r="A1531" t="s">
        <v>17615</v>
      </c>
      <c r="B1531" t="s">
        <v>65</v>
      </c>
      <c r="C1531">
        <v>40742</v>
      </c>
      <c r="D1531" t="s">
        <v>10420</v>
      </c>
      <c r="E1531" t="s">
        <v>32</v>
      </c>
      <c r="F1531">
        <v>11.22</v>
      </c>
      <c r="G1531">
        <v>11.22</v>
      </c>
      <c r="I1531" t="s">
        <v>6935</v>
      </c>
    </row>
    <row r="1532" spans="1:9">
      <c r="A1532" t="s">
        <v>17616</v>
      </c>
      <c r="B1532" t="s">
        <v>65</v>
      </c>
      <c r="C1532">
        <v>7214</v>
      </c>
      <c r="D1532" t="s">
        <v>10421</v>
      </c>
      <c r="E1532" t="s">
        <v>32</v>
      </c>
      <c r="F1532">
        <v>59.52</v>
      </c>
      <c r="G1532">
        <v>59.52</v>
      </c>
      <c r="I1532" t="s">
        <v>6935</v>
      </c>
    </row>
    <row r="1533" spans="1:9">
      <c r="A1533" t="s">
        <v>17617</v>
      </c>
      <c r="B1533" t="s">
        <v>65</v>
      </c>
      <c r="C1533">
        <v>7219</v>
      </c>
      <c r="D1533" t="s">
        <v>10422</v>
      </c>
      <c r="E1533" t="s">
        <v>32</v>
      </c>
      <c r="F1533">
        <v>52.79</v>
      </c>
      <c r="G1533">
        <v>52.79</v>
      </c>
      <c r="I1533" t="s">
        <v>6935</v>
      </c>
    </row>
    <row r="1534" spans="1:9">
      <c r="A1534" t="s">
        <v>17618</v>
      </c>
      <c r="B1534" t="s">
        <v>65</v>
      </c>
      <c r="C1534">
        <v>2628</v>
      </c>
      <c r="D1534" t="s">
        <v>10423</v>
      </c>
      <c r="E1534" t="s">
        <v>32</v>
      </c>
      <c r="F1534">
        <v>172.18</v>
      </c>
      <c r="G1534">
        <v>172.18</v>
      </c>
      <c r="I1534" t="s">
        <v>6935</v>
      </c>
    </row>
    <row r="1535" spans="1:9">
      <c r="A1535" t="s">
        <v>17619</v>
      </c>
      <c r="B1535" t="s">
        <v>65</v>
      </c>
      <c r="C1535">
        <v>2622</v>
      </c>
      <c r="D1535" t="s">
        <v>10424</v>
      </c>
      <c r="E1535" t="s">
        <v>32</v>
      </c>
      <c r="F1535">
        <v>4.09</v>
      </c>
      <c r="G1535">
        <v>4.09</v>
      </c>
      <c r="I1535" t="s">
        <v>6935</v>
      </c>
    </row>
    <row r="1536" spans="1:9">
      <c r="A1536" t="s">
        <v>17620</v>
      </c>
      <c r="B1536" t="s">
        <v>65</v>
      </c>
      <c r="C1536">
        <v>2623</v>
      </c>
      <c r="D1536" t="s">
        <v>10425</v>
      </c>
      <c r="E1536" t="s">
        <v>32</v>
      </c>
      <c r="F1536">
        <v>4.92</v>
      </c>
      <c r="G1536">
        <v>4.92</v>
      </c>
      <c r="I1536" t="s">
        <v>6935</v>
      </c>
    </row>
    <row r="1537" spans="1:9">
      <c r="A1537" t="s">
        <v>17621</v>
      </c>
      <c r="B1537" t="s">
        <v>65</v>
      </c>
      <c r="C1537">
        <v>2624</v>
      </c>
      <c r="D1537" t="s">
        <v>10426</v>
      </c>
      <c r="E1537" t="s">
        <v>32</v>
      </c>
      <c r="F1537">
        <v>7.82</v>
      </c>
      <c r="G1537">
        <v>7.82</v>
      </c>
      <c r="I1537" t="s">
        <v>6935</v>
      </c>
    </row>
    <row r="1538" spans="1:9">
      <c r="A1538" t="s">
        <v>17622</v>
      </c>
      <c r="B1538" t="s">
        <v>65</v>
      </c>
      <c r="C1538">
        <v>2625</v>
      </c>
      <c r="D1538" t="s">
        <v>10427</v>
      </c>
      <c r="E1538" t="s">
        <v>32</v>
      </c>
      <c r="F1538">
        <v>16.52</v>
      </c>
      <c r="G1538">
        <v>16.52</v>
      </c>
      <c r="I1538" t="s">
        <v>6935</v>
      </c>
    </row>
    <row r="1539" spans="1:9">
      <c r="A1539" t="s">
        <v>17623</v>
      </c>
      <c r="B1539" t="s">
        <v>65</v>
      </c>
      <c r="C1539">
        <v>2626</v>
      </c>
      <c r="D1539" t="s">
        <v>10428</v>
      </c>
      <c r="E1539" t="s">
        <v>32</v>
      </c>
      <c r="F1539">
        <v>24.21</v>
      </c>
      <c r="G1539">
        <v>24.21</v>
      </c>
      <c r="I1539" t="s">
        <v>6935</v>
      </c>
    </row>
    <row r="1540" spans="1:9">
      <c r="A1540" t="s">
        <v>17624</v>
      </c>
      <c r="B1540" t="s">
        <v>65</v>
      </c>
      <c r="C1540">
        <v>2630</v>
      </c>
      <c r="D1540" t="s">
        <v>10429</v>
      </c>
      <c r="E1540" t="s">
        <v>32</v>
      </c>
      <c r="F1540">
        <v>36.82</v>
      </c>
      <c r="G1540">
        <v>36.82</v>
      </c>
      <c r="I1540" t="s">
        <v>6935</v>
      </c>
    </row>
    <row r="1541" spans="1:9">
      <c r="A1541" t="s">
        <v>17625</v>
      </c>
      <c r="B1541" t="s">
        <v>65</v>
      </c>
      <c r="C1541">
        <v>2627</v>
      </c>
      <c r="D1541" t="s">
        <v>10430</v>
      </c>
      <c r="E1541" t="s">
        <v>32</v>
      </c>
      <c r="F1541">
        <v>64.849999999999994</v>
      </c>
      <c r="G1541">
        <v>64.849999999999994</v>
      </c>
      <c r="I1541" t="s">
        <v>6935</v>
      </c>
    </row>
    <row r="1542" spans="1:9">
      <c r="A1542" t="s">
        <v>17626</v>
      </c>
      <c r="B1542" t="s">
        <v>65</v>
      </c>
      <c r="C1542">
        <v>2629</v>
      </c>
      <c r="D1542" t="s">
        <v>10431</v>
      </c>
      <c r="E1542" t="s">
        <v>32</v>
      </c>
      <c r="F1542">
        <v>87.72</v>
      </c>
      <c r="G1542">
        <v>87.72</v>
      </c>
      <c r="I1542" t="s">
        <v>6935</v>
      </c>
    </row>
    <row r="1543" spans="1:9">
      <c r="A1543" t="s">
        <v>17627</v>
      </c>
      <c r="B1543" t="s">
        <v>65</v>
      </c>
      <c r="C1543">
        <v>1880</v>
      </c>
      <c r="D1543" t="s">
        <v>10432</v>
      </c>
      <c r="E1543" t="s">
        <v>32</v>
      </c>
      <c r="F1543">
        <v>2.58</v>
      </c>
      <c r="G1543">
        <v>2.58</v>
      </c>
      <c r="I1543" t="s">
        <v>6935</v>
      </c>
    </row>
    <row r="1544" spans="1:9">
      <c r="A1544" t="s">
        <v>17628</v>
      </c>
      <c r="B1544" t="s">
        <v>65</v>
      </c>
      <c r="C1544">
        <v>39274</v>
      </c>
      <c r="D1544" t="s">
        <v>10433</v>
      </c>
      <c r="E1544" t="s">
        <v>32</v>
      </c>
      <c r="F1544">
        <v>2</v>
      </c>
      <c r="G1544">
        <v>2</v>
      </c>
      <c r="I1544" t="s">
        <v>6935</v>
      </c>
    </row>
    <row r="1545" spans="1:9">
      <c r="A1545" t="s">
        <v>17629</v>
      </c>
      <c r="B1545" t="s">
        <v>65</v>
      </c>
      <c r="C1545">
        <v>12033</v>
      </c>
      <c r="D1545" t="s">
        <v>10434</v>
      </c>
      <c r="E1545" t="s">
        <v>32</v>
      </c>
      <c r="F1545">
        <v>8.25</v>
      </c>
      <c r="G1545">
        <v>8.25</v>
      </c>
      <c r="I1545" t="s">
        <v>6935</v>
      </c>
    </row>
    <row r="1546" spans="1:9">
      <c r="A1546" t="s">
        <v>17630</v>
      </c>
      <c r="B1546" t="s">
        <v>65</v>
      </c>
      <c r="C1546">
        <v>40408</v>
      </c>
      <c r="D1546" t="s">
        <v>10435</v>
      </c>
      <c r="E1546" t="s">
        <v>32</v>
      </c>
      <c r="F1546">
        <v>5.42</v>
      </c>
      <c r="G1546">
        <v>5.42</v>
      </c>
      <c r="I1546" t="s">
        <v>6935</v>
      </c>
    </row>
    <row r="1547" spans="1:9">
      <c r="A1547" t="s">
        <v>17631</v>
      </c>
      <c r="B1547" t="s">
        <v>65</v>
      </c>
      <c r="C1547">
        <v>39276</v>
      </c>
      <c r="D1547" t="s">
        <v>10436</v>
      </c>
      <c r="E1547" t="s">
        <v>32</v>
      </c>
      <c r="F1547">
        <v>4.88</v>
      </c>
      <c r="G1547">
        <v>4.88</v>
      </c>
      <c r="I1547" t="s">
        <v>6935</v>
      </c>
    </row>
    <row r="1548" spans="1:9">
      <c r="A1548" t="s">
        <v>17632</v>
      </c>
      <c r="B1548" t="s">
        <v>65</v>
      </c>
      <c r="C1548">
        <v>40409</v>
      </c>
      <c r="D1548" t="s">
        <v>10437</v>
      </c>
      <c r="E1548" t="s">
        <v>32</v>
      </c>
      <c r="F1548">
        <v>1.91</v>
      </c>
      <c r="G1548">
        <v>1.91</v>
      </c>
      <c r="I1548" t="s">
        <v>6935</v>
      </c>
    </row>
    <row r="1549" spans="1:9">
      <c r="A1549" t="s">
        <v>17633</v>
      </c>
      <c r="B1549" t="s">
        <v>65</v>
      </c>
      <c r="C1549">
        <v>39277</v>
      </c>
      <c r="D1549" t="s">
        <v>10438</v>
      </c>
      <c r="E1549" t="s">
        <v>32</v>
      </c>
      <c r="F1549">
        <v>13.18</v>
      </c>
      <c r="G1549">
        <v>13.18</v>
      </c>
      <c r="I1549" t="s">
        <v>6935</v>
      </c>
    </row>
    <row r="1550" spans="1:9">
      <c r="A1550" t="s">
        <v>17634</v>
      </c>
      <c r="B1550" t="s">
        <v>65</v>
      </c>
      <c r="C1550">
        <v>12034</v>
      </c>
      <c r="D1550" t="s">
        <v>10439</v>
      </c>
      <c r="E1550" t="s">
        <v>32</v>
      </c>
      <c r="F1550">
        <v>3.73</v>
      </c>
      <c r="G1550">
        <v>3.73</v>
      </c>
      <c r="I1550" t="s">
        <v>6935</v>
      </c>
    </row>
    <row r="1551" spans="1:9">
      <c r="A1551" t="s">
        <v>17635</v>
      </c>
      <c r="B1551" t="s">
        <v>65</v>
      </c>
      <c r="C1551">
        <v>39879</v>
      </c>
      <c r="D1551" t="s">
        <v>10440</v>
      </c>
      <c r="E1551" t="s">
        <v>32</v>
      </c>
      <c r="F1551">
        <v>5.45</v>
      </c>
      <c r="G1551">
        <v>5.45</v>
      </c>
      <c r="I1551" t="s">
        <v>6935</v>
      </c>
    </row>
    <row r="1552" spans="1:9">
      <c r="A1552" t="s">
        <v>17636</v>
      </c>
      <c r="B1552" t="s">
        <v>65</v>
      </c>
      <c r="C1552">
        <v>39880</v>
      </c>
      <c r="D1552" t="s">
        <v>10441</v>
      </c>
      <c r="E1552" t="s">
        <v>32</v>
      </c>
      <c r="F1552">
        <v>12.06</v>
      </c>
      <c r="G1552">
        <v>12.06</v>
      </c>
      <c r="I1552" t="s">
        <v>6935</v>
      </c>
    </row>
    <row r="1553" spans="1:9">
      <c r="A1553" t="s">
        <v>17637</v>
      </c>
      <c r="B1553" t="s">
        <v>65</v>
      </c>
      <c r="C1553">
        <v>39881</v>
      </c>
      <c r="D1553" t="s">
        <v>10442</v>
      </c>
      <c r="E1553" t="s">
        <v>32</v>
      </c>
      <c r="F1553">
        <v>19.37</v>
      </c>
      <c r="G1553">
        <v>19.37</v>
      </c>
      <c r="I1553" t="s">
        <v>6935</v>
      </c>
    </row>
    <row r="1554" spans="1:9">
      <c r="A1554" t="s">
        <v>17638</v>
      </c>
      <c r="B1554" t="s">
        <v>65</v>
      </c>
      <c r="C1554">
        <v>39882</v>
      </c>
      <c r="D1554" t="s">
        <v>10443</v>
      </c>
      <c r="E1554" t="s">
        <v>32</v>
      </c>
      <c r="F1554">
        <v>51.02</v>
      </c>
      <c r="G1554">
        <v>51.02</v>
      </c>
      <c r="I1554" t="s">
        <v>6935</v>
      </c>
    </row>
    <row r="1555" spans="1:9">
      <c r="A1555" t="s">
        <v>17639</v>
      </c>
      <c r="B1555" t="s">
        <v>65</v>
      </c>
      <c r="C1555">
        <v>39883</v>
      </c>
      <c r="D1555" t="s">
        <v>10444</v>
      </c>
      <c r="E1555" t="s">
        <v>32</v>
      </c>
      <c r="F1555">
        <v>81.47</v>
      </c>
      <c r="G1555">
        <v>81.47</v>
      </c>
      <c r="I1555" t="s">
        <v>6935</v>
      </c>
    </row>
    <row r="1556" spans="1:9">
      <c r="A1556" t="s">
        <v>17640</v>
      </c>
      <c r="B1556" t="s">
        <v>65</v>
      </c>
      <c r="C1556">
        <v>39884</v>
      </c>
      <c r="D1556" t="s">
        <v>10445</v>
      </c>
      <c r="E1556" t="s">
        <v>32</v>
      </c>
      <c r="F1556">
        <v>121</v>
      </c>
      <c r="G1556">
        <v>121</v>
      </c>
      <c r="I1556" t="s">
        <v>6935</v>
      </c>
    </row>
    <row r="1557" spans="1:9">
      <c r="A1557" t="s">
        <v>17641</v>
      </c>
      <c r="B1557" t="s">
        <v>65</v>
      </c>
      <c r="C1557">
        <v>39885</v>
      </c>
      <c r="D1557" t="s">
        <v>10446</v>
      </c>
      <c r="E1557" t="s">
        <v>32</v>
      </c>
      <c r="F1557">
        <v>287.58</v>
      </c>
      <c r="G1557">
        <v>287.58</v>
      </c>
      <c r="I1557" t="s">
        <v>6935</v>
      </c>
    </row>
    <row r="1558" spans="1:9">
      <c r="A1558" t="s">
        <v>17642</v>
      </c>
      <c r="B1558" t="s">
        <v>65</v>
      </c>
      <c r="C1558">
        <v>1777</v>
      </c>
      <c r="D1558" t="s">
        <v>10447</v>
      </c>
      <c r="E1558" t="s">
        <v>32</v>
      </c>
      <c r="F1558">
        <v>86.19</v>
      </c>
      <c r="G1558">
        <v>86.19</v>
      </c>
      <c r="I1558" t="s">
        <v>6935</v>
      </c>
    </row>
    <row r="1559" spans="1:9">
      <c r="A1559" t="s">
        <v>17643</v>
      </c>
      <c r="B1559" t="s">
        <v>65</v>
      </c>
      <c r="C1559">
        <v>1819</v>
      </c>
      <c r="D1559" t="s">
        <v>10448</v>
      </c>
      <c r="E1559" t="s">
        <v>32</v>
      </c>
      <c r="F1559">
        <v>62.71</v>
      </c>
      <c r="G1559">
        <v>62.71</v>
      </c>
      <c r="I1559" t="s">
        <v>6935</v>
      </c>
    </row>
    <row r="1560" spans="1:9">
      <c r="A1560" t="s">
        <v>17644</v>
      </c>
      <c r="B1560" t="s">
        <v>65</v>
      </c>
      <c r="C1560">
        <v>1776</v>
      </c>
      <c r="D1560" t="s">
        <v>10449</v>
      </c>
      <c r="E1560" t="s">
        <v>32</v>
      </c>
      <c r="F1560">
        <v>51.02</v>
      </c>
      <c r="G1560">
        <v>51.02</v>
      </c>
      <c r="I1560" t="s">
        <v>6935</v>
      </c>
    </row>
    <row r="1561" spans="1:9">
      <c r="A1561" t="s">
        <v>17645</v>
      </c>
      <c r="B1561" t="s">
        <v>65</v>
      </c>
      <c r="C1561">
        <v>1775</v>
      </c>
      <c r="D1561" t="s">
        <v>10450</v>
      </c>
      <c r="E1561" t="s">
        <v>32</v>
      </c>
      <c r="F1561">
        <v>18.75</v>
      </c>
      <c r="G1561">
        <v>18.75</v>
      </c>
      <c r="I1561" t="s">
        <v>6935</v>
      </c>
    </row>
    <row r="1562" spans="1:9">
      <c r="A1562" t="s">
        <v>17646</v>
      </c>
      <c r="B1562" t="s">
        <v>65</v>
      </c>
      <c r="C1562">
        <v>1778</v>
      </c>
      <c r="D1562" t="s">
        <v>10451</v>
      </c>
      <c r="E1562" t="s">
        <v>32</v>
      </c>
      <c r="F1562">
        <v>208.64</v>
      </c>
      <c r="G1562">
        <v>208.64</v>
      </c>
      <c r="I1562" t="s">
        <v>6935</v>
      </c>
    </row>
    <row r="1563" spans="1:9">
      <c r="A1563" t="s">
        <v>17647</v>
      </c>
      <c r="B1563" t="s">
        <v>65</v>
      </c>
      <c r="C1563">
        <v>1818</v>
      </c>
      <c r="D1563" t="s">
        <v>10452</v>
      </c>
      <c r="E1563" t="s">
        <v>32</v>
      </c>
      <c r="F1563">
        <v>138.49</v>
      </c>
      <c r="G1563">
        <v>138.49</v>
      </c>
      <c r="I1563" t="s">
        <v>6935</v>
      </c>
    </row>
    <row r="1564" spans="1:9">
      <c r="A1564" t="s">
        <v>17648</v>
      </c>
      <c r="B1564" t="s">
        <v>65</v>
      </c>
      <c r="C1564">
        <v>1779</v>
      </c>
      <c r="D1564" t="s">
        <v>10453</v>
      </c>
      <c r="E1564" t="s">
        <v>32</v>
      </c>
      <c r="F1564">
        <v>303.43</v>
      </c>
      <c r="G1564">
        <v>303.43</v>
      </c>
      <c r="I1564" t="s">
        <v>6935</v>
      </c>
    </row>
    <row r="1565" spans="1:9">
      <c r="A1565" t="s">
        <v>17649</v>
      </c>
      <c r="B1565" t="s">
        <v>65</v>
      </c>
      <c r="C1565">
        <v>1820</v>
      </c>
      <c r="D1565" t="s">
        <v>10454</v>
      </c>
      <c r="E1565" t="s">
        <v>32</v>
      </c>
      <c r="F1565">
        <v>27.08</v>
      </c>
      <c r="G1565">
        <v>27.08</v>
      </c>
      <c r="I1565" t="s">
        <v>6935</v>
      </c>
    </row>
    <row r="1566" spans="1:9">
      <c r="A1566" t="s">
        <v>17650</v>
      </c>
      <c r="B1566" t="s">
        <v>65</v>
      </c>
      <c r="C1566">
        <v>1780</v>
      </c>
      <c r="D1566" t="s">
        <v>10455</v>
      </c>
      <c r="E1566" t="s">
        <v>32</v>
      </c>
      <c r="F1566">
        <v>625.53</v>
      </c>
      <c r="G1566">
        <v>625.53</v>
      </c>
      <c r="I1566" t="s">
        <v>6935</v>
      </c>
    </row>
    <row r="1567" spans="1:9">
      <c r="A1567" t="s">
        <v>17651</v>
      </c>
      <c r="B1567" t="s">
        <v>65</v>
      </c>
      <c r="C1567">
        <v>1783</v>
      </c>
      <c r="D1567" t="s">
        <v>10456</v>
      </c>
      <c r="E1567" t="s">
        <v>32</v>
      </c>
      <c r="F1567">
        <v>66.14</v>
      </c>
      <c r="G1567">
        <v>66.14</v>
      </c>
      <c r="I1567" t="s">
        <v>6935</v>
      </c>
    </row>
    <row r="1568" spans="1:9">
      <c r="A1568" t="s">
        <v>17652</v>
      </c>
      <c r="B1568" t="s">
        <v>65</v>
      </c>
      <c r="C1568">
        <v>1782</v>
      </c>
      <c r="D1568" t="s">
        <v>10457</v>
      </c>
      <c r="E1568" t="s">
        <v>32</v>
      </c>
      <c r="F1568">
        <v>52.29</v>
      </c>
      <c r="G1568">
        <v>52.29</v>
      </c>
      <c r="I1568" t="s">
        <v>6935</v>
      </c>
    </row>
    <row r="1569" spans="1:9">
      <c r="A1569" t="s">
        <v>17653</v>
      </c>
      <c r="B1569" t="s">
        <v>65</v>
      </c>
      <c r="C1569">
        <v>1781</v>
      </c>
      <c r="D1569" t="s">
        <v>10458</v>
      </c>
      <c r="E1569" t="s">
        <v>32</v>
      </c>
      <c r="F1569">
        <v>34.07</v>
      </c>
      <c r="G1569">
        <v>34.07</v>
      </c>
      <c r="I1569" t="s">
        <v>6935</v>
      </c>
    </row>
    <row r="1570" spans="1:9">
      <c r="A1570" t="s">
        <v>17654</v>
      </c>
      <c r="B1570" t="s">
        <v>65</v>
      </c>
      <c r="C1570">
        <v>1817</v>
      </c>
      <c r="D1570" t="s">
        <v>10459</v>
      </c>
      <c r="E1570" t="s">
        <v>32</v>
      </c>
      <c r="F1570">
        <v>15.58</v>
      </c>
      <c r="G1570">
        <v>15.58</v>
      </c>
      <c r="I1570" t="s">
        <v>6935</v>
      </c>
    </row>
    <row r="1571" spans="1:9">
      <c r="A1571" t="s">
        <v>17655</v>
      </c>
      <c r="B1571" t="s">
        <v>65</v>
      </c>
      <c r="C1571">
        <v>1784</v>
      </c>
      <c r="D1571" t="s">
        <v>10460</v>
      </c>
      <c r="E1571" t="s">
        <v>32</v>
      </c>
      <c r="F1571">
        <v>186.76</v>
      </c>
      <c r="G1571">
        <v>186.76</v>
      </c>
      <c r="I1571" t="s">
        <v>6935</v>
      </c>
    </row>
    <row r="1572" spans="1:9">
      <c r="A1572" t="s">
        <v>17656</v>
      </c>
      <c r="B1572" t="s">
        <v>65</v>
      </c>
      <c r="C1572">
        <v>1810</v>
      </c>
      <c r="D1572" t="s">
        <v>10461</v>
      </c>
      <c r="E1572" t="s">
        <v>32</v>
      </c>
      <c r="F1572">
        <v>103.59</v>
      </c>
      <c r="G1572">
        <v>103.59</v>
      </c>
      <c r="I1572" t="s">
        <v>6935</v>
      </c>
    </row>
    <row r="1573" spans="1:9">
      <c r="A1573" t="s">
        <v>17657</v>
      </c>
      <c r="B1573" t="s">
        <v>65</v>
      </c>
      <c r="C1573">
        <v>1812</v>
      </c>
      <c r="D1573" t="s">
        <v>10462</v>
      </c>
      <c r="E1573" t="s">
        <v>32</v>
      </c>
      <c r="F1573">
        <v>261.49</v>
      </c>
      <c r="G1573">
        <v>261.49</v>
      </c>
      <c r="I1573" t="s">
        <v>6935</v>
      </c>
    </row>
    <row r="1574" spans="1:9">
      <c r="A1574" t="s">
        <v>17658</v>
      </c>
      <c r="B1574" t="s">
        <v>65</v>
      </c>
      <c r="C1574">
        <v>1811</v>
      </c>
      <c r="D1574" t="s">
        <v>10463</v>
      </c>
      <c r="E1574" t="s">
        <v>32</v>
      </c>
      <c r="F1574">
        <v>22.41</v>
      </c>
      <c r="G1574">
        <v>22.41</v>
      </c>
      <c r="I1574" t="s">
        <v>6935</v>
      </c>
    </row>
    <row r="1575" spans="1:9">
      <c r="A1575" t="s">
        <v>17659</v>
      </c>
      <c r="B1575" t="s">
        <v>65</v>
      </c>
      <c r="C1575">
        <v>40386</v>
      </c>
      <c r="D1575" t="s">
        <v>10464</v>
      </c>
      <c r="E1575" t="s">
        <v>32</v>
      </c>
      <c r="F1575">
        <v>89.73</v>
      </c>
      <c r="G1575">
        <v>89.73</v>
      </c>
      <c r="I1575" t="s">
        <v>6935</v>
      </c>
    </row>
    <row r="1576" spans="1:9">
      <c r="A1576" t="s">
        <v>17660</v>
      </c>
      <c r="B1576" t="s">
        <v>65</v>
      </c>
      <c r="C1576">
        <v>40384</v>
      </c>
      <c r="D1576" t="s">
        <v>10465</v>
      </c>
      <c r="E1576" t="s">
        <v>32</v>
      </c>
      <c r="F1576">
        <v>61.43</v>
      </c>
      <c r="G1576">
        <v>61.43</v>
      </c>
      <c r="I1576" t="s">
        <v>6935</v>
      </c>
    </row>
    <row r="1577" spans="1:9">
      <c r="A1577" t="s">
        <v>17661</v>
      </c>
      <c r="B1577" t="s">
        <v>65</v>
      </c>
      <c r="C1577">
        <v>40423</v>
      </c>
      <c r="D1577" t="s">
        <v>10466</v>
      </c>
      <c r="E1577" t="s">
        <v>32</v>
      </c>
      <c r="F1577">
        <v>40.19</v>
      </c>
      <c r="G1577">
        <v>40.19</v>
      </c>
      <c r="I1577" t="s">
        <v>6935</v>
      </c>
    </row>
    <row r="1578" spans="1:9">
      <c r="A1578" t="s">
        <v>17662</v>
      </c>
      <c r="B1578" t="s">
        <v>65</v>
      </c>
      <c r="C1578">
        <v>40379</v>
      </c>
      <c r="D1578" t="s">
        <v>10467</v>
      </c>
      <c r="E1578" t="s">
        <v>32</v>
      </c>
      <c r="F1578">
        <v>21.24</v>
      </c>
      <c r="G1578">
        <v>21.24</v>
      </c>
      <c r="I1578" t="s">
        <v>6935</v>
      </c>
    </row>
    <row r="1579" spans="1:9">
      <c r="A1579" t="s">
        <v>17663</v>
      </c>
      <c r="B1579" t="s">
        <v>65</v>
      </c>
      <c r="C1579">
        <v>40389</v>
      </c>
      <c r="D1579" t="s">
        <v>10468</v>
      </c>
      <c r="E1579" t="s">
        <v>32</v>
      </c>
      <c r="F1579">
        <v>254.88</v>
      </c>
      <c r="G1579">
        <v>254.88</v>
      </c>
      <c r="I1579" t="s">
        <v>6935</v>
      </c>
    </row>
    <row r="1580" spans="1:9">
      <c r="A1580" t="s">
        <v>17664</v>
      </c>
      <c r="B1580" t="s">
        <v>65</v>
      </c>
      <c r="C1580">
        <v>40388</v>
      </c>
      <c r="D1580" t="s">
        <v>10469</v>
      </c>
      <c r="E1580" t="s">
        <v>32</v>
      </c>
      <c r="F1580">
        <v>127.58</v>
      </c>
      <c r="G1580">
        <v>127.58</v>
      </c>
      <c r="I1580" t="s">
        <v>6935</v>
      </c>
    </row>
    <row r="1581" spans="1:9">
      <c r="A1581" t="s">
        <v>17665</v>
      </c>
      <c r="B1581" t="s">
        <v>65</v>
      </c>
      <c r="C1581">
        <v>40391</v>
      </c>
      <c r="D1581" t="s">
        <v>10470</v>
      </c>
      <c r="E1581" t="s">
        <v>32</v>
      </c>
      <c r="F1581">
        <v>661.54</v>
      </c>
      <c r="G1581">
        <v>661.54</v>
      </c>
      <c r="I1581" t="s">
        <v>6935</v>
      </c>
    </row>
    <row r="1582" spans="1:9">
      <c r="A1582" t="s">
        <v>17666</v>
      </c>
      <c r="B1582" t="s">
        <v>65</v>
      </c>
      <c r="C1582">
        <v>40381</v>
      </c>
      <c r="D1582" t="s">
        <v>10471</v>
      </c>
      <c r="E1582" t="s">
        <v>32</v>
      </c>
      <c r="F1582">
        <v>28.32</v>
      </c>
      <c r="G1582">
        <v>28.32</v>
      </c>
      <c r="I1582" t="s">
        <v>6935</v>
      </c>
    </row>
    <row r="1583" spans="1:9">
      <c r="A1583" t="s">
        <v>17667</v>
      </c>
      <c r="B1583" t="s">
        <v>65</v>
      </c>
      <c r="C1583">
        <v>2609</v>
      </c>
      <c r="D1583" t="s">
        <v>10472</v>
      </c>
      <c r="E1583" t="s">
        <v>32</v>
      </c>
      <c r="F1583">
        <v>3.84</v>
      </c>
      <c r="G1583">
        <v>3.84</v>
      </c>
      <c r="I1583" t="s">
        <v>6935</v>
      </c>
    </row>
    <row r="1584" spans="1:9">
      <c r="A1584" t="s">
        <v>17668</v>
      </c>
      <c r="B1584" t="s">
        <v>65</v>
      </c>
      <c r="C1584">
        <v>2634</v>
      </c>
      <c r="D1584" t="s">
        <v>10473</v>
      </c>
      <c r="E1584" t="s">
        <v>32</v>
      </c>
      <c r="F1584">
        <v>5.04</v>
      </c>
      <c r="G1584">
        <v>5.04</v>
      </c>
      <c r="I1584" t="s">
        <v>6935</v>
      </c>
    </row>
    <row r="1585" spans="1:9">
      <c r="A1585" t="s">
        <v>17669</v>
      </c>
      <c r="B1585" t="s">
        <v>65</v>
      </c>
      <c r="C1585">
        <v>2611</v>
      </c>
      <c r="D1585" t="s">
        <v>10474</v>
      </c>
      <c r="E1585" t="s">
        <v>32</v>
      </c>
      <c r="F1585">
        <v>14.22</v>
      </c>
      <c r="G1585">
        <v>14.22</v>
      </c>
      <c r="I1585" t="s">
        <v>6935</v>
      </c>
    </row>
    <row r="1586" spans="1:9">
      <c r="A1586" t="s">
        <v>17670</v>
      </c>
      <c r="B1586" t="s">
        <v>65</v>
      </c>
      <c r="C1586">
        <v>40414</v>
      </c>
      <c r="D1586" t="s">
        <v>10475</v>
      </c>
      <c r="E1586" t="s">
        <v>32</v>
      </c>
      <c r="F1586">
        <v>17.940000000000001</v>
      </c>
      <c r="G1586">
        <v>17.940000000000001</v>
      </c>
      <c r="I1586" t="s">
        <v>6935</v>
      </c>
    </row>
    <row r="1587" spans="1:9">
      <c r="A1587" t="s">
        <v>17671</v>
      </c>
      <c r="B1587" t="s">
        <v>65</v>
      </c>
      <c r="C1587">
        <v>40416</v>
      </c>
      <c r="D1587" t="s">
        <v>10476</v>
      </c>
      <c r="E1587" t="s">
        <v>32</v>
      </c>
      <c r="F1587">
        <v>24.79</v>
      </c>
      <c r="G1587">
        <v>24.79</v>
      </c>
      <c r="I1587" t="s">
        <v>6935</v>
      </c>
    </row>
    <row r="1588" spans="1:9">
      <c r="A1588" t="s">
        <v>17672</v>
      </c>
      <c r="B1588" t="s">
        <v>65</v>
      </c>
      <c r="C1588">
        <v>40418</v>
      </c>
      <c r="D1588" t="s">
        <v>10477</v>
      </c>
      <c r="E1588" t="s">
        <v>32</v>
      </c>
      <c r="F1588">
        <v>29.57</v>
      </c>
      <c r="G1588">
        <v>29.57</v>
      </c>
      <c r="I1588" t="s">
        <v>6935</v>
      </c>
    </row>
    <row r="1589" spans="1:9">
      <c r="A1589" t="s">
        <v>17673</v>
      </c>
      <c r="B1589" t="s">
        <v>65</v>
      </c>
      <c r="C1589">
        <v>34359</v>
      </c>
      <c r="D1589" t="s">
        <v>10478</v>
      </c>
      <c r="E1589" t="s">
        <v>32</v>
      </c>
      <c r="F1589">
        <v>10.82</v>
      </c>
      <c r="G1589">
        <v>10.82</v>
      </c>
      <c r="I1589" t="s">
        <v>6935</v>
      </c>
    </row>
    <row r="1590" spans="1:9">
      <c r="A1590" t="s">
        <v>17674</v>
      </c>
      <c r="B1590" t="s">
        <v>65</v>
      </c>
      <c r="C1590">
        <v>1789</v>
      </c>
      <c r="D1590" t="s">
        <v>10479</v>
      </c>
      <c r="E1590" t="s">
        <v>32</v>
      </c>
      <c r="F1590">
        <v>82.73</v>
      </c>
      <c r="G1590">
        <v>82.73</v>
      </c>
      <c r="I1590" t="s">
        <v>6935</v>
      </c>
    </row>
    <row r="1591" spans="1:9">
      <c r="A1591" t="s">
        <v>17675</v>
      </c>
      <c r="B1591" t="s">
        <v>65</v>
      </c>
      <c r="C1591">
        <v>1788</v>
      </c>
      <c r="D1591" t="s">
        <v>10480</v>
      </c>
      <c r="E1591" t="s">
        <v>32</v>
      </c>
      <c r="F1591">
        <v>66.31</v>
      </c>
      <c r="G1591">
        <v>66.31</v>
      </c>
      <c r="I1591" t="s">
        <v>6935</v>
      </c>
    </row>
    <row r="1592" spans="1:9">
      <c r="A1592" t="s">
        <v>17676</v>
      </c>
      <c r="B1592" t="s">
        <v>65</v>
      </c>
      <c r="C1592">
        <v>1787</v>
      </c>
      <c r="D1592" t="s">
        <v>10481</v>
      </c>
      <c r="E1592" t="s">
        <v>32</v>
      </c>
      <c r="F1592">
        <v>39.43</v>
      </c>
      <c r="G1592">
        <v>39.43</v>
      </c>
      <c r="I1592" t="s">
        <v>6935</v>
      </c>
    </row>
    <row r="1593" spans="1:9">
      <c r="A1593" t="s">
        <v>17677</v>
      </c>
      <c r="B1593" t="s">
        <v>65</v>
      </c>
      <c r="C1593">
        <v>1786</v>
      </c>
      <c r="D1593" t="s">
        <v>10482</v>
      </c>
      <c r="E1593" t="s">
        <v>32</v>
      </c>
      <c r="F1593">
        <v>16.46</v>
      </c>
      <c r="G1593">
        <v>16.46</v>
      </c>
      <c r="I1593" t="s">
        <v>6935</v>
      </c>
    </row>
    <row r="1594" spans="1:9">
      <c r="A1594" t="s">
        <v>17678</v>
      </c>
      <c r="B1594" t="s">
        <v>65</v>
      </c>
      <c r="C1594">
        <v>1791</v>
      </c>
      <c r="D1594" t="s">
        <v>10483</v>
      </c>
      <c r="E1594" t="s">
        <v>32</v>
      </c>
      <c r="F1594">
        <v>239.08</v>
      </c>
      <c r="G1594">
        <v>239.08</v>
      </c>
      <c r="I1594" t="s">
        <v>6935</v>
      </c>
    </row>
    <row r="1595" spans="1:9">
      <c r="A1595" t="s">
        <v>17679</v>
      </c>
      <c r="B1595" t="s">
        <v>65</v>
      </c>
      <c r="C1595">
        <v>1790</v>
      </c>
      <c r="D1595" t="s">
        <v>10484</v>
      </c>
      <c r="E1595" t="s">
        <v>32</v>
      </c>
      <c r="F1595">
        <v>137.77000000000001</v>
      </c>
      <c r="G1595">
        <v>137.77000000000001</v>
      </c>
      <c r="I1595" t="s">
        <v>6935</v>
      </c>
    </row>
    <row r="1596" spans="1:9">
      <c r="A1596" t="s">
        <v>17680</v>
      </c>
      <c r="B1596" t="s">
        <v>65</v>
      </c>
      <c r="C1596">
        <v>1792</v>
      </c>
      <c r="D1596" t="s">
        <v>10485</v>
      </c>
      <c r="E1596" t="s">
        <v>32</v>
      </c>
      <c r="F1596">
        <v>322.72000000000003</v>
      </c>
      <c r="G1596">
        <v>322.72000000000003</v>
      </c>
      <c r="I1596" t="s">
        <v>6935</v>
      </c>
    </row>
    <row r="1597" spans="1:9">
      <c r="A1597" t="s">
        <v>17681</v>
      </c>
      <c r="B1597" t="s">
        <v>65</v>
      </c>
      <c r="C1597">
        <v>1813</v>
      </c>
      <c r="D1597" t="s">
        <v>10486</v>
      </c>
      <c r="E1597" t="s">
        <v>32</v>
      </c>
      <c r="F1597">
        <v>26.13</v>
      </c>
      <c r="G1597">
        <v>26.13</v>
      </c>
      <c r="I1597" t="s">
        <v>6935</v>
      </c>
    </row>
    <row r="1598" spans="1:9">
      <c r="A1598" t="s">
        <v>17682</v>
      </c>
      <c r="B1598" t="s">
        <v>65</v>
      </c>
      <c r="C1598">
        <v>1793</v>
      </c>
      <c r="D1598" t="s">
        <v>10487</v>
      </c>
      <c r="E1598" t="s">
        <v>32</v>
      </c>
      <c r="F1598">
        <v>652.12</v>
      </c>
      <c r="G1598">
        <v>652.12</v>
      </c>
      <c r="I1598" t="s">
        <v>6935</v>
      </c>
    </row>
    <row r="1599" spans="1:9">
      <c r="A1599" t="s">
        <v>17683</v>
      </c>
      <c r="B1599" t="s">
        <v>65</v>
      </c>
      <c r="C1599">
        <v>1797</v>
      </c>
      <c r="D1599" t="s">
        <v>10488</v>
      </c>
      <c r="E1599" t="s">
        <v>32</v>
      </c>
      <c r="F1599">
        <v>93.93</v>
      </c>
      <c r="G1599">
        <v>93.93</v>
      </c>
      <c r="I1599" t="s">
        <v>6935</v>
      </c>
    </row>
    <row r="1600" spans="1:9">
      <c r="A1600" t="s">
        <v>17684</v>
      </c>
      <c r="B1600" t="s">
        <v>65</v>
      </c>
      <c r="C1600">
        <v>1796</v>
      </c>
      <c r="D1600" t="s">
        <v>10489</v>
      </c>
      <c r="E1600" t="s">
        <v>32</v>
      </c>
      <c r="F1600">
        <v>72.05</v>
      </c>
      <c r="G1600">
        <v>72.05</v>
      </c>
      <c r="I1600" t="s">
        <v>6935</v>
      </c>
    </row>
    <row r="1601" spans="1:9">
      <c r="A1601" t="s">
        <v>17685</v>
      </c>
      <c r="B1601" t="s">
        <v>65</v>
      </c>
      <c r="C1601">
        <v>1816</v>
      </c>
      <c r="D1601" t="s">
        <v>10490</v>
      </c>
      <c r="E1601" t="s">
        <v>32</v>
      </c>
      <c r="F1601">
        <v>38.78</v>
      </c>
      <c r="G1601">
        <v>38.78</v>
      </c>
      <c r="I1601" t="s">
        <v>6935</v>
      </c>
    </row>
    <row r="1602" spans="1:9">
      <c r="A1602" t="s">
        <v>17686</v>
      </c>
      <c r="B1602" t="s">
        <v>65</v>
      </c>
      <c r="C1602">
        <v>1794</v>
      </c>
      <c r="D1602" t="s">
        <v>10491</v>
      </c>
      <c r="E1602" t="s">
        <v>32</v>
      </c>
      <c r="F1602">
        <v>17.2</v>
      </c>
      <c r="G1602">
        <v>17.2</v>
      </c>
      <c r="I1602" t="s">
        <v>6935</v>
      </c>
    </row>
    <row r="1603" spans="1:9">
      <c r="A1603" t="s">
        <v>17687</v>
      </c>
      <c r="B1603" t="s">
        <v>65</v>
      </c>
      <c r="C1603">
        <v>1815</v>
      </c>
      <c r="D1603" t="s">
        <v>10492</v>
      </c>
      <c r="E1603" t="s">
        <v>32</v>
      </c>
      <c r="F1603">
        <v>297.83</v>
      </c>
      <c r="G1603">
        <v>297.83</v>
      </c>
      <c r="I1603" t="s">
        <v>6935</v>
      </c>
    </row>
    <row r="1604" spans="1:9">
      <c r="A1604" t="s">
        <v>17688</v>
      </c>
      <c r="B1604" t="s">
        <v>65</v>
      </c>
      <c r="C1604">
        <v>1798</v>
      </c>
      <c r="D1604" t="s">
        <v>10493</v>
      </c>
      <c r="E1604" t="s">
        <v>32</v>
      </c>
      <c r="F1604">
        <v>133.27000000000001</v>
      </c>
      <c r="G1604">
        <v>133.27000000000001</v>
      </c>
      <c r="I1604" t="s">
        <v>6935</v>
      </c>
    </row>
    <row r="1605" spans="1:9">
      <c r="A1605" t="s">
        <v>17689</v>
      </c>
      <c r="B1605" t="s">
        <v>65</v>
      </c>
      <c r="C1605">
        <v>1799</v>
      </c>
      <c r="D1605" t="s">
        <v>10494</v>
      </c>
      <c r="E1605" t="s">
        <v>32</v>
      </c>
      <c r="F1605">
        <v>387.9</v>
      </c>
      <c r="G1605">
        <v>387.9</v>
      </c>
      <c r="I1605" t="s">
        <v>6935</v>
      </c>
    </row>
    <row r="1606" spans="1:9">
      <c r="A1606" t="s">
        <v>17690</v>
      </c>
      <c r="B1606" t="s">
        <v>65</v>
      </c>
      <c r="C1606">
        <v>1795</v>
      </c>
      <c r="D1606" t="s">
        <v>10495</v>
      </c>
      <c r="E1606" t="s">
        <v>32</v>
      </c>
      <c r="F1606">
        <v>23.83</v>
      </c>
      <c r="G1606">
        <v>23.83</v>
      </c>
      <c r="I1606" t="s">
        <v>6935</v>
      </c>
    </row>
    <row r="1607" spans="1:9">
      <c r="A1607" t="s">
        <v>17691</v>
      </c>
      <c r="B1607" t="s">
        <v>65</v>
      </c>
      <c r="C1607">
        <v>1800</v>
      </c>
      <c r="D1607" t="s">
        <v>10496</v>
      </c>
      <c r="E1607" t="s">
        <v>32</v>
      </c>
      <c r="F1607">
        <v>740.57</v>
      </c>
      <c r="G1607">
        <v>740.57</v>
      </c>
      <c r="I1607" t="s">
        <v>6935</v>
      </c>
    </row>
    <row r="1608" spans="1:9">
      <c r="A1608" t="s">
        <v>17692</v>
      </c>
      <c r="B1608" t="s">
        <v>65</v>
      </c>
      <c r="C1608">
        <v>1802</v>
      </c>
      <c r="D1608" t="s">
        <v>10497</v>
      </c>
      <c r="E1608" t="s">
        <v>32</v>
      </c>
      <c r="F1608">
        <v>1852.45</v>
      </c>
      <c r="G1608">
        <v>1852.45</v>
      </c>
      <c r="I1608" t="s">
        <v>6935</v>
      </c>
    </row>
    <row r="1609" spans="1:9">
      <c r="A1609" t="s">
        <v>17693</v>
      </c>
      <c r="B1609" t="s">
        <v>65</v>
      </c>
      <c r="C1609">
        <v>1809</v>
      </c>
      <c r="D1609" t="s">
        <v>10498</v>
      </c>
      <c r="E1609" t="s">
        <v>32</v>
      </c>
      <c r="F1609">
        <v>77.56</v>
      </c>
      <c r="G1609">
        <v>77.56</v>
      </c>
      <c r="I1609" t="s">
        <v>6935</v>
      </c>
    </row>
    <row r="1610" spans="1:9">
      <c r="A1610" t="s">
        <v>17694</v>
      </c>
      <c r="B1610" t="s">
        <v>65</v>
      </c>
      <c r="C1610">
        <v>1814</v>
      </c>
      <c r="D1610" t="s">
        <v>10499</v>
      </c>
      <c r="E1610" t="s">
        <v>32</v>
      </c>
      <c r="F1610">
        <v>63.71</v>
      </c>
      <c r="G1610">
        <v>63.71</v>
      </c>
      <c r="I1610" t="s">
        <v>6935</v>
      </c>
    </row>
    <row r="1611" spans="1:9">
      <c r="A1611" t="s">
        <v>17695</v>
      </c>
      <c r="B1611" t="s">
        <v>65</v>
      </c>
      <c r="C1611">
        <v>1805</v>
      </c>
      <c r="D1611" t="s">
        <v>10500</v>
      </c>
      <c r="E1611" t="s">
        <v>32</v>
      </c>
      <c r="F1611">
        <v>36.979999999999997</v>
      </c>
      <c r="G1611">
        <v>36.979999999999997</v>
      </c>
      <c r="I1611" t="s">
        <v>6935</v>
      </c>
    </row>
    <row r="1612" spans="1:9">
      <c r="A1612" t="s">
        <v>17696</v>
      </c>
      <c r="B1612" t="s">
        <v>65</v>
      </c>
      <c r="C1612">
        <v>1803</v>
      </c>
      <c r="D1612" t="s">
        <v>10501</v>
      </c>
      <c r="E1612" t="s">
        <v>32</v>
      </c>
      <c r="F1612">
        <v>16.100000000000001</v>
      </c>
      <c r="G1612">
        <v>16.100000000000001</v>
      </c>
      <c r="I1612" t="s">
        <v>6935</v>
      </c>
    </row>
    <row r="1613" spans="1:9">
      <c r="A1613" t="s">
        <v>17697</v>
      </c>
      <c r="B1613" t="s">
        <v>65</v>
      </c>
      <c r="C1613">
        <v>1821</v>
      </c>
      <c r="D1613" t="s">
        <v>10502</v>
      </c>
      <c r="E1613" t="s">
        <v>32</v>
      </c>
      <c r="F1613">
        <v>218.44</v>
      </c>
      <c r="G1613">
        <v>218.44</v>
      </c>
      <c r="I1613" t="s">
        <v>6935</v>
      </c>
    </row>
    <row r="1614" spans="1:9">
      <c r="A1614" t="s">
        <v>17698</v>
      </c>
      <c r="B1614" t="s">
        <v>65</v>
      </c>
      <c r="C1614">
        <v>1806</v>
      </c>
      <c r="D1614" t="s">
        <v>10503</v>
      </c>
      <c r="E1614" t="s">
        <v>32</v>
      </c>
      <c r="F1614">
        <v>130.02000000000001</v>
      </c>
      <c r="G1614">
        <v>130.02000000000001</v>
      </c>
      <c r="I1614" t="s">
        <v>6935</v>
      </c>
    </row>
    <row r="1615" spans="1:9">
      <c r="A1615" t="s">
        <v>17699</v>
      </c>
      <c r="B1615" t="s">
        <v>65</v>
      </c>
      <c r="C1615">
        <v>1807</v>
      </c>
      <c r="D1615" t="s">
        <v>10504</v>
      </c>
      <c r="E1615" t="s">
        <v>32</v>
      </c>
      <c r="F1615">
        <v>312.39999999999998</v>
      </c>
      <c r="G1615">
        <v>312.39999999999998</v>
      </c>
      <c r="I1615" t="s">
        <v>6935</v>
      </c>
    </row>
    <row r="1616" spans="1:9">
      <c r="A1616" t="s">
        <v>17700</v>
      </c>
      <c r="B1616" t="s">
        <v>65</v>
      </c>
      <c r="C1616">
        <v>1804</v>
      </c>
      <c r="D1616" t="s">
        <v>10505</v>
      </c>
      <c r="E1616" t="s">
        <v>32</v>
      </c>
      <c r="F1616">
        <v>22.92</v>
      </c>
      <c r="G1616">
        <v>22.92</v>
      </c>
      <c r="I1616" t="s">
        <v>6935</v>
      </c>
    </row>
    <row r="1617" spans="1:9">
      <c r="A1617" t="s">
        <v>17701</v>
      </c>
      <c r="B1617" t="s">
        <v>65</v>
      </c>
      <c r="C1617">
        <v>1808</v>
      </c>
      <c r="D1617" t="s">
        <v>10506</v>
      </c>
      <c r="E1617" t="s">
        <v>32</v>
      </c>
      <c r="F1617">
        <v>626.29999999999995</v>
      </c>
      <c r="G1617">
        <v>626.29999999999995</v>
      </c>
      <c r="I1617" t="s">
        <v>6935</v>
      </c>
    </row>
    <row r="1618" spans="1:9">
      <c r="A1618" t="s">
        <v>17702</v>
      </c>
      <c r="B1618" t="s">
        <v>65</v>
      </c>
      <c r="C1618">
        <v>40385</v>
      </c>
      <c r="D1618" t="s">
        <v>10507</v>
      </c>
      <c r="E1618" t="s">
        <v>32</v>
      </c>
      <c r="F1618">
        <v>89.73</v>
      </c>
      <c r="G1618">
        <v>89.73</v>
      </c>
      <c r="I1618" t="s">
        <v>6935</v>
      </c>
    </row>
    <row r="1619" spans="1:9">
      <c r="A1619" t="s">
        <v>17703</v>
      </c>
      <c r="B1619" t="s">
        <v>65</v>
      </c>
      <c r="C1619">
        <v>40383</v>
      </c>
      <c r="D1619" t="s">
        <v>10508</v>
      </c>
      <c r="E1619" t="s">
        <v>32</v>
      </c>
      <c r="F1619">
        <v>61.43</v>
      </c>
      <c r="G1619">
        <v>61.43</v>
      </c>
      <c r="I1619" t="s">
        <v>6935</v>
      </c>
    </row>
    <row r="1620" spans="1:9">
      <c r="A1620" t="s">
        <v>17704</v>
      </c>
      <c r="B1620" t="s">
        <v>65</v>
      </c>
      <c r="C1620">
        <v>40382</v>
      </c>
      <c r="D1620" t="s">
        <v>10509</v>
      </c>
      <c r="E1620" t="s">
        <v>32</v>
      </c>
      <c r="F1620">
        <v>40.19</v>
      </c>
      <c r="G1620">
        <v>40.19</v>
      </c>
      <c r="I1620" t="s">
        <v>6935</v>
      </c>
    </row>
    <row r="1621" spans="1:9">
      <c r="A1621" t="s">
        <v>17705</v>
      </c>
      <c r="B1621" t="s">
        <v>65</v>
      </c>
      <c r="C1621">
        <v>40378</v>
      </c>
      <c r="D1621" t="s">
        <v>10510</v>
      </c>
      <c r="E1621" t="s">
        <v>32</v>
      </c>
      <c r="F1621">
        <v>21.24</v>
      </c>
      <c r="G1621">
        <v>21.24</v>
      </c>
      <c r="I1621" t="s">
        <v>6935</v>
      </c>
    </row>
    <row r="1622" spans="1:9">
      <c r="A1622" t="s">
        <v>17706</v>
      </c>
      <c r="B1622" t="s">
        <v>65</v>
      </c>
      <c r="C1622">
        <v>40422</v>
      </c>
      <c r="D1622" t="s">
        <v>10511</v>
      </c>
      <c r="E1622" t="s">
        <v>32</v>
      </c>
      <c r="F1622">
        <v>273.8</v>
      </c>
      <c r="G1622">
        <v>273.8</v>
      </c>
      <c r="I1622" t="s">
        <v>6935</v>
      </c>
    </row>
    <row r="1623" spans="1:9">
      <c r="A1623" t="s">
        <v>17707</v>
      </c>
      <c r="B1623" t="s">
        <v>65</v>
      </c>
      <c r="C1623">
        <v>40387</v>
      </c>
      <c r="D1623" t="s">
        <v>10512</v>
      </c>
      <c r="E1623" t="s">
        <v>32</v>
      </c>
      <c r="F1623">
        <v>139.41</v>
      </c>
      <c r="G1623">
        <v>139.41</v>
      </c>
      <c r="I1623" t="s">
        <v>6935</v>
      </c>
    </row>
    <row r="1624" spans="1:9">
      <c r="A1624" t="s">
        <v>17708</v>
      </c>
      <c r="B1624" t="s">
        <v>65</v>
      </c>
      <c r="C1624">
        <v>40390</v>
      </c>
      <c r="D1624" t="s">
        <v>10513</v>
      </c>
      <c r="E1624" t="s">
        <v>32</v>
      </c>
      <c r="F1624">
        <v>576.65</v>
      </c>
      <c r="G1624">
        <v>576.65</v>
      </c>
      <c r="I1624" t="s">
        <v>6935</v>
      </c>
    </row>
    <row r="1625" spans="1:9">
      <c r="A1625" t="s">
        <v>17709</v>
      </c>
      <c r="B1625" t="s">
        <v>65</v>
      </c>
      <c r="C1625">
        <v>40380</v>
      </c>
      <c r="D1625" t="s">
        <v>10514</v>
      </c>
      <c r="E1625" t="s">
        <v>32</v>
      </c>
      <c r="F1625">
        <v>28.32</v>
      </c>
      <c r="G1625">
        <v>28.32</v>
      </c>
      <c r="I1625" t="s">
        <v>6935</v>
      </c>
    </row>
    <row r="1626" spans="1:9">
      <c r="A1626" t="s">
        <v>17710</v>
      </c>
      <c r="B1626" t="s">
        <v>65</v>
      </c>
      <c r="C1626">
        <v>2621</v>
      </c>
      <c r="D1626" t="s">
        <v>10515</v>
      </c>
      <c r="E1626" t="s">
        <v>32</v>
      </c>
      <c r="F1626">
        <v>121.65</v>
      </c>
      <c r="G1626">
        <v>121.65</v>
      </c>
      <c r="I1626" t="s">
        <v>6935</v>
      </c>
    </row>
    <row r="1627" spans="1:9">
      <c r="A1627" t="s">
        <v>17711</v>
      </c>
      <c r="B1627" t="s">
        <v>65</v>
      </c>
      <c r="C1627">
        <v>2616</v>
      </c>
      <c r="D1627" t="s">
        <v>10516</v>
      </c>
      <c r="E1627" t="s">
        <v>32</v>
      </c>
      <c r="F1627">
        <v>3.44</v>
      </c>
      <c r="G1627">
        <v>3.44</v>
      </c>
      <c r="I1627" t="s">
        <v>6935</v>
      </c>
    </row>
    <row r="1628" spans="1:9">
      <c r="A1628" t="s">
        <v>17712</v>
      </c>
      <c r="B1628" t="s">
        <v>65</v>
      </c>
      <c r="C1628">
        <v>2633</v>
      </c>
      <c r="D1628" t="s">
        <v>10517</v>
      </c>
      <c r="E1628" t="s">
        <v>32</v>
      </c>
      <c r="F1628">
        <v>3.89</v>
      </c>
      <c r="G1628">
        <v>3.89</v>
      </c>
      <c r="I1628" t="s">
        <v>6935</v>
      </c>
    </row>
    <row r="1629" spans="1:9">
      <c r="A1629" t="s">
        <v>17713</v>
      </c>
      <c r="B1629" t="s">
        <v>65</v>
      </c>
      <c r="C1629">
        <v>2617</v>
      </c>
      <c r="D1629" t="s">
        <v>10518</v>
      </c>
      <c r="E1629" t="s">
        <v>32</v>
      </c>
      <c r="F1629">
        <v>5.29</v>
      </c>
      <c r="G1629">
        <v>5.29</v>
      </c>
      <c r="I1629" t="s">
        <v>6935</v>
      </c>
    </row>
    <row r="1630" spans="1:9">
      <c r="A1630" t="s">
        <v>17714</v>
      </c>
      <c r="B1630" t="s">
        <v>65</v>
      </c>
      <c r="C1630">
        <v>2618</v>
      </c>
      <c r="D1630" t="s">
        <v>10519</v>
      </c>
      <c r="E1630" t="s">
        <v>32</v>
      </c>
      <c r="F1630">
        <v>12.05</v>
      </c>
      <c r="G1630">
        <v>12.05</v>
      </c>
      <c r="I1630" t="s">
        <v>6935</v>
      </c>
    </row>
    <row r="1631" spans="1:9">
      <c r="A1631" t="s">
        <v>17715</v>
      </c>
      <c r="B1631" t="s">
        <v>65</v>
      </c>
      <c r="C1631">
        <v>2632</v>
      </c>
      <c r="D1631" t="s">
        <v>10520</v>
      </c>
      <c r="E1631" t="s">
        <v>32</v>
      </c>
      <c r="F1631">
        <v>14.7</v>
      </c>
      <c r="G1631">
        <v>14.7</v>
      </c>
      <c r="I1631" t="s">
        <v>6935</v>
      </c>
    </row>
    <row r="1632" spans="1:9">
      <c r="A1632" t="s">
        <v>17716</v>
      </c>
      <c r="B1632" t="s">
        <v>65</v>
      </c>
      <c r="C1632">
        <v>2631</v>
      </c>
      <c r="D1632" t="s">
        <v>10521</v>
      </c>
      <c r="E1632" t="s">
        <v>32</v>
      </c>
      <c r="F1632">
        <v>21.58</v>
      </c>
      <c r="G1632">
        <v>21.58</v>
      </c>
      <c r="I1632" t="s">
        <v>6935</v>
      </c>
    </row>
    <row r="1633" spans="1:9">
      <c r="A1633" t="s">
        <v>17717</v>
      </c>
      <c r="B1633" t="s">
        <v>65</v>
      </c>
      <c r="C1633">
        <v>2619</v>
      </c>
      <c r="D1633" t="s">
        <v>10522</v>
      </c>
      <c r="E1633" t="s">
        <v>32</v>
      </c>
      <c r="F1633">
        <v>54.63</v>
      </c>
      <c r="G1633">
        <v>54.63</v>
      </c>
      <c r="I1633" t="s">
        <v>6935</v>
      </c>
    </row>
    <row r="1634" spans="1:9">
      <c r="A1634" t="s">
        <v>17718</v>
      </c>
      <c r="B1634" t="s">
        <v>65</v>
      </c>
      <c r="C1634">
        <v>2620</v>
      </c>
      <c r="D1634" t="s">
        <v>10523</v>
      </c>
      <c r="E1634" t="s">
        <v>32</v>
      </c>
      <c r="F1634">
        <v>71.73</v>
      </c>
      <c r="G1634">
        <v>71.73</v>
      </c>
      <c r="I1634" t="s">
        <v>6935</v>
      </c>
    </row>
    <row r="1635" spans="1:9">
      <c r="A1635" t="s">
        <v>17719</v>
      </c>
      <c r="B1635" t="s">
        <v>65</v>
      </c>
      <c r="C1635">
        <v>40413</v>
      </c>
      <c r="D1635" t="s">
        <v>10524</v>
      </c>
      <c r="E1635" t="s">
        <v>32</v>
      </c>
      <c r="F1635">
        <v>19.48</v>
      </c>
      <c r="G1635">
        <v>19.48</v>
      </c>
      <c r="I1635" t="s">
        <v>6935</v>
      </c>
    </row>
    <row r="1636" spans="1:9">
      <c r="A1636" t="s">
        <v>17720</v>
      </c>
      <c r="B1636" t="s">
        <v>65</v>
      </c>
      <c r="C1636">
        <v>40415</v>
      </c>
      <c r="D1636" t="s">
        <v>10525</v>
      </c>
      <c r="E1636" t="s">
        <v>32</v>
      </c>
      <c r="F1636">
        <v>27.77</v>
      </c>
      <c r="G1636">
        <v>27.77</v>
      </c>
      <c r="I1636" t="s">
        <v>6935</v>
      </c>
    </row>
    <row r="1637" spans="1:9">
      <c r="A1637" t="s">
        <v>17721</v>
      </c>
      <c r="B1637" t="s">
        <v>65</v>
      </c>
      <c r="C1637">
        <v>40417</v>
      </c>
      <c r="D1637" t="s">
        <v>10526</v>
      </c>
      <c r="E1637" t="s">
        <v>32</v>
      </c>
      <c r="F1637">
        <v>32.76</v>
      </c>
      <c r="G1637">
        <v>32.76</v>
      </c>
      <c r="I1637" t="s">
        <v>6935</v>
      </c>
    </row>
    <row r="1638" spans="1:9">
      <c r="A1638" t="s">
        <v>17722</v>
      </c>
      <c r="B1638" t="s">
        <v>65</v>
      </c>
      <c r="C1638">
        <v>39273</v>
      </c>
      <c r="D1638" t="s">
        <v>10527</v>
      </c>
      <c r="E1638" t="s">
        <v>32</v>
      </c>
      <c r="F1638">
        <v>2.82</v>
      </c>
      <c r="G1638">
        <v>2.82</v>
      </c>
      <c r="I1638" t="s">
        <v>6935</v>
      </c>
    </row>
    <row r="1639" spans="1:9">
      <c r="A1639" t="s">
        <v>17723</v>
      </c>
      <c r="B1639" t="s">
        <v>65</v>
      </c>
      <c r="C1639">
        <v>39271</v>
      </c>
      <c r="D1639" t="s">
        <v>10528</v>
      </c>
      <c r="E1639" t="s">
        <v>32</v>
      </c>
      <c r="F1639">
        <v>1.66</v>
      </c>
      <c r="G1639">
        <v>1.66</v>
      </c>
      <c r="I1639" t="s">
        <v>6935</v>
      </c>
    </row>
    <row r="1640" spans="1:9">
      <c r="A1640" t="s">
        <v>17724</v>
      </c>
      <c r="B1640" t="s">
        <v>65</v>
      </c>
      <c r="C1640">
        <v>39272</v>
      </c>
      <c r="D1640" t="s">
        <v>10529</v>
      </c>
      <c r="E1640" t="s">
        <v>32</v>
      </c>
      <c r="F1640">
        <v>2.04</v>
      </c>
      <c r="G1640">
        <v>2.04</v>
      </c>
      <c r="I1640" t="s">
        <v>6935</v>
      </c>
    </row>
    <row r="1641" spans="1:9">
      <c r="A1641" t="s">
        <v>17725</v>
      </c>
      <c r="B1641" t="s">
        <v>65</v>
      </c>
      <c r="C1641">
        <v>1875</v>
      </c>
      <c r="D1641" t="s">
        <v>10530</v>
      </c>
      <c r="E1641" t="s">
        <v>32</v>
      </c>
      <c r="F1641">
        <v>4.51</v>
      </c>
      <c r="G1641">
        <v>4.51</v>
      </c>
      <c r="I1641" t="s">
        <v>6935</v>
      </c>
    </row>
    <row r="1642" spans="1:9">
      <c r="A1642" t="s">
        <v>17726</v>
      </c>
      <c r="B1642" t="s">
        <v>65</v>
      </c>
      <c r="C1642">
        <v>1874</v>
      </c>
      <c r="D1642" t="s">
        <v>10531</v>
      </c>
      <c r="E1642" t="s">
        <v>32</v>
      </c>
      <c r="F1642">
        <v>3.72</v>
      </c>
      <c r="G1642">
        <v>3.72</v>
      </c>
      <c r="I1642" t="s">
        <v>6935</v>
      </c>
    </row>
    <row r="1643" spans="1:9">
      <c r="A1643" t="s">
        <v>17727</v>
      </c>
      <c r="B1643" t="s">
        <v>65</v>
      </c>
      <c r="C1643">
        <v>1884</v>
      </c>
      <c r="D1643" t="s">
        <v>10532</v>
      </c>
      <c r="E1643" t="s">
        <v>32</v>
      </c>
      <c r="F1643">
        <v>3.3</v>
      </c>
      <c r="G1643">
        <v>3.3</v>
      </c>
      <c r="I1643" t="s">
        <v>6935</v>
      </c>
    </row>
    <row r="1644" spans="1:9">
      <c r="A1644" t="s">
        <v>17728</v>
      </c>
      <c r="B1644" t="s">
        <v>65</v>
      </c>
      <c r="C1644">
        <v>1870</v>
      </c>
      <c r="D1644" t="s">
        <v>10533</v>
      </c>
      <c r="E1644" t="s">
        <v>32</v>
      </c>
      <c r="F1644">
        <v>2.15</v>
      </c>
      <c r="G1644">
        <v>2.15</v>
      </c>
      <c r="I1644" t="s">
        <v>8951</v>
      </c>
    </row>
    <row r="1645" spans="1:9">
      <c r="A1645" t="s">
        <v>17729</v>
      </c>
      <c r="B1645" t="s">
        <v>65</v>
      </c>
      <c r="C1645">
        <v>1887</v>
      </c>
      <c r="D1645" t="s">
        <v>10534</v>
      </c>
      <c r="E1645" t="s">
        <v>32</v>
      </c>
      <c r="F1645">
        <v>18.690000000000001</v>
      </c>
      <c r="G1645">
        <v>18.690000000000001</v>
      </c>
      <c r="I1645" t="s">
        <v>6935</v>
      </c>
    </row>
    <row r="1646" spans="1:9">
      <c r="A1646" t="s">
        <v>17730</v>
      </c>
      <c r="B1646" t="s">
        <v>65</v>
      </c>
      <c r="C1646">
        <v>1876</v>
      </c>
      <c r="D1646" t="s">
        <v>10535</v>
      </c>
      <c r="E1646" t="s">
        <v>32</v>
      </c>
      <c r="F1646">
        <v>7.32</v>
      </c>
      <c r="G1646">
        <v>7.32</v>
      </c>
      <c r="I1646" t="s">
        <v>6935</v>
      </c>
    </row>
    <row r="1647" spans="1:9">
      <c r="A1647" t="s">
        <v>17731</v>
      </c>
      <c r="B1647" t="s">
        <v>65</v>
      </c>
      <c r="C1647">
        <v>1877</v>
      </c>
      <c r="D1647" t="s">
        <v>10536</v>
      </c>
      <c r="E1647" t="s">
        <v>32</v>
      </c>
      <c r="F1647">
        <v>18.72</v>
      </c>
      <c r="G1647">
        <v>18.72</v>
      </c>
      <c r="I1647" t="s">
        <v>6935</v>
      </c>
    </row>
    <row r="1648" spans="1:9">
      <c r="A1648" t="s">
        <v>17732</v>
      </c>
      <c r="B1648" t="s">
        <v>65</v>
      </c>
      <c r="C1648">
        <v>1879</v>
      </c>
      <c r="D1648" t="s">
        <v>10537</v>
      </c>
      <c r="E1648" t="s">
        <v>32</v>
      </c>
      <c r="F1648">
        <v>2.1800000000000002</v>
      </c>
      <c r="G1648">
        <v>2.1800000000000002</v>
      </c>
      <c r="I1648" t="s">
        <v>6935</v>
      </c>
    </row>
    <row r="1649" spans="1:9">
      <c r="A1649" t="s">
        <v>17733</v>
      </c>
      <c r="B1649" t="s">
        <v>65</v>
      </c>
      <c r="C1649">
        <v>1878</v>
      </c>
      <c r="D1649" t="s">
        <v>10538</v>
      </c>
      <c r="E1649" t="s">
        <v>32</v>
      </c>
      <c r="F1649">
        <v>37.6</v>
      </c>
      <c r="G1649">
        <v>37.6</v>
      </c>
      <c r="I1649" t="s">
        <v>6935</v>
      </c>
    </row>
    <row r="1650" spans="1:9">
      <c r="A1650" t="s">
        <v>17734</v>
      </c>
      <c r="B1650" t="s">
        <v>65</v>
      </c>
      <c r="C1650">
        <v>37971</v>
      </c>
      <c r="D1650" t="s">
        <v>10539</v>
      </c>
      <c r="E1650" t="s">
        <v>32</v>
      </c>
      <c r="F1650">
        <v>5.49</v>
      </c>
      <c r="G1650">
        <v>5.49</v>
      </c>
      <c r="I1650" t="s">
        <v>6935</v>
      </c>
    </row>
    <row r="1651" spans="1:9">
      <c r="A1651" t="s">
        <v>17735</v>
      </c>
      <c r="B1651" t="s">
        <v>65</v>
      </c>
      <c r="C1651">
        <v>37972</v>
      </c>
      <c r="D1651" t="s">
        <v>10540</v>
      </c>
      <c r="E1651" t="s">
        <v>32</v>
      </c>
      <c r="F1651">
        <v>7.79</v>
      </c>
      <c r="G1651">
        <v>7.79</v>
      </c>
      <c r="I1651" t="s">
        <v>6935</v>
      </c>
    </row>
    <row r="1652" spans="1:9">
      <c r="A1652" t="s">
        <v>17736</v>
      </c>
      <c r="B1652" t="s">
        <v>65</v>
      </c>
      <c r="C1652">
        <v>37973</v>
      </c>
      <c r="D1652" t="s">
        <v>10541</v>
      </c>
      <c r="E1652" t="s">
        <v>32</v>
      </c>
      <c r="F1652">
        <v>14.64</v>
      </c>
      <c r="G1652">
        <v>14.64</v>
      </c>
      <c r="I1652" t="s">
        <v>6935</v>
      </c>
    </row>
    <row r="1653" spans="1:9">
      <c r="A1653" t="s">
        <v>17737</v>
      </c>
      <c r="B1653" t="s">
        <v>65</v>
      </c>
      <c r="C1653">
        <v>1926</v>
      </c>
      <c r="D1653" t="s">
        <v>10542</v>
      </c>
      <c r="E1653" t="s">
        <v>32</v>
      </c>
      <c r="F1653">
        <v>2.27</v>
      </c>
      <c r="G1653">
        <v>2.27</v>
      </c>
      <c r="I1653" t="s">
        <v>6935</v>
      </c>
    </row>
    <row r="1654" spans="1:9">
      <c r="A1654" t="s">
        <v>17738</v>
      </c>
      <c r="B1654" t="s">
        <v>65</v>
      </c>
      <c r="C1654">
        <v>1927</v>
      </c>
      <c r="D1654" t="s">
        <v>10543</v>
      </c>
      <c r="E1654" t="s">
        <v>32</v>
      </c>
      <c r="F1654">
        <v>2.5499999999999998</v>
      </c>
      <c r="G1654">
        <v>2.5499999999999998</v>
      </c>
      <c r="I1654" t="s">
        <v>6935</v>
      </c>
    </row>
    <row r="1655" spans="1:9">
      <c r="A1655" t="s">
        <v>17739</v>
      </c>
      <c r="B1655" t="s">
        <v>65</v>
      </c>
      <c r="C1655">
        <v>1923</v>
      </c>
      <c r="D1655" t="s">
        <v>10544</v>
      </c>
      <c r="E1655" t="s">
        <v>32</v>
      </c>
      <c r="F1655">
        <v>4.6500000000000004</v>
      </c>
      <c r="G1655">
        <v>4.6500000000000004</v>
      </c>
      <c r="I1655" t="s">
        <v>6935</v>
      </c>
    </row>
    <row r="1656" spans="1:9">
      <c r="A1656" t="s">
        <v>17740</v>
      </c>
      <c r="B1656" t="s">
        <v>65</v>
      </c>
      <c r="C1656">
        <v>1929</v>
      </c>
      <c r="D1656" t="s">
        <v>10545</v>
      </c>
      <c r="E1656" t="s">
        <v>32</v>
      </c>
      <c r="F1656">
        <v>5.64</v>
      </c>
      <c r="G1656">
        <v>5.64</v>
      </c>
      <c r="I1656" t="s">
        <v>6935</v>
      </c>
    </row>
    <row r="1657" spans="1:9">
      <c r="A1657" t="s">
        <v>17741</v>
      </c>
      <c r="B1657" t="s">
        <v>65</v>
      </c>
      <c r="C1657">
        <v>1930</v>
      </c>
      <c r="D1657" t="s">
        <v>10546</v>
      </c>
      <c r="E1657" t="s">
        <v>32</v>
      </c>
      <c r="F1657">
        <v>9.65</v>
      </c>
      <c r="G1657">
        <v>9.65</v>
      </c>
      <c r="I1657" t="s">
        <v>6935</v>
      </c>
    </row>
    <row r="1658" spans="1:9">
      <c r="A1658" t="s">
        <v>17742</v>
      </c>
      <c r="B1658" t="s">
        <v>65</v>
      </c>
      <c r="C1658">
        <v>1924</v>
      </c>
      <c r="D1658" t="s">
        <v>10547</v>
      </c>
      <c r="E1658" t="s">
        <v>32</v>
      </c>
      <c r="F1658">
        <v>15.57</v>
      </c>
      <c r="G1658">
        <v>15.57</v>
      </c>
      <c r="I1658" t="s">
        <v>6935</v>
      </c>
    </row>
    <row r="1659" spans="1:9">
      <c r="A1659" t="s">
        <v>17743</v>
      </c>
      <c r="B1659" t="s">
        <v>65</v>
      </c>
      <c r="C1659">
        <v>1922</v>
      </c>
      <c r="D1659" t="s">
        <v>10548</v>
      </c>
      <c r="E1659" t="s">
        <v>32</v>
      </c>
      <c r="F1659">
        <v>32.200000000000003</v>
      </c>
      <c r="G1659">
        <v>32.200000000000003</v>
      </c>
      <c r="I1659" t="s">
        <v>6935</v>
      </c>
    </row>
    <row r="1660" spans="1:9">
      <c r="A1660" t="s">
        <v>17744</v>
      </c>
      <c r="B1660" t="s">
        <v>65</v>
      </c>
      <c r="C1660">
        <v>1953</v>
      </c>
      <c r="D1660" t="s">
        <v>10549</v>
      </c>
      <c r="E1660" t="s">
        <v>32</v>
      </c>
      <c r="F1660">
        <v>39.31</v>
      </c>
      <c r="G1660">
        <v>39.31</v>
      </c>
      <c r="I1660" t="s">
        <v>6935</v>
      </c>
    </row>
    <row r="1661" spans="1:9">
      <c r="A1661" t="s">
        <v>17745</v>
      </c>
      <c r="B1661" t="s">
        <v>65</v>
      </c>
      <c r="C1661">
        <v>1962</v>
      </c>
      <c r="D1661" t="s">
        <v>10550</v>
      </c>
      <c r="E1661" t="s">
        <v>32</v>
      </c>
      <c r="F1661">
        <v>190.97</v>
      </c>
      <c r="G1661">
        <v>190.97</v>
      </c>
      <c r="I1661" t="s">
        <v>6935</v>
      </c>
    </row>
    <row r="1662" spans="1:9">
      <c r="A1662" t="s">
        <v>17746</v>
      </c>
      <c r="B1662" t="s">
        <v>65</v>
      </c>
      <c r="C1662">
        <v>1955</v>
      </c>
      <c r="D1662" t="s">
        <v>10551</v>
      </c>
      <c r="E1662" t="s">
        <v>32</v>
      </c>
      <c r="F1662">
        <v>2.2000000000000002</v>
      </c>
      <c r="G1662">
        <v>2.2000000000000002</v>
      </c>
      <c r="I1662" t="s">
        <v>6935</v>
      </c>
    </row>
    <row r="1663" spans="1:9">
      <c r="A1663" t="s">
        <v>17747</v>
      </c>
      <c r="B1663" t="s">
        <v>65</v>
      </c>
      <c r="C1663">
        <v>1956</v>
      </c>
      <c r="D1663" t="s">
        <v>10552</v>
      </c>
      <c r="E1663" t="s">
        <v>32</v>
      </c>
      <c r="F1663">
        <v>3.1</v>
      </c>
      <c r="G1663">
        <v>3.1</v>
      </c>
      <c r="I1663" t="s">
        <v>6935</v>
      </c>
    </row>
    <row r="1664" spans="1:9">
      <c r="A1664" t="s">
        <v>17748</v>
      </c>
      <c r="B1664" t="s">
        <v>65</v>
      </c>
      <c r="C1664">
        <v>1957</v>
      </c>
      <c r="D1664" t="s">
        <v>10553</v>
      </c>
      <c r="E1664" t="s">
        <v>32</v>
      </c>
      <c r="F1664">
        <v>6.72</v>
      </c>
      <c r="G1664">
        <v>6.72</v>
      </c>
      <c r="I1664" t="s">
        <v>6935</v>
      </c>
    </row>
    <row r="1665" spans="1:9">
      <c r="A1665" t="s">
        <v>17749</v>
      </c>
      <c r="B1665" t="s">
        <v>65</v>
      </c>
      <c r="C1665">
        <v>1958</v>
      </c>
      <c r="D1665" t="s">
        <v>10554</v>
      </c>
      <c r="E1665" t="s">
        <v>32</v>
      </c>
      <c r="F1665">
        <v>12.5</v>
      </c>
      <c r="G1665">
        <v>12.5</v>
      </c>
      <c r="I1665" t="s">
        <v>6935</v>
      </c>
    </row>
    <row r="1666" spans="1:9">
      <c r="A1666" t="s">
        <v>17750</v>
      </c>
      <c r="B1666" t="s">
        <v>65</v>
      </c>
      <c r="C1666">
        <v>1959</v>
      </c>
      <c r="D1666" t="s">
        <v>10555</v>
      </c>
      <c r="E1666" t="s">
        <v>32</v>
      </c>
      <c r="F1666">
        <v>13.57</v>
      </c>
      <c r="G1666">
        <v>13.57</v>
      </c>
      <c r="I1666" t="s">
        <v>6935</v>
      </c>
    </row>
    <row r="1667" spans="1:9">
      <c r="A1667" t="s">
        <v>17751</v>
      </c>
      <c r="B1667" t="s">
        <v>65</v>
      </c>
      <c r="C1667">
        <v>1925</v>
      </c>
      <c r="D1667" t="s">
        <v>10556</v>
      </c>
      <c r="E1667" t="s">
        <v>32</v>
      </c>
      <c r="F1667">
        <v>35.46</v>
      </c>
      <c r="G1667">
        <v>35.46</v>
      </c>
      <c r="I1667" t="s">
        <v>6935</v>
      </c>
    </row>
    <row r="1668" spans="1:9">
      <c r="A1668" t="s">
        <v>17752</v>
      </c>
      <c r="B1668" t="s">
        <v>65</v>
      </c>
      <c r="C1668">
        <v>1960</v>
      </c>
      <c r="D1668" t="s">
        <v>10557</v>
      </c>
      <c r="E1668" t="s">
        <v>32</v>
      </c>
      <c r="F1668">
        <v>54.46</v>
      </c>
      <c r="G1668">
        <v>54.46</v>
      </c>
      <c r="I1668" t="s">
        <v>6935</v>
      </c>
    </row>
    <row r="1669" spans="1:9">
      <c r="A1669" t="s">
        <v>17753</v>
      </c>
      <c r="B1669" t="s">
        <v>65</v>
      </c>
      <c r="C1669">
        <v>1961</v>
      </c>
      <c r="D1669" t="s">
        <v>10558</v>
      </c>
      <c r="E1669" t="s">
        <v>32</v>
      </c>
      <c r="F1669">
        <v>69.760000000000005</v>
      </c>
      <c r="G1669">
        <v>69.760000000000005</v>
      </c>
      <c r="I1669" t="s">
        <v>6935</v>
      </c>
    </row>
    <row r="1670" spans="1:9">
      <c r="A1670" t="s">
        <v>17754</v>
      </c>
      <c r="B1670" t="s">
        <v>65</v>
      </c>
      <c r="C1670">
        <v>38423</v>
      </c>
      <c r="D1670" t="s">
        <v>10559</v>
      </c>
      <c r="E1670" t="s">
        <v>32</v>
      </c>
      <c r="F1670">
        <v>37.36</v>
      </c>
      <c r="G1670">
        <v>37.36</v>
      </c>
      <c r="I1670" t="s">
        <v>6935</v>
      </c>
    </row>
    <row r="1671" spans="1:9">
      <c r="A1671" t="s">
        <v>17755</v>
      </c>
      <c r="B1671" t="s">
        <v>65</v>
      </c>
      <c r="C1671">
        <v>39866</v>
      </c>
      <c r="D1671" t="s">
        <v>10560</v>
      </c>
      <c r="E1671" t="s">
        <v>32</v>
      </c>
      <c r="F1671">
        <v>19.39</v>
      </c>
      <c r="G1671">
        <v>19.39</v>
      </c>
      <c r="I1671" t="s">
        <v>6935</v>
      </c>
    </row>
    <row r="1672" spans="1:9">
      <c r="A1672" t="s">
        <v>17756</v>
      </c>
      <c r="B1672" t="s">
        <v>65</v>
      </c>
      <c r="C1672">
        <v>39867</v>
      </c>
      <c r="D1672" t="s">
        <v>10561</v>
      </c>
      <c r="E1672" t="s">
        <v>32</v>
      </c>
      <c r="F1672">
        <v>43.1</v>
      </c>
      <c r="G1672">
        <v>43.1</v>
      </c>
      <c r="I1672" t="s">
        <v>6935</v>
      </c>
    </row>
    <row r="1673" spans="1:9">
      <c r="A1673" t="s">
        <v>17757</v>
      </c>
      <c r="B1673" t="s">
        <v>65</v>
      </c>
      <c r="C1673">
        <v>39868</v>
      </c>
      <c r="D1673" t="s">
        <v>10562</v>
      </c>
      <c r="E1673" t="s">
        <v>32</v>
      </c>
      <c r="F1673">
        <v>77.64</v>
      </c>
      <c r="G1673">
        <v>77.64</v>
      </c>
      <c r="I1673" t="s">
        <v>6935</v>
      </c>
    </row>
    <row r="1674" spans="1:9">
      <c r="A1674" t="s">
        <v>17758</v>
      </c>
      <c r="B1674" t="s">
        <v>65</v>
      </c>
      <c r="C1674">
        <v>37999</v>
      </c>
      <c r="D1674" t="s">
        <v>10563</v>
      </c>
      <c r="E1674" t="s">
        <v>32</v>
      </c>
      <c r="F1674">
        <v>9.26</v>
      </c>
      <c r="G1674">
        <v>9.26</v>
      </c>
      <c r="I1674" t="s">
        <v>6935</v>
      </c>
    </row>
    <row r="1675" spans="1:9">
      <c r="A1675" t="s">
        <v>17759</v>
      </c>
      <c r="B1675" t="s">
        <v>65</v>
      </c>
      <c r="C1675">
        <v>38000</v>
      </c>
      <c r="D1675" t="s">
        <v>10564</v>
      </c>
      <c r="E1675" t="s">
        <v>32</v>
      </c>
      <c r="F1675">
        <v>10.81</v>
      </c>
      <c r="G1675">
        <v>10.81</v>
      </c>
      <c r="I1675" t="s">
        <v>6935</v>
      </c>
    </row>
    <row r="1676" spans="1:9">
      <c r="A1676" t="s">
        <v>17760</v>
      </c>
      <c r="B1676" t="s">
        <v>65</v>
      </c>
      <c r="C1676">
        <v>38129</v>
      </c>
      <c r="D1676" t="s">
        <v>10565</v>
      </c>
      <c r="E1676" t="s">
        <v>32</v>
      </c>
      <c r="F1676">
        <v>5.12</v>
      </c>
      <c r="G1676">
        <v>5.12</v>
      </c>
      <c r="I1676" t="s">
        <v>6935</v>
      </c>
    </row>
    <row r="1677" spans="1:9">
      <c r="A1677" t="s">
        <v>17761</v>
      </c>
      <c r="B1677" t="s">
        <v>65</v>
      </c>
      <c r="C1677">
        <v>38025</v>
      </c>
      <c r="D1677" t="s">
        <v>10566</v>
      </c>
      <c r="E1677" t="s">
        <v>32</v>
      </c>
      <c r="F1677">
        <v>6.95</v>
      </c>
      <c r="G1677">
        <v>6.95</v>
      </c>
      <c r="I1677" t="s">
        <v>6935</v>
      </c>
    </row>
    <row r="1678" spans="1:9">
      <c r="A1678" t="s">
        <v>17762</v>
      </c>
      <c r="B1678" t="s">
        <v>65</v>
      </c>
      <c r="C1678">
        <v>38026</v>
      </c>
      <c r="D1678" t="s">
        <v>10567</v>
      </c>
      <c r="E1678" t="s">
        <v>32</v>
      </c>
      <c r="F1678">
        <v>17.16</v>
      </c>
      <c r="G1678">
        <v>17.16</v>
      </c>
      <c r="I1678" t="s">
        <v>6935</v>
      </c>
    </row>
    <row r="1679" spans="1:9">
      <c r="A1679" t="s">
        <v>17763</v>
      </c>
      <c r="B1679" t="s">
        <v>65</v>
      </c>
      <c r="C1679">
        <v>1858</v>
      </c>
      <c r="D1679" t="s">
        <v>10568</v>
      </c>
      <c r="E1679" t="s">
        <v>32</v>
      </c>
      <c r="F1679">
        <v>57.89</v>
      </c>
      <c r="G1679">
        <v>57.89</v>
      </c>
      <c r="I1679" t="s">
        <v>6935</v>
      </c>
    </row>
    <row r="1680" spans="1:9">
      <c r="A1680" t="s">
        <v>17764</v>
      </c>
      <c r="B1680" t="s">
        <v>65</v>
      </c>
      <c r="C1680">
        <v>1844</v>
      </c>
      <c r="D1680" t="s">
        <v>10569</v>
      </c>
      <c r="E1680" t="s">
        <v>32</v>
      </c>
      <c r="F1680">
        <v>132.57</v>
      </c>
      <c r="G1680">
        <v>132.57</v>
      </c>
      <c r="I1680" t="s">
        <v>6935</v>
      </c>
    </row>
    <row r="1681" spans="1:9">
      <c r="A1681" t="s">
        <v>17765</v>
      </c>
      <c r="B1681" t="s">
        <v>65</v>
      </c>
      <c r="C1681">
        <v>1863</v>
      </c>
      <c r="D1681" t="s">
        <v>10570</v>
      </c>
      <c r="E1681" t="s">
        <v>32</v>
      </c>
      <c r="F1681">
        <v>61.6</v>
      </c>
      <c r="G1681">
        <v>61.6</v>
      </c>
      <c r="I1681" t="s">
        <v>6935</v>
      </c>
    </row>
    <row r="1682" spans="1:9">
      <c r="A1682" t="s">
        <v>17766</v>
      </c>
      <c r="B1682" t="s">
        <v>65</v>
      </c>
      <c r="C1682">
        <v>1865</v>
      </c>
      <c r="D1682" t="s">
        <v>10571</v>
      </c>
      <c r="E1682" t="s">
        <v>32</v>
      </c>
      <c r="F1682">
        <v>160.5</v>
      </c>
      <c r="G1682">
        <v>160.5</v>
      </c>
      <c r="I1682" t="s">
        <v>6935</v>
      </c>
    </row>
    <row r="1683" spans="1:9">
      <c r="A1683" t="s">
        <v>17767</v>
      </c>
      <c r="B1683" t="s">
        <v>65</v>
      </c>
      <c r="C1683">
        <v>36355</v>
      </c>
      <c r="D1683" t="s">
        <v>10572</v>
      </c>
      <c r="E1683" t="s">
        <v>32</v>
      </c>
      <c r="F1683">
        <v>10.78</v>
      </c>
      <c r="G1683">
        <v>10.78</v>
      </c>
      <c r="I1683" t="s">
        <v>6935</v>
      </c>
    </row>
    <row r="1684" spans="1:9">
      <c r="A1684" t="s">
        <v>17768</v>
      </c>
      <c r="B1684" t="s">
        <v>65</v>
      </c>
      <c r="C1684">
        <v>36356</v>
      </c>
      <c r="D1684" t="s">
        <v>10573</v>
      </c>
      <c r="E1684" t="s">
        <v>32</v>
      </c>
      <c r="F1684">
        <v>17.350000000000001</v>
      </c>
      <c r="G1684">
        <v>17.350000000000001</v>
      </c>
      <c r="I1684" t="s">
        <v>6935</v>
      </c>
    </row>
    <row r="1685" spans="1:9">
      <c r="A1685" t="s">
        <v>17769</v>
      </c>
      <c r="B1685" t="s">
        <v>65</v>
      </c>
      <c r="C1685">
        <v>1940</v>
      </c>
      <c r="D1685" t="s">
        <v>10574</v>
      </c>
      <c r="E1685" t="s">
        <v>32</v>
      </c>
      <c r="F1685">
        <v>34.65</v>
      </c>
      <c r="G1685">
        <v>34.65</v>
      </c>
      <c r="I1685" t="s">
        <v>6935</v>
      </c>
    </row>
    <row r="1686" spans="1:9">
      <c r="A1686" t="s">
        <v>17770</v>
      </c>
      <c r="B1686" t="s">
        <v>65</v>
      </c>
      <c r="C1686">
        <v>1939</v>
      </c>
      <c r="D1686" t="s">
        <v>10575</v>
      </c>
      <c r="E1686" t="s">
        <v>32</v>
      </c>
      <c r="F1686">
        <v>9.5</v>
      </c>
      <c r="G1686">
        <v>9.5</v>
      </c>
      <c r="I1686" t="s">
        <v>6935</v>
      </c>
    </row>
    <row r="1687" spans="1:9">
      <c r="A1687" t="s">
        <v>17771</v>
      </c>
      <c r="B1687" t="s">
        <v>65</v>
      </c>
      <c r="C1687">
        <v>1937</v>
      </c>
      <c r="D1687" t="s">
        <v>10576</v>
      </c>
      <c r="E1687" t="s">
        <v>32</v>
      </c>
      <c r="F1687">
        <v>5.85</v>
      </c>
      <c r="G1687">
        <v>5.85</v>
      </c>
      <c r="I1687" t="s">
        <v>6935</v>
      </c>
    </row>
    <row r="1688" spans="1:9">
      <c r="A1688" t="s">
        <v>17772</v>
      </c>
      <c r="B1688" t="s">
        <v>65</v>
      </c>
      <c r="C1688">
        <v>1938</v>
      </c>
      <c r="D1688" t="s">
        <v>10577</v>
      </c>
      <c r="E1688" t="s">
        <v>32</v>
      </c>
      <c r="F1688">
        <v>6.65</v>
      </c>
      <c r="G1688">
        <v>6.65</v>
      </c>
      <c r="I1688" t="s">
        <v>6935</v>
      </c>
    </row>
    <row r="1689" spans="1:9">
      <c r="A1689" t="s">
        <v>17773</v>
      </c>
      <c r="B1689" t="s">
        <v>65</v>
      </c>
      <c r="C1689">
        <v>1966</v>
      </c>
      <c r="D1689" t="s">
        <v>10578</v>
      </c>
      <c r="E1689" t="s">
        <v>32</v>
      </c>
      <c r="F1689">
        <v>24.56</v>
      </c>
      <c r="G1689">
        <v>24.56</v>
      </c>
      <c r="I1689" t="s">
        <v>6935</v>
      </c>
    </row>
    <row r="1690" spans="1:9">
      <c r="A1690" t="s">
        <v>17774</v>
      </c>
      <c r="B1690" t="s">
        <v>65</v>
      </c>
      <c r="C1690">
        <v>1933</v>
      </c>
      <c r="D1690" t="s">
        <v>10579</v>
      </c>
      <c r="E1690" t="s">
        <v>32</v>
      </c>
      <c r="F1690">
        <v>5.29</v>
      </c>
      <c r="G1690">
        <v>5.29</v>
      </c>
      <c r="I1690" t="s">
        <v>6935</v>
      </c>
    </row>
    <row r="1691" spans="1:9">
      <c r="A1691" t="s">
        <v>17775</v>
      </c>
      <c r="B1691" t="s">
        <v>65</v>
      </c>
      <c r="C1691">
        <v>1932</v>
      </c>
      <c r="D1691" t="s">
        <v>10580</v>
      </c>
      <c r="E1691" t="s">
        <v>32</v>
      </c>
      <c r="F1691">
        <v>12.11</v>
      </c>
      <c r="G1691">
        <v>12.11</v>
      </c>
      <c r="I1691" t="s">
        <v>6935</v>
      </c>
    </row>
    <row r="1692" spans="1:9">
      <c r="A1692" t="s">
        <v>17776</v>
      </c>
      <c r="B1692" t="s">
        <v>65</v>
      </c>
      <c r="C1692">
        <v>1951</v>
      </c>
      <c r="D1692" t="s">
        <v>10581</v>
      </c>
      <c r="E1692" t="s">
        <v>32</v>
      </c>
      <c r="F1692">
        <v>25.27</v>
      </c>
      <c r="G1692">
        <v>25.27</v>
      </c>
      <c r="I1692" t="s">
        <v>6935</v>
      </c>
    </row>
    <row r="1693" spans="1:9">
      <c r="A1693" t="s">
        <v>17777</v>
      </c>
      <c r="B1693" t="s">
        <v>65</v>
      </c>
      <c r="C1693">
        <v>1970</v>
      </c>
      <c r="D1693" t="s">
        <v>10582</v>
      </c>
      <c r="E1693" t="s">
        <v>32</v>
      </c>
      <c r="F1693">
        <v>61.4</v>
      </c>
      <c r="G1693">
        <v>61.4</v>
      </c>
      <c r="I1693" t="s">
        <v>6935</v>
      </c>
    </row>
    <row r="1694" spans="1:9">
      <c r="A1694" t="s">
        <v>17778</v>
      </c>
      <c r="B1694" t="s">
        <v>65</v>
      </c>
      <c r="C1694">
        <v>1967</v>
      </c>
      <c r="D1694" t="s">
        <v>10583</v>
      </c>
      <c r="E1694" t="s">
        <v>32</v>
      </c>
      <c r="F1694">
        <v>7.29</v>
      </c>
      <c r="G1694">
        <v>7.29</v>
      </c>
      <c r="I1694" t="s">
        <v>6935</v>
      </c>
    </row>
    <row r="1695" spans="1:9">
      <c r="A1695" t="s">
        <v>17779</v>
      </c>
      <c r="B1695" t="s">
        <v>65</v>
      </c>
      <c r="C1695">
        <v>1968</v>
      </c>
      <c r="D1695" t="s">
        <v>10584</v>
      </c>
      <c r="E1695" t="s">
        <v>32</v>
      </c>
      <c r="F1695">
        <v>14.41</v>
      </c>
      <c r="G1695">
        <v>14.41</v>
      </c>
      <c r="I1695" t="s">
        <v>6935</v>
      </c>
    </row>
    <row r="1696" spans="1:9">
      <c r="A1696" t="s">
        <v>17780</v>
      </c>
      <c r="B1696" t="s">
        <v>65</v>
      </c>
      <c r="C1696">
        <v>1969</v>
      </c>
      <c r="D1696" t="s">
        <v>10585</v>
      </c>
      <c r="E1696" t="s">
        <v>32</v>
      </c>
      <c r="F1696">
        <v>46.91</v>
      </c>
      <c r="G1696">
        <v>46.91</v>
      </c>
      <c r="I1696" t="s">
        <v>6935</v>
      </c>
    </row>
    <row r="1697" spans="1:9">
      <c r="A1697" t="s">
        <v>17781</v>
      </c>
      <c r="B1697" t="s">
        <v>65</v>
      </c>
      <c r="C1697">
        <v>1827</v>
      </c>
      <c r="D1697" t="s">
        <v>10586</v>
      </c>
      <c r="E1697" t="s">
        <v>32</v>
      </c>
      <c r="F1697">
        <v>154.72</v>
      </c>
      <c r="G1697">
        <v>154.72</v>
      </c>
      <c r="I1697" t="s">
        <v>6935</v>
      </c>
    </row>
    <row r="1698" spans="1:9">
      <c r="A1698" t="s">
        <v>17782</v>
      </c>
      <c r="B1698" t="s">
        <v>65</v>
      </c>
      <c r="C1698">
        <v>1831</v>
      </c>
      <c r="D1698" t="s">
        <v>10587</v>
      </c>
      <c r="E1698" t="s">
        <v>32</v>
      </c>
      <c r="F1698">
        <v>33.78</v>
      </c>
      <c r="G1698">
        <v>33.78</v>
      </c>
      <c r="I1698" t="s">
        <v>6935</v>
      </c>
    </row>
    <row r="1699" spans="1:9">
      <c r="A1699" t="s">
        <v>17783</v>
      </c>
      <c r="B1699" t="s">
        <v>65</v>
      </c>
      <c r="C1699">
        <v>1825</v>
      </c>
      <c r="D1699" t="s">
        <v>10588</v>
      </c>
      <c r="E1699" t="s">
        <v>32</v>
      </c>
      <c r="F1699">
        <v>83.36</v>
      </c>
      <c r="G1699">
        <v>83.36</v>
      </c>
      <c r="I1699" t="s">
        <v>6935</v>
      </c>
    </row>
    <row r="1700" spans="1:9">
      <c r="A1700" t="s">
        <v>17784</v>
      </c>
      <c r="B1700" t="s">
        <v>65</v>
      </c>
      <c r="C1700">
        <v>1828</v>
      </c>
      <c r="D1700" t="s">
        <v>10589</v>
      </c>
      <c r="E1700" t="s">
        <v>32</v>
      </c>
      <c r="F1700">
        <v>188.81</v>
      </c>
      <c r="G1700">
        <v>188.81</v>
      </c>
      <c r="I1700" t="s">
        <v>6935</v>
      </c>
    </row>
    <row r="1701" spans="1:9">
      <c r="A1701" t="s">
        <v>17785</v>
      </c>
      <c r="B1701" t="s">
        <v>65</v>
      </c>
      <c r="C1701">
        <v>1845</v>
      </c>
      <c r="D1701" t="s">
        <v>10590</v>
      </c>
      <c r="E1701" t="s">
        <v>32</v>
      </c>
      <c r="F1701">
        <v>42.33</v>
      </c>
      <c r="G1701">
        <v>42.33</v>
      </c>
      <c r="I1701" t="s">
        <v>6935</v>
      </c>
    </row>
    <row r="1702" spans="1:9">
      <c r="A1702" t="s">
        <v>17786</v>
      </c>
      <c r="B1702" t="s">
        <v>65</v>
      </c>
      <c r="C1702">
        <v>1824</v>
      </c>
      <c r="D1702" t="s">
        <v>10591</v>
      </c>
      <c r="E1702" t="s">
        <v>32</v>
      </c>
      <c r="F1702">
        <v>99.93</v>
      </c>
      <c r="G1702">
        <v>99.93</v>
      </c>
      <c r="I1702" t="s">
        <v>6935</v>
      </c>
    </row>
    <row r="1703" spans="1:9">
      <c r="A1703" t="s">
        <v>17787</v>
      </c>
      <c r="B1703" t="s">
        <v>65</v>
      </c>
      <c r="C1703">
        <v>42693</v>
      </c>
      <c r="D1703" t="s">
        <v>10592</v>
      </c>
      <c r="E1703" t="s">
        <v>32</v>
      </c>
      <c r="F1703">
        <v>450.87</v>
      </c>
      <c r="G1703">
        <v>450.87</v>
      </c>
      <c r="I1703" t="s">
        <v>6935</v>
      </c>
    </row>
    <row r="1704" spans="1:9">
      <c r="A1704" t="s">
        <v>17788</v>
      </c>
      <c r="B1704" t="s">
        <v>65</v>
      </c>
      <c r="C1704">
        <v>42695</v>
      </c>
      <c r="D1704" t="s">
        <v>10593</v>
      </c>
      <c r="E1704" t="s">
        <v>32</v>
      </c>
      <c r="F1704">
        <v>315</v>
      </c>
      <c r="G1704">
        <v>315</v>
      </c>
      <c r="I1704" t="s">
        <v>6935</v>
      </c>
    </row>
    <row r="1705" spans="1:9">
      <c r="A1705" t="s">
        <v>17789</v>
      </c>
      <c r="B1705" t="s">
        <v>65</v>
      </c>
      <c r="C1705">
        <v>42694</v>
      </c>
      <c r="D1705" t="s">
        <v>10594</v>
      </c>
      <c r="E1705" t="s">
        <v>32</v>
      </c>
      <c r="F1705">
        <v>603.36</v>
      </c>
      <c r="G1705">
        <v>603.36</v>
      </c>
      <c r="I1705" t="s">
        <v>6935</v>
      </c>
    </row>
    <row r="1706" spans="1:9">
      <c r="A1706" t="s">
        <v>17790</v>
      </c>
      <c r="B1706" t="s">
        <v>65</v>
      </c>
      <c r="C1706">
        <v>20097</v>
      </c>
      <c r="D1706" t="s">
        <v>10595</v>
      </c>
      <c r="E1706" t="s">
        <v>32</v>
      </c>
      <c r="F1706">
        <v>26.16</v>
      </c>
      <c r="G1706">
        <v>26.16</v>
      </c>
      <c r="I1706" t="s">
        <v>6935</v>
      </c>
    </row>
    <row r="1707" spans="1:9">
      <c r="A1707" t="s">
        <v>17791</v>
      </c>
      <c r="B1707" t="s">
        <v>65</v>
      </c>
      <c r="C1707">
        <v>20098</v>
      </c>
      <c r="D1707" t="s">
        <v>10596</v>
      </c>
      <c r="E1707" t="s">
        <v>32</v>
      </c>
      <c r="F1707">
        <v>106.92</v>
      </c>
      <c r="G1707">
        <v>106.92</v>
      </c>
      <c r="I1707" t="s">
        <v>6935</v>
      </c>
    </row>
    <row r="1708" spans="1:9">
      <c r="A1708" t="s">
        <v>17792</v>
      </c>
      <c r="B1708" t="s">
        <v>65</v>
      </c>
      <c r="C1708">
        <v>20096</v>
      </c>
      <c r="D1708" t="s">
        <v>10597</v>
      </c>
      <c r="E1708" t="s">
        <v>32</v>
      </c>
      <c r="F1708">
        <v>27.08</v>
      </c>
      <c r="G1708">
        <v>27.08</v>
      </c>
      <c r="I1708" t="s">
        <v>6935</v>
      </c>
    </row>
    <row r="1709" spans="1:9">
      <c r="A1709" t="s">
        <v>17793</v>
      </c>
      <c r="B1709" t="s">
        <v>65</v>
      </c>
      <c r="C1709">
        <v>44472</v>
      </c>
      <c r="D1709" t="s">
        <v>31852</v>
      </c>
      <c r="E1709" t="s">
        <v>32</v>
      </c>
      <c r="F1709">
        <v>49.78</v>
      </c>
      <c r="G1709">
        <v>49.78</v>
      </c>
      <c r="I1709" t="s">
        <v>6935</v>
      </c>
    </row>
    <row r="1710" spans="1:9">
      <c r="A1710" t="s">
        <v>17794</v>
      </c>
      <c r="B1710" t="s">
        <v>65</v>
      </c>
      <c r="C1710">
        <v>38369</v>
      </c>
      <c r="D1710" t="s">
        <v>10598</v>
      </c>
      <c r="E1710" t="s">
        <v>32</v>
      </c>
      <c r="F1710">
        <v>19.309999999999999</v>
      </c>
      <c r="G1710">
        <v>19.309999999999999</v>
      </c>
      <c r="I1710" t="s">
        <v>6935</v>
      </c>
    </row>
    <row r="1711" spans="1:9">
      <c r="A1711" t="s">
        <v>17795</v>
      </c>
      <c r="B1711" t="s">
        <v>65</v>
      </c>
      <c r="C1711">
        <v>38370</v>
      </c>
      <c r="D1711" t="s">
        <v>10599</v>
      </c>
      <c r="E1711" t="s">
        <v>32</v>
      </c>
      <c r="F1711">
        <v>13.03</v>
      </c>
      <c r="G1711">
        <v>13.03</v>
      </c>
      <c r="I1711" t="s">
        <v>6935</v>
      </c>
    </row>
    <row r="1712" spans="1:9">
      <c r="A1712" t="s">
        <v>31853</v>
      </c>
      <c r="B1712" t="s">
        <v>65</v>
      </c>
      <c r="C1712">
        <v>45199</v>
      </c>
      <c r="D1712" t="s">
        <v>31854</v>
      </c>
      <c r="E1712" t="s">
        <v>32</v>
      </c>
      <c r="F1712">
        <v>33.28</v>
      </c>
      <c r="G1712">
        <v>33.28</v>
      </c>
      <c r="I1712" t="s">
        <v>6935</v>
      </c>
    </row>
    <row r="1713" spans="1:9">
      <c r="A1713" t="s">
        <v>17796</v>
      </c>
      <c r="B1713" t="s">
        <v>65</v>
      </c>
      <c r="C1713">
        <v>38372</v>
      </c>
      <c r="D1713" t="s">
        <v>10600</v>
      </c>
      <c r="E1713" t="s">
        <v>32</v>
      </c>
      <c r="F1713">
        <v>13.37</v>
      </c>
      <c r="G1713">
        <v>13.37</v>
      </c>
      <c r="I1713" t="s">
        <v>6935</v>
      </c>
    </row>
    <row r="1714" spans="1:9">
      <c r="A1714" t="s">
        <v>17797</v>
      </c>
      <c r="B1714" t="s">
        <v>65</v>
      </c>
      <c r="C1714">
        <v>2358</v>
      </c>
      <c r="D1714" t="s">
        <v>10601</v>
      </c>
      <c r="E1714" t="s">
        <v>62</v>
      </c>
      <c r="F1714">
        <v>55.51</v>
      </c>
      <c r="G1714">
        <v>62.07</v>
      </c>
      <c r="I1714" t="s">
        <v>6935</v>
      </c>
    </row>
    <row r="1715" spans="1:9">
      <c r="A1715" t="s">
        <v>17798</v>
      </c>
      <c r="B1715" t="s">
        <v>65</v>
      </c>
      <c r="C1715">
        <v>40807</v>
      </c>
      <c r="D1715" t="s">
        <v>10602</v>
      </c>
      <c r="E1715" t="s">
        <v>6706</v>
      </c>
      <c r="F1715">
        <v>9722.5499999999993</v>
      </c>
      <c r="G1715">
        <v>10873.69</v>
      </c>
      <c r="I1715" t="s">
        <v>6935</v>
      </c>
    </row>
    <row r="1716" spans="1:9">
      <c r="A1716" t="s">
        <v>17799</v>
      </c>
      <c r="B1716" t="s">
        <v>65</v>
      </c>
      <c r="C1716">
        <v>44330</v>
      </c>
      <c r="D1716" t="s">
        <v>10603</v>
      </c>
      <c r="E1716" t="s">
        <v>43</v>
      </c>
      <c r="F1716">
        <v>10.66</v>
      </c>
      <c r="G1716">
        <v>10.66</v>
      </c>
      <c r="I1716" t="s">
        <v>6935</v>
      </c>
    </row>
    <row r="1717" spans="1:9">
      <c r="A1717" t="s">
        <v>17800</v>
      </c>
      <c r="B1717" t="s">
        <v>65</v>
      </c>
      <c r="C1717">
        <v>43144</v>
      </c>
      <c r="D1717" t="s">
        <v>10604</v>
      </c>
      <c r="E1717" t="s">
        <v>11</v>
      </c>
      <c r="F1717">
        <v>38.04</v>
      </c>
      <c r="G1717">
        <v>38.04</v>
      </c>
      <c r="I1717" t="s">
        <v>6935</v>
      </c>
    </row>
    <row r="1718" spans="1:9">
      <c r="A1718" t="s">
        <v>17801</v>
      </c>
      <c r="B1718" t="s">
        <v>65</v>
      </c>
      <c r="C1718">
        <v>39397</v>
      </c>
      <c r="D1718" t="s">
        <v>10605</v>
      </c>
      <c r="E1718" t="s">
        <v>43</v>
      </c>
      <c r="F1718">
        <v>17.34</v>
      </c>
      <c r="G1718">
        <v>17.34</v>
      </c>
      <c r="I1718" t="s">
        <v>6935</v>
      </c>
    </row>
    <row r="1719" spans="1:9">
      <c r="A1719" t="s">
        <v>17802</v>
      </c>
      <c r="B1719" t="s">
        <v>65</v>
      </c>
      <c r="C1719">
        <v>2692</v>
      </c>
      <c r="D1719" t="s">
        <v>10606</v>
      </c>
      <c r="E1719" t="s">
        <v>43</v>
      </c>
      <c r="F1719">
        <v>6.99</v>
      </c>
      <c r="G1719">
        <v>6.99</v>
      </c>
      <c r="I1719" t="s">
        <v>6935</v>
      </c>
    </row>
    <row r="1720" spans="1:9">
      <c r="A1720" t="s">
        <v>17803</v>
      </c>
      <c r="B1720" t="s">
        <v>65</v>
      </c>
      <c r="C1720">
        <v>44329</v>
      </c>
      <c r="D1720" t="s">
        <v>10607</v>
      </c>
      <c r="E1720" t="s">
        <v>43</v>
      </c>
      <c r="F1720">
        <v>13.98</v>
      </c>
      <c r="G1720">
        <v>13.98</v>
      </c>
      <c r="I1720" t="s">
        <v>6935</v>
      </c>
    </row>
    <row r="1721" spans="1:9">
      <c r="A1721" t="s">
        <v>17804</v>
      </c>
      <c r="B1721" t="s">
        <v>65</v>
      </c>
      <c r="C1721">
        <v>5318</v>
      </c>
      <c r="D1721" t="s">
        <v>10608</v>
      </c>
      <c r="E1721" t="s">
        <v>43</v>
      </c>
      <c r="F1721">
        <v>22.6</v>
      </c>
      <c r="G1721">
        <v>22.6</v>
      </c>
      <c r="I1721" t="s">
        <v>8951</v>
      </c>
    </row>
    <row r="1722" spans="1:9">
      <c r="A1722" t="s">
        <v>17805</v>
      </c>
      <c r="B1722" t="s">
        <v>65</v>
      </c>
      <c r="C1722">
        <v>5330</v>
      </c>
      <c r="D1722" t="s">
        <v>10609</v>
      </c>
      <c r="E1722" t="s">
        <v>43</v>
      </c>
      <c r="F1722">
        <v>51.51</v>
      </c>
      <c r="G1722">
        <v>51.51</v>
      </c>
      <c r="I1722" t="s">
        <v>6935</v>
      </c>
    </row>
    <row r="1723" spans="1:9">
      <c r="A1723" t="s">
        <v>17806</v>
      </c>
      <c r="B1723" t="s">
        <v>65</v>
      </c>
      <c r="C1723">
        <v>44532</v>
      </c>
      <c r="D1723" t="s">
        <v>10610</v>
      </c>
      <c r="E1723" t="s">
        <v>32</v>
      </c>
      <c r="F1723">
        <v>19.809999999999999</v>
      </c>
      <c r="G1723">
        <v>19.809999999999999</v>
      </c>
      <c r="I1723" t="s">
        <v>6935</v>
      </c>
    </row>
    <row r="1724" spans="1:9">
      <c r="A1724" t="s">
        <v>17807</v>
      </c>
      <c r="B1724" t="s">
        <v>65</v>
      </c>
      <c r="C1724">
        <v>44531</v>
      </c>
      <c r="D1724" t="s">
        <v>10611</v>
      </c>
      <c r="E1724" t="s">
        <v>32</v>
      </c>
      <c r="F1724">
        <v>67.900000000000006</v>
      </c>
      <c r="G1724">
        <v>67.900000000000006</v>
      </c>
      <c r="I1724" t="s">
        <v>6935</v>
      </c>
    </row>
    <row r="1725" spans="1:9">
      <c r="A1725" t="s">
        <v>17808</v>
      </c>
      <c r="B1725" t="s">
        <v>65</v>
      </c>
      <c r="C1725">
        <v>13887</v>
      </c>
      <c r="D1725" t="s">
        <v>10612</v>
      </c>
      <c r="E1725" t="s">
        <v>32</v>
      </c>
      <c r="F1725">
        <v>295.8</v>
      </c>
      <c r="G1725">
        <v>295.8</v>
      </c>
      <c r="I1725" t="s">
        <v>6935</v>
      </c>
    </row>
    <row r="1726" spans="1:9">
      <c r="A1726" t="s">
        <v>17809</v>
      </c>
      <c r="B1726" t="s">
        <v>65</v>
      </c>
      <c r="C1726">
        <v>38140</v>
      </c>
      <c r="D1726" t="s">
        <v>10613</v>
      </c>
      <c r="E1726" t="s">
        <v>32</v>
      </c>
      <c r="F1726">
        <v>24.23</v>
      </c>
      <c r="G1726">
        <v>24.23</v>
      </c>
      <c r="I1726" t="s">
        <v>6935</v>
      </c>
    </row>
    <row r="1727" spans="1:9">
      <c r="A1727" t="s">
        <v>17810</v>
      </c>
      <c r="B1727" t="s">
        <v>65</v>
      </c>
      <c r="C1727">
        <v>44495</v>
      </c>
      <c r="D1727" t="s">
        <v>10614</v>
      </c>
      <c r="E1727" t="s">
        <v>32</v>
      </c>
      <c r="F1727">
        <v>25.62</v>
      </c>
      <c r="G1727">
        <v>25.62</v>
      </c>
      <c r="I1727" t="s">
        <v>6935</v>
      </c>
    </row>
    <row r="1728" spans="1:9">
      <c r="A1728" t="s">
        <v>17811</v>
      </c>
      <c r="B1728" t="s">
        <v>65</v>
      </c>
      <c r="C1728">
        <v>44533</v>
      </c>
      <c r="D1728" t="s">
        <v>10615</v>
      </c>
      <c r="E1728" t="s">
        <v>32</v>
      </c>
      <c r="F1728">
        <v>25.99</v>
      </c>
      <c r="G1728">
        <v>25.99</v>
      </c>
      <c r="I1728" t="s">
        <v>6935</v>
      </c>
    </row>
    <row r="1729" spans="1:9">
      <c r="A1729" t="s">
        <v>17812</v>
      </c>
      <c r="B1729" t="s">
        <v>65</v>
      </c>
      <c r="C1729">
        <v>44534</v>
      </c>
      <c r="D1729" t="s">
        <v>31855</v>
      </c>
      <c r="E1729" t="s">
        <v>32</v>
      </c>
      <c r="F1729">
        <v>5.09</v>
      </c>
      <c r="G1729">
        <v>5.09</v>
      </c>
      <c r="I1729" t="s">
        <v>6935</v>
      </c>
    </row>
    <row r="1730" spans="1:9">
      <c r="A1730" t="s">
        <v>17813</v>
      </c>
      <c r="B1730" t="s">
        <v>65</v>
      </c>
      <c r="C1730">
        <v>34729</v>
      </c>
      <c r="D1730" t="s">
        <v>10616</v>
      </c>
      <c r="E1730" t="s">
        <v>32</v>
      </c>
      <c r="F1730">
        <v>1058.5999999999999</v>
      </c>
      <c r="G1730">
        <v>1058.5999999999999</v>
      </c>
      <c r="I1730" t="s">
        <v>6935</v>
      </c>
    </row>
    <row r="1731" spans="1:9">
      <c r="A1731" t="s">
        <v>17814</v>
      </c>
      <c r="B1731" t="s">
        <v>65</v>
      </c>
      <c r="C1731">
        <v>34734</v>
      </c>
      <c r="D1731" t="s">
        <v>10617</v>
      </c>
      <c r="E1731" t="s">
        <v>32</v>
      </c>
      <c r="F1731">
        <v>1639.06</v>
      </c>
      <c r="G1731">
        <v>1639.06</v>
      </c>
      <c r="I1731" t="s">
        <v>6935</v>
      </c>
    </row>
    <row r="1732" spans="1:9">
      <c r="A1732" t="s">
        <v>17815</v>
      </c>
      <c r="B1732" t="s">
        <v>65</v>
      </c>
      <c r="C1732">
        <v>34738</v>
      </c>
      <c r="D1732" t="s">
        <v>10618</v>
      </c>
      <c r="E1732" t="s">
        <v>32</v>
      </c>
      <c r="F1732">
        <v>3829.35</v>
      </c>
      <c r="G1732">
        <v>3829.35</v>
      </c>
      <c r="I1732" t="s">
        <v>6935</v>
      </c>
    </row>
    <row r="1733" spans="1:9">
      <c r="A1733" t="s">
        <v>17816</v>
      </c>
      <c r="B1733" t="s">
        <v>65</v>
      </c>
      <c r="C1733">
        <v>34623</v>
      </c>
      <c r="D1733" t="s">
        <v>10619</v>
      </c>
      <c r="E1733" t="s">
        <v>32</v>
      </c>
      <c r="F1733">
        <v>45.89</v>
      </c>
      <c r="G1733">
        <v>45.89</v>
      </c>
      <c r="I1733" t="s">
        <v>6935</v>
      </c>
    </row>
    <row r="1734" spans="1:9">
      <c r="A1734" t="s">
        <v>17817</v>
      </c>
      <c r="B1734" t="s">
        <v>65</v>
      </c>
      <c r="C1734">
        <v>34616</v>
      </c>
      <c r="D1734" t="s">
        <v>10620</v>
      </c>
      <c r="E1734" t="s">
        <v>32</v>
      </c>
      <c r="F1734">
        <v>46.6</v>
      </c>
      <c r="G1734">
        <v>46.6</v>
      </c>
      <c r="I1734" t="s">
        <v>6935</v>
      </c>
    </row>
    <row r="1735" spans="1:9">
      <c r="A1735" t="s">
        <v>17818</v>
      </c>
      <c r="B1735" t="s">
        <v>65</v>
      </c>
      <c r="C1735">
        <v>34628</v>
      </c>
      <c r="D1735" t="s">
        <v>10621</v>
      </c>
      <c r="E1735" t="s">
        <v>32</v>
      </c>
      <c r="F1735">
        <v>65.73</v>
      </c>
      <c r="G1735">
        <v>65.73</v>
      </c>
      <c r="I1735" t="s">
        <v>6935</v>
      </c>
    </row>
    <row r="1736" spans="1:9">
      <c r="A1736" t="s">
        <v>17819</v>
      </c>
      <c r="B1736" t="s">
        <v>65</v>
      </c>
      <c r="C1736">
        <v>34686</v>
      </c>
      <c r="D1736" t="s">
        <v>10622</v>
      </c>
      <c r="E1736" t="s">
        <v>32</v>
      </c>
      <c r="F1736">
        <v>12.05</v>
      </c>
      <c r="G1736">
        <v>12.05</v>
      </c>
      <c r="I1736" t="s">
        <v>6935</v>
      </c>
    </row>
    <row r="1737" spans="1:9">
      <c r="A1737" t="s">
        <v>17820</v>
      </c>
      <c r="B1737" t="s">
        <v>65</v>
      </c>
      <c r="C1737">
        <v>34653</v>
      </c>
      <c r="D1737" t="s">
        <v>10623</v>
      </c>
      <c r="E1737" t="s">
        <v>32</v>
      </c>
      <c r="F1737">
        <v>8.1300000000000008</v>
      </c>
      <c r="G1737">
        <v>8.1300000000000008</v>
      </c>
      <c r="I1737" t="s">
        <v>6935</v>
      </c>
    </row>
    <row r="1738" spans="1:9">
      <c r="A1738" t="s">
        <v>17821</v>
      </c>
      <c r="B1738" t="s">
        <v>65</v>
      </c>
      <c r="C1738">
        <v>34688</v>
      </c>
      <c r="D1738" t="s">
        <v>10624</v>
      </c>
      <c r="E1738" t="s">
        <v>32</v>
      </c>
      <c r="F1738">
        <v>14.73</v>
      </c>
      <c r="G1738">
        <v>14.73</v>
      </c>
      <c r="I1738" t="s">
        <v>6935</v>
      </c>
    </row>
    <row r="1739" spans="1:9">
      <c r="A1739" t="s">
        <v>17822</v>
      </c>
      <c r="B1739" t="s">
        <v>65</v>
      </c>
      <c r="C1739">
        <v>34709</v>
      </c>
      <c r="D1739" t="s">
        <v>10625</v>
      </c>
      <c r="E1739" t="s">
        <v>32</v>
      </c>
      <c r="F1739">
        <v>57.1</v>
      </c>
      <c r="G1739">
        <v>57.1</v>
      </c>
      <c r="I1739" t="s">
        <v>6935</v>
      </c>
    </row>
    <row r="1740" spans="1:9">
      <c r="A1740" t="s">
        <v>17823</v>
      </c>
      <c r="B1740" t="s">
        <v>65</v>
      </c>
      <c r="C1740">
        <v>34714</v>
      </c>
      <c r="D1740" t="s">
        <v>10626</v>
      </c>
      <c r="E1740" t="s">
        <v>32</v>
      </c>
      <c r="F1740">
        <v>68.19</v>
      </c>
      <c r="G1740">
        <v>68.19</v>
      </c>
      <c r="I1740" t="s">
        <v>6935</v>
      </c>
    </row>
    <row r="1741" spans="1:9">
      <c r="A1741" t="s">
        <v>17824</v>
      </c>
      <c r="B1741" t="s">
        <v>65</v>
      </c>
      <c r="C1741">
        <v>2391</v>
      </c>
      <c r="D1741" t="s">
        <v>10627</v>
      </c>
      <c r="E1741" t="s">
        <v>32</v>
      </c>
      <c r="F1741">
        <v>311.45</v>
      </c>
      <c r="G1741">
        <v>311.45</v>
      </c>
      <c r="I1741" t="s">
        <v>6935</v>
      </c>
    </row>
    <row r="1742" spans="1:9">
      <c r="A1742" t="s">
        <v>17825</v>
      </c>
      <c r="B1742" t="s">
        <v>65</v>
      </c>
      <c r="C1742">
        <v>2374</v>
      </c>
      <c r="D1742" t="s">
        <v>10628</v>
      </c>
      <c r="E1742" t="s">
        <v>32</v>
      </c>
      <c r="F1742">
        <v>353.33</v>
      </c>
      <c r="G1742">
        <v>353.33</v>
      </c>
      <c r="I1742" t="s">
        <v>6935</v>
      </c>
    </row>
    <row r="1743" spans="1:9">
      <c r="A1743" t="s">
        <v>17826</v>
      </c>
      <c r="B1743" t="s">
        <v>65</v>
      </c>
      <c r="C1743">
        <v>2377</v>
      </c>
      <c r="D1743" t="s">
        <v>10629</v>
      </c>
      <c r="E1743" t="s">
        <v>32</v>
      </c>
      <c r="F1743">
        <v>495.87</v>
      </c>
      <c r="G1743">
        <v>495.87</v>
      </c>
      <c r="I1743" t="s">
        <v>6935</v>
      </c>
    </row>
    <row r="1744" spans="1:9">
      <c r="A1744" t="s">
        <v>17827</v>
      </c>
      <c r="B1744" t="s">
        <v>65</v>
      </c>
      <c r="C1744">
        <v>2393</v>
      </c>
      <c r="D1744" t="s">
        <v>10630</v>
      </c>
      <c r="E1744" t="s">
        <v>32</v>
      </c>
      <c r="F1744">
        <v>830.39</v>
      </c>
      <c r="G1744">
        <v>830.39</v>
      </c>
      <c r="I1744" t="s">
        <v>6935</v>
      </c>
    </row>
    <row r="1745" spans="1:9">
      <c r="A1745" t="s">
        <v>17828</v>
      </c>
      <c r="B1745" t="s">
        <v>65</v>
      </c>
      <c r="C1745">
        <v>34705</v>
      </c>
      <c r="D1745" t="s">
        <v>10631</v>
      </c>
      <c r="E1745" t="s">
        <v>32</v>
      </c>
      <c r="F1745">
        <v>726.3</v>
      </c>
      <c r="G1745">
        <v>726.3</v>
      </c>
      <c r="I1745" t="s">
        <v>6935</v>
      </c>
    </row>
    <row r="1746" spans="1:9">
      <c r="A1746" t="s">
        <v>17829</v>
      </c>
      <c r="B1746" t="s">
        <v>65</v>
      </c>
      <c r="C1746">
        <v>34707</v>
      </c>
      <c r="D1746" t="s">
        <v>10632</v>
      </c>
      <c r="E1746" t="s">
        <v>32</v>
      </c>
      <c r="F1746">
        <v>1345.84</v>
      </c>
      <c r="G1746">
        <v>1345.84</v>
      </c>
      <c r="I1746" t="s">
        <v>6935</v>
      </c>
    </row>
    <row r="1747" spans="1:9">
      <c r="A1747" t="s">
        <v>17830</v>
      </c>
      <c r="B1747" t="s">
        <v>65</v>
      </c>
      <c r="C1747">
        <v>34544</v>
      </c>
      <c r="D1747" t="s">
        <v>10633</v>
      </c>
      <c r="E1747" t="s">
        <v>32</v>
      </c>
      <c r="F1747">
        <v>1345.7</v>
      </c>
      <c r="G1747">
        <v>1345.7</v>
      </c>
      <c r="I1747" t="s">
        <v>6935</v>
      </c>
    </row>
    <row r="1748" spans="1:9">
      <c r="A1748" t="s">
        <v>17831</v>
      </c>
      <c r="B1748" t="s">
        <v>65</v>
      </c>
      <c r="C1748">
        <v>2378</v>
      </c>
      <c r="D1748" t="s">
        <v>10634</v>
      </c>
      <c r="E1748" t="s">
        <v>32</v>
      </c>
      <c r="F1748">
        <v>1140.6600000000001</v>
      </c>
      <c r="G1748">
        <v>1140.6600000000001</v>
      </c>
      <c r="I1748" t="s">
        <v>6935</v>
      </c>
    </row>
    <row r="1749" spans="1:9">
      <c r="A1749" t="s">
        <v>17832</v>
      </c>
      <c r="B1749" t="s">
        <v>65</v>
      </c>
      <c r="C1749">
        <v>2379</v>
      </c>
      <c r="D1749" t="s">
        <v>10635</v>
      </c>
      <c r="E1749" t="s">
        <v>32</v>
      </c>
      <c r="F1749">
        <v>1140.6600000000001</v>
      </c>
      <c r="G1749">
        <v>1140.6600000000001</v>
      </c>
      <c r="I1749" t="s">
        <v>6935</v>
      </c>
    </row>
    <row r="1750" spans="1:9">
      <c r="A1750" t="s">
        <v>17833</v>
      </c>
      <c r="B1750" t="s">
        <v>65</v>
      </c>
      <c r="C1750">
        <v>2376</v>
      </c>
      <c r="D1750" t="s">
        <v>10636</v>
      </c>
      <c r="E1750" t="s">
        <v>32</v>
      </c>
      <c r="F1750">
        <v>1878.65</v>
      </c>
      <c r="G1750">
        <v>1878.65</v>
      </c>
      <c r="I1750" t="s">
        <v>6935</v>
      </c>
    </row>
    <row r="1751" spans="1:9">
      <c r="A1751" t="s">
        <v>17834</v>
      </c>
      <c r="B1751" t="s">
        <v>65</v>
      </c>
      <c r="C1751">
        <v>2394</v>
      </c>
      <c r="D1751" t="s">
        <v>10637</v>
      </c>
      <c r="E1751" t="s">
        <v>32</v>
      </c>
      <c r="F1751">
        <v>4016.22</v>
      </c>
      <c r="G1751">
        <v>4016.22</v>
      </c>
      <c r="I1751" t="s">
        <v>6935</v>
      </c>
    </row>
    <row r="1752" spans="1:9">
      <c r="A1752" t="s">
        <v>17835</v>
      </c>
      <c r="B1752" t="s">
        <v>65</v>
      </c>
      <c r="C1752">
        <v>2388</v>
      </c>
      <c r="D1752" t="s">
        <v>10638</v>
      </c>
      <c r="E1752" t="s">
        <v>32</v>
      </c>
      <c r="F1752">
        <v>56.67</v>
      </c>
      <c r="G1752">
        <v>56.67</v>
      </c>
      <c r="I1752" t="s">
        <v>6935</v>
      </c>
    </row>
    <row r="1753" spans="1:9">
      <c r="A1753" t="s">
        <v>17836</v>
      </c>
      <c r="B1753" t="s">
        <v>65</v>
      </c>
      <c r="C1753">
        <v>34606</v>
      </c>
      <c r="D1753" t="s">
        <v>10639</v>
      </c>
      <c r="E1753" t="s">
        <v>32</v>
      </c>
      <c r="F1753">
        <v>86.93</v>
      </c>
      <c r="G1753">
        <v>86.93</v>
      </c>
      <c r="I1753" t="s">
        <v>6935</v>
      </c>
    </row>
    <row r="1754" spans="1:9">
      <c r="A1754" t="s">
        <v>17837</v>
      </c>
      <c r="B1754" t="s">
        <v>65</v>
      </c>
      <c r="C1754">
        <v>2370</v>
      </c>
      <c r="D1754" t="s">
        <v>10640</v>
      </c>
      <c r="E1754" t="s">
        <v>32</v>
      </c>
      <c r="F1754">
        <v>10.53</v>
      </c>
      <c r="G1754">
        <v>10.53</v>
      </c>
      <c r="I1754" t="s">
        <v>8951</v>
      </c>
    </row>
    <row r="1755" spans="1:9">
      <c r="A1755" t="s">
        <v>17838</v>
      </c>
      <c r="B1755" t="s">
        <v>65</v>
      </c>
      <c r="C1755">
        <v>2386</v>
      </c>
      <c r="D1755" t="s">
        <v>10641</v>
      </c>
      <c r="E1755" t="s">
        <v>32</v>
      </c>
      <c r="F1755">
        <v>17.66</v>
      </c>
      <c r="G1755">
        <v>17.66</v>
      </c>
      <c r="I1755" t="s">
        <v>6935</v>
      </c>
    </row>
    <row r="1756" spans="1:9">
      <c r="A1756" t="s">
        <v>17839</v>
      </c>
      <c r="B1756" t="s">
        <v>65</v>
      </c>
      <c r="C1756">
        <v>34689</v>
      </c>
      <c r="D1756" t="s">
        <v>10642</v>
      </c>
      <c r="E1756" t="s">
        <v>32</v>
      </c>
      <c r="F1756">
        <v>27.67</v>
      </c>
      <c r="G1756">
        <v>27.67</v>
      </c>
      <c r="I1756" t="s">
        <v>6935</v>
      </c>
    </row>
    <row r="1757" spans="1:9">
      <c r="A1757" t="s">
        <v>17840</v>
      </c>
      <c r="B1757" t="s">
        <v>65</v>
      </c>
      <c r="C1757">
        <v>2392</v>
      </c>
      <c r="D1757" t="s">
        <v>10643</v>
      </c>
      <c r="E1757" t="s">
        <v>32</v>
      </c>
      <c r="F1757">
        <v>70.680000000000007</v>
      </c>
      <c r="G1757">
        <v>70.680000000000007</v>
      </c>
      <c r="I1757" t="s">
        <v>6935</v>
      </c>
    </row>
    <row r="1758" spans="1:9">
      <c r="A1758" t="s">
        <v>17841</v>
      </c>
      <c r="B1758" t="s">
        <v>65</v>
      </c>
      <c r="C1758">
        <v>2373</v>
      </c>
      <c r="D1758" t="s">
        <v>10644</v>
      </c>
      <c r="E1758" t="s">
        <v>32</v>
      </c>
      <c r="F1758">
        <v>99.59</v>
      </c>
      <c r="G1758">
        <v>99.59</v>
      </c>
      <c r="I1758" t="s">
        <v>6935</v>
      </c>
    </row>
    <row r="1759" spans="1:9">
      <c r="A1759" t="s">
        <v>17842</v>
      </c>
      <c r="B1759" t="s">
        <v>65</v>
      </c>
      <c r="C1759">
        <v>39465</v>
      </c>
      <c r="D1759" t="s">
        <v>10645</v>
      </c>
      <c r="E1759" t="s">
        <v>32</v>
      </c>
      <c r="F1759">
        <v>60.84</v>
      </c>
      <c r="G1759">
        <v>60.84</v>
      </c>
      <c r="I1759" t="s">
        <v>6935</v>
      </c>
    </row>
    <row r="1760" spans="1:9">
      <c r="A1760" t="s">
        <v>17843</v>
      </c>
      <c r="B1760" t="s">
        <v>65</v>
      </c>
      <c r="C1760">
        <v>39466</v>
      </c>
      <c r="D1760" t="s">
        <v>10646</v>
      </c>
      <c r="E1760" t="s">
        <v>32</v>
      </c>
      <c r="F1760">
        <v>68.44</v>
      </c>
      <c r="G1760">
        <v>68.44</v>
      </c>
      <c r="I1760" t="s">
        <v>6935</v>
      </c>
    </row>
    <row r="1761" spans="1:9">
      <c r="A1761" t="s">
        <v>17844</v>
      </c>
      <c r="B1761" t="s">
        <v>65</v>
      </c>
      <c r="C1761">
        <v>39467</v>
      </c>
      <c r="D1761" t="s">
        <v>10647</v>
      </c>
      <c r="E1761" t="s">
        <v>32</v>
      </c>
      <c r="F1761">
        <v>87.55</v>
      </c>
      <c r="G1761">
        <v>87.55</v>
      </c>
      <c r="I1761" t="s">
        <v>6935</v>
      </c>
    </row>
    <row r="1762" spans="1:9">
      <c r="A1762" t="s">
        <v>17845</v>
      </c>
      <c r="B1762" t="s">
        <v>65</v>
      </c>
      <c r="C1762">
        <v>39468</v>
      </c>
      <c r="D1762" t="s">
        <v>10648</v>
      </c>
      <c r="E1762" t="s">
        <v>32</v>
      </c>
      <c r="F1762">
        <v>155.61000000000001</v>
      </c>
      <c r="G1762">
        <v>155.61000000000001</v>
      </c>
      <c r="I1762" t="s">
        <v>6935</v>
      </c>
    </row>
    <row r="1763" spans="1:9">
      <c r="A1763" t="s">
        <v>17846</v>
      </c>
      <c r="B1763" t="s">
        <v>65</v>
      </c>
      <c r="C1763">
        <v>39469</v>
      </c>
      <c r="D1763" t="s">
        <v>10649</v>
      </c>
      <c r="E1763" t="s">
        <v>32</v>
      </c>
      <c r="F1763">
        <v>63.39</v>
      </c>
      <c r="G1763">
        <v>63.39</v>
      </c>
      <c r="I1763" t="s">
        <v>6935</v>
      </c>
    </row>
    <row r="1764" spans="1:9">
      <c r="A1764" t="s">
        <v>17847</v>
      </c>
      <c r="B1764" t="s">
        <v>65</v>
      </c>
      <c r="C1764">
        <v>39470</v>
      </c>
      <c r="D1764" t="s">
        <v>10650</v>
      </c>
      <c r="E1764" t="s">
        <v>32</v>
      </c>
      <c r="F1764">
        <v>77.88</v>
      </c>
      <c r="G1764">
        <v>77.88</v>
      </c>
      <c r="I1764" t="s">
        <v>6935</v>
      </c>
    </row>
    <row r="1765" spans="1:9">
      <c r="A1765" t="s">
        <v>17848</v>
      </c>
      <c r="B1765" t="s">
        <v>65</v>
      </c>
      <c r="C1765">
        <v>39471</v>
      </c>
      <c r="D1765" t="s">
        <v>10651</v>
      </c>
      <c r="E1765" t="s">
        <v>32</v>
      </c>
      <c r="F1765">
        <v>93.6</v>
      </c>
      <c r="G1765">
        <v>93.6</v>
      </c>
      <c r="I1765" t="s">
        <v>6935</v>
      </c>
    </row>
    <row r="1766" spans="1:9">
      <c r="A1766" t="s">
        <v>17849</v>
      </c>
      <c r="B1766" t="s">
        <v>65</v>
      </c>
      <c r="C1766">
        <v>39472</v>
      </c>
      <c r="D1766" t="s">
        <v>10652</v>
      </c>
      <c r="E1766" t="s">
        <v>32</v>
      </c>
      <c r="F1766">
        <v>162.62</v>
      </c>
      <c r="G1766">
        <v>162.62</v>
      </c>
      <c r="I1766" t="s">
        <v>6935</v>
      </c>
    </row>
    <row r="1767" spans="1:9">
      <c r="A1767" t="s">
        <v>17850</v>
      </c>
      <c r="B1767" t="s">
        <v>65</v>
      </c>
      <c r="C1767">
        <v>39473</v>
      </c>
      <c r="D1767" t="s">
        <v>10653</v>
      </c>
      <c r="E1767" t="s">
        <v>32</v>
      </c>
      <c r="F1767">
        <v>105.06</v>
      </c>
      <c r="G1767">
        <v>105.06</v>
      </c>
      <c r="I1767" t="s">
        <v>6935</v>
      </c>
    </row>
    <row r="1768" spans="1:9">
      <c r="A1768" t="s">
        <v>17851</v>
      </c>
      <c r="B1768" t="s">
        <v>65</v>
      </c>
      <c r="C1768">
        <v>39474</v>
      </c>
      <c r="D1768" t="s">
        <v>10654</v>
      </c>
      <c r="E1768" t="s">
        <v>32</v>
      </c>
      <c r="F1768">
        <v>111.99</v>
      </c>
      <c r="G1768">
        <v>111.99</v>
      </c>
      <c r="I1768" t="s">
        <v>6935</v>
      </c>
    </row>
    <row r="1769" spans="1:9">
      <c r="A1769" t="s">
        <v>17852</v>
      </c>
      <c r="B1769" t="s">
        <v>65</v>
      </c>
      <c r="C1769">
        <v>39475</v>
      </c>
      <c r="D1769" t="s">
        <v>10655</v>
      </c>
      <c r="E1769" t="s">
        <v>32</v>
      </c>
      <c r="F1769">
        <v>127.07</v>
      </c>
      <c r="G1769">
        <v>127.07</v>
      </c>
      <c r="I1769" t="s">
        <v>6935</v>
      </c>
    </row>
    <row r="1770" spans="1:9">
      <c r="A1770" t="s">
        <v>17853</v>
      </c>
      <c r="B1770" t="s">
        <v>65</v>
      </c>
      <c r="C1770">
        <v>39476</v>
      </c>
      <c r="D1770" t="s">
        <v>10656</v>
      </c>
      <c r="E1770" t="s">
        <v>32</v>
      </c>
      <c r="F1770">
        <v>239.2</v>
      </c>
      <c r="G1770">
        <v>239.2</v>
      </c>
      <c r="I1770" t="s">
        <v>6935</v>
      </c>
    </row>
    <row r="1771" spans="1:9">
      <c r="A1771" t="s">
        <v>17854</v>
      </c>
      <c r="B1771" t="s">
        <v>65</v>
      </c>
      <c r="C1771">
        <v>39477</v>
      </c>
      <c r="D1771" t="s">
        <v>10657</v>
      </c>
      <c r="E1771" t="s">
        <v>32</v>
      </c>
      <c r="F1771">
        <v>117.2</v>
      </c>
      <c r="G1771">
        <v>117.2</v>
      </c>
      <c r="I1771" t="s">
        <v>6935</v>
      </c>
    </row>
    <row r="1772" spans="1:9">
      <c r="A1772" t="s">
        <v>17855</v>
      </c>
      <c r="B1772" t="s">
        <v>65</v>
      </c>
      <c r="C1772">
        <v>39478</v>
      </c>
      <c r="D1772" t="s">
        <v>10658</v>
      </c>
      <c r="E1772" t="s">
        <v>32</v>
      </c>
      <c r="F1772">
        <v>120.83</v>
      </c>
      <c r="G1772">
        <v>120.83</v>
      </c>
      <c r="I1772" t="s">
        <v>6935</v>
      </c>
    </row>
    <row r="1773" spans="1:9">
      <c r="A1773" t="s">
        <v>17856</v>
      </c>
      <c r="B1773" t="s">
        <v>65</v>
      </c>
      <c r="C1773">
        <v>39479</v>
      </c>
      <c r="D1773" t="s">
        <v>10659</v>
      </c>
      <c r="E1773" t="s">
        <v>32</v>
      </c>
      <c r="F1773">
        <v>142.36000000000001</v>
      </c>
      <c r="G1773">
        <v>142.36000000000001</v>
      </c>
      <c r="I1773" t="s">
        <v>6935</v>
      </c>
    </row>
    <row r="1774" spans="1:9">
      <c r="A1774" t="s">
        <v>17857</v>
      </c>
      <c r="B1774" t="s">
        <v>65</v>
      </c>
      <c r="C1774">
        <v>39480</v>
      </c>
      <c r="D1774" t="s">
        <v>10660</v>
      </c>
      <c r="E1774" t="s">
        <v>32</v>
      </c>
      <c r="F1774">
        <v>293.76</v>
      </c>
      <c r="G1774">
        <v>293.76</v>
      </c>
      <c r="I1774" t="s">
        <v>6935</v>
      </c>
    </row>
    <row r="1775" spans="1:9">
      <c r="A1775" t="s">
        <v>17858</v>
      </c>
      <c r="B1775" t="s">
        <v>65</v>
      </c>
      <c r="C1775">
        <v>39459</v>
      </c>
      <c r="D1775" t="s">
        <v>10661</v>
      </c>
      <c r="E1775" t="s">
        <v>32</v>
      </c>
      <c r="F1775">
        <v>249.33</v>
      </c>
      <c r="G1775">
        <v>249.33</v>
      </c>
      <c r="I1775" t="s">
        <v>6935</v>
      </c>
    </row>
    <row r="1776" spans="1:9">
      <c r="A1776" t="s">
        <v>17859</v>
      </c>
      <c r="B1776" t="s">
        <v>65</v>
      </c>
      <c r="C1776">
        <v>39445</v>
      </c>
      <c r="D1776" t="s">
        <v>10662</v>
      </c>
      <c r="E1776" t="s">
        <v>32</v>
      </c>
      <c r="F1776">
        <v>125.19</v>
      </c>
      <c r="G1776">
        <v>125.19</v>
      </c>
      <c r="I1776" t="s">
        <v>6935</v>
      </c>
    </row>
    <row r="1777" spans="1:9">
      <c r="A1777" t="s">
        <v>17860</v>
      </c>
      <c r="B1777" t="s">
        <v>65</v>
      </c>
      <c r="C1777">
        <v>39446</v>
      </c>
      <c r="D1777" t="s">
        <v>10663</v>
      </c>
      <c r="E1777" t="s">
        <v>32</v>
      </c>
      <c r="F1777">
        <v>127.41</v>
      </c>
      <c r="G1777">
        <v>127.41</v>
      </c>
      <c r="I1777" t="s">
        <v>6935</v>
      </c>
    </row>
    <row r="1778" spans="1:9">
      <c r="A1778" t="s">
        <v>17861</v>
      </c>
      <c r="B1778" t="s">
        <v>65</v>
      </c>
      <c r="C1778">
        <v>39447</v>
      </c>
      <c r="D1778" t="s">
        <v>10664</v>
      </c>
      <c r="E1778" t="s">
        <v>32</v>
      </c>
      <c r="F1778">
        <v>136.25</v>
      </c>
      <c r="G1778">
        <v>136.25</v>
      </c>
      <c r="I1778" t="s">
        <v>6935</v>
      </c>
    </row>
    <row r="1779" spans="1:9">
      <c r="A1779" t="s">
        <v>17862</v>
      </c>
      <c r="B1779" t="s">
        <v>65</v>
      </c>
      <c r="C1779">
        <v>39448</v>
      </c>
      <c r="D1779" t="s">
        <v>10665</v>
      </c>
      <c r="E1779" t="s">
        <v>32</v>
      </c>
      <c r="F1779">
        <v>232.34</v>
      </c>
      <c r="G1779">
        <v>232.34</v>
      </c>
      <c r="I1779" t="s">
        <v>6935</v>
      </c>
    </row>
    <row r="1780" spans="1:9">
      <c r="A1780" t="s">
        <v>17863</v>
      </c>
      <c r="B1780" t="s">
        <v>65</v>
      </c>
      <c r="C1780">
        <v>39450</v>
      </c>
      <c r="D1780" t="s">
        <v>10666</v>
      </c>
      <c r="E1780" t="s">
        <v>32</v>
      </c>
      <c r="F1780">
        <v>141.75</v>
      </c>
      <c r="G1780">
        <v>141.75</v>
      </c>
      <c r="I1780" t="s">
        <v>6935</v>
      </c>
    </row>
    <row r="1781" spans="1:9">
      <c r="A1781" t="s">
        <v>17864</v>
      </c>
      <c r="B1781" t="s">
        <v>65</v>
      </c>
      <c r="C1781">
        <v>39451</v>
      </c>
      <c r="D1781" t="s">
        <v>10667</v>
      </c>
      <c r="E1781" t="s">
        <v>32</v>
      </c>
      <c r="F1781">
        <v>154.61000000000001</v>
      </c>
      <c r="G1781">
        <v>154.61000000000001</v>
      </c>
      <c r="I1781" t="s">
        <v>6935</v>
      </c>
    </row>
    <row r="1782" spans="1:9">
      <c r="A1782" t="s">
        <v>17865</v>
      </c>
      <c r="B1782" t="s">
        <v>65</v>
      </c>
      <c r="C1782">
        <v>39452</v>
      </c>
      <c r="D1782" t="s">
        <v>10668</v>
      </c>
      <c r="E1782" t="s">
        <v>32</v>
      </c>
      <c r="F1782">
        <v>155.53</v>
      </c>
      <c r="G1782">
        <v>155.53</v>
      </c>
      <c r="I1782" t="s">
        <v>6935</v>
      </c>
    </row>
    <row r="1783" spans="1:9">
      <c r="A1783" t="s">
        <v>17866</v>
      </c>
      <c r="B1783" t="s">
        <v>65</v>
      </c>
      <c r="C1783">
        <v>39523</v>
      </c>
      <c r="D1783" t="s">
        <v>31856</v>
      </c>
      <c r="E1783" t="s">
        <v>32</v>
      </c>
      <c r="F1783">
        <v>260.27999999999997</v>
      </c>
      <c r="G1783">
        <v>260.27999999999997</v>
      </c>
      <c r="I1783" t="s">
        <v>6935</v>
      </c>
    </row>
    <row r="1784" spans="1:9">
      <c r="A1784" t="s">
        <v>17867</v>
      </c>
      <c r="B1784" t="s">
        <v>65</v>
      </c>
      <c r="C1784">
        <v>39449</v>
      </c>
      <c r="D1784" t="s">
        <v>10669</v>
      </c>
      <c r="E1784" t="s">
        <v>32</v>
      </c>
      <c r="F1784">
        <v>288.25</v>
      </c>
      <c r="G1784">
        <v>288.25</v>
      </c>
      <c r="I1784" t="s">
        <v>6935</v>
      </c>
    </row>
    <row r="1785" spans="1:9">
      <c r="A1785" t="s">
        <v>17868</v>
      </c>
      <c r="B1785" t="s">
        <v>65</v>
      </c>
      <c r="C1785">
        <v>39455</v>
      </c>
      <c r="D1785" t="s">
        <v>10670</v>
      </c>
      <c r="E1785" t="s">
        <v>32</v>
      </c>
      <c r="F1785">
        <v>142.63</v>
      </c>
      <c r="G1785">
        <v>142.63</v>
      </c>
      <c r="I1785" t="s">
        <v>6935</v>
      </c>
    </row>
    <row r="1786" spans="1:9">
      <c r="A1786" t="s">
        <v>17869</v>
      </c>
      <c r="B1786" t="s">
        <v>65</v>
      </c>
      <c r="C1786">
        <v>39456</v>
      </c>
      <c r="D1786" t="s">
        <v>10671</v>
      </c>
      <c r="E1786" t="s">
        <v>32</v>
      </c>
      <c r="F1786">
        <v>142.74</v>
      </c>
      <c r="G1786">
        <v>142.74</v>
      </c>
      <c r="I1786" t="s">
        <v>6935</v>
      </c>
    </row>
    <row r="1787" spans="1:9">
      <c r="A1787" t="s">
        <v>17870</v>
      </c>
      <c r="B1787" t="s">
        <v>65</v>
      </c>
      <c r="C1787">
        <v>39457</v>
      </c>
      <c r="D1787" t="s">
        <v>10672</v>
      </c>
      <c r="E1787" t="s">
        <v>32</v>
      </c>
      <c r="F1787">
        <v>155.61000000000001</v>
      </c>
      <c r="G1787">
        <v>155.61000000000001</v>
      </c>
      <c r="I1787" t="s">
        <v>6935</v>
      </c>
    </row>
    <row r="1788" spans="1:9">
      <c r="A1788" t="s">
        <v>17871</v>
      </c>
      <c r="B1788" t="s">
        <v>65</v>
      </c>
      <c r="C1788">
        <v>39458</v>
      </c>
      <c r="D1788" t="s">
        <v>10673</v>
      </c>
      <c r="E1788" t="s">
        <v>32</v>
      </c>
      <c r="F1788">
        <v>290.37</v>
      </c>
      <c r="G1788">
        <v>290.37</v>
      </c>
      <c r="I1788" t="s">
        <v>6935</v>
      </c>
    </row>
    <row r="1789" spans="1:9">
      <c r="A1789" t="s">
        <v>17872</v>
      </c>
      <c r="B1789" t="s">
        <v>65</v>
      </c>
      <c r="C1789">
        <v>39464</v>
      </c>
      <c r="D1789" t="s">
        <v>10674</v>
      </c>
      <c r="E1789" t="s">
        <v>32</v>
      </c>
      <c r="F1789">
        <v>466.94</v>
      </c>
      <c r="G1789">
        <v>466.94</v>
      </c>
      <c r="I1789" t="s">
        <v>6935</v>
      </c>
    </row>
    <row r="1790" spans="1:9">
      <c r="A1790" t="s">
        <v>17873</v>
      </c>
      <c r="B1790" t="s">
        <v>65</v>
      </c>
      <c r="C1790">
        <v>39460</v>
      </c>
      <c r="D1790" t="s">
        <v>10675</v>
      </c>
      <c r="E1790" t="s">
        <v>32</v>
      </c>
      <c r="F1790">
        <v>177.1</v>
      </c>
      <c r="G1790">
        <v>177.1</v>
      </c>
      <c r="I1790" t="s">
        <v>6935</v>
      </c>
    </row>
    <row r="1791" spans="1:9">
      <c r="A1791" t="s">
        <v>17874</v>
      </c>
      <c r="B1791" t="s">
        <v>65</v>
      </c>
      <c r="C1791">
        <v>39461</v>
      </c>
      <c r="D1791" t="s">
        <v>10676</v>
      </c>
      <c r="E1791" t="s">
        <v>32</v>
      </c>
      <c r="F1791">
        <v>207.52</v>
      </c>
      <c r="G1791">
        <v>207.52</v>
      </c>
      <c r="I1791" t="s">
        <v>6935</v>
      </c>
    </row>
    <row r="1792" spans="1:9">
      <c r="A1792" t="s">
        <v>17875</v>
      </c>
      <c r="B1792" t="s">
        <v>65</v>
      </c>
      <c r="C1792">
        <v>39462</v>
      </c>
      <c r="D1792" t="s">
        <v>10677</v>
      </c>
      <c r="E1792" t="s">
        <v>32</v>
      </c>
      <c r="F1792">
        <v>199.99</v>
      </c>
      <c r="G1792">
        <v>199.99</v>
      </c>
      <c r="I1792" t="s">
        <v>6935</v>
      </c>
    </row>
    <row r="1793" spans="1:9">
      <c r="A1793" t="s">
        <v>17876</v>
      </c>
      <c r="B1793" t="s">
        <v>65</v>
      </c>
      <c r="C1793">
        <v>39463</v>
      </c>
      <c r="D1793" t="s">
        <v>10678</v>
      </c>
      <c r="E1793" t="s">
        <v>32</v>
      </c>
      <c r="F1793">
        <v>463.32</v>
      </c>
      <c r="G1793">
        <v>463.32</v>
      </c>
      <c r="I1793" t="s">
        <v>6935</v>
      </c>
    </row>
    <row r="1794" spans="1:9">
      <c r="A1794" t="s">
        <v>17877</v>
      </c>
      <c r="B1794" t="s">
        <v>65</v>
      </c>
      <c r="C1794">
        <v>26039</v>
      </c>
      <c r="D1794" t="s">
        <v>10679</v>
      </c>
      <c r="E1794" t="s">
        <v>32</v>
      </c>
      <c r="F1794">
        <v>473543.63</v>
      </c>
      <c r="G1794">
        <v>473543.63</v>
      </c>
      <c r="I1794" t="s">
        <v>6935</v>
      </c>
    </row>
    <row r="1795" spans="1:9">
      <c r="A1795" t="s">
        <v>17878</v>
      </c>
      <c r="B1795" t="s">
        <v>65</v>
      </c>
      <c r="C1795">
        <v>2401</v>
      </c>
      <c r="D1795" t="s">
        <v>10680</v>
      </c>
      <c r="E1795" t="s">
        <v>32</v>
      </c>
      <c r="F1795">
        <v>108920.28</v>
      </c>
      <c r="G1795">
        <v>108920.28</v>
      </c>
      <c r="I1795" t="s">
        <v>6935</v>
      </c>
    </row>
    <row r="1796" spans="1:9">
      <c r="A1796" t="s">
        <v>17879</v>
      </c>
      <c r="B1796" t="s">
        <v>65</v>
      </c>
      <c r="C1796">
        <v>38870</v>
      </c>
      <c r="D1796" t="s">
        <v>10681</v>
      </c>
      <c r="E1796" t="s">
        <v>32</v>
      </c>
      <c r="F1796">
        <v>34.49</v>
      </c>
      <c r="G1796">
        <v>34.49</v>
      </c>
      <c r="I1796" t="s">
        <v>6935</v>
      </c>
    </row>
    <row r="1797" spans="1:9">
      <c r="A1797" t="s">
        <v>17880</v>
      </c>
      <c r="B1797" t="s">
        <v>65</v>
      </c>
      <c r="C1797">
        <v>38869</v>
      </c>
      <c r="D1797" t="s">
        <v>10682</v>
      </c>
      <c r="E1797" t="s">
        <v>32</v>
      </c>
      <c r="F1797">
        <v>23.28</v>
      </c>
      <c r="G1797">
        <v>23.28</v>
      </c>
      <c r="I1797" t="s">
        <v>6935</v>
      </c>
    </row>
    <row r="1798" spans="1:9">
      <c r="A1798" t="s">
        <v>17881</v>
      </c>
      <c r="B1798" t="s">
        <v>65</v>
      </c>
      <c r="C1798">
        <v>38872</v>
      </c>
      <c r="D1798" t="s">
        <v>10683</v>
      </c>
      <c r="E1798" t="s">
        <v>32</v>
      </c>
      <c r="F1798">
        <v>43.94</v>
      </c>
      <c r="G1798">
        <v>43.94</v>
      </c>
      <c r="I1798" t="s">
        <v>6935</v>
      </c>
    </row>
    <row r="1799" spans="1:9">
      <c r="A1799" t="s">
        <v>17882</v>
      </c>
      <c r="B1799" t="s">
        <v>65</v>
      </c>
      <c r="C1799">
        <v>38871</v>
      </c>
      <c r="D1799" t="s">
        <v>10684</v>
      </c>
      <c r="E1799" t="s">
        <v>32</v>
      </c>
      <c r="F1799">
        <v>30.37</v>
      </c>
      <c r="G1799">
        <v>30.37</v>
      </c>
      <c r="I1799" t="s">
        <v>6935</v>
      </c>
    </row>
    <row r="1800" spans="1:9">
      <c r="A1800" t="s">
        <v>17883</v>
      </c>
      <c r="B1800" t="s">
        <v>65</v>
      </c>
      <c r="C1800">
        <v>39283</v>
      </c>
      <c r="D1800" t="s">
        <v>10685</v>
      </c>
      <c r="E1800" t="s">
        <v>32</v>
      </c>
      <c r="F1800">
        <v>142.32</v>
      </c>
      <c r="G1800">
        <v>142.32</v>
      </c>
      <c r="I1800" t="s">
        <v>6935</v>
      </c>
    </row>
    <row r="1801" spans="1:9">
      <c r="A1801" t="s">
        <v>17884</v>
      </c>
      <c r="B1801" t="s">
        <v>65</v>
      </c>
      <c r="C1801">
        <v>39285</v>
      </c>
      <c r="D1801" t="s">
        <v>10686</v>
      </c>
      <c r="E1801" t="s">
        <v>32</v>
      </c>
      <c r="F1801">
        <v>162.66</v>
      </c>
      <c r="G1801">
        <v>162.66</v>
      </c>
      <c r="I1801" t="s">
        <v>6935</v>
      </c>
    </row>
    <row r="1802" spans="1:9">
      <c r="A1802" t="s">
        <v>17885</v>
      </c>
      <c r="B1802" t="s">
        <v>65</v>
      </c>
      <c r="C1802">
        <v>39286</v>
      </c>
      <c r="D1802" t="s">
        <v>10687</v>
      </c>
      <c r="E1802" t="s">
        <v>32</v>
      </c>
      <c r="F1802">
        <v>155.88999999999999</v>
      </c>
      <c r="G1802">
        <v>155.88999999999999</v>
      </c>
      <c r="I1802" t="s">
        <v>6935</v>
      </c>
    </row>
    <row r="1803" spans="1:9">
      <c r="A1803" t="s">
        <v>17886</v>
      </c>
      <c r="B1803" t="s">
        <v>65</v>
      </c>
      <c r="C1803">
        <v>39288</v>
      </c>
      <c r="D1803" t="s">
        <v>10688</v>
      </c>
      <c r="E1803" t="s">
        <v>32</v>
      </c>
      <c r="F1803">
        <v>189.75</v>
      </c>
      <c r="G1803">
        <v>189.75</v>
      </c>
      <c r="I1803" t="s">
        <v>6935</v>
      </c>
    </row>
    <row r="1804" spans="1:9">
      <c r="A1804" t="s">
        <v>17887</v>
      </c>
      <c r="B1804" t="s">
        <v>65</v>
      </c>
      <c r="C1804">
        <v>44476</v>
      </c>
      <c r="D1804" t="s">
        <v>10689</v>
      </c>
      <c r="E1804" t="s">
        <v>9</v>
      </c>
      <c r="F1804">
        <v>794.65</v>
      </c>
      <c r="G1804">
        <v>794.65</v>
      </c>
      <c r="I1804" t="s">
        <v>6935</v>
      </c>
    </row>
    <row r="1805" spans="1:9">
      <c r="A1805" t="s">
        <v>17888</v>
      </c>
      <c r="B1805" t="s">
        <v>65</v>
      </c>
      <c r="C1805">
        <v>10629</v>
      </c>
      <c r="D1805" t="s">
        <v>10690</v>
      </c>
      <c r="E1805" t="s">
        <v>9</v>
      </c>
      <c r="F1805">
        <v>845.48</v>
      </c>
      <c r="G1805">
        <v>845.48</v>
      </c>
      <c r="I1805" t="s">
        <v>6935</v>
      </c>
    </row>
    <row r="1806" spans="1:9">
      <c r="A1806" t="s">
        <v>17889</v>
      </c>
      <c r="B1806" t="s">
        <v>65</v>
      </c>
      <c r="C1806">
        <v>10698</v>
      </c>
      <c r="D1806" t="s">
        <v>10691</v>
      </c>
      <c r="E1806" t="s">
        <v>9</v>
      </c>
      <c r="F1806">
        <v>207.56</v>
      </c>
      <c r="G1806">
        <v>207.56</v>
      </c>
      <c r="I1806" t="s">
        <v>6935</v>
      </c>
    </row>
    <row r="1807" spans="1:9">
      <c r="A1807" t="s">
        <v>17890</v>
      </c>
      <c r="B1807" t="s">
        <v>65</v>
      </c>
      <c r="C1807">
        <v>40521</v>
      </c>
      <c r="D1807" t="s">
        <v>10692</v>
      </c>
      <c r="E1807" t="s">
        <v>32</v>
      </c>
      <c r="F1807">
        <v>117072.63</v>
      </c>
      <c r="G1807">
        <v>117072.63</v>
      </c>
      <c r="I1807" t="s">
        <v>6935</v>
      </c>
    </row>
    <row r="1808" spans="1:9">
      <c r="A1808" t="s">
        <v>17891</v>
      </c>
      <c r="B1808" t="s">
        <v>65</v>
      </c>
      <c r="C1808">
        <v>2432</v>
      </c>
      <c r="D1808" t="s">
        <v>10693</v>
      </c>
      <c r="E1808" t="s">
        <v>32</v>
      </c>
      <c r="F1808">
        <v>35.85</v>
      </c>
      <c r="G1808">
        <v>35.85</v>
      </c>
      <c r="I1808" t="s">
        <v>6935</v>
      </c>
    </row>
    <row r="1809" spans="1:9">
      <c r="A1809" t="s">
        <v>17892</v>
      </c>
      <c r="B1809" t="s">
        <v>65</v>
      </c>
      <c r="C1809">
        <v>2418</v>
      </c>
      <c r="D1809" t="s">
        <v>10694</v>
      </c>
      <c r="E1809" t="s">
        <v>32</v>
      </c>
      <c r="F1809">
        <v>16.63</v>
      </c>
      <c r="G1809">
        <v>16.63</v>
      </c>
      <c r="I1809" t="s">
        <v>8951</v>
      </c>
    </row>
    <row r="1810" spans="1:9">
      <c r="A1810" t="s">
        <v>17893</v>
      </c>
      <c r="B1810" t="s">
        <v>65</v>
      </c>
      <c r="C1810">
        <v>2433</v>
      </c>
      <c r="D1810" t="s">
        <v>10695</v>
      </c>
      <c r="E1810" t="s">
        <v>32</v>
      </c>
      <c r="F1810">
        <v>12.14</v>
      </c>
      <c r="G1810">
        <v>12.14</v>
      </c>
      <c r="I1810" t="s">
        <v>6935</v>
      </c>
    </row>
    <row r="1811" spans="1:9">
      <c r="A1811" t="s">
        <v>17894</v>
      </c>
      <c r="B1811" t="s">
        <v>65</v>
      </c>
      <c r="C1811">
        <v>2420</v>
      </c>
      <c r="D1811" t="s">
        <v>10696</v>
      </c>
      <c r="E1811" t="s">
        <v>32</v>
      </c>
      <c r="F1811">
        <v>20.86</v>
      </c>
      <c r="G1811">
        <v>20.86</v>
      </c>
      <c r="I1811" t="s">
        <v>6935</v>
      </c>
    </row>
    <row r="1812" spans="1:9">
      <c r="A1812" t="s">
        <v>17895</v>
      </c>
      <c r="B1812" t="s">
        <v>65</v>
      </c>
      <c r="C1812">
        <v>11447</v>
      </c>
      <c r="D1812" t="s">
        <v>31857</v>
      </c>
      <c r="E1812" t="s">
        <v>32</v>
      </c>
      <c r="F1812">
        <v>41.22</v>
      </c>
      <c r="G1812">
        <v>41.22</v>
      </c>
      <c r="I1812" t="s">
        <v>6935</v>
      </c>
    </row>
    <row r="1813" spans="1:9">
      <c r="A1813" t="s">
        <v>17896</v>
      </c>
      <c r="B1813" t="s">
        <v>65</v>
      </c>
      <c r="C1813">
        <v>11451</v>
      </c>
      <c r="D1813" t="s">
        <v>10697</v>
      </c>
      <c r="E1813" t="s">
        <v>32</v>
      </c>
      <c r="F1813">
        <v>110.5</v>
      </c>
      <c r="G1813">
        <v>110.5</v>
      </c>
      <c r="I1813" t="s">
        <v>6935</v>
      </c>
    </row>
    <row r="1814" spans="1:9">
      <c r="A1814" t="s">
        <v>17897</v>
      </c>
      <c r="B1814" t="s">
        <v>65</v>
      </c>
      <c r="C1814">
        <v>11116</v>
      </c>
      <c r="D1814" t="s">
        <v>10698</v>
      </c>
      <c r="E1814" t="s">
        <v>32</v>
      </c>
      <c r="F1814">
        <v>653.72</v>
      </c>
      <c r="G1814">
        <v>653.72</v>
      </c>
      <c r="I1814" t="s">
        <v>6935</v>
      </c>
    </row>
    <row r="1815" spans="1:9">
      <c r="A1815" t="s">
        <v>17898</v>
      </c>
      <c r="B1815" t="s">
        <v>65</v>
      </c>
      <c r="C1815">
        <v>38411</v>
      </c>
      <c r="D1815" t="s">
        <v>10699</v>
      </c>
      <c r="E1815" t="s">
        <v>32</v>
      </c>
      <c r="F1815">
        <v>1653.23</v>
      </c>
      <c r="G1815">
        <v>1653.23</v>
      </c>
      <c r="I1815" t="s">
        <v>6935</v>
      </c>
    </row>
    <row r="1816" spans="1:9">
      <c r="A1816" t="s">
        <v>17899</v>
      </c>
      <c r="B1816" t="s">
        <v>65</v>
      </c>
      <c r="C1816">
        <v>38189</v>
      </c>
      <c r="D1816" t="s">
        <v>10700</v>
      </c>
      <c r="E1816" t="s">
        <v>32</v>
      </c>
      <c r="F1816">
        <v>150.80000000000001</v>
      </c>
      <c r="G1816">
        <v>150.80000000000001</v>
      </c>
      <c r="I1816" t="s">
        <v>6935</v>
      </c>
    </row>
    <row r="1817" spans="1:9">
      <c r="A1817" t="s">
        <v>17900</v>
      </c>
      <c r="B1817" t="s">
        <v>65</v>
      </c>
      <c r="C1817">
        <v>38190</v>
      </c>
      <c r="D1817" t="s">
        <v>10701</v>
      </c>
      <c r="E1817" t="s">
        <v>32</v>
      </c>
      <c r="F1817">
        <v>317.7</v>
      </c>
      <c r="G1817">
        <v>317.7</v>
      </c>
      <c r="I1817" t="s">
        <v>6935</v>
      </c>
    </row>
    <row r="1818" spans="1:9">
      <c r="A1818" t="s">
        <v>17901</v>
      </c>
      <c r="B1818" t="s">
        <v>65</v>
      </c>
      <c r="C1818">
        <v>7608</v>
      </c>
      <c r="D1818" t="s">
        <v>10702</v>
      </c>
      <c r="E1818" t="s">
        <v>32</v>
      </c>
      <c r="F1818">
        <v>11.73</v>
      </c>
      <c r="G1818">
        <v>11.73</v>
      </c>
      <c r="I1818" t="s">
        <v>6935</v>
      </c>
    </row>
    <row r="1819" spans="1:9">
      <c r="A1819" t="s">
        <v>17902</v>
      </c>
      <c r="B1819" t="s">
        <v>65</v>
      </c>
      <c r="C1819">
        <v>1370</v>
      </c>
      <c r="D1819" t="s">
        <v>10703</v>
      </c>
      <c r="E1819" t="s">
        <v>32</v>
      </c>
      <c r="F1819">
        <v>125.28</v>
      </c>
      <c r="G1819">
        <v>125.28</v>
      </c>
      <c r="I1819" t="s">
        <v>6935</v>
      </c>
    </row>
    <row r="1820" spans="1:9">
      <c r="A1820" t="s">
        <v>17903</v>
      </c>
      <c r="B1820" t="s">
        <v>65</v>
      </c>
      <c r="C1820">
        <v>36516</v>
      </c>
      <c r="D1820" t="s">
        <v>10704</v>
      </c>
      <c r="E1820" t="s">
        <v>32</v>
      </c>
      <c r="F1820">
        <v>139929.88</v>
      </c>
      <c r="G1820">
        <v>139929.88</v>
      </c>
      <c r="I1820" t="s">
        <v>6935</v>
      </c>
    </row>
    <row r="1821" spans="1:9">
      <c r="A1821" t="s">
        <v>17904</v>
      </c>
      <c r="B1821" t="s">
        <v>65</v>
      </c>
      <c r="C1821">
        <v>34777</v>
      </c>
      <c r="D1821" t="s">
        <v>10705</v>
      </c>
      <c r="E1821" t="s">
        <v>32</v>
      </c>
      <c r="F1821">
        <v>2.95</v>
      </c>
      <c r="G1821">
        <v>2.95</v>
      </c>
      <c r="I1821" t="s">
        <v>6935</v>
      </c>
    </row>
    <row r="1822" spans="1:9">
      <c r="A1822" t="s">
        <v>17905</v>
      </c>
      <c r="B1822" t="s">
        <v>65</v>
      </c>
      <c r="C1822">
        <v>7272</v>
      </c>
      <c r="D1822" t="s">
        <v>10706</v>
      </c>
      <c r="E1822" t="s">
        <v>32</v>
      </c>
      <c r="F1822">
        <v>2.2200000000000002</v>
      </c>
      <c r="G1822">
        <v>2.2200000000000002</v>
      </c>
      <c r="I1822" t="s">
        <v>6935</v>
      </c>
    </row>
    <row r="1823" spans="1:9">
      <c r="A1823" t="s">
        <v>17906</v>
      </c>
      <c r="B1823" t="s">
        <v>65</v>
      </c>
      <c r="C1823">
        <v>10605</v>
      </c>
      <c r="D1823" t="s">
        <v>10707</v>
      </c>
      <c r="E1823" t="s">
        <v>32</v>
      </c>
      <c r="F1823">
        <v>5.25</v>
      </c>
      <c r="G1823">
        <v>5.25</v>
      </c>
      <c r="I1823" t="s">
        <v>6935</v>
      </c>
    </row>
    <row r="1824" spans="1:9">
      <c r="A1824" t="s">
        <v>17907</v>
      </c>
      <c r="B1824" t="s">
        <v>65</v>
      </c>
      <c r="C1824">
        <v>10604</v>
      </c>
      <c r="D1824" t="s">
        <v>10708</v>
      </c>
      <c r="E1824" t="s">
        <v>32</v>
      </c>
      <c r="F1824">
        <v>12.24</v>
      </c>
      <c r="G1824">
        <v>12.24</v>
      </c>
      <c r="I1824" t="s">
        <v>6935</v>
      </c>
    </row>
    <row r="1825" spans="1:9">
      <c r="A1825" t="s">
        <v>17908</v>
      </c>
      <c r="B1825" t="s">
        <v>65</v>
      </c>
      <c r="C1825">
        <v>672</v>
      </c>
      <c r="D1825" t="s">
        <v>10709</v>
      </c>
      <c r="E1825" t="s">
        <v>32</v>
      </c>
      <c r="F1825">
        <v>16.829999999999998</v>
      </c>
      <c r="G1825">
        <v>16.829999999999998</v>
      </c>
      <c r="I1825" t="s">
        <v>6935</v>
      </c>
    </row>
    <row r="1826" spans="1:9">
      <c r="A1826" t="s">
        <v>17909</v>
      </c>
      <c r="B1826" t="s">
        <v>65</v>
      </c>
      <c r="C1826">
        <v>668</v>
      </c>
      <c r="D1826" t="s">
        <v>10710</v>
      </c>
      <c r="E1826" t="s">
        <v>32</v>
      </c>
      <c r="F1826">
        <v>20.32</v>
      </c>
      <c r="G1826">
        <v>20.32</v>
      </c>
      <c r="I1826" t="s">
        <v>6935</v>
      </c>
    </row>
    <row r="1827" spans="1:9">
      <c r="A1827" t="s">
        <v>17910</v>
      </c>
      <c r="B1827" t="s">
        <v>65</v>
      </c>
      <c r="C1827">
        <v>10578</v>
      </c>
      <c r="D1827" t="s">
        <v>10711</v>
      </c>
      <c r="E1827" t="s">
        <v>32</v>
      </c>
      <c r="F1827">
        <v>23.67</v>
      </c>
      <c r="G1827">
        <v>23.67</v>
      </c>
      <c r="I1827" t="s">
        <v>6935</v>
      </c>
    </row>
    <row r="1828" spans="1:9">
      <c r="A1828" t="s">
        <v>17911</v>
      </c>
      <c r="B1828" t="s">
        <v>65</v>
      </c>
      <c r="C1828">
        <v>666</v>
      </c>
      <c r="D1828" t="s">
        <v>10712</v>
      </c>
      <c r="E1828" t="s">
        <v>32</v>
      </c>
      <c r="F1828">
        <v>26.32</v>
      </c>
      <c r="G1828">
        <v>26.32</v>
      </c>
      <c r="I1828" t="s">
        <v>6935</v>
      </c>
    </row>
    <row r="1829" spans="1:9">
      <c r="A1829" t="s">
        <v>17912</v>
      </c>
      <c r="B1829" t="s">
        <v>65</v>
      </c>
      <c r="C1829">
        <v>665</v>
      </c>
      <c r="D1829" t="s">
        <v>10713</v>
      </c>
      <c r="E1829" t="s">
        <v>32</v>
      </c>
      <c r="F1829">
        <v>35.200000000000003</v>
      </c>
      <c r="G1829">
        <v>35.200000000000003</v>
      </c>
      <c r="I1829" t="s">
        <v>6935</v>
      </c>
    </row>
    <row r="1830" spans="1:9">
      <c r="A1830" t="s">
        <v>17913</v>
      </c>
      <c r="B1830" t="s">
        <v>65</v>
      </c>
      <c r="C1830">
        <v>10577</v>
      </c>
      <c r="D1830" t="s">
        <v>10714</v>
      </c>
      <c r="E1830" t="s">
        <v>32</v>
      </c>
      <c r="F1830">
        <v>31.22</v>
      </c>
      <c r="G1830">
        <v>31.22</v>
      </c>
      <c r="I1830" t="s">
        <v>6935</v>
      </c>
    </row>
    <row r="1831" spans="1:9">
      <c r="A1831" t="s">
        <v>17914</v>
      </c>
      <c r="B1831" t="s">
        <v>65</v>
      </c>
      <c r="C1831">
        <v>10583</v>
      </c>
      <c r="D1831" t="s">
        <v>10715</v>
      </c>
      <c r="E1831" t="s">
        <v>32</v>
      </c>
      <c r="F1831">
        <v>16.22</v>
      </c>
      <c r="G1831">
        <v>16.22</v>
      </c>
      <c r="I1831" t="s">
        <v>6935</v>
      </c>
    </row>
    <row r="1832" spans="1:9">
      <c r="A1832" t="s">
        <v>17915</v>
      </c>
      <c r="B1832" t="s">
        <v>65</v>
      </c>
      <c r="C1832">
        <v>10579</v>
      </c>
      <c r="D1832" t="s">
        <v>10716</v>
      </c>
      <c r="E1832" t="s">
        <v>32</v>
      </c>
      <c r="F1832">
        <v>28.27</v>
      </c>
      <c r="G1832">
        <v>28.27</v>
      </c>
      <c r="I1832" t="s">
        <v>6935</v>
      </c>
    </row>
    <row r="1833" spans="1:9">
      <c r="A1833" t="s">
        <v>17916</v>
      </c>
      <c r="B1833" t="s">
        <v>65</v>
      </c>
      <c r="C1833">
        <v>10582</v>
      </c>
      <c r="D1833" t="s">
        <v>10717</v>
      </c>
      <c r="E1833" t="s">
        <v>32</v>
      </c>
      <c r="F1833">
        <v>14.28</v>
      </c>
      <c r="G1833">
        <v>14.28</v>
      </c>
      <c r="I1833" t="s">
        <v>6935</v>
      </c>
    </row>
    <row r="1834" spans="1:9">
      <c r="A1834" t="s">
        <v>17917</v>
      </c>
      <c r="B1834" t="s">
        <v>65</v>
      </c>
      <c r="C1834">
        <v>2436</v>
      </c>
      <c r="D1834" t="s">
        <v>10718</v>
      </c>
      <c r="E1834" t="s">
        <v>62</v>
      </c>
      <c r="F1834">
        <v>30.44</v>
      </c>
      <c r="G1834">
        <v>34.04</v>
      </c>
      <c r="I1834" t="s">
        <v>8951</v>
      </c>
    </row>
    <row r="1835" spans="1:9">
      <c r="A1835" t="s">
        <v>17918</v>
      </c>
      <c r="B1835" t="s">
        <v>65</v>
      </c>
      <c r="C1835">
        <v>40918</v>
      </c>
      <c r="D1835" t="s">
        <v>10719</v>
      </c>
      <c r="E1835" t="s">
        <v>6706</v>
      </c>
      <c r="F1835">
        <v>5331.48</v>
      </c>
      <c r="G1835">
        <v>5962.73</v>
      </c>
      <c r="I1835" t="s">
        <v>6935</v>
      </c>
    </row>
    <row r="1836" spans="1:9">
      <c r="A1836" t="s">
        <v>17919</v>
      </c>
      <c r="B1836" t="s">
        <v>65</v>
      </c>
      <c r="C1836">
        <v>10998</v>
      </c>
      <c r="D1836" t="s">
        <v>10720</v>
      </c>
      <c r="E1836" t="s">
        <v>11</v>
      </c>
      <c r="F1836">
        <v>54.34</v>
      </c>
      <c r="G1836">
        <v>54.34</v>
      </c>
      <c r="I1836" t="s">
        <v>6935</v>
      </c>
    </row>
    <row r="1837" spans="1:9">
      <c r="A1837" t="s">
        <v>17920</v>
      </c>
      <c r="B1837" t="s">
        <v>65</v>
      </c>
      <c r="C1837">
        <v>11002</v>
      </c>
      <c r="D1837" t="s">
        <v>10721</v>
      </c>
      <c r="E1837" t="s">
        <v>11</v>
      </c>
      <c r="F1837">
        <v>49.78</v>
      </c>
      <c r="G1837">
        <v>49.78</v>
      </c>
      <c r="I1837" t="s">
        <v>6935</v>
      </c>
    </row>
    <row r="1838" spans="1:9">
      <c r="A1838" t="s">
        <v>17921</v>
      </c>
      <c r="B1838" t="s">
        <v>65</v>
      </c>
      <c r="C1838">
        <v>10999</v>
      </c>
      <c r="D1838" t="s">
        <v>10722</v>
      </c>
      <c r="E1838" t="s">
        <v>11</v>
      </c>
      <c r="F1838">
        <v>47.83</v>
      </c>
      <c r="G1838">
        <v>47.83</v>
      </c>
      <c r="I1838" t="s">
        <v>6935</v>
      </c>
    </row>
    <row r="1839" spans="1:9">
      <c r="A1839" t="s">
        <v>17922</v>
      </c>
      <c r="B1839" t="s">
        <v>65</v>
      </c>
      <c r="C1839">
        <v>10997</v>
      </c>
      <c r="D1839" t="s">
        <v>10723</v>
      </c>
      <c r="E1839" t="s">
        <v>11</v>
      </c>
      <c r="F1839">
        <v>51.84</v>
      </c>
      <c r="G1839">
        <v>51.84</v>
      </c>
      <c r="I1839" t="s">
        <v>8951</v>
      </c>
    </row>
    <row r="1840" spans="1:9">
      <c r="A1840" t="s">
        <v>17924</v>
      </c>
      <c r="B1840" t="s">
        <v>65</v>
      </c>
      <c r="C1840">
        <v>2680</v>
      </c>
      <c r="D1840" t="s">
        <v>31858</v>
      </c>
      <c r="E1840" t="s">
        <v>12</v>
      </c>
      <c r="F1840">
        <v>9.76</v>
      </c>
      <c r="G1840">
        <v>9.76</v>
      </c>
      <c r="I1840" t="s">
        <v>6935</v>
      </c>
    </row>
    <row r="1841" spans="1:9">
      <c r="A1841" t="s">
        <v>17925</v>
      </c>
      <c r="B1841" t="s">
        <v>65</v>
      </c>
      <c r="C1841">
        <v>2684</v>
      </c>
      <c r="D1841" t="s">
        <v>31859</v>
      </c>
      <c r="E1841" t="s">
        <v>12</v>
      </c>
      <c r="F1841">
        <v>8.8800000000000008</v>
      </c>
      <c r="G1841">
        <v>8.8800000000000008</v>
      </c>
      <c r="I1841" t="s">
        <v>6935</v>
      </c>
    </row>
    <row r="1842" spans="1:9">
      <c r="A1842" t="s">
        <v>17923</v>
      </c>
      <c r="B1842" t="s">
        <v>65</v>
      </c>
      <c r="C1842">
        <v>2685</v>
      </c>
      <c r="D1842" t="s">
        <v>31860</v>
      </c>
      <c r="E1842" t="s">
        <v>12</v>
      </c>
      <c r="F1842">
        <v>6.67</v>
      </c>
      <c r="G1842">
        <v>6.67</v>
      </c>
      <c r="I1842" t="s">
        <v>6935</v>
      </c>
    </row>
    <row r="1843" spans="1:9">
      <c r="A1843" t="s">
        <v>17926</v>
      </c>
      <c r="B1843" t="s">
        <v>65</v>
      </c>
      <c r="C1843">
        <v>2673</v>
      </c>
      <c r="D1843" t="s">
        <v>31861</v>
      </c>
      <c r="E1843" t="s">
        <v>12</v>
      </c>
      <c r="F1843">
        <v>3.43</v>
      </c>
      <c r="G1843">
        <v>3.43</v>
      </c>
      <c r="I1843" t="s">
        <v>8951</v>
      </c>
    </row>
    <row r="1844" spans="1:9">
      <c r="A1844" t="s">
        <v>17928</v>
      </c>
      <c r="B1844" t="s">
        <v>65</v>
      </c>
      <c r="C1844">
        <v>2682</v>
      </c>
      <c r="D1844" t="s">
        <v>31862</v>
      </c>
      <c r="E1844" t="s">
        <v>12</v>
      </c>
      <c r="F1844">
        <v>23.28</v>
      </c>
      <c r="G1844">
        <v>23.28</v>
      </c>
      <c r="I1844" t="s">
        <v>6935</v>
      </c>
    </row>
    <row r="1845" spans="1:9">
      <c r="A1845" t="s">
        <v>17927</v>
      </c>
      <c r="B1845" t="s">
        <v>65</v>
      </c>
      <c r="C1845">
        <v>2681</v>
      </c>
      <c r="D1845" t="s">
        <v>31863</v>
      </c>
      <c r="E1845" t="s">
        <v>12</v>
      </c>
      <c r="F1845">
        <v>15.96</v>
      </c>
      <c r="G1845">
        <v>15.96</v>
      </c>
      <c r="I1845" t="s">
        <v>6935</v>
      </c>
    </row>
    <row r="1846" spans="1:9">
      <c r="A1846" t="s">
        <v>17929</v>
      </c>
      <c r="B1846" t="s">
        <v>65</v>
      </c>
      <c r="C1846">
        <v>2686</v>
      </c>
      <c r="D1846" t="s">
        <v>31864</v>
      </c>
      <c r="E1846" t="s">
        <v>12</v>
      </c>
      <c r="F1846">
        <v>29.2</v>
      </c>
      <c r="G1846">
        <v>29.2</v>
      </c>
      <c r="I1846" t="s">
        <v>6935</v>
      </c>
    </row>
    <row r="1847" spans="1:9">
      <c r="A1847" t="s">
        <v>17930</v>
      </c>
      <c r="B1847" t="s">
        <v>65</v>
      </c>
      <c r="C1847">
        <v>2674</v>
      </c>
      <c r="D1847" t="s">
        <v>31865</v>
      </c>
      <c r="E1847" t="s">
        <v>12</v>
      </c>
      <c r="F1847">
        <v>4.2699999999999996</v>
      </c>
      <c r="G1847">
        <v>4.2699999999999996</v>
      </c>
      <c r="I1847" t="s">
        <v>6935</v>
      </c>
    </row>
    <row r="1848" spans="1:9">
      <c r="A1848" t="s">
        <v>17931</v>
      </c>
      <c r="B1848" t="s">
        <v>65</v>
      </c>
      <c r="C1848">
        <v>2683</v>
      </c>
      <c r="D1848" t="s">
        <v>31866</v>
      </c>
      <c r="E1848" t="s">
        <v>12</v>
      </c>
      <c r="F1848">
        <v>46.01</v>
      </c>
      <c r="G1848">
        <v>46.01</v>
      </c>
      <c r="I1848" t="s">
        <v>6935</v>
      </c>
    </row>
    <row r="1849" spans="1:9">
      <c r="A1849" t="s">
        <v>17932</v>
      </c>
      <c r="B1849" t="s">
        <v>65</v>
      </c>
      <c r="C1849">
        <v>2676</v>
      </c>
      <c r="D1849" t="s">
        <v>10724</v>
      </c>
      <c r="E1849" t="s">
        <v>12</v>
      </c>
      <c r="F1849">
        <v>1.99</v>
      </c>
      <c r="G1849">
        <v>1.99</v>
      </c>
      <c r="I1849" t="s">
        <v>6935</v>
      </c>
    </row>
    <row r="1850" spans="1:9">
      <c r="A1850" t="s">
        <v>17933</v>
      </c>
      <c r="B1850" t="s">
        <v>65</v>
      </c>
      <c r="C1850">
        <v>2678</v>
      </c>
      <c r="D1850" t="s">
        <v>10725</v>
      </c>
      <c r="E1850" t="s">
        <v>12</v>
      </c>
      <c r="F1850">
        <v>2.4900000000000002</v>
      </c>
      <c r="G1850">
        <v>2.4900000000000002</v>
      </c>
      <c r="I1850" t="s">
        <v>6935</v>
      </c>
    </row>
    <row r="1851" spans="1:9">
      <c r="A1851" t="s">
        <v>17934</v>
      </c>
      <c r="B1851" t="s">
        <v>65</v>
      </c>
      <c r="C1851">
        <v>2679</v>
      </c>
      <c r="D1851" t="s">
        <v>10726</v>
      </c>
      <c r="E1851" t="s">
        <v>12</v>
      </c>
      <c r="F1851">
        <v>3.85</v>
      </c>
      <c r="G1851">
        <v>3.85</v>
      </c>
      <c r="I1851" t="s">
        <v>6935</v>
      </c>
    </row>
    <row r="1852" spans="1:9">
      <c r="A1852" t="s">
        <v>17935</v>
      </c>
      <c r="B1852" t="s">
        <v>65</v>
      </c>
      <c r="C1852">
        <v>12070</v>
      </c>
      <c r="D1852" t="s">
        <v>10727</v>
      </c>
      <c r="E1852" t="s">
        <v>12</v>
      </c>
      <c r="F1852">
        <v>5.36</v>
      </c>
      <c r="G1852">
        <v>5.36</v>
      </c>
      <c r="I1852" t="s">
        <v>6935</v>
      </c>
    </row>
    <row r="1853" spans="1:9">
      <c r="A1853" t="s">
        <v>17936</v>
      </c>
      <c r="B1853" t="s">
        <v>65</v>
      </c>
      <c r="C1853">
        <v>2675</v>
      </c>
      <c r="D1853" t="s">
        <v>10728</v>
      </c>
      <c r="E1853" t="s">
        <v>12</v>
      </c>
      <c r="F1853">
        <v>6.97</v>
      </c>
      <c r="G1853">
        <v>6.97</v>
      </c>
      <c r="I1853" t="s">
        <v>6935</v>
      </c>
    </row>
    <row r="1854" spans="1:9">
      <c r="A1854" t="s">
        <v>17937</v>
      </c>
      <c r="B1854" t="s">
        <v>65</v>
      </c>
      <c r="C1854">
        <v>12067</v>
      </c>
      <c r="D1854" t="s">
        <v>10729</v>
      </c>
      <c r="E1854" t="s">
        <v>12</v>
      </c>
      <c r="F1854">
        <v>9.4499999999999993</v>
      </c>
      <c r="G1854">
        <v>9.4499999999999993</v>
      </c>
      <c r="I1854" t="s">
        <v>6935</v>
      </c>
    </row>
    <row r="1855" spans="1:9">
      <c r="A1855" t="s">
        <v>17938</v>
      </c>
      <c r="B1855" t="s">
        <v>65</v>
      </c>
      <c r="C1855">
        <v>21128</v>
      </c>
      <c r="D1855" t="s">
        <v>10730</v>
      </c>
      <c r="E1855" t="s">
        <v>12</v>
      </c>
      <c r="F1855">
        <v>7.97</v>
      </c>
      <c r="G1855">
        <v>7.97</v>
      </c>
      <c r="I1855" t="s">
        <v>8951</v>
      </c>
    </row>
    <row r="1856" spans="1:9">
      <c r="A1856" t="s">
        <v>17939</v>
      </c>
      <c r="B1856" t="s">
        <v>65</v>
      </c>
      <c r="C1856">
        <v>40400</v>
      </c>
      <c r="D1856" t="s">
        <v>10731</v>
      </c>
      <c r="E1856" t="s">
        <v>12</v>
      </c>
      <c r="F1856">
        <v>1.63</v>
      </c>
      <c r="G1856">
        <v>1.63</v>
      </c>
      <c r="I1856" t="s">
        <v>6935</v>
      </c>
    </row>
    <row r="1857" spans="1:9">
      <c r="A1857" t="s">
        <v>17940</v>
      </c>
      <c r="B1857" t="s">
        <v>65</v>
      </c>
      <c r="C1857">
        <v>40401</v>
      </c>
      <c r="D1857" t="s">
        <v>10732</v>
      </c>
      <c r="E1857" t="s">
        <v>12</v>
      </c>
      <c r="F1857">
        <v>2.41</v>
      </c>
      <c r="G1857">
        <v>2.41</v>
      </c>
      <c r="I1857" t="s">
        <v>6935</v>
      </c>
    </row>
    <row r="1858" spans="1:9">
      <c r="A1858" t="s">
        <v>17941</v>
      </c>
      <c r="B1858" t="s">
        <v>65</v>
      </c>
      <c r="C1858">
        <v>40402</v>
      </c>
      <c r="D1858" t="s">
        <v>10733</v>
      </c>
      <c r="E1858" t="s">
        <v>12</v>
      </c>
      <c r="F1858">
        <v>3.09</v>
      </c>
      <c r="G1858">
        <v>3.09</v>
      </c>
      <c r="I1858" t="s">
        <v>6935</v>
      </c>
    </row>
    <row r="1859" spans="1:9">
      <c r="A1859" t="s">
        <v>17942</v>
      </c>
      <c r="B1859" t="s">
        <v>65</v>
      </c>
      <c r="C1859">
        <v>21137</v>
      </c>
      <c r="D1859" t="s">
        <v>10734</v>
      </c>
      <c r="E1859" t="s">
        <v>12</v>
      </c>
      <c r="F1859">
        <v>8.16</v>
      </c>
      <c r="G1859">
        <v>8.16</v>
      </c>
      <c r="I1859" t="s">
        <v>6935</v>
      </c>
    </row>
    <row r="1860" spans="1:9">
      <c r="A1860" t="s">
        <v>17943</v>
      </c>
      <c r="B1860" t="s">
        <v>65</v>
      </c>
      <c r="C1860">
        <v>2504</v>
      </c>
      <c r="D1860" t="s">
        <v>10735</v>
      </c>
      <c r="E1860" t="s">
        <v>12</v>
      </c>
      <c r="F1860">
        <v>8.84</v>
      </c>
      <c r="G1860">
        <v>8.84</v>
      </c>
      <c r="I1860" t="s">
        <v>6935</v>
      </c>
    </row>
    <row r="1861" spans="1:9">
      <c r="A1861" t="s">
        <v>17944</v>
      </c>
      <c r="B1861" t="s">
        <v>65</v>
      </c>
      <c r="C1861">
        <v>2501</v>
      </c>
      <c r="D1861" t="s">
        <v>10736</v>
      </c>
      <c r="E1861" t="s">
        <v>12</v>
      </c>
      <c r="F1861">
        <v>11.59</v>
      </c>
      <c r="G1861">
        <v>11.59</v>
      </c>
      <c r="I1861" t="s">
        <v>6935</v>
      </c>
    </row>
    <row r="1862" spans="1:9">
      <c r="A1862" t="s">
        <v>17945</v>
      </c>
      <c r="B1862" t="s">
        <v>65</v>
      </c>
      <c r="C1862">
        <v>2502</v>
      </c>
      <c r="D1862" t="s">
        <v>10737</v>
      </c>
      <c r="E1862" t="s">
        <v>12</v>
      </c>
      <c r="F1862">
        <v>17.5</v>
      </c>
      <c r="G1862">
        <v>17.5</v>
      </c>
      <c r="I1862" t="s">
        <v>6935</v>
      </c>
    </row>
    <row r="1863" spans="1:9">
      <c r="A1863" t="s">
        <v>17946</v>
      </c>
      <c r="B1863" t="s">
        <v>65</v>
      </c>
      <c r="C1863">
        <v>2503</v>
      </c>
      <c r="D1863" t="s">
        <v>10738</v>
      </c>
      <c r="E1863" t="s">
        <v>12</v>
      </c>
      <c r="F1863">
        <v>22.52</v>
      </c>
      <c r="G1863">
        <v>22.52</v>
      </c>
      <c r="I1863" t="s">
        <v>6935</v>
      </c>
    </row>
    <row r="1864" spans="1:9">
      <c r="A1864" t="s">
        <v>17947</v>
      </c>
      <c r="B1864" t="s">
        <v>65</v>
      </c>
      <c r="C1864">
        <v>2500</v>
      </c>
      <c r="D1864" t="s">
        <v>10739</v>
      </c>
      <c r="E1864" t="s">
        <v>12</v>
      </c>
      <c r="F1864">
        <v>30</v>
      </c>
      <c r="G1864">
        <v>30</v>
      </c>
      <c r="I1864" t="s">
        <v>6935</v>
      </c>
    </row>
    <row r="1865" spans="1:9">
      <c r="A1865" t="s">
        <v>17948</v>
      </c>
      <c r="B1865" t="s">
        <v>65</v>
      </c>
      <c r="C1865">
        <v>2505</v>
      </c>
      <c r="D1865" t="s">
        <v>10740</v>
      </c>
      <c r="E1865" t="s">
        <v>12</v>
      </c>
      <c r="F1865">
        <v>46.75</v>
      </c>
      <c r="G1865">
        <v>46.75</v>
      </c>
      <c r="I1865" t="s">
        <v>6935</v>
      </c>
    </row>
    <row r="1866" spans="1:9">
      <c r="A1866" t="s">
        <v>17949</v>
      </c>
      <c r="B1866" t="s">
        <v>65</v>
      </c>
      <c r="C1866">
        <v>12056</v>
      </c>
      <c r="D1866" t="s">
        <v>10741</v>
      </c>
      <c r="E1866" t="s">
        <v>12</v>
      </c>
      <c r="F1866">
        <v>18.89</v>
      </c>
      <c r="G1866">
        <v>18.89</v>
      </c>
      <c r="I1866" t="s">
        <v>6935</v>
      </c>
    </row>
    <row r="1867" spans="1:9">
      <c r="A1867" t="s">
        <v>17950</v>
      </c>
      <c r="B1867" t="s">
        <v>65</v>
      </c>
      <c r="C1867">
        <v>12057</v>
      </c>
      <c r="D1867" t="s">
        <v>10742</v>
      </c>
      <c r="E1867" t="s">
        <v>12</v>
      </c>
      <c r="F1867">
        <v>16.04</v>
      </c>
      <c r="G1867">
        <v>16.04</v>
      </c>
      <c r="I1867" t="s">
        <v>6935</v>
      </c>
    </row>
    <row r="1868" spans="1:9">
      <c r="A1868" t="s">
        <v>17951</v>
      </c>
      <c r="B1868" t="s">
        <v>65</v>
      </c>
      <c r="C1868">
        <v>12058</v>
      </c>
      <c r="D1868" t="s">
        <v>10743</v>
      </c>
      <c r="E1868" t="s">
        <v>12</v>
      </c>
      <c r="F1868">
        <v>10</v>
      </c>
      <c r="G1868">
        <v>10</v>
      </c>
      <c r="I1868" t="s">
        <v>6935</v>
      </c>
    </row>
    <row r="1869" spans="1:9">
      <c r="A1869" t="s">
        <v>17952</v>
      </c>
      <c r="B1869" t="s">
        <v>65</v>
      </c>
      <c r="C1869">
        <v>12059</v>
      </c>
      <c r="D1869" t="s">
        <v>10744</v>
      </c>
      <c r="E1869" t="s">
        <v>12</v>
      </c>
      <c r="F1869">
        <v>5.63</v>
      </c>
      <c r="G1869">
        <v>5.63</v>
      </c>
      <c r="I1869" t="s">
        <v>6935</v>
      </c>
    </row>
    <row r="1870" spans="1:9">
      <c r="A1870" t="s">
        <v>17953</v>
      </c>
      <c r="B1870" t="s">
        <v>65</v>
      </c>
      <c r="C1870">
        <v>12060</v>
      </c>
      <c r="D1870" t="s">
        <v>10745</v>
      </c>
      <c r="E1870" t="s">
        <v>12</v>
      </c>
      <c r="F1870">
        <v>41.68</v>
      </c>
      <c r="G1870">
        <v>41.68</v>
      </c>
      <c r="I1870" t="s">
        <v>6935</v>
      </c>
    </row>
    <row r="1871" spans="1:9">
      <c r="A1871" t="s">
        <v>17954</v>
      </c>
      <c r="B1871" t="s">
        <v>65</v>
      </c>
      <c r="C1871">
        <v>12061</v>
      </c>
      <c r="D1871" t="s">
        <v>10746</v>
      </c>
      <c r="E1871" t="s">
        <v>12</v>
      </c>
      <c r="F1871">
        <v>25.45</v>
      </c>
      <c r="G1871">
        <v>25.45</v>
      </c>
      <c r="I1871" t="s">
        <v>6935</v>
      </c>
    </row>
    <row r="1872" spans="1:9">
      <c r="A1872" t="s">
        <v>17955</v>
      </c>
      <c r="B1872" t="s">
        <v>65</v>
      </c>
      <c r="C1872">
        <v>12062</v>
      </c>
      <c r="D1872" t="s">
        <v>10747</v>
      </c>
      <c r="E1872" t="s">
        <v>12</v>
      </c>
      <c r="F1872">
        <v>46.94</v>
      </c>
      <c r="G1872">
        <v>46.94</v>
      </c>
      <c r="I1872" t="s">
        <v>6935</v>
      </c>
    </row>
    <row r="1873" spans="1:9">
      <c r="A1873" t="s">
        <v>17956</v>
      </c>
      <c r="B1873" t="s">
        <v>65</v>
      </c>
      <c r="C1873">
        <v>2687</v>
      </c>
      <c r="D1873" t="s">
        <v>10748</v>
      </c>
      <c r="E1873" t="s">
        <v>12</v>
      </c>
      <c r="F1873">
        <v>1.74</v>
      </c>
      <c r="G1873">
        <v>1.74</v>
      </c>
      <c r="I1873" t="s">
        <v>6935</v>
      </c>
    </row>
    <row r="1874" spans="1:9">
      <c r="A1874" t="s">
        <v>17957</v>
      </c>
      <c r="B1874" t="s">
        <v>65</v>
      </c>
      <c r="C1874">
        <v>2689</v>
      </c>
      <c r="D1874" t="s">
        <v>10749</v>
      </c>
      <c r="E1874" t="s">
        <v>12</v>
      </c>
      <c r="F1874">
        <v>2.0699999999999998</v>
      </c>
      <c r="G1874">
        <v>2.0699999999999998</v>
      </c>
      <c r="I1874" t="s">
        <v>6935</v>
      </c>
    </row>
    <row r="1875" spans="1:9">
      <c r="A1875" t="s">
        <v>17958</v>
      </c>
      <c r="B1875" t="s">
        <v>65</v>
      </c>
      <c r="C1875">
        <v>2688</v>
      </c>
      <c r="D1875" t="s">
        <v>10750</v>
      </c>
      <c r="E1875" t="s">
        <v>12</v>
      </c>
      <c r="F1875">
        <v>2.2400000000000002</v>
      </c>
      <c r="G1875">
        <v>2.2400000000000002</v>
      </c>
      <c r="I1875" t="s">
        <v>6935</v>
      </c>
    </row>
    <row r="1876" spans="1:9">
      <c r="A1876" t="s">
        <v>17959</v>
      </c>
      <c r="B1876" t="s">
        <v>65</v>
      </c>
      <c r="C1876">
        <v>2690</v>
      </c>
      <c r="D1876" t="s">
        <v>10751</v>
      </c>
      <c r="E1876" t="s">
        <v>12</v>
      </c>
      <c r="F1876">
        <v>3.84</v>
      </c>
      <c r="G1876">
        <v>3.84</v>
      </c>
      <c r="I1876" t="s">
        <v>6935</v>
      </c>
    </row>
    <row r="1877" spans="1:9">
      <c r="A1877" t="s">
        <v>17960</v>
      </c>
      <c r="B1877" t="s">
        <v>65</v>
      </c>
      <c r="C1877">
        <v>39243</v>
      </c>
      <c r="D1877" t="s">
        <v>10752</v>
      </c>
      <c r="E1877" t="s">
        <v>12</v>
      </c>
      <c r="F1877">
        <v>2.5299999999999998</v>
      </c>
      <c r="G1877">
        <v>2.5299999999999998</v>
      </c>
      <c r="I1877" t="s">
        <v>6935</v>
      </c>
    </row>
    <row r="1878" spans="1:9">
      <c r="A1878" t="s">
        <v>17961</v>
      </c>
      <c r="B1878" t="s">
        <v>65</v>
      </c>
      <c r="C1878">
        <v>39244</v>
      </c>
      <c r="D1878" t="s">
        <v>10753</v>
      </c>
      <c r="E1878" t="s">
        <v>12</v>
      </c>
      <c r="F1878">
        <v>3.42</v>
      </c>
      <c r="G1878">
        <v>3.42</v>
      </c>
      <c r="I1878" t="s">
        <v>6935</v>
      </c>
    </row>
    <row r="1879" spans="1:9">
      <c r="A1879" t="s">
        <v>17962</v>
      </c>
      <c r="B1879" t="s">
        <v>65</v>
      </c>
      <c r="C1879">
        <v>39245</v>
      </c>
      <c r="D1879" t="s">
        <v>10754</v>
      </c>
      <c r="E1879" t="s">
        <v>12</v>
      </c>
      <c r="F1879">
        <v>6.58</v>
      </c>
      <c r="G1879">
        <v>6.58</v>
      </c>
      <c r="I1879" t="s">
        <v>6935</v>
      </c>
    </row>
    <row r="1880" spans="1:9">
      <c r="A1880" t="s">
        <v>17963</v>
      </c>
      <c r="B1880" t="s">
        <v>65</v>
      </c>
      <c r="C1880">
        <v>39255</v>
      </c>
      <c r="D1880" t="s">
        <v>10755</v>
      </c>
      <c r="E1880" t="s">
        <v>12</v>
      </c>
      <c r="F1880">
        <v>18.23</v>
      </c>
      <c r="G1880">
        <v>18.23</v>
      </c>
      <c r="I1880" t="s">
        <v>6935</v>
      </c>
    </row>
    <row r="1881" spans="1:9">
      <c r="A1881" t="s">
        <v>17964</v>
      </c>
      <c r="B1881" t="s">
        <v>65</v>
      </c>
      <c r="C1881">
        <v>39254</v>
      </c>
      <c r="D1881" t="s">
        <v>10756</v>
      </c>
      <c r="E1881" t="s">
        <v>12</v>
      </c>
      <c r="F1881">
        <v>9.85</v>
      </c>
      <c r="G1881">
        <v>9.85</v>
      </c>
      <c r="I1881" t="s">
        <v>6935</v>
      </c>
    </row>
    <row r="1882" spans="1:9">
      <c r="A1882" t="s">
        <v>17965</v>
      </c>
      <c r="B1882" t="s">
        <v>65</v>
      </c>
      <c r="C1882">
        <v>39253</v>
      </c>
      <c r="D1882" t="s">
        <v>10757</v>
      </c>
      <c r="E1882" t="s">
        <v>12</v>
      </c>
      <c r="F1882">
        <v>12.55</v>
      </c>
      <c r="G1882">
        <v>12.55</v>
      </c>
      <c r="I1882" t="s">
        <v>6935</v>
      </c>
    </row>
    <row r="1883" spans="1:9">
      <c r="A1883" t="s">
        <v>17966</v>
      </c>
      <c r="B1883" t="s">
        <v>65</v>
      </c>
      <c r="C1883">
        <v>39246</v>
      </c>
      <c r="D1883" t="s">
        <v>10758</v>
      </c>
      <c r="E1883" t="s">
        <v>12</v>
      </c>
      <c r="F1883">
        <v>4.18</v>
      </c>
      <c r="G1883">
        <v>4.18</v>
      </c>
      <c r="I1883" t="s">
        <v>6935</v>
      </c>
    </row>
    <row r="1884" spans="1:9">
      <c r="A1884" t="s">
        <v>17967</v>
      </c>
      <c r="B1884" t="s">
        <v>65</v>
      </c>
      <c r="C1884">
        <v>39247</v>
      </c>
      <c r="D1884" t="s">
        <v>10759</v>
      </c>
      <c r="E1884" t="s">
        <v>12</v>
      </c>
      <c r="F1884">
        <v>3.65</v>
      </c>
      <c r="G1884">
        <v>3.65</v>
      </c>
      <c r="I1884" t="s">
        <v>6935</v>
      </c>
    </row>
    <row r="1885" spans="1:9">
      <c r="A1885" t="s">
        <v>17968</v>
      </c>
      <c r="B1885" t="s">
        <v>65</v>
      </c>
      <c r="C1885">
        <v>2446</v>
      </c>
      <c r="D1885" t="s">
        <v>10760</v>
      </c>
      <c r="E1885" t="s">
        <v>12</v>
      </c>
      <c r="F1885">
        <v>6.01</v>
      </c>
      <c r="G1885">
        <v>6.01</v>
      </c>
      <c r="I1885" t="s">
        <v>8951</v>
      </c>
    </row>
    <row r="1886" spans="1:9">
      <c r="A1886" t="s">
        <v>17969</v>
      </c>
      <c r="B1886" t="s">
        <v>65</v>
      </c>
      <c r="C1886">
        <v>2442</v>
      </c>
      <c r="D1886" t="s">
        <v>10761</v>
      </c>
      <c r="E1886" t="s">
        <v>12</v>
      </c>
      <c r="F1886">
        <v>8.42</v>
      </c>
      <c r="G1886">
        <v>8.42</v>
      </c>
      <c r="I1886" t="s">
        <v>6935</v>
      </c>
    </row>
    <row r="1887" spans="1:9">
      <c r="A1887" t="s">
        <v>17970</v>
      </c>
      <c r="B1887" t="s">
        <v>65</v>
      </c>
      <c r="C1887">
        <v>39248</v>
      </c>
      <c r="D1887" t="s">
        <v>10762</v>
      </c>
      <c r="E1887" t="s">
        <v>12</v>
      </c>
      <c r="F1887">
        <v>11.73</v>
      </c>
      <c r="G1887">
        <v>11.73</v>
      </c>
      <c r="I1887" t="s">
        <v>6935</v>
      </c>
    </row>
    <row r="1888" spans="1:9">
      <c r="A1888" t="s">
        <v>17971</v>
      </c>
      <c r="B1888" t="s">
        <v>65</v>
      </c>
      <c r="C1888">
        <v>2438</v>
      </c>
      <c r="D1888" t="s">
        <v>10763</v>
      </c>
      <c r="E1888" t="s">
        <v>62</v>
      </c>
      <c r="F1888">
        <v>35.82</v>
      </c>
      <c r="G1888">
        <v>40.049999999999997</v>
      </c>
      <c r="I1888" t="s">
        <v>6935</v>
      </c>
    </row>
    <row r="1889" spans="1:9">
      <c r="A1889" t="s">
        <v>17972</v>
      </c>
      <c r="B1889" t="s">
        <v>65</v>
      </c>
      <c r="C1889">
        <v>40922</v>
      </c>
      <c r="D1889" t="s">
        <v>10764</v>
      </c>
      <c r="E1889" t="s">
        <v>6706</v>
      </c>
      <c r="F1889">
        <v>6273.64</v>
      </c>
      <c r="G1889">
        <v>7016.43</v>
      </c>
      <c r="I1889" t="s">
        <v>6935</v>
      </c>
    </row>
    <row r="1890" spans="1:9">
      <c r="A1890" t="s">
        <v>17973</v>
      </c>
      <c r="B1890" t="s">
        <v>65</v>
      </c>
      <c r="C1890">
        <v>36486</v>
      </c>
      <c r="D1890" t="s">
        <v>10765</v>
      </c>
      <c r="E1890" t="s">
        <v>32</v>
      </c>
      <c r="F1890">
        <v>72198.990000000005</v>
      </c>
      <c r="G1890">
        <v>72198.990000000005</v>
      </c>
      <c r="I1890" t="s">
        <v>6935</v>
      </c>
    </row>
    <row r="1891" spans="1:9">
      <c r="A1891" t="s">
        <v>17974</v>
      </c>
      <c r="B1891" t="s">
        <v>65</v>
      </c>
      <c r="C1891">
        <v>37777</v>
      </c>
      <c r="D1891" t="s">
        <v>10766</v>
      </c>
      <c r="E1891" t="s">
        <v>32</v>
      </c>
      <c r="F1891">
        <v>339911.48</v>
      </c>
      <c r="G1891">
        <v>339911.48</v>
      </c>
      <c r="I1891" t="s">
        <v>6935</v>
      </c>
    </row>
    <row r="1892" spans="1:9">
      <c r="A1892" t="s">
        <v>17975</v>
      </c>
      <c r="B1892" t="s">
        <v>65</v>
      </c>
      <c r="C1892">
        <v>12624</v>
      </c>
      <c r="D1892" t="s">
        <v>10767</v>
      </c>
      <c r="E1892" t="s">
        <v>32</v>
      </c>
      <c r="F1892">
        <v>33.78</v>
      </c>
      <c r="G1892">
        <v>33.78</v>
      </c>
      <c r="I1892" t="s">
        <v>6935</v>
      </c>
    </row>
    <row r="1893" spans="1:9">
      <c r="A1893" t="s">
        <v>17976</v>
      </c>
      <c r="B1893" t="s">
        <v>65</v>
      </c>
      <c r="C1893">
        <v>517</v>
      </c>
      <c r="D1893" t="s">
        <v>10768</v>
      </c>
      <c r="E1893" t="s">
        <v>43</v>
      </c>
      <c r="F1893">
        <v>8.49</v>
      </c>
      <c r="G1893">
        <v>8.49</v>
      </c>
      <c r="I1893" t="s">
        <v>6935</v>
      </c>
    </row>
    <row r="1894" spans="1:9">
      <c r="A1894" t="s">
        <v>17977</v>
      </c>
      <c r="B1894" t="s">
        <v>65</v>
      </c>
      <c r="C1894">
        <v>37534</v>
      </c>
      <c r="D1894" t="s">
        <v>10769</v>
      </c>
      <c r="E1894" t="s">
        <v>11</v>
      </c>
      <c r="F1894">
        <v>18.14</v>
      </c>
      <c r="G1894">
        <v>18.14</v>
      </c>
      <c r="I1894" t="s">
        <v>6935</v>
      </c>
    </row>
    <row r="1895" spans="1:9">
      <c r="A1895" t="s">
        <v>17978</v>
      </c>
      <c r="B1895" t="s">
        <v>65</v>
      </c>
      <c r="C1895">
        <v>37535</v>
      </c>
      <c r="D1895" t="s">
        <v>10770</v>
      </c>
      <c r="E1895" t="s">
        <v>11</v>
      </c>
      <c r="F1895">
        <v>18.14</v>
      </c>
      <c r="G1895">
        <v>18.14</v>
      </c>
      <c r="I1895" t="s">
        <v>6935</v>
      </c>
    </row>
    <row r="1896" spans="1:9">
      <c r="A1896" t="s">
        <v>17979</v>
      </c>
      <c r="B1896" t="s">
        <v>65</v>
      </c>
      <c r="C1896">
        <v>37533</v>
      </c>
      <c r="D1896" t="s">
        <v>10771</v>
      </c>
      <c r="E1896" t="s">
        <v>11</v>
      </c>
      <c r="F1896">
        <v>18.14</v>
      </c>
      <c r="G1896">
        <v>18.14</v>
      </c>
      <c r="I1896" t="s">
        <v>6935</v>
      </c>
    </row>
    <row r="1897" spans="1:9">
      <c r="A1897" t="s">
        <v>17980</v>
      </c>
      <c r="B1897" t="s">
        <v>65</v>
      </c>
      <c r="C1897">
        <v>37537</v>
      </c>
      <c r="D1897" t="s">
        <v>10772</v>
      </c>
      <c r="E1897" t="s">
        <v>11</v>
      </c>
      <c r="F1897">
        <v>13.73</v>
      </c>
      <c r="G1897">
        <v>13.73</v>
      </c>
      <c r="I1897" t="s">
        <v>6935</v>
      </c>
    </row>
    <row r="1898" spans="1:9">
      <c r="A1898" t="s">
        <v>17981</v>
      </c>
      <c r="B1898" t="s">
        <v>65</v>
      </c>
      <c r="C1898">
        <v>37536</v>
      </c>
      <c r="D1898" t="s">
        <v>10773</v>
      </c>
      <c r="E1898" t="s">
        <v>11</v>
      </c>
      <c r="F1898">
        <v>13.73</v>
      </c>
      <c r="G1898">
        <v>13.73</v>
      </c>
      <c r="I1898" t="s">
        <v>6935</v>
      </c>
    </row>
    <row r="1899" spans="1:9">
      <c r="A1899" t="s">
        <v>17982</v>
      </c>
      <c r="B1899" t="s">
        <v>65</v>
      </c>
      <c r="C1899">
        <v>37532</v>
      </c>
      <c r="D1899" t="s">
        <v>10774</v>
      </c>
      <c r="E1899" t="s">
        <v>11</v>
      </c>
      <c r="F1899">
        <v>13.73</v>
      </c>
      <c r="G1899">
        <v>13.73</v>
      </c>
      <c r="I1899" t="s">
        <v>8951</v>
      </c>
    </row>
    <row r="1900" spans="1:9">
      <c r="A1900" t="s">
        <v>17983</v>
      </c>
      <c r="B1900" t="s">
        <v>65</v>
      </c>
      <c r="C1900">
        <v>2696</v>
      </c>
      <c r="D1900" t="s">
        <v>10775</v>
      </c>
      <c r="E1900" t="s">
        <v>62</v>
      </c>
      <c r="F1900">
        <v>27.71</v>
      </c>
      <c r="G1900">
        <v>30.98</v>
      </c>
      <c r="I1900" t="s">
        <v>8951</v>
      </c>
    </row>
    <row r="1901" spans="1:9">
      <c r="A1901" t="s">
        <v>17984</v>
      </c>
      <c r="B1901" t="s">
        <v>65</v>
      </c>
      <c r="C1901">
        <v>40928</v>
      </c>
      <c r="D1901" t="s">
        <v>10776</v>
      </c>
      <c r="E1901" t="s">
        <v>6706</v>
      </c>
      <c r="F1901">
        <v>4852.32</v>
      </c>
      <c r="G1901">
        <v>5426.83</v>
      </c>
      <c r="I1901" t="s">
        <v>6935</v>
      </c>
    </row>
    <row r="1902" spans="1:9">
      <c r="A1902" t="s">
        <v>17985</v>
      </c>
      <c r="B1902" t="s">
        <v>65</v>
      </c>
      <c r="C1902">
        <v>4083</v>
      </c>
      <c r="D1902" t="s">
        <v>10777</v>
      </c>
      <c r="E1902" t="s">
        <v>62</v>
      </c>
      <c r="F1902">
        <v>41.23</v>
      </c>
      <c r="G1902">
        <v>46.11</v>
      </c>
      <c r="I1902" t="s">
        <v>8951</v>
      </c>
    </row>
    <row r="1903" spans="1:9">
      <c r="A1903" t="s">
        <v>17986</v>
      </c>
      <c r="B1903" t="s">
        <v>65</v>
      </c>
      <c r="C1903">
        <v>40818</v>
      </c>
      <c r="D1903" t="s">
        <v>10778</v>
      </c>
      <c r="E1903" t="s">
        <v>6706</v>
      </c>
      <c r="F1903">
        <v>7221.13</v>
      </c>
      <c r="G1903">
        <v>8076.1</v>
      </c>
      <c r="I1903" t="s">
        <v>6935</v>
      </c>
    </row>
    <row r="1904" spans="1:9">
      <c r="A1904" t="s">
        <v>17987</v>
      </c>
      <c r="B1904" t="s">
        <v>65</v>
      </c>
      <c r="C1904">
        <v>43146</v>
      </c>
      <c r="D1904" t="s">
        <v>10779</v>
      </c>
      <c r="E1904" t="s">
        <v>11</v>
      </c>
      <c r="F1904">
        <v>8.9600000000000009</v>
      </c>
      <c r="G1904">
        <v>8.9600000000000009</v>
      </c>
      <c r="I1904" t="s">
        <v>6935</v>
      </c>
    </row>
    <row r="1905" spans="1:9">
      <c r="A1905" t="s">
        <v>17988</v>
      </c>
      <c r="B1905" t="s">
        <v>65</v>
      </c>
      <c r="C1905">
        <v>2705</v>
      </c>
      <c r="D1905" t="s">
        <v>10780</v>
      </c>
      <c r="E1905" t="s">
        <v>10781</v>
      </c>
      <c r="F1905">
        <v>0.78</v>
      </c>
      <c r="G1905">
        <v>0.78</v>
      </c>
      <c r="I1905" t="s">
        <v>6935</v>
      </c>
    </row>
    <row r="1906" spans="1:9">
      <c r="A1906" t="s">
        <v>17989</v>
      </c>
      <c r="B1906" t="s">
        <v>65</v>
      </c>
      <c r="C1906">
        <v>14250</v>
      </c>
      <c r="D1906" t="s">
        <v>10782</v>
      </c>
      <c r="E1906" t="s">
        <v>10781</v>
      </c>
      <c r="F1906">
        <v>0.8</v>
      </c>
      <c r="G1906">
        <v>0.8</v>
      </c>
      <c r="I1906" t="s">
        <v>8951</v>
      </c>
    </row>
    <row r="1907" spans="1:9">
      <c r="A1907" t="s">
        <v>17990</v>
      </c>
      <c r="B1907" t="s">
        <v>65</v>
      </c>
      <c r="C1907">
        <v>11683</v>
      </c>
      <c r="D1907" t="s">
        <v>10783</v>
      </c>
      <c r="E1907" t="s">
        <v>32</v>
      </c>
      <c r="F1907">
        <v>43.27</v>
      </c>
      <c r="G1907">
        <v>43.27</v>
      </c>
      <c r="I1907" t="s">
        <v>6935</v>
      </c>
    </row>
    <row r="1908" spans="1:9">
      <c r="A1908" t="s">
        <v>17991</v>
      </c>
      <c r="B1908" t="s">
        <v>65</v>
      </c>
      <c r="C1908">
        <v>11684</v>
      </c>
      <c r="D1908" t="s">
        <v>10784</v>
      </c>
      <c r="E1908" t="s">
        <v>32</v>
      </c>
      <c r="F1908">
        <v>47.36</v>
      </c>
      <c r="G1908">
        <v>47.36</v>
      </c>
      <c r="I1908" t="s">
        <v>6935</v>
      </c>
    </row>
    <row r="1909" spans="1:9">
      <c r="A1909" t="s">
        <v>17992</v>
      </c>
      <c r="B1909" t="s">
        <v>65</v>
      </c>
      <c r="C1909">
        <v>6141</v>
      </c>
      <c r="D1909" t="s">
        <v>10785</v>
      </c>
      <c r="E1909" t="s">
        <v>32</v>
      </c>
      <c r="F1909">
        <v>6.59</v>
      </c>
      <c r="G1909">
        <v>6.59</v>
      </c>
      <c r="I1909" t="s">
        <v>6935</v>
      </c>
    </row>
    <row r="1910" spans="1:9">
      <c r="A1910" t="s">
        <v>17993</v>
      </c>
      <c r="B1910" t="s">
        <v>65</v>
      </c>
      <c r="C1910">
        <v>11681</v>
      </c>
      <c r="D1910" t="s">
        <v>10786</v>
      </c>
      <c r="E1910" t="s">
        <v>32</v>
      </c>
      <c r="F1910">
        <v>8.31</v>
      </c>
      <c r="G1910">
        <v>8.31</v>
      </c>
      <c r="I1910" t="s">
        <v>6935</v>
      </c>
    </row>
    <row r="1911" spans="1:9">
      <c r="A1911" t="s">
        <v>17994</v>
      </c>
      <c r="B1911" t="s">
        <v>65</v>
      </c>
      <c r="C1911">
        <v>2706</v>
      </c>
      <c r="D1911" t="s">
        <v>10787</v>
      </c>
      <c r="E1911" t="s">
        <v>62</v>
      </c>
      <c r="F1911">
        <v>113.01</v>
      </c>
      <c r="G1911">
        <v>126.37</v>
      </c>
      <c r="I1911" t="s">
        <v>8951</v>
      </c>
    </row>
    <row r="1912" spans="1:9">
      <c r="A1912" t="s">
        <v>17995</v>
      </c>
      <c r="B1912" t="s">
        <v>65</v>
      </c>
      <c r="C1912">
        <v>40811</v>
      </c>
      <c r="D1912" t="s">
        <v>10788</v>
      </c>
      <c r="E1912" t="s">
        <v>6706</v>
      </c>
      <c r="F1912">
        <v>19790.62</v>
      </c>
      <c r="G1912">
        <v>22133.8</v>
      </c>
      <c r="I1912" t="s">
        <v>6935</v>
      </c>
    </row>
    <row r="1913" spans="1:9">
      <c r="A1913" t="s">
        <v>17996</v>
      </c>
      <c r="B1913" t="s">
        <v>65</v>
      </c>
      <c r="C1913">
        <v>2707</v>
      </c>
      <c r="D1913" t="s">
        <v>10789</v>
      </c>
      <c r="E1913" t="s">
        <v>62</v>
      </c>
      <c r="F1913">
        <v>114.96</v>
      </c>
      <c r="G1913">
        <v>128.55000000000001</v>
      </c>
      <c r="I1913" t="s">
        <v>6935</v>
      </c>
    </row>
    <row r="1914" spans="1:9">
      <c r="A1914" t="s">
        <v>17997</v>
      </c>
      <c r="B1914" t="s">
        <v>65</v>
      </c>
      <c r="C1914">
        <v>40813</v>
      </c>
      <c r="D1914" t="s">
        <v>10790</v>
      </c>
      <c r="E1914" t="s">
        <v>6706</v>
      </c>
      <c r="F1914">
        <v>20132.27</v>
      </c>
      <c r="G1914">
        <v>22515.91</v>
      </c>
      <c r="I1914" t="s">
        <v>6935</v>
      </c>
    </row>
    <row r="1915" spans="1:9">
      <c r="A1915" t="s">
        <v>17998</v>
      </c>
      <c r="B1915" t="s">
        <v>65</v>
      </c>
      <c r="C1915">
        <v>2708</v>
      </c>
      <c r="D1915" t="s">
        <v>10791</v>
      </c>
      <c r="E1915" t="s">
        <v>62</v>
      </c>
      <c r="F1915">
        <v>161.03</v>
      </c>
      <c r="G1915">
        <v>180.07</v>
      </c>
      <c r="I1915" t="s">
        <v>6935</v>
      </c>
    </row>
    <row r="1916" spans="1:9">
      <c r="A1916" t="s">
        <v>17999</v>
      </c>
      <c r="B1916" t="s">
        <v>65</v>
      </c>
      <c r="C1916">
        <v>40814</v>
      </c>
      <c r="D1916" t="s">
        <v>10792</v>
      </c>
      <c r="E1916" t="s">
        <v>6706</v>
      </c>
      <c r="F1916">
        <v>28201.21</v>
      </c>
      <c r="G1916">
        <v>31540.2</v>
      </c>
      <c r="I1916" t="s">
        <v>6935</v>
      </c>
    </row>
    <row r="1917" spans="1:9">
      <c r="A1917" t="s">
        <v>18000</v>
      </c>
      <c r="B1917" t="s">
        <v>65</v>
      </c>
      <c r="C1917">
        <v>38403</v>
      </c>
      <c r="D1917" t="s">
        <v>10793</v>
      </c>
      <c r="E1917" t="s">
        <v>32</v>
      </c>
      <c r="F1917">
        <v>66.42</v>
      </c>
      <c r="G1917">
        <v>66.42</v>
      </c>
      <c r="I1917" t="s">
        <v>6935</v>
      </c>
    </row>
    <row r="1918" spans="1:9">
      <c r="A1918" t="s">
        <v>18001</v>
      </c>
      <c r="B1918" t="s">
        <v>65</v>
      </c>
      <c r="C1918">
        <v>43482</v>
      </c>
      <c r="D1918" t="s">
        <v>10794</v>
      </c>
      <c r="E1918" t="s">
        <v>62</v>
      </c>
      <c r="F1918">
        <v>0.81</v>
      </c>
      <c r="G1918">
        <v>0.81</v>
      </c>
      <c r="I1918" t="s">
        <v>8951</v>
      </c>
    </row>
    <row r="1919" spans="1:9">
      <c r="A1919" t="s">
        <v>18002</v>
      </c>
      <c r="B1919" t="s">
        <v>65</v>
      </c>
      <c r="C1919">
        <v>43494</v>
      </c>
      <c r="D1919" t="s">
        <v>10795</v>
      </c>
      <c r="E1919" t="s">
        <v>6706</v>
      </c>
      <c r="F1919">
        <v>153.54</v>
      </c>
      <c r="G1919">
        <v>153.54</v>
      </c>
      <c r="I1919" t="s">
        <v>8951</v>
      </c>
    </row>
    <row r="1920" spans="1:9">
      <c r="A1920" t="s">
        <v>18003</v>
      </c>
      <c r="B1920" t="s">
        <v>65</v>
      </c>
      <c r="C1920">
        <v>43483</v>
      </c>
      <c r="D1920" t="s">
        <v>10796</v>
      </c>
      <c r="E1920" t="s">
        <v>62</v>
      </c>
      <c r="F1920">
        <v>1.43</v>
      </c>
      <c r="G1920">
        <v>1.43</v>
      </c>
      <c r="I1920" t="s">
        <v>8951</v>
      </c>
    </row>
    <row r="1921" spans="1:9">
      <c r="A1921" t="s">
        <v>18004</v>
      </c>
      <c r="B1921" t="s">
        <v>65</v>
      </c>
      <c r="C1921">
        <v>43495</v>
      </c>
      <c r="D1921" t="s">
        <v>10797</v>
      </c>
      <c r="E1921" t="s">
        <v>6706</v>
      </c>
      <c r="F1921">
        <v>270.51</v>
      </c>
      <c r="G1921">
        <v>270.51</v>
      </c>
      <c r="I1921" t="s">
        <v>8951</v>
      </c>
    </row>
    <row r="1922" spans="1:9">
      <c r="A1922" t="s">
        <v>18005</v>
      </c>
      <c r="B1922" t="s">
        <v>65</v>
      </c>
      <c r="C1922">
        <v>43484</v>
      </c>
      <c r="D1922" t="s">
        <v>10798</v>
      </c>
      <c r="E1922" t="s">
        <v>62</v>
      </c>
      <c r="F1922">
        <v>1.26</v>
      </c>
      <c r="G1922">
        <v>1.26</v>
      </c>
      <c r="I1922" t="s">
        <v>8951</v>
      </c>
    </row>
    <row r="1923" spans="1:9">
      <c r="A1923" t="s">
        <v>18006</v>
      </c>
      <c r="B1923" t="s">
        <v>65</v>
      </c>
      <c r="C1923">
        <v>43496</v>
      </c>
      <c r="D1923" t="s">
        <v>10799</v>
      </c>
      <c r="E1923" t="s">
        <v>6706</v>
      </c>
      <c r="F1923">
        <v>238.02</v>
      </c>
      <c r="G1923">
        <v>238.02</v>
      </c>
      <c r="I1923" t="s">
        <v>8951</v>
      </c>
    </row>
    <row r="1924" spans="1:9">
      <c r="A1924" t="s">
        <v>18007</v>
      </c>
      <c r="B1924" t="s">
        <v>65</v>
      </c>
      <c r="C1924">
        <v>43485</v>
      </c>
      <c r="D1924" t="s">
        <v>10800</v>
      </c>
      <c r="E1924" t="s">
        <v>62</v>
      </c>
      <c r="F1924">
        <v>1.1299999999999999</v>
      </c>
      <c r="G1924">
        <v>1.1299999999999999</v>
      </c>
      <c r="I1924" t="s">
        <v>8951</v>
      </c>
    </row>
    <row r="1925" spans="1:9">
      <c r="A1925" t="s">
        <v>18008</v>
      </c>
      <c r="B1925" t="s">
        <v>65</v>
      </c>
      <c r="C1925">
        <v>43497</v>
      </c>
      <c r="D1925" t="s">
        <v>10801</v>
      </c>
      <c r="E1925" t="s">
        <v>6706</v>
      </c>
      <c r="F1925">
        <v>212.45</v>
      </c>
      <c r="G1925">
        <v>212.45</v>
      </c>
      <c r="I1925" t="s">
        <v>8951</v>
      </c>
    </row>
    <row r="1926" spans="1:9">
      <c r="A1926" t="s">
        <v>18009</v>
      </c>
      <c r="B1926" t="s">
        <v>65</v>
      </c>
      <c r="C1926">
        <v>43487</v>
      </c>
      <c r="D1926" t="s">
        <v>10802</v>
      </c>
      <c r="E1926" t="s">
        <v>62</v>
      </c>
      <c r="F1926">
        <v>1.28</v>
      </c>
      <c r="G1926">
        <v>1.28</v>
      </c>
      <c r="I1926" t="s">
        <v>8951</v>
      </c>
    </row>
    <row r="1927" spans="1:9">
      <c r="A1927" t="s">
        <v>18010</v>
      </c>
      <c r="B1927" t="s">
        <v>65</v>
      </c>
      <c r="C1927">
        <v>43499</v>
      </c>
      <c r="D1927" t="s">
        <v>10803</v>
      </c>
      <c r="E1927" t="s">
        <v>6706</v>
      </c>
      <c r="F1927">
        <v>241.99</v>
      </c>
      <c r="G1927">
        <v>241.99</v>
      </c>
      <c r="I1927" t="s">
        <v>8951</v>
      </c>
    </row>
    <row r="1928" spans="1:9">
      <c r="A1928" t="s">
        <v>18011</v>
      </c>
      <c r="B1928" t="s">
        <v>65</v>
      </c>
      <c r="C1928">
        <v>43486</v>
      </c>
      <c r="D1928" t="s">
        <v>10804</v>
      </c>
      <c r="E1928" t="s">
        <v>62</v>
      </c>
      <c r="F1928">
        <v>0.77</v>
      </c>
      <c r="G1928">
        <v>0.77</v>
      </c>
      <c r="I1928" t="s">
        <v>8951</v>
      </c>
    </row>
    <row r="1929" spans="1:9">
      <c r="A1929" t="s">
        <v>18012</v>
      </c>
      <c r="B1929" t="s">
        <v>65</v>
      </c>
      <c r="C1929">
        <v>43498</v>
      </c>
      <c r="D1929" t="s">
        <v>10805</v>
      </c>
      <c r="E1929" t="s">
        <v>6706</v>
      </c>
      <c r="F1929">
        <v>146</v>
      </c>
      <c r="G1929">
        <v>146</v>
      </c>
      <c r="I1929" t="s">
        <v>8951</v>
      </c>
    </row>
    <row r="1930" spans="1:9">
      <c r="A1930" t="s">
        <v>18013</v>
      </c>
      <c r="B1930" t="s">
        <v>65</v>
      </c>
      <c r="C1930">
        <v>43488</v>
      </c>
      <c r="D1930" t="s">
        <v>10806</v>
      </c>
      <c r="E1930" t="s">
        <v>62</v>
      </c>
      <c r="F1930">
        <v>0.89</v>
      </c>
      <c r="G1930">
        <v>0.89</v>
      </c>
      <c r="I1930" t="s">
        <v>8951</v>
      </c>
    </row>
    <row r="1931" spans="1:9">
      <c r="A1931" t="s">
        <v>18014</v>
      </c>
      <c r="B1931" t="s">
        <v>65</v>
      </c>
      <c r="C1931">
        <v>43500</v>
      </c>
      <c r="D1931" t="s">
        <v>10807</v>
      </c>
      <c r="E1931" t="s">
        <v>6706</v>
      </c>
      <c r="F1931">
        <v>167.95</v>
      </c>
      <c r="G1931">
        <v>167.95</v>
      </c>
      <c r="I1931" t="s">
        <v>8951</v>
      </c>
    </row>
    <row r="1932" spans="1:9">
      <c r="A1932" t="s">
        <v>18015</v>
      </c>
      <c r="B1932" t="s">
        <v>65</v>
      </c>
      <c r="C1932">
        <v>43489</v>
      </c>
      <c r="D1932" t="s">
        <v>10808</v>
      </c>
      <c r="E1932" t="s">
        <v>62</v>
      </c>
      <c r="F1932">
        <v>1.31</v>
      </c>
      <c r="G1932">
        <v>1.31</v>
      </c>
      <c r="I1932" t="s">
        <v>8951</v>
      </c>
    </row>
    <row r="1933" spans="1:9">
      <c r="A1933" t="s">
        <v>18016</v>
      </c>
      <c r="B1933" t="s">
        <v>65</v>
      </c>
      <c r="C1933">
        <v>43501</v>
      </c>
      <c r="D1933" t="s">
        <v>10809</v>
      </c>
      <c r="E1933" t="s">
        <v>6706</v>
      </c>
      <c r="F1933">
        <v>247.11</v>
      </c>
      <c r="G1933">
        <v>247.11</v>
      </c>
      <c r="I1933" t="s">
        <v>8951</v>
      </c>
    </row>
    <row r="1934" spans="1:9">
      <c r="A1934" t="s">
        <v>18017</v>
      </c>
      <c r="B1934" t="s">
        <v>65</v>
      </c>
      <c r="C1934">
        <v>43490</v>
      </c>
      <c r="D1934" t="s">
        <v>10810</v>
      </c>
      <c r="E1934" t="s">
        <v>62</v>
      </c>
      <c r="F1934">
        <v>1.85</v>
      </c>
      <c r="G1934">
        <v>1.85</v>
      </c>
      <c r="I1934" t="s">
        <v>8951</v>
      </c>
    </row>
    <row r="1935" spans="1:9">
      <c r="A1935" t="s">
        <v>18018</v>
      </c>
      <c r="B1935" t="s">
        <v>65</v>
      </c>
      <c r="C1935">
        <v>43502</v>
      </c>
      <c r="D1935" t="s">
        <v>10811</v>
      </c>
      <c r="E1935" t="s">
        <v>6706</v>
      </c>
      <c r="F1935">
        <v>348.39</v>
      </c>
      <c r="G1935">
        <v>348.39</v>
      </c>
      <c r="I1935" t="s">
        <v>8951</v>
      </c>
    </row>
    <row r="1936" spans="1:9">
      <c r="A1936" t="s">
        <v>18019</v>
      </c>
      <c r="B1936" t="s">
        <v>65</v>
      </c>
      <c r="C1936">
        <v>43491</v>
      </c>
      <c r="D1936" t="s">
        <v>10812</v>
      </c>
      <c r="E1936" t="s">
        <v>62</v>
      </c>
      <c r="F1936">
        <v>1.39</v>
      </c>
      <c r="G1936">
        <v>1.39</v>
      </c>
      <c r="I1936" t="s">
        <v>8951</v>
      </c>
    </row>
    <row r="1937" spans="1:9">
      <c r="A1937" t="s">
        <v>18020</v>
      </c>
      <c r="B1937" t="s">
        <v>65</v>
      </c>
      <c r="C1937">
        <v>43503</v>
      </c>
      <c r="D1937" t="s">
        <v>10813</v>
      </c>
      <c r="E1937" t="s">
        <v>6706</v>
      </c>
      <c r="F1937">
        <v>261.93</v>
      </c>
      <c r="G1937">
        <v>261.93</v>
      </c>
      <c r="I1937" t="s">
        <v>8951</v>
      </c>
    </row>
    <row r="1938" spans="1:9">
      <c r="A1938" t="s">
        <v>18021</v>
      </c>
      <c r="B1938" t="s">
        <v>65</v>
      </c>
      <c r="C1938">
        <v>43492</v>
      </c>
      <c r="D1938" t="s">
        <v>10814</v>
      </c>
      <c r="E1938" t="s">
        <v>62</v>
      </c>
      <c r="F1938">
        <v>1.82</v>
      </c>
      <c r="G1938">
        <v>1.82</v>
      </c>
      <c r="I1938" t="s">
        <v>8951</v>
      </c>
    </row>
    <row r="1939" spans="1:9">
      <c r="A1939" t="s">
        <v>18022</v>
      </c>
      <c r="B1939" t="s">
        <v>65</v>
      </c>
      <c r="C1939">
        <v>43504</v>
      </c>
      <c r="D1939" t="s">
        <v>10815</v>
      </c>
      <c r="E1939" t="s">
        <v>6706</v>
      </c>
      <c r="F1939">
        <v>342.83</v>
      </c>
      <c r="G1939">
        <v>342.83</v>
      </c>
      <c r="I1939" t="s">
        <v>8951</v>
      </c>
    </row>
    <row r="1940" spans="1:9">
      <c r="A1940" t="s">
        <v>18023</v>
      </c>
      <c r="B1940" t="s">
        <v>65</v>
      </c>
      <c r="C1940">
        <v>43493</v>
      </c>
      <c r="D1940" t="s">
        <v>10816</v>
      </c>
      <c r="E1940" t="s">
        <v>62</v>
      </c>
      <c r="F1940">
        <v>0.74</v>
      </c>
      <c r="G1940">
        <v>0.74</v>
      </c>
      <c r="I1940" t="s">
        <v>8951</v>
      </c>
    </row>
    <row r="1941" spans="1:9">
      <c r="A1941" t="s">
        <v>18024</v>
      </c>
      <c r="B1941" t="s">
        <v>65</v>
      </c>
      <c r="C1941">
        <v>43505</v>
      </c>
      <c r="D1941" t="s">
        <v>10817</v>
      </c>
      <c r="E1941" t="s">
        <v>6706</v>
      </c>
      <c r="F1941">
        <v>138.97999999999999</v>
      </c>
      <c r="G1941">
        <v>138.97999999999999</v>
      </c>
      <c r="I1941" t="s">
        <v>8951</v>
      </c>
    </row>
    <row r="1942" spans="1:9">
      <c r="A1942" t="s">
        <v>18025</v>
      </c>
      <c r="B1942" t="s">
        <v>65</v>
      </c>
      <c r="C1942">
        <v>37774</v>
      </c>
      <c r="D1942" t="s">
        <v>10818</v>
      </c>
      <c r="E1942" t="s">
        <v>32</v>
      </c>
      <c r="F1942">
        <v>565124.71</v>
      </c>
      <c r="G1942">
        <v>565124.71</v>
      </c>
      <c r="I1942" t="s">
        <v>6935</v>
      </c>
    </row>
    <row r="1943" spans="1:9">
      <c r="A1943" t="s">
        <v>18026</v>
      </c>
      <c r="B1943" t="s">
        <v>65</v>
      </c>
      <c r="C1943">
        <v>38629</v>
      </c>
      <c r="D1943" t="s">
        <v>10819</v>
      </c>
      <c r="E1943" t="s">
        <v>32</v>
      </c>
      <c r="F1943">
        <v>2901126.21</v>
      </c>
      <c r="G1943">
        <v>2901126.21</v>
      </c>
      <c r="I1943" t="s">
        <v>6935</v>
      </c>
    </row>
    <row r="1944" spans="1:9">
      <c r="A1944" t="s">
        <v>18027</v>
      </c>
      <c r="B1944" t="s">
        <v>65</v>
      </c>
      <c r="C1944">
        <v>38630</v>
      </c>
      <c r="D1944" t="s">
        <v>10820</v>
      </c>
      <c r="E1944" t="s">
        <v>32</v>
      </c>
      <c r="F1944">
        <v>1948961.71</v>
      </c>
      <c r="G1944">
        <v>1948961.71</v>
      </c>
      <c r="I1944" t="s">
        <v>6935</v>
      </c>
    </row>
    <row r="1945" spans="1:9">
      <c r="A1945" t="s">
        <v>18028</v>
      </c>
      <c r="B1945" t="s">
        <v>65</v>
      </c>
      <c r="C1945">
        <v>38476</v>
      </c>
      <c r="D1945" t="s">
        <v>10821</v>
      </c>
      <c r="E1945" t="s">
        <v>32</v>
      </c>
      <c r="F1945">
        <v>254.22</v>
      </c>
      <c r="G1945">
        <v>254.22</v>
      </c>
      <c r="I1945" t="s">
        <v>6935</v>
      </c>
    </row>
    <row r="1946" spans="1:9">
      <c r="A1946" t="s">
        <v>18029</v>
      </c>
      <c r="B1946" t="s">
        <v>65</v>
      </c>
      <c r="C1946">
        <v>38477</v>
      </c>
      <c r="D1946" t="s">
        <v>10822</v>
      </c>
      <c r="E1946" t="s">
        <v>32</v>
      </c>
      <c r="F1946">
        <v>674.08</v>
      </c>
      <c r="G1946">
        <v>674.08</v>
      </c>
      <c r="I1946" t="s">
        <v>6935</v>
      </c>
    </row>
    <row r="1947" spans="1:9">
      <c r="A1947" t="s">
        <v>18030</v>
      </c>
      <c r="B1947" t="s">
        <v>65</v>
      </c>
      <c r="C1947">
        <v>45112</v>
      </c>
      <c r="D1947" t="s">
        <v>10823</v>
      </c>
      <c r="E1947" t="s">
        <v>32</v>
      </c>
      <c r="F1947">
        <v>1119224.01</v>
      </c>
      <c r="G1947">
        <v>1119224.01</v>
      </c>
      <c r="I1947" t="s">
        <v>6935</v>
      </c>
    </row>
    <row r="1948" spans="1:9">
      <c r="A1948" t="s">
        <v>18031</v>
      </c>
      <c r="B1948" t="s">
        <v>65</v>
      </c>
      <c r="C1948">
        <v>14525</v>
      </c>
      <c r="D1948" t="s">
        <v>10824</v>
      </c>
      <c r="E1948" t="s">
        <v>32</v>
      </c>
      <c r="F1948">
        <v>973058.6</v>
      </c>
      <c r="G1948">
        <v>973058.6</v>
      </c>
      <c r="I1948" t="s">
        <v>6935</v>
      </c>
    </row>
    <row r="1949" spans="1:9">
      <c r="A1949" t="s">
        <v>18032</v>
      </c>
      <c r="B1949" t="s">
        <v>65</v>
      </c>
      <c r="C1949">
        <v>36408</v>
      </c>
      <c r="D1949" t="s">
        <v>10825</v>
      </c>
      <c r="E1949" t="s">
        <v>32</v>
      </c>
      <c r="F1949">
        <v>1187916.6000000001</v>
      </c>
      <c r="G1949">
        <v>1187916.6000000001</v>
      </c>
      <c r="I1949" t="s">
        <v>6935</v>
      </c>
    </row>
    <row r="1950" spans="1:9">
      <c r="A1950" t="s">
        <v>18033</v>
      </c>
      <c r="B1950" t="s">
        <v>65</v>
      </c>
      <c r="C1950">
        <v>2723</v>
      </c>
      <c r="D1950" t="s">
        <v>10826</v>
      </c>
      <c r="E1950" t="s">
        <v>32</v>
      </c>
      <c r="F1950">
        <v>723079.62</v>
      </c>
      <c r="G1950">
        <v>723079.62</v>
      </c>
      <c r="I1950" t="s">
        <v>6935</v>
      </c>
    </row>
    <row r="1951" spans="1:9">
      <c r="A1951" t="s">
        <v>18034</v>
      </c>
      <c r="B1951" t="s">
        <v>65</v>
      </c>
      <c r="C1951">
        <v>10685</v>
      </c>
      <c r="D1951" t="s">
        <v>10827</v>
      </c>
      <c r="E1951" t="s">
        <v>32</v>
      </c>
      <c r="F1951">
        <v>859948.31</v>
      </c>
      <c r="G1951">
        <v>859948.31</v>
      </c>
      <c r="I1951" t="s">
        <v>8951</v>
      </c>
    </row>
    <row r="1952" spans="1:9">
      <c r="A1952" t="s">
        <v>18035</v>
      </c>
      <c r="B1952" t="s">
        <v>65</v>
      </c>
      <c r="C1952">
        <v>40636</v>
      </c>
      <c r="D1952" t="s">
        <v>10828</v>
      </c>
      <c r="E1952" t="s">
        <v>32</v>
      </c>
      <c r="F1952">
        <v>1190812.3</v>
      </c>
      <c r="G1952">
        <v>1190812.3</v>
      </c>
      <c r="I1952" t="s">
        <v>6935</v>
      </c>
    </row>
    <row r="1953" spans="1:9">
      <c r="A1953" t="s">
        <v>18036</v>
      </c>
      <c r="B1953" t="s">
        <v>65</v>
      </c>
      <c r="C1953">
        <v>4111</v>
      </c>
      <c r="D1953" t="s">
        <v>10829</v>
      </c>
      <c r="E1953" t="s">
        <v>32</v>
      </c>
      <c r="F1953">
        <v>47.59</v>
      </c>
      <c r="G1953">
        <v>47.59</v>
      </c>
      <c r="I1953" t="s">
        <v>6935</v>
      </c>
    </row>
    <row r="1954" spans="1:9">
      <c r="A1954" t="s">
        <v>18037</v>
      </c>
      <c r="B1954" t="s">
        <v>65</v>
      </c>
      <c r="C1954">
        <v>44538</v>
      </c>
      <c r="D1954" t="s">
        <v>31867</v>
      </c>
      <c r="E1954" t="s">
        <v>32</v>
      </c>
      <c r="F1954">
        <v>55.93</v>
      </c>
      <c r="G1954">
        <v>55.93</v>
      </c>
      <c r="I1954" t="s">
        <v>6935</v>
      </c>
    </row>
    <row r="1955" spans="1:9">
      <c r="A1955" t="s">
        <v>18038</v>
      </c>
      <c r="B1955" t="s">
        <v>65</v>
      </c>
      <c r="C1955">
        <v>12</v>
      </c>
      <c r="D1955" t="s">
        <v>10830</v>
      </c>
      <c r="E1955" t="s">
        <v>32</v>
      </c>
      <c r="F1955">
        <v>7.05</v>
      </c>
      <c r="G1955">
        <v>7.05</v>
      </c>
      <c r="I1955" t="s">
        <v>6935</v>
      </c>
    </row>
    <row r="1956" spans="1:9">
      <c r="A1956" t="s">
        <v>18039</v>
      </c>
      <c r="B1956" t="s">
        <v>65</v>
      </c>
      <c r="C1956">
        <v>37554</v>
      </c>
      <c r="D1956" t="s">
        <v>10831</v>
      </c>
      <c r="E1956" t="s">
        <v>32</v>
      </c>
      <c r="F1956">
        <v>387.54</v>
      </c>
      <c r="G1956">
        <v>387.54</v>
      </c>
      <c r="I1956" t="s">
        <v>6935</v>
      </c>
    </row>
    <row r="1957" spans="1:9">
      <c r="A1957" t="s">
        <v>18040</v>
      </c>
      <c r="B1957" t="s">
        <v>65</v>
      </c>
      <c r="C1957">
        <v>37555</v>
      </c>
      <c r="D1957" t="s">
        <v>10832</v>
      </c>
      <c r="E1957" t="s">
        <v>32</v>
      </c>
      <c r="F1957">
        <v>471.42</v>
      </c>
      <c r="G1957">
        <v>471.42</v>
      </c>
      <c r="I1957" t="s">
        <v>6935</v>
      </c>
    </row>
    <row r="1958" spans="1:9">
      <c r="A1958" t="s">
        <v>18041</v>
      </c>
      <c r="B1958" t="s">
        <v>65</v>
      </c>
      <c r="C1958">
        <v>10902</v>
      </c>
      <c r="D1958" t="s">
        <v>10833</v>
      </c>
      <c r="E1958" t="s">
        <v>32</v>
      </c>
      <c r="F1958">
        <v>118.29</v>
      </c>
      <c r="G1958">
        <v>118.29</v>
      </c>
      <c r="I1958" t="s">
        <v>6935</v>
      </c>
    </row>
    <row r="1959" spans="1:9">
      <c r="A1959" t="s">
        <v>18042</v>
      </c>
      <c r="B1959" t="s">
        <v>65</v>
      </c>
      <c r="C1959">
        <v>20965</v>
      </c>
      <c r="D1959" t="s">
        <v>10834</v>
      </c>
      <c r="E1959" t="s">
        <v>32</v>
      </c>
      <c r="F1959">
        <v>119.39</v>
      </c>
      <c r="G1959">
        <v>119.39</v>
      </c>
      <c r="I1959" t="s">
        <v>6935</v>
      </c>
    </row>
    <row r="1960" spans="1:9">
      <c r="A1960" t="s">
        <v>18043</v>
      </c>
      <c r="B1960" t="s">
        <v>65</v>
      </c>
      <c r="C1960">
        <v>20966</v>
      </c>
      <c r="D1960" t="s">
        <v>10835</v>
      </c>
      <c r="E1960" t="s">
        <v>32</v>
      </c>
      <c r="F1960">
        <v>128.55000000000001</v>
      </c>
      <c r="G1960">
        <v>128.55000000000001</v>
      </c>
      <c r="I1960" t="s">
        <v>6935</v>
      </c>
    </row>
    <row r="1961" spans="1:9">
      <c r="A1961" t="s">
        <v>18044</v>
      </c>
      <c r="B1961" t="s">
        <v>65</v>
      </c>
      <c r="C1961">
        <v>10903</v>
      </c>
      <c r="D1961" t="s">
        <v>10836</v>
      </c>
      <c r="E1961" t="s">
        <v>32</v>
      </c>
      <c r="F1961">
        <v>194.85</v>
      </c>
      <c r="G1961">
        <v>194.85</v>
      </c>
      <c r="I1961" t="s">
        <v>6935</v>
      </c>
    </row>
    <row r="1962" spans="1:9">
      <c r="A1962" t="s">
        <v>18045</v>
      </c>
      <c r="B1962" t="s">
        <v>65</v>
      </c>
      <c r="C1962">
        <v>20967</v>
      </c>
      <c r="D1962" t="s">
        <v>10837</v>
      </c>
      <c r="E1962" t="s">
        <v>32</v>
      </c>
      <c r="F1962">
        <v>194.85</v>
      </c>
      <c r="G1962">
        <v>194.85</v>
      </c>
      <c r="I1962" t="s">
        <v>6935</v>
      </c>
    </row>
    <row r="1963" spans="1:9">
      <c r="A1963" t="s">
        <v>18046</v>
      </c>
      <c r="B1963" t="s">
        <v>65</v>
      </c>
      <c r="C1963">
        <v>20968</v>
      </c>
      <c r="D1963" t="s">
        <v>10838</v>
      </c>
      <c r="E1963" t="s">
        <v>32</v>
      </c>
      <c r="F1963">
        <v>213.71</v>
      </c>
      <c r="G1963">
        <v>213.71</v>
      </c>
      <c r="I1963" t="s">
        <v>6935</v>
      </c>
    </row>
    <row r="1964" spans="1:9">
      <c r="A1964" t="s">
        <v>18047</v>
      </c>
      <c r="B1964" t="s">
        <v>65</v>
      </c>
      <c r="C1964">
        <v>11359</v>
      </c>
      <c r="D1964" t="s">
        <v>10839</v>
      </c>
      <c r="E1964" t="s">
        <v>32</v>
      </c>
      <c r="F1964">
        <v>969.9</v>
      </c>
      <c r="G1964">
        <v>969.9</v>
      </c>
      <c r="I1964" t="s">
        <v>8951</v>
      </c>
    </row>
    <row r="1965" spans="1:9">
      <c r="A1965" t="s">
        <v>18048</v>
      </c>
      <c r="B1965" t="s">
        <v>65</v>
      </c>
      <c r="C1965">
        <v>39017</v>
      </c>
      <c r="D1965" t="s">
        <v>10840</v>
      </c>
      <c r="E1965" t="s">
        <v>32</v>
      </c>
      <c r="F1965">
        <v>0.22</v>
      </c>
      <c r="G1965">
        <v>0.22</v>
      </c>
      <c r="I1965" t="s">
        <v>6935</v>
      </c>
    </row>
    <row r="1966" spans="1:9">
      <c r="A1966" t="s">
        <v>18049</v>
      </c>
      <c r="B1966" t="s">
        <v>65</v>
      </c>
      <c r="C1966">
        <v>39315</v>
      </c>
      <c r="D1966" t="s">
        <v>10841</v>
      </c>
      <c r="E1966" t="s">
        <v>32</v>
      </c>
      <c r="F1966">
        <v>0.36</v>
      </c>
      <c r="G1966">
        <v>0.36</v>
      </c>
      <c r="I1966" t="s">
        <v>6935</v>
      </c>
    </row>
    <row r="1967" spans="1:9">
      <c r="A1967" t="s">
        <v>18050</v>
      </c>
      <c r="B1967" t="s">
        <v>65</v>
      </c>
      <c r="C1967">
        <v>39016</v>
      </c>
      <c r="D1967" t="s">
        <v>10842</v>
      </c>
      <c r="E1967" t="s">
        <v>32</v>
      </c>
      <c r="F1967">
        <v>0.37</v>
      </c>
      <c r="G1967">
        <v>0.37</v>
      </c>
      <c r="I1967" t="s">
        <v>6935</v>
      </c>
    </row>
    <row r="1968" spans="1:9">
      <c r="A1968" t="s">
        <v>18051</v>
      </c>
      <c r="B1968" t="s">
        <v>65</v>
      </c>
      <c r="C1968">
        <v>39481</v>
      </c>
      <c r="D1968" t="s">
        <v>10843</v>
      </c>
      <c r="E1968" t="s">
        <v>32</v>
      </c>
      <c r="F1968">
        <v>1.79</v>
      </c>
      <c r="G1968">
        <v>1.79</v>
      </c>
      <c r="I1968" t="s">
        <v>6935</v>
      </c>
    </row>
    <row r="1969" spans="1:9">
      <c r="A1969" t="s">
        <v>18052</v>
      </c>
      <c r="B1969" t="s">
        <v>65</v>
      </c>
      <c r="C1969">
        <v>39013</v>
      </c>
      <c r="D1969" t="s">
        <v>10844</v>
      </c>
      <c r="E1969" t="s">
        <v>32</v>
      </c>
      <c r="F1969">
        <v>1.53</v>
      </c>
      <c r="G1969">
        <v>1.53</v>
      </c>
      <c r="I1969" t="s">
        <v>6935</v>
      </c>
    </row>
    <row r="1970" spans="1:9">
      <c r="A1970" t="s">
        <v>18053</v>
      </c>
      <c r="B1970" t="s">
        <v>65</v>
      </c>
      <c r="C1970">
        <v>44919</v>
      </c>
      <c r="D1970" t="s">
        <v>10845</v>
      </c>
      <c r="E1970" t="s">
        <v>32</v>
      </c>
      <c r="F1970">
        <v>2.85</v>
      </c>
      <c r="G1970">
        <v>2.85</v>
      </c>
      <c r="I1970" t="s">
        <v>6935</v>
      </c>
    </row>
    <row r="1971" spans="1:9">
      <c r="A1971" t="s">
        <v>18054</v>
      </c>
      <c r="B1971" t="s">
        <v>65</v>
      </c>
      <c r="C1971">
        <v>40433</v>
      </c>
      <c r="D1971" t="s">
        <v>10846</v>
      </c>
      <c r="E1971" t="s">
        <v>32</v>
      </c>
      <c r="F1971">
        <v>1.58</v>
      </c>
      <c r="G1971">
        <v>1.58</v>
      </c>
      <c r="I1971" t="s">
        <v>6935</v>
      </c>
    </row>
    <row r="1972" spans="1:9">
      <c r="A1972" t="s">
        <v>18055</v>
      </c>
      <c r="B1972" t="s">
        <v>65</v>
      </c>
      <c r="C1972">
        <v>20219</v>
      </c>
      <c r="D1972" t="s">
        <v>10847</v>
      </c>
      <c r="E1972" t="s">
        <v>32</v>
      </c>
      <c r="F1972">
        <v>140400</v>
      </c>
      <c r="G1972">
        <v>140400</v>
      </c>
      <c r="I1972" t="s">
        <v>8951</v>
      </c>
    </row>
    <row r="1973" spans="1:9">
      <c r="A1973" t="s">
        <v>18056</v>
      </c>
      <c r="B1973" t="s">
        <v>65</v>
      </c>
      <c r="C1973">
        <v>36484</v>
      </c>
      <c r="D1973" t="s">
        <v>10848</v>
      </c>
      <c r="E1973" t="s">
        <v>32</v>
      </c>
      <c r="F1973">
        <v>298043.63</v>
      </c>
      <c r="G1973">
        <v>298043.63</v>
      </c>
      <c r="I1973" t="s">
        <v>6935</v>
      </c>
    </row>
    <row r="1974" spans="1:9">
      <c r="A1974" t="s">
        <v>18057</v>
      </c>
      <c r="B1974" t="s">
        <v>65</v>
      </c>
      <c r="C1974">
        <v>38368</v>
      </c>
      <c r="D1974" t="s">
        <v>10849</v>
      </c>
      <c r="E1974" t="s">
        <v>32</v>
      </c>
      <c r="F1974">
        <v>7.89</v>
      </c>
      <c r="G1974">
        <v>7.89</v>
      </c>
      <c r="I1974" t="s">
        <v>6935</v>
      </c>
    </row>
    <row r="1975" spans="1:9">
      <c r="A1975" t="s">
        <v>18058</v>
      </c>
      <c r="B1975" t="s">
        <v>65</v>
      </c>
      <c r="C1975">
        <v>38367</v>
      </c>
      <c r="D1975" t="s">
        <v>10850</v>
      </c>
      <c r="E1975" t="s">
        <v>32</v>
      </c>
      <c r="F1975">
        <v>12.59</v>
      </c>
      <c r="G1975">
        <v>12.59</v>
      </c>
      <c r="I1975" t="s">
        <v>6935</v>
      </c>
    </row>
    <row r="1976" spans="1:9">
      <c r="A1976" t="s">
        <v>18059</v>
      </c>
      <c r="B1976" t="s">
        <v>65</v>
      </c>
      <c r="C1976">
        <v>38091</v>
      </c>
      <c r="D1976" t="s">
        <v>10851</v>
      </c>
      <c r="E1976" t="s">
        <v>32</v>
      </c>
      <c r="F1976">
        <v>2.48</v>
      </c>
      <c r="G1976">
        <v>2.48</v>
      </c>
      <c r="I1976" t="s">
        <v>6935</v>
      </c>
    </row>
    <row r="1977" spans="1:9">
      <c r="A1977" t="s">
        <v>18060</v>
      </c>
      <c r="B1977" t="s">
        <v>65</v>
      </c>
      <c r="C1977">
        <v>38095</v>
      </c>
      <c r="D1977" t="s">
        <v>10852</v>
      </c>
      <c r="E1977" t="s">
        <v>32</v>
      </c>
      <c r="F1977">
        <v>5.24</v>
      </c>
      <c r="G1977">
        <v>5.24</v>
      </c>
      <c r="I1977" t="s">
        <v>6935</v>
      </c>
    </row>
    <row r="1978" spans="1:9">
      <c r="A1978" t="s">
        <v>18061</v>
      </c>
      <c r="B1978" t="s">
        <v>65</v>
      </c>
      <c r="C1978">
        <v>38092</v>
      </c>
      <c r="D1978" t="s">
        <v>10853</v>
      </c>
      <c r="E1978" t="s">
        <v>32</v>
      </c>
      <c r="F1978">
        <v>2.35</v>
      </c>
      <c r="G1978">
        <v>2.35</v>
      </c>
      <c r="I1978" t="s">
        <v>6935</v>
      </c>
    </row>
    <row r="1979" spans="1:9">
      <c r="A1979" t="s">
        <v>18062</v>
      </c>
      <c r="B1979" t="s">
        <v>65</v>
      </c>
      <c r="C1979">
        <v>38093</v>
      </c>
      <c r="D1979" t="s">
        <v>10854</v>
      </c>
      <c r="E1979" t="s">
        <v>32</v>
      </c>
      <c r="F1979">
        <v>2.4300000000000002</v>
      </c>
      <c r="G1979">
        <v>2.4300000000000002</v>
      </c>
      <c r="I1979" t="s">
        <v>6935</v>
      </c>
    </row>
    <row r="1980" spans="1:9">
      <c r="A1980" t="s">
        <v>18063</v>
      </c>
      <c r="B1980" t="s">
        <v>65</v>
      </c>
      <c r="C1980">
        <v>38096</v>
      </c>
      <c r="D1980" t="s">
        <v>10855</v>
      </c>
      <c r="E1980" t="s">
        <v>32</v>
      </c>
      <c r="F1980">
        <v>5.64</v>
      </c>
      <c r="G1980">
        <v>5.64</v>
      </c>
      <c r="I1980" t="s">
        <v>6935</v>
      </c>
    </row>
    <row r="1981" spans="1:9">
      <c r="A1981" t="s">
        <v>18064</v>
      </c>
      <c r="B1981" t="s">
        <v>65</v>
      </c>
      <c r="C1981">
        <v>38094</v>
      </c>
      <c r="D1981" t="s">
        <v>10856</v>
      </c>
      <c r="E1981" t="s">
        <v>32</v>
      </c>
      <c r="F1981">
        <v>2.97</v>
      </c>
      <c r="G1981">
        <v>2.97</v>
      </c>
      <c r="I1981" t="s">
        <v>6935</v>
      </c>
    </row>
    <row r="1982" spans="1:9">
      <c r="A1982" t="s">
        <v>18065</v>
      </c>
      <c r="B1982" t="s">
        <v>65</v>
      </c>
      <c r="C1982">
        <v>38097</v>
      </c>
      <c r="D1982" t="s">
        <v>10857</v>
      </c>
      <c r="E1982" t="s">
        <v>32</v>
      </c>
      <c r="F1982">
        <v>6.04</v>
      </c>
      <c r="G1982">
        <v>6.04</v>
      </c>
      <c r="I1982" t="s">
        <v>6935</v>
      </c>
    </row>
    <row r="1983" spans="1:9">
      <c r="A1983" t="s">
        <v>18066</v>
      </c>
      <c r="B1983" t="s">
        <v>65</v>
      </c>
      <c r="C1983">
        <v>38098</v>
      </c>
      <c r="D1983" t="s">
        <v>10858</v>
      </c>
      <c r="E1983" t="s">
        <v>32</v>
      </c>
      <c r="F1983">
        <v>6.04</v>
      </c>
      <c r="G1983">
        <v>6.04</v>
      </c>
      <c r="I1983" t="s">
        <v>6935</v>
      </c>
    </row>
    <row r="1984" spans="1:9">
      <c r="A1984" t="s">
        <v>18067</v>
      </c>
      <c r="B1984" t="s">
        <v>65</v>
      </c>
      <c r="C1984">
        <v>11186</v>
      </c>
      <c r="D1984" t="s">
        <v>10859</v>
      </c>
      <c r="E1984" t="s">
        <v>9</v>
      </c>
      <c r="F1984">
        <v>516</v>
      </c>
      <c r="G1984">
        <v>516</v>
      </c>
      <c r="I1984" t="s">
        <v>6935</v>
      </c>
    </row>
    <row r="1985" spans="1:9">
      <c r="A1985" t="s">
        <v>18068</v>
      </c>
      <c r="B1985" t="s">
        <v>65</v>
      </c>
      <c r="C1985">
        <v>11558</v>
      </c>
      <c r="D1985" t="s">
        <v>10860</v>
      </c>
      <c r="E1985" t="s">
        <v>9354</v>
      </c>
      <c r="F1985">
        <v>13.07</v>
      </c>
      <c r="G1985">
        <v>13.07</v>
      </c>
      <c r="I1985" t="s">
        <v>6935</v>
      </c>
    </row>
    <row r="1986" spans="1:9">
      <c r="A1986" t="s">
        <v>18069</v>
      </c>
      <c r="B1986" t="s">
        <v>65</v>
      </c>
      <c r="C1986">
        <v>11557</v>
      </c>
      <c r="D1986" t="s">
        <v>10861</v>
      </c>
      <c r="E1986" t="s">
        <v>9354</v>
      </c>
      <c r="F1986">
        <v>33.1</v>
      </c>
      <c r="G1986">
        <v>33.1</v>
      </c>
      <c r="I1986" t="s">
        <v>6935</v>
      </c>
    </row>
    <row r="1987" spans="1:9">
      <c r="A1987" t="s">
        <v>18070</v>
      </c>
      <c r="B1987" t="s">
        <v>65</v>
      </c>
      <c r="C1987">
        <v>2759</v>
      </c>
      <c r="D1987" t="s">
        <v>10862</v>
      </c>
      <c r="E1987" t="s">
        <v>32</v>
      </c>
      <c r="F1987">
        <v>9.68</v>
      </c>
      <c r="G1987">
        <v>9.68</v>
      </c>
      <c r="I1987" t="s">
        <v>8951</v>
      </c>
    </row>
    <row r="1988" spans="1:9">
      <c r="A1988" t="s">
        <v>18071</v>
      </c>
      <c r="B1988" t="s">
        <v>65</v>
      </c>
      <c r="C1988">
        <v>38124</v>
      </c>
      <c r="D1988" t="s">
        <v>10863</v>
      </c>
      <c r="E1988" t="s">
        <v>32</v>
      </c>
      <c r="F1988">
        <v>28</v>
      </c>
      <c r="G1988">
        <v>28</v>
      </c>
      <c r="I1988" t="s">
        <v>8951</v>
      </c>
    </row>
    <row r="1989" spans="1:9">
      <c r="A1989" t="s">
        <v>18072</v>
      </c>
      <c r="B1989" t="s">
        <v>65</v>
      </c>
      <c r="C1989">
        <v>38380</v>
      </c>
      <c r="D1989" t="s">
        <v>10864</v>
      </c>
      <c r="E1989" t="s">
        <v>32</v>
      </c>
      <c r="F1989">
        <v>20.94</v>
      </c>
      <c r="G1989">
        <v>20.94</v>
      </c>
      <c r="I1989" t="s">
        <v>6935</v>
      </c>
    </row>
    <row r="1990" spans="1:9">
      <c r="A1990" t="s">
        <v>31868</v>
      </c>
      <c r="B1990" t="s">
        <v>65</v>
      </c>
      <c r="C1990">
        <v>45278</v>
      </c>
      <c r="D1990" t="s">
        <v>31869</v>
      </c>
      <c r="E1990" t="s">
        <v>32</v>
      </c>
      <c r="F1990">
        <v>107.49</v>
      </c>
      <c r="G1990">
        <v>107.49</v>
      </c>
      <c r="I1990" t="s">
        <v>6935</v>
      </c>
    </row>
    <row r="1991" spans="1:9">
      <c r="A1991" t="s">
        <v>18073</v>
      </c>
      <c r="B1991" t="s">
        <v>65</v>
      </c>
      <c r="C1991">
        <v>42429</v>
      </c>
      <c r="D1991" t="s">
        <v>10865</v>
      </c>
      <c r="E1991" t="s">
        <v>32</v>
      </c>
      <c r="F1991">
        <v>6025.1</v>
      </c>
      <c r="G1991">
        <v>6025.1</v>
      </c>
      <c r="I1991" t="s">
        <v>6935</v>
      </c>
    </row>
    <row r="1992" spans="1:9">
      <c r="A1992" t="s">
        <v>18074</v>
      </c>
      <c r="B1992" t="s">
        <v>65</v>
      </c>
      <c r="C1992">
        <v>39616</v>
      </c>
      <c r="D1992" t="s">
        <v>10866</v>
      </c>
      <c r="E1992" t="s">
        <v>32</v>
      </c>
      <c r="F1992">
        <v>400.97</v>
      </c>
      <c r="G1992">
        <v>400.97</v>
      </c>
      <c r="I1992" t="s">
        <v>8951</v>
      </c>
    </row>
    <row r="1993" spans="1:9">
      <c r="A1993" t="s">
        <v>18075</v>
      </c>
      <c r="B1993" t="s">
        <v>65</v>
      </c>
      <c r="C1993">
        <v>39618</v>
      </c>
      <c r="D1993" t="s">
        <v>10867</v>
      </c>
      <c r="E1993" t="s">
        <v>32</v>
      </c>
      <c r="F1993">
        <v>727.29</v>
      </c>
      <c r="G1993">
        <v>727.29</v>
      </c>
      <c r="I1993" t="s">
        <v>6935</v>
      </c>
    </row>
    <row r="1994" spans="1:9">
      <c r="A1994" t="s">
        <v>18076</v>
      </c>
      <c r="B1994" t="s">
        <v>65</v>
      </c>
      <c r="C1994">
        <v>39619</v>
      </c>
      <c r="D1994" t="s">
        <v>10868</v>
      </c>
      <c r="E1994" t="s">
        <v>32</v>
      </c>
      <c r="F1994">
        <v>996.09</v>
      </c>
      <c r="G1994">
        <v>996.09</v>
      </c>
      <c r="I1994" t="s">
        <v>6935</v>
      </c>
    </row>
    <row r="1995" spans="1:9">
      <c r="A1995" t="s">
        <v>18077</v>
      </c>
      <c r="B1995" t="s">
        <v>65</v>
      </c>
      <c r="C1995">
        <v>39613</v>
      </c>
      <c r="D1995" t="s">
        <v>10869</v>
      </c>
      <c r="E1995" t="s">
        <v>32</v>
      </c>
      <c r="F1995">
        <v>159.27000000000001</v>
      </c>
      <c r="G1995">
        <v>159.27000000000001</v>
      </c>
      <c r="I1995" t="s">
        <v>6935</v>
      </c>
    </row>
    <row r="1996" spans="1:9">
      <c r="A1996" t="s">
        <v>18078</v>
      </c>
      <c r="B1996" t="s">
        <v>65</v>
      </c>
      <c r="C1996">
        <v>39614</v>
      </c>
      <c r="D1996" t="s">
        <v>10870</v>
      </c>
      <c r="E1996" t="s">
        <v>32</v>
      </c>
      <c r="F1996">
        <v>232.37</v>
      </c>
      <c r="G1996">
        <v>232.37</v>
      </c>
      <c r="I1996" t="s">
        <v>6935</v>
      </c>
    </row>
    <row r="1997" spans="1:9">
      <c r="A1997" t="s">
        <v>18079</v>
      </c>
      <c r="B1997" t="s">
        <v>65</v>
      </c>
      <c r="C1997">
        <v>38538</v>
      </c>
      <c r="D1997" t="s">
        <v>10871</v>
      </c>
      <c r="E1997" t="s">
        <v>12</v>
      </c>
      <c r="F1997">
        <v>85</v>
      </c>
      <c r="G1997">
        <v>85</v>
      </c>
      <c r="I1997" t="s">
        <v>8951</v>
      </c>
    </row>
    <row r="1998" spans="1:9">
      <c r="A1998" t="s">
        <v>18080</v>
      </c>
      <c r="B1998" t="s">
        <v>65</v>
      </c>
      <c r="C1998">
        <v>38539</v>
      </c>
      <c r="D1998" t="s">
        <v>10872</v>
      </c>
      <c r="E1998" t="s">
        <v>12</v>
      </c>
      <c r="F1998">
        <v>115.59</v>
      </c>
      <c r="G1998">
        <v>115.59</v>
      </c>
      <c r="I1998" t="s">
        <v>6935</v>
      </c>
    </row>
    <row r="1999" spans="1:9">
      <c r="A1999" t="s">
        <v>18081</v>
      </c>
      <c r="B1999" t="s">
        <v>65</v>
      </c>
      <c r="C1999">
        <v>38540</v>
      </c>
      <c r="D1999" t="s">
        <v>10873</v>
      </c>
      <c r="E1999" t="s">
        <v>12</v>
      </c>
      <c r="F1999">
        <v>296.23</v>
      </c>
      <c r="G1999">
        <v>296.23</v>
      </c>
      <c r="I1999" t="s">
        <v>6935</v>
      </c>
    </row>
    <row r="2000" spans="1:9">
      <c r="A2000" t="s">
        <v>18082</v>
      </c>
      <c r="B2000" t="s">
        <v>65</v>
      </c>
      <c r="C2000">
        <v>38384</v>
      </c>
      <c r="D2000" t="s">
        <v>10874</v>
      </c>
      <c r="E2000" t="s">
        <v>32</v>
      </c>
      <c r="F2000">
        <v>15.08</v>
      </c>
      <c r="G2000">
        <v>15.08</v>
      </c>
      <c r="I2000" t="s">
        <v>6935</v>
      </c>
    </row>
    <row r="2001" spans="1:9">
      <c r="A2001" t="s">
        <v>18083</v>
      </c>
      <c r="B2001" t="s">
        <v>65</v>
      </c>
      <c r="C2001">
        <v>13</v>
      </c>
      <c r="D2001" t="s">
        <v>10875</v>
      </c>
      <c r="E2001" t="s">
        <v>11</v>
      </c>
      <c r="F2001">
        <v>20.420000000000002</v>
      </c>
      <c r="G2001">
        <v>20.420000000000002</v>
      </c>
      <c r="I2001" t="s">
        <v>6935</v>
      </c>
    </row>
    <row r="2002" spans="1:9">
      <c r="A2002" t="s">
        <v>18084</v>
      </c>
      <c r="B2002" t="s">
        <v>65</v>
      </c>
      <c r="C2002">
        <v>2762</v>
      </c>
      <c r="D2002" t="s">
        <v>10876</v>
      </c>
      <c r="E2002" t="s">
        <v>12</v>
      </c>
      <c r="F2002">
        <v>12.1</v>
      </c>
      <c r="G2002">
        <v>12.1</v>
      </c>
      <c r="I2002" t="s">
        <v>6935</v>
      </c>
    </row>
    <row r="2003" spans="1:9">
      <c r="A2003" t="s">
        <v>18085</v>
      </c>
      <c r="B2003" t="s">
        <v>65</v>
      </c>
      <c r="C2003">
        <v>21142</v>
      </c>
      <c r="D2003" t="s">
        <v>10877</v>
      </c>
      <c r="E2003" t="s">
        <v>32</v>
      </c>
      <c r="F2003">
        <v>35.35</v>
      </c>
      <c r="G2003">
        <v>35.35</v>
      </c>
      <c r="I2003" t="s">
        <v>6935</v>
      </c>
    </row>
    <row r="2004" spans="1:9">
      <c r="A2004" t="s">
        <v>18086</v>
      </c>
      <c r="B2004" t="s">
        <v>65</v>
      </c>
      <c r="C2004">
        <v>4223</v>
      </c>
      <c r="D2004" t="s">
        <v>10878</v>
      </c>
      <c r="E2004" t="s">
        <v>43</v>
      </c>
      <c r="F2004">
        <v>3.96</v>
      </c>
      <c r="G2004">
        <v>3.96</v>
      </c>
      <c r="I2004" t="s">
        <v>8951</v>
      </c>
    </row>
    <row r="2005" spans="1:9">
      <c r="A2005" t="s">
        <v>18087</v>
      </c>
      <c r="B2005" t="s">
        <v>65</v>
      </c>
      <c r="C2005">
        <v>37372</v>
      </c>
      <c r="D2005" t="s">
        <v>10879</v>
      </c>
      <c r="E2005" t="s">
        <v>62</v>
      </c>
      <c r="F2005">
        <v>1.43</v>
      </c>
      <c r="G2005">
        <v>1.43</v>
      </c>
      <c r="I2005" t="s">
        <v>8951</v>
      </c>
    </row>
    <row r="2006" spans="1:9">
      <c r="A2006" t="s">
        <v>18088</v>
      </c>
      <c r="B2006" t="s">
        <v>65</v>
      </c>
      <c r="C2006">
        <v>40863</v>
      </c>
      <c r="D2006" t="s">
        <v>10880</v>
      </c>
      <c r="E2006" t="s">
        <v>6706</v>
      </c>
      <c r="F2006">
        <v>270.51</v>
      </c>
      <c r="G2006">
        <v>270.51</v>
      </c>
      <c r="I2006" t="s">
        <v>8951</v>
      </c>
    </row>
    <row r="2007" spans="1:9">
      <c r="A2007" t="s">
        <v>18089</v>
      </c>
      <c r="B2007" t="s">
        <v>65</v>
      </c>
      <c r="C2007">
        <v>38475</v>
      </c>
      <c r="D2007" t="s">
        <v>31870</v>
      </c>
      <c r="E2007" t="s">
        <v>32</v>
      </c>
      <c r="F2007">
        <v>56.77</v>
      </c>
      <c r="G2007">
        <v>56.77</v>
      </c>
      <c r="I2007" t="s">
        <v>6935</v>
      </c>
    </row>
    <row r="2008" spans="1:9">
      <c r="A2008" t="s">
        <v>18090</v>
      </c>
      <c r="B2008" t="s">
        <v>65</v>
      </c>
      <c r="C2008">
        <v>38474</v>
      </c>
      <c r="D2008" t="s">
        <v>31871</v>
      </c>
      <c r="E2008" t="s">
        <v>32</v>
      </c>
      <c r="F2008">
        <v>57.55</v>
      </c>
      <c r="G2008">
        <v>57.55</v>
      </c>
      <c r="I2008" t="s">
        <v>6935</v>
      </c>
    </row>
    <row r="2009" spans="1:9">
      <c r="A2009" t="s">
        <v>18091</v>
      </c>
      <c r="B2009" t="s">
        <v>65</v>
      </c>
      <c r="C2009">
        <v>10886</v>
      </c>
      <c r="D2009" t="s">
        <v>10881</v>
      </c>
      <c r="E2009" t="s">
        <v>32</v>
      </c>
      <c r="F2009">
        <v>201.25</v>
      </c>
      <c r="G2009">
        <v>201.25</v>
      </c>
      <c r="I2009" t="s">
        <v>6935</v>
      </c>
    </row>
    <row r="2010" spans="1:9">
      <c r="A2010" t="s">
        <v>18092</v>
      </c>
      <c r="B2010" t="s">
        <v>65</v>
      </c>
      <c r="C2010">
        <v>10888</v>
      </c>
      <c r="D2010" t="s">
        <v>10882</v>
      </c>
      <c r="E2010" t="s">
        <v>32</v>
      </c>
      <c r="F2010">
        <v>636.91999999999996</v>
      </c>
      <c r="G2010">
        <v>636.91999999999996</v>
      </c>
      <c r="I2010" t="s">
        <v>6935</v>
      </c>
    </row>
    <row r="2011" spans="1:9">
      <c r="A2011" t="s">
        <v>18093</v>
      </c>
      <c r="B2011" t="s">
        <v>65</v>
      </c>
      <c r="C2011">
        <v>10889</v>
      </c>
      <c r="D2011" t="s">
        <v>10883</v>
      </c>
      <c r="E2011" t="s">
        <v>32</v>
      </c>
      <c r="F2011">
        <v>690</v>
      </c>
      <c r="G2011">
        <v>690</v>
      </c>
      <c r="I2011" t="s">
        <v>6935</v>
      </c>
    </row>
    <row r="2012" spans="1:9">
      <c r="A2012" t="s">
        <v>18094</v>
      </c>
      <c r="B2012" t="s">
        <v>65</v>
      </c>
      <c r="C2012">
        <v>10890</v>
      </c>
      <c r="D2012" t="s">
        <v>10884</v>
      </c>
      <c r="E2012" t="s">
        <v>32</v>
      </c>
      <c r="F2012">
        <v>318.45999999999998</v>
      </c>
      <c r="G2012">
        <v>318.45999999999998</v>
      </c>
      <c r="I2012" t="s">
        <v>6935</v>
      </c>
    </row>
    <row r="2013" spans="1:9">
      <c r="A2013" t="s">
        <v>18095</v>
      </c>
      <c r="B2013" t="s">
        <v>65</v>
      </c>
      <c r="C2013">
        <v>10891</v>
      </c>
      <c r="D2013" t="s">
        <v>10885</v>
      </c>
      <c r="E2013" t="s">
        <v>32</v>
      </c>
      <c r="F2013">
        <v>194.61</v>
      </c>
      <c r="G2013">
        <v>194.61</v>
      </c>
      <c r="I2013" t="s">
        <v>6935</v>
      </c>
    </row>
    <row r="2014" spans="1:9">
      <c r="A2014" t="s">
        <v>18096</v>
      </c>
      <c r="B2014" t="s">
        <v>65</v>
      </c>
      <c r="C2014">
        <v>10892</v>
      </c>
      <c r="D2014" t="s">
        <v>10886</v>
      </c>
      <c r="E2014" t="s">
        <v>32</v>
      </c>
      <c r="F2014">
        <v>230</v>
      </c>
      <c r="G2014">
        <v>230</v>
      </c>
      <c r="I2014" t="s">
        <v>8951</v>
      </c>
    </row>
    <row r="2015" spans="1:9">
      <c r="A2015" t="s">
        <v>18097</v>
      </c>
      <c r="B2015" t="s">
        <v>65</v>
      </c>
      <c r="C2015">
        <v>20977</v>
      </c>
      <c r="D2015" t="s">
        <v>10887</v>
      </c>
      <c r="E2015" t="s">
        <v>32</v>
      </c>
      <c r="F2015">
        <v>274.23</v>
      </c>
      <c r="G2015">
        <v>274.23</v>
      </c>
      <c r="I2015" t="s">
        <v>6935</v>
      </c>
    </row>
    <row r="2016" spans="1:9">
      <c r="A2016" t="s">
        <v>18098</v>
      </c>
      <c r="B2016" t="s">
        <v>65</v>
      </c>
      <c r="C2016">
        <v>3073</v>
      </c>
      <c r="D2016" t="s">
        <v>10888</v>
      </c>
      <c r="E2016" t="s">
        <v>32</v>
      </c>
      <c r="F2016">
        <v>227.57</v>
      </c>
      <c r="G2016">
        <v>227.57</v>
      </c>
      <c r="I2016" t="s">
        <v>6935</v>
      </c>
    </row>
    <row r="2017" spans="1:9">
      <c r="A2017" t="s">
        <v>18099</v>
      </c>
      <c r="B2017" t="s">
        <v>65</v>
      </c>
      <c r="C2017">
        <v>3074</v>
      </c>
      <c r="D2017" t="s">
        <v>10889</v>
      </c>
      <c r="E2017" t="s">
        <v>32</v>
      </c>
      <c r="F2017">
        <v>143.66999999999999</v>
      </c>
      <c r="G2017">
        <v>143.66999999999999</v>
      </c>
      <c r="I2017" t="s">
        <v>6935</v>
      </c>
    </row>
    <row r="2018" spans="1:9">
      <c r="A2018" t="s">
        <v>18100</v>
      </c>
      <c r="B2018" t="s">
        <v>65</v>
      </c>
      <c r="C2018">
        <v>3076</v>
      </c>
      <c r="D2018" t="s">
        <v>10890</v>
      </c>
      <c r="E2018" t="s">
        <v>32</v>
      </c>
      <c r="F2018">
        <v>187.08</v>
      </c>
      <c r="G2018">
        <v>187.08</v>
      </c>
      <c r="I2018" t="s">
        <v>6935</v>
      </c>
    </row>
    <row r="2019" spans="1:9">
      <c r="A2019" t="s">
        <v>18101</v>
      </c>
      <c r="B2019" t="s">
        <v>65</v>
      </c>
      <c r="C2019">
        <v>3075</v>
      </c>
      <c r="D2019" t="s">
        <v>10891</v>
      </c>
      <c r="E2019" t="s">
        <v>32</v>
      </c>
      <c r="F2019">
        <v>118.23</v>
      </c>
      <c r="G2019">
        <v>118.23</v>
      </c>
      <c r="I2019" t="s">
        <v>6935</v>
      </c>
    </row>
    <row r="2020" spans="1:9">
      <c r="A2020" t="s">
        <v>18102</v>
      </c>
      <c r="B2020" t="s">
        <v>65</v>
      </c>
      <c r="C2020">
        <v>10781</v>
      </c>
      <c r="D2020" t="s">
        <v>10892</v>
      </c>
      <c r="E2020" t="s">
        <v>32</v>
      </c>
      <c r="F2020">
        <v>16.03</v>
      </c>
      <c r="G2020">
        <v>16.03</v>
      </c>
      <c r="I2020" t="s">
        <v>6935</v>
      </c>
    </row>
    <row r="2021" spans="1:9">
      <c r="A2021" t="s">
        <v>18103</v>
      </c>
      <c r="B2021" t="s">
        <v>65</v>
      </c>
      <c r="C2021">
        <v>11480</v>
      </c>
      <c r="D2021" t="s">
        <v>10893</v>
      </c>
      <c r="E2021" t="s">
        <v>10297</v>
      </c>
      <c r="F2021">
        <v>148.88999999999999</v>
      </c>
      <c r="G2021">
        <v>148.88999999999999</v>
      </c>
      <c r="I2021" t="s">
        <v>6935</v>
      </c>
    </row>
    <row r="2022" spans="1:9">
      <c r="A2022" t="s">
        <v>18104</v>
      </c>
      <c r="B2022" t="s">
        <v>65</v>
      </c>
      <c r="C2022">
        <v>43612</v>
      </c>
      <c r="D2022" t="s">
        <v>10894</v>
      </c>
      <c r="E2022" t="s">
        <v>10297</v>
      </c>
      <c r="F2022">
        <v>117.19</v>
      </c>
      <c r="G2022">
        <v>117.19</v>
      </c>
      <c r="I2022" t="s">
        <v>6935</v>
      </c>
    </row>
    <row r="2023" spans="1:9">
      <c r="A2023" t="s">
        <v>18105</v>
      </c>
      <c r="B2023" t="s">
        <v>65</v>
      </c>
      <c r="C2023">
        <v>43613</v>
      </c>
      <c r="D2023" t="s">
        <v>10895</v>
      </c>
      <c r="E2023" t="s">
        <v>10297</v>
      </c>
      <c r="F2023">
        <v>97.02</v>
      </c>
      <c r="G2023">
        <v>97.02</v>
      </c>
      <c r="I2023" t="s">
        <v>6935</v>
      </c>
    </row>
    <row r="2024" spans="1:9">
      <c r="A2024" t="s">
        <v>18106</v>
      </c>
      <c r="B2024" t="s">
        <v>65</v>
      </c>
      <c r="C2024">
        <v>11469</v>
      </c>
      <c r="D2024" t="s">
        <v>10896</v>
      </c>
      <c r="E2024" t="s">
        <v>32</v>
      </c>
      <c r="F2024">
        <v>15.89</v>
      </c>
      <c r="G2024">
        <v>15.89</v>
      </c>
      <c r="I2024" t="s">
        <v>6935</v>
      </c>
    </row>
    <row r="2025" spans="1:9">
      <c r="A2025" t="s">
        <v>18107</v>
      </c>
      <c r="B2025" t="s">
        <v>65</v>
      </c>
      <c r="C2025">
        <v>11468</v>
      </c>
      <c r="D2025" t="s">
        <v>10897</v>
      </c>
      <c r="E2025" t="s">
        <v>32</v>
      </c>
      <c r="F2025">
        <v>15.9</v>
      </c>
      <c r="G2025">
        <v>15.9</v>
      </c>
      <c r="I2025" t="s">
        <v>6935</v>
      </c>
    </row>
    <row r="2026" spans="1:9">
      <c r="A2026" t="s">
        <v>18108</v>
      </c>
      <c r="B2026" t="s">
        <v>65</v>
      </c>
      <c r="C2026">
        <v>11484</v>
      </c>
      <c r="D2026" t="s">
        <v>10898</v>
      </c>
      <c r="E2026" t="s">
        <v>32</v>
      </c>
      <c r="F2026">
        <v>69.849999999999994</v>
      </c>
      <c r="G2026">
        <v>69.849999999999994</v>
      </c>
      <c r="I2026" t="s">
        <v>6935</v>
      </c>
    </row>
    <row r="2027" spans="1:9">
      <c r="A2027" t="s">
        <v>18109</v>
      </c>
      <c r="B2027" t="s">
        <v>65</v>
      </c>
      <c r="C2027">
        <v>38155</v>
      </c>
      <c r="D2027" t="s">
        <v>10899</v>
      </c>
      <c r="E2027" t="s">
        <v>32</v>
      </c>
      <c r="F2027">
        <v>108.45</v>
      </c>
      <c r="G2027">
        <v>108.45</v>
      </c>
      <c r="I2027" t="s">
        <v>6935</v>
      </c>
    </row>
    <row r="2028" spans="1:9">
      <c r="A2028" t="s">
        <v>18110</v>
      </c>
      <c r="B2028" t="s">
        <v>65</v>
      </c>
      <c r="C2028">
        <v>11467</v>
      </c>
      <c r="D2028" t="s">
        <v>10900</v>
      </c>
      <c r="E2028" t="s">
        <v>32</v>
      </c>
      <c r="F2028">
        <v>24.78</v>
      </c>
      <c r="G2028">
        <v>24.78</v>
      </c>
      <c r="I2028" t="s">
        <v>6935</v>
      </c>
    </row>
    <row r="2029" spans="1:9">
      <c r="A2029" t="s">
        <v>18111</v>
      </c>
      <c r="B2029" t="s">
        <v>65</v>
      </c>
      <c r="C2029">
        <v>38153</v>
      </c>
      <c r="D2029" t="s">
        <v>10901</v>
      </c>
      <c r="E2029" t="s">
        <v>10297</v>
      </c>
      <c r="F2029">
        <v>63.3</v>
      </c>
      <c r="G2029">
        <v>63.3</v>
      </c>
      <c r="I2029" t="s">
        <v>6935</v>
      </c>
    </row>
    <row r="2030" spans="1:9">
      <c r="A2030" t="s">
        <v>18112</v>
      </c>
      <c r="B2030" t="s">
        <v>65</v>
      </c>
      <c r="C2030">
        <v>43607</v>
      </c>
      <c r="D2030" t="s">
        <v>10902</v>
      </c>
      <c r="E2030" t="s">
        <v>10297</v>
      </c>
      <c r="F2030">
        <v>119.73</v>
      </c>
      <c r="G2030">
        <v>119.73</v>
      </c>
      <c r="I2030" t="s">
        <v>6935</v>
      </c>
    </row>
    <row r="2031" spans="1:9">
      <c r="A2031" t="s">
        <v>18113</v>
      </c>
      <c r="B2031" t="s">
        <v>65</v>
      </c>
      <c r="C2031">
        <v>3080</v>
      </c>
      <c r="D2031" t="s">
        <v>10903</v>
      </c>
      <c r="E2031" t="s">
        <v>10297</v>
      </c>
      <c r="F2031">
        <v>80.5</v>
      </c>
      <c r="G2031">
        <v>80.5</v>
      </c>
      <c r="I2031" t="s">
        <v>8951</v>
      </c>
    </row>
    <row r="2032" spans="1:9">
      <c r="A2032" t="s">
        <v>18114</v>
      </c>
      <c r="B2032" t="s">
        <v>65</v>
      </c>
      <c r="C2032">
        <v>3081</v>
      </c>
      <c r="D2032" t="s">
        <v>10904</v>
      </c>
      <c r="E2032" t="s">
        <v>10297</v>
      </c>
      <c r="F2032">
        <v>159.27000000000001</v>
      </c>
      <c r="G2032">
        <v>159.27000000000001</v>
      </c>
      <c r="I2032" t="s">
        <v>6935</v>
      </c>
    </row>
    <row r="2033" spans="1:9">
      <c r="A2033" t="s">
        <v>18115</v>
      </c>
      <c r="B2033" t="s">
        <v>65</v>
      </c>
      <c r="C2033">
        <v>3090</v>
      </c>
      <c r="D2033" t="s">
        <v>10905</v>
      </c>
      <c r="E2033" t="s">
        <v>10297</v>
      </c>
      <c r="F2033">
        <v>71.849999999999994</v>
      </c>
      <c r="G2033">
        <v>71.849999999999994</v>
      </c>
      <c r="I2033" t="s">
        <v>6935</v>
      </c>
    </row>
    <row r="2034" spans="1:9">
      <c r="A2034" t="s">
        <v>18116</v>
      </c>
      <c r="B2034" t="s">
        <v>65</v>
      </c>
      <c r="C2034">
        <v>43611</v>
      </c>
      <c r="D2034" t="s">
        <v>10906</v>
      </c>
      <c r="E2034" t="s">
        <v>10297</v>
      </c>
      <c r="F2034">
        <v>119.23</v>
      </c>
      <c r="G2034">
        <v>119.23</v>
      </c>
      <c r="I2034" t="s">
        <v>6935</v>
      </c>
    </row>
    <row r="2035" spans="1:9">
      <c r="A2035" t="s">
        <v>18117</v>
      </c>
      <c r="B2035" t="s">
        <v>65</v>
      </c>
      <c r="C2035">
        <v>3103</v>
      </c>
      <c r="D2035" t="s">
        <v>10907</v>
      </c>
      <c r="E2035" t="s">
        <v>32</v>
      </c>
      <c r="F2035">
        <v>59.57</v>
      </c>
      <c r="G2035">
        <v>59.57</v>
      </c>
      <c r="I2035" t="s">
        <v>6935</v>
      </c>
    </row>
    <row r="2036" spans="1:9">
      <c r="A2036" t="s">
        <v>18118</v>
      </c>
      <c r="B2036" t="s">
        <v>65</v>
      </c>
      <c r="C2036">
        <v>3097</v>
      </c>
      <c r="D2036" t="s">
        <v>10908</v>
      </c>
      <c r="E2036" t="s">
        <v>10297</v>
      </c>
      <c r="F2036">
        <v>90.13</v>
      </c>
      <c r="G2036">
        <v>90.13</v>
      </c>
      <c r="I2036" t="s">
        <v>6935</v>
      </c>
    </row>
    <row r="2037" spans="1:9">
      <c r="A2037" t="s">
        <v>18119</v>
      </c>
      <c r="B2037" t="s">
        <v>65</v>
      </c>
      <c r="C2037">
        <v>3099</v>
      </c>
      <c r="D2037" t="s">
        <v>10909</v>
      </c>
      <c r="E2037" t="s">
        <v>10297</v>
      </c>
      <c r="F2037">
        <v>144.32</v>
      </c>
      <c r="G2037">
        <v>144.32</v>
      </c>
      <c r="I2037" t="s">
        <v>6935</v>
      </c>
    </row>
    <row r="2038" spans="1:9">
      <c r="A2038" t="s">
        <v>18120</v>
      </c>
      <c r="B2038" t="s">
        <v>65</v>
      </c>
      <c r="C2038">
        <v>38151</v>
      </c>
      <c r="D2038" t="s">
        <v>10910</v>
      </c>
      <c r="E2038" t="s">
        <v>10297</v>
      </c>
      <c r="F2038">
        <v>104.63</v>
      </c>
      <c r="G2038">
        <v>104.63</v>
      </c>
      <c r="I2038" t="s">
        <v>6935</v>
      </c>
    </row>
    <row r="2039" spans="1:9">
      <c r="A2039" t="s">
        <v>18121</v>
      </c>
      <c r="B2039" t="s">
        <v>65</v>
      </c>
      <c r="C2039">
        <v>38152</v>
      </c>
      <c r="D2039" t="s">
        <v>10911</v>
      </c>
      <c r="E2039" t="s">
        <v>10297</v>
      </c>
      <c r="F2039">
        <v>168.78</v>
      </c>
      <c r="G2039">
        <v>168.78</v>
      </c>
      <c r="I2039" t="s">
        <v>6935</v>
      </c>
    </row>
    <row r="2040" spans="1:9">
      <c r="A2040" t="s">
        <v>18122</v>
      </c>
      <c r="B2040" t="s">
        <v>65</v>
      </c>
      <c r="C2040">
        <v>43610</v>
      </c>
      <c r="D2040" t="s">
        <v>10912</v>
      </c>
      <c r="E2040" t="s">
        <v>10297</v>
      </c>
      <c r="F2040">
        <v>89.43</v>
      </c>
      <c r="G2040">
        <v>89.43</v>
      </c>
      <c r="I2040" t="s">
        <v>6935</v>
      </c>
    </row>
    <row r="2041" spans="1:9">
      <c r="A2041" t="s">
        <v>18123</v>
      </c>
      <c r="B2041" t="s">
        <v>65</v>
      </c>
      <c r="C2041">
        <v>3093</v>
      </c>
      <c r="D2041" t="s">
        <v>10913</v>
      </c>
      <c r="E2041" t="s">
        <v>10297</v>
      </c>
      <c r="F2041">
        <v>144.32</v>
      </c>
      <c r="G2041">
        <v>144.32</v>
      </c>
      <c r="I2041" t="s">
        <v>6935</v>
      </c>
    </row>
    <row r="2042" spans="1:9">
      <c r="A2042" t="s">
        <v>18124</v>
      </c>
      <c r="B2042" t="s">
        <v>65</v>
      </c>
      <c r="C2042">
        <v>38165</v>
      </c>
      <c r="D2042" t="s">
        <v>10914</v>
      </c>
      <c r="E2042" t="s">
        <v>10297</v>
      </c>
      <c r="F2042">
        <v>62.9</v>
      </c>
      <c r="G2042">
        <v>62.9</v>
      </c>
      <c r="I2042" t="s">
        <v>6935</v>
      </c>
    </row>
    <row r="2043" spans="1:9">
      <c r="A2043" t="s">
        <v>18125</v>
      </c>
      <c r="B2043" t="s">
        <v>65</v>
      </c>
      <c r="C2043">
        <v>38177</v>
      </c>
      <c r="D2043" t="s">
        <v>10915</v>
      </c>
      <c r="E2043" t="s">
        <v>32</v>
      </c>
      <c r="F2043">
        <v>18.690000000000001</v>
      </c>
      <c r="G2043">
        <v>18.690000000000001</v>
      </c>
      <c r="I2043" t="s">
        <v>6935</v>
      </c>
    </row>
    <row r="2044" spans="1:9">
      <c r="A2044" t="s">
        <v>18126</v>
      </c>
      <c r="B2044" t="s">
        <v>65</v>
      </c>
      <c r="C2044">
        <v>11458</v>
      </c>
      <c r="D2044" t="s">
        <v>10916</v>
      </c>
      <c r="E2044" t="s">
        <v>32</v>
      </c>
      <c r="F2044">
        <v>22.31</v>
      </c>
      <c r="G2044">
        <v>22.31</v>
      </c>
      <c r="I2044" t="s">
        <v>6935</v>
      </c>
    </row>
    <row r="2045" spans="1:9">
      <c r="A2045" t="s">
        <v>18127</v>
      </c>
      <c r="B2045" t="s">
        <v>65</v>
      </c>
      <c r="C2045">
        <v>3108</v>
      </c>
      <c r="D2045" t="s">
        <v>10917</v>
      </c>
      <c r="E2045" t="s">
        <v>32</v>
      </c>
      <c r="F2045">
        <v>94.86</v>
      </c>
      <c r="G2045">
        <v>94.86</v>
      </c>
      <c r="I2045" t="s">
        <v>6935</v>
      </c>
    </row>
    <row r="2046" spans="1:9">
      <c r="A2046" t="s">
        <v>18128</v>
      </c>
      <c r="B2046" t="s">
        <v>65</v>
      </c>
      <c r="C2046">
        <v>3105</v>
      </c>
      <c r="D2046" t="s">
        <v>10918</v>
      </c>
      <c r="E2046" t="s">
        <v>32</v>
      </c>
      <c r="F2046">
        <v>124.07</v>
      </c>
      <c r="G2046">
        <v>124.07</v>
      </c>
      <c r="I2046" t="s">
        <v>6935</v>
      </c>
    </row>
    <row r="2047" spans="1:9">
      <c r="A2047" t="s">
        <v>18129</v>
      </c>
      <c r="B2047" t="s">
        <v>65</v>
      </c>
      <c r="C2047">
        <v>38178</v>
      </c>
      <c r="D2047" t="s">
        <v>10919</v>
      </c>
      <c r="E2047" t="s">
        <v>32</v>
      </c>
      <c r="F2047">
        <v>20.56</v>
      </c>
      <c r="G2047">
        <v>20.56</v>
      </c>
      <c r="I2047" t="s">
        <v>6935</v>
      </c>
    </row>
    <row r="2048" spans="1:9">
      <c r="A2048" t="s">
        <v>18130</v>
      </c>
      <c r="B2048" t="s">
        <v>65</v>
      </c>
      <c r="C2048">
        <v>43575</v>
      </c>
      <c r="D2048" t="s">
        <v>10920</v>
      </c>
      <c r="E2048" t="s">
        <v>32</v>
      </c>
      <c r="F2048">
        <v>44.56</v>
      </c>
      <c r="G2048">
        <v>44.56</v>
      </c>
      <c r="I2048" t="s">
        <v>6935</v>
      </c>
    </row>
    <row r="2049" spans="1:9">
      <c r="A2049" t="s">
        <v>18131</v>
      </c>
      <c r="B2049" t="s">
        <v>65</v>
      </c>
      <c r="C2049">
        <v>43577</v>
      </c>
      <c r="D2049" t="s">
        <v>10921</v>
      </c>
      <c r="E2049" t="s">
        <v>32</v>
      </c>
      <c r="F2049">
        <v>77.47</v>
      </c>
      <c r="G2049">
        <v>77.47</v>
      </c>
      <c r="I2049" t="s">
        <v>6935</v>
      </c>
    </row>
    <row r="2050" spans="1:9">
      <c r="A2050" t="s">
        <v>18132</v>
      </c>
      <c r="B2050" t="s">
        <v>65</v>
      </c>
      <c r="C2050">
        <v>43458</v>
      </c>
      <c r="D2050" t="s">
        <v>10922</v>
      </c>
      <c r="E2050" t="s">
        <v>62</v>
      </c>
      <c r="F2050">
        <v>0.06</v>
      </c>
      <c r="G2050">
        <v>0.06</v>
      </c>
      <c r="I2050" t="s">
        <v>8951</v>
      </c>
    </row>
    <row r="2051" spans="1:9">
      <c r="A2051" t="s">
        <v>18133</v>
      </c>
      <c r="B2051" t="s">
        <v>65</v>
      </c>
      <c r="C2051">
        <v>43470</v>
      </c>
      <c r="D2051" t="s">
        <v>10923</v>
      </c>
      <c r="E2051" t="s">
        <v>6706</v>
      </c>
      <c r="F2051">
        <v>11.14</v>
      </c>
      <c r="G2051">
        <v>11.14</v>
      </c>
      <c r="I2051" t="s">
        <v>8951</v>
      </c>
    </row>
    <row r="2052" spans="1:9">
      <c r="A2052" t="s">
        <v>18134</v>
      </c>
      <c r="B2052" t="s">
        <v>65</v>
      </c>
      <c r="C2052">
        <v>43459</v>
      </c>
      <c r="D2052" t="s">
        <v>10924</v>
      </c>
      <c r="E2052" t="s">
        <v>62</v>
      </c>
      <c r="F2052">
        <v>0.44</v>
      </c>
      <c r="G2052">
        <v>0.44</v>
      </c>
      <c r="I2052" t="s">
        <v>8951</v>
      </c>
    </row>
    <row r="2053" spans="1:9">
      <c r="A2053" t="s">
        <v>18135</v>
      </c>
      <c r="B2053" t="s">
        <v>65</v>
      </c>
      <c r="C2053">
        <v>43471</v>
      </c>
      <c r="D2053" t="s">
        <v>10925</v>
      </c>
      <c r="E2053" t="s">
        <v>6706</v>
      </c>
      <c r="F2053">
        <v>82.31</v>
      </c>
      <c r="G2053">
        <v>82.31</v>
      </c>
      <c r="I2053" t="s">
        <v>8951</v>
      </c>
    </row>
    <row r="2054" spans="1:9">
      <c r="A2054" t="s">
        <v>18136</v>
      </c>
      <c r="B2054" t="s">
        <v>65</v>
      </c>
      <c r="C2054">
        <v>43460</v>
      </c>
      <c r="D2054" t="s">
        <v>10926</v>
      </c>
      <c r="E2054" t="s">
        <v>62</v>
      </c>
      <c r="F2054">
        <v>0.86</v>
      </c>
      <c r="G2054">
        <v>0.86</v>
      </c>
      <c r="I2054" t="s">
        <v>8951</v>
      </c>
    </row>
    <row r="2055" spans="1:9">
      <c r="A2055" t="s">
        <v>18137</v>
      </c>
      <c r="B2055" t="s">
        <v>65</v>
      </c>
      <c r="C2055">
        <v>43472</v>
      </c>
      <c r="D2055" t="s">
        <v>10927</v>
      </c>
      <c r="E2055" t="s">
        <v>6706</v>
      </c>
      <c r="F2055">
        <v>161.72999999999999</v>
      </c>
      <c r="G2055">
        <v>161.72999999999999</v>
      </c>
      <c r="I2055" t="s">
        <v>8951</v>
      </c>
    </row>
    <row r="2056" spans="1:9">
      <c r="A2056" t="s">
        <v>18138</v>
      </c>
      <c r="B2056" t="s">
        <v>65</v>
      </c>
      <c r="C2056">
        <v>43461</v>
      </c>
      <c r="D2056" t="s">
        <v>10928</v>
      </c>
      <c r="E2056" t="s">
        <v>62</v>
      </c>
      <c r="F2056">
        <v>0.31</v>
      </c>
      <c r="G2056">
        <v>0.31</v>
      </c>
      <c r="I2056" t="s">
        <v>8951</v>
      </c>
    </row>
    <row r="2057" spans="1:9">
      <c r="A2057" t="s">
        <v>18139</v>
      </c>
      <c r="B2057" t="s">
        <v>65</v>
      </c>
      <c r="C2057">
        <v>43473</v>
      </c>
      <c r="D2057" t="s">
        <v>10929</v>
      </c>
      <c r="E2057" t="s">
        <v>6706</v>
      </c>
      <c r="F2057">
        <v>59.01</v>
      </c>
      <c r="G2057">
        <v>59.01</v>
      </c>
      <c r="I2057" t="s">
        <v>8951</v>
      </c>
    </row>
    <row r="2058" spans="1:9">
      <c r="A2058" t="s">
        <v>18140</v>
      </c>
      <c r="B2058" t="s">
        <v>65</v>
      </c>
      <c r="C2058">
        <v>43463</v>
      </c>
      <c r="D2058" t="s">
        <v>10930</v>
      </c>
      <c r="E2058" t="s">
        <v>62</v>
      </c>
      <c r="F2058">
        <v>0.08</v>
      </c>
      <c r="G2058">
        <v>0.08</v>
      </c>
      <c r="I2058" t="s">
        <v>8951</v>
      </c>
    </row>
    <row r="2059" spans="1:9">
      <c r="A2059" t="s">
        <v>18141</v>
      </c>
      <c r="B2059" t="s">
        <v>65</v>
      </c>
      <c r="C2059">
        <v>43475</v>
      </c>
      <c r="D2059" t="s">
        <v>10931</v>
      </c>
      <c r="E2059" t="s">
        <v>6706</v>
      </c>
      <c r="F2059">
        <v>15.46</v>
      </c>
      <c r="G2059">
        <v>15.46</v>
      </c>
      <c r="I2059" t="s">
        <v>8951</v>
      </c>
    </row>
    <row r="2060" spans="1:9">
      <c r="A2060" t="s">
        <v>18142</v>
      </c>
      <c r="B2060" t="s">
        <v>65</v>
      </c>
      <c r="C2060">
        <v>43462</v>
      </c>
      <c r="D2060" t="s">
        <v>10932</v>
      </c>
      <c r="E2060" t="s">
        <v>62</v>
      </c>
      <c r="F2060">
        <v>0.01</v>
      </c>
      <c r="G2060">
        <v>0.01</v>
      </c>
      <c r="I2060" t="s">
        <v>8951</v>
      </c>
    </row>
    <row r="2061" spans="1:9">
      <c r="A2061" t="s">
        <v>18143</v>
      </c>
      <c r="B2061" t="s">
        <v>65</v>
      </c>
      <c r="C2061">
        <v>43474</v>
      </c>
      <c r="D2061" t="s">
        <v>10933</v>
      </c>
      <c r="E2061" t="s">
        <v>6706</v>
      </c>
      <c r="F2061">
        <v>2.35</v>
      </c>
      <c r="G2061">
        <v>2.35</v>
      </c>
      <c r="I2061" t="s">
        <v>8951</v>
      </c>
    </row>
    <row r="2062" spans="1:9">
      <c r="A2062" t="s">
        <v>18144</v>
      </c>
      <c r="B2062" t="s">
        <v>65</v>
      </c>
      <c r="C2062">
        <v>43464</v>
      </c>
      <c r="D2062" t="s">
        <v>10934</v>
      </c>
      <c r="E2062" t="s">
        <v>62</v>
      </c>
      <c r="F2062">
        <v>0.01</v>
      </c>
      <c r="G2062">
        <v>0.01</v>
      </c>
      <c r="I2062" t="s">
        <v>8951</v>
      </c>
    </row>
    <row r="2063" spans="1:9">
      <c r="A2063" t="s">
        <v>18145</v>
      </c>
      <c r="B2063" t="s">
        <v>65</v>
      </c>
      <c r="C2063">
        <v>43476</v>
      </c>
      <c r="D2063" t="s">
        <v>10935</v>
      </c>
      <c r="E2063" t="s">
        <v>6706</v>
      </c>
      <c r="F2063">
        <v>0.01</v>
      </c>
      <c r="G2063">
        <v>0.01</v>
      </c>
      <c r="I2063" t="s">
        <v>8951</v>
      </c>
    </row>
    <row r="2064" spans="1:9">
      <c r="A2064" t="s">
        <v>18146</v>
      </c>
      <c r="B2064" t="s">
        <v>65</v>
      </c>
      <c r="C2064">
        <v>43465</v>
      </c>
      <c r="D2064" t="s">
        <v>10936</v>
      </c>
      <c r="E2064" t="s">
        <v>62</v>
      </c>
      <c r="F2064">
        <v>0.78</v>
      </c>
      <c r="G2064">
        <v>0.78</v>
      </c>
      <c r="I2064" t="s">
        <v>8951</v>
      </c>
    </row>
    <row r="2065" spans="1:9">
      <c r="A2065" t="s">
        <v>18147</v>
      </c>
      <c r="B2065" t="s">
        <v>65</v>
      </c>
      <c r="C2065">
        <v>43477</v>
      </c>
      <c r="D2065" t="s">
        <v>10937</v>
      </c>
      <c r="E2065" t="s">
        <v>6706</v>
      </c>
      <c r="F2065">
        <v>147.87</v>
      </c>
      <c r="G2065">
        <v>147.87</v>
      </c>
      <c r="I2065" t="s">
        <v>8951</v>
      </c>
    </row>
    <row r="2066" spans="1:9">
      <c r="A2066" t="s">
        <v>18148</v>
      </c>
      <c r="B2066" t="s">
        <v>65</v>
      </c>
      <c r="C2066">
        <v>43466</v>
      </c>
      <c r="D2066" t="s">
        <v>10938</v>
      </c>
      <c r="E2066" t="s">
        <v>62</v>
      </c>
      <c r="F2066">
        <v>2.0499999999999998</v>
      </c>
      <c r="G2066">
        <v>2.0499999999999998</v>
      </c>
      <c r="I2066" t="s">
        <v>8951</v>
      </c>
    </row>
    <row r="2067" spans="1:9">
      <c r="A2067" t="s">
        <v>18149</v>
      </c>
      <c r="B2067" t="s">
        <v>65</v>
      </c>
      <c r="C2067">
        <v>43478</v>
      </c>
      <c r="D2067" t="s">
        <v>10939</v>
      </c>
      <c r="E2067" t="s">
        <v>6706</v>
      </c>
      <c r="F2067">
        <v>387.36</v>
      </c>
      <c r="G2067">
        <v>387.36</v>
      </c>
      <c r="I2067" t="s">
        <v>8951</v>
      </c>
    </row>
    <row r="2068" spans="1:9">
      <c r="A2068" t="s">
        <v>18150</v>
      </c>
      <c r="B2068" t="s">
        <v>65</v>
      </c>
      <c r="C2068">
        <v>43467</v>
      </c>
      <c r="D2068" t="s">
        <v>10940</v>
      </c>
      <c r="E2068" t="s">
        <v>62</v>
      </c>
      <c r="F2068">
        <v>0.61</v>
      </c>
      <c r="G2068">
        <v>0.61</v>
      </c>
      <c r="I2068" t="s">
        <v>8951</v>
      </c>
    </row>
    <row r="2069" spans="1:9">
      <c r="A2069" t="s">
        <v>18151</v>
      </c>
      <c r="B2069" t="s">
        <v>65</v>
      </c>
      <c r="C2069">
        <v>43479</v>
      </c>
      <c r="D2069" t="s">
        <v>10941</v>
      </c>
      <c r="E2069" t="s">
        <v>6706</v>
      </c>
      <c r="F2069">
        <v>114.77</v>
      </c>
      <c r="G2069">
        <v>114.77</v>
      </c>
      <c r="I2069" t="s">
        <v>8951</v>
      </c>
    </row>
    <row r="2070" spans="1:9">
      <c r="A2070" t="s">
        <v>18152</v>
      </c>
      <c r="B2070" t="s">
        <v>65</v>
      </c>
      <c r="C2070">
        <v>43468</v>
      </c>
      <c r="D2070" t="s">
        <v>10942</v>
      </c>
      <c r="E2070" t="s">
        <v>62</v>
      </c>
      <c r="F2070">
        <v>1.21</v>
      </c>
      <c r="G2070">
        <v>1.21</v>
      </c>
      <c r="I2070" t="s">
        <v>8951</v>
      </c>
    </row>
    <row r="2071" spans="1:9">
      <c r="A2071" t="s">
        <v>18153</v>
      </c>
      <c r="B2071" t="s">
        <v>65</v>
      </c>
      <c r="C2071">
        <v>43480</v>
      </c>
      <c r="D2071" t="s">
        <v>10943</v>
      </c>
      <c r="E2071" t="s">
        <v>6706</v>
      </c>
      <c r="F2071">
        <v>228.92</v>
      </c>
      <c r="G2071">
        <v>228.92</v>
      </c>
      <c r="I2071" t="s">
        <v>8951</v>
      </c>
    </row>
    <row r="2072" spans="1:9">
      <c r="A2072" t="s">
        <v>18154</v>
      </c>
      <c r="B2072" t="s">
        <v>65</v>
      </c>
      <c r="C2072">
        <v>43469</v>
      </c>
      <c r="D2072" t="s">
        <v>10944</v>
      </c>
      <c r="E2072" t="s">
        <v>62</v>
      </c>
      <c r="F2072">
        <v>0.05</v>
      </c>
      <c r="G2072">
        <v>0.05</v>
      </c>
      <c r="I2072" t="s">
        <v>8951</v>
      </c>
    </row>
    <row r="2073" spans="1:9">
      <c r="A2073" t="s">
        <v>18155</v>
      </c>
      <c r="B2073" t="s">
        <v>65</v>
      </c>
      <c r="C2073">
        <v>43481</v>
      </c>
      <c r="D2073" t="s">
        <v>10945</v>
      </c>
      <c r="E2073" t="s">
        <v>6706</v>
      </c>
      <c r="F2073">
        <v>9.89</v>
      </c>
      <c r="G2073">
        <v>9.89</v>
      </c>
      <c r="I2073" t="s">
        <v>8951</v>
      </c>
    </row>
    <row r="2074" spans="1:9">
      <c r="A2074" t="s">
        <v>31872</v>
      </c>
      <c r="B2074" t="s">
        <v>65</v>
      </c>
      <c r="C2074">
        <v>45204</v>
      </c>
      <c r="D2074" t="s">
        <v>31873</v>
      </c>
      <c r="E2074" t="s">
        <v>32</v>
      </c>
      <c r="F2074">
        <v>42</v>
      </c>
      <c r="G2074">
        <v>42</v>
      </c>
      <c r="I2074" t="s">
        <v>6935</v>
      </c>
    </row>
    <row r="2075" spans="1:9">
      <c r="A2075" t="s">
        <v>18156</v>
      </c>
      <c r="B2075" t="s">
        <v>65</v>
      </c>
      <c r="C2075">
        <v>3119</v>
      </c>
      <c r="D2075" t="s">
        <v>10946</v>
      </c>
      <c r="E2075" t="s">
        <v>32</v>
      </c>
      <c r="F2075">
        <v>2.41</v>
      </c>
      <c r="G2075">
        <v>2.41</v>
      </c>
      <c r="I2075" t="s">
        <v>6935</v>
      </c>
    </row>
    <row r="2076" spans="1:9">
      <c r="A2076" t="s">
        <v>18157</v>
      </c>
      <c r="B2076" t="s">
        <v>65</v>
      </c>
      <c r="C2076">
        <v>3122</v>
      </c>
      <c r="D2076" t="s">
        <v>10947</v>
      </c>
      <c r="E2076" t="s">
        <v>32</v>
      </c>
      <c r="F2076">
        <v>4.91</v>
      </c>
      <c r="G2076">
        <v>4.91</v>
      </c>
      <c r="I2076" t="s">
        <v>6935</v>
      </c>
    </row>
    <row r="2077" spans="1:9">
      <c r="A2077" t="s">
        <v>18158</v>
      </c>
      <c r="B2077" t="s">
        <v>65</v>
      </c>
      <c r="C2077">
        <v>3121</v>
      </c>
      <c r="D2077" t="s">
        <v>10948</v>
      </c>
      <c r="E2077" t="s">
        <v>32</v>
      </c>
      <c r="F2077">
        <v>5.57</v>
      </c>
      <c r="G2077">
        <v>5.57</v>
      </c>
      <c r="I2077" t="s">
        <v>6935</v>
      </c>
    </row>
    <row r="2078" spans="1:9">
      <c r="A2078" t="s">
        <v>18159</v>
      </c>
      <c r="B2078" t="s">
        <v>65</v>
      </c>
      <c r="C2078">
        <v>3120</v>
      </c>
      <c r="D2078" t="s">
        <v>10949</v>
      </c>
      <c r="E2078" t="s">
        <v>32</v>
      </c>
      <c r="F2078">
        <v>10.56</v>
      </c>
      <c r="G2078">
        <v>10.56</v>
      </c>
      <c r="I2078" t="s">
        <v>6935</v>
      </c>
    </row>
    <row r="2079" spans="1:9">
      <c r="A2079" t="s">
        <v>18160</v>
      </c>
      <c r="B2079" t="s">
        <v>65</v>
      </c>
      <c r="C2079">
        <v>11455</v>
      </c>
      <c r="D2079" t="s">
        <v>10950</v>
      </c>
      <c r="E2079" t="s">
        <v>32</v>
      </c>
      <c r="F2079">
        <v>15.27</v>
      </c>
      <c r="G2079">
        <v>15.27</v>
      </c>
      <c r="I2079" t="s">
        <v>6935</v>
      </c>
    </row>
    <row r="2080" spans="1:9">
      <c r="A2080" t="s">
        <v>18161</v>
      </c>
      <c r="B2080" t="s">
        <v>65</v>
      </c>
      <c r="C2080">
        <v>11456</v>
      </c>
      <c r="D2080" t="s">
        <v>10951</v>
      </c>
      <c r="E2080" t="s">
        <v>32</v>
      </c>
      <c r="F2080">
        <v>18.260000000000002</v>
      </c>
      <c r="G2080">
        <v>18.260000000000002</v>
      </c>
      <c r="I2080" t="s">
        <v>6935</v>
      </c>
    </row>
    <row r="2081" spans="1:9">
      <c r="A2081" t="s">
        <v>18162</v>
      </c>
      <c r="B2081" t="s">
        <v>65</v>
      </c>
      <c r="C2081">
        <v>3107</v>
      </c>
      <c r="D2081" t="s">
        <v>10952</v>
      </c>
      <c r="E2081" t="s">
        <v>32</v>
      </c>
      <c r="F2081">
        <v>7.7</v>
      </c>
      <c r="G2081">
        <v>7.7</v>
      </c>
      <c r="I2081" t="s">
        <v>6935</v>
      </c>
    </row>
    <row r="2082" spans="1:9">
      <c r="A2082" t="s">
        <v>18163</v>
      </c>
      <c r="B2082" t="s">
        <v>65</v>
      </c>
      <c r="C2082">
        <v>43583</v>
      </c>
      <c r="D2082" t="s">
        <v>10953</v>
      </c>
      <c r="E2082" t="s">
        <v>32</v>
      </c>
      <c r="F2082">
        <v>8.69</v>
      </c>
      <c r="G2082">
        <v>8.69</v>
      </c>
      <c r="I2082" t="s">
        <v>6935</v>
      </c>
    </row>
    <row r="2083" spans="1:9">
      <c r="A2083" t="s">
        <v>18164</v>
      </c>
      <c r="B2083" t="s">
        <v>65</v>
      </c>
      <c r="C2083">
        <v>43586</v>
      </c>
      <c r="D2083" t="s">
        <v>10954</v>
      </c>
      <c r="E2083" t="s">
        <v>32</v>
      </c>
      <c r="F2083">
        <v>8.9</v>
      </c>
      <c r="G2083">
        <v>8.9</v>
      </c>
      <c r="I2083" t="s">
        <v>6935</v>
      </c>
    </row>
    <row r="2084" spans="1:9">
      <c r="A2084" t="s">
        <v>18165</v>
      </c>
      <c r="B2084" t="s">
        <v>65</v>
      </c>
      <c r="C2084">
        <v>11461</v>
      </c>
      <c r="D2084" t="s">
        <v>10955</v>
      </c>
      <c r="E2084" t="s">
        <v>32</v>
      </c>
      <c r="F2084">
        <v>9.6999999999999993</v>
      </c>
      <c r="G2084">
        <v>9.6999999999999993</v>
      </c>
      <c r="I2084" t="s">
        <v>6935</v>
      </c>
    </row>
    <row r="2085" spans="1:9">
      <c r="A2085" t="s">
        <v>18166</v>
      </c>
      <c r="B2085" t="s">
        <v>65</v>
      </c>
      <c r="C2085">
        <v>43587</v>
      </c>
      <c r="D2085" t="s">
        <v>10956</v>
      </c>
      <c r="E2085" t="s">
        <v>32</v>
      </c>
      <c r="F2085">
        <v>11.19</v>
      </c>
      <c r="G2085">
        <v>11.19</v>
      </c>
      <c r="I2085" t="s">
        <v>6935</v>
      </c>
    </row>
    <row r="2086" spans="1:9">
      <c r="A2086" t="s">
        <v>18167</v>
      </c>
      <c r="B2086" t="s">
        <v>65</v>
      </c>
      <c r="C2086">
        <v>3106</v>
      </c>
      <c r="D2086" t="s">
        <v>10957</v>
      </c>
      <c r="E2086" t="s">
        <v>32</v>
      </c>
      <c r="F2086">
        <v>14.2</v>
      </c>
      <c r="G2086">
        <v>14.2</v>
      </c>
      <c r="I2086" t="s">
        <v>6935</v>
      </c>
    </row>
    <row r="2087" spans="1:9">
      <c r="A2087" t="s">
        <v>18168</v>
      </c>
      <c r="B2087" t="s">
        <v>65</v>
      </c>
      <c r="C2087">
        <v>44539</v>
      </c>
      <c r="D2087" t="s">
        <v>31874</v>
      </c>
      <c r="E2087" t="s">
        <v>11</v>
      </c>
      <c r="F2087">
        <v>3.1</v>
      </c>
      <c r="G2087">
        <v>3.1</v>
      </c>
      <c r="I2087" t="s">
        <v>6935</v>
      </c>
    </row>
    <row r="2088" spans="1:9">
      <c r="A2088" t="s">
        <v>18169</v>
      </c>
      <c r="B2088" t="s">
        <v>65</v>
      </c>
      <c r="C2088">
        <v>3123</v>
      </c>
      <c r="D2088" t="s">
        <v>10958</v>
      </c>
      <c r="E2088" t="s">
        <v>11</v>
      </c>
      <c r="F2088">
        <v>2.89</v>
      </c>
      <c r="G2088">
        <v>2.89</v>
      </c>
      <c r="I2088" t="s">
        <v>8951</v>
      </c>
    </row>
    <row r="2089" spans="1:9">
      <c r="A2089" t="s">
        <v>18170</v>
      </c>
      <c r="B2089" t="s">
        <v>65</v>
      </c>
      <c r="C2089">
        <v>38125</v>
      </c>
      <c r="D2089" t="s">
        <v>10959</v>
      </c>
      <c r="E2089" t="s">
        <v>11</v>
      </c>
      <c r="F2089">
        <v>1.71</v>
      </c>
      <c r="G2089">
        <v>1.71</v>
      </c>
      <c r="I2089" t="s">
        <v>6935</v>
      </c>
    </row>
    <row r="2090" spans="1:9">
      <c r="A2090" t="s">
        <v>18171</v>
      </c>
      <c r="B2090" t="s">
        <v>65</v>
      </c>
      <c r="C2090">
        <v>39014</v>
      </c>
      <c r="D2090" t="s">
        <v>10960</v>
      </c>
      <c r="E2090" t="s">
        <v>11</v>
      </c>
      <c r="F2090">
        <v>9.32</v>
      </c>
      <c r="G2090">
        <v>9.32</v>
      </c>
      <c r="I2090" t="s">
        <v>6935</v>
      </c>
    </row>
    <row r="2091" spans="1:9">
      <c r="A2091" t="s">
        <v>18172</v>
      </c>
      <c r="B2091" t="s">
        <v>65</v>
      </c>
      <c r="C2091">
        <v>39365</v>
      </c>
      <c r="D2091" t="s">
        <v>10961</v>
      </c>
      <c r="E2091" t="s">
        <v>32</v>
      </c>
      <c r="F2091">
        <v>1905.91</v>
      </c>
      <c r="G2091">
        <v>1905.91</v>
      </c>
      <c r="I2091" t="s">
        <v>6935</v>
      </c>
    </row>
    <row r="2092" spans="1:9">
      <c r="A2092" t="s">
        <v>18173</v>
      </c>
      <c r="B2092" t="s">
        <v>65</v>
      </c>
      <c r="C2092">
        <v>39366</v>
      </c>
      <c r="D2092" t="s">
        <v>10962</v>
      </c>
      <c r="E2092" t="s">
        <v>32</v>
      </c>
      <c r="F2092">
        <v>2891.58</v>
      </c>
      <c r="G2092">
        <v>2891.58</v>
      </c>
      <c r="I2092" t="s">
        <v>6935</v>
      </c>
    </row>
    <row r="2093" spans="1:9">
      <c r="A2093" t="s">
        <v>18174</v>
      </c>
      <c r="B2093" t="s">
        <v>65</v>
      </c>
      <c r="C2093">
        <v>39367</v>
      </c>
      <c r="D2093" t="s">
        <v>10963</v>
      </c>
      <c r="E2093" t="s">
        <v>32</v>
      </c>
      <c r="F2093">
        <v>4954.53</v>
      </c>
      <c r="G2093">
        <v>4954.53</v>
      </c>
      <c r="I2093" t="s">
        <v>6935</v>
      </c>
    </row>
    <row r="2094" spans="1:9">
      <c r="A2094" t="s">
        <v>18175</v>
      </c>
      <c r="B2094" t="s">
        <v>65</v>
      </c>
      <c r="C2094">
        <v>45263</v>
      </c>
      <c r="D2094" t="s">
        <v>15713</v>
      </c>
      <c r="E2094" t="s">
        <v>32</v>
      </c>
      <c r="F2094">
        <v>19.29</v>
      </c>
      <c r="G2094">
        <v>19.29</v>
      </c>
      <c r="I2094" t="s">
        <v>6935</v>
      </c>
    </row>
    <row r="2095" spans="1:9">
      <c r="A2095" t="s">
        <v>18176</v>
      </c>
      <c r="B2095" t="s">
        <v>65</v>
      </c>
      <c r="C2095">
        <v>37394</v>
      </c>
      <c r="D2095" t="s">
        <v>10964</v>
      </c>
      <c r="E2095" t="s">
        <v>10965</v>
      </c>
      <c r="F2095">
        <v>47.24</v>
      </c>
      <c r="G2095">
        <v>47.24</v>
      </c>
      <c r="I2095" t="s">
        <v>6935</v>
      </c>
    </row>
    <row r="2096" spans="1:9">
      <c r="A2096" t="s">
        <v>18177</v>
      </c>
      <c r="B2096" t="s">
        <v>65</v>
      </c>
      <c r="C2096">
        <v>14146</v>
      </c>
      <c r="D2096" t="s">
        <v>10966</v>
      </c>
      <c r="E2096" t="s">
        <v>10965</v>
      </c>
      <c r="F2096">
        <v>75.97</v>
      </c>
      <c r="G2096">
        <v>75.97</v>
      </c>
      <c r="I2096" t="s">
        <v>8951</v>
      </c>
    </row>
    <row r="2097" spans="1:9">
      <c r="A2097" t="s">
        <v>18178</v>
      </c>
      <c r="B2097" t="s">
        <v>65</v>
      </c>
      <c r="C2097">
        <v>938</v>
      </c>
      <c r="D2097" t="s">
        <v>10967</v>
      </c>
      <c r="E2097" t="s">
        <v>12</v>
      </c>
      <c r="F2097">
        <v>1.63</v>
      </c>
      <c r="G2097">
        <v>1.63</v>
      </c>
      <c r="I2097" t="s">
        <v>6935</v>
      </c>
    </row>
    <row r="2098" spans="1:9">
      <c r="A2098" t="s">
        <v>18179</v>
      </c>
      <c r="B2098" t="s">
        <v>65</v>
      </c>
      <c r="C2098">
        <v>937</v>
      </c>
      <c r="D2098" t="s">
        <v>10968</v>
      </c>
      <c r="E2098" t="s">
        <v>12</v>
      </c>
      <c r="F2098">
        <v>9.51</v>
      </c>
      <c r="G2098">
        <v>9.51</v>
      </c>
      <c r="I2098" t="s">
        <v>6935</v>
      </c>
    </row>
    <row r="2099" spans="1:9">
      <c r="A2099" t="s">
        <v>18180</v>
      </c>
      <c r="B2099" t="s">
        <v>65</v>
      </c>
      <c r="C2099">
        <v>939</v>
      </c>
      <c r="D2099" t="s">
        <v>10969</v>
      </c>
      <c r="E2099" t="s">
        <v>12</v>
      </c>
      <c r="F2099">
        <v>2.64</v>
      </c>
      <c r="G2099">
        <v>2.64</v>
      </c>
      <c r="I2099" t="s">
        <v>6935</v>
      </c>
    </row>
    <row r="2100" spans="1:9">
      <c r="A2100" t="s">
        <v>18181</v>
      </c>
      <c r="B2100" t="s">
        <v>65</v>
      </c>
      <c r="C2100">
        <v>944</v>
      </c>
      <c r="D2100" t="s">
        <v>10970</v>
      </c>
      <c r="E2100" t="s">
        <v>12</v>
      </c>
      <c r="F2100">
        <v>4.17</v>
      </c>
      <c r="G2100">
        <v>4.17</v>
      </c>
      <c r="I2100" t="s">
        <v>6935</v>
      </c>
    </row>
    <row r="2101" spans="1:9">
      <c r="A2101" t="s">
        <v>18182</v>
      </c>
      <c r="B2101" t="s">
        <v>65</v>
      </c>
      <c r="C2101">
        <v>940</v>
      </c>
      <c r="D2101" t="s">
        <v>10971</v>
      </c>
      <c r="E2101" t="s">
        <v>12</v>
      </c>
      <c r="F2101">
        <v>6.02</v>
      </c>
      <c r="G2101">
        <v>6.02</v>
      </c>
      <c r="I2101" t="s">
        <v>6935</v>
      </c>
    </row>
    <row r="2102" spans="1:9">
      <c r="A2102" t="s">
        <v>18183</v>
      </c>
      <c r="B2102" t="s">
        <v>65</v>
      </c>
      <c r="C2102">
        <v>44397</v>
      </c>
      <c r="D2102" t="s">
        <v>10972</v>
      </c>
      <c r="E2102" t="s">
        <v>12</v>
      </c>
      <c r="F2102">
        <v>3.94</v>
      </c>
      <c r="G2102">
        <v>3.94</v>
      </c>
      <c r="I2102" t="s">
        <v>6935</v>
      </c>
    </row>
    <row r="2103" spans="1:9">
      <c r="A2103" t="s">
        <v>18184</v>
      </c>
      <c r="B2103" t="s">
        <v>65</v>
      </c>
      <c r="C2103">
        <v>406</v>
      </c>
      <c r="D2103" t="s">
        <v>10973</v>
      </c>
      <c r="E2103" t="s">
        <v>32</v>
      </c>
      <c r="F2103">
        <v>83.4</v>
      </c>
      <c r="G2103">
        <v>83.4</v>
      </c>
      <c r="I2103" t="s">
        <v>6935</v>
      </c>
    </row>
    <row r="2104" spans="1:9">
      <c r="A2104" t="s">
        <v>18185</v>
      </c>
      <c r="B2104" t="s">
        <v>65</v>
      </c>
      <c r="C2104">
        <v>42529</v>
      </c>
      <c r="D2104" t="s">
        <v>10974</v>
      </c>
      <c r="E2104" t="s">
        <v>12</v>
      </c>
      <c r="F2104">
        <v>1.48</v>
      </c>
      <c r="G2104">
        <v>1.48</v>
      </c>
      <c r="I2104" t="s">
        <v>6935</v>
      </c>
    </row>
    <row r="2105" spans="1:9">
      <c r="A2105" t="s">
        <v>18186</v>
      </c>
      <c r="B2105" t="s">
        <v>65</v>
      </c>
      <c r="C2105">
        <v>39634</v>
      </c>
      <c r="D2105" t="s">
        <v>10975</v>
      </c>
      <c r="E2105" t="s">
        <v>12</v>
      </c>
      <c r="F2105">
        <v>5.0599999999999996</v>
      </c>
      <c r="G2105">
        <v>5.0599999999999996</v>
      </c>
      <c r="I2105" t="s">
        <v>6935</v>
      </c>
    </row>
    <row r="2106" spans="1:9">
      <c r="A2106" t="s">
        <v>18187</v>
      </c>
      <c r="B2106" t="s">
        <v>65</v>
      </c>
      <c r="C2106">
        <v>39701</v>
      </c>
      <c r="D2106" t="s">
        <v>10976</v>
      </c>
      <c r="E2106" t="s">
        <v>32</v>
      </c>
      <c r="F2106">
        <v>101.02</v>
      </c>
      <c r="G2106">
        <v>101.02</v>
      </c>
      <c r="I2106" t="s">
        <v>6935</v>
      </c>
    </row>
    <row r="2107" spans="1:9">
      <c r="A2107" t="s">
        <v>18188</v>
      </c>
      <c r="B2107" t="s">
        <v>65</v>
      </c>
      <c r="C2107">
        <v>12815</v>
      </c>
      <c r="D2107" t="s">
        <v>10977</v>
      </c>
      <c r="E2107" t="s">
        <v>32</v>
      </c>
      <c r="F2107">
        <v>14.35</v>
      </c>
      <c r="G2107">
        <v>14.35</v>
      </c>
      <c r="I2107" t="s">
        <v>6935</v>
      </c>
    </row>
    <row r="2108" spans="1:9">
      <c r="A2108" t="s">
        <v>18189</v>
      </c>
      <c r="B2108" t="s">
        <v>65</v>
      </c>
      <c r="C2108">
        <v>39431</v>
      </c>
      <c r="D2108" t="s">
        <v>10978</v>
      </c>
      <c r="E2108" t="s">
        <v>12</v>
      </c>
      <c r="F2108">
        <v>0.31</v>
      </c>
      <c r="G2108">
        <v>0.31</v>
      </c>
      <c r="I2108" t="s">
        <v>6935</v>
      </c>
    </row>
    <row r="2109" spans="1:9">
      <c r="A2109" t="s">
        <v>18190</v>
      </c>
      <c r="B2109" t="s">
        <v>65</v>
      </c>
      <c r="C2109">
        <v>39432</v>
      </c>
      <c r="D2109" t="s">
        <v>10979</v>
      </c>
      <c r="E2109" t="s">
        <v>12</v>
      </c>
      <c r="F2109">
        <v>2.75</v>
      </c>
      <c r="G2109">
        <v>2.75</v>
      </c>
      <c r="I2109" t="s">
        <v>6935</v>
      </c>
    </row>
    <row r="2110" spans="1:9">
      <c r="A2110" t="s">
        <v>18191</v>
      </c>
      <c r="B2110" t="s">
        <v>65</v>
      </c>
      <c r="C2110">
        <v>20111</v>
      </c>
      <c r="D2110" t="s">
        <v>10980</v>
      </c>
      <c r="E2110" t="s">
        <v>32</v>
      </c>
      <c r="F2110">
        <v>20.88</v>
      </c>
      <c r="G2110">
        <v>20.88</v>
      </c>
      <c r="I2110" t="s">
        <v>8951</v>
      </c>
    </row>
    <row r="2111" spans="1:9">
      <c r="A2111" t="s">
        <v>18192</v>
      </c>
      <c r="B2111" t="s">
        <v>65</v>
      </c>
      <c r="C2111">
        <v>21127</v>
      </c>
      <c r="D2111" t="s">
        <v>10981</v>
      </c>
      <c r="E2111" t="s">
        <v>32</v>
      </c>
      <c r="F2111">
        <v>7.89</v>
      </c>
      <c r="G2111">
        <v>7.89</v>
      </c>
      <c r="I2111" t="s">
        <v>6935</v>
      </c>
    </row>
    <row r="2112" spans="1:9">
      <c r="A2112" t="s">
        <v>18193</v>
      </c>
      <c r="B2112" t="s">
        <v>65</v>
      </c>
      <c r="C2112">
        <v>404</v>
      </c>
      <c r="D2112" t="s">
        <v>10982</v>
      </c>
      <c r="E2112" t="s">
        <v>12</v>
      </c>
      <c r="F2112">
        <v>2.84</v>
      </c>
      <c r="G2112">
        <v>2.84</v>
      </c>
      <c r="I2112" t="s">
        <v>6935</v>
      </c>
    </row>
    <row r="2113" spans="1:9">
      <c r="A2113" t="s">
        <v>18194</v>
      </c>
      <c r="B2113" t="s">
        <v>65</v>
      </c>
      <c r="C2113">
        <v>14151</v>
      </c>
      <c r="D2113" t="s">
        <v>10983</v>
      </c>
      <c r="E2113" t="s">
        <v>32</v>
      </c>
      <c r="F2113">
        <v>54.6</v>
      </c>
      <c r="G2113">
        <v>54.6</v>
      </c>
      <c r="I2113" t="s">
        <v>6935</v>
      </c>
    </row>
    <row r="2114" spans="1:9">
      <c r="A2114" t="s">
        <v>18195</v>
      </c>
      <c r="B2114" t="s">
        <v>65</v>
      </c>
      <c r="C2114">
        <v>14153</v>
      </c>
      <c r="D2114" t="s">
        <v>10984</v>
      </c>
      <c r="E2114" t="s">
        <v>32</v>
      </c>
      <c r="F2114">
        <v>61.72</v>
      </c>
      <c r="G2114">
        <v>61.72</v>
      </c>
      <c r="I2114" t="s">
        <v>6935</v>
      </c>
    </row>
    <row r="2115" spans="1:9">
      <c r="A2115" t="s">
        <v>18196</v>
      </c>
      <c r="B2115" t="s">
        <v>65</v>
      </c>
      <c r="C2115">
        <v>14152</v>
      </c>
      <c r="D2115" t="s">
        <v>10985</v>
      </c>
      <c r="E2115" t="s">
        <v>32</v>
      </c>
      <c r="F2115">
        <v>47.38</v>
      </c>
      <c r="G2115">
        <v>47.38</v>
      </c>
      <c r="I2115" t="s">
        <v>6935</v>
      </c>
    </row>
    <row r="2116" spans="1:9">
      <c r="A2116" t="s">
        <v>18197</v>
      </c>
      <c r="B2116" t="s">
        <v>65</v>
      </c>
      <c r="C2116">
        <v>14154</v>
      </c>
      <c r="D2116" t="s">
        <v>10986</v>
      </c>
      <c r="E2116" t="s">
        <v>32</v>
      </c>
      <c r="F2116">
        <v>165.85</v>
      </c>
      <c r="G2116">
        <v>165.85</v>
      </c>
      <c r="I2116" t="s">
        <v>6935</v>
      </c>
    </row>
    <row r="2117" spans="1:9">
      <c r="A2117" t="s">
        <v>18199</v>
      </c>
      <c r="B2117" t="s">
        <v>65</v>
      </c>
      <c r="C2117">
        <v>3146</v>
      </c>
      <c r="D2117" t="s">
        <v>10987</v>
      </c>
      <c r="E2117" t="s">
        <v>32</v>
      </c>
      <c r="F2117">
        <v>2.6</v>
      </c>
      <c r="G2117">
        <v>2.6</v>
      </c>
      <c r="I2117" t="s">
        <v>8951</v>
      </c>
    </row>
    <row r="2118" spans="1:9">
      <c r="A2118" t="s">
        <v>18198</v>
      </c>
      <c r="B2118" t="s">
        <v>65</v>
      </c>
      <c r="C2118">
        <v>3143</v>
      </c>
      <c r="D2118" t="s">
        <v>31875</v>
      </c>
      <c r="E2118" t="s">
        <v>32</v>
      </c>
      <c r="F2118">
        <v>5.91</v>
      </c>
      <c r="G2118">
        <v>5.91</v>
      </c>
      <c r="I2118" t="s">
        <v>6935</v>
      </c>
    </row>
    <row r="2119" spans="1:9">
      <c r="A2119" t="s">
        <v>18200</v>
      </c>
      <c r="B2119" t="s">
        <v>65</v>
      </c>
      <c r="C2119">
        <v>3148</v>
      </c>
      <c r="D2119" t="s">
        <v>10988</v>
      </c>
      <c r="E2119" t="s">
        <v>32</v>
      </c>
      <c r="F2119">
        <v>9.58</v>
      </c>
      <c r="G2119">
        <v>9.58</v>
      </c>
      <c r="I2119" t="s">
        <v>6935</v>
      </c>
    </row>
    <row r="2120" spans="1:9">
      <c r="A2120" t="s">
        <v>18201</v>
      </c>
      <c r="B2120" t="s">
        <v>65</v>
      </c>
      <c r="C2120">
        <v>4310</v>
      </c>
      <c r="D2120" t="s">
        <v>10989</v>
      </c>
      <c r="E2120" t="s">
        <v>32</v>
      </c>
      <c r="F2120">
        <v>3.38</v>
      </c>
      <c r="G2120">
        <v>3.38</v>
      </c>
      <c r="I2120" t="s">
        <v>6935</v>
      </c>
    </row>
    <row r="2121" spans="1:9">
      <c r="A2121" t="s">
        <v>18202</v>
      </c>
      <c r="B2121" t="s">
        <v>65</v>
      </c>
      <c r="C2121">
        <v>4311</v>
      </c>
      <c r="D2121" t="s">
        <v>10990</v>
      </c>
      <c r="E2121" t="s">
        <v>32</v>
      </c>
      <c r="F2121">
        <v>2.38</v>
      </c>
      <c r="G2121">
        <v>2.38</v>
      </c>
      <c r="I2121" t="s">
        <v>6935</v>
      </c>
    </row>
    <row r="2122" spans="1:9">
      <c r="A2122" t="s">
        <v>18203</v>
      </c>
      <c r="B2122" t="s">
        <v>65</v>
      </c>
      <c r="C2122">
        <v>4312</v>
      </c>
      <c r="D2122" t="s">
        <v>10991</v>
      </c>
      <c r="E2122" t="s">
        <v>32</v>
      </c>
      <c r="F2122">
        <v>3.33</v>
      </c>
      <c r="G2122">
        <v>3.33</v>
      </c>
      <c r="I2122" t="s">
        <v>6935</v>
      </c>
    </row>
    <row r="2123" spans="1:9">
      <c r="A2123" t="s">
        <v>18204</v>
      </c>
      <c r="B2123" t="s">
        <v>65</v>
      </c>
      <c r="C2123">
        <v>13261</v>
      </c>
      <c r="D2123" t="s">
        <v>10992</v>
      </c>
      <c r="E2123" t="s">
        <v>32</v>
      </c>
      <c r="F2123">
        <v>2.6</v>
      </c>
      <c r="G2123">
        <v>2.6</v>
      </c>
      <c r="I2123" t="s">
        <v>6935</v>
      </c>
    </row>
    <row r="2124" spans="1:9">
      <c r="A2124" t="s">
        <v>18205</v>
      </c>
      <c r="B2124" t="s">
        <v>65</v>
      </c>
      <c r="C2124">
        <v>3272</v>
      </c>
      <c r="D2124" t="s">
        <v>10993</v>
      </c>
      <c r="E2124" t="s">
        <v>32</v>
      </c>
      <c r="F2124">
        <v>55.12</v>
      </c>
      <c r="G2124">
        <v>55.12</v>
      </c>
      <c r="I2124" t="s">
        <v>6935</v>
      </c>
    </row>
    <row r="2125" spans="1:9">
      <c r="A2125" t="s">
        <v>18206</v>
      </c>
      <c r="B2125" t="s">
        <v>65</v>
      </c>
      <c r="C2125">
        <v>3265</v>
      </c>
      <c r="D2125" t="s">
        <v>10994</v>
      </c>
      <c r="E2125" t="s">
        <v>32</v>
      </c>
      <c r="F2125">
        <v>43.79</v>
      </c>
      <c r="G2125">
        <v>43.79</v>
      </c>
      <c r="I2125" t="s">
        <v>6935</v>
      </c>
    </row>
    <row r="2126" spans="1:9">
      <c r="A2126" t="s">
        <v>18207</v>
      </c>
      <c r="B2126" t="s">
        <v>65</v>
      </c>
      <c r="C2126">
        <v>3264</v>
      </c>
      <c r="D2126" t="s">
        <v>10995</v>
      </c>
      <c r="E2126" t="s">
        <v>32</v>
      </c>
      <c r="F2126">
        <v>31.49</v>
      </c>
      <c r="G2126">
        <v>31.49</v>
      </c>
      <c r="I2126" t="s">
        <v>6935</v>
      </c>
    </row>
    <row r="2127" spans="1:9">
      <c r="A2127" t="s">
        <v>18208</v>
      </c>
      <c r="B2127" t="s">
        <v>65</v>
      </c>
      <c r="C2127">
        <v>3262</v>
      </c>
      <c r="D2127" t="s">
        <v>10996</v>
      </c>
      <c r="E2127" t="s">
        <v>32</v>
      </c>
      <c r="F2127">
        <v>19.170000000000002</v>
      </c>
      <c r="G2127">
        <v>19.170000000000002</v>
      </c>
      <c r="I2127" t="s">
        <v>6935</v>
      </c>
    </row>
    <row r="2128" spans="1:9">
      <c r="A2128" t="s">
        <v>18209</v>
      </c>
      <c r="B2128" t="s">
        <v>65</v>
      </c>
      <c r="C2128">
        <v>3267</v>
      </c>
      <c r="D2128" t="s">
        <v>10997</v>
      </c>
      <c r="E2128" t="s">
        <v>32</v>
      </c>
      <c r="F2128">
        <v>102.84</v>
      </c>
      <c r="G2128">
        <v>102.84</v>
      </c>
      <c r="I2128" t="s">
        <v>6935</v>
      </c>
    </row>
    <row r="2129" spans="1:9">
      <c r="A2129" t="s">
        <v>18210</v>
      </c>
      <c r="B2129" t="s">
        <v>65</v>
      </c>
      <c r="C2129">
        <v>3266</v>
      </c>
      <c r="D2129" t="s">
        <v>10998</v>
      </c>
      <c r="E2129" t="s">
        <v>32</v>
      </c>
      <c r="F2129">
        <v>65.430000000000007</v>
      </c>
      <c r="G2129">
        <v>65.430000000000007</v>
      </c>
      <c r="I2129" t="s">
        <v>6935</v>
      </c>
    </row>
    <row r="2130" spans="1:9">
      <c r="A2130" t="s">
        <v>18211</v>
      </c>
      <c r="B2130" t="s">
        <v>65</v>
      </c>
      <c r="C2130">
        <v>3268</v>
      </c>
      <c r="D2130" t="s">
        <v>10999</v>
      </c>
      <c r="E2130" t="s">
        <v>32</v>
      </c>
      <c r="F2130">
        <v>139.04</v>
      </c>
      <c r="G2130">
        <v>139.04</v>
      </c>
      <c r="I2130" t="s">
        <v>6935</v>
      </c>
    </row>
    <row r="2131" spans="1:9">
      <c r="A2131" t="s">
        <v>18212</v>
      </c>
      <c r="B2131" t="s">
        <v>65</v>
      </c>
      <c r="C2131">
        <v>3263</v>
      </c>
      <c r="D2131" t="s">
        <v>11000</v>
      </c>
      <c r="E2131" t="s">
        <v>32</v>
      </c>
      <c r="F2131">
        <v>26.18</v>
      </c>
      <c r="G2131">
        <v>26.18</v>
      </c>
      <c r="I2131" t="s">
        <v>6935</v>
      </c>
    </row>
    <row r="2132" spans="1:9">
      <c r="A2132" t="s">
        <v>18213</v>
      </c>
      <c r="B2132" t="s">
        <v>65</v>
      </c>
      <c r="C2132">
        <v>3271</v>
      </c>
      <c r="D2132" t="s">
        <v>11001</v>
      </c>
      <c r="E2132" t="s">
        <v>32</v>
      </c>
      <c r="F2132">
        <v>205.56</v>
      </c>
      <c r="G2132">
        <v>205.56</v>
      </c>
      <c r="I2132" t="s">
        <v>6935</v>
      </c>
    </row>
    <row r="2133" spans="1:9">
      <c r="A2133" t="s">
        <v>18214</v>
      </c>
      <c r="B2133" t="s">
        <v>65</v>
      </c>
      <c r="C2133">
        <v>3270</v>
      </c>
      <c r="D2133" t="s">
        <v>11002</v>
      </c>
      <c r="E2133" t="s">
        <v>32</v>
      </c>
      <c r="F2133">
        <v>345.35</v>
      </c>
      <c r="G2133">
        <v>345.35</v>
      </c>
      <c r="I2133" t="s">
        <v>6935</v>
      </c>
    </row>
    <row r="2134" spans="1:9">
      <c r="A2134" t="s">
        <v>18215</v>
      </c>
      <c r="B2134" t="s">
        <v>65</v>
      </c>
      <c r="C2134">
        <v>45256</v>
      </c>
      <c r="D2134" t="s">
        <v>15714</v>
      </c>
      <c r="E2134" t="s">
        <v>32</v>
      </c>
      <c r="F2134">
        <v>26.24</v>
      </c>
      <c r="G2134">
        <v>26.24</v>
      </c>
      <c r="I2134" t="s">
        <v>6935</v>
      </c>
    </row>
    <row r="2135" spans="1:9">
      <c r="A2135" t="s">
        <v>18216</v>
      </c>
      <c r="B2135" t="s">
        <v>65</v>
      </c>
      <c r="C2135">
        <v>3275</v>
      </c>
      <c r="D2135" t="s">
        <v>11003</v>
      </c>
      <c r="E2135" t="s">
        <v>9</v>
      </c>
      <c r="F2135">
        <v>133.35</v>
      </c>
      <c r="G2135">
        <v>133.35</v>
      </c>
      <c r="I2135" t="s">
        <v>6935</v>
      </c>
    </row>
    <row r="2136" spans="1:9">
      <c r="A2136" t="s">
        <v>18217</v>
      </c>
      <c r="B2136" t="s">
        <v>65</v>
      </c>
      <c r="C2136">
        <v>39512</v>
      </c>
      <c r="D2136" t="s">
        <v>11004</v>
      </c>
      <c r="E2136" t="s">
        <v>9</v>
      </c>
      <c r="F2136">
        <v>136.97</v>
      </c>
      <c r="G2136">
        <v>136.97</v>
      </c>
      <c r="I2136" t="s">
        <v>6935</v>
      </c>
    </row>
    <row r="2137" spans="1:9">
      <c r="A2137" t="s">
        <v>18218</v>
      </c>
      <c r="B2137" t="s">
        <v>65</v>
      </c>
      <c r="C2137">
        <v>39511</v>
      </c>
      <c r="D2137" t="s">
        <v>11005</v>
      </c>
      <c r="E2137" t="s">
        <v>9</v>
      </c>
      <c r="F2137">
        <v>149.4</v>
      </c>
      <c r="G2137">
        <v>149.4</v>
      </c>
      <c r="I2137" t="s">
        <v>6935</v>
      </c>
    </row>
    <row r="2138" spans="1:9">
      <c r="A2138" t="s">
        <v>18219</v>
      </c>
      <c r="B2138" t="s">
        <v>65</v>
      </c>
      <c r="C2138">
        <v>39513</v>
      </c>
      <c r="D2138" t="s">
        <v>11006</v>
      </c>
      <c r="E2138" t="s">
        <v>9</v>
      </c>
      <c r="F2138">
        <v>160.24</v>
      </c>
      <c r="G2138">
        <v>160.24</v>
      </c>
      <c r="I2138" t="s">
        <v>6935</v>
      </c>
    </row>
    <row r="2139" spans="1:9">
      <c r="A2139" t="s">
        <v>18220</v>
      </c>
      <c r="B2139" t="s">
        <v>65</v>
      </c>
      <c r="C2139">
        <v>3286</v>
      </c>
      <c r="D2139" t="s">
        <v>11007</v>
      </c>
      <c r="E2139" t="s">
        <v>9</v>
      </c>
      <c r="F2139">
        <v>92.64</v>
      </c>
      <c r="G2139">
        <v>92.64</v>
      </c>
      <c r="I2139" t="s">
        <v>6935</v>
      </c>
    </row>
    <row r="2140" spans="1:9">
      <c r="A2140" t="s">
        <v>18221</v>
      </c>
      <c r="B2140" t="s">
        <v>65</v>
      </c>
      <c r="C2140">
        <v>3287</v>
      </c>
      <c r="D2140" t="s">
        <v>11008</v>
      </c>
      <c r="E2140" t="s">
        <v>9</v>
      </c>
      <c r="F2140">
        <v>140</v>
      </c>
      <c r="G2140">
        <v>140</v>
      </c>
      <c r="I2140" t="s">
        <v>6935</v>
      </c>
    </row>
    <row r="2141" spans="1:9">
      <c r="A2141" t="s">
        <v>18222</v>
      </c>
      <c r="B2141" t="s">
        <v>65</v>
      </c>
      <c r="C2141">
        <v>3283</v>
      </c>
      <c r="D2141" t="s">
        <v>11009</v>
      </c>
      <c r="E2141" t="s">
        <v>9</v>
      </c>
      <c r="F2141">
        <v>29.41</v>
      </c>
      <c r="G2141">
        <v>29.41</v>
      </c>
      <c r="I2141" t="s">
        <v>6935</v>
      </c>
    </row>
    <row r="2142" spans="1:9">
      <c r="A2142" t="s">
        <v>18223</v>
      </c>
      <c r="B2142" t="s">
        <v>65</v>
      </c>
      <c r="C2142">
        <v>11587</v>
      </c>
      <c r="D2142" t="s">
        <v>11010</v>
      </c>
      <c r="E2142" t="s">
        <v>9</v>
      </c>
      <c r="F2142">
        <v>91.44</v>
      </c>
      <c r="G2142">
        <v>91.44</v>
      </c>
      <c r="I2142" t="s">
        <v>6935</v>
      </c>
    </row>
    <row r="2143" spans="1:9">
      <c r="A2143" t="s">
        <v>18224</v>
      </c>
      <c r="B2143" t="s">
        <v>65</v>
      </c>
      <c r="C2143">
        <v>36225</v>
      </c>
      <c r="D2143" t="s">
        <v>11011</v>
      </c>
      <c r="E2143" t="s">
        <v>9</v>
      </c>
      <c r="F2143">
        <v>37.14</v>
      </c>
      <c r="G2143">
        <v>37.14</v>
      </c>
      <c r="I2143" t="s">
        <v>6935</v>
      </c>
    </row>
    <row r="2144" spans="1:9">
      <c r="A2144" t="s">
        <v>18225</v>
      </c>
      <c r="B2144" t="s">
        <v>65</v>
      </c>
      <c r="C2144">
        <v>36230</v>
      </c>
      <c r="D2144" t="s">
        <v>11012</v>
      </c>
      <c r="E2144" t="s">
        <v>9</v>
      </c>
      <c r="F2144">
        <v>27.29</v>
      </c>
      <c r="G2144">
        <v>27.29</v>
      </c>
      <c r="I2144" t="s">
        <v>8951</v>
      </c>
    </row>
    <row r="2145" spans="1:9">
      <c r="A2145" t="s">
        <v>18226</v>
      </c>
      <c r="B2145" t="s">
        <v>65</v>
      </c>
      <c r="C2145">
        <v>36238</v>
      </c>
      <c r="D2145" t="s">
        <v>11013</v>
      </c>
      <c r="E2145" t="s">
        <v>9</v>
      </c>
      <c r="F2145">
        <v>26.67</v>
      </c>
      <c r="G2145">
        <v>26.67</v>
      </c>
      <c r="I2145" t="s">
        <v>6935</v>
      </c>
    </row>
    <row r="2146" spans="1:9">
      <c r="A2146" t="s">
        <v>18227</v>
      </c>
      <c r="B2146" t="s">
        <v>65</v>
      </c>
      <c r="C2146">
        <v>39363</v>
      </c>
      <c r="D2146" t="s">
        <v>11014</v>
      </c>
      <c r="E2146" t="s">
        <v>32</v>
      </c>
      <c r="F2146">
        <v>5617.98</v>
      </c>
      <c r="G2146">
        <v>5617.98</v>
      </c>
      <c r="I2146" t="s">
        <v>6935</v>
      </c>
    </row>
    <row r="2147" spans="1:9">
      <c r="A2147" t="s">
        <v>18228</v>
      </c>
      <c r="B2147" t="s">
        <v>65</v>
      </c>
      <c r="C2147">
        <v>39361</v>
      </c>
      <c r="D2147" t="s">
        <v>11015</v>
      </c>
      <c r="E2147" t="s">
        <v>32</v>
      </c>
      <c r="F2147">
        <v>1716.33</v>
      </c>
      <c r="G2147">
        <v>1716.33</v>
      </c>
      <c r="I2147" t="s">
        <v>6935</v>
      </c>
    </row>
    <row r="2148" spans="1:9">
      <c r="A2148" t="s">
        <v>18229</v>
      </c>
      <c r="B2148" t="s">
        <v>65</v>
      </c>
      <c r="C2148">
        <v>39362</v>
      </c>
      <c r="D2148" t="s">
        <v>11016</v>
      </c>
      <c r="E2148" t="s">
        <v>32</v>
      </c>
      <c r="F2148">
        <v>3031.99</v>
      </c>
      <c r="G2148">
        <v>3031.99</v>
      </c>
      <c r="I2148" t="s">
        <v>6935</v>
      </c>
    </row>
    <row r="2149" spans="1:9">
      <c r="A2149" t="s">
        <v>18230</v>
      </c>
      <c r="B2149" t="s">
        <v>65</v>
      </c>
      <c r="C2149">
        <v>39364</v>
      </c>
      <c r="D2149" t="s">
        <v>11017</v>
      </c>
      <c r="E2149" t="s">
        <v>32</v>
      </c>
      <c r="F2149">
        <v>11849.81</v>
      </c>
      <c r="G2149">
        <v>11849.81</v>
      </c>
      <c r="I2149" t="s">
        <v>6935</v>
      </c>
    </row>
    <row r="2150" spans="1:9">
      <c r="A2150" t="s">
        <v>18231</v>
      </c>
      <c r="B2150" t="s">
        <v>65</v>
      </c>
      <c r="C2150">
        <v>14576</v>
      </c>
      <c r="D2150" t="s">
        <v>11018</v>
      </c>
      <c r="E2150" t="s">
        <v>32</v>
      </c>
      <c r="F2150">
        <v>5449365.3700000001</v>
      </c>
      <c r="G2150">
        <v>5449365.3700000001</v>
      </c>
      <c r="I2150" t="s">
        <v>6935</v>
      </c>
    </row>
    <row r="2151" spans="1:9">
      <c r="A2151" t="s">
        <v>18232</v>
      </c>
      <c r="B2151" t="s">
        <v>65</v>
      </c>
      <c r="C2151">
        <v>13877</v>
      </c>
      <c r="D2151" t="s">
        <v>11019</v>
      </c>
      <c r="E2151" t="s">
        <v>32</v>
      </c>
      <c r="F2151">
        <v>2332792.04</v>
      </c>
      <c r="G2151">
        <v>2332792.04</v>
      </c>
      <c r="I2151" t="s">
        <v>6935</v>
      </c>
    </row>
    <row r="2152" spans="1:9">
      <c r="A2152" t="s">
        <v>18233</v>
      </c>
      <c r="B2152" t="s">
        <v>65</v>
      </c>
      <c r="C2152">
        <v>7307</v>
      </c>
      <c r="D2152" t="s">
        <v>11020</v>
      </c>
      <c r="E2152" t="s">
        <v>43</v>
      </c>
      <c r="F2152">
        <v>49.88</v>
      </c>
      <c r="G2152">
        <v>49.88</v>
      </c>
      <c r="I2152" t="s">
        <v>6935</v>
      </c>
    </row>
    <row r="2153" spans="1:9">
      <c r="A2153" t="s">
        <v>18234</v>
      </c>
      <c r="B2153" t="s">
        <v>65</v>
      </c>
      <c r="C2153">
        <v>38122</v>
      </c>
      <c r="D2153" t="s">
        <v>11021</v>
      </c>
      <c r="E2153" t="s">
        <v>43</v>
      </c>
      <c r="F2153">
        <v>20.6</v>
      </c>
      <c r="G2153">
        <v>20.6</v>
      </c>
      <c r="I2153" t="s">
        <v>6935</v>
      </c>
    </row>
    <row r="2154" spans="1:9">
      <c r="A2154" t="s">
        <v>18235</v>
      </c>
      <c r="B2154" t="s">
        <v>65</v>
      </c>
      <c r="C2154">
        <v>43653</v>
      </c>
      <c r="D2154" t="s">
        <v>11022</v>
      </c>
      <c r="E2154" t="s">
        <v>43</v>
      </c>
      <c r="F2154">
        <v>38.950000000000003</v>
      </c>
      <c r="G2154">
        <v>38.950000000000003</v>
      </c>
      <c r="I2154" t="s">
        <v>6935</v>
      </c>
    </row>
    <row r="2155" spans="1:9">
      <c r="A2155" t="s">
        <v>18236</v>
      </c>
      <c r="B2155" t="s">
        <v>65</v>
      </c>
      <c r="C2155">
        <v>45334</v>
      </c>
      <c r="D2155" t="s">
        <v>11023</v>
      </c>
      <c r="E2155" t="s">
        <v>32</v>
      </c>
      <c r="F2155">
        <v>29.56</v>
      </c>
      <c r="G2155">
        <v>29.56</v>
      </c>
      <c r="I2155" t="s">
        <v>6935</v>
      </c>
    </row>
    <row r="2156" spans="1:9">
      <c r="A2156" t="s">
        <v>18237</v>
      </c>
      <c r="B2156" t="s">
        <v>65</v>
      </c>
      <c r="C2156">
        <v>12344</v>
      </c>
      <c r="D2156" t="s">
        <v>11024</v>
      </c>
      <c r="E2156" t="s">
        <v>32</v>
      </c>
      <c r="F2156">
        <v>4.49</v>
      </c>
      <c r="G2156">
        <v>4.49</v>
      </c>
      <c r="I2156" t="s">
        <v>6935</v>
      </c>
    </row>
    <row r="2157" spans="1:9">
      <c r="A2157" t="s">
        <v>18238</v>
      </c>
      <c r="B2157" t="s">
        <v>65</v>
      </c>
      <c r="C2157">
        <v>12343</v>
      </c>
      <c r="D2157" t="s">
        <v>11025</v>
      </c>
      <c r="E2157" t="s">
        <v>32</v>
      </c>
      <c r="F2157">
        <v>6.96</v>
      </c>
      <c r="G2157">
        <v>6.96</v>
      </c>
      <c r="I2157" t="s">
        <v>6935</v>
      </c>
    </row>
    <row r="2158" spans="1:9">
      <c r="A2158" t="s">
        <v>18239</v>
      </c>
      <c r="B2158" t="s">
        <v>65</v>
      </c>
      <c r="C2158">
        <v>3295</v>
      </c>
      <c r="D2158" t="s">
        <v>11026</v>
      </c>
      <c r="E2158" t="s">
        <v>32</v>
      </c>
      <c r="F2158">
        <v>24.33</v>
      </c>
      <c r="G2158">
        <v>24.33</v>
      </c>
      <c r="I2158" t="s">
        <v>6935</v>
      </c>
    </row>
    <row r="2159" spans="1:9">
      <c r="A2159" t="s">
        <v>18240</v>
      </c>
      <c r="B2159" t="s">
        <v>65</v>
      </c>
      <c r="C2159">
        <v>3302</v>
      </c>
      <c r="D2159" t="s">
        <v>11027</v>
      </c>
      <c r="E2159" t="s">
        <v>32</v>
      </c>
      <c r="F2159">
        <v>25.44</v>
      </c>
      <c r="G2159">
        <v>25.44</v>
      </c>
      <c r="I2159" t="s">
        <v>6935</v>
      </c>
    </row>
    <row r="2160" spans="1:9">
      <c r="A2160" t="s">
        <v>18241</v>
      </c>
      <c r="B2160" t="s">
        <v>65</v>
      </c>
      <c r="C2160">
        <v>3297</v>
      </c>
      <c r="D2160" t="s">
        <v>11028</v>
      </c>
      <c r="E2160" t="s">
        <v>32</v>
      </c>
      <c r="F2160">
        <v>27.15</v>
      </c>
      <c r="G2160">
        <v>27.15</v>
      </c>
      <c r="I2160" t="s">
        <v>6935</v>
      </c>
    </row>
    <row r="2161" spans="1:9">
      <c r="A2161" t="s">
        <v>18242</v>
      </c>
      <c r="B2161" t="s">
        <v>65</v>
      </c>
      <c r="C2161">
        <v>3294</v>
      </c>
      <c r="D2161" t="s">
        <v>11029</v>
      </c>
      <c r="E2161" t="s">
        <v>32</v>
      </c>
      <c r="F2161">
        <v>27.57</v>
      </c>
      <c r="G2161">
        <v>27.57</v>
      </c>
      <c r="I2161" t="s">
        <v>6935</v>
      </c>
    </row>
    <row r="2162" spans="1:9">
      <c r="A2162" t="s">
        <v>18243</v>
      </c>
      <c r="B2162" t="s">
        <v>65</v>
      </c>
      <c r="C2162">
        <v>3292</v>
      </c>
      <c r="D2162" t="s">
        <v>11030</v>
      </c>
      <c r="E2162" t="s">
        <v>32</v>
      </c>
      <c r="F2162">
        <v>25.9</v>
      </c>
      <c r="G2162">
        <v>25.9</v>
      </c>
      <c r="I2162" t="s">
        <v>8951</v>
      </c>
    </row>
    <row r="2163" spans="1:9">
      <c r="A2163" t="s">
        <v>18244</v>
      </c>
      <c r="B2163" t="s">
        <v>65</v>
      </c>
      <c r="C2163">
        <v>3298</v>
      </c>
      <c r="D2163" t="s">
        <v>11031</v>
      </c>
      <c r="E2163" t="s">
        <v>32</v>
      </c>
      <c r="F2163">
        <v>60.7</v>
      </c>
      <c r="G2163">
        <v>60.7</v>
      </c>
      <c r="I2163" t="s">
        <v>6935</v>
      </c>
    </row>
    <row r="2164" spans="1:9">
      <c r="A2164" t="s">
        <v>18245</v>
      </c>
      <c r="B2164" t="s">
        <v>65</v>
      </c>
      <c r="C2164">
        <v>34802</v>
      </c>
      <c r="D2164" t="s">
        <v>11032</v>
      </c>
      <c r="E2164" t="s">
        <v>32</v>
      </c>
      <c r="F2164">
        <v>1262.8699999999999</v>
      </c>
      <c r="G2164">
        <v>1262.8699999999999</v>
      </c>
      <c r="I2164" t="s">
        <v>6935</v>
      </c>
    </row>
    <row r="2165" spans="1:9">
      <c r="A2165" t="s">
        <v>18246</v>
      </c>
      <c r="B2165" t="s">
        <v>65</v>
      </c>
      <c r="C2165">
        <v>11588</v>
      </c>
      <c r="D2165" t="s">
        <v>11033</v>
      </c>
      <c r="E2165" t="s">
        <v>32</v>
      </c>
      <c r="F2165">
        <v>1362.43</v>
      </c>
      <c r="G2165">
        <v>1362.43</v>
      </c>
      <c r="I2165" t="s">
        <v>6935</v>
      </c>
    </row>
    <row r="2166" spans="1:9">
      <c r="A2166" t="s">
        <v>18247</v>
      </c>
      <c r="B2166" t="s">
        <v>65</v>
      </c>
      <c r="C2166">
        <v>34383</v>
      </c>
      <c r="D2166" t="s">
        <v>11034</v>
      </c>
      <c r="E2166" t="s">
        <v>32</v>
      </c>
      <c r="F2166">
        <v>1498.78</v>
      </c>
      <c r="G2166">
        <v>1498.78</v>
      </c>
      <c r="I2166" t="s">
        <v>6935</v>
      </c>
    </row>
    <row r="2167" spans="1:9">
      <c r="A2167" t="s">
        <v>18248</v>
      </c>
      <c r="B2167" t="s">
        <v>65</v>
      </c>
      <c r="C2167">
        <v>40451</v>
      </c>
      <c r="D2167" t="s">
        <v>11035</v>
      </c>
      <c r="E2167" t="s">
        <v>9</v>
      </c>
      <c r="F2167">
        <v>121.15</v>
      </c>
      <c r="G2167">
        <v>121.15</v>
      </c>
      <c r="I2167" t="s">
        <v>6935</v>
      </c>
    </row>
    <row r="2168" spans="1:9">
      <c r="A2168" t="s">
        <v>18249</v>
      </c>
      <c r="B2168" t="s">
        <v>65</v>
      </c>
      <c r="C2168">
        <v>40453</v>
      </c>
      <c r="D2168" t="s">
        <v>11036</v>
      </c>
      <c r="E2168" t="s">
        <v>9</v>
      </c>
      <c r="F2168">
        <v>131.08000000000001</v>
      </c>
      <c r="G2168">
        <v>131.08000000000001</v>
      </c>
      <c r="I2168" t="s">
        <v>6935</v>
      </c>
    </row>
    <row r="2169" spans="1:9">
      <c r="A2169" t="s">
        <v>18250</v>
      </c>
      <c r="B2169" t="s">
        <v>65</v>
      </c>
      <c r="C2169">
        <v>40452</v>
      </c>
      <c r="D2169" t="s">
        <v>11037</v>
      </c>
      <c r="E2169" t="s">
        <v>9</v>
      </c>
      <c r="F2169">
        <v>143.78</v>
      </c>
      <c r="G2169">
        <v>143.78</v>
      </c>
      <c r="I2169" t="s">
        <v>6935</v>
      </c>
    </row>
    <row r="2170" spans="1:9">
      <c r="A2170" t="s">
        <v>18251</v>
      </c>
      <c r="B2170" t="s">
        <v>65</v>
      </c>
      <c r="C2170">
        <v>11594</v>
      </c>
      <c r="D2170" t="s">
        <v>11038</v>
      </c>
      <c r="E2170" t="s">
        <v>32</v>
      </c>
      <c r="F2170">
        <v>434.25</v>
      </c>
      <c r="G2170">
        <v>434.25</v>
      </c>
      <c r="I2170" t="s">
        <v>6935</v>
      </c>
    </row>
    <row r="2171" spans="1:9">
      <c r="A2171" t="s">
        <v>18252</v>
      </c>
      <c r="B2171" t="s">
        <v>65</v>
      </c>
      <c r="C2171">
        <v>3311</v>
      </c>
      <c r="D2171" t="s">
        <v>11039</v>
      </c>
      <c r="E2171" t="s">
        <v>10</v>
      </c>
      <c r="F2171">
        <v>434.25</v>
      </c>
      <c r="G2171">
        <v>434.25</v>
      </c>
      <c r="I2171" t="s">
        <v>6935</v>
      </c>
    </row>
    <row r="2172" spans="1:9">
      <c r="A2172" t="s">
        <v>18253</v>
      </c>
      <c r="B2172" t="s">
        <v>65</v>
      </c>
      <c r="C2172">
        <v>11599</v>
      </c>
      <c r="D2172" t="s">
        <v>11040</v>
      </c>
      <c r="E2172" t="s">
        <v>32</v>
      </c>
      <c r="F2172">
        <v>577.5</v>
      </c>
      <c r="G2172">
        <v>577.5</v>
      </c>
      <c r="I2172" t="s">
        <v>6935</v>
      </c>
    </row>
    <row r="2173" spans="1:9">
      <c r="A2173" t="s">
        <v>18254</v>
      </c>
      <c r="B2173" t="s">
        <v>65</v>
      </c>
      <c r="C2173">
        <v>11593</v>
      </c>
      <c r="D2173" t="s">
        <v>11041</v>
      </c>
      <c r="E2173" t="s">
        <v>32</v>
      </c>
      <c r="F2173">
        <v>809.62</v>
      </c>
      <c r="G2173">
        <v>809.62</v>
      </c>
      <c r="I2173" t="s">
        <v>6935</v>
      </c>
    </row>
    <row r="2174" spans="1:9">
      <c r="A2174" t="s">
        <v>18255</v>
      </c>
      <c r="B2174" t="s">
        <v>65</v>
      </c>
      <c r="C2174">
        <v>3314</v>
      </c>
      <c r="D2174" t="s">
        <v>11042</v>
      </c>
      <c r="E2174" t="s">
        <v>10</v>
      </c>
      <c r="F2174">
        <v>579.04</v>
      </c>
      <c r="G2174">
        <v>579.04</v>
      </c>
      <c r="I2174" t="s">
        <v>6935</v>
      </c>
    </row>
    <row r="2175" spans="1:9">
      <c r="A2175" t="s">
        <v>18256</v>
      </c>
      <c r="B2175" t="s">
        <v>65</v>
      </c>
      <c r="C2175">
        <v>11597</v>
      </c>
      <c r="D2175" t="s">
        <v>11043</v>
      </c>
      <c r="E2175" t="s">
        <v>32</v>
      </c>
      <c r="F2175">
        <v>673.35</v>
      </c>
      <c r="G2175">
        <v>673.35</v>
      </c>
      <c r="I2175" t="s">
        <v>6935</v>
      </c>
    </row>
    <row r="2176" spans="1:9">
      <c r="A2176" t="s">
        <v>18257</v>
      </c>
      <c r="B2176" t="s">
        <v>65</v>
      </c>
      <c r="C2176">
        <v>3309</v>
      </c>
      <c r="D2176" t="s">
        <v>11044</v>
      </c>
      <c r="E2176" t="s">
        <v>10</v>
      </c>
      <c r="F2176">
        <v>459.84</v>
      </c>
      <c r="G2176">
        <v>459.84</v>
      </c>
      <c r="I2176" t="s">
        <v>6935</v>
      </c>
    </row>
    <row r="2177" spans="1:9">
      <c r="A2177" t="s">
        <v>18258</v>
      </c>
      <c r="B2177" t="s">
        <v>65</v>
      </c>
      <c r="C2177">
        <v>40440</v>
      </c>
      <c r="D2177" t="s">
        <v>11045</v>
      </c>
      <c r="E2177" t="s">
        <v>10</v>
      </c>
      <c r="F2177">
        <v>603.13</v>
      </c>
      <c r="G2177">
        <v>603.13</v>
      </c>
      <c r="I2177" t="s">
        <v>6935</v>
      </c>
    </row>
    <row r="2178" spans="1:9">
      <c r="A2178" t="s">
        <v>18259</v>
      </c>
      <c r="B2178" t="s">
        <v>65</v>
      </c>
      <c r="C2178">
        <v>40441</v>
      </c>
      <c r="D2178" t="s">
        <v>11046</v>
      </c>
      <c r="E2178" t="s">
        <v>10</v>
      </c>
      <c r="F2178">
        <v>385.06</v>
      </c>
      <c r="G2178">
        <v>385.06</v>
      </c>
      <c r="I2178" t="s">
        <v>6935</v>
      </c>
    </row>
    <row r="2179" spans="1:9">
      <c r="A2179" t="s">
        <v>18260</v>
      </c>
      <c r="B2179" t="s">
        <v>65</v>
      </c>
      <c r="C2179">
        <v>34612</v>
      </c>
      <c r="D2179" t="s">
        <v>11047</v>
      </c>
      <c r="E2179" t="s">
        <v>32</v>
      </c>
      <c r="F2179">
        <v>832.82</v>
      </c>
      <c r="G2179">
        <v>832.82</v>
      </c>
      <c r="I2179" t="s">
        <v>6935</v>
      </c>
    </row>
    <row r="2180" spans="1:9">
      <c r="A2180" t="s">
        <v>18261</v>
      </c>
      <c r="B2180" t="s">
        <v>65</v>
      </c>
      <c r="C2180">
        <v>34635</v>
      </c>
      <c r="D2180" t="s">
        <v>11048</v>
      </c>
      <c r="E2180" t="s">
        <v>32</v>
      </c>
      <c r="F2180">
        <v>1070.97</v>
      </c>
      <c r="G2180">
        <v>1070.97</v>
      </c>
      <c r="I2180" t="s">
        <v>6935</v>
      </c>
    </row>
    <row r="2181" spans="1:9">
      <c r="A2181" t="s">
        <v>18262</v>
      </c>
      <c r="B2181" t="s">
        <v>65</v>
      </c>
      <c r="C2181">
        <v>34633</v>
      </c>
      <c r="D2181" t="s">
        <v>11049</v>
      </c>
      <c r="E2181" t="s">
        <v>32</v>
      </c>
      <c r="F2181">
        <v>1180.49</v>
      </c>
      <c r="G2181">
        <v>1180.49</v>
      </c>
      <c r="I2181" t="s">
        <v>6935</v>
      </c>
    </row>
    <row r="2182" spans="1:9">
      <c r="A2182" t="s">
        <v>18263</v>
      </c>
      <c r="B2182" t="s">
        <v>65</v>
      </c>
      <c r="C2182">
        <v>40449</v>
      </c>
      <c r="D2182" t="s">
        <v>11050</v>
      </c>
      <c r="E2182" t="s">
        <v>10</v>
      </c>
      <c r="F2182">
        <v>323.70999999999998</v>
      </c>
      <c r="G2182">
        <v>323.70999999999998</v>
      </c>
      <c r="I2182" t="s">
        <v>6935</v>
      </c>
    </row>
    <row r="2183" spans="1:9">
      <c r="A2183" t="s">
        <v>18264</v>
      </c>
      <c r="B2183" t="s">
        <v>65</v>
      </c>
      <c r="C2183">
        <v>11592</v>
      </c>
      <c r="D2183" t="s">
        <v>11051</v>
      </c>
      <c r="E2183" t="s">
        <v>32</v>
      </c>
      <c r="F2183">
        <v>579.04</v>
      </c>
      <c r="G2183">
        <v>579.04</v>
      </c>
      <c r="I2183" t="s">
        <v>6935</v>
      </c>
    </row>
    <row r="2184" spans="1:9">
      <c r="A2184" t="s">
        <v>18265</v>
      </c>
      <c r="B2184" t="s">
        <v>65</v>
      </c>
      <c r="C2184">
        <v>34800</v>
      </c>
      <c r="D2184" t="s">
        <v>11052</v>
      </c>
      <c r="E2184" t="s">
        <v>10</v>
      </c>
      <c r="F2184">
        <v>404.8</v>
      </c>
      <c r="G2184">
        <v>404.8</v>
      </c>
      <c r="I2184" t="s">
        <v>6935</v>
      </c>
    </row>
    <row r="2185" spans="1:9">
      <c r="A2185" t="s">
        <v>18266</v>
      </c>
      <c r="B2185" t="s">
        <v>65</v>
      </c>
      <c r="C2185">
        <v>11596</v>
      </c>
      <c r="D2185" t="s">
        <v>11053</v>
      </c>
      <c r="E2185" t="s">
        <v>32</v>
      </c>
      <c r="F2185">
        <v>459.84</v>
      </c>
      <c r="G2185">
        <v>459.84</v>
      </c>
      <c r="I2185" t="s">
        <v>6935</v>
      </c>
    </row>
    <row r="2186" spans="1:9">
      <c r="A2186" t="s">
        <v>18267</v>
      </c>
      <c r="B2186" t="s">
        <v>65</v>
      </c>
      <c r="C2186">
        <v>40438</v>
      </c>
      <c r="D2186" t="s">
        <v>11054</v>
      </c>
      <c r="E2186" t="s">
        <v>10</v>
      </c>
      <c r="F2186">
        <v>269.69</v>
      </c>
      <c r="G2186">
        <v>269.69</v>
      </c>
      <c r="I2186" t="s">
        <v>6935</v>
      </c>
    </row>
    <row r="2187" spans="1:9">
      <c r="A2187" t="s">
        <v>18268</v>
      </c>
      <c r="B2187" t="s">
        <v>65</v>
      </c>
      <c r="C2187">
        <v>40436</v>
      </c>
      <c r="D2187" t="s">
        <v>11055</v>
      </c>
      <c r="E2187" t="s">
        <v>10</v>
      </c>
      <c r="F2187">
        <v>336.28</v>
      </c>
      <c r="G2187">
        <v>336.28</v>
      </c>
      <c r="I2187" t="s">
        <v>6935</v>
      </c>
    </row>
    <row r="2188" spans="1:9">
      <c r="A2188" t="s">
        <v>18269</v>
      </c>
      <c r="B2188" t="s">
        <v>65</v>
      </c>
      <c r="C2188">
        <v>4315</v>
      </c>
      <c r="D2188" t="s">
        <v>11056</v>
      </c>
      <c r="E2188" t="s">
        <v>32</v>
      </c>
      <c r="F2188">
        <v>2.4500000000000002</v>
      </c>
      <c r="G2188">
        <v>2.4500000000000002</v>
      </c>
      <c r="I2188" t="s">
        <v>6935</v>
      </c>
    </row>
    <row r="2189" spans="1:9">
      <c r="A2189" t="s">
        <v>18270</v>
      </c>
      <c r="B2189" t="s">
        <v>65</v>
      </c>
      <c r="C2189">
        <v>402</v>
      </c>
      <c r="D2189" t="s">
        <v>11057</v>
      </c>
      <c r="E2189" t="s">
        <v>32</v>
      </c>
      <c r="F2189">
        <v>12.11</v>
      </c>
      <c r="G2189">
        <v>12.11</v>
      </c>
      <c r="I2189" t="s">
        <v>6935</v>
      </c>
    </row>
    <row r="2190" spans="1:9">
      <c r="A2190" t="s">
        <v>18271</v>
      </c>
      <c r="B2190" t="s">
        <v>65</v>
      </c>
      <c r="C2190">
        <v>4226</v>
      </c>
      <c r="D2190" t="s">
        <v>11058</v>
      </c>
      <c r="E2190" t="s">
        <v>11</v>
      </c>
      <c r="F2190">
        <v>8.51</v>
      </c>
      <c r="G2190">
        <v>8.51</v>
      </c>
      <c r="I2190" t="s">
        <v>8951</v>
      </c>
    </row>
    <row r="2191" spans="1:9">
      <c r="A2191" t="s">
        <v>18272</v>
      </c>
      <c r="B2191" t="s">
        <v>65</v>
      </c>
      <c r="C2191">
        <v>4222</v>
      </c>
      <c r="D2191" t="s">
        <v>11059</v>
      </c>
      <c r="E2191" t="s">
        <v>43</v>
      </c>
      <c r="F2191">
        <v>6.06</v>
      </c>
      <c r="G2191">
        <v>6.06</v>
      </c>
      <c r="I2191" t="s">
        <v>8951</v>
      </c>
    </row>
    <row r="2192" spans="1:9">
      <c r="A2192" t="s">
        <v>18273</v>
      </c>
      <c r="B2192" t="s">
        <v>65</v>
      </c>
      <c r="C2192">
        <v>34804</v>
      </c>
      <c r="D2192" t="s">
        <v>11060</v>
      </c>
      <c r="E2192" t="s">
        <v>9</v>
      </c>
      <c r="F2192">
        <v>48.88</v>
      </c>
      <c r="G2192">
        <v>48.88</v>
      </c>
      <c r="I2192" t="s">
        <v>6935</v>
      </c>
    </row>
    <row r="2193" spans="1:9">
      <c r="A2193" t="s">
        <v>18274</v>
      </c>
      <c r="B2193" t="s">
        <v>65</v>
      </c>
      <c r="C2193">
        <v>4013</v>
      </c>
      <c r="D2193" t="s">
        <v>11061</v>
      </c>
      <c r="E2193" t="s">
        <v>9</v>
      </c>
      <c r="F2193">
        <v>7.12</v>
      </c>
      <c r="G2193">
        <v>7.12</v>
      </c>
      <c r="I2193" t="s">
        <v>6935</v>
      </c>
    </row>
    <row r="2194" spans="1:9">
      <c r="A2194" t="s">
        <v>18275</v>
      </c>
      <c r="B2194" t="s">
        <v>65</v>
      </c>
      <c r="C2194">
        <v>4011</v>
      </c>
      <c r="D2194" t="s">
        <v>11062</v>
      </c>
      <c r="E2194" t="s">
        <v>9</v>
      </c>
      <c r="F2194">
        <v>7.96</v>
      </c>
      <c r="G2194">
        <v>7.96</v>
      </c>
      <c r="I2194" t="s">
        <v>6935</v>
      </c>
    </row>
    <row r="2195" spans="1:9">
      <c r="A2195" t="s">
        <v>18276</v>
      </c>
      <c r="B2195" t="s">
        <v>65</v>
      </c>
      <c r="C2195">
        <v>4021</v>
      </c>
      <c r="D2195" t="s">
        <v>11063</v>
      </c>
      <c r="E2195" t="s">
        <v>9</v>
      </c>
      <c r="F2195">
        <v>9.92</v>
      </c>
      <c r="G2195">
        <v>9.92</v>
      </c>
      <c r="I2195" t="s">
        <v>6935</v>
      </c>
    </row>
    <row r="2196" spans="1:9">
      <c r="A2196" t="s">
        <v>18277</v>
      </c>
      <c r="B2196" t="s">
        <v>65</v>
      </c>
      <c r="C2196">
        <v>4019</v>
      </c>
      <c r="D2196" t="s">
        <v>11064</v>
      </c>
      <c r="E2196" t="s">
        <v>9</v>
      </c>
      <c r="F2196">
        <v>11.91</v>
      </c>
      <c r="G2196">
        <v>11.91</v>
      </c>
      <c r="I2196" t="s">
        <v>6935</v>
      </c>
    </row>
    <row r="2197" spans="1:9">
      <c r="A2197" t="s">
        <v>18278</v>
      </c>
      <c r="B2197" t="s">
        <v>65</v>
      </c>
      <c r="C2197">
        <v>4012</v>
      </c>
      <c r="D2197" t="s">
        <v>11065</v>
      </c>
      <c r="E2197" t="s">
        <v>9</v>
      </c>
      <c r="F2197">
        <v>15.97</v>
      </c>
      <c r="G2197">
        <v>15.97</v>
      </c>
      <c r="I2197" t="s">
        <v>6935</v>
      </c>
    </row>
    <row r="2198" spans="1:9">
      <c r="A2198" t="s">
        <v>18279</v>
      </c>
      <c r="B2198" t="s">
        <v>65</v>
      </c>
      <c r="C2198">
        <v>4020</v>
      </c>
      <c r="D2198" t="s">
        <v>11066</v>
      </c>
      <c r="E2198" t="s">
        <v>9</v>
      </c>
      <c r="F2198">
        <v>19.989999999999998</v>
      </c>
      <c r="G2198">
        <v>19.989999999999998</v>
      </c>
      <c r="I2198" t="s">
        <v>6935</v>
      </c>
    </row>
    <row r="2199" spans="1:9">
      <c r="A2199" t="s">
        <v>18280</v>
      </c>
      <c r="B2199" t="s">
        <v>65</v>
      </c>
      <c r="C2199">
        <v>4018</v>
      </c>
      <c r="D2199" t="s">
        <v>11067</v>
      </c>
      <c r="E2199" t="s">
        <v>9</v>
      </c>
      <c r="F2199">
        <v>23.95</v>
      </c>
      <c r="G2199">
        <v>23.95</v>
      </c>
      <c r="I2199" t="s">
        <v>6935</v>
      </c>
    </row>
    <row r="2200" spans="1:9">
      <c r="A2200" t="s">
        <v>18281</v>
      </c>
      <c r="B2200" t="s">
        <v>65</v>
      </c>
      <c r="C2200">
        <v>36498</v>
      </c>
      <c r="D2200" t="s">
        <v>11068</v>
      </c>
      <c r="E2200" t="s">
        <v>32</v>
      </c>
      <c r="F2200">
        <v>9545.6299999999992</v>
      </c>
      <c r="G2200">
        <v>9545.6299999999992</v>
      </c>
      <c r="I2200" t="s">
        <v>6935</v>
      </c>
    </row>
    <row r="2201" spans="1:9">
      <c r="A2201" t="s">
        <v>18282</v>
      </c>
      <c r="B2201" t="s">
        <v>65</v>
      </c>
      <c r="C2201">
        <v>12872</v>
      </c>
      <c r="D2201" t="s">
        <v>11069</v>
      </c>
      <c r="E2201" t="s">
        <v>62</v>
      </c>
      <c r="F2201">
        <v>23.33</v>
      </c>
      <c r="G2201">
        <v>26.09</v>
      </c>
      <c r="I2201" t="s">
        <v>6935</v>
      </c>
    </row>
    <row r="2202" spans="1:9">
      <c r="A2202" t="s">
        <v>18283</v>
      </c>
      <c r="B2202" t="s">
        <v>65</v>
      </c>
      <c r="C2202">
        <v>41075</v>
      </c>
      <c r="D2202" t="s">
        <v>11070</v>
      </c>
      <c r="E2202" t="s">
        <v>6706</v>
      </c>
      <c r="F2202">
        <v>4086.34</v>
      </c>
      <c r="G2202">
        <v>4570.16</v>
      </c>
      <c r="I2202" t="s">
        <v>6935</v>
      </c>
    </row>
    <row r="2203" spans="1:9">
      <c r="A2203" t="s">
        <v>18284</v>
      </c>
      <c r="B2203" t="s">
        <v>65</v>
      </c>
      <c r="C2203">
        <v>44324</v>
      </c>
      <c r="D2203" t="s">
        <v>11071</v>
      </c>
      <c r="E2203" t="s">
        <v>11</v>
      </c>
      <c r="F2203">
        <v>2.72</v>
      </c>
      <c r="G2203">
        <v>2.72</v>
      </c>
      <c r="I2203" t="s">
        <v>6935</v>
      </c>
    </row>
    <row r="2204" spans="1:9">
      <c r="A2204" t="s">
        <v>18285</v>
      </c>
      <c r="B2204" t="s">
        <v>65</v>
      </c>
      <c r="C2204">
        <v>3315</v>
      </c>
      <c r="D2204" t="s">
        <v>11072</v>
      </c>
      <c r="E2204" t="s">
        <v>11</v>
      </c>
      <c r="F2204">
        <v>0.79</v>
      </c>
      <c r="G2204">
        <v>0.79</v>
      </c>
      <c r="I2204" t="s">
        <v>6935</v>
      </c>
    </row>
    <row r="2205" spans="1:9">
      <c r="A2205" t="s">
        <v>18286</v>
      </c>
      <c r="B2205" t="s">
        <v>65</v>
      </c>
      <c r="C2205">
        <v>36870</v>
      </c>
      <c r="D2205" t="s">
        <v>11073</v>
      </c>
      <c r="E2205" t="s">
        <v>11</v>
      </c>
      <c r="F2205">
        <v>0.61</v>
      </c>
      <c r="G2205">
        <v>0.61</v>
      </c>
      <c r="I2205" t="s">
        <v>6935</v>
      </c>
    </row>
    <row r="2206" spans="1:9">
      <c r="A2206" t="s">
        <v>18287</v>
      </c>
      <c r="B2206" t="s">
        <v>65</v>
      </c>
      <c r="C2206">
        <v>5092</v>
      </c>
      <c r="D2206" t="s">
        <v>11074</v>
      </c>
      <c r="E2206" t="s">
        <v>9354</v>
      </c>
      <c r="F2206">
        <v>16</v>
      </c>
      <c r="G2206">
        <v>16</v>
      </c>
      <c r="I2206" t="s">
        <v>6935</v>
      </c>
    </row>
    <row r="2207" spans="1:9">
      <c r="A2207" t="s">
        <v>18288</v>
      </c>
      <c r="B2207" t="s">
        <v>65</v>
      </c>
      <c r="C2207">
        <v>11462</v>
      </c>
      <c r="D2207" t="s">
        <v>11075</v>
      </c>
      <c r="E2207" t="s">
        <v>9354</v>
      </c>
      <c r="F2207">
        <v>16.36</v>
      </c>
      <c r="G2207">
        <v>16.36</v>
      </c>
      <c r="I2207" t="s">
        <v>6935</v>
      </c>
    </row>
    <row r="2208" spans="1:9">
      <c r="A2208" t="s">
        <v>18289</v>
      </c>
      <c r="B2208" t="s">
        <v>65</v>
      </c>
      <c r="C2208">
        <v>36529</v>
      </c>
      <c r="D2208" t="s">
        <v>11076</v>
      </c>
      <c r="E2208" t="s">
        <v>32</v>
      </c>
      <c r="F2208">
        <v>64795.91</v>
      </c>
      <c r="G2208">
        <v>64795.91</v>
      </c>
      <c r="I2208" t="s">
        <v>6935</v>
      </c>
    </row>
    <row r="2209" spans="1:9">
      <c r="A2209" t="s">
        <v>18290</v>
      </c>
      <c r="B2209" t="s">
        <v>65</v>
      </c>
      <c r="C2209">
        <v>3318</v>
      </c>
      <c r="D2209" t="s">
        <v>11077</v>
      </c>
      <c r="E2209" t="s">
        <v>32</v>
      </c>
      <c r="F2209">
        <v>50800</v>
      </c>
      <c r="G2209">
        <v>50800</v>
      </c>
      <c r="I2209" t="s">
        <v>8951</v>
      </c>
    </row>
    <row r="2210" spans="1:9">
      <c r="A2210" t="s">
        <v>18291</v>
      </c>
      <c r="B2210" t="s">
        <v>65</v>
      </c>
      <c r="C2210">
        <v>3324</v>
      </c>
      <c r="D2210" t="s">
        <v>11078</v>
      </c>
      <c r="E2210" t="s">
        <v>9</v>
      </c>
      <c r="F2210">
        <v>12.78</v>
      </c>
      <c r="G2210">
        <v>12.78</v>
      </c>
      <c r="I2210" t="s">
        <v>6935</v>
      </c>
    </row>
    <row r="2211" spans="1:9">
      <c r="A2211" t="s">
        <v>18292</v>
      </c>
      <c r="B2211" t="s">
        <v>65</v>
      </c>
      <c r="C2211">
        <v>3322</v>
      </c>
      <c r="D2211" t="s">
        <v>11079</v>
      </c>
      <c r="E2211" t="s">
        <v>9</v>
      </c>
      <c r="F2211">
        <v>17.899999999999999</v>
      </c>
      <c r="G2211">
        <v>17.899999999999999</v>
      </c>
      <c r="I2211" t="s">
        <v>8951</v>
      </c>
    </row>
    <row r="2212" spans="1:9">
      <c r="A2212" t="s">
        <v>18293</v>
      </c>
      <c r="B2212" t="s">
        <v>65</v>
      </c>
      <c r="C2212">
        <v>5076</v>
      </c>
      <c r="D2212" t="s">
        <v>11080</v>
      </c>
      <c r="E2212" t="s">
        <v>11</v>
      </c>
      <c r="F2212">
        <v>12.33</v>
      </c>
      <c r="G2212">
        <v>12.33</v>
      </c>
      <c r="I2212" t="s">
        <v>6935</v>
      </c>
    </row>
    <row r="2213" spans="1:9">
      <c r="A2213" t="s">
        <v>18294</v>
      </c>
      <c r="B2213" t="s">
        <v>65</v>
      </c>
      <c r="C2213">
        <v>5077</v>
      </c>
      <c r="D2213" t="s">
        <v>11081</v>
      </c>
      <c r="E2213" t="s">
        <v>11</v>
      </c>
      <c r="F2213">
        <v>13.62</v>
      </c>
      <c r="G2213">
        <v>13.62</v>
      </c>
      <c r="I2213" t="s">
        <v>6935</v>
      </c>
    </row>
    <row r="2214" spans="1:9">
      <c r="A2214" t="s">
        <v>18295</v>
      </c>
      <c r="B2214" t="s">
        <v>65</v>
      </c>
      <c r="C2214">
        <v>45242</v>
      </c>
      <c r="D2214" t="s">
        <v>15715</v>
      </c>
      <c r="E2214" t="s">
        <v>32</v>
      </c>
      <c r="F2214">
        <v>61.21</v>
      </c>
      <c r="G2214">
        <v>61.21</v>
      </c>
      <c r="I2214" t="s">
        <v>6935</v>
      </c>
    </row>
    <row r="2215" spans="1:9">
      <c r="A2215" t="s">
        <v>18296</v>
      </c>
      <c r="B2215" t="s">
        <v>65</v>
      </c>
      <c r="C2215">
        <v>11837</v>
      </c>
      <c r="D2215" t="s">
        <v>11082</v>
      </c>
      <c r="E2215" t="s">
        <v>32</v>
      </c>
      <c r="F2215">
        <v>71.8</v>
      </c>
      <c r="G2215">
        <v>71.8</v>
      </c>
      <c r="I2215" t="s">
        <v>6935</v>
      </c>
    </row>
    <row r="2216" spans="1:9">
      <c r="A2216" t="s">
        <v>18297</v>
      </c>
      <c r="B2216" t="s">
        <v>65</v>
      </c>
      <c r="C2216">
        <v>415</v>
      </c>
      <c r="D2216" t="s">
        <v>11083</v>
      </c>
      <c r="E2216" t="s">
        <v>32</v>
      </c>
      <c r="F2216">
        <v>29.44</v>
      </c>
      <c r="G2216">
        <v>29.44</v>
      </c>
      <c r="I2216" t="s">
        <v>6935</v>
      </c>
    </row>
    <row r="2217" spans="1:9">
      <c r="A2217" t="s">
        <v>18298</v>
      </c>
      <c r="B2217" t="s">
        <v>65</v>
      </c>
      <c r="C2217">
        <v>38055</v>
      </c>
      <c r="D2217" t="s">
        <v>11084</v>
      </c>
      <c r="E2217" t="s">
        <v>32</v>
      </c>
      <c r="F2217">
        <v>6.51</v>
      </c>
      <c r="G2217">
        <v>6.51</v>
      </c>
      <c r="I2217" t="s">
        <v>6935</v>
      </c>
    </row>
    <row r="2218" spans="1:9">
      <c r="A2218" t="s">
        <v>18299</v>
      </c>
      <c r="B2218" t="s">
        <v>65</v>
      </c>
      <c r="C2218">
        <v>416</v>
      </c>
      <c r="D2218" t="s">
        <v>11085</v>
      </c>
      <c r="E2218" t="s">
        <v>32</v>
      </c>
      <c r="F2218">
        <v>10.78</v>
      </c>
      <c r="G2218">
        <v>10.78</v>
      </c>
      <c r="I2218" t="s">
        <v>6935</v>
      </c>
    </row>
    <row r="2219" spans="1:9">
      <c r="A2219" t="s">
        <v>18300</v>
      </c>
      <c r="B2219" t="s">
        <v>65</v>
      </c>
      <c r="C2219">
        <v>425</v>
      </c>
      <c r="D2219" t="s">
        <v>11086</v>
      </c>
      <c r="E2219" t="s">
        <v>32</v>
      </c>
      <c r="F2219">
        <v>6.68</v>
      </c>
      <c r="G2219">
        <v>6.68</v>
      </c>
      <c r="I2219" t="s">
        <v>6935</v>
      </c>
    </row>
    <row r="2220" spans="1:9">
      <c r="A2220" t="s">
        <v>18301</v>
      </c>
      <c r="B2220" t="s">
        <v>65</v>
      </c>
      <c r="C2220">
        <v>426</v>
      </c>
      <c r="D2220" t="s">
        <v>11087</v>
      </c>
      <c r="E2220" t="s">
        <v>32</v>
      </c>
      <c r="F2220">
        <v>36.799999999999997</v>
      </c>
      <c r="G2220">
        <v>36.799999999999997</v>
      </c>
      <c r="I2220" t="s">
        <v>6935</v>
      </c>
    </row>
    <row r="2221" spans="1:9">
      <c r="A2221" t="s">
        <v>18302</v>
      </c>
      <c r="B2221" t="s">
        <v>65</v>
      </c>
      <c r="C2221">
        <v>38056</v>
      </c>
      <c r="D2221" t="s">
        <v>11088</v>
      </c>
      <c r="E2221" t="s">
        <v>32</v>
      </c>
      <c r="F2221">
        <v>35.94</v>
      </c>
      <c r="G2221">
        <v>35.94</v>
      </c>
      <c r="I2221" t="s">
        <v>6935</v>
      </c>
    </row>
    <row r="2222" spans="1:9">
      <c r="A2222" t="s">
        <v>18303</v>
      </c>
      <c r="B2222" t="s">
        <v>65</v>
      </c>
      <c r="C2222">
        <v>1564</v>
      </c>
      <c r="D2222" t="s">
        <v>11089</v>
      </c>
      <c r="E2222" t="s">
        <v>32</v>
      </c>
      <c r="F2222">
        <v>13.71</v>
      </c>
      <c r="G2222">
        <v>13.71</v>
      </c>
      <c r="I2222" t="s">
        <v>6935</v>
      </c>
    </row>
    <row r="2223" spans="1:9">
      <c r="A2223" t="s">
        <v>18304</v>
      </c>
      <c r="B2223" t="s">
        <v>65</v>
      </c>
      <c r="C2223">
        <v>11032</v>
      </c>
      <c r="D2223" t="s">
        <v>11090</v>
      </c>
      <c r="E2223" t="s">
        <v>32</v>
      </c>
      <c r="F2223">
        <v>13.8</v>
      </c>
      <c r="G2223">
        <v>13.8</v>
      </c>
      <c r="I2223" t="s">
        <v>6935</v>
      </c>
    </row>
    <row r="2224" spans="1:9">
      <c r="A2224" t="s">
        <v>18305</v>
      </c>
      <c r="B2224" t="s">
        <v>65</v>
      </c>
      <c r="C2224">
        <v>36786</v>
      </c>
      <c r="D2224" t="s">
        <v>11091</v>
      </c>
      <c r="E2224" t="s">
        <v>6936</v>
      </c>
      <c r="F2224">
        <v>137.86000000000001</v>
      </c>
      <c r="G2224">
        <v>137.86000000000001</v>
      </c>
      <c r="I2224" t="s">
        <v>6935</v>
      </c>
    </row>
    <row r="2225" spans="1:9">
      <c r="A2225" t="s">
        <v>18306</v>
      </c>
      <c r="B2225" t="s">
        <v>65</v>
      </c>
      <c r="C2225">
        <v>36785</v>
      </c>
      <c r="D2225" t="s">
        <v>11092</v>
      </c>
      <c r="E2225" t="s">
        <v>6936</v>
      </c>
      <c r="F2225">
        <v>119.79</v>
      </c>
      <c r="G2225">
        <v>119.79</v>
      </c>
      <c r="I2225" t="s">
        <v>6935</v>
      </c>
    </row>
    <row r="2226" spans="1:9">
      <c r="A2226" t="s">
        <v>18307</v>
      </c>
      <c r="B2226" t="s">
        <v>65</v>
      </c>
      <c r="C2226">
        <v>36782</v>
      </c>
      <c r="D2226" t="s">
        <v>11093</v>
      </c>
      <c r="E2226" t="s">
        <v>6936</v>
      </c>
      <c r="F2226">
        <v>142.99</v>
      </c>
      <c r="G2226">
        <v>142.99</v>
      </c>
      <c r="I2226" t="s">
        <v>6935</v>
      </c>
    </row>
    <row r="2227" spans="1:9">
      <c r="A2227" t="s">
        <v>18308</v>
      </c>
      <c r="B2227" t="s">
        <v>65</v>
      </c>
      <c r="C2227">
        <v>44481</v>
      </c>
      <c r="D2227" t="s">
        <v>31876</v>
      </c>
      <c r="E2227" t="s">
        <v>6936</v>
      </c>
      <c r="F2227">
        <v>161.07</v>
      </c>
      <c r="G2227">
        <v>161.07</v>
      </c>
      <c r="I2227" t="s">
        <v>8951</v>
      </c>
    </row>
    <row r="2228" spans="1:9">
      <c r="A2228" t="s">
        <v>18309</v>
      </c>
      <c r="B2228" t="s">
        <v>65</v>
      </c>
      <c r="C2228">
        <v>4824</v>
      </c>
      <c r="D2228" t="s">
        <v>11094</v>
      </c>
      <c r="E2228" t="s">
        <v>11</v>
      </c>
      <c r="F2228">
        <v>0.78</v>
      </c>
      <c r="G2228">
        <v>0.78</v>
      </c>
      <c r="I2228" t="s">
        <v>6935</v>
      </c>
    </row>
    <row r="2229" spans="1:9">
      <c r="A2229" t="s">
        <v>18310</v>
      </c>
      <c r="B2229" t="s">
        <v>65</v>
      </c>
      <c r="C2229">
        <v>11795</v>
      </c>
      <c r="D2229" t="s">
        <v>11095</v>
      </c>
      <c r="E2229" t="s">
        <v>9</v>
      </c>
      <c r="F2229">
        <v>716.98</v>
      </c>
      <c r="G2229">
        <v>716.98</v>
      </c>
      <c r="I2229" t="s">
        <v>6935</v>
      </c>
    </row>
    <row r="2230" spans="1:9">
      <c r="A2230" t="s">
        <v>18311</v>
      </c>
      <c r="B2230" t="s">
        <v>65</v>
      </c>
      <c r="C2230">
        <v>134</v>
      </c>
      <c r="D2230" t="s">
        <v>11096</v>
      </c>
      <c r="E2230" t="s">
        <v>11</v>
      </c>
      <c r="F2230">
        <v>1.71</v>
      </c>
      <c r="G2230">
        <v>1.71</v>
      </c>
      <c r="I2230" t="s">
        <v>6935</v>
      </c>
    </row>
    <row r="2231" spans="1:9">
      <c r="A2231" t="s">
        <v>18312</v>
      </c>
      <c r="B2231" t="s">
        <v>65</v>
      </c>
      <c r="C2231">
        <v>4229</v>
      </c>
      <c r="D2231" t="s">
        <v>11097</v>
      </c>
      <c r="E2231" t="s">
        <v>11</v>
      </c>
      <c r="F2231">
        <v>44.46</v>
      </c>
      <c r="G2231">
        <v>44.46</v>
      </c>
      <c r="I2231" t="s">
        <v>6935</v>
      </c>
    </row>
    <row r="2232" spans="1:9">
      <c r="A2232" t="s">
        <v>18313</v>
      </c>
      <c r="B2232" t="s">
        <v>65</v>
      </c>
      <c r="C2232">
        <v>11731</v>
      </c>
      <c r="D2232" t="s">
        <v>11098</v>
      </c>
      <c r="E2232" t="s">
        <v>32</v>
      </c>
      <c r="F2232">
        <v>9.7899999999999991</v>
      </c>
      <c r="G2232">
        <v>9.7899999999999991</v>
      </c>
      <c r="I2232" t="s">
        <v>6935</v>
      </c>
    </row>
    <row r="2233" spans="1:9">
      <c r="A2233" t="s">
        <v>18314</v>
      </c>
      <c r="B2233" t="s">
        <v>65</v>
      </c>
      <c r="C2233">
        <v>11732</v>
      </c>
      <c r="D2233" t="s">
        <v>11099</v>
      </c>
      <c r="E2233" t="s">
        <v>32</v>
      </c>
      <c r="F2233">
        <v>25.68</v>
      </c>
      <c r="G2233">
        <v>25.68</v>
      </c>
      <c r="I2233" t="s">
        <v>6935</v>
      </c>
    </row>
    <row r="2234" spans="1:9">
      <c r="A2234" t="s">
        <v>18315</v>
      </c>
      <c r="B2234" t="s">
        <v>65</v>
      </c>
      <c r="C2234">
        <v>11244</v>
      </c>
      <c r="D2234" t="s">
        <v>11100</v>
      </c>
      <c r="E2234" t="s">
        <v>32</v>
      </c>
      <c r="F2234">
        <v>248.67</v>
      </c>
      <c r="G2234">
        <v>248.67</v>
      </c>
      <c r="I2234" t="s">
        <v>6935</v>
      </c>
    </row>
    <row r="2235" spans="1:9">
      <c r="A2235" t="s">
        <v>18316</v>
      </c>
      <c r="B2235" t="s">
        <v>65</v>
      </c>
      <c r="C2235">
        <v>11235</v>
      </c>
      <c r="D2235" t="s">
        <v>11101</v>
      </c>
      <c r="E2235" t="s">
        <v>32</v>
      </c>
      <c r="F2235">
        <v>189.76</v>
      </c>
      <c r="G2235">
        <v>189.76</v>
      </c>
      <c r="I2235" t="s">
        <v>6935</v>
      </c>
    </row>
    <row r="2236" spans="1:9">
      <c r="A2236" t="s">
        <v>18317</v>
      </c>
      <c r="B2236" t="s">
        <v>65</v>
      </c>
      <c r="C2236">
        <v>11236</v>
      </c>
      <c r="D2236" t="s">
        <v>11102</v>
      </c>
      <c r="E2236" t="s">
        <v>32</v>
      </c>
      <c r="F2236">
        <v>241.16</v>
      </c>
      <c r="G2236">
        <v>241.16</v>
      </c>
      <c r="I2236" t="s">
        <v>6935</v>
      </c>
    </row>
    <row r="2237" spans="1:9">
      <c r="A2237" t="s">
        <v>18318</v>
      </c>
      <c r="B2237" t="s">
        <v>65</v>
      </c>
      <c r="C2237">
        <v>11245</v>
      </c>
      <c r="D2237" t="s">
        <v>11103</v>
      </c>
      <c r="E2237" t="s">
        <v>32</v>
      </c>
      <c r="F2237">
        <v>343.95</v>
      </c>
      <c r="G2237">
        <v>343.95</v>
      </c>
      <c r="I2237" t="s">
        <v>6935</v>
      </c>
    </row>
    <row r="2238" spans="1:9">
      <c r="A2238" t="s">
        <v>18319</v>
      </c>
      <c r="B2238" t="s">
        <v>65</v>
      </c>
      <c r="C2238">
        <v>36494</v>
      </c>
      <c r="D2238" t="s">
        <v>11104</v>
      </c>
      <c r="E2238" t="s">
        <v>32</v>
      </c>
      <c r="F2238">
        <v>740761.71</v>
      </c>
      <c r="G2238">
        <v>740761.71</v>
      </c>
      <c r="I2238" t="s">
        <v>6935</v>
      </c>
    </row>
    <row r="2239" spans="1:9">
      <c r="A2239" t="s">
        <v>18320</v>
      </c>
      <c r="B2239" t="s">
        <v>65</v>
      </c>
      <c r="C2239">
        <v>36493</v>
      </c>
      <c r="D2239" t="s">
        <v>11105</v>
      </c>
      <c r="E2239" t="s">
        <v>32</v>
      </c>
      <c r="F2239">
        <v>839252.93</v>
      </c>
      <c r="G2239">
        <v>839252.93</v>
      </c>
      <c r="I2239" t="s">
        <v>6935</v>
      </c>
    </row>
    <row r="2240" spans="1:9">
      <c r="A2240" t="s">
        <v>18321</v>
      </c>
      <c r="B2240" t="s">
        <v>65</v>
      </c>
      <c r="C2240">
        <v>36492</v>
      </c>
      <c r="D2240" t="s">
        <v>11106</v>
      </c>
      <c r="E2240" t="s">
        <v>32</v>
      </c>
      <c r="F2240">
        <v>1559013.67</v>
      </c>
      <c r="G2240">
        <v>1559013.67</v>
      </c>
      <c r="I2240" t="s">
        <v>6935</v>
      </c>
    </row>
    <row r="2241" spans="1:9">
      <c r="A2241" t="s">
        <v>18322</v>
      </c>
      <c r="B2241" t="s">
        <v>65</v>
      </c>
      <c r="C2241">
        <v>36499</v>
      </c>
      <c r="D2241" t="s">
        <v>11107</v>
      </c>
      <c r="E2241" t="s">
        <v>32</v>
      </c>
      <c r="F2241">
        <v>5154.6400000000003</v>
      </c>
      <c r="G2241">
        <v>5154.6400000000003</v>
      </c>
      <c r="I2241" t="s">
        <v>6935</v>
      </c>
    </row>
    <row r="2242" spans="1:9">
      <c r="A2242" t="s">
        <v>18323</v>
      </c>
      <c r="B2242" t="s">
        <v>65</v>
      </c>
      <c r="C2242">
        <v>13533</v>
      </c>
      <c r="D2242" t="s">
        <v>11108</v>
      </c>
      <c r="E2242" t="s">
        <v>32</v>
      </c>
      <c r="F2242">
        <v>236290.92</v>
      </c>
      <c r="G2242">
        <v>236290.92</v>
      </c>
      <c r="I2242" t="s">
        <v>6935</v>
      </c>
    </row>
    <row r="2243" spans="1:9">
      <c r="A2243" t="s">
        <v>18324</v>
      </c>
      <c r="B2243" t="s">
        <v>65</v>
      </c>
      <c r="C2243">
        <v>13333</v>
      </c>
      <c r="D2243" t="s">
        <v>11109</v>
      </c>
      <c r="E2243" t="s">
        <v>32</v>
      </c>
      <c r="F2243">
        <v>264340.36</v>
      </c>
      <c r="G2243">
        <v>264340.36</v>
      </c>
      <c r="I2243" t="s">
        <v>6935</v>
      </c>
    </row>
    <row r="2244" spans="1:9">
      <c r="A2244" t="s">
        <v>18325</v>
      </c>
      <c r="B2244" t="s">
        <v>65</v>
      </c>
      <c r="C2244">
        <v>39585</v>
      </c>
      <c r="D2244" t="s">
        <v>11110</v>
      </c>
      <c r="E2244" t="s">
        <v>32</v>
      </c>
      <c r="F2244">
        <v>170684.56</v>
      </c>
      <c r="G2244">
        <v>170684.56</v>
      </c>
      <c r="I2244" t="s">
        <v>6935</v>
      </c>
    </row>
    <row r="2245" spans="1:9">
      <c r="A2245" t="s">
        <v>18326</v>
      </c>
      <c r="B2245" t="s">
        <v>65</v>
      </c>
      <c r="C2245">
        <v>39586</v>
      </c>
      <c r="D2245" t="s">
        <v>11111</v>
      </c>
      <c r="E2245" t="s">
        <v>32</v>
      </c>
      <c r="F2245">
        <v>200201.43</v>
      </c>
      <c r="G2245">
        <v>200201.43</v>
      </c>
      <c r="I2245" t="s">
        <v>6935</v>
      </c>
    </row>
    <row r="2246" spans="1:9">
      <c r="A2246" t="s">
        <v>18327</v>
      </c>
      <c r="B2246" t="s">
        <v>65</v>
      </c>
      <c r="C2246">
        <v>39587</v>
      </c>
      <c r="D2246" t="s">
        <v>11112</v>
      </c>
      <c r="E2246" t="s">
        <v>32</v>
      </c>
      <c r="F2246">
        <v>243835.09</v>
      </c>
      <c r="G2246">
        <v>243835.09</v>
      </c>
      <c r="I2246" t="s">
        <v>6935</v>
      </c>
    </row>
    <row r="2247" spans="1:9">
      <c r="A2247" t="s">
        <v>18328</v>
      </c>
      <c r="B2247" t="s">
        <v>65</v>
      </c>
      <c r="C2247">
        <v>39588</v>
      </c>
      <c r="D2247" t="s">
        <v>11113</v>
      </c>
      <c r="E2247" t="s">
        <v>32</v>
      </c>
      <c r="F2247">
        <v>282335.35999999999</v>
      </c>
      <c r="G2247">
        <v>282335.35999999999</v>
      </c>
      <c r="I2247" t="s">
        <v>6935</v>
      </c>
    </row>
    <row r="2248" spans="1:9">
      <c r="A2248" t="s">
        <v>18329</v>
      </c>
      <c r="B2248" t="s">
        <v>65</v>
      </c>
      <c r="C2248">
        <v>39584</v>
      </c>
      <c r="D2248" t="s">
        <v>11114</v>
      </c>
      <c r="E2248" t="s">
        <v>32</v>
      </c>
      <c r="F2248">
        <v>151999.1</v>
      </c>
      <c r="G2248">
        <v>151999.1</v>
      </c>
      <c r="I2248" t="s">
        <v>6935</v>
      </c>
    </row>
    <row r="2249" spans="1:9">
      <c r="A2249" t="s">
        <v>18330</v>
      </c>
      <c r="B2249" t="s">
        <v>65</v>
      </c>
      <c r="C2249">
        <v>39590</v>
      </c>
      <c r="D2249" t="s">
        <v>11115</v>
      </c>
      <c r="E2249" t="s">
        <v>32</v>
      </c>
      <c r="F2249">
        <v>148354.4</v>
      </c>
      <c r="G2249">
        <v>148354.4</v>
      </c>
      <c r="I2249" t="s">
        <v>6935</v>
      </c>
    </row>
    <row r="2250" spans="1:9">
      <c r="A2250" t="s">
        <v>18331</v>
      </c>
      <c r="B2250" t="s">
        <v>65</v>
      </c>
      <c r="C2250">
        <v>39592</v>
      </c>
      <c r="D2250" t="s">
        <v>11116</v>
      </c>
      <c r="E2250" t="s">
        <v>32</v>
      </c>
      <c r="F2250">
        <v>213188.86</v>
      </c>
      <c r="G2250">
        <v>213188.86</v>
      </c>
      <c r="I2250" t="s">
        <v>6935</v>
      </c>
    </row>
    <row r="2251" spans="1:9">
      <c r="A2251" t="s">
        <v>18332</v>
      </c>
      <c r="B2251" t="s">
        <v>65</v>
      </c>
      <c r="C2251">
        <v>39593</v>
      </c>
      <c r="D2251" t="s">
        <v>11117</v>
      </c>
      <c r="E2251" t="s">
        <v>32</v>
      </c>
      <c r="F2251">
        <v>243835.09</v>
      </c>
      <c r="G2251">
        <v>243835.09</v>
      </c>
      <c r="I2251" t="s">
        <v>6935</v>
      </c>
    </row>
    <row r="2252" spans="1:9">
      <c r="A2252" t="s">
        <v>18333</v>
      </c>
      <c r="B2252" t="s">
        <v>65</v>
      </c>
      <c r="C2252">
        <v>14254</v>
      </c>
      <c r="D2252" t="s">
        <v>11118</v>
      </c>
      <c r="E2252" t="s">
        <v>32</v>
      </c>
      <c r="F2252">
        <v>138601</v>
      </c>
      <c r="G2252">
        <v>138601</v>
      </c>
      <c r="I2252" t="s">
        <v>8951</v>
      </c>
    </row>
    <row r="2253" spans="1:9">
      <c r="A2253" t="s">
        <v>18334</v>
      </c>
      <c r="B2253" t="s">
        <v>65</v>
      </c>
      <c r="C2253">
        <v>44494</v>
      </c>
      <c r="D2253" t="s">
        <v>31877</v>
      </c>
      <c r="E2253" t="s">
        <v>32</v>
      </c>
      <c r="F2253">
        <v>115742.89</v>
      </c>
      <c r="G2253">
        <v>115742.89</v>
      </c>
      <c r="I2253" t="s">
        <v>6935</v>
      </c>
    </row>
    <row r="2254" spans="1:9">
      <c r="A2254" t="s">
        <v>18335</v>
      </c>
      <c r="B2254" t="s">
        <v>65</v>
      </c>
      <c r="C2254">
        <v>25019</v>
      </c>
      <c r="D2254" t="s">
        <v>11119</v>
      </c>
      <c r="E2254" t="s">
        <v>32</v>
      </c>
      <c r="F2254">
        <v>198396.25</v>
      </c>
      <c r="G2254">
        <v>198396.25</v>
      </c>
      <c r="I2254" t="s">
        <v>6935</v>
      </c>
    </row>
    <row r="2255" spans="1:9">
      <c r="A2255" t="s">
        <v>18336</v>
      </c>
      <c r="B2255" t="s">
        <v>65</v>
      </c>
      <c r="C2255">
        <v>36501</v>
      </c>
      <c r="D2255" t="s">
        <v>11120</v>
      </c>
      <c r="E2255" t="s">
        <v>32</v>
      </c>
      <c r="F2255">
        <v>176641.04</v>
      </c>
      <c r="G2255">
        <v>176641.04</v>
      </c>
      <c r="I2255" t="s">
        <v>6935</v>
      </c>
    </row>
    <row r="2256" spans="1:9">
      <c r="A2256" t="s">
        <v>18337</v>
      </c>
      <c r="B2256" t="s">
        <v>65</v>
      </c>
      <c r="C2256">
        <v>44493</v>
      </c>
      <c r="D2256" t="s">
        <v>31878</v>
      </c>
      <c r="E2256" t="s">
        <v>32</v>
      </c>
      <c r="F2256">
        <v>212356.37</v>
      </c>
      <c r="G2256">
        <v>212356.37</v>
      </c>
      <c r="I2256" t="s">
        <v>6935</v>
      </c>
    </row>
    <row r="2257" spans="1:9">
      <c r="A2257" t="s">
        <v>18338</v>
      </c>
      <c r="B2257" t="s">
        <v>65</v>
      </c>
      <c r="C2257">
        <v>36500</v>
      </c>
      <c r="D2257" t="s">
        <v>11121</v>
      </c>
      <c r="E2257" t="s">
        <v>32</v>
      </c>
      <c r="F2257">
        <v>124827.4</v>
      </c>
      <c r="G2257">
        <v>124827.4</v>
      </c>
      <c r="I2257" t="s">
        <v>6935</v>
      </c>
    </row>
    <row r="2258" spans="1:9">
      <c r="A2258" t="s">
        <v>18339</v>
      </c>
      <c r="B2258" t="s">
        <v>65</v>
      </c>
      <c r="C2258">
        <v>20017</v>
      </c>
      <c r="D2258" t="s">
        <v>11122</v>
      </c>
      <c r="E2258" t="s">
        <v>12</v>
      </c>
      <c r="F2258">
        <v>10.18</v>
      </c>
      <c r="G2258">
        <v>10.18</v>
      </c>
      <c r="I2258" t="s">
        <v>6935</v>
      </c>
    </row>
    <row r="2259" spans="1:9">
      <c r="A2259" t="s">
        <v>18340</v>
      </c>
      <c r="B2259" t="s">
        <v>65</v>
      </c>
      <c r="C2259">
        <v>20007</v>
      </c>
      <c r="D2259" t="s">
        <v>11123</v>
      </c>
      <c r="E2259" t="s">
        <v>12</v>
      </c>
      <c r="F2259">
        <v>6.07</v>
      </c>
      <c r="G2259">
        <v>6.07</v>
      </c>
      <c r="I2259" t="s">
        <v>6935</v>
      </c>
    </row>
    <row r="2260" spans="1:9">
      <c r="A2260" t="s">
        <v>18341</v>
      </c>
      <c r="B2260" t="s">
        <v>65</v>
      </c>
      <c r="C2260">
        <v>39831</v>
      </c>
      <c r="D2260" t="s">
        <v>11124</v>
      </c>
      <c r="E2260" t="s">
        <v>9389</v>
      </c>
      <c r="F2260">
        <v>305.02999999999997</v>
      </c>
      <c r="G2260">
        <v>305.02999999999997</v>
      </c>
      <c r="I2260" t="s">
        <v>6935</v>
      </c>
    </row>
    <row r="2261" spans="1:9">
      <c r="A2261" t="s">
        <v>18342</v>
      </c>
      <c r="B2261" t="s">
        <v>65</v>
      </c>
      <c r="C2261">
        <v>36888</v>
      </c>
      <c r="D2261" t="s">
        <v>11125</v>
      </c>
      <c r="E2261" t="s">
        <v>12</v>
      </c>
      <c r="F2261">
        <v>27.85</v>
      </c>
      <c r="G2261">
        <v>27.85</v>
      </c>
      <c r="I2261" t="s">
        <v>6935</v>
      </c>
    </row>
    <row r="2262" spans="1:9">
      <c r="A2262" t="s">
        <v>18343</v>
      </c>
      <c r="B2262" t="s">
        <v>65</v>
      </c>
      <c r="C2262">
        <v>39836</v>
      </c>
      <c r="D2262" t="s">
        <v>11126</v>
      </c>
      <c r="E2262" t="s">
        <v>9389</v>
      </c>
      <c r="F2262">
        <v>268.02999999999997</v>
      </c>
      <c r="G2262">
        <v>268.02999999999997</v>
      </c>
      <c r="I2262" t="s">
        <v>6935</v>
      </c>
    </row>
    <row r="2263" spans="1:9">
      <c r="A2263" t="s">
        <v>18344</v>
      </c>
      <c r="B2263" t="s">
        <v>65</v>
      </c>
      <c r="C2263">
        <v>39830</v>
      </c>
      <c r="D2263" t="s">
        <v>11127</v>
      </c>
      <c r="E2263" t="s">
        <v>9389</v>
      </c>
      <c r="F2263">
        <v>305.68</v>
      </c>
      <c r="G2263">
        <v>305.68</v>
      </c>
      <c r="I2263" t="s">
        <v>6935</v>
      </c>
    </row>
    <row r="2264" spans="1:9">
      <c r="A2264" t="s">
        <v>18345</v>
      </c>
      <c r="B2264" t="s">
        <v>65</v>
      </c>
      <c r="C2264">
        <v>36497</v>
      </c>
      <c r="D2264" t="s">
        <v>11128</v>
      </c>
      <c r="E2264" t="s">
        <v>32</v>
      </c>
      <c r="F2264">
        <v>2693.74</v>
      </c>
      <c r="G2264">
        <v>2693.74</v>
      </c>
      <c r="I2264" t="s">
        <v>6935</v>
      </c>
    </row>
    <row r="2265" spans="1:9">
      <c r="A2265" t="s">
        <v>18346</v>
      </c>
      <c r="B2265" t="s">
        <v>65</v>
      </c>
      <c r="C2265">
        <v>40527</v>
      </c>
      <c r="D2265" t="s">
        <v>11129</v>
      </c>
      <c r="E2265" t="s">
        <v>32</v>
      </c>
      <c r="F2265">
        <v>2359.6</v>
      </c>
      <c r="G2265">
        <v>2359.6</v>
      </c>
      <c r="I2265" t="s">
        <v>6935</v>
      </c>
    </row>
    <row r="2266" spans="1:9">
      <c r="A2266" t="s">
        <v>18347</v>
      </c>
      <c r="B2266" t="s">
        <v>65</v>
      </c>
      <c r="C2266">
        <v>36487</v>
      </c>
      <c r="D2266" t="s">
        <v>11130</v>
      </c>
      <c r="E2266" t="s">
        <v>32</v>
      </c>
      <c r="F2266">
        <v>4690.22</v>
      </c>
      <c r="G2266">
        <v>4690.22</v>
      </c>
      <c r="I2266" t="s">
        <v>6935</v>
      </c>
    </row>
    <row r="2267" spans="1:9">
      <c r="A2267" t="s">
        <v>18348</v>
      </c>
      <c r="B2267" t="s">
        <v>65</v>
      </c>
      <c r="C2267">
        <v>44475</v>
      </c>
      <c r="D2267" t="s">
        <v>31879</v>
      </c>
      <c r="E2267" t="s">
        <v>32</v>
      </c>
      <c r="F2267">
        <v>1295335.74</v>
      </c>
      <c r="G2267">
        <v>1295335.74</v>
      </c>
      <c r="I2267" t="s">
        <v>6935</v>
      </c>
    </row>
    <row r="2268" spans="1:9">
      <c r="A2268" t="s">
        <v>18349</v>
      </c>
      <c r="B2268" t="s">
        <v>65</v>
      </c>
      <c r="C2268">
        <v>44474</v>
      </c>
      <c r="D2268" t="s">
        <v>31880</v>
      </c>
      <c r="E2268" t="s">
        <v>32</v>
      </c>
      <c r="F2268">
        <v>2491030.2799999998</v>
      </c>
      <c r="G2268">
        <v>2491030.2799999998</v>
      </c>
      <c r="I2268" t="s">
        <v>6935</v>
      </c>
    </row>
    <row r="2269" spans="1:9">
      <c r="A2269" t="s">
        <v>18350</v>
      </c>
      <c r="B2269" t="s">
        <v>65</v>
      </c>
      <c r="C2269">
        <v>44490</v>
      </c>
      <c r="D2269" t="s">
        <v>31881</v>
      </c>
      <c r="E2269" t="s">
        <v>32</v>
      </c>
      <c r="F2269">
        <v>4234751.46</v>
      </c>
      <c r="G2269">
        <v>4234751.46</v>
      </c>
      <c r="I2269" t="s">
        <v>6935</v>
      </c>
    </row>
    <row r="2270" spans="1:9">
      <c r="A2270" t="s">
        <v>18351</v>
      </c>
      <c r="B2270" t="s">
        <v>65</v>
      </c>
      <c r="C2270">
        <v>37776</v>
      </c>
      <c r="D2270" t="s">
        <v>11131</v>
      </c>
      <c r="E2270" t="s">
        <v>32</v>
      </c>
      <c r="F2270">
        <v>259536.14</v>
      </c>
      <c r="G2270">
        <v>259536.14</v>
      </c>
      <c r="I2270" t="s">
        <v>6935</v>
      </c>
    </row>
    <row r="2271" spans="1:9">
      <c r="A2271" t="s">
        <v>18352</v>
      </c>
      <c r="B2271" t="s">
        <v>65</v>
      </c>
      <c r="C2271">
        <v>37775</v>
      </c>
      <c r="D2271" t="s">
        <v>11132</v>
      </c>
      <c r="E2271" t="s">
        <v>32</v>
      </c>
      <c r="F2271">
        <v>408789.06</v>
      </c>
      <c r="G2271">
        <v>408789.06</v>
      </c>
      <c r="I2271" t="s">
        <v>6935</v>
      </c>
    </row>
    <row r="2272" spans="1:9">
      <c r="A2272" t="s">
        <v>18353</v>
      </c>
      <c r="B2272" t="s">
        <v>65</v>
      </c>
      <c r="C2272">
        <v>36491</v>
      </c>
      <c r="D2272" t="s">
        <v>11133</v>
      </c>
      <c r="E2272" t="s">
        <v>32</v>
      </c>
      <c r="F2272">
        <v>1513867.18</v>
      </c>
      <c r="G2272">
        <v>1513867.18</v>
      </c>
      <c r="I2272" t="s">
        <v>6935</v>
      </c>
    </row>
    <row r="2273" spans="1:9">
      <c r="A2273" t="s">
        <v>18354</v>
      </c>
      <c r="B2273" t="s">
        <v>65</v>
      </c>
      <c r="C2273">
        <v>10712</v>
      </c>
      <c r="D2273" t="s">
        <v>11134</v>
      </c>
      <c r="E2273" t="s">
        <v>32</v>
      </c>
      <c r="F2273">
        <v>102197.26</v>
      </c>
      <c r="G2273">
        <v>102197.26</v>
      </c>
      <c r="I2273" t="s">
        <v>6935</v>
      </c>
    </row>
    <row r="2274" spans="1:9">
      <c r="A2274" t="s">
        <v>18355</v>
      </c>
      <c r="B2274" t="s">
        <v>65</v>
      </c>
      <c r="C2274">
        <v>3363</v>
      </c>
      <c r="D2274" t="s">
        <v>11135</v>
      </c>
      <c r="E2274" t="s">
        <v>32</v>
      </c>
      <c r="F2274">
        <v>143750</v>
      </c>
      <c r="G2274">
        <v>143750</v>
      </c>
      <c r="I2274" t="s">
        <v>8951</v>
      </c>
    </row>
    <row r="2275" spans="1:9">
      <c r="A2275" t="s">
        <v>18356</v>
      </c>
      <c r="B2275" t="s">
        <v>65</v>
      </c>
      <c r="C2275">
        <v>3365</v>
      </c>
      <c r="D2275" t="s">
        <v>11136</v>
      </c>
      <c r="E2275" t="s">
        <v>32</v>
      </c>
      <c r="F2275">
        <v>336015.62</v>
      </c>
      <c r="G2275">
        <v>336015.62</v>
      </c>
      <c r="I2275" t="s">
        <v>6935</v>
      </c>
    </row>
    <row r="2276" spans="1:9">
      <c r="A2276" t="s">
        <v>18357</v>
      </c>
      <c r="B2276" t="s">
        <v>65</v>
      </c>
      <c r="C2276">
        <v>7569</v>
      </c>
      <c r="D2276" t="s">
        <v>11137</v>
      </c>
      <c r="E2276" t="s">
        <v>32</v>
      </c>
      <c r="F2276">
        <v>56.58</v>
      </c>
      <c r="G2276">
        <v>56.58</v>
      </c>
      <c r="I2276" t="s">
        <v>6935</v>
      </c>
    </row>
    <row r="2277" spans="1:9">
      <c r="A2277" t="s">
        <v>18358</v>
      </c>
      <c r="B2277" t="s">
        <v>65</v>
      </c>
      <c r="C2277">
        <v>3378</v>
      </c>
      <c r="D2277" t="s">
        <v>11138</v>
      </c>
      <c r="E2277" t="s">
        <v>32</v>
      </c>
      <c r="F2277">
        <v>104.22</v>
      </c>
      <c r="G2277">
        <v>104.22</v>
      </c>
      <c r="I2277" t="s">
        <v>6935</v>
      </c>
    </row>
    <row r="2278" spans="1:9">
      <c r="A2278" t="s">
        <v>18359</v>
      </c>
      <c r="B2278" t="s">
        <v>65</v>
      </c>
      <c r="C2278">
        <v>3380</v>
      </c>
      <c r="D2278" t="s">
        <v>11139</v>
      </c>
      <c r="E2278" t="s">
        <v>32</v>
      </c>
      <c r="F2278">
        <v>72.959999999999994</v>
      </c>
      <c r="G2278">
        <v>72.959999999999994</v>
      </c>
      <c r="I2278" t="s">
        <v>8951</v>
      </c>
    </row>
    <row r="2279" spans="1:9">
      <c r="A2279" t="s">
        <v>18360</v>
      </c>
      <c r="B2279" t="s">
        <v>65</v>
      </c>
      <c r="C2279">
        <v>3379</v>
      </c>
      <c r="D2279" t="s">
        <v>11140</v>
      </c>
      <c r="E2279" t="s">
        <v>32</v>
      </c>
      <c r="F2279">
        <v>70.44</v>
      </c>
      <c r="G2279">
        <v>70.44</v>
      </c>
      <c r="I2279" t="s">
        <v>6935</v>
      </c>
    </row>
    <row r="2280" spans="1:9">
      <c r="A2280" t="s">
        <v>18361</v>
      </c>
      <c r="B2280" t="s">
        <v>65</v>
      </c>
      <c r="C2280">
        <v>11991</v>
      </c>
      <c r="D2280" t="s">
        <v>11141</v>
      </c>
      <c r="E2280" t="s">
        <v>32</v>
      </c>
      <c r="F2280">
        <v>81.78</v>
      </c>
      <c r="G2280">
        <v>81.78</v>
      </c>
      <c r="I2280" t="s">
        <v>6935</v>
      </c>
    </row>
    <row r="2281" spans="1:9">
      <c r="A2281" t="s">
        <v>18362</v>
      </c>
      <c r="B2281" t="s">
        <v>65</v>
      </c>
      <c r="C2281">
        <v>44305</v>
      </c>
      <c r="D2281" t="s">
        <v>11142</v>
      </c>
      <c r="E2281" t="s">
        <v>32</v>
      </c>
      <c r="F2281">
        <v>1933.76</v>
      </c>
      <c r="G2281">
        <v>1933.76</v>
      </c>
      <c r="I2281" t="s">
        <v>6935</v>
      </c>
    </row>
    <row r="2282" spans="1:9">
      <c r="A2282" t="s">
        <v>18363</v>
      </c>
      <c r="B2282" t="s">
        <v>65</v>
      </c>
      <c r="C2282">
        <v>34349</v>
      </c>
      <c r="D2282" t="s">
        <v>11143</v>
      </c>
      <c r="E2282" t="s">
        <v>32</v>
      </c>
      <c r="F2282">
        <v>27.77</v>
      </c>
      <c r="G2282">
        <v>27.77</v>
      </c>
      <c r="I2282" t="s">
        <v>6935</v>
      </c>
    </row>
    <row r="2283" spans="1:9">
      <c r="A2283" t="s">
        <v>18364</v>
      </c>
      <c r="B2283" t="s">
        <v>65</v>
      </c>
      <c r="C2283">
        <v>11029</v>
      </c>
      <c r="D2283" t="s">
        <v>11144</v>
      </c>
      <c r="E2283" t="s">
        <v>10297</v>
      </c>
      <c r="F2283">
        <v>2.11</v>
      </c>
      <c r="G2283">
        <v>2.11</v>
      </c>
      <c r="I2283" t="s">
        <v>6935</v>
      </c>
    </row>
    <row r="2284" spans="1:9">
      <c r="A2284" t="s">
        <v>18365</v>
      </c>
      <c r="B2284" t="s">
        <v>65</v>
      </c>
      <c r="C2284">
        <v>4316</v>
      </c>
      <c r="D2284" t="s">
        <v>11145</v>
      </c>
      <c r="E2284" t="s">
        <v>32</v>
      </c>
      <c r="F2284">
        <v>2.14</v>
      </c>
      <c r="G2284">
        <v>2.14</v>
      </c>
      <c r="I2284" t="s">
        <v>6935</v>
      </c>
    </row>
    <row r="2285" spans="1:9">
      <c r="A2285" t="s">
        <v>18366</v>
      </c>
      <c r="B2285" t="s">
        <v>65</v>
      </c>
      <c r="C2285">
        <v>4313</v>
      </c>
      <c r="D2285" t="s">
        <v>11146</v>
      </c>
      <c r="E2285" t="s">
        <v>10297</v>
      </c>
      <c r="F2285">
        <v>3.07</v>
      </c>
      <c r="G2285">
        <v>3.07</v>
      </c>
      <c r="I2285" t="s">
        <v>6935</v>
      </c>
    </row>
    <row r="2286" spans="1:9">
      <c r="A2286" t="s">
        <v>18367</v>
      </c>
      <c r="B2286" t="s">
        <v>65</v>
      </c>
      <c r="C2286">
        <v>4317</v>
      </c>
      <c r="D2286" t="s">
        <v>11147</v>
      </c>
      <c r="E2286" t="s">
        <v>32</v>
      </c>
      <c r="F2286">
        <v>3.49</v>
      </c>
      <c r="G2286">
        <v>3.49</v>
      </c>
      <c r="I2286" t="s">
        <v>6935</v>
      </c>
    </row>
    <row r="2287" spans="1:9">
      <c r="A2287" t="s">
        <v>18368</v>
      </c>
      <c r="B2287" t="s">
        <v>65</v>
      </c>
      <c r="C2287">
        <v>4314</v>
      </c>
      <c r="D2287" t="s">
        <v>11148</v>
      </c>
      <c r="E2287" t="s">
        <v>10297</v>
      </c>
      <c r="F2287">
        <v>4.09</v>
      </c>
      <c r="G2287">
        <v>4.09</v>
      </c>
      <c r="I2287" t="s">
        <v>6935</v>
      </c>
    </row>
    <row r="2288" spans="1:9">
      <c r="A2288" t="s">
        <v>18369</v>
      </c>
      <c r="B2288" t="s">
        <v>65</v>
      </c>
      <c r="C2288">
        <v>10921</v>
      </c>
      <c r="D2288" t="s">
        <v>11149</v>
      </c>
      <c r="E2288" t="s">
        <v>32</v>
      </c>
      <c r="F2288">
        <v>5406.25</v>
      </c>
      <c r="G2288">
        <v>5406.25</v>
      </c>
      <c r="I2288" t="s">
        <v>8951</v>
      </c>
    </row>
    <row r="2289" spans="1:9">
      <c r="A2289" t="s">
        <v>18370</v>
      </c>
      <c r="B2289" t="s">
        <v>65</v>
      </c>
      <c r="C2289">
        <v>10922</v>
      </c>
      <c r="D2289" t="s">
        <v>11150</v>
      </c>
      <c r="E2289" t="s">
        <v>32</v>
      </c>
      <c r="F2289">
        <v>4896.84</v>
      </c>
      <c r="G2289">
        <v>4896.84</v>
      </c>
      <c r="I2289" t="s">
        <v>6935</v>
      </c>
    </row>
    <row r="2290" spans="1:9">
      <c r="A2290" t="s">
        <v>18371</v>
      </c>
      <c r="B2290" t="s">
        <v>65</v>
      </c>
      <c r="C2290">
        <v>10923</v>
      </c>
      <c r="D2290" t="s">
        <v>11151</v>
      </c>
      <c r="E2290" t="s">
        <v>32</v>
      </c>
      <c r="F2290">
        <v>2894.24</v>
      </c>
      <c r="G2290">
        <v>2894.24</v>
      </c>
      <c r="I2290" t="s">
        <v>6935</v>
      </c>
    </row>
    <row r="2291" spans="1:9">
      <c r="A2291" t="s">
        <v>18372</v>
      </c>
      <c r="B2291" t="s">
        <v>65</v>
      </c>
      <c r="C2291">
        <v>10924</v>
      </c>
      <c r="D2291" t="s">
        <v>11152</v>
      </c>
      <c r="E2291" t="s">
        <v>32</v>
      </c>
      <c r="F2291">
        <v>3048.2</v>
      </c>
      <c r="G2291">
        <v>3048.2</v>
      </c>
      <c r="I2291" t="s">
        <v>6935</v>
      </c>
    </row>
    <row r="2292" spans="1:9">
      <c r="A2292" t="s">
        <v>18373</v>
      </c>
      <c r="B2292" t="s">
        <v>65</v>
      </c>
      <c r="C2292">
        <v>37772</v>
      </c>
      <c r="D2292" t="s">
        <v>11153</v>
      </c>
      <c r="E2292" t="s">
        <v>32</v>
      </c>
      <c r="F2292">
        <v>342998.8</v>
      </c>
      <c r="G2292">
        <v>342998.8</v>
      </c>
      <c r="I2292" t="s">
        <v>6935</v>
      </c>
    </row>
    <row r="2293" spans="1:9">
      <c r="A2293" t="s">
        <v>18374</v>
      </c>
      <c r="B2293" t="s">
        <v>65</v>
      </c>
      <c r="C2293">
        <v>37771</v>
      </c>
      <c r="D2293" t="s">
        <v>11154</v>
      </c>
      <c r="E2293" t="s">
        <v>32</v>
      </c>
      <c r="F2293">
        <v>364896.09</v>
      </c>
      <c r="G2293">
        <v>364896.09</v>
      </c>
      <c r="I2293" t="s">
        <v>6935</v>
      </c>
    </row>
    <row r="2294" spans="1:9">
      <c r="A2294" t="s">
        <v>18375</v>
      </c>
      <c r="B2294" t="s">
        <v>65</v>
      </c>
      <c r="C2294">
        <v>12772</v>
      </c>
      <c r="D2294" t="s">
        <v>11155</v>
      </c>
      <c r="E2294" t="s">
        <v>32</v>
      </c>
      <c r="F2294">
        <v>954.41</v>
      </c>
      <c r="G2294">
        <v>954.41</v>
      </c>
      <c r="I2294" t="s">
        <v>6935</v>
      </c>
    </row>
    <row r="2295" spans="1:9">
      <c r="A2295" t="s">
        <v>18376</v>
      </c>
      <c r="B2295" t="s">
        <v>65</v>
      </c>
      <c r="C2295">
        <v>12770</v>
      </c>
      <c r="D2295" t="s">
        <v>11156</v>
      </c>
      <c r="E2295" t="s">
        <v>32</v>
      </c>
      <c r="F2295">
        <v>574.26</v>
      </c>
      <c r="G2295">
        <v>574.26</v>
      </c>
      <c r="I2295" t="s">
        <v>6935</v>
      </c>
    </row>
    <row r="2296" spans="1:9">
      <c r="A2296" t="s">
        <v>18377</v>
      </c>
      <c r="B2296" t="s">
        <v>65</v>
      </c>
      <c r="C2296">
        <v>12775</v>
      </c>
      <c r="D2296" t="s">
        <v>11157</v>
      </c>
      <c r="E2296" t="s">
        <v>32</v>
      </c>
      <c r="F2296">
        <v>420.58</v>
      </c>
      <c r="G2296">
        <v>420.58</v>
      </c>
      <c r="I2296" t="s">
        <v>6935</v>
      </c>
    </row>
    <row r="2297" spans="1:9">
      <c r="A2297" t="s">
        <v>18378</v>
      </c>
      <c r="B2297" t="s">
        <v>65</v>
      </c>
      <c r="C2297">
        <v>12768</v>
      </c>
      <c r="D2297" t="s">
        <v>11158</v>
      </c>
      <c r="E2297" t="s">
        <v>32</v>
      </c>
      <c r="F2297">
        <v>1342.64</v>
      </c>
      <c r="G2297">
        <v>1342.64</v>
      </c>
      <c r="I2297" t="s">
        <v>6935</v>
      </c>
    </row>
    <row r="2298" spans="1:9">
      <c r="A2298" t="s">
        <v>18379</v>
      </c>
      <c r="B2298" t="s">
        <v>65</v>
      </c>
      <c r="C2298">
        <v>12769</v>
      </c>
      <c r="D2298" t="s">
        <v>11159</v>
      </c>
      <c r="E2298" t="s">
        <v>32</v>
      </c>
      <c r="F2298">
        <v>110</v>
      </c>
      <c r="G2298">
        <v>110</v>
      </c>
      <c r="I2298" t="s">
        <v>8951</v>
      </c>
    </row>
    <row r="2299" spans="1:9">
      <c r="A2299" t="s">
        <v>18380</v>
      </c>
      <c r="B2299" t="s">
        <v>65</v>
      </c>
      <c r="C2299">
        <v>12773</v>
      </c>
      <c r="D2299" t="s">
        <v>11160</v>
      </c>
      <c r="E2299" t="s">
        <v>32</v>
      </c>
      <c r="F2299">
        <v>118.08</v>
      </c>
      <c r="G2299">
        <v>118.08</v>
      </c>
      <c r="I2299" t="s">
        <v>6935</v>
      </c>
    </row>
    <row r="2300" spans="1:9">
      <c r="A2300" t="s">
        <v>18381</v>
      </c>
      <c r="B2300" t="s">
        <v>65</v>
      </c>
      <c r="C2300">
        <v>12774</v>
      </c>
      <c r="D2300" t="s">
        <v>11161</v>
      </c>
      <c r="E2300" t="s">
        <v>32</v>
      </c>
      <c r="F2300">
        <v>145.58000000000001</v>
      </c>
      <c r="G2300">
        <v>145.58000000000001</v>
      </c>
      <c r="I2300" t="s">
        <v>6935</v>
      </c>
    </row>
    <row r="2301" spans="1:9">
      <c r="A2301" t="s">
        <v>18382</v>
      </c>
      <c r="B2301" t="s">
        <v>65</v>
      </c>
      <c r="C2301">
        <v>12776</v>
      </c>
      <c r="D2301" t="s">
        <v>11162</v>
      </c>
      <c r="E2301" t="s">
        <v>32</v>
      </c>
      <c r="F2301">
        <v>2167.64</v>
      </c>
      <c r="G2301">
        <v>2167.64</v>
      </c>
      <c r="I2301" t="s">
        <v>6935</v>
      </c>
    </row>
    <row r="2302" spans="1:9">
      <c r="A2302" t="s">
        <v>18383</v>
      </c>
      <c r="B2302" t="s">
        <v>65</v>
      </c>
      <c r="C2302">
        <v>12777</v>
      </c>
      <c r="D2302" t="s">
        <v>11163</v>
      </c>
      <c r="E2302" t="s">
        <v>32</v>
      </c>
      <c r="F2302">
        <v>2830.88</v>
      </c>
      <c r="G2302">
        <v>2830.88</v>
      </c>
      <c r="I2302" t="s">
        <v>6935</v>
      </c>
    </row>
    <row r="2303" spans="1:9">
      <c r="A2303" t="s">
        <v>18384</v>
      </c>
      <c r="B2303" t="s">
        <v>65</v>
      </c>
      <c r="C2303">
        <v>12873</v>
      </c>
      <c r="D2303" t="s">
        <v>11164</v>
      </c>
      <c r="E2303" t="s">
        <v>62</v>
      </c>
      <c r="F2303">
        <v>23.33</v>
      </c>
      <c r="G2303">
        <v>26.09</v>
      </c>
      <c r="I2303" t="s">
        <v>6935</v>
      </c>
    </row>
    <row r="2304" spans="1:9">
      <c r="A2304" t="s">
        <v>18385</v>
      </c>
      <c r="B2304" t="s">
        <v>65</v>
      </c>
      <c r="C2304">
        <v>41076</v>
      </c>
      <c r="D2304" t="s">
        <v>11165</v>
      </c>
      <c r="E2304" t="s">
        <v>6706</v>
      </c>
      <c r="F2304">
        <v>4086.34</v>
      </c>
      <c r="G2304">
        <v>4570.16</v>
      </c>
      <c r="I2304" t="s">
        <v>6935</v>
      </c>
    </row>
    <row r="2305" spans="1:9">
      <c r="A2305" t="s">
        <v>18386</v>
      </c>
      <c r="B2305" t="s">
        <v>65</v>
      </c>
      <c r="C2305">
        <v>140</v>
      </c>
      <c r="D2305" t="s">
        <v>11166</v>
      </c>
      <c r="E2305" t="s">
        <v>11</v>
      </c>
      <c r="F2305">
        <v>19.14</v>
      </c>
      <c r="G2305">
        <v>19.14</v>
      </c>
      <c r="I2305" t="s">
        <v>6935</v>
      </c>
    </row>
    <row r="2306" spans="1:9">
      <c r="A2306" t="s">
        <v>18387</v>
      </c>
      <c r="B2306" t="s">
        <v>65</v>
      </c>
      <c r="C2306">
        <v>151</v>
      </c>
      <c r="D2306" t="s">
        <v>11167</v>
      </c>
      <c r="E2306" t="s">
        <v>43</v>
      </c>
      <c r="F2306">
        <v>28.24</v>
      </c>
      <c r="G2306">
        <v>28.24</v>
      </c>
      <c r="I2306" t="s">
        <v>6935</v>
      </c>
    </row>
    <row r="2307" spans="1:9">
      <c r="A2307" t="s">
        <v>18388</v>
      </c>
      <c r="B2307" t="s">
        <v>65</v>
      </c>
      <c r="C2307">
        <v>7340</v>
      </c>
      <c r="D2307" t="s">
        <v>11168</v>
      </c>
      <c r="E2307" t="s">
        <v>43</v>
      </c>
      <c r="F2307">
        <v>29.78</v>
      </c>
      <c r="G2307">
        <v>29.78</v>
      </c>
      <c r="I2307" t="s">
        <v>6935</v>
      </c>
    </row>
    <row r="2308" spans="1:9">
      <c r="A2308" t="s">
        <v>18389</v>
      </c>
      <c r="B2308" t="s">
        <v>65</v>
      </c>
      <c r="C2308">
        <v>40929</v>
      </c>
      <c r="D2308" t="s">
        <v>11169</v>
      </c>
      <c r="E2308" t="s">
        <v>6706</v>
      </c>
      <c r="F2308">
        <v>5318.19</v>
      </c>
      <c r="G2308">
        <v>5947.85</v>
      </c>
      <c r="I2308" t="s">
        <v>6935</v>
      </c>
    </row>
    <row r="2309" spans="1:9">
      <c r="A2309" t="s">
        <v>18390</v>
      </c>
      <c r="B2309" t="s">
        <v>65</v>
      </c>
      <c r="C2309">
        <v>2701</v>
      </c>
      <c r="D2309" t="s">
        <v>11170</v>
      </c>
      <c r="E2309" t="s">
        <v>62</v>
      </c>
      <c r="F2309">
        <v>30.36</v>
      </c>
      <c r="G2309">
        <v>33.950000000000003</v>
      </c>
      <c r="I2309" t="s">
        <v>6935</v>
      </c>
    </row>
    <row r="2310" spans="1:9">
      <c r="A2310" t="s">
        <v>18391</v>
      </c>
      <c r="B2310" t="s">
        <v>65</v>
      </c>
      <c r="C2310">
        <v>38064</v>
      </c>
      <c r="D2310" t="s">
        <v>11171</v>
      </c>
      <c r="E2310" t="s">
        <v>32</v>
      </c>
      <c r="F2310">
        <v>20.34</v>
      </c>
      <c r="G2310">
        <v>20.34</v>
      </c>
      <c r="I2310" t="s">
        <v>6935</v>
      </c>
    </row>
    <row r="2311" spans="1:9">
      <c r="A2311" t="s">
        <v>18392</v>
      </c>
      <c r="B2311" t="s">
        <v>65</v>
      </c>
      <c r="C2311">
        <v>38114</v>
      </c>
      <c r="D2311" t="s">
        <v>11172</v>
      </c>
      <c r="E2311" t="s">
        <v>32</v>
      </c>
      <c r="F2311">
        <v>18.190000000000001</v>
      </c>
      <c r="G2311">
        <v>18.190000000000001</v>
      </c>
      <c r="I2311" t="s">
        <v>6935</v>
      </c>
    </row>
    <row r="2312" spans="1:9">
      <c r="A2312" t="s">
        <v>18393</v>
      </c>
      <c r="B2312" t="s">
        <v>65</v>
      </c>
      <c r="C2312">
        <v>38115</v>
      </c>
      <c r="D2312" t="s">
        <v>11173</v>
      </c>
      <c r="E2312" t="s">
        <v>32</v>
      </c>
      <c r="F2312">
        <v>19.420000000000002</v>
      </c>
      <c r="G2312">
        <v>19.420000000000002</v>
      </c>
      <c r="I2312" t="s">
        <v>6935</v>
      </c>
    </row>
    <row r="2313" spans="1:9">
      <c r="A2313" t="s">
        <v>18394</v>
      </c>
      <c r="B2313" t="s">
        <v>65</v>
      </c>
      <c r="C2313">
        <v>38065</v>
      </c>
      <c r="D2313" t="s">
        <v>11174</v>
      </c>
      <c r="E2313" t="s">
        <v>32</v>
      </c>
      <c r="F2313">
        <v>28.86</v>
      </c>
      <c r="G2313">
        <v>28.86</v>
      </c>
      <c r="I2313" t="s">
        <v>6935</v>
      </c>
    </row>
    <row r="2314" spans="1:9">
      <c r="A2314" t="s">
        <v>18395</v>
      </c>
      <c r="B2314" t="s">
        <v>65</v>
      </c>
      <c r="C2314">
        <v>38078</v>
      </c>
      <c r="D2314" t="s">
        <v>11175</v>
      </c>
      <c r="E2314" t="s">
        <v>32</v>
      </c>
      <c r="F2314">
        <v>16.84</v>
      </c>
      <c r="G2314">
        <v>16.84</v>
      </c>
      <c r="I2314" t="s">
        <v>6935</v>
      </c>
    </row>
    <row r="2315" spans="1:9">
      <c r="A2315" t="s">
        <v>18396</v>
      </c>
      <c r="B2315" t="s">
        <v>65</v>
      </c>
      <c r="C2315">
        <v>38113</v>
      </c>
      <c r="D2315" t="s">
        <v>11176</v>
      </c>
      <c r="E2315" t="s">
        <v>32</v>
      </c>
      <c r="F2315">
        <v>9.14</v>
      </c>
      <c r="G2315">
        <v>9.14</v>
      </c>
      <c r="I2315" t="s">
        <v>6935</v>
      </c>
    </row>
    <row r="2316" spans="1:9">
      <c r="A2316" t="s">
        <v>18397</v>
      </c>
      <c r="B2316" t="s">
        <v>65</v>
      </c>
      <c r="C2316">
        <v>38063</v>
      </c>
      <c r="D2316" t="s">
        <v>11177</v>
      </c>
      <c r="E2316" t="s">
        <v>32</v>
      </c>
      <c r="F2316">
        <v>9.81</v>
      </c>
      <c r="G2316">
        <v>9.81</v>
      </c>
      <c r="I2316" t="s">
        <v>6935</v>
      </c>
    </row>
    <row r="2317" spans="1:9">
      <c r="A2317" t="s">
        <v>18398</v>
      </c>
      <c r="B2317" t="s">
        <v>65</v>
      </c>
      <c r="C2317">
        <v>38073</v>
      </c>
      <c r="D2317" t="s">
        <v>11178</v>
      </c>
      <c r="E2317" t="s">
        <v>32</v>
      </c>
      <c r="F2317">
        <v>23.81</v>
      </c>
      <c r="G2317">
        <v>23.81</v>
      </c>
      <c r="I2317" t="s">
        <v>6935</v>
      </c>
    </row>
    <row r="2318" spans="1:9">
      <c r="A2318" t="s">
        <v>18399</v>
      </c>
      <c r="B2318" t="s">
        <v>65</v>
      </c>
      <c r="C2318">
        <v>38080</v>
      </c>
      <c r="D2318" t="s">
        <v>11179</v>
      </c>
      <c r="E2318" t="s">
        <v>32</v>
      </c>
      <c r="F2318">
        <v>29.24</v>
      </c>
      <c r="G2318">
        <v>29.24</v>
      </c>
      <c r="I2318" t="s">
        <v>6935</v>
      </c>
    </row>
    <row r="2319" spans="1:9">
      <c r="A2319" t="s">
        <v>18400</v>
      </c>
      <c r="B2319" t="s">
        <v>65</v>
      </c>
      <c r="C2319">
        <v>38069</v>
      </c>
      <c r="D2319" t="s">
        <v>11180</v>
      </c>
      <c r="E2319" t="s">
        <v>32</v>
      </c>
      <c r="F2319">
        <v>15.99</v>
      </c>
      <c r="G2319">
        <v>15.99</v>
      </c>
      <c r="I2319" t="s">
        <v>6935</v>
      </c>
    </row>
    <row r="2320" spans="1:9">
      <c r="A2320" t="s">
        <v>18401</v>
      </c>
      <c r="B2320" t="s">
        <v>65</v>
      </c>
      <c r="C2320">
        <v>38077</v>
      </c>
      <c r="D2320" t="s">
        <v>11181</v>
      </c>
      <c r="E2320" t="s">
        <v>32</v>
      </c>
      <c r="F2320">
        <v>15.63</v>
      </c>
      <c r="G2320">
        <v>15.63</v>
      </c>
      <c r="I2320" t="s">
        <v>6935</v>
      </c>
    </row>
    <row r="2321" spans="1:9">
      <c r="A2321" t="s">
        <v>18402</v>
      </c>
      <c r="B2321" t="s">
        <v>65</v>
      </c>
      <c r="C2321">
        <v>38112</v>
      </c>
      <c r="D2321" t="s">
        <v>11182</v>
      </c>
      <c r="E2321" t="s">
        <v>32</v>
      </c>
      <c r="F2321">
        <v>7.02</v>
      </c>
      <c r="G2321">
        <v>7.02</v>
      </c>
      <c r="I2321" t="s">
        <v>6935</v>
      </c>
    </row>
    <row r="2322" spans="1:9">
      <c r="A2322" t="s">
        <v>18403</v>
      </c>
      <c r="B2322" t="s">
        <v>65</v>
      </c>
      <c r="C2322">
        <v>38062</v>
      </c>
      <c r="D2322" t="s">
        <v>11183</v>
      </c>
      <c r="E2322" t="s">
        <v>32</v>
      </c>
      <c r="F2322">
        <v>7.21</v>
      </c>
      <c r="G2322">
        <v>7.21</v>
      </c>
      <c r="I2322" t="s">
        <v>6935</v>
      </c>
    </row>
    <row r="2323" spans="1:9">
      <c r="A2323" t="s">
        <v>18404</v>
      </c>
      <c r="B2323" t="s">
        <v>65</v>
      </c>
      <c r="C2323">
        <v>12129</v>
      </c>
      <c r="D2323" t="s">
        <v>11184</v>
      </c>
      <c r="E2323" t="s">
        <v>32</v>
      </c>
      <c r="F2323">
        <v>12.73</v>
      </c>
      <c r="G2323">
        <v>12.73</v>
      </c>
      <c r="I2323" t="s">
        <v>6935</v>
      </c>
    </row>
    <row r="2324" spans="1:9">
      <c r="A2324" t="s">
        <v>18405</v>
      </c>
      <c r="B2324" t="s">
        <v>65</v>
      </c>
      <c r="C2324">
        <v>12128</v>
      </c>
      <c r="D2324" t="s">
        <v>11185</v>
      </c>
      <c r="E2324" t="s">
        <v>32</v>
      </c>
      <c r="F2324">
        <v>9.6300000000000008</v>
      </c>
      <c r="G2324">
        <v>9.6300000000000008</v>
      </c>
      <c r="I2324" t="s">
        <v>6935</v>
      </c>
    </row>
    <row r="2325" spans="1:9">
      <c r="A2325" t="s">
        <v>18406</v>
      </c>
      <c r="B2325" t="s">
        <v>65</v>
      </c>
      <c r="C2325">
        <v>38081</v>
      </c>
      <c r="D2325" t="s">
        <v>11186</v>
      </c>
      <c r="E2325" t="s">
        <v>32</v>
      </c>
      <c r="F2325">
        <v>24.8</v>
      </c>
      <c r="G2325">
        <v>24.8</v>
      </c>
      <c r="I2325" t="s">
        <v>6935</v>
      </c>
    </row>
    <row r="2326" spans="1:9">
      <c r="A2326" t="s">
        <v>18407</v>
      </c>
      <c r="B2326" t="s">
        <v>65</v>
      </c>
      <c r="C2326">
        <v>38070</v>
      </c>
      <c r="D2326" t="s">
        <v>11187</v>
      </c>
      <c r="E2326" t="s">
        <v>32</v>
      </c>
      <c r="F2326">
        <v>17.09</v>
      </c>
      <c r="G2326">
        <v>17.09</v>
      </c>
      <c r="I2326" t="s">
        <v>6935</v>
      </c>
    </row>
    <row r="2327" spans="1:9">
      <c r="A2327" t="s">
        <v>18408</v>
      </c>
      <c r="B2327" t="s">
        <v>65</v>
      </c>
      <c r="C2327">
        <v>38074</v>
      </c>
      <c r="D2327" t="s">
        <v>11188</v>
      </c>
      <c r="E2327" t="s">
        <v>32</v>
      </c>
      <c r="F2327">
        <v>25.99</v>
      </c>
      <c r="G2327">
        <v>25.99</v>
      </c>
      <c r="I2327" t="s">
        <v>6935</v>
      </c>
    </row>
    <row r="2328" spans="1:9">
      <c r="A2328" t="s">
        <v>18409</v>
      </c>
      <c r="B2328" t="s">
        <v>65</v>
      </c>
      <c r="C2328">
        <v>38072</v>
      </c>
      <c r="D2328" t="s">
        <v>11189</v>
      </c>
      <c r="E2328" t="s">
        <v>32</v>
      </c>
      <c r="F2328">
        <v>21.43</v>
      </c>
      <c r="G2328">
        <v>21.43</v>
      </c>
      <c r="I2328" t="s">
        <v>6935</v>
      </c>
    </row>
    <row r="2329" spans="1:9">
      <c r="A2329" t="s">
        <v>18410</v>
      </c>
      <c r="B2329" t="s">
        <v>65</v>
      </c>
      <c r="C2329">
        <v>38079</v>
      </c>
      <c r="D2329" t="s">
        <v>11190</v>
      </c>
      <c r="E2329" t="s">
        <v>32</v>
      </c>
      <c r="F2329">
        <v>22.31</v>
      </c>
      <c r="G2329">
        <v>22.31</v>
      </c>
      <c r="I2329" t="s">
        <v>6935</v>
      </c>
    </row>
    <row r="2330" spans="1:9">
      <c r="A2330" t="s">
        <v>18411</v>
      </c>
      <c r="B2330" t="s">
        <v>65</v>
      </c>
      <c r="C2330">
        <v>38068</v>
      </c>
      <c r="D2330" t="s">
        <v>11191</v>
      </c>
      <c r="E2330" t="s">
        <v>32</v>
      </c>
      <c r="F2330">
        <v>14.8</v>
      </c>
      <c r="G2330">
        <v>14.8</v>
      </c>
      <c r="I2330" t="s">
        <v>6935</v>
      </c>
    </row>
    <row r="2331" spans="1:9">
      <c r="A2331" t="s">
        <v>18412</v>
      </c>
      <c r="B2331" t="s">
        <v>65</v>
      </c>
      <c r="C2331">
        <v>38071</v>
      </c>
      <c r="D2331" t="s">
        <v>11192</v>
      </c>
      <c r="E2331" t="s">
        <v>32</v>
      </c>
      <c r="F2331">
        <v>17.690000000000001</v>
      </c>
      <c r="G2331">
        <v>17.690000000000001</v>
      </c>
      <c r="I2331" t="s">
        <v>6935</v>
      </c>
    </row>
    <row r="2332" spans="1:9">
      <c r="A2332" t="s">
        <v>31882</v>
      </c>
      <c r="B2332" t="s">
        <v>65</v>
      </c>
      <c r="C2332">
        <v>45279</v>
      </c>
      <c r="D2332" t="s">
        <v>31883</v>
      </c>
      <c r="E2332" t="s">
        <v>32</v>
      </c>
      <c r="F2332">
        <v>930</v>
      </c>
      <c r="G2332">
        <v>930</v>
      </c>
      <c r="I2332" t="s">
        <v>8951</v>
      </c>
    </row>
    <row r="2333" spans="1:9">
      <c r="A2333" t="s">
        <v>31884</v>
      </c>
      <c r="B2333" t="s">
        <v>65</v>
      </c>
      <c r="C2333">
        <v>45280</v>
      </c>
      <c r="D2333" t="s">
        <v>31885</v>
      </c>
      <c r="E2333" t="s">
        <v>32</v>
      </c>
      <c r="F2333">
        <v>2330.42</v>
      </c>
      <c r="G2333">
        <v>2330.42</v>
      </c>
      <c r="I2333" t="s">
        <v>6935</v>
      </c>
    </row>
    <row r="2334" spans="1:9">
      <c r="A2334" t="s">
        <v>18413</v>
      </c>
      <c r="B2334" t="s">
        <v>65</v>
      </c>
      <c r="C2334">
        <v>3405</v>
      </c>
      <c r="D2334" t="s">
        <v>11193</v>
      </c>
      <c r="E2334" t="s">
        <v>32</v>
      </c>
      <c r="F2334">
        <v>88.21</v>
      </c>
      <c r="G2334">
        <v>88.21</v>
      </c>
      <c r="I2334" t="s">
        <v>6935</v>
      </c>
    </row>
    <row r="2335" spans="1:9">
      <c r="A2335" t="s">
        <v>18414</v>
      </c>
      <c r="B2335" t="s">
        <v>65</v>
      </c>
      <c r="C2335">
        <v>3394</v>
      </c>
      <c r="D2335" t="s">
        <v>11194</v>
      </c>
      <c r="E2335" t="s">
        <v>32</v>
      </c>
      <c r="F2335">
        <v>465.62</v>
      </c>
      <c r="G2335">
        <v>465.62</v>
      </c>
      <c r="I2335" t="s">
        <v>6935</v>
      </c>
    </row>
    <row r="2336" spans="1:9">
      <c r="A2336" t="s">
        <v>18415</v>
      </c>
      <c r="B2336" t="s">
        <v>65</v>
      </c>
      <c r="C2336">
        <v>3393</v>
      </c>
      <c r="D2336" t="s">
        <v>11195</v>
      </c>
      <c r="E2336" t="s">
        <v>32</v>
      </c>
      <c r="F2336">
        <v>792.78</v>
      </c>
      <c r="G2336">
        <v>792.78</v>
      </c>
      <c r="I2336" t="s">
        <v>6935</v>
      </c>
    </row>
    <row r="2337" spans="1:9">
      <c r="A2337" t="s">
        <v>18416</v>
      </c>
      <c r="B2337" t="s">
        <v>65</v>
      </c>
      <c r="C2337">
        <v>3406</v>
      </c>
      <c r="D2337" t="s">
        <v>11196</v>
      </c>
      <c r="E2337" t="s">
        <v>32</v>
      </c>
      <c r="F2337">
        <v>27</v>
      </c>
      <c r="G2337">
        <v>27</v>
      </c>
      <c r="I2337" t="s">
        <v>8951</v>
      </c>
    </row>
    <row r="2338" spans="1:9">
      <c r="A2338" t="s">
        <v>18417</v>
      </c>
      <c r="B2338" t="s">
        <v>65</v>
      </c>
      <c r="C2338">
        <v>3395</v>
      </c>
      <c r="D2338" t="s">
        <v>11197</v>
      </c>
      <c r="E2338" t="s">
        <v>32</v>
      </c>
      <c r="F2338">
        <v>113.9</v>
      </c>
      <c r="G2338">
        <v>113.9</v>
      </c>
      <c r="I2338" t="s">
        <v>6935</v>
      </c>
    </row>
    <row r="2339" spans="1:9">
      <c r="A2339" t="s">
        <v>18418</v>
      </c>
      <c r="B2339" t="s">
        <v>65</v>
      </c>
      <c r="C2339">
        <v>3398</v>
      </c>
      <c r="D2339" t="s">
        <v>11198</v>
      </c>
      <c r="E2339" t="s">
        <v>32</v>
      </c>
      <c r="F2339">
        <v>5.41</v>
      </c>
      <c r="G2339">
        <v>5.41</v>
      </c>
      <c r="I2339" t="s">
        <v>6935</v>
      </c>
    </row>
    <row r="2340" spans="1:9">
      <c r="A2340" t="s">
        <v>18419</v>
      </c>
      <c r="B2340" t="s">
        <v>65</v>
      </c>
      <c r="C2340">
        <v>40662</v>
      </c>
      <c r="D2340" t="s">
        <v>11199</v>
      </c>
      <c r="E2340" t="s">
        <v>32</v>
      </c>
      <c r="F2340">
        <v>190.41</v>
      </c>
      <c r="G2340">
        <v>190.41</v>
      </c>
      <c r="I2340" t="s">
        <v>6935</v>
      </c>
    </row>
    <row r="2341" spans="1:9">
      <c r="A2341" t="s">
        <v>18420</v>
      </c>
      <c r="B2341" t="s">
        <v>65</v>
      </c>
      <c r="C2341">
        <v>3437</v>
      </c>
      <c r="D2341" t="s">
        <v>11200</v>
      </c>
      <c r="E2341" t="s">
        <v>9</v>
      </c>
      <c r="F2341">
        <v>528.91999999999996</v>
      </c>
      <c r="G2341">
        <v>528.91999999999996</v>
      </c>
      <c r="I2341" t="s">
        <v>6935</v>
      </c>
    </row>
    <row r="2342" spans="1:9">
      <c r="A2342" t="s">
        <v>18421</v>
      </c>
      <c r="B2342" t="s">
        <v>65</v>
      </c>
      <c r="C2342">
        <v>11190</v>
      </c>
      <c r="D2342" t="s">
        <v>11201</v>
      </c>
      <c r="E2342" t="s">
        <v>32</v>
      </c>
      <c r="F2342">
        <v>184.69</v>
      </c>
      <c r="G2342">
        <v>184.69</v>
      </c>
      <c r="I2342" t="s">
        <v>8951</v>
      </c>
    </row>
    <row r="2343" spans="1:9">
      <c r="A2343" t="s">
        <v>18422</v>
      </c>
      <c r="B2343" t="s">
        <v>65</v>
      </c>
      <c r="C2343">
        <v>34377</v>
      </c>
      <c r="D2343" t="s">
        <v>11202</v>
      </c>
      <c r="E2343" t="s">
        <v>32</v>
      </c>
      <c r="F2343">
        <v>196.15</v>
      </c>
      <c r="G2343">
        <v>196.15</v>
      </c>
      <c r="I2343" t="s">
        <v>6935</v>
      </c>
    </row>
    <row r="2344" spans="1:9">
      <c r="A2344" t="s">
        <v>18423</v>
      </c>
      <c r="B2344" t="s">
        <v>65</v>
      </c>
      <c r="C2344">
        <v>40659</v>
      </c>
      <c r="D2344" t="s">
        <v>11203</v>
      </c>
      <c r="E2344" t="s">
        <v>9</v>
      </c>
      <c r="F2344">
        <v>748.34</v>
      </c>
      <c r="G2344">
        <v>748.34</v>
      </c>
      <c r="I2344" t="s">
        <v>6935</v>
      </c>
    </row>
    <row r="2345" spans="1:9">
      <c r="A2345" t="s">
        <v>18424</v>
      </c>
      <c r="B2345" t="s">
        <v>65</v>
      </c>
      <c r="C2345">
        <v>40660</v>
      </c>
      <c r="D2345" t="s">
        <v>11204</v>
      </c>
      <c r="E2345" t="s">
        <v>9</v>
      </c>
      <c r="F2345">
        <v>948.43</v>
      </c>
      <c r="G2345">
        <v>948.43</v>
      </c>
      <c r="I2345" t="s">
        <v>6935</v>
      </c>
    </row>
    <row r="2346" spans="1:9">
      <c r="A2346" t="s">
        <v>18425</v>
      </c>
      <c r="B2346" t="s">
        <v>65</v>
      </c>
      <c r="C2346">
        <v>40661</v>
      </c>
      <c r="D2346" t="s">
        <v>11205</v>
      </c>
      <c r="E2346" t="s">
        <v>9</v>
      </c>
      <c r="F2346">
        <v>583.12</v>
      </c>
      <c r="G2346">
        <v>583.12</v>
      </c>
      <c r="I2346" t="s">
        <v>6935</v>
      </c>
    </row>
    <row r="2347" spans="1:9">
      <c r="A2347" t="s">
        <v>18426</v>
      </c>
      <c r="B2347" t="s">
        <v>65</v>
      </c>
      <c r="C2347">
        <v>3428</v>
      </c>
      <c r="D2347" t="s">
        <v>11206</v>
      </c>
      <c r="E2347" t="s">
        <v>9</v>
      </c>
      <c r="F2347">
        <v>784.56</v>
      </c>
      <c r="G2347">
        <v>784.56</v>
      </c>
      <c r="I2347" t="s">
        <v>8951</v>
      </c>
    </row>
    <row r="2348" spans="1:9">
      <c r="A2348" t="s">
        <v>18427</v>
      </c>
      <c r="B2348" t="s">
        <v>65</v>
      </c>
      <c r="C2348">
        <v>3429</v>
      </c>
      <c r="D2348" t="s">
        <v>11207</v>
      </c>
      <c r="E2348" t="s">
        <v>9</v>
      </c>
      <c r="F2348">
        <v>448.25</v>
      </c>
      <c r="G2348">
        <v>448.25</v>
      </c>
      <c r="I2348" t="s">
        <v>6935</v>
      </c>
    </row>
    <row r="2349" spans="1:9">
      <c r="A2349" t="s">
        <v>18428</v>
      </c>
      <c r="B2349" t="s">
        <v>65</v>
      </c>
      <c r="C2349">
        <v>11199</v>
      </c>
      <c r="D2349" t="s">
        <v>11208</v>
      </c>
      <c r="E2349" t="s">
        <v>32</v>
      </c>
      <c r="F2349">
        <v>1020.01</v>
      </c>
      <c r="G2349">
        <v>1020.01</v>
      </c>
      <c r="I2349" t="s">
        <v>6935</v>
      </c>
    </row>
    <row r="2350" spans="1:9">
      <c r="A2350" t="s">
        <v>18429</v>
      </c>
      <c r="B2350" t="s">
        <v>65</v>
      </c>
      <c r="C2350">
        <v>36896</v>
      </c>
      <c r="D2350" t="s">
        <v>11209</v>
      </c>
      <c r="E2350" t="s">
        <v>32</v>
      </c>
      <c r="F2350">
        <v>379.9</v>
      </c>
      <c r="G2350">
        <v>379.9</v>
      </c>
      <c r="I2350" t="s">
        <v>8951</v>
      </c>
    </row>
    <row r="2351" spans="1:9">
      <c r="A2351" t="s">
        <v>18430</v>
      </c>
      <c r="B2351" t="s">
        <v>65</v>
      </c>
      <c r="C2351">
        <v>34367</v>
      </c>
      <c r="D2351" t="s">
        <v>11210</v>
      </c>
      <c r="E2351" t="s">
        <v>32</v>
      </c>
      <c r="F2351">
        <v>489.63</v>
      </c>
      <c r="G2351">
        <v>489.63</v>
      </c>
      <c r="I2351" t="s">
        <v>6935</v>
      </c>
    </row>
    <row r="2352" spans="1:9">
      <c r="A2352" t="s">
        <v>18431</v>
      </c>
      <c r="B2352" t="s">
        <v>65</v>
      </c>
      <c r="C2352">
        <v>36897</v>
      </c>
      <c r="D2352" t="s">
        <v>11211</v>
      </c>
      <c r="E2352" t="s">
        <v>32</v>
      </c>
      <c r="F2352">
        <v>592.82000000000005</v>
      </c>
      <c r="G2352">
        <v>592.82000000000005</v>
      </c>
      <c r="I2352" t="s">
        <v>6935</v>
      </c>
    </row>
    <row r="2353" spans="1:9">
      <c r="A2353" t="s">
        <v>18432</v>
      </c>
      <c r="B2353" t="s">
        <v>65</v>
      </c>
      <c r="C2353">
        <v>34369</v>
      </c>
      <c r="D2353" t="s">
        <v>11212</v>
      </c>
      <c r="E2353" t="s">
        <v>32</v>
      </c>
      <c r="F2353">
        <v>682.23</v>
      </c>
      <c r="G2353">
        <v>682.23</v>
      </c>
      <c r="I2353" t="s">
        <v>6935</v>
      </c>
    </row>
    <row r="2354" spans="1:9">
      <c r="A2354" t="s">
        <v>18433</v>
      </c>
      <c r="B2354" t="s">
        <v>65</v>
      </c>
      <c r="C2354">
        <v>34364</v>
      </c>
      <c r="D2354" t="s">
        <v>11213</v>
      </c>
      <c r="E2354" t="s">
        <v>32</v>
      </c>
      <c r="F2354">
        <v>643.6</v>
      </c>
      <c r="G2354">
        <v>643.6</v>
      </c>
      <c r="I2354" t="s">
        <v>6935</v>
      </c>
    </row>
    <row r="2355" spans="1:9">
      <c r="A2355" t="s">
        <v>18434</v>
      </c>
      <c r="B2355" t="s">
        <v>65</v>
      </c>
      <c r="C2355">
        <v>3421</v>
      </c>
      <c r="D2355" t="s">
        <v>11214</v>
      </c>
      <c r="E2355" t="s">
        <v>9</v>
      </c>
      <c r="F2355">
        <v>587.58000000000004</v>
      </c>
      <c r="G2355">
        <v>587.58000000000004</v>
      </c>
      <c r="I2355" t="s">
        <v>6935</v>
      </c>
    </row>
    <row r="2356" spans="1:9">
      <c r="A2356" t="s">
        <v>18435</v>
      </c>
      <c r="B2356" t="s">
        <v>65</v>
      </c>
      <c r="C2356">
        <v>599</v>
      </c>
      <c r="D2356" t="s">
        <v>11215</v>
      </c>
      <c r="E2356" t="s">
        <v>9</v>
      </c>
      <c r="F2356">
        <v>692.85</v>
      </c>
      <c r="G2356">
        <v>692.85</v>
      </c>
      <c r="I2356" t="s">
        <v>6935</v>
      </c>
    </row>
    <row r="2357" spans="1:9">
      <c r="A2357" t="s">
        <v>18436</v>
      </c>
      <c r="B2357" t="s">
        <v>65</v>
      </c>
      <c r="C2357">
        <v>44053</v>
      </c>
      <c r="D2357" t="s">
        <v>11216</v>
      </c>
      <c r="E2357" t="s">
        <v>32</v>
      </c>
      <c r="F2357">
        <v>1537.81</v>
      </c>
      <c r="G2357">
        <v>1537.81</v>
      </c>
      <c r="I2357" t="s">
        <v>6935</v>
      </c>
    </row>
    <row r="2358" spans="1:9">
      <c r="A2358" t="s">
        <v>18437</v>
      </c>
      <c r="B2358" t="s">
        <v>65</v>
      </c>
      <c r="C2358">
        <v>3423</v>
      </c>
      <c r="D2358" t="s">
        <v>11217</v>
      </c>
      <c r="E2358" t="s">
        <v>9</v>
      </c>
      <c r="F2358">
        <v>828.63</v>
      </c>
      <c r="G2358">
        <v>828.63</v>
      </c>
      <c r="I2358" t="s">
        <v>6935</v>
      </c>
    </row>
    <row r="2359" spans="1:9">
      <c r="A2359" t="s">
        <v>18438</v>
      </c>
      <c r="B2359" t="s">
        <v>65</v>
      </c>
      <c r="C2359">
        <v>34797</v>
      </c>
      <c r="D2359" t="s">
        <v>11218</v>
      </c>
      <c r="E2359" t="s">
        <v>32</v>
      </c>
      <c r="F2359">
        <v>402.28</v>
      </c>
      <c r="G2359">
        <v>402.28</v>
      </c>
      <c r="I2359" t="s">
        <v>6935</v>
      </c>
    </row>
    <row r="2360" spans="1:9">
      <c r="A2360" t="s">
        <v>18439</v>
      </c>
      <c r="B2360" t="s">
        <v>65</v>
      </c>
      <c r="C2360">
        <v>34381</v>
      </c>
      <c r="D2360" t="s">
        <v>11219</v>
      </c>
      <c r="E2360" t="s">
        <v>32</v>
      </c>
      <c r="F2360">
        <v>279.76</v>
      </c>
      <c r="G2360">
        <v>279.76</v>
      </c>
      <c r="I2360" t="s">
        <v>6935</v>
      </c>
    </row>
    <row r="2361" spans="1:9">
      <c r="A2361" t="s">
        <v>18440</v>
      </c>
      <c r="B2361" t="s">
        <v>65</v>
      </c>
      <c r="C2361">
        <v>44054</v>
      </c>
      <c r="D2361" t="s">
        <v>11220</v>
      </c>
      <c r="E2361" t="s">
        <v>32</v>
      </c>
      <c r="F2361">
        <v>551.66999999999996</v>
      </c>
      <c r="G2361">
        <v>551.66999999999996</v>
      </c>
      <c r="I2361" t="s">
        <v>6935</v>
      </c>
    </row>
    <row r="2362" spans="1:9">
      <c r="A2362" t="s">
        <v>18441</v>
      </c>
      <c r="B2362" t="s">
        <v>65</v>
      </c>
      <c r="C2362">
        <v>44399</v>
      </c>
      <c r="D2362" t="s">
        <v>11221</v>
      </c>
      <c r="E2362" t="s">
        <v>32</v>
      </c>
      <c r="F2362">
        <v>753.76</v>
      </c>
      <c r="G2362">
        <v>753.76</v>
      </c>
      <c r="I2362" t="s">
        <v>6935</v>
      </c>
    </row>
    <row r="2363" spans="1:9">
      <c r="A2363" t="s">
        <v>18442</v>
      </c>
      <c r="B2363" t="s">
        <v>65</v>
      </c>
      <c r="C2363">
        <v>44503</v>
      </c>
      <c r="D2363" t="s">
        <v>11222</v>
      </c>
      <c r="E2363" t="s">
        <v>62</v>
      </c>
      <c r="F2363">
        <v>20.54</v>
      </c>
      <c r="G2363">
        <v>22.97</v>
      </c>
      <c r="I2363" t="s">
        <v>6935</v>
      </c>
    </row>
    <row r="2364" spans="1:9">
      <c r="A2364" t="s">
        <v>18443</v>
      </c>
      <c r="B2364" t="s">
        <v>65</v>
      </c>
      <c r="C2364">
        <v>41077</v>
      </c>
      <c r="D2364" t="s">
        <v>11223</v>
      </c>
      <c r="E2364" t="s">
        <v>6706</v>
      </c>
      <c r="F2364">
        <v>3599.41</v>
      </c>
      <c r="G2364">
        <v>4025.58</v>
      </c>
      <c r="I2364" t="s">
        <v>6935</v>
      </c>
    </row>
    <row r="2365" spans="1:9">
      <c r="A2365" t="s">
        <v>18444</v>
      </c>
      <c r="B2365" t="s">
        <v>65</v>
      </c>
      <c r="C2365">
        <v>37963</v>
      </c>
      <c r="D2365" t="s">
        <v>11224</v>
      </c>
      <c r="E2365" t="s">
        <v>32</v>
      </c>
      <c r="F2365">
        <v>4.8</v>
      </c>
      <c r="G2365">
        <v>4.8</v>
      </c>
      <c r="I2365" t="s">
        <v>6935</v>
      </c>
    </row>
    <row r="2366" spans="1:9">
      <c r="A2366" t="s">
        <v>18445</v>
      </c>
      <c r="B2366" t="s">
        <v>65</v>
      </c>
      <c r="C2366">
        <v>37964</v>
      </c>
      <c r="D2366" t="s">
        <v>11225</v>
      </c>
      <c r="E2366" t="s">
        <v>32</v>
      </c>
      <c r="F2366">
        <v>6.41</v>
      </c>
      <c r="G2366">
        <v>6.41</v>
      </c>
      <c r="I2366" t="s">
        <v>6935</v>
      </c>
    </row>
    <row r="2367" spans="1:9">
      <c r="A2367" t="s">
        <v>18446</v>
      </c>
      <c r="B2367" t="s">
        <v>65</v>
      </c>
      <c r="C2367">
        <v>37965</v>
      </c>
      <c r="D2367" t="s">
        <v>11226</v>
      </c>
      <c r="E2367" t="s">
        <v>32</v>
      </c>
      <c r="F2367">
        <v>9.25</v>
      </c>
      <c r="G2367">
        <v>9.25</v>
      </c>
      <c r="I2367" t="s">
        <v>6935</v>
      </c>
    </row>
    <row r="2368" spans="1:9">
      <c r="A2368" t="s">
        <v>18447</v>
      </c>
      <c r="B2368" t="s">
        <v>65</v>
      </c>
      <c r="C2368">
        <v>37966</v>
      </c>
      <c r="D2368" t="s">
        <v>11227</v>
      </c>
      <c r="E2368" t="s">
        <v>32</v>
      </c>
      <c r="F2368">
        <v>16.25</v>
      </c>
      <c r="G2368">
        <v>16.25</v>
      </c>
      <c r="I2368" t="s">
        <v>6935</v>
      </c>
    </row>
    <row r="2369" spans="1:9">
      <c r="A2369" t="s">
        <v>18448</v>
      </c>
      <c r="B2369" t="s">
        <v>65</v>
      </c>
      <c r="C2369">
        <v>37967</v>
      </c>
      <c r="D2369" t="s">
        <v>11228</v>
      </c>
      <c r="E2369" t="s">
        <v>32</v>
      </c>
      <c r="F2369">
        <v>27.3</v>
      </c>
      <c r="G2369">
        <v>27.3</v>
      </c>
      <c r="I2369" t="s">
        <v>6935</v>
      </c>
    </row>
    <row r="2370" spans="1:9">
      <c r="A2370" t="s">
        <v>18449</v>
      </c>
      <c r="B2370" t="s">
        <v>65</v>
      </c>
      <c r="C2370">
        <v>37968</v>
      </c>
      <c r="D2370" t="s">
        <v>11229</v>
      </c>
      <c r="E2370" t="s">
        <v>32</v>
      </c>
      <c r="F2370">
        <v>57.96</v>
      </c>
      <c r="G2370">
        <v>57.96</v>
      </c>
      <c r="I2370" t="s">
        <v>6935</v>
      </c>
    </row>
    <row r="2371" spans="1:9">
      <c r="A2371" t="s">
        <v>18450</v>
      </c>
      <c r="B2371" t="s">
        <v>65</v>
      </c>
      <c r="C2371">
        <v>37969</v>
      </c>
      <c r="D2371" t="s">
        <v>11230</v>
      </c>
      <c r="E2371" t="s">
        <v>32</v>
      </c>
      <c r="F2371">
        <v>146.46</v>
      </c>
      <c r="G2371">
        <v>146.46</v>
      </c>
      <c r="I2371" t="s">
        <v>6935</v>
      </c>
    </row>
    <row r="2372" spans="1:9">
      <c r="A2372" t="s">
        <v>18451</v>
      </c>
      <c r="B2372" t="s">
        <v>65</v>
      </c>
      <c r="C2372">
        <v>37970</v>
      </c>
      <c r="D2372" t="s">
        <v>11231</v>
      </c>
      <c r="E2372" t="s">
        <v>32</v>
      </c>
      <c r="F2372">
        <v>211.9</v>
      </c>
      <c r="G2372">
        <v>211.9</v>
      </c>
      <c r="I2372" t="s">
        <v>6935</v>
      </c>
    </row>
    <row r="2373" spans="1:9">
      <c r="A2373" t="s">
        <v>18452</v>
      </c>
      <c r="B2373" t="s">
        <v>65</v>
      </c>
      <c r="C2373">
        <v>44251</v>
      </c>
      <c r="D2373" t="s">
        <v>11232</v>
      </c>
      <c r="E2373" t="s">
        <v>32</v>
      </c>
      <c r="F2373">
        <v>244.76</v>
      </c>
      <c r="G2373">
        <v>244.76</v>
      </c>
      <c r="I2373" t="s">
        <v>6935</v>
      </c>
    </row>
    <row r="2374" spans="1:9">
      <c r="A2374" t="s">
        <v>18453</v>
      </c>
      <c r="B2374" t="s">
        <v>65</v>
      </c>
      <c r="C2374">
        <v>21118</v>
      </c>
      <c r="D2374" t="s">
        <v>11233</v>
      </c>
      <c r="E2374" t="s">
        <v>32</v>
      </c>
      <c r="F2374">
        <v>3.81</v>
      </c>
      <c r="G2374">
        <v>3.81</v>
      </c>
      <c r="I2374" t="s">
        <v>6935</v>
      </c>
    </row>
    <row r="2375" spans="1:9">
      <c r="A2375" t="s">
        <v>18454</v>
      </c>
      <c r="B2375" t="s">
        <v>65</v>
      </c>
      <c r="C2375">
        <v>37956</v>
      </c>
      <c r="D2375" t="s">
        <v>11234</v>
      </c>
      <c r="E2375" t="s">
        <v>32</v>
      </c>
      <c r="F2375">
        <v>4.68</v>
      </c>
      <c r="G2375">
        <v>4.68</v>
      </c>
      <c r="I2375" t="s">
        <v>6935</v>
      </c>
    </row>
    <row r="2376" spans="1:9">
      <c r="A2376" t="s">
        <v>18455</v>
      </c>
      <c r="B2376" t="s">
        <v>65</v>
      </c>
      <c r="C2376">
        <v>37957</v>
      </c>
      <c r="D2376" t="s">
        <v>11235</v>
      </c>
      <c r="E2376" t="s">
        <v>32</v>
      </c>
      <c r="F2376">
        <v>9.9700000000000006</v>
      </c>
      <c r="G2376">
        <v>9.9700000000000006</v>
      </c>
      <c r="I2376" t="s">
        <v>6935</v>
      </c>
    </row>
    <row r="2377" spans="1:9">
      <c r="A2377" t="s">
        <v>18456</v>
      </c>
      <c r="B2377" t="s">
        <v>65</v>
      </c>
      <c r="C2377">
        <v>37958</v>
      </c>
      <c r="D2377" t="s">
        <v>11236</v>
      </c>
      <c r="E2377" t="s">
        <v>32</v>
      </c>
      <c r="F2377">
        <v>18.02</v>
      </c>
      <c r="G2377">
        <v>18.02</v>
      </c>
      <c r="I2377" t="s">
        <v>6935</v>
      </c>
    </row>
    <row r="2378" spans="1:9">
      <c r="A2378" t="s">
        <v>18457</v>
      </c>
      <c r="B2378" t="s">
        <v>65</v>
      </c>
      <c r="C2378">
        <v>37959</v>
      </c>
      <c r="D2378" t="s">
        <v>11237</v>
      </c>
      <c r="E2378" t="s">
        <v>32</v>
      </c>
      <c r="F2378">
        <v>27.73</v>
      </c>
      <c r="G2378">
        <v>27.73</v>
      </c>
      <c r="I2378" t="s">
        <v>6935</v>
      </c>
    </row>
    <row r="2379" spans="1:9">
      <c r="A2379" t="s">
        <v>18458</v>
      </c>
      <c r="B2379" t="s">
        <v>65</v>
      </c>
      <c r="C2379">
        <v>37960</v>
      </c>
      <c r="D2379" t="s">
        <v>11238</v>
      </c>
      <c r="E2379" t="s">
        <v>32</v>
      </c>
      <c r="F2379">
        <v>70.87</v>
      </c>
      <c r="G2379">
        <v>70.87</v>
      </c>
      <c r="I2379" t="s">
        <v>6935</v>
      </c>
    </row>
    <row r="2380" spans="1:9">
      <c r="A2380" t="s">
        <v>18459</v>
      </c>
      <c r="B2380" t="s">
        <v>65</v>
      </c>
      <c r="C2380">
        <v>37961</v>
      </c>
      <c r="D2380" t="s">
        <v>11239</v>
      </c>
      <c r="E2380" t="s">
        <v>32</v>
      </c>
      <c r="F2380">
        <v>152.30000000000001</v>
      </c>
      <c r="G2380">
        <v>152.30000000000001</v>
      </c>
      <c r="I2380" t="s">
        <v>6935</v>
      </c>
    </row>
    <row r="2381" spans="1:9">
      <c r="A2381" t="s">
        <v>18460</v>
      </c>
      <c r="B2381" t="s">
        <v>65</v>
      </c>
      <c r="C2381">
        <v>37962</v>
      </c>
      <c r="D2381" t="s">
        <v>11240</v>
      </c>
      <c r="E2381" t="s">
        <v>32</v>
      </c>
      <c r="F2381">
        <v>175.58</v>
      </c>
      <c r="G2381">
        <v>175.58</v>
      </c>
      <c r="I2381" t="s">
        <v>6935</v>
      </c>
    </row>
    <row r="2382" spans="1:9">
      <c r="A2382" t="s">
        <v>18461</v>
      </c>
      <c r="B2382" t="s">
        <v>65</v>
      </c>
      <c r="C2382">
        <v>3533</v>
      </c>
      <c r="D2382" t="s">
        <v>11241</v>
      </c>
      <c r="E2382" t="s">
        <v>32</v>
      </c>
      <c r="F2382">
        <v>2.85</v>
      </c>
      <c r="G2382">
        <v>2.85</v>
      </c>
      <c r="I2382" t="s">
        <v>6935</v>
      </c>
    </row>
    <row r="2383" spans="1:9">
      <c r="A2383" t="s">
        <v>18462</v>
      </c>
      <c r="B2383" t="s">
        <v>65</v>
      </c>
      <c r="C2383">
        <v>3538</v>
      </c>
      <c r="D2383" t="s">
        <v>11242</v>
      </c>
      <c r="E2383" t="s">
        <v>32</v>
      </c>
      <c r="F2383">
        <v>5.39</v>
      </c>
      <c r="G2383">
        <v>5.39</v>
      </c>
      <c r="I2383" t="s">
        <v>6935</v>
      </c>
    </row>
    <row r="2384" spans="1:9">
      <c r="A2384" t="s">
        <v>18463</v>
      </c>
      <c r="B2384" t="s">
        <v>65</v>
      </c>
      <c r="C2384">
        <v>3498</v>
      </c>
      <c r="D2384" t="s">
        <v>11243</v>
      </c>
      <c r="E2384" t="s">
        <v>32</v>
      </c>
      <c r="F2384">
        <v>5.22</v>
      </c>
      <c r="G2384">
        <v>5.22</v>
      </c>
      <c r="I2384" t="s">
        <v>6935</v>
      </c>
    </row>
    <row r="2385" spans="1:9">
      <c r="A2385" t="s">
        <v>18464</v>
      </c>
      <c r="B2385" t="s">
        <v>65</v>
      </c>
      <c r="C2385">
        <v>3496</v>
      </c>
      <c r="D2385" t="s">
        <v>11244</v>
      </c>
      <c r="E2385" t="s">
        <v>32</v>
      </c>
      <c r="F2385">
        <v>3.5</v>
      </c>
      <c r="G2385">
        <v>3.5</v>
      </c>
      <c r="I2385" t="s">
        <v>6935</v>
      </c>
    </row>
    <row r="2386" spans="1:9">
      <c r="A2386" t="s">
        <v>18465</v>
      </c>
      <c r="B2386" t="s">
        <v>65</v>
      </c>
      <c r="C2386">
        <v>38429</v>
      </c>
      <c r="D2386" t="s">
        <v>11245</v>
      </c>
      <c r="E2386" t="s">
        <v>32</v>
      </c>
      <c r="F2386">
        <v>12.97</v>
      </c>
      <c r="G2386">
        <v>12.97</v>
      </c>
      <c r="I2386" t="s">
        <v>6935</v>
      </c>
    </row>
    <row r="2387" spans="1:9">
      <c r="A2387" t="s">
        <v>18466</v>
      </c>
      <c r="B2387" t="s">
        <v>65</v>
      </c>
      <c r="C2387">
        <v>38431</v>
      </c>
      <c r="D2387" t="s">
        <v>11246</v>
      </c>
      <c r="E2387" t="s">
        <v>32</v>
      </c>
      <c r="F2387">
        <v>16.27</v>
      </c>
      <c r="G2387">
        <v>16.27</v>
      </c>
      <c r="I2387" t="s">
        <v>6935</v>
      </c>
    </row>
    <row r="2388" spans="1:9">
      <c r="A2388" t="s">
        <v>18467</v>
      </c>
      <c r="B2388" t="s">
        <v>65</v>
      </c>
      <c r="C2388">
        <v>38430</v>
      </c>
      <c r="D2388" t="s">
        <v>11247</v>
      </c>
      <c r="E2388" t="s">
        <v>32</v>
      </c>
      <c r="F2388">
        <v>25.22</v>
      </c>
      <c r="G2388">
        <v>25.22</v>
      </c>
      <c r="I2388" t="s">
        <v>6935</v>
      </c>
    </row>
    <row r="2389" spans="1:9">
      <c r="A2389" t="s">
        <v>18468</v>
      </c>
      <c r="B2389" t="s">
        <v>65</v>
      </c>
      <c r="C2389">
        <v>36348</v>
      </c>
      <c r="D2389" t="s">
        <v>11248</v>
      </c>
      <c r="E2389" t="s">
        <v>32</v>
      </c>
      <c r="F2389">
        <v>2.23</v>
      </c>
      <c r="G2389">
        <v>2.23</v>
      </c>
      <c r="I2389" t="s">
        <v>6935</v>
      </c>
    </row>
    <row r="2390" spans="1:9">
      <c r="A2390" t="s">
        <v>18469</v>
      </c>
      <c r="B2390" t="s">
        <v>65</v>
      </c>
      <c r="C2390">
        <v>36349</v>
      </c>
      <c r="D2390" t="s">
        <v>11249</v>
      </c>
      <c r="E2390" t="s">
        <v>32</v>
      </c>
      <c r="F2390">
        <v>3.08</v>
      </c>
      <c r="G2390">
        <v>3.08</v>
      </c>
      <c r="I2390" t="s">
        <v>6935</v>
      </c>
    </row>
    <row r="2391" spans="1:9">
      <c r="A2391" t="s">
        <v>18470</v>
      </c>
      <c r="B2391" t="s">
        <v>65</v>
      </c>
      <c r="C2391">
        <v>38987</v>
      </c>
      <c r="D2391" t="s">
        <v>11250</v>
      </c>
      <c r="E2391" t="s">
        <v>32</v>
      </c>
      <c r="F2391">
        <v>14.8</v>
      </c>
      <c r="G2391">
        <v>14.8</v>
      </c>
      <c r="I2391" t="s">
        <v>6935</v>
      </c>
    </row>
    <row r="2392" spans="1:9">
      <c r="A2392" t="s">
        <v>18471</v>
      </c>
      <c r="B2392" t="s">
        <v>65</v>
      </c>
      <c r="C2392">
        <v>38988</v>
      </c>
      <c r="D2392" t="s">
        <v>11251</v>
      </c>
      <c r="E2392" t="s">
        <v>32</v>
      </c>
      <c r="F2392">
        <v>24.11</v>
      </c>
      <c r="G2392">
        <v>24.11</v>
      </c>
      <c r="I2392" t="s">
        <v>6935</v>
      </c>
    </row>
    <row r="2393" spans="1:9">
      <c r="A2393" t="s">
        <v>18472</v>
      </c>
      <c r="B2393" t="s">
        <v>65</v>
      </c>
      <c r="C2393">
        <v>38989</v>
      </c>
      <c r="D2393" t="s">
        <v>11252</v>
      </c>
      <c r="E2393" t="s">
        <v>32</v>
      </c>
      <c r="F2393">
        <v>40.57</v>
      </c>
      <c r="G2393">
        <v>40.57</v>
      </c>
      <c r="I2393" t="s">
        <v>6935</v>
      </c>
    </row>
    <row r="2394" spans="1:9">
      <c r="A2394" t="s">
        <v>18473</v>
      </c>
      <c r="B2394" t="s">
        <v>65</v>
      </c>
      <c r="C2394">
        <v>38990</v>
      </c>
      <c r="D2394" t="s">
        <v>11253</v>
      </c>
      <c r="E2394" t="s">
        <v>32</v>
      </c>
      <c r="F2394">
        <v>81.06</v>
      </c>
      <c r="G2394">
        <v>81.06</v>
      </c>
      <c r="I2394" t="s">
        <v>6935</v>
      </c>
    </row>
    <row r="2395" spans="1:9">
      <c r="A2395" t="s">
        <v>18474</v>
      </c>
      <c r="B2395" t="s">
        <v>65</v>
      </c>
      <c r="C2395">
        <v>38991</v>
      </c>
      <c r="D2395" t="s">
        <v>11254</v>
      </c>
      <c r="E2395" t="s">
        <v>32</v>
      </c>
      <c r="F2395">
        <v>145.87</v>
      </c>
      <c r="G2395">
        <v>145.87</v>
      </c>
      <c r="I2395" t="s">
        <v>6935</v>
      </c>
    </row>
    <row r="2396" spans="1:9">
      <c r="A2396" t="s">
        <v>18475</v>
      </c>
      <c r="B2396" t="s">
        <v>65</v>
      </c>
      <c r="C2396">
        <v>38433</v>
      </c>
      <c r="D2396" t="s">
        <v>11255</v>
      </c>
      <c r="E2396" t="s">
        <v>32</v>
      </c>
      <c r="F2396">
        <v>7.54</v>
      </c>
      <c r="G2396">
        <v>7.54</v>
      </c>
      <c r="I2396" t="s">
        <v>6935</v>
      </c>
    </row>
    <row r="2397" spans="1:9">
      <c r="A2397" t="s">
        <v>18476</v>
      </c>
      <c r="B2397" t="s">
        <v>65</v>
      </c>
      <c r="C2397">
        <v>38440</v>
      </c>
      <c r="D2397" t="s">
        <v>11256</v>
      </c>
      <c r="E2397" t="s">
        <v>32</v>
      </c>
      <c r="F2397">
        <v>317.89999999999998</v>
      </c>
      <c r="G2397">
        <v>317.89999999999998</v>
      </c>
      <c r="I2397" t="s">
        <v>6935</v>
      </c>
    </row>
    <row r="2398" spans="1:9">
      <c r="A2398" t="s">
        <v>18477</v>
      </c>
      <c r="B2398" t="s">
        <v>65</v>
      </c>
      <c r="C2398">
        <v>36359</v>
      </c>
      <c r="D2398" t="s">
        <v>11257</v>
      </c>
      <c r="E2398" t="s">
        <v>32</v>
      </c>
      <c r="F2398">
        <v>1.98</v>
      </c>
      <c r="G2398">
        <v>1.98</v>
      </c>
      <c r="I2398" t="s">
        <v>6935</v>
      </c>
    </row>
    <row r="2399" spans="1:9">
      <c r="A2399" t="s">
        <v>18478</v>
      </c>
      <c r="B2399" t="s">
        <v>65</v>
      </c>
      <c r="C2399">
        <v>36360</v>
      </c>
      <c r="D2399" t="s">
        <v>11258</v>
      </c>
      <c r="E2399" t="s">
        <v>32</v>
      </c>
      <c r="F2399">
        <v>2.66</v>
      </c>
      <c r="G2399">
        <v>2.66</v>
      </c>
      <c r="I2399" t="s">
        <v>6935</v>
      </c>
    </row>
    <row r="2400" spans="1:9">
      <c r="A2400" t="s">
        <v>18479</v>
      </c>
      <c r="B2400" t="s">
        <v>65</v>
      </c>
      <c r="C2400">
        <v>38434</v>
      </c>
      <c r="D2400" t="s">
        <v>11259</v>
      </c>
      <c r="E2400" t="s">
        <v>32</v>
      </c>
      <c r="F2400">
        <v>4.0599999999999996</v>
      </c>
      <c r="G2400">
        <v>4.0599999999999996</v>
      </c>
      <c r="I2400" t="s">
        <v>6935</v>
      </c>
    </row>
    <row r="2401" spans="1:9">
      <c r="A2401" t="s">
        <v>18480</v>
      </c>
      <c r="B2401" t="s">
        <v>65</v>
      </c>
      <c r="C2401">
        <v>38435</v>
      </c>
      <c r="D2401" t="s">
        <v>11260</v>
      </c>
      <c r="E2401" t="s">
        <v>32</v>
      </c>
      <c r="F2401">
        <v>9.14</v>
      </c>
      <c r="G2401">
        <v>9.14</v>
      </c>
      <c r="I2401" t="s">
        <v>6935</v>
      </c>
    </row>
    <row r="2402" spans="1:9">
      <c r="A2402" t="s">
        <v>18481</v>
      </c>
      <c r="B2402" t="s">
        <v>65</v>
      </c>
      <c r="C2402">
        <v>38436</v>
      </c>
      <c r="D2402" t="s">
        <v>11261</v>
      </c>
      <c r="E2402" t="s">
        <v>32</v>
      </c>
      <c r="F2402">
        <v>15.16</v>
      </c>
      <c r="G2402">
        <v>15.16</v>
      </c>
      <c r="I2402" t="s">
        <v>6935</v>
      </c>
    </row>
    <row r="2403" spans="1:9">
      <c r="A2403" t="s">
        <v>18482</v>
      </c>
      <c r="B2403" t="s">
        <v>65</v>
      </c>
      <c r="C2403">
        <v>38437</v>
      </c>
      <c r="D2403" t="s">
        <v>11262</v>
      </c>
      <c r="E2403" t="s">
        <v>32</v>
      </c>
      <c r="F2403">
        <v>24.59</v>
      </c>
      <c r="G2403">
        <v>24.59</v>
      </c>
      <c r="I2403" t="s">
        <v>6935</v>
      </c>
    </row>
    <row r="2404" spans="1:9">
      <c r="A2404" t="s">
        <v>18483</v>
      </c>
      <c r="B2404" t="s">
        <v>65</v>
      </c>
      <c r="C2404">
        <v>38438</v>
      </c>
      <c r="D2404" t="s">
        <v>11263</v>
      </c>
      <c r="E2404" t="s">
        <v>32</v>
      </c>
      <c r="F2404">
        <v>71.319999999999993</v>
      </c>
      <c r="G2404">
        <v>71.319999999999993</v>
      </c>
      <c r="I2404" t="s">
        <v>6935</v>
      </c>
    </row>
    <row r="2405" spans="1:9">
      <c r="A2405" t="s">
        <v>18484</v>
      </c>
      <c r="B2405" t="s">
        <v>65</v>
      </c>
      <c r="C2405">
        <v>38439</v>
      </c>
      <c r="D2405" t="s">
        <v>11264</v>
      </c>
      <c r="E2405" t="s">
        <v>32</v>
      </c>
      <c r="F2405">
        <v>90.62</v>
      </c>
      <c r="G2405">
        <v>90.62</v>
      </c>
      <c r="I2405" t="s">
        <v>6935</v>
      </c>
    </row>
    <row r="2406" spans="1:9">
      <c r="A2406" t="s">
        <v>18485</v>
      </c>
      <c r="B2406" t="s">
        <v>65</v>
      </c>
      <c r="C2406">
        <v>10836</v>
      </c>
      <c r="D2406" t="s">
        <v>11265</v>
      </c>
      <c r="E2406" t="s">
        <v>32</v>
      </c>
      <c r="F2406">
        <v>21.39</v>
      </c>
      <c r="G2406">
        <v>21.39</v>
      </c>
      <c r="I2406" t="s">
        <v>6935</v>
      </c>
    </row>
    <row r="2407" spans="1:9">
      <c r="A2407" t="s">
        <v>18486</v>
      </c>
      <c r="B2407" t="s">
        <v>65</v>
      </c>
      <c r="C2407">
        <v>3510</v>
      </c>
      <c r="D2407" t="s">
        <v>11266</v>
      </c>
      <c r="E2407" t="s">
        <v>32</v>
      </c>
      <c r="F2407">
        <v>13.11</v>
      </c>
      <c r="G2407">
        <v>13.11</v>
      </c>
      <c r="I2407" t="s">
        <v>6935</v>
      </c>
    </row>
    <row r="2408" spans="1:9">
      <c r="A2408" t="s">
        <v>18487</v>
      </c>
      <c r="B2408" t="s">
        <v>65</v>
      </c>
      <c r="C2408">
        <v>10835</v>
      </c>
      <c r="D2408" t="s">
        <v>11267</v>
      </c>
      <c r="E2408" t="s">
        <v>32</v>
      </c>
      <c r="F2408">
        <v>5.97</v>
      </c>
      <c r="G2408">
        <v>5.97</v>
      </c>
      <c r="I2408" t="s">
        <v>6935</v>
      </c>
    </row>
    <row r="2409" spans="1:9">
      <c r="A2409" t="s">
        <v>18488</v>
      </c>
      <c r="B2409" t="s">
        <v>65</v>
      </c>
      <c r="C2409">
        <v>3485</v>
      </c>
      <c r="D2409" t="s">
        <v>11268</v>
      </c>
      <c r="E2409" t="s">
        <v>32</v>
      </c>
      <c r="F2409">
        <v>13.79</v>
      </c>
      <c r="G2409">
        <v>13.79</v>
      </c>
      <c r="I2409" t="s">
        <v>6935</v>
      </c>
    </row>
    <row r="2410" spans="1:9">
      <c r="A2410" t="s">
        <v>18489</v>
      </c>
      <c r="B2410" t="s">
        <v>65</v>
      </c>
      <c r="C2410">
        <v>3475</v>
      </c>
      <c r="D2410" t="s">
        <v>11269</v>
      </c>
      <c r="E2410" t="s">
        <v>32</v>
      </c>
      <c r="F2410">
        <v>4.99</v>
      </c>
      <c r="G2410">
        <v>4.99</v>
      </c>
      <c r="I2410" t="s">
        <v>6935</v>
      </c>
    </row>
    <row r="2411" spans="1:9">
      <c r="A2411" t="s">
        <v>18490</v>
      </c>
      <c r="B2411" t="s">
        <v>65</v>
      </c>
      <c r="C2411">
        <v>3534</v>
      </c>
      <c r="D2411" t="s">
        <v>11270</v>
      </c>
      <c r="E2411" t="s">
        <v>32</v>
      </c>
      <c r="F2411">
        <v>7.9</v>
      </c>
      <c r="G2411">
        <v>7.9</v>
      </c>
      <c r="I2411" t="s">
        <v>6935</v>
      </c>
    </row>
    <row r="2412" spans="1:9">
      <c r="A2412" t="s">
        <v>18491</v>
      </c>
      <c r="B2412" t="s">
        <v>65</v>
      </c>
      <c r="C2412">
        <v>3482</v>
      </c>
      <c r="D2412" t="s">
        <v>11271</v>
      </c>
      <c r="E2412" t="s">
        <v>32</v>
      </c>
      <c r="F2412">
        <v>5.65</v>
      </c>
      <c r="G2412">
        <v>5.65</v>
      </c>
      <c r="I2412" t="s">
        <v>6935</v>
      </c>
    </row>
    <row r="2413" spans="1:9">
      <c r="A2413" t="s">
        <v>18492</v>
      </c>
      <c r="B2413" t="s">
        <v>65</v>
      </c>
      <c r="C2413">
        <v>3543</v>
      </c>
      <c r="D2413" t="s">
        <v>11272</v>
      </c>
      <c r="E2413" t="s">
        <v>32</v>
      </c>
      <c r="F2413">
        <v>1.83</v>
      </c>
      <c r="G2413">
        <v>1.83</v>
      </c>
      <c r="I2413" t="s">
        <v>6935</v>
      </c>
    </row>
    <row r="2414" spans="1:9">
      <c r="A2414" t="s">
        <v>18493</v>
      </c>
      <c r="B2414" t="s">
        <v>65</v>
      </c>
      <c r="C2414">
        <v>3505</v>
      </c>
      <c r="D2414" t="s">
        <v>11273</v>
      </c>
      <c r="E2414" t="s">
        <v>32</v>
      </c>
      <c r="F2414">
        <v>2.73</v>
      </c>
      <c r="G2414">
        <v>2.73</v>
      </c>
      <c r="I2414" t="s">
        <v>6935</v>
      </c>
    </row>
    <row r="2415" spans="1:9">
      <c r="A2415" t="s">
        <v>18494</v>
      </c>
      <c r="B2415" t="s">
        <v>65</v>
      </c>
      <c r="C2415">
        <v>3521</v>
      </c>
      <c r="D2415" t="s">
        <v>11274</v>
      </c>
      <c r="E2415" t="s">
        <v>32</v>
      </c>
      <c r="F2415">
        <v>2.06</v>
      </c>
      <c r="G2415">
        <v>2.06</v>
      </c>
      <c r="I2415" t="s">
        <v>6935</v>
      </c>
    </row>
    <row r="2416" spans="1:9">
      <c r="A2416" t="s">
        <v>18495</v>
      </c>
      <c r="B2416" t="s">
        <v>65</v>
      </c>
      <c r="C2416">
        <v>3531</v>
      </c>
      <c r="D2416" t="s">
        <v>11275</v>
      </c>
      <c r="E2416" t="s">
        <v>32</v>
      </c>
      <c r="F2416">
        <v>3.92</v>
      </c>
      <c r="G2416">
        <v>3.92</v>
      </c>
      <c r="I2416" t="s">
        <v>6935</v>
      </c>
    </row>
    <row r="2417" spans="1:9">
      <c r="A2417" t="s">
        <v>18496</v>
      </c>
      <c r="B2417" t="s">
        <v>65</v>
      </c>
      <c r="C2417">
        <v>3522</v>
      </c>
      <c r="D2417" t="s">
        <v>11276</v>
      </c>
      <c r="E2417" t="s">
        <v>32</v>
      </c>
      <c r="F2417">
        <v>2.52</v>
      </c>
      <c r="G2417">
        <v>2.52</v>
      </c>
      <c r="I2417" t="s">
        <v>6935</v>
      </c>
    </row>
    <row r="2418" spans="1:9">
      <c r="A2418" t="s">
        <v>18497</v>
      </c>
      <c r="B2418" t="s">
        <v>65</v>
      </c>
      <c r="C2418">
        <v>3527</v>
      </c>
      <c r="D2418" t="s">
        <v>11277</v>
      </c>
      <c r="E2418" t="s">
        <v>32</v>
      </c>
      <c r="F2418">
        <v>13.28</v>
      </c>
      <c r="G2418">
        <v>13.28</v>
      </c>
      <c r="I2418" t="s">
        <v>6935</v>
      </c>
    </row>
    <row r="2419" spans="1:9">
      <c r="A2419" t="s">
        <v>18498</v>
      </c>
      <c r="B2419" t="s">
        <v>65</v>
      </c>
      <c r="C2419">
        <v>3530</v>
      </c>
      <c r="D2419" t="s">
        <v>11278</v>
      </c>
      <c r="E2419" t="s">
        <v>32</v>
      </c>
      <c r="F2419">
        <v>215.13</v>
      </c>
      <c r="G2419">
        <v>215.13</v>
      </c>
      <c r="I2419" t="s">
        <v>6935</v>
      </c>
    </row>
    <row r="2420" spans="1:9">
      <c r="A2420" t="s">
        <v>18499</v>
      </c>
      <c r="B2420" t="s">
        <v>65</v>
      </c>
      <c r="C2420">
        <v>3542</v>
      </c>
      <c r="D2420" t="s">
        <v>11279</v>
      </c>
      <c r="E2420" t="s">
        <v>32</v>
      </c>
      <c r="F2420">
        <v>0.62</v>
      </c>
      <c r="G2420">
        <v>0.62</v>
      </c>
      <c r="I2420" t="s">
        <v>6935</v>
      </c>
    </row>
    <row r="2421" spans="1:9">
      <c r="A2421" t="s">
        <v>18500</v>
      </c>
      <c r="B2421" t="s">
        <v>65</v>
      </c>
      <c r="C2421">
        <v>3529</v>
      </c>
      <c r="D2421" t="s">
        <v>11280</v>
      </c>
      <c r="E2421" t="s">
        <v>32</v>
      </c>
      <c r="F2421">
        <v>0.76</v>
      </c>
      <c r="G2421">
        <v>0.76</v>
      </c>
      <c r="I2421" t="s">
        <v>6935</v>
      </c>
    </row>
    <row r="2422" spans="1:9">
      <c r="A2422" t="s">
        <v>18501</v>
      </c>
      <c r="B2422" t="s">
        <v>65</v>
      </c>
      <c r="C2422">
        <v>3536</v>
      </c>
      <c r="D2422" t="s">
        <v>11281</v>
      </c>
      <c r="E2422" t="s">
        <v>32</v>
      </c>
      <c r="F2422">
        <v>2.52</v>
      </c>
      <c r="G2422">
        <v>2.52</v>
      </c>
      <c r="I2422" t="s">
        <v>6935</v>
      </c>
    </row>
    <row r="2423" spans="1:9">
      <c r="A2423" t="s">
        <v>18502</v>
      </c>
      <c r="B2423" t="s">
        <v>65</v>
      </c>
      <c r="C2423">
        <v>3535</v>
      </c>
      <c r="D2423" t="s">
        <v>11282</v>
      </c>
      <c r="E2423" t="s">
        <v>32</v>
      </c>
      <c r="F2423">
        <v>6.14</v>
      </c>
      <c r="G2423">
        <v>6.14</v>
      </c>
      <c r="I2423" t="s">
        <v>6935</v>
      </c>
    </row>
    <row r="2424" spans="1:9">
      <c r="A2424" t="s">
        <v>18503</v>
      </c>
      <c r="B2424" t="s">
        <v>65</v>
      </c>
      <c r="C2424">
        <v>3540</v>
      </c>
      <c r="D2424" t="s">
        <v>11283</v>
      </c>
      <c r="E2424" t="s">
        <v>32</v>
      </c>
      <c r="F2424">
        <v>5.19</v>
      </c>
      <c r="G2424">
        <v>5.19</v>
      </c>
      <c r="I2424" t="s">
        <v>6935</v>
      </c>
    </row>
    <row r="2425" spans="1:9">
      <c r="A2425" t="s">
        <v>18504</v>
      </c>
      <c r="B2425" t="s">
        <v>65</v>
      </c>
      <c r="C2425">
        <v>3539</v>
      </c>
      <c r="D2425" t="s">
        <v>11284</v>
      </c>
      <c r="E2425" t="s">
        <v>32</v>
      </c>
      <c r="F2425">
        <v>30.11</v>
      </c>
      <c r="G2425">
        <v>30.11</v>
      </c>
      <c r="I2425" t="s">
        <v>6935</v>
      </c>
    </row>
    <row r="2426" spans="1:9">
      <c r="A2426" t="s">
        <v>18505</v>
      </c>
      <c r="B2426" t="s">
        <v>65</v>
      </c>
      <c r="C2426">
        <v>3513</v>
      </c>
      <c r="D2426" t="s">
        <v>11285</v>
      </c>
      <c r="E2426" t="s">
        <v>32</v>
      </c>
      <c r="F2426">
        <v>106.17</v>
      </c>
      <c r="G2426">
        <v>106.17</v>
      </c>
      <c r="I2426" t="s">
        <v>6935</v>
      </c>
    </row>
    <row r="2427" spans="1:9">
      <c r="A2427" t="s">
        <v>18506</v>
      </c>
      <c r="B2427" t="s">
        <v>65</v>
      </c>
      <c r="C2427">
        <v>3516</v>
      </c>
      <c r="D2427" t="s">
        <v>11286</v>
      </c>
      <c r="E2427" t="s">
        <v>32</v>
      </c>
      <c r="F2427">
        <v>2.46</v>
      </c>
      <c r="G2427">
        <v>2.46</v>
      </c>
      <c r="I2427" t="s">
        <v>6935</v>
      </c>
    </row>
    <row r="2428" spans="1:9">
      <c r="A2428" t="s">
        <v>18507</v>
      </c>
      <c r="B2428" t="s">
        <v>65</v>
      </c>
      <c r="C2428">
        <v>3517</v>
      </c>
      <c r="D2428" t="s">
        <v>11287</v>
      </c>
      <c r="E2428" t="s">
        <v>32</v>
      </c>
      <c r="F2428">
        <v>2.2200000000000002</v>
      </c>
      <c r="G2428">
        <v>2.2200000000000002</v>
      </c>
      <c r="I2428" t="s">
        <v>6935</v>
      </c>
    </row>
    <row r="2429" spans="1:9">
      <c r="A2429" t="s">
        <v>18508</v>
      </c>
      <c r="B2429" t="s">
        <v>65</v>
      </c>
      <c r="C2429">
        <v>3515</v>
      </c>
      <c r="D2429" t="s">
        <v>11288</v>
      </c>
      <c r="E2429" t="s">
        <v>32</v>
      </c>
      <c r="F2429">
        <v>6.77</v>
      </c>
      <c r="G2429">
        <v>6.77</v>
      </c>
      <c r="I2429" t="s">
        <v>6935</v>
      </c>
    </row>
    <row r="2430" spans="1:9">
      <c r="A2430" t="s">
        <v>18509</v>
      </c>
      <c r="B2430" t="s">
        <v>65</v>
      </c>
      <c r="C2430">
        <v>20147</v>
      </c>
      <c r="D2430" t="s">
        <v>11289</v>
      </c>
      <c r="E2430" t="s">
        <v>32</v>
      </c>
      <c r="F2430">
        <v>5.57</v>
      </c>
      <c r="G2430">
        <v>5.57</v>
      </c>
      <c r="I2430" t="s">
        <v>6935</v>
      </c>
    </row>
    <row r="2431" spans="1:9">
      <c r="A2431" t="s">
        <v>18510</v>
      </c>
      <c r="B2431" t="s">
        <v>65</v>
      </c>
      <c r="C2431">
        <v>3524</v>
      </c>
      <c r="D2431" t="s">
        <v>11290</v>
      </c>
      <c r="E2431" t="s">
        <v>32</v>
      </c>
      <c r="F2431">
        <v>8.3800000000000008</v>
      </c>
      <c r="G2431">
        <v>8.3800000000000008</v>
      </c>
      <c r="I2431" t="s">
        <v>6935</v>
      </c>
    </row>
    <row r="2432" spans="1:9">
      <c r="A2432" t="s">
        <v>18511</v>
      </c>
      <c r="B2432" t="s">
        <v>65</v>
      </c>
      <c r="C2432">
        <v>3532</v>
      </c>
      <c r="D2432" t="s">
        <v>11291</v>
      </c>
      <c r="E2432" t="s">
        <v>32</v>
      </c>
      <c r="F2432">
        <v>19.38</v>
      </c>
      <c r="G2432">
        <v>19.38</v>
      </c>
      <c r="I2432" t="s">
        <v>6935</v>
      </c>
    </row>
    <row r="2433" spans="1:9">
      <c r="A2433" t="s">
        <v>18512</v>
      </c>
      <c r="B2433" t="s">
        <v>65</v>
      </c>
      <c r="C2433">
        <v>3528</v>
      </c>
      <c r="D2433" t="s">
        <v>11292</v>
      </c>
      <c r="E2433" t="s">
        <v>32</v>
      </c>
      <c r="F2433">
        <v>9.6300000000000008</v>
      </c>
      <c r="G2433">
        <v>9.6300000000000008</v>
      </c>
      <c r="I2433" t="s">
        <v>6935</v>
      </c>
    </row>
    <row r="2434" spans="1:9">
      <c r="A2434" t="s">
        <v>18513</v>
      </c>
      <c r="B2434" t="s">
        <v>65</v>
      </c>
      <c r="C2434">
        <v>37952</v>
      </c>
      <c r="D2434" t="s">
        <v>11293</v>
      </c>
      <c r="E2434" t="s">
        <v>32</v>
      </c>
      <c r="F2434">
        <v>69.02</v>
      </c>
      <c r="G2434">
        <v>69.02</v>
      </c>
      <c r="I2434" t="s">
        <v>6935</v>
      </c>
    </row>
    <row r="2435" spans="1:9">
      <c r="A2435" t="s">
        <v>18514</v>
      </c>
      <c r="B2435" t="s">
        <v>65</v>
      </c>
      <c r="C2435">
        <v>37951</v>
      </c>
      <c r="D2435" t="s">
        <v>11294</v>
      </c>
      <c r="E2435" t="s">
        <v>32</v>
      </c>
      <c r="F2435">
        <v>2.59</v>
      </c>
      <c r="G2435">
        <v>2.59</v>
      </c>
      <c r="I2435" t="s">
        <v>6935</v>
      </c>
    </row>
    <row r="2436" spans="1:9">
      <c r="A2436" t="s">
        <v>18515</v>
      </c>
      <c r="B2436" t="s">
        <v>65</v>
      </c>
      <c r="C2436">
        <v>3518</v>
      </c>
      <c r="D2436" t="s">
        <v>11295</v>
      </c>
      <c r="E2436" t="s">
        <v>32</v>
      </c>
      <c r="F2436">
        <v>3.99</v>
      </c>
      <c r="G2436">
        <v>3.99</v>
      </c>
      <c r="I2436" t="s">
        <v>6935</v>
      </c>
    </row>
    <row r="2437" spans="1:9">
      <c r="A2437" t="s">
        <v>18516</v>
      </c>
      <c r="B2437" t="s">
        <v>65</v>
      </c>
      <c r="C2437">
        <v>3519</v>
      </c>
      <c r="D2437" t="s">
        <v>11296</v>
      </c>
      <c r="E2437" t="s">
        <v>32</v>
      </c>
      <c r="F2437">
        <v>8.35</v>
      </c>
      <c r="G2437">
        <v>8.35</v>
      </c>
      <c r="I2437" t="s">
        <v>6935</v>
      </c>
    </row>
    <row r="2438" spans="1:9">
      <c r="A2438" t="s">
        <v>18517</v>
      </c>
      <c r="B2438" t="s">
        <v>65</v>
      </c>
      <c r="C2438">
        <v>3520</v>
      </c>
      <c r="D2438" t="s">
        <v>11297</v>
      </c>
      <c r="E2438" t="s">
        <v>32</v>
      </c>
      <c r="F2438">
        <v>8.75</v>
      </c>
      <c r="G2438">
        <v>8.75</v>
      </c>
      <c r="I2438" t="s">
        <v>6935</v>
      </c>
    </row>
    <row r="2439" spans="1:9">
      <c r="A2439" t="s">
        <v>18518</v>
      </c>
      <c r="B2439" t="s">
        <v>65</v>
      </c>
      <c r="C2439">
        <v>37950</v>
      </c>
      <c r="D2439" t="s">
        <v>11298</v>
      </c>
      <c r="E2439" t="s">
        <v>32</v>
      </c>
      <c r="F2439">
        <v>63.54</v>
      </c>
      <c r="G2439">
        <v>63.54</v>
      </c>
      <c r="I2439" t="s">
        <v>6935</v>
      </c>
    </row>
    <row r="2440" spans="1:9">
      <c r="A2440" t="s">
        <v>18519</v>
      </c>
      <c r="B2440" t="s">
        <v>65</v>
      </c>
      <c r="C2440">
        <v>37949</v>
      </c>
      <c r="D2440" t="s">
        <v>11299</v>
      </c>
      <c r="E2440" t="s">
        <v>32</v>
      </c>
      <c r="F2440">
        <v>2.34</v>
      </c>
      <c r="G2440">
        <v>2.34</v>
      </c>
      <c r="I2440" t="s">
        <v>6935</v>
      </c>
    </row>
    <row r="2441" spans="1:9">
      <c r="A2441" t="s">
        <v>18520</v>
      </c>
      <c r="B2441" t="s">
        <v>65</v>
      </c>
      <c r="C2441">
        <v>3526</v>
      </c>
      <c r="D2441" t="s">
        <v>11300</v>
      </c>
      <c r="E2441" t="s">
        <v>32</v>
      </c>
      <c r="F2441">
        <v>3.22</v>
      </c>
      <c r="G2441">
        <v>3.22</v>
      </c>
      <c r="I2441" t="s">
        <v>6935</v>
      </c>
    </row>
    <row r="2442" spans="1:9">
      <c r="A2442" t="s">
        <v>18521</v>
      </c>
      <c r="B2442" t="s">
        <v>65</v>
      </c>
      <c r="C2442">
        <v>3509</v>
      </c>
      <c r="D2442" t="s">
        <v>11301</v>
      </c>
      <c r="E2442" t="s">
        <v>32</v>
      </c>
      <c r="F2442">
        <v>7.33</v>
      </c>
      <c r="G2442">
        <v>7.33</v>
      </c>
      <c r="I2442" t="s">
        <v>6935</v>
      </c>
    </row>
    <row r="2443" spans="1:9">
      <c r="A2443" t="s">
        <v>18522</v>
      </c>
      <c r="B2443" t="s">
        <v>65</v>
      </c>
      <c r="C2443">
        <v>20151</v>
      </c>
      <c r="D2443" t="s">
        <v>11302</v>
      </c>
      <c r="E2443" t="s">
        <v>32</v>
      </c>
      <c r="F2443">
        <v>21.52</v>
      </c>
      <c r="G2443">
        <v>21.52</v>
      </c>
      <c r="I2443" t="s">
        <v>6935</v>
      </c>
    </row>
    <row r="2444" spans="1:9">
      <c r="A2444" t="s">
        <v>18523</v>
      </c>
      <c r="B2444" t="s">
        <v>65</v>
      </c>
      <c r="C2444">
        <v>20152</v>
      </c>
      <c r="D2444" t="s">
        <v>11303</v>
      </c>
      <c r="E2444" t="s">
        <v>32</v>
      </c>
      <c r="F2444">
        <v>77.88</v>
      </c>
      <c r="G2444">
        <v>77.88</v>
      </c>
      <c r="I2444" t="s">
        <v>6935</v>
      </c>
    </row>
    <row r="2445" spans="1:9">
      <c r="A2445" t="s">
        <v>18524</v>
      </c>
      <c r="B2445" t="s">
        <v>65</v>
      </c>
      <c r="C2445">
        <v>20148</v>
      </c>
      <c r="D2445" t="s">
        <v>11304</v>
      </c>
      <c r="E2445" t="s">
        <v>32</v>
      </c>
      <c r="F2445">
        <v>4.2300000000000004</v>
      </c>
      <c r="G2445">
        <v>4.2300000000000004</v>
      </c>
      <c r="I2445" t="s">
        <v>6935</v>
      </c>
    </row>
    <row r="2446" spans="1:9">
      <c r="A2446" t="s">
        <v>18525</v>
      </c>
      <c r="B2446" t="s">
        <v>65</v>
      </c>
      <c r="C2446">
        <v>20149</v>
      </c>
      <c r="D2446" t="s">
        <v>11305</v>
      </c>
      <c r="E2446" t="s">
        <v>32</v>
      </c>
      <c r="F2446">
        <v>7.07</v>
      </c>
      <c r="G2446">
        <v>7.07</v>
      </c>
      <c r="I2446" t="s">
        <v>6935</v>
      </c>
    </row>
    <row r="2447" spans="1:9">
      <c r="A2447" t="s">
        <v>18526</v>
      </c>
      <c r="B2447" t="s">
        <v>65</v>
      </c>
      <c r="C2447">
        <v>20150</v>
      </c>
      <c r="D2447" t="s">
        <v>11306</v>
      </c>
      <c r="E2447" t="s">
        <v>32</v>
      </c>
      <c r="F2447">
        <v>18.21</v>
      </c>
      <c r="G2447">
        <v>18.21</v>
      </c>
      <c r="I2447" t="s">
        <v>6935</v>
      </c>
    </row>
    <row r="2448" spans="1:9">
      <c r="A2448" t="s">
        <v>18527</v>
      </c>
      <c r="B2448" t="s">
        <v>65</v>
      </c>
      <c r="C2448">
        <v>20157</v>
      </c>
      <c r="D2448" t="s">
        <v>11307</v>
      </c>
      <c r="E2448" t="s">
        <v>32</v>
      </c>
      <c r="F2448">
        <v>20.440000000000001</v>
      </c>
      <c r="G2448">
        <v>20.440000000000001</v>
      </c>
      <c r="I2448" t="s">
        <v>6935</v>
      </c>
    </row>
    <row r="2449" spans="1:9">
      <c r="A2449" t="s">
        <v>18528</v>
      </c>
      <c r="B2449" t="s">
        <v>65</v>
      </c>
      <c r="C2449">
        <v>20158</v>
      </c>
      <c r="D2449" t="s">
        <v>11308</v>
      </c>
      <c r="E2449" t="s">
        <v>32</v>
      </c>
      <c r="F2449">
        <v>81.19</v>
      </c>
      <c r="G2449">
        <v>81.19</v>
      </c>
      <c r="I2449" t="s">
        <v>6935</v>
      </c>
    </row>
    <row r="2450" spans="1:9">
      <c r="A2450" t="s">
        <v>18529</v>
      </c>
      <c r="B2450" t="s">
        <v>65</v>
      </c>
      <c r="C2450">
        <v>20154</v>
      </c>
      <c r="D2450" t="s">
        <v>11309</v>
      </c>
      <c r="E2450" t="s">
        <v>32</v>
      </c>
      <c r="F2450">
        <v>4.1399999999999997</v>
      </c>
      <c r="G2450">
        <v>4.1399999999999997</v>
      </c>
      <c r="I2450" t="s">
        <v>6935</v>
      </c>
    </row>
    <row r="2451" spans="1:9">
      <c r="A2451" t="s">
        <v>18530</v>
      </c>
      <c r="B2451" t="s">
        <v>65</v>
      </c>
      <c r="C2451">
        <v>20155</v>
      </c>
      <c r="D2451" t="s">
        <v>11310</v>
      </c>
      <c r="E2451" t="s">
        <v>32</v>
      </c>
      <c r="F2451">
        <v>6.31</v>
      </c>
      <c r="G2451">
        <v>6.31</v>
      </c>
      <c r="I2451" t="s">
        <v>6935</v>
      </c>
    </row>
    <row r="2452" spans="1:9">
      <c r="A2452" t="s">
        <v>18531</v>
      </c>
      <c r="B2452" t="s">
        <v>65</v>
      </c>
      <c r="C2452">
        <v>20156</v>
      </c>
      <c r="D2452" t="s">
        <v>11311</v>
      </c>
      <c r="E2452" t="s">
        <v>32</v>
      </c>
      <c r="F2452">
        <v>17.73</v>
      </c>
      <c r="G2452">
        <v>17.73</v>
      </c>
      <c r="I2452" t="s">
        <v>6935</v>
      </c>
    </row>
    <row r="2453" spans="1:9">
      <c r="A2453" t="s">
        <v>18532</v>
      </c>
      <c r="B2453" t="s">
        <v>65</v>
      </c>
      <c r="C2453">
        <v>3499</v>
      </c>
      <c r="D2453" t="s">
        <v>11312</v>
      </c>
      <c r="E2453" t="s">
        <v>32</v>
      </c>
      <c r="F2453">
        <v>1.18</v>
      </c>
      <c r="G2453">
        <v>1.18</v>
      </c>
      <c r="I2453" t="s">
        <v>6935</v>
      </c>
    </row>
    <row r="2454" spans="1:9">
      <c r="A2454" t="s">
        <v>18533</v>
      </c>
      <c r="B2454" t="s">
        <v>65</v>
      </c>
      <c r="C2454">
        <v>3500</v>
      </c>
      <c r="D2454" t="s">
        <v>11313</v>
      </c>
      <c r="E2454" t="s">
        <v>32</v>
      </c>
      <c r="F2454">
        <v>1.56</v>
      </c>
      <c r="G2454">
        <v>1.56</v>
      </c>
      <c r="I2454" t="s">
        <v>6935</v>
      </c>
    </row>
    <row r="2455" spans="1:9">
      <c r="A2455" t="s">
        <v>18534</v>
      </c>
      <c r="B2455" t="s">
        <v>65</v>
      </c>
      <c r="C2455">
        <v>3501</v>
      </c>
      <c r="D2455" t="s">
        <v>11314</v>
      </c>
      <c r="E2455" t="s">
        <v>32</v>
      </c>
      <c r="F2455">
        <v>4.3099999999999996</v>
      </c>
      <c r="G2455">
        <v>4.3099999999999996</v>
      </c>
      <c r="I2455" t="s">
        <v>6935</v>
      </c>
    </row>
    <row r="2456" spans="1:9">
      <c r="A2456" t="s">
        <v>18535</v>
      </c>
      <c r="B2456" t="s">
        <v>65</v>
      </c>
      <c r="C2456">
        <v>3502</v>
      </c>
      <c r="D2456" t="s">
        <v>11315</v>
      </c>
      <c r="E2456" t="s">
        <v>32</v>
      </c>
      <c r="F2456">
        <v>6.2</v>
      </c>
      <c r="G2456">
        <v>6.2</v>
      </c>
      <c r="I2456" t="s">
        <v>6935</v>
      </c>
    </row>
    <row r="2457" spans="1:9">
      <c r="A2457" t="s">
        <v>18536</v>
      </c>
      <c r="B2457" t="s">
        <v>65</v>
      </c>
      <c r="C2457">
        <v>3503</v>
      </c>
      <c r="D2457" t="s">
        <v>11316</v>
      </c>
      <c r="E2457" t="s">
        <v>32</v>
      </c>
      <c r="F2457">
        <v>7.79</v>
      </c>
      <c r="G2457">
        <v>7.79</v>
      </c>
      <c r="I2457" t="s">
        <v>6935</v>
      </c>
    </row>
    <row r="2458" spans="1:9">
      <c r="A2458" t="s">
        <v>18537</v>
      </c>
      <c r="B2458" t="s">
        <v>65</v>
      </c>
      <c r="C2458">
        <v>3477</v>
      </c>
      <c r="D2458" t="s">
        <v>11317</v>
      </c>
      <c r="E2458" t="s">
        <v>32</v>
      </c>
      <c r="F2458">
        <v>28.29</v>
      </c>
      <c r="G2458">
        <v>28.29</v>
      </c>
      <c r="I2458" t="s">
        <v>6935</v>
      </c>
    </row>
    <row r="2459" spans="1:9">
      <c r="A2459" t="s">
        <v>18538</v>
      </c>
      <c r="B2459" t="s">
        <v>65</v>
      </c>
      <c r="C2459">
        <v>3478</v>
      </c>
      <c r="D2459" t="s">
        <v>11318</v>
      </c>
      <c r="E2459" t="s">
        <v>32</v>
      </c>
      <c r="F2459">
        <v>67.84</v>
      </c>
      <c r="G2459">
        <v>67.84</v>
      </c>
      <c r="I2459" t="s">
        <v>6935</v>
      </c>
    </row>
    <row r="2460" spans="1:9">
      <c r="A2460" t="s">
        <v>18539</v>
      </c>
      <c r="B2460" t="s">
        <v>65</v>
      </c>
      <c r="C2460">
        <v>3525</v>
      </c>
      <c r="D2460" t="s">
        <v>11319</v>
      </c>
      <c r="E2460" t="s">
        <v>32</v>
      </c>
      <c r="F2460">
        <v>83.72</v>
      </c>
      <c r="G2460">
        <v>83.72</v>
      </c>
      <c r="I2460" t="s">
        <v>6935</v>
      </c>
    </row>
    <row r="2461" spans="1:9">
      <c r="A2461" t="s">
        <v>18540</v>
      </c>
      <c r="B2461" t="s">
        <v>65</v>
      </c>
      <c r="C2461">
        <v>3511</v>
      </c>
      <c r="D2461" t="s">
        <v>11320</v>
      </c>
      <c r="E2461" t="s">
        <v>32</v>
      </c>
      <c r="F2461">
        <v>88.8</v>
      </c>
      <c r="G2461">
        <v>88.8</v>
      </c>
      <c r="I2461" t="s">
        <v>6935</v>
      </c>
    </row>
    <row r="2462" spans="1:9">
      <c r="A2462" t="s">
        <v>18541</v>
      </c>
      <c r="B2462" t="s">
        <v>65</v>
      </c>
      <c r="C2462">
        <v>38913</v>
      </c>
      <c r="D2462" t="s">
        <v>11321</v>
      </c>
      <c r="E2462" t="s">
        <v>32</v>
      </c>
      <c r="F2462">
        <v>11.01</v>
      </c>
      <c r="G2462">
        <v>11.01</v>
      </c>
      <c r="I2462" t="s">
        <v>6935</v>
      </c>
    </row>
    <row r="2463" spans="1:9">
      <c r="A2463" t="s">
        <v>18542</v>
      </c>
      <c r="B2463" t="s">
        <v>65</v>
      </c>
      <c r="C2463">
        <v>38914</v>
      </c>
      <c r="D2463" t="s">
        <v>11322</v>
      </c>
      <c r="E2463" t="s">
        <v>32</v>
      </c>
      <c r="F2463">
        <v>13.52</v>
      </c>
      <c r="G2463">
        <v>13.52</v>
      </c>
      <c r="I2463" t="s">
        <v>6935</v>
      </c>
    </row>
    <row r="2464" spans="1:9">
      <c r="A2464" t="s">
        <v>18543</v>
      </c>
      <c r="B2464" t="s">
        <v>65</v>
      </c>
      <c r="C2464">
        <v>38915</v>
      </c>
      <c r="D2464" t="s">
        <v>11323</v>
      </c>
      <c r="E2464" t="s">
        <v>32</v>
      </c>
      <c r="F2464">
        <v>26.06</v>
      </c>
      <c r="G2464">
        <v>26.06</v>
      </c>
      <c r="I2464" t="s">
        <v>6935</v>
      </c>
    </row>
    <row r="2465" spans="1:9">
      <c r="A2465" t="s">
        <v>18544</v>
      </c>
      <c r="B2465" t="s">
        <v>65</v>
      </c>
      <c r="C2465">
        <v>38916</v>
      </c>
      <c r="D2465" t="s">
        <v>11324</v>
      </c>
      <c r="E2465" t="s">
        <v>32</v>
      </c>
      <c r="F2465">
        <v>36.06</v>
      </c>
      <c r="G2465">
        <v>36.06</v>
      </c>
      <c r="I2465" t="s">
        <v>6935</v>
      </c>
    </row>
    <row r="2466" spans="1:9">
      <c r="A2466" t="s">
        <v>18545</v>
      </c>
      <c r="B2466" t="s">
        <v>65</v>
      </c>
      <c r="C2466">
        <v>39300</v>
      </c>
      <c r="D2466" t="s">
        <v>11325</v>
      </c>
      <c r="E2466" t="s">
        <v>32</v>
      </c>
      <c r="F2466">
        <v>9.83</v>
      </c>
      <c r="G2466">
        <v>9.83</v>
      </c>
      <c r="I2466" t="s">
        <v>6935</v>
      </c>
    </row>
    <row r="2467" spans="1:9">
      <c r="A2467" t="s">
        <v>18546</v>
      </c>
      <c r="B2467" t="s">
        <v>65</v>
      </c>
      <c r="C2467">
        <v>39301</v>
      </c>
      <c r="D2467" t="s">
        <v>11326</v>
      </c>
      <c r="E2467" t="s">
        <v>32</v>
      </c>
      <c r="F2467">
        <v>13.16</v>
      </c>
      <c r="G2467">
        <v>13.16</v>
      </c>
      <c r="I2467" t="s">
        <v>6935</v>
      </c>
    </row>
    <row r="2468" spans="1:9">
      <c r="A2468" t="s">
        <v>18547</v>
      </c>
      <c r="B2468" t="s">
        <v>65</v>
      </c>
      <c r="C2468">
        <v>39302</v>
      </c>
      <c r="D2468" t="s">
        <v>11327</v>
      </c>
      <c r="E2468" t="s">
        <v>32</v>
      </c>
      <c r="F2468">
        <v>23.93</v>
      </c>
      <c r="G2468">
        <v>23.93</v>
      </c>
      <c r="I2468" t="s">
        <v>6935</v>
      </c>
    </row>
    <row r="2469" spans="1:9">
      <c r="A2469" t="s">
        <v>18548</v>
      </c>
      <c r="B2469" t="s">
        <v>65</v>
      </c>
      <c r="C2469">
        <v>38941</v>
      </c>
      <c r="D2469" t="s">
        <v>11328</v>
      </c>
      <c r="E2469" t="s">
        <v>32</v>
      </c>
      <c r="F2469">
        <v>17.77</v>
      </c>
      <c r="G2469">
        <v>17.77</v>
      </c>
      <c r="I2469" t="s">
        <v>6935</v>
      </c>
    </row>
    <row r="2470" spans="1:9">
      <c r="A2470" t="s">
        <v>18549</v>
      </c>
      <c r="B2470" t="s">
        <v>65</v>
      </c>
      <c r="C2470">
        <v>38923</v>
      </c>
      <c r="D2470" t="s">
        <v>11329</v>
      </c>
      <c r="E2470" t="s">
        <v>32</v>
      </c>
      <c r="F2470">
        <v>11.78</v>
      </c>
      <c r="G2470">
        <v>11.78</v>
      </c>
      <c r="I2470" t="s">
        <v>6935</v>
      </c>
    </row>
    <row r="2471" spans="1:9">
      <c r="A2471" t="s">
        <v>18550</v>
      </c>
      <c r="B2471" t="s">
        <v>65</v>
      </c>
      <c r="C2471">
        <v>38925</v>
      </c>
      <c r="D2471" t="s">
        <v>11330</v>
      </c>
      <c r="E2471" t="s">
        <v>32</v>
      </c>
      <c r="F2471">
        <v>13.67</v>
      </c>
      <c r="G2471">
        <v>13.67</v>
      </c>
      <c r="I2471" t="s">
        <v>6935</v>
      </c>
    </row>
    <row r="2472" spans="1:9">
      <c r="A2472" t="s">
        <v>18551</v>
      </c>
      <c r="B2472" t="s">
        <v>65</v>
      </c>
      <c r="C2472">
        <v>38926</v>
      </c>
      <c r="D2472" t="s">
        <v>11331</v>
      </c>
      <c r="E2472" t="s">
        <v>32</v>
      </c>
      <c r="F2472">
        <v>16.22</v>
      </c>
      <c r="G2472">
        <v>16.22</v>
      </c>
      <c r="I2472" t="s">
        <v>6935</v>
      </c>
    </row>
    <row r="2473" spans="1:9">
      <c r="A2473" t="s">
        <v>18552</v>
      </c>
      <c r="B2473" t="s">
        <v>65</v>
      </c>
      <c r="C2473">
        <v>38927</v>
      </c>
      <c r="D2473" t="s">
        <v>11332</v>
      </c>
      <c r="E2473" t="s">
        <v>32</v>
      </c>
      <c r="F2473">
        <v>20.48</v>
      </c>
      <c r="G2473">
        <v>20.48</v>
      </c>
      <c r="I2473" t="s">
        <v>6935</v>
      </c>
    </row>
    <row r="2474" spans="1:9">
      <c r="A2474" t="s">
        <v>18553</v>
      </c>
      <c r="B2474" t="s">
        <v>65</v>
      </c>
      <c r="C2474">
        <v>39304</v>
      </c>
      <c r="D2474" t="s">
        <v>11333</v>
      </c>
      <c r="E2474" t="s">
        <v>32</v>
      </c>
      <c r="F2474">
        <v>11.63</v>
      </c>
      <c r="G2474">
        <v>11.63</v>
      </c>
      <c r="I2474" t="s">
        <v>6935</v>
      </c>
    </row>
    <row r="2475" spans="1:9">
      <c r="A2475" t="s">
        <v>18554</v>
      </c>
      <c r="B2475" t="s">
        <v>65</v>
      </c>
      <c r="C2475">
        <v>39305</v>
      </c>
      <c r="D2475" t="s">
        <v>11334</v>
      </c>
      <c r="E2475" t="s">
        <v>32</v>
      </c>
      <c r="F2475">
        <v>12.76</v>
      </c>
      <c r="G2475">
        <v>12.76</v>
      </c>
      <c r="I2475" t="s">
        <v>6935</v>
      </c>
    </row>
    <row r="2476" spans="1:9">
      <c r="A2476" t="s">
        <v>18555</v>
      </c>
      <c r="B2476" t="s">
        <v>65</v>
      </c>
      <c r="C2476">
        <v>39306</v>
      </c>
      <c r="D2476" t="s">
        <v>11335</v>
      </c>
      <c r="E2476" t="s">
        <v>32</v>
      </c>
      <c r="F2476">
        <v>17.149999999999999</v>
      </c>
      <c r="G2476">
        <v>17.149999999999999</v>
      </c>
      <c r="I2476" t="s">
        <v>6935</v>
      </c>
    </row>
    <row r="2477" spans="1:9">
      <c r="A2477" t="s">
        <v>18556</v>
      </c>
      <c r="B2477" t="s">
        <v>65</v>
      </c>
      <c r="C2477">
        <v>38928</v>
      </c>
      <c r="D2477" t="s">
        <v>11336</v>
      </c>
      <c r="E2477" t="s">
        <v>32</v>
      </c>
      <c r="F2477">
        <v>22.67</v>
      </c>
      <c r="G2477">
        <v>22.67</v>
      </c>
      <c r="I2477" t="s">
        <v>6935</v>
      </c>
    </row>
    <row r="2478" spans="1:9">
      <c r="A2478" t="s">
        <v>18557</v>
      </c>
      <c r="B2478" t="s">
        <v>65</v>
      </c>
      <c r="C2478">
        <v>38917</v>
      </c>
      <c r="D2478" t="s">
        <v>11337</v>
      </c>
      <c r="E2478" t="s">
        <v>32</v>
      </c>
      <c r="F2478">
        <v>12.67</v>
      </c>
      <c r="G2478">
        <v>12.67</v>
      </c>
      <c r="I2478" t="s">
        <v>6935</v>
      </c>
    </row>
    <row r="2479" spans="1:9">
      <c r="A2479" t="s">
        <v>18558</v>
      </c>
      <c r="B2479" t="s">
        <v>65</v>
      </c>
      <c r="C2479">
        <v>38919</v>
      </c>
      <c r="D2479" t="s">
        <v>11338</v>
      </c>
      <c r="E2479" t="s">
        <v>32</v>
      </c>
      <c r="F2479">
        <v>14.87</v>
      </c>
      <c r="G2479">
        <v>14.87</v>
      </c>
      <c r="I2479" t="s">
        <v>6935</v>
      </c>
    </row>
    <row r="2480" spans="1:9">
      <c r="A2480" t="s">
        <v>18559</v>
      </c>
      <c r="B2480" t="s">
        <v>65</v>
      </c>
      <c r="C2480">
        <v>38922</v>
      </c>
      <c r="D2480" t="s">
        <v>11339</v>
      </c>
      <c r="E2480" t="s">
        <v>32</v>
      </c>
      <c r="F2480">
        <v>19.95</v>
      </c>
      <c r="G2480">
        <v>19.95</v>
      </c>
      <c r="I2480" t="s">
        <v>6935</v>
      </c>
    </row>
    <row r="2481" spans="1:9">
      <c r="A2481" t="s">
        <v>18560</v>
      </c>
      <c r="B2481" t="s">
        <v>65</v>
      </c>
      <c r="C2481">
        <v>45198</v>
      </c>
      <c r="D2481" t="s">
        <v>31886</v>
      </c>
      <c r="E2481" t="s">
        <v>32</v>
      </c>
      <c r="F2481">
        <v>50.03</v>
      </c>
      <c r="G2481">
        <v>50.03</v>
      </c>
      <c r="I2481" t="s">
        <v>6935</v>
      </c>
    </row>
    <row r="2482" spans="1:9">
      <c r="A2482" t="s">
        <v>18561</v>
      </c>
      <c r="B2482" t="s">
        <v>65</v>
      </c>
      <c r="C2482">
        <v>45196</v>
      </c>
      <c r="D2482" t="s">
        <v>31887</v>
      </c>
      <c r="E2482" t="s">
        <v>32</v>
      </c>
      <c r="F2482">
        <v>103.16</v>
      </c>
      <c r="G2482">
        <v>103.16</v>
      </c>
      <c r="I2482" t="s">
        <v>6935</v>
      </c>
    </row>
    <row r="2483" spans="1:9">
      <c r="A2483" t="s">
        <v>18562</v>
      </c>
      <c r="B2483" t="s">
        <v>65</v>
      </c>
      <c r="C2483">
        <v>12032</v>
      </c>
      <c r="D2483" t="s">
        <v>11340</v>
      </c>
      <c r="E2483" t="s">
        <v>9389</v>
      </c>
      <c r="F2483">
        <v>49.81</v>
      </c>
      <c r="G2483">
        <v>49.81</v>
      </c>
      <c r="I2483" t="s">
        <v>6935</v>
      </c>
    </row>
    <row r="2484" spans="1:9">
      <c r="A2484" t="s">
        <v>18563</v>
      </c>
      <c r="B2484" t="s">
        <v>65</v>
      </c>
      <c r="C2484">
        <v>12030</v>
      </c>
      <c r="D2484" t="s">
        <v>11341</v>
      </c>
      <c r="E2484" t="s">
        <v>9389</v>
      </c>
      <c r="F2484">
        <v>46.8</v>
      </c>
      <c r="G2484">
        <v>46.8</v>
      </c>
      <c r="I2484" t="s">
        <v>6935</v>
      </c>
    </row>
    <row r="2485" spans="1:9">
      <c r="A2485" t="s">
        <v>18564</v>
      </c>
      <c r="B2485" t="s">
        <v>65</v>
      </c>
      <c r="C2485">
        <v>45207</v>
      </c>
      <c r="D2485" t="s">
        <v>15716</v>
      </c>
      <c r="E2485" t="s">
        <v>32</v>
      </c>
      <c r="F2485">
        <v>329.52</v>
      </c>
      <c r="G2485">
        <v>329.52</v>
      </c>
      <c r="I2485" t="s">
        <v>6935</v>
      </c>
    </row>
    <row r="2486" spans="1:9">
      <c r="A2486" t="s">
        <v>18565</v>
      </c>
      <c r="B2486" t="s">
        <v>65</v>
      </c>
      <c r="C2486">
        <v>14157</v>
      </c>
      <c r="D2486" t="s">
        <v>11342</v>
      </c>
      <c r="E2486" t="s">
        <v>32</v>
      </c>
      <c r="F2486">
        <v>1.41</v>
      </c>
      <c r="G2486">
        <v>1.41</v>
      </c>
      <c r="I2486" t="s">
        <v>6935</v>
      </c>
    </row>
    <row r="2487" spans="1:9">
      <c r="A2487" t="s">
        <v>18566</v>
      </c>
      <c r="B2487" t="s">
        <v>65</v>
      </c>
      <c r="C2487">
        <v>10908</v>
      </c>
      <c r="D2487" t="s">
        <v>11343</v>
      </c>
      <c r="E2487" t="s">
        <v>32</v>
      </c>
      <c r="F2487">
        <v>20.100000000000001</v>
      </c>
      <c r="G2487">
        <v>20.100000000000001</v>
      </c>
      <c r="I2487" t="s">
        <v>6935</v>
      </c>
    </row>
    <row r="2488" spans="1:9">
      <c r="A2488" t="s">
        <v>18567</v>
      </c>
      <c r="B2488" t="s">
        <v>65</v>
      </c>
      <c r="C2488">
        <v>10909</v>
      </c>
      <c r="D2488" t="s">
        <v>11344</v>
      </c>
      <c r="E2488" t="s">
        <v>32</v>
      </c>
      <c r="F2488">
        <v>23.38</v>
      </c>
      <c r="G2488">
        <v>23.38</v>
      </c>
      <c r="I2488" t="s">
        <v>6935</v>
      </c>
    </row>
    <row r="2489" spans="1:9">
      <c r="A2489" t="s">
        <v>18568</v>
      </c>
      <c r="B2489" t="s">
        <v>65</v>
      </c>
      <c r="C2489">
        <v>3669</v>
      </c>
      <c r="D2489" t="s">
        <v>11345</v>
      </c>
      <c r="E2489" t="s">
        <v>32</v>
      </c>
      <c r="F2489">
        <v>14.36</v>
      </c>
      <c r="G2489">
        <v>14.36</v>
      </c>
      <c r="I2489" t="s">
        <v>6935</v>
      </c>
    </row>
    <row r="2490" spans="1:9">
      <c r="A2490" t="s">
        <v>18569</v>
      </c>
      <c r="B2490" t="s">
        <v>65</v>
      </c>
      <c r="C2490">
        <v>20139</v>
      </c>
      <c r="D2490" t="s">
        <v>11346</v>
      </c>
      <c r="E2490" t="s">
        <v>32</v>
      </c>
      <c r="F2490">
        <v>123.52</v>
      </c>
      <c r="G2490">
        <v>123.52</v>
      </c>
      <c r="I2490" t="s">
        <v>6935</v>
      </c>
    </row>
    <row r="2491" spans="1:9">
      <c r="A2491" t="s">
        <v>18570</v>
      </c>
      <c r="B2491" t="s">
        <v>65</v>
      </c>
      <c r="C2491">
        <v>3668</v>
      </c>
      <c r="D2491" t="s">
        <v>11347</v>
      </c>
      <c r="E2491" t="s">
        <v>32</v>
      </c>
      <c r="F2491">
        <v>44.12</v>
      </c>
      <c r="G2491">
        <v>44.12</v>
      </c>
      <c r="I2491" t="s">
        <v>6935</v>
      </c>
    </row>
    <row r="2492" spans="1:9">
      <c r="A2492" t="s">
        <v>18571</v>
      </c>
      <c r="B2492" t="s">
        <v>65</v>
      </c>
      <c r="C2492">
        <v>10911</v>
      </c>
      <c r="D2492" t="s">
        <v>11348</v>
      </c>
      <c r="E2492" t="s">
        <v>32</v>
      </c>
      <c r="F2492">
        <v>19.34</v>
      </c>
      <c r="G2492">
        <v>19.34</v>
      </c>
      <c r="I2492" t="s">
        <v>6935</v>
      </c>
    </row>
    <row r="2493" spans="1:9">
      <c r="A2493" t="s">
        <v>18572</v>
      </c>
      <c r="B2493" t="s">
        <v>65</v>
      </c>
      <c r="C2493">
        <v>3659</v>
      </c>
      <c r="D2493" t="s">
        <v>11349</v>
      </c>
      <c r="E2493" t="s">
        <v>32</v>
      </c>
      <c r="F2493">
        <v>19.71</v>
      </c>
      <c r="G2493">
        <v>19.71</v>
      </c>
      <c r="I2493" t="s">
        <v>6935</v>
      </c>
    </row>
    <row r="2494" spans="1:9">
      <c r="A2494" t="s">
        <v>18573</v>
      </c>
      <c r="B2494" t="s">
        <v>65</v>
      </c>
      <c r="C2494">
        <v>3660</v>
      </c>
      <c r="D2494" t="s">
        <v>11350</v>
      </c>
      <c r="E2494" t="s">
        <v>32</v>
      </c>
      <c r="F2494">
        <v>25.48</v>
      </c>
      <c r="G2494">
        <v>25.48</v>
      </c>
      <c r="I2494" t="s">
        <v>6935</v>
      </c>
    </row>
    <row r="2495" spans="1:9">
      <c r="A2495" t="s">
        <v>18574</v>
      </c>
      <c r="B2495" t="s">
        <v>65</v>
      </c>
      <c r="C2495">
        <v>20144</v>
      </c>
      <c r="D2495" t="s">
        <v>11351</v>
      </c>
      <c r="E2495" t="s">
        <v>32</v>
      </c>
      <c r="F2495">
        <v>57.07</v>
      </c>
      <c r="G2495">
        <v>57.07</v>
      </c>
      <c r="I2495" t="s">
        <v>6935</v>
      </c>
    </row>
    <row r="2496" spans="1:9">
      <c r="A2496" t="s">
        <v>18575</v>
      </c>
      <c r="B2496" t="s">
        <v>65</v>
      </c>
      <c r="C2496">
        <v>20143</v>
      </c>
      <c r="D2496" t="s">
        <v>11352</v>
      </c>
      <c r="E2496" t="s">
        <v>32</v>
      </c>
      <c r="F2496">
        <v>73.010000000000005</v>
      </c>
      <c r="G2496">
        <v>73.010000000000005</v>
      </c>
      <c r="I2496" t="s">
        <v>6935</v>
      </c>
    </row>
    <row r="2497" spans="1:9">
      <c r="A2497" t="s">
        <v>18576</v>
      </c>
      <c r="B2497" t="s">
        <v>65</v>
      </c>
      <c r="C2497">
        <v>20145</v>
      </c>
      <c r="D2497" t="s">
        <v>11353</v>
      </c>
      <c r="E2497" t="s">
        <v>32</v>
      </c>
      <c r="F2497">
        <v>140.84</v>
      </c>
      <c r="G2497">
        <v>140.84</v>
      </c>
      <c r="I2497" t="s">
        <v>6935</v>
      </c>
    </row>
    <row r="2498" spans="1:9">
      <c r="A2498" t="s">
        <v>18577</v>
      </c>
      <c r="B2498" t="s">
        <v>65</v>
      </c>
      <c r="C2498">
        <v>20146</v>
      </c>
      <c r="D2498" t="s">
        <v>11354</v>
      </c>
      <c r="E2498" t="s">
        <v>32</v>
      </c>
      <c r="F2498">
        <v>192.53</v>
      </c>
      <c r="G2498">
        <v>192.53</v>
      </c>
      <c r="I2498" t="s">
        <v>6935</v>
      </c>
    </row>
    <row r="2499" spans="1:9">
      <c r="A2499" t="s">
        <v>18578</v>
      </c>
      <c r="B2499" t="s">
        <v>65</v>
      </c>
      <c r="C2499">
        <v>20140</v>
      </c>
      <c r="D2499" t="s">
        <v>11355</v>
      </c>
      <c r="E2499" t="s">
        <v>32</v>
      </c>
      <c r="F2499">
        <v>9.0299999999999994</v>
      </c>
      <c r="G2499">
        <v>9.0299999999999994</v>
      </c>
      <c r="I2499" t="s">
        <v>6935</v>
      </c>
    </row>
    <row r="2500" spans="1:9">
      <c r="A2500" t="s">
        <v>18579</v>
      </c>
      <c r="B2500" t="s">
        <v>65</v>
      </c>
      <c r="C2500">
        <v>20141</v>
      </c>
      <c r="D2500" t="s">
        <v>11356</v>
      </c>
      <c r="E2500" t="s">
        <v>32</v>
      </c>
      <c r="F2500">
        <v>22.12</v>
      </c>
      <c r="G2500">
        <v>22.12</v>
      </c>
      <c r="I2500" t="s">
        <v>6935</v>
      </c>
    </row>
    <row r="2501" spans="1:9">
      <c r="A2501" t="s">
        <v>18580</v>
      </c>
      <c r="B2501" t="s">
        <v>65</v>
      </c>
      <c r="C2501">
        <v>20142</v>
      </c>
      <c r="D2501" t="s">
        <v>11357</v>
      </c>
      <c r="E2501" t="s">
        <v>32</v>
      </c>
      <c r="F2501">
        <v>38.909999999999997</v>
      </c>
      <c r="G2501">
        <v>38.909999999999997</v>
      </c>
      <c r="I2501" t="s">
        <v>6935</v>
      </c>
    </row>
    <row r="2502" spans="1:9">
      <c r="A2502" t="s">
        <v>18581</v>
      </c>
      <c r="B2502" t="s">
        <v>65</v>
      </c>
      <c r="C2502">
        <v>3670</v>
      </c>
      <c r="D2502" t="s">
        <v>11358</v>
      </c>
      <c r="E2502" t="s">
        <v>32</v>
      </c>
      <c r="F2502">
        <v>25.3</v>
      </c>
      <c r="G2502">
        <v>25.3</v>
      </c>
      <c r="I2502" t="s">
        <v>6935</v>
      </c>
    </row>
    <row r="2503" spans="1:9">
      <c r="A2503" t="s">
        <v>18582</v>
      </c>
      <c r="B2503" t="s">
        <v>65</v>
      </c>
      <c r="C2503">
        <v>3666</v>
      </c>
      <c r="D2503" t="s">
        <v>11359</v>
      </c>
      <c r="E2503" t="s">
        <v>32</v>
      </c>
      <c r="F2503">
        <v>3.98</v>
      </c>
      <c r="G2503">
        <v>3.98</v>
      </c>
      <c r="I2503" t="s">
        <v>6935</v>
      </c>
    </row>
    <row r="2504" spans="1:9">
      <c r="A2504" t="s">
        <v>18583</v>
      </c>
      <c r="B2504" t="s">
        <v>65</v>
      </c>
      <c r="C2504">
        <v>3662</v>
      </c>
      <c r="D2504" t="s">
        <v>11360</v>
      </c>
      <c r="E2504" t="s">
        <v>32</v>
      </c>
      <c r="F2504">
        <v>10.38</v>
      </c>
      <c r="G2504">
        <v>10.38</v>
      </c>
      <c r="I2504" t="s">
        <v>6935</v>
      </c>
    </row>
    <row r="2505" spans="1:9">
      <c r="A2505" t="s">
        <v>18584</v>
      </c>
      <c r="B2505" t="s">
        <v>65</v>
      </c>
      <c r="C2505">
        <v>3658</v>
      </c>
      <c r="D2505" t="s">
        <v>11361</v>
      </c>
      <c r="E2505" t="s">
        <v>32</v>
      </c>
      <c r="F2505">
        <v>19.670000000000002</v>
      </c>
      <c r="G2505">
        <v>19.670000000000002</v>
      </c>
      <c r="I2505" t="s">
        <v>6935</v>
      </c>
    </row>
    <row r="2506" spans="1:9">
      <c r="A2506" t="s">
        <v>18585</v>
      </c>
      <c r="B2506" t="s">
        <v>65</v>
      </c>
      <c r="C2506">
        <v>42696</v>
      </c>
      <c r="D2506" t="s">
        <v>11362</v>
      </c>
      <c r="E2506" t="s">
        <v>32</v>
      </c>
      <c r="F2506">
        <v>156.01</v>
      </c>
      <c r="G2506">
        <v>156.01</v>
      </c>
      <c r="I2506" t="s">
        <v>6935</v>
      </c>
    </row>
    <row r="2507" spans="1:9">
      <c r="A2507" t="s">
        <v>18586</v>
      </c>
      <c r="B2507" t="s">
        <v>65</v>
      </c>
      <c r="C2507">
        <v>39875</v>
      </c>
      <c r="D2507" t="s">
        <v>11363</v>
      </c>
      <c r="E2507" t="s">
        <v>32</v>
      </c>
      <c r="F2507">
        <v>689.33</v>
      </c>
      <c r="G2507">
        <v>689.33</v>
      </c>
      <c r="I2507" t="s">
        <v>6935</v>
      </c>
    </row>
    <row r="2508" spans="1:9">
      <c r="A2508" t="s">
        <v>18587</v>
      </c>
      <c r="B2508" t="s">
        <v>65</v>
      </c>
      <c r="C2508">
        <v>39876</v>
      </c>
      <c r="D2508" t="s">
        <v>11364</v>
      </c>
      <c r="E2508" t="s">
        <v>32</v>
      </c>
      <c r="F2508">
        <v>863.04</v>
      </c>
      <c r="G2508">
        <v>863.04</v>
      </c>
      <c r="I2508" t="s">
        <v>6935</v>
      </c>
    </row>
    <row r="2509" spans="1:9">
      <c r="A2509" t="s">
        <v>18588</v>
      </c>
      <c r="B2509" t="s">
        <v>65</v>
      </c>
      <c r="C2509">
        <v>39877</v>
      </c>
      <c r="D2509" t="s">
        <v>11365</v>
      </c>
      <c r="E2509" t="s">
        <v>32</v>
      </c>
      <c r="F2509">
        <v>1197</v>
      </c>
      <c r="G2509">
        <v>1197</v>
      </c>
      <c r="I2509" t="s">
        <v>6935</v>
      </c>
    </row>
    <row r="2510" spans="1:9">
      <c r="A2510" t="s">
        <v>18589</v>
      </c>
      <c r="B2510" t="s">
        <v>65</v>
      </c>
      <c r="C2510">
        <v>39878</v>
      </c>
      <c r="D2510" t="s">
        <v>11366</v>
      </c>
      <c r="E2510" t="s">
        <v>32</v>
      </c>
      <c r="F2510">
        <v>1581.04</v>
      </c>
      <c r="G2510">
        <v>1581.04</v>
      </c>
      <c r="I2510" t="s">
        <v>6935</v>
      </c>
    </row>
    <row r="2511" spans="1:9">
      <c r="A2511" t="s">
        <v>18590</v>
      </c>
      <c r="B2511" t="s">
        <v>65</v>
      </c>
      <c r="C2511">
        <v>39872</v>
      </c>
      <c r="D2511" t="s">
        <v>11367</v>
      </c>
      <c r="E2511" t="s">
        <v>32</v>
      </c>
      <c r="F2511">
        <v>472.72</v>
      </c>
      <c r="G2511">
        <v>472.72</v>
      </c>
      <c r="I2511" t="s">
        <v>6935</v>
      </c>
    </row>
    <row r="2512" spans="1:9">
      <c r="A2512" t="s">
        <v>18591</v>
      </c>
      <c r="B2512" t="s">
        <v>65</v>
      </c>
      <c r="C2512">
        <v>39873</v>
      </c>
      <c r="D2512" t="s">
        <v>11368</v>
      </c>
      <c r="E2512" t="s">
        <v>32</v>
      </c>
      <c r="F2512">
        <v>548.33000000000004</v>
      </c>
      <c r="G2512">
        <v>548.33000000000004</v>
      </c>
      <c r="I2512" t="s">
        <v>6935</v>
      </c>
    </row>
    <row r="2513" spans="1:9">
      <c r="A2513" t="s">
        <v>18592</v>
      </c>
      <c r="B2513" t="s">
        <v>65</v>
      </c>
      <c r="C2513">
        <v>39874</v>
      </c>
      <c r="D2513" t="s">
        <v>11369</v>
      </c>
      <c r="E2513" t="s">
        <v>32</v>
      </c>
      <c r="F2513">
        <v>602.27</v>
      </c>
      <c r="G2513">
        <v>602.27</v>
      </c>
      <c r="I2513" t="s">
        <v>6935</v>
      </c>
    </row>
    <row r="2514" spans="1:9">
      <c r="A2514" t="s">
        <v>18593</v>
      </c>
      <c r="B2514" t="s">
        <v>65</v>
      </c>
      <c r="C2514">
        <v>3674</v>
      </c>
      <c r="D2514" t="s">
        <v>11370</v>
      </c>
      <c r="E2514" t="s">
        <v>12</v>
      </c>
      <c r="F2514">
        <v>91.92</v>
      </c>
      <c r="G2514">
        <v>91.92</v>
      </c>
      <c r="I2514" t="s">
        <v>6935</v>
      </c>
    </row>
    <row r="2515" spans="1:9">
      <c r="A2515" t="s">
        <v>18594</v>
      </c>
      <c r="B2515" t="s">
        <v>65</v>
      </c>
      <c r="C2515">
        <v>3681</v>
      </c>
      <c r="D2515" t="s">
        <v>11371</v>
      </c>
      <c r="E2515" t="s">
        <v>12</v>
      </c>
      <c r="F2515">
        <v>136.77000000000001</v>
      </c>
      <c r="G2515">
        <v>136.77000000000001</v>
      </c>
      <c r="I2515" t="s">
        <v>6935</v>
      </c>
    </row>
    <row r="2516" spans="1:9">
      <c r="A2516" t="s">
        <v>18595</v>
      </c>
      <c r="B2516" t="s">
        <v>65</v>
      </c>
      <c r="C2516">
        <v>3676</v>
      </c>
      <c r="D2516" t="s">
        <v>11372</v>
      </c>
      <c r="E2516" t="s">
        <v>12</v>
      </c>
      <c r="F2516">
        <v>514.72</v>
      </c>
      <c r="G2516">
        <v>514.72</v>
      </c>
      <c r="I2516" t="s">
        <v>6935</v>
      </c>
    </row>
    <row r="2517" spans="1:9">
      <c r="A2517" t="s">
        <v>18596</v>
      </c>
      <c r="B2517" t="s">
        <v>65</v>
      </c>
      <c r="C2517">
        <v>3679</v>
      </c>
      <c r="D2517" t="s">
        <v>11373</v>
      </c>
      <c r="E2517" t="s">
        <v>12</v>
      </c>
      <c r="F2517">
        <v>425.84</v>
      </c>
      <c r="G2517">
        <v>425.84</v>
      </c>
      <c r="I2517" t="s">
        <v>6935</v>
      </c>
    </row>
    <row r="2518" spans="1:9">
      <c r="A2518" t="s">
        <v>18597</v>
      </c>
      <c r="B2518" t="s">
        <v>65</v>
      </c>
      <c r="C2518">
        <v>3672</v>
      </c>
      <c r="D2518" t="s">
        <v>11374</v>
      </c>
      <c r="E2518" t="s">
        <v>12</v>
      </c>
      <c r="F2518">
        <v>1.45</v>
      </c>
      <c r="G2518">
        <v>1.45</v>
      </c>
      <c r="I2518" t="s">
        <v>6935</v>
      </c>
    </row>
    <row r="2519" spans="1:9">
      <c r="A2519" t="s">
        <v>18598</v>
      </c>
      <c r="B2519" t="s">
        <v>65</v>
      </c>
      <c r="C2519">
        <v>3671</v>
      </c>
      <c r="D2519" t="s">
        <v>11375</v>
      </c>
      <c r="E2519" t="s">
        <v>12</v>
      </c>
      <c r="F2519">
        <v>1.37</v>
      </c>
      <c r="G2519">
        <v>1.37</v>
      </c>
      <c r="I2519" t="s">
        <v>8951</v>
      </c>
    </row>
    <row r="2520" spans="1:9">
      <c r="A2520" t="s">
        <v>18599</v>
      </c>
      <c r="B2520" t="s">
        <v>65</v>
      </c>
      <c r="C2520">
        <v>3673</v>
      </c>
      <c r="D2520" t="s">
        <v>11376</v>
      </c>
      <c r="E2520" t="s">
        <v>12</v>
      </c>
      <c r="F2520">
        <v>2.15</v>
      </c>
      <c r="G2520">
        <v>2.15</v>
      </c>
      <c r="I2520" t="s">
        <v>6935</v>
      </c>
    </row>
    <row r="2521" spans="1:9">
      <c r="A2521" t="s">
        <v>18600</v>
      </c>
      <c r="B2521" t="s">
        <v>65</v>
      </c>
      <c r="C2521">
        <v>38394</v>
      </c>
      <c r="D2521" t="s">
        <v>11377</v>
      </c>
      <c r="E2521" t="s">
        <v>32</v>
      </c>
      <c r="F2521">
        <v>193.91</v>
      </c>
      <c r="G2521">
        <v>193.91</v>
      </c>
      <c r="I2521" t="s">
        <v>6935</v>
      </c>
    </row>
    <row r="2522" spans="1:9">
      <c r="A2522" t="s">
        <v>18601</v>
      </c>
      <c r="B2522" t="s">
        <v>65</v>
      </c>
      <c r="C2522">
        <v>3729</v>
      </c>
      <c r="D2522" t="s">
        <v>11378</v>
      </c>
      <c r="E2522" t="s">
        <v>32</v>
      </c>
      <c r="F2522">
        <v>144.25</v>
      </c>
      <c r="G2522">
        <v>144.25</v>
      </c>
      <c r="I2522" t="s">
        <v>6935</v>
      </c>
    </row>
    <row r="2523" spans="1:9">
      <c r="A2523" t="s">
        <v>18602</v>
      </c>
      <c r="B2523" t="s">
        <v>65</v>
      </c>
      <c r="C2523">
        <v>39357</v>
      </c>
      <c r="D2523" t="s">
        <v>11379</v>
      </c>
      <c r="E2523" t="s">
        <v>32</v>
      </c>
      <c r="F2523">
        <v>61.02</v>
      </c>
      <c r="G2523">
        <v>61.02</v>
      </c>
      <c r="I2523" t="s">
        <v>6935</v>
      </c>
    </row>
    <row r="2524" spans="1:9">
      <c r="A2524" t="s">
        <v>18603</v>
      </c>
      <c r="B2524" t="s">
        <v>65</v>
      </c>
      <c r="C2524">
        <v>39358</v>
      </c>
      <c r="D2524" t="s">
        <v>11380</v>
      </c>
      <c r="E2524" t="s">
        <v>32</v>
      </c>
      <c r="F2524">
        <v>61.02</v>
      </c>
      <c r="G2524">
        <v>61.02</v>
      </c>
      <c r="I2524" t="s">
        <v>6935</v>
      </c>
    </row>
    <row r="2525" spans="1:9">
      <c r="A2525" t="s">
        <v>18604</v>
      </c>
      <c r="B2525" t="s">
        <v>65</v>
      </c>
      <c r="C2525">
        <v>39355</v>
      </c>
      <c r="D2525" t="s">
        <v>11381</v>
      </c>
      <c r="E2525" t="s">
        <v>32</v>
      </c>
      <c r="F2525">
        <v>88.91</v>
      </c>
      <c r="G2525">
        <v>88.91</v>
      </c>
      <c r="I2525" t="s">
        <v>6935</v>
      </c>
    </row>
    <row r="2526" spans="1:9">
      <c r="A2526" t="s">
        <v>18605</v>
      </c>
      <c r="B2526" t="s">
        <v>65</v>
      </c>
      <c r="C2526">
        <v>39356</v>
      </c>
      <c r="D2526" t="s">
        <v>11382</v>
      </c>
      <c r="E2526" t="s">
        <v>32</v>
      </c>
      <c r="F2526">
        <v>84.86</v>
      </c>
      <c r="G2526">
        <v>84.86</v>
      </c>
      <c r="I2526" t="s">
        <v>6935</v>
      </c>
    </row>
    <row r="2527" spans="1:9">
      <c r="A2527" t="s">
        <v>18606</v>
      </c>
      <c r="B2527" t="s">
        <v>65</v>
      </c>
      <c r="C2527">
        <v>39353</v>
      </c>
      <c r="D2527" t="s">
        <v>31888</v>
      </c>
      <c r="E2527" t="s">
        <v>32</v>
      </c>
      <c r="F2527">
        <v>194.8</v>
      </c>
      <c r="G2527">
        <v>194.8</v>
      </c>
      <c r="I2527" t="s">
        <v>6935</v>
      </c>
    </row>
    <row r="2528" spans="1:9">
      <c r="A2528" t="s">
        <v>18607</v>
      </c>
      <c r="B2528" t="s">
        <v>65</v>
      </c>
      <c r="C2528">
        <v>39354</v>
      </c>
      <c r="D2528" t="s">
        <v>31889</v>
      </c>
      <c r="E2528" t="s">
        <v>32</v>
      </c>
      <c r="F2528">
        <v>410.99</v>
      </c>
      <c r="G2528">
        <v>410.99</v>
      </c>
      <c r="I2528" t="s">
        <v>6935</v>
      </c>
    </row>
    <row r="2529" spans="1:9">
      <c r="A2529" t="s">
        <v>18608</v>
      </c>
      <c r="B2529" t="s">
        <v>65</v>
      </c>
      <c r="C2529">
        <v>39398</v>
      </c>
      <c r="D2529" t="s">
        <v>11383</v>
      </c>
      <c r="E2529" t="s">
        <v>32</v>
      </c>
      <c r="F2529">
        <v>121.27</v>
      </c>
      <c r="G2529">
        <v>121.27</v>
      </c>
      <c r="I2529" t="s">
        <v>6935</v>
      </c>
    </row>
    <row r="2530" spans="1:9">
      <c r="A2530" t="s">
        <v>18609</v>
      </c>
      <c r="B2530" t="s">
        <v>65</v>
      </c>
      <c r="C2530">
        <v>13343</v>
      </c>
      <c r="D2530" t="s">
        <v>11384</v>
      </c>
      <c r="E2530" t="s">
        <v>32</v>
      </c>
      <c r="F2530">
        <v>49.46</v>
      </c>
      <c r="G2530">
        <v>49.46</v>
      </c>
      <c r="I2530" t="s">
        <v>6935</v>
      </c>
    </row>
    <row r="2531" spans="1:9">
      <c r="A2531" t="s">
        <v>18610</v>
      </c>
      <c r="B2531" t="s">
        <v>65</v>
      </c>
      <c r="C2531">
        <v>12118</v>
      </c>
      <c r="D2531" t="s">
        <v>11385</v>
      </c>
      <c r="E2531" t="s">
        <v>32</v>
      </c>
      <c r="F2531">
        <v>23.11</v>
      </c>
      <c r="G2531">
        <v>23.11</v>
      </c>
      <c r="I2531" t="s">
        <v>6935</v>
      </c>
    </row>
    <row r="2532" spans="1:9">
      <c r="A2532" t="s">
        <v>18611</v>
      </c>
      <c r="B2532" t="s">
        <v>65</v>
      </c>
      <c r="C2532">
        <v>39482</v>
      </c>
      <c r="D2532" t="s">
        <v>11386</v>
      </c>
      <c r="E2532" t="s">
        <v>32</v>
      </c>
      <c r="F2532">
        <v>689.6</v>
      </c>
      <c r="G2532">
        <v>689.6</v>
      </c>
      <c r="I2532" t="s">
        <v>6935</v>
      </c>
    </row>
    <row r="2533" spans="1:9">
      <c r="A2533" t="s">
        <v>18612</v>
      </c>
      <c r="B2533" t="s">
        <v>65</v>
      </c>
      <c r="C2533">
        <v>39486</v>
      </c>
      <c r="D2533" t="s">
        <v>11387</v>
      </c>
      <c r="E2533" t="s">
        <v>32</v>
      </c>
      <c r="F2533">
        <v>562.80999999999995</v>
      </c>
      <c r="G2533">
        <v>562.80999999999995</v>
      </c>
      <c r="I2533" t="s">
        <v>6935</v>
      </c>
    </row>
    <row r="2534" spans="1:9">
      <c r="A2534" t="s">
        <v>18613</v>
      </c>
      <c r="B2534" t="s">
        <v>65</v>
      </c>
      <c r="C2534">
        <v>39484</v>
      </c>
      <c r="D2534" t="s">
        <v>11388</v>
      </c>
      <c r="E2534" t="s">
        <v>32</v>
      </c>
      <c r="F2534">
        <v>689.6</v>
      </c>
      <c r="G2534">
        <v>689.6</v>
      </c>
      <c r="I2534" t="s">
        <v>6935</v>
      </c>
    </row>
    <row r="2535" spans="1:9">
      <c r="A2535" t="s">
        <v>18614</v>
      </c>
      <c r="B2535" t="s">
        <v>65</v>
      </c>
      <c r="C2535">
        <v>39488</v>
      </c>
      <c r="D2535" t="s">
        <v>11389</v>
      </c>
      <c r="E2535" t="s">
        <v>32</v>
      </c>
      <c r="F2535">
        <v>572.02</v>
      </c>
      <c r="G2535">
        <v>572.02</v>
      </c>
      <c r="I2535" t="s">
        <v>6935</v>
      </c>
    </row>
    <row r="2536" spans="1:9">
      <c r="A2536" t="s">
        <v>18615</v>
      </c>
      <c r="B2536" t="s">
        <v>65</v>
      </c>
      <c r="C2536">
        <v>39485</v>
      </c>
      <c r="D2536" t="s">
        <v>11390</v>
      </c>
      <c r="E2536" t="s">
        <v>32</v>
      </c>
      <c r="F2536">
        <v>689.6</v>
      </c>
      <c r="G2536">
        <v>689.6</v>
      </c>
      <c r="I2536" t="s">
        <v>6935</v>
      </c>
    </row>
    <row r="2537" spans="1:9">
      <c r="A2537" t="s">
        <v>18616</v>
      </c>
      <c r="B2537" t="s">
        <v>65</v>
      </c>
      <c r="C2537">
        <v>39489</v>
      </c>
      <c r="D2537" t="s">
        <v>11391</v>
      </c>
      <c r="E2537" t="s">
        <v>32</v>
      </c>
      <c r="F2537">
        <v>581.72</v>
      </c>
      <c r="G2537">
        <v>581.72</v>
      </c>
      <c r="I2537" t="s">
        <v>6935</v>
      </c>
    </row>
    <row r="2538" spans="1:9">
      <c r="A2538" t="s">
        <v>18617</v>
      </c>
      <c r="B2538" t="s">
        <v>65</v>
      </c>
      <c r="C2538">
        <v>39490</v>
      </c>
      <c r="D2538" t="s">
        <v>11392</v>
      </c>
      <c r="E2538" t="s">
        <v>32</v>
      </c>
      <c r="F2538">
        <v>866.84</v>
      </c>
      <c r="G2538">
        <v>866.84</v>
      </c>
      <c r="I2538" t="s">
        <v>6935</v>
      </c>
    </row>
    <row r="2539" spans="1:9">
      <c r="A2539" t="s">
        <v>18618</v>
      </c>
      <c r="B2539" t="s">
        <v>65</v>
      </c>
      <c r="C2539">
        <v>39494</v>
      </c>
      <c r="D2539" t="s">
        <v>11393</v>
      </c>
      <c r="E2539" t="s">
        <v>32</v>
      </c>
      <c r="F2539">
        <v>622.46</v>
      </c>
      <c r="G2539">
        <v>622.46</v>
      </c>
      <c r="I2539" t="s">
        <v>6935</v>
      </c>
    </row>
    <row r="2540" spans="1:9">
      <c r="A2540" t="s">
        <v>18619</v>
      </c>
      <c r="B2540" t="s">
        <v>65</v>
      </c>
      <c r="C2540">
        <v>39495</v>
      </c>
      <c r="D2540" t="s">
        <v>11394</v>
      </c>
      <c r="E2540" t="s">
        <v>32</v>
      </c>
      <c r="F2540">
        <v>701.43</v>
      </c>
      <c r="G2540">
        <v>701.43</v>
      </c>
      <c r="I2540" t="s">
        <v>6935</v>
      </c>
    </row>
    <row r="2541" spans="1:9">
      <c r="A2541" t="s">
        <v>18620</v>
      </c>
      <c r="B2541" t="s">
        <v>65</v>
      </c>
      <c r="C2541">
        <v>39496</v>
      </c>
      <c r="D2541" t="s">
        <v>11395</v>
      </c>
      <c r="E2541" t="s">
        <v>32</v>
      </c>
      <c r="F2541">
        <v>771.57</v>
      </c>
      <c r="G2541">
        <v>771.57</v>
      </c>
      <c r="I2541" t="s">
        <v>6935</v>
      </c>
    </row>
    <row r="2542" spans="1:9">
      <c r="A2542" t="s">
        <v>18621</v>
      </c>
      <c r="B2542" t="s">
        <v>65</v>
      </c>
      <c r="C2542">
        <v>39492</v>
      </c>
      <c r="D2542" t="s">
        <v>11396</v>
      </c>
      <c r="E2542" t="s">
        <v>32</v>
      </c>
      <c r="F2542">
        <v>893.27</v>
      </c>
      <c r="G2542">
        <v>893.27</v>
      </c>
      <c r="I2542" t="s">
        <v>6935</v>
      </c>
    </row>
    <row r="2543" spans="1:9">
      <c r="A2543" t="s">
        <v>18622</v>
      </c>
      <c r="B2543" t="s">
        <v>65</v>
      </c>
      <c r="C2543">
        <v>39497</v>
      </c>
      <c r="D2543" t="s">
        <v>11397</v>
      </c>
      <c r="E2543" t="s">
        <v>32</v>
      </c>
      <c r="F2543">
        <v>806.86</v>
      </c>
      <c r="G2543">
        <v>806.86</v>
      </c>
      <c r="I2543" t="s">
        <v>6935</v>
      </c>
    </row>
    <row r="2544" spans="1:9">
      <c r="A2544" t="s">
        <v>18623</v>
      </c>
      <c r="B2544" t="s">
        <v>65</v>
      </c>
      <c r="C2544">
        <v>39493</v>
      </c>
      <c r="D2544" t="s">
        <v>11398</v>
      </c>
      <c r="E2544" t="s">
        <v>32</v>
      </c>
      <c r="F2544">
        <v>958.12</v>
      </c>
      <c r="G2544">
        <v>958.12</v>
      </c>
      <c r="I2544" t="s">
        <v>6935</v>
      </c>
    </row>
    <row r="2545" spans="1:9">
      <c r="A2545" t="s">
        <v>18624</v>
      </c>
      <c r="B2545" t="s">
        <v>65</v>
      </c>
      <c r="C2545">
        <v>43628</v>
      </c>
      <c r="D2545" t="s">
        <v>11399</v>
      </c>
      <c r="E2545" t="s">
        <v>32</v>
      </c>
      <c r="F2545">
        <v>1016.25</v>
      </c>
      <c r="G2545">
        <v>1016.25</v>
      </c>
      <c r="I2545" t="s">
        <v>6935</v>
      </c>
    </row>
    <row r="2546" spans="1:9">
      <c r="A2546" t="s">
        <v>18625</v>
      </c>
      <c r="B2546" t="s">
        <v>65</v>
      </c>
      <c r="C2546">
        <v>39500</v>
      </c>
      <c r="D2546" t="s">
        <v>11400</v>
      </c>
      <c r="E2546" t="s">
        <v>32</v>
      </c>
      <c r="F2546">
        <v>1045.3900000000001</v>
      </c>
      <c r="G2546">
        <v>1045.3900000000001</v>
      </c>
      <c r="I2546" t="s">
        <v>6935</v>
      </c>
    </row>
    <row r="2547" spans="1:9">
      <c r="A2547" t="s">
        <v>18626</v>
      </c>
      <c r="B2547" t="s">
        <v>65</v>
      </c>
      <c r="C2547">
        <v>39498</v>
      </c>
      <c r="D2547" t="s">
        <v>11401</v>
      </c>
      <c r="E2547" t="s">
        <v>32</v>
      </c>
      <c r="F2547">
        <v>1289.31</v>
      </c>
      <c r="G2547">
        <v>1289.31</v>
      </c>
      <c r="I2547" t="s">
        <v>6935</v>
      </c>
    </row>
    <row r="2548" spans="1:9">
      <c r="A2548" t="s">
        <v>18627</v>
      </c>
      <c r="B2548" t="s">
        <v>65</v>
      </c>
      <c r="C2548">
        <v>43621</v>
      </c>
      <c r="D2548" t="s">
        <v>11402</v>
      </c>
      <c r="E2548" t="s">
        <v>32</v>
      </c>
      <c r="F2548">
        <v>1079.77</v>
      </c>
      <c r="G2548">
        <v>1079.77</v>
      </c>
      <c r="I2548" t="s">
        <v>6935</v>
      </c>
    </row>
    <row r="2549" spans="1:9">
      <c r="A2549" t="s">
        <v>18628</v>
      </c>
      <c r="B2549" t="s">
        <v>65</v>
      </c>
      <c r="C2549">
        <v>39501</v>
      </c>
      <c r="D2549" t="s">
        <v>11403</v>
      </c>
      <c r="E2549" t="s">
        <v>32</v>
      </c>
      <c r="F2549">
        <v>1073.7</v>
      </c>
      <c r="G2549">
        <v>1073.7</v>
      </c>
      <c r="I2549" t="s">
        <v>6935</v>
      </c>
    </row>
    <row r="2550" spans="1:9">
      <c r="A2550" t="s">
        <v>18629</v>
      </c>
      <c r="B2550" t="s">
        <v>65</v>
      </c>
      <c r="C2550">
        <v>39499</v>
      </c>
      <c r="D2550" t="s">
        <v>11404</v>
      </c>
      <c r="E2550" t="s">
        <v>32</v>
      </c>
      <c r="F2550">
        <v>1307.6199999999999</v>
      </c>
      <c r="G2550">
        <v>1307.6199999999999</v>
      </c>
      <c r="I2550" t="s">
        <v>6935</v>
      </c>
    </row>
    <row r="2551" spans="1:9">
      <c r="A2551" t="s">
        <v>18630</v>
      </c>
      <c r="B2551" t="s">
        <v>65</v>
      </c>
      <c r="C2551">
        <v>3733</v>
      </c>
      <c r="D2551" t="s">
        <v>11405</v>
      </c>
      <c r="E2551" t="s">
        <v>9</v>
      </c>
      <c r="F2551">
        <v>113.12</v>
      </c>
      <c r="G2551">
        <v>113.12</v>
      </c>
      <c r="I2551" t="s">
        <v>6935</v>
      </c>
    </row>
    <row r="2552" spans="1:9">
      <c r="A2552" t="s">
        <v>18631</v>
      </c>
      <c r="B2552" t="s">
        <v>65</v>
      </c>
      <c r="C2552">
        <v>3731</v>
      </c>
      <c r="D2552" t="s">
        <v>11406</v>
      </c>
      <c r="E2552" t="s">
        <v>9</v>
      </c>
      <c r="F2552">
        <v>101.21</v>
      </c>
      <c r="G2552">
        <v>101.21</v>
      </c>
      <c r="I2552" t="s">
        <v>6935</v>
      </c>
    </row>
    <row r="2553" spans="1:9">
      <c r="A2553" t="s">
        <v>18632</v>
      </c>
      <c r="B2553" t="s">
        <v>65</v>
      </c>
      <c r="C2553">
        <v>38137</v>
      </c>
      <c r="D2553" t="s">
        <v>11407</v>
      </c>
      <c r="E2553" t="s">
        <v>9</v>
      </c>
      <c r="F2553">
        <v>121.06</v>
      </c>
      <c r="G2553">
        <v>121.06</v>
      </c>
      <c r="I2553" t="s">
        <v>6935</v>
      </c>
    </row>
    <row r="2554" spans="1:9">
      <c r="A2554" t="s">
        <v>18633</v>
      </c>
      <c r="B2554" t="s">
        <v>65</v>
      </c>
      <c r="C2554">
        <v>38138</v>
      </c>
      <c r="D2554" t="s">
        <v>11408</v>
      </c>
      <c r="E2554" t="s">
        <v>9</v>
      </c>
      <c r="F2554">
        <v>125.69</v>
      </c>
      <c r="G2554">
        <v>125.69</v>
      </c>
      <c r="I2554" t="s">
        <v>6935</v>
      </c>
    </row>
    <row r="2555" spans="1:9">
      <c r="A2555" t="s">
        <v>18634</v>
      </c>
      <c r="B2555" t="s">
        <v>65</v>
      </c>
      <c r="C2555">
        <v>3745</v>
      </c>
      <c r="D2555" t="s">
        <v>11409</v>
      </c>
      <c r="E2555" t="s">
        <v>9</v>
      </c>
      <c r="F2555">
        <v>55.16</v>
      </c>
      <c r="G2555">
        <v>55.16</v>
      </c>
      <c r="I2555" t="s">
        <v>6935</v>
      </c>
    </row>
    <row r="2556" spans="1:9">
      <c r="A2556" t="s">
        <v>18635</v>
      </c>
      <c r="B2556" t="s">
        <v>65</v>
      </c>
      <c r="C2556">
        <v>3736</v>
      </c>
      <c r="D2556" t="s">
        <v>11410</v>
      </c>
      <c r="E2556" t="s">
        <v>9</v>
      </c>
      <c r="F2556">
        <v>49.08</v>
      </c>
      <c r="G2556">
        <v>49.08</v>
      </c>
      <c r="I2556" t="s">
        <v>8951</v>
      </c>
    </row>
    <row r="2557" spans="1:9">
      <c r="A2557" t="s">
        <v>18636</v>
      </c>
      <c r="B2557" t="s">
        <v>65</v>
      </c>
      <c r="C2557">
        <v>3741</v>
      </c>
      <c r="D2557" t="s">
        <v>11411</v>
      </c>
      <c r="E2557" t="s">
        <v>9</v>
      </c>
      <c r="F2557">
        <v>51.16</v>
      </c>
      <c r="G2557">
        <v>51.16</v>
      </c>
      <c r="I2557" t="s">
        <v>6935</v>
      </c>
    </row>
    <row r="2558" spans="1:9">
      <c r="A2558" t="s">
        <v>18637</v>
      </c>
      <c r="B2558" t="s">
        <v>65</v>
      </c>
      <c r="C2558">
        <v>3747</v>
      </c>
      <c r="D2558" t="s">
        <v>11412</v>
      </c>
      <c r="E2558" t="s">
        <v>9</v>
      </c>
      <c r="F2558">
        <v>56.11</v>
      </c>
      <c r="G2558">
        <v>56.11</v>
      </c>
      <c r="I2558" t="s">
        <v>6935</v>
      </c>
    </row>
    <row r="2559" spans="1:9">
      <c r="A2559" t="s">
        <v>18638</v>
      </c>
      <c r="B2559" t="s">
        <v>65</v>
      </c>
      <c r="C2559">
        <v>3743</v>
      </c>
      <c r="D2559" t="s">
        <v>11413</v>
      </c>
      <c r="E2559" t="s">
        <v>9</v>
      </c>
      <c r="F2559">
        <v>50.98</v>
      </c>
      <c r="G2559">
        <v>50.98</v>
      </c>
      <c r="I2559" t="s">
        <v>6935</v>
      </c>
    </row>
    <row r="2560" spans="1:9">
      <c r="A2560" t="s">
        <v>18639</v>
      </c>
      <c r="B2560" t="s">
        <v>65</v>
      </c>
      <c r="C2560">
        <v>3744</v>
      </c>
      <c r="D2560" t="s">
        <v>11414</v>
      </c>
      <c r="E2560" t="s">
        <v>9</v>
      </c>
      <c r="F2560">
        <v>56.11</v>
      </c>
      <c r="G2560">
        <v>56.11</v>
      </c>
      <c r="I2560" t="s">
        <v>6935</v>
      </c>
    </row>
    <row r="2561" spans="1:9">
      <c r="A2561" t="s">
        <v>18640</v>
      </c>
      <c r="B2561" t="s">
        <v>65</v>
      </c>
      <c r="C2561">
        <v>3739</v>
      </c>
      <c r="D2561" t="s">
        <v>11415</v>
      </c>
      <c r="E2561" t="s">
        <v>9</v>
      </c>
      <c r="F2561">
        <v>58.97</v>
      </c>
      <c r="G2561">
        <v>58.97</v>
      </c>
      <c r="I2561" t="s">
        <v>6935</v>
      </c>
    </row>
    <row r="2562" spans="1:9">
      <c r="A2562" t="s">
        <v>18641</v>
      </c>
      <c r="B2562" t="s">
        <v>65</v>
      </c>
      <c r="C2562">
        <v>3737</v>
      </c>
      <c r="D2562" t="s">
        <v>11416</v>
      </c>
      <c r="E2562" t="s">
        <v>9</v>
      </c>
      <c r="F2562">
        <v>61.82</v>
      </c>
      <c r="G2562">
        <v>61.82</v>
      </c>
      <c r="I2562" t="s">
        <v>6935</v>
      </c>
    </row>
    <row r="2563" spans="1:9">
      <c r="A2563" t="s">
        <v>18642</v>
      </c>
      <c r="B2563" t="s">
        <v>65</v>
      </c>
      <c r="C2563">
        <v>3738</v>
      </c>
      <c r="D2563" t="s">
        <v>11417</v>
      </c>
      <c r="E2563" t="s">
        <v>9</v>
      </c>
      <c r="F2563">
        <v>71.33</v>
      </c>
      <c r="G2563">
        <v>71.33</v>
      </c>
      <c r="I2563" t="s">
        <v>6935</v>
      </c>
    </row>
    <row r="2564" spans="1:9">
      <c r="A2564" t="s">
        <v>18643</v>
      </c>
      <c r="B2564" t="s">
        <v>65</v>
      </c>
      <c r="C2564">
        <v>11649</v>
      </c>
      <c r="D2564" t="s">
        <v>11418</v>
      </c>
      <c r="E2564" t="s">
        <v>32</v>
      </c>
      <c r="F2564">
        <v>407.09</v>
      </c>
      <c r="G2564">
        <v>407.09</v>
      </c>
      <c r="I2564" t="s">
        <v>6935</v>
      </c>
    </row>
    <row r="2565" spans="1:9">
      <c r="A2565" t="s">
        <v>18644</v>
      </c>
      <c r="B2565" t="s">
        <v>65</v>
      </c>
      <c r="C2565">
        <v>11650</v>
      </c>
      <c r="D2565" t="s">
        <v>11419</v>
      </c>
      <c r="E2565" t="s">
        <v>32</v>
      </c>
      <c r="F2565">
        <v>693.87</v>
      </c>
      <c r="G2565">
        <v>693.87</v>
      </c>
      <c r="I2565" t="s">
        <v>6935</v>
      </c>
    </row>
    <row r="2566" spans="1:9">
      <c r="A2566" t="s">
        <v>18645</v>
      </c>
      <c r="B2566" t="s">
        <v>65</v>
      </c>
      <c r="C2566">
        <v>3742</v>
      </c>
      <c r="D2566" t="s">
        <v>11420</v>
      </c>
      <c r="E2566" t="s">
        <v>9</v>
      </c>
      <c r="F2566">
        <v>74</v>
      </c>
      <c r="G2566">
        <v>74</v>
      </c>
      <c r="I2566" t="s">
        <v>6935</v>
      </c>
    </row>
    <row r="2567" spans="1:9">
      <c r="A2567" t="s">
        <v>18646</v>
      </c>
      <c r="B2567" t="s">
        <v>65</v>
      </c>
      <c r="C2567">
        <v>3746</v>
      </c>
      <c r="D2567" t="s">
        <v>11421</v>
      </c>
      <c r="E2567" t="s">
        <v>9</v>
      </c>
      <c r="F2567">
        <v>86.4</v>
      </c>
      <c r="G2567">
        <v>86.4</v>
      </c>
      <c r="I2567" t="s">
        <v>6935</v>
      </c>
    </row>
    <row r="2568" spans="1:9">
      <c r="A2568" t="s">
        <v>18647</v>
      </c>
      <c r="B2568" t="s">
        <v>65</v>
      </c>
      <c r="C2568">
        <v>21106</v>
      </c>
      <c r="D2568" t="s">
        <v>11422</v>
      </c>
      <c r="E2568" t="s">
        <v>11</v>
      </c>
      <c r="F2568">
        <v>39.54</v>
      </c>
      <c r="G2568">
        <v>39.54</v>
      </c>
      <c r="I2568" t="s">
        <v>6935</v>
      </c>
    </row>
    <row r="2569" spans="1:9">
      <c r="A2569" t="s">
        <v>18648</v>
      </c>
      <c r="B2569" t="s">
        <v>65</v>
      </c>
      <c r="C2569">
        <v>38194</v>
      </c>
      <c r="D2569" t="s">
        <v>11423</v>
      </c>
      <c r="E2569" t="s">
        <v>32</v>
      </c>
      <c r="F2569">
        <v>4.1900000000000004</v>
      </c>
      <c r="G2569">
        <v>4.1900000000000004</v>
      </c>
      <c r="I2569" t="s">
        <v>8951</v>
      </c>
    </row>
    <row r="2570" spans="1:9">
      <c r="A2570" t="s">
        <v>18649</v>
      </c>
      <c r="B2570" t="s">
        <v>65</v>
      </c>
      <c r="C2570">
        <v>38193</v>
      </c>
      <c r="D2570" t="s">
        <v>11424</v>
      </c>
      <c r="E2570" t="s">
        <v>32</v>
      </c>
      <c r="F2570">
        <v>3.64</v>
      </c>
      <c r="G2570">
        <v>3.64</v>
      </c>
      <c r="I2570" t="s">
        <v>6935</v>
      </c>
    </row>
    <row r="2571" spans="1:9">
      <c r="A2571" t="s">
        <v>18650</v>
      </c>
      <c r="B2571" t="s">
        <v>65</v>
      </c>
      <c r="C2571">
        <v>39388</v>
      </c>
      <c r="D2571" t="s">
        <v>11425</v>
      </c>
      <c r="E2571" t="s">
        <v>32</v>
      </c>
      <c r="F2571">
        <v>5.15</v>
      </c>
      <c r="G2571">
        <v>5.15</v>
      </c>
      <c r="I2571" t="s">
        <v>6935</v>
      </c>
    </row>
    <row r="2572" spans="1:9">
      <c r="A2572" t="s">
        <v>18651</v>
      </c>
      <c r="B2572" t="s">
        <v>65</v>
      </c>
      <c r="C2572">
        <v>39387</v>
      </c>
      <c r="D2572" t="s">
        <v>11426</v>
      </c>
      <c r="E2572" t="s">
        <v>32</v>
      </c>
      <c r="F2572">
        <v>8.0299999999999994</v>
      </c>
      <c r="G2572">
        <v>8.0299999999999994</v>
      </c>
      <c r="I2572" t="s">
        <v>6935</v>
      </c>
    </row>
    <row r="2573" spans="1:9">
      <c r="A2573" t="s">
        <v>18652</v>
      </c>
      <c r="B2573" t="s">
        <v>65</v>
      </c>
      <c r="C2573">
        <v>39386</v>
      </c>
      <c r="D2573" t="s">
        <v>11427</v>
      </c>
      <c r="E2573" t="s">
        <v>32</v>
      </c>
      <c r="F2573">
        <v>5.6</v>
      </c>
      <c r="G2573">
        <v>5.6</v>
      </c>
      <c r="I2573" t="s">
        <v>6935</v>
      </c>
    </row>
    <row r="2574" spans="1:9">
      <c r="A2574" t="s">
        <v>31890</v>
      </c>
      <c r="B2574" t="s">
        <v>65</v>
      </c>
      <c r="C2574">
        <v>45229</v>
      </c>
      <c r="D2574" t="s">
        <v>31891</v>
      </c>
      <c r="E2574" t="s">
        <v>32</v>
      </c>
      <c r="F2574">
        <v>2.6</v>
      </c>
      <c r="G2574">
        <v>2.6</v>
      </c>
      <c r="I2574" t="s">
        <v>6935</v>
      </c>
    </row>
    <row r="2575" spans="1:9">
      <c r="A2575" t="s">
        <v>18653</v>
      </c>
      <c r="B2575" t="s">
        <v>65</v>
      </c>
      <c r="C2575">
        <v>746</v>
      </c>
      <c r="D2575" t="s">
        <v>11428</v>
      </c>
      <c r="E2575" t="s">
        <v>32</v>
      </c>
      <c r="F2575">
        <v>2449</v>
      </c>
      <c r="G2575">
        <v>2449</v>
      </c>
      <c r="I2575" t="s">
        <v>8951</v>
      </c>
    </row>
    <row r="2576" spans="1:9">
      <c r="A2576" t="s">
        <v>18654</v>
      </c>
      <c r="B2576" t="s">
        <v>65</v>
      </c>
      <c r="C2576">
        <v>20269</v>
      </c>
      <c r="D2576" t="s">
        <v>11429</v>
      </c>
      <c r="E2576" t="s">
        <v>32</v>
      </c>
      <c r="F2576">
        <v>93.61</v>
      </c>
      <c r="G2576">
        <v>93.61</v>
      </c>
      <c r="I2576" t="s">
        <v>6935</v>
      </c>
    </row>
    <row r="2577" spans="1:9">
      <c r="A2577" t="s">
        <v>18655</v>
      </c>
      <c r="B2577" t="s">
        <v>65</v>
      </c>
      <c r="C2577">
        <v>20270</v>
      </c>
      <c r="D2577" t="s">
        <v>11430</v>
      </c>
      <c r="E2577" t="s">
        <v>32</v>
      </c>
      <c r="F2577">
        <v>103.44</v>
      </c>
      <c r="G2577">
        <v>103.44</v>
      </c>
      <c r="I2577" t="s">
        <v>6935</v>
      </c>
    </row>
    <row r="2578" spans="1:9">
      <c r="A2578" t="s">
        <v>18656</v>
      </c>
      <c r="B2578" t="s">
        <v>65</v>
      </c>
      <c r="C2578">
        <v>11696</v>
      </c>
      <c r="D2578" t="s">
        <v>11431</v>
      </c>
      <c r="E2578" t="s">
        <v>32</v>
      </c>
      <c r="F2578">
        <v>165.59</v>
      </c>
      <c r="G2578">
        <v>165.59</v>
      </c>
      <c r="I2578" t="s">
        <v>6935</v>
      </c>
    </row>
    <row r="2579" spans="1:9">
      <c r="A2579" t="s">
        <v>18657</v>
      </c>
      <c r="B2579" t="s">
        <v>65</v>
      </c>
      <c r="C2579">
        <v>10427</v>
      </c>
      <c r="D2579" t="s">
        <v>11432</v>
      </c>
      <c r="E2579" t="s">
        <v>32</v>
      </c>
      <c r="F2579">
        <v>463.38</v>
      </c>
      <c r="G2579">
        <v>463.38</v>
      </c>
      <c r="I2579" t="s">
        <v>6935</v>
      </c>
    </row>
    <row r="2580" spans="1:9">
      <c r="A2580" t="s">
        <v>18658</v>
      </c>
      <c r="B2580" t="s">
        <v>65</v>
      </c>
      <c r="C2580">
        <v>10428</v>
      </c>
      <c r="D2580" t="s">
        <v>11433</v>
      </c>
      <c r="E2580" t="s">
        <v>32</v>
      </c>
      <c r="F2580">
        <v>477.43</v>
      </c>
      <c r="G2580">
        <v>477.43</v>
      </c>
      <c r="I2580" t="s">
        <v>6935</v>
      </c>
    </row>
    <row r="2581" spans="1:9">
      <c r="A2581" t="s">
        <v>18659</v>
      </c>
      <c r="B2581" t="s">
        <v>65</v>
      </c>
      <c r="C2581">
        <v>36521</v>
      </c>
      <c r="D2581" t="s">
        <v>11434</v>
      </c>
      <c r="E2581" t="s">
        <v>32</v>
      </c>
      <c r="F2581">
        <v>148.96</v>
      </c>
      <c r="G2581">
        <v>148.96</v>
      </c>
      <c r="I2581" t="s">
        <v>6935</v>
      </c>
    </row>
    <row r="2582" spans="1:9">
      <c r="A2582" t="s">
        <v>18660</v>
      </c>
      <c r="B2582" t="s">
        <v>65</v>
      </c>
      <c r="C2582">
        <v>36794</v>
      </c>
      <c r="D2582" t="s">
        <v>11435</v>
      </c>
      <c r="E2582" t="s">
        <v>32</v>
      </c>
      <c r="F2582">
        <v>158.58000000000001</v>
      </c>
      <c r="G2582">
        <v>158.58000000000001</v>
      </c>
      <c r="I2582" t="s">
        <v>6935</v>
      </c>
    </row>
    <row r="2583" spans="1:9">
      <c r="A2583" t="s">
        <v>18661</v>
      </c>
      <c r="B2583" t="s">
        <v>65</v>
      </c>
      <c r="C2583">
        <v>10426</v>
      </c>
      <c r="D2583" t="s">
        <v>11436</v>
      </c>
      <c r="E2583" t="s">
        <v>32</v>
      </c>
      <c r="F2583">
        <v>177.58</v>
      </c>
      <c r="G2583">
        <v>177.58</v>
      </c>
      <c r="I2583" t="s">
        <v>6935</v>
      </c>
    </row>
    <row r="2584" spans="1:9">
      <c r="A2584" t="s">
        <v>18662</v>
      </c>
      <c r="B2584" t="s">
        <v>65</v>
      </c>
      <c r="C2584">
        <v>10425</v>
      </c>
      <c r="D2584" t="s">
        <v>11437</v>
      </c>
      <c r="E2584" t="s">
        <v>32</v>
      </c>
      <c r="F2584">
        <v>90.09</v>
      </c>
      <c r="G2584">
        <v>90.09</v>
      </c>
      <c r="I2584" t="s">
        <v>6935</v>
      </c>
    </row>
    <row r="2585" spans="1:9">
      <c r="A2585" t="s">
        <v>18663</v>
      </c>
      <c r="B2585" t="s">
        <v>65</v>
      </c>
      <c r="C2585">
        <v>10431</v>
      </c>
      <c r="D2585" t="s">
        <v>11438</v>
      </c>
      <c r="E2585" t="s">
        <v>32</v>
      </c>
      <c r="F2585">
        <v>308.44</v>
      </c>
      <c r="G2585">
        <v>308.44</v>
      </c>
      <c r="I2585" t="s">
        <v>6935</v>
      </c>
    </row>
    <row r="2586" spans="1:9">
      <c r="A2586" t="s">
        <v>18664</v>
      </c>
      <c r="B2586" t="s">
        <v>65</v>
      </c>
      <c r="C2586">
        <v>10429</v>
      </c>
      <c r="D2586" t="s">
        <v>11439</v>
      </c>
      <c r="E2586" t="s">
        <v>32</v>
      </c>
      <c r="F2586">
        <v>152.16</v>
      </c>
      <c r="G2586">
        <v>152.16</v>
      </c>
      <c r="I2586" t="s">
        <v>6935</v>
      </c>
    </row>
    <row r="2587" spans="1:9">
      <c r="A2587" t="s">
        <v>18665</v>
      </c>
      <c r="B2587" t="s">
        <v>65</v>
      </c>
      <c r="C2587">
        <v>10853</v>
      </c>
      <c r="D2587" t="s">
        <v>11440</v>
      </c>
      <c r="E2587" t="s">
        <v>32</v>
      </c>
      <c r="F2587">
        <v>98.56</v>
      </c>
      <c r="G2587">
        <v>98.56</v>
      </c>
      <c r="I2587" t="s">
        <v>6935</v>
      </c>
    </row>
    <row r="2588" spans="1:9">
      <c r="A2588" t="s">
        <v>18666</v>
      </c>
      <c r="B2588" t="s">
        <v>65</v>
      </c>
      <c r="C2588">
        <v>5093</v>
      </c>
      <c r="D2588" t="s">
        <v>11441</v>
      </c>
      <c r="E2588" t="s">
        <v>9354</v>
      </c>
      <c r="F2588">
        <v>15.83</v>
      </c>
      <c r="G2588">
        <v>15.83</v>
      </c>
      <c r="I2588" t="s">
        <v>6935</v>
      </c>
    </row>
    <row r="2589" spans="1:9">
      <c r="A2589" t="s">
        <v>18667</v>
      </c>
      <c r="B2589" t="s">
        <v>65</v>
      </c>
      <c r="C2589">
        <v>45254</v>
      </c>
      <c r="D2589" t="s">
        <v>15717</v>
      </c>
      <c r="E2589" t="s">
        <v>32</v>
      </c>
      <c r="F2589">
        <v>31.06</v>
      </c>
      <c r="G2589">
        <v>31.06</v>
      </c>
      <c r="I2589" t="s">
        <v>6935</v>
      </c>
    </row>
    <row r="2590" spans="1:9">
      <c r="A2590" t="s">
        <v>18668</v>
      </c>
      <c r="B2590" t="s">
        <v>65</v>
      </c>
      <c r="C2590">
        <v>45253</v>
      </c>
      <c r="D2590" t="s">
        <v>15718</v>
      </c>
      <c r="E2590" t="s">
        <v>32</v>
      </c>
      <c r="F2590">
        <v>40.26</v>
      </c>
      <c r="G2590">
        <v>40.26</v>
      </c>
      <c r="I2590" t="s">
        <v>6935</v>
      </c>
    </row>
    <row r="2591" spans="1:9">
      <c r="A2591" t="s">
        <v>18669</v>
      </c>
      <c r="B2591" t="s">
        <v>65</v>
      </c>
      <c r="C2591">
        <v>44331</v>
      </c>
      <c r="D2591" t="s">
        <v>11442</v>
      </c>
      <c r="E2591" t="s">
        <v>43</v>
      </c>
      <c r="F2591">
        <v>55.67</v>
      </c>
      <c r="G2591">
        <v>55.67</v>
      </c>
      <c r="I2591" t="s">
        <v>6935</v>
      </c>
    </row>
    <row r="2592" spans="1:9">
      <c r="A2592" t="s">
        <v>18670</v>
      </c>
      <c r="B2592" t="s">
        <v>65</v>
      </c>
      <c r="C2592">
        <v>37768</v>
      </c>
      <c r="D2592" t="s">
        <v>11443</v>
      </c>
      <c r="E2592" t="s">
        <v>32</v>
      </c>
      <c r="F2592">
        <v>295000</v>
      </c>
      <c r="G2592">
        <v>295000</v>
      </c>
      <c r="I2592" t="s">
        <v>8951</v>
      </c>
    </row>
    <row r="2593" spans="1:9">
      <c r="A2593" t="s">
        <v>18671</v>
      </c>
      <c r="B2593" t="s">
        <v>65</v>
      </c>
      <c r="C2593">
        <v>37773</v>
      </c>
      <c r="D2593" t="s">
        <v>11444</v>
      </c>
      <c r="E2593" t="s">
        <v>32</v>
      </c>
      <c r="F2593">
        <v>250504.73</v>
      </c>
      <c r="G2593">
        <v>250504.73</v>
      </c>
      <c r="I2593" t="s">
        <v>6935</v>
      </c>
    </row>
    <row r="2594" spans="1:9">
      <c r="A2594" t="s">
        <v>18672</v>
      </c>
      <c r="B2594" t="s">
        <v>65</v>
      </c>
      <c r="C2594">
        <v>37769</v>
      </c>
      <c r="D2594" t="s">
        <v>11445</v>
      </c>
      <c r="E2594" t="s">
        <v>32</v>
      </c>
      <c r="F2594">
        <v>419376.48</v>
      </c>
      <c r="G2594">
        <v>419376.48</v>
      </c>
      <c r="I2594" t="s">
        <v>6935</v>
      </c>
    </row>
    <row r="2595" spans="1:9">
      <c r="A2595" t="s">
        <v>18673</v>
      </c>
      <c r="B2595" t="s">
        <v>65</v>
      </c>
      <c r="C2595">
        <v>37770</v>
      </c>
      <c r="D2595" t="s">
        <v>11446</v>
      </c>
      <c r="E2595" t="s">
        <v>32</v>
      </c>
      <c r="F2595">
        <v>711748.8</v>
      </c>
      <c r="G2595">
        <v>711748.8</v>
      </c>
      <c r="I2595" t="s">
        <v>6935</v>
      </c>
    </row>
    <row r="2596" spans="1:9">
      <c r="A2596" t="s">
        <v>18674</v>
      </c>
      <c r="B2596" t="s">
        <v>65</v>
      </c>
      <c r="C2596">
        <v>38382</v>
      </c>
      <c r="D2596" t="s">
        <v>11447</v>
      </c>
      <c r="E2596" t="s">
        <v>32</v>
      </c>
      <c r="F2596">
        <v>14.97</v>
      </c>
      <c r="G2596">
        <v>14.97</v>
      </c>
      <c r="I2596" t="s">
        <v>6935</v>
      </c>
    </row>
    <row r="2597" spans="1:9">
      <c r="A2597" t="s">
        <v>18675</v>
      </c>
      <c r="B2597" t="s">
        <v>65</v>
      </c>
      <c r="C2597">
        <v>38383</v>
      </c>
      <c r="D2597" t="s">
        <v>11448</v>
      </c>
      <c r="E2597" t="s">
        <v>32</v>
      </c>
      <c r="F2597">
        <v>2.38</v>
      </c>
      <c r="G2597">
        <v>2.38</v>
      </c>
      <c r="I2597" t="s">
        <v>6935</v>
      </c>
    </row>
    <row r="2598" spans="1:9">
      <c r="A2598" t="s">
        <v>18676</v>
      </c>
      <c r="B2598" t="s">
        <v>65</v>
      </c>
      <c r="C2598">
        <v>3768</v>
      </c>
      <c r="D2598" t="s">
        <v>11449</v>
      </c>
      <c r="E2598" t="s">
        <v>32</v>
      </c>
      <c r="F2598">
        <v>4</v>
      </c>
      <c r="G2598">
        <v>4</v>
      </c>
      <c r="I2598" t="s">
        <v>6935</v>
      </c>
    </row>
    <row r="2599" spans="1:9">
      <c r="A2599" t="s">
        <v>18677</v>
      </c>
      <c r="B2599" t="s">
        <v>65</v>
      </c>
      <c r="C2599">
        <v>3767</v>
      </c>
      <c r="D2599" t="s">
        <v>11450</v>
      </c>
      <c r="E2599" t="s">
        <v>32</v>
      </c>
      <c r="F2599">
        <v>1.34</v>
      </c>
      <c r="G2599">
        <v>1.34</v>
      </c>
      <c r="I2599" t="s">
        <v>6935</v>
      </c>
    </row>
    <row r="2600" spans="1:9">
      <c r="A2600" t="s">
        <v>18678</v>
      </c>
      <c r="B2600" t="s">
        <v>65</v>
      </c>
      <c r="C2600">
        <v>13192</v>
      </c>
      <c r="D2600" t="s">
        <v>11451</v>
      </c>
      <c r="E2600" t="s">
        <v>32</v>
      </c>
      <c r="F2600">
        <v>6046.23</v>
      </c>
      <c r="G2600">
        <v>6046.23</v>
      </c>
      <c r="I2600" t="s">
        <v>6935</v>
      </c>
    </row>
    <row r="2601" spans="1:9">
      <c r="A2601" t="s">
        <v>18679</v>
      </c>
      <c r="B2601" t="s">
        <v>65</v>
      </c>
      <c r="C2601">
        <v>38413</v>
      </c>
      <c r="D2601" t="s">
        <v>11452</v>
      </c>
      <c r="E2601" t="s">
        <v>32</v>
      </c>
      <c r="F2601">
        <v>999.96</v>
      </c>
      <c r="G2601">
        <v>999.96</v>
      </c>
      <c r="I2601" t="s">
        <v>6935</v>
      </c>
    </row>
    <row r="2602" spans="1:9">
      <c r="A2602" t="s">
        <v>18680</v>
      </c>
      <c r="B2602" t="s">
        <v>65</v>
      </c>
      <c r="C2602">
        <v>42440</v>
      </c>
      <c r="D2602" t="s">
        <v>11453</v>
      </c>
      <c r="E2602" t="s">
        <v>32</v>
      </c>
      <c r="F2602">
        <v>1235.9100000000001</v>
      </c>
      <c r="G2602">
        <v>1235.9100000000001</v>
      </c>
      <c r="I2602" t="s">
        <v>6935</v>
      </c>
    </row>
    <row r="2603" spans="1:9">
      <c r="A2603" t="s">
        <v>18681</v>
      </c>
      <c r="B2603" t="s">
        <v>65</v>
      </c>
      <c r="C2603">
        <v>20193</v>
      </c>
      <c r="D2603" t="s">
        <v>11454</v>
      </c>
      <c r="E2603" t="s">
        <v>6937</v>
      </c>
      <c r="F2603">
        <v>22.5</v>
      </c>
      <c r="G2603">
        <v>22.5</v>
      </c>
      <c r="I2603" t="s">
        <v>6935</v>
      </c>
    </row>
    <row r="2604" spans="1:9">
      <c r="A2604" t="s">
        <v>18682</v>
      </c>
      <c r="B2604" t="s">
        <v>65</v>
      </c>
      <c r="C2604">
        <v>10527</v>
      </c>
      <c r="D2604" t="s">
        <v>11455</v>
      </c>
      <c r="E2604" t="s">
        <v>11456</v>
      </c>
      <c r="F2604">
        <v>30</v>
      </c>
      <c r="G2604">
        <v>30</v>
      </c>
      <c r="I2604" t="s">
        <v>8951</v>
      </c>
    </row>
    <row r="2605" spans="1:9">
      <c r="A2605" t="s">
        <v>18683</v>
      </c>
      <c r="B2605" t="s">
        <v>65</v>
      </c>
      <c r="C2605">
        <v>41805</v>
      </c>
      <c r="D2605" t="s">
        <v>11457</v>
      </c>
      <c r="E2605" t="s">
        <v>6706</v>
      </c>
      <c r="F2605">
        <v>862.5</v>
      </c>
      <c r="G2605">
        <v>862.5</v>
      </c>
      <c r="I2605" t="s">
        <v>6935</v>
      </c>
    </row>
    <row r="2606" spans="1:9">
      <c r="A2606" t="s">
        <v>18684</v>
      </c>
      <c r="B2606" t="s">
        <v>65</v>
      </c>
      <c r="C2606">
        <v>40271</v>
      </c>
      <c r="D2606" t="s">
        <v>11458</v>
      </c>
      <c r="E2606" t="s">
        <v>6938</v>
      </c>
      <c r="F2606">
        <v>22.96</v>
      </c>
      <c r="G2606">
        <v>22.96</v>
      </c>
      <c r="I2606" t="s">
        <v>6935</v>
      </c>
    </row>
    <row r="2607" spans="1:9">
      <c r="A2607" t="s">
        <v>18685</v>
      </c>
      <c r="B2607" t="s">
        <v>65</v>
      </c>
      <c r="C2607">
        <v>40287</v>
      </c>
      <c r="D2607" t="s">
        <v>11459</v>
      </c>
      <c r="E2607" t="s">
        <v>6706</v>
      </c>
      <c r="F2607">
        <v>8.84</v>
      </c>
      <c r="G2607">
        <v>8.84</v>
      </c>
      <c r="I2607" t="s">
        <v>6935</v>
      </c>
    </row>
    <row r="2608" spans="1:9">
      <c r="A2608" t="s">
        <v>18686</v>
      </c>
      <c r="B2608" t="s">
        <v>65</v>
      </c>
      <c r="C2608">
        <v>4084</v>
      </c>
      <c r="D2608" t="s">
        <v>11460</v>
      </c>
      <c r="E2608" t="s">
        <v>62</v>
      </c>
      <c r="F2608">
        <v>2.48</v>
      </c>
      <c r="G2608">
        <v>2.48</v>
      </c>
      <c r="I2608" t="s">
        <v>6935</v>
      </c>
    </row>
    <row r="2609" spans="1:9">
      <c r="A2609" t="s">
        <v>18687</v>
      </c>
      <c r="B2609" t="s">
        <v>65</v>
      </c>
      <c r="C2609">
        <v>743</v>
      </c>
      <c r="D2609" t="s">
        <v>11461</v>
      </c>
      <c r="E2609" t="s">
        <v>62</v>
      </c>
      <c r="F2609">
        <v>2.48</v>
      </c>
      <c r="G2609">
        <v>2.48</v>
      </c>
      <c r="I2609" t="s">
        <v>8951</v>
      </c>
    </row>
    <row r="2610" spans="1:9">
      <c r="A2610" t="s">
        <v>18688</v>
      </c>
      <c r="B2610" t="s">
        <v>65</v>
      </c>
      <c r="C2610">
        <v>40293</v>
      </c>
      <c r="D2610" t="s">
        <v>11462</v>
      </c>
      <c r="E2610" t="s">
        <v>62</v>
      </c>
      <c r="F2610">
        <v>2.97</v>
      </c>
      <c r="G2610">
        <v>2.97</v>
      </c>
      <c r="I2610" t="s">
        <v>6935</v>
      </c>
    </row>
    <row r="2611" spans="1:9">
      <c r="A2611" t="s">
        <v>18689</v>
      </c>
      <c r="B2611" t="s">
        <v>65</v>
      </c>
      <c r="C2611">
        <v>40294</v>
      </c>
      <c r="D2611" t="s">
        <v>11463</v>
      </c>
      <c r="E2611" t="s">
        <v>62</v>
      </c>
      <c r="F2611">
        <v>2.48</v>
      </c>
      <c r="G2611">
        <v>2.48</v>
      </c>
      <c r="I2611" t="s">
        <v>6935</v>
      </c>
    </row>
    <row r="2612" spans="1:9">
      <c r="A2612" t="s">
        <v>18690</v>
      </c>
      <c r="B2612" t="s">
        <v>65</v>
      </c>
      <c r="C2612">
        <v>4085</v>
      </c>
      <c r="D2612" t="s">
        <v>11464</v>
      </c>
      <c r="E2612" t="s">
        <v>62</v>
      </c>
      <c r="F2612">
        <v>3.47</v>
      </c>
      <c r="G2612">
        <v>3.47</v>
      </c>
      <c r="I2612" t="s">
        <v>6935</v>
      </c>
    </row>
    <row r="2613" spans="1:9">
      <c r="A2613" t="s">
        <v>18691</v>
      </c>
      <c r="B2613" t="s">
        <v>65</v>
      </c>
      <c r="C2613">
        <v>10779</v>
      </c>
      <c r="D2613" t="s">
        <v>11465</v>
      </c>
      <c r="E2613" t="s">
        <v>6706</v>
      </c>
      <c r="F2613">
        <v>1059.3699999999999</v>
      </c>
      <c r="G2613">
        <v>1059.3699999999999</v>
      </c>
      <c r="I2613" t="s">
        <v>6935</v>
      </c>
    </row>
    <row r="2614" spans="1:9">
      <c r="A2614" t="s">
        <v>18692</v>
      </c>
      <c r="B2614" t="s">
        <v>65</v>
      </c>
      <c r="C2614">
        <v>10777</v>
      </c>
      <c r="D2614" t="s">
        <v>11466</v>
      </c>
      <c r="E2614" t="s">
        <v>6706</v>
      </c>
      <c r="F2614">
        <v>962.26</v>
      </c>
      <c r="G2614">
        <v>962.26</v>
      </c>
      <c r="I2614" t="s">
        <v>6935</v>
      </c>
    </row>
    <row r="2615" spans="1:9">
      <c r="A2615" t="s">
        <v>18693</v>
      </c>
      <c r="B2615" t="s">
        <v>65</v>
      </c>
      <c r="C2615">
        <v>10775</v>
      </c>
      <c r="D2615" t="s">
        <v>11467</v>
      </c>
      <c r="E2615" t="s">
        <v>6706</v>
      </c>
      <c r="F2615">
        <v>847.5</v>
      </c>
      <c r="G2615">
        <v>847.5</v>
      </c>
      <c r="I2615" t="s">
        <v>8951</v>
      </c>
    </row>
    <row r="2616" spans="1:9">
      <c r="A2616" t="s">
        <v>18694</v>
      </c>
      <c r="B2616" t="s">
        <v>65</v>
      </c>
      <c r="C2616">
        <v>10776</v>
      </c>
      <c r="D2616" t="s">
        <v>11468</v>
      </c>
      <c r="E2616" t="s">
        <v>6706</v>
      </c>
      <c r="F2616">
        <v>662.1</v>
      </c>
      <c r="G2616">
        <v>662.1</v>
      </c>
      <c r="I2616" t="s">
        <v>6935</v>
      </c>
    </row>
    <row r="2617" spans="1:9">
      <c r="A2617" t="s">
        <v>18695</v>
      </c>
      <c r="B2617" t="s">
        <v>65</v>
      </c>
      <c r="C2617">
        <v>10778</v>
      </c>
      <c r="D2617" t="s">
        <v>11469</v>
      </c>
      <c r="E2617" t="s">
        <v>6706</v>
      </c>
      <c r="F2617">
        <v>1059.3699999999999</v>
      </c>
      <c r="G2617">
        <v>1059.3699999999999</v>
      </c>
      <c r="I2617" t="s">
        <v>6935</v>
      </c>
    </row>
    <row r="2618" spans="1:9">
      <c r="A2618" t="s">
        <v>18696</v>
      </c>
      <c r="B2618" t="s">
        <v>65</v>
      </c>
      <c r="C2618">
        <v>40339</v>
      </c>
      <c r="D2618" t="s">
        <v>11470</v>
      </c>
      <c r="E2618" t="s">
        <v>6938</v>
      </c>
      <c r="F2618">
        <v>8.0500000000000007</v>
      </c>
      <c r="G2618">
        <v>8.0500000000000007</v>
      </c>
      <c r="I2618" t="s">
        <v>6935</v>
      </c>
    </row>
    <row r="2619" spans="1:9">
      <c r="A2619" t="s">
        <v>18697</v>
      </c>
      <c r="B2619" t="s">
        <v>65</v>
      </c>
      <c r="C2619">
        <v>10749</v>
      </c>
      <c r="D2619" t="s">
        <v>11471</v>
      </c>
      <c r="E2619" t="s">
        <v>6938</v>
      </c>
      <c r="F2619">
        <v>26.62</v>
      </c>
      <c r="G2619">
        <v>26.62</v>
      </c>
      <c r="I2619" t="s">
        <v>6935</v>
      </c>
    </row>
    <row r="2620" spans="1:9">
      <c r="A2620" t="s">
        <v>18698</v>
      </c>
      <c r="B2620" t="s">
        <v>65</v>
      </c>
      <c r="C2620">
        <v>40290</v>
      </c>
      <c r="D2620" t="s">
        <v>11472</v>
      </c>
      <c r="E2620" t="s">
        <v>6938</v>
      </c>
      <c r="F2620">
        <v>14.4</v>
      </c>
      <c r="G2620">
        <v>14.4</v>
      </c>
      <c r="I2620" t="s">
        <v>6935</v>
      </c>
    </row>
    <row r="2621" spans="1:9">
      <c r="A2621" t="s">
        <v>18699</v>
      </c>
      <c r="B2621" t="s">
        <v>65</v>
      </c>
      <c r="C2621">
        <v>3346</v>
      </c>
      <c r="D2621" t="s">
        <v>11473</v>
      </c>
      <c r="E2621" t="s">
        <v>62</v>
      </c>
      <c r="F2621">
        <v>20.25</v>
      </c>
      <c r="G2621">
        <v>20.25</v>
      </c>
      <c r="I2621" t="s">
        <v>8951</v>
      </c>
    </row>
    <row r="2622" spans="1:9">
      <c r="A2622" t="s">
        <v>18700</v>
      </c>
      <c r="B2622" t="s">
        <v>65</v>
      </c>
      <c r="C2622">
        <v>3348</v>
      </c>
      <c r="D2622" t="s">
        <v>11474</v>
      </c>
      <c r="E2622" t="s">
        <v>62</v>
      </c>
      <c r="F2622">
        <v>24.22</v>
      </c>
      <c r="G2622">
        <v>24.22</v>
      </c>
      <c r="I2622" t="s">
        <v>6935</v>
      </c>
    </row>
    <row r="2623" spans="1:9">
      <c r="A2623" t="s">
        <v>18701</v>
      </c>
      <c r="B2623" t="s">
        <v>65</v>
      </c>
      <c r="C2623">
        <v>39833</v>
      </c>
      <c r="D2623" t="s">
        <v>11475</v>
      </c>
      <c r="E2623" t="s">
        <v>62</v>
      </c>
      <c r="F2623">
        <v>33.18</v>
      </c>
      <c r="G2623">
        <v>33.18</v>
      </c>
      <c r="I2623" t="s">
        <v>6935</v>
      </c>
    </row>
    <row r="2624" spans="1:9">
      <c r="A2624" t="s">
        <v>18702</v>
      </c>
      <c r="B2624" t="s">
        <v>65</v>
      </c>
      <c r="C2624">
        <v>7252</v>
      </c>
      <c r="D2624" t="s">
        <v>11476</v>
      </c>
      <c r="E2624" t="s">
        <v>62</v>
      </c>
      <c r="F2624">
        <v>2.25</v>
      </c>
      <c r="G2624">
        <v>2.25</v>
      </c>
      <c r="I2624" t="s">
        <v>6935</v>
      </c>
    </row>
    <row r="2625" spans="1:9">
      <c r="A2625" t="s">
        <v>18703</v>
      </c>
      <c r="B2625" t="s">
        <v>65</v>
      </c>
      <c r="C2625">
        <v>7247</v>
      </c>
      <c r="D2625" t="s">
        <v>11477</v>
      </c>
      <c r="E2625" t="s">
        <v>62</v>
      </c>
      <c r="F2625">
        <v>2.25</v>
      </c>
      <c r="G2625">
        <v>2.25</v>
      </c>
      <c r="I2625" t="s">
        <v>8951</v>
      </c>
    </row>
    <row r="2626" spans="1:9">
      <c r="A2626" t="s">
        <v>18704</v>
      </c>
      <c r="B2626" t="s">
        <v>65</v>
      </c>
      <c r="C2626">
        <v>40291</v>
      </c>
      <c r="D2626" t="s">
        <v>11478</v>
      </c>
      <c r="E2626" t="s">
        <v>6938</v>
      </c>
      <c r="F2626">
        <v>750</v>
      </c>
      <c r="G2626">
        <v>750</v>
      </c>
      <c r="I2626" t="s">
        <v>6935</v>
      </c>
    </row>
    <row r="2627" spans="1:9">
      <c r="A2627" t="s">
        <v>18705</v>
      </c>
      <c r="B2627" t="s">
        <v>65</v>
      </c>
      <c r="C2627">
        <v>40275</v>
      </c>
      <c r="D2627" t="s">
        <v>11479</v>
      </c>
      <c r="E2627" t="s">
        <v>6938</v>
      </c>
      <c r="F2627">
        <v>24</v>
      </c>
      <c r="G2627">
        <v>24</v>
      </c>
      <c r="I2627" t="s">
        <v>6935</v>
      </c>
    </row>
    <row r="2628" spans="1:9">
      <c r="A2628" t="s">
        <v>18706</v>
      </c>
      <c r="B2628" t="s">
        <v>65</v>
      </c>
      <c r="C2628">
        <v>42408</v>
      </c>
      <c r="D2628" t="s">
        <v>11480</v>
      </c>
      <c r="E2628" t="s">
        <v>9</v>
      </c>
      <c r="F2628">
        <v>2.2799999999999998</v>
      </c>
      <c r="G2628">
        <v>2.2799999999999998</v>
      </c>
      <c r="I2628" t="s">
        <v>6935</v>
      </c>
    </row>
    <row r="2629" spans="1:9">
      <c r="A2629" t="s">
        <v>18707</v>
      </c>
      <c r="B2629" t="s">
        <v>65</v>
      </c>
      <c r="C2629">
        <v>3777</v>
      </c>
      <c r="D2629" t="s">
        <v>11481</v>
      </c>
      <c r="E2629" t="s">
        <v>9</v>
      </c>
      <c r="F2629">
        <v>2.0099999999999998</v>
      </c>
      <c r="G2629">
        <v>2.0099999999999998</v>
      </c>
      <c r="I2629" t="s">
        <v>6935</v>
      </c>
    </row>
    <row r="2630" spans="1:9">
      <c r="A2630" t="s">
        <v>18708</v>
      </c>
      <c r="B2630" t="s">
        <v>65</v>
      </c>
      <c r="C2630">
        <v>44699</v>
      </c>
      <c r="D2630" t="s">
        <v>11482</v>
      </c>
      <c r="E2630" t="s">
        <v>11</v>
      </c>
      <c r="F2630">
        <v>47.67</v>
      </c>
      <c r="G2630">
        <v>47.67</v>
      </c>
      <c r="I2630" t="s">
        <v>6935</v>
      </c>
    </row>
    <row r="2631" spans="1:9">
      <c r="A2631" t="s">
        <v>18709</v>
      </c>
      <c r="B2631" t="s">
        <v>65</v>
      </c>
      <c r="C2631">
        <v>3798</v>
      </c>
      <c r="D2631" t="s">
        <v>11483</v>
      </c>
      <c r="E2631" t="s">
        <v>32</v>
      </c>
      <c r="F2631">
        <v>83.57</v>
      </c>
      <c r="G2631">
        <v>83.57</v>
      </c>
      <c r="I2631" t="s">
        <v>6935</v>
      </c>
    </row>
    <row r="2632" spans="1:9">
      <c r="A2632" t="s">
        <v>18710</v>
      </c>
      <c r="B2632" t="s">
        <v>65</v>
      </c>
      <c r="C2632">
        <v>38769</v>
      </c>
      <c r="D2632" t="s">
        <v>11484</v>
      </c>
      <c r="E2632" t="s">
        <v>32</v>
      </c>
      <c r="F2632">
        <v>65.27</v>
      </c>
      <c r="G2632">
        <v>65.27</v>
      </c>
      <c r="I2632" t="s">
        <v>6935</v>
      </c>
    </row>
    <row r="2633" spans="1:9">
      <c r="A2633" t="s">
        <v>18711</v>
      </c>
      <c r="B2633" t="s">
        <v>65</v>
      </c>
      <c r="C2633">
        <v>38774</v>
      </c>
      <c r="D2633" t="s">
        <v>11485</v>
      </c>
      <c r="E2633" t="s">
        <v>32</v>
      </c>
      <c r="F2633">
        <v>10.52</v>
      </c>
      <c r="G2633">
        <v>10.52</v>
      </c>
      <c r="I2633" t="s">
        <v>6935</v>
      </c>
    </row>
    <row r="2634" spans="1:9">
      <c r="A2634" t="s">
        <v>18712</v>
      </c>
      <c r="B2634" t="s">
        <v>65</v>
      </c>
      <c r="C2634">
        <v>42247</v>
      </c>
      <c r="D2634" t="s">
        <v>11486</v>
      </c>
      <c r="E2634" t="s">
        <v>32</v>
      </c>
      <c r="F2634">
        <v>359.28</v>
      </c>
      <c r="G2634">
        <v>359.28</v>
      </c>
      <c r="I2634" t="s">
        <v>6935</v>
      </c>
    </row>
    <row r="2635" spans="1:9">
      <c r="A2635" t="s">
        <v>18713</v>
      </c>
      <c r="B2635" t="s">
        <v>65</v>
      </c>
      <c r="C2635">
        <v>42248</v>
      </c>
      <c r="D2635" t="s">
        <v>11487</v>
      </c>
      <c r="E2635" t="s">
        <v>32</v>
      </c>
      <c r="F2635">
        <v>417.34</v>
      </c>
      <c r="G2635">
        <v>417.34</v>
      </c>
      <c r="I2635" t="s">
        <v>6935</v>
      </c>
    </row>
    <row r="2636" spans="1:9">
      <c r="A2636" t="s">
        <v>18714</v>
      </c>
      <c r="B2636" t="s">
        <v>65</v>
      </c>
      <c r="C2636">
        <v>42249</v>
      </c>
      <c r="D2636" t="s">
        <v>11488</v>
      </c>
      <c r="E2636" t="s">
        <v>32</v>
      </c>
      <c r="F2636">
        <v>691.38</v>
      </c>
      <c r="G2636">
        <v>691.38</v>
      </c>
      <c r="I2636" t="s">
        <v>6935</v>
      </c>
    </row>
    <row r="2637" spans="1:9">
      <c r="A2637" t="s">
        <v>18715</v>
      </c>
      <c r="B2637" t="s">
        <v>65</v>
      </c>
      <c r="C2637">
        <v>42244</v>
      </c>
      <c r="D2637" t="s">
        <v>11489</v>
      </c>
      <c r="E2637" t="s">
        <v>32</v>
      </c>
      <c r="F2637">
        <v>107.97</v>
      </c>
      <c r="G2637">
        <v>107.97</v>
      </c>
      <c r="I2637" t="s">
        <v>6935</v>
      </c>
    </row>
    <row r="2638" spans="1:9">
      <c r="A2638" t="s">
        <v>18716</v>
      </c>
      <c r="B2638" t="s">
        <v>65</v>
      </c>
      <c r="C2638">
        <v>42245</v>
      </c>
      <c r="D2638" t="s">
        <v>11490</v>
      </c>
      <c r="E2638" t="s">
        <v>32</v>
      </c>
      <c r="F2638">
        <v>199.24</v>
      </c>
      <c r="G2638">
        <v>199.24</v>
      </c>
      <c r="I2638" t="s">
        <v>6935</v>
      </c>
    </row>
    <row r="2639" spans="1:9">
      <c r="A2639" t="s">
        <v>18717</v>
      </c>
      <c r="B2639" t="s">
        <v>65</v>
      </c>
      <c r="C2639">
        <v>42246</v>
      </c>
      <c r="D2639" t="s">
        <v>11491</v>
      </c>
      <c r="E2639" t="s">
        <v>32</v>
      </c>
      <c r="F2639">
        <v>220.55</v>
      </c>
      <c r="G2639">
        <v>220.55</v>
      </c>
      <c r="I2639" t="s">
        <v>6935</v>
      </c>
    </row>
    <row r="2640" spans="1:9">
      <c r="A2640" t="s">
        <v>18718</v>
      </c>
      <c r="B2640" t="s">
        <v>65</v>
      </c>
      <c r="C2640">
        <v>42243</v>
      </c>
      <c r="D2640" t="s">
        <v>11492</v>
      </c>
      <c r="E2640" t="s">
        <v>32</v>
      </c>
      <c r="F2640">
        <v>265.94</v>
      </c>
      <c r="G2640">
        <v>265.94</v>
      </c>
      <c r="I2640" t="s">
        <v>6935</v>
      </c>
    </row>
    <row r="2641" spans="1:9">
      <c r="A2641" t="s">
        <v>18719</v>
      </c>
      <c r="B2641" t="s">
        <v>65</v>
      </c>
      <c r="C2641">
        <v>38889</v>
      </c>
      <c r="D2641" t="s">
        <v>11493</v>
      </c>
      <c r="E2641" t="s">
        <v>32</v>
      </c>
      <c r="F2641">
        <v>50.02</v>
      </c>
      <c r="G2641">
        <v>50.02</v>
      </c>
      <c r="I2641" t="s">
        <v>6935</v>
      </c>
    </row>
    <row r="2642" spans="1:9">
      <c r="A2642" t="s">
        <v>18720</v>
      </c>
      <c r="B2642" t="s">
        <v>65</v>
      </c>
      <c r="C2642">
        <v>38784</v>
      </c>
      <c r="D2642" t="s">
        <v>11494</v>
      </c>
      <c r="E2642" t="s">
        <v>32</v>
      </c>
      <c r="F2642">
        <v>66.92</v>
      </c>
      <c r="G2642">
        <v>66.92</v>
      </c>
      <c r="I2642" t="s">
        <v>6935</v>
      </c>
    </row>
    <row r="2643" spans="1:9">
      <c r="A2643" t="s">
        <v>18721</v>
      </c>
      <c r="B2643" t="s">
        <v>65</v>
      </c>
      <c r="C2643">
        <v>3780</v>
      </c>
      <c r="D2643" t="s">
        <v>11495</v>
      </c>
      <c r="E2643" t="s">
        <v>32</v>
      </c>
      <c r="F2643">
        <v>102.9</v>
      </c>
      <c r="G2643">
        <v>102.9</v>
      </c>
      <c r="I2643" t="s">
        <v>8951</v>
      </c>
    </row>
    <row r="2644" spans="1:9">
      <c r="A2644" t="s">
        <v>18722</v>
      </c>
      <c r="B2644" t="s">
        <v>65</v>
      </c>
      <c r="C2644">
        <v>38773</v>
      </c>
      <c r="D2644" t="s">
        <v>11496</v>
      </c>
      <c r="E2644" t="s">
        <v>32</v>
      </c>
      <c r="F2644">
        <v>6.56</v>
      </c>
      <c r="G2644">
        <v>6.56</v>
      </c>
      <c r="I2644" t="s">
        <v>6935</v>
      </c>
    </row>
    <row r="2645" spans="1:9">
      <c r="A2645" t="s">
        <v>18723</v>
      </c>
      <c r="B2645" t="s">
        <v>65</v>
      </c>
      <c r="C2645">
        <v>12271</v>
      </c>
      <c r="D2645" t="s">
        <v>11497</v>
      </c>
      <c r="E2645" t="s">
        <v>32</v>
      </c>
      <c r="F2645">
        <v>365.99</v>
      </c>
      <c r="G2645">
        <v>365.99</v>
      </c>
      <c r="I2645" t="s">
        <v>6935</v>
      </c>
    </row>
    <row r="2646" spans="1:9">
      <c r="A2646" t="s">
        <v>18724</v>
      </c>
      <c r="B2646" t="s">
        <v>65</v>
      </c>
      <c r="C2646">
        <v>39385</v>
      </c>
      <c r="D2646" t="s">
        <v>11498</v>
      </c>
      <c r="E2646" t="s">
        <v>32</v>
      </c>
      <c r="F2646">
        <v>9.6199999999999992</v>
      </c>
      <c r="G2646">
        <v>9.6199999999999992</v>
      </c>
      <c r="I2646" t="s">
        <v>6935</v>
      </c>
    </row>
    <row r="2647" spans="1:9">
      <c r="A2647" t="s">
        <v>18725</v>
      </c>
      <c r="B2647" t="s">
        <v>65</v>
      </c>
      <c r="C2647">
        <v>39389</v>
      </c>
      <c r="D2647" t="s">
        <v>11499</v>
      </c>
      <c r="E2647" t="s">
        <v>32</v>
      </c>
      <c r="F2647">
        <v>10.44</v>
      </c>
      <c r="G2647">
        <v>10.44</v>
      </c>
      <c r="I2647" t="s">
        <v>6935</v>
      </c>
    </row>
    <row r="2648" spans="1:9">
      <c r="A2648" t="s">
        <v>18726</v>
      </c>
      <c r="B2648" t="s">
        <v>65</v>
      </c>
      <c r="C2648">
        <v>39390</v>
      </c>
      <c r="D2648" t="s">
        <v>11500</v>
      </c>
      <c r="E2648" t="s">
        <v>32</v>
      </c>
      <c r="F2648">
        <v>21.89</v>
      </c>
      <c r="G2648">
        <v>21.89</v>
      </c>
      <c r="I2648" t="s">
        <v>6935</v>
      </c>
    </row>
    <row r="2649" spans="1:9">
      <c r="A2649" t="s">
        <v>18727</v>
      </c>
      <c r="B2649" t="s">
        <v>65</v>
      </c>
      <c r="C2649">
        <v>39391</v>
      </c>
      <c r="D2649" t="s">
        <v>11501</v>
      </c>
      <c r="E2649" t="s">
        <v>32</v>
      </c>
      <c r="F2649">
        <v>24.58</v>
      </c>
      <c r="G2649">
        <v>24.58</v>
      </c>
      <c r="I2649" t="s">
        <v>6935</v>
      </c>
    </row>
    <row r="2650" spans="1:9">
      <c r="A2650" t="s">
        <v>18728</v>
      </c>
      <c r="B2650" t="s">
        <v>65</v>
      </c>
      <c r="C2650">
        <v>3803</v>
      </c>
      <c r="D2650" t="s">
        <v>11502</v>
      </c>
      <c r="E2650" t="s">
        <v>32</v>
      </c>
      <c r="F2650">
        <v>61.89</v>
      </c>
      <c r="G2650">
        <v>61.89</v>
      </c>
      <c r="I2650" t="s">
        <v>6935</v>
      </c>
    </row>
    <row r="2651" spans="1:9">
      <c r="A2651" t="s">
        <v>18729</v>
      </c>
      <c r="B2651" t="s">
        <v>65</v>
      </c>
      <c r="C2651">
        <v>38770</v>
      </c>
      <c r="D2651" t="s">
        <v>11503</v>
      </c>
      <c r="E2651" t="s">
        <v>32</v>
      </c>
      <c r="F2651">
        <v>71.66</v>
      </c>
      <c r="G2651">
        <v>71.66</v>
      </c>
      <c r="I2651" t="s">
        <v>6935</v>
      </c>
    </row>
    <row r="2652" spans="1:9">
      <c r="A2652" t="s">
        <v>18730</v>
      </c>
      <c r="B2652" t="s">
        <v>65</v>
      </c>
      <c r="C2652">
        <v>12267</v>
      </c>
      <c r="D2652" t="s">
        <v>11504</v>
      </c>
      <c r="E2652" t="s">
        <v>32</v>
      </c>
      <c r="F2652">
        <v>210</v>
      </c>
      <c r="G2652">
        <v>210</v>
      </c>
      <c r="I2652" t="s">
        <v>6935</v>
      </c>
    </row>
    <row r="2653" spans="1:9">
      <c r="A2653" t="s">
        <v>18731</v>
      </c>
      <c r="B2653" t="s">
        <v>65</v>
      </c>
      <c r="C2653">
        <v>43265</v>
      </c>
      <c r="D2653" t="s">
        <v>11505</v>
      </c>
      <c r="E2653" t="s">
        <v>32</v>
      </c>
      <c r="F2653">
        <v>30.1</v>
      </c>
      <c r="G2653">
        <v>30.1</v>
      </c>
      <c r="I2653" t="s">
        <v>6935</v>
      </c>
    </row>
    <row r="2654" spans="1:9">
      <c r="A2654" t="s">
        <v>18732</v>
      </c>
      <c r="B2654" t="s">
        <v>65</v>
      </c>
      <c r="C2654">
        <v>12266</v>
      </c>
      <c r="D2654" t="s">
        <v>11506</v>
      </c>
      <c r="E2654" t="s">
        <v>32</v>
      </c>
      <c r="F2654">
        <v>107.48</v>
      </c>
      <c r="G2654">
        <v>107.48</v>
      </c>
      <c r="I2654" t="s">
        <v>6935</v>
      </c>
    </row>
    <row r="2655" spans="1:9">
      <c r="A2655" t="s">
        <v>18733</v>
      </c>
      <c r="B2655" t="s">
        <v>65</v>
      </c>
      <c r="C2655">
        <v>39378</v>
      </c>
      <c r="D2655" t="s">
        <v>11507</v>
      </c>
      <c r="E2655" t="s">
        <v>32</v>
      </c>
      <c r="F2655">
        <v>76.2</v>
      </c>
      <c r="G2655">
        <v>76.2</v>
      </c>
      <c r="I2655" t="s">
        <v>6935</v>
      </c>
    </row>
    <row r="2656" spans="1:9">
      <c r="A2656" t="s">
        <v>18734</v>
      </c>
      <c r="B2656" t="s">
        <v>65</v>
      </c>
      <c r="C2656">
        <v>43543</v>
      </c>
      <c r="D2656" t="s">
        <v>11508</v>
      </c>
      <c r="E2656" t="s">
        <v>32</v>
      </c>
      <c r="F2656">
        <v>158.76</v>
      </c>
      <c r="G2656">
        <v>158.76</v>
      </c>
      <c r="I2656" t="s">
        <v>6935</v>
      </c>
    </row>
    <row r="2657" spans="1:9">
      <c r="A2657" t="s">
        <v>18735</v>
      </c>
      <c r="B2657" t="s">
        <v>65</v>
      </c>
      <c r="C2657">
        <v>38775</v>
      </c>
      <c r="D2657" t="s">
        <v>11509</v>
      </c>
      <c r="E2657" t="s">
        <v>32</v>
      </c>
      <c r="F2657">
        <v>80.790000000000006</v>
      </c>
      <c r="G2657">
        <v>80.790000000000006</v>
      </c>
      <c r="I2657" t="s">
        <v>6935</v>
      </c>
    </row>
    <row r="2658" spans="1:9">
      <c r="A2658" t="s">
        <v>18736</v>
      </c>
      <c r="B2658" t="s">
        <v>65</v>
      </c>
      <c r="C2658">
        <v>44252</v>
      </c>
      <c r="D2658" t="s">
        <v>11510</v>
      </c>
      <c r="E2658" t="s">
        <v>32</v>
      </c>
      <c r="F2658">
        <v>200.31</v>
      </c>
      <c r="G2658">
        <v>200.31</v>
      </c>
      <c r="I2658" t="s">
        <v>6935</v>
      </c>
    </row>
    <row r="2659" spans="1:9">
      <c r="A2659" t="s">
        <v>18737</v>
      </c>
      <c r="B2659" t="s">
        <v>65</v>
      </c>
      <c r="C2659">
        <v>21119</v>
      </c>
      <c r="D2659" t="s">
        <v>11511</v>
      </c>
      <c r="E2659" t="s">
        <v>32</v>
      </c>
      <c r="F2659">
        <v>2.0099999999999998</v>
      </c>
      <c r="G2659">
        <v>2.0099999999999998</v>
      </c>
      <c r="I2659" t="s">
        <v>6935</v>
      </c>
    </row>
    <row r="2660" spans="1:9">
      <c r="A2660" t="s">
        <v>18738</v>
      </c>
      <c r="B2660" t="s">
        <v>65</v>
      </c>
      <c r="C2660">
        <v>37974</v>
      </c>
      <c r="D2660" t="s">
        <v>11512</v>
      </c>
      <c r="E2660" t="s">
        <v>32</v>
      </c>
      <c r="F2660">
        <v>2.6</v>
      </c>
      <c r="G2660">
        <v>2.6</v>
      </c>
      <c r="I2660" t="s">
        <v>6935</v>
      </c>
    </row>
    <row r="2661" spans="1:9">
      <c r="A2661" t="s">
        <v>18739</v>
      </c>
      <c r="B2661" t="s">
        <v>65</v>
      </c>
      <c r="C2661">
        <v>37975</v>
      </c>
      <c r="D2661" t="s">
        <v>11513</v>
      </c>
      <c r="E2661" t="s">
        <v>32</v>
      </c>
      <c r="F2661">
        <v>5.78</v>
      </c>
      <c r="G2661">
        <v>5.78</v>
      </c>
      <c r="I2661" t="s">
        <v>6935</v>
      </c>
    </row>
    <row r="2662" spans="1:9">
      <c r="A2662" t="s">
        <v>18740</v>
      </c>
      <c r="B2662" t="s">
        <v>65</v>
      </c>
      <c r="C2662">
        <v>37976</v>
      </c>
      <c r="D2662" t="s">
        <v>11514</v>
      </c>
      <c r="E2662" t="s">
        <v>32</v>
      </c>
      <c r="F2662">
        <v>12.88</v>
      </c>
      <c r="G2662">
        <v>12.88</v>
      </c>
      <c r="I2662" t="s">
        <v>6935</v>
      </c>
    </row>
    <row r="2663" spans="1:9">
      <c r="A2663" t="s">
        <v>18741</v>
      </c>
      <c r="B2663" t="s">
        <v>65</v>
      </c>
      <c r="C2663">
        <v>37977</v>
      </c>
      <c r="D2663" t="s">
        <v>11515</v>
      </c>
      <c r="E2663" t="s">
        <v>32</v>
      </c>
      <c r="F2663">
        <v>17.82</v>
      </c>
      <c r="G2663">
        <v>17.82</v>
      </c>
      <c r="I2663" t="s">
        <v>6935</v>
      </c>
    </row>
    <row r="2664" spans="1:9">
      <c r="A2664" t="s">
        <v>18742</v>
      </c>
      <c r="B2664" t="s">
        <v>65</v>
      </c>
      <c r="C2664">
        <v>37978</v>
      </c>
      <c r="D2664" t="s">
        <v>11516</v>
      </c>
      <c r="E2664" t="s">
        <v>32</v>
      </c>
      <c r="F2664">
        <v>35.340000000000003</v>
      </c>
      <c r="G2664">
        <v>35.340000000000003</v>
      </c>
      <c r="I2664" t="s">
        <v>6935</v>
      </c>
    </row>
    <row r="2665" spans="1:9">
      <c r="A2665" t="s">
        <v>18743</v>
      </c>
      <c r="B2665" t="s">
        <v>65</v>
      </c>
      <c r="C2665">
        <v>37979</v>
      </c>
      <c r="D2665" t="s">
        <v>11517</v>
      </c>
      <c r="E2665" t="s">
        <v>32</v>
      </c>
      <c r="F2665">
        <v>149.96</v>
      </c>
      <c r="G2665">
        <v>149.96</v>
      </c>
      <c r="I2665" t="s">
        <v>6935</v>
      </c>
    </row>
    <row r="2666" spans="1:9">
      <c r="A2666" t="s">
        <v>18744</v>
      </c>
      <c r="B2666" t="s">
        <v>65</v>
      </c>
      <c r="C2666">
        <v>37980</v>
      </c>
      <c r="D2666" t="s">
        <v>11518</v>
      </c>
      <c r="E2666" t="s">
        <v>32</v>
      </c>
      <c r="F2666">
        <v>172.26</v>
      </c>
      <c r="G2666">
        <v>172.26</v>
      </c>
      <c r="I2666" t="s">
        <v>6935</v>
      </c>
    </row>
    <row r="2667" spans="1:9">
      <c r="A2667" t="s">
        <v>18745</v>
      </c>
      <c r="B2667" t="s">
        <v>65</v>
      </c>
      <c r="C2667">
        <v>36147</v>
      </c>
      <c r="D2667" t="s">
        <v>11519</v>
      </c>
      <c r="E2667" t="s">
        <v>9354</v>
      </c>
      <c r="F2667">
        <v>295.39</v>
      </c>
      <c r="G2667">
        <v>295.39</v>
      </c>
      <c r="I2667" t="s">
        <v>6935</v>
      </c>
    </row>
    <row r="2668" spans="1:9">
      <c r="A2668" t="s">
        <v>18746</v>
      </c>
      <c r="B2668" t="s">
        <v>65</v>
      </c>
      <c r="C2668">
        <v>12731</v>
      </c>
      <c r="D2668" t="s">
        <v>11520</v>
      </c>
      <c r="E2668" t="s">
        <v>32</v>
      </c>
      <c r="F2668">
        <v>393.4</v>
      </c>
      <c r="G2668">
        <v>393.4</v>
      </c>
      <c r="I2668" t="s">
        <v>6935</v>
      </c>
    </row>
    <row r="2669" spans="1:9">
      <c r="A2669" t="s">
        <v>18747</v>
      </c>
      <c r="B2669" t="s">
        <v>65</v>
      </c>
      <c r="C2669">
        <v>12723</v>
      </c>
      <c r="D2669" t="s">
        <v>11521</v>
      </c>
      <c r="E2669" t="s">
        <v>32</v>
      </c>
      <c r="F2669">
        <v>3.05</v>
      </c>
      <c r="G2669">
        <v>3.05</v>
      </c>
      <c r="I2669" t="s">
        <v>6935</v>
      </c>
    </row>
    <row r="2670" spans="1:9">
      <c r="A2670" t="s">
        <v>18748</v>
      </c>
      <c r="B2670" t="s">
        <v>65</v>
      </c>
      <c r="C2670">
        <v>12724</v>
      </c>
      <c r="D2670" t="s">
        <v>11522</v>
      </c>
      <c r="E2670" t="s">
        <v>32</v>
      </c>
      <c r="F2670">
        <v>5.86</v>
      </c>
      <c r="G2670">
        <v>5.86</v>
      </c>
      <c r="I2670" t="s">
        <v>6935</v>
      </c>
    </row>
    <row r="2671" spans="1:9">
      <c r="A2671" t="s">
        <v>18749</v>
      </c>
      <c r="B2671" t="s">
        <v>65</v>
      </c>
      <c r="C2671">
        <v>12725</v>
      </c>
      <c r="D2671" t="s">
        <v>11523</v>
      </c>
      <c r="E2671" t="s">
        <v>32</v>
      </c>
      <c r="F2671">
        <v>11.76</v>
      </c>
      <c r="G2671">
        <v>11.76</v>
      </c>
      <c r="I2671" t="s">
        <v>6935</v>
      </c>
    </row>
    <row r="2672" spans="1:9">
      <c r="A2672" t="s">
        <v>18750</v>
      </c>
      <c r="B2672" t="s">
        <v>65</v>
      </c>
      <c r="C2672">
        <v>12726</v>
      </c>
      <c r="D2672" t="s">
        <v>11524</v>
      </c>
      <c r="E2672" t="s">
        <v>32</v>
      </c>
      <c r="F2672">
        <v>25.95</v>
      </c>
      <c r="G2672">
        <v>25.95</v>
      </c>
      <c r="I2672" t="s">
        <v>6935</v>
      </c>
    </row>
    <row r="2673" spans="1:9">
      <c r="A2673" t="s">
        <v>18751</v>
      </c>
      <c r="B2673" t="s">
        <v>65</v>
      </c>
      <c r="C2673">
        <v>12727</v>
      </c>
      <c r="D2673" t="s">
        <v>11525</v>
      </c>
      <c r="E2673" t="s">
        <v>32</v>
      </c>
      <c r="F2673">
        <v>32.909999999999997</v>
      </c>
      <c r="G2673">
        <v>32.909999999999997</v>
      </c>
      <c r="I2673" t="s">
        <v>6935</v>
      </c>
    </row>
    <row r="2674" spans="1:9">
      <c r="A2674" t="s">
        <v>18752</v>
      </c>
      <c r="B2674" t="s">
        <v>65</v>
      </c>
      <c r="C2674">
        <v>12728</v>
      </c>
      <c r="D2674" t="s">
        <v>11526</v>
      </c>
      <c r="E2674" t="s">
        <v>32</v>
      </c>
      <c r="F2674">
        <v>53.76</v>
      </c>
      <c r="G2674">
        <v>53.76</v>
      </c>
      <c r="I2674" t="s">
        <v>6935</v>
      </c>
    </row>
    <row r="2675" spans="1:9">
      <c r="A2675" t="s">
        <v>18753</v>
      </c>
      <c r="B2675" t="s">
        <v>65</v>
      </c>
      <c r="C2675">
        <v>12729</v>
      </c>
      <c r="D2675" t="s">
        <v>11527</v>
      </c>
      <c r="E2675" t="s">
        <v>32</v>
      </c>
      <c r="F2675">
        <v>176.21</v>
      </c>
      <c r="G2675">
        <v>176.21</v>
      </c>
      <c r="I2675" t="s">
        <v>6935</v>
      </c>
    </row>
    <row r="2676" spans="1:9">
      <c r="A2676" t="s">
        <v>18754</v>
      </c>
      <c r="B2676" t="s">
        <v>65</v>
      </c>
      <c r="C2676">
        <v>12730</v>
      </c>
      <c r="D2676" t="s">
        <v>11528</v>
      </c>
      <c r="E2676" t="s">
        <v>32</v>
      </c>
      <c r="F2676">
        <v>269.77999999999997</v>
      </c>
      <c r="G2676">
        <v>269.77999999999997</v>
      </c>
      <c r="I2676" t="s">
        <v>6935</v>
      </c>
    </row>
    <row r="2677" spans="1:9">
      <c r="A2677" t="s">
        <v>18755</v>
      </c>
      <c r="B2677" t="s">
        <v>65</v>
      </c>
      <c r="C2677">
        <v>3840</v>
      </c>
      <c r="D2677" t="s">
        <v>11529</v>
      </c>
      <c r="E2677" t="s">
        <v>32</v>
      </c>
      <c r="F2677">
        <v>59.82</v>
      </c>
      <c r="G2677">
        <v>59.82</v>
      </c>
      <c r="I2677" t="s">
        <v>6935</v>
      </c>
    </row>
    <row r="2678" spans="1:9">
      <c r="A2678" t="s">
        <v>18756</v>
      </c>
      <c r="B2678" t="s">
        <v>65</v>
      </c>
      <c r="C2678">
        <v>3838</v>
      </c>
      <c r="D2678" t="s">
        <v>11530</v>
      </c>
      <c r="E2678" t="s">
        <v>32</v>
      </c>
      <c r="F2678">
        <v>132.03</v>
      </c>
      <c r="G2678">
        <v>132.03</v>
      </c>
      <c r="I2678" t="s">
        <v>6935</v>
      </c>
    </row>
    <row r="2679" spans="1:9">
      <c r="A2679" t="s">
        <v>18757</v>
      </c>
      <c r="B2679" t="s">
        <v>65</v>
      </c>
      <c r="C2679">
        <v>3844</v>
      </c>
      <c r="D2679" t="s">
        <v>11531</v>
      </c>
      <c r="E2679" t="s">
        <v>32</v>
      </c>
      <c r="F2679">
        <v>235.51</v>
      </c>
      <c r="G2679">
        <v>235.51</v>
      </c>
      <c r="I2679" t="s">
        <v>6935</v>
      </c>
    </row>
    <row r="2680" spans="1:9">
      <c r="A2680" t="s">
        <v>18758</v>
      </c>
      <c r="B2680" t="s">
        <v>65</v>
      </c>
      <c r="C2680">
        <v>3839</v>
      </c>
      <c r="D2680" t="s">
        <v>11532</v>
      </c>
      <c r="E2680" t="s">
        <v>32</v>
      </c>
      <c r="F2680">
        <v>428.97</v>
      </c>
      <c r="G2680">
        <v>428.97</v>
      </c>
      <c r="I2680" t="s">
        <v>6935</v>
      </c>
    </row>
    <row r="2681" spans="1:9">
      <c r="A2681" t="s">
        <v>18759</v>
      </c>
      <c r="B2681" t="s">
        <v>65</v>
      </c>
      <c r="C2681">
        <v>3843</v>
      </c>
      <c r="D2681" t="s">
        <v>11533</v>
      </c>
      <c r="E2681" t="s">
        <v>32</v>
      </c>
      <c r="F2681">
        <v>588.77</v>
      </c>
      <c r="G2681">
        <v>588.77</v>
      </c>
      <c r="I2681" t="s">
        <v>6935</v>
      </c>
    </row>
    <row r="2682" spans="1:9">
      <c r="A2682" t="s">
        <v>18760</v>
      </c>
      <c r="B2682" t="s">
        <v>65</v>
      </c>
      <c r="C2682">
        <v>3900</v>
      </c>
      <c r="D2682" t="s">
        <v>11534</v>
      </c>
      <c r="E2682" t="s">
        <v>32</v>
      </c>
      <c r="F2682">
        <v>48.5</v>
      </c>
      <c r="G2682">
        <v>48.5</v>
      </c>
      <c r="I2682" t="s">
        <v>6935</v>
      </c>
    </row>
    <row r="2683" spans="1:9">
      <c r="A2683" t="s">
        <v>18761</v>
      </c>
      <c r="B2683" t="s">
        <v>65</v>
      </c>
      <c r="C2683">
        <v>3846</v>
      </c>
      <c r="D2683" t="s">
        <v>11535</v>
      </c>
      <c r="E2683" t="s">
        <v>32</v>
      </c>
      <c r="F2683">
        <v>14.57</v>
      </c>
      <c r="G2683">
        <v>14.57</v>
      </c>
      <c r="I2683" t="s">
        <v>6935</v>
      </c>
    </row>
    <row r="2684" spans="1:9">
      <c r="A2684" t="s">
        <v>18762</v>
      </c>
      <c r="B2684" t="s">
        <v>65</v>
      </c>
      <c r="C2684">
        <v>3886</v>
      </c>
      <c r="D2684" t="s">
        <v>11536</v>
      </c>
      <c r="E2684" t="s">
        <v>32</v>
      </c>
      <c r="F2684">
        <v>19.350000000000001</v>
      </c>
      <c r="G2684">
        <v>19.350000000000001</v>
      </c>
      <c r="I2684" t="s">
        <v>6935</v>
      </c>
    </row>
    <row r="2685" spans="1:9">
      <c r="A2685" t="s">
        <v>18763</v>
      </c>
      <c r="B2685" t="s">
        <v>65</v>
      </c>
      <c r="C2685">
        <v>3854</v>
      </c>
      <c r="D2685" t="s">
        <v>11537</v>
      </c>
      <c r="E2685" t="s">
        <v>32</v>
      </c>
      <c r="F2685">
        <v>11.03</v>
      </c>
      <c r="G2685">
        <v>11.03</v>
      </c>
      <c r="I2685" t="s">
        <v>6935</v>
      </c>
    </row>
    <row r="2686" spans="1:9">
      <c r="A2686" t="s">
        <v>18764</v>
      </c>
      <c r="B2686" t="s">
        <v>65</v>
      </c>
      <c r="C2686">
        <v>3873</v>
      </c>
      <c r="D2686" t="s">
        <v>11538</v>
      </c>
      <c r="E2686" t="s">
        <v>32</v>
      </c>
      <c r="F2686">
        <v>12.84</v>
      </c>
      <c r="G2686">
        <v>12.84</v>
      </c>
      <c r="I2686" t="s">
        <v>6935</v>
      </c>
    </row>
    <row r="2687" spans="1:9">
      <c r="A2687" t="s">
        <v>18765</v>
      </c>
      <c r="B2687" t="s">
        <v>65</v>
      </c>
      <c r="C2687">
        <v>38021</v>
      </c>
      <c r="D2687" t="s">
        <v>11539</v>
      </c>
      <c r="E2687" t="s">
        <v>32</v>
      </c>
      <c r="F2687">
        <v>22.79</v>
      </c>
      <c r="G2687">
        <v>22.79</v>
      </c>
      <c r="I2687" t="s">
        <v>6935</v>
      </c>
    </row>
    <row r="2688" spans="1:9">
      <c r="A2688" t="s">
        <v>18766</v>
      </c>
      <c r="B2688" t="s">
        <v>65</v>
      </c>
      <c r="C2688">
        <v>43838</v>
      </c>
      <c r="D2688" t="s">
        <v>11540</v>
      </c>
      <c r="E2688" t="s">
        <v>32</v>
      </c>
      <c r="F2688">
        <v>29.46</v>
      </c>
      <c r="G2688">
        <v>29.46</v>
      </c>
      <c r="I2688" t="s">
        <v>6935</v>
      </c>
    </row>
    <row r="2689" spans="1:9">
      <c r="A2689" t="s">
        <v>18767</v>
      </c>
      <c r="B2689" t="s">
        <v>65</v>
      </c>
      <c r="C2689">
        <v>3847</v>
      </c>
      <c r="D2689" t="s">
        <v>11541</v>
      </c>
      <c r="E2689" t="s">
        <v>32</v>
      </c>
      <c r="F2689">
        <v>29.71</v>
      </c>
      <c r="G2689">
        <v>29.71</v>
      </c>
      <c r="I2689" t="s">
        <v>6935</v>
      </c>
    </row>
    <row r="2690" spans="1:9">
      <c r="A2690" t="s">
        <v>18768</v>
      </c>
      <c r="B2690" t="s">
        <v>65</v>
      </c>
      <c r="C2690">
        <v>38022</v>
      </c>
      <c r="D2690" t="s">
        <v>11542</v>
      </c>
      <c r="E2690" t="s">
        <v>32</v>
      </c>
      <c r="F2690">
        <v>40.83</v>
      </c>
      <c r="G2690">
        <v>40.83</v>
      </c>
      <c r="I2690" t="s">
        <v>6935</v>
      </c>
    </row>
    <row r="2691" spans="1:9">
      <c r="A2691" t="s">
        <v>18769</v>
      </c>
      <c r="B2691" t="s">
        <v>65</v>
      </c>
      <c r="C2691">
        <v>3826</v>
      </c>
      <c r="D2691" t="s">
        <v>11543</v>
      </c>
      <c r="E2691" t="s">
        <v>32</v>
      </c>
      <c r="F2691">
        <v>59.36</v>
      </c>
      <c r="G2691">
        <v>59.36</v>
      </c>
      <c r="I2691" t="s">
        <v>6935</v>
      </c>
    </row>
    <row r="2692" spans="1:9">
      <c r="A2692" t="s">
        <v>18770</v>
      </c>
      <c r="B2692" t="s">
        <v>65</v>
      </c>
      <c r="C2692">
        <v>3825</v>
      </c>
      <c r="D2692" t="s">
        <v>11544</v>
      </c>
      <c r="E2692" t="s">
        <v>32</v>
      </c>
      <c r="F2692">
        <v>17.07</v>
      </c>
      <c r="G2692">
        <v>17.07</v>
      </c>
      <c r="I2692" t="s">
        <v>6935</v>
      </c>
    </row>
    <row r="2693" spans="1:9">
      <c r="A2693" t="s">
        <v>18771</v>
      </c>
      <c r="B2693" t="s">
        <v>65</v>
      </c>
      <c r="C2693">
        <v>3827</v>
      </c>
      <c r="D2693" t="s">
        <v>11545</v>
      </c>
      <c r="E2693" t="s">
        <v>32</v>
      </c>
      <c r="F2693">
        <v>37.299999999999997</v>
      </c>
      <c r="G2693">
        <v>37.299999999999997</v>
      </c>
      <c r="I2693" t="s">
        <v>6935</v>
      </c>
    </row>
    <row r="2694" spans="1:9">
      <c r="A2694" t="s">
        <v>18772</v>
      </c>
      <c r="B2694" t="s">
        <v>65</v>
      </c>
      <c r="C2694">
        <v>3830</v>
      </c>
      <c r="D2694" t="s">
        <v>11546</v>
      </c>
      <c r="E2694" t="s">
        <v>32</v>
      </c>
      <c r="F2694">
        <v>208.24</v>
      </c>
      <c r="G2694">
        <v>208.24</v>
      </c>
      <c r="I2694" t="s">
        <v>6935</v>
      </c>
    </row>
    <row r="2695" spans="1:9">
      <c r="A2695" t="s">
        <v>18773</v>
      </c>
      <c r="B2695" t="s">
        <v>65</v>
      </c>
      <c r="C2695">
        <v>37981</v>
      </c>
      <c r="D2695" t="s">
        <v>11547</v>
      </c>
      <c r="E2695" t="s">
        <v>32</v>
      </c>
      <c r="F2695">
        <v>7.5</v>
      </c>
      <c r="G2695">
        <v>7.5</v>
      </c>
      <c r="I2695" t="s">
        <v>6935</v>
      </c>
    </row>
    <row r="2696" spans="1:9">
      <c r="A2696" t="s">
        <v>18774</v>
      </c>
      <c r="B2696" t="s">
        <v>65</v>
      </c>
      <c r="C2696">
        <v>37982</v>
      </c>
      <c r="D2696" t="s">
        <v>11548</v>
      </c>
      <c r="E2696" t="s">
        <v>32</v>
      </c>
      <c r="F2696">
        <v>10.89</v>
      </c>
      <c r="G2696">
        <v>10.89</v>
      </c>
      <c r="I2696" t="s">
        <v>6935</v>
      </c>
    </row>
    <row r="2697" spans="1:9">
      <c r="A2697" t="s">
        <v>18775</v>
      </c>
      <c r="B2697" t="s">
        <v>65</v>
      </c>
      <c r="C2697">
        <v>37983</v>
      </c>
      <c r="D2697" t="s">
        <v>11549</v>
      </c>
      <c r="E2697" t="s">
        <v>32</v>
      </c>
      <c r="F2697">
        <v>16.100000000000001</v>
      </c>
      <c r="G2697">
        <v>16.100000000000001</v>
      </c>
      <c r="I2697" t="s">
        <v>6935</v>
      </c>
    </row>
    <row r="2698" spans="1:9">
      <c r="A2698" t="s">
        <v>18776</v>
      </c>
      <c r="B2698" t="s">
        <v>65</v>
      </c>
      <c r="C2698">
        <v>37984</v>
      </c>
      <c r="D2698" t="s">
        <v>11550</v>
      </c>
      <c r="E2698" t="s">
        <v>32</v>
      </c>
      <c r="F2698">
        <v>22.61</v>
      </c>
      <c r="G2698">
        <v>22.61</v>
      </c>
      <c r="I2698" t="s">
        <v>6935</v>
      </c>
    </row>
    <row r="2699" spans="1:9">
      <c r="A2699" t="s">
        <v>18777</v>
      </c>
      <c r="B2699" t="s">
        <v>65</v>
      </c>
      <c r="C2699">
        <v>37985</v>
      </c>
      <c r="D2699" t="s">
        <v>11551</v>
      </c>
      <c r="E2699" t="s">
        <v>32</v>
      </c>
      <c r="F2699">
        <v>32.130000000000003</v>
      </c>
      <c r="G2699">
        <v>32.130000000000003</v>
      </c>
      <c r="I2699" t="s">
        <v>6935</v>
      </c>
    </row>
    <row r="2700" spans="1:9">
      <c r="A2700" t="s">
        <v>18778</v>
      </c>
      <c r="B2700" t="s">
        <v>65</v>
      </c>
      <c r="C2700">
        <v>20165</v>
      </c>
      <c r="D2700" t="s">
        <v>11552</v>
      </c>
      <c r="E2700" t="s">
        <v>32</v>
      </c>
      <c r="F2700">
        <v>25.81</v>
      </c>
      <c r="G2700">
        <v>25.81</v>
      </c>
      <c r="I2700" t="s">
        <v>6935</v>
      </c>
    </row>
    <row r="2701" spans="1:9">
      <c r="A2701" t="s">
        <v>18779</v>
      </c>
      <c r="B2701" t="s">
        <v>65</v>
      </c>
      <c r="C2701">
        <v>20166</v>
      </c>
      <c r="D2701" t="s">
        <v>11553</v>
      </c>
      <c r="E2701" t="s">
        <v>32</v>
      </c>
      <c r="F2701">
        <v>78.84</v>
      </c>
      <c r="G2701">
        <v>78.84</v>
      </c>
      <c r="I2701" t="s">
        <v>6935</v>
      </c>
    </row>
    <row r="2702" spans="1:9">
      <c r="A2702" t="s">
        <v>18780</v>
      </c>
      <c r="B2702" t="s">
        <v>65</v>
      </c>
      <c r="C2702">
        <v>20164</v>
      </c>
      <c r="D2702" t="s">
        <v>11554</v>
      </c>
      <c r="E2702" t="s">
        <v>32</v>
      </c>
      <c r="F2702">
        <v>12.4</v>
      </c>
      <c r="G2702">
        <v>12.4</v>
      </c>
      <c r="I2702" t="s">
        <v>6935</v>
      </c>
    </row>
    <row r="2703" spans="1:9">
      <c r="A2703" t="s">
        <v>18781</v>
      </c>
      <c r="B2703" t="s">
        <v>65</v>
      </c>
      <c r="C2703">
        <v>3893</v>
      </c>
      <c r="D2703" t="s">
        <v>11555</v>
      </c>
      <c r="E2703" t="s">
        <v>32</v>
      </c>
      <c r="F2703">
        <v>19.440000000000001</v>
      </c>
      <c r="G2703">
        <v>19.440000000000001</v>
      </c>
      <c r="I2703" t="s">
        <v>6935</v>
      </c>
    </row>
    <row r="2704" spans="1:9">
      <c r="A2704" t="s">
        <v>18782</v>
      </c>
      <c r="B2704" t="s">
        <v>65</v>
      </c>
      <c r="C2704">
        <v>3848</v>
      </c>
      <c r="D2704" t="s">
        <v>11556</v>
      </c>
      <c r="E2704" t="s">
        <v>32</v>
      </c>
      <c r="F2704">
        <v>11.85</v>
      </c>
      <c r="G2704">
        <v>11.85</v>
      </c>
      <c r="I2704" t="s">
        <v>6935</v>
      </c>
    </row>
    <row r="2705" spans="1:9">
      <c r="A2705" t="s">
        <v>18783</v>
      </c>
      <c r="B2705" t="s">
        <v>65</v>
      </c>
      <c r="C2705">
        <v>3895</v>
      </c>
      <c r="D2705" t="s">
        <v>11557</v>
      </c>
      <c r="E2705" t="s">
        <v>32</v>
      </c>
      <c r="F2705">
        <v>13.16</v>
      </c>
      <c r="G2705">
        <v>13.16</v>
      </c>
      <c r="I2705" t="s">
        <v>6935</v>
      </c>
    </row>
    <row r="2706" spans="1:9">
      <c r="A2706" t="s">
        <v>18784</v>
      </c>
      <c r="B2706" t="s">
        <v>65</v>
      </c>
      <c r="C2706">
        <v>12404</v>
      </c>
      <c r="D2706" t="s">
        <v>11558</v>
      </c>
      <c r="E2706" t="s">
        <v>32</v>
      </c>
      <c r="F2706">
        <v>11.6</v>
      </c>
      <c r="G2706">
        <v>11.6</v>
      </c>
      <c r="I2706" t="s">
        <v>6935</v>
      </c>
    </row>
    <row r="2707" spans="1:9">
      <c r="A2707" t="s">
        <v>18785</v>
      </c>
      <c r="B2707" t="s">
        <v>65</v>
      </c>
      <c r="C2707">
        <v>3939</v>
      </c>
      <c r="D2707" t="s">
        <v>11559</v>
      </c>
      <c r="E2707" t="s">
        <v>32</v>
      </c>
      <c r="F2707">
        <v>23.91</v>
      </c>
      <c r="G2707">
        <v>23.91</v>
      </c>
      <c r="I2707" t="s">
        <v>6935</v>
      </c>
    </row>
    <row r="2708" spans="1:9">
      <c r="A2708" t="s">
        <v>18786</v>
      </c>
      <c r="B2708" t="s">
        <v>65</v>
      </c>
      <c r="C2708">
        <v>3911</v>
      </c>
      <c r="D2708" t="s">
        <v>11560</v>
      </c>
      <c r="E2708" t="s">
        <v>32</v>
      </c>
      <c r="F2708">
        <v>19.53</v>
      </c>
      <c r="G2708">
        <v>19.53</v>
      </c>
      <c r="I2708" t="s">
        <v>6935</v>
      </c>
    </row>
    <row r="2709" spans="1:9">
      <c r="A2709" t="s">
        <v>18787</v>
      </c>
      <c r="B2709" t="s">
        <v>65</v>
      </c>
      <c r="C2709">
        <v>3910</v>
      </c>
      <c r="D2709" t="s">
        <v>11561</v>
      </c>
      <c r="E2709" t="s">
        <v>32</v>
      </c>
      <c r="F2709">
        <v>13.97</v>
      </c>
      <c r="G2709">
        <v>13.97</v>
      </c>
      <c r="I2709" t="s">
        <v>6935</v>
      </c>
    </row>
    <row r="2710" spans="1:9">
      <c r="A2710" t="s">
        <v>18788</v>
      </c>
      <c r="B2710" t="s">
        <v>65</v>
      </c>
      <c r="C2710">
        <v>3908</v>
      </c>
      <c r="D2710" t="s">
        <v>11562</v>
      </c>
      <c r="E2710" t="s">
        <v>32</v>
      </c>
      <c r="F2710">
        <v>6.31</v>
      </c>
      <c r="G2710">
        <v>6.31</v>
      </c>
      <c r="I2710" t="s">
        <v>6935</v>
      </c>
    </row>
    <row r="2711" spans="1:9">
      <c r="A2711" t="s">
        <v>18789</v>
      </c>
      <c r="B2711" t="s">
        <v>65</v>
      </c>
      <c r="C2711">
        <v>3913</v>
      </c>
      <c r="D2711" t="s">
        <v>11563</v>
      </c>
      <c r="E2711" t="s">
        <v>32</v>
      </c>
      <c r="F2711">
        <v>66.790000000000006</v>
      </c>
      <c r="G2711">
        <v>66.790000000000006</v>
      </c>
      <c r="I2711" t="s">
        <v>6935</v>
      </c>
    </row>
    <row r="2712" spans="1:9">
      <c r="A2712" t="s">
        <v>18790</v>
      </c>
      <c r="B2712" t="s">
        <v>65</v>
      </c>
      <c r="C2712">
        <v>3912</v>
      </c>
      <c r="D2712" t="s">
        <v>11564</v>
      </c>
      <c r="E2712" t="s">
        <v>32</v>
      </c>
      <c r="F2712">
        <v>36.61</v>
      </c>
      <c r="G2712">
        <v>36.61</v>
      </c>
      <c r="I2712" t="s">
        <v>6935</v>
      </c>
    </row>
    <row r="2713" spans="1:9">
      <c r="A2713" t="s">
        <v>18791</v>
      </c>
      <c r="B2713" t="s">
        <v>65</v>
      </c>
      <c r="C2713">
        <v>3914</v>
      </c>
      <c r="D2713" t="s">
        <v>11565</v>
      </c>
      <c r="E2713" t="s">
        <v>32</v>
      </c>
      <c r="F2713">
        <v>100.76</v>
      </c>
      <c r="G2713">
        <v>100.76</v>
      </c>
      <c r="I2713" t="s">
        <v>6935</v>
      </c>
    </row>
    <row r="2714" spans="1:9">
      <c r="A2714" t="s">
        <v>18792</v>
      </c>
      <c r="B2714" t="s">
        <v>65</v>
      </c>
      <c r="C2714">
        <v>3909</v>
      </c>
      <c r="D2714" t="s">
        <v>11566</v>
      </c>
      <c r="E2714" t="s">
        <v>32</v>
      </c>
      <c r="F2714">
        <v>8.59</v>
      </c>
      <c r="G2714">
        <v>8.59</v>
      </c>
      <c r="I2714" t="s">
        <v>6935</v>
      </c>
    </row>
    <row r="2715" spans="1:9">
      <c r="A2715" t="s">
        <v>18793</v>
      </c>
      <c r="B2715" t="s">
        <v>65</v>
      </c>
      <c r="C2715">
        <v>3915</v>
      </c>
      <c r="D2715" t="s">
        <v>11567</v>
      </c>
      <c r="E2715" t="s">
        <v>32</v>
      </c>
      <c r="F2715">
        <v>158.9</v>
      </c>
      <c r="G2715">
        <v>158.9</v>
      </c>
      <c r="I2715" t="s">
        <v>6935</v>
      </c>
    </row>
    <row r="2716" spans="1:9">
      <c r="A2716" t="s">
        <v>18794</v>
      </c>
      <c r="B2716" t="s">
        <v>65</v>
      </c>
      <c r="C2716">
        <v>3916</v>
      </c>
      <c r="D2716" t="s">
        <v>11568</v>
      </c>
      <c r="E2716" t="s">
        <v>32</v>
      </c>
      <c r="F2716">
        <v>289.48</v>
      </c>
      <c r="G2716">
        <v>289.48</v>
      </c>
      <c r="I2716" t="s">
        <v>6935</v>
      </c>
    </row>
    <row r="2717" spans="1:9">
      <c r="A2717" t="s">
        <v>18795</v>
      </c>
      <c r="B2717" t="s">
        <v>65</v>
      </c>
      <c r="C2717">
        <v>3917</v>
      </c>
      <c r="D2717" t="s">
        <v>11569</v>
      </c>
      <c r="E2717" t="s">
        <v>32</v>
      </c>
      <c r="F2717">
        <v>477.46</v>
      </c>
      <c r="G2717">
        <v>477.46</v>
      </c>
      <c r="I2717" t="s">
        <v>6935</v>
      </c>
    </row>
    <row r="2718" spans="1:9">
      <c r="A2718" t="s">
        <v>31892</v>
      </c>
      <c r="B2718" t="s">
        <v>65</v>
      </c>
      <c r="C2718">
        <v>45266</v>
      </c>
      <c r="D2718" t="s">
        <v>31893</v>
      </c>
      <c r="E2718" t="s">
        <v>9354</v>
      </c>
      <c r="F2718">
        <v>3.3</v>
      </c>
      <c r="G2718">
        <v>3.3</v>
      </c>
      <c r="I2718" t="s">
        <v>6935</v>
      </c>
    </row>
    <row r="2719" spans="1:9">
      <c r="A2719" t="s">
        <v>18796</v>
      </c>
      <c r="B2719" t="s">
        <v>65</v>
      </c>
      <c r="C2719">
        <v>1904</v>
      </c>
      <c r="D2719" t="s">
        <v>11570</v>
      </c>
      <c r="E2719" t="s">
        <v>32</v>
      </c>
      <c r="F2719">
        <v>0.74</v>
      </c>
      <c r="G2719">
        <v>0.74</v>
      </c>
      <c r="I2719" t="s">
        <v>6935</v>
      </c>
    </row>
    <row r="2720" spans="1:9">
      <c r="A2720" t="s">
        <v>18797</v>
      </c>
      <c r="B2720" t="s">
        <v>65</v>
      </c>
      <c r="C2720">
        <v>1899</v>
      </c>
      <c r="D2720" t="s">
        <v>11571</v>
      </c>
      <c r="E2720" t="s">
        <v>32</v>
      </c>
      <c r="F2720">
        <v>0.84</v>
      </c>
      <c r="G2720">
        <v>0.84</v>
      </c>
      <c r="I2720" t="s">
        <v>6935</v>
      </c>
    </row>
    <row r="2721" spans="1:9">
      <c r="A2721" t="s">
        <v>18798</v>
      </c>
      <c r="B2721" t="s">
        <v>65</v>
      </c>
      <c r="C2721">
        <v>1900</v>
      </c>
      <c r="D2721" t="s">
        <v>11572</v>
      </c>
      <c r="E2721" t="s">
        <v>32</v>
      </c>
      <c r="F2721">
        <v>1.37</v>
      </c>
      <c r="G2721">
        <v>1.37</v>
      </c>
      <c r="I2721" t="s">
        <v>6935</v>
      </c>
    </row>
    <row r="2722" spans="1:9">
      <c r="A2722" t="s">
        <v>18799</v>
      </c>
      <c r="B2722" t="s">
        <v>65</v>
      </c>
      <c r="C2722">
        <v>12407</v>
      </c>
      <c r="D2722" t="s">
        <v>11573</v>
      </c>
      <c r="E2722" t="s">
        <v>32</v>
      </c>
      <c r="F2722">
        <v>36.15</v>
      </c>
      <c r="G2722">
        <v>36.15</v>
      </c>
      <c r="I2722" t="s">
        <v>6935</v>
      </c>
    </row>
    <row r="2723" spans="1:9">
      <c r="A2723" t="s">
        <v>18800</v>
      </c>
      <c r="B2723" t="s">
        <v>65</v>
      </c>
      <c r="C2723">
        <v>12408</v>
      </c>
      <c r="D2723" t="s">
        <v>11574</v>
      </c>
      <c r="E2723" t="s">
        <v>32</v>
      </c>
      <c r="F2723">
        <v>20.399999999999999</v>
      </c>
      <c r="G2723">
        <v>20.399999999999999</v>
      </c>
      <c r="I2723" t="s">
        <v>6935</v>
      </c>
    </row>
    <row r="2724" spans="1:9">
      <c r="A2724" t="s">
        <v>18801</v>
      </c>
      <c r="B2724" t="s">
        <v>65</v>
      </c>
      <c r="C2724">
        <v>12409</v>
      </c>
      <c r="D2724" t="s">
        <v>11575</v>
      </c>
      <c r="E2724" t="s">
        <v>32</v>
      </c>
      <c r="F2724">
        <v>20.399999999999999</v>
      </c>
      <c r="G2724">
        <v>20.399999999999999</v>
      </c>
      <c r="I2724" t="s">
        <v>6935</v>
      </c>
    </row>
    <row r="2725" spans="1:9">
      <c r="A2725" t="s">
        <v>18802</v>
      </c>
      <c r="B2725" t="s">
        <v>65</v>
      </c>
      <c r="C2725">
        <v>12410</v>
      </c>
      <c r="D2725" t="s">
        <v>11576</v>
      </c>
      <c r="E2725" t="s">
        <v>32</v>
      </c>
      <c r="F2725">
        <v>14.05</v>
      </c>
      <c r="G2725">
        <v>14.05</v>
      </c>
      <c r="I2725" t="s">
        <v>6935</v>
      </c>
    </row>
    <row r="2726" spans="1:9">
      <c r="A2726" t="s">
        <v>18803</v>
      </c>
      <c r="B2726" t="s">
        <v>65</v>
      </c>
      <c r="C2726">
        <v>3936</v>
      </c>
      <c r="D2726" t="s">
        <v>11577</v>
      </c>
      <c r="E2726" t="s">
        <v>32</v>
      </c>
      <c r="F2726">
        <v>25.39</v>
      </c>
      <c r="G2726">
        <v>25.39</v>
      </c>
      <c r="I2726" t="s">
        <v>6935</v>
      </c>
    </row>
    <row r="2727" spans="1:9">
      <c r="A2727" t="s">
        <v>18804</v>
      </c>
      <c r="B2727" t="s">
        <v>65</v>
      </c>
      <c r="C2727">
        <v>3924</v>
      </c>
      <c r="D2727" t="s">
        <v>11578</v>
      </c>
      <c r="E2727" t="s">
        <v>32</v>
      </c>
      <c r="F2727">
        <v>25.39</v>
      </c>
      <c r="G2727">
        <v>25.39</v>
      </c>
      <c r="I2727" t="s">
        <v>6935</v>
      </c>
    </row>
    <row r="2728" spans="1:9">
      <c r="A2728" t="s">
        <v>18805</v>
      </c>
      <c r="B2728" t="s">
        <v>65</v>
      </c>
      <c r="C2728">
        <v>3922</v>
      </c>
      <c r="D2728" t="s">
        <v>11579</v>
      </c>
      <c r="E2728" t="s">
        <v>32</v>
      </c>
      <c r="F2728">
        <v>23.36</v>
      </c>
      <c r="G2728">
        <v>23.36</v>
      </c>
      <c r="I2728" t="s">
        <v>6935</v>
      </c>
    </row>
    <row r="2729" spans="1:9">
      <c r="A2729" t="s">
        <v>18806</v>
      </c>
      <c r="B2729" t="s">
        <v>65</v>
      </c>
      <c r="C2729">
        <v>3923</v>
      </c>
      <c r="D2729" t="s">
        <v>11580</v>
      </c>
      <c r="E2729" t="s">
        <v>32</v>
      </c>
      <c r="F2729">
        <v>25.39</v>
      </c>
      <c r="G2729">
        <v>25.39</v>
      </c>
      <c r="I2729" t="s">
        <v>6935</v>
      </c>
    </row>
    <row r="2730" spans="1:9">
      <c r="A2730" t="s">
        <v>18807</v>
      </c>
      <c r="B2730" t="s">
        <v>65</v>
      </c>
      <c r="C2730">
        <v>3921</v>
      </c>
      <c r="D2730" t="s">
        <v>11581</v>
      </c>
      <c r="E2730" t="s">
        <v>32</v>
      </c>
      <c r="F2730">
        <v>20.96</v>
      </c>
      <c r="G2730">
        <v>20.96</v>
      </c>
      <c r="I2730" t="s">
        <v>6935</v>
      </c>
    </row>
    <row r="2731" spans="1:9">
      <c r="A2731" t="s">
        <v>18808</v>
      </c>
      <c r="B2731" t="s">
        <v>65</v>
      </c>
      <c r="C2731">
        <v>3937</v>
      </c>
      <c r="D2731" t="s">
        <v>11582</v>
      </c>
      <c r="E2731" t="s">
        <v>32</v>
      </c>
      <c r="F2731">
        <v>20.95</v>
      </c>
      <c r="G2731">
        <v>20.95</v>
      </c>
      <c r="I2731" t="s">
        <v>6935</v>
      </c>
    </row>
    <row r="2732" spans="1:9">
      <c r="A2732" t="s">
        <v>18809</v>
      </c>
      <c r="B2732" t="s">
        <v>65</v>
      </c>
      <c r="C2732">
        <v>3920</v>
      </c>
      <c r="D2732" t="s">
        <v>11583</v>
      </c>
      <c r="E2732" t="s">
        <v>32</v>
      </c>
      <c r="F2732">
        <v>20.95</v>
      </c>
      <c r="G2732">
        <v>20.95</v>
      </c>
      <c r="I2732" t="s">
        <v>6935</v>
      </c>
    </row>
    <row r="2733" spans="1:9">
      <c r="A2733" t="s">
        <v>18810</v>
      </c>
      <c r="B2733" t="s">
        <v>65</v>
      </c>
      <c r="C2733">
        <v>3938</v>
      </c>
      <c r="D2733" t="s">
        <v>11584</v>
      </c>
      <c r="E2733" t="s">
        <v>32</v>
      </c>
      <c r="F2733">
        <v>13.81</v>
      </c>
      <c r="G2733">
        <v>13.81</v>
      </c>
      <c r="I2733" t="s">
        <v>6935</v>
      </c>
    </row>
    <row r="2734" spans="1:9">
      <c r="A2734" t="s">
        <v>18811</v>
      </c>
      <c r="B2734" t="s">
        <v>65</v>
      </c>
      <c r="C2734">
        <v>3919</v>
      </c>
      <c r="D2734" t="s">
        <v>11585</v>
      </c>
      <c r="E2734" t="s">
        <v>32</v>
      </c>
      <c r="F2734">
        <v>14.08</v>
      </c>
      <c r="G2734">
        <v>14.08</v>
      </c>
      <c r="I2734" t="s">
        <v>6935</v>
      </c>
    </row>
    <row r="2735" spans="1:9">
      <c r="A2735" t="s">
        <v>18812</v>
      </c>
      <c r="B2735" t="s">
        <v>65</v>
      </c>
      <c r="C2735">
        <v>3927</v>
      </c>
      <c r="D2735" t="s">
        <v>11586</v>
      </c>
      <c r="E2735" t="s">
        <v>32</v>
      </c>
      <c r="F2735">
        <v>71.319999999999993</v>
      </c>
      <c r="G2735">
        <v>71.319999999999993</v>
      </c>
      <c r="I2735" t="s">
        <v>6935</v>
      </c>
    </row>
    <row r="2736" spans="1:9">
      <c r="A2736" t="s">
        <v>18813</v>
      </c>
      <c r="B2736" t="s">
        <v>65</v>
      </c>
      <c r="C2736">
        <v>3928</v>
      </c>
      <c r="D2736" t="s">
        <v>11587</v>
      </c>
      <c r="E2736" t="s">
        <v>32</v>
      </c>
      <c r="F2736">
        <v>71.319999999999993</v>
      </c>
      <c r="G2736">
        <v>71.319999999999993</v>
      </c>
      <c r="I2736" t="s">
        <v>6935</v>
      </c>
    </row>
    <row r="2737" spans="1:9">
      <c r="A2737" t="s">
        <v>18814</v>
      </c>
      <c r="B2737" t="s">
        <v>65</v>
      </c>
      <c r="C2737">
        <v>3926</v>
      </c>
      <c r="D2737" t="s">
        <v>11588</v>
      </c>
      <c r="E2737" t="s">
        <v>32</v>
      </c>
      <c r="F2737">
        <v>40.659999999999997</v>
      </c>
      <c r="G2737">
        <v>40.659999999999997</v>
      </c>
      <c r="I2737" t="s">
        <v>6935</v>
      </c>
    </row>
    <row r="2738" spans="1:9">
      <c r="A2738" t="s">
        <v>18815</v>
      </c>
      <c r="B2738" t="s">
        <v>65</v>
      </c>
      <c r="C2738">
        <v>3935</v>
      </c>
      <c r="D2738" t="s">
        <v>11589</v>
      </c>
      <c r="E2738" t="s">
        <v>32</v>
      </c>
      <c r="F2738">
        <v>40.659999999999997</v>
      </c>
      <c r="G2738">
        <v>40.659999999999997</v>
      </c>
      <c r="I2738" t="s">
        <v>6935</v>
      </c>
    </row>
    <row r="2739" spans="1:9">
      <c r="A2739" t="s">
        <v>18816</v>
      </c>
      <c r="B2739" t="s">
        <v>65</v>
      </c>
      <c r="C2739">
        <v>3925</v>
      </c>
      <c r="D2739" t="s">
        <v>11590</v>
      </c>
      <c r="E2739" t="s">
        <v>32</v>
      </c>
      <c r="F2739">
        <v>40.659999999999997</v>
      </c>
      <c r="G2739">
        <v>40.659999999999997</v>
      </c>
      <c r="I2739" t="s">
        <v>6935</v>
      </c>
    </row>
    <row r="2740" spans="1:9">
      <c r="A2740" t="s">
        <v>18817</v>
      </c>
      <c r="B2740" t="s">
        <v>65</v>
      </c>
      <c r="C2740">
        <v>3929</v>
      </c>
      <c r="D2740" t="s">
        <v>11591</v>
      </c>
      <c r="E2740" t="s">
        <v>32</v>
      </c>
      <c r="F2740">
        <v>108.66</v>
      </c>
      <c r="G2740">
        <v>108.66</v>
      </c>
      <c r="I2740" t="s">
        <v>6935</v>
      </c>
    </row>
    <row r="2741" spans="1:9">
      <c r="A2741" t="s">
        <v>18818</v>
      </c>
      <c r="B2741" t="s">
        <v>65</v>
      </c>
      <c r="C2741">
        <v>3931</v>
      </c>
      <c r="D2741" t="s">
        <v>11592</v>
      </c>
      <c r="E2741" t="s">
        <v>32</v>
      </c>
      <c r="F2741">
        <v>108.66</v>
      </c>
      <c r="G2741">
        <v>108.66</v>
      </c>
      <c r="I2741" t="s">
        <v>6935</v>
      </c>
    </row>
    <row r="2742" spans="1:9">
      <c r="A2742" t="s">
        <v>18819</v>
      </c>
      <c r="B2742" t="s">
        <v>65</v>
      </c>
      <c r="C2742">
        <v>3930</v>
      </c>
      <c r="D2742" t="s">
        <v>11593</v>
      </c>
      <c r="E2742" t="s">
        <v>32</v>
      </c>
      <c r="F2742">
        <v>108.66</v>
      </c>
      <c r="G2742">
        <v>108.66</v>
      </c>
      <c r="I2742" t="s">
        <v>6935</v>
      </c>
    </row>
    <row r="2743" spans="1:9">
      <c r="A2743" t="s">
        <v>18820</v>
      </c>
      <c r="B2743" t="s">
        <v>65</v>
      </c>
      <c r="C2743">
        <v>12406</v>
      </c>
      <c r="D2743" t="s">
        <v>11594</v>
      </c>
      <c r="E2743" t="s">
        <v>32</v>
      </c>
      <c r="F2743">
        <v>9.98</v>
      </c>
      <c r="G2743">
        <v>9.98</v>
      </c>
      <c r="I2743" t="s">
        <v>6935</v>
      </c>
    </row>
    <row r="2744" spans="1:9">
      <c r="A2744" t="s">
        <v>18821</v>
      </c>
      <c r="B2744" t="s">
        <v>65</v>
      </c>
      <c r="C2744">
        <v>3932</v>
      </c>
      <c r="D2744" t="s">
        <v>11595</v>
      </c>
      <c r="E2744" t="s">
        <v>32</v>
      </c>
      <c r="F2744">
        <v>187.63</v>
      </c>
      <c r="G2744">
        <v>187.63</v>
      </c>
      <c r="I2744" t="s">
        <v>6935</v>
      </c>
    </row>
    <row r="2745" spans="1:9">
      <c r="A2745" t="s">
        <v>18822</v>
      </c>
      <c r="B2745" t="s">
        <v>65</v>
      </c>
      <c r="C2745">
        <v>3933</v>
      </c>
      <c r="D2745" t="s">
        <v>11596</v>
      </c>
      <c r="E2745" t="s">
        <v>32</v>
      </c>
      <c r="F2745">
        <v>187.63</v>
      </c>
      <c r="G2745">
        <v>187.63</v>
      </c>
      <c r="I2745" t="s">
        <v>6935</v>
      </c>
    </row>
    <row r="2746" spans="1:9">
      <c r="A2746" t="s">
        <v>18823</v>
      </c>
      <c r="B2746" t="s">
        <v>65</v>
      </c>
      <c r="C2746">
        <v>3934</v>
      </c>
      <c r="D2746" t="s">
        <v>11597</v>
      </c>
      <c r="E2746" t="s">
        <v>32</v>
      </c>
      <c r="F2746">
        <v>187.63</v>
      </c>
      <c r="G2746">
        <v>187.63</v>
      </c>
      <c r="I2746" t="s">
        <v>6935</v>
      </c>
    </row>
    <row r="2747" spans="1:9">
      <c r="A2747" t="s">
        <v>18824</v>
      </c>
      <c r="B2747" t="s">
        <v>65</v>
      </c>
      <c r="C2747">
        <v>40355</v>
      </c>
      <c r="D2747" t="s">
        <v>11598</v>
      </c>
      <c r="E2747" t="s">
        <v>32</v>
      </c>
      <c r="F2747">
        <v>12.72</v>
      </c>
      <c r="G2747">
        <v>12.72</v>
      </c>
      <c r="I2747" t="s">
        <v>6935</v>
      </c>
    </row>
    <row r="2748" spans="1:9">
      <c r="A2748" t="s">
        <v>18825</v>
      </c>
      <c r="B2748" t="s">
        <v>65</v>
      </c>
      <c r="C2748">
        <v>40364</v>
      </c>
      <c r="D2748" t="s">
        <v>11599</v>
      </c>
      <c r="E2748" t="s">
        <v>32</v>
      </c>
      <c r="F2748">
        <v>59.6</v>
      </c>
      <c r="G2748">
        <v>59.6</v>
      </c>
      <c r="I2748" t="s">
        <v>6935</v>
      </c>
    </row>
    <row r="2749" spans="1:9">
      <c r="A2749" t="s">
        <v>18826</v>
      </c>
      <c r="B2749" t="s">
        <v>65</v>
      </c>
      <c r="C2749">
        <v>40361</v>
      </c>
      <c r="D2749" t="s">
        <v>11600</v>
      </c>
      <c r="E2749" t="s">
        <v>32</v>
      </c>
      <c r="F2749">
        <v>46.6</v>
      </c>
      <c r="G2749">
        <v>46.6</v>
      </c>
      <c r="I2749" t="s">
        <v>6935</v>
      </c>
    </row>
    <row r="2750" spans="1:9">
      <c r="A2750" t="s">
        <v>18827</v>
      </c>
      <c r="B2750" t="s">
        <v>65</v>
      </c>
      <c r="C2750">
        <v>40358</v>
      </c>
      <c r="D2750" t="s">
        <v>11601</v>
      </c>
      <c r="E2750" t="s">
        <v>32</v>
      </c>
      <c r="F2750">
        <v>17.760000000000002</v>
      </c>
      <c r="G2750">
        <v>17.760000000000002</v>
      </c>
      <c r="I2750" t="s">
        <v>6935</v>
      </c>
    </row>
    <row r="2751" spans="1:9">
      <c r="A2751" t="s">
        <v>18828</v>
      </c>
      <c r="B2751" t="s">
        <v>65</v>
      </c>
      <c r="C2751">
        <v>40370</v>
      </c>
      <c r="D2751" t="s">
        <v>11602</v>
      </c>
      <c r="E2751" t="s">
        <v>32</v>
      </c>
      <c r="F2751">
        <v>189.1</v>
      </c>
      <c r="G2751">
        <v>189.1</v>
      </c>
      <c r="I2751" t="s">
        <v>6935</v>
      </c>
    </row>
    <row r="2752" spans="1:9">
      <c r="A2752" t="s">
        <v>18829</v>
      </c>
      <c r="B2752" t="s">
        <v>65</v>
      </c>
      <c r="C2752">
        <v>40367</v>
      </c>
      <c r="D2752" t="s">
        <v>11603</v>
      </c>
      <c r="E2752" t="s">
        <v>32</v>
      </c>
      <c r="F2752">
        <v>93.99</v>
      </c>
      <c r="G2752">
        <v>93.99</v>
      </c>
      <c r="I2752" t="s">
        <v>6935</v>
      </c>
    </row>
    <row r="2753" spans="1:9">
      <c r="A2753" t="s">
        <v>18830</v>
      </c>
      <c r="B2753" t="s">
        <v>65</v>
      </c>
      <c r="C2753">
        <v>40373</v>
      </c>
      <c r="D2753" t="s">
        <v>11604</v>
      </c>
      <c r="E2753" t="s">
        <v>32</v>
      </c>
      <c r="F2753">
        <v>255.72</v>
      </c>
      <c r="G2753">
        <v>255.72</v>
      </c>
      <c r="I2753" t="s">
        <v>6935</v>
      </c>
    </row>
    <row r="2754" spans="1:9">
      <c r="A2754" t="s">
        <v>18831</v>
      </c>
      <c r="B2754" t="s">
        <v>65</v>
      </c>
      <c r="C2754">
        <v>3907</v>
      </c>
      <c r="D2754" t="s">
        <v>11605</v>
      </c>
      <c r="E2754" t="s">
        <v>32</v>
      </c>
      <c r="F2754">
        <v>5.59</v>
      </c>
      <c r="G2754">
        <v>5.59</v>
      </c>
      <c r="I2754" t="s">
        <v>6935</v>
      </c>
    </row>
    <row r="2755" spans="1:9">
      <c r="A2755" t="s">
        <v>18832</v>
      </c>
      <c r="B2755" t="s">
        <v>65</v>
      </c>
      <c r="C2755">
        <v>3889</v>
      </c>
      <c r="D2755" t="s">
        <v>11606</v>
      </c>
      <c r="E2755" t="s">
        <v>32</v>
      </c>
      <c r="F2755">
        <v>3.97</v>
      </c>
      <c r="G2755">
        <v>3.97</v>
      </c>
      <c r="I2755" t="s">
        <v>6935</v>
      </c>
    </row>
    <row r="2756" spans="1:9">
      <c r="A2756" t="s">
        <v>18833</v>
      </c>
      <c r="B2756" t="s">
        <v>65</v>
      </c>
      <c r="C2756">
        <v>3868</v>
      </c>
      <c r="D2756" t="s">
        <v>11607</v>
      </c>
      <c r="E2756" t="s">
        <v>32</v>
      </c>
      <c r="F2756">
        <v>1.46</v>
      </c>
      <c r="G2756">
        <v>1.46</v>
      </c>
      <c r="I2756" t="s">
        <v>6935</v>
      </c>
    </row>
    <row r="2757" spans="1:9">
      <c r="A2757" t="s">
        <v>18834</v>
      </c>
      <c r="B2757" t="s">
        <v>65</v>
      </c>
      <c r="C2757">
        <v>3869</v>
      </c>
      <c r="D2757" t="s">
        <v>11608</v>
      </c>
      <c r="E2757" t="s">
        <v>32</v>
      </c>
      <c r="F2757">
        <v>3.23</v>
      </c>
      <c r="G2757">
        <v>3.23</v>
      </c>
      <c r="I2757" t="s">
        <v>6935</v>
      </c>
    </row>
    <row r="2758" spans="1:9">
      <c r="A2758" t="s">
        <v>18835</v>
      </c>
      <c r="B2758" t="s">
        <v>65</v>
      </c>
      <c r="C2758">
        <v>3872</v>
      </c>
      <c r="D2758" t="s">
        <v>11609</v>
      </c>
      <c r="E2758" t="s">
        <v>32</v>
      </c>
      <c r="F2758">
        <v>5.51</v>
      </c>
      <c r="G2758">
        <v>5.51</v>
      </c>
      <c r="I2758" t="s">
        <v>6935</v>
      </c>
    </row>
    <row r="2759" spans="1:9">
      <c r="A2759" t="s">
        <v>18836</v>
      </c>
      <c r="B2759" t="s">
        <v>65</v>
      </c>
      <c r="C2759">
        <v>3850</v>
      </c>
      <c r="D2759" t="s">
        <v>11610</v>
      </c>
      <c r="E2759" t="s">
        <v>32</v>
      </c>
      <c r="F2759">
        <v>12.72</v>
      </c>
      <c r="G2759">
        <v>12.72</v>
      </c>
      <c r="I2759" t="s">
        <v>6935</v>
      </c>
    </row>
    <row r="2760" spans="1:9">
      <c r="A2760" t="s">
        <v>18837</v>
      </c>
      <c r="B2760" t="s">
        <v>65</v>
      </c>
      <c r="C2760">
        <v>38023</v>
      </c>
      <c r="D2760" t="s">
        <v>11611</v>
      </c>
      <c r="E2760" t="s">
        <v>32</v>
      </c>
      <c r="F2760">
        <v>6.47</v>
      </c>
      <c r="G2760">
        <v>6.47</v>
      </c>
      <c r="I2760" t="s">
        <v>6935</v>
      </c>
    </row>
    <row r="2761" spans="1:9">
      <c r="A2761" t="s">
        <v>18838</v>
      </c>
      <c r="B2761" t="s">
        <v>65</v>
      </c>
      <c r="C2761">
        <v>37986</v>
      </c>
      <c r="D2761" t="s">
        <v>11612</v>
      </c>
      <c r="E2761" t="s">
        <v>32</v>
      </c>
      <c r="F2761">
        <v>2.56</v>
      </c>
      <c r="G2761">
        <v>2.56</v>
      </c>
      <c r="I2761" t="s">
        <v>6935</v>
      </c>
    </row>
    <row r="2762" spans="1:9">
      <c r="A2762" t="s">
        <v>18839</v>
      </c>
      <c r="B2762" t="s">
        <v>65</v>
      </c>
      <c r="C2762">
        <v>21120</v>
      </c>
      <c r="D2762" t="s">
        <v>11613</v>
      </c>
      <c r="E2762" t="s">
        <v>32</v>
      </c>
      <c r="F2762">
        <v>13.07</v>
      </c>
      <c r="G2762">
        <v>13.07</v>
      </c>
      <c r="I2762" t="s">
        <v>6935</v>
      </c>
    </row>
    <row r="2763" spans="1:9">
      <c r="A2763" t="s">
        <v>18840</v>
      </c>
      <c r="B2763" t="s">
        <v>65</v>
      </c>
      <c r="C2763">
        <v>39318</v>
      </c>
      <c r="D2763" t="s">
        <v>11614</v>
      </c>
      <c r="E2763" t="s">
        <v>32</v>
      </c>
      <c r="F2763">
        <v>12.15</v>
      </c>
      <c r="G2763">
        <v>12.15</v>
      </c>
      <c r="I2763" t="s">
        <v>6935</v>
      </c>
    </row>
    <row r="2764" spans="1:9">
      <c r="A2764" t="s">
        <v>18841</v>
      </c>
      <c r="B2764" t="s">
        <v>65</v>
      </c>
      <c r="C2764">
        <v>37987</v>
      </c>
      <c r="D2764" t="s">
        <v>11615</v>
      </c>
      <c r="E2764" t="s">
        <v>32</v>
      </c>
      <c r="F2764">
        <v>127.78</v>
      </c>
      <c r="G2764">
        <v>127.78</v>
      </c>
      <c r="I2764" t="s">
        <v>6935</v>
      </c>
    </row>
    <row r="2765" spans="1:9">
      <c r="A2765" t="s">
        <v>18842</v>
      </c>
      <c r="B2765" t="s">
        <v>65</v>
      </c>
      <c r="C2765">
        <v>37988</v>
      </c>
      <c r="D2765" t="s">
        <v>11616</v>
      </c>
      <c r="E2765" t="s">
        <v>32</v>
      </c>
      <c r="F2765">
        <v>203.05</v>
      </c>
      <c r="G2765">
        <v>203.05</v>
      </c>
      <c r="I2765" t="s">
        <v>6935</v>
      </c>
    </row>
    <row r="2766" spans="1:9">
      <c r="A2766" t="s">
        <v>18843</v>
      </c>
      <c r="B2766" t="s">
        <v>65</v>
      </c>
      <c r="C2766">
        <v>40366</v>
      </c>
      <c r="D2766" t="s">
        <v>11617</v>
      </c>
      <c r="E2766" t="s">
        <v>32</v>
      </c>
      <c r="F2766">
        <v>46.49</v>
      </c>
      <c r="G2766">
        <v>46.49</v>
      </c>
      <c r="I2766" t="s">
        <v>6935</v>
      </c>
    </row>
    <row r="2767" spans="1:9">
      <c r="A2767" t="s">
        <v>18844</v>
      </c>
      <c r="B2767" t="s">
        <v>65</v>
      </c>
      <c r="C2767">
        <v>40363</v>
      </c>
      <c r="D2767" t="s">
        <v>11618</v>
      </c>
      <c r="E2767" t="s">
        <v>32</v>
      </c>
      <c r="F2767">
        <v>36.36</v>
      </c>
      <c r="G2767">
        <v>36.36</v>
      </c>
      <c r="I2767" t="s">
        <v>6935</v>
      </c>
    </row>
    <row r="2768" spans="1:9">
      <c r="A2768" t="s">
        <v>18845</v>
      </c>
      <c r="B2768" t="s">
        <v>65</v>
      </c>
      <c r="C2768">
        <v>40360</v>
      </c>
      <c r="D2768" t="s">
        <v>11619</v>
      </c>
      <c r="E2768" t="s">
        <v>32</v>
      </c>
      <c r="F2768">
        <v>23.84</v>
      </c>
      <c r="G2768">
        <v>23.84</v>
      </c>
      <c r="I2768" t="s">
        <v>6935</v>
      </c>
    </row>
    <row r="2769" spans="1:9">
      <c r="A2769" t="s">
        <v>18846</v>
      </c>
      <c r="B2769" t="s">
        <v>65</v>
      </c>
      <c r="C2769">
        <v>40354</v>
      </c>
      <c r="D2769" t="s">
        <v>11620</v>
      </c>
      <c r="E2769" t="s">
        <v>32</v>
      </c>
      <c r="F2769">
        <v>15.83</v>
      </c>
      <c r="G2769">
        <v>15.83</v>
      </c>
      <c r="I2769" t="s">
        <v>8951</v>
      </c>
    </row>
    <row r="2770" spans="1:9">
      <c r="A2770" t="s">
        <v>18847</v>
      </c>
      <c r="B2770" t="s">
        <v>65</v>
      </c>
      <c r="C2770">
        <v>40372</v>
      </c>
      <c r="D2770" t="s">
        <v>11621</v>
      </c>
      <c r="E2770" t="s">
        <v>32</v>
      </c>
      <c r="F2770">
        <v>147.19999999999999</v>
      </c>
      <c r="G2770">
        <v>147.19999999999999</v>
      </c>
      <c r="I2770" t="s">
        <v>6935</v>
      </c>
    </row>
    <row r="2771" spans="1:9">
      <c r="A2771" t="s">
        <v>18848</v>
      </c>
      <c r="B2771" t="s">
        <v>65</v>
      </c>
      <c r="C2771">
        <v>40369</v>
      </c>
      <c r="D2771" t="s">
        <v>11622</v>
      </c>
      <c r="E2771" t="s">
        <v>32</v>
      </c>
      <c r="F2771">
        <v>73.260000000000005</v>
      </c>
      <c r="G2771">
        <v>73.260000000000005</v>
      </c>
      <c r="I2771" t="s">
        <v>6935</v>
      </c>
    </row>
    <row r="2772" spans="1:9">
      <c r="A2772" t="s">
        <v>18849</v>
      </c>
      <c r="B2772" t="s">
        <v>65</v>
      </c>
      <c r="C2772">
        <v>40375</v>
      </c>
      <c r="D2772" t="s">
        <v>11623</v>
      </c>
      <c r="E2772" t="s">
        <v>32</v>
      </c>
      <c r="F2772">
        <v>199.28</v>
      </c>
      <c r="G2772">
        <v>199.28</v>
      </c>
      <c r="I2772" t="s">
        <v>6935</v>
      </c>
    </row>
    <row r="2773" spans="1:9">
      <c r="A2773" t="s">
        <v>18850</v>
      </c>
      <c r="B2773" t="s">
        <v>65</v>
      </c>
      <c r="C2773">
        <v>40357</v>
      </c>
      <c r="D2773" t="s">
        <v>11624</v>
      </c>
      <c r="E2773" t="s">
        <v>32</v>
      </c>
      <c r="F2773">
        <v>17.760000000000002</v>
      </c>
      <c r="G2773">
        <v>17.760000000000002</v>
      </c>
      <c r="I2773" t="s">
        <v>6935</v>
      </c>
    </row>
    <row r="2774" spans="1:9">
      <c r="A2774" t="s">
        <v>18851</v>
      </c>
      <c r="B2774" t="s">
        <v>65</v>
      </c>
      <c r="C2774">
        <v>1893</v>
      </c>
      <c r="D2774" t="s">
        <v>11625</v>
      </c>
      <c r="E2774" t="s">
        <v>32</v>
      </c>
      <c r="F2774">
        <v>2.81</v>
      </c>
      <c r="G2774">
        <v>2.81</v>
      </c>
      <c r="I2774" t="s">
        <v>6935</v>
      </c>
    </row>
    <row r="2775" spans="1:9">
      <c r="A2775" t="s">
        <v>18852</v>
      </c>
      <c r="B2775" t="s">
        <v>65</v>
      </c>
      <c r="C2775">
        <v>1902</v>
      </c>
      <c r="D2775" t="s">
        <v>11626</v>
      </c>
      <c r="E2775" t="s">
        <v>32</v>
      </c>
      <c r="F2775">
        <v>2.0499999999999998</v>
      </c>
      <c r="G2775">
        <v>2.0499999999999998</v>
      </c>
      <c r="I2775" t="s">
        <v>6935</v>
      </c>
    </row>
    <row r="2776" spans="1:9">
      <c r="A2776" t="s">
        <v>18853</v>
      </c>
      <c r="B2776" t="s">
        <v>65</v>
      </c>
      <c r="C2776">
        <v>1892</v>
      </c>
      <c r="D2776" t="s">
        <v>11627</v>
      </c>
      <c r="E2776" t="s">
        <v>32</v>
      </c>
      <c r="F2776">
        <v>1.32</v>
      </c>
      <c r="G2776">
        <v>1.32</v>
      </c>
      <c r="I2776" t="s">
        <v>6935</v>
      </c>
    </row>
    <row r="2777" spans="1:9">
      <c r="A2777" t="s">
        <v>18854</v>
      </c>
      <c r="B2777" t="s">
        <v>65</v>
      </c>
      <c r="C2777">
        <v>1901</v>
      </c>
      <c r="D2777" t="s">
        <v>11628</v>
      </c>
      <c r="E2777" t="s">
        <v>32</v>
      </c>
      <c r="F2777">
        <v>0.64</v>
      </c>
      <c r="G2777">
        <v>0.64</v>
      </c>
      <c r="I2777" t="s">
        <v>6935</v>
      </c>
    </row>
    <row r="2778" spans="1:9">
      <c r="A2778" t="s">
        <v>18855</v>
      </c>
      <c r="B2778" t="s">
        <v>65</v>
      </c>
      <c r="C2778">
        <v>1907</v>
      </c>
      <c r="D2778" t="s">
        <v>11629</v>
      </c>
      <c r="E2778" t="s">
        <v>32</v>
      </c>
      <c r="F2778">
        <v>9.06</v>
      </c>
      <c r="G2778">
        <v>9.06</v>
      </c>
      <c r="I2778" t="s">
        <v>6935</v>
      </c>
    </row>
    <row r="2779" spans="1:9">
      <c r="A2779" t="s">
        <v>18856</v>
      </c>
      <c r="B2779" t="s">
        <v>65</v>
      </c>
      <c r="C2779">
        <v>1894</v>
      </c>
      <c r="D2779" t="s">
        <v>11630</v>
      </c>
      <c r="E2779" t="s">
        <v>32</v>
      </c>
      <c r="F2779">
        <v>4.07</v>
      </c>
      <c r="G2779">
        <v>4.07</v>
      </c>
      <c r="I2779" t="s">
        <v>6935</v>
      </c>
    </row>
    <row r="2780" spans="1:9">
      <c r="A2780" t="s">
        <v>18857</v>
      </c>
      <c r="B2780" t="s">
        <v>65</v>
      </c>
      <c r="C2780">
        <v>1896</v>
      </c>
      <c r="D2780" t="s">
        <v>11631</v>
      </c>
      <c r="E2780" t="s">
        <v>32</v>
      </c>
      <c r="F2780">
        <v>12.16</v>
      </c>
      <c r="G2780">
        <v>12.16</v>
      </c>
      <c r="I2780" t="s">
        <v>6935</v>
      </c>
    </row>
    <row r="2781" spans="1:9">
      <c r="A2781" t="s">
        <v>18858</v>
      </c>
      <c r="B2781" t="s">
        <v>65</v>
      </c>
      <c r="C2781">
        <v>1891</v>
      </c>
      <c r="D2781" t="s">
        <v>11632</v>
      </c>
      <c r="E2781" t="s">
        <v>32</v>
      </c>
      <c r="F2781">
        <v>0.94</v>
      </c>
      <c r="G2781">
        <v>0.94</v>
      </c>
      <c r="I2781" t="s">
        <v>6935</v>
      </c>
    </row>
    <row r="2782" spans="1:9">
      <c r="A2782" t="s">
        <v>18859</v>
      </c>
      <c r="B2782" t="s">
        <v>65</v>
      </c>
      <c r="C2782">
        <v>1895</v>
      </c>
      <c r="D2782" t="s">
        <v>11633</v>
      </c>
      <c r="E2782" t="s">
        <v>32</v>
      </c>
      <c r="F2782">
        <v>21.37</v>
      </c>
      <c r="G2782">
        <v>21.37</v>
      </c>
      <c r="I2782" t="s">
        <v>6935</v>
      </c>
    </row>
    <row r="2783" spans="1:9">
      <c r="A2783" t="s">
        <v>18860</v>
      </c>
      <c r="B2783" t="s">
        <v>65</v>
      </c>
      <c r="C2783">
        <v>2641</v>
      </c>
      <c r="D2783" t="s">
        <v>11634</v>
      </c>
      <c r="E2783" t="s">
        <v>32</v>
      </c>
      <c r="F2783">
        <v>21.42</v>
      </c>
      <c r="G2783">
        <v>21.42</v>
      </c>
      <c r="I2783" t="s">
        <v>6935</v>
      </c>
    </row>
    <row r="2784" spans="1:9">
      <c r="A2784" t="s">
        <v>18861</v>
      </c>
      <c r="B2784" t="s">
        <v>65</v>
      </c>
      <c r="C2784">
        <v>2636</v>
      </c>
      <c r="D2784" t="s">
        <v>11635</v>
      </c>
      <c r="E2784" t="s">
        <v>32</v>
      </c>
      <c r="F2784">
        <v>1.38</v>
      </c>
      <c r="G2784">
        <v>1.38</v>
      </c>
      <c r="I2784" t="s">
        <v>6935</v>
      </c>
    </row>
    <row r="2785" spans="1:9">
      <c r="A2785" t="s">
        <v>18862</v>
      </c>
      <c r="B2785" t="s">
        <v>65</v>
      </c>
      <c r="C2785">
        <v>2637</v>
      </c>
      <c r="D2785" t="s">
        <v>11636</v>
      </c>
      <c r="E2785" t="s">
        <v>32</v>
      </c>
      <c r="F2785">
        <v>1.47</v>
      </c>
      <c r="G2785">
        <v>1.47</v>
      </c>
      <c r="I2785" t="s">
        <v>6935</v>
      </c>
    </row>
    <row r="2786" spans="1:9">
      <c r="A2786" t="s">
        <v>18863</v>
      </c>
      <c r="B2786" t="s">
        <v>65</v>
      </c>
      <c r="C2786">
        <v>2638</v>
      </c>
      <c r="D2786" t="s">
        <v>11637</v>
      </c>
      <c r="E2786" t="s">
        <v>32</v>
      </c>
      <c r="F2786">
        <v>1.7</v>
      </c>
      <c r="G2786">
        <v>1.7</v>
      </c>
      <c r="I2786" t="s">
        <v>6935</v>
      </c>
    </row>
    <row r="2787" spans="1:9">
      <c r="A2787" t="s">
        <v>18864</v>
      </c>
      <c r="B2787" t="s">
        <v>65</v>
      </c>
      <c r="C2787">
        <v>2639</v>
      </c>
      <c r="D2787" t="s">
        <v>11638</v>
      </c>
      <c r="E2787" t="s">
        <v>32</v>
      </c>
      <c r="F2787">
        <v>3.02</v>
      </c>
      <c r="G2787">
        <v>3.02</v>
      </c>
      <c r="I2787" t="s">
        <v>6935</v>
      </c>
    </row>
    <row r="2788" spans="1:9">
      <c r="A2788" t="s">
        <v>18865</v>
      </c>
      <c r="B2788" t="s">
        <v>65</v>
      </c>
      <c r="C2788">
        <v>2644</v>
      </c>
      <c r="D2788" t="s">
        <v>11639</v>
      </c>
      <c r="E2788" t="s">
        <v>32</v>
      </c>
      <c r="F2788">
        <v>4.38</v>
      </c>
      <c r="G2788">
        <v>4.38</v>
      </c>
      <c r="I2788" t="s">
        <v>6935</v>
      </c>
    </row>
    <row r="2789" spans="1:9">
      <c r="A2789" t="s">
        <v>18866</v>
      </c>
      <c r="B2789" t="s">
        <v>65</v>
      </c>
      <c r="C2789">
        <v>2640</v>
      </c>
      <c r="D2789" t="s">
        <v>11640</v>
      </c>
      <c r="E2789" t="s">
        <v>32</v>
      </c>
      <c r="F2789">
        <v>8.91</v>
      </c>
      <c r="G2789">
        <v>8.91</v>
      </c>
      <c r="I2789" t="s">
        <v>6935</v>
      </c>
    </row>
    <row r="2790" spans="1:9">
      <c r="A2790" t="s">
        <v>18867</v>
      </c>
      <c r="B2790" t="s">
        <v>65</v>
      </c>
      <c r="C2790">
        <v>2642</v>
      </c>
      <c r="D2790" t="s">
        <v>11641</v>
      </c>
      <c r="E2790" t="s">
        <v>32</v>
      </c>
      <c r="F2790">
        <v>13.57</v>
      </c>
      <c r="G2790">
        <v>13.57</v>
      </c>
      <c r="I2790" t="s">
        <v>6935</v>
      </c>
    </row>
    <row r="2791" spans="1:9">
      <c r="A2791" t="s">
        <v>18868</v>
      </c>
      <c r="B2791" t="s">
        <v>65</v>
      </c>
      <c r="C2791">
        <v>2643</v>
      </c>
      <c r="D2791" t="s">
        <v>11642</v>
      </c>
      <c r="E2791" t="s">
        <v>32</v>
      </c>
      <c r="F2791">
        <v>6.11</v>
      </c>
      <c r="G2791">
        <v>6.11</v>
      </c>
      <c r="I2791" t="s">
        <v>6935</v>
      </c>
    </row>
    <row r="2792" spans="1:9">
      <c r="A2792" t="s">
        <v>18869</v>
      </c>
      <c r="B2792" t="s">
        <v>65</v>
      </c>
      <c r="C2792">
        <v>44281</v>
      </c>
      <c r="D2792" t="s">
        <v>11643</v>
      </c>
      <c r="E2792" t="s">
        <v>32</v>
      </c>
      <c r="F2792">
        <v>275.52</v>
      </c>
      <c r="G2792">
        <v>275.52</v>
      </c>
      <c r="I2792" t="s">
        <v>6935</v>
      </c>
    </row>
    <row r="2793" spans="1:9">
      <c r="A2793" t="s">
        <v>18870</v>
      </c>
      <c r="B2793" t="s">
        <v>65</v>
      </c>
      <c r="C2793">
        <v>39855</v>
      </c>
      <c r="D2793" t="s">
        <v>11644</v>
      </c>
      <c r="E2793" t="s">
        <v>32</v>
      </c>
      <c r="F2793">
        <v>3.08</v>
      </c>
      <c r="G2793">
        <v>3.08</v>
      </c>
      <c r="I2793" t="s">
        <v>6935</v>
      </c>
    </row>
    <row r="2794" spans="1:9">
      <c r="A2794" t="s">
        <v>18871</v>
      </c>
      <c r="B2794" t="s">
        <v>65</v>
      </c>
      <c r="C2794">
        <v>39856</v>
      </c>
      <c r="D2794" t="s">
        <v>11645</v>
      </c>
      <c r="E2794" t="s">
        <v>32</v>
      </c>
      <c r="F2794">
        <v>7.26</v>
      </c>
      <c r="G2794">
        <v>7.26</v>
      </c>
      <c r="I2794" t="s">
        <v>6935</v>
      </c>
    </row>
    <row r="2795" spans="1:9">
      <c r="A2795" t="s">
        <v>18872</v>
      </c>
      <c r="B2795" t="s">
        <v>65</v>
      </c>
      <c r="C2795">
        <v>39857</v>
      </c>
      <c r="D2795" t="s">
        <v>11646</v>
      </c>
      <c r="E2795" t="s">
        <v>32</v>
      </c>
      <c r="F2795">
        <v>11.76</v>
      </c>
      <c r="G2795">
        <v>11.76</v>
      </c>
      <c r="I2795" t="s">
        <v>6935</v>
      </c>
    </row>
    <row r="2796" spans="1:9">
      <c r="A2796" t="s">
        <v>18873</v>
      </c>
      <c r="B2796" t="s">
        <v>65</v>
      </c>
      <c r="C2796">
        <v>39858</v>
      </c>
      <c r="D2796" t="s">
        <v>11647</v>
      </c>
      <c r="E2796" t="s">
        <v>32</v>
      </c>
      <c r="F2796">
        <v>26.09</v>
      </c>
      <c r="G2796">
        <v>26.09</v>
      </c>
      <c r="I2796" t="s">
        <v>6935</v>
      </c>
    </row>
    <row r="2797" spans="1:9">
      <c r="A2797" t="s">
        <v>18874</v>
      </c>
      <c r="B2797" t="s">
        <v>65</v>
      </c>
      <c r="C2797">
        <v>39859</v>
      </c>
      <c r="D2797" t="s">
        <v>11648</v>
      </c>
      <c r="E2797" t="s">
        <v>32</v>
      </c>
      <c r="F2797">
        <v>40.22</v>
      </c>
      <c r="G2797">
        <v>40.22</v>
      </c>
      <c r="I2797" t="s">
        <v>6935</v>
      </c>
    </row>
    <row r="2798" spans="1:9">
      <c r="A2798" t="s">
        <v>18875</v>
      </c>
      <c r="B2798" t="s">
        <v>65</v>
      </c>
      <c r="C2798">
        <v>39860</v>
      </c>
      <c r="D2798" t="s">
        <v>11649</v>
      </c>
      <c r="E2798" t="s">
        <v>32</v>
      </c>
      <c r="F2798">
        <v>61.72</v>
      </c>
      <c r="G2798">
        <v>61.72</v>
      </c>
      <c r="I2798" t="s">
        <v>6935</v>
      </c>
    </row>
    <row r="2799" spans="1:9">
      <c r="A2799" t="s">
        <v>18876</v>
      </c>
      <c r="B2799" t="s">
        <v>65</v>
      </c>
      <c r="C2799">
        <v>39861</v>
      </c>
      <c r="D2799" t="s">
        <v>11650</v>
      </c>
      <c r="E2799" t="s">
        <v>32</v>
      </c>
      <c r="F2799">
        <v>176.21</v>
      </c>
      <c r="G2799">
        <v>176.21</v>
      </c>
      <c r="I2799" t="s">
        <v>6935</v>
      </c>
    </row>
    <row r="2800" spans="1:9">
      <c r="A2800" t="s">
        <v>18877</v>
      </c>
      <c r="B2800" t="s">
        <v>65</v>
      </c>
      <c r="C2800">
        <v>3867</v>
      </c>
      <c r="D2800" t="s">
        <v>11651</v>
      </c>
      <c r="E2800" t="s">
        <v>32</v>
      </c>
      <c r="F2800">
        <v>77.459999999999994</v>
      </c>
      <c r="G2800">
        <v>77.459999999999994</v>
      </c>
      <c r="I2800" t="s">
        <v>6935</v>
      </c>
    </row>
    <row r="2801" spans="1:9">
      <c r="A2801" t="s">
        <v>18878</v>
      </c>
      <c r="B2801" t="s">
        <v>65</v>
      </c>
      <c r="C2801">
        <v>3861</v>
      </c>
      <c r="D2801" t="s">
        <v>11652</v>
      </c>
      <c r="E2801" t="s">
        <v>32</v>
      </c>
      <c r="F2801">
        <v>0.8</v>
      </c>
      <c r="G2801">
        <v>0.8</v>
      </c>
      <c r="I2801" t="s">
        <v>6935</v>
      </c>
    </row>
    <row r="2802" spans="1:9">
      <c r="A2802" t="s">
        <v>18879</v>
      </c>
      <c r="B2802" t="s">
        <v>65</v>
      </c>
      <c r="C2802">
        <v>3904</v>
      </c>
      <c r="D2802" t="s">
        <v>11653</v>
      </c>
      <c r="E2802" t="s">
        <v>32</v>
      </c>
      <c r="F2802">
        <v>0.85</v>
      </c>
      <c r="G2802">
        <v>0.85</v>
      </c>
      <c r="I2802" t="s">
        <v>6935</v>
      </c>
    </row>
    <row r="2803" spans="1:9">
      <c r="A2803" t="s">
        <v>18880</v>
      </c>
      <c r="B2803" t="s">
        <v>65</v>
      </c>
      <c r="C2803">
        <v>3903</v>
      </c>
      <c r="D2803" t="s">
        <v>11654</v>
      </c>
      <c r="E2803" t="s">
        <v>32</v>
      </c>
      <c r="F2803">
        <v>2.08</v>
      </c>
      <c r="G2803">
        <v>2.08</v>
      </c>
      <c r="I2803" t="s">
        <v>6935</v>
      </c>
    </row>
    <row r="2804" spans="1:9">
      <c r="A2804" t="s">
        <v>18881</v>
      </c>
      <c r="B2804" t="s">
        <v>65</v>
      </c>
      <c r="C2804">
        <v>3862</v>
      </c>
      <c r="D2804" t="s">
        <v>11655</v>
      </c>
      <c r="E2804" t="s">
        <v>32</v>
      </c>
      <c r="F2804">
        <v>4.43</v>
      </c>
      <c r="G2804">
        <v>4.43</v>
      </c>
      <c r="I2804" t="s">
        <v>6935</v>
      </c>
    </row>
    <row r="2805" spans="1:9">
      <c r="A2805" t="s">
        <v>18882</v>
      </c>
      <c r="B2805" t="s">
        <v>65</v>
      </c>
      <c r="C2805">
        <v>3863</v>
      </c>
      <c r="D2805" t="s">
        <v>11656</v>
      </c>
      <c r="E2805" t="s">
        <v>32</v>
      </c>
      <c r="F2805">
        <v>4.54</v>
      </c>
      <c r="G2805">
        <v>4.54</v>
      </c>
      <c r="I2805" t="s">
        <v>6935</v>
      </c>
    </row>
    <row r="2806" spans="1:9">
      <c r="A2806" t="s">
        <v>18883</v>
      </c>
      <c r="B2806" t="s">
        <v>65</v>
      </c>
      <c r="C2806">
        <v>3864</v>
      </c>
      <c r="D2806" t="s">
        <v>11657</v>
      </c>
      <c r="E2806" t="s">
        <v>32</v>
      </c>
      <c r="F2806">
        <v>13.89</v>
      </c>
      <c r="G2806">
        <v>13.89</v>
      </c>
      <c r="I2806" t="s">
        <v>6935</v>
      </c>
    </row>
    <row r="2807" spans="1:9">
      <c r="A2807" t="s">
        <v>18884</v>
      </c>
      <c r="B2807" t="s">
        <v>65</v>
      </c>
      <c r="C2807">
        <v>3865</v>
      </c>
      <c r="D2807" t="s">
        <v>11658</v>
      </c>
      <c r="E2807" t="s">
        <v>32</v>
      </c>
      <c r="F2807">
        <v>20.32</v>
      </c>
      <c r="G2807">
        <v>20.32</v>
      </c>
      <c r="I2807" t="s">
        <v>6935</v>
      </c>
    </row>
    <row r="2808" spans="1:9">
      <c r="A2808" t="s">
        <v>18885</v>
      </c>
      <c r="B2808" t="s">
        <v>65</v>
      </c>
      <c r="C2808">
        <v>3866</v>
      </c>
      <c r="D2808" t="s">
        <v>11659</v>
      </c>
      <c r="E2808" t="s">
        <v>32</v>
      </c>
      <c r="F2808">
        <v>45.62</v>
      </c>
      <c r="G2808">
        <v>45.62</v>
      </c>
      <c r="I2808" t="s">
        <v>6935</v>
      </c>
    </row>
    <row r="2809" spans="1:9">
      <c r="A2809" t="s">
        <v>18886</v>
      </c>
      <c r="B2809" t="s">
        <v>65</v>
      </c>
      <c r="C2809">
        <v>3878</v>
      </c>
      <c r="D2809" t="s">
        <v>11660</v>
      </c>
      <c r="E2809" t="s">
        <v>32</v>
      </c>
      <c r="F2809">
        <v>12.44</v>
      </c>
      <c r="G2809">
        <v>12.44</v>
      </c>
      <c r="I2809" t="s">
        <v>6935</v>
      </c>
    </row>
    <row r="2810" spans="1:9">
      <c r="A2810" t="s">
        <v>18887</v>
      </c>
      <c r="B2810" t="s">
        <v>65</v>
      </c>
      <c r="C2810">
        <v>3876</v>
      </c>
      <c r="D2810" t="s">
        <v>11661</v>
      </c>
      <c r="E2810" t="s">
        <v>32</v>
      </c>
      <c r="F2810">
        <v>4.95</v>
      </c>
      <c r="G2810">
        <v>4.95</v>
      </c>
      <c r="I2810" t="s">
        <v>6935</v>
      </c>
    </row>
    <row r="2811" spans="1:9">
      <c r="A2811" t="s">
        <v>18888</v>
      </c>
      <c r="B2811" t="s">
        <v>65</v>
      </c>
      <c r="C2811">
        <v>3883</v>
      </c>
      <c r="D2811" t="s">
        <v>11662</v>
      </c>
      <c r="E2811" t="s">
        <v>32</v>
      </c>
      <c r="F2811">
        <v>1.59</v>
      </c>
      <c r="G2811">
        <v>1.59</v>
      </c>
      <c r="I2811" t="s">
        <v>6935</v>
      </c>
    </row>
    <row r="2812" spans="1:9">
      <c r="A2812" t="s">
        <v>18889</v>
      </c>
      <c r="B2812" t="s">
        <v>65</v>
      </c>
      <c r="C2812">
        <v>3884</v>
      </c>
      <c r="D2812" t="s">
        <v>11663</v>
      </c>
      <c r="E2812" t="s">
        <v>32</v>
      </c>
      <c r="F2812">
        <v>2.52</v>
      </c>
      <c r="G2812">
        <v>2.52</v>
      </c>
      <c r="I2812" t="s">
        <v>6935</v>
      </c>
    </row>
    <row r="2813" spans="1:9">
      <c r="A2813" t="s">
        <v>18890</v>
      </c>
      <c r="B2813" t="s">
        <v>65</v>
      </c>
      <c r="C2813">
        <v>12892</v>
      </c>
      <c r="D2813" t="s">
        <v>11664</v>
      </c>
      <c r="E2813" t="s">
        <v>9354</v>
      </c>
      <c r="F2813">
        <v>12.49</v>
      </c>
      <c r="G2813">
        <v>12.49</v>
      </c>
      <c r="I2813" t="s">
        <v>6935</v>
      </c>
    </row>
    <row r="2814" spans="1:9">
      <c r="A2814" t="s">
        <v>18891</v>
      </c>
      <c r="B2814" t="s">
        <v>65</v>
      </c>
      <c r="C2814">
        <v>38447</v>
      </c>
      <c r="D2814" t="s">
        <v>11665</v>
      </c>
      <c r="E2814" t="s">
        <v>32</v>
      </c>
      <c r="F2814">
        <v>93.06</v>
      </c>
      <c r="G2814">
        <v>93.06</v>
      </c>
      <c r="I2814" t="s">
        <v>6935</v>
      </c>
    </row>
    <row r="2815" spans="1:9">
      <c r="A2815" t="s">
        <v>18892</v>
      </c>
      <c r="B2815" t="s">
        <v>65</v>
      </c>
      <c r="C2815">
        <v>36320</v>
      </c>
      <c r="D2815" t="s">
        <v>11666</v>
      </c>
      <c r="E2815" t="s">
        <v>32</v>
      </c>
      <c r="F2815">
        <v>2.5</v>
      </c>
      <c r="G2815">
        <v>2.5</v>
      </c>
      <c r="I2815" t="s">
        <v>6935</v>
      </c>
    </row>
    <row r="2816" spans="1:9">
      <c r="A2816" t="s">
        <v>18893</v>
      </c>
      <c r="B2816" t="s">
        <v>65</v>
      </c>
      <c r="C2816">
        <v>36324</v>
      </c>
      <c r="D2816" t="s">
        <v>11667</v>
      </c>
      <c r="E2816" t="s">
        <v>32</v>
      </c>
      <c r="F2816">
        <v>2.2799999999999998</v>
      </c>
      <c r="G2816">
        <v>2.2799999999999998</v>
      </c>
      <c r="I2816" t="s">
        <v>6935</v>
      </c>
    </row>
    <row r="2817" spans="1:9">
      <c r="A2817" t="s">
        <v>18894</v>
      </c>
      <c r="B2817" t="s">
        <v>65</v>
      </c>
      <c r="C2817">
        <v>38441</v>
      </c>
      <c r="D2817" t="s">
        <v>11668</v>
      </c>
      <c r="E2817" t="s">
        <v>32</v>
      </c>
      <c r="F2817">
        <v>4.09</v>
      </c>
      <c r="G2817">
        <v>4.09</v>
      </c>
      <c r="I2817" t="s">
        <v>6935</v>
      </c>
    </row>
    <row r="2818" spans="1:9">
      <c r="A2818" t="s">
        <v>18895</v>
      </c>
      <c r="B2818" t="s">
        <v>65</v>
      </c>
      <c r="C2818">
        <v>38442</v>
      </c>
      <c r="D2818" t="s">
        <v>11669</v>
      </c>
      <c r="E2818" t="s">
        <v>32</v>
      </c>
      <c r="F2818">
        <v>11.63</v>
      </c>
      <c r="G2818">
        <v>11.63</v>
      </c>
      <c r="I2818" t="s">
        <v>6935</v>
      </c>
    </row>
    <row r="2819" spans="1:9">
      <c r="A2819" t="s">
        <v>18896</v>
      </c>
      <c r="B2819" t="s">
        <v>65</v>
      </c>
      <c r="C2819">
        <v>38443</v>
      </c>
      <c r="D2819" t="s">
        <v>11670</v>
      </c>
      <c r="E2819" t="s">
        <v>32</v>
      </c>
      <c r="F2819">
        <v>14.11</v>
      </c>
      <c r="G2819">
        <v>14.11</v>
      </c>
      <c r="I2819" t="s">
        <v>6935</v>
      </c>
    </row>
    <row r="2820" spans="1:9">
      <c r="A2820" t="s">
        <v>18897</v>
      </c>
      <c r="B2820" t="s">
        <v>65</v>
      </c>
      <c r="C2820">
        <v>38444</v>
      </c>
      <c r="D2820" t="s">
        <v>11671</v>
      </c>
      <c r="E2820" t="s">
        <v>32</v>
      </c>
      <c r="F2820">
        <v>23.69</v>
      </c>
      <c r="G2820">
        <v>23.69</v>
      </c>
      <c r="I2820" t="s">
        <v>6935</v>
      </c>
    </row>
    <row r="2821" spans="1:9">
      <c r="A2821" t="s">
        <v>18898</v>
      </c>
      <c r="B2821" t="s">
        <v>65</v>
      </c>
      <c r="C2821">
        <v>38445</v>
      </c>
      <c r="D2821" t="s">
        <v>11672</v>
      </c>
      <c r="E2821" t="s">
        <v>32</v>
      </c>
      <c r="F2821">
        <v>43.93</v>
      </c>
      <c r="G2821">
        <v>43.93</v>
      </c>
      <c r="I2821" t="s">
        <v>6935</v>
      </c>
    </row>
    <row r="2822" spans="1:9">
      <c r="A2822" t="s">
        <v>18899</v>
      </c>
      <c r="B2822" t="s">
        <v>65</v>
      </c>
      <c r="C2822">
        <v>38446</v>
      </c>
      <c r="D2822" t="s">
        <v>11673</v>
      </c>
      <c r="E2822" t="s">
        <v>32</v>
      </c>
      <c r="F2822">
        <v>71.900000000000006</v>
      </c>
      <c r="G2822">
        <v>71.900000000000006</v>
      </c>
      <c r="I2822" t="s">
        <v>6935</v>
      </c>
    </row>
    <row r="2823" spans="1:9">
      <c r="A2823" t="s">
        <v>18900</v>
      </c>
      <c r="B2823" t="s">
        <v>65</v>
      </c>
      <c r="C2823">
        <v>3837</v>
      </c>
      <c r="D2823" t="s">
        <v>11674</v>
      </c>
      <c r="E2823" t="s">
        <v>32</v>
      </c>
      <c r="F2823">
        <v>51.53</v>
      </c>
      <c r="G2823">
        <v>51.53</v>
      </c>
      <c r="I2823" t="s">
        <v>6935</v>
      </c>
    </row>
    <row r="2824" spans="1:9">
      <c r="A2824" t="s">
        <v>18901</v>
      </c>
      <c r="B2824" t="s">
        <v>65</v>
      </c>
      <c r="C2824">
        <v>3845</v>
      </c>
      <c r="D2824" t="s">
        <v>11675</v>
      </c>
      <c r="E2824" t="s">
        <v>32</v>
      </c>
      <c r="F2824">
        <v>18.82</v>
      </c>
      <c r="G2824">
        <v>18.82</v>
      </c>
      <c r="I2824" t="s">
        <v>6935</v>
      </c>
    </row>
    <row r="2825" spans="1:9">
      <c r="A2825" t="s">
        <v>18902</v>
      </c>
      <c r="B2825" t="s">
        <v>65</v>
      </c>
      <c r="C2825">
        <v>11045</v>
      </c>
      <c r="D2825" t="s">
        <v>11676</v>
      </c>
      <c r="E2825" t="s">
        <v>32</v>
      </c>
      <c r="F2825">
        <v>36.31</v>
      </c>
      <c r="G2825">
        <v>36.31</v>
      </c>
      <c r="I2825" t="s">
        <v>6935</v>
      </c>
    </row>
    <row r="2826" spans="1:9">
      <c r="A2826" t="s">
        <v>18903</v>
      </c>
      <c r="B2826" t="s">
        <v>65</v>
      </c>
      <c r="C2826">
        <v>20170</v>
      </c>
      <c r="D2826" t="s">
        <v>11677</v>
      </c>
      <c r="E2826" t="s">
        <v>32</v>
      </c>
      <c r="F2826">
        <v>14.3</v>
      </c>
      <c r="G2826">
        <v>14.3</v>
      </c>
      <c r="I2826" t="s">
        <v>6935</v>
      </c>
    </row>
    <row r="2827" spans="1:9">
      <c r="A2827" t="s">
        <v>18904</v>
      </c>
      <c r="B2827" t="s">
        <v>65</v>
      </c>
      <c r="C2827">
        <v>20171</v>
      </c>
      <c r="D2827" t="s">
        <v>11678</v>
      </c>
      <c r="E2827" t="s">
        <v>32</v>
      </c>
      <c r="F2827">
        <v>41.23</v>
      </c>
      <c r="G2827">
        <v>41.23</v>
      </c>
      <c r="I2827" t="s">
        <v>6935</v>
      </c>
    </row>
    <row r="2828" spans="1:9">
      <c r="A2828" t="s">
        <v>18905</v>
      </c>
      <c r="B2828" t="s">
        <v>65</v>
      </c>
      <c r="C2828">
        <v>20167</v>
      </c>
      <c r="D2828" t="s">
        <v>11679</v>
      </c>
      <c r="E2828" t="s">
        <v>32</v>
      </c>
      <c r="F2828">
        <v>5.19</v>
      </c>
      <c r="G2828">
        <v>5.19</v>
      </c>
      <c r="I2828" t="s">
        <v>6935</v>
      </c>
    </row>
    <row r="2829" spans="1:9">
      <c r="A2829" t="s">
        <v>18906</v>
      </c>
      <c r="B2829" t="s">
        <v>65</v>
      </c>
      <c r="C2829">
        <v>20168</v>
      </c>
      <c r="D2829" t="s">
        <v>11680</v>
      </c>
      <c r="E2829" t="s">
        <v>32</v>
      </c>
      <c r="F2829">
        <v>10.67</v>
      </c>
      <c r="G2829">
        <v>10.67</v>
      </c>
      <c r="I2829" t="s">
        <v>6935</v>
      </c>
    </row>
    <row r="2830" spans="1:9">
      <c r="A2830" t="s">
        <v>18907</v>
      </c>
      <c r="B2830" t="s">
        <v>65</v>
      </c>
      <c r="C2830">
        <v>20169</v>
      </c>
      <c r="D2830" t="s">
        <v>11681</v>
      </c>
      <c r="E2830" t="s">
        <v>32</v>
      </c>
      <c r="F2830">
        <v>12.45</v>
      </c>
      <c r="G2830">
        <v>12.45</v>
      </c>
      <c r="I2830" t="s">
        <v>6935</v>
      </c>
    </row>
    <row r="2831" spans="1:9">
      <c r="A2831" t="s">
        <v>18908</v>
      </c>
      <c r="B2831" t="s">
        <v>65</v>
      </c>
      <c r="C2831">
        <v>3899</v>
      </c>
      <c r="D2831" t="s">
        <v>11682</v>
      </c>
      <c r="E2831" t="s">
        <v>32</v>
      </c>
      <c r="F2831">
        <v>6.91</v>
      </c>
      <c r="G2831">
        <v>6.91</v>
      </c>
      <c r="I2831" t="s">
        <v>6935</v>
      </c>
    </row>
    <row r="2832" spans="1:9">
      <c r="A2832" t="s">
        <v>18909</v>
      </c>
      <c r="B2832" t="s">
        <v>65</v>
      </c>
      <c r="C2832">
        <v>38676</v>
      </c>
      <c r="D2832" t="s">
        <v>11683</v>
      </c>
      <c r="E2832" t="s">
        <v>32</v>
      </c>
      <c r="F2832">
        <v>34.549999999999997</v>
      </c>
      <c r="G2832">
        <v>34.549999999999997</v>
      </c>
      <c r="I2832" t="s">
        <v>6935</v>
      </c>
    </row>
    <row r="2833" spans="1:9">
      <c r="A2833" t="s">
        <v>18910</v>
      </c>
      <c r="B2833" t="s">
        <v>65</v>
      </c>
      <c r="C2833">
        <v>3897</v>
      </c>
      <c r="D2833" t="s">
        <v>11684</v>
      </c>
      <c r="E2833" t="s">
        <v>32</v>
      </c>
      <c r="F2833">
        <v>1.68</v>
      </c>
      <c r="G2833">
        <v>1.68</v>
      </c>
      <c r="I2833" t="s">
        <v>6935</v>
      </c>
    </row>
    <row r="2834" spans="1:9">
      <c r="A2834" t="s">
        <v>18911</v>
      </c>
      <c r="B2834" t="s">
        <v>65</v>
      </c>
      <c r="C2834">
        <v>3875</v>
      </c>
      <c r="D2834" t="s">
        <v>11685</v>
      </c>
      <c r="E2834" t="s">
        <v>32</v>
      </c>
      <c r="F2834">
        <v>3.48</v>
      </c>
      <c r="G2834">
        <v>3.48</v>
      </c>
      <c r="I2834" t="s">
        <v>6935</v>
      </c>
    </row>
    <row r="2835" spans="1:9">
      <c r="A2835" t="s">
        <v>18912</v>
      </c>
      <c r="B2835" t="s">
        <v>65</v>
      </c>
      <c r="C2835">
        <v>3898</v>
      </c>
      <c r="D2835" t="s">
        <v>11686</v>
      </c>
      <c r="E2835" t="s">
        <v>32</v>
      </c>
      <c r="F2835">
        <v>7.07</v>
      </c>
      <c r="G2835">
        <v>7.07</v>
      </c>
      <c r="I2835" t="s">
        <v>6935</v>
      </c>
    </row>
    <row r="2836" spans="1:9">
      <c r="A2836" t="s">
        <v>18913</v>
      </c>
      <c r="B2836" t="s">
        <v>65</v>
      </c>
      <c r="C2836">
        <v>3855</v>
      </c>
      <c r="D2836" t="s">
        <v>11687</v>
      </c>
      <c r="E2836" t="s">
        <v>32</v>
      </c>
      <c r="F2836">
        <v>5.37</v>
      </c>
      <c r="G2836">
        <v>5.37</v>
      </c>
      <c r="I2836" t="s">
        <v>6935</v>
      </c>
    </row>
    <row r="2837" spans="1:9">
      <c r="A2837" t="s">
        <v>18914</v>
      </c>
      <c r="B2837" t="s">
        <v>65</v>
      </c>
      <c r="C2837">
        <v>3874</v>
      </c>
      <c r="D2837" t="s">
        <v>11688</v>
      </c>
      <c r="E2837" t="s">
        <v>32</v>
      </c>
      <c r="F2837">
        <v>6.22</v>
      </c>
      <c r="G2837">
        <v>6.22</v>
      </c>
      <c r="I2837" t="s">
        <v>6935</v>
      </c>
    </row>
    <row r="2838" spans="1:9">
      <c r="A2838" t="s">
        <v>18915</v>
      </c>
      <c r="B2838" t="s">
        <v>65</v>
      </c>
      <c r="C2838">
        <v>3870</v>
      </c>
      <c r="D2838" t="s">
        <v>11689</v>
      </c>
      <c r="E2838" t="s">
        <v>32</v>
      </c>
      <c r="F2838">
        <v>6.83</v>
      </c>
      <c r="G2838">
        <v>6.83</v>
      </c>
      <c r="I2838" t="s">
        <v>6935</v>
      </c>
    </row>
    <row r="2839" spans="1:9">
      <c r="A2839" t="s">
        <v>18916</v>
      </c>
      <c r="B2839" t="s">
        <v>65</v>
      </c>
      <c r="C2839">
        <v>38678</v>
      </c>
      <c r="D2839" t="s">
        <v>11690</v>
      </c>
      <c r="E2839" t="s">
        <v>32</v>
      </c>
      <c r="F2839">
        <v>18.07</v>
      </c>
      <c r="G2839">
        <v>18.07</v>
      </c>
      <c r="I2839" t="s">
        <v>6935</v>
      </c>
    </row>
    <row r="2840" spans="1:9">
      <c r="A2840" t="s">
        <v>18917</v>
      </c>
      <c r="B2840" t="s">
        <v>65</v>
      </c>
      <c r="C2840">
        <v>3859</v>
      </c>
      <c r="D2840" t="s">
        <v>11691</v>
      </c>
      <c r="E2840" t="s">
        <v>32</v>
      </c>
      <c r="F2840">
        <v>1.38</v>
      </c>
      <c r="G2840">
        <v>1.38</v>
      </c>
      <c r="I2840" t="s">
        <v>6935</v>
      </c>
    </row>
    <row r="2841" spans="1:9">
      <c r="A2841" t="s">
        <v>18918</v>
      </c>
      <c r="B2841" t="s">
        <v>65</v>
      </c>
      <c r="C2841">
        <v>3856</v>
      </c>
      <c r="D2841" t="s">
        <v>11692</v>
      </c>
      <c r="E2841" t="s">
        <v>32</v>
      </c>
      <c r="F2841">
        <v>1.91</v>
      </c>
      <c r="G2841">
        <v>1.91</v>
      </c>
      <c r="I2841" t="s">
        <v>6935</v>
      </c>
    </row>
    <row r="2842" spans="1:9">
      <c r="A2842" t="s">
        <v>18919</v>
      </c>
      <c r="B2842" t="s">
        <v>65</v>
      </c>
      <c r="C2842">
        <v>3906</v>
      </c>
      <c r="D2842" t="s">
        <v>11693</v>
      </c>
      <c r="E2842" t="s">
        <v>32</v>
      </c>
      <c r="F2842">
        <v>1.58</v>
      </c>
      <c r="G2842">
        <v>1.58</v>
      </c>
      <c r="I2842" t="s">
        <v>6935</v>
      </c>
    </row>
    <row r="2843" spans="1:9">
      <c r="A2843" t="s">
        <v>18920</v>
      </c>
      <c r="B2843" t="s">
        <v>65</v>
      </c>
      <c r="C2843">
        <v>3860</v>
      </c>
      <c r="D2843" t="s">
        <v>11694</v>
      </c>
      <c r="E2843" t="s">
        <v>32</v>
      </c>
      <c r="F2843">
        <v>4.68</v>
      </c>
      <c r="G2843">
        <v>4.68</v>
      </c>
      <c r="I2843" t="s">
        <v>6935</v>
      </c>
    </row>
    <row r="2844" spans="1:9">
      <c r="A2844" t="s">
        <v>18921</v>
      </c>
      <c r="B2844" t="s">
        <v>65</v>
      </c>
      <c r="C2844">
        <v>3905</v>
      </c>
      <c r="D2844" t="s">
        <v>11695</v>
      </c>
      <c r="E2844" t="s">
        <v>32</v>
      </c>
      <c r="F2844">
        <v>10.74</v>
      </c>
      <c r="G2844">
        <v>10.74</v>
      </c>
      <c r="I2844" t="s">
        <v>6935</v>
      </c>
    </row>
    <row r="2845" spans="1:9">
      <c r="A2845" t="s">
        <v>18922</v>
      </c>
      <c r="B2845" t="s">
        <v>65</v>
      </c>
      <c r="C2845">
        <v>3871</v>
      </c>
      <c r="D2845" t="s">
        <v>11696</v>
      </c>
      <c r="E2845" t="s">
        <v>32</v>
      </c>
      <c r="F2845">
        <v>19</v>
      </c>
      <c r="G2845">
        <v>19</v>
      </c>
      <c r="I2845" t="s">
        <v>6935</v>
      </c>
    </row>
    <row r="2846" spans="1:9">
      <c r="A2846" t="s">
        <v>18923</v>
      </c>
      <c r="B2846" t="s">
        <v>65</v>
      </c>
      <c r="C2846">
        <v>37427</v>
      </c>
      <c r="D2846" t="s">
        <v>11697</v>
      </c>
      <c r="E2846" t="s">
        <v>32</v>
      </c>
      <c r="F2846">
        <v>64.819999999999993</v>
      </c>
      <c r="G2846">
        <v>64.819999999999993</v>
      </c>
      <c r="I2846" t="s">
        <v>6935</v>
      </c>
    </row>
    <row r="2847" spans="1:9">
      <c r="A2847" t="s">
        <v>18924</v>
      </c>
      <c r="B2847" t="s">
        <v>65</v>
      </c>
      <c r="C2847">
        <v>37424</v>
      </c>
      <c r="D2847" t="s">
        <v>11698</v>
      </c>
      <c r="E2847" t="s">
        <v>32</v>
      </c>
      <c r="F2847">
        <v>12.49</v>
      </c>
      <c r="G2847">
        <v>12.49</v>
      </c>
      <c r="I2847" t="s">
        <v>6935</v>
      </c>
    </row>
    <row r="2848" spans="1:9">
      <c r="A2848" t="s">
        <v>18925</v>
      </c>
      <c r="B2848" t="s">
        <v>65</v>
      </c>
      <c r="C2848">
        <v>37428</v>
      </c>
      <c r="D2848" t="s">
        <v>11699</v>
      </c>
      <c r="E2848" t="s">
        <v>32</v>
      </c>
      <c r="F2848">
        <v>223.39</v>
      </c>
      <c r="G2848">
        <v>223.39</v>
      </c>
      <c r="I2848" t="s">
        <v>6935</v>
      </c>
    </row>
    <row r="2849" spans="1:9">
      <c r="A2849" t="s">
        <v>18926</v>
      </c>
      <c r="B2849" t="s">
        <v>65</v>
      </c>
      <c r="C2849">
        <v>37425</v>
      </c>
      <c r="D2849" t="s">
        <v>11700</v>
      </c>
      <c r="E2849" t="s">
        <v>32</v>
      </c>
      <c r="F2849">
        <v>13.46</v>
      </c>
      <c r="G2849">
        <v>13.46</v>
      </c>
      <c r="I2849" t="s">
        <v>6935</v>
      </c>
    </row>
    <row r="2850" spans="1:9">
      <c r="A2850" t="s">
        <v>18927</v>
      </c>
      <c r="B2850" t="s">
        <v>65</v>
      </c>
      <c r="C2850">
        <v>37429</v>
      </c>
      <c r="D2850" t="s">
        <v>11701</v>
      </c>
      <c r="E2850" t="s">
        <v>32</v>
      </c>
      <c r="F2850">
        <v>2824.89</v>
      </c>
      <c r="G2850">
        <v>2824.89</v>
      </c>
      <c r="I2850" t="s">
        <v>6935</v>
      </c>
    </row>
    <row r="2851" spans="1:9">
      <c r="A2851" t="s">
        <v>18928</v>
      </c>
      <c r="B2851" t="s">
        <v>65</v>
      </c>
      <c r="C2851">
        <v>37426</v>
      </c>
      <c r="D2851" t="s">
        <v>11702</v>
      </c>
      <c r="E2851" t="s">
        <v>32</v>
      </c>
      <c r="F2851">
        <v>27.17</v>
      </c>
      <c r="G2851">
        <v>27.17</v>
      </c>
      <c r="I2851" t="s">
        <v>6935</v>
      </c>
    </row>
    <row r="2852" spans="1:9">
      <c r="A2852" t="s">
        <v>18929</v>
      </c>
      <c r="B2852" t="s">
        <v>65</v>
      </c>
      <c r="C2852">
        <v>39292</v>
      </c>
      <c r="D2852" t="s">
        <v>11703</v>
      </c>
      <c r="E2852" t="s">
        <v>32</v>
      </c>
      <c r="F2852">
        <v>8.86</v>
      </c>
      <c r="G2852">
        <v>8.86</v>
      </c>
      <c r="I2852" t="s">
        <v>6935</v>
      </c>
    </row>
    <row r="2853" spans="1:9">
      <c r="A2853" t="s">
        <v>18930</v>
      </c>
      <c r="B2853" t="s">
        <v>65</v>
      </c>
      <c r="C2853">
        <v>39293</v>
      </c>
      <c r="D2853" t="s">
        <v>11704</v>
      </c>
      <c r="E2853" t="s">
        <v>32</v>
      </c>
      <c r="F2853">
        <v>13.77</v>
      </c>
      <c r="G2853">
        <v>13.77</v>
      </c>
      <c r="I2853" t="s">
        <v>6935</v>
      </c>
    </row>
    <row r="2854" spans="1:9">
      <c r="A2854" t="s">
        <v>18931</v>
      </c>
      <c r="B2854" t="s">
        <v>65</v>
      </c>
      <c r="C2854">
        <v>39294</v>
      </c>
      <c r="D2854" t="s">
        <v>11705</v>
      </c>
      <c r="E2854" t="s">
        <v>32</v>
      </c>
      <c r="F2854">
        <v>14.72</v>
      </c>
      <c r="G2854">
        <v>14.72</v>
      </c>
      <c r="I2854" t="s">
        <v>6935</v>
      </c>
    </row>
    <row r="2855" spans="1:9">
      <c r="A2855" t="s">
        <v>18932</v>
      </c>
      <c r="B2855" t="s">
        <v>65</v>
      </c>
      <c r="C2855">
        <v>39295</v>
      </c>
      <c r="D2855" t="s">
        <v>11706</v>
      </c>
      <c r="E2855" t="s">
        <v>32</v>
      </c>
      <c r="F2855">
        <v>20.239999999999998</v>
      </c>
      <c r="G2855">
        <v>20.239999999999998</v>
      </c>
      <c r="I2855" t="s">
        <v>6935</v>
      </c>
    </row>
    <row r="2856" spans="1:9">
      <c r="A2856" t="s">
        <v>18933</v>
      </c>
      <c r="B2856" t="s">
        <v>65</v>
      </c>
      <c r="C2856">
        <v>39312</v>
      </c>
      <c r="D2856" t="s">
        <v>11707</v>
      </c>
      <c r="E2856" t="s">
        <v>32</v>
      </c>
      <c r="F2856">
        <v>13.59</v>
      </c>
      <c r="G2856">
        <v>13.59</v>
      </c>
      <c r="I2856" t="s">
        <v>6935</v>
      </c>
    </row>
    <row r="2857" spans="1:9">
      <c r="A2857" t="s">
        <v>18934</v>
      </c>
      <c r="B2857" t="s">
        <v>65</v>
      </c>
      <c r="C2857">
        <v>39313</v>
      </c>
      <c r="D2857" t="s">
        <v>11708</v>
      </c>
      <c r="E2857" t="s">
        <v>32</v>
      </c>
      <c r="F2857">
        <v>18.25</v>
      </c>
      <c r="G2857">
        <v>18.25</v>
      </c>
      <c r="I2857" t="s">
        <v>6935</v>
      </c>
    </row>
    <row r="2858" spans="1:9">
      <c r="A2858" t="s">
        <v>18935</v>
      </c>
      <c r="B2858" t="s">
        <v>65</v>
      </c>
      <c r="C2858">
        <v>39314</v>
      </c>
      <c r="D2858" t="s">
        <v>11709</v>
      </c>
      <c r="E2858" t="s">
        <v>32</v>
      </c>
      <c r="F2858">
        <v>26.85</v>
      </c>
      <c r="G2858">
        <v>26.85</v>
      </c>
      <c r="I2858" t="s">
        <v>6935</v>
      </c>
    </row>
    <row r="2859" spans="1:9">
      <c r="A2859" t="s">
        <v>18936</v>
      </c>
      <c r="B2859" t="s">
        <v>65</v>
      </c>
      <c r="C2859">
        <v>39296</v>
      </c>
      <c r="D2859" t="s">
        <v>11710</v>
      </c>
      <c r="E2859" t="s">
        <v>32</v>
      </c>
      <c r="F2859">
        <v>8.08</v>
      </c>
      <c r="G2859">
        <v>8.08</v>
      </c>
      <c r="I2859" t="s">
        <v>6935</v>
      </c>
    </row>
    <row r="2860" spans="1:9">
      <c r="A2860" t="s">
        <v>18937</v>
      </c>
      <c r="B2860" t="s">
        <v>65</v>
      </c>
      <c r="C2860">
        <v>39297</v>
      </c>
      <c r="D2860" t="s">
        <v>11711</v>
      </c>
      <c r="E2860" t="s">
        <v>32</v>
      </c>
      <c r="F2860">
        <v>10.95</v>
      </c>
      <c r="G2860">
        <v>10.95</v>
      </c>
      <c r="I2860" t="s">
        <v>6935</v>
      </c>
    </row>
    <row r="2861" spans="1:9">
      <c r="A2861" t="s">
        <v>18938</v>
      </c>
      <c r="B2861" t="s">
        <v>65</v>
      </c>
      <c r="C2861">
        <v>39298</v>
      </c>
      <c r="D2861" t="s">
        <v>11712</v>
      </c>
      <c r="E2861" t="s">
        <v>32</v>
      </c>
      <c r="F2861">
        <v>21.03</v>
      </c>
      <c r="G2861">
        <v>21.03</v>
      </c>
      <c r="I2861" t="s">
        <v>6935</v>
      </c>
    </row>
    <row r="2862" spans="1:9">
      <c r="A2862" t="s">
        <v>18939</v>
      </c>
      <c r="B2862" t="s">
        <v>65</v>
      </c>
      <c r="C2862">
        <v>39299</v>
      </c>
      <c r="D2862" t="s">
        <v>11713</v>
      </c>
      <c r="E2862" t="s">
        <v>32</v>
      </c>
      <c r="F2862">
        <v>24.92</v>
      </c>
      <c r="G2862">
        <v>24.92</v>
      </c>
      <c r="I2862" t="s">
        <v>6935</v>
      </c>
    </row>
    <row r="2863" spans="1:9">
      <c r="A2863" t="s">
        <v>18940</v>
      </c>
      <c r="B2863" t="s">
        <v>65</v>
      </c>
      <c r="C2863">
        <v>39308</v>
      </c>
      <c r="D2863" t="s">
        <v>11714</v>
      </c>
      <c r="E2863" t="s">
        <v>32</v>
      </c>
      <c r="F2863">
        <v>6.74</v>
      </c>
      <c r="G2863">
        <v>6.74</v>
      </c>
      <c r="I2863" t="s">
        <v>6935</v>
      </c>
    </row>
    <row r="2864" spans="1:9">
      <c r="A2864" t="s">
        <v>18941</v>
      </c>
      <c r="B2864" t="s">
        <v>65</v>
      </c>
      <c r="C2864">
        <v>39309</v>
      </c>
      <c r="D2864" t="s">
        <v>11715</v>
      </c>
      <c r="E2864" t="s">
        <v>32</v>
      </c>
      <c r="F2864">
        <v>7.68</v>
      </c>
      <c r="G2864">
        <v>7.68</v>
      </c>
      <c r="I2864" t="s">
        <v>6935</v>
      </c>
    </row>
    <row r="2865" spans="1:9">
      <c r="A2865" t="s">
        <v>18942</v>
      </c>
      <c r="B2865" t="s">
        <v>65</v>
      </c>
      <c r="C2865">
        <v>39310</v>
      </c>
      <c r="D2865" t="s">
        <v>11716</v>
      </c>
      <c r="E2865" t="s">
        <v>32</v>
      </c>
      <c r="F2865">
        <v>14.34</v>
      </c>
      <c r="G2865">
        <v>14.34</v>
      </c>
      <c r="I2865" t="s">
        <v>6935</v>
      </c>
    </row>
    <row r="2866" spans="1:9">
      <c r="A2866" t="s">
        <v>18943</v>
      </c>
      <c r="B2866" t="s">
        <v>65</v>
      </c>
      <c r="C2866">
        <v>39311</v>
      </c>
      <c r="D2866" t="s">
        <v>11717</v>
      </c>
      <c r="E2866" t="s">
        <v>32</v>
      </c>
      <c r="F2866">
        <v>20.309999999999999</v>
      </c>
      <c r="G2866">
        <v>20.309999999999999</v>
      </c>
      <c r="I2866" t="s">
        <v>6935</v>
      </c>
    </row>
    <row r="2867" spans="1:9">
      <c r="A2867" t="s">
        <v>18944</v>
      </c>
      <c r="B2867" t="s">
        <v>65</v>
      </c>
      <c r="C2867">
        <v>45261</v>
      </c>
      <c r="D2867" t="s">
        <v>15719</v>
      </c>
      <c r="E2867" t="s">
        <v>9354</v>
      </c>
      <c r="F2867">
        <v>21.8</v>
      </c>
      <c r="G2867">
        <v>21.8</v>
      </c>
      <c r="I2867" t="s">
        <v>6935</v>
      </c>
    </row>
    <row r="2868" spans="1:9">
      <c r="A2868" t="s">
        <v>18945</v>
      </c>
      <c r="B2868" t="s">
        <v>65</v>
      </c>
      <c r="C2868">
        <v>11519</v>
      </c>
      <c r="D2868" t="s">
        <v>11718</v>
      </c>
      <c r="E2868" t="s">
        <v>9354</v>
      </c>
      <c r="F2868">
        <v>60.25</v>
      </c>
      <c r="G2868">
        <v>60.25</v>
      </c>
      <c r="I2868" t="s">
        <v>6935</v>
      </c>
    </row>
    <row r="2869" spans="1:9">
      <c r="A2869" t="s">
        <v>18946</v>
      </c>
      <c r="B2869" t="s">
        <v>65</v>
      </c>
      <c r="C2869">
        <v>11520</v>
      </c>
      <c r="D2869" t="s">
        <v>11719</v>
      </c>
      <c r="E2869" t="s">
        <v>9354</v>
      </c>
      <c r="F2869">
        <v>27.85</v>
      </c>
      <c r="G2869">
        <v>27.85</v>
      </c>
      <c r="I2869" t="s">
        <v>6935</v>
      </c>
    </row>
    <row r="2870" spans="1:9">
      <c r="A2870" t="s">
        <v>18947</v>
      </c>
      <c r="B2870" t="s">
        <v>65</v>
      </c>
      <c r="C2870">
        <v>11518</v>
      </c>
      <c r="D2870" t="s">
        <v>11720</v>
      </c>
      <c r="E2870" t="s">
        <v>9354</v>
      </c>
      <c r="F2870">
        <v>101.27</v>
      </c>
      <c r="G2870">
        <v>101.27</v>
      </c>
      <c r="I2870" t="s">
        <v>6935</v>
      </c>
    </row>
    <row r="2871" spans="1:9">
      <c r="A2871" t="s">
        <v>18948</v>
      </c>
      <c r="B2871" t="s">
        <v>65</v>
      </c>
      <c r="C2871">
        <v>38473</v>
      </c>
      <c r="D2871" t="s">
        <v>11721</v>
      </c>
      <c r="E2871" t="s">
        <v>32</v>
      </c>
      <c r="F2871">
        <v>268.14</v>
      </c>
      <c r="G2871">
        <v>268.14</v>
      </c>
      <c r="I2871" t="s">
        <v>6935</v>
      </c>
    </row>
    <row r="2872" spans="1:9">
      <c r="A2872" t="s">
        <v>18949</v>
      </c>
      <c r="B2872" t="s">
        <v>65</v>
      </c>
      <c r="C2872">
        <v>4244</v>
      </c>
      <c r="D2872" t="s">
        <v>11722</v>
      </c>
      <c r="E2872" t="s">
        <v>62</v>
      </c>
      <c r="F2872">
        <v>25.7</v>
      </c>
      <c r="G2872">
        <v>28.74</v>
      </c>
      <c r="I2872" t="s">
        <v>6935</v>
      </c>
    </row>
    <row r="2873" spans="1:9">
      <c r="A2873" t="s">
        <v>18950</v>
      </c>
      <c r="B2873" t="s">
        <v>65</v>
      </c>
      <c r="C2873">
        <v>40977</v>
      </c>
      <c r="D2873" t="s">
        <v>11723</v>
      </c>
      <c r="E2873" t="s">
        <v>6706</v>
      </c>
      <c r="F2873">
        <v>4504.6400000000003</v>
      </c>
      <c r="G2873">
        <v>5037.99</v>
      </c>
      <c r="I2873" t="s">
        <v>6935</v>
      </c>
    </row>
    <row r="2874" spans="1:9">
      <c r="A2874" t="s">
        <v>18951</v>
      </c>
      <c r="B2874" t="s">
        <v>65</v>
      </c>
      <c r="C2874">
        <v>4115</v>
      </c>
      <c r="D2874" t="s">
        <v>11724</v>
      </c>
      <c r="E2874" t="s">
        <v>12</v>
      </c>
      <c r="F2874">
        <v>29.31</v>
      </c>
      <c r="G2874">
        <v>29.31</v>
      </c>
      <c r="I2874" t="s">
        <v>6935</v>
      </c>
    </row>
    <row r="2875" spans="1:9">
      <c r="A2875" t="s">
        <v>18952</v>
      </c>
      <c r="B2875" t="s">
        <v>65</v>
      </c>
      <c r="C2875">
        <v>4119</v>
      </c>
      <c r="D2875" t="s">
        <v>11725</v>
      </c>
      <c r="E2875" t="s">
        <v>12</v>
      </c>
      <c r="F2875">
        <v>59.19</v>
      </c>
      <c r="G2875">
        <v>59.19</v>
      </c>
      <c r="I2875" t="s">
        <v>6935</v>
      </c>
    </row>
    <row r="2876" spans="1:9">
      <c r="A2876" t="s">
        <v>18953</v>
      </c>
      <c r="B2876" t="s">
        <v>65</v>
      </c>
      <c r="C2876">
        <v>2794</v>
      </c>
      <c r="D2876" t="s">
        <v>11726</v>
      </c>
      <c r="E2876" t="s">
        <v>12</v>
      </c>
      <c r="F2876">
        <v>157.02000000000001</v>
      </c>
      <c r="G2876">
        <v>157.02000000000001</v>
      </c>
      <c r="I2876" t="s">
        <v>6935</v>
      </c>
    </row>
    <row r="2877" spans="1:9">
      <c r="A2877" t="s">
        <v>18954</v>
      </c>
      <c r="B2877" t="s">
        <v>65</v>
      </c>
      <c r="C2877">
        <v>2788</v>
      </c>
      <c r="D2877" t="s">
        <v>11727</v>
      </c>
      <c r="E2877" t="s">
        <v>12</v>
      </c>
      <c r="F2877">
        <v>228.75</v>
      </c>
      <c r="G2877">
        <v>228.75</v>
      </c>
      <c r="I2877" t="s">
        <v>6935</v>
      </c>
    </row>
    <row r="2878" spans="1:9">
      <c r="A2878" t="s">
        <v>18955</v>
      </c>
      <c r="B2878" t="s">
        <v>65</v>
      </c>
      <c r="C2878">
        <v>4006</v>
      </c>
      <c r="D2878" t="s">
        <v>11728</v>
      </c>
      <c r="E2878" t="s">
        <v>10</v>
      </c>
      <c r="F2878">
        <v>1832.51</v>
      </c>
      <c r="G2878">
        <v>1832.51</v>
      </c>
      <c r="I2878" t="s">
        <v>6935</v>
      </c>
    </row>
    <row r="2879" spans="1:9">
      <c r="A2879" t="s">
        <v>18956</v>
      </c>
      <c r="B2879" t="s">
        <v>65</v>
      </c>
      <c r="C2879">
        <v>45395</v>
      </c>
      <c r="D2879" t="s">
        <v>11729</v>
      </c>
      <c r="E2879" t="s">
        <v>9354</v>
      </c>
      <c r="F2879">
        <v>33.07</v>
      </c>
      <c r="G2879">
        <v>33.07</v>
      </c>
      <c r="I2879" t="s">
        <v>6935</v>
      </c>
    </row>
    <row r="2880" spans="1:9">
      <c r="A2880" t="s">
        <v>18957</v>
      </c>
      <c r="B2880" t="s">
        <v>65</v>
      </c>
      <c r="C2880">
        <v>37461</v>
      </c>
      <c r="D2880" t="s">
        <v>11730</v>
      </c>
      <c r="E2880" t="s">
        <v>12</v>
      </c>
      <c r="F2880">
        <v>14.37</v>
      </c>
      <c r="G2880">
        <v>14.37</v>
      </c>
      <c r="I2880" t="s">
        <v>6935</v>
      </c>
    </row>
    <row r="2881" spans="1:9">
      <c r="A2881" t="s">
        <v>18958</v>
      </c>
      <c r="B2881" t="s">
        <v>65</v>
      </c>
      <c r="C2881">
        <v>37460</v>
      </c>
      <c r="D2881" t="s">
        <v>11731</v>
      </c>
      <c r="E2881" t="s">
        <v>12</v>
      </c>
      <c r="F2881">
        <v>25.23</v>
      </c>
      <c r="G2881">
        <v>25.23</v>
      </c>
      <c r="I2881" t="s">
        <v>6935</v>
      </c>
    </row>
    <row r="2882" spans="1:9">
      <c r="A2882" t="s">
        <v>18959</v>
      </c>
      <c r="B2882" t="s">
        <v>65</v>
      </c>
      <c r="C2882">
        <v>37458</v>
      </c>
      <c r="D2882" t="s">
        <v>11732</v>
      </c>
      <c r="E2882" t="s">
        <v>12</v>
      </c>
      <c r="F2882">
        <v>5.85</v>
      </c>
      <c r="G2882">
        <v>5.85</v>
      </c>
      <c r="I2882" t="s">
        <v>8951</v>
      </c>
    </row>
    <row r="2883" spans="1:9">
      <c r="A2883" t="s">
        <v>18960</v>
      </c>
      <c r="B2883" t="s">
        <v>65</v>
      </c>
      <c r="C2883">
        <v>37454</v>
      </c>
      <c r="D2883" t="s">
        <v>11733</v>
      </c>
      <c r="E2883" t="s">
        <v>12</v>
      </c>
      <c r="F2883">
        <v>1.83</v>
      </c>
      <c r="G2883">
        <v>1.83</v>
      </c>
      <c r="I2883" t="s">
        <v>6935</v>
      </c>
    </row>
    <row r="2884" spans="1:9">
      <c r="A2884" t="s">
        <v>18961</v>
      </c>
      <c r="B2884" t="s">
        <v>65</v>
      </c>
      <c r="C2884">
        <v>37455</v>
      </c>
      <c r="D2884" t="s">
        <v>11734</v>
      </c>
      <c r="E2884" t="s">
        <v>12</v>
      </c>
      <c r="F2884">
        <v>3.05</v>
      </c>
      <c r="G2884">
        <v>3.05</v>
      </c>
      <c r="I2884" t="s">
        <v>6935</v>
      </c>
    </row>
    <row r="2885" spans="1:9">
      <c r="A2885" t="s">
        <v>18962</v>
      </c>
      <c r="B2885" t="s">
        <v>65</v>
      </c>
      <c r="C2885">
        <v>37459</v>
      </c>
      <c r="D2885" t="s">
        <v>11735</v>
      </c>
      <c r="E2885" t="s">
        <v>12</v>
      </c>
      <c r="F2885">
        <v>9.74</v>
      </c>
      <c r="G2885">
        <v>9.74</v>
      </c>
      <c r="I2885" t="s">
        <v>6935</v>
      </c>
    </row>
    <row r="2886" spans="1:9">
      <c r="A2886" t="s">
        <v>18963</v>
      </c>
      <c r="B2886" t="s">
        <v>65</v>
      </c>
      <c r="C2886">
        <v>37457</v>
      </c>
      <c r="D2886" t="s">
        <v>11736</v>
      </c>
      <c r="E2886" t="s">
        <v>12</v>
      </c>
      <c r="F2886">
        <v>3.36</v>
      </c>
      <c r="G2886">
        <v>3.36</v>
      </c>
      <c r="I2886" t="s">
        <v>6935</v>
      </c>
    </row>
    <row r="2887" spans="1:9">
      <c r="A2887" t="s">
        <v>18964</v>
      </c>
      <c r="B2887" t="s">
        <v>65</v>
      </c>
      <c r="C2887">
        <v>37456</v>
      </c>
      <c r="D2887" t="s">
        <v>11737</v>
      </c>
      <c r="E2887" t="s">
        <v>12</v>
      </c>
      <c r="F2887">
        <v>2.2999999999999998</v>
      </c>
      <c r="G2887">
        <v>2.2999999999999998</v>
      </c>
      <c r="I2887" t="s">
        <v>6935</v>
      </c>
    </row>
    <row r="2888" spans="1:9">
      <c r="A2888" t="s">
        <v>18965</v>
      </c>
      <c r="B2888" t="s">
        <v>65</v>
      </c>
      <c r="C2888">
        <v>21029</v>
      </c>
      <c r="D2888" t="s">
        <v>11738</v>
      </c>
      <c r="E2888" t="s">
        <v>32</v>
      </c>
      <c r="F2888">
        <v>344.24</v>
      </c>
      <c r="G2888">
        <v>344.24</v>
      </c>
      <c r="I2888" t="s">
        <v>8951</v>
      </c>
    </row>
    <row r="2889" spans="1:9">
      <c r="A2889" t="s">
        <v>18966</v>
      </c>
      <c r="B2889" t="s">
        <v>65</v>
      </c>
      <c r="C2889">
        <v>21030</v>
      </c>
      <c r="D2889" t="s">
        <v>11739</v>
      </c>
      <c r="E2889" t="s">
        <v>32</v>
      </c>
      <c r="F2889">
        <v>424.33</v>
      </c>
      <c r="G2889">
        <v>424.33</v>
      </c>
      <c r="I2889" t="s">
        <v>6935</v>
      </c>
    </row>
    <row r="2890" spans="1:9">
      <c r="A2890" t="s">
        <v>18967</v>
      </c>
      <c r="B2890" t="s">
        <v>65</v>
      </c>
      <c r="C2890">
        <v>21031</v>
      </c>
      <c r="D2890" t="s">
        <v>11740</v>
      </c>
      <c r="E2890" t="s">
        <v>32</v>
      </c>
      <c r="F2890">
        <v>528.28</v>
      </c>
      <c r="G2890">
        <v>528.28</v>
      </c>
      <c r="I2890" t="s">
        <v>6935</v>
      </c>
    </row>
    <row r="2891" spans="1:9">
      <c r="A2891" t="s">
        <v>18968</v>
      </c>
      <c r="B2891" t="s">
        <v>65</v>
      </c>
      <c r="C2891">
        <v>21032</v>
      </c>
      <c r="D2891" t="s">
        <v>11741</v>
      </c>
      <c r="E2891" t="s">
        <v>32</v>
      </c>
      <c r="F2891">
        <v>564.07000000000005</v>
      </c>
      <c r="G2891">
        <v>564.07000000000005</v>
      </c>
      <c r="I2891" t="s">
        <v>6935</v>
      </c>
    </row>
    <row r="2892" spans="1:9">
      <c r="A2892" t="s">
        <v>18969</v>
      </c>
      <c r="B2892" t="s">
        <v>65</v>
      </c>
      <c r="C2892">
        <v>37527</v>
      </c>
      <c r="D2892" t="s">
        <v>11742</v>
      </c>
      <c r="E2892" t="s">
        <v>32</v>
      </c>
      <c r="F2892">
        <v>509.54</v>
      </c>
      <c r="G2892">
        <v>509.54</v>
      </c>
      <c r="I2892" t="s">
        <v>6935</v>
      </c>
    </row>
    <row r="2893" spans="1:9">
      <c r="A2893" t="s">
        <v>18970</v>
      </c>
      <c r="B2893" t="s">
        <v>65</v>
      </c>
      <c r="C2893">
        <v>37528</v>
      </c>
      <c r="D2893" t="s">
        <v>11743</v>
      </c>
      <c r="E2893" t="s">
        <v>32</v>
      </c>
      <c r="F2893">
        <v>607.53</v>
      </c>
      <c r="G2893">
        <v>607.53</v>
      </c>
      <c r="I2893" t="s">
        <v>6935</v>
      </c>
    </row>
    <row r="2894" spans="1:9">
      <c r="A2894" t="s">
        <v>18971</v>
      </c>
      <c r="B2894" t="s">
        <v>65</v>
      </c>
      <c r="C2894">
        <v>37529</v>
      </c>
      <c r="D2894" t="s">
        <v>11744</v>
      </c>
      <c r="E2894" t="s">
        <v>32</v>
      </c>
      <c r="F2894">
        <v>613.49</v>
      </c>
      <c r="G2894">
        <v>613.49</v>
      </c>
      <c r="I2894" t="s">
        <v>6935</v>
      </c>
    </row>
    <row r="2895" spans="1:9">
      <c r="A2895" t="s">
        <v>18972</v>
      </c>
      <c r="B2895" t="s">
        <v>65</v>
      </c>
      <c r="C2895">
        <v>37530</v>
      </c>
      <c r="D2895" t="s">
        <v>11745</v>
      </c>
      <c r="E2895" t="s">
        <v>32</v>
      </c>
      <c r="F2895">
        <v>800.95</v>
      </c>
      <c r="G2895">
        <v>800.95</v>
      </c>
      <c r="I2895" t="s">
        <v>6935</v>
      </c>
    </row>
    <row r="2896" spans="1:9">
      <c r="A2896" t="s">
        <v>18973</v>
      </c>
      <c r="B2896" t="s">
        <v>65</v>
      </c>
      <c r="C2896">
        <v>21034</v>
      </c>
      <c r="D2896" t="s">
        <v>11746</v>
      </c>
      <c r="E2896" t="s">
        <v>32</v>
      </c>
      <c r="F2896">
        <v>683.36</v>
      </c>
      <c r="G2896">
        <v>683.36</v>
      </c>
      <c r="I2896" t="s">
        <v>6935</v>
      </c>
    </row>
    <row r="2897" spans="1:9">
      <c r="A2897" t="s">
        <v>18974</v>
      </c>
      <c r="B2897" t="s">
        <v>65</v>
      </c>
      <c r="C2897">
        <v>37531</v>
      </c>
      <c r="D2897" t="s">
        <v>11747</v>
      </c>
      <c r="E2897" t="s">
        <v>32</v>
      </c>
      <c r="F2897">
        <v>860.6</v>
      </c>
      <c r="G2897">
        <v>860.6</v>
      </c>
      <c r="I2897" t="s">
        <v>6935</v>
      </c>
    </row>
    <row r="2898" spans="1:9">
      <c r="A2898" t="s">
        <v>18975</v>
      </c>
      <c r="B2898" t="s">
        <v>65</v>
      </c>
      <c r="C2898">
        <v>21036</v>
      </c>
      <c r="D2898" t="s">
        <v>11748</v>
      </c>
      <c r="E2898" t="s">
        <v>32</v>
      </c>
      <c r="F2898">
        <v>1046.3499999999999</v>
      </c>
      <c r="G2898">
        <v>1046.3499999999999</v>
      </c>
      <c r="I2898" t="s">
        <v>6935</v>
      </c>
    </row>
    <row r="2899" spans="1:9">
      <c r="A2899" t="s">
        <v>18976</v>
      </c>
      <c r="B2899" t="s">
        <v>65</v>
      </c>
      <c r="C2899">
        <v>21037</v>
      </c>
      <c r="D2899" t="s">
        <v>11749</v>
      </c>
      <c r="E2899" t="s">
        <v>32</v>
      </c>
      <c r="F2899">
        <v>1192.9100000000001</v>
      </c>
      <c r="G2899">
        <v>1192.9100000000001</v>
      </c>
      <c r="I2899" t="s">
        <v>6935</v>
      </c>
    </row>
    <row r="2900" spans="1:9">
      <c r="A2900" t="s">
        <v>18977</v>
      </c>
      <c r="B2900" t="s">
        <v>65</v>
      </c>
      <c r="C2900">
        <v>20185</v>
      </c>
      <c r="D2900" t="s">
        <v>11750</v>
      </c>
      <c r="E2900" t="s">
        <v>12</v>
      </c>
      <c r="F2900">
        <v>15.5</v>
      </c>
      <c r="G2900">
        <v>15.5</v>
      </c>
      <c r="I2900" t="s">
        <v>6935</v>
      </c>
    </row>
    <row r="2901" spans="1:9">
      <c r="A2901" t="s">
        <v>21316</v>
      </c>
      <c r="B2901" t="s">
        <v>65</v>
      </c>
      <c r="C2901">
        <v>44909</v>
      </c>
      <c r="D2901" t="s">
        <v>14024</v>
      </c>
      <c r="E2901" t="s">
        <v>12</v>
      </c>
      <c r="F2901">
        <v>17.47</v>
      </c>
      <c r="G2901">
        <v>17.47</v>
      </c>
      <c r="I2901" t="s">
        <v>6935</v>
      </c>
    </row>
    <row r="2902" spans="1:9">
      <c r="A2902" t="s">
        <v>20997</v>
      </c>
      <c r="B2902" t="s">
        <v>65</v>
      </c>
      <c r="C2902">
        <v>44115</v>
      </c>
      <c r="D2902" t="s">
        <v>13709</v>
      </c>
      <c r="E2902" t="s">
        <v>12</v>
      </c>
      <c r="F2902">
        <v>32.15</v>
      </c>
      <c r="G2902">
        <v>32.15</v>
      </c>
      <c r="I2902" t="s">
        <v>6935</v>
      </c>
    </row>
    <row r="2903" spans="1:9">
      <c r="A2903" t="s">
        <v>21000</v>
      </c>
      <c r="B2903" t="s">
        <v>65</v>
      </c>
      <c r="C2903">
        <v>44333</v>
      </c>
      <c r="D2903" t="s">
        <v>13712</v>
      </c>
      <c r="E2903" t="s">
        <v>12</v>
      </c>
      <c r="F2903">
        <v>105.59</v>
      </c>
      <c r="G2903">
        <v>105.59</v>
      </c>
      <c r="I2903" t="s">
        <v>6935</v>
      </c>
    </row>
    <row r="2904" spans="1:9">
      <c r="A2904" t="s">
        <v>21318</v>
      </c>
      <c r="B2904" t="s">
        <v>65</v>
      </c>
      <c r="C2904">
        <v>44907</v>
      </c>
      <c r="D2904" t="s">
        <v>14026</v>
      </c>
      <c r="E2904" t="s">
        <v>12</v>
      </c>
      <c r="F2904">
        <v>18.52</v>
      </c>
      <c r="G2904">
        <v>18.52</v>
      </c>
      <c r="I2904" t="s">
        <v>6935</v>
      </c>
    </row>
    <row r="2905" spans="1:9">
      <c r="A2905" t="s">
        <v>18978</v>
      </c>
      <c r="B2905" t="s">
        <v>65</v>
      </c>
      <c r="C2905">
        <v>20260</v>
      </c>
      <c r="D2905" t="s">
        <v>11751</v>
      </c>
      <c r="E2905" t="s">
        <v>32</v>
      </c>
      <c r="F2905">
        <v>16.98</v>
      </c>
      <c r="G2905">
        <v>16.98</v>
      </c>
      <c r="I2905" t="s">
        <v>6935</v>
      </c>
    </row>
    <row r="2906" spans="1:9">
      <c r="A2906" t="s">
        <v>18979</v>
      </c>
      <c r="B2906" t="s">
        <v>65</v>
      </c>
      <c r="C2906">
        <v>37523</v>
      </c>
      <c r="D2906" t="s">
        <v>11752</v>
      </c>
      <c r="E2906" t="s">
        <v>32</v>
      </c>
      <c r="F2906">
        <v>697424</v>
      </c>
      <c r="G2906">
        <v>697424</v>
      </c>
      <c r="I2906" t="s">
        <v>6935</v>
      </c>
    </row>
    <row r="2907" spans="1:9">
      <c r="A2907" t="s">
        <v>18980</v>
      </c>
      <c r="B2907" t="s">
        <v>65</v>
      </c>
      <c r="C2907">
        <v>37515</v>
      </c>
      <c r="D2907" t="s">
        <v>11753</v>
      </c>
      <c r="E2907" t="s">
        <v>32</v>
      </c>
      <c r="F2907">
        <v>620045.6</v>
      </c>
      <c r="G2907">
        <v>620045.6</v>
      </c>
      <c r="I2907" t="s">
        <v>8951</v>
      </c>
    </row>
    <row r="2908" spans="1:9">
      <c r="A2908" t="s">
        <v>18981</v>
      </c>
      <c r="B2908" t="s">
        <v>65</v>
      </c>
      <c r="C2908">
        <v>12899</v>
      </c>
      <c r="D2908" t="s">
        <v>11754</v>
      </c>
      <c r="E2908" t="s">
        <v>32</v>
      </c>
      <c r="F2908">
        <v>132.38999999999999</v>
      </c>
      <c r="G2908">
        <v>132.38999999999999</v>
      </c>
      <c r="I2908" t="s">
        <v>6935</v>
      </c>
    </row>
    <row r="2909" spans="1:9">
      <c r="A2909" t="s">
        <v>18982</v>
      </c>
      <c r="B2909" t="s">
        <v>65</v>
      </c>
      <c r="C2909">
        <v>12898</v>
      </c>
      <c r="D2909" t="s">
        <v>11755</v>
      </c>
      <c r="E2909" t="s">
        <v>32</v>
      </c>
      <c r="F2909">
        <v>210</v>
      </c>
      <c r="G2909">
        <v>210</v>
      </c>
      <c r="I2909" t="s">
        <v>8951</v>
      </c>
    </row>
    <row r="2910" spans="1:9">
      <c r="A2910" t="s">
        <v>18983</v>
      </c>
      <c r="B2910" t="s">
        <v>65</v>
      </c>
      <c r="C2910">
        <v>39699</v>
      </c>
      <c r="D2910" t="s">
        <v>11756</v>
      </c>
      <c r="E2910" t="s">
        <v>9</v>
      </c>
      <c r="F2910">
        <v>16.309999999999999</v>
      </c>
      <c r="G2910">
        <v>16.309999999999999</v>
      </c>
      <c r="I2910" t="s">
        <v>6935</v>
      </c>
    </row>
    <row r="2911" spans="1:9">
      <c r="A2911" t="s">
        <v>18984</v>
      </c>
      <c r="B2911" t="s">
        <v>65</v>
      </c>
      <c r="C2911">
        <v>39696</v>
      </c>
      <c r="D2911" t="s">
        <v>11757</v>
      </c>
      <c r="E2911" t="s">
        <v>9</v>
      </c>
      <c r="F2911">
        <v>7.03</v>
      </c>
      <c r="G2911">
        <v>7.03</v>
      </c>
      <c r="I2911" t="s">
        <v>8951</v>
      </c>
    </row>
    <row r="2912" spans="1:9">
      <c r="A2912" t="s">
        <v>18985</v>
      </c>
      <c r="B2912" t="s">
        <v>65</v>
      </c>
      <c r="C2912">
        <v>42528</v>
      </c>
      <c r="D2912" t="s">
        <v>31894</v>
      </c>
      <c r="E2912" t="s">
        <v>9</v>
      </c>
      <c r="F2912">
        <v>10</v>
      </c>
      <c r="G2912">
        <v>10</v>
      </c>
      <c r="I2912" t="s">
        <v>6935</v>
      </c>
    </row>
    <row r="2913" spans="1:9">
      <c r="A2913" t="s">
        <v>18986</v>
      </c>
      <c r="B2913" t="s">
        <v>65</v>
      </c>
      <c r="C2913">
        <v>39700</v>
      </c>
      <c r="D2913" t="s">
        <v>11758</v>
      </c>
      <c r="E2913" t="s">
        <v>9</v>
      </c>
      <c r="F2913">
        <v>27.37</v>
      </c>
      <c r="G2913">
        <v>27.37</v>
      </c>
      <c r="I2913" t="s">
        <v>6935</v>
      </c>
    </row>
    <row r="2914" spans="1:9">
      <c r="A2914" t="s">
        <v>18987</v>
      </c>
      <c r="B2914" t="s">
        <v>65</v>
      </c>
      <c r="C2914">
        <v>4014</v>
      </c>
      <c r="D2914" t="s">
        <v>11759</v>
      </c>
      <c r="E2914" t="s">
        <v>9</v>
      </c>
      <c r="F2914">
        <v>56.35</v>
      </c>
      <c r="G2914">
        <v>56.35</v>
      </c>
      <c r="I2914" t="s">
        <v>6935</v>
      </c>
    </row>
    <row r="2915" spans="1:9">
      <c r="A2915" t="s">
        <v>18988</v>
      </c>
      <c r="B2915" t="s">
        <v>65</v>
      </c>
      <c r="C2915">
        <v>4015</v>
      </c>
      <c r="D2915" t="s">
        <v>11760</v>
      </c>
      <c r="E2915" t="s">
        <v>9</v>
      </c>
      <c r="F2915">
        <v>69.2</v>
      </c>
      <c r="G2915">
        <v>69.2</v>
      </c>
      <c r="I2915" t="s">
        <v>6935</v>
      </c>
    </row>
    <row r="2916" spans="1:9">
      <c r="A2916" t="s">
        <v>18989</v>
      </c>
      <c r="B2916" t="s">
        <v>65</v>
      </c>
      <c r="C2916">
        <v>4017</v>
      </c>
      <c r="D2916" t="s">
        <v>11761</v>
      </c>
      <c r="E2916" t="s">
        <v>9</v>
      </c>
      <c r="F2916">
        <v>100.69</v>
      </c>
      <c r="G2916">
        <v>100.69</v>
      </c>
      <c r="I2916" t="s">
        <v>6935</v>
      </c>
    </row>
    <row r="2917" spans="1:9">
      <c r="A2917" t="s">
        <v>18990</v>
      </c>
      <c r="B2917" t="s">
        <v>65</v>
      </c>
      <c r="C2917">
        <v>11621</v>
      </c>
      <c r="D2917" t="s">
        <v>11762</v>
      </c>
      <c r="E2917" t="s">
        <v>9</v>
      </c>
      <c r="F2917">
        <v>54.46</v>
      </c>
      <c r="G2917">
        <v>54.46</v>
      </c>
      <c r="I2917" t="s">
        <v>6935</v>
      </c>
    </row>
    <row r="2918" spans="1:9">
      <c r="A2918" t="s">
        <v>18991</v>
      </c>
      <c r="B2918" t="s">
        <v>65</v>
      </c>
      <c r="C2918">
        <v>4016</v>
      </c>
      <c r="D2918" t="s">
        <v>11763</v>
      </c>
      <c r="E2918" t="s">
        <v>9</v>
      </c>
      <c r="F2918">
        <v>39.770000000000003</v>
      </c>
      <c r="G2918">
        <v>39.770000000000003</v>
      </c>
      <c r="I2918" t="s">
        <v>8951</v>
      </c>
    </row>
    <row r="2919" spans="1:9">
      <c r="A2919" t="s">
        <v>18992</v>
      </c>
      <c r="B2919" t="s">
        <v>65</v>
      </c>
      <c r="C2919">
        <v>38544</v>
      </c>
      <c r="D2919" t="s">
        <v>11764</v>
      </c>
      <c r="E2919" t="s">
        <v>9</v>
      </c>
      <c r="F2919">
        <v>10.199999999999999</v>
      </c>
      <c r="G2919">
        <v>10.199999999999999</v>
      </c>
      <c r="I2919" t="s">
        <v>6935</v>
      </c>
    </row>
    <row r="2920" spans="1:9">
      <c r="A2920" t="s">
        <v>18993</v>
      </c>
      <c r="B2920" t="s">
        <v>65</v>
      </c>
      <c r="C2920">
        <v>38545</v>
      </c>
      <c r="D2920" t="s">
        <v>11765</v>
      </c>
      <c r="E2920" t="s">
        <v>9</v>
      </c>
      <c r="F2920">
        <v>6.56</v>
      </c>
      <c r="G2920">
        <v>6.56</v>
      </c>
      <c r="I2920" t="s">
        <v>6935</v>
      </c>
    </row>
    <row r="2921" spans="1:9">
      <c r="A2921" t="s">
        <v>18994</v>
      </c>
      <c r="B2921" t="s">
        <v>65</v>
      </c>
      <c r="C2921">
        <v>42527</v>
      </c>
      <c r="D2921" t="s">
        <v>11766</v>
      </c>
      <c r="E2921" t="s">
        <v>9</v>
      </c>
      <c r="F2921">
        <v>26.41</v>
      </c>
      <c r="G2921">
        <v>26.41</v>
      </c>
      <c r="I2921" t="s">
        <v>6935</v>
      </c>
    </row>
    <row r="2922" spans="1:9">
      <c r="A2922" t="s">
        <v>18995</v>
      </c>
      <c r="B2922" t="s">
        <v>65</v>
      </c>
      <c r="C2922">
        <v>39323</v>
      </c>
      <c r="D2922" t="s">
        <v>11767</v>
      </c>
      <c r="E2922" t="s">
        <v>9</v>
      </c>
      <c r="F2922">
        <v>25.02</v>
      </c>
      <c r="G2922">
        <v>25.02</v>
      </c>
      <c r="I2922" t="s">
        <v>6935</v>
      </c>
    </row>
    <row r="2923" spans="1:9">
      <c r="A2923" t="s">
        <v>18996</v>
      </c>
      <c r="B2923" t="s">
        <v>65</v>
      </c>
      <c r="C2923">
        <v>626</v>
      </c>
      <c r="D2923" t="s">
        <v>11768</v>
      </c>
      <c r="E2923" t="s">
        <v>11</v>
      </c>
      <c r="F2923">
        <v>19.7</v>
      </c>
      <c r="G2923">
        <v>19.7</v>
      </c>
      <c r="I2923" t="s">
        <v>8951</v>
      </c>
    </row>
    <row r="2924" spans="1:9">
      <c r="A2924" t="s">
        <v>18997</v>
      </c>
      <c r="B2924" t="s">
        <v>65</v>
      </c>
      <c r="C2924">
        <v>44504</v>
      </c>
      <c r="D2924" t="s">
        <v>11769</v>
      </c>
      <c r="E2924" t="s">
        <v>9</v>
      </c>
      <c r="F2924">
        <v>14.26</v>
      </c>
      <c r="G2924">
        <v>14.26</v>
      </c>
      <c r="I2924" t="s">
        <v>6935</v>
      </c>
    </row>
    <row r="2925" spans="1:9">
      <c r="A2925" t="s">
        <v>18998</v>
      </c>
      <c r="B2925" t="s">
        <v>65</v>
      </c>
      <c r="C2925">
        <v>44505</v>
      </c>
      <c r="D2925" t="s">
        <v>11770</v>
      </c>
      <c r="E2925" t="s">
        <v>9</v>
      </c>
      <c r="F2925">
        <v>21.51</v>
      </c>
      <c r="G2925">
        <v>21.51</v>
      </c>
      <c r="I2925" t="s">
        <v>6935</v>
      </c>
    </row>
    <row r="2926" spans="1:9">
      <c r="A2926" t="s">
        <v>18999</v>
      </c>
      <c r="B2926" t="s">
        <v>65</v>
      </c>
      <c r="C2926">
        <v>44506</v>
      </c>
      <c r="D2926" t="s">
        <v>11771</v>
      </c>
      <c r="E2926" t="s">
        <v>9</v>
      </c>
      <c r="F2926">
        <v>22.83</v>
      </c>
      <c r="G2926">
        <v>22.83</v>
      </c>
      <c r="I2926" t="s">
        <v>6935</v>
      </c>
    </row>
    <row r="2927" spans="1:9">
      <c r="A2927" t="s">
        <v>19000</v>
      </c>
      <c r="B2927" t="s">
        <v>65</v>
      </c>
      <c r="C2927">
        <v>44507</v>
      </c>
      <c r="D2927" t="s">
        <v>11772</v>
      </c>
      <c r="E2927" t="s">
        <v>9</v>
      </c>
      <c r="F2927">
        <v>28.54</v>
      </c>
      <c r="G2927">
        <v>28.54</v>
      </c>
      <c r="I2927" t="s">
        <v>6935</v>
      </c>
    </row>
    <row r="2928" spans="1:9">
      <c r="A2928" t="s">
        <v>19001</v>
      </c>
      <c r="B2928" t="s">
        <v>65</v>
      </c>
      <c r="C2928">
        <v>44508</v>
      </c>
      <c r="D2928" t="s">
        <v>11773</v>
      </c>
      <c r="E2928" t="s">
        <v>9</v>
      </c>
      <c r="F2928">
        <v>42.8</v>
      </c>
      <c r="G2928">
        <v>42.8</v>
      </c>
      <c r="I2928" t="s">
        <v>6935</v>
      </c>
    </row>
    <row r="2929" spans="1:9">
      <c r="A2929" t="s">
        <v>19002</v>
      </c>
      <c r="B2929" t="s">
        <v>65</v>
      </c>
      <c r="C2929">
        <v>44509</v>
      </c>
      <c r="D2929" t="s">
        <v>11774</v>
      </c>
      <c r="E2929" t="s">
        <v>9</v>
      </c>
      <c r="F2929">
        <v>57.34</v>
      </c>
      <c r="G2929">
        <v>57.34</v>
      </c>
      <c r="I2929" t="s">
        <v>6935</v>
      </c>
    </row>
    <row r="2930" spans="1:9">
      <c r="A2930" t="s">
        <v>19003</v>
      </c>
      <c r="B2930" t="s">
        <v>65</v>
      </c>
      <c r="C2930">
        <v>44510</v>
      </c>
      <c r="D2930" t="s">
        <v>11775</v>
      </c>
      <c r="E2930" t="s">
        <v>9</v>
      </c>
      <c r="F2930">
        <v>71.2</v>
      </c>
      <c r="G2930">
        <v>71.2</v>
      </c>
      <c r="I2930" t="s">
        <v>6935</v>
      </c>
    </row>
    <row r="2931" spans="1:9">
      <c r="A2931" t="s">
        <v>19004</v>
      </c>
      <c r="B2931" t="s">
        <v>65</v>
      </c>
      <c r="C2931">
        <v>44512</v>
      </c>
      <c r="D2931" t="s">
        <v>31895</v>
      </c>
      <c r="E2931" t="s">
        <v>9</v>
      </c>
      <c r="F2931">
        <v>15.89</v>
      </c>
      <c r="G2931">
        <v>15.89</v>
      </c>
      <c r="I2931" t="s">
        <v>6935</v>
      </c>
    </row>
    <row r="2932" spans="1:9">
      <c r="A2932" t="s">
        <v>19005</v>
      </c>
      <c r="B2932" t="s">
        <v>65</v>
      </c>
      <c r="C2932">
        <v>44513</v>
      </c>
      <c r="D2932" t="s">
        <v>31896</v>
      </c>
      <c r="E2932" t="s">
        <v>9</v>
      </c>
      <c r="F2932">
        <v>22.43</v>
      </c>
      <c r="G2932">
        <v>22.43</v>
      </c>
      <c r="I2932" t="s">
        <v>6935</v>
      </c>
    </row>
    <row r="2933" spans="1:9">
      <c r="A2933" t="s">
        <v>19006</v>
      </c>
      <c r="B2933" t="s">
        <v>65</v>
      </c>
      <c r="C2933">
        <v>44514</v>
      </c>
      <c r="D2933" t="s">
        <v>31897</v>
      </c>
      <c r="E2933" t="s">
        <v>9</v>
      </c>
      <c r="F2933">
        <v>25.43</v>
      </c>
      <c r="G2933">
        <v>25.43</v>
      </c>
      <c r="I2933" t="s">
        <v>6935</v>
      </c>
    </row>
    <row r="2934" spans="1:9">
      <c r="A2934" t="s">
        <v>19007</v>
      </c>
      <c r="B2934" t="s">
        <v>65</v>
      </c>
      <c r="C2934">
        <v>44515</v>
      </c>
      <c r="D2934" t="s">
        <v>31898</v>
      </c>
      <c r="E2934" t="s">
        <v>9</v>
      </c>
      <c r="F2934">
        <v>31.22</v>
      </c>
      <c r="G2934">
        <v>31.22</v>
      </c>
      <c r="I2934" t="s">
        <v>6935</v>
      </c>
    </row>
    <row r="2935" spans="1:9">
      <c r="A2935" t="s">
        <v>19008</v>
      </c>
      <c r="B2935" t="s">
        <v>65</v>
      </c>
      <c r="C2935">
        <v>44511</v>
      </c>
      <c r="D2935" t="s">
        <v>31899</v>
      </c>
      <c r="E2935" t="s">
        <v>9</v>
      </c>
      <c r="F2935">
        <v>46.22</v>
      </c>
      <c r="G2935">
        <v>46.22</v>
      </c>
      <c r="I2935" t="s">
        <v>6935</v>
      </c>
    </row>
    <row r="2936" spans="1:9">
      <c r="A2936" t="s">
        <v>19009</v>
      </c>
      <c r="B2936" t="s">
        <v>65</v>
      </c>
      <c r="C2936">
        <v>44516</v>
      </c>
      <c r="D2936" t="s">
        <v>31900</v>
      </c>
      <c r="E2936" t="s">
        <v>9</v>
      </c>
      <c r="F2936">
        <v>62.46</v>
      </c>
      <c r="G2936">
        <v>62.46</v>
      </c>
      <c r="I2936" t="s">
        <v>6935</v>
      </c>
    </row>
    <row r="2937" spans="1:9">
      <c r="A2937" t="s">
        <v>19010</v>
      </c>
      <c r="B2937" t="s">
        <v>65</v>
      </c>
      <c r="C2937">
        <v>44517</v>
      </c>
      <c r="D2937" t="s">
        <v>31901</v>
      </c>
      <c r="E2937" t="s">
        <v>9</v>
      </c>
      <c r="F2937">
        <v>77.91</v>
      </c>
      <c r="G2937">
        <v>77.91</v>
      </c>
      <c r="I2937" t="s">
        <v>6935</v>
      </c>
    </row>
    <row r="2938" spans="1:9">
      <c r="A2938" t="s">
        <v>19011</v>
      </c>
      <c r="B2938" t="s">
        <v>65</v>
      </c>
      <c r="C2938">
        <v>11479</v>
      </c>
      <c r="D2938" t="s">
        <v>11776</v>
      </c>
      <c r="E2938" t="s">
        <v>32</v>
      </c>
      <c r="F2938">
        <v>42.3</v>
      </c>
      <c r="G2938">
        <v>42.3</v>
      </c>
      <c r="I2938" t="s">
        <v>6935</v>
      </c>
    </row>
    <row r="2939" spans="1:9">
      <c r="A2939" t="s">
        <v>19012</v>
      </c>
      <c r="B2939" t="s">
        <v>65</v>
      </c>
      <c r="C2939">
        <v>11481</v>
      </c>
      <c r="D2939" t="s">
        <v>11777</v>
      </c>
      <c r="E2939" t="s">
        <v>32</v>
      </c>
      <c r="F2939">
        <v>38.270000000000003</v>
      </c>
      <c r="G2939">
        <v>38.270000000000003</v>
      </c>
      <c r="I2939" t="s">
        <v>6935</v>
      </c>
    </row>
    <row r="2940" spans="1:9">
      <c r="A2940" t="s">
        <v>19013</v>
      </c>
      <c r="B2940" t="s">
        <v>65</v>
      </c>
      <c r="C2940">
        <v>43609</v>
      </c>
      <c r="D2940" t="s">
        <v>11778</v>
      </c>
      <c r="E2940" t="s">
        <v>32</v>
      </c>
      <c r="F2940">
        <v>38.270000000000003</v>
      </c>
      <c r="G2940">
        <v>38.270000000000003</v>
      </c>
      <c r="I2940" t="s">
        <v>6935</v>
      </c>
    </row>
    <row r="2941" spans="1:9">
      <c r="A2941" t="s">
        <v>19014</v>
      </c>
      <c r="B2941" t="s">
        <v>65</v>
      </c>
      <c r="C2941">
        <v>11478</v>
      </c>
      <c r="D2941" t="s">
        <v>11779</v>
      </c>
      <c r="E2941" t="s">
        <v>32</v>
      </c>
      <c r="F2941">
        <v>72.58</v>
      </c>
      <c r="G2941">
        <v>72.58</v>
      </c>
      <c r="I2941" t="s">
        <v>6935</v>
      </c>
    </row>
    <row r="2942" spans="1:9">
      <c r="A2942" t="s">
        <v>19015</v>
      </c>
      <c r="B2942" t="s">
        <v>65</v>
      </c>
      <c r="C2942">
        <v>43608</v>
      </c>
      <c r="D2942" t="s">
        <v>11780</v>
      </c>
      <c r="E2942" t="s">
        <v>32</v>
      </c>
      <c r="F2942">
        <v>55.38</v>
      </c>
      <c r="G2942">
        <v>55.38</v>
      </c>
      <c r="I2942" t="s">
        <v>6935</v>
      </c>
    </row>
    <row r="2943" spans="1:9">
      <c r="A2943" t="s">
        <v>19016</v>
      </c>
      <c r="B2943" t="s">
        <v>65</v>
      </c>
      <c r="C2943">
        <v>11476</v>
      </c>
      <c r="D2943" t="s">
        <v>11781</v>
      </c>
      <c r="E2943" t="s">
        <v>32</v>
      </c>
      <c r="F2943">
        <v>55.38</v>
      </c>
      <c r="G2943">
        <v>55.38</v>
      </c>
      <c r="I2943" t="s">
        <v>6935</v>
      </c>
    </row>
    <row r="2944" spans="1:9">
      <c r="A2944" t="s">
        <v>19017</v>
      </c>
      <c r="B2944" t="s">
        <v>65</v>
      </c>
      <c r="C2944">
        <v>40637</v>
      </c>
      <c r="D2944" t="s">
        <v>11782</v>
      </c>
      <c r="E2944" t="s">
        <v>32</v>
      </c>
      <c r="F2944">
        <v>959890.6</v>
      </c>
      <c r="G2944">
        <v>959890.6</v>
      </c>
      <c r="I2944" t="s">
        <v>6935</v>
      </c>
    </row>
    <row r="2945" spans="1:9">
      <c r="A2945" t="s">
        <v>19018</v>
      </c>
      <c r="B2945" t="s">
        <v>65</v>
      </c>
      <c r="C2945">
        <v>13836</v>
      </c>
      <c r="D2945" t="s">
        <v>11783</v>
      </c>
      <c r="E2945" t="s">
        <v>32</v>
      </c>
      <c r="F2945">
        <v>68434.17</v>
      </c>
      <c r="G2945">
        <v>68434.17</v>
      </c>
      <c r="I2945" t="s">
        <v>6935</v>
      </c>
    </row>
    <row r="2946" spans="1:9">
      <c r="A2946" t="s">
        <v>19019</v>
      </c>
      <c r="B2946" t="s">
        <v>65</v>
      </c>
      <c r="C2946">
        <v>14534</v>
      </c>
      <c r="D2946" t="s">
        <v>11784</v>
      </c>
      <c r="E2946" t="s">
        <v>32</v>
      </c>
      <c r="F2946">
        <v>28648.36</v>
      </c>
      <c r="G2946">
        <v>28648.36</v>
      </c>
      <c r="I2946" t="s">
        <v>6935</v>
      </c>
    </row>
    <row r="2947" spans="1:9">
      <c r="A2947" t="s">
        <v>19020</v>
      </c>
      <c r="B2947" t="s">
        <v>65</v>
      </c>
      <c r="C2947">
        <v>14535</v>
      </c>
      <c r="D2947" t="s">
        <v>11785</v>
      </c>
      <c r="E2947" t="s">
        <v>32</v>
      </c>
      <c r="F2947">
        <v>284337.68</v>
      </c>
      <c r="G2947">
        <v>284337.68</v>
      </c>
      <c r="I2947" t="s">
        <v>6935</v>
      </c>
    </row>
    <row r="2948" spans="1:9">
      <c r="A2948" t="s">
        <v>19021</v>
      </c>
      <c r="B2948" t="s">
        <v>65</v>
      </c>
      <c r="C2948">
        <v>39813</v>
      </c>
      <c r="D2948" t="s">
        <v>11786</v>
      </c>
      <c r="E2948" t="s">
        <v>32</v>
      </c>
      <c r="F2948">
        <v>38997.879999999997</v>
      </c>
      <c r="G2948">
        <v>38997.879999999997</v>
      </c>
      <c r="I2948" t="s">
        <v>6935</v>
      </c>
    </row>
    <row r="2949" spans="1:9">
      <c r="A2949" t="s">
        <v>19022</v>
      </c>
      <c r="B2949" t="s">
        <v>65</v>
      </c>
      <c r="C2949">
        <v>12868</v>
      </c>
      <c r="D2949" t="s">
        <v>11787</v>
      </c>
      <c r="E2949" t="s">
        <v>62</v>
      </c>
      <c r="F2949">
        <v>23.33</v>
      </c>
      <c r="G2949">
        <v>26.09</v>
      </c>
      <c r="I2949" t="s">
        <v>6935</v>
      </c>
    </row>
    <row r="2950" spans="1:9">
      <c r="A2950" t="s">
        <v>19023</v>
      </c>
      <c r="B2950" t="s">
        <v>65</v>
      </c>
      <c r="C2950">
        <v>40916</v>
      </c>
      <c r="D2950" t="s">
        <v>11788</v>
      </c>
      <c r="E2950" t="s">
        <v>6706</v>
      </c>
      <c r="F2950">
        <v>4086.34</v>
      </c>
      <c r="G2950">
        <v>4570.16</v>
      </c>
      <c r="I2950" t="s">
        <v>6935</v>
      </c>
    </row>
    <row r="2951" spans="1:9">
      <c r="A2951" t="s">
        <v>19024</v>
      </c>
      <c r="B2951" t="s">
        <v>65</v>
      </c>
      <c r="C2951">
        <v>4755</v>
      </c>
      <c r="D2951" t="s">
        <v>11789</v>
      </c>
      <c r="E2951" t="s">
        <v>62</v>
      </c>
      <c r="F2951">
        <v>24.16</v>
      </c>
      <c r="G2951">
        <v>27.02</v>
      </c>
      <c r="I2951" t="s">
        <v>6935</v>
      </c>
    </row>
    <row r="2952" spans="1:9">
      <c r="A2952" t="s">
        <v>19025</v>
      </c>
      <c r="B2952" t="s">
        <v>65</v>
      </c>
      <c r="C2952">
        <v>41067</v>
      </c>
      <c r="D2952" t="s">
        <v>11790</v>
      </c>
      <c r="E2952" t="s">
        <v>6706</v>
      </c>
      <c r="F2952">
        <v>4234.46</v>
      </c>
      <c r="G2952">
        <v>4735.82</v>
      </c>
      <c r="I2952" t="s">
        <v>6935</v>
      </c>
    </row>
    <row r="2953" spans="1:9">
      <c r="A2953" t="s">
        <v>19026</v>
      </c>
      <c r="B2953" t="s">
        <v>65</v>
      </c>
      <c r="C2953">
        <v>45240</v>
      </c>
      <c r="D2953" t="s">
        <v>15720</v>
      </c>
      <c r="E2953" t="s">
        <v>32</v>
      </c>
      <c r="F2953">
        <v>30.97</v>
      </c>
      <c r="G2953">
        <v>30.97</v>
      </c>
      <c r="I2953" t="s">
        <v>6935</v>
      </c>
    </row>
    <row r="2954" spans="1:9">
      <c r="A2954" t="s">
        <v>31902</v>
      </c>
      <c r="B2954" t="s">
        <v>65</v>
      </c>
      <c r="C2954">
        <v>45228</v>
      </c>
      <c r="D2954" t="s">
        <v>31903</v>
      </c>
      <c r="E2954" t="s">
        <v>32</v>
      </c>
      <c r="F2954">
        <v>26.46</v>
      </c>
      <c r="G2954">
        <v>26.46</v>
      </c>
      <c r="I2954" t="s">
        <v>6935</v>
      </c>
    </row>
    <row r="2955" spans="1:9">
      <c r="A2955" t="s">
        <v>19027</v>
      </c>
      <c r="B2955" t="s">
        <v>65</v>
      </c>
      <c r="C2955">
        <v>45241</v>
      </c>
      <c r="D2955" t="s">
        <v>15721</v>
      </c>
      <c r="E2955" t="s">
        <v>32</v>
      </c>
      <c r="F2955">
        <v>38.08</v>
      </c>
      <c r="G2955">
        <v>38.08</v>
      </c>
      <c r="I2955" t="s">
        <v>6935</v>
      </c>
    </row>
    <row r="2956" spans="1:9">
      <c r="A2956" t="s">
        <v>19028</v>
      </c>
      <c r="B2956" t="s">
        <v>65</v>
      </c>
      <c r="C2956">
        <v>38463</v>
      </c>
      <c r="D2956" t="s">
        <v>11791</v>
      </c>
      <c r="E2956" t="s">
        <v>32</v>
      </c>
      <c r="F2956">
        <v>44.02</v>
      </c>
      <c r="G2956">
        <v>44.02</v>
      </c>
      <c r="I2956" t="s">
        <v>6935</v>
      </c>
    </row>
    <row r="2957" spans="1:9">
      <c r="A2957" t="s">
        <v>19029</v>
      </c>
      <c r="B2957" t="s">
        <v>65</v>
      </c>
      <c r="C2957">
        <v>40703</v>
      </c>
      <c r="D2957" t="s">
        <v>11792</v>
      </c>
      <c r="E2957" t="s">
        <v>32</v>
      </c>
      <c r="F2957">
        <v>10038</v>
      </c>
      <c r="G2957">
        <v>10038</v>
      </c>
      <c r="I2957" t="s">
        <v>8951</v>
      </c>
    </row>
    <row r="2958" spans="1:9">
      <c r="A2958" t="s">
        <v>19030</v>
      </c>
      <c r="B2958" t="s">
        <v>65</v>
      </c>
      <c r="C2958">
        <v>14531</v>
      </c>
      <c r="D2958" t="s">
        <v>11793</v>
      </c>
      <c r="E2958" t="s">
        <v>32</v>
      </c>
      <c r="F2958">
        <v>18714.61</v>
      </c>
      <c r="G2958">
        <v>18714.61</v>
      </c>
      <c r="I2958" t="s">
        <v>6935</v>
      </c>
    </row>
    <row r="2959" spans="1:9">
      <c r="A2959" t="s">
        <v>19031</v>
      </c>
      <c r="B2959" t="s">
        <v>65</v>
      </c>
      <c r="C2959">
        <v>36533</v>
      </c>
      <c r="D2959" t="s">
        <v>11794</v>
      </c>
      <c r="E2959" t="s">
        <v>32</v>
      </c>
      <c r="F2959">
        <v>21535.74</v>
      </c>
      <c r="G2959">
        <v>21535.74</v>
      </c>
      <c r="I2959" t="s">
        <v>6935</v>
      </c>
    </row>
    <row r="2960" spans="1:9">
      <c r="A2960" t="s">
        <v>19032</v>
      </c>
      <c r="B2960" t="s">
        <v>65</v>
      </c>
      <c r="C2960">
        <v>11616</v>
      </c>
      <c r="D2960" t="s">
        <v>11795</v>
      </c>
      <c r="E2960" t="s">
        <v>32</v>
      </c>
      <c r="F2960">
        <v>20340.18</v>
      </c>
      <c r="G2960">
        <v>20340.18</v>
      </c>
      <c r="I2960" t="s">
        <v>6935</v>
      </c>
    </row>
    <row r="2961" spans="1:9">
      <c r="A2961" t="s">
        <v>19033</v>
      </c>
      <c r="B2961" t="s">
        <v>65</v>
      </c>
      <c r="C2961">
        <v>41898</v>
      </c>
      <c r="D2961" t="s">
        <v>11796</v>
      </c>
      <c r="E2961" t="s">
        <v>32</v>
      </c>
      <c r="F2961">
        <v>22885.47</v>
      </c>
      <c r="G2961">
        <v>22885.47</v>
      </c>
      <c r="I2961" t="s">
        <v>6935</v>
      </c>
    </row>
    <row r="2962" spans="1:9">
      <c r="A2962" t="s">
        <v>19034</v>
      </c>
      <c r="B2962" t="s">
        <v>65</v>
      </c>
      <c r="C2962">
        <v>14529</v>
      </c>
      <c r="D2962" t="s">
        <v>11797</v>
      </c>
      <c r="E2962" t="s">
        <v>32</v>
      </c>
      <c r="F2962">
        <v>23551.52</v>
      </c>
      <c r="G2962">
        <v>23551.52</v>
      </c>
      <c r="I2962" t="s">
        <v>6935</v>
      </c>
    </row>
    <row r="2963" spans="1:9">
      <c r="A2963" t="s">
        <v>19035</v>
      </c>
      <c r="B2963" t="s">
        <v>65</v>
      </c>
      <c r="C2963">
        <v>10747</v>
      </c>
      <c r="D2963" t="s">
        <v>11798</v>
      </c>
      <c r="E2963" t="s">
        <v>32</v>
      </c>
      <c r="F2963">
        <v>23107.64</v>
      </c>
      <c r="G2963">
        <v>23107.64</v>
      </c>
      <c r="I2963" t="s">
        <v>6935</v>
      </c>
    </row>
    <row r="2964" spans="1:9">
      <c r="A2964" t="s">
        <v>19036</v>
      </c>
      <c r="B2964" t="s">
        <v>65</v>
      </c>
      <c r="C2964">
        <v>36141</v>
      </c>
      <c r="D2964" t="s">
        <v>11799</v>
      </c>
      <c r="E2964" t="s">
        <v>32</v>
      </c>
      <c r="F2964">
        <v>103.89</v>
      </c>
      <c r="G2964">
        <v>103.89</v>
      </c>
      <c r="I2964" t="s">
        <v>6935</v>
      </c>
    </row>
    <row r="2965" spans="1:9">
      <c r="A2965" t="s">
        <v>31904</v>
      </c>
      <c r="B2965" t="s">
        <v>65</v>
      </c>
      <c r="C2965">
        <v>45211</v>
      </c>
      <c r="D2965" t="s">
        <v>31905</v>
      </c>
      <c r="E2965" t="s">
        <v>32</v>
      </c>
      <c r="F2965">
        <v>94.42</v>
      </c>
      <c r="G2965">
        <v>94.42</v>
      </c>
      <c r="I2965" t="s">
        <v>6935</v>
      </c>
    </row>
    <row r="2966" spans="1:9">
      <c r="A2966" t="s">
        <v>19037</v>
      </c>
      <c r="B2966" t="s">
        <v>65</v>
      </c>
      <c r="C2966">
        <v>43651</v>
      </c>
      <c r="D2966" t="s">
        <v>11800</v>
      </c>
      <c r="E2966" t="s">
        <v>11</v>
      </c>
      <c r="F2966">
        <v>7.12</v>
      </c>
      <c r="G2966">
        <v>7.12</v>
      </c>
      <c r="I2966" t="s">
        <v>6935</v>
      </c>
    </row>
    <row r="2967" spans="1:9">
      <c r="A2967" t="s">
        <v>19038</v>
      </c>
      <c r="B2967" t="s">
        <v>65</v>
      </c>
      <c r="C2967">
        <v>43626</v>
      </c>
      <c r="D2967" t="s">
        <v>11801</v>
      </c>
      <c r="E2967" t="s">
        <v>11</v>
      </c>
      <c r="F2967">
        <v>3.96</v>
      </c>
      <c r="G2967">
        <v>3.96</v>
      </c>
      <c r="I2967" t="s">
        <v>8951</v>
      </c>
    </row>
    <row r="2968" spans="1:9">
      <c r="A2968" t="s">
        <v>19039</v>
      </c>
      <c r="B2968" t="s">
        <v>65</v>
      </c>
      <c r="C2968">
        <v>39434</v>
      </c>
      <c r="D2968" t="s">
        <v>11802</v>
      </c>
      <c r="E2968" t="s">
        <v>11</v>
      </c>
      <c r="F2968">
        <v>3.44</v>
      </c>
      <c r="G2968">
        <v>3.44</v>
      </c>
      <c r="I2968" t="s">
        <v>6935</v>
      </c>
    </row>
    <row r="2969" spans="1:9">
      <c r="A2969" t="s">
        <v>19040</v>
      </c>
      <c r="B2969" t="s">
        <v>65</v>
      </c>
      <c r="C2969">
        <v>39433</v>
      </c>
      <c r="D2969" t="s">
        <v>11803</v>
      </c>
      <c r="E2969" t="s">
        <v>11</v>
      </c>
      <c r="F2969">
        <v>2.73</v>
      </c>
      <c r="G2969">
        <v>2.73</v>
      </c>
      <c r="I2969" t="s">
        <v>6935</v>
      </c>
    </row>
    <row r="2970" spans="1:9">
      <c r="A2970" t="s">
        <v>19041</v>
      </c>
      <c r="B2970" t="s">
        <v>65</v>
      </c>
      <c r="C2970">
        <v>4049</v>
      </c>
      <c r="D2970" t="s">
        <v>11804</v>
      </c>
      <c r="E2970" t="s">
        <v>43</v>
      </c>
      <c r="F2970">
        <v>79.48</v>
      </c>
      <c r="G2970">
        <v>79.48</v>
      </c>
      <c r="I2970" t="s">
        <v>6935</v>
      </c>
    </row>
    <row r="2971" spans="1:9">
      <c r="A2971" t="s">
        <v>19042</v>
      </c>
      <c r="B2971" t="s">
        <v>65</v>
      </c>
      <c r="C2971">
        <v>38120</v>
      </c>
      <c r="D2971" t="s">
        <v>11805</v>
      </c>
      <c r="E2971" t="s">
        <v>11</v>
      </c>
      <c r="F2971">
        <v>140.19</v>
      </c>
      <c r="G2971">
        <v>140.19</v>
      </c>
      <c r="I2971" t="s">
        <v>6935</v>
      </c>
    </row>
    <row r="2972" spans="1:9">
      <c r="A2972" t="s">
        <v>19043</v>
      </c>
      <c r="B2972" t="s">
        <v>65</v>
      </c>
      <c r="C2972">
        <v>43652</v>
      </c>
      <c r="D2972" t="s">
        <v>11806</v>
      </c>
      <c r="E2972" t="s">
        <v>11</v>
      </c>
      <c r="F2972">
        <v>15.96</v>
      </c>
      <c r="G2972">
        <v>15.96</v>
      </c>
      <c r="I2972" t="s">
        <v>6935</v>
      </c>
    </row>
    <row r="2973" spans="1:9">
      <c r="A2973" t="s">
        <v>19044</v>
      </c>
      <c r="B2973" t="s">
        <v>65</v>
      </c>
      <c r="C2973">
        <v>10498</v>
      </c>
      <c r="D2973" t="s">
        <v>11807</v>
      </c>
      <c r="E2973" t="s">
        <v>11</v>
      </c>
      <c r="F2973">
        <v>11.46</v>
      </c>
      <c r="G2973">
        <v>11.46</v>
      </c>
      <c r="I2973" t="s">
        <v>6935</v>
      </c>
    </row>
    <row r="2974" spans="1:9">
      <c r="A2974" t="s">
        <v>19045</v>
      </c>
      <c r="B2974" t="s">
        <v>65</v>
      </c>
      <c r="C2974">
        <v>4823</v>
      </c>
      <c r="D2974" t="s">
        <v>11808</v>
      </c>
      <c r="E2974" t="s">
        <v>11</v>
      </c>
      <c r="F2974">
        <v>35.76</v>
      </c>
      <c r="G2974">
        <v>35.76</v>
      </c>
      <c r="I2974" t="s">
        <v>6935</v>
      </c>
    </row>
    <row r="2975" spans="1:9">
      <c r="A2975" t="s">
        <v>19046</v>
      </c>
      <c r="B2975" t="s">
        <v>65</v>
      </c>
      <c r="C2975">
        <v>38877</v>
      </c>
      <c r="D2975" t="s">
        <v>11809</v>
      </c>
      <c r="E2975" t="s">
        <v>11</v>
      </c>
      <c r="F2975">
        <v>7.71</v>
      </c>
      <c r="G2975">
        <v>7.71</v>
      </c>
      <c r="I2975" t="s">
        <v>6935</v>
      </c>
    </row>
    <row r="2976" spans="1:9">
      <c r="A2976" t="s">
        <v>19047</v>
      </c>
      <c r="B2976" t="s">
        <v>65</v>
      </c>
      <c r="C2976">
        <v>34546</v>
      </c>
      <c r="D2976" t="s">
        <v>11810</v>
      </c>
      <c r="E2976" t="s">
        <v>11</v>
      </c>
      <c r="F2976">
        <v>7.93</v>
      </c>
      <c r="G2976">
        <v>7.93</v>
      </c>
      <c r="I2976" t="s">
        <v>6935</v>
      </c>
    </row>
    <row r="2977" spans="1:9">
      <c r="A2977" t="s">
        <v>19048</v>
      </c>
      <c r="B2977" t="s">
        <v>65</v>
      </c>
      <c r="C2977">
        <v>41387</v>
      </c>
      <c r="D2977" t="s">
        <v>11811</v>
      </c>
      <c r="E2977" t="s">
        <v>12</v>
      </c>
      <c r="F2977">
        <v>57.04</v>
      </c>
      <c r="G2977">
        <v>57.04</v>
      </c>
      <c r="I2977" t="s">
        <v>6935</v>
      </c>
    </row>
    <row r="2978" spans="1:9">
      <c r="A2978" t="s">
        <v>19049</v>
      </c>
      <c r="B2978" t="s">
        <v>65</v>
      </c>
      <c r="C2978">
        <v>41388</v>
      </c>
      <c r="D2978" t="s">
        <v>11812</v>
      </c>
      <c r="E2978" t="s">
        <v>12</v>
      </c>
      <c r="F2978">
        <v>68.44</v>
      </c>
      <c r="G2978">
        <v>68.44</v>
      </c>
      <c r="I2978" t="s">
        <v>6935</v>
      </c>
    </row>
    <row r="2979" spans="1:9">
      <c r="A2979" t="s">
        <v>19050</v>
      </c>
      <c r="B2979" t="s">
        <v>65</v>
      </c>
      <c r="C2979">
        <v>41380</v>
      </c>
      <c r="D2979" t="s">
        <v>11813</v>
      </c>
      <c r="E2979" t="s">
        <v>32</v>
      </c>
      <c r="F2979">
        <v>455.36</v>
      </c>
      <c r="G2979">
        <v>455.36</v>
      </c>
      <c r="I2979" t="s">
        <v>6935</v>
      </c>
    </row>
    <row r="2980" spans="1:9">
      <c r="A2980" t="s">
        <v>19051</v>
      </c>
      <c r="B2980" t="s">
        <v>65</v>
      </c>
      <c r="C2980">
        <v>41381</v>
      </c>
      <c r="D2980" t="s">
        <v>11814</v>
      </c>
      <c r="E2980" t="s">
        <v>32</v>
      </c>
      <c r="F2980">
        <v>477.05</v>
      </c>
      <c r="G2980">
        <v>477.05</v>
      </c>
      <c r="I2980" t="s">
        <v>6935</v>
      </c>
    </row>
    <row r="2981" spans="1:9">
      <c r="A2981" t="s">
        <v>19052</v>
      </c>
      <c r="B2981" t="s">
        <v>65</v>
      </c>
      <c r="C2981">
        <v>41382</v>
      </c>
      <c r="D2981" t="s">
        <v>11815</v>
      </c>
      <c r="E2981" t="s">
        <v>32</v>
      </c>
      <c r="F2981">
        <v>461.75</v>
      </c>
      <c r="G2981">
        <v>461.75</v>
      </c>
      <c r="I2981" t="s">
        <v>6935</v>
      </c>
    </row>
    <row r="2982" spans="1:9">
      <c r="A2982" t="s">
        <v>19053</v>
      </c>
      <c r="B2982" t="s">
        <v>65</v>
      </c>
      <c r="C2982">
        <v>41383</v>
      </c>
      <c r="D2982" t="s">
        <v>11816</v>
      </c>
      <c r="E2982" t="s">
        <v>32</v>
      </c>
      <c r="F2982">
        <v>626.74</v>
      </c>
      <c r="G2982">
        <v>626.74</v>
      </c>
      <c r="I2982" t="s">
        <v>6935</v>
      </c>
    </row>
    <row r="2983" spans="1:9">
      <c r="A2983" t="s">
        <v>19054</v>
      </c>
      <c r="B2983" t="s">
        <v>65</v>
      </c>
      <c r="C2983">
        <v>41385</v>
      </c>
      <c r="D2983" t="s">
        <v>11817</v>
      </c>
      <c r="E2983" t="s">
        <v>32</v>
      </c>
      <c r="F2983">
        <v>779.89</v>
      </c>
      <c r="G2983">
        <v>779.89</v>
      </c>
      <c r="I2983" t="s">
        <v>6935</v>
      </c>
    </row>
    <row r="2984" spans="1:9">
      <c r="A2984" t="s">
        <v>19055</v>
      </c>
      <c r="B2984" t="s">
        <v>65</v>
      </c>
      <c r="C2984">
        <v>4058</v>
      </c>
      <c r="D2984" t="s">
        <v>11818</v>
      </c>
      <c r="E2984" t="s">
        <v>62</v>
      </c>
      <c r="F2984">
        <v>37.36</v>
      </c>
      <c r="G2984">
        <v>41.78</v>
      </c>
      <c r="I2984" t="s">
        <v>6935</v>
      </c>
    </row>
    <row r="2985" spans="1:9">
      <c r="A2985" t="s">
        <v>19056</v>
      </c>
      <c r="B2985" t="s">
        <v>65</v>
      </c>
      <c r="C2985">
        <v>40974</v>
      </c>
      <c r="D2985" t="s">
        <v>11819</v>
      </c>
      <c r="E2985" t="s">
        <v>6706</v>
      </c>
      <c r="F2985">
        <v>6544.6</v>
      </c>
      <c r="G2985">
        <v>7319.47</v>
      </c>
      <c r="I2985" t="s">
        <v>6935</v>
      </c>
    </row>
    <row r="2986" spans="1:9">
      <c r="A2986" t="s">
        <v>19057</v>
      </c>
      <c r="B2986" t="s">
        <v>65</v>
      </c>
      <c r="C2986">
        <v>34794</v>
      </c>
      <c r="D2986" t="s">
        <v>11820</v>
      </c>
      <c r="E2986" t="s">
        <v>62</v>
      </c>
      <c r="F2986">
        <v>30.46</v>
      </c>
      <c r="G2986">
        <v>34.06</v>
      </c>
      <c r="I2986" t="s">
        <v>6935</v>
      </c>
    </row>
    <row r="2987" spans="1:9">
      <c r="A2987" t="s">
        <v>19058</v>
      </c>
      <c r="B2987" t="s">
        <v>65</v>
      </c>
      <c r="C2987">
        <v>40925</v>
      </c>
      <c r="D2987" t="s">
        <v>11821</v>
      </c>
      <c r="E2987" t="s">
        <v>6706</v>
      </c>
      <c r="F2987">
        <v>5337.88</v>
      </c>
      <c r="G2987">
        <v>5969.88</v>
      </c>
      <c r="I2987" t="s">
        <v>6935</v>
      </c>
    </row>
    <row r="2988" spans="1:9">
      <c r="A2988" t="s">
        <v>19059</v>
      </c>
      <c r="B2988" t="s">
        <v>65</v>
      </c>
      <c r="C2988">
        <v>13741</v>
      </c>
      <c r="D2988" t="s">
        <v>11822</v>
      </c>
      <c r="E2988" t="s">
        <v>32</v>
      </c>
      <c r="F2988">
        <v>2323.13</v>
      </c>
      <c r="G2988">
        <v>2323.13</v>
      </c>
      <c r="I2988" t="s">
        <v>6935</v>
      </c>
    </row>
    <row r="2989" spans="1:9">
      <c r="A2989" t="s">
        <v>19060</v>
      </c>
      <c r="B2989" t="s">
        <v>65</v>
      </c>
      <c r="C2989">
        <v>3288</v>
      </c>
      <c r="D2989" t="s">
        <v>11823</v>
      </c>
      <c r="E2989" t="s">
        <v>12</v>
      </c>
      <c r="F2989">
        <v>7</v>
      </c>
      <c r="G2989">
        <v>7</v>
      </c>
      <c r="I2989" t="s">
        <v>8951</v>
      </c>
    </row>
    <row r="2990" spans="1:9">
      <c r="A2990" t="s">
        <v>19061</v>
      </c>
      <c r="B2990" t="s">
        <v>65</v>
      </c>
      <c r="C2990">
        <v>13587</v>
      </c>
      <c r="D2990" t="s">
        <v>11824</v>
      </c>
      <c r="E2990" t="s">
        <v>12</v>
      </c>
      <c r="F2990">
        <v>4.2300000000000004</v>
      </c>
      <c r="G2990">
        <v>4.2300000000000004</v>
      </c>
      <c r="I2990" t="s">
        <v>6935</v>
      </c>
    </row>
    <row r="2991" spans="1:9">
      <c r="A2991" t="s">
        <v>19062</v>
      </c>
      <c r="B2991" t="s">
        <v>65</v>
      </c>
      <c r="C2991">
        <v>38598</v>
      </c>
      <c r="D2991" t="s">
        <v>11825</v>
      </c>
      <c r="E2991" t="s">
        <v>32</v>
      </c>
      <c r="F2991">
        <v>3.4</v>
      </c>
      <c r="G2991">
        <v>3.4</v>
      </c>
      <c r="I2991" t="s">
        <v>6935</v>
      </c>
    </row>
    <row r="2992" spans="1:9">
      <c r="A2992" t="s">
        <v>19063</v>
      </c>
      <c r="B2992" t="s">
        <v>65</v>
      </c>
      <c r="C2992">
        <v>38595</v>
      </c>
      <c r="D2992" t="s">
        <v>11826</v>
      </c>
      <c r="E2992" t="s">
        <v>32</v>
      </c>
      <c r="F2992">
        <v>2.88</v>
      </c>
      <c r="G2992">
        <v>2.88</v>
      </c>
      <c r="I2992" t="s">
        <v>6935</v>
      </c>
    </row>
    <row r="2993" spans="1:9">
      <c r="A2993" t="s">
        <v>19064</v>
      </c>
      <c r="B2993" t="s">
        <v>65</v>
      </c>
      <c r="C2993">
        <v>38592</v>
      </c>
      <c r="D2993" t="s">
        <v>11827</v>
      </c>
      <c r="E2993" t="s">
        <v>32</v>
      </c>
      <c r="F2993">
        <v>2.91</v>
      </c>
      <c r="G2993">
        <v>2.91</v>
      </c>
      <c r="I2993" t="s">
        <v>6935</v>
      </c>
    </row>
    <row r="2994" spans="1:9">
      <c r="A2994" t="s">
        <v>19065</v>
      </c>
      <c r="B2994" t="s">
        <v>65</v>
      </c>
      <c r="C2994">
        <v>38588</v>
      </c>
      <c r="D2994" t="s">
        <v>11828</v>
      </c>
      <c r="E2994" t="s">
        <v>32</v>
      </c>
      <c r="F2994">
        <v>2.33</v>
      </c>
      <c r="G2994">
        <v>2.33</v>
      </c>
      <c r="I2994" t="s">
        <v>6935</v>
      </c>
    </row>
    <row r="2995" spans="1:9">
      <c r="A2995" t="s">
        <v>19066</v>
      </c>
      <c r="B2995" t="s">
        <v>65</v>
      </c>
      <c r="C2995">
        <v>38593</v>
      </c>
      <c r="D2995" t="s">
        <v>11829</v>
      </c>
      <c r="E2995" t="s">
        <v>32</v>
      </c>
      <c r="F2995">
        <v>3.22</v>
      </c>
      <c r="G2995">
        <v>3.22</v>
      </c>
      <c r="I2995" t="s">
        <v>6935</v>
      </c>
    </row>
    <row r="2996" spans="1:9">
      <c r="A2996" t="s">
        <v>19067</v>
      </c>
      <c r="B2996" t="s">
        <v>65</v>
      </c>
      <c r="C2996">
        <v>38589</v>
      </c>
      <c r="D2996" t="s">
        <v>11830</v>
      </c>
      <c r="E2996" t="s">
        <v>32</v>
      </c>
      <c r="F2996">
        <v>2.44</v>
      </c>
      <c r="G2996">
        <v>2.44</v>
      </c>
      <c r="I2996" t="s">
        <v>6935</v>
      </c>
    </row>
    <row r="2997" spans="1:9">
      <c r="A2997" t="s">
        <v>19068</v>
      </c>
      <c r="B2997" t="s">
        <v>65</v>
      </c>
      <c r="C2997">
        <v>38594</v>
      </c>
      <c r="D2997" t="s">
        <v>11831</v>
      </c>
      <c r="E2997" t="s">
        <v>32</v>
      </c>
      <c r="F2997">
        <v>5.08</v>
      </c>
      <c r="G2997">
        <v>5.08</v>
      </c>
      <c r="I2997" t="s">
        <v>6935</v>
      </c>
    </row>
    <row r="2998" spans="1:9">
      <c r="A2998" t="s">
        <v>19069</v>
      </c>
      <c r="B2998" t="s">
        <v>65</v>
      </c>
      <c r="C2998">
        <v>34774</v>
      </c>
      <c r="D2998" t="s">
        <v>11832</v>
      </c>
      <c r="E2998" t="s">
        <v>32</v>
      </c>
      <c r="F2998">
        <v>2.2799999999999998</v>
      </c>
      <c r="G2998">
        <v>2.2799999999999998</v>
      </c>
      <c r="I2998" t="s">
        <v>6935</v>
      </c>
    </row>
    <row r="2999" spans="1:9">
      <c r="A2999" t="s">
        <v>19070</v>
      </c>
      <c r="B2999" t="s">
        <v>65</v>
      </c>
      <c r="C2999">
        <v>34771</v>
      </c>
      <c r="D2999" t="s">
        <v>11833</v>
      </c>
      <c r="E2999" t="s">
        <v>32</v>
      </c>
      <c r="F2999">
        <v>2.75</v>
      </c>
      <c r="G2999">
        <v>2.75</v>
      </c>
      <c r="I2999" t="s">
        <v>6935</v>
      </c>
    </row>
    <row r="3000" spans="1:9">
      <c r="A3000" t="s">
        <v>19071</v>
      </c>
      <c r="B3000" t="s">
        <v>65</v>
      </c>
      <c r="C3000">
        <v>34764</v>
      </c>
      <c r="D3000" t="s">
        <v>11834</v>
      </c>
      <c r="E3000" t="s">
        <v>32</v>
      </c>
      <c r="F3000">
        <v>1.8</v>
      </c>
      <c r="G3000">
        <v>1.8</v>
      </c>
      <c r="I3000" t="s">
        <v>6935</v>
      </c>
    </row>
    <row r="3001" spans="1:9">
      <c r="A3001" t="s">
        <v>19072</v>
      </c>
      <c r="B3001" t="s">
        <v>65</v>
      </c>
      <c r="C3001">
        <v>34773</v>
      </c>
      <c r="D3001" t="s">
        <v>11835</v>
      </c>
      <c r="E3001" t="s">
        <v>32</v>
      </c>
      <c r="F3001">
        <v>2.4</v>
      </c>
      <c r="G3001">
        <v>2.4</v>
      </c>
      <c r="I3001" t="s">
        <v>6935</v>
      </c>
    </row>
    <row r="3002" spans="1:9">
      <c r="A3002" t="s">
        <v>19073</v>
      </c>
      <c r="B3002" t="s">
        <v>65</v>
      </c>
      <c r="C3002">
        <v>34769</v>
      </c>
      <c r="D3002" t="s">
        <v>11836</v>
      </c>
      <c r="E3002" t="s">
        <v>32</v>
      </c>
      <c r="F3002">
        <v>2.97</v>
      </c>
      <c r="G3002">
        <v>2.97</v>
      </c>
      <c r="I3002" t="s">
        <v>6935</v>
      </c>
    </row>
    <row r="3003" spans="1:9">
      <c r="A3003" t="s">
        <v>19074</v>
      </c>
      <c r="B3003" t="s">
        <v>65</v>
      </c>
      <c r="C3003">
        <v>34763</v>
      </c>
      <c r="D3003" t="s">
        <v>11837</v>
      </c>
      <c r="E3003" t="s">
        <v>32</v>
      </c>
      <c r="F3003">
        <v>1.83</v>
      </c>
      <c r="G3003">
        <v>1.83</v>
      </c>
      <c r="I3003" t="s">
        <v>6935</v>
      </c>
    </row>
    <row r="3004" spans="1:9">
      <c r="A3004" t="s">
        <v>19075</v>
      </c>
      <c r="B3004" t="s">
        <v>65</v>
      </c>
      <c r="C3004">
        <v>34788</v>
      </c>
      <c r="D3004" t="s">
        <v>11838</v>
      </c>
      <c r="E3004" t="s">
        <v>32</v>
      </c>
      <c r="F3004">
        <v>1.21</v>
      </c>
      <c r="G3004">
        <v>1.21</v>
      </c>
      <c r="I3004" t="s">
        <v>6935</v>
      </c>
    </row>
    <row r="3005" spans="1:9">
      <c r="A3005" t="s">
        <v>19076</v>
      </c>
      <c r="B3005" t="s">
        <v>65</v>
      </c>
      <c r="C3005">
        <v>34781</v>
      </c>
      <c r="D3005" t="s">
        <v>11839</v>
      </c>
      <c r="E3005" t="s">
        <v>32</v>
      </c>
      <c r="F3005">
        <v>1.67</v>
      </c>
      <c r="G3005">
        <v>1.67</v>
      </c>
      <c r="I3005" t="s">
        <v>6935</v>
      </c>
    </row>
    <row r="3006" spans="1:9">
      <c r="A3006" t="s">
        <v>19077</v>
      </c>
      <c r="B3006" t="s">
        <v>65</v>
      </c>
      <c r="C3006">
        <v>41682</v>
      </c>
      <c r="D3006" t="s">
        <v>11840</v>
      </c>
      <c r="E3006" t="s">
        <v>32</v>
      </c>
      <c r="F3006">
        <v>29.47</v>
      </c>
      <c r="G3006">
        <v>29.47</v>
      </c>
      <c r="I3006" t="s">
        <v>6935</v>
      </c>
    </row>
    <row r="3007" spans="1:9">
      <c r="A3007" t="s">
        <v>19078</v>
      </c>
      <c r="B3007" t="s">
        <v>65</v>
      </c>
      <c r="C3007">
        <v>41683</v>
      </c>
      <c r="D3007" t="s">
        <v>11841</v>
      </c>
      <c r="E3007" t="s">
        <v>32</v>
      </c>
      <c r="F3007">
        <v>21.68</v>
      </c>
      <c r="G3007">
        <v>21.68</v>
      </c>
      <c r="I3007" t="s">
        <v>6935</v>
      </c>
    </row>
    <row r="3008" spans="1:9">
      <c r="A3008" t="s">
        <v>19079</v>
      </c>
      <c r="B3008" t="s">
        <v>65</v>
      </c>
      <c r="C3008">
        <v>41680</v>
      </c>
      <c r="D3008" t="s">
        <v>11842</v>
      </c>
      <c r="E3008" t="s">
        <v>32</v>
      </c>
      <c r="F3008">
        <v>11.67</v>
      </c>
      <c r="G3008">
        <v>11.67</v>
      </c>
      <c r="I3008" t="s">
        <v>6935</v>
      </c>
    </row>
    <row r="3009" spans="1:9">
      <c r="A3009" t="s">
        <v>19080</v>
      </c>
      <c r="B3009" t="s">
        <v>65</v>
      </c>
      <c r="C3009">
        <v>41679</v>
      </c>
      <c r="D3009" t="s">
        <v>11843</v>
      </c>
      <c r="E3009" t="s">
        <v>32</v>
      </c>
      <c r="F3009">
        <v>26.69</v>
      </c>
      <c r="G3009">
        <v>26.69</v>
      </c>
      <c r="I3009" t="s">
        <v>6935</v>
      </c>
    </row>
    <row r="3010" spans="1:9">
      <c r="A3010" t="s">
        <v>19081</v>
      </c>
      <c r="B3010" t="s">
        <v>65</v>
      </c>
      <c r="C3010">
        <v>41681</v>
      </c>
      <c r="D3010" t="s">
        <v>11844</v>
      </c>
      <c r="E3010" t="s">
        <v>32</v>
      </c>
      <c r="F3010">
        <v>18.260000000000002</v>
      </c>
      <c r="G3010">
        <v>18.260000000000002</v>
      </c>
      <c r="I3010" t="s">
        <v>6935</v>
      </c>
    </row>
    <row r="3011" spans="1:9">
      <c r="A3011" t="s">
        <v>19082</v>
      </c>
      <c r="B3011" t="s">
        <v>65</v>
      </c>
      <c r="C3011">
        <v>43386</v>
      </c>
      <c r="D3011" t="s">
        <v>31906</v>
      </c>
      <c r="E3011" t="s">
        <v>32</v>
      </c>
      <c r="F3011">
        <v>41.7</v>
      </c>
      <c r="G3011">
        <v>41.7</v>
      </c>
      <c r="I3011" t="s">
        <v>6935</v>
      </c>
    </row>
    <row r="3012" spans="1:9">
      <c r="A3012" t="s">
        <v>19083</v>
      </c>
      <c r="B3012" t="s">
        <v>65</v>
      </c>
      <c r="C3012">
        <v>4059</v>
      </c>
      <c r="D3012" t="s">
        <v>11845</v>
      </c>
      <c r="E3012" t="s">
        <v>12</v>
      </c>
      <c r="F3012">
        <v>29.47</v>
      </c>
      <c r="G3012">
        <v>29.47</v>
      </c>
      <c r="I3012" t="s">
        <v>6935</v>
      </c>
    </row>
    <row r="3013" spans="1:9">
      <c r="A3013" t="s">
        <v>19084</v>
      </c>
      <c r="B3013" t="s">
        <v>65</v>
      </c>
      <c r="C3013">
        <v>4062</v>
      </c>
      <c r="D3013" t="s">
        <v>11846</v>
      </c>
      <c r="E3013" t="s">
        <v>32</v>
      </c>
      <c r="F3013">
        <v>29.47</v>
      </c>
      <c r="G3013">
        <v>29.47</v>
      </c>
      <c r="I3013" t="s">
        <v>6935</v>
      </c>
    </row>
    <row r="3014" spans="1:9">
      <c r="A3014" t="s">
        <v>19085</v>
      </c>
      <c r="B3014" t="s">
        <v>65</v>
      </c>
      <c r="C3014">
        <v>4061</v>
      </c>
      <c r="D3014" t="s">
        <v>11847</v>
      </c>
      <c r="E3014" t="s">
        <v>32</v>
      </c>
      <c r="F3014">
        <v>36.700000000000003</v>
      </c>
      <c r="G3014">
        <v>36.700000000000003</v>
      </c>
      <c r="I3014" t="s">
        <v>6935</v>
      </c>
    </row>
    <row r="3015" spans="1:9">
      <c r="A3015" t="s">
        <v>19086</v>
      </c>
      <c r="B3015" t="s">
        <v>65</v>
      </c>
      <c r="C3015">
        <v>41315</v>
      </c>
      <c r="D3015" t="s">
        <v>11848</v>
      </c>
      <c r="E3015" t="s">
        <v>11</v>
      </c>
      <c r="F3015">
        <v>89.21</v>
      </c>
      <c r="G3015">
        <v>89.21</v>
      </c>
      <c r="I3015" t="s">
        <v>6935</v>
      </c>
    </row>
    <row r="3016" spans="1:9">
      <c r="A3016" t="s">
        <v>19087</v>
      </c>
      <c r="B3016" t="s">
        <v>65</v>
      </c>
      <c r="C3016">
        <v>43148</v>
      </c>
      <c r="D3016" t="s">
        <v>11849</v>
      </c>
      <c r="E3016" t="s">
        <v>11</v>
      </c>
      <c r="F3016">
        <v>60.55</v>
      </c>
      <c r="G3016">
        <v>60.55</v>
      </c>
      <c r="I3016" t="s">
        <v>6935</v>
      </c>
    </row>
    <row r="3017" spans="1:9">
      <c r="A3017" t="s">
        <v>19088</v>
      </c>
      <c r="B3017" t="s">
        <v>65</v>
      </c>
      <c r="C3017">
        <v>43147</v>
      </c>
      <c r="D3017" t="s">
        <v>11850</v>
      </c>
      <c r="E3017" t="s">
        <v>11</v>
      </c>
      <c r="F3017">
        <v>23.45</v>
      </c>
      <c r="G3017">
        <v>23.45</v>
      </c>
      <c r="I3017" t="s">
        <v>6935</v>
      </c>
    </row>
    <row r="3018" spans="1:9">
      <c r="A3018" t="s">
        <v>19089</v>
      </c>
      <c r="B3018" t="s">
        <v>65</v>
      </c>
      <c r="C3018">
        <v>10608</v>
      </c>
      <c r="D3018" t="s">
        <v>11851</v>
      </c>
      <c r="E3018" t="s">
        <v>32</v>
      </c>
      <c r="F3018">
        <v>9789.7999999999993</v>
      </c>
      <c r="G3018">
        <v>9789.7999999999993</v>
      </c>
      <c r="I3018" t="s">
        <v>8951</v>
      </c>
    </row>
    <row r="3019" spans="1:9">
      <c r="A3019" t="s">
        <v>19090</v>
      </c>
      <c r="B3019" t="s">
        <v>65</v>
      </c>
      <c r="C3019">
        <v>4069</v>
      </c>
      <c r="D3019" t="s">
        <v>11852</v>
      </c>
      <c r="E3019" t="s">
        <v>62</v>
      </c>
      <c r="F3019">
        <v>67.25</v>
      </c>
      <c r="G3019">
        <v>75.2</v>
      </c>
      <c r="I3019" t="s">
        <v>6935</v>
      </c>
    </row>
    <row r="3020" spans="1:9">
      <c r="A3020" t="s">
        <v>19091</v>
      </c>
      <c r="B3020" t="s">
        <v>65</v>
      </c>
      <c r="C3020">
        <v>40819</v>
      </c>
      <c r="D3020" t="s">
        <v>11853</v>
      </c>
      <c r="E3020" t="s">
        <v>6706</v>
      </c>
      <c r="F3020">
        <v>11779.41</v>
      </c>
      <c r="G3020">
        <v>13174.08</v>
      </c>
      <c r="I3020" t="s">
        <v>6935</v>
      </c>
    </row>
    <row r="3021" spans="1:9">
      <c r="A3021" t="s">
        <v>19092</v>
      </c>
      <c r="B3021" t="s">
        <v>65</v>
      </c>
      <c r="C3021">
        <v>34361</v>
      </c>
      <c r="D3021" t="s">
        <v>11854</v>
      </c>
      <c r="E3021" t="s">
        <v>11</v>
      </c>
      <c r="F3021">
        <v>17.07</v>
      </c>
      <c r="G3021">
        <v>17.07</v>
      </c>
      <c r="I3021" t="s">
        <v>6935</v>
      </c>
    </row>
    <row r="3022" spans="1:9">
      <c r="A3022" t="s">
        <v>19093</v>
      </c>
      <c r="B3022" t="s">
        <v>65</v>
      </c>
      <c r="C3022">
        <v>36512</v>
      </c>
      <c r="D3022" t="s">
        <v>11855</v>
      </c>
      <c r="E3022" t="s">
        <v>32</v>
      </c>
      <c r="F3022">
        <v>20679.88</v>
      </c>
      <c r="G3022">
        <v>20679.88</v>
      </c>
      <c r="I3022" t="s">
        <v>6935</v>
      </c>
    </row>
    <row r="3023" spans="1:9">
      <c r="A3023" t="s">
        <v>19094</v>
      </c>
      <c r="B3023" t="s">
        <v>65</v>
      </c>
      <c r="C3023">
        <v>44478</v>
      </c>
      <c r="D3023" t="s">
        <v>31907</v>
      </c>
      <c r="E3023" t="s">
        <v>11</v>
      </c>
      <c r="F3023">
        <v>14.99</v>
      </c>
      <c r="G3023">
        <v>14.99</v>
      </c>
      <c r="I3023" t="s">
        <v>6935</v>
      </c>
    </row>
    <row r="3024" spans="1:9">
      <c r="A3024" t="s">
        <v>19095</v>
      </c>
      <c r="B3024" t="s">
        <v>65</v>
      </c>
      <c r="C3024">
        <v>44477</v>
      </c>
      <c r="D3024" t="s">
        <v>31908</v>
      </c>
      <c r="E3024" t="s">
        <v>11</v>
      </c>
      <c r="F3024">
        <v>14.99</v>
      </c>
      <c r="G3024">
        <v>14.99</v>
      </c>
      <c r="I3024" t="s">
        <v>6935</v>
      </c>
    </row>
    <row r="3025" spans="1:9">
      <c r="A3025" t="s">
        <v>19096</v>
      </c>
      <c r="B3025" t="s">
        <v>65</v>
      </c>
      <c r="C3025">
        <v>11697</v>
      </c>
      <c r="D3025" t="s">
        <v>11856</v>
      </c>
      <c r="E3025" t="s">
        <v>32</v>
      </c>
      <c r="F3025">
        <v>674.34</v>
      </c>
      <c r="G3025">
        <v>674.34</v>
      </c>
      <c r="I3025" t="s">
        <v>6935</v>
      </c>
    </row>
    <row r="3026" spans="1:9">
      <c r="A3026" t="s">
        <v>19097</v>
      </c>
      <c r="B3026" t="s">
        <v>65</v>
      </c>
      <c r="C3026">
        <v>11698</v>
      </c>
      <c r="D3026" t="s">
        <v>11857</v>
      </c>
      <c r="E3026" t="s">
        <v>32</v>
      </c>
      <c r="F3026">
        <v>804.46</v>
      </c>
      <c r="G3026">
        <v>804.46</v>
      </c>
      <c r="I3026" t="s">
        <v>6935</v>
      </c>
    </row>
    <row r="3027" spans="1:9">
      <c r="A3027" t="s">
        <v>19098</v>
      </c>
      <c r="B3027" t="s">
        <v>65</v>
      </c>
      <c r="C3027">
        <v>11699</v>
      </c>
      <c r="D3027" t="s">
        <v>11858</v>
      </c>
      <c r="E3027" t="s">
        <v>32</v>
      </c>
      <c r="F3027">
        <v>889.11</v>
      </c>
      <c r="G3027">
        <v>889.11</v>
      </c>
      <c r="I3027" t="s">
        <v>6935</v>
      </c>
    </row>
    <row r="3028" spans="1:9">
      <c r="A3028" t="s">
        <v>19099</v>
      </c>
      <c r="B3028" t="s">
        <v>65</v>
      </c>
      <c r="C3028">
        <v>10432</v>
      </c>
      <c r="D3028" t="s">
        <v>11859</v>
      </c>
      <c r="E3028" t="s">
        <v>32</v>
      </c>
      <c r="F3028">
        <v>346.45</v>
      </c>
      <c r="G3028">
        <v>346.45</v>
      </c>
      <c r="I3028" t="s">
        <v>6935</v>
      </c>
    </row>
    <row r="3029" spans="1:9">
      <c r="A3029" t="s">
        <v>19100</v>
      </c>
      <c r="B3029" t="s">
        <v>65</v>
      </c>
      <c r="C3029">
        <v>44020</v>
      </c>
      <c r="D3029" t="s">
        <v>11860</v>
      </c>
      <c r="E3029" t="s">
        <v>32</v>
      </c>
      <c r="F3029">
        <v>854.75</v>
      </c>
      <c r="G3029">
        <v>854.75</v>
      </c>
      <c r="I3029" t="s">
        <v>6935</v>
      </c>
    </row>
    <row r="3030" spans="1:9">
      <c r="A3030" t="s">
        <v>19101</v>
      </c>
      <c r="B3030" t="s">
        <v>65</v>
      </c>
      <c r="C3030">
        <v>41419</v>
      </c>
      <c r="D3030" t="s">
        <v>11861</v>
      </c>
      <c r="E3030" t="s">
        <v>32</v>
      </c>
      <c r="F3030">
        <v>8.5299999999999994</v>
      </c>
      <c r="G3030">
        <v>8.5299999999999994</v>
      </c>
      <c r="I3030" t="s">
        <v>6935</v>
      </c>
    </row>
    <row r="3031" spans="1:9">
      <c r="A3031" t="s">
        <v>19102</v>
      </c>
      <c r="B3031" t="s">
        <v>65</v>
      </c>
      <c r="C3031">
        <v>41420</v>
      </c>
      <c r="D3031" t="s">
        <v>11862</v>
      </c>
      <c r="E3031" t="s">
        <v>32</v>
      </c>
      <c r="F3031">
        <v>11.61</v>
      </c>
      <c r="G3031">
        <v>11.61</v>
      </c>
      <c r="I3031" t="s">
        <v>6935</v>
      </c>
    </row>
    <row r="3032" spans="1:9">
      <c r="A3032" t="s">
        <v>19103</v>
      </c>
      <c r="B3032" t="s">
        <v>65</v>
      </c>
      <c r="C3032">
        <v>41421</v>
      </c>
      <c r="D3032" t="s">
        <v>11863</v>
      </c>
      <c r="E3032" t="s">
        <v>32</v>
      </c>
      <c r="F3032">
        <v>11.58</v>
      </c>
      <c r="G3032">
        <v>11.58</v>
      </c>
      <c r="I3032" t="s">
        <v>6935</v>
      </c>
    </row>
    <row r="3033" spans="1:9">
      <c r="A3033" t="s">
        <v>19104</v>
      </c>
      <c r="B3033" t="s">
        <v>65</v>
      </c>
      <c r="C3033">
        <v>41422</v>
      </c>
      <c r="D3033" t="s">
        <v>11864</v>
      </c>
      <c r="E3033" t="s">
        <v>32</v>
      </c>
      <c r="F3033">
        <v>15.85</v>
      </c>
      <c r="G3033">
        <v>15.85</v>
      </c>
      <c r="I3033" t="s">
        <v>6935</v>
      </c>
    </row>
    <row r="3034" spans="1:9">
      <c r="A3034" t="s">
        <v>19105</v>
      </c>
      <c r="B3034" t="s">
        <v>65</v>
      </c>
      <c r="C3034">
        <v>41425</v>
      </c>
      <c r="D3034" t="s">
        <v>11865</v>
      </c>
      <c r="E3034" t="s">
        <v>32</v>
      </c>
      <c r="F3034">
        <v>8.11</v>
      </c>
      <c r="G3034">
        <v>8.11</v>
      </c>
      <c r="I3034" t="s">
        <v>6935</v>
      </c>
    </row>
    <row r="3035" spans="1:9">
      <c r="A3035" t="s">
        <v>19106</v>
      </c>
      <c r="B3035" t="s">
        <v>65</v>
      </c>
      <c r="C3035">
        <v>41426</v>
      </c>
      <c r="D3035" t="s">
        <v>11866</v>
      </c>
      <c r="E3035" t="s">
        <v>32</v>
      </c>
      <c r="F3035">
        <v>14.63</v>
      </c>
      <c r="G3035">
        <v>14.63</v>
      </c>
      <c r="I3035" t="s">
        <v>6935</v>
      </c>
    </row>
    <row r="3036" spans="1:9">
      <c r="A3036" t="s">
        <v>19107</v>
      </c>
      <c r="B3036" t="s">
        <v>65</v>
      </c>
      <c r="C3036">
        <v>41414</v>
      </c>
      <c r="D3036" t="s">
        <v>11867</v>
      </c>
      <c r="E3036" t="s">
        <v>32</v>
      </c>
      <c r="F3036">
        <v>26.85</v>
      </c>
      <c r="G3036">
        <v>26.85</v>
      </c>
      <c r="I3036" t="s">
        <v>6935</v>
      </c>
    </row>
    <row r="3037" spans="1:9">
      <c r="A3037" t="s">
        <v>19108</v>
      </c>
      <c r="B3037" t="s">
        <v>65</v>
      </c>
      <c r="C3037">
        <v>41415</v>
      </c>
      <c r="D3037" t="s">
        <v>11868</v>
      </c>
      <c r="E3037" t="s">
        <v>32</v>
      </c>
      <c r="F3037">
        <v>31.27</v>
      </c>
      <c r="G3037">
        <v>31.27</v>
      </c>
      <c r="I3037" t="s">
        <v>6935</v>
      </c>
    </row>
    <row r="3038" spans="1:9">
      <c r="A3038" t="s">
        <v>19109</v>
      </c>
      <c r="B3038" t="s">
        <v>65</v>
      </c>
      <c r="C3038">
        <v>37514</v>
      </c>
      <c r="D3038" t="s">
        <v>11869</v>
      </c>
      <c r="E3038" t="s">
        <v>32</v>
      </c>
      <c r="F3038">
        <v>332500</v>
      </c>
      <c r="G3038">
        <v>332500</v>
      </c>
      <c r="I3038" t="s">
        <v>8951</v>
      </c>
    </row>
    <row r="3039" spans="1:9">
      <c r="A3039" t="s">
        <v>19110</v>
      </c>
      <c r="B3039" t="s">
        <v>65</v>
      </c>
      <c r="C3039">
        <v>37519</v>
      </c>
      <c r="D3039" t="s">
        <v>11870</v>
      </c>
      <c r="E3039" t="s">
        <v>32</v>
      </c>
      <c r="F3039">
        <v>513145.05</v>
      </c>
      <c r="G3039">
        <v>513145.05</v>
      </c>
      <c r="I3039" t="s">
        <v>6935</v>
      </c>
    </row>
    <row r="3040" spans="1:9">
      <c r="A3040" t="s">
        <v>19111</v>
      </c>
      <c r="B3040" t="s">
        <v>65</v>
      </c>
      <c r="C3040">
        <v>37520</v>
      </c>
      <c r="D3040" t="s">
        <v>11871</v>
      </c>
      <c r="E3040" t="s">
        <v>32</v>
      </c>
      <c r="F3040">
        <v>504732.83</v>
      </c>
      <c r="G3040">
        <v>504732.83</v>
      </c>
      <c r="I3040" t="s">
        <v>6935</v>
      </c>
    </row>
    <row r="3041" spans="1:9">
      <c r="A3041" t="s">
        <v>19112</v>
      </c>
      <c r="B3041" t="s">
        <v>65</v>
      </c>
      <c r="C3041">
        <v>37521</v>
      </c>
      <c r="D3041" t="s">
        <v>11872</v>
      </c>
      <c r="E3041" t="s">
        <v>32</v>
      </c>
      <c r="F3041">
        <v>615774.06999999995</v>
      </c>
      <c r="G3041">
        <v>615774.06999999995</v>
      </c>
      <c r="I3041" t="s">
        <v>6935</v>
      </c>
    </row>
    <row r="3042" spans="1:9">
      <c r="A3042" t="s">
        <v>19113</v>
      </c>
      <c r="B3042" t="s">
        <v>65</v>
      </c>
      <c r="C3042">
        <v>37522</v>
      </c>
      <c r="D3042" t="s">
        <v>11873</v>
      </c>
      <c r="E3042" t="s">
        <v>32</v>
      </c>
      <c r="F3042">
        <v>634300.1</v>
      </c>
      <c r="G3042">
        <v>634300.1</v>
      </c>
      <c r="I3042" t="s">
        <v>6935</v>
      </c>
    </row>
    <row r="3043" spans="1:9">
      <c r="A3043" t="s">
        <v>19114</v>
      </c>
      <c r="B3043" t="s">
        <v>65</v>
      </c>
      <c r="C3043">
        <v>37546</v>
      </c>
      <c r="D3043" t="s">
        <v>11874</v>
      </c>
      <c r="E3043" t="s">
        <v>32</v>
      </c>
      <c r="F3043">
        <v>12504.79</v>
      </c>
      <c r="G3043">
        <v>12504.79</v>
      </c>
      <c r="I3043" t="s">
        <v>6935</v>
      </c>
    </row>
    <row r="3044" spans="1:9">
      <c r="A3044" t="s">
        <v>19115</v>
      </c>
      <c r="B3044" t="s">
        <v>65</v>
      </c>
      <c r="C3044">
        <v>37544</v>
      </c>
      <c r="D3044" t="s">
        <v>11875</v>
      </c>
      <c r="E3044" t="s">
        <v>32</v>
      </c>
      <c r="F3044">
        <v>13225.92</v>
      </c>
      <c r="G3044">
        <v>13225.92</v>
      </c>
      <c r="I3044" t="s">
        <v>6935</v>
      </c>
    </row>
    <row r="3045" spans="1:9">
      <c r="A3045" t="s">
        <v>19116</v>
      </c>
      <c r="B3045" t="s">
        <v>65</v>
      </c>
      <c r="C3045">
        <v>37545</v>
      </c>
      <c r="D3045" t="s">
        <v>11876</v>
      </c>
      <c r="E3045" t="s">
        <v>32</v>
      </c>
      <c r="F3045">
        <v>15737.07</v>
      </c>
      <c r="G3045">
        <v>15737.07</v>
      </c>
      <c r="I3045" t="s">
        <v>6935</v>
      </c>
    </row>
    <row r="3046" spans="1:9">
      <c r="A3046" t="s">
        <v>19117</v>
      </c>
      <c r="B3046" t="s">
        <v>65</v>
      </c>
      <c r="C3046">
        <v>36793</v>
      </c>
      <c r="D3046" t="s">
        <v>11877</v>
      </c>
      <c r="E3046" t="s">
        <v>32</v>
      </c>
      <c r="F3046">
        <v>767.86</v>
      </c>
      <c r="G3046">
        <v>767.86</v>
      </c>
      <c r="I3046" t="s">
        <v>6935</v>
      </c>
    </row>
    <row r="3047" spans="1:9">
      <c r="A3047" t="s">
        <v>19118</v>
      </c>
      <c r="B3047" t="s">
        <v>65</v>
      </c>
      <c r="C3047">
        <v>11769</v>
      </c>
      <c r="D3047" t="s">
        <v>11878</v>
      </c>
      <c r="E3047" t="s">
        <v>32</v>
      </c>
      <c r="F3047">
        <v>339.34</v>
      </c>
      <c r="G3047">
        <v>339.34</v>
      </c>
      <c r="I3047" t="s">
        <v>6935</v>
      </c>
    </row>
    <row r="3048" spans="1:9">
      <c r="A3048" t="s">
        <v>19119</v>
      </c>
      <c r="B3048" t="s">
        <v>65</v>
      </c>
      <c r="C3048">
        <v>11771</v>
      </c>
      <c r="D3048" t="s">
        <v>11879</v>
      </c>
      <c r="E3048" t="s">
        <v>32</v>
      </c>
      <c r="F3048">
        <v>415.64</v>
      </c>
      <c r="G3048">
        <v>415.64</v>
      </c>
      <c r="I3048" t="s">
        <v>6935</v>
      </c>
    </row>
    <row r="3049" spans="1:9">
      <c r="A3049" t="s">
        <v>19120</v>
      </c>
      <c r="B3049" t="s">
        <v>65</v>
      </c>
      <c r="C3049">
        <v>39919</v>
      </c>
      <c r="D3049" t="s">
        <v>11880</v>
      </c>
      <c r="E3049" t="s">
        <v>32</v>
      </c>
      <c r="F3049">
        <v>62593.39</v>
      </c>
      <c r="G3049">
        <v>62593.39</v>
      </c>
      <c r="I3049" t="s">
        <v>6935</v>
      </c>
    </row>
    <row r="3050" spans="1:9">
      <c r="A3050" t="s">
        <v>19121</v>
      </c>
      <c r="B3050" t="s">
        <v>65</v>
      </c>
      <c r="C3050">
        <v>38385</v>
      </c>
      <c r="D3050" t="s">
        <v>11881</v>
      </c>
      <c r="E3050" t="s">
        <v>32</v>
      </c>
      <c r="F3050">
        <v>36.090000000000003</v>
      </c>
      <c r="G3050">
        <v>36.090000000000003</v>
      </c>
      <c r="I3050" t="s">
        <v>6935</v>
      </c>
    </row>
    <row r="3051" spans="1:9">
      <c r="A3051" t="s">
        <v>19122</v>
      </c>
      <c r="B3051" t="s">
        <v>65</v>
      </c>
      <c r="C3051">
        <v>36800</v>
      </c>
      <c r="D3051" t="s">
        <v>31909</v>
      </c>
      <c r="E3051" t="s">
        <v>32</v>
      </c>
      <c r="F3051">
        <v>203.9</v>
      </c>
      <c r="G3051">
        <v>203.9</v>
      </c>
      <c r="I3051" t="s">
        <v>6935</v>
      </c>
    </row>
    <row r="3052" spans="1:9">
      <c r="A3052" t="s">
        <v>19123</v>
      </c>
      <c r="B3052" t="s">
        <v>65</v>
      </c>
      <c r="C3052">
        <v>37587</v>
      </c>
      <c r="D3052" t="s">
        <v>11882</v>
      </c>
      <c r="E3052" t="s">
        <v>32</v>
      </c>
      <c r="F3052">
        <v>447.97</v>
      </c>
      <c r="G3052">
        <v>447.97</v>
      </c>
      <c r="I3052" t="s">
        <v>6935</v>
      </c>
    </row>
    <row r="3053" spans="1:9">
      <c r="A3053" t="s">
        <v>19124</v>
      </c>
      <c r="B3053" t="s">
        <v>65</v>
      </c>
      <c r="C3053">
        <v>11561</v>
      </c>
      <c r="D3053" t="s">
        <v>11883</v>
      </c>
      <c r="E3053" t="s">
        <v>32</v>
      </c>
      <c r="F3053">
        <v>211.21</v>
      </c>
      <c r="G3053">
        <v>211.21</v>
      </c>
      <c r="I3053" t="s">
        <v>6935</v>
      </c>
    </row>
    <row r="3054" spans="1:9">
      <c r="A3054" t="s">
        <v>19125</v>
      </c>
      <c r="B3054" t="s">
        <v>65</v>
      </c>
      <c r="C3054">
        <v>43604</v>
      </c>
      <c r="D3054" t="s">
        <v>11884</v>
      </c>
      <c r="E3054" t="s">
        <v>32</v>
      </c>
      <c r="F3054">
        <v>112.6</v>
      </c>
      <c r="G3054">
        <v>112.6</v>
      </c>
      <c r="I3054" t="s">
        <v>6935</v>
      </c>
    </row>
    <row r="3055" spans="1:9">
      <c r="A3055" t="s">
        <v>19126</v>
      </c>
      <c r="B3055" t="s">
        <v>65</v>
      </c>
      <c r="C3055">
        <v>11560</v>
      </c>
      <c r="D3055" t="s">
        <v>11885</v>
      </c>
      <c r="E3055" t="s">
        <v>32</v>
      </c>
      <c r="F3055">
        <v>163.02000000000001</v>
      </c>
      <c r="G3055">
        <v>163.02000000000001</v>
      </c>
      <c r="I3055" t="s">
        <v>6935</v>
      </c>
    </row>
    <row r="3056" spans="1:9">
      <c r="A3056" t="s">
        <v>19127</v>
      </c>
      <c r="B3056" t="s">
        <v>65</v>
      </c>
      <c r="C3056">
        <v>11499</v>
      </c>
      <c r="D3056" t="s">
        <v>11886</v>
      </c>
      <c r="E3056" t="s">
        <v>32</v>
      </c>
      <c r="F3056">
        <v>999.9</v>
      </c>
      <c r="G3056">
        <v>999.9</v>
      </c>
      <c r="I3056" t="s">
        <v>6935</v>
      </c>
    </row>
    <row r="3057" spans="1:9">
      <c r="A3057" t="s">
        <v>19128</v>
      </c>
      <c r="B3057" t="s">
        <v>65</v>
      </c>
      <c r="C3057">
        <v>34761</v>
      </c>
      <c r="D3057" t="s">
        <v>11887</v>
      </c>
      <c r="E3057" t="s">
        <v>62</v>
      </c>
      <c r="F3057">
        <v>30.06</v>
      </c>
      <c r="G3057">
        <v>33.61</v>
      </c>
      <c r="I3057" t="s">
        <v>6935</v>
      </c>
    </row>
    <row r="3058" spans="1:9">
      <c r="A3058" t="s">
        <v>19129</v>
      </c>
      <c r="B3058" t="s">
        <v>65</v>
      </c>
      <c r="C3058">
        <v>40924</v>
      </c>
      <c r="D3058" t="s">
        <v>11888</v>
      </c>
      <c r="E3058" t="s">
        <v>6706</v>
      </c>
      <c r="F3058">
        <v>5267.23</v>
      </c>
      <c r="G3058">
        <v>5890.87</v>
      </c>
      <c r="I3058" t="s">
        <v>6935</v>
      </c>
    </row>
    <row r="3059" spans="1:9">
      <c r="A3059" t="s">
        <v>19130</v>
      </c>
      <c r="B3059" t="s">
        <v>65</v>
      </c>
      <c r="C3059">
        <v>40983</v>
      </c>
      <c r="D3059" t="s">
        <v>11889</v>
      </c>
      <c r="E3059" t="s">
        <v>6706</v>
      </c>
      <c r="F3059">
        <v>4158.6000000000004</v>
      </c>
      <c r="G3059">
        <v>4650.9799999999996</v>
      </c>
      <c r="I3059" t="s">
        <v>6935</v>
      </c>
    </row>
    <row r="3060" spans="1:9">
      <c r="A3060" t="s">
        <v>19131</v>
      </c>
      <c r="B3060" t="s">
        <v>65</v>
      </c>
      <c r="C3060">
        <v>44497</v>
      </c>
      <c r="D3060" t="s">
        <v>11890</v>
      </c>
      <c r="E3060" t="s">
        <v>62</v>
      </c>
      <c r="F3060">
        <v>23.74</v>
      </c>
      <c r="G3060">
        <v>26.54</v>
      </c>
      <c r="I3060" t="s">
        <v>6935</v>
      </c>
    </row>
    <row r="3061" spans="1:9">
      <c r="A3061" t="s">
        <v>19132</v>
      </c>
      <c r="B3061" t="s">
        <v>65</v>
      </c>
      <c r="C3061">
        <v>2437</v>
      </c>
      <c r="D3061" t="s">
        <v>11891</v>
      </c>
      <c r="E3061" t="s">
        <v>62</v>
      </c>
      <c r="F3061">
        <v>28.44</v>
      </c>
      <c r="G3061">
        <v>31.8</v>
      </c>
      <c r="I3061" t="s">
        <v>6935</v>
      </c>
    </row>
    <row r="3062" spans="1:9">
      <c r="A3062" t="s">
        <v>19133</v>
      </c>
      <c r="B3062" t="s">
        <v>65</v>
      </c>
      <c r="C3062">
        <v>40921</v>
      </c>
      <c r="D3062" t="s">
        <v>11892</v>
      </c>
      <c r="E3062" t="s">
        <v>6706</v>
      </c>
      <c r="F3062">
        <v>4983.28</v>
      </c>
      <c r="G3062">
        <v>5573.3</v>
      </c>
      <c r="I3062" t="s">
        <v>6935</v>
      </c>
    </row>
    <row r="3063" spans="1:9">
      <c r="A3063" t="s">
        <v>19134</v>
      </c>
      <c r="B3063" t="s">
        <v>65</v>
      </c>
      <c r="C3063">
        <v>14252</v>
      </c>
      <c r="D3063" t="s">
        <v>11893</v>
      </c>
      <c r="E3063" t="s">
        <v>32</v>
      </c>
      <c r="F3063">
        <v>3145.99</v>
      </c>
      <c r="G3063">
        <v>3145.99</v>
      </c>
      <c r="I3063" t="s">
        <v>6935</v>
      </c>
    </row>
    <row r="3064" spans="1:9">
      <c r="A3064" t="s">
        <v>19135</v>
      </c>
      <c r="B3064" t="s">
        <v>65</v>
      </c>
      <c r="C3064">
        <v>730</v>
      </c>
      <c r="D3064" t="s">
        <v>11894</v>
      </c>
      <c r="E3064" t="s">
        <v>32</v>
      </c>
      <c r="F3064">
        <v>8405.49</v>
      </c>
      <c r="G3064">
        <v>8405.49</v>
      </c>
      <c r="I3064" t="s">
        <v>6935</v>
      </c>
    </row>
    <row r="3065" spans="1:9">
      <c r="A3065" t="s">
        <v>19136</v>
      </c>
      <c r="B3065" t="s">
        <v>65</v>
      </c>
      <c r="C3065">
        <v>723</v>
      </c>
      <c r="D3065" t="s">
        <v>11895</v>
      </c>
      <c r="E3065" t="s">
        <v>32</v>
      </c>
      <c r="F3065">
        <v>4177.82</v>
      </c>
      <c r="G3065">
        <v>4177.82</v>
      </c>
      <c r="I3065" t="s">
        <v>6935</v>
      </c>
    </row>
    <row r="3066" spans="1:9">
      <c r="A3066" t="s">
        <v>19137</v>
      </c>
      <c r="B3066" t="s">
        <v>65</v>
      </c>
      <c r="C3066">
        <v>36502</v>
      </c>
      <c r="D3066" t="s">
        <v>11896</v>
      </c>
      <c r="E3066" t="s">
        <v>32</v>
      </c>
      <c r="F3066">
        <v>3926.66</v>
      </c>
      <c r="G3066">
        <v>3926.66</v>
      </c>
      <c r="I3066" t="s">
        <v>6935</v>
      </c>
    </row>
    <row r="3067" spans="1:9">
      <c r="A3067" t="s">
        <v>19138</v>
      </c>
      <c r="B3067" t="s">
        <v>65</v>
      </c>
      <c r="C3067">
        <v>36503</v>
      </c>
      <c r="D3067" t="s">
        <v>11897</v>
      </c>
      <c r="E3067" t="s">
        <v>32</v>
      </c>
      <c r="F3067">
        <v>4842.03</v>
      </c>
      <c r="G3067">
        <v>4842.03</v>
      </c>
      <c r="I3067" t="s">
        <v>6935</v>
      </c>
    </row>
    <row r="3068" spans="1:9">
      <c r="A3068" t="s">
        <v>19139</v>
      </c>
      <c r="B3068" t="s">
        <v>65</v>
      </c>
      <c r="C3068">
        <v>4090</v>
      </c>
      <c r="D3068" t="s">
        <v>11898</v>
      </c>
      <c r="E3068" t="s">
        <v>32</v>
      </c>
      <c r="F3068">
        <v>1150000</v>
      </c>
      <c r="G3068">
        <v>1150000</v>
      </c>
      <c r="I3068" t="s">
        <v>8951</v>
      </c>
    </row>
    <row r="3069" spans="1:9">
      <c r="A3069" t="s">
        <v>19140</v>
      </c>
      <c r="B3069" t="s">
        <v>65</v>
      </c>
      <c r="C3069">
        <v>13227</v>
      </c>
      <c r="D3069" t="s">
        <v>11899</v>
      </c>
      <c r="E3069" t="s">
        <v>32</v>
      </c>
      <c r="F3069">
        <v>1429018.4</v>
      </c>
      <c r="G3069">
        <v>1429018.4</v>
      </c>
      <c r="I3069" t="s">
        <v>6935</v>
      </c>
    </row>
    <row r="3070" spans="1:9">
      <c r="A3070" t="s">
        <v>19141</v>
      </c>
      <c r="B3070" t="s">
        <v>65</v>
      </c>
      <c r="C3070">
        <v>10597</v>
      </c>
      <c r="D3070" t="s">
        <v>11900</v>
      </c>
      <c r="E3070" t="s">
        <v>32</v>
      </c>
      <c r="F3070">
        <v>1504226.22</v>
      </c>
      <c r="G3070">
        <v>1504226.22</v>
      </c>
      <c r="I3070" t="s">
        <v>6935</v>
      </c>
    </row>
    <row r="3071" spans="1:9">
      <c r="A3071" t="s">
        <v>19142</v>
      </c>
      <c r="B3071" t="s">
        <v>65</v>
      </c>
      <c r="C3071">
        <v>39628</v>
      </c>
      <c r="D3071" t="s">
        <v>11901</v>
      </c>
      <c r="E3071" t="s">
        <v>32</v>
      </c>
      <c r="F3071">
        <v>4498.22</v>
      </c>
      <c r="G3071">
        <v>4498.22</v>
      </c>
      <c r="I3071" t="s">
        <v>6935</v>
      </c>
    </row>
    <row r="3072" spans="1:9">
      <c r="A3072" t="s">
        <v>19143</v>
      </c>
      <c r="B3072" t="s">
        <v>65</v>
      </c>
      <c r="C3072">
        <v>39404</v>
      </c>
      <c r="D3072" t="s">
        <v>11902</v>
      </c>
      <c r="E3072" t="s">
        <v>32</v>
      </c>
      <c r="F3072">
        <v>2230.52</v>
      </c>
      <c r="G3072">
        <v>2230.52</v>
      </c>
      <c r="I3072" t="s">
        <v>6935</v>
      </c>
    </row>
    <row r="3073" spans="1:9">
      <c r="A3073" t="s">
        <v>19144</v>
      </c>
      <c r="B3073" t="s">
        <v>65</v>
      </c>
      <c r="C3073">
        <v>39402</v>
      </c>
      <c r="D3073" t="s">
        <v>11903</v>
      </c>
      <c r="E3073" t="s">
        <v>32</v>
      </c>
      <c r="F3073">
        <v>1837.52</v>
      </c>
      <c r="G3073">
        <v>1837.52</v>
      </c>
      <c r="I3073" t="s">
        <v>6935</v>
      </c>
    </row>
    <row r="3074" spans="1:9">
      <c r="A3074" t="s">
        <v>19145</v>
      </c>
      <c r="B3074" t="s">
        <v>65</v>
      </c>
      <c r="C3074">
        <v>39403</v>
      </c>
      <c r="D3074" t="s">
        <v>11904</v>
      </c>
      <c r="E3074" t="s">
        <v>32</v>
      </c>
      <c r="F3074">
        <v>1797.55</v>
      </c>
      <c r="G3074">
        <v>1797.55</v>
      </c>
      <c r="I3074" t="s">
        <v>6935</v>
      </c>
    </row>
    <row r="3075" spans="1:9">
      <c r="A3075" t="s">
        <v>19146</v>
      </c>
      <c r="B3075" t="s">
        <v>65</v>
      </c>
      <c r="C3075">
        <v>4093</v>
      </c>
      <c r="D3075" t="s">
        <v>11905</v>
      </c>
      <c r="E3075" t="s">
        <v>62</v>
      </c>
      <c r="F3075">
        <v>26.03</v>
      </c>
      <c r="G3075">
        <v>29.11</v>
      </c>
      <c r="I3075" t="s">
        <v>8951</v>
      </c>
    </row>
    <row r="3076" spans="1:9">
      <c r="A3076" t="s">
        <v>19147</v>
      </c>
      <c r="B3076" t="s">
        <v>65</v>
      </c>
      <c r="C3076">
        <v>10512</v>
      </c>
      <c r="D3076" t="s">
        <v>11906</v>
      </c>
      <c r="E3076" t="s">
        <v>6706</v>
      </c>
      <c r="F3076">
        <v>4558.76</v>
      </c>
      <c r="G3076">
        <v>5098.51</v>
      </c>
      <c r="I3076" t="s">
        <v>6935</v>
      </c>
    </row>
    <row r="3077" spans="1:9">
      <c r="A3077" t="s">
        <v>19148</v>
      </c>
      <c r="B3077" t="s">
        <v>65</v>
      </c>
      <c r="C3077">
        <v>4243</v>
      </c>
      <c r="D3077" t="s">
        <v>11907</v>
      </c>
      <c r="E3077" t="s">
        <v>62</v>
      </c>
      <c r="F3077">
        <v>25.62</v>
      </c>
      <c r="G3077">
        <v>28.65</v>
      </c>
      <c r="I3077" t="s">
        <v>6935</v>
      </c>
    </row>
    <row r="3078" spans="1:9">
      <c r="A3078" t="s">
        <v>19149</v>
      </c>
      <c r="B3078" t="s">
        <v>65</v>
      </c>
      <c r="C3078">
        <v>20020</v>
      </c>
      <c r="D3078" t="s">
        <v>11908</v>
      </c>
      <c r="E3078" t="s">
        <v>62</v>
      </c>
      <c r="F3078">
        <v>27.03</v>
      </c>
      <c r="G3078">
        <v>30.23</v>
      </c>
      <c r="I3078" t="s">
        <v>6935</v>
      </c>
    </row>
    <row r="3079" spans="1:9">
      <c r="A3079" t="s">
        <v>19150</v>
      </c>
      <c r="B3079" t="s">
        <v>65</v>
      </c>
      <c r="C3079">
        <v>41038</v>
      </c>
      <c r="D3079" t="s">
        <v>11909</v>
      </c>
      <c r="E3079" t="s">
        <v>6706</v>
      </c>
      <c r="F3079">
        <v>4737.47</v>
      </c>
      <c r="G3079">
        <v>5298.39</v>
      </c>
      <c r="I3079" t="s">
        <v>6935</v>
      </c>
    </row>
    <row r="3080" spans="1:9">
      <c r="A3080" t="s">
        <v>19151</v>
      </c>
      <c r="B3080" t="s">
        <v>65</v>
      </c>
      <c r="C3080">
        <v>4094</v>
      </c>
      <c r="D3080" t="s">
        <v>11910</v>
      </c>
      <c r="E3080" t="s">
        <v>62</v>
      </c>
      <c r="F3080">
        <v>32.369999999999997</v>
      </c>
      <c r="G3080">
        <v>36.200000000000003</v>
      </c>
      <c r="I3080" t="s">
        <v>6935</v>
      </c>
    </row>
    <row r="3081" spans="1:9">
      <c r="A3081" t="s">
        <v>19152</v>
      </c>
      <c r="B3081" t="s">
        <v>65</v>
      </c>
      <c r="C3081">
        <v>40988</v>
      </c>
      <c r="D3081" t="s">
        <v>11911</v>
      </c>
      <c r="E3081" t="s">
        <v>6706</v>
      </c>
      <c r="F3081">
        <v>5670.28</v>
      </c>
      <c r="G3081">
        <v>6341.64</v>
      </c>
      <c r="I3081" t="s">
        <v>6935</v>
      </c>
    </row>
    <row r="3082" spans="1:9">
      <c r="A3082" t="s">
        <v>19153</v>
      </c>
      <c r="B3082" t="s">
        <v>65</v>
      </c>
      <c r="C3082">
        <v>4095</v>
      </c>
      <c r="D3082" t="s">
        <v>11912</v>
      </c>
      <c r="E3082" t="s">
        <v>62</v>
      </c>
      <c r="F3082">
        <v>21.67</v>
      </c>
      <c r="G3082">
        <v>24.24</v>
      </c>
      <c r="I3082" t="s">
        <v>6935</v>
      </c>
    </row>
    <row r="3083" spans="1:9">
      <c r="A3083" t="s">
        <v>19154</v>
      </c>
      <c r="B3083" t="s">
        <v>65</v>
      </c>
      <c r="C3083">
        <v>40990</v>
      </c>
      <c r="D3083" t="s">
        <v>11913</v>
      </c>
      <c r="E3083" t="s">
        <v>6706</v>
      </c>
      <c r="F3083">
        <v>3797.32</v>
      </c>
      <c r="G3083">
        <v>4246.91</v>
      </c>
      <c r="I3083" t="s">
        <v>6935</v>
      </c>
    </row>
    <row r="3084" spans="1:9">
      <c r="A3084" t="s">
        <v>19155</v>
      </c>
      <c r="B3084" t="s">
        <v>65</v>
      </c>
      <c r="C3084">
        <v>4096</v>
      </c>
      <c r="D3084" t="s">
        <v>11914</v>
      </c>
      <c r="E3084" t="s">
        <v>62</v>
      </c>
      <c r="F3084">
        <v>29.17</v>
      </c>
      <c r="G3084">
        <v>32.619999999999997</v>
      </c>
      <c r="I3084" t="s">
        <v>6935</v>
      </c>
    </row>
    <row r="3085" spans="1:9">
      <c r="A3085" t="s">
        <v>19156</v>
      </c>
      <c r="B3085" t="s">
        <v>65</v>
      </c>
      <c r="C3085">
        <v>40992</v>
      </c>
      <c r="D3085" t="s">
        <v>11915</v>
      </c>
      <c r="E3085" t="s">
        <v>6706</v>
      </c>
      <c r="F3085">
        <v>5112.07</v>
      </c>
      <c r="G3085">
        <v>5717.34</v>
      </c>
      <c r="I3085" t="s">
        <v>6935</v>
      </c>
    </row>
    <row r="3086" spans="1:9">
      <c r="A3086" t="s">
        <v>19157</v>
      </c>
      <c r="B3086" t="s">
        <v>65</v>
      </c>
      <c r="C3086">
        <v>4114</v>
      </c>
      <c r="D3086" t="s">
        <v>11916</v>
      </c>
      <c r="E3086" t="s">
        <v>32</v>
      </c>
      <c r="F3086">
        <v>67.56</v>
      </c>
      <c r="G3086">
        <v>67.56</v>
      </c>
      <c r="I3086" t="s">
        <v>6935</v>
      </c>
    </row>
    <row r="3087" spans="1:9">
      <c r="A3087" t="s">
        <v>19158</v>
      </c>
      <c r="B3087" t="s">
        <v>65</v>
      </c>
      <c r="C3087">
        <v>36797</v>
      </c>
      <c r="D3087" t="s">
        <v>11917</v>
      </c>
      <c r="E3087" t="s">
        <v>32</v>
      </c>
      <c r="F3087">
        <v>60.15</v>
      </c>
      <c r="G3087">
        <v>60.15</v>
      </c>
      <c r="I3087" t="s">
        <v>6935</v>
      </c>
    </row>
    <row r="3088" spans="1:9">
      <c r="A3088" t="s">
        <v>19159</v>
      </c>
      <c r="B3088" t="s">
        <v>65</v>
      </c>
      <c r="C3088">
        <v>4107</v>
      </c>
      <c r="D3088" t="s">
        <v>11918</v>
      </c>
      <c r="E3088" t="s">
        <v>32</v>
      </c>
      <c r="F3088">
        <v>56.71</v>
      </c>
      <c r="G3088">
        <v>56.71</v>
      </c>
      <c r="I3088" t="s">
        <v>6935</v>
      </c>
    </row>
    <row r="3089" spans="1:9">
      <c r="A3089" t="s">
        <v>19160</v>
      </c>
      <c r="B3089" t="s">
        <v>65</v>
      </c>
      <c r="C3089">
        <v>4102</v>
      </c>
      <c r="D3089" t="s">
        <v>11919</v>
      </c>
      <c r="E3089" t="s">
        <v>32</v>
      </c>
      <c r="F3089">
        <v>69.23</v>
      </c>
      <c r="G3089">
        <v>69.23</v>
      </c>
      <c r="I3089" t="s">
        <v>8951</v>
      </c>
    </row>
    <row r="3090" spans="1:9">
      <c r="A3090" t="s">
        <v>19161</v>
      </c>
      <c r="B3090" t="s">
        <v>65</v>
      </c>
      <c r="C3090">
        <v>36799</v>
      </c>
      <c r="D3090" t="s">
        <v>11920</v>
      </c>
      <c r="E3090" t="s">
        <v>32</v>
      </c>
      <c r="F3090">
        <v>58.38</v>
      </c>
      <c r="G3090">
        <v>58.38</v>
      </c>
      <c r="I3090" t="s">
        <v>6935</v>
      </c>
    </row>
    <row r="3091" spans="1:9">
      <c r="A3091" t="s">
        <v>19162</v>
      </c>
      <c r="B3091" t="s">
        <v>65</v>
      </c>
      <c r="C3091">
        <v>2747</v>
      </c>
      <c r="D3091" t="s">
        <v>11921</v>
      </c>
      <c r="E3091" t="s">
        <v>12</v>
      </c>
      <c r="F3091">
        <v>33.22</v>
      </c>
      <c r="G3091">
        <v>33.22</v>
      </c>
      <c r="I3091" t="s">
        <v>6935</v>
      </c>
    </row>
    <row r="3092" spans="1:9">
      <c r="A3092" t="s">
        <v>19163</v>
      </c>
      <c r="B3092" t="s">
        <v>65</v>
      </c>
      <c r="C3092">
        <v>21138</v>
      </c>
      <c r="D3092" t="s">
        <v>11922</v>
      </c>
      <c r="E3092" t="s">
        <v>12</v>
      </c>
      <c r="F3092">
        <v>10.53</v>
      </c>
      <c r="G3092">
        <v>10.53</v>
      </c>
      <c r="I3092" t="s">
        <v>8951</v>
      </c>
    </row>
    <row r="3093" spans="1:9">
      <c r="A3093" t="s">
        <v>19164</v>
      </c>
      <c r="B3093" t="s">
        <v>65</v>
      </c>
      <c r="C3093">
        <v>10826</v>
      </c>
      <c r="D3093" t="s">
        <v>11923</v>
      </c>
      <c r="E3093" t="s">
        <v>32</v>
      </c>
      <c r="F3093">
        <v>75.86</v>
      </c>
      <c r="G3093">
        <v>75.86</v>
      </c>
      <c r="I3093" t="s">
        <v>6935</v>
      </c>
    </row>
    <row r="3094" spans="1:9">
      <c r="A3094" t="s">
        <v>19165</v>
      </c>
      <c r="B3094" t="s">
        <v>65</v>
      </c>
      <c r="C3094">
        <v>365</v>
      </c>
      <c r="D3094" t="s">
        <v>11924</v>
      </c>
      <c r="E3094" t="s">
        <v>32</v>
      </c>
      <c r="F3094">
        <v>47.03</v>
      </c>
      <c r="G3094">
        <v>47.03</v>
      </c>
      <c r="I3094" t="s">
        <v>6935</v>
      </c>
    </row>
    <row r="3095" spans="1:9">
      <c r="A3095" t="s">
        <v>19166</v>
      </c>
      <c r="B3095" t="s">
        <v>65</v>
      </c>
      <c r="C3095">
        <v>38639</v>
      </c>
      <c r="D3095" t="s">
        <v>11925</v>
      </c>
      <c r="E3095" t="s">
        <v>32</v>
      </c>
      <c r="F3095">
        <v>182.06</v>
      </c>
      <c r="G3095">
        <v>182.06</v>
      </c>
      <c r="I3095" t="s">
        <v>6935</v>
      </c>
    </row>
    <row r="3096" spans="1:9">
      <c r="A3096" t="s">
        <v>19167</v>
      </c>
      <c r="B3096" t="s">
        <v>65</v>
      </c>
      <c r="C3096">
        <v>38640</v>
      </c>
      <c r="D3096" t="s">
        <v>11926</v>
      </c>
      <c r="E3096" t="s">
        <v>32</v>
      </c>
      <c r="F3096">
        <v>2.73</v>
      </c>
      <c r="G3096">
        <v>2.73</v>
      </c>
      <c r="I3096" t="s">
        <v>6935</v>
      </c>
    </row>
    <row r="3097" spans="1:9">
      <c r="A3097" t="s">
        <v>19168</v>
      </c>
      <c r="B3097" t="s">
        <v>65</v>
      </c>
      <c r="C3097">
        <v>358</v>
      </c>
      <c r="D3097" t="s">
        <v>11927</v>
      </c>
      <c r="E3097" t="s">
        <v>32</v>
      </c>
      <c r="F3097">
        <v>56.13</v>
      </c>
      <c r="G3097">
        <v>56.13</v>
      </c>
      <c r="I3097" t="s">
        <v>6935</v>
      </c>
    </row>
    <row r="3098" spans="1:9">
      <c r="A3098" t="s">
        <v>19169</v>
      </c>
      <c r="B3098" t="s">
        <v>65</v>
      </c>
      <c r="C3098">
        <v>359</v>
      </c>
      <c r="D3098" t="s">
        <v>11928</v>
      </c>
      <c r="E3098" t="s">
        <v>32</v>
      </c>
      <c r="F3098">
        <v>115.31</v>
      </c>
      <c r="G3098">
        <v>115.31</v>
      </c>
      <c r="I3098" t="s">
        <v>6935</v>
      </c>
    </row>
    <row r="3099" spans="1:9">
      <c r="A3099" t="s">
        <v>19170</v>
      </c>
      <c r="B3099" t="s">
        <v>65</v>
      </c>
      <c r="C3099">
        <v>38641</v>
      </c>
      <c r="D3099" t="s">
        <v>11929</v>
      </c>
      <c r="E3099" t="s">
        <v>32</v>
      </c>
      <c r="F3099">
        <v>113.79</v>
      </c>
      <c r="G3099">
        <v>113.79</v>
      </c>
      <c r="I3099" t="s">
        <v>6935</v>
      </c>
    </row>
    <row r="3100" spans="1:9">
      <c r="A3100" t="s">
        <v>19171</v>
      </c>
      <c r="B3100" t="s">
        <v>65</v>
      </c>
      <c r="C3100">
        <v>360</v>
      </c>
      <c r="D3100" t="s">
        <v>11930</v>
      </c>
      <c r="E3100" t="s">
        <v>32</v>
      </c>
      <c r="F3100">
        <v>2.64</v>
      </c>
      <c r="G3100">
        <v>2.64</v>
      </c>
      <c r="I3100" t="s">
        <v>8951</v>
      </c>
    </row>
    <row r="3101" spans="1:9">
      <c r="A3101" t="s">
        <v>19172</v>
      </c>
      <c r="B3101" t="s">
        <v>65</v>
      </c>
      <c r="C3101">
        <v>42430</v>
      </c>
      <c r="D3101" t="s">
        <v>11931</v>
      </c>
      <c r="E3101" t="s">
        <v>32</v>
      </c>
      <c r="F3101">
        <v>6434.22</v>
      </c>
      <c r="G3101">
        <v>6434.22</v>
      </c>
      <c r="I3101" t="s">
        <v>6935</v>
      </c>
    </row>
    <row r="3102" spans="1:9">
      <c r="A3102" t="s">
        <v>19173</v>
      </c>
      <c r="B3102" t="s">
        <v>65</v>
      </c>
      <c r="C3102">
        <v>4209</v>
      </c>
      <c r="D3102" t="s">
        <v>11932</v>
      </c>
      <c r="E3102" t="s">
        <v>32</v>
      </c>
      <c r="F3102">
        <v>23.56</v>
      </c>
      <c r="G3102">
        <v>23.56</v>
      </c>
      <c r="I3102" t="s">
        <v>6935</v>
      </c>
    </row>
    <row r="3103" spans="1:9">
      <c r="A3103" t="s">
        <v>19174</v>
      </c>
      <c r="B3103" t="s">
        <v>65</v>
      </c>
      <c r="C3103">
        <v>4180</v>
      </c>
      <c r="D3103" t="s">
        <v>11933</v>
      </c>
      <c r="E3103" t="s">
        <v>32</v>
      </c>
      <c r="F3103">
        <v>17.739999999999998</v>
      </c>
      <c r="G3103">
        <v>17.739999999999998</v>
      </c>
      <c r="I3103" t="s">
        <v>6935</v>
      </c>
    </row>
    <row r="3104" spans="1:9">
      <c r="A3104" t="s">
        <v>19175</v>
      </c>
      <c r="B3104" t="s">
        <v>65</v>
      </c>
      <c r="C3104">
        <v>4179</v>
      </c>
      <c r="D3104" t="s">
        <v>11934</v>
      </c>
      <c r="E3104" t="s">
        <v>32</v>
      </c>
      <c r="F3104">
        <v>12.05</v>
      </c>
      <c r="G3104">
        <v>12.05</v>
      </c>
      <c r="I3104" t="s">
        <v>6935</v>
      </c>
    </row>
    <row r="3105" spans="1:9">
      <c r="A3105" t="s">
        <v>19176</v>
      </c>
      <c r="B3105" t="s">
        <v>65</v>
      </c>
      <c r="C3105">
        <v>4177</v>
      </c>
      <c r="D3105" t="s">
        <v>11935</v>
      </c>
      <c r="E3105" t="s">
        <v>32</v>
      </c>
      <c r="F3105">
        <v>5.89</v>
      </c>
      <c r="G3105">
        <v>5.89</v>
      </c>
      <c r="I3105" t="s">
        <v>6935</v>
      </c>
    </row>
    <row r="3106" spans="1:9">
      <c r="A3106" t="s">
        <v>19177</v>
      </c>
      <c r="B3106" t="s">
        <v>65</v>
      </c>
      <c r="C3106">
        <v>4208</v>
      </c>
      <c r="D3106" t="s">
        <v>11936</v>
      </c>
      <c r="E3106" t="s">
        <v>32</v>
      </c>
      <c r="F3106">
        <v>56.08</v>
      </c>
      <c r="G3106">
        <v>56.08</v>
      </c>
      <c r="I3106" t="s">
        <v>6935</v>
      </c>
    </row>
    <row r="3107" spans="1:9">
      <c r="A3107" t="s">
        <v>19178</v>
      </c>
      <c r="B3107" t="s">
        <v>65</v>
      </c>
      <c r="C3107">
        <v>4181</v>
      </c>
      <c r="D3107" t="s">
        <v>11937</v>
      </c>
      <c r="E3107" t="s">
        <v>32</v>
      </c>
      <c r="F3107">
        <v>36.64</v>
      </c>
      <c r="G3107">
        <v>36.64</v>
      </c>
      <c r="I3107" t="s">
        <v>6935</v>
      </c>
    </row>
    <row r="3108" spans="1:9">
      <c r="A3108" t="s">
        <v>19179</v>
      </c>
      <c r="B3108" t="s">
        <v>65</v>
      </c>
      <c r="C3108">
        <v>4182</v>
      </c>
      <c r="D3108" t="s">
        <v>11938</v>
      </c>
      <c r="E3108" t="s">
        <v>32</v>
      </c>
      <c r="F3108">
        <v>91.23</v>
      </c>
      <c r="G3108">
        <v>91.23</v>
      </c>
      <c r="I3108" t="s">
        <v>6935</v>
      </c>
    </row>
    <row r="3109" spans="1:9">
      <c r="A3109" t="s">
        <v>19180</v>
      </c>
      <c r="B3109" t="s">
        <v>65</v>
      </c>
      <c r="C3109">
        <v>4178</v>
      </c>
      <c r="D3109" t="s">
        <v>11939</v>
      </c>
      <c r="E3109" t="s">
        <v>32</v>
      </c>
      <c r="F3109">
        <v>8.16</v>
      </c>
      <c r="G3109">
        <v>8.16</v>
      </c>
      <c r="I3109" t="s">
        <v>6935</v>
      </c>
    </row>
    <row r="3110" spans="1:9">
      <c r="A3110" t="s">
        <v>19181</v>
      </c>
      <c r="B3110" t="s">
        <v>65</v>
      </c>
      <c r="C3110">
        <v>4183</v>
      </c>
      <c r="D3110" t="s">
        <v>11940</v>
      </c>
      <c r="E3110" t="s">
        <v>32</v>
      </c>
      <c r="F3110">
        <v>146.87</v>
      </c>
      <c r="G3110">
        <v>146.87</v>
      </c>
      <c r="I3110" t="s">
        <v>6935</v>
      </c>
    </row>
    <row r="3111" spans="1:9">
      <c r="A3111" t="s">
        <v>19182</v>
      </c>
      <c r="B3111" t="s">
        <v>65</v>
      </c>
      <c r="C3111">
        <v>4184</v>
      </c>
      <c r="D3111" t="s">
        <v>11941</v>
      </c>
      <c r="E3111" t="s">
        <v>32</v>
      </c>
      <c r="F3111">
        <v>324.20999999999998</v>
      </c>
      <c r="G3111">
        <v>324.20999999999998</v>
      </c>
      <c r="I3111" t="s">
        <v>6935</v>
      </c>
    </row>
    <row r="3112" spans="1:9">
      <c r="A3112" t="s">
        <v>19183</v>
      </c>
      <c r="B3112" t="s">
        <v>65</v>
      </c>
      <c r="C3112">
        <v>4185</v>
      </c>
      <c r="D3112" t="s">
        <v>11942</v>
      </c>
      <c r="E3112" t="s">
        <v>32</v>
      </c>
      <c r="F3112">
        <v>538.69000000000005</v>
      </c>
      <c r="G3112">
        <v>538.69000000000005</v>
      </c>
      <c r="I3112" t="s">
        <v>6935</v>
      </c>
    </row>
    <row r="3113" spans="1:9">
      <c r="A3113" t="s">
        <v>19184</v>
      </c>
      <c r="B3113" t="s">
        <v>65</v>
      </c>
      <c r="C3113">
        <v>4205</v>
      </c>
      <c r="D3113" t="s">
        <v>11943</v>
      </c>
      <c r="E3113" t="s">
        <v>32</v>
      </c>
      <c r="F3113">
        <v>31.11</v>
      </c>
      <c r="G3113">
        <v>31.11</v>
      </c>
      <c r="I3113" t="s">
        <v>6935</v>
      </c>
    </row>
    <row r="3114" spans="1:9">
      <c r="A3114" t="s">
        <v>19185</v>
      </c>
      <c r="B3114" t="s">
        <v>65</v>
      </c>
      <c r="C3114">
        <v>4192</v>
      </c>
      <c r="D3114" t="s">
        <v>11944</v>
      </c>
      <c r="E3114" t="s">
        <v>32</v>
      </c>
      <c r="F3114">
        <v>31.11</v>
      </c>
      <c r="G3114">
        <v>31.11</v>
      </c>
      <c r="I3114" t="s">
        <v>6935</v>
      </c>
    </row>
    <row r="3115" spans="1:9">
      <c r="A3115" t="s">
        <v>19186</v>
      </c>
      <c r="B3115" t="s">
        <v>65</v>
      </c>
      <c r="C3115">
        <v>4191</v>
      </c>
      <c r="D3115" t="s">
        <v>11945</v>
      </c>
      <c r="E3115" t="s">
        <v>32</v>
      </c>
      <c r="F3115">
        <v>31.11</v>
      </c>
      <c r="G3115">
        <v>31.11</v>
      </c>
      <c r="I3115" t="s">
        <v>6935</v>
      </c>
    </row>
    <row r="3116" spans="1:9">
      <c r="A3116" t="s">
        <v>19187</v>
      </c>
      <c r="B3116" t="s">
        <v>65</v>
      </c>
      <c r="C3116">
        <v>4206</v>
      </c>
      <c r="D3116" t="s">
        <v>11946</v>
      </c>
      <c r="E3116" t="s">
        <v>32</v>
      </c>
      <c r="F3116">
        <v>24.31</v>
      </c>
      <c r="G3116">
        <v>24.31</v>
      </c>
      <c r="I3116" t="s">
        <v>6935</v>
      </c>
    </row>
    <row r="3117" spans="1:9">
      <c r="A3117" t="s">
        <v>19188</v>
      </c>
      <c r="B3117" t="s">
        <v>65</v>
      </c>
      <c r="C3117">
        <v>4207</v>
      </c>
      <c r="D3117" t="s">
        <v>11947</v>
      </c>
      <c r="E3117" t="s">
        <v>32</v>
      </c>
      <c r="F3117">
        <v>25.03</v>
      </c>
      <c r="G3117">
        <v>25.03</v>
      </c>
      <c r="I3117" t="s">
        <v>6935</v>
      </c>
    </row>
    <row r="3118" spans="1:9">
      <c r="A3118" t="s">
        <v>19189</v>
      </c>
      <c r="B3118" t="s">
        <v>65</v>
      </c>
      <c r="C3118">
        <v>4190</v>
      </c>
      <c r="D3118" t="s">
        <v>11948</v>
      </c>
      <c r="E3118" t="s">
        <v>32</v>
      </c>
      <c r="F3118">
        <v>24.31</v>
      </c>
      <c r="G3118">
        <v>24.31</v>
      </c>
      <c r="I3118" t="s">
        <v>6935</v>
      </c>
    </row>
    <row r="3119" spans="1:9">
      <c r="A3119" t="s">
        <v>19190</v>
      </c>
      <c r="B3119" t="s">
        <v>65</v>
      </c>
      <c r="C3119">
        <v>4188</v>
      </c>
      <c r="D3119" t="s">
        <v>11949</v>
      </c>
      <c r="E3119" t="s">
        <v>32</v>
      </c>
      <c r="F3119">
        <v>14.67</v>
      </c>
      <c r="G3119">
        <v>14.67</v>
      </c>
      <c r="I3119" t="s">
        <v>6935</v>
      </c>
    </row>
    <row r="3120" spans="1:9">
      <c r="A3120" t="s">
        <v>19191</v>
      </c>
      <c r="B3120" t="s">
        <v>65</v>
      </c>
      <c r="C3120">
        <v>4189</v>
      </c>
      <c r="D3120" t="s">
        <v>11950</v>
      </c>
      <c r="E3120" t="s">
        <v>32</v>
      </c>
      <c r="F3120">
        <v>14.67</v>
      </c>
      <c r="G3120">
        <v>14.67</v>
      </c>
      <c r="I3120" t="s">
        <v>6935</v>
      </c>
    </row>
    <row r="3121" spans="1:9">
      <c r="A3121" t="s">
        <v>19192</v>
      </c>
      <c r="B3121" t="s">
        <v>65</v>
      </c>
      <c r="C3121">
        <v>4186</v>
      </c>
      <c r="D3121" t="s">
        <v>11951</v>
      </c>
      <c r="E3121" t="s">
        <v>32</v>
      </c>
      <c r="F3121">
        <v>7.18</v>
      </c>
      <c r="G3121">
        <v>7.18</v>
      </c>
      <c r="I3121" t="s">
        <v>6935</v>
      </c>
    </row>
    <row r="3122" spans="1:9">
      <c r="A3122" t="s">
        <v>19193</v>
      </c>
      <c r="B3122" t="s">
        <v>65</v>
      </c>
      <c r="C3122">
        <v>4197</v>
      </c>
      <c r="D3122" t="s">
        <v>11952</v>
      </c>
      <c r="E3122" t="s">
        <v>32</v>
      </c>
      <c r="F3122">
        <v>77.680000000000007</v>
      </c>
      <c r="G3122">
        <v>77.680000000000007</v>
      </c>
      <c r="I3122" t="s">
        <v>6935</v>
      </c>
    </row>
    <row r="3123" spans="1:9">
      <c r="A3123" t="s">
        <v>19194</v>
      </c>
      <c r="B3123" t="s">
        <v>65</v>
      </c>
      <c r="C3123">
        <v>4194</v>
      </c>
      <c r="D3123" t="s">
        <v>11953</v>
      </c>
      <c r="E3123" t="s">
        <v>32</v>
      </c>
      <c r="F3123">
        <v>46.94</v>
      </c>
      <c r="G3123">
        <v>46.94</v>
      </c>
      <c r="I3123" t="s">
        <v>6935</v>
      </c>
    </row>
    <row r="3124" spans="1:9">
      <c r="A3124" t="s">
        <v>19195</v>
      </c>
      <c r="B3124" t="s">
        <v>65</v>
      </c>
      <c r="C3124">
        <v>4193</v>
      </c>
      <c r="D3124" t="s">
        <v>11954</v>
      </c>
      <c r="E3124" t="s">
        <v>32</v>
      </c>
      <c r="F3124">
        <v>46.94</v>
      </c>
      <c r="G3124">
        <v>46.94</v>
      </c>
      <c r="I3124" t="s">
        <v>6935</v>
      </c>
    </row>
    <row r="3125" spans="1:9">
      <c r="A3125" t="s">
        <v>19196</v>
      </c>
      <c r="B3125" t="s">
        <v>65</v>
      </c>
      <c r="C3125">
        <v>4204</v>
      </c>
      <c r="D3125" t="s">
        <v>11955</v>
      </c>
      <c r="E3125" t="s">
        <v>32</v>
      </c>
      <c r="F3125">
        <v>46.94</v>
      </c>
      <c r="G3125">
        <v>46.94</v>
      </c>
      <c r="I3125" t="s">
        <v>6935</v>
      </c>
    </row>
    <row r="3126" spans="1:9">
      <c r="A3126" t="s">
        <v>19197</v>
      </c>
      <c r="B3126" t="s">
        <v>65</v>
      </c>
      <c r="C3126">
        <v>4202</v>
      </c>
      <c r="D3126" t="s">
        <v>11956</v>
      </c>
      <c r="E3126" t="s">
        <v>32</v>
      </c>
      <c r="F3126">
        <v>141.86000000000001</v>
      </c>
      <c r="G3126">
        <v>141.86000000000001</v>
      </c>
      <c r="I3126" t="s">
        <v>6935</v>
      </c>
    </row>
    <row r="3127" spans="1:9">
      <c r="A3127" t="s">
        <v>19198</v>
      </c>
      <c r="B3127" t="s">
        <v>65</v>
      </c>
      <c r="C3127">
        <v>4203</v>
      </c>
      <c r="D3127" t="s">
        <v>11957</v>
      </c>
      <c r="E3127" t="s">
        <v>32</v>
      </c>
      <c r="F3127">
        <v>125.29</v>
      </c>
      <c r="G3127">
        <v>125.29</v>
      </c>
      <c r="I3127" t="s">
        <v>6935</v>
      </c>
    </row>
    <row r="3128" spans="1:9">
      <c r="A3128" t="s">
        <v>19199</v>
      </c>
      <c r="B3128" t="s">
        <v>65</v>
      </c>
      <c r="C3128">
        <v>4187</v>
      </c>
      <c r="D3128" t="s">
        <v>11958</v>
      </c>
      <c r="E3128" t="s">
        <v>32</v>
      </c>
      <c r="F3128">
        <v>9.35</v>
      </c>
      <c r="G3128">
        <v>9.35</v>
      </c>
      <c r="I3128" t="s">
        <v>6935</v>
      </c>
    </row>
    <row r="3129" spans="1:9">
      <c r="A3129" t="s">
        <v>19200</v>
      </c>
      <c r="B3129" t="s">
        <v>65</v>
      </c>
      <c r="C3129">
        <v>40368</v>
      </c>
      <c r="D3129" t="s">
        <v>11959</v>
      </c>
      <c r="E3129" t="s">
        <v>32</v>
      </c>
      <c r="F3129">
        <v>56.95</v>
      </c>
      <c r="G3129">
        <v>56.95</v>
      </c>
      <c r="I3129" t="s">
        <v>6935</v>
      </c>
    </row>
    <row r="3130" spans="1:9">
      <c r="A3130" t="s">
        <v>19201</v>
      </c>
      <c r="B3130" t="s">
        <v>65</v>
      </c>
      <c r="C3130">
        <v>40365</v>
      </c>
      <c r="D3130" t="s">
        <v>11960</v>
      </c>
      <c r="E3130" t="s">
        <v>32</v>
      </c>
      <c r="F3130">
        <v>38.42</v>
      </c>
      <c r="G3130">
        <v>38.42</v>
      </c>
      <c r="I3130" t="s">
        <v>6935</v>
      </c>
    </row>
    <row r="3131" spans="1:9">
      <c r="A3131" t="s">
        <v>19202</v>
      </c>
      <c r="B3131" t="s">
        <v>65</v>
      </c>
      <c r="C3131">
        <v>40362</v>
      </c>
      <c r="D3131" t="s">
        <v>11961</v>
      </c>
      <c r="E3131" t="s">
        <v>32</v>
      </c>
      <c r="F3131">
        <v>25.45</v>
      </c>
      <c r="G3131">
        <v>25.45</v>
      </c>
      <c r="I3131" t="s">
        <v>6935</v>
      </c>
    </row>
    <row r="3132" spans="1:9">
      <c r="A3132" t="s">
        <v>19203</v>
      </c>
      <c r="B3132" t="s">
        <v>65</v>
      </c>
      <c r="C3132">
        <v>40356</v>
      </c>
      <c r="D3132" t="s">
        <v>11962</v>
      </c>
      <c r="E3132" t="s">
        <v>32</v>
      </c>
      <c r="F3132">
        <v>13.13</v>
      </c>
      <c r="G3132">
        <v>13.13</v>
      </c>
      <c r="I3132" t="s">
        <v>6935</v>
      </c>
    </row>
    <row r="3133" spans="1:9">
      <c r="A3133" t="s">
        <v>19204</v>
      </c>
      <c r="B3133" t="s">
        <v>65</v>
      </c>
      <c r="C3133">
        <v>40374</v>
      </c>
      <c r="D3133" t="s">
        <v>11963</v>
      </c>
      <c r="E3133" t="s">
        <v>32</v>
      </c>
      <c r="F3133">
        <v>148.85</v>
      </c>
      <c r="G3133">
        <v>148.85</v>
      </c>
      <c r="I3133" t="s">
        <v>6935</v>
      </c>
    </row>
    <row r="3134" spans="1:9">
      <c r="A3134" t="s">
        <v>19205</v>
      </c>
      <c r="B3134" t="s">
        <v>65</v>
      </c>
      <c r="C3134">
        <v>40371</v>
      </c>
      <c r="D3134" t="s">
        <v>11964</v>
      </c>
      <c r="E3134" t="s">
        <v>32</v>
      </c>
      <c r="F3134">
        <v>93.7</v>
      </c>
      <c r="G3134">
        <v>93.7</v>
      </c>
      <c r="I3134" t="s">
        <v>6935</v>
      </c>
    </row>
    <row r="3135" spans="1:9">
      <c r="A3135" t="s">
        <v>19206</v>
      </c>
      <c r="B3135" t="s">
        <v>65</v>
      </c>
      <c r="C3135">
        <v>40359</v>
      </c>
      <c r="D3135" t="s">
        <v>11965</v>
      </c>
      <c r="E3135" t="s">
        <v>32</v>
      </c>
      <c r="F3135">
        <v>16.96</v>
      </c>
      <c r="G3135">
        <v>16.96</v>
      </c>
      <c r="I3135" t="s">
        <v>6935</v>
      </c>
    </row>
    <row r="3136" spans="1:9">
      <c r="A3136" t="s">
        <v>31910</v>
      </c>
      <c r="B3136" t="s">
        <v>65</v>
      </c>
      <c r="C3136">
        <v>45201</v>
      </c>
      <c r="D3136" t="s">
        <v>31911</v>
      </c>
      <c r="E3136" t="s">
        <v>32</v>
      </c>
      <c r="F3136">
        <v>58.58</v>
      </c>
      <c r="G3136">
        <v>58.58</v>
      </c>
      <c r="I3136" t="s">
        <v>6935</v>
      </c>
    </row>
    <row r="3137" spans="1:9">
      <c r="A3137" t="s">
        <v>19207</v>
      </c>
      <c r="B3137" t="s">
        <v>65</v>
      </c>
      <c r="C3137">
        <v>7595</v>
      </c>
      <c r="D3137" t="s">
        <v>11966</v>
      </c>
      <c r="E3137" t="s">
        <v>62</v>
      </c>
      <c r="F3137">
        <v>21.35</v>
      </c>
      <c r="G3137">
        <v>23.87</v>
      </c>
      <c r="I3137" t="s">
        <v>6935</v>
      </c>
    </row>
    <row r="3138" spans="1:9">
      <c r="A3138" t="s">
        <v>19208</v>
      </c>
      <c r="B3138" t="s">
        <v>65</v>
      </c>
      <c r="C3138">
        <v>41094</v>
      </c>
      <c r="D3138" t="s">
        <v>11967</v>
      </c>
      <c r="E3138" t="s">
        <v>6706</v>
      </c>
      <c r="F3138">
        <v>3739.55</v>
      </c>
      <c r="G3138">
        <v>4182.3100000000004</v>
      </c>
      <c r="I3138" t="s">
        <v>6935</v>
      </c>
    </row>
    <row r="3139" spans="1:9">
      <c r="A3139" t="s">
        <v>19209</v>
      </c>
      <c r="B3139" t="s">
        <v>65</v>
      </c>
      <c r="C3139">
        <v>39609</v>
      </c>
      <c r="D3139" t="s">
        <v>11968</v>
      </c>
      <c r="E3139" t="s">
        <v>32</v>
      </c>
      <c r="F3139">
        <v>55538.91</v>
      </c>
      <c r="G3139">
        <v>55538.91</v>
      </c>
      <c r="I3139" t="s">
        <v>6935</v>
      </c>
    </row>
    <row r="3140" spans="1:9">
      <c r="A3140" t="s">
        <v>19210</v>
      </c>
      <c r="B3140" t="s">
        <v>65</v>
      </c>
      <c r="C3140">
        <v>39610</v>
      </c>
      <c r="D3140" t="s">
        <v>11969</v>
      </c>
      <c r="E3140" t="s">
        <v>32</v>
      </c>
      <c r="F3140">
        <v>81069.48</v>
      </c>
      <c r="G3140">
        <v>81069.48</v>
      </c>
      <c r="I3140" t="s">
        <v>6935</v>
      </c>
    </row>
    <row r="3141" spans="1:9">
      <c r="A3141" t="s">
        <v>19211</v>
      </c>
      <c r="B3141" t="s">
        <v>65</v>
      </c>
      <c r="C3141">
        <v>39611</v>
      </c>
      <c r="D3141" t="s">
        <v>11970</v>
      </c>
      <c r="E3141" t="s">
        <v>32</v>
      </c>
      <c r="F3141">
        <v>98107.35</v>
      </c>
      <c r="G3141">
        <v>98107.35</v>
      </c>
      <c r="I3141" t="s">
        <v>6935</v>
      </c>
    </row>
    <row r="3142" spans="1:9">
      <c r="A3142" t="s">
        <v>19212</v>
      </c>
      <c r="B3142" t="s">
        <v>65</v>
      </c>
      <c r="C3142">
        <v>39612</v>
      </c>
      <c r="D3142" t="s">
        <v>11971</v>
      </c>
      <c r="E3142" t="s">
        <v>32</v>
      </c>
      <c r="F3142">
        <v>153687.37</v>
      </c>
      <c r="G3142">
        <v>153687.37</v>
      </c>
      <c r="I3142" t="s">
        <v>6935</v>
      </c>
    </row>
    <row r="3143" spans="1:9">
      <c r="A3143" t="s">
        <v>19213</v>
      </c>
      <c r="B3143" t="s">
        <v>65</v>
      </c>
      <c r="C3143">
        <v>39608</v>
      </c>
      <c r="D3143" t="s">
        <v>11972</v>
      </c>
      <c r="E3143" t="s">
        <v>32</v>
      </c>
      <c r="F3143">
        <v>44408.33</v>
      </c>
      <c r="G3143">
        <v>44408.33</v>
      </c>
      <c r="I3143" t="s">
        <v>6935</v>
      </c>
    </row>
    <row r="3144" spans="1:9">
      <c r="A3144" t="s">
        <v>19214</v>
      </c>
      <c r="B3144" t="s">
        <v>65</v>
      </c>
      <c r="C3144">
        <v>38175</v>
      </c>
      <c r="D3144" t="s">
        <v>11973</v>
      </c>
      <c r="E3144" t="s">
        <v>32</v>
      </c>
      <c r="F3144">
        <v>4.2300000000000004</v>
      </c>
      <c r="G3144">
        <v>4.2300000000000004</v>
      </c>
      <c r="I3144" t="s">
        <v>6935</v>
      </c>
    </row>
    <row r="3145" spans="1:9">
      <c r="A3145" t="s">
        <v>19215</v>
      </c>
      <c r="B3145" t="s">
        <v>65</v>
      </c>
      <c r="C3145">
        <v>38176</v>
      </c>
      <c r="D3145" t="s">
        <v>11974</v>
      </c>
      <c r="E3145" t="s">
        <v>32</v>
      </c>
      <c r="F3145">
        <v>12.46</v>
      </c>
      <c r="G3145">
        <v>12.46</v>
      </c>
      <c r="I3145" t="s">
        <v>6935</v>
      </c>
    </row>
    <row r="3146" spans="1:9">
      <c r="A3146" t="s">
        <v>19216</v>
      </c>
      <c r="B3146" t="s">
        <v>65</v>
      </c>
      <c r="C3146">
        <v>36152</v>
      </c>
      <c r="D3146" t="s">
        <v>11975</v>
      </c>
      <c r="E3146" t="s">
        <v>32</v>
      </c>
      <c r="F3146">
        <v>5.95</v>
      </c>
      <c r="G3146">
        <v>5.95</v>
      </c>
      <c r="I3146" t="s">
        <v>6935</v>
      </c>
    </row>
    <row r="3147" spans="1:9">
      <c r="A3147" t="s">
        <v>19217</v>
      </c>
      <c r="B3147" t="s">
        <v>65</v>
      </c>
      <c r="C3147">
        <v>45212</v>
      </c>
      <c r="D3147" t="s">
        <v>15722</v>
      </c>
      <c r="E3147" t="s">
        <v>32</v>
      </c>
      <c r="F3147">
        <v>59.56</v>
      </c>
      <c r="G3147">
        <v>59.56</v>
      </c>
      <c r="I3147" t="s">
        <v>6935</v>
      </c>
    </row>
    <row r="3148" spans="1:9">
      <c r="A3148" t="s">
        <v>19218</v>
      </c>
      <c r="B3148" t="s">
        <v>65</v>
      </c>
      <c r="C3148">
        <v>4221</v>
      </c>
      <c r="D3148" t="s">
        <v>11976</v>
      </c>
      <c r="E3148" t="s">
        <v>43</v>
      </c>
      <c r="F3148">
        <v>5.97</v>
      </c>
      <c r="G3148">
        <v>5.97</v>
      </c>
      <c r="I3148" t="s">
        <v>8951</v>
      </c>
    </row>
    <row r="3149" spans="1:9">
      <c r="A3149" t="s">
        <v>19219</v>
      </c>
      <c r="B3149" t="s">
        <v>65</v>
      </c>
      <c r="C3149">
        <v>4227</v>
      </c>
      <c r="D3149" t="s">
        <v>11977</v>
      </c>
      <c r="E3149" t="s">
        <v>43</v>
      </c>
      <c r="F3149">
        <v>27.84</v>
      </c>
      <c r="G3149">
        <v>27.84</v>
      </c>
      <c r="I3149" t="s">
        <v>6935</v>
      </c>
    </row>
    <row r="3150" spans="1:9">
      <c r="A3150" t="s">
        <v>19220</v>
      </c>
      <c r="B3150" t="s">
        <v>65</v>
      </c>
      <c r="C3150">
        <v>38170</v>
      </c>
      <c r="D3150" t="s">
        <v>11978</v>
      </c>
      <c r="E3150" t="s">
        <v>32</v>
      </c>
      <c r="F3150">
        <v>18.510000000000002</v>
      </c>
      <c r="G3150">
        <v>18.510000000000002</v>
      </c>
      <c r="I3150" t="s">
        <v>6935</v>
      </c>
    </row>
    <row r="3151" spans="1:9">
      <c r="A3151" t="s">
        <v>19221</v>
      </c>
      <c r="B3151" t="s">
        <v>65</v>
      </c>
      <c r="C3151">
        <v>4252</v>
      </c>
      <c r="D3151" t="s">
        <v>11979</v>
      </c>
      <c r="E3151" t="s">
        <v>62</v>
      </c>
      <c r="F3151">
        <v>27.84</v>
      </c>
      <c r="G3151">
        <v>31.13</v>
      </c>
      <c r="I3151" t="s">
        <v>6935</v>
      </c>
    </row>
    <row r="3152" spans="1:9">
      <c r="A3152" t="s">
        <v>19222</v>
      </c>
      <c r="B3152" t="s">
        <v>65</v>
      </c>
      <c r="C3152">
        <v>40980</v>
      </c>
      <c r="D3152" t="s">
        <v>11980</v>
      </c>
      <c r="E3152" t="s">
        <v>6706</v>
      </c>
      <c r="F3152">
        <v>4876.8500000000004</v>
      </c>
      <c r="G3152">
        <v>5454.26</v>
      </c>
      <c r="I3152" t="s">
        <v>6935</v>
      </c>
    </row>
    <row r="3153" spans="1:9">
      <c r="A3153" t="s">
        <v>19223</v>
      </c>
      <c r="B3153" t="s">
        <v>65</v>
      </c>
      <c r="C3153">
        <v>41031</v>
      </c>
      <c r="D3153" t="s">
        <v>11981</v>
      </c>
      <c r="E3153" t="s">
        <v>6706</v>
      </c>
      <c r="F3153">
        <v>4489.8</v>
      </c>
      <c r="G3153">
        <v>5021.38</v>
      </c>
      <c r="I3153" t="s">
        <v>6935</v>
      </c>
    </row>
    <row r="3154" spans="1:9">
      <c r="A3154" t="s">
        <v>19224</v>
      </c>
      <c r="B3154" t="s">
        <v>65</v>
      </c>
      <c r="C3154">
        <v>37666</v>
      </c>
      <c r="D3154" t="s">
        <v>11982</v>
      </c>
      <c r="E3154" t="s">
        <v>62</v>
      </c>
      <c r="F3154">
        <v>23.23</v>
      </c>
      <c r="G3154">
        <v>25.98</v>
      </c>
      <c r="I3154" t="s">
        <v>6935</v>
      </c>
    </row>
    <row r="3155" spans="1:9">
      <c r="A3155" t="s">
        <v>19225</v>
      </c>
      <c r="B3155" t="s">
        <v>65</v>
      </c>
      <c r="C3155">
        <v>40986</v>
      </c>
      <c r="D3155" t="s">
        <v>11983</v>
      </c>
      <c r="E3155" t="s">
        <v>6706</v>
      </c>
      <c r="F3155">
        <v>4071.18</v>
      </c>
      <c r="G3155">
        <v>4553.2</v>
      </c>
      <c r="I3155" t="s">
        <v>6935</v>
      </c>
    </row>
    <row r="3156" spans="1:9">
      <c r="A3156" t="s">
        <v>19226</v>
      </c>
      <c r="B3156" t="s">
        <v>65</v>
      </c>
      <c r="C3156">
        <v>4250</v>
      </c>
      <c r="D3156" t="s">
        <v>11984</v>
      </c>
      <c r="E3156" t="s">
        <v>62</v>
      </c>
      <c r="F3156">
        <v>21.75</v>
      </c>
      <c r="G3156">
        <v>24.32</v>
      </c>
      <c r="I3156" t="s">
        <v>6935</v>
      </c>
    </row>
    <row r="3157" spans="1:9">
      <c r="A3157" t="s">
        <v>19227</v>
      </c>
      <c r="B3157" t="s">
        <v>65</v>
      </c>
      <c r="C3157">
        <v>40978</v>
      </c>
      <c r="D3157" t="s">
        <v>11985</v>
      </c>
      <c r="E3157" t="s">
        <v>6706</v>
      </c>
      <c r="F3157">
        <v>3812.13</v>
      </c>
      <c r="G3157">
        <v>4263.4799999999996</v>
      </c>
      <c r="I3157" t="s">
        <v>6935</v>
      </c>
    </row>
    <row r="3158" spans="1:9">
      <c r="A3158" t="s">
        <v>19228</v>
      </c>
      <c r="B3158" t="s">
        <v>65</v>
      </c>
      <c r="C3158">
        <v>44501</v>
      </c>
      <c r="D3158" t="s">
        <v>11986</v>
      </c>
      <c r="E3158" t="s">
        <v>62</v>
      </c>
      <c r="F3158">
        <v>25.62</v>
      </c>
      <c r="G3158">
        <v>28.65</v>
      </c>
      <c r="I3158" t="s">
        <v>6935</v>
      </c>
    </row>
    <row r="3159" spans="1:9">
      <c r="A3159" t="s">
        <v>19229</v>
      </c>
      <c r="B3159" t="s">
        <v>65</v>
      </c>
      <c r="C3159">
        <v>41043</v>
      </c>
      <c r="D3159" t="s">
        <v>11987</v>
      </c>
      <c r="E3159" t="s">
        <v>6706</v>
      </c>
      <c r="F3159">
        <v>4489.8</v>
      </c>
      <c r="G3159">
        <v>5021.38</v>
      </c>
      <c r="I3159" t="s">
        <v>6935</v>
      </c>
    </row>
    <row r="3160" spans="1:9">
      <c r="A3160" t="s">
        <v>19230</v>
      </c>
      <c r="B3160" t="s">
        <v>65</v>
      </c>
      <c r="C3160">
        <v>4234</v>
      </c>
      <c r="D3160" t="s">
        <v>11988</v>
      </c>
      <c r="E3160" t="s">
        <v>62</v>
      </c>
      <c r="F3160">
        <v>34.200000000000003</v>
      </c>
      <c r="G3160">
        <v>38.24</v>
      </c>
      <c r="I3160" t="s">
        <v>8951</v>
      </c>
    </row>
    <row r="3161" spans="1:9">
      <c r="A3161" t="s">
        <v>19231</v>
      </c>
      <c r="B3161" t="s">
        <v>65</v>
      </c>
      <c r="C3161">
        <v>40987</v>
      </c>
      <c r="D3161" t="s">
        <v>11989</v>
      </c>
      <c r="E3161" t="s">
        <v>6706</v>
      </c>
      <c r="F3161">
        <v>5989.48</v>
      </c>
      <c r="G3161">
        <v>6698.63</v>
      </c>
      <c r="I3161" t="s">
        <v>6935</v>
      </c>
    </row>
    <row r="3162" spans="1:9">
      <c r="A3162" t="s">
        <v>19232</v>
      </c>
      <c r="B3162" t="s">
        <v>65</v>
      </c>
      <c r="C3162">
        <v>4253</v>
      </c>
      <c r="D3162" t="s">
        <v>11990</v>
      </c>
      <c r="E3162" t="s">
        <v>62</v>
      </c>
      <c r="F3162">
        <v>23.74</v>
      </c>
      <c r="G3162">
        <v>26.54</v>
      </c>
      <c r="I3162" t="s">
        <v>6935</v>
      </c>
    </row>
    <row r="3163" spans="1:9">
      <c r="A3163" t="s">
        <v>19233</v>
      </c>
      <c r="B3163" t="s">
        <v>65</v>
      </c>
      <c r="C3163">
        <v>40981</v>
      </c>
      <c r="D3163" t="s">
        <v>11991</v>
      </c>
      <c r="E3163" t="s">
        <v>6706</v>
      </c>
      <c r="F3163">
        <v>4158.6000000000004</v>
      </c>
      <c r="G3163">
        <v>4650.9799999999996</v>
      </c>
      <c r="I3163" t="s">
        <v>6935</v>
      </c>
    </row>
    <row r="3164" spans="1:9">
      <c r="A3164" t="s">
        <v>19234</v>
      </c>
      <c r="B3164" t="s">
        <v>65</v>
      </c>
      <c r="C3164">
        <v>4254</v>
      </c>
      <c r="D3164" t="s">
        <v>11992</v>
      </c>
      <c r="E3164" t="s">
        <v>62</v>
      </c>
      <c r="F3164">
        <v>24.54</v>
      </c>
      <c r="G3164">
        <v>27.45</v>
      </c>
      <c r="I3164" t="s">
        <v>6935</v>
      </c>
    </row>
    <row r="3165" spans="1:9">
      <c r="A3165" t="s">
        <v>19235</v>
      </c>
      <c r="B3165" t="s">
        <v>65</v>
      </c>
      <c r="C3165">
        <v>41036</v>
      </c>
      <c r="D3165" t="s">
        <v>11993</v>
      </c>
      <c r="E3165" t="s">
        <v>6706</v>
      </c>
      <c r="F3165">
        <v>4301.6000000000004</v>
      </c>
      <c r="G3165">
        <v>4810.8999999999996</v>
      </c>
      <c r="I3165" t="s">
        <v>6935</v>
      </c>
    </row>
    <row r="3166" spans="1:9">
      <c r="A3166" t="s">
        <v>19236</v>
      </c>
      <c r="B3166" t="s">
        <v>65</v>
      </c>
      <c r="C3166">
        <v>4251</v>
      </c>
      <c r="D3166" t="s">
        <v>11994</v>
      </c>
      <c r="E3166" t="s">
        <v>62</v>
      </c>
      <c r="F3166">
        <v>19.010000000000002</v>
      </c>
      <c r="G3166">
        <v>21.26</v>
      </c>
      <c r="I3166" t="s">
        <v>6935</v>
      </c>
    </row>
    <row r="3167" spans="1:9">
      <c r="A3167" t="s">
        <v>19237</v>
      </c>
      <c r="B3167" t="s">
        <v>65</v>
      </c>
      <c r="C3167">
        <v>40979</v>
      </c>
      <c r="D3167" t="s">
        <v>11995</v>
      </c>
      <c r="E3167" t="s">
        <v>6706</v>
      </c>
      <c r="F3167">
        <v>3332.71</v>
      </c>
      <c r="G3167">
        <v>3727.3</v>
      </c>
      <c r="I3167" t="s">
        <v>6935</v>
      </c>
    </row>
    <row r="3168" spans="1:9">
      <c r="A3168" t="s">
        <v>19238</v>
      </c>
      <c r="B3168" t="s">
        <v>65</v>
      </c>
      <c r="C3168">
        <v>4230</v>
      </c>
      <c r="D3168" t="s">
        <v>11996</v>
      </c>
      <c r="E3168" t="s">
        <v>62</v>
      </c>
      <c r="F3168">
        <v>27.49</v>
      </c>
      <c r="G3168">
        <v>30.74</v>
      </c>
      <c r="I3168" t="s">
        <v>6935</v>
      </c>
    </row>
    <row r="3169" spans="1:9">
      <c r="A3169" t="s">
        <v>19239</v>
      </c>
      <c r="B3169" t="s">
        <v>65</v>
      </c>
      <c r="C3169">
        <v>40998</v>
      </c>
      <c r="D3169" t="s">
        <v>11997</v>
      </c>
      <c r="E3169" t="s">
        <v>6706</v>
      </c>
      <c r="F3169">
        <v>4817.38</v>
      </c>
      <c r="G3169">
        <v>5387.76</v>
      </c>
      <c r="I3169" t="s">
        <v>6935</v>
      </c>
    </row>
    <row r="3170" spans="1:9">
      <c r="A3170" t="s">
        <v>19240</v>
      </c>
      <c r="B3170" t="s">
        <v>65</v>
      </c>
      <c r="C3170">
        <v>4257</v>
      </c>
      <c r="D3170" t="s">
        <v>11998</v>
      </c>
      <c r="E3170" t="s">
        <v>62</v>
      </c>
      <c r="F3170">
        <v>23.74</v>
      </c>
      <c r="G3170">
        <v>26.54</v>
      </c>
      <c r="I3170" t="s">
        <v>6935</v>
      </c>
    </row>
    <row r="3171" spans="1:9">
      <c r="A3171" t="s">
        <v>19241</v>
      </c>
      <c r="B3171" t="s">
        <v>65</v>
      </c>
      <c r="C3171">
        <v>40982</v>
      </c>
      <c r="D3171" t="s">
        <v>11999</v>
      </c>
      <c r="E3171" t="s">
        <v>6706</v>
      </c>
      <c r="F3171">
        <v>4158.6000000000004</v>
      </c>
      <c r="G3171">
        <v>4650.9799999999996</v>
      </c>
      <c r="I3171" t="s">
        <v>6935</v>
      </c>
    </row>
    <row r="3172" spans="1:9">
      <c r="A3172" t="s">
        <v>19242</v>
      </c>
      <c r="B3172" t="s">
        <v>65</v>
      </c>
      <c r="C3172">
        <v>4240</v>
      </c>
      <c r="D3172" t="s">
        <v>12000</v>
      </c>
      <c r="E3172" t="s">
        <v>62</v>
      </c>
      <c r="F3172">
        <v>35.409999999999997</v>
      </c>
      <c r="G3172">
        <v>39.6</v>
      </c>
      <c r="I3172" t="s">
        <v>6935</v>
      </c>
    </row>
    <row r="3173" spans="1:9">
      <c r="A3173" t="s">
        <v>19243</v>
      </c>
      <c r="B3173" t="s">
        <v>65</v>
      </c>
      <c r="C3173">
        <v>41026</v>
      </c>
      <c r="D3173" t="s">
        <v>12001</v>
      </c>
      <c r="E3173" t="s">
        <v>6706</v>
      </c>
      <c r="F3173">
        <v>6205.38</v>
      </c>
      <c r="G3173">
        <v>6940.09</v>
      </c>
      <c r="I3173" t="s">
        <v>6935</v>
      </c>
    </row>
    <row r="3174" spans="1:9">
      <c r="A3174" t="s">
        <v>19244</v>
      </c>
      <c r="B3174" t="s">
        <v>65</v>
      </c>
      <c r="C3174">
        <v>4239</v>
      </c>
      <c r="D3174" t="s">
        <v>12002</v>
      </c>
      <c r="E3174" t="s">
        <v>62</v>
      </c>
      <c r="F3174">
        <v>35.409999999999997</v>
      </c>
      <c r="G3174">
        <v>39.6</v>
      </c>
      <c r="I3174" t="s">
        <v>6935</v>
      </c>
    </row>
    <row r="3175" spans="1:9">
      <c r="A3175" t="s">
        <v>19245</v>
      </c>
      <c r="B3175" t="s">
        <v>65</v>
      </c>
      <c r="C3175">
        <v>41024</v>
      </c>
      <c r="D3175" t="s">
        <v>12003</v>
      </c>
      <c r="E3175" t="s">
        <v>6706</v>
      </c>
      <c r="F3175">
        <v>6205.38</v>
      </c>
      <c r="G3175">
        <v>6940.09</v>
      </c>
      <c r="I3175" t="s">
        <v>6935</v>
      </c>
    </row>
    <row r="3176" spans="1:9">
      <c r="A3176" t="s">
        <v>19246</v>
      </c>
      <c r="B3176" t="s">
        <v>65</v>
      </c>
      <c r="C3176">
        <v>4248</v>
      </c>
      <c r="D3176" t="s">
        <v>12004</v>
      </c>
      <c r="E3176" t="s">
        <v>62</v>
      </c>
      <c r="F3176">
        <v>25.62</v>
      </c>
      <c r="G3176">
        <v>28.65</v>
      </c>
      <c r="I3176" t="s">
        <v>6935</v>
      </c>
    </row>
    <row r="3177" spans="1:9">
      <c r="A3177" t="s">
        <v>19247</v>
      </c>
      <c r="B3177" t="s">
        <v>65</v>
      </c>
      <c r="C3177">
        <v>41033</v>
      </c>
      <c r="D3177" t="s">
        <v>12005</v>
      </c>
      <c r="E3177" t="s">
        <v>6706</v>
      </c>
      <c r="F3177">
        <v>4489.8</v>
      </c>
      <c r="G3177">
        <v>5021.38</v>
      </c>
      <c r="I3177" t="s">
        <v>6935</v>
      </c>
    </row>
    <row r="3178" spans="1:9">
      <c r="A3178" t="s">
        <v>19248</v>
      </c>
      <c r="B3178" t="s">
        <v>65</v>
      </c>
      <c r="C3178">
        <v>44500</v>
      </c>
      <c r="D3178" t="s">
        <v>12006</v>
      </c>
      <c r="E3178" t="s">
        <v>62</v>
      </c>
      <c r="F3178">
        <v>25.62</v>
      </c>
      <c r="G3178">
        <v>28.65</v>
      </c>
      <c r="I3178" t="s">
        <v>6935</v>
      </c>
    </row>
    <row r="3179" spans="1:9">
      <c r="A3179" t="s">
        <v>19249</v>
      </c>
      <c r="B3179" t="s">
        <v>65</v>
      </c>
      <c r="C3179">
        <v>41040</v>
      </c>
      <c r="D3179" t="s">
        <v>12007</v>
      </c>
      <c r="E3179" t="s">
        <v>6706</v>
      </c>
      <c r="F3179">
        <v>4489.8</v>
      </c>
      <c r="G3179">
        <v>5021.38</v>
      </c>
      <c r="I3179" t="s">
        <v>6935</v>
      </c>
    </row>
    <row r="3180" spans="1:9">
      <c r="A3180" t="s">
        <v>19250</v>
      </c>
      <c r="B3180" t="s">
        <v>65</v>
      </c>
      <c r="C3180">
        <v>4238</v>
      </c>
      <c r="D3180" t="s">
        <v>12008</v>
      </c>
      <c r="E3180" t="s">
        <v>62</v>
      </c>
      <c r="F3180">
        <v>26.09</v>
      </c>
      <c r="G3180">
        <v>29.17</v>
      </c>
      <c r="I3180" t="s">
        <v>6935</v>
      </c>
    </row>
    <row r="3181" spans="1:9">
      <c r="A3181" t="s">
        <v>19251</v>
      </c>
      <c r="B3181" t="s">
        <v>65</v>
      </c>
      <c r="C3181">
        <v>41012</v>
      </c>
      <c r="D3181" t="s">
        <v>12009</v>
      </c>
      <c r="E3181" t="s">
        <v>6706</v>
      </c>
      <c r="F3181">
        <v>4569.54</v>
      </c>
      <c r="G3181">
        <v>5110.57</v>
      </c>
      <c r="I3181" t="s">
        <v>6935</v>
      </c>
    </row>
    <row r="3182" spans="1:9">
      <c r="A3182" t="s">
        <v>19252</v>
      </c>
      <c r="B3182" t="s">
        <v>65</v>
      </c>
      <c r="C3182">
        <v>4233</v>
      </c>
      <c r="D3182" t="s">
        <v>12010</v>
      </c>
      <c r="E3182" t="s">
        <v>62</v>
      </c>
      <c r="F3182">
        <v>35.409999999999997</v>
      </c>
      <c r="G3182">
        <v>39.6</v>
      </c>
      <c r="I3182" t="s">
        <v>6935</v>
      </c>
    </row>
    <row r="3183" spans="1:9">
      <c r="A3183" t="s">
        <v>19253</v>
      </c>
      <c r="B3183" t="s">
        <v>65</v>
      </c>
      <c r="C3183">
        <v>41001</v>
      </c>
      <c r="D3183" t="s">
        <v>12011</v>
      </c>
      <c r="E3183" t="s">
        <v>6706</v>
      </c>
      <c r="F3183">
        <v>6205.38</v>
      </c>
      <c r="G3183">
        <v>6940.09</v>
      </c>
      <c r="I3183" t="s">
        <v>6935</v>
      </c>
    </row>
    <row r="3184" spans="1:9">
      <c r="A3184" t="s">
        <v>19254</v>
      </c>
      <c r="B3184" t="s">
        <v>65</v>
      </c>
      <c r="C3184">
        <v>2</v>
      </c>
      <c r="D3184" t="s">
        <v>12012</v>
      </c>
      <c r="E3184" t="s">
        <v>10</v>
      </c>
      <c r="F3184">
        <v>22.9</v>
      </c>
      <c r="G3184">
        <v>22.9</v>
      </c>
      <c r="I3184" t="s">
        <v>6935</v>
      </c>
    </row>
    <row r="3185" spans="1:9">
      <c r="A3185" t="s">
        <v>19255</v>
      </c>
      <c r="B3185" t="s">
        <v>65</v>
      </c>
      <c r="C3185">
        <v>14221</v>
      </c>
      <c r="D3185" t="s">
        <v>12013</v>
      </c>
      <c r="E3185" t="s">
        <v>32</v>
      </c>
      <c r="F3185">
        <v>612686.64</v>
      </c>
      <c r="G3185">
        <v>612686.64</v>
      </c>
      <c r="I3185" t="s">
        <v>6935</v>
      </c>
    </row>
    <row r="3186" spans="1:9">
      <c r="A3186" t="s">
        <v>19256</v>
      </c>
      <c r="B3186" t="s">
        <v>65</v>
      </c>
      <c r="C3186">
        <v>36517</v>
      </c>
      <c r="D3186" t="s">
        <v>12014</v>
      </c>
      <c r="E3186" t="s">
        <v>32</v>
      </c>
      <c r="F3186">
        <v>590520</v>
      </c>
      <c r="G3186">
        <v>590520</v>
      </c>
      <c r="I3186" t="s">
        <v>6935</v>
      </c>
    </row>
    <row r="3187" spans="1:9">
      <c r="A3187" t="s">
        <v>19257</v>
      </c>
      <c r="B3187" t="s">
        <v>65</v>
      </c>
      <c r="C3187">
        <v>4262</v>
      </c>
      <c r="D3187" t="s">
        <v>12015</v>
      </c>
      <c r="E3187" t="s">
        <v>32</v>
      </c>
      <c r="F3187">
        <v>665000</v>
      </c>
      <c r="G3187">
        <v>665000</v>
      </c>
      <c r="I3187" t="s">
        <v>8951</v>
      </c>
    </row>
    <row r="3188" spans="1:9">
      <c r="A3188" t="s">
        <v>19258</v>
      </c>
      <c r="B3188" t="s">
        <v>65</v>
      </c>
      <c r="C3188">
        <v>4263</v>
      </c>
      <c r="D3188" t="s">
        <v>12016</v>
      </c>
      <c r="E3188" t="s">
        <v>32</v>
      </c>
      <c r="F3188">
        <v>922133.28</v>
      </c>
      <c r="G3188">
        <v>922133.28</v>
      </c>
      <c r="I3188" t="s">
        <v>6935</v>
      </c>
    </row>
    <row r="3189" spans="1:9">
      <c r="A3189" t="s">
        <v>19259</v>
      </c>
      <c r="B3189" t="s">
        <v>65</v>
      </c>
      <c r="C3189">
        <v>36518</v>
      </c>
      <c r="D3189" t="s">
        <v>12017</v>
      </c>
      <c r="E3189" t="s">
        <v>32</v>
      </c>
      <c r="F3189">
        <v>1049813.28</v>
      </c>
      <c r="G3189">
        <v>1049813.28</v>
      </c>
      <c r="I3189" t="s">
        <v>6935</v>
      </c>
    </row>
    <row r="3190" spans="1:9">
      <c r="A3190" t="s">
        <v>19260</v>
      </c>
      <c r="B3190" t="s">
        <v>65</v>
      </c>
      <c r="C3190">
        <v>38402</v>
      </c>
      <c r="D3190" t="s">
        <v>12018</v>
      </c>
      <c r="E3190" t="s">
        <v>32</v>
      </c>
      <c r="F3190">
        <v>43.96</v>
      </c>
      <c r="G3190">
        <v>43.96</v>
      </c>
      <c r="I3190" t="s">
        <v>6935</v>
      </c>
    </row>
    <row r="3191" spans="1:9">
      <c r="A3191" t="s">
        <v>31912</v>
      </c>
      <c r="B3191" t="s">
        <v>65</v>
      </c>
      <c r="C3191">
        <v>45234</v>
      </c>
      <c r="D3191" t="s">
        <v>31913</v>
      </c>
      <c r="E3191" t="s">
        <v>32</v>
      </c>
      <c r="F3191">
        <v>39.840000000000003</v>
      </c>
      <c r="G3191">
        <v>39.840000000000003</v>
      </c>
      <c r="I3191" t="s">
        <v>6935</v>
      </c>
    </row>
    <row r="3192" spans="1:9">
      <c r="A3192" t="s">
        <v>19261</v>
      </c>
      <c r="B3192" t="s">
        <v>65</v>
      </c>
      <c r="C3192">
        <v>3412</v>
      </c>
      <c r="D3192" t="s">
        <v>12019</v>
      </c>
      <c r="E3192" t="s">
        <v>9</v>
      </c>
      <c r="F3192">
        <v>20.37</v>
      </c>
      <c r="G3192">
        <v>20.37</v>
      </c>
      <c r="I3192" t="s">
        <v>6935</v>
      </c>
    </row>
    <row r="3193" spans="1:9">
      <c r="A3193" t="s">
        <v>19262</v>
      </c>
      <c r="B3193" t="s">
        <v>65</v>
      </c>
      <c r="C3193">
        <v>3413</v>
      </c>
      <c r="D3193" t="s">
        <v>12020</v>
      </c>
      <c r="E3193" t="s">
        <v>9</v>
      </c>
      <c r="F3193">
        <v>45.86</v>
      </c>
      <c r="G3193">
        <v>45.86</v>
      </c>
      <c r="I3193" t="s">
        <v>6935</v>
      </c>
    </row>
    <row r="3194" spans="1:9">
      <c r="A3194" t="s">
        <v>19263</v>
      </c>
      <c r="B3194" t="s">
        <v>65</v>
      </c>
      <c r="C3194">
        <v>39744</v>
      </c>
      <c r="D3194" t="s">
        <v>12021</v>
      </c>
      <c r="E3194" t="s">
        <v>9</v>
      </c>
      <c r="F3194">
        <v>35.61</v>
      </c>
      <c r="G3194">
        <v>35.61</v>
      </c>
      <c r="I3194" t="s">
        <v>6935</v>
      </c>
    </row>
    <row r="3195" spans="1:9">
      <c r="A3195" t="s">
        <v>19264</v>
      </c>
      <c r="B3195" t="s">
        <v>65</v>
      </c>
      <c r="C3195">
        <v>39745</v>
      </c>
      <c r="D3195" t="s">
        <v>12022</v>
      </c>
      <c r="E3195" t="s">
        <v>9</v>
      </c>
      <c r="F3195">
        <v>75.150000000000006</v>
      </c>
      <c r="G3195">
        <v>75.150000000000006</v>
      </c>
      <c r="I3195" t="s">
        <v>6935</v>
      </c>
    </row>
    <row r="3196" spans="1:9">
      <c r="A3196" t="s">
        <v>19265</v>
      </c>
      <c r="B3196" t="s">
        <v>65</v>
      </c>
      <c r="C3196">
        <v>39637</v>
      </c>
      <c r="D3196" t="s">
        <v>12023</v>
      </c>
      <c r="E3196" t="s">
        <v>9</v>
      </c>
      <c r="F3196">
        <v>86.99</v>
      </c>
      <c r="G3196">
        <v>86.99</v>
      </c>
      <c r="I3196" t="s">
        <v>6935</v>
      </c>
    </row>
    <row r="3197" spans="1:9">
      <c r="A3197" t="s">
        <v>19266</v>
      </c>
      <c r="B3197" t="s">
        <v>65</v>
      </c>
      <c r="C3197">
        <v>39638</v>
      </c>
      <c r="D3197" t="s">
        <v>12024</v>
      </c>
      <c r="E3197" t="s">
        <v>9</v>
      </c>
      <c r="F3197">
        <v>98.44</v>
      </c>
      <c r="G3197">
        <v>98.44</v>
      </c>
      <c r="I3197" t="s">
        <v>6935</v>
      </c>
    </row>
    <row r="3198" spans="1:9">
      <c r="A3198" t="s">
        <v>19267</v>
      </c>
      <c r="B3198" t="s">
        <v>65</v>
      </c>
      <c r="C3198">
        <v>39639</v>
      </c>
      <c r="D3198" t="s">
        <v>12025</v>
      </c>
      <c r="E3198" t="s">
        <v>9</v>
      </c>
      <c r="F3198">
        <v>148.52000000000001</v>
      </c>
      <c r="G3198">
        <v>148.52000000000001</v>
      </c>
      <c r="I3198" t="s">
        <v>6935</v>
      </c>
    </row>
    <row r="3199" spans="1:9">
      <c r="A3199" t="s">
        <v>19268</v>
      </c>
      <c r="B3199" t="s">
        <v>65</v>
      </c>
      <c r="C3199">
        <v>39517</v>
      </c>
      <c r="D3199" t="s">
        <v>12026</v>
      </c>
      <c r="E3199" t="s">
        <v>9</v>
      </c>
      <c r="F3199">
        <v>240.98</v>
      </c>
      <c r="G3199">
        <v>240.98</v>
      </c>
      <c r="I3199" t="s">
        <v>6935</v>
      </c>
    </row>
    <row r="3200" spans="1:9">
      <c r="A3200" t="s">
        <v>19269</v>
      </c>
      <c r="B3200" t="s">
        <v>65</v>
      </c>
      <c r="C3200">
        <v>39518</v>
      </c>
      <c r="D3200" t="s">
        <v>12027</v>
      </c>
      <c r="E3200" t="s">
        <v>9</v>
      </c>
      <c r="F3200">
        <v>285.69</v>
      </c>
      <c r="G3200">
        <v>285.69</v>
      </c>
      <c r="I3200" t="s">
        <v>6935</v>
      </c>
    </row>
    <row r="3201" spans="1:9">
      <c r="A3201" t="s">
        <v>19270</v>
      </c>
      <c r="B3201" t="s">
        <v>65</v>
      </c>
      <c r="C3201">
        <v>38366</v>
      </c>
      <c r="D3201" t="s">
        <v>12028</v>
      </c>
      <c r="E3201" t="s">
        <v>9</v>
      </c>
      <c r="F3201">
        <v>5.78</v>
      </c>
      <c r="G3201">
        <v>5.78</v>
      </c>
      <c r="I3201" t="s">
        <v>6935</v>
      </c>
    </row>
    <row r="3202" spans="1:9">
      <c r="A3202" t="s">
        <v>19271</v>
      </c>
      <c r="B3202" t="s">
        <v>65</v>
      </c>
      <c r="C3202">
        <v>11703</v>
      </c>
      <c r="D3202" t="s">
        <v>12029</v>
      </c>
      <c r="E3202" t="s">
        <v>32</v>
      </c>
      <c r="F3202">
        <v>47.19</v>
      </c>
      <c r="G3202">
        <v>47.19</v>
      </c>
      <c r="I3202" t="s">
        <v>6935</v>
      </c>
    </row>
    <row r="3203" spans="1:9">
      <c r="A3203" t="s">
        <v>19272</v>
      </c>
      <c r="B3203" t="s">
        <v>65</v>
      </c>
      <c r="C3203">
        <v>37400</v>
      </c>
      <c r="D3203" t="s">
        <v>12030</v>
      </c>
      <c r="E3203" t="s">
        <v>32</v>
      </c>
      <c r="F3203">
        <v>60.26</v>
      </c>
      <c r="G3203">
        <v>60.26</v>
      </c>
      <c r="I3203" t="s">
        <v>6935</v>
      </c>
    </row>
    <row r="3204" spans="1:9">
      <c r="A3204" t="s">
        <v>19273</v>
      </c>
      <c r="B3204" t="s">
        <v>65</v>
      </c>
      <c r="C3204">
        <v>25400</v>
      </c>
      <c r="D3204" t="s">
        <v>12031</v>
      </c>
      <c r="E3204" t="s">
        <v>32</v>
      </c>
      <c r="F3204">
        <v>2335.73</v>
      </c>
      <c r="G3204">
        <v>2335.73</v>
      </c>
      <c r="I3204" t="s">
        <v>6935</v>
      </c>
    </row>
    <row r="3205" spans="1:9">
      <c r="A3205" t="s">
        <v>19274</v>
      </c>
      <c r="B3205" t="s">
        <v>65</v>
      </c>
      <c r="C3205">
        <v>4276</v>
      </c>
      <c r="D3205" t="s">
        <v>12032</v>
      </c>
      <c r="E3205" t="s">
        <v>32</v>
      </c>
      <c r="F3205">
        <v>216.09</v>
      </c>
      <c r="G3205">
        <v>216.09</v>
      </c>
      <c r="I3205" t="s">
        <v>6935</v>
      </c>
    </row>
    <row r="3206" spans="1:9">
      <c r="A3206" t="s">
        <v>19275</v>
      </c>
      <c r="B3206" t="s">
        <v>65</v>
      </c>
      <c r="C3206">
        <v>4273</v>
      </c>
      <c r="D3206" t="s">
        <v>12033</v>
      </c>
      <c r="E3206" t="s">
        <v>32</v>
      </c>
      <c r="F3206">
        <v>392.33</v>
      </c>
      <c r="G3206">
        <v>392.33</v>
      </c>
      <c r="I3206" t="s">
        <v>6935</v>
      </c>
    </row>
    <row r="3207" spans="1:9">
      <c r="A3207" t="s">
        <v>19276</v>
      </c>
      <c r="B3207" t="s">
        <v>65</v>
      </c>
      <c r="C3207">
        <v>4274</v>
      </c>
      <c r="D3207" t="s">
        <v>12034</v>
      </c>
      <c r="E3207" t="s">
        <v>32</v>
      </c>
      <c r="F3207">
        <v>143.53</v>
      </c>
      <c r="G3207">
        <v>143.53</v>
      </c>
      <c r="I3207" t="s">
        <v>8951</v>
      </c>
    </row>
    <row r="3208" spans="1:9">
      <c r="A3208" t="s">
        <v>19277</v>
      </c>
      <c r="B3208" t="s">
        <v>65</v>
      </c>
      <c r="C3208">
        <v>39438</v>
      </c>
      <c r="D3208" t="s">
        <v>12035</v>
      </c>
      <c r="E3208" t="s">
        <v>32</v>
      </c>
      <c r="F3208">
        <v>0.28999999999999998</v>
      </c>
      <c r="G3208">
        <v>0.28999999999999998</v>
      </c>
      <c r="I3208" t="s">
        <v>6935</v>
      </c>
    </row>
    <row r="3209" spans="1:9">
      <c r="A3209" t="s">
        <v>19278</v>
      </c>
      <c r="B3209" t="s">
        <v>65</v>
      </c>
      <c r="C3209">
        <v>4379</v>
      </c>
      <c r="D3209" t="s">
        <v>12036</v>
      </c>
      <c r="E3209" t="s">
        <v>32</v>
      </c>
      <c r="F3209">
        <v>0.05</v>
      </c>
      <c r="G3209">
        <v>0.05</v>
      </c>
      <c r="I3209" t="s">
        <v>6935</v>
      </c>
    </row>
    <row r="3210" spans="1:9">
      <c r="A3210" t="s">
        <v>19279</v>
      </c>
      <c r="B3210" t="s">
        <v>65</v>
      </c>
      <c r="C3210">
        <v>4377</v>
      </c>
      <c r="D3210" t="s">
        <v>12037</v>
      </c>
      <c r="E3210" t="s">
        <v>32</v>
      </c>
      <c r="F3210">
        <v>0.2</v>
      </c>
      <c r="G3210">
        <v>0.2</v>
      </c>
      <c r="I3210" t="s">
        <v>6935</v>
      </c>
    </row>
    <row r="3211" spans="1:9">
      <c r="A3211" t="s">
        <v>19280</v>
      </c>
      <c r="B3211" t="s">
        <v>65</v>
      </c>
      <c r="C3211">
        <v>4356</v>
      </c>
      <c r="D3211" t="s">
        <v>12038</v>
      </c>
      <c r="E3211" t="s">
        <v>32</v>
      </c>
      <c r="F3211">
        <v>0.28999999999999998</v>
      </c>
      <c r="G3211">
        <v>0.28999999999999998</v>
      </c>
      <c r="I3211" t="s">
        <v>6935</v>
      </c>
    </row>
    <row r="3212" spans="1:9">
      <c r="A3212" t="s">
        <v>19281</v>
      </c>
      <c r="B3212" t="s">
        <v>65</v>
      </c>
      <c r="C3212">
        <v>13246</v>
      </c>
      <c r="D3212" t="s">
        <v>12039</v>
      </c>
      <c r="E3212" t="s">
        <v>32</v>
      </c>
      <c r="F3212">
        <v>0.5</v>
      </c>
      <c r="G3212">
        <v>0.5</v>
      </c>
      <c r="I3212" t="s">
        <v>6935</v>
      </c>
    </row>
    <row r="3213" spans="1:9">
      <c r="A3213" t="s">
        <v>19282</v>
      </c>
      <c r="B3213" t="s">
        <v>65</v>
      </c>
      <c r="C3213">
        <v>13294</v>
      </c>
      <c r="D3213" t="s">
        <v>12040</v>
      </c>
      <c r="E3213" t="s">
        <v>32</v>
      </c>
      <c r="F3213">
        <v>1.66</v>
      </c>
      <c r="G3213">
        <v>1.66</v>
      </c>
      <c r="I3213" t="s">
        <v>6935</v>
      </c>
    </row>
    <row r="3214" spans="1:9">
      <c r="A3214" t="s">
        <v>19283</v>
      </c>
      <c r="B3214" t="s">
        <v>65</v>
      </c>
      <c r="C3214">
        <v>11963</v>
      </c>
      <c r="D3214" t="s">
        <v>12041</v>
      </c>
      <c r="E3214" t="s">
        <v>32</v>
      </c>
      <c r="F3214">
        <v>10.49</v>
      </c>
      <c r="G3214">
        <v>10.49</v>
      </c>
      <c r="I3214" t="s">
        <v>6935</v>
      </c>
    </row>
    <row r="3215" spans="1:9">
      <c r="A3215" t="s">
        <v>19284</v>
      </c>
      <c r="B3215" t="s">
        <v>65</v>
      </c>
      <c r="C3215">
        <v>11964</v>
      </c>
      <c r="D3215" t="s">
        <v>12042</v>
      </c>
      <c r="E3215" t="s">
        <v>32</v>
      </c>
      <c r="F3215">
        <v>2.65</v>
      </c>
      <c r="G3215">
        <v>2.65</v>
      </c>
      <c r="I3215" t="s">
        <v>6935</v>
      </c>
    </row>
    <row r="3216" spans="1:9">
      <c r="A3216" t="s">
        <v>19285</v>
      </c>
      <c r="B3216" t="s">
        <v>65</v>
      </c>
      <c r="C3216">
        <v>4346</v>
      </c>
      <c r="D3216" t="s">
        <v>12043</v>
      </c>
      <c r="E3216" t="s">
        <v>32</v>
      </c>
      <c r="F3216">
        <v>11.24</v>
      </c>
      <c r="G3216">
        <v>11.24</v>
      </c>
      <c r="I3216" t="s">
        <v>6935</v>
      </c>
    </row>
    <row r="3217" spans="1:9">
      <c r="A3217" t="s">
        <v>19286</v>
      </c>
      <c r="B3217" t="s">
        <v>65</v>
      </c>
      <c r="C3217">
        <v>11955</v>
      </c>
      <c r="D3217" t="s">
        <v>12044</v>
      </c>
      <c r="E3217" t="s">
        <v>32</v>
      </c>
      <c r="F3217">
        <v>4.92</v>
      </c>
      <c r="G3217">
        <v>4.92</v>
      </c>
      <c r="I3217" t="s">
        <v>6935</v>
      </c>
    </row>
    <row r="3218" spans="1:9">
      <c r="A3218" t="s">
        <v>19287</v>
      </c>
      <c r="B3218" t="s">
        <v>65</v>
      </c>
      <c r="C3218">
        <v>11960</v>
      </c>
      <c r="D3218" t="s">
        <v>12045</v>
      </c>
      <c r="E3218" t="s">
        <v>32</v>
      </c>
      <c r="F3218">
        <v>0.16</v>
      </c>
      <c r="G3218">
        <v>0.16</v>
      </c>
      <c r="I3218" t="s">
        <v>6935</v>
      </c>
    </row>
    <row r="3219" spans="1:9">
      <c r="A3219" t="s">
        <v>19288</v>
      </c>
      <c r="B3219" t="s">
        <v>65</v>
      </c>
      <c r="C3219">
        <v>4333</v>
      </c>
      <c r="D3219" t="s">
        <v>12046</v>
      </c>
      <c r="E3219" t="s">
        <v>32</v>
      </c>
      <c r="F3219">
        <v>0.28999999999999998</v>
      </c>
      <c r="G3219">
        <v>0.28999999999999998</v>
      </c>
      <c r="I3219" t="s">
        <v>6935</v>
      </c>
    </row>
    <row r="3220" spans="1:9">
      <c r="A3220" t="s">
        <v>19289</v>
      </c>
      <c r="B3220" t="s">
        <v>65</v>
      </c>
      <c r="C3220">
        <v>4358</v>
      </c>
      <c r="D3220" t="s">
        <v>12047</v>
      </c>
      <c r="E3220" t="s">
        <v>32</v>
      </c>
      <c r="F3220">
        <v>2.25</v>
      </c>
      <c r="G3220">
        <v>2.25</v>
      </c>
      <c r="I3220" t="s">
        <v>6935</v>
      </c>
    </row>
    <row r="3221" spans="1:9">
      <c r="A3221" t="s">
        <v>19290</v>
      </c>
      <c r="B3221" t="s">
        <v>65</v>
      </c>
      <c r="C3221">
        <v>39435</v>
      </c>
      <c r="D3221" t="s">
        <v>12048</v>
      </c>
      <c r="E3221" t="s">
        <v>32</v>
      </c>
      <c r="F3221">
        <v>0.11</v>
      </c>
      <c r="G3221">
        <v>0.11</v>
      </c>
      <c r="I3221" t="s">
        <v>6935</v>
      </c>
    </row>
    <row r="3222" spans="1:9">
      <c r="A3222" t="s">
        <v>19291</v>
      </c>
      <c r="B3222" t="s">
        <v>65</v>
      </c>
      <c r="C3222">
        <v>39436</v>
      </c>
      <c r="D3222" t="s">
        <v>12049</v>
      </c>
      <c r="E3222" t="s">
        <v>32</v>
      </c>
      <c r="F3222">
        <v>0.19</v>
      </c>
      <c r="G3222">
        <v>0.19</v>
      </c>
      <c r="I3222" t="s">
        <v>6935</v>
      </c>
    </row>
    <row r="3223" spans="1:9">
      <c r="A3223" t="s">
        <v>19292</v>
      </c>
      <c r="B3223" t="s">
        <v>65</v>
      </c>
      <c r="C3223">
        <v>39437</v>
      </c>
      <c r="D3223" t="s">
        <v>12050</v>
      </c>
      <c r="E3223" t="s">
        <v>32</v>
      </c>
      <c r="F3223">
        <v>0.25</v>
      </c>
      <c r="G3223">
        <v>0.25</v>
      </c>
      <c r="I3223" t="s">
        <v>6935</v>
      </c>
    </row>
    <row r="3224" spans="1:9">
      <c r="A3224" t="s">
        <v>19293</v>
      </c>
      <c r="B3224" t="s">
        <v>65</v>
      </c>
      <c r="C3224">
        <v>39439</v>
      </c>
      <c r="D3224" t="s">
        <v>12051</v>
      </c>
      <c r="E3224" t="s">
        <v>32</v>
      </c>
      <c r="F3224">
        <v>0.17</v>
      </c>
      <c r="G3224">
        <v>0.17</v>
      </c>
      <c r="I3224" t="s">
        <v>6935</v>
      </c>
    </row>
    <row r="3225" spans="1:9">
      <c r="A3225" t="s">
        <v>19294</v>
      </c>
      <c r="B3225" t="s">
        <v>65</v>
      </c>
      <c r="C3225">
        <v>39440</v>
      </c>
      <c r="D3225" t="s">
        <v>12052</v>
      </c>
      <c r="E3225" t="s">
        <v>32</v>
      </c>
      <c r="F3225">
        <v>0.22</v>
      </c>
      <c r="G3225">
        <v>0.22</v>
      </c>
      <c r="I3225" t="s">
        <v>6935</v>
      </c>
    </row>
    <row r="3226" spans="1:9">
      <c r="A3226" t="s">
        <v>19295</v>
      </c>
      <c r="B3226" t="s">
        <v>65</v>
      </c>
      <c r="C3226">
        <v>39441</v>
      </c>
      <c r="D3226" t="s">
        <v>12053</v>
      </c>
      <c r="E3226" t="s">
        <v>32</v>
      </c>
      <c r="F3226">
        <v>0.28000000000000003</v>
      </c>
      <c r="G3226">
        <v>0.28000000000000003</v>
      </c>
      <c r="I3226" t="s">
        <v>6935</v>
      </c>
    </row>
    <row r="3227" spans="1:9">
      <c r="A3227" t="s">
        <v>19296</v>
      </c>
      <c r="B3227" t="s">
        <v>65</v>
      </c>
      <c r="C3227">
        <v>39442</v>
      </c>
      <c r="D3227" t="s">
        <v>12054</v>
      </c>
      <c r="E3227" t="s">
        <v>32</v>
      </c>
      <c r="F3227">
        <v>0.2</v>
      </c>
      <c r="G3227">
        <v>0.2</v>
      </c>
      <c r="I3227" t="s">
        <v>6935</v>
      </c>
    </row>
    <row r="3228" spans="1:9">
      <c r="A3228" t="s">
        <v>19297</v>
      </c>
      <c r="B3228" t="s">
        <v>65</v>
      </c>
      <c r="C3228">
        <v>39443</v>
      </c>
      <c r="D3228" t="s">
        <v>12055</v>
      </c>
      <c r="E3228" t="s">
        <v>32</v>
      </c>
      <c r="F3228">
        <v>0.27</v>
      </c>
      <c r="G3228">
        <v>0.27</v>
      </c>
      <c r="I3228" t="s">
        <v>6935</v>
      </c>
    </row>
    <row r="3229" spans="1:9">
      <c r="A3229" t="s">
        <v>19298</v>
      </c>
      <c r="B3229" t="s">
        <v>65</v>
      </c>
      <c r="C3229">
        <v>4329</v>
      </c>
      <c r="D3229" t="s">
        <v>12056</v>
      </c>
      <c r="E3229" t="s">
        <v>32</v>
      </c>
      <c r="F3229">
        <v>2.4</v>
      </c>
      <c r="G3229">
        <v>2.4</v>
      </c>
      <c r="I3229" t="s">
        <v>8951</v>
      </c>
    </row>
    <row r="3230" spans="1:9">
      <c r="A3230" t="s">
        <v>19299</v>
      </c>
      <c r="B3230" t="s">
        <v>65</v>
      </c>
      <c r="C3230">
        <v>436</v>
      </c>
      <c r="D3230" t="s">
        <v>12057</v>
      </c>
      <c r="E3230" t="s">
        <v>32</v>
      </c>
      <c r="F3230">
        <v>12.06</v>
      </c>
      <c r="G3230">
        <v>12.06</v>
      </c>
      <c r="I3230" t="s">
        <v>6935</v>
      </c>
    </row>
    <row r="3231" spans="1:9">
      <c r="A3231" t="s">
        <v>19300</v>
      </c>
      <c r="B3231" t="s">
        <v>65</v>
      </c>
      <c r="C3231">
        <v>442</v>
      </c>
      <c r="D3231" t="s">
        <v>12058</v>
      </c>
      <c r="E3231" t="s">
        <v>32</v>
      </c>
      <c r="F3231">
        <v>7.13</v>
      </c>
      <c r="G3231">
        <v>7.13</v>
      </c>
      <c r="I3231" t="s">
        <v>6935</v>
      </c>
    </row>
    <row r="3232" spans="1:9">
      <c r="A3232" t="s">
        <v>19301</v>
      </c>
      <c r="B3232" t="s">
        <v>65</v>
      </c>
      <c r="C3232">
        <v>4383</v>
      </c>
      <c r="D3232" t="s">
        <v>12059</v>
      </c>
      <c r="E3232" t="s">
        <v>32</v>
      </c>
      <c r="F3232">
        <v>21.7</v>
      </c>
      <c r="G3232">
        <v>21.7</v>
      </c>
      <c r="I3232" t="s">
        <v>6935</v>
      </c>
    </row>
    <row r="3233" spans="1:9">
      <c r="A3233" t="s">
        <v>19302</v>
      </c>
      <c r="B3233" t="s">
        <v>65</v>
      </c>
      <c r="C3233">
        <v>4344</v>
      </c>
      <c r="D3233" t="s">
        <v>12060</v>
      </c>
      <c r="E3233" t="s">
        <v>32</v>
      </c>
      <c r="F3233">
        <v>22.74</v>
      </c>
      <c r="G3233">
        <v>22.74</v>
      </c>
      <c r="I3233" t="s">
        <v>6935</v>
      </c>
    </row>
    <row r="3234" spans="1:9">
      <c r="A3234" t="s">
        <v>19303</v>
      </c>
      <c r="B3234" t="s">
        <v>65</v>
      </c>
      <c r="C3234">
        <v>4335</v>
      </c>
      <c r="D3234" t="s">
        <v>12061</v>
      </c>
      <c r="E3234" t="s">
        <v>32</v>
      </c>
      <c r="F3234">
        <v>15.27</v>
      </c>
      <c r="G3234">
        <v>15.27</v>
      </c>
      <c r="I3234" t="s">
        <v>6935</v>
      </c>
    </row>
    <row r="3235" spans="1:9">
      <c r="A3235" t="s">
        <v>19304</v>
      </c>
      <c r="B3235" t="s">
        <v>65</v>
      </c>
      <c r="C3235">
        <v>4334</v>
      </c>
      <c r="D3235" t="s">
        <v>12062</v>
      </c>
      <c r="E3235" t="s">
        <v>32</v>
      </c>
      <c r="F3235">
        <v>20.95</v>
      </c>
      <c r="G3235">
        <v>20.95</v>
      </c>
      <c r="I3235" t="s">
        <v>6935</v>
      </c>
    </row>
    <row r="3236" spans="1:9">
      <c r="A3236" t="s">
        <v>19305</v>
      </c>
      <c r="B3236" t="s">
        <v>65</v>
      </c>
      <c r="C3236">
        <v>11953</v>
      </c>
      <c r="D3236" t="s">
        <v>12063</v>
      </c>
      <c r="E3236" t="s">
        <v>32</v>
      </c>
      <c r="F3236">
        <v>3.61</v>
      </c>
      <c r="G3236">
        <v>3.61</v>
      </c>
      <c r="I3236" t="s">
        <v>6935</v>
      </c>
    </row>
    <row r="3237" spans="1:9">
      <c r="A3237" t="s">
        <v>19306</v>
      </c>
      <c r="B3237" t="s">
        <v>65</v>
      </c>
      <c r="C3237">
        <v>4343</v>
      </c>
      <c r="D3237" t="s">
        <v>12064</v>
      </c>
      <c r="E3237" t="s">
        <v>32</v>
      </c>
      <c r="F3237">
        <v>5.15</v>
      </c>
      <c r="G3237">
        <v>5.15</v>
      </c>
      <c r="I3237" t="s">
        <v>6935</v>
      </c>
    </row>
    <row r="3238" spans="1:9">
      <c r="A3238" t="s">
        <v>19307</v>
      </c>
      <c r="B3238" t="s">
        <v>65</v>
      </c>
      <c r="C3238">
        <v>430</v>
      </c>
      <c r="D3238" t="s">
        <v>12065</v>
      </c>
      <c r="E3238" t="s">
        <v>32</v>
      </c>
      <c r="F3238">
        <v>10.79</v>
      </c>
      <c r="G3238">
        <v>10.79</v>
      </c>
      <c r="I3238" t="s">
        <v>6935</v>
      </c>
    </row>
    <row r="3239" spans="1:9">
      <c r="A3239" t="s">
        <v>19308</v>
      </c>
      <c r="B3239" t="s">
        <v>65</v>
      </c>
      <c r="C3239">
        <v>441</v>
      </c>
      <c r="D3239" t="s">
        <v>12066</v>
      </c>
      <c r="E3239" t="s">
        <v>32</v>
      </c>
      <c r="F3239">
        <v>11.87</v>
      </c>
      <c r="G3239">
        <v>11.87</v>
      </c>
      <c r="I3239" t="s">
        <v>6935</v>
      </c>
    </row>
    <row r="3240" spans="1:9">
      <c r="A3240" t="s">
        <v>19309</v>
      </c>
      <c r="B3240" t="s">
        <v>65</v>
      </c>
      <c r="C3240">
        <v>431</v>
      </c>
      <c r="D3240" t="s">
        <v>12067</v>
      </c>
      <c r="E3240" t="s">
        <v>32</v>
      </c>
      <c r="F3240">
        <v>14.34</v>
      </c>
      <c r="G3240">
        <v>14.34</v>
      </c>
      <c r="I3240" t="s">
        <v>6935</v>
      </c>
    </row>
    <row r="3241" spans="1:9">
      <c r="A3241" t="s">
        <v>19310</v>
      </c>
      <c r="B3241" t="s">
        <v>65</v>
      </c>
      <c r="C3241">
        <v>432</v>
      </c>
      <c r="D3241" t="s">
        <v>12068</v>
      </c>
      <c r="E3241" t="s">
        <v>32</v>
      </c>
      <c r="F3241">
        <v>15.82</v>
      </c>
      <c r="G3241">
        <v>15.82</v>
      </c>
      <c r="I3241" t="s">
        <v>6935</v>
      </c>
    </row>
    <row r="3242" spans="1:9">
      <c r="A3242" t="s">
        <v>19311</v>
      </c>
      <c r="B3242" t="s">
        <v>65</v>
      </c>
      <c r="C3242">
        <v>429</v>
      </c>
      <c r="D3242" t="s">
        <v>12069</v>
      </c>
      <c r="E3242" t="s">
        <v>32</v>
      </c>
      <c r="F3242">
        <v>21.33</v>
      </c>
      <c r="G3242">
        <v>21.33</v>
      </c>
      <c r="I3242" t="s">
        <v>6935</v>
      </c>
    </row>
    <row r="3243" spans="1:9">
      <c r="A3243" t="s">
        <v>19312</v>
      </c>
      <c r="B3243" t="s">
        <v>65</v>
      </c>
      <c r="C3243">
        <v>439</v>
      </c>
      <c r="D3243" t="s">
        <v>12070</v>
      </c>
      <c r="E3243" t="s">
        <v>32</v>
      </c>
      <c r="F3243">
        <v>18.18</v>
      </c>
      <c r="G3243">
        <v>18.18</v>
      </c>
      <c r="I3243" t="s">
        <v>6935</v>
      </c>
    </row>
    <row r="3244" spans="1:9">
      <c r="A3244" t="s">
        <v>19313</v>
      </c>
      <c r="B3244" t="s">
        <v>65</v>
      </c>
      <c r="C3244">
        <v>433</v>
      </c>
      <c r="D3244" t="s">
        <v>12071</v>
      </c>
      <c r="E3244" t="s">
        <v>32</v>
      </c>
      <c r="F3244">
        <v>21.22</v>
      </c>
      <c r="G3244">
        <v>21.22</v>
      </c>
      <c r="I3244" t="s">
        <v>6935</v>
      </c>
    </row>
    <row r="3245" spans="1:9">
      <c r="A3245" t="s">
        <v>19314</v>
      </c>
      <c r="B3245" t="s">
        <v>65</v>
      </c>
      <c r="C3245">
        <v>437</v>
      </c>
      <c r="D3245" t="s">
        <v>12072</v>
      </c>
      <c r="E3245" t="s">
        <v>32</v>
      </c>
      <c r="F3245">
        <v>28.19</v>
      </c>
      <c r="G3245">
        <v>28.19</v>
      </c>
      <c r="I3245" t="s">
        <v>6935</v>
      </c>
    </row>
    <row r="3246" spans="1:9">
      <c r="A3246" t="s">
        <v>19315</v>
      </c>
      <c r="B3246" t="s">
        <v>65</v>
      </c>
      <c r="C3246">
        <v>11790</v>
      </c>
      <c r="D3246" t="s">
        <v>12073</v>
      </c>
      <c r="E3246" t="s">
        <v>32</v>
      </c>
      <c r="F3246">
        <v>31.98</v>
      </c>
      <c r="G3246">
        <v>31.98</v>
      </c>
      <c r="I3246" t="s">
        <v>6935</v>
      </c>
    </row>
    <row r="3247" spans="1:9">
      <c r="A3247" t="s">
        <v>19316</v>
      </c>
      <c r="B3247" t="s">
        <v>65</v>
      </c>
      <c r="C3247">
        <v>428</v>
      </c>
      <c r="D3247" t="s">
        <v>12074</v>
      </c>
      <c r="E3247" t="s">
        <v>32</v>
      </c>
      <c r="F3247">
        <v>34.770000000000003</v>
      </c>
      <c r="G3247">
        <v>34.770000000000003</v>
      </c>
      <c r="I3247" t="s">
        <v>8951</v>
      </c>
    </row>
    <row r="3248" spans="1:9">
      <c r="A3248" t="s">
        <v>19317</v>
      </c>
      <c r="B3248" t="s">
        <v>65</v>
      </c>
      <c r="C3248">
        <v>4351</v>
      </c>
      <c r="D3248" t="s">
        <v>12075</v>
      </c>
      <c r="E3248" t="s">
        <v>32</v>
      </c>
      <c r="F3248">
        <v>18.489999999999998</v>
      </c>
      <c r="G3248">
        <v>18.489999999999998</v>
      </c>
      <c r="I3248" t="s">
        <v>6935</v>
      </c>
    </row>
    <row r="3249" spans="1:9">
      <c r="A3249" t="s">
        <v>19318</v>
      </c>
      <c r="B3249" t="s">
        <v>65</v>
      </c>
      <c r="C3249">
        <v>4384</v>
      </c>
      <c r="D3249" t="s">
        <v>12076</v>
      </c>
      <c r="E3249" t="s">
        <v>32</v>
      </c>
      <c r="F3249">
        <v>24.93</v>
      </c>
      <c r="G3249">
        <v>24.93</v>
      </c>
      <c r="I3249" t="s">
        <v>6935</v>
      </c>
    </row>
    <row r="3250" spans="1:9">
      <c r="A3250" t="s">
        <v>19319</v>
      </c>
      <c r="B3250" t="s">
        <v>65</v>
      </c>
      <c r="C3250">
        <v>11054</v>
      </c>
      <c r="D3250" t="s">
        <v>31914</v>
      </c>
      <c r="E3250" t="s">
        <v>32</v>
      </c>
      <c r="F3250">
        <v>0.05</v>
      </c>
      <c r="G3250">
        <v>0.05</v>
      </c>
      <c r="I3250" t="s">
        <v>6935</v>
      </c>
    </row>
    <row r="3251" spans="1:9">
      <c r="A3251" t="s">
        <v>19320</v>
      </c>
      <c r="B3251" t="s">
        <v>65</v>
      </c>
      <c r="C3251">
        <v>11055</v>
      </c>
      <c r="D3251" t="s">
        <v>31915</v>
      </c>
      <c r="E3251" t="s">
        <v>32</v>
      </c>
      <c r="F3251">
        <v>0.08</v>
      </c>
      <c r="G3251">
        <v>0.08</v>
      </c>
      <c r="I3251" t="s">
        <v>6935</v>
      </c>
    </row>
    <row r="3252" spans="1:9">
      <c r="A3252" t="s">
        <v>19321</v>
      </c>
      <c r="B3252" t="s">
        <v>65</v>
      </c>
      <c r="C3252">
        <v>11056</v>
      </c>
      <c r="D3252" t="s">
        <v>31916</v>
      </c>
      <c r="E3252" t="s">
        <v>32</v>
      </c>
      <c r="F3252">
        <v>0.09</v>
      </c>
      <c r="G3252">
        <v>0.09</v>
      </c>
      <c r="I3252" t="s">
        <v>6935</v>
      </c>
    </row>
    <row r="3253" spans="1:9">
      <c r="A3253" t="s">
        <v>19322</v>
      </c>
      <c r="B3253" t="s">
        <v>65</v>
      </c>
      <c r="C3253">
        <v>11057</v>
      </c>
      <c r="D3253" t="s">
        <v>31917</v>
      </c>
      <c r="E3253" t="s">
        <v>32</v>
      </c>
      <c r="F3253">
        <v>0.19</v>
      </c>
      <c r="G3253">
        <v>0.19</v>
      </c>
      <c r="I3253" t="s">
        <v>6935</v>
      </c>
    </row>
    <row r="3254" spans="1:9">
      <c r="A3254" t="s">
        <v>19323</v>
      </c>
      <c r="B3254" t="s">
        <v>65</v>
      </c>
      <c r="C3254">
        <v>11059</v>
      </c>
      <c r="D3254" t="s">
        <v>31918</v>
      </c>
      <c r="E3254" t="s">
        <v>32</v>
      </c>
      <c r="F3254">
        <v>0.36</v>
      </c>
      <c r="G3254">
        <v>0.36</v>
      </c>
      <c r="I3254" t="s">
        <v>6935</v>
      </c>
    </row>
    <row r="3255" spans="1:9">
      <c r="A3255" t="s">
        <v>19324</v>
      </c>
      <c r="B3255" t="s">
        <v>65</v>
      </c>
      <c r="C3255">
        <v>11058</v>
      </c>
      <c r="D3255" t="s">
        <v>31919</v>
      </c>
      <c r="E3255" t="s">
        <v>32</v>
      </c>
      <c r="F3255">
        <v>0.47</v>
      </c>
      <c r="G3255">
        <v>0.47</v>
      </c>
      <c r="I3255" t="s">
        <v>6935</v>
      </c>
    </row>
    <row r="3256" spans="1:9">
      <c r="A3256" t="s">
        <v>19325</v>
      </c>
      <c r="B3256" t="s">
        <v>65</v>
      </c>
      <c r="C3256">
        <v>4320</v>
      </c>
      <c r="D3256" t="s">
        <v>12077</v>
      </c>
      <c r="E3256" t="s">
        <v>32</v>
      </c>
      <c r="F3256">
        <v>3.78</v>
      </c>
      <c r="G3256">
        <v>3.78</v>
      </c>
      <c r="I3256" t="s">
        <v>6935</v>
      </c>
    </row>
    <row r="3257" spans="1:9">
      <c r="A3257" t="s">
        <v>19326</v>
      </c>
      <c r="B3257" t="s">
        <v>65</v>
      </c>
      <c r="C3257">
        <v>4318</v>
      </c>
      <c r="D3257" t="s">
        <v>12078</v>
      </c>
      <c r="E3257" t="s">
        <v>32</v>
      </c>
      <c r="F3257">
        <v>1.84</v>
      </c>
      <c r="G3257">
        <v>1.84</v>
      </c>
      <c r="I3257" t="s">
        <v>6935</v>
      </c>
    </row>
    <row r="3258" spans="1:9">
      <c r="A3258" t="s">
        <v>19327</v>
      </c>
      <c r="B3258" t="s">
        <v>65</v>
      </c>
      <c r="C3258">
        <v>4380</v>
      </c>
      <c r="D3258" t="s">
        <v>12079</v>
      </c>
      <c r="E3258" t="s">
        <v>32</v>
      </c>
      <c r="F3258">
        <v>1.59</v>
      </c>
      <c r="G3258">
        <v>1.59</v>
      </c>
      <c r="I3258" t="s">
        <v>6935</v>
      </c>
    </row>
    <row r="3259" spans="1:9">
      <c r="A3259" t="s">
        <v>19328</v>
      </c>
      <c r="B3259" t="s">
        <v>65</v>
      </c>
      <c r="C3259">
        <v>4299</v>
      </c>
      <c r="D3259" t="s">
        <v>12080</v>
      </c>
      <c r="E3259" t="s">
        <v>32</v>
      </c>
      <c r="F3259">
        <v>1.5</v>
      </c>
      <c r="G3259">
        <v>1.5</v>
      </c>
      <c r="I3259" t="s">
        <v>8951</v>
      </c>
    </row>
    <row r="3260" spans="1:9">
      <c r="A3260" t="s">
        <v>19329</v>
      </c>
      <c r="B3260" t="s">
        <v>65</v>
      </c>
      <c r="C3260">
        <v>4304</v>
      </c>
      <c r="D3260" t="s">
        <v>12081</v>
      </c>
      <c r="E3260" t="s">
        <v>32</v>
      </c>
      <c r="F3260">
        <v>2.04</v>
      </c>
      <c r="G3260">
        <v>2.04</v>
      </c>
      <c r="I3260" t="s">
        <v>6935</v>
      </c>
    </row>
    <row r="3261" spans="1:9">
      <c r="A3261" t="s">
        <v>19330</v>
      </c>
      <c r="B3261" t="s">
        <v>65</v>
      </c>
      <c r="C3261">
        <v>4305</v>
      </c>
      <c r="D3261" t="s">
        <v>12082</v>
      </c>
      <c r="E3261" t="s">
        <v>32</v>
      </c>
      <c r="F3261">
        <v>2.38</v>
      </c>
      <c r="G3261">
        <v>2.38</v>
      </c>
      <c r="I3261" t="s">
        <v>6935</v>
      </c>
    </row>
    <row r="3262" spans="1:9">
      <c r="A3262" t="s">
        <v>19331</v>
      </c>
      <c r="B3262" t="s">
        <v>65</v>
      </c>
      <c r="C3262">
        <v>4306</v>
      </c>
      <c r="D3262" t="s">
        <v>12083</v>
      </c>
      <c r="E3262" t="s">
        <v>32</v>
      </c>
      <c r="F3262">
        <v>2.76</v>
      </c>
      <c r="G3262">
        <v>2.76</v>
      </c>
      <c r="I3262" t="s">
        <v>6935</v>
      </c>
    </row>
    <row r="3263" spans="1:9">
      <c r="A3263" t="s">
        <v>19332</v>
      </c>
      <c r="B3263" t="s">
        <v>65</v>
      </c>
      <c r="C3263">
        <v>4308</v>
      </c>
      <c r="D3263" t="s">
        <v>12084</v>
      </c>
      <c r="E3263" t="s">
        <v>32</v>
      </c>
      <c r="F3263">
        <v>5.71</v>
      </c>
      <c r="G3263">
        <v>5.71</v>
      </c>
      <c r="I3263" t="s">
        <v>6935</v>
      </c>
    </row>
    <row r="3264" spans="1:9">
      <c r="A3264" t="s">
        <v>19333</v>
      </c>
      <c r="B3264" t="s">
        <v>65</v>
      </c>
      <c r="C3264">
        <v>4302</v>
      </c>
      <c r="D3264" t="s">
        <v>12085</v>
      </c>
      <c r="E3264" t="s">
        <v>32</v>
      </c>
      <c r="F3264">
        <v>4.28</v>
      </c>
      <c r="G3264">
        <v>4.28</v>
      </c>
      <c r="I3264" t="s">
        <v>6935</v>
      </c>
    </row>
    <row r="3265" spans="1:9">
      <c r="A3265" t="s">
        <v>19334</v>
      </c>
      <c r="B3265" t="s">
        <v>65</v>
      </c>
      <c r="C3265">
        <v>4300</v>
      </c>
      <c r="D3265" t="s">
        <v>12086</v>
      </c>
      <c r="E3265" t="s">
        <v>32</v>
      </c>
      <c r="F3265">
        <v>1.02</v>
      </c>
      <c r="G3265">
        <v>1.02</v>
      </c>
      <c r="I3265" t="s">
        <v>6935</v>
      </c>
    </row>
    <row r="3266" spans="1:9">
      <c r="A3266" t="s">
        <v>19335</v>
      </c>
      <c r="B3266" t="s">
        <v>65</v>
      </c>
      <c r="C3266">
        <v>4301</v>
      </c>
      <c r="D3266" t="s">
        <v>12087</v>
      </c>
      <c r="E3266" t="s">
        <v>32</v>
      </c>
      <c r="F3266">
        <v>1.24</v>
      </c>
      <c r="G3266">
        <v>1.24</v>
      </c>
      <c r="I3266" t="s">
        <v>6935</v>
      </c>
    </row>
    <row r="3267" spans="1:9">
      <c r="A3267" t="s">
        <v>19336</v>
      </c>
      <c r="B3267" t="s">
        <v>65</v>
      </c>
      <c r="C3267">
        <v>40547</v>
      </c>
      <c r="D3267" t="s">
        <v>12088</v>
      </c>
      <c r="E3267" t="s">
        <v>10965</v>
      </c>
      <c r="F3267">
        <v>30.3</v>
      </c>
      <c r="G3267">
        <v>30.3</v>
      </c>
      <c r="I3267" t="s">
        <v>6935</v>
      </c>
    </row>
    <row r="3268" spans="1:9">
      <c r="A3268" t="s">
        <v>19337</v>
      </c>
      <c r="B3268" t="s">
        <v>65</v>
      </c>
      <c r="C3268">
        <v>11962</v>
      </c>
      <c r="D3268" t="s">
        <v>12089</v>
      </c>
      <c r="E3268" t="s">
        <v>32</v>
      </c>
      <c r="F3268">
        <v>0.25</v>
      </c>
      <c r="G3268">
        <v>0.25</v>
      </c>
      <c r="I3268" t="s">
        <v>6935</v>
      </c>
    </row>
    <row r="3269" spans="1:9">
      <c r="A3269" t="s">
        <v>19338</v>
      </c>
      <c r="B3269" t="s">
        <v>65</v>
      </c>
      <c r="C3269">
        <v>4332</v>
      </c>
      <c r="D3269" t="s">
        <v>12090</v>
      </c>
      <c r="E3269" t="s">
        <v>32</v>
      </c>
      <c r="F3269">
        <v>1.21</v>
      </c>
      <c r="G3269">
        <v>1.21</v>
      </c>
      <c r="I3269" t="s">
        <v>6935</v>
      </c>
    </row>
    <row r="3270" spans="1:9">
      <c r="A3270" t="s">
        <v>19339</v>
      </c>
      <c r="B3270" t="s">
        <v>65</v>
      </c>
      <c r="C3270">
        <v>4331</v>
      </c>
      <c r="D3270" t="s">
        <v>12091</v>
      </c>
      <c r="E3270" t="s">
        <v>32</v>
      </c>
      <c r="F3270">
        <v>4.54</v>
      </c>
      <c r="G3270">
        <v>4.54</v>
      </c>
      <c r="I3270" t="s">
        <v>6935</v>
      </c>
    </row>
    <row r="3271" spans="1:9">
      <c r="A3271" t="s">
        <v>19340</v>
      </c>
      <c r="B3271" t="s">
        <v>65</v>
      </c>
      <c r="C3271">
        <v>4336</v>
      </c>
      <c r="D3271" t="s">
        <v>12092</v>
      </c>
      <c r="E3271" t="s">
        <v>32</v>
      </c>
      <c r="F3271">
        <v>5.82</v>
      </c>
      <c r="G3271">
        <v>5.82</v>
      </c>
      <c r="I3271" t="s">
        <v>6935</v>
      </c>
    </row>
    <row r="3272" spans="1:9">
      <c r="A3272" t="s">
        <v>19341</v>
      </c>
      <c r="B3272" t="s">
        <v>65</v>
      </c>
      <c r="C3272">
        <v>11948</v>
      </c>
      <c r="D3272" t="s">
        <v>12093</v>
      </c>
      <c r="E3272" t="s">
        <v>32</v>
      </c>
      <c r="F3272">
        <v>0.75</v>
      </c>
      <c r="G3272">
        <v>0.75</v>
      </c>
      <c r="I3272" t="s">
        <v>6935</v>
      </c>
    </row>
    <row r="3273" spans="1:9">
      <c r="A3273" t="s">
        <v>19342</v>
      </c>
      <c r="B3273" t="s">
        <v>65</v>
      </c>
      <c r="C3273">
        <v>4382</v>
      </c>
      <c r="D3273" t="s">
        <v>12094</v>
      </c>
      <c r="E3273" t="s">
        <v>32</v>
      </c>
      <c r="F3273">
        <v>1.25</v>
      </c>
      <c r="G3273">
        <v>1.25</v>
      </c>
      <c r="I3273" t="s">
        <v>6935</v>
      </c>
    </row>
    <row r="3274" spans="1:9">
      <c r="A3274" t="s">
        <v>19343</v>
      </c>
      <c r="B3274" t="s">
        <v>65</v>
      </c>
      <c r="C3274">
        <v>4354</v>
      </c>
      <c r="D3274" t="s">
        <v>12095</v>
      </c>
      <c r="E3274" t="s">
        <v>32</v>
      </c>
      <c r="F3274">
        <v>52.17</v>
      </c>
      <c r="G3274">
        <v>52.17</v>
      </c>
      <c r="I3274" t="s">
        <v>6935</v>
      </c>
    </row>
    <row r="3275" spans="1:9">
      <c r="A3275" t="s">
        <v>19344</v>
      </c>
      <c r="B3275" t="s">
        <v>65</v>
      </c>
      <c r="C3275">
        <v>40839</v>
      </c>
      <c r="D3275" t="s">
        <v>12096</v>
      </c>
      <c r="E3275" t="s">
        <v>10965</v>
      </c>
      <c r="F3275">
        <v>125.54</v>
      </c>
      <c r="G3275">
        <v>125.54</v>
      </c>
      <c r="I3275" t="s">
        <v>6935</v>
      </c>
    </row>
    <row r="3276" spans="1:9">
      <c r="A3276" t="s">
        <v>19345</v>
      </c>
      <c r="B3276" t="s">
        <v>65</v>
      </c>
      <c r="C3276">
        <v>40552</v>
      </c>
      <c r="D3276" t="s">
        <v>12097</v>
      </c>
      <c r="E3276" t="s">
        <v>10965</v>
      </c>
      <c r="F3276">
        <v>51.94</v>
      </c>
      <c r="G3276">
        <v>51.94</v>
      </c>
      <c r="I3276" t="s">
        <v>6935</v>
      </c>
    </row>
    <row r="3277" spans="1:9">
      <c r="A3277" t="s">
        <v>19346</v>
      </c>
      <c r="B3277" t="s">
        <v>65</v>
      </c>
      <c r="C3277">
        <v>40549</v>
      </c>
      <c r="D3277" t="s">
        <v>12098</v>
      </c>
      <c r="E3277" t="s">
        <v>10965</v>
      </c>
      <c r="F3277">
        <v>205.62</v>
      </c>
      <c r="G3277">
        <v>205.62</v>
      </c>
      <c r="I3277" t="s">
        <v>6935</v>
      </c>
    </row>
    <row r="3278" spans="1:9">
      <c r="A3278" t="s">
        <v>19347</v>
      </c>
      <c r="B3278" t="s">
        <v>65</v>
      </c>
      <c r="C3278">
        <v>4385</v>
      </c>
      <c r="D3278" t="s">
        <v>12099</v>
      </c>
      <c r="E3278" t="s">
        <v>12100</v>
      </c>
      <c r="F3278">
        <v>2902.64</v>
      </c>
      <c r="G3278">
        <v>2902.64</v>
      </c>
      <c r="I3278" t="s">
        <v>6935</v>
      </c>
    </row>
    <row r="3279" spans="1:9">
      <c r="A3279" t="s">
        <v>31920</v>
      </c>
      <c r="B3279" t="s">
        <v>65</v>
      </c>
      <c r="C3279">
        <v>45236</v>
      </c>
      <c r="D3279" t="s">
        <v>31921</v>
      </c>
      <c r="E3279" t="s">
        <v>11</v>
      </c>
      <c r="F3279">
        <v>21.33</v>
      </c>
      <c r="G3279">
        <v>21.33</v>
      </c>
      <c r="I3279" t="s">
        <v>6935</v>
      </c>
    </row>
    <row r="3280" spans="1:9">
      <c r="A3280" t="s">
        <v>19348</v>
      </c>
      <c r="B3280" t="s">
        <v>65</v>
      </c>
      <c r="C3280">
        <v>20078</v>
      </c>
      <c r="D3280" t="s">
        <v>12101</v>
      </c>
      <c r="E3280" t="s">
        <v>32</v>
      </c>
      <c r="F3280">
        <v>24.7</v>
      </c>
      <c r="G3280">
        <v>24.7</v>
      </c>
      <c r="I3280" t="s">
        <v>6935</v>
      </c>
    </row>
    <row r="3281" spans="1:9">
      <c r="A3281" t="s">
        <v>19349</v>
      </c>
      <c r="B3281" t="s">
        <v>65</v>
      </c>
      <c r="C3281">
        <v>39897</v>
      </c>
      <c r="D3281" t="s">
        <v>12102</v>
      </c>
      <c r="E3281" t="s">
        <v>32</v>
      </c>
      <c r="F3281">
        <v>56.57</v>
      </c>
      <c r="G3281">
        <v>56.57</v>
      </c>
      <c r="I3281" t="s">
        <v>6935</v>
      </c>
    </row>
    <row r="3282" spans="1:9">
      <c r="A3282" t="s">
        <v>19350</v>
      </c>
      <c r="B3282" t="s">
        <v>65</v>
      </c>
      <c r="C3282">
        <v>118</v>
      </c>
      <c r="D3282" t="s">
        <v>12103</v>
      </c>
      <c r="E3282" t="s">
        <v>32</v>
      </c>
      <c r="F3282">
        <v>52.23</v>
      </c>
      <c r="G3282">
        <v>52.23</v>
      </c>
      <c r="I3282" t="s">
        <v>6935</v>
      </c>
    </row>
    <row r="3283" spans="1:9">
      <c r="A3283" t="s">
        <v>19351</v>
      </c>
      <c r="B3283" t="s">
        <v>65</v>
      </c>
      <c r="C3283">
        <v>4396</v>
      </c>
      <c r="D3283" t="s">
        <v>12104</v>
      </c>
      <c r="E3283" t="s">
        <v>9</v>
      </c>
      <c r="F3283">
        <v>225.85</v>
      </c>
      <c r="G3283">
        <v>225.85</v>
      </c>
      <c r="I3283" t="s">
        <v>6935</v>
      </c>
    </row>
    <row r="3284" spans="1:9">
      <c r="A3284" t="s">
        <v>19352</v>
      </c>
      <c r="B3284" t="s">
        <v>65</v>
      </c>
      <c r="C3284">
        <v>36881</v>
      </c>
      <c r="D3284" t="s">
        <v>12105</v>
      </c>
      <c r="E3284" t="s">
        <v>9</v>
      </c>
      <c r="F3284">
        <v>164.88</v>
      </c>
      <c r="G3284">
        <v>164.88</v>
      </c>
      <c r="I3284" t="s">
        <v>6935</v>
      </c>
    </row>
    <row r="3285" spans="1:9">
      <c r="A3285" t="s">
        <v>19353</v>
      </c>
      <c r="B3285" t="s">
        <v>65</v>
      </c>
      <c r="C3285">
        <v>4397</v>
      </c>
      <c r="D3285" t="s">
        <v>12106</v>
      </c>
      <c r="E3285" t="s">
        <v>9</v>
      </c>
      <c r="F3285">
        <v>229.62</v>
      </c>
      <c r="G3285">
        <v>229.62</v>
      </c>
      <c r="I3285" t="s">
        <v>6935</v>
      </c>
    </row>
    <row r="3286" spans="1:9">
      <c r="A3286" t="s">
        <v>19354</v>
      </c>
      <c r="B3286" t="s">
        <v>65</v>
      </c>
      <c r="C3286">
        <v>36882</v>
      </c>
      <c r="D3286" t="s">
        <v>12107</v>
      </c>
      <c r="E3286" t="s">
        <v>9</v>
      </c>
      <c r="F3286">
        <v>168.13</v>
      </c>
      <c r="G3286">
        <v>168.13</v>
      </c>
      <c r="I3286" t="s">
        <v>6935</v>
      </c>
    </row>
    <row r="3287" spans="1:9">
      <c r="A3287" t="s">
        <v>19355</v>
      </c>
      <c r="B3287" t="s">
        <v>65</v>
      </c>
      <c r="C3287">
        <v>4751</v>
      </c>
      <c r="D3287" t="s">
        <v>12108</v>
      </c>
      <c r="E3287" t="s">
        <v>62</v>
      </c>
      <c r="F3287">
        <v>23.33</v>
      </c>
      <c r="G3287">
        <v>26.09</v>
      </c>
      <c r="I3287" t="s">
        <v>6935</v>
      </c>
    </row>
    <row r="3288" spans="1:9">
      <c r="A3288" t="s">
        <v>19356</v>
      </c>
      <c r="B3288" t="s">
        <v>65</v>
      </c>
      <c r="C3288">
        <v>41066</v>
      </c>
      <c r="D3288" t="s">
        <v>12109</v>
      </c>
      <c r="E3288" t="s">
        <v>6706</v>
      </c>
      <c r="F3288">
        <v>4086.34</v>
      </c>
      <c r="G3288">
        <v>4570.16</v>
      </c>
      <c r="I3288" t="s">
        <v>6935</v>
      </c>
    </row>
    <row r="3289" spans="1:9">
      <c r="A3289" t="s">
        <v>19357</v>
      </c>
      <c r="B3289" t="s">
        <v>65</v>
      </c>
      <c r="C3289">
        <v>39604</v>
      </c>
      <c r="D3289" t="s">
        <v>12110</v>
      </c>
      <c r="E3289" t="s">
        <v>32</v>
      </c>
      <c r="F3289">
        <v>14.58</v>
      </c>
      <c r="G3289">
        <v>14.58</v>
      </c>
      <c r="I3289" t="s">
        <v>6935</v>
      </c>
    </row>
    <row r="3290" spans="1:9">
      <c r="A3290" t="s">
        <v>19358</v>
      </c>
      <c r="B3290" t="s">
        <v>65</v>
      </c>
      <c r="C3290">
        <v>39605</v>
      </c>
      <c r="D3290" t="s">
        <v>12111</v>
      </c>
      <c r="E3290" t="s">
        <v>32</v>
      </c>
      <c r="F3290">
        <v>15.84</v>
      </c>
      <c r="G3290">
        <v>15.84</v>
      </c>
      <c r="I3290" t="s">
        <v>6935</v>
      </c>
    </row>
    <row r="3291" spans="1:9">
      <c r="A3291" t="s">
        <v>19359</v>
      </c>
      <c r="B3291" t="s">
        <v>65</v>
      </c>
      <c r="C3291">
        <v>39606</v>
      </c>
      <c r="D3291" t="s">
        <v>12112</v>
      </c>
      <c r="E3291" t="s">
        <v>32</v>
      </c>
      <c r="F3291">
        <v>27.73</v>
      </c>
      <c r="G3291">
        <v>27.73</v>
      </c>
      <c r="I3291" t="s">
        <v>6935</v>
      </c>
    </row>
    <row r="3292" spans="1:9">
      <c r="A3292" t="s">
        <v>19360</v>
      </c>
      <c r="B3292" t="s">
        <v>65</v>
      </c>
      <c r="C3292">
        <v>39607</v>
      </c>
      <c r="D3292" t="s">
        <v>12113</v>
      </c>
      <c r="E3292" t="s">
        <v>32</v>
      </c>
      <c r="F3292">
        <v>37.520000000000003</v>
      </c>
      <c r="G3292">
        <v>37.520000000000003</v>
      </c>
      <c r="I3292" t="s">
        <v>6935</v>
      </c>
    </row>
    <row r="3293" spans="1:9">
      <c r="A3293" t="s">
        <v>19361</v>
      </c>
      <c r="B3293" t="s">
        <v>65</v>
      </c>
      <c r="C3293">
        <v>39594</v>
      </c>
      <c r="D3293" t="s">
        <v>12114</v>
      </c>
      <c r="E3293" t="s">
        <v>32</v>
      </c>
      <c r="F3293">
        <v>340.87</v>
      </c>
      <c r="G3293">
        <v>340.87</v>
      </c>
      <c r="I3293" t="s">
        <v>8951</v>
      </c>
    </row>
    <row r="3294" spans="1:9">
      <c r="A3294" t="s">
        <v>19362</v>
      </c>
      <c r="B3294" t="s">
        <v>65</v>
      </c>
      <c r="C3294">
        <v>39596</v>
      </c>
      <c r="D3294" t="s">
        <v>12115</v>
      </c>
      <c r="E3294" t="s">
        <v>32</v>
      </c>
      <c r="F3294">
        <v>912.88</v>
      </c>
      <c r="G3294">
        <v>912.88</v>
      </c>
      <c r="I3294" t="s">
        <v>6935</v>
      </c>
    </row>
    <row r="3295" spans="1:9">
      <c r="A3295" t="s">
        <v>19363</v>
      </c>
      <c r="B3295" t="s">
        <v>65</v>
      </c>
      <c r="C3295">
        <v>39595</v>
      </c>
      <c r="D3295" t="s">
        <v>12116</v>
      </c>
      <c r="E3295" t="s">
        <v>32</v>
      </c>
      <c r="F3295">
        <v>2051.11</v>
      </c>
      <c r="G3295">
        <v>2051.11</v>
      </c>
      <c r="I3295" t="s">
        <v>6935</v>
      </c>
    </row>
    <row r="3296" spans="1:9">
      <c r="A3296" t="s">
        <v>19364</v>
      </c>
      <c r="B3296" t="s">
        <v>65</v>
      </c>
      <c r="C3296">
        <v>39597</v>
      </c>
      <c r="D3296" t="s">
        <v>12117</v>
      </c>
      <c r="E3296" t="s">
        <v>32</v>
      </c>
      <c r="F3296">
        <v>3217.44</v>
      </c>
      <c r="G3296">
        <v>3217.44</v>
      </c>
      <c r="I3296" t="s">
        <v>6935</v>
      </c>
    </row>
    <row r="3297" spans="1:9">
      <c r="A3297" t="s">
        <v>19365</v>
      </c>
      <c r="B3297" t="s">
        <v>65</v>
      </c>
      <c r="C3297">
        <v>10731</v>
      </c>
      <c r="D3297" t="s">
        <v>12118</v>
      </c>
      <c r="E3297" t="s">
        <v>9</v>
      </c>
      <c r="F3297">
        <v>45</v>
      </c>
      <c r="G3297">
        <v>45</v>
      </c>
      <c r="I3297" t="s">
        <v>8951</v>
      </c>
    </row>
    <row r="3298" spans="1:9">
      <c r="A3298" t="s">
        <v>19366</v>
      </c>
      <c r="B3298" t="s">
        <v>65</v>
      </c>
      <c r="C3298">
        <v>4704</v>
      </c>
      <c r="D3298" t="s">
        <v>12119</v>
      </c>
      <c r="E3298" t="s">
        <v>9</v>
      </c>
      <c r="F3298">
        <v>40.61</v>
      </c>
      <c r="G3298">
        <v>40.61</v>
      </c>
      <c r="I3298" t="s">
        <v>6935</v>
      </c>
    </row>
    <row r="3299" spans="1:9">
      <c r="A3299" t="s">
        <v>19367</v>
      </c>
      <c r="B3299" t="s">
        <v>65</v>
      </c>
      <c r="C3299">
        <v>10730</v>
      </c>
      <c r="D3299" t="s">
        <v>12120</v>
      </c>
      <c r="E3299" t="s">
        <v>9</v>
      </c>
      <c r="F3299">
        <v>43.51</v>
      </c>
      <c r="G3299">
        <v>43.51</v>
      </c>
      <c r="I3299" t="s">
        <v>6935</v>
      </c>
    </row>
    <row r="3300" spans="1:9">
      <c r="A3300" t="s">
        <v>19368</v>
      </c>
      <c r="B3300" t="s">
        <v>65</v>
      </c>
      <c r="C3300">
        <v>4720</v>
      </c>
      <c r="D3300" t="s">
        <v>12121</v>
      </c>
      <c r="E3300" t="s">
        <v>10</v>
      </c>
      <c r="F3300">
        <v>89.8</v>
      </c>
      <c r="G3300">
        <v>89.8</v>
      </c>
      <c r="I3300" t="s">
        <v>6935</v>
      </c>
    </row>
    <row r="3301" spans="1:9">
      <c r="A3301" t="s">
        <v>19369</v>
      </c>
      <c r="B3301" t="s">
        <v>65</v>
      </c>
      <c r="C3301">
        <v>4721</v>
      </c>
      <c r="D3301" t="s">
        <v>12122</v>
      </c>
      <c r="E3301" t="s">
        <v>10</v>
      </c>
      <c r="F3301">
        <v>77.78</v>
      </c>
      <c r="G3301">
        <v>77.78</v>
      </c>
      <c r="I3301" t="s">
        <v>6935</v>
      </c>
    </row>
    <row r="3302" spans="1:9">
      <c r="A3302" t="s">
        <v>19370</v>
      </c>
      <c r="B3302" t="s">
        <v>65</v>
      </c>
      <c r="C3302">
        <v>4718</v>
      </c>
      <c r="D3302" t="s">
        <v>12123</v>
      </c>
      <c r="E3302" t="s">
        <v>10</v>
      </c>
      <c r="F3302">
        <v>78.19</v>
      </c>
      <c r="G3302">
        <v>78.19</v>
      </c>
      <c r="I3302" t="s">
        <v>8951</v>
      </c>
    </row>
    <row r="3303" spans="1:9">
      <c r="A3303" t="s">
        <v>19371</v>
      </c>
      <c r="B3303" t="s">
        <v>65</v>
      </c>
      <c r="C3303">
        <v>4722</v>
      </c>
      <c r="D3303" t="s">
        <v>12124</v>
      </c>
      <c r="E3303" t="s">
        <v>10</v>
      </c>
      <c r="F3303">
        <v>73.47</v>
      </c>
      <c r="G3303">
        <v>73.47</v>
      </c>
      <c r="I3303" t="s">
        <v>6935</v>
      </c>
    </row>
    <row r="3304" spans="1:9">
      <c r="A3304" t="s">
        <v>19372</v>
      </c>
      <c r="B3304" t="s">
        <v>65</v>
      </c>
      <c r="C3304">
        <v>4730</v>
      </c>
      <c r="D3304" t="s">
        <v>12125</v>
      </c>
      <c r="E3304" t="s">
        <v>10</v>
      </c>
      <c r="F3304">
        <v>73.11</v>
      </c>
      <c r="G3304">
        <v>73.11</v>
      </c>
      <c r="I3304" t="s">
        <v>6935</v>
      </c>
    </row>
    <row r="3305" spans="1:9">
      <c r="A3305" t="s">
        <v>19373</v>
      </c>
      <c r="B3305" t="s">
        <v>65</v>
      </c>
      <c r="C3305">
        <v>13186</v>
      </c>
      <c r="D3305" t="s">
        <v>12126</v>
      </c>
      <c r="E3305" t="s">
        <v>10</v>
      </c>
      <c r="F3305">
        <v>84.35</v>
      </c>
      <c r="G3305">
        <v>84.35</v>
      </c>
      <c r="I3305" t="s">
        <v>6935</v>
      </c>
    </row>
    <row r="3306" spans="1:9">
      <c r="A3306" t="s">
        <v>19374</v>
      </c>
      <c r="B3306" t="s">
        <v>65</v>
      </c>
      <c r="C3306">
        <v>10737</v>
      </c>
      <c r="D3306" t="s">
        <v>12127</v>
      </c>
      <c r="E3306" t="s">
        <v>9</v>
      </c>
      <c r="F3306">
        <v>141.41</v>
      </c>
      <c r="G3306">
        <v>141.41</v>
      </c>
      <c r="I3306" t="s">
        <v>6935</v>
      </c>
    </row>
    <row r="3307" spans="1:9">
      <c r="A3307" t="s">
        <v>19375</v>
      </c>
      <c r="B3307" t="s">
        <v>65</v>
      </c>
      <c r="C3307">
        <v>10734</v>
      </c>
      <c r="D3307" t="s">
        <v>12128</v>
      </c>
      <c r="E3307" t="s">
        <v>9</v>
      </c>
      <c r="F3307">
        <v>84.12</v>
      </c>
      <c r="G3307">
        <v>84.12</v>
      </c>
      <c r="I3307" t="s">
        <v>6935</v>
      </c>
    </row>
    <row r="3308" spans="1:9">
      <c r="A3308" t="s">
        <v>19376</v>
      </c>
      <c r="B3308" t="s">
        <v>65</v>
      </c>
      <c r="C3308">
        <v>4708</v>
      </c>
      <c r="D3308" t="s">
        <v>12129</v>
      </c>
      <c r="E3308" t="s">
        <v>9</v>
      </c>
      <c r="F3308">
        <v>163.16999999999999</v>
      </c>
      <c r="G3308">
        <v>163.16999999999999</v>
      </c>
      <c r="I3308" t="s">
        <v>6935</v>
      </c>
    </row>
    <row r="3309" spans="1:9">
      <c r="A3309" t="s">
        <v>19377</v>
      </c>
      <c r="B3309" t="s">
        <v>65</v>
      </c>
      <c r="C3309">
        <v>4712</v>
      </c>
      <c r="D3309" t="s">
        <v>12130</v>
      </c>
      <c r="E3309" t="s">
        <v>9</v>
      </c>
      <c r="F3309">
        <v>79.77</v>
      </c>
      <c r="G3309">
        <v>79.77</v>
      </c>
      <c r="I3309" t="s">
        <v>6935</v>
      </c>
    </row>
    <row r="3310" spans="1:9">
      <c r="A3310" t="s">
        <v>19378</v>
      </c>
      <c r="B3310" t="s">
        <v>65</v>
      </c>
      <c r="C3310">
        <v>4710</v>
      </c>
      <c r="D3310" t="s">
        <v>12131</v>
      </c>
      <c r="E3310" t="s">
        <v>9</v>
      </c>
      <c r="F3310">
        <v>255.82</v>
      </c>
      <c r="G3310">
        <v>255.82</v>
      </c>
      <c r="I3310" t="s">
        <v>6935</v>
      </c>
    </row>
    <row r="3311" spans="1:9">
      <c r="A3311" t="s">
        <v>19379</v>
      </c>
      <c r="B3311" t="s">
        <v>65</v>
      </c>
      <c r="C3311">
        <v>4750</v>
      </c>
      <c r="D3311" t="s">
        <v>12132</v>
      </c>
      <c r="E3311" t="s">
        <v>62</v>
      </c>
      <c r="F3311">
        <v>23.33</v>
      </c>
      <c r="G3311">
        <v>26.09</v>
      </c>
      <c r="I3311" t="s">
        <v>8951</v>
      </c>
    </row>
    <row r="3312" spans="1:9">
      <c r="A3312" t="s">
        <v>19380</v>
      </c>
      <c r="B3312" t="s">
        <v>65</v>
      </c>
      <c r="C3312">
        <v>41065</v>
      </c>
      <c r="D3312" t="s">
        <v>12133</v>
      </c>
      <c r="E3312" t="s">
        <v>6706</v>
      </c>
      <c r="F3312">
        <v>4086.34</v>
      </c>
      <c r="G3312">
        <v>4570.16</v>
      </c>
      <c r="I3312" t="s">
        <v>6935</v>
      </c>
    </row>
    <row r="3313" spans="1:9">
      <c r="A3313" t="s">
        <v>19381</v>
      </c>
      <c r="B3313" t="s">
        <v>65</v>
      </c>
      <c r="C3313">
        <v>34747</v>
      </c>
      <c r="D3313" t="s">
        <v>12134</v>
      </c>
      <c r="E3313" t="s">
        <v>12</v>
      </c>
      <c r="F3313">
        <v>130.99</v>
      </c>
      <c r="G3313">
        <v>130.99</v>
      </c>
      <c r="I3313" t="s">
        <v>6935</v>
      </c>
    </row>
    <row r="3314" spans="1:9">
      <c r="A3314" t="s">
        <v>19382</v>
      </c>
      <c r="B3314" t="s">
        <v>65</v>
      </c>
      <c r="C3314">
        <v>4826</v>
      </c>
      <c r="D3314" t="s">
        <v>12135</v>
      </c>
      <c r="E3314" t="s">
        <v>12</v>
      </c>
      <c r="F3314">
        <v>140.84</v>
      </c>
      <c r="G3314">
        <v>140.84</v>
      </c>
      <c r="I3314" t="s">
        <v>6935</v>
      </c>
    </row>
    <row r="3315" spans="1:9">
      <c r="A3315" t="s">
        <v>19383</v>
      </c>
      <c r="B3315" t="s">
        <v>65</v>
      </c>
      <c r="C3315">
        <v>41975</v>
      </c>
      <c r="D3315" t="s">
        <v>12136</v>
      </c>
      <c r="E3315" t="s">
        <v>9</v>
      </c>
      <c r="F3315">
        <v>94.34</v>
      </c>
      <c r="G3315">
        <v>94.34</v>
      </c>
      <c r="I3315" t="s">
        <v>6935</v>
      </c>
    </row>
    <row r="3316" spans="1:9">
      <c r="A3316" t="s">
        <v>19384</v>
      </c>
      <c r="B3316" t="s">
        <v>65</v>
      </c>
      <c r="C3316">
        <v>4825</v>
      </c>
      <c r="D3316" t="s">
        <v>12137</v>
      </c>
      <c r="E3316" t="s">
        <v>12</v>
      </c>
      <c r="F3316">
        <v>194.95</v>
      </c>
      <c r="G3316">
        <v>194.95</v>
      </c>
      <c r="I3316" t="s">
        <v>6935</v>
      </c>
    </row>
    <row r="3317" spans="1:9">
      <c r="A3317" t="s">
        <v>19385</v>
      </c>
      <c r="B3317" t="s">
        <v>65</v>
      </c>
      <c r="C3317">
        <v>34744</v>
      </c>
      <c r="D3317" t="s">
        <v>12138</v>
      </c>
      <c r="E3317" t="s">
        <v>9</v>
      </c>
      <c r="F3317">
        <v>37.200000000000003</v>
      </c>
      <c r="G3317">
        <v>37.200000000000003</v>
      </c>
      <c r="I3317" t="s">
        <v>6935</v>
      </c>
    </row>
    <row r="3318" spans="1:9">
      <c r="A3318" t="s">
        <v>19386</v>
      </c>
      <c r="B3318" t="s">
        <v>65</v>
      </c>
      <c r="C3318">
        <v>39430</v>
      </c>
      <c r="D3318" t="s">
        <v>12139</v>
      </c>
      <c r="E3318" t="s">
        <v>32</v>
      </c>
      <c r="F3318">
        <v>1.76</v>
      </c>
      <c r="G3318">
        <v>1.76</v>
      </c>
      <c r="I3318" t="s">
        <v>6935</v>
      </c>
    </row>
    <row r="3319" spans="1:9">
      <c r="A3319" t="s">
        <v>19387</v>
      </c>
      <c r="B3319" t="s">
        <v>65</v>
      </c>
      <c r="C3319">
        <v>39573</v>
      </c>
      <c r="D3319" t="s">
        <v>12140</v>
      </c>
      <c r="E3319" t="s">
        <v>32</v>
      </c>
      <c r="F3319">
        <v>1.73</v>
      </c>
      <c r="G3319">
        <v>1.73</v>
      </c>
      <c r="I3319" t="s">
        <v>6935</v>
      </c>
    </row>
    <row r="3320" spans="1:9">
      <c r="A3320" t="s">
        <v>19388</v>
      </c>
      <c r="B3320" t="s">
        <v>65</v>
      </c>
      <c r="C3320">
        <v>38410</v>
      </c>
      <c r="D3320" t="s">
        <v>12141</v>
      </c>
      <c r="E3320" t="s">
        <v>32</v>
      </c>
      <c r="F3320">
        <v>14642.93</v>
      </c>
      <c r="G3320">
        <v>14642.93</v>
      </c>
      <c r="I3320" t="s">
        <v>6935</v>
      </c>
    </row>
    <row r="3321" spans="1:9">
      <c r="A3321" t="s">
        <v>19389</v>
      </c>
      <c r="B3321" t="s">
        <v>65</v>
      </c>
      <c r="C3321">
        <v>43082</v>
      </c>
      <c r="D3321" t="s">
        <v>12142</v>
      </c>
      <c r="E3321" t="s">
        <v>11</v>
      </c>
      <c r="F3321">
        <v>10</v>
      </c>
      <c r="G3321">
        <v>10</v>
      </c>
      <c r="I3321" t="s">
        <v>8951</v>
      </c>
    </row>
    <row r="3322" spans="1:9">
      <c r="A3322" t="s">
        <v>19390</v>
      </c>
      <c r="B3322" t="s">
        <v>65</v>
      </c>
      <c r="C3322">
        <v>43083</v>
      </c>
      <c r="D3322" t="s">
        <v>12143</v>
      </c>
      <c r="E3322" t="s">
        <v>11</v>
      </c>
      <c r="F3322">
        <v>8.66</v>
      </c>
      <c r="G3322">
        <v>8.66</v>
      </c>
      <c r="I3322" t="s">
        <v>6935</v>
      </c>
    </row>
    <row r="3323" spans="1:9">
      <c r="A3323" t="s">
        <v>19391</v>
      </c>
      <c r="B3323" t="s">
        <v>65</v>
      </c>
      <c r="C3323">
        <v>40535</v>
      </c>
      <c r="D3323" t="s">
        <v>12144</v>
      </c>
      <c r="E3323" t="s">
        <v>11</v>
      </c>
      <c r="F3323">
        <v>8.66</v>
      </c>
      <c r="G3323">
        <v>8.66</v>
      </c>
      <c r="I3323" t="s">
        <v>6935</v>
      </c>
    </row>
    <row r="3324" spans="1:9">
      <c r="A3324" t="s">
        <v>19392</v>
      </c>
      <c r="B3324" t="s">
        <v>65</v>
      </c>
      <c r="C3324">
        <v>40598</v>
      </c>
      <c r="D3324" t="s">
        <v>12145</v>
      </c>
      <c r="E3324" t="s">
        <v>11</v>
      </c>
      <c r="F3324">
        <v>8.4499999999999993</v>
      </c>
      <c r="G3324">
        <v>8.4499999999999993</v>
      </c>
      <c r="I3324" t="s">
        <v>6935</v>
      </c>
    </row>
    <row r="3325" spans="1:9">
      <c r="A3325" t="s">
        <v>19393</v>
      </c>
      <c r="B3325" t="s">
        <v>65</v>
      </c>
      <c r="C3325">
        <v>43692</v>
      </c>
      <c r="D3325" t="s">
        <v>12146</v>
      </c>
      <c r="E3325" t="s">
        <v>11</v>
      </c>
      <c r="F3325">
        <v>9.1199999999999992</v>
      </c>
      <c r="G3325">
        <v>9.1199999999999992</v>
      </c>
      <c r="I3325" t="s">
        <v>6935</v>
      </c>
    </row>
    <row r="3326" spans="1:9">
      <c r="A3326" t="s">
        <v>19394</v>
      </c>
      <c r="B3326" t="s">
        <v>65</v>
      </c>
      <c r="C3326">
        <v>43665</v>
      </c>
      <c r="D3326" t="s">
        <v>12147</v>
      </c>
      <c r="E3326" t="s">
        <v>11</v>
      </c>
      <c r="F3326">
        <v>8.59</v>
      </c>
      <c r="G3326">
        <v>8.59</v>
      </c>
      <c r="I3326" t="s">
        <v>6935</v>
      </c>
    </row>
    <row r="3327" spans="1:9">
      <c r="A3327" t="s">
        <v>19395</v>
      </c>
      <c r="B3327" t="s">
        <v>65</v>
      </c>
      <c r="C3327">
        <v>10966</v>
      </c>
      <c r="D3327" t="s">
        <v>12148</v>
      </c>
      <c r="E3327" t="s">
        <v>11</v>
      </c>
      <c r="F3327">
        <v>9.1199999999999992</v>
      </c>
      <c r="G3327">
        <v>9.1199999999999992</v>
      </c>
      <c r="I3327" t="s">
        <v>6935</v>
      </c>
    </row>
    <row r="3328" spans="1:9">
      <c r="A3328" t="s">
        <v>19396</v>
      </c>
      <c r="B3328" t="s">
        <v>65</v>
      </c>
      <c r="C3328">
        <v>39427</v>
      </c>
      <c r="D3328" t="s">
        <v>12149</v>
      </c>
      <c r="E3328" t="s">
        <v>12</v>
      </c>
      <c r="F3328">
        <v>4.67</v>
      </c>
      <c r="G3328">
        <v>4.67</v>
      </c>
      <c r="I3328" t="s">
        <v>6935</v>
      </c>
    </row>
    <row r="3329" spans="1:9">
      <c r="A3329" t="s">
        <v>19397</v>
      </c>
      <c r="B3329" t="s">
        <v>65</v>
      </c>
      <c r="C3329">
        <v>39424</v>
      </c>
      <c r="D3329" t="s">
        <v>12150</v>
      </c>
      <c r="E3329" t="s">
        <v>12</v>
      </c>
      <c r="F3329">
        <v>2.78</v>
      </c>
      <c r="G3329">
        <v>2.78</v>
      </c>
      <c r="I3329" t="s">
        <v>6935</v>
      </c>
    </row>
    <row r="3330" spans="1:9">
      <c r="A3330" t="s">
        <v>19398</v>
      </c>
      <c r="B3330" t="s">
        <v>65</v>
      </c>
      <c r="C3330">
        <v>39425</v>
      </c>
      <c r="D3330" t="s">
        <v>12151</v>
      </c>
      <c r="E3330" t="s">
        <v>12</v>
      </c>
      <c r="F3330">
        <v>2.74</v>
      </c>
      <c r="G3330">
        <v>2.74</v>
      </c>
      <c r="I3330" t="s">
        <v>6935</v>
      </c>
    </row>
    <row r="3331" spans="1:9">
      <c r="A3331" t="s">
        <v>19399</v>
      </c>
      <c r="B3331" t="s">
        <v>65</v>
      </c>
      <c r="C3331">
        <v>40664</v>
      </c>
      <c r="D3331" t="s">
        <v>12152</v>
      </c>
      <c r="E3331" t="s">
        <v>11</v>
      </c>
      <c r="F3331">
        <v>17.77</v>
      </c>
      <c r="G3331">
        <v>17.77</v>
      </c>
      <c r="I3331" t="s">
        <v>6935</v>
      </c>
    </row>
    <row r="3332" spans="1:9">
      <c r="A3332" t="s">
        <v>19400</v>
      </c>
      <c r="B3332" t="s">
        <v>65</v>
      </c>
      <c r="C3332">
        <v>34360</v>
      </c>
      <c r="D3332" t="s">
        <v>12153</v>
      </c>
      <c r="E3332" t="s">
        <v>11</v>
      </c>
      <c r="F3332">
        <v>42.58</v>
      </c>
      <c r="G3332">
        <v>42.58</v>
      </c>
      <c r="I3332" t="s">
        <v>6935</v>
      </c>
    </row>
    <row r="3333" spans="1:9">
      <c r="A3333" t="s">
        <v>19401</v>
      </c>
      <c r="B3333" t="s">
        <v>65</v>
      </c>
      <c r="C3333">
        <v>20259</v>
      </c>
      <c r="D3333" t="s">
        <v>12154</v>
      </c>
      <c r="E3333" t="s">
        <v>12</v>
      </c>
      <c r="F3333">
        <v>13.7</v>
      </c>
      <c r="G3333">
        <v>13.7</v>
      </c>
      <c r="I3333" t="s">
        <v>6935</v>
      </c>
    </row>
    <row r="3334" spans="1:9">
      <c r="A3334" t="s">
        <v>19402</v>
      </c>
      <c r="B3334" t="s">
        <v>65</v>
      </c>
      <c r="C3334">
        <v>14077</v>
      </c>
      <c r="D3334" t="s">
        <v>12155</v>
      </c>
      <c r="E3334" t="s">
        <v>12</v>
      </c>
      <c r="F3334">
        <v>209.69</v>
      </c>
      <c r="G3334">
        <v>209.69</v>
      </c>
      <c r="I3334" t="s">
        <v>6935</v>
      </c>
    </row>
    <row r="3335" spans="1:9">
      <c r="A3335" t="s">
        <v>19403</v>
      </c>
      <c r="B3335" t="s">
        <v>65</v>
      </c>
      <c r="C3335">
        <v>3678</v>
      </c>
      <c r="D3335" t="s">
        <v>12156</v>
      </c>
      <c r="E3335" t="s">
        <v>12</v>
      </c>
      <c r="F3335">
        <v>94.78</v>
      </c>
      <c r="G3335">
        <v>94.78</v>
      </c>
      <c r="I3335" t="s">
        <v>6935</v>
      </c>
    </row>
    <row r="3336" spans="1:9">
      <c r="A3336" t="s">
        <v>19404</v>
      </c>
      <c r="B3336" t="s">
        <v>65</v>
      </c>
      <c r="C3336">
        <v>11552</v>
      </c>
      <c r="D3336" t="s">
        <v>12157</v>
      </c>
      <c r="E3336" t="s">
        <v>12</v>
      </c>
      <c r="F3336">
        <v>6.53</v>
      </c>
      <c r="G3336">
        <v>6.53</v>
      </c>
      <c r="I3336" t="s">
        <v>6935</v>
      </c>
    </row>
    <row r="3337" spans="1:9">
      <c r="A3337" t="s">
        <v>19405</v>
      </c>
      <c r="B3337" t="s">
        <v>65</v>
      </c>
      <c r="C3337">
        <v>585</v>
      </c>
      <c r="D3337" t="s">
        <v>12158</v>
      </c>
      <c r="E3337" t="s">
        <v>11</v>
      </c>
      <c r="F3337">
        <v>34.06</v>
      </c>
      <c r="G3337">
        <v>34.06</v>
      </c>
      <c r="I3337" t="s">
        <v>6935</v>
      </c>
    </row>
    <row r="3338" spans="1:9">
      <c r="A3338" t="s">
        <v>19406</v>
      </c>
      <c r="B3338" t="s">
        <v>65</v>
      </c>
      <c r="C3338">
        <v>39418</v>
      </c>
      <c r="D3338" t="s">
        <v>12159</v>
      </c>
      <c r="E3338" t="s">
        <v>12</v>
      </c>
      <c r="F3338">
        <v>5.21</v>
      </c>
      <c r="G3338">
        <v>5.21</v>
      </c>
      <c r="I3338" t="s">
        <v>6935</v>
      </c>
    </row>
    <row r="3339" spans="1:9">
      <c r="A3339" t="s">
        <v>19407</v>
      </c>
      <c r="B3339" t="s">
        <v>65</v>
      </c>
      <c r="C3339">
        <v>39419</v>
      </c>
      <c r="D3339" t="s">
        <v>12160</v>
      </c>
      <c r="E3339" t="s">
        <v>12</v>
      </c>
      <c r="F3339">
        <v>6.35</v>
      </c>
      <c r="G3339">
        <v>6.35</v>
      </c>
      <c r="I3339" t="s">
        <v>6935</v>
      </c>
    </row>
    <row r="3340" spans="1:9">
      <c r="A3340" t="s">
        <v>19408</v>
      </c>
      <c r="B3340" t="s">
        <v>65</v>
      </c>
      <c r="C3340">
        <v>39420</v>
      </c>
      <c r="D3340" t="s">
        <v>12161</v>
      </c>
      <c r="E3340" t="s">
        <v>12</v>
      </c>
      <c r="F3340">
        <v>7.01</v>
      </c>
      <c r="G3340">
        <v>7.01</v>
      </c>
      <c r="I3340" t="s">
        <v>6935</v>
      </c>
    </row>
    <row r="3341" spans="1:9">
      <c r="A3341" t="s">
        <v>19409</v>
      </c>
      <c r="B3341" t="s">
        <v>65</v>
      </c>
      <c r="C3341">
        <v>39571</v>
      </c>
      <c r="D3341" t="s">
        <v>12162</v>
      </c>
      <c r="E3341" t="s">
        <v>12</v>
      </c>
      <c r="F3341">
        <v>4.24</v>
      </c>
      <c r="G3341">
        <v>4.24</v>
      </c>
      <c r="I3341" t="s">
        <v>6935</v>
      </c>
    </row>
    <row r="3342" spans="1:9">
      <c r="A3342" t="s">
        <v>19410</v>
      </c>
      <c r="B3342" t="s">
        <v>65</v>
      </c>
      <c r="C3342">
        <v>39421</v>
      </c>
      <c r="D3342" t="s">
        <v>12163</v>
      </c>
      <c r="E3342" t="s">
        <v>12</v>
      </c>
      <c r="F3342">
        <v>6.17</v>
      </c>
      <c r="G3342">
        <v>6.17</v>
      </c>
      <c r="I3342" t="s">
        <v>6935</v>
      </c>
    </row>
    <row r="3343" spans="1:9">
      <c r="A3343" t="s">
        <v>19411</v>
      </c>
      <c r="B3343" t="s">
        <v>65</v>
      </c>
      <c r="C3343">
        <v>39422</v>
      </c>
      <c r="D3343" t="s">
        <v>12164</v>
      </c>
      <c r="E3343" t="s">
        <v>12</v>
      </c>
      <c r="F3343">
        <v>7.21</v>
      </c>
      <c r="G3343">
        <v>7.21</v>
      </c>
      <c r="I3343" t="s">
        <v>8951</v>
      </c>
    </row>
    <row r="3344" spans="1:9">
      <c r="A3344" t="s">
        <v>19412</v>
      </c>
      <c r="B3344" t="s">
        <v>65</v>
      </c>
      <c r="C3344">
        <v>39423</v>
      </c>
      <c r="D3344" t="s">
        <v>12165</v>
      </c>
      <c r="E3344" t="s">
        <v>12</v>
      </c>
      <c r="F3344">
        <v>8.3699999999999992</v>
      </c>
      <c r="G3344">
        <v>8.3699999999999992</v>
      </c>
      <c r="I3344" t="s">
        <v>6935</v>
      </c>
    </row>
    <row r="3345" spans="1:9">
      <c r="A3345" t="s">
        <v>19413</v>
      </c>
      <c r="B3345" t="s">
        <v>65</v>
      </c>
      <c r="C3345">
        <v>39426</v>
      </c>
      <c r="D3345" t="s">
        <v>12166</v>
      </c>
      <c r="E3345" t="s">
        <v>12</v>
      </c>
      <c r="F3345">
        <v>18.82</v>
      </c>
      <c r="G3345">
        <v>18.82</v>
      </c>
      <c r="I3345" t="s">
        <v>6935</v>
      </c>
    </row>
    <row r="3346" spans="1:9">
      <c r="A3346" t="s">
        <v>19414</v>
      </c>
      <c r="B3346" t="s">
        <v>65</v>
      </c>
      <c r="C3346">
        <v>39429</v>
      </c>
      <c r="D3346" t="s">
        <v>12167</v>
      </c>
      <c r="E3346" t="s">
        <v>12</v>
      </c>
      <c r="F3346">
        <v>5.93</v>
      </c>
      <c r="G3346">
        <v>5.93</v>
      </c>
      <c r="I3346" t="s">
        <v>6935</v>
      </c>
    </row>
    <row r="3347" spans="1:9">
      <c r="A3347" t="s">
        <v>19415</v>
      </c>
      <c r="B3347" t="s">
        <v>65</v>
      </c>
      <c r="C3347">
        <v>39428</v>
      </c>
      <c r="D3347" t="s">
        <v>12168</v>
      </c>
      <c r="E3347" t="s">
        <v>12</v>
      </c>
      <c r="F3347">
        <v>4.53</v>
      </c>
      <c r="G3347">
        <v>4.53</v>
      </c>
      <c r="I3347" t="s">
        <v>6935</v>
      </c>
    </row>
    <row r="3348" spans="1:9">
      <c r="A3348" t="s">
        <v>19416</v>
      </c>
      <c r="B3348" t="s">
        <v>65</v>
      </c>
      <c r="C3348">
        <v>39572</v>
      </c>
      <c r="D3348" t="s">
        <v>12169</v>
      </c>
      <c r="E3348" t="s">
        <v>12</v>
      </c>
      <c r="F3348">
        <v>3.92</v>
      </c>
      <c r="G3348">
        <v>3.92</v>
      </c>
      <c r="I3348" t="s">
        <v>6935</v>
      </c>
    </row>
    <row r="3349" spans="1:9">
      <c r="A3349" t="s">
        <v>19417</v>
      </c>
      <c r="B3349" t="s">
        <v>65</v>
      </c>
      <c r="C3349">
        <v>39570</v>
      </c>
      <c r="D3349" t="s">
        <v>12170</v>
      </c>
      <c r="E3349" t="s">
        <v>12</v>
      </c>
      <c r="F3349">
        <v>4.16</v>
      </c>
      <c r="G3349">
        <v>4.16</v>
      </c>
      <c r="I3349" t="s">
        <v>6935</v>
      </c>
    </row>
    <row r="3350" spans="1:9">
      <c r="A3350" t="s">
        <v>19418</v>
      </c>
      <c r="B3350" t="s">
        <v>65</v>
      </c>
      <c r="C3350">
        <v>39569</v>
      </c>
      <c r="D3350" t="s">
        <v>12171</v>
      </c>
      <c r="E3350" t="s">
        <v>12</v>
      </c>
      <c r="F3350">
        <v>4.1100000000000003</v>
      </c>
      <c r="G3350">
        <v>4.1100000000000003</v>
      </c>
      <c r="I3350" t="s">
        <v>6935</v>
      </c>
    </row>
    <row r="3351" spans="1:9">
      <c r="A3351" t="s">
        <v>19419</v>
      </c>
      <c r="B3351" t="s">
        <v>65</v>
      </c>
      <c r="C3351">
        <v>39328</v>
      </c>
      <c r="D3351" t="s">
        <v>12172</v>
      </c>
      <c r="E3351" t="s">
        <v>12</v>
      </c>
      <c r="F3351">
        <v>4.25</v>
      </c>
      <c r="G3351">
        <v>4.25</v>
      </c>
      <c r="I3351" t="s">
        <v>6935</v>
      </c>
    </row>
    <row r="3352" spans="1:9">
      <c r="A3352" t="s">
        <v>19420</v>
      </c>
      <c r="B3352" t="s">
        <v>65</v>
      </c>
      <c r="C3352">
        <v>39029</v>
      </c>
      <c r="D3352" t="s">
        <v>12173</v>
      </c>
      <c r="E3352" t="s">
        <v>12</v>
      </c>
      <c r="F3352">
        <v>13.28</v>
      </c>
      <c r="G3352">
        <v>13.28</v>
      </c>
      <c r="I3352" t="s">
        <v>6935</v>
      </c>
    </row>
    <row r="3353" spans="1:9">
      <c r="A3353" t="s">
        <v>19421</v>
      </c>
      <c r="B3353" t="s">
        <v>65</v>
      </c>
      <c r="C3353">
        <v>39028</v>
      </c>
      <c r="D3353" t="s">
        <v>12174</v>
      </c>
      <c r="E3353" t="s">
        <v>12</v>
      </c>
      <c r="F3353">
        <v>7.73</v>
      </c>
      <c r="G3353">
        <v>7.73</v>
      </c>
      <c r="I3353" t="s">
        <v>6935</v>
      </c>
    </row>
    <row r="3354" spans="1:9">
      <c r="A3354" t="s">
        <v>19422</v>
      </c>
      <c r="B3354" t="s">
        <v>65</v>
      </c>
      <c r="C3354">
        <v>38541</v>
      </c>
      <c r="D3354" t="s">
        <v>12175</v>
      </c>
      <c r="E3354" t="s">
        <v>32</v>
      </c>
      <c r="F3354">
        <v>4648369.2300000004</v>
      </c>
      <c r="G3354">
        <v>4648369.2300000004</v>
      </c>
      <c r="I3354" t="s">
        <v>6935</v>
      </c>
    </row>
    <row r="3355" spans="1:9">
      <c r="A3355" t="s">
        <v>19423</v>
      </c>
      <c r="B3355" t="s">
        <v>65</v>
      </c>
      <c r="C3355">
        <v>38542</v>
      </c>
      <c r="D3355" t="s">
        <v>12176</v>
      </c>
      <c r="E3355" t="s">
        <v>32</v>
      </c>
      <c r="F3355">
        <v>7127499.5099999998</v>
      </c>
      <c r="G3355">
        <v>7127499.5099999998</v>
      </c>
      <c r="I3355" t="s">
        <v>6935</v>
      </c>
    </row>
    <row r="3356" spans="1:9">
      <c r="A3356" t="s">
        <v>19424</v>
      </c>
      <c r="B3356" t="s">
        <v>65</v>
      </c>
      <c r="C3356">
        <v>45080</v>
      </c>
      <c r="D3356" t="s">
        <v>12177</v>
      </c>
      <c r="E3356" t="s">
        <v>32</v>
      </c>
      <c r="F3356">
        <v>15435.9</v>
      </c>
      <c r="G3356">
        <v>15435.9</v>
      </c>
      <c r="I3356" t="s">
        <v>6935</v>
      </c>
    </row>
    <row r="3357" spans="1:9">
      <c r="A3357" t="s">
        <v>19425</v>
      </c>
      <c r="B3357" t="s">
        <v>65</v>
      </c>
      <c r="C3357">
        <v>38543</v>
      </c>
      <c r="D3357" t="s">
        <v>12178</v>
      </c>
      <c r="E3357" t="s">
        <v>32</v>
      </c>
      <c r="F3357">
        <v>1451330.11</v>
      </c>
      <c r="G3357">
        <v>1451330.11</v>
      </c>
      <c r="I3357" t="s">
        <v>6935</v>
      </c>
    </row>
    <row r="3358" spans="1:9">
      <c r="A3358" t="s">
        <v>19426</v>
      </c>
      <c r="B3358" t="s">
        <v>65</v>
      </c>
      <c r="C3358">
        <v>44002</v>
      </c>
      <c r="D3358" t="s">
        <v>12179</v>
      </c>
      <c r="E3358" t="s">
        <v>32</v>
      </c>
      <c r="F3358">
        <v>6779078.3799999999</v>
      </c>
      <c r="G3358">
        <v>6779078.3799999999</v>
      </c>
      <c r="I3358" t="s">
        <v>6935</v>
      </c>
    </row>
    <row r="3359" spans="1:9">
      <c r="A3359" t="s">
        <v>19427</v>
      </c>
      <c r="B3359" t="s">
        <v>65</v>
      </c>
      <c r="C3359">
        <v>43886</v>
      </c>
      <c r="D3359" t="s">
        <v>12180</v>
      </c>
      <c r="E3359" t="s">
        <v>32</v>
      </c>
      <c r="F3359">
        <v>3290015.52</v>
      </c>
      <c r="G3359">
        <v>3290015.52</v>
      </c>
      <c r="I3359" t="s">
        <v>6935</v>
      </c>
    </row>
    <row r="3360" spans="1:9">
      <c r="A3360" t="s">
        <v>19428</v>
      </c>
      <c r="B3360" t="s">
        <v>65</v>
      </c>
      <c r="C3360">
        <v>40406</v>
      </c>
      <c r="D3360" t="s">
        <v>12181</v>
      </c>
      <c r="E3360" t="s">
        <v>32</v>
      </c>
      <c r="F3360">
        <v>67598.240000000005</v>
      </c>
      <c r="G3360">
        <v>67598.240000000005</v>
      </c>
      <c r="I3360" t="s">
        <v>6935</v>
      </c>
    </row>
    <row r="3361" spans="1:9">
      <c r="A3361" t="s">
        <v>19429</v>
      </c>
      <c r="B3361" t="s">
        <v>65</v>
      </c>
      <c r="C3361">
        <v>40789</v>
      </c>
      <c r="D3361" t="s">
        <v>12182</v>
      </c>
      <c r="E3361" t="s">
        <v>32</v>
      </c>
      <c r="F3361">
        <v>9741.6</v>
      </c>
      <c r="G3361">
        <v>9741.6</v>
      </c>
      <c r="I3361" t="s">
        <v>6935</v>
      </c>
    </row>
    <row r="3362" spans="1:9">
      <c r="A3362" t="s">
        <v>19430</v>
      </c>
      <c r="B3362" t="s">
        <v>65</v>
      </c>
      <c r="C3362">
        <v>40791</v>
      </c>
      <c r="D3362" t="s">
        <v>12183</v>
      </c>
      <c r="E3362" t="s">
        <v>32</v>
      </c>
      <c r="F3362">
        <v>30495.439999999999</v>
      </c>
      <c r="G3362">
        <v>30495.439999999999</v>
      </c>
      <c r="I3362" t="s">
        <v>6935</v>
      </c>
    </row>
    <row r="3363" spans="1:9">
      <c r="A3363" t="s">
        <v>19431</v>
      </c>
      <c r="B3363" t="s">
        <v>65</v>
      </c>
      <c r="C3363">
        <v>44003</v>
      </c>
      <c r="D3363" t="s">
        <v>12184</v>
      </c>
      <c r="E3363" t="s">
        <v>32</v>
      </c>
      <c r="F3363">
        <v>9420695.0299999993</v>
      </c>
      <c r="G3363">
        <v>9420695.0299999993</v>
      </c>
      <c r="I3363" t="s">
        <v>6935</v>
      </c>
    </row>
    <row r="3364" spans="1:9">
      <c r="A3364" t="s">
        <v>19432</v>
      </c>
      <c r="B3364" t="s">
        <v>65</v>
      </c>
      <c r="C3364">
        <v>44548</v>
      </c>
      <c r="D3364" t="s">
        <v>12185</v>
      </c>
      <c r="E3364" t="s">
        <v>32</v>
      </c>
      <c r="F3364">
        <v>2881069.6</v>
      </c>
      <c r="G3364">
        <v>2881069.6</v>
      </c>
      <c r="I3364" t="s">
        <v>6935</v>
      </c>
    </row>
    <row r="3365" spans="1:9">
      <c r="A3365" t="s">
        <v>19433</v>
      </c>
      <c r="B3365" t="s">
        <v>65</v>
      </c>
      <c r="C3365">
        <v>44550</v>
      </c>
      <c r="D3365" t="s">
        <v>12186</v>
      </c>
      <c r="E3365" t="s">
        <v>32</v>
      </c>
      <c r="F3365">
        <v>9038908.9399999995</v>
      </c>
      <c r="G3365">
        <v>9038908.9399999995</v>
      </c>
      <c r="I3365" t="s">
        <v>6935</v>
      </c>
    </row>
    <row r="3366" spans="1:9">
      <c r="A3366" t="s">
        <v>19434</v>
      </c>
      <c r="B3366" t="s">
        <v>65</v>
      </c>
      <c r="C3366">
        <v>44549</v>
      </c>
      <c r="D3366" t="s">
        <v>12187</v>
      </c>
      <c r="E3366" t="s">
        <v>32</v>
      </c>
      <c r="F3366">
        <v>6609702.1900000004</v>
      </c>
      <c r="G3366">
        <v>6609702.1900000004</v>
      </c>
      <c r="I3366" t="s">
        <v>6935</v>
      </c>
    </row>
    <row r="3367" spans="1:9">
      <c r="A3367" t="s">
        <v>19435</v>
      </c>
      <c r="B3367" t="s">
        <v>65</v>
      </c>
      <c r="C3367">
        <v>11651</v>
      </c>
      <c r="D3367" t="s">
        <v>12188</v>
      </c>
      <c r="E3367" t="s">
        <v>32</v>
      </c>
      <c r="F3367">
        <v>16678.39</v>
      </c>
      <c r="G3367">
        <v>16678.39</v>
      </c>
      <c r="I3367" t="s">
        <v>6935</v>
      </c>
    </row>
    <row r="3368" spans="1:9">
      <c r="A3368" t="s">
        <v>19436</v>
      </c>
      <c r="B3368" t="s">
        <v>65</v>
      </c>
      <c r="C3368">
        <v>41982</v>
      </c>
      <c r="D3368" t="s">
        <v>12189</v>
      </c>
      <c r="E3368" t="s">
        <v>32</v>
      </c>
      <c r="F3368">
        <v>1756050.56</v>
      </c>
      <c r="G3368">
        <v>1756050.56</v>
      </c>
      <c r="I3368" t="s">
        <v>6935</v>
      </c>
    </row>
    <row r="3369" spans="1:9">
      <c r="A3369" t="s">
        <v>19437</v>
      </c>
      <c r="B3369" t="s">
        <v>65</v>
      </c>
      <c r="C3369">
        <v>39012</v>
      </c>
      <c r="D3369" t="s">
        <v>12190</v>
      </c>
      <c r="E3369" t="s">
        <v>32</v>
      </c>
      <c r="F3369">
        <v>1030388.51</v>
      </c>
      <c r="G3369">
        <v>1030388.51</v>
      </c>
      <c r="I3369" t="s">
        <v>6935</v>
      </c>
    </row>
    <row r="3370" spans="1:9">
      <c r="A3370" t="s">
        <v>19438</v>
      </c>
      <c r="B3370" t="s">
        <v>65</v>
      </c>
      <c r="C3370">
        <v>40435</v>
      </c>
      <c r="D3370" t="s">
        <v>12191</v>
      </c>
      <c r="E3370" t="s">
        <v>32</v>
      </c>
      <c r="F3370">
        <v>1040466.16</v>
      </c>
      <c r="G3370">
        <v>1040466.16</v>
      </c>
      <c r="I3370" t="s">
        <v>6935</v>
      </c>
    </row>
    <row r="3371" spans="1:9">
      <c r="A3371" t="s">
        <v>19439</v>
      </c>
      <c r="B3371" t="s">
        <v>65</v>
      </c>
      <c r="C3371">
        <v>45265</v>
      </c>
      <c r="D3371" t="s">
        <v>15723</v>
      </c>
      <c r="E3371" t="s">
        <v>9354</v>
      </c>
      <c r="F3371">
        <v>36.32</v>
      </c>
      <c r="G3371">
        <v>36.32</v>
      </c>
      <c r="I3371" t="s">
        <v>6935</v>
      </c>
    </row>
    <row r="3372" spans="1:9">
      <c r="A3372" t="s">
        <v>19440</v>
      </c>
      <c r="B3372" t="s">
        <v>65</v>
      </c>
      <c r="C3372">
        <v>13617</v>
      </c>
      <c r="D3372" t="s">
        <v>12192</v>
      </c>
      <c r="E3372" t="s">
        <v>32</v>
      </c>
      <c r="F3372">
        <v>99383.53</v>
      </c>
      <c r="G3372">
        <v>99383.53</v>
      </c>
      <c r="I3372" t="s">
        <v>6935</v>
      </c>
    </row>
    <row r="3373" spans="1:9">
      <c r="A3373" t="s">
        <v>19441</v>
      </c>
      <c r="B3373" t="s">
        <v>65</v>
      </c>
      <c r="C3373">
        <v>35274</v>
      </c>
      <c r="D3373" t="s">
        <v>12193</v>
      </c>
      <c r="E3373" t="s">
        <v>12</v>
      </c>
      <c r="F3373">
        <v>57.09</v>
      </c>
      <c r="G3373">
        <v>57.09</v>
      </c>
      <c r="I3373" t="s">
        <v>6935</v>
      </c>
    </row>
    <row r="3374" spans="1:9">
      <c r="A3374" t="s">
        <v>19442</v>
      </c>
      <c r="B3374" t="s">
        <v>65</v>
      </c>
      <c r="C3374">
        <v>35275</v>
      </c>
      <c r="D3374" t="s">
        <v>12194</v>
      </c>
      <c r="E3374" t="s">
        <v>12</v>
      </c>
      <c r="F3374">
        <v>121.18</v>
      </c>
      <c r="G3374">
        <v>121.18</v>
      </c>
      <c r="I3374" t="s">
        <v>6935</v>
      </c>
    </row>
    <row r="3375" spans="1:9">
      <c r="A3375" t="s">
        <v>19443</v>
      </c>
      <c r="B3375" t="s">
        <v>65</v>
      </c>
      <c r="C3375">
        <v>35276</v>
      </c>
      <c r="D3375" t="s">
        <v>12195</v>
      </c>
      <c r="E3375" t="s">
        <v>12</v>
      </c>
      <c r="F3375">
        <v>210.84</v>
      </c>
      <c r="G3375">
        <v>210.84</v>
      </c>
      <c r="I3375" t="s">
        <v>6935</v>
      </c>
    </row>
    <row r="3376" spans="1:9">
      <c r="A3376" t="s">
        <v>19444</v>
      </c>
      <c r="B3376" t="s">
        <v>65</v>
      </c>
      <c r="C3376">
        <v>11091</v>
      </c>
      <c r="D3376" t="s">
        <v>12196</v>
      </c>
      <c r="E3376" t="s">
        <v>32</v>
      </c>
      <c r="F3376">
        <v>1.83</v>
      </c>
      <c r="G3376">
        <v>1.83</v>
      </c>
      <c r="I3376" t="s">
        <v>6935</v>
      </c>
    </row>
    <row r="3377" spans="1:9">
      <c r="A3377" t="s">
        <v>19445</v>
      </c>
      <c r="B3377" t="s">
        <v>65</v>
      </c>
      <c r="C3377">
        <v>37586</v>
      </c>
      <c r="D3377" t="s">
        <v>12197</v>
      </c>
      <c r="E3377" t="s">
        <v>10965</v>
      </c>
      <c r="F3377">
        <v>52.18</v>
      </c>
      <c r="G3377">
        <v>52.18</v>
      </c>
      <c r="I3377" t="s">
        <v>6935</v>
      </c>
    </row>
    <row r="3378" spans="1:9">
      <c r="A3378" t="s">
        <v>19446</v>
      </c>
      <c r="B3378" t="s">
        <v>65</v>
      </c>
      <c r="C3378">
        <v>37395</v>
      </c>
      <c r="D3378" t="s">
        <v>12198</v>
      </c>
      <c r="E3378" t="s">
        <v>10965</v>
      </c>
      <c r="F3378">
        <v>44.86</v>
      </c>
      <c r="G3378">
        <v>44.86</v>
      </c>
      <c r="I3378" t="s">
        <v>6935</v>
      </c>
    </row>
    <row r="3379" spans="1:9">
      <c r="A3379" t="s">
        <v>19447</v>
      </c>
      <c r="B3379" t="s">
        <v>65</v>
      </c>
      <c r="C3379">
        <v>14147</v>
      </c>
      <c r="D3379" t="s">
        <v>31922</v>
      </c>
      <c r="E3379" t="s">
        <v>10965</v>
      </c>
      <c r="F3379">
        <v>59.51</v>
      </c>
      <c r="G3379">
        <v>59.51</v>
      </c>
      <c r="I3379" t="s">
        <v>6935</v>
      </c>
    </row>
    <row r="3380" spans="1:9">
      <c r="A3380" t="s">
        <v>19448</v>
      </c>
      <c r="B3380" t="s">
        <v>65</v>
      </c>
      <c r="C3380">
        <v>37396</v>
      </c>
      <c r="D3380" t="s">
        <v>31923</v>
      </c>
      <c r="E3380" t="s">
        <v>10965</v>
      </c>
      <c r="F3380">
        <v>36.71</v>
      </c>
      <c r="G3380">
        <v>36.71</v>
      </c>
      <c r="I3380" t="s">
        <v>6935</v>
      </c>
    </row>
    <row r="3381" spans="1:9">
      <c r="A3381" t="s">
        <v>19449</v>
      </c>
      <c r="B3381" t="s">
        <v>65</v>
      </c>
      <c r="C3381">
        <v>37397</v>
      </c>
      <c r="D3381" t="s">
        <v>31924</v>
      </c>
      <c r="E3381" t="s">
        <v>10965</v>
      </c>
      <c r="F3381">
        <v>38.450000000000003</v>
      </c>
      <c r="G3381">
        <v>38.450000000000003</v>
      </c>
      <c r="I3381" t="s">
        <v>6935</v>
      </c>
    </row>
    <row r="3382" spans="1:9">
      <c r="A3382" t="s">
        <v>19450</v>
      </c>
      <c r="B3382" t="s">
        <v>65</v>
      </c>
      <c r="C3382">
        <v>43606</v>
      </c>
      <c r="D3382" t="s">
        <v>12199</v>
      </c>
      <c r="E3382" t="s">
        <v>32</v>
      </c>
      <c r="F3382">
        <v>7.83</v>
      </c>
      <c r="G3382">
        <v>7.83</v>
      </c>
      <c r="I3382" t="s">
        <v>6935</v>
      </c>
    </row>
    <row r="3383" spans="1:9">
      <c r="A3383" t="s">
        <v>19451</v>
      </c>
      <c r="B3383" t="s">
        <v>65</v>
      </c>
      <c r="C3383">
        <v>444</v>
      </c>
      <c r="D3383" t="s">
        <v>12200</v>
      </c>
      <c r="E3383" t="s">
        <v>32</v>
      </c>
      <c r="F3383">
        <v>24</v>
      </c>
      <c r="G3383">
        <v>24</v>
      </c>
      <c r="I3383" t="s">
        <v>6935</v>
      </c>
    </row>
    <row r="3384" spans="1:9">
      <c r="A3384" t="s">
        <v>19452</v>
      </c>
      <c r="B3384" t="s">
        <v>65</v>
      </c>
      <c r="C3384">
        <v>445</v>
      </c>
      <c r="D3384" t="s">
        <v>12201</v>
      </c>
      <c r="E3384" t="s">
        <v>32</v>
      </c>
      <c r="F3384">
        <v>32.85</v>
      </c>
      <c r="G3384">
        <v>32.85</v>
      </c>
      <c r="I3384" t="s">
        <v>6935</v>
      </c>
    </row>
    <row r="3385" spans="1:9">
      <c r="A3385" t="s">
        <v>19453</v>
      </c>
      <c r="B3385" t="s">
        <v>65</v>
      </c>
      <c r="C3385">
        <v>4783</v>
      </c>
      <c r="D3385" t="s">
        <v>12202</v>
      </c>
      <c r="E3385" t="s">
        <v>62</v>
      </c>
      <c r="F3385">
        <v>23.33</v>
      </c>
      <c r="G3385">
        <v>26.09</v>
      </c>
      <c r="I3385" t="s">
        <v>8951</v>
      </c>
    </row>
    <row r="3386" spans="1:9">
      <c r="A3386" t="s">
        <v>19454</v>
      </c>
      <c r="B3386" t="s">
        <v>65</v>
      </c>
      <c r="C3386">
        <v>41079</v>
      </c>
      <c r="D3386" t="s">
        <v>12203</v>
      </c>
      <c r="E3386" t="s">
        <v>6706</v>
      </c>
      <c r="F3386">
        <v>4086.34</v>
      </c>
      <c r="G3386">
        <v>4570.16</v>
      </c>
      <c r="I3386" t="s">
        <v>6935</v>
      </c>
    </row>
    <row r="3387" spans="1:9">
      <c r="A3387" t="s">
        <v>19455</v>
      </c>
      <c r="B3387" t="s">
        <v>65</v>
      </c>
      <c r="C3387">
        <v>12874</v>
      </c>
      <c r="D3387" t="s">
        <v>12204</v>
      </c>
      <c r="E3387" t="s">
        <v>62</v>
      </c>
      <c r="F3387">
        <v>21.5</v>
      </c>
      <c r="G3387">
        <v>24.04</v>
      </c>
      <c r="I3387" t="s">
        <v>6935</v>
      </c>
    </row>
    <row r="3388" spans="1:9">
      <c r="A3388" t="s">
        <v>19456</v>
      </c>
      <c r="B3388" t="s">
        <v>65</v>
      </c>
      <c r="C3388">
        <v>41082</v>
      </c>
      <c r="D3388" t="s">
        <v>12205</v>
      </c>
      <c r="E3388" t="s">
        <v>6706</v>
      </c>
      <c r="F3388">
        <v>3768.45</v>
      </c>
      <c r="G3388">
        <v>4214.63</v>
      </c>
      <c r="I3388" t="s">
        <v>6935</v>
      </c>
    </row>
    <row r="3389" spans="1:9">
      <c r="A3389" t="s">
        <v>19457</v>
      </c>
      <c r="B3389" t="s">
        <v>65</v>
      </c>
      <c r="C3389">
        <v>4785</v>
      </c>
      <c r="D3389" t="s">
        <v>12206</v>
      </c>
      <c r="E3389" t="s">
        <v>62</v>
      </c>
      <c r="F3389">
        <v>23.33</v>
      </c>
      <c r="G3389">
        <v>26.09</v>
      </c>
      <c r="I3389" t="s">
        <v>6935</v>
      </c>
    </row>
    <row r="3390" spans="1:9">
      <c r="A3390" t="s">
        <v>19458</v>
      </c>
      <c r="B3390" t="s">
        <v>65</v>
      </c>
      <c r="C3390">
        <v>41081</v>
      </c>
      <c r="D3390" t="s">
        <v>12207</v>
      </c>
      <c r="E3390" t="s">
        <v>6706</v>
      </c>
      <c r="F3390">
        <v>4086.34</v>
      </c>
      <c r="G3390">
        <v>4570.16</v>
      </c>
      <c r="I3390" t="s">
        <v>6935</v>
      </c>
    </row>
    <row r="3391" spans="1:9">
      <c r="A3391" t="s">
        <v>19459</v>
      </c>
      <c r="B3391" t="s">
        <v>65</v>
      </c>
      <c r="C3391">
        <v>4801</v>
      </c>
      <c r="D3391" t="s">
        <v>12208</v>
      </c>
      <c r="E3391" t="s">
        <v>9</v>
      </c>
      <c r="F3391">
        <v>77.709999999999994</v>
      </c>
      <c r="G3391">
        <v>77.709999999999994</v>
      </c>
      <c r="I3391" t="s">
        <v>6935</v>
      </c>
    </row>
    <row r="3392" spans="1:9">
      <c r="A3392" t="s">
        <v>19460</v>
      </c>
      <c r="B3392" t="s">
        <v>65</v>
      </c>
      <c r="C3392">
        <v>4794</v>
      </c>
      <c r="D3392" t="s">
        <v>12209</v>
      </c>
      <c r="E3392" t="s">
        <v>9</v>
      </c>
      <c r="F3392">
        <v>353.95</v>
      </c>
      <c r="G3392">
        <v>353.95</v>
      </c>
      <c r="I3392" t="s">
        <v>6935</v>
      </c>
    </row>
    <row r="3393" spans="1:9">
      <c r="A3393" t="s">
        <v>19461</v>
      </c>
      <c r="B3393" t="s">
        <v>65</v>
      </c>
      <c r="C3393">
        <v>4796</v>
      </c>
      <c r="D3393" t="s">
        <v>12210</v>
      </c>
      <c r="E3393" t="s">
        <v>9</v>
      </c>
      <c r="F3393">
        <v>214.98</v>
      </c>
      <c r="G3393">
        <v>214.98</v>
      </c>
      <c r="I3393" t="s">
        <v>6935</v>
      </c>
    </row>
    <row r="3394" spans="1:9">
      <c r="A3394" t="s">
        <v>19462</v>
      </c>
      <c r="B3394" t="s">
        <v>65</v>
      </c>
      <c r="C3394">
        <v>4800</v>
      </c>
      <c r="D3394" t="s">
        <v>12211</v>
      </c>
      <c r="E3394" t="s">
        <v>9</v>
      </c>
      <c r="F3394">
        <v>59.12</v>
      </c>
      <c r="G3394">
        <v>59.12</v>
      </c>
      <c r="I3394" t="s">
        <v>6935</v>
      </c>
    </row>
    <row r="3395" spans="1:9">
      <c r="A3395" t="s">
        <v>19463</v>
      </c>
      <c r="B3395" t="s">
        <v>65</v>
      </c>
      <c r="C3395">
        <v>4795</v>
      </c>
      <c r="D3395" t="s">
        <v>12212</v>
      </c>
      <c r="E3395" t="s">
        <v>9</v>
      </c>
      <c r="F3395">
        <v>344.55</v>
      </c>
      <c r="G3395">
        <v>344.55</v>
      </c>
      <c r="I3395" t="s">
        <v>6935</v>
      </c>
    </row>
    <row r="3396" spans="1:9">
      <c r="A3396" t="s">
        <v>19464</v>
      </c>
      <c r="B3396" t="s">
        <v>65</v>
      </c>
      <c r="C3396">
        <v>39694</v>
      </c>
      <c r="D3396" t="s">
        <v>12213</v>
      </c>
      <c r="E3396" t="s">
        <v>9</v>
      </c>
      <c r="F3396">
        <v>428.63</v>
      </c>
      <c r="G3396">
        <v>428.63</v>
      </c>
      <c r="I3396" t="s">
        <v>6935</v>
      </c>
    </row>
    <row r="3397" spans="1:9">
      <c r="A3397" t="s">
        <v>19465</v>
      </c>
      <c r="B3397" t="s">
        <v>65</v>
      </c>
      <c r="C3397">
        <v>1292</v>
      </c>
      <c r="D3397" t="s">
        <v>12214</v>
      </c>
      <c r="E3397" t="s">
        <v>9</v>
      </c>
      <c r="F3397">
        <v>33.33</v>
      </c>
      <c r="G3397">
        <v>33.33</v>
      </c>
      <c r="I3397" t="s">
        <v>6935</v>
      </c>
    </row>
    <row r="3398" spans="1:9">
      <c r="A3398" t="s">
        <v>19466</v>
      </c>
      <c r="B3398" t="s">
        <v>65</v>
      </c>
      <c r="C3398">
        <v>1287</v>
      </c>
      <c r="D3398" t="s">
        <v>12215</v>
      </c>
      <c r="E3398" t="s">
        <v>9</v>
      </c>
      <c r="F3398">
        <v>26.68</v>
      </c>
      <c r="G3398">
        <v>26.68</v>
      </c>
      <c r="I3398" t="s">
        <v>6935</v>
      </c>
    </row>
    <row r="3399" spans="1:9">
      <c r="A3399" t="s">
        <v>19467</v>
      </c>
      <c r="B3399" t="s">
        <v>65</v>
      </c>
      <c r="C3399">
        <v>4786</v>
      </c>
      <c r="D3399" t="s">
        <v>12216</v>
      </c>
      <c r="E3399" t="s">
        <v>9</v>
      </c>
      <c r="F3399">
        <v>108.5</v>
      </c>
      <c r="G3399">
        <v>108.5</v>
      </c>
      <c r="I3399" t="s">
        <v>8951</v>
      </c>
    </row>
    <row r="3400" spans="1:9">
      <c r="A3400" t="s">
        <v>19468</v>
      </c>
      <c r="B3400" t="s">
        <v>65</v>
      </c>
      <c r="C3400">
        <v>10840</v>
      </c>
      <c r="D3400" t="s">
        <v>12217</v>
      </c>
      <c r="E3400" t="s">
        <v>9</v>
      </c>
      <c r="F3400">
        <v>475</v>
      </c>
      <c r="G3400">
        <v>475</v>
      </c>
      <c r="I3400" t="s">
        <v>8951</v>
      </c>
    </row>
    <row r="3401" spans="1:9">
      <c r="A3401" t="s">
        <v>19469</v>
      </c>
      <c r="B3401" t="s">
        <v>65</v>
      </c>
      <c r="C3401">
        <v>10841</v>
      </c>
      <c r="D3401" t="s">
        <v>12218</v>
      </c>
      <c r="E3401" t="s">
        <v>9</v>
      </c>
      <c r="F3401">
        <v>358.49</v>
      </c>
      <c r="G3401">
        <v>358.49</v>
      </c>
      <c r="I3401" t="s">
        <v>6935</v>
      </c>
    </row>
    <row r="3402" spans="1:9">
      <c r="A3402" t="s">
        <v>19470</v>
      </c>
      <c r="B3402" t="s">
        <v>65</v>
      </c>
      <c r="C3402">
        <v>44540</v>
      </c>
      <c r="D3402" t="s">
        <v>12219</v>
      </c>
      <c r="E3402" t="s">
        <v>9</v>
      </c>
      <c r="F3402">
        <v>458.07</v>
      </c>
      <c r="G3402">
        <v>458.07</v>
      </c>
      <c r="I3402" t="s">
        <v>6935</v>
      </c>
    </row>
    <row r="3403" spans="1:9">
      <c r="A3403" t="s">
        <v>19471</v>
      </c>
      <c r="B3403" t="s">
        <v>65</v>
      </c>
      <c r="C3403">
        <v>10842</v>
      </c>
      <c r="D3403" t="s">
        <v>12220</v>
      </c>
      <c r="E3403" t="s">
        <v>9</v>
      </c>
      <c r="F3403">
        <v>517.80999999999995</v>
      </c>
      <c r="G3403">
        <v>517.80999999999995</v>
      </c>
      <c r="I3403" t="s">
        <v>6935</v>
      </c>
    </row>
    <row r="3404" spans="1:9">
      <c r="A3404" t="s">
        <v>19472</v>
      </c>
      <c r="B3404" t="s">
        <v>65</v>
      </c>
      <c r="C3404">
        <v>45190</v>
      </c>
      <c r="D3404" t="s">
        <v>12221</v>
      </c>
      <c r="E3404" t="s">
        <v>9</v>
      </c>
      <c r="F3404">
        <v>55.03</v>
      </c>
      <c r="G3404">
        <v>55.03</v>
      </c>
      <c r="I3404" t="s">
        <v>8951</v>
      </c>
    </row>
    <row r="3405" spans="1:9">
      <c r="A3405" t="s">
        <v>19473</v>
      </c>
      <c r="B3405" t="s">
        <v>65</v>
      </c>
      <c r="C3405">
        <v>45191</v>
      </c>
      <c r="D3405" t="s">
        <v>12222</v>
      </c>
      <c r="E3405" t="s">
        <v>9</v>
      </c>
      <c r="F3405">
        <v>93.36</v>
      </c>
      <c r="G3405">
        <v>93.36</v>
      </c>
      <c r="I3405" t="s">
        <v>6935</v>
      </c>
    </row>
    <row r="3406" spans="1:9">
      <c r="A3406" t="s">
        <v>19474</v>
      </c>
      <c r="B3406" t="s">
        <v>65</v>
      </c>
      <c r="C3406">
        <v>38180</v>
      </c>
      <c r="D3406" t="s">
        <v>12223</v>
      </c>
      <c r="E3406" t="s">
        <v>9</v>
      </c>
      <c r="F3406">
        <v>173.09</v>
      </c>
      <c r="G3406">
        <v>173.09</v>
      </c>
      <c r="I3406" t="s">
        <v>6935</v>
      </c>
    </row>
    <row r="3407" spans="1:9">
      <c r="A3407" t="s">
        <v>19475</v>
      </c>
      <c r="B3407" t="s">
        <v>65</v>
      </c>
      <c r="C3407">
        <v>40648</v>
      </c>
      <c r="D3407" t="s">
        <v>12224</v>
      </c>
      <c r="E3407" t="s">
        <v>9</v>
      </c>
      <c r="F3407">
        <v>208.32</v>
      </c>
      <c r="G3407">
        <v>208.32</v>
      </c>
      <c r="I3407" t="s">
        <v>6935</v>
      </c>
    </row>
    <row r="3408" spans="1:9">
      <c r="A3408" t="s">
        <v>19476</v>
      </c>
      <c r="B3408" t="s">
        <v>65</v>
      </c>
      <c r="C3408">
        <v>40649</v>
      </c>
      <c r="D3408" t="s">
        <v>12225</v>
      </c>
      <c r="E3408" t="s">
        <v>9</v>
      </c>
      <c r="F3408">
        <v>121.34</v>
      </c>
      <c r="G3408">
        <v>121.34</v>
      </c>
      <c r="I3408" t="s">
        <v>6935</v>
      </c>
    </row>
    <row r="3409" spans="1:9">
      <c r="A3409" t="s">
        <v>19477</v>
      </c>
      <c r="B3409" t="s">
        <v>65</v>
      </c>
      <c r="C3409">
        <v>40650</v>
      </c>
      <c r="D3409" t="s">
        <v>12226</v>
      </c>
      <c r="E3409" t="s">
        <v>9</v>
      </c>
      <c r="F3409">
        <v>156.24</v>
      </c>
      <c r="G3409">
        <v>156.24</v>
      </c>
      <c r="I3409" t="s">
        <v>6935</v>
      </c>
    </row>
    <row r="3410" spans="1:9">
      <c r="A3410" t="s">
        <v>19478</v>
      </c>
      <c r="B3410" t="s">
        <v>65</v>
      </c>
      <c r="C3410">
        <v>40651</v>
      </c>
      <c r="D3410" t="s">
        <v>12227</v>
      </c>
      <c r="E3410" t="s">
        <v>9</v>
      </c>
      <c r="F3410">
        <v>288.17</v>
      </c>
      <c r="G3410">
        <v>288.17</v>
      </c>
      <c r="I3410" t="s">
        <v>6935</v>
      </c>
    </row>
    <row r="3411" spans="1:9">
      <c r="A3411" t="s">
        <v>19479</v>
      </c>
      <c r="B3411" t="s">
        <v>65</v>
      </c>
      <c r="C3411">
        <v>40652</v>
      </c>
      <c r="D3411" t="s">
        <v>12228</v>
      </c>
      <c r="E3411" t="s">
        <v>9</v>
      </c>
      <c r="F3411">
        <v>154.5</v>
      </c>
      <c r="G3411">
        <v>154.5</v>
      </c>
      <c r="I3411" t="s">
        <v>6935</v>
      </c>
    </row>
    <row r="3412" spans="1:9">
      <c r="A3412" t="s">
        <v>19480</v>
      </c>
      <c r="B3412" t="s">
        <v>65</v>
      </c>
      <c r="C3412">
        <v>40647</v>
      </c>
      <c r="D3412" t="s">
        <v>12229</v>
      </c>
      <c r="E3412" t="s">
        <v>9</v>
      </c>
      <c r="F3412">
        <v>170.12</v>
      </c>
      <c r="G3412">
        <v>170.12</v>
      </c>
      <c r="I3412" t="s">
        <v>6935</v>
      </c>
    </row>
    <row r="3413" spans="1:9">
      <c r="A3413" t="s">
        <v>19481</v>
      </c>
      <c r="B3413" t="s">
        <v>65</v>
      </c>
      <c r="C3413">
        <v>40653</v>
      </c>
      <c r="D3413" t="s">
        <v>12230</v>
      </c>
      <c r="E3413" t="s">
        <v>9</v>
      </c>
      <c r="F3413">
        <v>130.19999999999999</v>
      </c>
      <c r="G3413">
        <v>130.19999999999999</v>
      </c>
      <c r="I3413" t="s">
        <v>6935</v>
      </c>
    </row>
    <row r="3414" spans="1:9">
      <c r="A3414" t="s">
        <v>19482</v>
      </c>
      <c r="B3414" t="s">
        <v>65</v>
      </c>
      <c r="C3414">
        <v>38135</v>
      </c>
      <c r="D3414" t="s">
        <v>12231</v>
      </c>
      <c r="E3414" t="s">
        <v>9</v>
      </c>
      <c r="F3414">
        <v>113.46</v>
      </c>
      <c r="G3414">
        <v>113.46</v>
      </c>
      <c r="I3414" t="s">
        <v>6935</v>
      </c>
    </row>
    <row r="3415" spans="1:9">
      <c r="A3415" t="s">
        <v>19483</v>
      </c>
      <c r="B3415" t="s">
        <v>65</v>
      </c>
      <c r="C3415">
        <v>36178</v>
      </c>
      <c r="D3415" t="s">
        <v>12232</v>
      </c>
      <c r="E3415" t="s">
        <v>32</v>
      </c>
      <c r="F3415">
        <v>18.97</v>
      </c>
      <c r="G3415">
        <v>18.97</v>
      </c>
      <c r="I3415" t="s">
        <v>6935</v>
      </c>
    </row>
    <row r="3416" spans="1:9">
      <c r="A3416" t="s">
        <v>19484</v>
      </c>
      <c r="B3416" t="s">
        <v>65</v>
      </c>
      <c r="C3416">
        <v>38181</v>
      </c>
      <c r="D3416" t="s">
        <v>12233</v>
      </c>
      <c r="E3416" t="s">
        <v>9</v>
      </c>
      <c r="F3416">
        <v>236.29</v>
      </c>
      <c r="G3416">
        <v>236.29</v>
      </c>
      <c r="I3416" t="s">
        <v>6935</v>
      </c>
    </row>
    <row r="3417" spans="1:9">
      <c r="A3417" t="s">
        <v>19485</v>
      </c>
      <c r="B3417" t="s">
        <v>65</v>
      </c>
      <c r="C3417">
        <v>38182</v>
      </c>
      <c r="D3417" t="s">
        <v>12234</v>
      </c>
      <c r="E3417" t="s">
        <v>9</v>
      </c>
      <c r="F3417">
        <v>225.08</v>
      </c>
      <c r="G3417">
        <v>225.08</v>
      </c>
      <c r="I3417" t="s">
        <v>6935</v>
      </c>
    </row>
    <row r="3418" spans="1:9">
      <c r="A3418" t="s">
        <v>19486</v>
      </c>
      <c r="B3418" t="s">
        <v>65</v>
      </c>
      <c r="C3418">
        <v>38186</v>
      </c>
      <c r="D3418" t="s">
        <v>12235</v>
      </c>
      <c r="E3418" t="s">
        <v>9</v>
      </c>
      <c r="F3418">
        <v>585.04999999999995</v>
      </c>
      <c r="G3418">
        <v>585.04999999999995</v>
      </c>
      <c r="I3418" t="s">
        <v>6935</v>
      </c>
    </row>
    <row r="3419" spans="1:9">
      <c r="A3419" t="s">
        <v>19487</v>
      </c>
      <c r="B3419" t="s">
        <v>65</v>
      </c>
      <c r="C3419">
        <v>38185</v>
      </c>
      <c r="D3419" t="s">
        <v>12236</v>
      </c>
      <c r="E3419" t="s">
        <v>9</v>
      </c>
      <c r="F3419">
        <v>520.9</v>
      </c>
      <c r="G3419">
        <v>520.9</v>
      </c>
      <c r="I3419" t="s">
        <v>6935</v>
      </c>
    </row>
    <row r="3420" spans="1:9">
      <c r="A3420" t="s">
        <v>19488</v>
      </c>
      <c r="B3420" t="s">
        <v>65</v>
      </c>
      <c r="C3420">
        <v>40654</v>
      </c>
      <c r="D3420" t="s">
        <v>12237</v>
      </c>
      <c r="E3420" t="s">
        <v>9</v>
      </c>
      <c r="F3420">
        <v>202.24</v>
      </c>
      <c r="G3420">
        <v>202.24</v>
      </c>
      <c r="I3420" t="s">
        <v>6935</v>
      </c>
    </row>
    <row r="3421" spans="1:9">
      <c r="A3421" t="s">
        <v>19489</v>
      </c>
      <c r="B3421" t="s">
        <v>65</v>
      </c>
      <c r="C3421">
        <v>44541</v>
      </c>
      <c r="D3421" t="s">
        <v>12238</v>
      </c>
      <c r="E3421" t="s">
        <v>9</v>
      </c>
      <c r="F3421">
        <v>378.4</v>
      </c>
      <c r="G3421">
        <v>378.4</v>
      </c>
      <c r="I3421" t="s">
        <v>6935</v>
      </c>
    </row>
    <row r="3422" spans="1:9">
      <c r="A3422" t="s">
        <v>19490</v>
      </c>
      <c r="B3422" t="s">
        <v>65</v>
      </c>
      <c r="C3422">
        <v>4822</v>
      </c>
      <c r="D3422" t="s">
        <v>12239</v>
      </c>
      <c r="E3422" t="s">
        <v>9</v>
      </c>
      <c r="F3422">
        <v>539.63</v>
      </c>
      <c r="G3422">
        <v>539.63</v>
      </c>
      <c r="I3422" t="s">
        <v>6935</v>
      </c>
    </row>
    <row r="3423" spans="1:9">
      <c r="A3423" t="s">
        <v>19491</v>
      </c>
      <c r="B3423" t="s">
        <v>65</v>
      </c>
      <c r="C3423">
        <v>4818</v>
      </c>
      <c r="D3423" t="s">
        <v>12240</v>
      </c>
      <c r="E3423" t="s">
        <v>9</v>
      </c>
      <c r="F3423">
        <v>554.66999999999996</v>
      </c>
      <c r="G3423">
        <v>554.66999999999996</v>
      </c>
      <c r="I3423" t="s">
        <v>8951</v>
      </c>
    </row>
    <row r="3424" spans="1:9">
      <c r="A3424" t="s">
        <v>19492</v>
      </c>
      <c r="B3424" t="s">
        <v>65</v>
      </c>
      <c r="C3424">
        <v>39567</v>
      </c>
      <c r="D3424" t="s">
        <v>12241</v>
      </c>
      <c r="E3424" t="s">
        <v>9</v>
      </c>
      <c r="F3424">
        <v>41.67</v>
      </c>
      <c r="G3424">
        <v>41.67</v>
      </c>
      <c r="I3424" t="s">
        <v>6935</v>
      </c>
    </row>
    <row r="3425" spans="1:9">
      <c r="A3425" t="s">
        <v>19493</v>
      </c>
      <c r="B3425" t="s">
        <v>65</v>
      </c>
      <c r="C3425">
        <v>39566</v>
      </c>
      <c r="D3425" t="s">
        <v>12242</v>
      </c>
      <c r="E3425" t="s">
        <v>9</v>
      </c>
      <c r="F3425">
        <v>44.11</v>
      </c>
      <c r="G3425">
        <v>44.11</v>
      </c>
      <c r="I3425" t="s">
        <v>6935</v>
      </c>
    </row>
    <row r="3426" spans="1:9">
      <c r="A3426" t="s">
        <v>19494</v>
      </c>
      <c r="B3426" t="s">
        <v>65</v>
      </c>
      <c r="C3426">
        <v>39416</v>
      </c>
      <c r="D3426" t="s">
        <v>12243</v>
      </c>
      <c r="E3426" t="s">
        <v>9</v>
      </c>
      <c r="F3426">
        <v>26.88</v>
      </c>
      <c r="G3426">
        <v>26.88</v>
      </c>
      <c r="I3426" t="s">
        <v>6935</v>
      </c>
    </row>
    <row r="3427" spans="1:9">
      <c r="A3427" t="s">
        <v>19495</v>
      </c>
      <c r="B3427" t="s">
        <v>65</v>
      </c>
      <c r="C3427">
        <v>39417</v>
      </c>
      <c r="D3427" t="s">
        <v>12244</v>
      </c>
      <c r="E3427" t="s">
        <v>9</v>
      </c>
      <c r="F3427">
        <v>26.22</v>
      </c>
      <c r="G3427">
        <v>26.22</v>
      </c>
      <c r="I3427" t="s">
        <v>6935</v>
      </c>
    </row>
    <row r="3428" spans="1:9">
      <c r="A3428" t="s">
        <v>19496</v>
      </c>
      <c r="B3428" t="s">
        <v>65</v>
      </c>
      <c r="C3428">
        <v>43742</v>
      </c>
      <c r="D3428" t="s">
        <v>12245</v>
      </c>
      <c r="E3428" t="s">
        <v>9</v>
      </c>
      <c r="F3428">
        <v>28.28</v>
      </c>
      <c r="G3428">
        <v>28.28</v>
      </c>
      <c r="I3428" t="s">
        <v>6935</v>
      </c>
    </row>
    <row r="3429" spans="1:9">
      <c r="A3429" t="s">
        <v>19497</v>
      </c>
      <c r="B3429" t="s">
        <v>65</v>
      </c>
      <c r="C3429">
        <v>39414</v>
      </c>
      <c r="D3429" t="s">
        <v>12246</v>
      </c>
      <c r="E3429" t="s">
        <v>9</v>
      </c>
      <c r="F3429">
        <v>25.46</v>
      </c>
      <c r="G3429">
        <v>25.46</v>
      </c>
      <c r="I3429" t="s">
        <v>6935</v>
      </c>
    </row>
    <row r="3430" spans="1:9">
      <c r="A3430" t="s">
        <v>19498</v>
      </c>
      <c r="B3430" t="s">
        <v>65</v>
      </c>
      <c r="C3430">
        <v>39415</v>
      </c>
      <c r="D3430" t="s">
        <v>12247</v>
      </c>
      <c r="E3430" t="s">
        <v>9</v>
      </c>
      <c r="F3430">
        <v>21.94</v>
      </c>
      <c r="G3430">
        <v>21.94</v>
      </c>
      <c r="I3430" t="s">
        <v>6935</v>
      </c>
    </row>
    <row r="3431" spans="1:9">
      <c r="A3431" t="s">
        <v>19499</v>
      </c>
      <c r="B3431" t="s">
        <v>65</v>
      </c>
      <c r="C3431">
        <v>43740</v>
      </c>
      <c r="D3431" t="s">
        <v>12248</v>
      </c>
      <c r="E3431" t="s">
        <v>9</v>
      </c>
      <c r="F3431">
        <v>26.8</v>
      </c>
      <c r="G3431">
        <v>26.8</v>
      </c>
      <c r="I3431" t="s">
        <v>6935</v>
      </c>
    </row>
    <row r="3432" spans="1:9">
      <c r="A3432" t="s">
        <v>19500</v>
      </c>
      <c r="B3432" t="s">
        <v>65</v>
      </c>
      <c r="C3432">
        <v>39412</v>
      </c>
      <c r="D3432" t="s">
        <v>12249</v>
      </c>
      <c r="E3432" t="s">
        <v>9</v>
      </c>
      <c r="F3432">
        <v>18.38</v>
      </c>
      <c r="G3432">
        <v>18.38</v>
      </c>
      <c r="I3432" t="s">
        <v>8951</v>
      </c>
    </row>
    <row r="3433" spans="1:9">
      <c r="A3433" t="s">
        <v>19501</v>
      </c>
      <c r="B3433" t="s">
        <v>65</v>
      </c>
      <c r="C3433">
        <v>39413</v>
      </c>
      <c r="D3433" t="s">
        <v>12250</v>
      </c>
      <c r="E3433" t="s">
        <v>9</v>
      </c>
      <c r="F3433">
        <v>19.87</v>
      </c>
      <c r="G3433">
        <v>19.87</v>
      </c>
      <c r="I3433" t="s">
        <v>6935</v>
      </c>
    </row>
    <row r="3434" spans="1:9">
      <c r="A3434" t="s">
        <v>19502</v>
      </c>
      <c r="B3434" t="s">
        <v>65</v>
      </c>
      <c r="C3434">
        <v>43741</v>
      </c>
      <c r="D3434" t="s">
        <v>12251</v>
      </c>
      <c r="E3434" t="s">
        <v>9</v>
      </c>
      <c r="F3434">
        <v>21.19</v>
      </c>
      <c r="G3434">
        <v>21.19</v>
      </c>
      <c r="I3434" t="s">
        <v>6935</v>
      </c>
    </row>
    <row r="3435" spans="1:9">
      <c r="A3435" t="s">
        <v>19503</v>
      </c>
      <c r="B3435" t="s">
        <v>65</v>
      </c>
      <c r="C3435">
        <v>11062</v>
      </c>
      <c r="D3435" t="s">
        <v>12252</v>
      </c>
      <c r="E3435" t="s">
        <v>9</v>
      </c>
      <c r="F3435">
        <v>45.27</v>
      </c>
      <c r="G3435">
        <v>45.27</v>
      </c>
      <c r="I3435" t="s">
        <v>6935</v>
      </c>
    </row>
    <row r="3436" spans="1:9">
      <c r="A3436" t="s">
        <v>19504</v>
      </c>
      <c r="B3436" t="s">
        <v>65</v>
      </c>
      <c r="C3436">
        <v>11063</v>
      </c>
      <c r="D3436" t="s">
        <v>12253</v>
      </c>
      <c r="E3436" t="s">
        <v>9</v>
      </c>
      <c r="F3436">
        <v>27.71</v>
      </c>
      <c r="G3436">
        <v>27.71</v>
      </c>
      <c r="I3436" t="s">
        <v>6935</v>
      </c>
    </row>
    <row r="3437" spans="1:9">
      <c r="A3437" t="s">
        <v>19505</v>
      </c>
      <c r="B3437" t="s">
        <v>65</v>
      </c>
      <c r="C3437">
        <v>13521</v>
      </c>
      <c r="D3437" t="s">
        <v>12254</v>
      </c>
      <c r="E3437" t="s">
        <v>32</v>
      </c>
      <c r="F3437">
        <v>132</v>
      </c>
      <c r="G3437">
        <v>132</v>
      </c>
      <c r="I3437" t="s">
        <v>6935</v>
      </c>
    </row>
    <row r="3438" spans="1:9">
      <c r="A3438" t="s">
        <v>19506</v>
      </c>
      <c r="B3438" t="s">
        <v>65</v>
      </c>
      <c r="C3438">
        <v>10851</v>
      </c>
      <c r="D3438" t="s">
        <v>12255</v>
      </c>
      <c r="E3438" t="s">
        <v>32</v>
      </c>
      <c r="F3438">
        <v>64.39</v>
      </c>
      <c r="G3438">
        <v>64.39</v>
      </c>
      <c r="I3438" t="s">
        <v>6935</v>
      </c>
    </row>
    <row r="3439" spans="1:9">
      <c r="A3439" t="s">
        <v>19507</v>
      </c>
      <c r="B3439" t="s">
        <v>65</v>
      </c>
      <c r="C3439">
        <v>39515</v>
      </c>
      <c r="D3439" t="s">
        <v>12256</v>
      </c>
      <c r="E3439" t="s">
        <v>32</v>
      </c>
      <c r="F3439">
        <v>63.45</v>
      </c>
      <c r="G3439">
        <v>63.45</v>
      </c>
      <c r="I3439" t="s">
        <v>6935</v>
      </c>
    </row>
    <row r="3440" spans="1:9">
      <c r="A3440" t="s">
        <v>19508</v>
      </c>
      <c r="B3440" t="s">
        <v>65</v>
      </c>
      <c r="C3440">
        <v>39516</v>
      </c>
      <c r="D3440" t="s">
        <v>12257</v>
      </c>
      <c r="E3440" t="s">
        <v>32</v>
      </c>
      <c r="F3440">
        <v>53.49</v>
      </c>
      <c r="G3440">
        <v>53.49</v>
      </c>
      <c r="I3440" t="s">
        <v>6935</v>
      </c>
    </row>
    <row r="3441" spans="1:9">
      <c r="A3441" t="s">
        <v>19509</v>
      </c>
      <c r="B3441" t="s">
        <v>65</v>
      </c>
      <c r="C3441">
        <v>39514</v>
      </c>
      <c r="D3441" t="s">
        <v>12258</v>
      </c>
      <c r="E3441" t="s">
        <v>32</v>
      </c>
      <c r="F3441">
        <v>33.28</v>
      </c>
      <c r="G3441">
        <v>33.28</v>
      </c>
      <c r="I3441" t="s">
        <v>8951</v>
      </c>
    </row>
    <row r="3442" spans="1:9">
      <c r="A3442" t="s">
        <v>19510</v>
      </c>
      <c r="B3442" t="s">
        <v>65</v>
      </c>
      <c r="C3442">
        <v>4812</v>
      </c>
      <c r="D3442" t="s">
        <v>12259</v>
      </c>
      <c r="E3442" t="s">
        <v>9</v>
      </c>
      <c r="F3442">
        <v>11.02</v>
      </c>
      <c r="G3442">
        <v>11.02</v>
      </c>
      <c r="I3442" t="s">
        <v>6935</v>
      </c>
    </row>
    <row r="3443" spans="1:9">
      <c r="A3443" t="s">
        <v>19511</v>
      </c>
      <c r="B3443" t="s">
        <v>65</v>
      </c>
      <c r="C3443">
        <v>10849</v>
      </c>
      <c r="D3443" t="s">
        <v>12260</v>
      </c>
      <c r="E3443" t="s">
        <v>32</v>
      </c>
      <c r="F3443">
        <v>1920.01</v>
      </c>
      <c r="G3443">
        <v>1920.01</v>
      </c>
      <c r="I3443" t="s">
        <v>6935</v>
      </c>
    </row>
    <row r="3444" spans="1:9">
      <c r="A3444" t="s">
        <v>19512</v>
      </c>
      <c r="B3444" t="s">
        <v>65</v>
      </c>
      <c r="C3444">
        <v>10848</v>
      </c>
      <c r="D3444" t="s">
        <v>12261</v>
      </c>
      <c r="E3444" t="s">
        <v>32</v>
      </c>
      <c r="F3444">
        <v>1206.01</v>
      </c>
      <c r="G3444">
        <v>1206.01</v>
      </c>
      <c r="I3444" t="s">
        <v>6935</v>
      </c>
    </row>
    <row r="3445" spans="1:9">
      <c r="A3445" t="s">
        <v>19513</v>
      </c>
      <c r="B3445" t="s">
        <v>65</v>
      </c>
      <c r="C3445">
        <v>4813</v>
      </c>
      <c r="D3445" t="s">
        <v>12262</v>
      </c>
      <c r="E3445" t="s">
        <v>9</v>
      </c>
      <c r="F3445">
        <v>400</v>
      </c>
      <c r="G3445">
        <v>400</v>
      </c>
      <c r="I3445" t="s">
        <v>8951</v>
      </c>
    </row>
    <row r="3446" spans="1:9">
      <c r="A3446" t="s">
        <v>19514</v>
      </c>
      <c r="B3446" t="s">
        <v>65</v>
      </c>
      <c r="C3446">
        <v>37560</v>
      </c>
      <c r="D3446" t="s">
        <v>12263</v>
      </c>
      <c r="E3446" t="s">
        <v>32</v>
      </c>
      <c r="F3446">
        <v>43.11</v>
      </c>
      <c r="G3446">
        <v>43.11</v>
      </c>
      <c r="I3446" t="s">
        <v>6935</v>
      </c>
    </row>
    <row r="3447" spans="1:9">
      <c r="A3447" t="s">
        <v>19515</v>
      </c>
      <c r="B3447" t="s">
        <v>65</v>
      </c>
      <c r="C3447">
        <v>37557</v>
      </c>
      <c r="D3447" t="s">
        <v>12264</v>
      </c>
      <c r="E3447" t="s">
        <v>32</v>
      </c>
      <c r="F3447">
        <v>13.09</v>
      </c>
      <c r="G3447">
        <v>13.09</v>
      </c>
      <c r="I3447" t="s">
        <v>6935</v>
      </c>
    </row>
    <row r="3448" spans="1:9">
      <c r="A3448" t="s">
        <v>19516</v>
      </c>
      <c r="B3448" t="s">
        <v>65</v>
      </c>
      <c r="C3448">
        <v>37556</v>
      </c>
      <c r="D3448" t="s">
        <v>12265</v>
      </c>
      <c r="E3448" t="s">
        <v>32</v>
      </c>
      <c r="F3448">
        <v>25.33</v>
      </c>
      <c r="G3448">
        <v>25.33</v>
      </c>
      <c r="I3448" t="s">
        <v>6935</v>
      </c>
    </row>
    <row r="3449" spans="1:9">
      <c r="A3449" t="s">
        <v>19517</v>
      </c>
      <c r="B3449" t="s">
        <v>65</v>
      </c>
      <c r="C3449">
        <v>37559</v>
      </c>
      <c r="D3449" t="s">
        <v>12266</v>
      </c>
      <c r="E3449" t="s">
        <v>32</v>
      </c>
      <c r="F3449">
        <v>31.07</v>
      </c>
      <c r="G3449">
        <v>31.07</v>
      </c>
      <c r="I3449" t="s">
        <v>6935</v>
      </c>
    </row>
    <row r="3450" spans="1:9">
      <c r="A3450" t="s">
        <v>19518</v>
      </c>
      <c r="B3450" t="s">
        <v>65</v>
      </c>
      <c r="C3450">
        <v>37539</v>
      </c>
      <c r="D3450" t="s">
        <v>12267</v>
      </c>
      <c r="E3450" t="s">
        <v>32</v>
      </c>
      <c r="F3450">
        <v>21.9</v>
      </c>
      <c r="G3450">
        <v>21.9</v>
      </c>
      <c r="I3450" t="s">
        <v>8951</v>
      </c>
    </row>
    <row r="3451" spans="1:9">
      <c r="A3451" t="s">
        <v>19519</v>
      </c>
      <c r="B3451" t="s">
        <v>65</v>
      </c>
      <c r="C3451">
        <v>37558</v>
      </c>
      <c r="D3451" t="s">
        <v>12268</v>
      </c>
      <c r="E3451" t="s">
        <v>32</v>
      </c>
      <c r="F3451">
        <v>40.83</v>
      </c>
      <c r="G3451">
        <v>40.83</v>
      </c>
      <c r="I3451" t="s">
        <v>6935</v>
      </c>
    </row>
    <row r="3452" spans="1:9">
      <c r="A3452" t="s">
        <v>19520</v>
      </c>
      <c r="B3452" t="s">
        <v>65</v>
      </c>
      <c r="C3452">
        <v>34723</v>
      </c>
      <c r="D3452" t="s">
        <v>12269</v>
      </c>
      <c r="E3452" t="s">
        <v>9</v>
      </c>
      <c r="F3452">
        <v>924</v>
      </c>
      <c r="G3452">
        <v>924</v>
      </c>
      <c r="I3452" t="s">
        <v>6935</v>
      </c>
    </row>
    <row r="3453" spans="1:9">
      <c r="A3453" t="s">
        <v>19521</v>
      </c>
      <c r="B3453" t="s">
        <v>65</v>
      </c>
      <c r="C3453">
        <v>34721</v>
      </c>
      <c r="D3453" t="s">
        <v>12270</v>
      </c>
      <c r="E3453" t="s">
        <v>9</v>
      </c>
      <c r="F3453">
        <v>1152.01</v>
      </c>
      <c r="G3453">
        <v>1152.01</v>
      </c>
      <c r="I3453" t="s">
        <v>6935</v>
      </c>
    </row>
    <row r="3454" spans="1:9">
      <c r="A3454" t="s">
        <v>19522</v>
      </c>
      <c r="B3454" t="s">
        <v>65</v>
      </c>
      <c r="C3454">
        <v>4309</v>
      </c>
      <c r="D3454" t="s">
        <v>12271</v>
      </c>
      <c r="E3454" t="s">
        <v>32</v>
      </c>
      <c r="F3454">
        <v>8.2100000000000009</v>
      </c>
      <c r="G3454">
        <v>8.2100000000000009</v>
      </c>
      <c r="I3454" t="s">
        <v>6935</v>
      </c>
    </row>
    <row r="3455" spans="1:9">
      <c r="A3455" t="s">
        <v>19523</v>
      </c>
      <c r="B3455" t="s">
        <v>65</v>
      </c>
      <c r="C3455">
        <v>4307</v>
      </c>
      <c r="D3455" t="s">
        <v>12272</v>
      </c>
      <c r="E3455" t="s">
        <v>32</v>
      </c>
      <c r="F3455">
        <v>14.04</v>
      </c>
      <c r="G3455">
        <v>14.04</v>
      </c>
      <c r="I3455" t="s">
        <v>6935</v>
      </c>
    </row>
    <row r="3456" spans="1:9">
      <c r="A3456" t="s">
        <v>19524</v>
      </c>
      <c r="B3456" t="s">
        <v>65</v>
      </c>
      <c r="C3456">
        <v>10850</v>
      </c>
      <c r="D3456" t="s">
        <v>12273</v>
      </c>
      <c r="E3456" t="s">
        <v>32</v>
      </c>
      <c r="F3456">
        <v>60</v>
      </c>
      <c r="G3456">
        <v>60</v>
      </c>
      <c r="I3456" t="s">
        <v>6935</v>
      </c>
    </row>
    <row r="3457" spans="1:9">
      <c r="A3457" t="s">
        <v>19525</v>
      </c>
      <c r="B3457" t="s">
        <v>65</v>
      </c>
      <c r="C3457">
        <v>42438</v>
      </c>
      <c r="D3457" t="s">
        <v>12274</v>
      </c>
      <c r="E3457" t="s">
        <v>32</v>
      </c>
      <c r="F3457">
        <v>2090.75</v>
      </c>
      <c r="G3457">
        <v>2090.75</v>
      </c>
      <c r="I3457" t="s">
        <v>6935</v>
      </c>
    </row>
    <row r="3458" spans="1:9">
      <c r="A3458" t="s">
        <v>19526</v>
      </c>
      <c r="B3458" t="s">
        <v>65</v>
      </c>
      <c r="C3458">
        <v>4792</v>
      </c>
      <c r="D3458" t="s">
        <v>12275</v>
      </c>
      <c r="E3458" t="s">
        <v>9</v>
      </c>
      <c r="F3458">
        <v>166.16</v>
      </c>
      <c r="G3458">
        <v>166.16</v>
      </c>
      <c r="I3458" t="s">
        <v>6935</v>
      </c>
    </row>
    <row r="3459" spans="1:9">
      <c r="A3459" t="s">
        <v>19527</v>
      </c>
      <c r="B3459" t="s">
        <v>65</v>
      </c>
      <c r="C3459">
        <v>4790</v>
      </c>
      <c r="D3459" t="s">
        <v>12276</v>
      </c>
      <c r="E3459" t="s">
        <v>9</v>
      </c>
      <c r="F3459">
        <v>99.9</v>
      </c>
      <c r="G3459">
        <v>99.9</v>
      </c>
      <c r="I3459" t="s">
        <v>8951</v>
      </c>
    </row>
    <row r="3460" spans="1:9">
      <c r="A3460" t="s">
        <v>19528</v>
      </c>
      <c r="B3460" t="s">
        <v>65</v>
      </c>
      <c r="C3460">
        <v>40671</v>
      </c>
      <c r="D3460" t="s">
        <v>12277</v>
      </c>
      <c r="E3460" t="s">
        <v>9</v>
      </c>
      <c r="F3460">
        <v>118.28</v>
      </c>
      <c r="G3460">
        <v>118.28</v>
      </c>
      <c r="I3460" t="s">
        <v>6935</v>
      </c>
    </row>
    <row r="3461" spans="1:9">
      <c r="A3461" t="s">
        <v>19529</v>
      </c>
      <c r="B3461" t="s">
        <v>65</v>
      </c>
      <c r="C3461">
        <v>7552</v>
      </c>
      <c r="D3461" t="s">
        <v>12278</v>
      </c>
      <c r="E3461" t="s">
        <v>32</v>
      </c>
      <c r="F3461">
        <v>19.920000000000002</v>
      </c>
      <c r="G3461">
        <v>19.920000000000002</v>
      </c>
      <c r="I3461" t="s">
        <v>6935</v>
      </c>
    </row>
    <row r="3462" spans="1:9">
      <c r="A3462" t="s">
        <v>19530</v>
      </c>
      <c r="B3462" t="s">
        <v>65</v>
      </c>
      <c r="C3462">
        <v>4893</v>
      </c>
      <c r="D3462" t="s">
        <v>12279</v>
      </c>
      <c r="E3462" t="s">
        <v>32</v>
      </c>
      <c r="F3462">
        <v>14.7</v>
      </c>
      <c r="G3462">
        <v>14.7</v>
      </c>
      <c r="I3462" t="s">
        <v>6935</v>
      </c>
    </row>
    <row r="3463" spans="1:9">
      <c r="A3463" t="s">
        <v>19531</v>
      </c>
      <c r="B3463" t="s">
        <v>65</v>
      </c>
      <c r="C3463">
        <v>4894</v>
      </c>
      <c r="D3463" t="s">
        <v>12280</v>
      </c>
      <c r="E3463" t="s">
        <v>32</v>
      </c>
      <c r="F3463">
        <v>12.61</v>
      </c>
      <c r="G3463">
        <v>12.61</v>
      </c>
      <c r="I3463" t="s">
        <v>6935</v>
      </c>
    </row>
    <row r="3464" spans="1:9">
      <c r="A3464" t="s">
        <v>19532</v>
      </c>
      <c r="B3464" t="s">
        <v>65</v>
      </c>
      <c r="C3464">
        <v>4890</v>
      </c>
      <c r="D3464" t="s">
        <v>12281</v>
      </c>
      <c r="E3464" t="s">
        <v>32</v>
      </c>
      <c r="F3464">
        <v>8.07</v>
      </c>
      <c r="G3464">
        <v>8.07</v>
      </c>
      <c r="I3464" t="s">
        <v>6935</v>
      </c>
    </row>
    <row r="3465" spans="1:9">
      <c r="A3465" t="s">
        <v>19533</v>
      </c>
      <c r="B3465" t="s">
        <v>65</v>
      </c>
      <c r="C3465">
        <v>4888</v>
      </c>
      <c r="D3465" t="s">
        <v>12282</v>
      </c>
      <c r="E3465" t="s">
        <v>32</v>
      </c>
      <c r="F3465">
        <v>4.29</v>
      </c>
      <c r="G3465">
        <v>4.29</v>
      </c>
      <c r="I3465" t="s">
        <v>6935</v>
      </c>
    </row>
    <row r="3466" spans="1:9">
      <c r="A3466" t="s">
        <v>19534</v>
      </c>
      <c r="B3466" t="s">
        <v>65</v>
      </c>
      <c r="C3466">
        <v>12411</v>
      </c>
      <c r="D3466" t="s">
        <v>12283</v>
      </c>
      <c r="E3466" t="s">
        <v>32</v>
      </c>
      <c r="F3466">
        <v>43.46</v>
      </c>
      <c r="G3466">
        <v>43.46</v>
      </c>
      <c r="I3466" t="s">
        <v>6935</v>
      </c>
    </row>
    <row r="3467" spans="1:9">
      <c r="A3467" t="s">
        <v>19535</v>
      </c>
      <c r="B3467" t="s">
        <v>65</v>
      </c>
      <c r="C3467">
        <v>4891</v>
      </c>
      <c r="D3467" t="s">
        <v>12284</v>
      </c>
      <c r="E3467" t="s">
        <v>32</v>
      </c>
      <c r="F3467">
        <v>21.73</v>
      </c>
      <c r="G3467">
        <v>21.73</v>
      </c>
      <c r="I3467" t="s">
        <v>6935</v>
      </c>
    </row>
    <row r="3468" spans="1:9">
      <c r="A3468" t="s">
        <v>19536</v>
      </c>
      <c r="B3468" t="s">
        <v>65</v>
      </c>
      <c r="C3468">
        <v>4892</v>
      </c>
      <c r="D3468" t="s">
        <v>12285</v>
      </c>
      <c r="E3468" t="s">
        <v>32</v>
      </c>
      <c r="F3468">
        <v>60.85</v>
      </c>
      <c r="G3468">
        <v>60.85</v>
      </c>
      <c r="I3468" t="s">
        <v>6935</v>
      </c>
    </row>
    <row r="3469" spans="1:9">
      <c r="A3469" t="s">
        <v>19537</v>
      </c>
      <c r="B3469" t="s">
        <v>65</v>
      </c>
      <c r="C3469">
        <v>4889</v>
      </c>
      <c r="D3469" t="s">
        <v>12286</v>
      </c>
      <c r="E3469" t="s">
        <v>32</v>
      </c>
      <c r="F3469">
        <v>5.81</v>
      </c>
      <c r="G3469">
        <v>5.81</v>
      </c>
      <c r="I3469" t="s">
        <v>6935</v>
      </c>
    </row>
    <row r="3470" spans="1:9">
      <c r="A3470" t="s">
        <v>19538</v>
      </c>
      <c r="B3470" t="s">
        <v>65</v>
      </c>
      <c r="C3470">
        <v>12412</v>
      </c>
      <c r="D3470" t="s">
        <v>12287</v>
      </c>
      <c r="E3470" t="s">
        <v>32</v>
      </c>
      <c r="F3470">
        <v>113.09</v>
      </c>
      <c r="G3470">
        <v>113.09</v>
      </c>
      <c r="I3470" t="s">
        <v>6935</v>
      </c>
    </row>
    <row r="3471" spans="1:9">
      <c r="A3471" t="s">
        <v>19539</v>
      </c>
      <c r="B3471" t="s">
        <v>65</v>
      </c>
      <c r="C3471">
        <v>4907</v>
      </c>
      <c r="D3471" t="s">
        <v>12288</v>
      </c>
      <c r="E3471" t="s">
        <v>32</v>
      </c>
      <c r="F3471">
        <v>22.44</v>
      </c>
      <c r="G3471">
        <v>22.44</v>
      </c>
      <c r="I3471" t="s">
        <v>6935</v>
      </c>
    </row>
    <row r="3472" spans="1:9">
      <c r="A3472" t="s">
        <v>19540</v>
      </c>
      <c r="B3472" t="s">
        <v>65</v>
      </c>
      <c r="C3472">
        <v>4902</v>
      </c>
      <c r="D3472" t="s">
        <v>12289</v>
      </c>
      <c r="E3472" t="s">
        <v>32</v>
      </c>
      <c r="F3472">
        <v>58.22</v>
      </c>
      <c r="G3472">
        <v>58.22</v>
      </c>
      <c r="I3472" t="s">
        <v>6935</v>
      </c>
    </row>
    <row r="3473" spans="1:9">
      <c r="A3473" t="s">
        <v>19541</v>
      </c>
      <c r="B3473" t="s">
        <v>65</v>
      </c>
      <c r="C3473">
        <v>4741</v>
      </c>
      <c r="D3473" t="s">
        <v>12290</v>
      </c>
      <c r="E3473" t="s">
        <v>10</v>
      </c>
      <c r="F3473">
        <v>73.47</v>
      </c>
      <c r="G3473">
        <v>73.47</v>
      </c>
      <c r="I3473" t="s">
        <v>6935</v>
      </c>
    </row>
    <row r="3474" spans="1:9">
      <c r="A3474" t="s">
        <v>19542</v>
      </c>
      <c r="B3474" t="s">
        <v>65</v>
      </c>
      <c r="C3474">
        <v>4752</v>
      </c>
      <c r="D3474" t="s">
        <v>12291</v>
      </c>
      <c r="E3474" t="s">
        <v>62</v>
      </c>
      <c r="F3474">
        <v>23.74</v>
      </c>
      <c r="G3474">
        <v>26.54</v>
      </c>
      <c r="I3474" t="s">
        <v>6935</v>
      </c>
    </row>
    <row r="3475" spans="1:9">
      <c r="A3475" t="s">
        <v>19543</v>
      </c>
      <c r="B3475" t="s">
        <v>65</v>
      </c>
      <c r="C3475">
        <v>41091</v>
      </c>
      <c r="D3475" t="s">
        <v>12292</v>
      </c>
      <c r="E3475" t="s">
        <v>6706</v>
      </c>
      <c r="F3475">
        <v>4158.6000000000004</v>
      </c>
      <c r="G3475">
        <v>4650.9799999999996</v>
      </c>
      <c r="I3475" t="s">
        <v>6935</v>
      </c>
    </row>
    <row r="3476" spans="1:9">
      <c r="A3476" t="s">
        <v>19544</v>
      </c>
      <c r="B3476" t="s">
        <v>65</v>
      </c>
      <c r="C3476">
        <v>13954</v>
      </c>
      <c r="D3476" t="s">
        <v>12293</v>
      </c>
      <c r="E3476" t="s">
        <v>32</v>
      </c>
      <c r="F3476">
        <v>9574.08</v>
      </c>
      <c r="G3476">
        <v>9574.08</v>
      </c>
      <c r="I3476" t="s">
        <v>6935</v>
      </c>
    </row>
    <row r="3477" spans="1:9">
      <c r="A3477" t="s">
        <v>19545</v>
      </c>
      <c r="B3477" t="s">
        <v>65</v>
      </c>
      <c r="C3477">
        <v>3411</v>
      </c>
      <c r="D3477" t="s">
        <v>12294</v>
      </c>
      <c r="E3477" t="s">
        <v>11</v>
      </c>
      <c r="F3477">
        <v>57.18</v>
      </c>
      <c r="G3477">
        <v>57.18</v>
      </c>
      <c r="I3477" t="s">
        <v>6935</v>
      </c>
    </row>
    <row r="3478" spans="1:9">
      <c r="A3478" t="s">
        <v>19546</v>
      </c>
      <c r="B3478" t="s">
        <v>65</v>
      </c>
      <c r="C3478">
        <v>39995</v>
      </c>
      <c r="D3478" t="s">
        <v>12295</v>
      </c>
      <c r="E3478" t="s">
        <v>10</v>
      </c>
      <c r="F3478">
        <v>439.92</v>
      </c>
      <c r="G3478">
        <v>439.92</v>
      </c>
      <c r="I3478" t="s">
        <v>6935</v>
      </c>
    </row>
    <row r="3479" spans="1:9">
      <c r="A3479" t="s">
        <v>19547</v>
      </c>
      <c r="B3479" t="s">
        <v>65</v>
      </c>
      <c r="C3479">
        <v>11615</v>
      </c>
      <c r="D3479" t="s">
        <v>12296</v>
      </c>
      <c r="E3479" t="s">
        <v>9</v>
      </c>
      <c r="F3479">
        <v>3.73</v>
      </c>
      <c r="G3479">
        <v>3.73</v>
      </c>
      <c r="I3479" t="s">
        <v>6935</v>
      </c>
    </row>
    <row r="3480" spans="1:9">
      <c r="A3480" t="s">
        <v>19548</v>
      </c>
      <c r="B3480" t="s">
        <v>65</v>
      </c>
      <c r="C3480">
        <v>3408</v>
      </c>
      <c r="D3480" t="s">
        <v>12297</v>
      </c>
      <c r="E3480" t="s">
        <v>9</v>
      </c>
      <c r="F3480">
        <v>9.91</v>
      </c>
      <c r="G3480">
        <v>9.91</v>
      </c>
      <c r="I3480" t="s">
        <v>8951</v>
      </c>
    </row>
    <row r="3481" spans="1:9">
      <c r="A3481" t="s">
        <v>19549</v>
      </c>
      <c r="B3481" t="s">
        <v>65</v>
      </c>
      <c r="C3481">
        <v>3409</v>
      </c>
      <c r="D3481" t="s">
        <v>12298</v>
      </c>
      <c r="E3481" t="s">
        <v>9</v>
      </c>
      <c r="F3481">
        <v>24.77</v>
      </c>
      <c r="G3481">
        <v>24.77</v>
      </c>
      <c r="I3481" t="s">
        <v>6935</v>
      </c>
    </row>
    <row r="3482" spans="1:9">
      <c r="A3482" t="s">
        <v>19550</v>
      </c>
      <c r="B3482" t="s">
        <v>65</v>
      </c>
      <c r="C3482">
        <v>11427</v>
      </c>
      <c r="D3482" t="s">
        <v>12299</v>
      </c>
      <c r="E3482" t="s">
        <v>11</v>
      </c>
      <c r="F3482">
        <v>91.53</v>
      </c>
      <c r="G3482">
        <v>91.53</v>
      </c>
      <c r="I3482" t="s">
        <v>6935</v>
      </c>
    </row>
    <row r="3483" spans="1:9">
      <c r="A3483" t="s">
        <v>19551</v>
      </c>
      <c r="B3483" t="s">
        <v>65</v>
      </c>
      <c r="C3483">
        <v>4491</v>
      </c>
      <c r="D3483" t="s">
        <v>12300</v>
      </c>
      <c r="E3483" t="s">
        <v>12</v>
      </c>
      <c r="F3483">
        <v>8.14</v>
      </c>
      <c r="G3483">
        <v>8.14</v>
      </c>
      <c r="I3483" t="s">
        <v>6935</v>
      </c>
    </row>
    <row r="3484" spans="1:9">
      <c r="A3484" t="s">
        <v>19552</v>
      </c>
      <c r="B3484" t="s">
        <v>65</v>
      </c>
      <c r="C3484">
        <v>2745</v>
      </c>
      <c r="D3484" t="s">
        <v>12301</v>
      </c>
      <c r="E3484" t="s">
        <v>12</v>
      </c>
      <c r="F3484">
        <v>3.87</v>
      </c>
      <c r="G3484">
        <v>3.87</v>
      </c>
      <c r="I3484" t="s">
        <v>6935</v>
      </c>
    </row>
    <row r="3485" spans="1:9">
      <c r="A3485" t="s">
        <v>19553</v>
      </c>
      <c r="B3485" t="s">
        <v>65</v>
      </c>
      <c r="C3485">
        <v>14439</v>
      </c>
      <c r="D3485" t="s">
        <v>12302</v>
      </c>
      <c r="E3485" t="s">
        <v>12</v>
      </c>
      <c r="F3485">
        <v>4.8</v>
      </c>
      <c r="G3485">
        <v>4.8</v>
      </c>
      <c r="I3485" t="s">
        <v>6935</v>
      </c>
    </row>
    <row r="3486" spans="1:9">
      <c r="A3486" t="s">
        <v>19554</v>
      </c>
      <c r="B3486" t="s">
        <v>65</v>
      </c>
      <c r="C3486">
        <v>45238</v>
      </c>
      <c r="D3486" t="s">
        <v>15724</v>
      </c>
      <c r="E3486" t="s">
        <v>32</v>
      </c>
      <c r="F3486">
        <v>23.65</v>
      </c>
      <c r="G3486">
        <v>23.65</v>
      </c>
      <c r="I3486" t="s">
        <v>6935</v>
      </c>
    </row>
    <row r="3487" spans="1:9">
      <c r="A3487" t="s">
        <v>19555</v>
      </c>
      <c r="B3487" t="s">
        <v>65</v>
      </c>
      <c r="C3487">
        <v>44496</v>
      </c>
      <c r="D3487" t="s">
        <v>31925</v>
      </c>
      <c r="E3487" t="s">
        <v>32</v>
      </c>
      <c r="F3487">
        <v>161.75</v>
      </c>
      <c r="G3487">
        <v>161.75</v>
      </c>
      <c r="I3487" t="s">
        <v>6935</v>
      </c>
    </row>
    <row r="3488" spans="1:9">
      <c r="A3488" t="s">
        <v>19556</v>
      </c>
      <c r="B3488" t="s">
        <v>65</v>
      </c>
      <c r="C3488">
        <v>12362</v>
      </c>
      <c r="D3488" t="s">
        <v>12303</v>
      </c>
      <c r="E3488" t="s">
        <v>32</v>
      </c>
      <c r="F3488">
        <v>13.04</v>
      </c>
      <c r="G3488">
        <v>13.04</v>
      </c>
      <c r="I3488" t="s">
        <v>6935</v>
      </c>
    </row>
    <row r="3489" spans="1:9">
      <c r="A3489" t="s">
        <v>19557</v>
      </c>
      <c r="B3489" t="s">
        <v>65</v>
      </c>
      <c r="C3489">
        <v>421</v>
      </c>
      <c r="D3489" t="s">
        <v>12304</v>
      </c>
      <c r="E3489" t="s">
        <v>32</v>
      </c>
      <c r="F3489">
        <v>21</v>
      </c>
      <c r="G3489">
        <v>21</v>
      </c>
      <c r="I3489" t="s">
        <v>6935</v>
      </c>
    </row>
    <row r="3490" spans="1:9">
      <c r="A3490" t="s">
        <v>19558</v>
      </c>
      <c r="B3490" t="s">
        <v>65</v>
      </c>
      <c r="C3490">
        <v>14148</v>
      </c>
      <c r="D3490" t="s">
        <v>31926</v>
      </c>
      <c r="E3490" t="s">
        <v>32</v>
      </c>
      <c r="F3490">
        <v>1.01</v>
      </c>
      <c r="G3490">
        <v>1.01</v>
      </c>
      <c r="I3490" t="s">
        <v>6935</v>
      </c>
    </row>
    <row r="3491" spans="1:9">
      <c r="A3491" t="s">
        <v>19559</v>
      </c>
      <c r="B3491" t="s">
        <v>65</v>
      </c>
      <c r="C3491">
        <v>4341</v>
      </c>
      <c r="D3491" t="s">
        <v>12305</v>
      </c>
      <c r="E3491" t="s">
        <v>32</v>
      </c>
      <c r="F3491">
        <v>1.1200000000000001</v>
      </c>
      <c r="G3491">
        <v>1.1200000000000001</v>
      </c>
      <c r="I3491" t="s">
        <v>6935</v>
      </c>
    </row>
    <row r="3492" spans="1:9">
      <c r="A3492" t="s">
        <v>19560</v>
      </c>
      <c r="B3492" t="s">
        <v>65</v>
      </c>
      <c r="C3492">
        <v>4337</v>
      </c>
      <c r="D3492" t="s">
        <v>12306</v>
      </c>
      <c r="E3492" t="s">
        <v>32</v>
      </c>
      <c r="F3492">
        <v>2.83</v>
      </c>
      <c r="G3492">
        <v>2.83</v>
      </c>
      <c r="I3492" t="s">
        <v>6935</v>
      </c>
    </row>
    <row r="3493" spans="1:9">
      <c r="A3493" t="s">
        <v>19561</v>
      </c>
      <c r="B3493" t="s">
        <v>65</v>
      </c>
      <c r="C3493">
        <v>11971</v>
      </c>
      <c r="D3493" t="s">
        <v>12307</v>
      </c>
      <c r="E3493" t="s">
        <v>32</v>
      </c>
      <c r="F3493">
        <v>4.6900000000000004</v>
      </c>
      <c r="G3493">
        <v>4.6900000000000004</v>
      </c>
      <c r="I3493" t="s">
        <v>6935</v>
      </c>
    </row>
    <row r="3494" spans="1:9">
      <c r="A3494" t="s">
        <v>19562</v>
      </c>
      <c r="B3494" t="s">
        <v>65</v>
      </c>
      <c r="C3494">
        <v>4339</v>
      </c>
      <c r="D3494" t="s">
        <v>12308</v>
      </c>
      <c r="E3494" t="s">
        <v>32</v>
      </c>
      <c r="F3494">
        <v>0.6</v>
      </c>
      <c r="G3494">
        <v>0.6</v>
      </c>
      <c r="I3494" t="s">
        <v>6935</v>
      </c>
    </row>
    <row r="3495" spans="1:9">
      <c r="A3495" t="s">
        <v>19563</v>
      </c>
      <c r="B3495" t="s">
        <v>65</v>
      </c>
      <c r="C3495">
        <v>39997</v>
      </c>
      <c r="D3495" t="s">
        <v>12309</v>
      </c>
      <c r="E3495" t="s">
        <v>32</v>
      </c>
      <c r="F3495">
        <v>0.33</v>
      </c>
      <c r="G3495">
        <v>0.33</v>
      </c>
      <c r="I3495" t="s">
        <v>6935</v>
      </c>
    </row>
    <row r="3496" spans="1:9">
      <c r="A3496" t="s">
        <v>19564</v>
      </c>
      <c r="B3496" t="s">
        <v>65</v>
      </c>
      <c r="C3496">
        <v>4342</v>
      </c>
      <c r="D3496" t="s">
        <v>12310</v>
      </c>
      <c r="E3496" t="s">
        <v>32</v>
      </c>
      <c r="F3496">
        <v>0.25</v>
      </c>
      <c r="G3496">
        <v>0.25</v>
      </c>
      <c r="I3496" t="s">
        <v>6935</v>
      </c>
    </row>
    <row r="3497" spans="1:9">
      <c r="A3497" t="s">
        <v>19565</v>
      </c>
      <c r="B3497" t="s">
        <v>65</v>
      </c>
      <c r="C3497">
        <v>4330</v>
      </c>
      <c r="D3497" t="s">
        <v>12311</v>
      </c>
      <c r="E3497" t="s">
        <v>32</v>
      </c>
      <c r="F3497">
        <v>0.16</v>
      </c>
      <c r="G3497">
        <v>0.16</v>
      </c>
      <c r="I3497" t="s">
        <v>6935</v>
      </c>
    </row>
    <row r="3498" spans="1:9">
      <c r="A3498" t="s">
        <v>19566</v>
      </c>
      <c r="B3498" t="s">
        <v>65</v>
      </c>
      <c r="C3498">
        <v>4340</v>
      </c>
      <c r="D3498" t="s">
        <v>12312</v>
      </c>
      <c r="E3498" t="s">
        <v>32</v>
      </c>
      <c r="F3498">
        <v>1.31</v>
      </c>
      <c r="G3498">
        <v>1.31</v>
      </c>
      <c r="I3498" t="s">
        <v>6935</v>
      </c>
    </row>
    <row r="3499" spans="1:9">
      <c r="A3499" t="s">
        <v>19567</v>
      </c>
      <c r="B3499" t="s">
        <v>65</v>
      </c>
      <c r="C3499">
        <v>5088</v>
      </c>
      <c r="D3499" t="s">
        <v>12313</v>
      </c>
      <c r="E3499" t="s">
        <v>32</v>
      </c>
      <c r="F3499">
        <v>6.11</v>
      </c>
      <c r="G3499">
        <v>6.11</v>
      </c>
      <c r="I3499" t="s">
        <v>6935</v>
      </c>
    </row>
    <row r="3500" spans="1:9">
      <c r="A3500" t="s">
        <v>19568</v>
      </c>
      <c r="B3500" t="s">
        <v>65</v>
      </c>
      <c r="C3500">
        <v>11154</v>
      </c>
      <c r="D3500" t="s">
        <v>12314</v>
      </c>
      <c r="E3500" t="s">
        <v>32</v>
      </c>
      <c r="F3500">
        <v>1586.28</v>
      </c>
      <c r="G3500">
        <v>1586.28</v>
      </c>
      <c r="I3500" t="s">
        <v>6935</v>
      </c>
    </row>
    <row r="3501" spans="1:9">
      <c r="A3501" t="s">
        <v>19569</v>
      </c>
      <c r="B3501" t="s">
        <v>65</v>
      </c>
      <c r="C3501">
        <v>4989</v>
      </c>
      <c r="D3501" t="s">
        <v>12315</v>
      </c>
      <c r="E3501" t="s">
        <v>32</v>
      </c>
      <c r="F3501">
        <v>364.46</v>
      </c>
      <c r="G3501">
        <v>364.46</v>
      </c>
      <c r="I3501" t="s">
        <v>6935</v>
      </c>
    </row>
    <row r="3502" spans="1:9">
      <c r="A3502" t="s">
        <v>19570</v>
      </c>
      <c r="B3502" t="s">
        <v>65</v>
      </c>
      <c r="C3502">
        <v>4982</v>
      </c>
      <c r="D3502" t="s">
        <v>12316</v>
      </c>
      <c r="E3502" t="s">
        <v>32</v>
      </c>
      <c r="F3502">
        <v>341.84</v>
      </c>
      <c r="G3502">
        <v>341.84</v>
      </c>
      <c r="I3502" t="s">
        <v>6935</v>
      </c>
    </row>
    <row r="3503" spans="1:9">
      <c r="A3503" t="s">
        <v>19571</v>
      </c>
      <c r="B3503" t="s">
        <v>65</v>
      </c>
      <c r="C3503">
        <v>4962</v>
      </c>
      <c r="D3503" t="s">
        <v>12317</v>
      </c>
      <c r="E3503" t="s">
        <v>32</v>
      </c>
      <c r="F3503">
        <v>269.58999999999997</v>
      </c>
      <c r="G3503">
        <v>269.58999999999997</v>
      </c>
      <c r="I3503" t="s">
        <v>6935</v>
      </c>
    </row>
    <row r="3504" spans="1:9">
      <c r="A3504" t="s">
        <v>19572</v>
      </c>
      <c r="B3504" t="s">
        <v>65</v>
      </c>
      <c r="C3504">
        <v>4981</v>
      </c>
      <c r="D3504" t="s">
        <v>12318</v>
      </c>
      <c r="E3504" t="s">
        <v>32</v>
      </c>
      <c r="F3504">
        <v>240</v>
      </c>
      <c r="G3504">
        <v>240</v>
      </c>
      <c r="I3504" t="s">
        <v>8951</v>
      </c>
    </row>
    <row r="3505" spans="1:9">
      <c r="A3505" t="s">
        <v>19573</v>
      </c>
      <c r="B3505" t="s">
        <v>65</v>
      </c>
      <c r="C3505">
        <v>4964</v>
      </c>
      <c r="D3505" t="s">
        <v>12319</v>
      </c>
      <c r="E3505" t="s">
        <v>32</v>
      </c>
      <c r="F3505">
        <v>304.47000000000003</v>
      </c>
      <c r="G3505">
        <v>304.47000000000003</v>
      </c>
      <c r="I3505" t="s">
        <v>6935</v>
      </c>
    </row>
    <row r="3506" spans="1:9">
      <c r="A3506" t="s">
        <v>19574</v>
      </c>
      <c r="B3506" t="s">
        <v>65</v>
      </c>
      <c r="C3506">
        <v>4992</v>
      </c>
      <c r="D3506" t="s">
        <v>12320</v>
      </c>
      <c r="E3506" t="s">
        <v>32</v>
      </c>
      <c r="F3506">
        <v>297.41000000000003</v>
      </c>
      <c r="G3506">
        <v>297.41000000000003</v>
      </c>
      <c r="I3506" t="s">
        <v>6935</v>
      </c>
    </row>
    <row r="3507" spans="1:9">
      <c r="A3507" t="s">
        <v>19575</v>
      </c>
      <c r="B3507" t="s">
        <v>65</v>
      </c>
      <c r="C3507">
        <v>4987</v>
      </c>
      <c r="D3507" t="s">
        <v>12321</v>
      </c>
      <c r="E3507" t="s">
        <v>32</v>
      </c>
      <c r="F3507">
        <v>340.26</v>
      </c>
      <c r="G3507">
        <v>340.26</v>
      </c>
      <c r="I3507" t="s">
        <v>6935</v>
      </c>
    </row>
    <row r="3508" spans="1:9">
      <c r="A3508" t="s">
        <v>19576</v>
      </c>
      <c r="B3508" t="s">
        <v>65</v>
      </c>
      <c r="C3508">
        <v>4930</v>
      </c>
      <c r="D3508" t="s">
        <v>12322</v>
      </c>
      <c r="E3508" t="s">
        <v>9</v>
      </c>
      <c r="F3508">
        <v>671.89</v>
      </c>
      <c r="G3508">
        <v>671.89</v>
      </c>
      <c r="I3508" t="s">
        <v>6935</v>
      </c>
    </row>
    <row r="3509" spans="1:9">
      <c r="A3509" t="s">
        <v>19577</v>
      </c>
      <c r="B3509" t="s">
        <v>65</v>
      </c>
      <c r="C3509">
        <v>4998</v>
      </c>
      <c r="D3509" t="s">
        <v>12323</v>
      </c>
      <c r="E3509" t="s">
        <v>9</v>
      </c>
      <c r="F3509">
        <v>654.91999999999996</v>
      </c>
      <c r="G3509">
        <v>654.91999999999996</v>
      </c>
      <c r="I3509" t="s">
        <v>6935</v>
      </c>
    </row>
    <row r="3510" spans="1:9">
      <c r="A3510" t="s">
        <v>19578</v>
      </c>
      <c r="B3510" t="s">
        <v>65</v>
      </c>
      <c r="C3510">
        <v>39021</v>
      </c>
      <c r="D3510" t="s">
        <v>12324</v>
      </c>
      <c r="E3510" t="s">
        <v>32</v>
      </c>
      <c r="F3510">
        <v>714.39</v>
      </c>
      <c r="G3510">
        <v>714.39</v>
      </c>
      <c r="I3510" t="s">
        <v>6935</v>
      </c>
    </row>
    <row r="3511" spans="1:9">
      <c r="A3511" t="s">
        <v>19579</v>
      </c>
      <c r="B3511" t="s">
        <v>65</v>
      </c>
      <c r="C3511">
        <v>39022</v>
      </c>
      <c r="D3511" t="s">
        <v>12325</v>
      </c>
      <c r="E3511" t="s">
        <v>32</v>
      </c>
      <c r="F3511">
        <v>639.9</v>
      </c>
      <c r="G3511">
        <v>639.9</v>
      </c>
      <c r="I3511" t="s">
        <v>8951</v>
      </c>
    </row>
    <row r="3512" spans="1:9">
      <c r="A3512" t="s">
        <v>19580</v>
      </c>
      <c r="B3512" t="s">
        <v>65</v>
      </c>
      <c r="C3512">
        <v>39024</v>
      </c>
      <c r="D3512" t="s">
        <v>12326</v>
      </c>
      <c r="E3512" t="s">
        <v>32</v>
      </c>
      <c r="F3512">
        <v>799.11</v>
      </c>
      <c r="G3512">
        <v>799.11</v>
      </c>
      <c r="I3512" t="s">
        <v>6935</v>
      </c>
    </row>
    <row r="3513" spans="1:9">
      <c r="A3513" t="s">
        <v>19581</v>
      </c>
      <c r="B3513" t="s">
        <v>65</v>
      </c>
      <c r="C3513">
        <v>4914</v>
      </c>
      <c r="D3513" t="s">
        <v>12327</v>
      </c>
      <c r="E3513" t="s">
        <v>9</v>
      </c>
      <c r="F3513">
        <v>647.92999999999995</v>
      </c>
      <c r="G3513">
        <v>647.92999999999995</v>
      </c>
      <c r="I3513" t="s">
        <v>6935</v>
      </c>
    </row>
    <row r="3514" spans="1:9">
      <c r="A3514" t="s">
        <v>19582</v>
      </c>
      <c r="B3514" t="s">
        <v>65</v>
      </c>
      <c r="C3514">
        <v>4917</v>
      </c>
      <c r="D3514" t="s">
        <v>12328</v>
      </c>
      <c r="E3514" t="s">
        <v>9</v>
      </c>
      <c r="F3514">
        <v>447.47</v>
      </c>
      <c r="G3514">
        <v>447.47</v>
      </c>
      <c r="I3514" t="s">
        <v>8951</v>
      </c>
    </row>
    <row r="3515" spans="1:9">
      <c r="A3515" t="s">
        <v>19583</v>
      </c>
      <c r="B3515" t="s">
        <v>65</v>
      </c>
      <c r="C3515">
        <v>39025</v>
      </c>
      <c r="D3515" t="s">
        <v>12329</v>
      </c>
      <c r="E3515" t="s">
        <v>32</v>
      </c>
      <c r="F3515">
        <v>819.4</v>
      </c>
      <c r="G3515">
        <v>819.4</v>
      </c>
      <c r="I3515" t="s">
        <v>6935</v>
      </c>
    </row>
    <row r="3516" spans="1:9">
      <c r="A3516" t="s">
        <v>19584</v>
      </c>
      <c r="B3516" t="s">
        <v>65</v>
      </c>
      <c r="C3516">
        <v>4922</v>
      </c>
      <c r="D3516" t="s">
        <v>12330</v>
      </c>
      <c r="E3516" t="s">
        <v>9</v>
      </c>
      <c r="F3516">
        <v>415.07</v>
      </c>
      <c r="G3516">
        <v>415.07</v>
      </c>
      <c r="I3516" t="s">
        <v>6935</v>
      </c>
    </row>
    <row r="3517" spans="1:9">
      <c r="A3517" t="s">
        <v>19585</v>
      </c>
      <c r="B3517" t="s">
        <v>65</v>
      </c>
      <c r="C3517">
        <v>4911</v>
      </c>
      <c r="D3517" t="s">
        <v>12331</v>
      </c>
      <c r="E3517" t="s">
        <v>9</v>
      </c>
      <c r="F3517">
        <v>287.56</v>
      </c>
      <c r="G3517">
        <v>287.56</v>
      </c>
      <c r="I3517" t="s">
        <v>6935</v>
      </c>
    </row>
    <row r="3518" spans="1:9">
      <c r="A3518" t="s">
        <v>19586</v>
      </c>
      <c r="B3518" t="s">
        <v>65</v>
      </c>
      <c r="C3518">
        <v>37518</v>
      </c>
      <c r="D3518" t="s">
        <v>12332</v>
      </c>
      <c r="E3518" t="s">
        <v>9</v>
      </c>
      <c r="F3518">
        <v>467.28</v>
      </c>
      <c r="G3518">
        <v>467.28</v>
      </c>
      <c r="I3518" t="s">
        <v>6935</v>
      </c>
    </row>
    <row r="3519" spans="1:9">
      <c r="A3519" t="s">
        <v>19587</v>
      </c>
      <c r="B3519" t="s">
        <v>65</v>
      </c>
      <c r="C3519">
        <v>4910</v>
      </c>
      <c r="D3519" t="s">
        <v>12333</v>
      </c>
      <c r="E3519" t="s">
        <v>9</v>
      </c>
      <c r="F3519">
        <v>393.92</v>
      </c>
      <c r="G3519">
        <v>393.92</v>
      </c>
      <c r="I3519" t="s">
        <v>6935</v>
      </c>
    </row>
    <row r="3520" spans="1:9">
      <c r="A3520" t="s">
        <v>19588</v>
      </c>
      <c r="B3520" t="s">
        <v>65</v>
      </c>
      <c r="C3520">
        <v>4943</v>
      </c>
      <c r="D3520" t="s">
        <v>12334</v>
      </c>
      <c r="E3520" t="s">
        <v>9</v>
      </c>
      <c r="F3520">
        <v>586.85</v>
      </c>
      <c r="G3520">
        <v>586.85</v>
      </c>
      <c r="I3520" t="s">
        <v>6935</v>
      </c>
    </row>
    <row r="3521" spans="1:9">
      <c r="A3521" t="s">
        <v>19589</v>
      </c>
      <c r="B3521" t="s">
        <v>65</v>
      </c>
      <c r="C3521">
        <v>5002</v>
      </c>
      <c r="D3521" t="s">
        <v>12335</v>
      </c>
      <c r="E3521" t="s">
        <v>9</v>
      </c>
      <c r="F3521">
        <v>477.42</v>
      </c>
      <c r="G3521">
        <v>477.42</v>
      </c>
      <c r="I3521" t="s">
        <v>6935</v>
      </c>
    </row>
    <row r="3522" spans="1:9">
      <c r="A3522" t="s">
        <v>19590</v>
      </c>
      <c r="B3522" t="s">
        <v>65</v>
      </c>
      <c r="C3522">
        <v>4977</v>
      </c>
      <c r="D3522" t="s">
        <v>12336</v>
      </c>
      <c r="E3522" t="s">
        <v>9</v>
      </c>
      <c r="F3522">
        <v>322.27999999999997</v>
      </c>
      <c r="G3522">
        <v>322.27999999999997</v>
      </c>
      <c r="I3522" t="s">
        <v>6935</v>
      </c>
    </row>
    <row r="3523" spans="1:9">
      <c r="A3523" t="s">
        <v>19591</v>
      </c>
      <c r="B3523" t="s">
        <v>65</v>
      </c>
      <c r="C3523">
        <v>11364</v>
      </c>
      <c r="D3523" t="s">
        <v>12337</v>
      </c>
      <c r="E3523" t="s">
        <v>32</v>
      </c>
      <c r="F3523">
        <v>206.18</v>
      </c>
      <c r="G3523">
        <v>206.18</v>
      </c>
      <c r="I3523" t="s">
        <v>6935</v>
      </c>
    </row>
    <row r="3524" spans="1:9">
      <c r="A3524" t="s">
        <v>19592</v>
      </c>
      <c r="B3524" t="s">
        <v>65</v>
      </c>
      <c r="C3524">
        <v>11365</v>
      </c>
      <c r="D3524" t="s">
        <v>12338</v>
      </c>
      <c r="E3524" t="s">
        <v>32</v>
      </c>
      <c r="F3524">
        <v>213.96</v>
      </c>
      <c r="G3524">
        <v>213.96</v>
      </c>
      <c r="I3524" t="s">
        <v>6935</v>
      </c>
    </row>
    <row r="3525" spans="1:9">
      <c r="A3525" t="s">
        <v>19593</v>
      </c>
      <c r="B3525" t="s">
        <v>65</v>
      </c>
      <c r="C3525">
        <v>11366</v>
      </c>
      <c r="D3525" t="s">
        <v>12339</v>
      </c>
      <c r="E3525" t="s">
        <v>32</v>
      </c>
      <c r="F3525">
        <v>227.44</v>
      </c>
      <c r="G3525">
        <v>227.44</v>
      </c>
      <c r="I3525" t="s">
        <v>6935</v>
      </c>
    </row>
    <row r="3526" spans="1:9">
      <c r="A3526" t="s">
        <v>19594</v>
      </c>
      <c r="B3526" t="s">
        <v>65</v>
      </c>
      <c r="C3526">
        <v>43777</v>
      </c>
      <c r="D3526" t="s">
        <v>12340</v>
      </c>
      <c r="E3526" t="s">
        <v>32</v>
      </c>
      <c r="F3526">
        <v>267.17</v>
      </c>
      <c r="G3526">
        <v>267.17</v>
      </c>
      <c r="I3526" t="s">
        <v>6935</v>
      </c>
    </row>
    <row r="3527" spans="1:9">
      <c r="A3527" t="s">
        <v>19595</v>
      </c>
      <c r="B3527" t="s">
        <v>65</v>
      </c>
      <c r="C3527">
        <v>20322</v>
      </c>
      <c r="D3527" t="s">
        <v>12341</v>
      </c>
      <c r="E3527" t="s">
        <v>32</v>
      </c>
      <c r="F3527">
        <v>248.01</v>
      </c>
      <c r="G3527">
        <v>248.01</v>
      </c>
      <c r="I3527" t="s">
        <v>6935</v>
      </c>
    </row>
    <row r="3528" spans="1:9">
      <c r="A3528" t="s">
        <v>19596</v>
      </c>
      <c r="B3528" t="s">
        <v>65</v>
      </c>
      <c r="C3528">
        <v>10553</v>
      </c>
      <c r="D3528" t="s">
        <v>12342</v>
      </c>
      <c r="E3528" t="s">
        <v>32</v>
      </c>
      <c r="F3528">
        <v>225.19</v>
      </c>
      <c r="G3528">
        <v>225.19</v>
      </c>
      <c r="I3528" t="s">
        <v>6935</v>
      </c>
    </row>
    <row r="3529" spans="1:9">
      <c r="A3529" t="s">
        <v>19597</v>
      </c>
      <c r="B3529" t="s">
        <v>65</v>
      </c>
      <c r="C3529">
        <v>5020</v>
      </c>
      <c r="D3529" t="s">
        <v>12343</v>
      </c>
      <c r="E3529" t="s">
        <v>32</v>
      </c>
      <c r="F3529">
        <v>237.42</v>
      </c>
      <c r="G3529">
        <v>237.42</v>
      </c>
      <c r="I3529" t="s">
        <v>6935</v>
      </c>
    </row>
    <row r="3530" spans="1:9">
      <c r="A3530" t="s">
        <v>19598</v>
      </c>
      <c r="B3530" t="s">
        <v>65</v>
      </c>
      <c r="C3530">
        <v>10554</v>
      </c>
      <c r="D3530" t="s">
        <v>12344</v>
      </c>
      <c r="E3530" t="s">
        <v>32</v>
      </c>
      <c r="F3530">
        <v>227.19</v>
      </c>
      <c r="G3530">
        <v>227.19</v>
      </c>
      <c r="I3530" t="s">
        <v>6935</v>
      </c>
    </row>
    <row r="3531" spans="1:9">
      <c r="A3531" t="s">
        <v>19599</v>
      </c>
      <c r="B3531" t="s">
        <v>65</v>
      </c>
      <c r="C3531">
        <v>10555</v>
      </c>
      <c r="D3531" t="s">
        <v>12345</v>
      </c>
      <c r="E3531" t="s">
        <v>32</v>
      </c>
      <c r="F3531">
        <v>247.76</v>
      </c>
      <c r="G3531">
        <v>247.76</v>
      </c>
      <c r="I3531" t="s">
        <v>6935</v>
      </c>
    </row>
    <row r="3532" spans="1:9">
      <c r="A3532" t="s">
        <v>19600</v>
      </c>
      <c r="B3532" t="s">
        <v>65</v>
      </c>
      <c r="C3532">
        <v>10556</v>
      </c>
      <c r="D3532" t="s">
        <v>12346</v>
      </c>
      <c r="E3532" t="s">
        <v>32</v>
      </c>
      <c r="F3532">
        <v>329.42</v>
      </c>
      <c r="G3532">
        <v>329.42</v>
      </c>
      <c r="I3532" t="s">
        <v>6935</v>
      </c>
    </row>
    <row r="3533" spans="1:9">
      <c r="A3533" t="s">
        <v>19601</v>
      </c>
      <c r="B3533" t="s">
        <v>65</v>
      </c>
      <c r="C3533">
        <v>39502</v>
      </c>
      <c r="D3533" t="s">
        <v>12347</v>
      </c>
      <c r="E3533" t="s">
        <v>32</v>
      </c>
      <c r="F3533">
        <v>462.58</v>
      </c>
      <c r="G3533">
        <v>462.58</v>
      </c>
      <c r="I3533" t="s">
        <v>6935</v>
      </c>
    </row>
    <row r="3534" spans="1:9">
      <c r="A3534" t="s">
        <v>19602</v>
      </c>
      <c r="B3534" t="s">
        <v>65</v>
      </c>
      <c r="C3534">
        <v>39504</v>
      </c>
      <c r="D3534" t="s">
        <v>12348</v>
      </c>
      <c r="E3534" t="s">
        <v>32</v>
      </c>
      <c r="F3534">
        <v>511.53</v>
      </c>
      <c r="G3534">
        <v>511.53</v>
      </c>
      <c r="I3534" t="s">
        <v>6935</v>
      </c>
    </row>
    <row r="3535" spans="1:9">
      <c r="A3535" t="s">
        <v>19603</v>
      </c>
      <c r="B3535" t="s">
        <v>65</v>
      </c>
      <c r="C3535">
        <v>39503</v>
      </c>
      <c r="D3535" t="s">
        <v>12349</v>
      </c>
      <c r="E3535" t="s">
        <v>32</v>
      </c>
      <c r="F3535">
        <v>538.37</v>
      </c>
      <c r="G3535">
        <v>538.37</v>
      </c>
      <c r="I3535" t="s">
        <v>6935</v>
      </c>
    </row>
    <row r="3536" spans="1:9">
      <c r="A3536" t="s">
        <v>19604</v>
      </c>
      <c r="B3536" t="s">
        <v>65</v>
      </c>
      <c r="C3536">
        <v>39505</v>
      </c>
      <c r="D3536" t="s">
        <v>12350</v>
      </c>
      <c r="E3536" t="s">
        <v>32</v>
      </c>
      <c r="F3536">
        <v>580.16999999999996</v>
      </c>
      <c r="G3536">
        <v>580.16999999999996</v>
      </c>
      <c r="I3536" t="s">
        <v>6935</v>
      </c>
    </row>
    <row r="3537" spans="1:9">
      <c r="A3537" t="s">
        <v>19605</v>
      </c>
      <c r="B3537" t="s">
        <v>65</v>
      </c>
      <c r="C3537">
        <v>5028</v>
      </c>
      <c r="D3537" t="s">
        <v>12351</v>
      </c>
      <c r="E3537" t="s">
        <v>9</v>
      </c>
      <c r="F3537">
        <v>788.56</v>
      </c>
      <c r="G3537">
        <v>788.56</v>
      </c>
      <c r="I3537" t="s">
        <v>6935</v>
      </c>
    </row>
    <row r="3538" spans="1:9">
      <c r="A3538" t="s">
        <v>19606</v>
      </c>
      <c r="B3538" t="s">
        <v>65</v>
      </c>
      <c r="C3538">
        <v>4969</v>
      </c>
      <c r="D3538" t="s">
        <v>12352</v>
      </c>
      <c r="E3538" t="s">
        <v>9</v>
      </c>
      <c r="F3538">
        <v>455.8</v>
      </c>
      <c r="G3538">
        <v>455.8</v>
      </c>
      <c r="I3538" t="s">
        <v>8951</v>
      </c>
    </row>
    <row r="3539" spans="1:9">
      <c r="A3539" t="s">
        <v>19607</v>
      </c>
      <c r="B3539" t="s">
        <v>65</v>
      </c>
      <c r="C3539">
        <v>44471</v>
      </c>
      <c r="D3539" t="s">
        <v>31927</v>
      </c>
      <c r="E3539" t="s">
        <v>32</v>
      </c>
      <c r="F3539">
        <v>468.79</v>
      </c>
      <c r="G3539">
        <v>468.79</v>
      </c>
      <c r="I3539" t="s">
        <v>6935</v>
      </c>
    </row>
    <row r="3540" spans="1:9">
      <c r="A3540" t="s">
        <v>19608</v>
      </c>
      <c r="B3540" t="s">
        <v>65</v>
      </c>
      <c r="C3540">
        <v>4944</v>
      </c>
      <c r="D3540" t="s">
        <v>31928</v>
      </c>
      <c r="E3540" t="s">
        <v>9</v>
      </c>
      <c r="F3540">
        <v>877.35</v>
      </c>
      <c r="G3540">
        <v>877.35</v>
      </c>
      <c r="I3540" t="s">
        <v>6935</v>
      </c>
    </row>
    <row r="3541" spans="1:9">
      <c r="A3541" t="s">
        <v>19609</v>
      </c>
      <c r="B3541" t="s">
        <v>65</v>
      </c>
      <c r="C3541">
        <v>21102</v>
      </c>
      <c r="D3541" t="s">
        <v>12353</v>
      </c>
      <c r="E3541" t="s">
        <v>32</v>
      </c>
      <c r="F3541">
        <v>56.13</v>
      </c>
      <c r="G3541">
        <v>56.13</v>
      </c>
      <c r="I3541" t="s">
        <v>6935</v>
      </c>
    </row>
    <row r="3542" spans="1:9">
      <c r="A3542" t="s">
        <v>19610</v>
      </c>
      <c r="B3542" t="s">
        <v>65</v>
      </c>
      <c r="C3542">
        <v>21101</v>
      </c>
      <c r="D3542" t="s">
        <v>12354</v>
      </c>
      <c r="E3542" t="s">
        <v>32</v>
      </c>
      <c r="F3542">
        <v>36.049999999999997</v>
      </c>
      <c r="G3542">
        <v>36.049999999999997</v>
      </c>
      <c r="I3542" t="s">
        <v>6935</v>
      </c>
    </row>
    <row r="3543" spans="1:9">
      <c r="A3543" t="s">
        <v>19611</v>
      </c>
      <c r="B3543" t="s">
        <v>65</v>
      </c>
      <c r="C3543">
        <v>34713</v>
      </c>
      <c r="D3543" t="s">
        <v>12355</v>
      </c>
      <c r="E3543" t="s">
        <v>9</v>
      </c>
      <c r="F3543">
        <v>435.2</v>
      </c>
      <c r="G3543">
        <v>435.2</v>
      </c>
      <c r="I3543" t="s">
        <v>6935</v>
      </c>
    </row>
    <row r="3544" spans="1:9">
      <c r="A3544" t="s">
        <v>19612</v>
      </c>
      <c r="B3544" t="s">
        <v>65</v>
      </c>
      <c r="C3544">
        <v>37563</v>
      </c>
      <c r="D3544" t="s">
        <v>12356</v>
      </c>
      <c r="E3544" t="s">
        <v>9</v>
      </c>
      <c r="F3544">
        <v>739.33</v>
      </c>
      <c r="G3544">
        <v>739.33</v>
      </c>
      <c r="I3544" t="s">
        <v>6935</v>
      </c>
    </row>
    <row r="3545" spans="1:9">
      <c r="A3545" t="s">
        <v>19613</v>
      </c>
      <c r="B3545" t="s">
        <v>65</v>
      </c>
      <c r="C3545">
        <v>4948</v>
      </c>
      <c r="D3545" t="s">
        <v>12357</v>
      </c>
      <c r="E3545" t="s">
        <v>9</v>
      </c>
      <c r="F3545">
        <v>643.23</v>
      </c>
      <c r="G3545">
        <v>643.23</v>
      </c>
      <c r="I3545" t="s">
        <v>6935</v>
      </c>
    </row>
    <row r="3546" spans="1:9">
      <c r="A3546" t="s">
        <v>19614</v>
      </c>
      <c r="B3546" t="s">
        <v>65</v>
      </c>
      <c r="C3546">
        <v>37561</v>
      </c>
      <c r="D3546" t="s">
        <v>12358</v>
      </c>
      <c r="E3546" t="s">
        <v>9</v>
      </c>
      <c r="F3546">
        <v>599.9</v>
      </c>
      <c r="G3546">
        <v>599.9</v>
      </c>
      <c r="I3546" t="s">
        <v>6935</v>
      </c>
    </row>
    <row r="3547" spans="1:9">
      <c r="A3547" t="s">
        <v>19615</v>
      </c>
      <c r="B3547" t="s">
        <v>65</v>
      </c>
      <c r="C3547">
        <v>37562</v>
      </c>
      <c r="D3547" t="s">
        <v>12359</v>
      </c>
      <c r="E3547" t="s">
        <v>9</v>
      </c>
      <c r="F3547">
        <v>786.54</v>
      </c>
      <c r="G3547">
        <v>786.54</v>
      </c>
      <c r="I3547" t="s">
        <v>6935</v>
      </c>
    </row>
    <row r="3548" spans="1:9">
      <c r="A3548" t="s">
        <v>19616</v>
      </c>
      <c r="B3548" t="s">
        <v>65</v>
      </c>
      <c r="C3548">
        <v>14164</v>
      </c>
      <c r="D3548" t="s">
        <v>12360</v>
      </c>
      <c r="E3548" t="s">
        <v>32</v>
      </c>
      <c r="F3548">
        <v>1647.14</v>
      </c>
      <c r="G3548">
        <v>1647.14</v>
      </c>
      <c r="I3548" t="s">
        <v>6935</v>
      </c>
    </row>
    <row r="3549" spans="1:9">
      <c r="A3549" t="s">
        <v>19617</v>
      </c>
      <c r="B3549" t="s">
        <v>65</v>
      </c>
      <c r="C3549">
        <v>14163</v>
      </c>
      <c r="D3549" t="s">
        <v>12361</v>
      </c>
      <c r="E3549" t="s">
        <v>32</v>
      </c>
      <c r="F3549">
        <v>1872.09</v>
      </c>
      <c r="G3549">
        <v>1872.09</v>
      </c>
      <c r="I3549" t="s">
        <v>6935</v>
      </c>
    </row>
    <row r="3550" spans="1:9">
      <c r="A3550" t="s">
        <v>19618</v>
      </c>
      <c r="B3550" t="s">
        <v>65</v>
      </c>
      <c r="C3550">
        <v>5051</v>
      </c>
      <c r="D3550" t="s">
        <v>12362</v>
      </c>
      <c r="E3550" t="s">
        <v>32</v>
      </c>
      <c r="F3550">
        <v>1592.18</v>
      </c>
      <c r="G3550">
        <v>1592.18</v>
      </c>
      <c r="I3550" t="s">
        <v>6935</v>
      </c>
    </row>
    <row r="3551" spans="1:9">
      <c r="A3551" t="s">
        <v>19619</v>
      </c>
      <c r="B3551" t="s">
        <v>65</v>
      </c>
      <c r="C3551">
        <v>5052</v>
      </c>
      <c r="D3551" t="s">
        <v>12363</v>
      </c>
      <c r="E3551" t="s">
        <v>32</v>
      </c>
      <c r="F3551">
        <v>1186.27</v>
      </c>
      <c r="G3551">
        <v>1186.27</v>
      </c>
      <c r="I3551" t="s">
        <v>8951</v>
      </c>
    </row>
    <row r="3552" spans="1:9">
      <c r="A3552" t="s">
        <v>19620</v>
      </c>
      <c r="B3552" t="s">
        <v>65</v>
      </c>
      <c r="C3552">
        <v>14162</v>
      </c>
      <c r="D3552" t="s">
        <v>12364</v>
      </c>
      <c r="E3552" t="s">
        <v>32</v>
      </c>
      <c r="F3552">
        <v>1589.87</v>
      </c>
      <c r="G3552">
        <v>1589.87</v>
      </c>
      <c r="I3552" t="s">
        <v>6935</v>
      </c>
    </row>
    <row r="3553" spans="1:9">
      <c r="A3553" t="s">
        <v>19621</v>
      </c>
      <c r="B3553" t="s">
        <v>65</v>
      </c>
      <c r="C3553">
        <v>14166</v>
      </c>
      <c r="D3553" t="s">
        <v>12365</v>
      </c>
      <c r="E3553" t="s">
        <v>32</v>
      </c>
      <c r="F3553">
        <v>1201.33</v>
      </c>
      <c r="G3553">
        <v>1201.33</v>
      </c>
      <c r="I3553" t="s">
        <v>6935</v>
      </c>
    </row>
    <row r="3554" spans="1:9">
      <c r="A3554" t="s">
        <v>19622</v>
      </c>
      <c r="B3554" t="s">
        <v>65</v>
      </c>
      <c r="C3554">
        <v>14165</v>
      </c>
      <c r="D3554" t="s">
        <v>12366</v>
      </c>
      <c r="E3554" t="s">
        <v>32</v>
      </c>
      <c r="F3554">
        <v>1664.28</v>
      </c>
      <c r="G3554">
        <v>1664.28</v>
      </c>
      <c r="I3554" t="s">
        <v>6935</v>
      </c>
    </row>
    <row r="3555" spans="1:9">
      <c r="A3555" t="s">
        <v>19623</v>
      </c>
      <c r="B3555" t="s">
        <v>65</v>
      </c>
      <c r="C3555">
        <v>5050</v>
      </c>
      <c r="D3555" t="s">
        <v>12367</v>
      </c>
      <c r="E3555" t="s">
        <v>32</v>
      </c>
      <c r="F3555">
        <v>409.62</v>
      </c>
      <c r="G3555">
        <v>409.62</v>
      </c>
      <c r="I3555" t="s">
        <v>6935</v>
      </c>
    </row>
    <row r="3556" spans="1:9">
      <c r="A3556" t="s">
        <v>19624</v>
      </c>
      <c r="B3556" t="s">
        <v>65</v>
      </c>
      <c r="C3556">
        <v>12366</v>
      </c>
      <c r="D3556" t="s">
        <v>12368</v>
      </c>
      <c r="E3556" t="s">
        <v>32</v>
      </c>
      <c r="F3556">
        <v>1057.1500000000001</v>
      </c>
      <c r="G3556">
        <v>1057.1500000000001</v>
      </c>
      <c r="I3556" t="s">
        <v>6935</v>
      </c>
    </row>
    <row r="3557" spans="1:9">
      <c r="A3557" t="s">
        <v>19625</v>
      </c>
      <c r="B3557" t="s">
        <v>65</v>
      </c>
      <c r="C3557">
        <v>5045</v>
      </c>
      <c r="D3557" t="s">
        <v>12369</v>
      </c>
      <c r="E3557" t="s">
        <v>32</v>
      </c>
      <c r="F3557">
        <v>1460.4</v>
      </c>
      <c r="G3557">
        <v>1460.4</v>
      </c>
      <c r="I3557" t="s">
        <v>6935</v>
      </c>
    </row>
    <row r="3558" spans="1:9">
      <c r="A3558" t="s">
        <v>19626</v>
      </c>
      <c r="B3558" t="s">
        <v>65</v>
      </c>
      <c r="C3558">
        <v>5035</v>
      </c>
      <c r="D3558" t="s">
        <v>12370</v>
      </c>
      <c r="E3558" t="s">
        <v>32</v>
      </c>
      <c r="F3558">
        <v>1679.11</v>
      </c>
      <c r="G3558">
        <v>1679.11</v>
      </c>
      <c r="I3558" t="s">
        <v>6935</v>
      </c>
    </row>
    <row r="3559" spans="1:9">
      <c r="A3559" t="s">
        <v>19627</v>
      </c>
      <c r="B3559" t="s">
        <v>65</v>
      </c>
      <c r="C3559">
        <v>41180</v>
      </c>
      <c r="D3559" t="s">
        <v>12371</v>
      </c>
      <c r="E3559" t="s">
        <v>32</v>
      </c>
      <c r="F3559">
        <v>3774.61</v>
      </c>
      <c r="G3559">
        <v>3774.61</v>
      </c>
      <c r="I3559" t="s">
        <v>6935</v>
      </c>
    </row>
    <row r="3560" spans="1:9">
      <c r="A3560" t="s">
        <v>19628</v>
      </c>
      <c r="B3560" t="s">
        <v>65</v>
      </c>
      <c r="C3560">
        <v>41181</v>
      </c>
      <c r="D3560" t="s">
        <v>12372</v>
      </c>
      <c r="E3560" t="s">
        <v>32</v>
      </c>
      <c r="F3560">
        <v>4997.47</v>
      </c>
      <c r="G3560">
        <v>4997.47</v>
      </c>
      <c r="I3560" t="s">
        <v>6935</v>
      </c>
    </row>
    <row r="3561" spans="1:9">
      <c r="A3561" t="s">
        <v>19629</v>
      </c>
      <c r="B3561" t="s">
        <v>65</v>
      </c>
      <c r="C3561">
        <v>41182</v>
      </c>
      <c r="D3561" t="s">
        <v>12373</v>
      </c>
      <c r="E3561" t="s">
        <v>32</v>
      </c>
      <c r="F3561">
        <v>7169.29</v>
      </c>
      <c r="G3561">
        <v>7169.29</v>
      </c>
      <c r="I3561" t="s">
        <v>6935</v>
      </c>
    </row>
    <row r="3562" spans="1:9">
      <c r="A3562" t="s">
        <v>19630</v>
      </c>
      <c r="B3562" t="s">
        <v>65</v>
      </c>
      <c r="C3562">
        <v>41183</v>
      </c>
      <c r="D3562" t="s">
        <v>12374</v>
      </c>
      <c r="E3562" t="s">
        <v>32</v>
      </c>
      <c r="F3562">
        <v>8951</v>
      </c>
      <c r="G3562">
        <v>8951</v>
      </c>
      <c r="I3562" t="s">
        <v>6935</v>
      </c>
    </row>
    <row r="3563" spans="1:9">
      <c r="A3563" t="s">
        <v>19631</v>
      </c>
      <c r="B3563" t="s">
        <v>65</v>
      </c>
      <c r="C3563">
        <v>41184</v>
      </c>
      <c r="D3563" t="s">
        <v>12375</v>
      </c>
      <c r="E3563" t="s">
        <v>32</v>
      </c>
      <c r="F3563">
        <v>13628.45</v>
      </c>
      <c r="G3563">
        <v>13628.45</v>
      </c>
      <c r="I3563" t="s">
        <v>6935</v>
      </c>
    </row>
    <row r="3564" spans="1:9">
      <c r="A3564" t="s">
        <v>19632</v>
      </c>
      <c r="B3564" t="s">
        <v>65</v>
      </c>
      <c r="C3564">
        <v>41185</v>
      </c>
      <c r="D3564" t="s">
        <v>12376</v>
      </c>
      <c r="E3564" t="s">
        <v>32</v>
      </c>
      <c r="F3564">
        <v>5054.04</v>
      </c>
      <c r="G3564">
        <v>5054.04</v>
      </c>
      <c r="I3564" t="s">
        <v>6935</v>
      </c>
    </row>
    <row r="3565" spans="1:9">
      <c r="A3565" t="s">
        <v>19633</v>
      </c>
      <c r="B3565" t="s">
        <v>65</v>
      </c>
      <c r="C3565">
        <v>41186</v>
      </c>
      <c r="D3565" t="s">
        <v>12377</v>
      </c>
      <c r="E3565" t="s">
        <v>32</v>
      </c>
      <c r="F3565">
        <v>7082.65</v>
      </c>
      <c r="G3565">
        <v>7082.65</v>
      </c>
      <c r="I3565" t="s">
        <v>6935</v>
      </c>
    </row>
    <row r="3566" spans="1:9">
      <c r="A3566" t="s">
        <v>19634</v>
      </c>
      <c r="B3566" t="s">
        <v>65</v>
      </c>
      <c r="C3566">
        <v>41187</v>
      </c>
      <c r="D3566" t="s">
        <v>12378</v>
      </c>
      <c r="E3566" t="s">
        <v>32</v>
      </c>
      <c r="F3566">
        <v>9498.43</v>
      </c>
      <c r="G3566">
        <v>9498.43</v>
      </c>
      <c r="I3566" t="s">
        <v>6935</v>
      </c>
    </row>
    <row r="3567" spans="1:9">
      <c r="A3567" t="s">
        <v>19635</v>
      </c>
      <c r="B3567" t="s">
        <v>65</v>
      </c>
      <c r="C3567">
        <v>41188</v>
      </c>
      <c r="D3567" t="s">
        <v>12379</v>
      </c>
      <c r="E3567" t="s">
        <v>32</v>
      </c>
      <c r="F3567">
        <v>12146.37</v>
      </c>
      <c r="G3567">
        <v>12146.37</v>
      </c>
      <c r="I3567" t="s">
        <v>6935</v>
      </c>
    </row>
    <row r="3568" spans="1:9">
      <c r="A3568" t="s">
        <v>19636</v>
      </c>
      <c r="B3568" t="s">
        <v>65</v>
      </c>
      <c r="C3568">
        <v>5036</v>
      </c>
      <c r="D3568" t="s">
        <v>12380</v>
      </c>
      <c r="E3568" t="s">
        <v>32</v>
      </c>
      <c r="F3568">
        <v>2576.06</v>
      </c>
      <c r="G3568">
        <v>2576.06</v>
      </c>
      <c r="I3568" t="s">
        <v>6935</v>
      </c>
    </row>
    <row r="3569" spans="1:9">
      <c r="A3569" t="s">
        <v>19637</v>
      </c>
      <c r="B3569" t="s">
        <v>65</v>
      </c>
      <c r="C3569">
        <v>41189</v>
      </c>
      <c r="D3569" t="s">
        <v>12381</v>
      </c>
      <c r="E3569" t="s">
        <v>32</v>
      </c>
      <c r="F3569">
        <v>15615.43</v>
      </c>
      <c r="G3569">
        <v>15615.43</v>
      </c>
      <c r="I3569" t="s">
        <v>6935</v>
      </c>
    </row>
    <row r="3570" spans="1:9">
      <c r="A3570" t="s">
        <v>19638</v>
      </c>
      <c r="B3570" t="s">
        <v>65</v>
      </c>
      <c r="C3570">
        <v>41190</v>
      </c>
      <c r="D3570" t="s">
        <v>12382</v>
      </c>
      <c r="E3570" t="s">
        <v>32</v>
      </c>
      <c r="F3570">
        <v>5430.5</v>
      </c>
      <c r="G3570">
        <v>5430.5</v>
      </c>
      <c r="I3570" t="s">
        <v>6935</v>
      </c>
    </row>
    <row r="3571" spans="1:9">
      <c r="A3571" t="s">
        <v>19639</v>
      </c>
      <c r="B3571" t="s">
        <v>65</v>
      </c>
      <c r="C3571">
        <v>41191</v>
      </c>
      <c r="D3571" t="s">
        <v>12383</v>
      </c>
      <c r="E3571" t="s">
        <v>32</v>
      </c>
      <c r="F3571">
        <v>8327.4699999999993</v>
      </c>
      <c r="G3571">
        <v>8327.4699999999993</v>
      </c>
      <c r="I3571" t="s">
        <v>6935</v>
      </c>
    </row>
    <row r="3572" spans="1:9">
      <c r="A3572" t="s">
        <v>19640</v>
      </c>
      <c r="B3572" t="s">
        <v>65</v>
      </c>
      <c r="C3572">
        <v>41192</v>
      </c>
      <c r="D3572" t="s">
        <v>12384</v>
      </c>
      <c r="E3572" t="s">
        <v>32</v>
      </c>
      <c r="F3572">
        <v>8681.32</v>
      </c>
      <c r="G3572">
        <v>8681.32</v>
      </c>
      <c r="I3572" t="s">
        <v>6935</v>
      </c>
    </row>
    <row r="3573" spans="1:9">
      <c r="A3573" t="s">
        <v>19641</v>
      </c>
      <c r="B3573" t="s">
        <v>65</v>
      </c>
      <c r="C3573">
        <v>41193</v>
      </c>
      <c r="D3573" t="s">
        <v>12385</v>
      </c>
      <c r="E3573" t="s">
        <v>32</v>
      </c>
      <c r="F3573">
        <v>14184.99</v>
      </c>
      <c r="G3573">
        <v>14184.99</v>
      </c>
      <c r="I3573" t="s">
        <v>6935</v>
      </c>
    </row>
    <row r="3574" spans="1:9">
      <c r="A3574" t="s">
        <v>19642</v>
      </c>
      <c r="B3574" t="s">
        <v>65</v>
      </c>
      <c r="C3574">
        <v>41194</v>
      </c>
      <c r="D3574" t="s">
        <v>12386</v>
      </c>
      <c r="E3574" t="s">
        <v>32</v>
      </c>
      <c r="F3574">
        <v>16925.91</v>
      </c>
      <c r="G3574">
        <v>16925.91</v>
      </c>
      <c r="I3574" t="s">
        <v>6935</v>
      </c>
    </row>
    <row r="3575" spans="1:9">
      <c r="A3575" t="s">
        <v>19643</v>
      </c>
      <c r="B3575" t="s">
        <v>65</v>
      </c>
      <c r="C3575">
        <v>5044</v>
      </c>
      <c r="D3575" t="s">
        <v>12387</v>
      </c>
      <c r="E3575" t="s">
        <v>32</v>
      </c>
      <c r="F3575">
        <v>910.79</v>
      </c>
      <c r="G3575">
        <v>910.79</v>
      </c>
      <c r="I3575" t="s">
        <v>6935</v>
      </c>
    </row>
    <row r="3576" spans="1:9">
      <c r="A3576" t="s">
        <v>19644</v>
      </c>
      <c r="B3576" t="s">
        <v>65</v>
      </c>
      <c r="C3576">
        <v>5059</v>
      </c>
      <c r="D3576" t="s">
        <v>12388</v>
      </c>
      <c r="E3576" t="s">
        <v>32</v>
      </c>
      <c r="F3576">
        <v>1089.19</v>
      </c>
      <c r="G3576">
        <v>1089.19</v>
      </c>
      <c r="I3576" t="s">
        <v>6935</v>
      </c>
    </row>
    <row r="3577" spans="1:9">
      <c r="A3577" t="s">
        <v>19645</v>
      </c>
      <c r="B3577" t="s">
        <v>65</v>
      </c>
      <c r="C3577">
        <v>41201</v>
      </c>
      <c r="D3577" t="s">
        <v>12389</v>
      </c>
      <c r="E3577" t="s">
        <v>32</v>
      </c>
      <c r="F3577">
        <v>2210.42</v>
      </c>
      <c r="G3577">
        <v>2210.42</v>
      </c>
      <c r="I3577" t="s">
        <v>6935</v>
      </c>
    </row>
    <row r="3578" spans="1:9">
      <c r="A3578" t="s">
        <v>19646</v>
      </c>
      <c r="B3578" t="s">
        <v>65</v>
      </c>
      <c r="C3578">
        <v>41199</v>
      </c>
      <c r="D3578" t="s">
        <v>12390</v>
      </c>
      <c r="E3578" t="s">
        <v>32</v>
      </c>
      <c r="F3578">
        <v>710.29</v>
      </c>
      <c r="G3578">
        <v>710.29</v>
      </c>
      <c r="I3578" t="s">
        <v>6935</v>
      </c>
    </row>
    <row r="3579" spans="1:9">
      <c r="A3579" t="s">
        <v>19647</v>
      </c>
      <c r="B3579" t="s">
        <v>65</v>
      </c>
      <c r="C3579">
        <v>5057</v>
      </c>
      <c r="D3579" t="s">
        <v>12391</v>
      </c>
      <c r="E3579" t="s">
        <v>32</v>
      </c>
      <c r="F3579">
        <v>961.6</v>
      </c>
      <c r="G3579">
        <v>961.6</v>
      </c>
      <c r="I3579" t="s">
        <v>6935</v>
      </c>
    </row>
    <row r="3580" spans="1:9">
      <c r="A3580" t="s">
        <v>19648</v>
      </c>
      <c r="B3580" t="s">
        <v>65</v>
      </c>
      <c r="C3580">
        <v>41200</v>
      </c>
      <c r="D3580" t="s">
        <v>12392</v>
      </c>
      <c r="E3580" t="s">
        <v>32</v>
      </c>
      <c r="F3580">
        <v>1382.48</v>
      </c>
      <c r="G3580">
        <v>1382.48</v>
      </c>
      <c r="I3580" t="s">
        <v>6935</v>
      </c>
    </row>
    <row r="3581" spans="1:9">
      <c r="A3581" t="s">
        <v>19649</v>
      </c>
      <c r="B3581" t="s">
        <v>65</v>
      </c>
      <c r="C3581">
        <v>41205</v>
      </c>
      <c r="D3581" t="s">
        <v>12393</v>
      </c>
      <c r="E3581" t="s">
        <v>32</v>
      </c>
      <c r="F3581">
        <v>2561.6999999999998</v>
      </c>
      <c r="G3581">
        <v>2561.6999999999998</v>
      </c>
      <c r="I3581" t="s">
        <v>6935</v>
      </c>
    </row>
    <row r="3582" spans="1:9">
      <c r="A3582" t="s">
        <v>19650</v>
      </c>
      <c r="B3582" t="s">
        <v>65</v>
      </c>
      <c r="C3582">
        <v>41202</v>
      </c>
      <c r="D3582" t="s">
        <v>12394</v>
      </c>
      <c r="E3582" t="s">
        <v>32</v>
      </c>
      <c r="F3582">
        <v>747.52</v>
      </c>
      <c r="G3582">
        <v>747.52</v>
      </c>
      <c r="I3582" t="s">
        <v>6935</v>
      </c>
    </row>
    <row r="3583" spans="1:9">
      <c r="A3583" t="s">
        <v>19651</v>
      </c>
      <c r="B3583" t="s">
        <v>65</v>
      </c>
      <c r="C3583">
        <v>41206</v>
      </c>
      <c r="D3583" t="s">
        <v>12395</v>
      </c>
      <c r="E3583" t="s">
        <v>32</v>
      </c>
      <c r="F3583">
        <v>3377.49</v>
      </c>
      <c r="G3583">
        <v>3377.49</v>
      </c>
      <c r="I3583" t="s">
        <v>6935</v>
      </c>
    </row>
    <row r="3584" spans="1:9">
      <c r="A3584" t="s">
        <v>19652</v>
      </c>
      <c r="B3584" t="s">
        <v>65</v>
      </c>
      <c r="C3584">
        <v>12372</v>
      </c>
      <c r="D3584" t="s">
        <v>12396</v>
      </c>
      <c r="E3584" t="s">
        <v>32</v>
      </c>
      <c r="F3584">
        <v>784.9</v>
      </c>
      <c r="G3584">
        <v>784.9</v>
      </c>
      <c r="I3584" t="s">
        <v>6935</v>
      </c>
    </row>
    <row r="3585" spans="1:9">
      <c r="A3585" t="s">
        <v>19653</v>
      </c>
      <c r="B3585" t="s">
        <v>65</v>
      </c>
      <c r="C3585">
        <v>41207</v>
      </c>
      <c r="D3585" t="s">
        <v>12397</v>
      </c>
      <c r="E3585" t="s">
        <v>32</v>
      </c>
      <c r="F3585">
        <v>4546.7700000000004</v>
      </c>
      <c r="G3585">
        <v>4546.7700000000004</v>
      </c>
      <c r="I3585" t="s">
        <v>6935</v>
      </c>
    </row>
    <row r="3586" spans="1:9">
      <c r="A3586" t="s">
        <v>19654</v>
      </c>
      <c r="B3586" t="s">
        <v>65</v>
      </c>
      <c r="C3586">
        <v>41203</v>
      </c>
      <c r="D3586" t="s">
        <v>12398</v>
      </c>
      <c r="E3586" t="s">
        <v>32</v>
      </c>
      <c r="F3586">
        <v>1197.45</v>
      </c>
      <c r="G3586">
        <v>1197.45</v>
      </c>
      <c r="I3586" t="s">
        <v>6935</v>
      </c>
    </row>
    <row r="3587" spans="1:9">
      <c r="A3587" t="s">
        <v>19655</v>
      </c>
      <c r="B3587" t="s">
        <v>65</v>
      </c>
      <c r="C3587">
        <v>41204</v>
      </c>
      <c r="D3587" t="s">
        <v>12399</v>
      </c>
      <c r="E3587" t="s">
        <v>32</v>
      </c>
      <c r="F3587">
        <v>1692.88</v>
      </c>
      <c r="G3587">
        <v>1692.88</v>
      </c>
      <c r="I3587" t="s">
        <v>6935</v>
      </c>
    </row>
    <row r="3588" spans="1:9">
      <c r="A3588" t="s">
        <v>19656</v>
      </c>
      <c r="B3588" t="s">
        <v>65</v>
      </c>
      <c r="C3588">
        <v>41210</v>
      </c>
      <c r="D3588" t="s">
        <v>12400</v>
      </c>
      <c r="E3588" t="s">
        <v>32</v>
      </c>
      <c r="F3588">
        <v>2827.92</v>
      </c>
      <c r="G3588">
        <v>2827.92</v>
      </c>
      <c r="I3588" t="s">
        <v>6935</v>
      </c>
    </row>
    <row r="3589" spans="1:9">
      <c r="A3589" t="s">
        <v>19657</v>
      </c>
      <c r="B3589" t="s">
        <v>65</v>
      </c>
      <c r="C3589">
        <v>41208</v>
      </c>
      <c r="D3589" t="s">
        <v>12401</v>
      </c>
      <c r="E3589" t="s">
        <v>32</v>
      </c>
      <c r="F3589">
        <v>989.94</v>
      </c>
      <c r="G3589">
        <v>989.94</v>
      </c>
      <c r="I3589" t="s">
        <v>6935</v>
      </c>
    </row>
    <row r="3590" spans="1:9">
      <c r="A3590" t="s">
        <v>19658</v>
      </c>
      <c r="B3590" t="s">
        <v>65</v>
      </c>
      <c r="C3590">
        <v>41211</v>
      </c>
      <c r="D3590" t="s">
        <v>12402</v>
      </c>
      <c r="E3590" t="s">
        <v>32</v>
      </c>
      <c r="F3590">
        <v>3984.5</v>
      </c>
      <c r="G3590">
        <v>3984.5</v>
      </c>
      <c r="I3590" t="s">
        <v>6935</v>
      </c>
    </row>
    <row r="3591" spans="1:9">
      <c r="A3591" t="s">
        <v>19659</v>
      </c>
      <c r="B3591" t="s">
        <v>65</v>
      </c>
      <c r="C3591">
        <v>13339</v>
      </c>
      <c r="D3591" t="s">
        <v>12403</v>
      </c>
      <c r="E3591" t="s">
        <v>32</v>
      </c>
      <c r="F3591">
        <v>1341.6</v>
      </c>
      <c r="G3591">
        <v>1341.6</v>
      </c>
      <c r="I3591" t="s">
        <v>6935</v>
      </c>
    </row>
    <row r="3592" spans="1:9">
      <c r="A3592" t="s">
        <v>19660</v>
      </c>
      <c r="B3592" t="s">
        <v>65</v>
      </c>
      <c r="C3592">
        <v>41213</v>
      </c>
      <c r="D3592" t="s">
        <v>12404</v>
      </c>
      <c r="E3592" t="s">
        <v>32</v>
      </c>
      <c r="F3592">
        <v>8258.9</v>
      </c>
      <c r="G3592">
        <v>8258.9</v>
      </c>
      <c r="I3592" t="s">
        <v>6935</v>
      </c>
    </row>
    <row r="3593" spans="1:9">
      <c r="A3593" t="s">
        <v>19661</v>
      </c>
      <c r="B3593" t="s">
        <v>65</v>
      </c>
      <c r="C3593">
        <v>41209</v>
      </c>
      <c r="D3593" t="s">
        <v>12405</v>
      </c>
      <c r="E3593" t="s">
        <v>32</v>
      </c>
      <c r="F3593">
        <v>1845.88</v>
      </c>
      <c r="G3593">
        <v>1845.88</v>
      </c>
      <c r="I3593" t="s">
        <v>6935</v>
      </c>
    </row>
    <row r="3594" spans="1:9">
      <c r="A3594" t="s">
        <v>19662</v>
      </c>
      <c r="B3594" t="s">
        <v>65</v>
      </c>
      <c r="C3594">
        <v>41216</v>
      </c>
      <c r="D3594" t="s">
        <v>12406</v>
      </c>
      <c r="E3594" t="s">
        <v>32</v>
      </c>
      <c r="F3594">
        <v>3457.58</v>
      </c>
      <c r="G3594">
        <v>3457.58</v>
      </c>
      <c r="I3594" t="s">
        <v>6935</v>
      </c>
    </row>
    <row r="3595" spans="1:9">
      <c r="A3595" t="s">
        <v>19663</v>
      </c>
      <c r="B3595" t="s">
        <v>65</v>
      </c>
      <c r="C3595">
        <v>41217</v>
      </c>
      <c r="D3595" t="s">
        <v>12407</v>
      </c>
      <c r="E3595" t="s">
        <v>32</v>
      </c>
      <c r="F3595">
        <v>5543.73</v>
      </c>
      <c r="G3595">
        <v>5543.73</v>
      </c>
      <c r="I3595" t="s">
        <v>6935</v>
      </c>
    </row>
    <row r="3596" spans="1:9">
      <c r="A3596" t="s">
        <v>19664</v>
      </c>
      <c r="B3596" t="s">
        <v>65</v>
      </c>
      <c r="C3596">
        <v>41218</v>
      </c>
      <c r="D3596" t="s">
        <v>12408</v>
      </c>
      <c r="E3596" t="s">
        <v>32</v>
      </c>
      <c r="F3596">
        <v>7434.31</v>
      </c>
      <c r="G3596">
        <v>7434.31</v>
      </c>
      <c r="I3596" t="s">
        <v>6935</v>
      </c>
    </row>
    <row r="3597" spans="1:9">
      <c r="A3597" t="s">
        <v>19665</v>
      </c>
      <c r="B3597" t="s">
        <v>65</v>
      </c>
      <c r="C3597">
        <v>41214</v>
      </c>
      <c r="D3597" t="s">
        <v>12409</v>
      </c>
      <c r="E3597" t="s">
        <v>32</v>
      </c>
      <c r="F3597">
        <v>1567.51</v>
      </c>
      <c r="G3597">
        <v>1567.51</v>
      </c>
      <c r="I3597" t="s">
        <v>6935</v>
      </c>
    </row>
    <row r="3598" spans="1:9">
      <c r="A3598" t="s">
        <v>19666</v>
      </c>
      <c r="B3598" t="s">
        <v>65</v>
      </c>
      <c r="C3598">
        <v>41215</v>
      </c>
      <c r="D3598" t="s">
        <v>12410</v>
      </c>
      <c r="E3598" t="s">
        <v>32</v>
      </c>
      <c r="F3598">
        <v>2360.1</v>
      </c>
      <c r="G3598">
        <v>2360.1</v>
      </c>
      <c r="I3598" t="s">
        <v>6935</v>
      </c>
    </row>
    <row r="3599" spans="1:9">
      <c r="A3599" t="s">
        <v>19667</v>
      </c>
      <c r="B3599" t="s">
        <v>65</v>
      </c>
      <c r="C3599">
        <v>41221</v>
      </c>
      <c r="D3599" t="s">
        <v>12411</v>
      </c>
      <c r="E3599" t="s">
        <v>32</v>
      </c>
      <c r="F3599">
        <v>6833.7</v>
      </c>
      <c r="G3599">
        <v>6833.7</v>
      </c>
      <c r="I3599" t="s">
        <v>6935</v>
      </c>
    </row>
    <row r="3600" spans="1:9">
      <c r="A3600" t="s">
        <v>19668</v>
      </c>
      <c r="B3600" t="s">
        <v>65</v>
      </c>
      <c r="C3600">
        <v>41222</v>
      </c>
      <c r="D3600" t="s">
        <v>12412</v>
      </c>
      <c r="E3600" t="s">
        <v>32</v>
      </c>
      <c r="F3600">
        <v>9779.11</v>
      </c>
      <c r="G3600">
        <v>9779.11</v>
      </c>
      <c r="I3600" t="s">
        <v>6935</v>
      </c>
    </row>
    <row r="3601" spans="1:9">
      <c r="A3601" t="s">
        <v>19669</v>
      </c>
      <c r="B3601" t="s">
        <v>65</v>
      </c>
      <c r="C3601">
        <v>41195</v>
      </c>
      <c r="D3601" t="s">
        <v>12413</v>
      </c>
      <c r="E3601" t="s">
        <v>32</v>
      </c>
      <c r="F3601">
        <v>502.61</v>
      </c>
      <c r="G3601">
        <v>502.61</v>
      </c>
      <c r="I3601" t="s">
        <v>6935</v>
      </c>
    </row>
    <row r="3602" spans="1:9">
      <c r="A3602" t="s">
        <v>19670</v>
      </c>
      <c r="B3602" t="s">
        <v>65</v>
      </c>
      <c r="C3602">
        <v>41198</v>
      </c>
      <c r="D3602" t="s">
        <v>12414</v>
      </c>
      <c r="E3602" t="s">
        <v>32</v>
      </c>
      <c r="F3602">
        <v>1964.11</v>
      </c>
      <c r="G3602">
        <v>1964.11</v>
      </c>
      <c r="I3602" t="s">
        <v>6935</v>
      </c>
    </row>
    <row r="3603" spans="1:9">
      <c r="A3603" t="s">
        <v>19671</v>
      </c>
      <c r="B3603" t="s">
        <v>65</v>
      </c>
      <c r="C3603">
        <v>41196</v>
      </c>
      <c r="D3603" t="s">
        <v>12415</v>
      </c>
      <c r="E3603" t="s">
        <v>32</v>
      </c>
      <c r="F3603">
        <v>623.02</v>
      </c>
      <c r="G3603">
        <v>623.02</v>
      </c>
      <c r="I3603" t="s">
        <v>6935</v>
      </c>
    </row>
    <row r="3604" spans="1:9">
      <c r="A3604" t="s">
        <v>19672</v>
      </c>
      <c r="B3604" t="s">
        <v>65</v>
      </c>
      <c r="C3604">
        <v>5033</v>
      </c>
      <c r="D3604" t="s">
        <v>12416</v>
      </c>
      <c r="E3604" t="s">
        <v>32</v>
      </c>
      <c r="F3604">
        <v>818</v>
      </c>
      <c r="G3604">
        <v>818</v>
      </c>
      <c r="I3604" t="s">
        <v>8951</v>
      </c>
    </row>
    <row r="3605" spans="1:9">
      <c r="A3605" t="s">
        <v>19673</v>
      </c>
      <c r="B3605" t="s">
        <v>65</v>
      </c>
      <c r="C3605">
        <v>41197</v>
      </c>
      <c r="D3605" t="s">
        <v>12417</v>
      </c>
      <c r="E3605" t="s">
        <v>32</v>
      </c>
      <c r="F3605">
        <v>1215.03</v>
      </c>
      <c r="G3605">
        <v>1215.03</v>
      </c>
      <c r="I3605" t="s">
        <v>6935</v>
      </c>
    </row>
    <row r="3606" spans="1:9">
      <c r="A3606" t="s">
        <v>19674</v>
      </c>
      <c r="B3606" t="s">
        <v>65</v>
      </c>
      <c r="C3606">
        <v>12388</v>
      </c>
      <c r="D3606" t="s">
        <v>12418</v>
      </c>
      <c r="E3606" t="s">
        <v>32</v>
      </c>
      <c r="F3606">
        <v>242.46</v>
      </c>
      <c r="G3606">
        <v>242.46</v>
      </c>
      <c r="I3606" t="s">
        <v>6935</v>
      </c>
    </row>
    <row r="3607" spans="1:9">
      <c r="A3607" t="s">
        <v>19675</v>
      </c>
      <c r="B3607" t="s">
        <v>65</v>
      </c>
      <c r="C3607">
        <v>2731</v>
      </c>
      <c r="D3607" t="s">
        <v>12419</v>
      </c>
      <c r="E3607" t="s">
        <v>12</v>
      </c>
      <c r="F3607">
        <v>110.65</v>
      </c>
      <c r="G3607">
        <v>110.65</v>
      </c>
      <c r="I3607" t="s">
        <v>6935</v>
      </c>
    </row>
    <row r="3608" spans="1:9">
      <c r="A3608" t="s">
        <v>19676</v>
      </c>
      <c r="B3608" t="s">
        <v>65</v>
      </c>
      <c r="C3608">
        <v>41457</v>
      </c>
      <c r="D3608" t="s">
        <v>12420</v>
      </c>
      <c r="E3608" t="s">
        <v>32</v>
      </c>
      <c r="F3608">
        <v>1692.38</v>
      </c>
      <c r="G3608">
        <v>1692.38</v>
      </c>
      <c r="I3608" t="s">
        <v>6935</v>
      </c>
    </row>
    <row r="3609" spans="1:9">
      <c r="A3609" t="s">
        <v>19677</v>
      </c>
      <c r="B3609" t="s">
        <v>65</v>
      </c>
      <c r="C3609">
        <v>41458</v>
      </c>
      <c r="D3609" t="s">
        <v>12421</v>
      </c>
      <c r="E3609" t="s">
        <v>32</v>
      </c>
      <c r="F3609">
        <v>2362.64</v>
      </c>
      <c r="G3609">
        <v>2362.64</v>
      </c>
      <c r="I3609" t="s">
        <v>6935</v>
      </c>
    </row>
    <row r="3610" spans="1:9">
      <c r="A3610" t="s">
        <v>19678</v>
      </c>
      <c r="B3610" t="s">
        <v>65</v>
      </c>
      <c r="C3610">
        <v>41459</v>
      </c>
      <c r="D3610" t="s">
        <v>12422</v>
      </c>
      <c r="E3610" t="s">
        <v>32</v>
      </c>
      <c r="F3610">
        <v>3295.71</v>
      </c>
      <c r="G3610">
        <v>3295.71</v>
      </c>
      <c r="I3610" t="s">
        <v>6935</v>
      </c>
    </row>
    <row r="3611" spans="1:9">
      <c r="A3611" t="s">
        <v>19679</v>
      </c>
      <c r="B3611" t="s">
        <v>65</v>
      </c>
      <c r="C3611">
        <v>41461</v>
      </c>
      <c r="D3611" t="s">
        <v>12423</v>
      </c>
      <c r="E3611" t="s">
        <v>32</v>
      </c>
      <c r="F3611">
        <v>4493.53</v>
      </c>
      <c r="G3611">
        <v>4493.53</v>
      </c>
      <c r="I3611" t="s">
        <v>6935</v>
      </c>
    </row>
    <row r="3612" spans="1:9">
      <c r="A3612" t="s">
        <v>19680</v>
      </c>
      <c r="B3612" t="s">
        <v>65</v>
      </c>
      <c r="C3612">
        <v>44537</v>
      </c>
      <c r="D3612" t="s">
        <v>31929</v>
      </c>
      <c r="E3612" t="s">
        <v>6502</v>
      </c>
      <c r="F3612">
        <v>354.54</v>
      </c>
      <c r="G3612">
        <v>354.54</v>
      </c>
      <c r="I3612" t="s">
        <v>6935</v>
      </c>
    </row>
    <row r="3613" spans="1:9">
      <c r="A3613" t="s">
        <v>19681</v>
      </c>
      <c r="B3613" t="s">
        <v>65</v>
      </c>
      <c r="C3613">
        <v>11844</v>
      </c>
      <c r="D3613" t="s">
        <v>12424</v>
      </c>
      <c r="E3613" t="s">
        <v>12</v>
      </c>
      <c r="F3613">
        <v>59.78</v>
      </c>
      <c r="G3613">
        <v>59.78</v>
      </c>
      <c r="I3613" t="s">
        <v>6935</v>
      </c>
    </row>
    <row r="3614" spans="1:9">
      <c r="A3614" t="s">
        <v>19682</v>
      </c>
      <c r="B3614" t="s">
        <v>65</v>
      </c>
      <c r="C3614">
        <v>4465</v>
      </c>
      <c r="D3614" t="s">
        <v>12425</v>
      </c>
      <c r="E3614" t="s">
        <v>12</v>
      </c>
      <c r="F3614">
        <v>49.68</v>
      </c>
      <c r="G3614">
        <v>49.68</v>
      </c>
      <c r="I3614" t="s">
        <v>6935</v>
      </c>
    </row>
    <row r="3615" spans="1:9">
      <c r="A3615" t="s">
        <v>19683</v>
      </c>
      <c r="B3615" t="s">
        <v>65</v>
      </c>
      <c r="C3615">
        <v>35273</v>
      </c>
      <c r="D3615" t="s">
        <v>12426</v>
      </c>
      <c r="E3615" t="s">
        <v>12</v>
      </c>
      <c r="F3615">
        <v>59.58</v>
      </c>
      <c r="G3615">
        <v>59.58</v>
      </c>
      <c r="I3615" t="s">
        <v>6935</v>
      </c>
    </row>
    <row r="3616" spans="1:9">
      <c r="A3616" t="s">
        <v>19684</v>
      </c>
      <c r="B3616" t="s">
        <v>65</v>
      </c>
      <c r="C3616">
        <v>4470</v>
      </c>
      <c r="D3616" t="s">
        <v>12427</v>
      </c>
      <c r="E3616" t="s">
        <v>12</v>
      </c>
      <c r="F3616">
        <v>137.5</v>
      </c>
      <c r="G3616">
        <v>137.5</v>
      </c>
      <c r="I3616" t="s">
        <v>6935</v>
      </c>
    </row>
    <row r="3617" spans="1:9">
      <c r="A3617" t="s">
        <v>19685</v>
      </c>
      <c r="B3617" t="s">
        <v>65</v>
      </c>
      <c r="C3617">
        <v>20204</v>
      </c>
      <c r="D3617" t="s">
        <v>12428</v>
      </c>
      <c r="E3617" t="s">
        <v>12</v>
      </c>
      <c r="F3617">
        <v>91.67</v>
      </c>
      <c r="G3617">
        <v>91.67</v>
      </c>
      <c r="I3617" t="s">
        <v>6935</v>
      </c>
    </row>
    <row r="3618" spans="1:9">
      <c r="A3618" t="s">
        <v>19686</v>
      </c>
      <c r="B3618" t="s">
        <v>65</v>
      </c>
      <c r="C3618">
        <v>20208</v>
      </c>
      <c r="D3618" t="s">
        <v>12429</v>
      </c>
      <c r="E3618" t="s">
        <v>12</v>
      </c>
      <c r="F3618">
        <v>123.75</v>
      </c>
      <c r="G3618">
        <v>123.75</v>
      </c>
      <c r="I3618" t="s">
        <v>6935</v>
      </c>
    </row>
    <row r="3619" spans="1:9">
      <c r="A3619" t="s">
        <v>19687</v>
      </c>
      <c r="B3619" t="s">
        <v>65</v>
      </c>
      <c r="C3619">
        <v>4437</v>
      </c>
      <c r="D3619" t="s">
        <v>12430</v>
      </c>
      <c r="E3619" t="s">
        <v>12</v>
      </c>
      <c r="F3619">
        <v>103.13</v>
      </c>
      <c r="G3619">
        <v>103.13</v>
      </c>
      <c r="I3619" t="s">
        <v>6935</v>
      </c>
    </row>
    <row r="3620" spans="1:9">
      <c r="A3620" t="s">
        <v>19688</v>
      </c>
      <c r="B3620" t="s">
        <v>65</v>
      </c>
      <c r="C3620">
        <v>14580</v>
      </c>
      <c r="D3620" t="s">
        <v>12431</v>
      </c>
      <c r="E3620" t="s">
        <v>12</v>
      </c>
      <c r="F3620">
        <v>103.13</v>
      </c>
      <c r="G3620">
        <v>103.13</v>
      </c>
      <c r="I3620" t="s">
        <v>6935</v>
      </c>
    </row>
    <row r="3621" spans="1:9">
      <c r="A3621" t="s">
        <v>19689</v>
      </c>
      <c r="B3621" t="s">
        <v>65</v>
      </c>
      <c r="C3621">
        <v>5065</v>
      </c>
      <c r="D3621" t="s">
        <v>12432</v>
      </c>
      <c r="E3621" t="s">
        <v>11</v>
      </c>
      <c r="F3621">
        <v>23.22</v>
      </c>
      <c r="G3621">
        <v>23.22</v>
      </c>
      <c r="I3621" t="s">
        <v>6935</v>
      </c>
    </row>
    <row r="3622" spans="1:9">
      <c r="A3622" t="s">
        <v>19690</v>
      </c>
      <c r="B3622" t="s">
        <v>65</v>
      </c>
      <c r="C3622">
        <v>5072</v>
      </c>
      <c r="D3622" t="s">
        <v>12433</v>
      </c>
      <c r="E3622" t="s">
        <v>11</v>
      </c>
      <c r="F3622">
        <v>21.48</v>
      </c>
      <c r="G3622">
        <v>21.48</v>
      </c>
      <c r="I3622" t="s">
        <v>6935</v>
      </c>
    </row>
    <row r="3623" spans="1:9">
      <c r="A3623" t="s">
        <v>19691</v>
      </c>
      <c r="B3623" t="s">
        <v>65</v>
      </c>
      <c r="C3623">
        <v>5066</v>
      </c>
      <c r="D3623" t="s">
        <v>12434</v>
      </c>
      <c r="E3623" t="s">
        <v>11</v>
      </c>
      <c r="F3623">
        <v>16.079999999999998</v>
      </c>
      <c r="G3623">
        <v>16.079999999999998</v>
      </c>
      <c r="I3623" t="s">
        <v>6935</v>
      </c>
    </row>
    <row r="3624" spans="1:9">
      <c r="A3624" t="s">
        <v>19692</v>
      </c>
      <c r="B3624" t="s">
        <v>65</v>
      </c>
      <c r="C3624">
        <v>5063</v>
      </c>
      <c r="D3624" t="s">
        <v>12435</v>
      </c>
      <c r="E3624" t="s">
        <v>11</v>
      </c>
      <c r="F3624">
        <v>14.56</v>
      </c>
      <c r="G3624">
        <v>14.56</v>
      </c>
      <c r="I3624" t="s">
        <v>6935</v>
      </c>
    </row>
    <row r="3625" spans="1:9">
      <c r="A3625" t="s">
        <v>19693</v>
      </c>
      <c r="B3625" t="s">
        <v>65</v>
      </c>
      <c r="C3625">
        <v>20247</v>
      </c>
      <c r="D3625" t="s">
        <v>12436</v>
      </c>
      <c r="E3625" t="s">
        <v>11</v>
      </c>
      <c r="F3625">
        <v>13.51</v>
      </c>
      <c r="G3625">
        <v>13.51</v>
      </c>
      <c r="I3625" t="s">
        <v>6935</v>
      </c>
    </row>
    <row r="3626" spans="1:9">
      <c r="A3626" t="s">
        <v>19694</v>
      </c>
      <c r="B3626" t="s">
        <v>65</v>
      </c>
      <c r="C3626">
        <v>5074</v>
      </c>
      <c r="D3626" t="s">
        <v>12437</v>
      </c>
      <c r="E3626" t="s">
        <v>11</v>
      </c>
      <c r="F3626">
        <v>13.67</v>
      </c>
      <c r="G3626">
        <v>13.67</v>
      </c>
      <c r="I3626" t="s">
        <v>6935</v>
      </c>
    </row>
    <row r="3627" spans="1:9">
      <c r="A3627" t="s">
        <v>19695</v>
      </c>
      <c r="B3627" t="s">
        <v>65</v>
      </c>
      <c r="C3627">
        <v>5067</v>
      </c>
      <c r="D3627" t="s">
        <v>12438</v>
      </c>
      <c r="E3627" t="s">
        <v>11</v>
      </c>
      <c r="F3627">
        <v>13.01</v>
      </c>
      <c r="G3627">
        <v>13.01</v>
      </c>
      <c r="I3627" t="s">
        <v>6935</v>
      </c>
    </row>
    <row r="3628" spans="1:9">
      <c r="A3628" t="s">
        <v>19696</v>
      </c>
      <c r="B3628" t="s">
        <v>65</v>
      </c>
      <c r="C3628">
        <v>5078</v>
      </c>
      <c r="D3628" t="s">
        <v>12439</v>
      </c>
      <c r="E3628" t="s">
        <v>11</v>
      </c>
      <c r="F3628">
        <v>12.86</v>
      </c>
      <c r="G3628">
        <v>12.86</v>
      </c>
      <c r="I3628" t="s">
        <v>6935</v>
      </c>
    </row>
    <row r="3629" spans="1:9">
      <c r="A3629" t="s">
        <v>19697</v>
      </c>
      <c r="B3629" t="s">
        <v>65</v>
      </c>
      <c r="C3629">
        <v>5068</v>
      </c>
      <c r="D3629" t="s">
        <v>12440</v>
      </c>
      <c r="E3629" t="s">
        <v>11</v>
      </c>
      <c r="F3629">
        <v>12.2</v>
      </c>
      <c r="G3629">
        <v>12.2</v>
      </c>
      <c r="I3629" t="s">
        <v>6935</v>
      </c>
    </row>
    <row r="3630" spans="1:9">
      <c r="A3630" t="s">
        <v>19698</v>
      </c>
      <c r="B3630" t="s">
        <v>65</v>
      </c>
      <c r="C3630">
        <v>5073</v>
      </c>
      <c r="D3630" t="s">
        <v>12441</v>
      </c>
      <c r="E3630" t="s">
        <v>11</v>
      </c>
      <c r="F3630">
        <v>12.44</v>
      </c>
      <c r="G3630">
        <v>12.44</v>
      </c>
      <c r="I3630" t="s">
        <v>6935</v>
      </c>
    </row>
    <row r="3631" spans="1:9">
      <c r="A3631" t="s">
        <v>19699</v>
      </c>
      <c r="B3631" t="s">
        <v>65</v>
      </c>
      <c r="C3631">
        <v>5069</v>
      </c>
      <c r="D3631" t="s">
        <v>12442</v>
      </c>
      <c r="E3631" t="s">
        <v>11</v>
      </c>
      <c r="F3631">
        <v>12.44</v>
      </c>
      <c r="G3631">
        <v>12.44</v>
      </c>
      <c r="I3631" t="s">
        <v>6935</v>
      </c>
    </row>
    <row r="3632" spans="1:9">
      <c r="A3632" t="s">
        <v>19700</v>
      </c>
      <c r="B3632" t="s">
        <v>65</v>
      </c>
      <c r="C3632">
        <v>5070</v>
      </c>
      <c r="D3632" t="s">
        <v>12443</v>
      </c>
      <c r="E3632" t="s">
        <v>11</v>
      </c>
      <c r="F3632">
        <v>12.58</v>
      </c>
      <c r="G3632">
        <v>12.58</v>
      </c>
      <c r="I3632" t="s">
        <v>6935</v>
      </c>
    </row>
    <row r="3633" spans="1:9">
      <c r="A3633" t="s">
        <v>19701</v>
      </c>
      <c r="B3633" t="s">
        <v>65</v>
      </c>
      <c r="C3633">
        <v>5071</v>
      </c>
      <c r="D3633" t="s">
        <v>12444</v>
      </c>
      <c r="E3633" t="s">
        <v>11</v>
      </c>
      <c r="F3633">
        <v>12.2</v>
      </c>
      <c r="G3633">
        <v>12.2</v>
      </c>
      <c r="I3633" t="s">
        <v>6935</v>
      </c>
    </row>
    <row r="3634" spans="1:9">
      <c r="A3634" t="s">
        <v>19702</v>
      </c>
      <c r="B3634" t="s">
        <v>65</v>
      </c>
      <c r="C3634">
        <v>5061</v>
      </c>
      <c r="D3634" t="s">
        <v>12445</v>
      </c>
      <c r="E3634" t="s">
        <v>11</v>
      </c>
      <c r="F3634">
        <v>12</v>
      </c>
      <c r="G3634">
        <v>12</v>
      </c>
      <c r="I3634" t="s">
        <v>8951</v>
      </c>
    </row>
    <row r="3635" spans="1:9">
      <c r="A3635" t="s">
        <v>19703</v>
      </c>
      <c r="B3635" t="s">
        <v>65</v>
      </c>
      <c r="C3635">
        <v>5075</v>
      </c>
      <c r="D3635" t="s">
        <v>12446</v>
      </c>
      <c r="E3635" t="s">
        <v>11</v>
      </c>
      <c r="F3635">
        <v>12.2</v>
      </c>
      <c r="G3635">
        <v>12.2</v>
      </c>
      <c r="I3635" t="s">
        <v>6935</v>
      </c>
    </row>
    <row r="3636" spans="1:9">
      <c r="A3636" t="s">
        <v>19705</v>
      </c>
      <c r="B3636" t="s">
        <v>65</v>
      </c>
      <c r="C3636">
        <v>5062</v>
      </c>
      <c r="D3636" t="s">
        <v>12447</v>
      </c>
      <c r="E3636" t="s">
        <v>11</v>
      </c>
      <c r="F3636">
        <v>12.37</v>
      </c>
      <c r="G3636">
        <v>12.37</v>
      </c>
      <c r="I3636" t="s">
        <v>6935</v>
      </c>
    </row>
    <row r="3637" spans="1:9">
      <c r="A3637" t="s">
        <v>19704</v>
      </c>
      <c r="B3637" t="s">
        <v>65</v>
      </c>
      <c r="C3637">
        <v>39027</v>
      </c>
      <c r="D3637" t="s">
        <v>31930</v>
      </c>
      <c r="E3637" t="s">
        <v>11</v>
      </c>
      <c r="F3637">
        <v>12.19</v>
      </c>
      <c r="G3637">
        <v>12.19</v>
      </c>
      <c r="I3637" t="s">
        <v>6935</v>
      </c>
    </row>
    <row r="3638" spans="1:9">
      <c r="A3638" t="s">
        <v>19706</v>
      </c>
      <c r="B3638" t="s">
        <v>65</v>
      </c>
      <c r="C3638">
        <v>40568</v>
      </c>
      <c r="D3638" t="s">
        <v>12448</v>
      </c>
      <c r="E3638" t="s">
        <v>11</v>
      </c>
      <c r="F3638">
        <v>12.3</v>
      </c>
      <c r="G3638">
        <v>12.3</v>
      </c>
      <c r="I3638" t="s">
        <v>6935</v>
      </c>
    </row>
    <row r="3639" spans="1:9">
      <c r="A3639" t="s">
        <v>19707</v>
      </c>
      <c r="B3639" t="s">
        <v>65</v>
      </c>
      <c r="C3639">
        <v>40304</v>
      </c>
      <c r="D3639" t="s">
        <v>12449</v>
      </c>
      <c r="E3639" t="s">
        <v>11</v>
      </c>
      <c r="F3639">
        <v>15.06</v>
      </c>
      <c r="G3639">
        <v>15.06</v>
      </c>
      <c r="I3639" t="s">
        <v>6935</v>
      </c>
    </row>
    <row r="3640" spans="1:9">
      <c r="A3640" t="s">
        <v>19708</v>
      </c>
      <c r="B3640" t="s">
        <v>65</v>
      </c>
      <c r="C3640">
        <v>39026</v>
      </c>
      <c r="D3640" t="s">
        <v>12450</v>
      </c>
      <c r="E3640" t="s">
        <v>11</v>
      </c>
      <c r="F3640">
        <v>13.72</v>
      </c>
      <c r="G3640">
        <v>13.72</v>
      </c>
      <c r="I3640" t="s">
        <v>6935</v>
      </c>
    </row>
    <row r="3641" spans="1:9">
      <c r="A3641" t="s">
        <v>19709</v>
      </c>
      <c r="B3641" t="s">
        <v>65</v>
      </c>
      <c r="C3641">
        <v>42431</v>
      </c>
      <c r="D3641" t="s">
        <v>12451</v>
      </c>
      <c r="E3641" t="s">
        <v>32</v>
      </c>
      <c r="F3641">
        <v>3957.85</v>
      </c>
      <c r="G3641">
        <v>3957.85</v>
      </c>
      <c r="I3641" t="s">
        <v>6935</v>
      </c>
    </row>
    <row r="3642" spans="1:9">
      <c r="A3642" t="s">
        <v>19710</v>
      </c>
      <c r="B3642" t="s">
        <v>65</v>
      </c>
      <c r="C3642">
        <v>44074</v>
      </c>
      <c r="D3642" t="s">
        <v>12452</v>
      </c>
      <c r="E3642" t="s">
        <v>43</v>
      </c>
      <c r="F3642">
        <v>566.30999999999995</v>
      </c>
      <c r="G3642">
        <v>566.30999999999995</v>
      </c>
      <c r="I3642" t="s">
        <v>6935</v>
      </c>
    </row>
    <row r="3643" spans="1:9">
      <c r="A3643" t="s">
        <v>19711</v>
      </c>
      <c r="B3643" t="s">
        <v>65</v>
      </c>
      <c r="C3643">
        <v>44072</v>
      </c>
      <c r="D3643" t="s">
        <v>12453</v>
      </c>
      <c r="E3643" t="s">
        <v>43</v>
      </c>
      <c r="F3643">
        <v>143.63999999999999</v>
      </c>
      <c r="G3643">
        <v>143.63999999999999</v>
      </c>
      <c r="I3643" t="s">
        <v>6935</v>
      </c>
    </row>
    <row r="3644" spans="1:9">
      <c r="A3644" t="s">
        <v>19712</v>
      </c>
      <c r="B3644" t="s">
        <v>65</v>
      </c>
      <c r="C3644">
        <v>511</v>
      </c>
      <c r="D3644" t="s">
        <v>12454</v>
      </c>
      <c r="E3644" t="s">
        <v>43</v>
      </c>
      <c r="F3644">
        <v>18</v>
      </c>
      <c r="G3644">
        <v>18</v>
      </c>
      <c r="I3644" t="s">
        <v>8951</v>
      </c>
    </row>
    <row r="3645" spans="1:9">
      <c r="A3645" t="s">
        <v>19713</v>
      </c>
      <c r="B3645" t="s">
        <v>65</v>
      </c>
      <c r="C3645">
        <v>37540</v>
      </c>
      <c r="D3645" t="s">
        <v>12455</v>
      </c>
      <c r="E3645" t="s">
        <v>32</v>
      </c>
      <c r="F3645">
        <v>81363.64</v>
      </c>
      <c r="G3645">
        <v>81363.64</v>
      </c>
      <c r="I3645" t="s">
        <v>6935</v>
      </c>
    </row>
    <row r="3646" spans="1:9">
      <c r="A3646" t="s">
        <v>19714</v>
      </c>
      <c r="B3646" t="s">
        <v>65</v>
      </c>
      <c r="C3646">
        <v>37548</v>
      </c>
      <c r="D3646" t="s">
        <v>12456</v>
      </c>
      <c r="E3646" t="s">
        <v>32</v>
      </c>
      <c r="F3646">
        <v>107847.1</v>
      </c>
      <c r="G3646">
        <v>107847.1</v>
      </c>
      <c r="I3646" t="s">
        <v>6935</v>
      </c>
    </row>
    <row r="3647" spans="1:9">
      <c r="A3647" t="s">
        <v>19715</v>
      </c>
      <c r="B3647" t="s">
        <v>65</v>
      </c>
      <c r="C3647">
        <v>39828</v>
      </c>
      <c r="D3647" t="s">
        <v>12457</v>
      </c>
      <c r="E3647" t="s">
        <v>32</v>
      </c>
      <c r="F3647">
        <v>646.97</v>
      </c>
      <c r="G3647">
        <v>646.97</v>
      </c>
      <c r="I3647" t="s">
        <v>6935</v>
      </c>
    </row>
    <row r="3648" spans="1:9">
      <c r="A3648" t="s">
        <v>19716</v>
      </c>
      <c r="B3648" t="s">
        <v>65</v>
      </c>
      <c r="C3648">
        <v>38392</v>
      </c>
      <c r="D3648" t="s">
        <v>12458</v>
      </c>
      <c r="E3648" t="s">
        <v>32</v>
      </c>
      <c r="F3648">
        <v>64.02</v>
      </c>
      <c r="G3648">
        <v>64.02</v>
      </c>
      <c r="I3648" t="s">
        <v>6935</v>
      </c>
    </row>
    <row r="3649" spans="1:9">
      <c r="A3649" t="s">
        <v>19717</v>
      </c>
      <c r="B3649" t="s">
        <v>65</v>
      </c>
      <c r="C3649">
        <v>11735</v>
      </c>
      <c r="D3649" t="s">
        <v>12459</v>
      </c>
      <c r="E3649" t="s">
        <v>32</v>
      </c>
      <c r="F3649">
        <v>9.02</v>
      </c>
      <c r="G3649">
        <v>9.02</v>
      </c>
      <c r="I3649" t="s">
        <v>6935</v>
      </c>
    </row>
    <row r="3650" spans="1:9">
      <c r="A3650" t="s">
        <v>19718</v>
      </c>
      <c r="B3650" t="s">
        <v>65</v>
      </c>
      <c r="C3650">
        <v>11737</v>
      </c>
      <c r="D3650" t="s">
        <v>12460</v>
      </c>
      <c r="E3650" t="s">
        <v>32</v>
      </c>
      <c r="F3650">
        <v>12.79</v>
      </c>
      <c r="G3650">
        <v>12.79</v>
      </c>
      <c r="I3650" t="s">
        <v>6935</v>
      </c>
    </row>
    <row r="3651" spans="1:9">
      <c r="A3651" t="s">
        <v>19719</v>
      </c>
      <c r="B3651" t="s">
        <v>65</v>
      </c>
      <c r="C3651">
        <v>11738</v>
      </c>
      <c r="D3651" t="s">
        <v>12461</v>
      </c>
      <c r="E3651" t="s">
        <v>32</v>
      </c>
      <c r="F3651">
        <v>16.13</v>
      </c>
      <c r="G3651">
        <v>16.13</v>
      </c>
      <c r="I3651" t="s">
        <v>6935</v>
      </c>
    </row>
    <row r="3652" spans="1:9">
      <c r="A3652" t="s">
        <v>19720</v>
      </c>
      <c r="B3652" t="s">
        <v>65</v>
      </c>
      <c r="C3652">
        <v>36143</v>
      </c>
      <c r="D3652" t="s">
        <v>12462</v>
      </c>
      <c r="E3652" t="s">
        <v>32</v>
      </c>
      <c r="F3652">
        <v>93.62</v>
      </c>
      <c r="G3652">
        <v>93.62</v>
      </c>
      <c r="I3652" t="s">
        <v>6935</v>
      </c>
    </row>
    <row r="3653" spans="1:9">
      <c r="A3653" t="s">
        <v>19721</v>
      </c>
      <c r="B3653" t="s">
        <v>65</v>
      </c>
      <c r="C3653">
        <v>36142</v>
      </c>
      <c r="D3653" t="s">
        <v>12463</v>
      </c>
      <c r="E3653" t="s">
        <v>32</v>
      </c>
      <c r="F3653">
        <v>2.31</v>
      </c>
      <c r="G3653">
        <v>2.31</v>
      </c>
      <c r="I3653" t="s">
        <v>6935</v>
      </c>
    </row>
    <row r="3654" spans="1:9">
      <c r="A3654" t="s">
        <v>31931</v>
      </c>
      <c r="B3654" t="s">
        <v>65</v>
      </c>
      <c r="C3654">
        <v>45227</v>
      </c>
      <c r="D3654" t="s">
        <v>31932</v>
      </c>
      <c r="E3654" t="s">
        <v>32</v>
      </c>
      <c r="F3654">
        <v>892.13</v>
      </c>
      <c r="G3654">
        <v>892.13</v>
      </c>
      <c r="I3654" t="s">
        <v>6935</v>
      </c>
    </row>
    <row r="3655" spans="1:9">
      <c r="A3655" t="s">
        <v>19722</v>
      </c>
      <c r="B3655" t="s">
        <v>65</v>
      </c>
      <c r="C3655">
        <v>45209</v>
      </c>
      <c r="D3655" t="s">
        <v>15725</v>
      </c>
      <c r="E3655" t="s">
        <v>32</v>
      </c>
      <c r="F3655">
        <v>39.08</v>
      </c>
      <c r="G3655">
        <v>39.08</v>
      </c>
      <c r="I3655" t="s">
        <v>6935</v>
      </c>
    </row>
    <row r="3656" spans="1:9">
      <c r="A3656" t="s">
        <v>19723</v>
      </c>
      <c r="B3656" t="s">
        <v>65</v>
      </c>
      <c r="C3656">
        <v>36146</v>
      </c>
      <c r="D3656" t="s">
        <v>12464</v>
      </c>
      <c r="E3656" t="s">
        <v>32</v>
      </c>
      <c r="F3656">
        <v>247.74</v>
      </c>
      <c r="G3656">
        <v>247.74</v>
      </c>
      <c r="I3656" t="s">
        <v>6935</v>
      </c>
    </row>
    <row r="3657" spans="1:9">
      <c r="A3657" t="s">
        <v>19724</v>
      </c>
      <c r="B3657" t="s">
        <v>65</v>
      </c>
      <c r="C3657">
        <v>39015</v>
      </c>
      <c r="D3657" t="s">
        <v>12465</v>
      </c>
      <c r="E3657" t="s">
        <v>32</v>
      </c>
      <c r="F3657">
        <v>1</v>
      </c>
      <c r="G3657">
        <v>1</v>
      </c>
      <c r="I3657" t="s">
        <v>8951</v>
      </c>
    </row>
    <row r="3658" spans="1:9">
      <c r="A3658" t="s">
        <v>19725</v>
      </c>
      <c r="B3658" t="s">
        <v>65</v>
      </c>
      <c r="C3658">
        <v>38377</v>
      </c>
      <c r="D3658" t="s">
        <v>12466</v>
      </c>
      <c r="E3658" t="s">
        <v>32</v>
      </c>
      <c r="F3658">
        <v>28.81</v>
      </c>
      <c r="G3658">
        <v>28.81</v>
      </c>
      <c r="I3658" t="s">
        <v>6935</v>
      </c>
    </row>
    <row r="3659" spans="1:9">
      <c r="A3659" t="s">
        <v>19726</v>
      </c>
      <c r="B3659" t="s">
        <v>65</v>
      </c>
      <c r="C3659">
        <v>38376</v>
      </c>
      <c r="D3659" t="s">
        <v>12467</v>
      </c>
      <c r="E3659" t="s">
        <v>32</v>
      </c>
      <c r="F3659">
        <v>33.33</v>
      </c>
      <c r="G3659">
        <v>33.33</v>
      </c>
      <c r="I3659" t="s">
        <v>6935</v>
      </c>
    </row>
    <row r="3660" spans="1:9">
      <c r="A3660" t="s">
        <v>19727</v>
      </c>
      <c r="B3660" t="s">
        <v>65</v>
      </c>
      <c r="C3660">
        <v>38116</v>
      </c>
      <c r="D3660" t="s">
        <v>12468</v>
      </c>
      <c r="E3660" t="s">
        <v>32</v>
      </c>
      <c r="F3660">
        <v>5.88</v>
      </c>
      <c r="G3660">
        <v>5.88</v>
      </c>
      <c r="I3660" t="s">
        <v>6935</v>
      </c>
    </row>
    <row r="3661" spans="1:9">
      <c r="A3661" t="s">
        <v>19728</v>
      </c>
      <c r="B3661" t="s">
        <v>65</v>
      </c>
      <c r="C3661">
        <v>38066</v>
      </c>
      <c r="D3661" t="s">
        <v>12469</v>
      </c>
      <c r="E3661" t="s">
        <v>32</v>
      </c>
      <c r="F3661">
        <v>9.7100000000000009</v>
      </c>
      <c r="G3661">
        <v>9.7100000000000009</v>
      </c>
      <c r="I3661" t="s">
        <v>6935</v>
      </c>
    </row>
    <row r="3662" spans="1:9">
      <c r="A3662" t="s">
        <v>19729</v>
      </c>
      <c r="B3662" t="s">
        <v>65</v>
      </c>
      <c r="C3662">
        <v>38117</v>
      </c>
      <c r="D3662" t="s">
        <v>12470</v>
      </c>
      <c r="E3662" t="s">
        <v>32</v>
      </c>
      <c r="F3662">
        <v>10.02</v>
      </c>
      <c r="G3662">
        <v>10.02</v>
      </c>
      <c r="I3662" t="s">
        <v>6935</v>
      </c>
    </row>
    <row r="3663" spans="1:9">
      <c r="A3663" t="s">
        <v>19730</v>
      </c>
      <c r="B3663" t="s">
        <v>65</v>
      </c>
      <c r="C3663">
        <v>38067</v>
      </c>
      <c r="D3663" t="s">
        <v>12471</v>
      </c>
      <c r="E3663" t="s">
        <v>32</v>
      </c>
      <c r="F3663">
        <v>13.67</v>
      </c>
      <c r="G3663">
        <v>13.67</v>
      </c>
      <c r="I3663" t="s">
        <v>6935</v>
      </c>
    </row>
    <row r="3664" spans="1:9">
      <c r="A3664" t="s">
        <v>19731</v>
      </c>
      <c r="B3664" t="s">
        <v>65</v>
      </c>
      <c r="C3664">
        <v>44313</v>
      </c>
      <c r="D3664" t="s">
        <v>12472</v>
      </c>
      <c r="E3664" t="s">
        <v>32</v>
      </c>
      <c r="F3664">
        <v>987.82</v>
      </c>
      <c r="G3664">
        <v>987.82</v>
      </c>
      <c r="I3664" t="s">
        <v>6935</v>
      </c>
    </row>
    <row r="3665" spans="1:9">
      <c r="A3665" t="s">
        <v>19732</v>
      </c>
      <c r="B3665" t="s">
        <v>65</v>
      </c>
      <c r="C3665">
        <v>11522</v>
      </c>
      <c r="D3665" t="s">
        <v>12473</v>
      </c>
      <c r="E3665" t="s">
        <v>32</v>
      </c>
      <c r="F3665">
        <v>11.84</v>
      </c>
      <c r="G3665">
        <v>11.84</v>
      </c>
      <c r="I3665" t="s">
        <v>6935</v>
      </c>
    </row>
    <row r="3666" spans="1:9">
      <c r="A3666" t="s">
        <v>19733</v>
      </c>
      <c r="B3666" t="s">
        <v>65</v>
      </c>
      <c r="C3666">
        <v>43600</v>
      </c>
      <c r="D3666" t="s">
        <v>12474</v>
      </c>
      <c r="E3666" t="s">
        <v>32</v>
      </c>
      <c r="F3666">
        <v>47.44</v>
      </c>
      <c r="G3666">
        <v>47.44</v>
      </c>
      <c r="I3666" t="s">
        <v>6935</v>
      </c>
    </row>
    <row r="3667" spans="1:9">
      <c r="A3667" t="s">
        <v>19734</v>
      </c>
      <c r="B3667" t="s">
        <v>65</v>
      </c>
      <c r="C3667">
        <v>5080</v>
      </c>
      <c r="D3667" t="s">
        <v>12475</v>
      </c>
      <c r="E3667" t="s">
        <v>32</v>
      </c>
      <c r="F3667">
        <v>18.5</v>
      </c>
      <c r="G3667">
        <v>18.5</v>
      </c>
      <c r="I3667" t="s">
        <v>6935</v>
      </c>
    </row>
    <row r="3668" spans="1:9">
      <c r="A3668" t="s">
        <v>19735</v>
      </c>
      <c r="B3668" t="s">
        <v>65</v>
      </c>
      <c r="C3668">
        <v>38168</v>
      </c>
      <c r="D3668" t="s">
        <v>12476</v>
      </c>
      <c r="E3668" t="s">
        <v>32</v>
      </c>
      <c r="F3668">
        <v>129.16</v>
      </c>
      <c r="G3668">
        <v>129.16</v>
      </c>
      <c r="I3668" t="s">
        <v>6935</v>
      </c>
    </row>
    <row r="3669" spans="1:9">
      <c r="A3669" t="s">
        <v>19736</v>
      </c>
      <c r="B3669" t="s">
        <v>65</v>
      </c>
      <c r="C3669">
        <v>43601</v>
      </c>
      <c r="D3669" t="s">
        <v>12477</v>
      </c>
      <c r="E3669" t="s">
        <v>32</v>
      </c>
      <c r="F3669">
        <v>64.58</v>
      </c>
      <c r="G3669">
        <v>64.58</v>
      </c>
      <c r="I3669" t="s">
        <v>6935</v>
      </c>
    </row>
    <row r="3670" spans="1:9">
      <c r="A3670" t="s">
        <v>19737</v>
      </c>
      <c r="B3670" t="s">
        <v>65</v>
      </c>
      <c r="C3670">
        <v>13393</v>
      </c>
      <c r="D3670" t="s">
        <v>12478</v>
      </c>
      <c r="E3670" t="s">
        <v>32</v>
      </c>
      <c r="F3670">
        <v>298.37</v>
      </c>
      <c r="G3670">
        <v>298.37</v>
      </c>
      <c r="I3670" t="s">
        <v>6935</v>
      </c>
    </row>
    <row r="3671" spans="1:9">
      <c r="A3671" t="s">
        <v>19738</v>
      </c>
      <c r="B3671" t="s">
        <v>65</v>
      </c>
      <c r="C3671">
        <v>13395</v>
      </c>
      <c r="D3671" t="s">
        <v>12479</v>
      </c>
      <c r="E3671" t="s">
        <v>32</v>
      </c>
      <c r="F3671">
        <v>418.13</v>
      </c>
      <c r="G3671">
        <v>418.13</v>
      </c>
      <c r="I3671" t="s">
        <v>6935</v>
      </c>
    </row>
    <row r="3672" spans="1:9">
      <c r="A3672" t="s">
        <v>19739</v>
      </c>
      <c r="B3672" t="s">
        <v>65</v>
      </c>
      <c r="C3672">
        <v>12039</v>
      </c>
      <c r="D3672" t="s">
        <v>12480</v>
      </c>
      <c r="E3672" t="s">
        <v>32</v>
      </c>
      <c r="F3672">
        <v>439.41</v>
      </c>
      <c r="G3672">
        <v>439.41</v>
      </c>
      <c r="I3672" t="s">
        <v>6935</v>
      </c>
    </row>
    <row r="3673" spans="1:9">
      <c r="A3673" t="s">
        <v>19740</v>
      </c>
      <c r="B3673" t="s">
        <v>65</v>
      </c>
      <c r="C3673">
        <v>13396</v>
      </c>
      <c r="D3673" t="s">
        <v>12481</v>
      </c>
      <c r="E3673" t="s">
        <v>32</v>
      </c>
      <c r="F3673">
        <v>617.13</v>
      </c>
      <c r="G3673">
        <v>617.13</v>
      </c>
      <c r="I3673" t="s">
        <v>6935</v>
      </c>
    </row>
    <row r="3674" spans="1:9">
      <c r="A3674" t="s">
        <v>19741</v>
      </c>
      <c r="B3674" t="s">
        <v>65</v>
      </c>
      <c r="C3674">
        <v>12041</v>
      </c>
      <c r="D3674" t="s">
        <v>12482</v>
      </c>
      <c r="E3674" t="s">
        <v>32</v>
      </c>
      <c r="F3674">
        <v>503.92</v>
      </c>
      <c r="G3674">
        <v>503.92</v>
      </c>
      <c r="I3674" t="s">
        <v>6935</v>
      </c>
    </row>
    <row r="3675" spans="1:9">
      <c r="A3675" t="s">
        <v>19742</v>
      </c>
      <c r="B3675" t="s">
        <v>65</v>
      </c>
      <c r="C3675">
        <v>12043</v>
      </c>
      <c r="D3675" t="s">
        <v>12483</v>
      </c>
      <c r="E3675" t="s">
        <v>32</v>
      </c>
      <c r="F3675">
        <v>1063.95</v>
      </c>
      <c r="G3675">
        <v>1063.95</v>
      </c>
      <c r="I3675" t="s">
        <v>6935</v>
      </c>
    </row>
    <row r="3676" spans="1:9">
      <c r="A3676" t="s">
        <v>19743</v>
      </c>
      <c r="B3676" t="s">
        <v>65</v>
      </c>
      <c r="C3676">
        <v>39762</v>
      </c>
      <c r="D3676" t="s">
        <v>12484</v>
      </c>
      <c r="E3676" t="s">
        <v>32</v>
      </c>
      <c r="F3676">
        <v>506.47</v>
      </c>
      <c r="G3676">
        <v>506.47</v>
      </c>
      <c r="I3676" t="s">
        <v>6935</v>
      </c>
    </row>
    <row r="3677" spans="1:9">
      <c r="A3677" t="s">
        <v>19744</v>
      </c>
      <c r="B3677" t="s">
        <v>65</v>
      </c>
      <c r="C3677">
        <v>12042</v>
      </c>
      <c r="D3677" t="s">
        <v>12485</v>
      </c>
      <c r="E3677" t="s">
        <v>32</v>
      </c>
      <c r="F3677">
        <v>739.43</v>
      </c>
      <c r="G3677">
        <v>739.43</v>
      </c>
      <c r="I3677" t="s">
        <v>6935</v>
      </c>
    </row>
    <row r="3678" spans="1:9">
      <c r="A3678" t="s">
        <v>19745</v>
      </c>
      <c r="B3678" t="s">
        <v>65</v>
      </c>
      <c r="C3678">
        <v>39763</v>
      </c>
      <c r="D3678" t="s">
        <v>12486</v>
      </c>
      <c r="E3678" t="s">
        <v>32</v>
      </c>
      <c r="F3678">
        <v>865.4</v>
      </c>
      <c r="G3678">
        <v>865.4</v>
      </c>
      <c r="I3678" t="s">
        <v>6935</v>
      </c>
    </row>
    <row r="3679" spans="1:9">
      <c r="A3679" t="s">
        <v>19746</v>
      </c>
      <c r="B3679" t="s">
        <v>65</v>
      </c>
      <c r="C3679">
        <v>39760</v>
      </c>
      <c r="D3679" t="s">
        <v>12487</v>
      </c>
      <c r="E3679" t="s">
        <v>32</v>
      </c>
      <c r="F3679">
        <v>862.56</v>
      </c>
      <c r="G3679">
        <v>862.56</v>
      </c>
      <c r="I3679" t="s">
        <v>6935</v>
      </c>
    </row>
    <row r="3680" spans="1:9">
      <c r="A3680" t="s">
        <v>19747</v>
      </c>
      <c r="B3680" t="s">
        <v>65</v>
      </c>
      <c r="C3680">
        <v>39756</v>
      </c>
      <c r="D3680" t="s">
        <v>12488</v>
      </c>
      <c r="E3680" t="s">
        <v>32</v>
      </c>
      <c r="F3680">
        <v>309.70999999999998</v>
      </c>
      <c r="G3680">
        <v>309.70999999999998</v>
      </c>
      <c r="I3680" t="s">
        <v>6935</v>
      </c>
    </row>
    <row r="3681" spans="1:9">
      <c r="A3681" t="s">
        <v>19748</v>
      </c>
      <c r="B3681" t="s">
        <v>65</v>
      </c>
      <c r="C3681">
        <v>12038</v>
      </c>
      <c r="D3681" t="s">
        <v>12489</v>
      </c>
      <c r="E3681" t="s">
        <v>32</v>
      </c>
      <c r="F3681">
        <v>386.99</v>
      </c>
      <c r="G3681">
        <v>386.99</v>
      </c>
      <c r="I3681" t="s">
        <v>6935</v>
      </c>
    </row>
    <row r="3682" spans="1:9">
      <c r="A3682" t="s">
        <v>19749</v>
      </c>
      <c r="B3682" t="s">
        <v>65</v>
      </c>
      <c r="C3682">
        <v>39757</v>
      </c>
      <c r="D3682" t="s">
        <v>12490</v>
      </c>
      <c r="E3682" t="s">
        <v>32</v>
      </c>
      <c r="F3682">
        <v>357.85</v>
      </c>
      <c r="G3682">
        <v>357.85</v>
      </c>
      <c r="I3682" t="s">
        <v>6935</v>
      </c>
    </row>
    <row r="3683" spans="1:9">
      <c r="A3683" t="s">
        <v>19750</v>
      </c>
      <c r="B3683" t="s">
        <v>65</v>
      </c>
      <c r="C3683">
        <v>39758</v>
      </c>
      <c r="D3683" t="s">
        <v>12491</v>
      </c>
      <c r="E3683" t="s">
        <v>32</v>
      </c>
      <c r="F3683">
        <v>521.51</v>
      </c>
      <c r="G3683">
        <v>521.51</v>
      </c>
      <c r="I3683" t="s">
        <v>6935</v>
      </c>
    </row>
    <row r="3684" spans="1:9">
      <c r="A3684" t="s">
        <v>19751</v>
      </c>
      <c r="B3684" t="s">
        <v>65</v>
      </c>
      <c r="C3684">
        <v>39759</v>
      </c>
      <c r="D3684" t="s">
        <v>12492</v>
      </c>
      <c r="E3684" t="s">
        <v>32</v>
      </c>
      <c r="F3684">
        <v>644.07000000000005</v>
      </c>
      <c r="G3684">
        <v>644.07000000000005</v>
      </c>
      <c r="I3684" t="s">
        <v>6935</v>
      </c>
    </row>
    <row r="3685" spans="1:9">
      <c r="A3685" t="s">
        <v>19752</v>
      </c>
      <c r="B3685" t="s">
        <v>65</v>
      </c>
      <c r="C3685">
        <v>39761</v>
      </c>
      <c r="D3685" t="s">
        <v>12493</v>
      </c>
      <c r="E3685" t="s">
        <v>32</v>
      </c>
      <c r="F3685">
        <v>774.19</v>
      </c>
      <c r="G3685">
        <v>774.19</v>
      </c>
      <c r="I3685" t="s">
        <v>6935</v>
      </c>
    </row>
    <row r="3686" spans="1:9">
      <c r="A3686" t="s">
        <v>19753</v>
      </c>
      <c r="B3686" t="s">
        <v>65</v>
      </c>
      <c r="C3686">
        <v>39805</v>
      </c>
      <c r="D3686" t="s">
        <v>12494</v>
      </c>
      <c r="E3686" t="s">
        <v>32</v>
      </c>
      <c r="F3686">
        <v>135.94999999999999</v>
      </c>
      <c r="G3686">
        <v>135.94999999999999</v>
      </c>
      <c r="I3686" t="s">
        <v>6935</v>
      </c>
    </row>
    <row r="3687" spans="1:9">
      <c r="A3687" t="s">
        <v>19754</v>
      </c>
      <c r="B3687" t="s">
        <v>65</v>
      </c>
      <c r="C3687">
        <v>39806</v>
      </c>
      <c r="D3687" t="s">
        <v>12495</v>
      </c>
      <c r="E3687" t="s">
        <v>32</v>
      </c>
      <c r="F3687">
        <v>251.89</v>
      </c>
      <c r="G3687">
        <v>251.89</v>
      </c>
      <c r="I3687" t="s">
        <v>6935</v>
      </c>
    </row>
    <row r="3688" spans="1:9">
      <c r="A3688" t="s">
        <v>19755</v>
      </c>
      <c r="B3688" t="s">
        <v>65</v>
      </c>
      <c r="C3688">
        <v>39807</v>
      </c>
      <c r="D3688" t="s">
        <v>12496</v>
      </c>
      <c r="E3688" t="s">
        <v>32</v>
      </c>
      <c r="F3688">
        <v>545.9</v>
      </c>
      <c r="G3688">
        <v>545.9</v>
      </c>
      <c r="I3688" t="s">
        <v>6935</v>
      </c>
    </row>
    <row r="3689" spans="1:9">
      <c r="A3689" t="s">
        <v>19756</v>
      </c>
      <c r="B3689" t="s">
        <v>65</v>
      </c>
      <c r="C3689">
        <v>43100</v>
      </c>
      <c r="D3689" t="s">
        <v>12497</v>
      </c>
      <c r="E3689" t="s">
        <v>32</v>
      </c>
      <c r="F3689">
        <v>426.77</v>
      </c>
      <c r="G3689">
        <v>426.77</v>
      </c>
      <c r="I3689" t="s">
        <v>6935</v>
      </c>
    </row>
    <row r="3690" spans="1:9">
      <c r="A3690" t="s">
        <v>19757</v>
      </c>
      <c r="B3690" t="s">
        <v>65</v>
      </c>
      <c r="C3690">
        <v>39804</v>
      </c>
      <c r="D3690" t="s">
        <v>12498</v>
      </c>
      <c r="E3690" t="s">
        <v>32</v>
      </c>
      <c r="F3690">
        <v>79.83</v>
      </c>
      <c r="G3690">
        <v>79.83</v>
      </c>
      <c r="I3690" t="s">
        <v>6935</v>
      </c>
    </row>
    <row r="3691" spans="1:9">
      <c r="A3691" t="s">
        <v>19758</v>
      </c>
      <c r="B3691" t="s">
        <v>65</v>
      </c>
      <c r="C3691">
        <v>39796</v>
      </c>
      <c r="D3691" t="s">
        <v>12499</v>
      </c>
      <c r="E3691" t="s">
        <v>32</v>
      </c>
      <c r="F3691">
        <v>82.68</v>
      </c>
      <c r="G3691">
        <v>82.68</v>
      </c>
      <c r="I3691" t="s">
        <v>6935</v>
      </c>
    </row>
    <row r="3692" spans="1:9">
      <c r="A3692" t="s">
        <v>19759</v>
      </c>
      <c r="B3692" t="s">
        <v>65</v>
      </c>
      <c r="C3692">
        <v>39797</v>
      </c>
      <c r="D3692" t="s">
        <v>12500</v>
      </c>
      <c r="E3692" t="s">
        <v>32</v>
      </c>
      <c r="F3692">
        <v>129.80000000000001</v>
      </c>
      <c r="G3692">
        <v>129.80000000000001</v>
      </c>
      <c r="I3692" t="s">
        <v>8951</v>
      </c>
    </row>
    <row r="3693" spans="1:9">
      <c r="A3693" t="s">
        <v>19760</v>
      </c>
      <c r="B3693" t="s">
        <v>65</v>
      </c>
      <c r="C3693">
        <v>39798</v>
      </c>
      <c r="D3693" t="s">
        <v>12501</v>
      </c>
      <c r="E3693" t="s">
        <v>32</v>
      </c>
      <c r="F3693">
        <v>222.65</v>
      </c>
      <c r="G3693">
        <v>222.65</v>
      </c>
      <c r="I3693" t="s">
        <v>6935</v>
      </c>
    </row>
    <row r="3694" spans="1:9">
      <c r="A3694" t="s">
        <v>19761</v>
      </c>
      <c r="B3694" t="s">
        <v>65</v>
      </c>
      <c r="C3694">
        <v>39794</v>
      </c>
      <c r="D3694" t="s">
        <v>12502</v>
      </c>
      <c r="E3694" t="s">
        <v>32</v>
      </c>
      <c r="F3694">
        <v>35.1</v>
      </c>
      <c r="G3694">
        <v>35.1</v>
      </c>
      <c r="I3694" t="s">
        <v>6935</v>
      </c>
    </row>
    <row r="3695" spans="1:9">
      <c r="A3695" t="s">
        <v>19762</v>
      </c>
      <c r="B3695" t="s">
        <v>65</v>
      </c>
      <c r="C3695">
        <v>39795</v>
      </c>
      <c r="D3695" t="s">
        <v>12503</v>
      </c>
      <c r="E3695" t="s">
        <v>32</v>
      </c>
      <c r="F3695">
        <v>55.45</v>
      </c>
      <c r="G3695">
        <v>55.45</v>
      </c>
      <c r="I3695" t="s">
        <v>6935</v>
      </c>
    </row>
    <row r="3696" spans="1:9">
      <c r="A3696" t="s">
        <v>19763</v>
      </c>
      <c r="B3696" t="s">
        <v>65</v>
      </c>
      <c r="C3696">
        <v>39801</v>
      </c>
      <c r="D3696" t="s">
        <v>12504</v>
      </c>
      <c r="E3696" t="s">
        <v>32</v>
      </c>
      <c r="F3696">
        <v>117.09</v>
      </c>
      <c r="G3696">
        <v>117.09</v>
      </c>
      <c r="I3696" t="s">
        <v>6935</v>
      </c>
    </row>
    <row r="3697" spans="1:9">
      <c r="A3697" t="s">
        <v>19764</v>
      </c>
      <c r="B3697" t="s">
        <v>65</v>
      </c>
      <c r="C3697">
        <v>39802</v>
      </c>
      <c r="D3697" t="s">
        <v>12505</v>
      </c>
      <c r="E3697" t="s">
        <v>32</v>
      </c>
      <c r="F3697">
        <v>171.63</v>
      </c>
      <c r="G3697">
        <v>171.63</v>
      </c>
      <c r="I3697" t="s">
        <v>6935</v>
      </c>
    </row>
    <row r="3698" spans="1:9">
      <c r="A3698" t="s">
        <v>19765</v>
      </c>
      <c r="B3698" t="s">
        <v>65</v>
      </c>
      <c r="C3698">
        <v>39803</v>
      </c>
      <c r="D3698" t="s">
        <v>12506</v>
      </c>
      <c r="E3698" t="s">
        <v>32</v>
      </c>
      <c r="F3698">
        <v>239.43</v>
      </c>
      <c r="G3698">
        <v>239.43</v>
      </c>
      <c r="I3698" t="s">
        <v>6935</v>
      </c>
    </row>
    <row r="3699" spans="1:9">
      <c r="A3699" t="s">
        <v>19766</v>
      </c>
      <c r="B3699" t="s">
        <v>65</v>
      </c>
      <c r="C3699">
        <v>39799</v>
      </c>
      <c r="D3699" t="s">
        <v>12507</v>
      </c>
      <c r="E3699" t="s">
        <v>32</v>
      </c>
      <c r="F3699">
        <v>40.909999999999997</v>
      </c>
      <c r="G3699">
        <v>40.909999999999997</v>
      </c>
      <c r="I3699" t="s">
        <v>6935</v>
      </c>
    </row>
    <row r="3700" spans="1:9">
      <c r="A3700" t="s">
        <v>19767</v>
      </c>
      <c r="B3700" t="s">
        <v>65</v>
      </c>
      <c r="C3700">
        <v>39800</v>
      </c>
      <c r="D3700" t="s">
        <v>12508</v>
      </c>
      <c r="E3700" t="s">
        <v>32</v>
      </c>
      <c r="F3700">
        <v>69.69</v>
      </c>
      <c r="G3700">
        <v>69.69</v>
      </c>
      <c r="I3700" t="s">
        <v>6935</v>
      </c>
    </row>
    <row r="3701" spans="1:9">
      <c r="A3701" t="s">
        <v>19768</v>
      </c>
      <c r="B3701" t="s">
        <v>65</v>
      </c>
      <c r="C3701">
        <v>43837</v>
      </c>
      <c r="D3701" t="s">
        <v>12509</v>
      </c>
      <c r="E3701" t="s">
        <v>32</v>
      </c>
      <c r="F3701">
        <v>1363.23</v>
      </c>
      <c r="G3701">
        <v>1363.23</v>
      </c>
      <c r="I3701" t="s">
        <v>6935</v>
      </c>
    </row>
    <row r="3702" spans="1:9">
      <c r="A3702" t="s">
        <v>19769</v>
      </c>
      <c r="B3702" t="s">
        <v>65</v>
      </c>
      <c r="C3702">
        <v>43836</v>
      </c>
      <c r="D3702" t="s">
        <v>12510</v>
      </c>
      <c r="E3702" t="s">
        <v>32</v>
      </c>
      <c r="F3702">
        <v>2773.94</v>
      </c>
      <c r="G3702">
        <v>2773.94</v>
      </c>
      <c r="I3702" t="s">
        <v>6935</v>
      </c>
    </row>
    <row r="3703" spans="1:9">
      <c r="A3703" t="s">
        <v>19770</v>
      </c>
      <c r="B3703" t="s">
        <v>65</v>
      </c>
      <c r="C3703">
        <v>21059</v>
      </c>
      <c r="D3703" t="s">
        <v>12511</v>
      </c>
      <c r="E3703" t="s">
        <v>32</v>
      </c>
      <c r="F3703">
        <v>54.55</v>
      </c>
      <c r="G3703">
        <v>54.55</v>
      </c>
      <c r="I3703" t="s">
        <v>6935</v>
      </c>
    </row>
    <row r="3704" spans="1:9">
      <c r="A3704" t="s">
        <v>19771</v>
      </c>
      <c r="B3704" t="s">
        <v>65</v>
      </c>
      <c r="C3704">
        <v>11234</v>
      </c>
      <c r="D3704" t="s">
        <v>12512</v>
      </c>
      <c r="E3704" t="s">
        <v>32</v>
      </c>
      <c r="F3704">
        <v>82.23</v>
      </c>
      <c r="G3704">
        <v>82.23</v>
      </c>
      <c r="I3704" t="s">
        <v>6935</v>
      </c>
    </row>
    <row r="3705" spans="1:9">
      <c r="A3705" t="s">
        <v>19772</v>
      </c>
      <c r="B3705" t="s">
        <v>65</v>
      </c>
      <c r="C3705">
        <v>21060</v>
      </c>
      <c r="D3705" t="s">
        <v>12513</v>
      </c>
      <c r="E3705" t="s">
        <v>32</v>
      </c>
      <c r="F3705">
        <v>101.2</v>
      </c>
      <c r="G3705">
        <v>101.2</v>
      </c>
      <c r="I3705" t="s">
        <v>6935</v>
      </c>
    </row>
    <row r="3706" spans="1:9">
      <c r="A3706" t="s">
        <v>19773</v>
      </c>
      <c r="B3706" t="s">
        <v>65</v>
      </c>
      <c r="C3706">
        <v>21061</v>
      </c>
      <c r="D3706" t="s">
        <v>12514</v>
      </c>
      <c r="E3706" t="s">
        <v>32</v>
      </c>
      <c r="F3706">
        <v>126.51</v>
      </c>
      <c r="G3706">
        <v>126.51</v>
      </c>
      <c r="I3706" t="s">
        <v>6935</v>
      </c>
    </row>
    <row r="3707" spans="1:9">
      <c r="A3707" t="s">
        <v>19774</v>
      </c>
      <c r="B3707" t="s">
        <v>65</v>
      </c>
      <c r="C3707">
        <v>21062</v>
      </c>
      <c r="D3707" t="s">
        <v>12515</v>
      </c>
      <c r="E3707" t="s">
        <v>32</v>
      </c>
      <c r="F3707">
        <v>199.25</v>
      </c>
      <c r="G3707">
        <v>199.25</v>
      </c>
      <c r="I3707" t="s">
        <v>6935</v>
      </c>
    </row>
    <row r="3708" spans="1:9">
      <c r="A3708" t="s">
        <v>19775</v>
      </c>
      <c r="B3708" t="s">
        <v>65</v>
      </c>
      <c r="C3708">
        <v>11708</v>
      </c>
      <c r="D3708" t="s">
        <v>12516</v>
      </c>
      <c r="E3708" t="s">
        <v>32</v>
      </c>
      <c r="F3708">
        <v>21.74</v>
      </c>
      <c r="G3708">
        <v>21.74</v>
      </c>
      <c r="I3708" t="s">
        <v>6935</v>
      </c>
    </row>
    <row r="3709" spans="1:9">
      <c r="A3709" t="s">
        <v>19776</v>
      </c>
      <c r="B3709" t="s">
        <v>65</v>
      </c>
      <c r="C3709">
        <v>11709</v>
      </c>
      <c r="D3709" t="s">
        <v>12517</v>
      </c>
      <c r="E3709" t="s">
        <v>32</v>
      </c>
      <c r="F3709">
        <v>51.07</v>
      </c>
      <c r="G3709">
        <v>51.07</v>
      </c>
      <c r="I3709" t="s">
        <v>6935</v>
      </c>
    </row>
    <row r="3710" spans="1:9">
      <c r="A3710" t="s">
        <v>19777</v>
      </c>
      <c r="B3710" t="s">
        <v>65</v>
      </c>
      <c r="C3710">
        <v>11710</v>
      </c>
      <c r="D3710" t="s">
        <v>12518</v>
      </c>
      <c r="E3710" t="s">
        <v>32</v>
      </c>
      <c r="F3710">
        <v>117.41</v>
      </c>
      <c r="G3710">
        <v>117.41</v>
      </c>
      <c r="I3710" t="s">
        <v>6935</v>
      </c>
    </row>
    <row r="3711" spans="1:9">
      <c r="A3711" t="s">
        <v>19778</v>
      </c>
      <c r="B3711" t="s">
        <v>65</v>
      </c>
      <c r="C3711">
        <v>11707</v>
      </c>
      <c r="D3711" t="s">
        <v>12519</v>
      </c>
      <c r="E3711" t="s">
        <v>32</v>
      </c>
      <c r="F3711">
        <v>16.28</v>
      </c>
      <c r="G3711">
        <v>16.28</v>
      </c>
      <c r="I3711" t="s">
        <v>6935</v>
      </c>
    </row>
    <row r="3712" spans="1:9">
      <c r="A3712" t="s">
        <v>19779</v>
      </c>
      <c r="B3712" t="s">
        <v>65</v>
      </c>
      <c r="C3712">
        <v>5102</v>
      </c>
      <c r="D3712" t="s">
        <v>12520</v>
      </c>
      <c r="E3712" t="s">
        <v>32</v>
      </c>
      <c r="F3712">
        <v>12.67</v>
      </c>
      <c r="G3712">
        <v>12.67</v>
      </c>
      <c r="I3712" t="s">
        <v>6935</v>
      </c>
    </row>
    <row r="3713" spans="1:9">
      <c r="A3713" t="s">
        <v>19780</v>
      </c>
      <c r="B3713" t="s">
        <v>65</v>
      </c>
      <c r="C3713">
        <v>11711</v>
      </c>
      <c r="D3713" t="s">
        <v>12521</v>
      </c>
      <c r="E3713" t="s">
        <v>32</v>
      </c>
      <c r="F3713">
        <v>10.56</v>
      </c>
      <c r="G3713">
        <v>10.56</v>
      </c>
      <c r="I3713" t="s">
        <v>6935</v>
      </c>
    </row>
    <row r="3714" spans="1:9">
      <c r="A3714" t="s">
        <v>19781</v>
      </c>
      <c r="B3714" t="s">
        <v>65</v>
      </c>
      <c r="C3714">
        <v>11739</v>
      </c>
      <c r="D3714" t="s">
        <v>12522</v>
      </c>
      <c r="E3714" t="s">
        <v>32</v>
      </c>
      <c r="F3714">
        <v>9.0299999999999994</v>
      </c>
      <c r="G3714">
        <v>9.0299999999999994</v>
      </c>
      <c r="I3714" t="s">
        <v>6935</v>
      </c>
    </row>
    <row r="3715" spans="1:9">
      <c r="A3715" t="s">
        <v>19782</v>
      </c>
      <c r="B3715" t="s">
        <v>65</v>
      </c>
      <c r="C3715">
        <v>11741</v>
      </c>
      <c r="D3715" t="s">
        <v>12523</v>
      </c>
      <c r="E3715" t="s">
        <v>32</v>
      </c>
      <c r="F3715">
        <v>11.5</v>
      </c>
      <c r="G3715">
        <v>11.5</v>
      </c>
      <c r="I3715" t="s">
        <v>6935</v>
      </c>
    </row>
    <row r="3716" spans="1:9">
      <c r="A3716" t="s">
        <v>19783</v>
      </c>
      <c r="B3716" t="s">
        <v>65</v>
      </c>
      <c r="C3716">
        <v>11745</v>
      </c>
      <c r="D3716" t="s">
        <v>12524</v>
      </c>
      <c r="E3716" t="s">
        <v>32</v>
      </c>
      <c r="F3716">
        <v>15.15</v>
      </c>
      <c r="G3716">
        <v>15.15</v>
      </c>
      <c r="I3716" t="s">
        <v>6935</v>
      </c>
    </row>
    <row r="3717" spans="1:9">
      <c r="A3717" t="s">
        <v>19784</v>
      </c>
      <c r="B3717" t="s">
        <v>65</v>
      </c>
      <c r="C3717">
        <v>11743</v>
      </c>
      <c r="D3717" t="s">
        <v>12525</v>
      </c>
      <c r="E3717" t="s">
        <v>32</v>
      </c>
      <c r="F3717">
        <v>9.65</v>
      </c>
      <c r="G3717">
        <v>9.65</v>
      </c>
      <c r="I3717" t="s">
        <v>6935</v>
      </c>
    </row>
    <row r="3718" spans="1:9">
      <c r="A3718" t="s">
        <v>19785</v>
      </c>
      <c r="B3718" t="s">
        <v>65</v>
      </c>
      <c r="C3718">
        <v>5104</v>
      </c>
      <c r="D3718" t="s">
        <v>12526</v>
      </c>
      <c r="E3718" t="s">
        <v>11</v>
      </c>
      <c r="F3718">
        <v>69.42</v>
      </c>
      <c r="G3718">
        <v>69.42</v>
      </c>
      <c r="I3718" t="s">
        <v>6935</v>
      </c>
    </row>
    <row r="3719" spans="1:9">
      <c r="A3719" t="s">
        <v>19786</v>
      </c>
      <c r="B3719" t="s">
        <v>65</v>
      </c>
      <c r="C3719">
        <v>44530</v>
      </c>
      <c r="D3719" t="s">
        <v>12527</v>
      </c>
      <c r="E3719" t="s">
        <v>32</v>
      </c>
      <c r="F3719">
        <v>62.52</v>
      </c>
      <c r="G3719">
        <v>62.52</v>
      </c>
      <c r="I3719" t="s">
        <v>6935</v>
      </c>
    </row>
    <row r="3720" spans="1:9">
      <c r="A3720" t="s">
        <v>19787</v>
      </c>
      <c r="B3720" t="s">
        <v>65</v>
      </c>
      <c r="C3720">
        <v>2710</v>
      </c>
      <c r="D3720" t="s">
        <v>12528</v>
      </c>
      <c r="E3720" t="s">
        <v>32</v>
      </c>
      <c r="F3720">
        <v>53.96</v>
      </c>
      <c r="G3720">
        <v>53.96</v>
      </c>
      <c r="I3720" t="s">
        <v>6935</v>
      </c>
    </row>
    <row r="3721" spans="1:9">
      <c r="A3721" t="s">
        <v>19788</v>
      </c>
      <c r="B3721" t="s">
        <v>65</v>
      </c>
      <c r="C3721">
        <v>14575</v>
      </c>
      <c r="D3721" t="s">
        <v>12529</v>
      </c>
      <c r="E3721" t="s">
        <v>32</v>
      </c>
      <c r="F3721">
        <v>4735150.53</v>
      </c>
      <c r="G3721">
        <v>4735150.53</v>
      </c>
      <c r="I3721" t="s">
        <v>6935</v>
      </c>
    </row>
    <row r="3722" spans="1:9">
      <c r="A3722" t="s">
        <v>19789</v>
      </c>
      <c r="B3722" t="s">
        <v>65</v>
      </c>
      <c r="C3722">
        <v>20043</v>
      </c>
      <c r="D3722" t="s">
        <v>12530</v>
      </c>
      <c r="E3722" t="s">
        <v>32</v>
      </c>
      <c r="F3722">
        <v>9.4499999999999993</v>
      </c>
      <c r="G3722">
        <v>9.4499999999999993</v>
      </c>
      <c r="I3722" t="s">
        <v>6935</v>
      </c>
    </row>
    <row r="3723" spans="1:9">
      <c r="A3723" t="s">
        <v>19790</v>
      </c>
      <c r="B3723" t="s">
        <v>65</v>
      </c>
      <c r="C3723">
        <v>20044</v>
      </c>
      <c r="D3723" t="s">
        <v>12531</v>
      </c>
      <c r="E3723" t="s">
        <v>32</v>
      </c>
      <c r="F3723">
        <v>10.96</v>
      </c>
      <c r="G3723">
        <v>10.96</v>
      </c>
      <c r="I3723" t="s">
        <v>6935</v>
      </c>
    </row>
    <row r="3724" spans="1:9">
      <c r="A3724" t="s">
        <v>19791</v>
      </c>
      <c r="B3724" t="s">
        <v>65</v>
      </c>
      <c r="C3724">
        <v>20042</v>
      </c>
      <c r="D3724" t="s">
        <v>12532</v>
      </c>
      <c r="E3724" t="s">
        <v>32</v>
      </c>
      <c r="F3724">
        <v>8.1999999999999993</v>
      </c>
      <c r="G3724">
        <v>8.1999999999999993</v>
      </c>
      <c r="I3724" t="s">
        <v>6935</v>
      </c>
    </row>
    <row r="3725" spans="1:9">
      <c r="A3725" t="s">
        <v>19792</v>
      </c>
      <c r="B3725" t="s">
        <v>65</v>
      </c>
      <c r="C3725">
        <v>20046</v>
      </c>
      <c r="D3725" t="s">
        <v>12533</v>
      </c>
      <c r="E3725" t="s">
        <v>32</v>
      </c>
      <c r="F3725">
        <v>19.41</v>
      </c>
      <c r="G3725">
        <v>19.41</v>
      </c>
      <c r="I3725" t="s">
        <v>6935</v>
      </c>
    </row>
    <row r="3726" spans="1:9">
      <c r="A3726" t="s">
        <v>19793</v>
      </c>
      <c r="B3726" t="s">
        <v>65</v>
      </c>
      <c r="C3726">
        <v>20047</v>
      </c>
      <c r="D3726" t="s">
        <v>12534</v>
      </c>
      <c r="E3726" t="s">
        <v>32</v>
      </c>
      <c r="F3726">
        <v>58.2</v>
      </c>
      <c r="G3726">
        <v>58.2</v>
      </c>
      <c r="I3726" t="s">
        <v>6935</v>
      </c>
    </row>
    <row r="3727" spans="1:9">
      <c r="A3727" t="s">
        <v>19794</v>
      </c>
      <c r="B3727" t="s">
        <v>65</v>
      </c>
      <c r="C3727">
        <v>20045</v>
      </c>
      <c r="D3727" t="s">
        <v>12535</v>
      </c>
      <c r="E3727" t="s">
        <v>32</v>
      </c>
      <c r="F3727">
        <v>9.82</v>
      </c>
      <c r="G3727">
        <v>9.82</v>
      </c>
      <c r="I3727" t="s">
        <v>6935</v>
      </c>
    </row>
    <row r="3728" spans="1:9">
      <c r="A3728" t="s">
        <v>19795</v>
      </c>
      <c r="B3728" t="s">
        <v>65</v>
      </c>
      <c r="C3728">
        <v>20972</v>
      </c>
      <c r="D3728" t="s">
        <v>12536</v>
      </c>
      <c r="E3728" t="s">
        <v>32</v>
      </c>
      <c r="F3728">
        <v>235.71</v>
      </c>
      <c r="G3728">
        <v>235.71</v>
      </c>
      <c r="I3728" t="s">
        <v>6935</v>
      </c>
    </row>
    <row r="3729" spans="1:9">
      <c r="A3729" t="s">
        <v>19796</v>
      </c>
      <c r="B3729" t="s">
        <v>65</v>
      </c>
      <c r="C3729">
        <v>11321</v>
      </c>
      <c r="D3729" t="s">
        <v>12537</v>
      </c>
      <c r="E3729" t="s">
        <v>32</v>
      </c>
      <c r="F3729">
        <v>33.49</v>
      </c>
      <c r="G3729">
        <v>33.49</v>
      </c>
      <c r="I3729" t="s">
        <v>6935</v>
      </c>
    </row>
    <row r="3730" spans="1:9">
      <c r="A3730" t="s">
        <v>19797</v>
      </c>
      <c r="B3730" t="s">
        <v>65</v>
      </c>
      <c r="C3730">
        <v>11323</v>
      </c>
      <c r="D3730" t="s">
        <v>12538</v>
      </c>
      <c r="E3730" t="s">
        <v>32</v>
      </c>
      <c r="F3730">
        <v>38.520000000000003</v>
      </c>
      <c r="G3730">
        <v>38.520000000000003</v>
      </c>
      <c r="I3730" t="s">
        <v>6935</v>
      </c>
    </row>
    <row r="3731" spans="1:9">
      <c r="A3731" t="s">
        <v>19798</v>
      </c>
      <c r="B3731" t="s">
        <v>65</v>
      </c>
      <c r="C3731">
        <v>20327</v>
      </c>
      <c r="D3731" t="s">
        <v>12539</v>
      </c>
      <c r="E3731" t="s">
        <v>32</v>
      </c>
      <c r="F3731">
        <v>21.86</v>
      </c>
      <c r="G3731">
        <v>21.86</v>
      </c>
      <c r="I3731" t="s">
        <v>6935</v>
      </c>
    </row>
    <row r="3732" spans="1:9">
      <c r="A3732" t="s">
        <v>19799</v>
      </c>
      <c r="B3732" t="s">
        <v>65</v>
      </c>
      <c r="C3732">
        <v>6034</v>
      </c>
      <c r="D3732" t="s">
        <v>12540</v>
      </c>
      <c r="E3732" t="s">
        <v>32</v>
      </c>
      <c r="F3732">
        <v>13.49</v>
      </c>
      <c r="G3732">
        <v>13.49</v>
      </c>
      <c r="I3732" t="s">
        <v>6935</v>
      </c>
    </row>
    <row r="3733" spans="1:9">
      <c r="A3733" t="s">
        <v>19800</v>
      </c>
      <c r="B3733" t="s">
        <v>65</v>
      </c>
      <c r="C3733">
        <v>6036</v>
      </c>
      <c r="D3733" t="s">
        <v>12541</v>
      </c>
      <c r="E3733" t="s">
        <v>32</v>
      </c>
      <c r="F3733">
        <v>18.37</v>
      </c>
      <c r="G3733">
        <v>18.37</v>
      </c>
      <c r="I3733" t="s">
        <v>6935</v>
      </c>
    </row>
    <row r="3734" spans="1:9">
      <c r="A3734" t="s">
        <v>19801</v>
      </c>
      <c r="B3734" t="s">
        <v>65</v>
      </c>
      <c r="C3734">
        <v>6031</v>
      </c>
      <c r="D3734" t="s">
        <v>12542</v>
      </c>
      <c r="E3734" t="s">
        <v>32</v>
      </c>
      <c r="F3734">
        <v>21.59</v>
      </c>
      <c r="G3734">
        <v>21.59</v>
      </c>
      <c r="I3734" t="s">
        <v>8951</v>
      </c>
    </row>
    <row r="3735" spans="1:9">
      <c r="A3735" t="s">
        <v>19802</v>
      </c>
      <c r="B3735" t="s">
        <v>65</v>
      </c>
      <c r="C3735">
        <v>6029</v>
      </c>
      <c r="D3735" t="s">
        <v>12543</v>
      </c>
      <c r="E3735" t="s">
        <v>32</v>
      </c>
      <c r="F3735">
        <v>21.82</v>
      </c>
      <c r="G3735">
        <v>21.82</v>
      </c>
      <c r="I3735" t="s">
        <v>6935</v>
      </c>
    </row>
    <row r="3736" spans="1:9">
      <c r="A3736" t="s">
        <v>19803</v>
      </c>
      <c r="B3736" t="s">
        <v>65</v>
      </c>
      <c r="C3736">
        <v>6033</v>
      </c>
      <c r="D3736" t="s">
        <v>12544</v>
      </c>
      <c r="E3736" t="s">
        <v>32</v>
      </c>
      <c r="F3736">
        <v>28.76</v>
      </c>
      <c r="G3736">
        <v>28.76</v>
      </c>
      <c r="I3736" t="s">
        <v>6935</v>
      </c>
    </row>
    <row r="3737" spans="1:9">
      <c r="A3737" t="s">
        <v>19804</v>
      </c>
      <c r="B3737" t="s">
        <v>65</v>
      </c>
      <c r="C3737">
        <v>11672</v>
      </c>
      <c r="D3737" t="s">
        <v>12545</v>
      </c>
      <c r="E3737" t="s">
        <v>32</v>
      </c>
      <c r="F3737">
        <v>62.55</v>
      </c>
      <c r="G3737">
        <v>62.55</v>
      </c>
      <c r="I3737" t="s">
        <v>6935</v>
      </c>
    </row>
    <row r="3738" spans="1:9">
      <c r="A3738" t="s">
        <v>19805</v>
      </c>
      <c r="B3738" t="s">
        <v>65</v>
      </c>
      <c r="C3738">
        <v>11669</v>
      </c>
      <c r="D3738" t="s">
        <v>12546</v>
      </c>
      <c r="E3738" t="s">
        <v>32</v>
      </c>
      <c r="F3738">
        <v>59.57</v>
      </c>
      <c r="G3738">
        <v>59.57</v>
      </c>
      <c r="I3738" t="s">
        <v>6935</v>
      </c>
    </row>
    <row r="3739" spans="1:9">
      <c r="A3739" t="s">
        <v>19806</v>
      </c>
      <c r="B3739" t="s">
        <v>65</v>
      </c>
      <c r="C3739">
        <v>20055</v>
      </c>
      <c r="D3739" t="s">
        <v>12547</v>
      </c>
      <c r="E3739" t="s">
        <v>32</v>
      </c>
      <c r="F3739">
        <v>44.61</v>
      </c>
      <c r="G3739">
        <v>44.61</v>
      </c>
      <c r="I3739" t="s">
        <v>6935</v>
      </c>
    </row>
    <row r="3740" spans="1:9">
      <c r="A3740" t="s">
        <v>19807</v>
      </c>
      <c r="B3740" t="s">
        <v>65</v>
      </c>
      <c r="C3740">
        <v>11670</v>
      </c>
      <c r="D3740" t="s">
        <v>12548</v>
      </c>
      <c r="E3740" t="s">
        <v>32</v>
      </c>
      <c r="F3740">
        <v>22.82</v>
      </c>
      <c r="G3740">
        <v>22.82</v>
      </c>
      <c r="I3740" t="s">
        <v>6935</v>
      </c>
    </row>
    <row r="3741" spans="1:9">
      <c r="A3741" t="s">
        <v>19808</v>
      </c>
      <c r="B3741" t="s">
        <v>65</v>
      </c>
      <c r="C3741">
        <v>11671</v>
      </c>
      <c r="D3741" t="s">
        <v>12549</v>
      </c>
      <c r="E3741" t="s">
        <v>32</v>
      </c>
      <c r="F3741">
        <v>95.74</v>
      </c>
      <c r="G3741">
        <v>95.74</v>
      </c>
      <c r="I3741" t="s">
        <v>6935</v>
      </c>
    </row>
    <row r="3742" spans="1:9">
      <c r="A3742" t="s">
        <v>19809</v>
      </c>
      <c r="B3742" t="s">
        <v>65</v>
      </c>
      <c r="C3742">
        <v>6032</v>
      </c>
      <c r="D3742" t="s">
        <v>12550</v>
      </c>
      <c r="E3742" t="s">
        <v>32</v>
      </c>
      <c r="F3742">
        <v>27.34</v>
      </c>
      <c r="G3742">
        <v>27.34</v>
      </c>
      <c r="I3742" t="s">
        <v>6935</v>
      </c>
    </row>
    <row r="3743" spans="1:9">
      <c r="A3743" t="s">
        <v>19810</v>
      </c>
      <c r="B3743" t="s">
        <v>65</v>
      </c>
      <c r="C3743">
        <v>11673</v>
      </c>
      <c r="D3743" t="s">
        <v>12551</v>
      </c>
      <c r="E3743" t="s">
        <v>32</v>
      </c>
      <c r="F3743">
        <v>21.53</v>
      </c>
      <c r="G3743">
        <v>21.53</v>
      </c>
      <c r="I3743" t="s">
        <v>6935</v>
      </c>
    </row>
    <row r="3744" spans="1:9">
      <c r="A3744" t="s">
        <v>19811</v>
      </c>
      <c r="B3744" t="s">
        <v>65</v>
      </c>
      <c r="C3744">
        <v>11674</v>
      </c>
      <c r="D3744" t="s">
        <v>12552</v>
      </c>
      <c r="E3744" t="s">
        <v>32</v>
      </c>
      <c r="F3744">
        <v>27.73</v>
      </c>
      <c r="G3744">
        <v>27.73</v>
      </c>
      <c r="I3744" t="s">
        <v>6935</v>
      </c>
    </row>
    <row r="3745" spans="1:9">
      <c r="A3745" t="s">
        <v>19812</v>
      </c>
      <c r="B3745" t="s">
        <v>65</v>
      </c>
      <c r="C3745">
        <v>11675</v>
      </c>
      <c r="D3745" t="s">
        <v>12553</v>
      </c>
      <c r="E3745" t="s">
        <v>32</v>
      </c>
      <c r="F3745">
        <v>44.02</v>
      </c>
      <c r="G3745">
        <v>44.02</v>
      </c>
      <c r="I3745" t="s">
        <v>6935</v>
      </c>
    </row>
    <row r="3746" spans="1:9">
      <c r="A3746" t="s">
        <v>19813</v>
      </c>
      <c r="B3746" t="s">
        <v>65</v>
      </c>
      <c r="C3746">
        <v>11676</v>
      </c>
      <c r="D3746" t="s">
        <v>12554</v>
      </c>
      <c r="E3746" t="s">
        <v>32</v>
      </c>
      <c r="F3746">
        <v>58.88</v>
      </c>
      <c r="G3746">
        <v>58.88</v>
      </c>
      <c r="I3746" t="s">
        <v>6935</v>
      </c>
    </row>
    <row r="3747" spans="1:9">
      <c r="A3747" t="s">
        <v>19814</v>
      </c>
      <c r="B3747" t="s">
        <v>65</v>
      </c>
      <c r="C3747">
        <v>11677</v>
      </c>
      <c r="D3747" t="s">
        <v>12555</v>
      </c>
      <c r="E3747" t="s">
        <v>32</v>
      </c>
      <c r="F3747">
        <v>60.81</v>
      </c>
      <c r="G3747">
        <v>60.81</v>
      </c>
      <c r="I3747" t="s">
        <v>6935</v>
      </c>
    </row>
    <row r="3748" spans="1:9">
      <c r="A3748" t="s">
        <v>19815</v>
      </c>
      <c r="B3748" t="s">
        <v>65</v>
      </c>
      <c r="C3748">
        <v>11678</v>
      </c>
      <c r="D3748" t="s">
        <v>12556</v>
      </c>
      <c r="E3748" t="s">
        <v>32</v>
      </c>
      <c r="F3748">
        <v>111.36</v>
      </c>
      <c r="G3748">
        <v>111.36</v>
      </c>
      <c r="I3748" t="s">
        <v>6935</v>
      </c>
    </row>
    <row r="3749" spans="1:9">
      <c r="A3749" t="s">
        <v>19816</v>
      </c>
      <c r="B3749" t="s">
        <v>65</v>
      </c>
      <c r="C3749">
        <v>6038</v>
      </c>
      <c r="D3749" t="s">
        <v>12557</v>
      </c>
      <c r="E3749" t="s">
        <v>32</v>
      </c>
      <c r="F3749">
        <v>7.06</v>
      </c>
      <c r="G3749">
        <v>7.06</v>
      </c>
      <c r="I3749" t="s">
        <v>6935</v>
      </c>
    </row>
    <row r="3750" spans="1:9">
      <c r="A3750" t="s">
        <v>19817</v>
      </c>
      <c r="B3750" t="s">
        <v>65</v>
      </c>
      <c r="C3750">
        <v>11718</v>
      </c>
      <c r="D3750" t="s">
        <v>12558</v>
      </c>
      <c r="E3750" t="s">
        <v>32</v>
      </c>
      <c r="F3750">
        <v>20.149999999999999</v>
      </c>
      <c r="G3750">
        <v>20.149999999999999</v>
      </c>
      <c r="I3750" t="s">
        <v>6935</v>
      </c>
    </row>
    <row r="3751" spans="1:9">
      <c r="A3751" t="s">
        <v>19818</v>
      </c>
      <c r="B3751" t="s">
        <v>65</v>
      </c>
      <c r="C3751">
        <v>6037</v>
      </c>
      <c r="D3751" t="s">
        <v>12559</v>
      </c>
      <c r="E3751" t="s">
        <v>32</v>
      </c>
      <c r="F3751">
        <v>14.7</v>
      </c>
      <c r="G3751">
        <v>14.7</v>
      </c>
      <c r="I3751" t="s">
        <v>6935</v>
      </c>
    </row>
    <row r="3752" spans="1:9">
      <c r="A3752" t="s">
        <v>19819</v>
      </c>
      <c r="B3752" t="s">
        <v>65</v>
      </c>
      <c r="C3752">
        <v>11719</v>
      </c>
      <c r="D3752" t="s">
        <v>12560</v>
      </c>
      <c r="E3752" t="s">
        <v>32</v>
      </c>
      <c r="F3752">
        <v>16.34</v>
      </c>
      <c r="G3752">
        <v>16.34</v>
      </c>
      <c r="I3752" t="s">
        <v>6935</v>
      </c>
    </row>
    <row r="3753" spans="1:9">
      <c r="A3753" t="s">
        <v>19820</v>
      </c>
      <c r="B3753" t="s">
        <v>65</v>
      </c>
      <c r="C3753">
        <v>6010</v>
      </c>
      <c r="D3753" t="s">
        <v>12561</v>
      </c>
      <c r="E3753" t="s">
        <v>32</v>
      </c>
      <c r="F3753">
        <v>71.14</v>
      </c>
      <c r="G3753">
        <v>71.14</v>
      </c>
      <c r="I3753" t="s">
        <v>6935</v>
      </c>
    </row>
    <row r="3754" spans="1:9">
      <c r="A3754" t="s">
        <v>19821</v>
      </c>
      <c r="B3754" t="s">
        <v>65</v>
      </c>
      <c r="C3754">
        <v>6017</v>
      </c>
      <c r="D3754" t="s">
        <v>12562</v>
      </c>
      <c r="E3754" t="s">
        <v>32</v>
      </c>
      <c r="F3754">
        <v>56.34</v>
      </c>
      <c r="G3754">
        <v>56.34</v>
      </c>
      <c r="I3754" t="s">
        <v>6935</v>
      </c>
    </row>
    <row r="3755" spans="1:9">
      <c r="A3755" t="s">
        <v>19822</v>
      </c>
      <c r="B3755" t="s">
        <v>65</v>
      </c>
      <c r="C3755">
        <v>6019</v>
      </c>
      <c r="D3755" t="s">
        <v>12563</v>
      </c>
      <c r="E3755" t="s">
        <v>32</v>
      </c>
      <c r="F3755">
        <v>41.34</v>
      </c>
      <c r="G3755">
        <v>41.34</v>
      </c>
      <c r="I3755" t="s">
        <v>6935</v>
      </c>
    </row>
    <row r="3756" spans="1:9">
      <c r="A3756" t="s">
        <v>19823</v>
      </c>
      <c r="B3756" t="s">
        <v>65</v>
      </c>
      <c r="C3756">
        <v>6020</v>
      </c>
      <c r="D3756" t="s">
        <v>12564</v>
      </c>
      <c r="E3756" t="s">
        <v>32</v>
      </c>
      <c r="F3756">
        <v>24.83</v>
      </c>
      <c r="G3756">
        <v>24.83</v>
      </c>
      <c r="I3756" t="s">
        <v>6935</v>
      </c>
    </row>
    <row r="3757" spans="1:9">
      <c r="A3757" t="s">
        <v>19824</v>
      </c>
      <c r="B3757" t="s">
        <v>65</v>
      </c>
      <c r="C3757">
        <v>6011</v>
      </c>
      <c r="D3757" t="s">
        <v>12565</v>
      </c>
      <c r="E3757" t="s">
        <v>32</v>
      </c>
      <c r="F3757">
        <v>205.49</v>
      </c>
      <c r="G3757">
        <v>205.49</v>
      </c>
      <c r="I3757" t="s">
        <v>6935</v>
      </c>
    </row>
    <row r="3758" spans="1:9">
      <c r="A3758" t="s">
        <v>19825</v>
      </c>
      <c r="B3758" t="s">
        <v>65</v>
      </c>
      <c r="C3758">
        <v>6028</v>
      </c>
      <c r="D3758" t="s">
        <v>12566</v>
      </c>
      <c r="E3758" t="s">
        <v>32</v>
      </c>
      <c r="F3758">
        <v>99.08</v>
      </c>
      <c r="G3758">
        <v>99.08</v>
      </c>
      <c r="I3758" t="s">
        <v>6935</v>
      </c>
    </row>
    <row r="3759" spans="1:9">
      <c r="A3759" t="s">
        <v>19826</v>
      </c>
      <c r="B3759" t="s">
        <v>65</v>
      </c>
      <c r="C3759">
        <v>6012</v>
      </c>
      <c r="D3759" t="s">
        <v>12567</v>
      </c>
      <c r="E3759" t="s">
        <v>32</v>
      </c>
      <c r="F3759">
        <v>248.78</v>
      </c>
      <c r="G3759">
        <v>248.78</v>
      </c>
      <c r="I3759" t="s">
        <v>6935</v>
      </c>
    </row>
    <row r="3760" spans="1:9">
      <c r="A3760" t="s">
        <v>19827</v>
      </c>
      <c r="B3760" t="s">
        <v>65</v>
      </c>
      <c r="C3760">
        <v>6016</v>
      </c>
      <c r="D3760" t="s">
        <v>12568</v>
      </c>
      <c r="E3760" t="s">
        <v>32</v>
      </c>
      <c r="F3760">
        <v>26.19</v>
      </c>
      <c r="G3760">
        <v>26.19</v>
      </c>
      <c r="I3760" t="s">
        <v>6935</v>
      </c>
    </row>
    <row r="3761" spans="1:9">
      <c r="A3761" t="s">
        <v>19828</v>
      </c>
      <c r="B3761" t="s">
        <v>65</v>
      </c>
      <c r="C3761">
        <v>6027</v>
      </c>
      <c r="D3761" t="s">
        <v>12569</v>
      </c>
      <c r="E3761" t="s">
        <v>32</v>
      </c>
      <c r="F3761">
        <v>518.38</v>
      </c>
      <c r="G3761">
        <v>518.38</v>
      </c>
      <c r="I3761" t="s">
        <v>6935</v>
      </c>
    </row>
    <row r="3762" spans="1:9">
      <c r="A3762" t="s">
        <v>19829</v>
      </c>
      <c r="B3762" t="s">
        <v>65</v>
      </c>
      <c r="C3762">
        <v>6015</v>
      </c>
      <c r="D3762" t="s">
        <v>12570</v>
      </c>
      <c r="E3762" t="s">
        <v>32</v>
      </c>
      <c r="F3762">
        <v>113.75</v>
      </c>
      <c r="G3762">
        <v>113.75</v>
      </c>
      <c r="I3762" t="s">
        <v>6935</v>
      </c>
    </row>
    <row r="3763" spans="1:9">
      <c r="A3763" t="s">
        <v>19830</v>
      </c>
      <c r="B3763" t="s">
        <v>65</v>
      </c>
      <c r="C3763">
        <v>6014</v>
      </c>
      <c r="D3763" t="s">
        <v>12571</v>
      </c>
      <c r="E3763" t="s">
        <v>32</v>
      </c>
      <c r="F3763">
        <v>108.75</v>
      </c>
      <c r="G3763">
        <v>108.75</v>
      </c>
      <c r="I3763" t="s">
        <v>6935</v>
      </c>
    </row>
    <row r="3764" spans="1:9">
      <c r="A3764" t="s">
        <v>19831</v>
      </c>
      <c r="B3764" t="s">
        <v>65</v>
      </c>
      <c r="C3764">
        <v>6013</v>
      </c>
      <c r="D3764" t="s">
        <v>12572</v>
      </c>
      <c r="E3764" t="s">
        <v>32</v>
      </c>
      <c r="F3764">
        <v>78.22</v>
      </c>
      <c r="G3764">
        <v>78.22</v>
      </c>
      <c r="I3764" t="s">
        <v>6935</v>
      </c>
    </row>
    <row r="3765" spans="1:9">
      <c r="A3765" t="s">
        <v>19832</v>
      </c>
      <c r="B3765" t="s">
        <v>65</v>
      </c>
      <c r="C3765">
        <v>6006</v>
      </c>
      <c r="D3765" t="s">
        <v>12573</v>
      </c>
      <c r="E3765" t="s">
        <v>32</v>
      </c>
      <c r="F3765">
        <v>56.64</v>
      </c>
      <c r="G3765">
        <v>56.64</v>
      </c>
      <c r="I3765" t="s">
        <v>6935</v>
      </c>
    </row>
    <row r="3766" spans="1:9">
      <c r="A3766" t="s">
        <v>19833</v>
      </c>
      <c r="B3766" t="s">
        <v>65</v>
      </c>
      <c r="C3766">
        <v>6005</v>
      </c>
      <c r="D3766" t="s">
        <v>12574</v>
      </c>
      <c r="E3766" t="s">
        <v>32</v>
      </c>
      <c r="F3766">
        <v>63.9</v>
      </c>
      <c r="G3766">
        <v>63.9</v>
      </c>
      <c r="I3766" t="s">
        <v>8951</v>
      </c>
    </row>
    <row r="3767" spans="1:9">
      <c r="A3767" t="s">
        <v>19834</v>
      </c>
      <c r="B3767" t="s">
        <v>65</v>
      </c>
      <c r="C3767">
        <v>11756</v>
      </c>
      <c r="D3767" t="s">
        <v>12575</v>
      </c>
      <c r="E3767" t="s">
        <v>32</v>
      </c>
      <c r="F3767">
        <v>30.52</v>
      </c>
      <c r="G3767">
        <v>30.52</v>
      </c>
      <c r="I3767" t="s">
        <v>6935</v>
      </c>
    </row>
    <row r="3768" spans="1:9">
      <c r="A3768" t="s">
        <v>19835</v>
      </c>
      <c r="B3768" t="s">
        <v>65</v>
      </c>
      <c r="C3768">
        <v>10904</v>
      </c>
      <c r="D3768" t="s">
        <v>12576</v>
      </c>
      <c r="E3768" t="s">
        <v>32</v>
      </c>
      <c r="F3768">
        <v>330</v>
      </c>
      <c r="G3768">
        <v>330</v>
      </c>
      <c r="I3768" t="s">
        <v>8951</v>
      </c>
    </row>
    <row r="3769" spans="1:9">
      <c r="A3769" t="s">
        <v>19836</v>
      </c>
      <c r="B3769" t="s">
        <v>65</v>
      </c>
      <c r="C3769">
        <v>11752</v>
      </c>
      <c r="D3769" t="s">
        <v>12577</v>
      </c>
      <c r="E3769" t="s">
        <v>32</v>
      </c>
      <c r="F3769">
        <v>17.600000000000001</v>
      </c>
      <c r="G3769">
        <v>17.600000000000001</v>
      </c>
      <c r="I3769" t="s">
        <v>6935</v>
      </c>
    </row>
    <row r="3770" spans="1:9">
      <c r="A3770" t="s">
        <v>19837</v>
      </c>
      <c r="B3770" t="s">
        <v>65</v>
      </c>
      <c r="C3770">
        <v>11753</v>
      </c>
      <c r="D3770" t="s">
        <v>12578</v>
      </c>
      <c r="E3770" t="s">
        <v>32</v>
      </c>
      <c r="F3770">
        <v>21.01</v>
      </c>
      <c r="G3770">
        <v>21.01</v>
      </c>
      <c r="I3770" t="s">
        <v>6935</v>
      </c>
    </row>
    <row r="3771" spans="1:9">
      <c r="A3771" t="s">
        <v>19838</v>
      </c>
      <c r="B3771" t="s">
        <v>65</v>
      </c>
      <c r="C3771">
        <v>6021</v>
      </c>
      <c r="D3771" t="s">
        <v>12579</v>
      </c>
      <c r="E3771" t="s">
        <v>32</v>
      </c>
      <c r="F3771">
        <v>58.3</v>
      </c>
      <c r="G3771">
        <v>58.3</v>
      </c>
      <c r="I3771" t="s">
        <v>6935</v>
      </c>
    </row>
    <row r="3772" spans="1:9">
      <c r="A3772" t="s">
        <v>19839</v>
      </c>
      <c r="B3772" t="s">
        <v>65</v>
      </c>
      <c r="C3772">
        <v>6024</v>
      </c>
      <c r="D3772" t="s">
        <v>12580</v>
      </c>
      <c r="E3772" t="s">
        <v>32</v>
      </c>
      <c r="F3772">
        <v>60.27</v>
      </c>
      <c r="G3772">
        <v>60.27</v>
      </c>
      <c r="I3772" t="s">
        <v>6935</v>
      </c>
    </row>
    <row r="3773" spans="1:9">
      <c r="A3773" t="s">
        <v>19840</v>
      </c>
      <c r="B3773" t="s">
        <v>65</v>
      </c>
      <c r="C3773">
        <v>45394</v>
      </c>
      <c r="D3773" t="s">
        <v>12581</v>
      </c>
      <c r="E3773" t="s">
        <v>32</v>
      </c>
      <c r="F3773">
        <v>36.68</v>
      </c>
      <c r="G3773">
        <v>36.68</v>
      </c>
      <c r="I3773" t="s">
        <v>6935</v>
      </c>
    </row>
    <row r="3774" spans="1:9">
      <c r="A3774" t="s">
        <v>19841</v>
      </c>
      <c r="B3774" t="s">
        <v>65</v>
      </c>
      <c r="C3774">
        <v>13897</v>
      </c>
      <c r="D3774" t="s">
        <v>12582</v>
      </c>
      <c r="E3774" t="s">
        <v>32</v>
      </c>
      <c r="F3774">
        <v>8731.56</v>
      </c>
      <c r="G3774">
        <v>8731.56</v>
      </c>
      <c r="I3774" t="s">
        <v>6935</v>
      </c>
    </row>
    <row r="3775" spans="1:9">
      <c r="A3775" t="s">
        <v>19842</v>
      </c>
      <c r="B3775" t="s">
        <v>65</v>
      </c>
      <c r="C3775">
        <v>10640</v>
      </c>
      <c r="D3775" t="s">
        <v>12583</v>
      </c>
      <c r="E3775" t="s">
        <v>32</v>
      </c>
      <c r="F3775">
        <v>18910.740000000002</v>
      </c>
      <c r="G3775">
        <v>18910.740000000002</v>
      </c>
      <c r="I3775" t="s">
        <v>6935</v>
      </c>
    </row>
    <row r="3776" spans="1:9">
      <c r="A3776" t="s">
        <v>19843</v>
      </c>
      <c r="B3776" t="s">
        <v>65</v>
      </c>
      <c r="C3776">
        <v>34357</v>
      </c>
      <c r="D3776" t="s">
        <v>12584</v>
      </c>
      <c r="E3776" t="s">
        <v>11</v>
      </c>
      <c r="F3776">
        <v>4.6900000000000004</v>
      </c>
      <c r="G3776">
        <v>4.6900000000000004</v>
      </c>
      <c r="I3776" t="s">
        <v>6935</v>
      </c>
    </row>
    <row r="3777" spans="1:9">
      <c r="A3777" t="s">
        <v>19844</v>
      </c>
      <c r="B3777" t="s">
        <v>65</v>
      </c>
      <c r="C3777">
        <v>37329</v>
      </c>
      <c r="D3777" t="s">
        <v>12585</v>
      </c>
      <c r="E3777" t="s">
        <v>11</v>
      </c>
      <c r="F3777">
        <v>98.93</v>
      </c>
      <c r="G3777">
        <v>98.93</v>
      </c>
      <c r="I3777" t="s">
        <v>6935</v>
      </c>
    </row>
    <row r="3778" spans="1:9">
      <c r="A3778" t="s">
        <v>19845</v>
      </c>
      <c r="B3778" t="s">
        <v>65</v>
      </c>
      <c r="C3778">
        <v>2510</v>
      </c>
      <c r="D3778" t="s">
        <v>12586</v>
      </c>
      <c r="E3778" t="s">
        <v>32</v>
      </c>
      <c r="F3778">
        <v>35.46</v>
      </c>
      <c r="G3778">
        <v>35.46</v>
      </c>
      <c r="I3778" t="s">
        <v>6935</v>
      </c>
    </row>
    <row r="3779" spans="1:9">
      <c r="A3779" t="s">
        <v>19846</v>
      </c>
      <c r="B3779" t="s">
        <v>65</v>
      </c>
      <c r="C3779">
        <v>12359</v>
      </c>
      <c r="D3779" t="s">
        <v>12587</v>
      </c>
      <c r="E3779" t="s">
        <v>32</v>
      </c>
      <c r="F3779">
        <v>154.46</v>
      </c>
      <c r="G3779">
        <v>154.46</v>
      </c>
      <c r="I3779" t="s">
        <v>6935</v>
      </c>
    </row>
    <row r="3780" spans="1:9">
      <c r="A3780" t="s">
        <v>19847</v>
      </c>
      <c r="B3780" t="s">
        <v>65</v>
      </c>
      <c r="C3780">
        <v>7353</v>
      </c>
      <c r="D3780" t="s">
        <v>12588</v>
      </c>
      <c r="E3780" t="s">
        <v>43</v>
      </c>
      <c r="F3780">
        <v>35.799999999999997</v>
      </c>
      <c r="G3780">
        <v>35.799999999999997</v>
      </c>
      <c r="I3780" t="s">
        <v>6935</v>
      </c>
    </row>
    <row r="3781" spans="1:9">
      <c r="A3781" t="s">
        <v>19848</v>
      </c>
      <c r="B3781" t="s">
        <v>65</v>
      </c>
      <c r="C3781">
        <v>45264</v>
      </c>
      <c r="D3781" t="s">
        <v>15726</v>
      </c>
      <c r="E3781" t="s">
        <v>32</v>
      </c>
      <c r="F3781">
        <v>29.15</v>
      </c>
      <c r="G3781">
        <v>29.15</v>
      </c>
      <c r="I3781" t="s">
        <v>6935</v>
      </c>
    </row>
    <row r="3782" spans="1:9">
      <c r="A3782" t="s">
        <v>19849</v>
      </c>
      <c r="B3782" t="s">
        <v>65</v>
      </c>
      <c r="C3782">
        <v>36144</v>
      </c>
      <c r="D3782" t="s">
        <v>12589</v>
      </c>
      <c r="E3782" t="s">
        <v>32</v>
      </c>
      <c r="F3782">
        <v>1.81</v>
      </c>
      <c r="G3782">
        <v>1.81</v>
      </c>
      <c r="I3782" t="s">
        <v>6935</v>
      </c>
    </row>
    <row r="3783" spans="1:9">
      <c r="A3783" t="s">
        <v>19850</v>
      </c>
      <c r="B3783" t="s">
        <v>65</v>
      </c>
      <c r="C3783">
        <v>10518</v>
      </c>
      <c r="D3783" t="s">
        <v>12590</v>
      </c>
      <c r="E3783" t="s">
        <v>32</v>
      </c>
      <c r="F3783">
        <v>116.96</v>
      </c>
      <c r="G3783">
        <v>116.96</v>
      </c>
      <c r="I3783" t="s">
        <v>6935</v>
      </c>
    </row>
    <row r="3784" spans="1:9">
      <c r="A3784" t="s">
        <v>19851</v>
      </c>
      <c r="B3784" t="s">
        <v>65</v>
      </c>
      <c r="C3784">
        <v>36530</v>
      </c>
      <c r="D3784" t="s">
        <v>12591</v>
      </c>
      <c r="E3784" t="s">
        <v>32</v>
      </c>
      <c r="F3784">
        <v>414878.04</v>
      </c>
      <c r="G3784">
        <v>414878.04</v>
      </c>
      <c r="I3784" t="s">
        <v>6935</v>
      </c>
    </row>
    <row r="3785" spans="1:9">
      <c r="A3785" t="s">
        <v>19852</v>
      </c>
      <c r="B3785" t="s">
        <v>65</v>
      </c>
      <c r="C3785">
        <v>6046</v>
      </c>
      <c r="D3785" t="s">
        <v>12592</v>
      </c>
      <c r="E3785" t="s">
        <v>32</v>
      </c>
      <c r="F3785">
        <v>450000</v>
      </c>
      <c r="G3785">
        <v>450000</v>
      </c>
      <c r="I3785" t="s">
        <v>8951</v>
      </c>
    </row>
    <row r="3786" spans="1:9">
      <c r="A3786" t="s">
        <v>19853</v>
      </c>
      <c r="B3786" t="s">
        <v>65</v>
      </c>
      <c r="C3786">
        <v>36531</v>
      </c>
      <c r="D3786" t="s">
        <v>12593</v>
      </c>
      <c r="E3786" t="s">
        <v>32</v>
      </c>
      <c r="F3786">
        <v>466463.38</v>
      </c>
      <c r="G3786">
        <v>466463.38</v>
      </c>
      <c r="I3786" t="s">
        <v>6935</v>
      </c>
    </row>
    <row r="3787" spans="1:9">
      <c r="A3787" t="s">
        <v>19854</v>
      </c>
      <c r="B3787" t="s">
        <v>65</v>
      </c>
      <c r="C3787">
        <v>34684</v>
      </c>
      <c r="D3787" t="s">
        <v>12594</v>
      </c>
      <c r="E3787" t="s">
        <v>9</v>
      </c>
      <c r="F3787">
        <v>256.62</v>
      </c>
      <c r="G3787">
        <v>256.62</v>
      </c>
      <c r="I3787" t="s">
        <v>6935</v>
      </c>
    </row>
    <row r="3788" spans="1:9">
      <c r="A3788" t="s">
        <v>19855</v>
      </c>
      <c r="B3788" t="s">
        <v>65</v>
      </c>
      <c r="C3788">
        <v>34683</v>
      </c>
      <c r="D3788" t="s">
        <v>12595</v>
      </c>
      <c r="E3788" t="s">
        <v>9</v>
      </c>
      <c r="F3788">
        <v>160.38999999999999</v>
      </c>
      <c r="G3788">
        <v>160.38999999999999</v>
      </c>
      <c r="I3788" t="s">
        <v>6935</v>
      </c>
    </row>
    <row r="3789" spans="1:9">
      <c r="A3789" t="s">
        <v>19856</v>
      </c>
      <c r="B3789" t="s">
        <v>65</v>
      </c>
      <c r="C3789">
        <v>44954</v>
      </c>
      <c r="D3789" t="s">
        <v>12596</v>
      </c>
      <c r="E3789" t="s">
        <v>9</v>
      </c>
      <c r="F3789">
        <v>88.76</v>
      </c>
      <c r="G3789">
        <v>88.76</v>
      </c>
      <c r="I3789" t="s">
        <v>6935</v>
      </c>
    </row>
    <row r="3790" spans="1:9">
      <c r="A3790" t="s">
        <v>19857</v>
      </c>
      <c r="B3790" t="s">
        <v>65</v>
      </c>
      <c r="C3790">
        <v>44955</v>
      </c>
      <c r="D3790" t="s">
        <v>12597</v>
      </c>
      <c r="E3790" t="s">
        <v>9</v>
      </c>
      <c r="F3790">
        <v>129.69999999999999</v>
      </c>
      <c r="G3790">
        <v>129.69999999999999</v>
      </c>
      <c r="I3790" t="s">
        <v>6935</v>
      </c>
    </row>
    <row r="3791" spans="1:9">
      <c r="A3791" t="s">
        <v>19858</v>
      </c>
      <c r="B3791" t="s">
        <v>65</v>
      </c>
      <c r="C3791">
        <v>10515</v>
      </c>
      <c r="D3791" t="s">
        <v>12598</v>
      </c>
      <c r="E3791" t="s">
        <v>9</v>
      </c>
      <c r="F3791">
        <v>44.06</v>
      </c>
      <c r="G3791">
        <v>44.06</v>
      </c>
      <c r="I3791" t="s">
        <v>6935</v>
      </c>
    </row>
    <row r="3792" spans="1:9">
      <c r="A3792" t="s">
        <v>19859</v>
      </c>
      <c r="B3792" t="s">
        <v>65</v>
      </c>
      <c r="C3792">
        <v>153</v>
      </c>
      <c r="D3792" t="s">
        <v>12599</v>
      </c>
      <c r="E3792" t="s">
        <v>43</v>
      </c>
      <c r="F3792">
        <v>98.19</v>
      </c>
      <c r="G3792">
        <v>98.19</v>
      </c>
      <c r="I3792" t="s">
        <v>6935</v>
      </c>
    </row>
    <row r="3793" spans="1:9">
      <c r="A3793" t="s">
        <v>19860</v>
      </c>
      <c r="B3793" t="s">
        <v>65</v>
      </c>
      <c r="C3793">
        <v>34682</v>
      </c>
      <c r="D3793" t="s">
        <v>12600</v>
      </c>
      <c r="E3793" t="s">
        <v>9</v>
      </c>
      <c r="F3793">
        <v>122.65</v>
      </c>
      <c r="G3793">
        <v>122.65</v>
      </c>
      <c r="I3793" t="s">
        <v>6935</v>
      </c>
    </row>
    <row r="3794" spans="1:9">
      <c r="A3794" t="s">
        <v>19861</v>
      </c>
      <c r="B3794" t="s">
        <v>65</v>
      </c>
      <c r="C3794">
        <v>536</v>
      </c>
      <c r="D3794" t="s">
        <v>12601</v>
      </c>
      <c r="E3794" t="s">
        <v>9</v>
      </c>
      <c r="F3794">
        <v>24.82</v>
      </c>
      <c r="G3794">
        <v>24.82</v>
      </c>
      <c r="I3794" t="s">
        <v>6935</v>
      </c>
    </row>
    <row r="3795" spans="1:9">
      <c r="A3795" t="s">
        <v>19862</v>
      </c>
      <c r="B3795" t="s">
        <v>65</v>
      </c>
      <c r="C3795">
        <v>20205</v>
      </c>
      <c r="D3795" t="s">
        <v>12602</v>
      </c>
      <c r="E3795" t="s">
        <v>12</v>
      </c>
      <c r="F3795">
        <v>3.82</v>
      </c>
      <c r="G3795">
        <v>3.82</v>
      </c>
      <c r="I3795" t="s">
        <v>6935</v>
      </c>
    </row>
    <row r="3796" spans="1:9">
      <c r="A3796" t="s">
        <v>19863</v>
      </c>
      <c r="B3796" t="s">
        <v>65</v>
      </c>
      <c r="C3796">
        <v>4412</v>
      </c>
      <c r="D3796" t="s">
        <v>12603</v>
      </c>
      <c r="E3796" t="s">
        <v>12</v>
      </c>
      <c r="F3796">
        <v>2.29</v>
      </c>
      <c r="G3796">
        <v>2.29</v>
      </c>
      <c r="I3796" t="s">
        <v>6935</v>
      </c>
    </row>
    <row r="3797" spans="1:9">
      <c r="A3797" t="s">
        <v>19864</v>
      </c>
      <c r="B3797" t="s">
        <v>65</v>
      </c>
      <c r="C3797">
        <v>4408</v>
      </c>
      <c r="D3797" t="s">
        <v>12604</v>
      </c>
      <c r="E3797" t="s">
        <v>12</v>
      </c>
      <c r="F3797">
        <v>2.85</v>
      </c>
      <c r="G3797">
        <v>2.85</v>
      </c>
      <c r="I3797" t="s">
        <v>6935</v>
      </c>
    </row>
    <row r="3798" spans="1:9">
      <c r="A3798" t="s">
        <v>19865</v>
      </c>
      <c r="B3798" t="s">
        <v>65</v>
      </c>
      <c r="C3798">
        <v>45213</v>
      </c>
      <c r="D3798" t="s">
        <v>15727</v>
      </c>
      <c r="E3798" t="s">
        <v>32</v>
      </c>
      <c r="F3798">
        <v>33.770000000000003</v>
      </c>
      <c r="G3798">
        <v>33.770000000000003</v>
      </c>
      <c r="I3798" t="s">
        <v>6935</v>
      </c>
    </row>
    <row r="3799" spans="1:9">
      <c r="A3799" t="s">
        <v>19866</v>
      </c>
      <c r="B3799" t="s">
        <v>65</v>
      </c>
      <c r="C3799">
        <v>36250</v>
      </c>
      <c r="D3799" t="s">
        <v>12605</v>
      </c>
      <c r="E3799" t="s">
        <v>12</v>
      </c>
      <c r="F3799">
        <v>5.07</v>
      </c>
      <c r="G3799">
        <v>5.07</v>
      </c>
      <c r="I3799" t="s">
        <v>6935</v>
      </c>
    </row>
    <row r="3800" spans="1:9">
      <c r="A3800" t="s">
        <v>19867</v>
      </c>
      <c r="B3800" t="s">
        <v>65</v>
      </c>
      <c r="C3800">
        <v>10857</v>
      </c>
      <c r="D3800" t="s">
        <v>12606</v>
      </c>
      <c r="E3800" t="s">
        <v>12</v>
      </c>
      <c r="F3800">
        <v>17.53</v>
      </c>
      <c r="G3800">
        <v>17.53</v>
      </c>
      <c r="I3800" t="s">
        <v>6935</v>
      </c>
    </row>
    <row r="3801" spans="1:9">
      <c r="A3801" t="s">
        <v>19868</v>
      </c>
      <c r="B3801" t="s">
        <v>65</v>
      </c>
      <c r="C3801">
        <v>4803</v>
      </c>
      <c r="D3801" t="s">
        <v>12607</v>
      </c>
      <c r="E3801" t="s">
        <v>12</v>
      </c>
      <c r="F3801">
        <v>31.6</v>
      </c>
      <c r="G3801">
        <v>31.6</v>
      </c>
      <c r="I3801" t="s">
        <v>6935</v>
      </c>
    </row>
    <row r="3802" spans="1:9">
      <c r="A3802" t="s">
        <v>19869</v>
      </c>
      <c r="B3802" t="s">
        <v>65</v>
      </c>
      <c r="C3802">
        <v>6186</v>
      </c>
      <c r="D3802" t="s">
        <v>12608</v>
      </c>
      <c r="E3802" t="s">
        <v>12</v>
      </c>
      <c r="F3802">
        <v>27</v>
      </c>
      <c r="G3802">
        <v>27</v>
      </c>
      <c r="I3802" t="s">
        <v>6935</v>
      </c>
    </row>
    <row r="3803" spans="1:9">
      <c r="A3803" t="s">
        <v>19870</v>
      </c>
      <c r="B3803" t="s">
        <v>65</v>
      </c>
      <c r="C3803">
        <v>4829</v>
      </c>
      <c r="D3803" t="s">
        <v>12609</v>
      </c>
      <c r="E3803" t="s">
        <v>12</v>
      </c>
      <c r="F3803">
        <v>66.03</v>
      </c>
      <c r="G3803">
        <v>66.03</v>
      </c>
      <c r="I3803" t="s">
        <v>6935</v>
      </c>
    </row>
    <row r="3804" spans="1:9">
      <c r="A3804" t="s">
        <v>19871</v>
      </c>
      <c r="B3804" t="s">
        <v>65</v>
      </c>
      <c r="C3804">
        <v>39829</v>
      </c>
      <c r="D3804" t="s">
        <v>12610</v>
      </c>
      <c r="E3804" t="s">
        <v>12</v>
      </c>
      <c r="F3804">
        <v>37.5</v>
      </c>
      <c r="G3804">
        <v>37.5</v>
      </c>
      <c r="I3804" t="s">
        <v>8951</v>
      </c>
    </row>
    <row r="3805" spans="1:9">
      <c r="A3805" t="s">
        <v>19872</v>
      </c>
      <c r="B3805" t="s">
        <v>65</v>
      </c>
      <c r="C3805">
        <v>20231</v>
      </c>
      <c r="D3805" t="s">
        <v>12611</v>
      </c>
      <c r="E3805" t="s">
        <v>12</v>
      </c>
      <c r="F3805">
        <v>70.7</v>
      </c>
      <c r="G3805">
        <v>70.7</v>
      </c>
      <c r="I3805" t="s">
        <v>6935</v>
      </c>
    </row>
    <row r="3806" spans="1:9">
      <c r="A3806" t="s">
        <v>19873</v>
      </c>
      <c r="B3806" t="s">
        <v>65</v>
      </c>
      <c r="C3806">
        <v>4804</v>
      </c>
      <c r="D3806" t="s">
        <v>12612</v>
      </c>
      <c r="E3806" t="s">
        <v>12</v>
      </c>
      <c r="F3806">
        <v>24.26</v>
      </c>
      <c r="G3806">
        <v>24.26</v>
      </c>
      <c r="I3806" t="s">
        <v>6935</v>
      </c>
    </row>
    <row r="3807" spans="1:9">
      <c r="A3807" t="s">
        <v>19874</v>
      </c>
      <c r="B3807" t="s">
        <v>65</v>
      </c>
      <c r="C3807">
        <v>34680</v>
      </c>
      <c r="D3807" t="s">
        <v>12613</v>
      </c>
      <c r="E3807" t="s">
        <v>12</v>
      </c>
      <c r="F3807">
        <v>37.729999999999997</v>
      </c>
      <c r="G3807">
        <v>37.729999999999997</v>
      </c>
      <c r="I3807" t="s">
        <v>6935</v>
      </c>
    </row>
    <row r="3808" spans="1:9">
      <c r="A3808" t="s">
        <v>19875</v>
      </c>
      <c r="B3808" t="s">
        <v>65</v>
      </c>
      <c r="C3808">
        <v>11573</v>
      </c>
      <c r="D3808" t="s">
        <v>12614</v>
      </c>
      <c r="E3808" t="s">
        <v>32</v>
      </c>
      <c r="F3808">
        <v>5.3</v>
      </c>
      <c r="G3808">
        <v>5.3</v>
      </c>
      <c r="I3808" t="s">
        <v>6935</v>
      </c>
    </row>
    <row r="3809" spans="1:9">
      <c r="A3809" t="s">
        <v>19876</v>
      </c>
      <c r="B3809" t="s">
        <v>65</v>
      </c>
      <c r="C3809">
        <v>38401</v>
      </c>
      <c r="D3809" t="s">
        <v>12615</v>
      </c>
      <c r="E3809" t="s">
        <v>32</v>
      </c>
      <c r="F3809">
        <v>58.33</v>
      </c>
      <c r="G3809">
        <v>58.33</v>
      </c>
      <c r="I3809" t="s">
        <v>6935</v>
      </c>
    </row>
    <row r="3810" spans="1:9">
      <c r="A3810" t="s">
        <v>19877</v>
      </c>
      <c r="B3810" t="s">
        <v>65</v>
      </c>
      <c r="C3810">
        <v>11575</v>
      </c>
      <c r="D3810" t="s">
        <v>12616</v>
      </c>
      <c r="E3810" t="s">
        <v>32</v>
      </c>
      <c r="F3810">
        <v>51.09</v>
      </c>
      <c r="G3810">
        <v>51.09</v>
      </c>
      <c r="I3810" t="s">
        <v>6935</v>
      </c>
    </row>
    <row r="3811" spans="1:9">
      <c r="A3811" t="s">
        <v>19878</v>
      </c>
      <c r="B3811" t="s">
        <v>65</v>
      </c>
      <c r="C3811">
        <v>38179</v>
      </c>
      <c r="D3811" t="s">
        <v>12617</v>
      </c>
      <c r="E3811" t="s">
        <v>32</v>
      </c>
      <c r="F3811">
        <v>42.24</v>
      </c>
      <c r="G3811">
        <v>42.24</v>
      </c>
      <c r="I3811" t="s">
        <v>6935</v>
      </c>
    </row>
    <row r="3812" spans="1:9">
      <c r="A3812" t="s">
        <v>19879</v>
      </c>
      <c r="B3812" t="s">
        <v>65</v>
      </c>
      <c r="C3812">
        <v>20256</v>
      </c>
      <c r="D3812" t="s">
        <v>12618</v>
      </c>
      <c r="E3812" t="s">
        <v>32</v>
      </c>
      <c r="F3812">
        <v>0.33</v>
      </c>
      <c r="G3812">
        <v>0.33</v>
      </c>
      <c r="I3812" t="s">
        <v>6935</v>
      </c>
    </row>
    <row r="3813" spans="1:9">
      <c r="A3813" t="s">
        <v>19880</v>
      </c>
      <c r="B3813" t="s">
        <v>65</v>
      </c>
      <c r="C3813">
        <v>14511</v>
      </c>
      <c r="D3813" t="s">
        <v>12619</v>
      </c>
      <c r="E3813" t="s">
        <v>32</v>
      </c>
      <c r="F3813">
        <v>997825.41</v>
      </c>
      <c r="G3813">
        <v>997825.41</v>
      </c>
      <c r="I3813" t="s">
        <v>6935</v>
      </c>
    </row>
    <row r="3814" spans="1:9">
      <c r="A3814" t="s">
        <v>19881</v>
      </c>
      <c r="B3814" t="s">
        <v>65</v>
      </c>
      <c r="C3814">
        <v>10642</v>
      </c>
      <c r="D3814" t="s">
        <v>12620</v>
      </c>
      <c r="E3814" t="s">
        <v>32</v>
      </c>
      <c r="F3814">
        <v>940000</v>
      </c>
      <c r="G3814">
        <v>940000</v>
      </c>
      <c r="I3814" t="s">
        <v>8951</v>
      </c>
    </row>
    <row r="3815" spans="1:9">
      <c r="A3815" t="s">
        <v>19882</v>
      </c>
      <c r="B3815" t="s">
        <v>65</v>
      </c>
      <c r="C3815">
        <v>14489</v>
      </c>
      <c r="D3815" t="s">
        <v>12621</v>
      </c>
      <c r="E3815" t="s">
        <v>32</v>
      </c>
      <c r="F3815">
        <v>833762.51</v>
      </c>
      <c r="G3815">
        <v>833762.51</v>
      </c>
      <c r="I3815" t="s">
        <v>6935</v>
      </c>
    </row>
    <row r="3816" spans="1:9">
      <c r="A3816" t="s">
        <v>19883</v>
      </c>
      <c r="B3816" t="s">
        <v>65</v>
      </c>
      <c r="C3816">
        <v>14513</v>
      </c>
      <c r="D3816" t="s">
        <v>12622</v>
      </c>
      <c r="E3816" t="s">
        <v>32</v>
      </c>
      <c r="F3816">
        <v>625341.67000000004</v>
      </c>
      <c r="G3816">
        <v>625341.67000000004</v>
      </c>
      <c r="I3816" t="s">
        <v>6935</v>
      </c>
    </row>
    <row r="3817" spans="1:9">
      <c r="A3817" t="s">
        <v>19884</v>
      </c>
      <c r="B3817" t="s">
        <v>65</v>
      </c>
      <c r="C3817">
        <v>13600</v>
      </c>
      <c r="D3817" t="s">
        <v>12623</v>
      </c>
      <c r="E3817" t="s">
        <v>32</v>
      </c>
      <c r="F3817">
        <v>806866.86</v>
      </c>
      <c r="G3817">
        <v>806866.86</v>
      </c>
      <c r="I3817" t="s">
        <v>6935</v>
      </c>
    </row>
    <row r="3818" spans="1:9">
      <c r="A3818" t="s">
        <v>19885</v>
      </c>
      <c r="B3818" t="s">
        <v>65</v>
      </c>
      <c r="C3818">
        <v>10646</v>
      </c>
      <c r="D3818" t="s">
        <v>12624</v>
      </c>
      <c r="E3818" t="s">
        <v>32</v>
      </c>
      <c r="F3818">
        <v>601465.48</v>
      </c>
      <c r="G3818">
        <v>601465.48</v>
      </c>
      <c r="I3818" t="s">
        <v>6935</v>
      </c>
    </row>
    <row r="3819" spans="1:9">
      <c r="A3819" t="s">
        <v>19886</v>
      </c>
      <c r="B3819" t="s">
        <v>65</v>
      </c>
      <c r="C3819">
        <v>6070</v>
      </c>
      <c r="D3819" t="s">
        <v>12625</v>
      </c>
      <c r="E3819" t="s">
        <v>32</v>
      </c>
      <c r="F3819">
        <v>821828.55</v>
      </c>
      <c r="G3819">
        <v>821828.55</v>
      </c>
      <c r="I3819" t="s">
        <v>6935</v>
      </c>
    </row>
    <row r="3820" spans="1:9">
      <c r="A3820" t="s">
        <v>19887</v>
      </c>
      <c r="B3820" t="s">
        <v>65</v>
      </c>
      <c r="C3820">
        <v>6069</v>
      </c>
      <c r="D3820" t="s">
        <v>12626</v>
      </c>
      <c r="E3820" t="s">
        <v>32</v>
      </c>
      <c r="F3820">
        <v>181554.32</v>
      </c>
      <c r="G3820">
        <v>181554.32</v>
      </c>
      <c r="I3820" t="s">
        <v>6935</v>
      </c>
    </row>
    <row r="3821" spans="1:9">
      <c r="A3821" t="s">
        <v>19888</v>
      </c>
      <c r="B3821" t="s">
        <v>65</v>
      </c>
      <c r="C3821">
        <v>14626</v>
      </c>
      <c r="D3821" t="s">
        <v>12627</v>
      </c>
      <c r="E3821" t="s">
        <v>32</v>
      </c>
      <c r="F3821">
        <v>899714.32</v>
      </c>
      <c r="G3821">
        <v>899714.32</v>
      </c>
      <c r="I3821" t="s">
        <v>6935</v>
      </c>
    </row>
    <row r="3822" spans="1:9">
      <c r="A3822" t="s">
        <v>19889</v>
      </c>
      <c r="B3822" t="s">
        <v>65</v>
      </c>
      <c r="C3822">
        <v>6067</v>
      </c>
      <c r="D3822" t="s">
        <v>12628</v>
      </c>
      <c r="E3822" t="s">
        <v>32</v>
      </c>
      <c r="F3822">
        <v>738571.44</v>
      </c>
      <c r="G3822">
        <v>738571.44</v>
      </c>
      <c r="I3822" t="s">
        <v>6935</v>
      </c>
    </row>
    <row r="3823" spans="1:9">
      <c r="A3823" t="s">
        <v>19890</v>
      </c>
      <c r="B3823" t="s">
        <v>65</v>
      </c>
      <c r="C3823">
        <v>38393</v>
      </c>
      <c r="D3823" t="s">
        <v>12629</v>
      </c>
      <c r="E3823" t="s">
        <v>32</v>
      </c>
      <c r="F3823">
        <v>20.49</v>
      </c>
      <c r="G3823">
        <v>20.49</v>
      </c>
      <c r="I3823" t="s">
        <v>8951</v>
      </c>
    </row>
    <row r="3824" spans="1:9">
      <c r="A3824" t="s">
        <v>31933</v>
      </c>
      <c r="B3824" t="s">
        <v>65</v>
      </c>
      <c r="C3824">
        <v>45233</v>
      </c>
      <c r="D3824" t="s">
        <v>31934</v>
      </c>
      <c r="E3824" t="s">
        <v>32</v>
      </c>
      <c r="F3824">
        <v>8.7899999999999991</v>
      </c>
      <c r="G3824">
        <v>8.7899999999999991</v>
      </c>
      <c r="I3824" t="s">
        <v>6935</v>
      </c>
    </row>
    <row r="3825" spans="1:9">
      <c r="A3825" t="s">
        <v>19891</v>
      </c>
      <c r="B3825" t="s">
        <v>65</v>
      </c>
      <c r="C3825">
        <v>38390</v>
      </c>
      <c r="D3825" t="s">
        <v>12630</v>
      </c>
      <c r="E3825" t="s">
        <v>32</v>
      </c>
      <c r="F3825">
        <v>50.34</v>
      </c>
      <c r="G3825">
        <v>50.34</v>
      </c>
      <c r="I3825" t="s">
        <v>6935</v>
      </c>
    </row>
    <row r="3826" spans="1:9">
      <c r="A3826" t="s">
        <v>19892</v>
      </c>
      <c r="B3826" t="s">
        <v>65</v>
      </c>
      <c r="C3826">
        <v>11578</v>
      </c>
      <c r="D3826" t="s">
        <v>12631</v>
      </c>
      <c r="E3826" t="s">
        <v>32</v>
      </c>
      <c r="F3826">
        <v>11.03</v>
      </c>
      <c r="G3826">
        <v>11.03</v>
      </c>
      <c r="I3826" t="s">
        <v>6935</v>
      </c>
    </row>
    <row r="3827" spans="1:9">
      <c r="A3827" t="s">
        <v>19893</v>
      </c>
      <c r="B3827" t="s">
        <v>65</v>
      </c>
      <c r="C3827">
        <v>11577</v>
      </c>
      <c r="D3827" t="s">
        <v>12632</v>
      </c>
      <c r="E3827" t="s">
        <v>32</v>
      </c>
      <c r="F3827">
        <v>10.53</v>
      </c>
      <c r="G3827">
        <v>10.53</v>
      </c>
      <c r="I3827" t="s">
        <v>6935</v>
      </c>
    </row>
    <row r="3828" spans="1:9">
      <c r="A3828" t="s">
        <v>19894</v>
      </c>
      <c r="B3828" t="s">
        <v>65</v>
      </c>
      <c r="C3828">
        <v>42432</v>
      </c>
      <c r="D3828" t="s">
        <v>12633</v>
      </c>
      <c r="E3828" t="s">
        <v>32</v>
      </c>
      <c r="F3828">
        <v>2424.64</v>
      </c>
      <c r="G3828">
        <v>2424.64</v>
      </c>
      <c r="I3828" t="s">
        <v>6935</v>
      </c>
    </row>
    <row r="3829" spans="1:9">
      <c r="A3829" t="s">
        <v>19895</v>
      </c>
      <c r="B3829" t="s">
        <v>65</v>
      </c>
      <c r="C3829">
        <v>42437</v>
      </c>
      <c r="D3829" t="s">
        <v>12634</v>
      </c>
      <c r="E3829" t="s">
        <v>32</v>
      </c>
      <c r="F3829">
        <v>1843.37</v>
      </c>
      <c r="G3829">
        <v>1843.37</v>
      </c>
      <c r="I3829" t="s">
        <v>6935</v>
      </c>
    </row>
    <row r="3830" spans="1:9">
      <c r="A3830" t="s">
        <v>19896</v>
      </c>
      <c r="B3830" t="s">
        <v>65</v>
      </c>
      <c r="C3830">
        <v>1116</v>
      </c>
      <c r="D3830" t="s">
        <v>12635</v>
      </c>
      <c r="E3830" t="s">
        <v>12</v>
      </c>
      <c r="F3830">
        <v>17.14</v>
      </c>
      <c r="G3830">
        <v>17.14</v>
      </c>
      <c r="I3830" t="s">
        <v>6935</v>
      </c>
    </row>
    <row r="3831" spans="1:9">
      <c r="A3831" t="s">
        <v>19897</v>
      </c>
      <c r="B3831" t="s">
        <v>65</v>
      </c>
      <c r="C3831">
        <v>1115</v>
      </c>
      <c r="D3831" t="s">
        <v>12636</v>
      </c>
      <c r="E3831" t="s">
        <v>12</v>
      </c>
      <c r="F3831">
        <v>20.54</v>
      </c>
      <c r="G3831">
        <v>20.54</v>
      </c>
      <c r="I3831" t="s">
        <v>6935</v>
      </c>
    </row>
    <row r="3832" spans="1:9">
      <c r="A3832" t="s">
        <v>19898</v>
      </c>
      <c r="B3832" t="s">
        <v>65</v>
      </c>
      <c r="C3832">
        <v>1113</v>
      </c>
      <c r="D3832" t="s">
        <v>12637</v>
      </c>
      <c r="E3832" t="s">
        <v>12</v>
      </c>
      <c r="F3832">
        <v>24.01</v>
      </c>
      <c r="G3832">
        <v>24.01</v>
      </c>
      <c r="I3832" t="s">
        <v>6935</v>
      </c>
    </row>
    <row r="3833" spans="1:9">
      <c r="A3833" t="s">
        <v>19899</v>
      </c>
      <c r="B3833" t="s">
        <v>65</v>
      </c>
      <c r="C3833">
        <v>1114</v>
      </c>
      <c r="D3833" t="s">
        <v>12638</v>
      </c>
      <c r="E3833" t="s">
        <v>12</v>
      </c>
      <c r="F3833">
        <v>28.6</v>
      </c>
      <c r="G3833">
        <v>28.6</v>
      </c>
      <c r="I3833" t="s">
        <v>6935</v>
      </c>
    </row>
    <row r="3834" spans="1:9">
      <c r="A3834" t="s">
        <v>19900</v>
      </c>
      <c r="B3834" t="s">
        <v>65</v>
      </c>
      <c r="C3834">
        <v>40873</v>
      </c>
      <c r="D3834" t="s">
        <v>12639</v>
      </c>
      <c r="E3834" t="s">
        <v>12</v>
      </c>
      <c r="F3834">
        <v>22.38</v>
      </c>
      <c r="G3834">
        <v>22.38</v>
      </c>
      <c r="I3834" t="s">
        <v>6935</v>
      </c>
    </row>
    <row r="3835" spans="1:9">
      <c r="A3835" t="s">
        <v>19901</v>
      </c>
      <c r="B3835" t="s">
        <v>65</v>
      </c>
      <c r="C3835">
        <v>20214</v>
      </c>
      <c r="D3835" t="s">
        <v>12640</v>
      </c>
      <c r="E3835" t="s">
        <v>32</v>
      </c>
      <c r="F3835">
        <v>50.78</v>
      </c>
      <c r="G3835">
        <v>50.78</v>
      </c>
      <c r="I3835" t="s">
        <v>6935</v>
      </c>
    </row>
    <row r="3836" spans="1:9">
      <c r="A3836" t="s">
        <v>19902</v>
      </c>
      <c r="B3836" t="s">
        <v>65</v>
      </c>
      <c r="C3836">
        <v>7237</v>
      </c>
      <c r="D3836" t="s">
        <v>12641</v>
      </c>
      <c r="E3836" t="s">
        <v>32</v>
      </c>
      <c r="F3836">
        <v>49.71</v>
      </c>
      <c r="G3836">
        <v>49.71</v>
      </c>
      <c r="I3836" t="s">
        <v>6935</v>
      </c>
    </row>
    <row r="3837" spans="1:9">
      <c r="A3837" t="s">
        <v>19903</v>
      </c>
      <c r="B3837" t="s">
        <v>65</v>
      </c>
      <c r="C3837">
        <v>11757</v>
      </c>
      <c r="D3837" t="s">
        <v>12642</v>
      </c>
      <c r="E3837" t="s">
        <v>32</v>
      </c>
      <c r="F3837">
        <v>46</v>
      </c>
      <c r="G3837">
        <v>46</v>
      </c>
      <c r="I3837" t="s">
        <v>8951</v>
      </c>
    </row>
    <row r="3838" spans="1:9">
      <c r="A3838" t="s">
        <v>19904</v>
      </c>
      <c r="B3838" t="s">
        <v>65</v>
      </c>
      <c r="C3838">
        <v>11758</v>
      </c>
      <c r="D3838" t="s">
        <v>12643</v>
      </c>
      <c r="E3838" t="s">
        <v>32</v>
      </c>
      <c r="F3838">
        <v>57.88</v>
      </c>
      <c r="G3838">
        <v>57.88</v>
      </c>
      <c r="I3838" t="s">
        <v>8951</v>
      </c>
    </row>
    <row r="3839" spans="1:9">
      <c r="A3839" t="s">
        <v>19905</v>
      </c>
      <c r="B3839" t="s">
        <v>65</v>
      </c>
      <c r="C3839">
        <v>37526</v>
      </c>
      <c r="D3839" t="s">
        <v>12644</v>
      </c>
      <c r="E3839" t="s">
        <v>32</v>
      </c>
      <c r="F3839">
        <v>5.68</v>
      </c>
      <c r="G3839">
        <v>5.68</v>
      </c>
      <c r="I3839" t="s">
        <v>6935</v>
      </c>
    </row>
    <row r="3840" spans="1:9">
      <c r="A3840" t="s">
        <v>19906</v>
      </c>
      <c r="B3840" t="s">
        <v>65</v>
      </c>
      <c r="C3840">
        <v>6076</v>
      </c>
      <c r="D3840" t="s">
        <v>12645</v>
      </c>
      <c r="E3840" t="s">
        <v>10</v>
      </c>
      <c r="F3840">
        <v>69</v>
      </c>
      <c r="G3840">
        <v>69</v>
      </c>
      <c r="I3840" t="s">
        <v>8951</v>
      </c>
    </row>
    <row r="3841" spans="1:9">
      <c r="A3841" t="s">
        <v>19907</v>
      </c>
      <c r="B3841" t="s">
        <v>65</v>
      </c>
      <c r="C3841">
        <v>13109</v>
      </c>
      <c r="D3841" t="s">
        <v>12646</v>
      </c>
      <c r="E3841" t="s">
        <v>32</v>
      </c>
      <c r="F3841">
        <v>270.93</v>
      </c>
      <c r="G3841">
        <v>270.93</v>
      </c>
      <c r="I3841" t="s">
        <v>6935</v>
      </c>
    </row>
    <row r="3842" spans="1:9">
      <c r="A3842" t="s">
        <v>19908</v>
      </c>
      <c r="B3842" t="s">
        <v>65</v>
      </c>
      <c r="C3842">
        <v>13110</v>
      </c>
      <c r="D3842" t="s">
        <v>12647</v>
      </c>
      <c r="E3842" t="s">
        <v>32</v>
      </c>
      <c r="F3842">
        <v>356.56</v>
      </c>
      <c r="G3842">
        <v>356.56</v>
      </c>
      <c r="I3842" t="s">
        <v>6935</v>
      </c>
    </row>
    <row r="3843" spans="1:9">
      <c r="A3843" t="s">
        <v>19909</v>
      </c>
      <c r="B3843" t="s">
        <v>65</v>
      </c>
      <c r="C3843">
        <v>7581</v>
      </c>
      <c r="D3843" t="s">
        <v>12648</v>
      </c>
      <c r="E3843" t="s">
        <v>32</v>
      </c>
      <c r="F3843">
        <v>3.44</v>
      </c>
      <c r="G3843">
        <v>3.44</v>
      </c>
      <c r="I3843" t="s">
        <v>6935</v>
      </c>
    </row>
    <row r="3844" spans="1:9">
      <c r="A3844" t="s">
        <v>19910</v>
      </c>
      <c r="B3844" t="s">
        <v>65</v>
      </c>
      <c r="C3844">
        <v>4509</v>
      </c>
      <c r="D3844" t="s">
        <v>12649</v>
      </c>
      <c r="E3844" t="s">
        <v>12</v>
      </c>
      <c r="F3844">
        <v>4.13</v>
      </c>
      <c r="G3844">
        <v>4.13</v>
      </c>
      <c r="I3844" t="s">
        <v>6935</v>
      </c>
    </row>
    <row r="3845" spans="1:9">
      <c r="A3845" t="s">
        <v>19911</v>
      </c>
      <c r="B3845" t="s">
        <v>65</v>
      </c>
      <c r="C3845">
        <v>4512</v>
      </c>
      <c r="D3845" t="s">
        <v>12650</v>
      </c>
      <c r="E3845" t="s">
        <v>12</v>
      </c>
      <c r="F3845">
        <v>1.97</v>
      </c>
      <c r="G3845">
        <v>1.97</v>
      </c>
      <c r="I3845" t="s">
        <v>6935</v>
      </c>
    </row>
    <row r="3846" spans="1:9">
      <c r="A3846" t="s">
        <v>19912</v>
      </c>
      <c r="B3846" t="s">
        <v>65</v>
      </c>
      <c r="C3846">
        <v>4517</v>
      </c>
      <c r="D3846" t="s">
        <v>12651</v>
      </c>
      <c r="E3846" t="s">
        <v>12</v>
      </c>
      <c r="F3846">
        <v>2.85</v>
      </c>
      <c r="G3846">
        <v>2.85</v>
      </c>
      <c r="I3846" t="s">
        <v>6935</v>
      </c>
    </row>
    <row r="3847" spans="1:9">
      <c r="A3847" t="s">
        <v>19913</v>
      </c>
      <c r="B3847" t="s">
        <v>65</v>
      </c>
      <c r="C3847">
        <v>20206</v>
      </c>
      <c r="D3847" t="s">
        <v>12652</v>
      </c>
      <c r="E3847" t="s">
        <v>12</v>
      </c>
      <c r="F3847">
        <v>10.31</v>
      </c>
      <c r="G3847">
        <v>10.31</v>
      </c>
      <c r="I3847" t="s">
        <v>6935</v>
      </c>
    </row>
    <row r="3848" spans="1:9">
      <c r="A3848" t="s">
        <v>19914</v>
      </c>
      <c r="B3848" t="s">
        <v>65</v>
      </c>
      <c r="C3848">
        <v>4460</v>
      </c>
      <c r="D3848" t="s">
        <v>12653</v>
      </c>
      <c r="E3848" t="s">
        <v>12</v>
      </c>
      <c r="F3848">
        <v>10.58</v>
      </c>
      <c r="G3848">
        <v>10.58</v>
      </c>
      <c r="I3848" t="s">
        <v>6935</v>
      </c>
    </row>
    <row r="3849" spans="1:9">
      <c r="A3849" t="s">
        <v>19915</v>
      </c>
      <c r="B3849" t="s">
        <v>65</v>
      </c>
      <c r="C3849">
        <v>4415</v>
      </c>
      <c r="D3849" t="s">
        <v>12654</v>
      </c>
      <c r="E3849" t="s">
        <v>12</v>
      </c>
      <c r="F3849">
        <v>5.67</v>
      </c>
      <c r="G3849">
        <v>5.67</v>
      </c>
      <c r="I3849" t="s">
        <v>6935</v>
      </c>
    </row>
    <row r="3850" spans="1:9">
      <c r="A3850" t="s">
        <v>19916</v>
      </c>
      <c r="B3850" t="s">
        <v>65</v>
      </c>
      <c r="C3850">
        <v>4417</v>
      </c>
      <c r="D3850" t="s">
        <v>12655</v>
      </c>
      <c r="E3850" t="s">
        <v>12</v>
      </c>
      <c r="F3850">
        <v>8.16</v>
      </c>
      <c r="G3850">
        <v>8.16</v>
      </c>
      <c r="I3850" t="s">
        <v>6935</v>
      </c>
    </row>
    <row r="3851" spans="1:9">
      <c r="A3851" t="s">
        <v>19917</v>
      </c>
      <c r="B3851" t="s">
        <v>65</v>
      </c>
      <c r="C3851">
        <v>37373</v>
      </c>
      <c r="D3851" t="s">
        <v>12656</v>
      </c>
      <c r="E3851" t="s">
        <v>62</v>
      </c>
      <c r="F3851">
        <v>0.08</v>
      </c>
      <c r="G3851">
        <v>0.08</v>
      </c>
      <c r="I3851" t="s">
        <v>8951</v>
      </c>
    </row>
    <row r="3852" spans="1:9">
      <c r="A3852" t="s">
        <v>19918</v>
      </c>
      <c r="B3852" t="s">
        <v>65</v>
      </c>
      <c r="C3852">
        <v>40864</v>
      </c>
      <c r="D3852" t="s">
        <v>12657</v>
      </c>
      <c r="E3852" t="s">
        <v>6706</v>
      </c>
      <c r="F3852">
        <v>15.46</v>
      </c>
      <c r="G3852">
        <v>15.46</v>
      </c>
      <c r="I3852" t="s">
        <v>8951</v>
      </c>
    </row>
    <row r="3853" spans="1:9">
      <c r="A3853" t="s">
        <v>19919</v>
      </c>
      <c r="B3853" t="s">
        <v>65</v>
      </c>
      <c r="C3853">
        <v>4734</v>
      </c>
      <c r="D3853" t="s">
        <v>12658</v>
      </c>
      <c r="E3853" t="s">
        <v>10</v>
      </c>
      <c r="F3853">
        <v>255.68</v>
      </c>
      <c r="G3853">
        <v>255.68</v>
      </c>
      <c r="I3853" t="s">
        <v>6935</v>
      </c>
    </row>
    <row r="3854" spans="1:9">
      <c r="A3854" t="s">
        <v>19920</v>
      </c>
      <c r="B3854" t="s">
        <v>65</v>
      </c>
      <c r="C3854">
        <v>6085</v>
      </c>
      <c r="D3854" t="s">
        <v>12659</v>
      </c>
      <c r="E3854" t="s">
        <v>43</v>
      </c>
      <c r="F3854">
        <v>11.51</v>
      </c>
      <c r="G3854">
        <v>11.51</v>
      </c>
      <c r="I3854" t="s">
        <v>8951</v>
      </c>
    </row>
    <row r="3855" spans="1:9">
      <c r="A3855" t="s">
        <v>19921</v>
      </c>
      <c r="B3855" t="s">
        <v>65</v>
      </c>
      <c r="C3855">
        <v>38396</v>
      </c>
      <c r="D3855" t="s">
        <v>12660</v>
      </c>
      <c r="E3855" t="s">
        <v>32</v>
      </c>
      <c r="F3855">
        <v>827.79</v>
      </c>
      <c r="G3855">
        <v>827.79</v>
      </c>
      <c r="I3855" t="s">
        <v>6935</v>
      </c>
    </row>
    <row r="3856" spans="1:9">
      <c r="A3856" t="s">
        <v>19922</v>
      </c>
      <c r="B3856" t="s">
        <v>65</v>
      </c>
      <c r="C3856">
        <v>11622</v>
      </c>
      <c r="D3856" t="s">
        <v>12661</v>
      </c>
      <c r="E3856" t="s">
        <v>11</v>
      </c>
      <c r="F3856">
        <v>73.989999999999995</v>
      </c>
      <c r="G3856">
        <v>73.989999999999995</v>
      </c>
      <c r="I3856" t="s">
        <v>6935</v>
      </c>
    </row>
    <row r="3857" spans="1:9">
      <c r="A3857" t="s">
        <v>19923</v>
      </c>
      <c r="B3857" t="s">
        <v>65</v>
      </c>
      <c r="C3857">
        <v>43143</v>
      </c>
      <c r="D3857" t="s">
        <v>12662</v>
      </c>
      <c r="E3857" t="s">
        <v>43</v>
      </c>
      <c r="F3857">
        <v>27.94</v>
      </c>
      <c r="G3857">
        <v>27.94</v>
      </c>
      <c r="I3857" t="s">
        <v>6935</v>
      </c>
    </row>
    <row r="3858" spans="1:9">
      <c r="A3858" t="s">
        <v>19924</v>
      </c>
      <c r="B3858" t="s">
        <v>65</v>
      </c>
      <c r="C3858">
        <v>7317</v>
      </c>
      <c r="D3858" t="s">
        <v>12663</v>
      </c>
      <c r="E3858" t="s">
        <v>11</v>
      </c>
      <c r="F3858">
        <v>41.52</v>
      </c>
      <c r="G3858">
        <v>41.52</v>
      </c>
      <c r="I3858" t="s">
        <v>6935</v>
      </c>
    </row>
    <row r="3859" spans="1:9">
      <c r="A3859" t="s">
        <v>19925</v>
      </c>
      <c r="B3859" t="s">
        <v>65</v>
      </c>
      <c r="C3859">
        <v>142</v>
      </c>
      <c r="D3859" t="s">
        <v>12664</v>
      </c>
      <c r="E3859" t="s">
        <v>12665</v>
      </c>
      <c r="F3859">
        <v>34.909999999999997</v>
      </c>
      <c r="G3859">
        <v>34.909999999999997</v>
      </c>
      <c r="I3859" t="s">
        <v>6935</v>
      </c>
    </row>
    <row r="3860" spans="1:9">
      <c r="A3860" t="s">
        <v>19926</v>
      </c>
      <c r="B3860" t="s">
        <v>65</v>
      </c>
      <c r="C3860">
        <v>43142</v>
      </c>
      <c r="D3860" t="s">
        <v>12666</v>
      </c>
      <c r="E3860" t="s">
        <v>43</v>
      </c>
      <c r="F3860">
        <v>158.59</v>
      </c>
      <c r="G3860">
        <v>158.59</v>
      </c>
      <c r="I3860" t="s">
        <v>6935</v>
      </c>
    </row>
    <row r="3861" spans="1:9">
      <c r="A3861" t="s">
        <v>19927</v>
      </c>
      <c r="B3861" t="s">
        <v>65</v>
      </c>
      <c r="C3861">
        <v>38123</v>
      </c>
      <c r="D3861" t="s">
        <v>12667</v>
      </c>
      <c r="E3861" t="s">
        <v>11</v>
      </c>
      <c r="F3861">
        <v>72.760000000000005</v>
      </c>
      <c r="G3861">
        <v>72.760000000000005</v>
      </c>
      <c r="I3861" t="s">
        <v>6935</v>
      </c>
    </row>
    <row r="3862" spans="1:9">
      <c r="A3862" t="s">
        <v>19928</v>
      </c>
      <c r="B3862" t="s">
        <v>65</v>
      </c>
      <c r="C3862">
        <v>42699</v>
      </c>
      <c r="D3862" t="s">
        <v>12668</v>
      </c>
      <c r="E3862" t="s">
        <v>32</v>
      </c>
      <c r="F3862">
        <v>34.01</v>
      </c>
      <c r="G3862">
        <v>34.01</v>
      </c>
      <c r="I3862" t="s">
        <v>6935</v>
      </c>
    </row>
    <row r="3863" spans="1:9">
      <c r="A3863" t="s">
        <v>19929</v>
      </c>
      <c r="B3863" t="s">
        <v>65</v>
      </c>
      <c r="C3863">
        <v>37743</v>
      </c>
      <c r="D3863" t="s">
        <v>12669</v>
      </c>
      <c r="E3863" t="s">
        <v>32</v>
      </c>
      <c r="F3863">
        <v>237841.37</v>
      </c>
      <c r="G3863">
        <v>237841.37</v>
      </c>
      <c r="I3863" t="s">
        <v>6935</v>
      </c>
    </row>
    <row r="3864" spans="1:9">
      <c r="A3864" t="s">
        <v>19930</v>
      </c>
      <c r="B3864" t="s">
        <v>65</v>
      </c>
      <c r="C3864">
        <v>37744</v>
      </c>
      <c r="D3864" t="s">
        <v>12670</v>
      </c>
      <c r="E3864" t="s">
        <v>32</v>
      </c>
      <c r="F3864">
        <v>279656.7</v>
      </c>
      <c r="G3864">
        <v>279656.7</v>
      </c>
      <c r="I3864" t="s">
        <v>6935</v>
      </c>
    </row>
    <row r="3865" spans="1:9">
      <c r="A3865" t="s">
        <v>19931</v>
      </c>
      <c r="B3865" t="s">
        <v>65</v>
      </c>
      <c r="C3865">
        <v>37741</v>
      </c>
      <c r="D3865" t="s">
        <v>12671</v>
      </c>
      <c r="E3865" t="s">
        <v>32</v>
      </c>
      <c r="F3865">
        <v>216267.85</v>
      </c>
      <c r="G3865">
        <v>216267.85</v>
      </c>
      <c r="I3865" t="s">
        <v>6935</v>
      </c>
    </row>
    <row r="3866" spans="1:9">
      <c r="A3866" t="s">
        <v>19932</v>
      </c>
      <c r="B3866" t="s">
        <v>65</v>
      </c>
      <c r="C3866">
        <v>39396</v>
      </c>
      <c r="D3866" t="s">
        <v>12672</v>
      </c>
      <c r="E3866" t="s">
        <v>32</v>
      </c>
      <c r="F3866">
        <v>69.44</v>
      </c>
      <c r="G3866">
        <v>69.44</v>
      </c>
      <c r="I3866" t="s">
        <v>6935</v>
      </c>
    </row>
    <row r="3867" spans="1:9">
      <c r="A3867" t="s">
        <v>19933</v>
      </c>
      <c r="B3867" t="s">
        <v>65</v>
      </c>
      <c r="C3867">
        <v>39392</v>
      </c>
      <c r="D3867" t="s">
        <v>12673</v>
      </c>
      <c r="E3867" t="s">
        <v>32</v>
      </c>
      <c r="F3867">
        <v>78.33</v>
      </c>
      <c r="G3867">
        <v>78.33</v>
      </c>
      <c r="I3867" t="s">
        <v>6935</v>
      </c>
    </row>
    <row r="3868" spans="1:9">
      <c r="A3868" t="s">
        <v>19934</v>
      </c>
      <c r="B3868" t="s">
        <v>65</v>
      </c>
      <c r="C3868">
        <v>39393</v>
      </c>
      <c r="D3868" t="s">
        <v>12674</v>
      </c>
      <c r="E3868" t="s">
        <v>32</v>
      </c>
      <c r="F3868">
        <v>48.44</v>
      </c>
      <c r="G3868">
        <v>48.44</v>
      </c>
      <c r="I3868" t="s">
        <v>6935</v>
      </c>
    </row>
    <row r="3869" spans="1:9">
      <c r="A3869" t="s">
        <v>19935</v>
      </c>
      <c r="B3869" t="s">
        <v>65</v>
      </c>
      <c r="C3869">
        <v>39394</v>
      </c>
      <c r="D3869" t="s">
        <v>12675</v>
      </c>
      <c r="E3869" t="s">
        <v>32</v>
      </c>
      <c r="F3869">
        <v>54.52</v>
      </c>
      <c r="G3869">
        <v>54.52</v>
      </c>
      <c r="I3869" t="s">
        <v>6935</v>
      </c>
    </row>
    <row r="3870" spans="1:9">
      <c r="A3870" t="s">
        <v>19936</v>
      </c>
      <c r="B3870" t="s">
        <v>65</v>
      </c>
      <c r="C3870">
        <v>39395</v>
      </c>
      <c r="D3870" t="s">
        <v>12676</v>
      </c>
      <c r="E3870" t="s">
        <v>32</v>
      </c>
      <c r="F3870">
        <v>50.7</v>
      </c>
      <c r="G3870">
        <v>50.7</v>
      </c>
      <c r="I3870" t="s">
        <v>6935</v>
      </c>
    </row>
    <row r="3871" spans="1:9">
      <c r="A3871" t="s">
        <v>19937</v>
      </c>
      <c r="B3871" t="s">
        <v>65</v>
      </c>
      <c r="C3871">
        <v>14618</v>
      </c>
      <c r="D3871" t="s">
        <v>12677</v>
      </c>
      <c r="E3871" t="s">
        <v>32</v>
      </c>
      <c r="F3871">
        <v>1459.43</v>
      </c>
      <c r="G3871">
        <v>1459.43</v>
      </c>
      <c r="I3871" t="s">
        <v>6935</v>
      </c>
    </row>
    <row r="3872" spans="1:9">
      <c r="A3872" t="s">
        <v>19938</v>
      </c>
      <c r="B3872" t="s">
        <v>65</v>
      </c>
      <c r="C3872">
        <v>6110</v>
      </c>
      <c r="D3872" t="s">
        <v>12678</v>
      </c>
      <c r="E3872" t="s">
        <v>62</v>
      </c>
      <c r="F3872">
        <v>23.95</v>
      </c>
      <c r="G3872">
        <v>26.78</v>
      </c>
      <c r="I3872" t="s">
        <v>6935</v>
      </c>
    </row>
    <row r="3873" spans="1:9">
      <c r="A3873" t="s">
        <v>19939</v>
      </c>
      <c r="B3873" t="s">
        <v>65</v>
      </c>
      <c r="C3873">
        <v>40910</v>
      </c>
      <c r="D3873" t="s">
        <v>12679</v>
      </c>
      <c r="E3873" t="s">
        <v>6706</v>
      </c>
      <c r="F3873">
        <v>4196.3599999999997</v>
      </c>
      <c r="G3873">
        <v>4693.21</v>
      </c>
      <c r="I3873" t="s">
        <v>6935</v>
      </c>
    </row>
    <row r="3874" spans="1:9">
      <c r="A3874" t="s">
        <v>19940</v>
      </c>
      <c r="B3874" t="s">
        <v>65</v>
      </c>
      <c r="C3874">
        <v>45255</v>
      </c>
      <c r="D3874" t="s">
        <v>15728</v>
      </c>
      <c r="E3874" t="s">
        <v>32</v>
      </c>
      <c r="F3874">
        <v>38.46</v>
      </c>
      <c r="G3874">
        <v>38.46</v>
      </c>
      <c r="I3874" t="s">
        <v>6935</v>
      </c>
    </row>
    <row r="3875" spans="1:9">
      <c r="A3875" t="s">
        <v>19941</v>
      </c>
      <c r="B3875" t="s">
        <v>65</v>
      </c>
      <c r="C3875">
        <v>6111</v>
      </c>
      <c r="D3875" t="s">
        <v>12680</v>
      </c>
      <c r="E3875" t="s">
        <v>62</v>
      </c>
      <c r="F3875">
        <v>19.170000000000002</v>
      </c>
      <c r="G3875">
        <v>21.44</v>
      </c>
      <c r="I3875" t="s">
        <v>8951</v>
      </c>
    </row>
    <row r="3876" spans="1:9">
      <c r="A3876" t="s">
        <v>19942</v>
      </c>
      <c r="B3876" t="s">
        <v>65</v>
      </c>
      <c r="C3876">
        <v>41084</v>
      </c>
      <c r="D3876" t="s">
        <v>12681</v>
      </c>
      <c r="E3876" t="s">
        <v>6706</v>
      </c>
      <c r="F3876">
        <v>3357.48</v>
      </c>
      <c r="G3876">
        <v>3755.01</v>
      </c>
      <c r="I3876" t="s">
        <v>6935</v>
      </c>
    </row>
    <row r="3877" spans="1:9">
      <c r="A3877" t="s">
        <v>19943</v>
      </c>
      <c r="B3877" t="s">
        <v>65</v>
      </c>
      <c r="C3877">
        <v>44535</v>
      </c>
      <c r="D3877" t="s">
        <v>12682</v>
      </c>
      <c r="E3877" t="s">
        <v>10</v>
      </c>
      <c r="F3877">
        <v>45.24</v>
      </c>
      <c r="G3877">
        <v>45.24</v>
      </c>
      <c r="I3877" t="s">
        <v>6935</v>
      </c>
    </row>
    <row r="3878" spans="1:9">
      <c r="A3878" t="s">
        <v>19944</v>
      </c>
      <c r="B3878" t="s">
        <v>65</v>
      </c>
      <c r="C3878">
        <v>44945</v>
      </c>
      <c r="D3878" t="s">
        <v>12683</v>
      </c>
      <c r="E3878" t="s">
        <v>32</v>
      </c>
      <c r="F3878">
        <v>10.9</v>
      </c>
      <c r="G3878">
        <v>10.9</v>
      </c>
      <c r="I3878" t="s">
        <v>8951</v>
      </c>
    </row>
    <row r="3879" spans="1:9">
      <c r="A3879" t="s">
        <v>19945</v>
      </c>
      <c r="B3879" t="s">
        <v>65</v>
      </c>
      <c r="C3879">
        <v>38637</v>
      </c>
      <c r="D3879" t="s">
        <v>12684</v>
      </c>
      <c r="E3879" t="s">
        <v>32</v>
      </c>
      <c r="F3879">
        <v>237.16</v>
      </c>
      <c r="G3879">
        <v>237.16</v>
      </c>
      <c r="I3879" t="s">
        <v>6935</v>
      </c>
    </row>
    <row r="3880" spans="1:9">
      <c r="A3880" t="s">
        <v>19946</v>
      </c>
      <c r="B3880" t="s">
        <v>65</v>
      </c>
      <c r="C3880">
        <v>6150</v>
      </c>
      <c r="D3880" t="s">
        <v>12685</v>
      </c>
      <c r="E3880" t="s">
        <v>32</v>
      </c>
      <c r="F3880">
        <v>240.06</v>
      </c>
      <c r="G3880">
        <v>240.06</v>
      </c>
      <c r="I3880" t="s">
        <v>6935</v>
      </c>
    </row>
    <row r="3881" spans="1:9">
      <c r="A3881" t="s">
        <v>19947</v>
      </c>
      <c r="B3881" t="s">
        <v>65</v>
      </c>
      <c r="C3881">
        <v>6136</v>
      </c>
      <c r="D3881" t="s">
        <v>12686</v>
      </c>
      <c r="E3881" t="s">
        <v>32</v>
      </c>
      <c r="F3881">
        <v>188.7</v>
      </c>
      <c r="G3881">
        <v>188.7</v>
      </c>
      <c r="I3881" t="s">
        <v>8951</v>
      </c>
    </row>
    <row r="3882" spans="1:9">
      <c r="A3882" t="s">
        <v>19948</v>
      </c>
      <c r="B3882" t="s">
        <v>65</v>
      </c>
      <c r="C3882">
        <v>38638</v>
      </c>
      <c r="D3882" t="s">
        <v>12687</v>
      </c>
      <c r="E3882" t="s">
        <v>32</v>
      </c>
      <c r="F3882">
        <v>199.84</v>
      </c>
      <c r="G3882">
        <v>199.84</v>
      </c>
      <c r="I3882" t="s">
        <v>6935</v>
      </c>
    </row>
    <row r="3883" spans="1:9">
      <c r="A3883" t="s">
        <v>19949</v>
      </c>
      <c r="B3883" t="s">
        <v>65</v>
      </c>
      <c r="C3883">
        <v>20262</v>
      </c>
      <c r="D3883" t="s">
        <v>12688</v>
      </c>
      <c r="E3883" t="s">
        <v>32</v>
      </c>
      <c r="F3883">
        <v>19.96</v>
      </c>
      <c r="G3883">
        <v>19.96</v>
      </c>
      <c r="I3883" t="s">
        <v>6935</v>
      </c>
    </row>
    <row r="3884" spans="1:9">
      <c r="A3884" t="s">
        <v>19950</v>
      </c>
      <c r="B3884" t="s">
        <v>65</v>
      </c>
      <c r="C3884">
        <v>6145</v>
      </c>
      <c r="D3884" t="s">
        <v>12689</v>
      </c>
      <c r="E3884" t="s">
        <v>32</v>
      </c>
      <c r="F3884">
        <v>22.05</v>
      </c>
      <c r="G3884">
        <v>22.05</v>
      </c>
      <c r="I3884" t="s">
        <v>6935</v>
      </c>
    </row>
    <row r="3885" spans="1:9">
      <c r="A3885" t="s">
        <v>19951</v>
      </c>
      <c r="B3885" t="s">
        <v>65</v>
      </c>
      <c r="C3885">
        <v>6149</v>
      </c>
      <c r="D3885" t="s">
        <v>12690</v>
      </c>
      <c r="E3885" t="s">
        <v>32</v>
      </c>
      <c r="F3885">
        <v>14.58</v>
      </c>
      <c r="G3885">
        <v>14.58</v>
      </c>
      <c r="I3885" t="s">
        <v>6935</v>
      </c>
    </row>
    <row r="3886" spans="1:9">
      <c r="A3886" t="s">
        <v>19952</v>
      </c>
      <c r="B3886" t="s">
        <v>65</v>
      </c>
      <c r="C3886">
        <v>6146</v>
      </c>
      <c r="D3886" t="s">
        <v>12691</v>
      </c>
      <c r="E3886" t="s">
        <v>32</v>
      </c>
      <c r="F3886">
        <v>20.95</v>
      </c>
      <c r="G3886">
        <v>20.95</v>
      </c>
      <c r="I3886" t="s">
        <v>6935</v>
      </c>
    </row>
    <row r="3887" spans="1:9">
      <c r="A3887" t="s">
        <v>19953</v>
      </c>
      <c r="B3887" t="s">
        <v>65</v>
      </c>
      <c r="C3887">
        <v>44536</v>
      </c>
      <c r="D3887" t="s">
        <v>31935</v>
      </c>
      <c r="E3887" t="s">
        <v>11</v>
      </c>
      <c r="F3887">
        <v>2.93</v>
      </c>
      <c r="G3887">
        <v>2.93</v>
      </c>
      <c r="I3887" t="s">
        <v>6935</v>
      </c>
    </row>
    <row r="3888" spans="1:9">
      <c r="A3888" t="s">
        <v>19954</v>
      </c>
      <c r="B3888" t="s">
        <v>65</v>
      </c>
      <c r="C3888">
        <v>39961</v>
      </c>
      <c r="D3888" t="s">
        <v>12692</v>
      </c>
      <c r="E3888" t="s">
        <v>32</v>
      </c>
      <c r="F3888">
        <v>23.07</v>
      </c>
      <c r="G3888">
        <v>23.07</v>
      </c>
      <c r="I3888" t="s">
        <v>6935</v>
      </c>
    </row>
    <row r="3889" spans="1:9">
      <c r="A3889" t="s">
        <v>19955</v>
      </c>
      <c r="B3889" t="s">
        <v>65</v>
      </c>
      <c r="C3889">
        <v>42433</v>
      </c>
      <c r="D3889" t="s">
        <v>12693</v>
      </c>
      <c r="E3889" t="s">
        <v>32</v>
      </c>
      <c r="F3889">
        <v>4789.18</v>
      </c>
      <c r="G3889">
        <v>4789.18</v>
      </c>
      <c r="I3889" t="s">
        <v>6935</v>
      </c>
    </row>
    <row r="3890" spans="1:9">
      <c r="A3890" t="s">
        <v>19956</v>
      </c>
      <c r="B3890" t="s">
        <v>65</v>
      </c>
      <c r="C3890">
        <v>42434</v>
      </c>
      <c r="D3890" t="s">
        <v>12694</v>
      </c>
      <c r="E3890" t="s">
        <v>32</v>
      </c>
      <c r="F3890">
        <v>5175.3999999999996</v>
      </c>
      <c r="G3890">
        <v>5175.3999999999996</v>
      </c>
      <c r="I3890" t="s">
        <v>6935</v>
      </c>
    </row>
    <row r="3891" spans="1:9">
      <c r="A3891" t="s">
        <v>19957</v>
      </c>
      <c r="B3891" t="s">
        <v>65</v>
      </c>
      <c r="C3891">
        <v>42435</v>
      </c>
      <c r="D3891" t="s">
        <v>12695</v>
      </c>
      <c r="E3891" t="s">
        <v>32</v>
      </c>
      <c r="F3891">
        <v>2580.7800000000002</v>
      </c>
      <c r="G3891">
        <v>2580.7800000000002</v>
      </c>
      <c r="I3891" t="s">
        <v>6935</v>
      </c>
    </row>
    <row r="3892" spans="1:9">
      <c r="A3892" t="s">
        <v>19958</v>
      </c>
      <c r="B3892" t="s">
        <v>65</v>
      </c>
      <c r="C3892">
        <v>38061</v>
      </c>
      <c r="D3892" t="s">
        <v>12696</v>
      </c>
      <c r="E3892" t="s">
        <v>32</v>
      </c>
      <c r="F3892">
        <v>51.17</v>
      </c>
      <c r="G3892">
        <v>51.17</v>
      </c>
      <c r="I3892" t="s">
        <v>6935</v>
      </c>
    </row>
    <row r="3893" spans="1:9">
      <c r="A3893" t="s">
        <v>19959</v>
      </c>
      <c r="B3893" t="s">
        <v>65</v>
      </c>
      <c r="C3893">
        <v>20250</v>
      </c>
      <c r="D3893" t="s">
        <v>12697</v>
      </c>
      <c r="E3893" t="s">
        <v>11</v>
      </c>
      <c r="F3893">
        <v>25.57</v>
      </c>
      <c r="G3893">
        <v>25.57</v>
      </c>
      <c r="I3893" t="s">
        <v>8951</v>
      </c>
    </row>
    <row r="3894" spans="1:9">
      <c r="A3894" t="s">
        <v>19960</v>
      </c>
      <c r="B3894" t="s">
        <v>65</v>
      </c>
      <c r="C3894">
        <v>13388</v>
      </c>
      <c r="D3894" t="s">
        <v>12698</v>
      </c>
      <c r="E3894" t="s">
        <v>11</v>
      </c>
      <c r="F3894">
        <v>252.27</v>
      </c>
      <c r="G3894">
        <v>252.27</v>
      </c>
      <c r="I3894" t="s">
        <v>6935</v>
      </c>
    </row>
    <row r="3895" spans="1:9">
      <c r="A3895" t="s">
        <v>19961</v>
      </c>
      <c r="B3895" t="s">
        <v>65</v>
      </c>
      <c r="C3895">
        <v>39914</v>
      </c>
      <c r="D3895" t="s">
        <v>12699</v>
      </c>
      <c r="E3895" t="s">
        <v>11</v>
      </c>
      <c r="F3895">
        <v>267.45</v>
      </c>
      <c r="G3895">
        <v>267.45</v>
      </c>
      <c r="I3895" t="s">
        <v>6935</v>
      </c>
    </row>
    <row r="3896" spans="1:9">
      <c r="A3896" t="s">
        <v>19962</v>
      </c>
      <c r="B3896" t="s">
        <v>65</v>
      </c>
      <c r="C3896">
        <v>12732</v>
      </c>
      <c r="D3896" t="s">
        <v>12700</v>
      </c>
      <c r="E3896" t="s">
        <v>32</v>
      </c>
      <c r="F3896">
        <v>308.60000000000002</v>
      </c>
      <c r="G3896">
        <v>308.60000000000002</v>
      </c>
      <c r="I3896" t="s">
        <v>6935</v>
      </c>
    </row>
    <row r="3897" spans="1:9">
      <c r="A3897" t="s">
        <v>19963</v>
      </c>
      <c r="B3897" t="s">
        <v>65</v>
      </c>
      <c r="C3897">
        <v>6160</v>
      </c>
      <c r="D3897" t="s">
        <v>12701</v>
      </c>
      <c r="E3897" t="s">
        <v>62</v>
      </c>
      <c r="F3897">
        <v>26.13</v>
      </c>
      <c r="G3897">
        <v>29.21</v>
      </c>
      <c r="I3897" t="s">
        <v>8951</v>
      </c>
    </row>
    <row r="3898" spans="1:9">
      <c r="A3898" t="s">
        <v>19964</v>
      </c>
      <c r="B3898" t="s">
        <v>65</v>
      </c>
      <c r="C3898">
        <v>41087</v>
      </c>
      <c r="D3898" t="s">
        <v>12702</v>
      </c>
      <c r="E3898" t="s">
        <v>6706</v>
      </c>
      <c r="F3898">
        <v>4575.63</v>
      </c>
      <c r="G3898">
        <v>5117.38</v>
      </c>
      <c r="I3898" t="s">
        <v>6935</v>
      </c>
    </row>
    <row r="3899" spans="1:9">
      <c r="A3899" t="s">
        <v>19965</v>
      </c>
      <c r="B3899" t="s">
        <v>65</v>
      </c>
      <c r="C3899">
        <v>6166</v>
      </c>
      <c r="D3899" t="s">
        <v>12703</v>
      </c>
      <c r="E3899" t="s">
        <v>62</v>
      </c>
      <c r="F3899">
        <v>28.15</v>
      </c>
      <c r="G3899">
        <v>31.48</v>
      </c>
      <c r="I3899" t="s">
        <v>6935</v>
      </c>
    </row>
    <row r="3900" spans="1:9">
      <c r="A3900" t="s">
        <v>19966</v>
      </c>
      <c r="B3900" t="s">
        <v>65</v>
      </c>
      <c r="C3900">
        <v>41088</v>
      </c>
      <c r="D3900" t="s">
        <v>12704</v>
      </c>
      <c r="E3900" t="s">
        <v>6706</v>
      </c>
      <c r="F3900">
        <v>4931.0200000000004</v>
      </c>
      <c r="G3900">
        <v>5514.85</v>
      </c>
      <c r="I3900" t="s">
        <v>6935</v>
      </c>
    </row>
    <row r="3901" spans="1:9">
      <c r="A3901" t="s">
        <v>19967</v>
      </c>
      <c r="B3901" t="s">
        <v>65</v>
      </c>
      <c r="C3901">
        <v>20232</v>
      </c>
      <c r="D3901" t="s">
        <v>12705</v>
      </c>
      <c r="E3901" t="s">
        <v>12</v>
      </c>
      <c r="F3901">
        <v>100.07</v>
      </c>
      <c r="G3901">
        <v>100.07</v>
      </c>
      <c r="I3901" t="s">
        <v>6935</v>
      </c>
    </row>
    <row r="3902" spans="1:9">
      <c r="A3902" t="s">
        <v>19968</v>
      </c>
      <c r="B3902" t="s">
        <v>65</v>
      </c>
      <c r="C3902">
        <v>10856</v>
      </c>
      <c r="D3902" t="s">
        <v>12706</v>
      </c>
      <c r="E3902" t="s">
        <v>12</v>
      </c>
      <c r="F3902">
        <v>103.78</v>
      </c>
      <c r="G3902">
        <v>103.78</v>
      </c>
      <c r="I3902" t="s">
        <v>6935</v>
      </c>
    </row>
    <row r="3903" spans="1:9">
      <c r="A3903" t="s">
        <v>19969</v>
      </c>
      <c r="B3903" t="s">
        <v>65</v>
      </c>
      <c r="C3903">
        <v>4828</v>
      </c>
      <c r="D3903" t="s">
        <v>12707</v>
      </c>
      <c r="E3903" t="s">
        <v>12</v>
      </c>
      <c r="F3903">
        <v>98.56</v>
      </c>
      <c r="G3903">
        <v>98.56</v>
      </c>
      <c r="I3903" t="s">
        <v>6935</v>
      </c>
    </row>
    <row r="3904" spans="1:9">
      <c r="A3904" t="s">
        <v>19970</v>
      </c>
      <c r="B3904" t="s">
        <v>65</v>
      </c>
      <c r="C3904">
        <v>20249</v>
      </c>
      <c r="D3904" t="s">
        <v>12708</v>
      </c>
      <c r="E3904" t="s">
        <v>12</v>
      </c>
      <c r="F3904">
        <v>53.97</v>
      </c>
      <c r="G3904">
        <v>53.97</v>
      </c>
      <c r="I3904" t="s">
        <v>6935</v>
      </c>
    </row>
    <row r="3905" spans="1:9">
      <c r="A3905" t="s">
        <v>19971</v>
      </c>
      <c r="B3905" t="s">
        <v>65</v>
      </c>
      <c r="C3905">
        <v>11609</v>
      </c>
      <c r="D3905" t="s">
        <v>12709</v>
      </c>
      <c r="E3905" t="s">
        <v>43</v>
      </c>
      <c r="F3905">
        <v>12.29</v>
      </c>
      <c r="G3905">
        <v>12.29</v>
      </c>
      <c r="I3905" t="s">
        <v>6935</v>
      </c>
    </row>
    <row r="3906" spans="1:9">
      <c r="A3906" t="s">
        <v>19972</v>
      </c>
      <c r="B3906" t="s">
        <v>65</v>
      </c>
      <c r="C3906">
        <v>20083</v>
      </c>
      <c r="D3906" t="s">
        <v>12710</v>
      </c>
      <c r="E3906" t="s">
        <v>32</v>
      </c>
      <c r="F3906">
        <v>67.819999999999993</v>
      </c>
      <c r="G3906">
        <v>67.819999999999993</v>
      </c>
      <c r="I3906" t="s">
        <v>6935</v>
      </c>
    </row>
    <row r="3907" spans="1:9">
      <c r="A3907" t="s">
        <v>19973</v>
      </c>
      <c r="B3907" t="s">
        <v>65</v>
      </c>
      <c r="C3907">
        <v>10691</v>
      </c>
      <c r="D3907" t="s">
        <v>12711</v>
      </c>
      <c r="E3907" t="s">
        <v>43</v>
      </c>
      <c r="F3907">
        <v>48.57</v>
      </c>
      <c r="G3907">
        <v>48.57</v>
      </c>
      <c r="I3907" t="s">
        <v>6935</v>
      </c>
    </row>
    <row r="3908" spans="1:9">
      <c r="A3908" t="s">
        <v>19974</v>
      </c>
      <c r="B3908" t="s">
        <v>65</v>
      </c>
      <c r="C3908">
        <v>12295</v>
      </c>
      <c r="D3908" t="s">
        <v>12712</v>
      </c>
      <c r="E3908" t="s">
        <v>32</v>
      </c>
      <c r="F3908">
        <v>2.82</v>
      </c>
      <c r="G3908">
        <v>2.82</v>
      </c>
      <c r="I3908" t="s">
        <v>6935</v>
      </c>
    </row>
    <row r="3909" spans="1:9">
      <c r="A3909" t="s">
        <v>19975</v>
      </c>
      <c r="B3909" t="s">
        <v>65</v>
      </c>
      <c r="C3909">
        <v>12296</v>
      </c>
      <c r="D3909" t="s">
        <v>12713</v>
      </c>
      <c r="E3909" t="s">
        <v>32</v>
      </c>
      <c r="F3909">
        <v>3.65</v>
      </c>
      <c r="G3909">
        <v>3.65</v>
      </c>
      <c r="I3909" t="s">
        <v>6935</v>
      </c>
    </row>
    <row r="3910" spans="1:9">
      <c r="A3910" t="s">
        <v>19976</v>
      </c>
      <c r="B3910" t="s">
        <v>65</v>
      </c>
      <c r="C3910">
        <v>12294</v>
      </c>
      <c r="D3910" t="s">
        <v>12714</v>
      </c>
      <c r="E3910" t="s">
        <v>32</v>
      </c>
      <c r="F3910">
        <v>8.76</v>
      </c>
      <c r="G3910">
        <v>8.76</v>
      </c>
      <c r="I3910" t="s">
        <v>6935</v>
      </c>
    </row>
    <row r="3911" spans="1:9">
      <c r="A3911" t="s">
        <v>19977</v>
      </c>
      <c r="B3911" t="s">
        <v>65</v>
      </c>
      <c r="C3911">
        <v>14543</v>
      </c>
      <c r="D3911" t="s">
        <v>12715</v>
      </c>
      <c r="E3911" t="s">
        <v>32</v>
      </c>
      <c r="F3911">
        <v>6.25</v>
      </c>
      <c r="G3911">
        <v>6.25</v>
      </c>
      <c r="I3911" t="s">
        <v>6935</v>
      </c>
    </row>
    <row r="3912" spans="1:9">
      <c r="A3912" t="s">
        <v>19978</v>
      </c>
      <c r="B3912" t="s">
        <v>65</v>
      </c>
      <c r="C3912">
        <v>13329</v>
      </c>
      <c r="D3912" t="s">
        <v>12716</v>
      </c>
      <c r="E3912" t="s">
        <v>32</v>
      </c>
      <c r="F3912">
        <v>3.67</v>
      </c>
      <c r="G3912">
        <v>3.67</v>
      </c>
      <c r="I3912" t="s">
        <v>8951</v>
      </c>
    </row>
    <row r="3913" spans="1:9">
      <c r="A3913" t="s">
        <v>19979</v>
      </c>
      <c r="B3913" t="s">
        <v>65</v>
      </c>
      <c r="C3913">
        <v>21047</v>
      </c>
      <c r="D3913" t="s">
        <v>12717</v>
      </c>
      <c r="E3913" t="s">
        <v>32</v>
      </c>
      <c r="F3913">
        <v>55.29</v>
      </c>
      <c r="G3913">
        <v>55.29</v>
      </c>
      <c r="I3913" t="s">
        <v>6935</v>
      </c>
    </row>
    <row r="3914" spans="1:9">
      <c r="A3914" t="s">
        <v>19980</v>
      </c>
      <c r="B3914" t="s">
        <v>65</v>
      </c>
      <c r="C3914">
        <v>21042</v>
      </c>
      <c r="D3914" t="s">
        <v>12718</v>
      </c>
      <c r="E3914" t="s">
        <v>32</v>
      </c>
      <c r="F3914">
        <v>42.62</v>
      </c>
      <c r="G3914">
        <v>42.62</v>
      </c>
      <c r="I3914" t="s">
        <v>6935</v>
      </c>
    </row>
    <row r="3915" spans="1:9">
      <c r="A3915" t="s">
        <v>19981</v>
      </c>
      <c r="B3915" t="s">
        <v>65</v>
      </c>
      <c r="C3915">
        <v>21043</v>
      </c>
      <c r="D3915" t="s">
        <v>12719</v>
      </c>
      <c r="E3915" t="s">
        <v>32</v>
      </c>
      <c r="F3915">
        <v>53.83</v>
      </c>
      <c r="G3915">
        <v>53.83</v>
      </c>
      <c r="I3915" t="s">
        <v>6935</v>
      </c>
    </row>
    <row r="3916" spans="1:9">
      <c r="A3916" t="s">
        <v>19982</v>
      </c>
      <c r="B3916" t="s">
        <v>65</v>
      </c>
      <c r="C3916">
        <v>21044</v>
      </c>
      <c r="D3916" t="s">
        <v>12720</v>
      </c>
      <c r="E3916" t="s">
        <v>32</v>
      </c>
      <c r="F3916">
        <v>37.5</v>
      </c>
      <c r="G3916">
        <v>37.5</v>
      </c>
      <c r="I3916" t="s">
        <v>6935</v>
      </c>
    </row>
    <row r="3917" spans="1:9">
      <c r="A3917" t="s">
        <v>19983</v>
      </c>
      <c r="B3917" t="s">
        <v>65</v>
      </c>
      <c r="C3917">
        <v>21045</v>
      </c>
      <c r="D3917" t="s">
        <v>12721</v>
      </c>
      <c r="E3917" t="s">
        <v>32</v>
      </c>
      <c r="F3917">
        <v>51.37</v>
      </c>
      <c r="G3917">
        <v>51.37</v>
      </c>
      <c r="I3917" t="s">
        <v>6935</v>
      </c>
    </row>
    <row r="3918" spans="1:9">
      <c r="A3918" t="s">
        <v>19984</v>
      </c>
      <c r="B3918" t="s">
        <v>65</v>
      </c>
      <c r="C3918">
        <v>21041</v>
      </c>
      <c r="D3918" t="s">
        <v>12722</v>
      </c>
      <c r="E3918" t="s">
        <v>32</v>
      </c>
      <c r="F3918">
        <v>44.3</v>
      </c>
      <c r="G3918">
        <v>44.3</v>
      </c>
      <c r="I3918" t="s">
        <v>6935</v>
      </c>
    </row>
    <row r="3919" spans="1:9">
      <c r="A3919" t="s">
        <v>19985</v>
      </c>
      <c r="B3919" t="s">
        <v>65</v>
      </c>
      <c r="C3919">
        <v>21040</v>
      </c>
      <c r="D3919" t="s">
        <v>12723</v>
      </c>
      <c r="E3919" t="s">
        <v>32</v>
      </c>
      <c r="F3919">
        <v>36.700000000000003</v>
      </c>
      <c r="G3919">
        <v>36.700000000000003</v>
      </c>
      <c r="I3919" t="s">
        <v>8951</v>
      </c>
    </row>
    <row r="3920" spans="1:9">
      <c r="A3920" t="s">
        <v>19986</v>
      </c>
      <c r="B3920" t="s">
        <v>65</v>
      </c>
      <c r="C3920">
        <v>14149</v>
      </c>
      <c r="D3920" t="s">
        <v>12724</v>
      </c>
      <c r="E3920" t="s">
        <v>10965</v>
      </c>
      <c r="F3920">
        <v>211.79</v>
      </c>
      <c r="G3920">
        <v>211.79</v>
      </c>
      <c r="I3920" t="s">
        <v>6935</v>
      </c>
    </row>
    <row r="3921" spans="1:9">
      <c r="A3921" t="s">
        <v>19987</v>
      </c>
      <c r="B3921" t="s">
        <v>65</v>
      </c>
      <c r="C3921">
        <v>38099</v>
      </c>
      <c r="D3921" t="s">
        <v>12725</v>
      </c>
      <c r="E3921" t="s">
        <v>32</v>
      </c>
      <c r="F3921">
        <v>1.54</v>
      </c>
      <c r="G3921">
        <v>1.54</v>
      </c>
      <c r="I3921" t="s">
        <v>6935</v>
      </c>
    </row>
    <row r="3922" spans="1:9">
      <c r="A3922" t="s">
        <v>19988</v>
      </c>
      <c r="B3922" t="s">
        <v>65</v>
      </c>
      <c r="C3922">
        <v>38100</v>
      </c>
      <c r="D3922" t="s">
        <v>12726</v>
      </c>
      <c r="E3922" t="s">
        <v>32</v>
      </c>
      <c r="F3922">
        <v>2.52</v>
      </c>
      <c r="G3922">
        <v>2.52</v>
      </c>
      <c r="I3922" t="s">
        <v>6935</v>
      </c>
    </row>
    <row r="3923" spans="1:9">
      <c r="A3923" t="s">
        <v>19989</v>
      </c>
      <c r="B3923" t="s">
        <v>65</v>
      </c>
      <c r="C3923">
        <v>7576</v>
      </c>
      <c r="D3923" t="s">
        <v>12727</v>
      </c>
      <c r="E3923" t="s">
        <v>32</v>
      </c>
      <c r="F3923">
        <v>141.30000000000001</v>
      </c>
      <c r="G3923">
        <v>141.30000000000001</v>
      </c>
      <c r="I3923" t="s">
        <v>6935</v>
      </c>
    </row>
    <row r="3924" spans="1:9">
      <c r="A3924" t="s">
        <v>19990</v>
      </c>
      <c r="B3924" t="s">
        <v>65</v>
      </c>
      <c r="C3924">
        <v>3384</v>
      </c>
      <c r="D3924" t="s">
        <v>12728</v>
      </c>
      <c r="E3924" t="s">
        <v>32</v>
      </c>
      <c r="F3924">
        <v>8.36</v>
      </c>
      <c r="G3924">
        <v>8.36</v>
      </c>
      <c r="I3924" t="s">
        <v>6935</v>
      </c>
    </row>
    <row r="3925" spans="1:9">
      <c r="A3925" t="s">
        <v>19991</v>
      </c>
      <c r="B3925" t="s">
        <v>65</v>
      </c>
      <c r="C3925">
        <v>7572</v>
      </c>
      <c r="D3925" t="s">
        <v>12729</v>
      </c>
      <c r="E3925" t="s">
        <v>32</v>
      </c>
      <c r="F3925">
        <v>8.36</v>
      </c>
      <c r="G3925">
        <v>8.36</v>
      </c>
      <c r="I3925" t="s">
        <v>6935</v>
      </c>
    </row>
    <row r="3926" spans="1:9">
      <c r="A3926" t="s">
        <v>19992</v>
      </c>
      <c r="B3926" t="s">
        <v>65</v>
      </c>
      <c r="C3926">
        <v>3396</v>
      </c>
      <c r="D3926" t="s">
        <v>12730</v>
      </c>
      <c r="E3926" t="s">
        <v>32</v>
      </c>
      <c r="F3926">
        <v>5.65</v>
      </c>
      <c r="G3926">
        <v>5.65</v>
      </c>
      <c r="I3926" t="s">
        <v>6935</v>
      </c>
    </row>
    <row r="3927" spans="1:9">
      <c r="A3927" t="s">
        <v>31936</v>
      </c>
      <c r="B3927" t="s">
        <v>65</v>
      </c>
      <c r="C3927">
        <v>45230</v>
      </c>
      <c r="D3927" t="s">
        <v>31937</v>
      </c>
      <c r="E3927" t="s">
        <v>32</v>
      </c>
      <c r="F3927">
        <v>41.53</v>
      </c>
      <c r="G3927">
        <v>41.53</v>
      </c>
      <c r="I3927" t="s">
        <v>6935</v>
      </c>
    </row>
    <row r="3928" spans="1:9">
      <c r="A3928" t="s">
        <v>19993</v>
      </c>
      <c r="B3928" t="s">
        <v>65</v>
      </c>
      <c r="C3928">
        <v>37590</v>
      </c>
      <c r="D3928" t="s">
        <v>12731</v>
      </c>
      <c r="E3928" t="s">
        <v>32</v>
      </c>
      <c r="F3928">
        <v>16.86</v>
      </c>
      <c r="G3928">
        <v>16.86</v>
      </c>
      <c r="I3928" t="s">
        <v>6935</v>
      </c>
    </row>
    <row r="3929" spans="1:9">
      <c r="A3929" t="s">
        <v>19994</v>
      </c>
      <c r="B3929" t="s">
        <v>65</v>
      </c>
      <c r="C3929">
        <v>37591</v>
      </c>
      <c r="D3929" t="s">
        <v>12732</v>
      </c>
      <c r="E3929" t="s">
        <v>32</v>
      </c>
      <c r="F3929">
        <v>20.27</v>
      </c>
      <c r="G3929">
        <v>20.27</v>
      </c>
      <c r="I3929" t="s">
        <v>6935</v>
      </c>
    </row>
    <row r="3930" spans="1:9">
      <c r="A3930" t="s">
        <v>19995</v>
      </c>
      <c r="B3930" t="s">
        <v>65</v>
      </c>
      <c r="C3930">
        <v>12626</v>
      </c>
      <c r="D3930" t="s">
        <v>12733</v>
      </c>
      <c r="E3930" t="s">
        <v>32</v>
      </c>
      <c r="F3930">
        <v>43.02</v>
      </c>
      <c r="G3930">
        <v>43.02</v>
      </c>
      <c r="I3930" t="s">
        <v>6935</v>
      </c>
    </row>
    <row r="3931" spans="1:9">
      <c r="A3931" t="s">
        <v>19996</v>
      </c>
      <c r="B3931" t="s">
        <v>65</v>
      </c>
      <c r="C3931">
        <v>11033</v>
      </c>
      <c r="D3931" t="s">
        <v>12734</v>
      </c>
      <c r="E3931" t="s">
        <v>32</v>
      </c>
      <c r="F3931">
        <v>7.85</v>
      </c>
      <c r="G3931">
        <v>7.85</v>
      </c>
      <c r="I3931" t="s">
        <v>6935</v>
      </c>
    </row>
    <row r="3932" spans="1:9">
      <c r="A3932" t="s">
        <v>19997</v>
      </c>
      <c r="B3932" t="s">
        <v>65</v>
      </c>
      <c r="C3932">
        <v>390</v>
      </c>
      <c r="D3932" t="s">
        <v>12735</v>
      </c>
      <c r="E3932" t="s">
        <v>32</v>
      </c>
      <c r="F3932">
        <v>10.23</v>
      </c>
      <c r="G3932">
        <v>10.23</v>
      </c>
      <c r="I3932" t="s">
        <v>6935</v>
      </c>
    </row>
    <row r="3933" spans="1:9">
      <c r="A3933" t="s">
        <v>19998</v>
      </c>
      <c r="B3933" t="s">
        <v>65</v>
      </c>
      <c r="C3933">
        <v>42436</v>
      </c>
      <c r="D3933" t="s">
        <v>12736</v>
      </c>
      <c r="E3933" t="s">
        <v>32</v>
      </c>
      <c r="F3933">
        <v>2701.34</v>
      </c>
      <c r="G3933">
        <v>2701.34</v>
      </c>
      <c r="I3933" t="s">
        <v>6935</v>
      </c>
    </row>
    <row r="3934" spans="1:9">
      <c r="A3934" t="s">
        <v>19999</v>
      </c>
      <c r="B3934" t="s">
        <v>65</v>
      </c>
      <c r="C3934">
        <v>6194</v>
      </c>
      <c r="D3934" t="s">
        <v>12737</v>
      </c>
      <c r="E3934" t="s">
        <v>12</v>
      </c>
      <c r="F3934">
        <v>5.81</v>
      </c>
      <c r="G3934">
        <v>5.81</v>
      </c>
      <c r="I3934" t="s">
        <v>6935</v>
      </c>
    </row>
    <row r="3935" spans="1:9">
      <c r="A3935" t="s">
        <v>20000</v>
      </c>
      <c r="B3935" t="s">
        <v>65</v>
      </c>
      <c r="C3935">
        <v>10567</v>
      </c>
      <c r="D3935" t="s">
        <v>12738</v>
      </c>
      <c r="E3935" t="s">
        <v>12</v>
      </c>
      <c r="F3935">
        <v>9.1999999999999993</v>
      </c>
      <c r="G3935">
        <v>9.1999999999999993</v>
      </c>
      <c r="I3935" t="s">
        <v>6935</v>
      </c>
    </row>
    <row r="3936" spans="1:9">
      <c r="A3936" t="s">
        <v>20001</v>
      </c>
      <c r="B3936" t="s">
        <v>65</v>
      </c>
      <c r="C3936">
        <v>6212</v>
      </c>
      <c r="D3936" t="s">
        <v>12739</v>
      </c>
      <c r="E3936" t="s">
        <v>12</v>
      </c>
      <c r="F3936">
        <v>13.5</v>
      </c>
      <c r="G3936">
        <v>13.5</v>
      </c>
      <c r="I3936" t="s">
        <v>8951</v>
      </c>
    </row>
    <row r="3937" spans="1:9">
      <c r="A3937" t="s">
        <v>20002</v>
      </c>
      <c r="B3937" t="s">
        <v>65</v>
      </c>
      <c r="C3937">
        <v>3993</v>
      </c>
      <c r="D3937" t="s">
        <v>12740</v>
      </c>
      <c r="E3937" t="s">
        <v>9</v>
      </c>
      <c r="F3937">
        <v>137.01</v>
      </c>
      <c r="G3937">
        <v>137.01</v>
      </c>
      <c r="I3937" t="s">
        <v>6935</v>
      </c>
    </row>
    <row r="3938" spans="1:9">
      <c r="A3938" t="s">
        <v>20003</v>
      </c>
      <c r="B3938" t="s">
        <v>65</v>
      </c>
      <c r="C3938">
        <v>3990</v>
      </c>
      <c r="D3938" t="s">
        <v>12741</v>
      </c>
      <c r="E3938" t="s">
        <v>12</v>
      </c>
      <c r="F3938">
        <v>25.78</v>
      </c>
      <c r="G3938">
        <v>25.78</v>
      </c>
      <c r="I3938" t="s">
        <v>6935</v>
      </c>
    </row>
    <row r="3939" spans="1:9">
      <c r="A3939" t="s">
        <v>20004</v>
      </c>
      <c r="B3939" t="s">
        <v>65</v>
      </c>
      <c r="C3939">
        <v>3992</v>
      </c>
      <c r="D3939" t="s">
        <v>12742</v>
      </c>
      <c r="E3939" t="s">
        <v>12</v>
      </c>
      <c r="F3939">
        <v>34.799999999999997</v>
      </c>
      <c r="G3939">
        <v>34.799999999999997</v>
      </c>
      <c r="I3939" t="s">
        <v>6935</v>
      </c>
    </row>
    <row r="3940" spans="1:9">
      <c r="A3940" t="s">
        <v>20005</v>
      </c>
      <c r="B3940" t="s">
        <v>65</v>
      </c>
      <c r="C3940">
        <v>6178</v>
      </c>
      <c r="D3940" t="s">
        <v>12743</v>
      </c>
      <c r="E3940" t="s">
        <v>9</v>
      </c>
      <c r="F3940">
        <v>450.31</v>
      </c>
      <c r="G3940">
        <v>450.31</v>
      </c>
      <c r="I3940" t="s">
        <v>6935</v>
      </c>
    </row>
    <row r="3941" spans="1:9">
      <c r="A3941" t="s">
        <v>20006</v>
      </c>
      <c r="B3941" t="s">
        <v>65</v>
      </c>
      <c r="C3941">
        <v>6180</v>
      </c>
      <c r="D3941" t="s">
        <v>12744</v>
      </c>
      <c r="E3941" t="s">
        <v>9</v>
      </c>
      <c r="F3941">
        <v>486</v>
      </c>
      <c r="G3941">
        <v>486</v>
      </c>
      <c r="I3941" t="s">
        <v>8951</v>
      </c>
    </row>
    <row r="3942" spans="1:9">
      <c r="A3942" t="s">
        <v>20007</v>
      </c>
      <c r="B3942" t="s">
        <v>65</v>
      </c>
      <c r="C3942">
        <v>6182</v>
      </c>
      <c r="D3942" t="s">
        <v>12745</v>
      </c>
      <c r="E3942" t="s">
        <v>9</v>
      </c>
      <c r="F3942">
        <v>603.25</v>
      </c>
      <c r="G3942">
        <v>603.25</v>
      </c>
      <c r="I3942" t="s">
        <v>6935</v>
      </c>
    </row>
    <row r="3943" spans="1:9">
      <c r="A3943" t="s">
        <v>20008</v>
      </c>
      <c r="B3943" t="s">
        <v>65</v>
      </c>
      <c r="C3943">
        <v>43614</v>
      </c>
      <c r="D3943" t="s">
        <v>12746</v>
      </c>
      <c r="E3943" t="s">
        <v>12</v>
      </c>
      <c r="F3943">
        <v>17.41</v>
      </c>
      <c r="G3943">
        <v>17.41</v>
      </c>
      <c r="I3943" t="s">
        <v>6935</v>
      </c>
    </row>
    <row r="3944" spans="1:9">
      <c r="A3944" t="s">
        <v>20009</v>
      </c>
      <c r="B3944" t="s">
        <v>65</v>
      </c>
      <c r="C3944">
        <v>6193</v>
      </c>
      <c r="D3944" t="s">
        <v>12747</v>
      </c>
      <c r="E3944" t="s">
        <v>12</v>
      </c>
      <c r="F3944">
        <v>21.19</v>
      </c>
      <c r="G3944">
        <v>21.19</v>
      </c>
      <c r="I3944" t="s">
        <v>6935</v>
      </c>
    </row>
    <row r="3945" spans="1:9">
      <c r="A3945" t="s">
        <v>20010</v>
      </c>
      <c r="B3945" t="s">
        <v>65</v>
      </c>
      <c r="C3945">
        <v>6189</v>
      </c>
      <c r="D3945" t="s">
        <v>12748</v>
      </c>
      <c r="E3945" t="s">
        <v>12</v>
      </c>
      <c r="F3945">
        <v>30.93</v>
      </c>
      <c r="G3945">
        <v>30.93</v>
      </c>
      <c r="I3945" t="s">
        <v>6935</v>
      </c>
    </row>
    <row r="3946" spans="1:9">
      <c r="A3946" t="s">
        <v>20011</v>
      </c>
      <c r="B3946" t="s">
        <v>65</v>
      </c>
      <c r="C3946">
        <v>6214</v>
      </c>
      <c r="D3946" t="s">
        <v>12749</v>
      </c>
      <c r="E3946" t="s">
        <v>9</v>
      </c>
      <c r="F3946">
        <v>282.08</v>
      </c>
      <c r="G3946">
        <v>282.08</v>
      </c>
      <c r="I3946" t="s">
        <v>6935</v>
      </c>
    </row>
    <row r="3947" spans="1:9">
      <c r="A3947" t="s">
        <v>20012</v>
      </c>
      <c r="B3947" t="s">
        <v>65</v>
      </c>
      <c r="C3947">
        <v>36153</v>
      </c>
      <c r="D3947" t="s">
        <v>12750</v>
      </c>
      <c r="E3947" t="s">
        <v>32</v>
      </c>
      <c r="F3947">
        <v>219.15</v>
      </c>
      <c r="G3947">
        <v>219.15</v>
      </c>
      <c r="I3947" t="s">
        <v>6935</v>
      </c>
    </row>
    <row r="3948" spans="1:9">
      <c r="A3948" t="s">
        <v>20013</v>
      </c>
      <c r="B3948" t="s">
        <v>65</v>
      </c>
      <c r="C3948">
        <v>10740</v>
      </c>
      <c r="D3948" t="s">
        <v>12751</v>
      </c>
      <c r="E3948" t="s">
        <v>32</v>
      </c>
      <c r="F3948">
        <v>10458.07</v>
      </c>
      <c r="G3948">
        <v>10458.07</v>
      </c>
      <c r="I3948" t="s">
        <v>6935</v>
      </c>
    </row>
    <row r="3949" spans="1:9">
      <c r="A3949" t="s">
        <v>20014</v>
      </c>
      <c r="B3949" t="s">
        <v>65</v>
      </c>
      <c r="C3949">
        <v>13914</v>
      </c>
      <c r="D3949" t="s">
        <v>12752</v>
      </c>
      <c r="E3949" t="s">
        <v>32</v>
      </c>
      <c r="F3949">
        <v>756.68</v>
      </c>
      <c r="G3949">
        <v>756.68</v>
      </c>
      <c r="I3949" t="s">
        <v>6935</v>
      </c>
    </row>
    <row r="3950" spans="1:9">
      <c r="A3950" t="s">
        <v>20015</v>
      </c>
      <c r="B3950" t="s">
        <v>65</v>
      </c>
      <c r="C3950">
        <v>10742</v>
      </c>
      <c r="D3950" t="s">
        <v>12753</v>
      </c>
      <c r="E3950" t="s">
        <v>32</v>
      </c>
      <c r="F3950">
        <v>1103.6300000000001</v>
      </c>
      <c r="G3950">
        <v>1103.6300000000001</v>
      </c>
      <c r="I3950" t="s">
        <v>8951</v>
      </c>
    </row>
    <row r="3951" spans="1:9">
      <c r="A3951" t="s">
        <v>20016</v>
      </c>
      <c r="B3951" t="s">
        <v>65</v>
      </c>
      <c r="C3951">
        <v>45239</v>
      </c>
      <c r="D3951" t="s">
        <v>15729</v>
      </c>
      <c r="E3951" t="s">
        <v>32</v>
      </c>
      <c r="F3951">
        <v>25.15</v>
      </c>
      <c r="G3951">
        <v>25.15</v>
      </c>
      <c r="I3951" t="s">
        <v>6935</v>
      </c>
    </row>
    <row r="3952" spans="1:9">
      <c r="A3952" t="s">
        <v>20017</v>
      </c>
      <c r="B3952" t="s">
        <v>65</v>
      </c>
      <c r="C3952">
        <v>38465</v>
      </c>
      <c r="D3952" t="s">
        <v>12754</v>
      </c>
      <c r="E3952" t="s">
        <v>32</v>
      </c>
      <c r="F3952">
        <v>69.48</v>
      </c>
      <c r="G3952">
        <v>69.48</v>
      </c>
      <c r="I3952" t="s">
        <v>6935</v>
      </c>
    </row>
    <row r="3953" spans="1:9">
      <c r="A3953" t="s">
        <v>20018</v>
      </c>
      <c r="B3953" t="s">
        <v>65</v>
      </c>
      <c r="C3953">
        <v>7543</v>
      </c>
      <c r="D3953" t="s">
        <v>12755</v>
      </c>
      <c r="E3953" t="s">
        <v>32</v>
      </c>
      <c r="F3953">
        <v>4.2300000000000004</v>
      </c>
      <c r="G3953">
        <v>4.2300000000000004</v>
      </c>
      <c r="I3953" t="s">
        <v>6935</v>
      </c>
    </row>
    <row r="3954" spans="1:9">
      <c r="A3954" t="s">
        <v>20019</v>
      </c>
      <c r="B3954" t="s">
        <v>65</v>
      </c>
      <c r="C3954">
        <v>43427</v>
      </c>
      <c r="D3954" t="s">
        <v>12756</v>
      </c>
      <c r="E3954" t="s">
        <v>32</v>
      </c>
      <c r="F3954">
        <v>2155.94</v>
      </c>
      <c r="G3954">
        <v>2155.94</v>
      </c>
      <c r="I3954" t="s">
        <v>6935</v>
      </c>
    </row>
    <row r="3955" spans="1:9">
      <c r="A3955" t="s">
        <v>20020</v>
      </c>
      <c r="B3955" t="s">
        <v>65</v>
      </c>
      <c r="C3955">
        <v>41613</v>
      </c>
      <c r="D3955" t="s">
        <v>12757</v>
      </c>
      <c r="E3955" t="s">
        <v>32</v>
      </c>
      <c r="F3955">
        <v>138.58000000000001</v>
      </c>
      <c r="G3955">
        <v>138.58000000000001</v>
      </c>
      <c r="I3955" t="s">
        <v>6935</v>
      </c>
    </row>
    <row r="3956" spans="1:9">
      <c r="A3956" t="s">
        <v>20021</v>
      </c>
      <c r="B3956" t="s">
        <v>65</v>
      </c>
      <c r="C3956">
        <v>41614</v>
      </c>
      <c r="D3956" t="s">
        <v>12758</v>
      </c>
      <c r="E3956" t="s">
        <v>32</v>
      </c>
      <c r="F3956">
        <v>176.58</v>
      </c>
      <c r="G3956">
        <v>176.58</v>
      </c>
      <c r="I3956" t="s">
        <v>6935</v>
      </c>
    </row>
    <row r="3957" spans="1:9">
      <c r="A3957" t="s">
        <v>20022</v>
      </c>
      <c r="B3957" t="s">
        <v>65</v>
      </c>
      <c r="C3957">
        <v>41615</v>
      </c>
      <c r="D3957" t="s">
        <v>12759</v>
      </c>
      <c r="E3957" t="s">
        <v>32</v>
      </c>
      <c r="F3957">
        <v>272.92</v>
      </c>
      <c r="G3957">
        <v>272.92</v>
      </c>
      <c r="I3957" t="s">
        <v>6935</v>
      </c>
    </row>
    <row r="3958" spans="1:9">
      <c r="A3958" t="s">
        <v>20023</v>
      </c>
      <c r="B3958" t="s">
        <v>65</v>
      </c>
      <c r="C3958">
        <v>41616</v>
      </c>
      <c r="D3958" t="s">
        <v>12760</v>
      </c>
      <c r="E3958" t="s">
        <v>32</v>
      </c>
      <c r="F3958">
        <v>407.79</v>
      </c>
      <c r="G3958">
        <v>407.79</v>
      </c>
      <c r="I3958" t="s">
        <v>6935</v>
      </c>
    </row>
    <row r="3959" spans="1:9">
      <c r="A3959" t="s">
        <v>20024</v>
      </c>
      <c r="B3959" t="s">
        <v>65</v>
      </c>
      <c r="C3959">
        <v>41617</v>
      </c>
      <c r="D3959" t="s">
        <v>12761</v>
      </c>
      <c r="E3959" t="s">
        <v>32</v>
      </c>
      <c r="F3959">
        <v>810.85</v>
      </c>
      <c r="G3959">
        <v>810.85</v>
      </c>
      <c r="I3959" t="s">
        <v>6935</v>
      </c>
    </row>
    <row r="3960" spans="1:9">
      <c r="A3960" t="s">
        <v>20025</v>
      </c>
      <c r="B3960" t="s">
        <v>65</v>
      </c>
      <c r="C3960">
        <v>41618</v>
      </c>
      <c r="D3960" t="s">
        <v>12762</v>
      </c>
      <c r="E3960" t="s">
        <v>32</v>
      </c>
      <c r="F3960">
        <v>1492.72</v>
      </c>
      <c r="G3960">
        <v>1492.72</v>
      </c>
      <c r="I3960" t="s">
        <v>6935</v>
      </c>
    </row>
    <row r="3961" spans="1:9">
      <c r="A3961" t="s">
        <v>20026</v>
      </c>
      <c r="B3961" t="s">
        <v>65</v>
      </c>
      <c r="C3961">
        <v>43428</v>
      </c>
      <c r="D3961" t="s">
        <v>12763</v>
      </c>
      <c r="E3961" t="s">
        <v>32</v>
      </c>
      <c r="F3961">
        <v>2622</v>
      </c>
      <c r="G3961">
        <v>2622</v>
      </c>
      <c r="I3961" t="s">
        <v>6935</v>
      </c>
    </row>
    <row r="3962" spans="1:9">
      <c r="A3962" t="s">
        <v>20027</v>
      </c>
      <c r="B3962" t="s">
        <v>65</v>
      </c>
      <c r="C3962">
        <v>41619</v>
      </c>
      <c r="D3962" t="s">
        <v>12764</v>
      </c>
      <c r="E3962" t="s">
        <v>32</v>
      </c>
      <c r="F3962">
        <v>169.88</v>
      </c>
      <c r="G3962">
        <v>169.88</v>
      </c>
      <c r="I3962" t="s">
        <v>6935</v>
      </c>
    </row>
    <row r="3963" spans="1:9">
      <c r="A3963" t="s">
        <v>20028</v>
      </c>
      <c r="B3963" t="s">
        <v>65</v>
      </c>
      <c r="C3963">
        <v>41620</v>
      </c>
      <c r="D3963" t="s">
        <v>12765</v>
      </c>
      <c r="E3963" t="s">
        <v>32</v>
      </c>
      <c r="F3963">
        <v>214.58</v>
      </c>
      <c r="G3963">
        <v>214.58</v>
      </c>
      <c r="I3963" t="s">
        <v>6935</v>
      </c>
    </row>
    <row r="3964" spans="1:9">
      <c r="A3964" t="s">
        <v>20029</v>
      </c>
      <c r="B3964" t="s">
        <v>65</v>
      </c>
      <c r="C3964">
        <v>41622</v>
      </c>
      <c r="D3964" t="s">
        <v>12766</v>
      </c>
      <c r="E3964" t="s">
        <v>32</v>
      </c>
      <c r="F3964">
        <v>372.17</v>
      </c>
      <c r="G3964">
        <v>372.17</v>
      </c>
      <c r="I3964" t="s">
        <v>6935</v>
      </c>
    </row>
    <row r="3965" spans="1:9">
      <c r="A3965" t="s">
        <v>20030</v>
      </c>
      <c r="B3965" t="s">
        <v>65</v>
      </c>
      <c r="C3965">
        <v>41623</v>
      </c>
      <c r="D3965" t="s">
        <v>12767</v>
      </c>
      <c r="E3965" t="s">
        <v>32</v>
      </c>
      <c r="F3965">
        <v>572.23</v>
      </c>
      <c r="G3965">
        <v>572.23</v>
      </c>
      <c r="I3965" t="s">
        <v>6935</v>
      </c>
    </row>
    <row r="3966" spans="1:9">
      <c r="A3966" t="s">
        <v>20031</v>
      </c>
      <c r="B3966" t="s">
        <v>65</v>
      </c>
      <c r="C3966">
        <v>41624</v>
      </c>
      <c r="D3966" t="s">
        <v>12768</v>
      </c>
      <c r="E3966" t="s">
        <v>32</v>
      </c>
      <c r="F3966">
        <v>1072.94</v>
      </c>
      <c r="G3966">
        <v>1072.94</v>
      </c>
      <c r="I3966" t="s">
        <v>6935</v>
      </c>
    </row>
    <row r="3967" spans="1:9">
      <c r="A3967" t="s">
        <v>20032</v>
      </c>
      <c r="B3967" t="s">
        <v>65</v>
      </c>
      <c r="C3967">
        <v>41625</v>
      </c>
      <c r="D3967" t="s">
        <v>12769</v>
      </c>
      <c r="E3967" t="s">
        <v>32</v>
      </c>
      <c r="F3967">
        <v>1650.76</v>
      </c>
      <c r="G3967">
        <v>1650.76</v>
      </c>
      <c r="I3967" t="s">
        <v>6935</v>
      </c>
    </row>
    <row r="3968" spans="1:9">
      <c r="A3968" t="s">
        <v>20033</v>
      </c>
      <c r="B3968" t="s">
        <v>65</v>
      </c>
      <c r="C3968">
        <v>39346</v>
      </c>
      <c r="D3968" t="s">
        <v>12770</v>
      </c>
      <c r="E3968" t="s">
        <v>32</v>
      </c>
      <c r="F3968">
        <v>2.61</v>
      </c>
      <c r="G3968">
        <v>2.61</v>
      </c>
      <c r="I3968" t="s">
        <v>6935</v>
      </c>
    </row>
    <row r="3969" spans="1:9">
      <c r="A3969" t="s">
        <v>20034</v>
      </c>
      <c r="B3969" t="s">
        <v>65</v>
      </c>
      <c r="C3969">
        <v>39350</v>
      </c>
      <c r="D3969" t="s">
        <v>12771</v>
      </c>
      <c r="E3969" t="s">
        <v>32</v>
      </c>
      <c r="F3969">
        <v>2.81</v>
      </c>
      <c r="G3969">
        <v>2.81</v>
      </c>
      <c r="I3969" t="s">
        <v>6935</v>
      </c>
    </row>
    <row r="3970" spans="1:9">
      <c r="A3970" t="s">
        <v>20035</v>
      </c>
      <c r="B3970" t="s">
        <v>65</v>
      </c>
      <c r="C3970">
        <v>39351</v>
      </c>
      <c r="D3970" t="s">
        <v>12772</v>
      </c>
      <c r="E3970" t="s">
        <v>32</v>
      </c>
      <c r="F3970">
        <v>3.25</v>
      </c>
      <c r="G3970">
        <v>3.25</v>
      </c>
      <c r="I3970" t="s">
        <v>6935</v>
      </c>
    </row>
    <row r="3971" spans="1:9">
      <c r="A3971" t="s">
        <v>20036</v>
      </c>
      <c r="B3971" t="s">
        <v>65</v>
      </c>
      <c r="C3971">
        <v>39352</v>
      </c>
      <c r="D3971" t="s">
        <v>12773</v>
      </c>
      <c r="E3971" t="s">
        <v>32</v>
      </c>
      <c r="F3971">
        <v>2.61</v>
      </c>
      <c r="G3971">
        <v>2.61</v>
      </c>
      <c r="I3971" t="s">
        <v>6935</v>
      </c>
    </row>
    <row r="3972" spans="1:9">
      <c r="A3972" t="s">
        <v>20037</v>
      </c>
      <c r="B3972" t="s">
        <v>65</v>
      </c>
      <c r="C3972">
        <v>38837</v>
      </c>
      <c r="D3972" t="s">
        <v>12774</v>
      </c>
      <c r="E3972" t="s">
        <v>32</v>
      </c>
      <c r="F3972">
        <v>8.81</v>
      </c>
      <c r="G3972">
        <v>8.81</v>
      </c>
      <c r="I3972" t="s">
        <v>6935</v>
      </c>
    </row>
    <row r="3973" spans="1:9">
      <c r="A3973" t="s">
        <v>20038</v>
      </c>
      <c r="B3973" t="s">
        <v>65</v>
      </c>
      <c r="C3973">
        <v>38836</v>
      </c>
      <c r="D3973" t="s">
        <v>12775</v>
      </c>
      <c r="E3973" t="s">
        <v>32</v>
      </c>
      <c r="F3973">
        <v>6.15</v>
      </c>
      <c r="G3973">
        <v>6.15</v>
      </c>
      <c r="I3973" t="s">
        <v>6935</v>
      </c>
    </row>
    <row r="3974" spans="1:9">
      <c r="A3974" t="s">
        <v>20039</v>
      </c>
      <c r="B3974" t="s">
        <v>65</v>
      </c>
      <c r="C3974">
        <v>2666</v>
      </c>
      <c r="D3974" t="s">
        <v>12776</v>
      </c>
      <c r="E3974" t="s">
        <v>32</v>
      </c>
      <c r="F3974">
        <v>6.06</v>
      </c>
      <c r="G3974">
        <v>6.06</v>
      </c>
      <c r="I3974" t="s">
        <v>6935</v>
      </c>
    </row>
    <row r="3975" spans="1:9">
      <c r="A3975" t="s">
        <v>20040</v>
      </c>
      <c r="B3975" t="s">
        <v>65</v>
      </c>
      <c r="C3975">
        <v>2668</v>
      </c>
      <c r="D3975" t="s">
        <v>12777</v>
      </c>
      <c r="E3975" t="s">
        <v>32</v>
      </c>
      <c r="F3975">
        <v>6.92</v>
      </c>
      <c r="G3975">
        <v>6.92</v>
      </c>
      <c r="I3975" t="s">
        <v>6935</v>
      </c>
    </row>
    <row r="3976" spans="1:9">
      <c r="A3976" t="s">
        <v>20041</v>
      </c>
      <c r="B3976" t="s">
        <v>65</v>
      </c>
      <c r="C3976">
        <v>2664</v>
      </c>
      <c r="D3976" t="s">
        <v>12778</v>
      </c>
      <c r="E3976" t="s">
        <v>32</v>
      </c>
      <c r="F3976">
        <v>10.210000000000001</v>
      </c>
      <c r="G3976">
        <v>10.210000000000001</v>
      </c>
      <c r="I3976" t="s">
        <v>6935</v>
      </c>
    </row>
    <row r="3977" spans="1:9">
      <c r="A3977" t="s">
        <v>20042</v>
      </c>
      <c r="B3977" t="s">
        <v>65</v>
      </c>
      <c r="C3977">
        <v>2662</v>
      </c>
      <c r="D3977" t="s">
        <v>12779</v>
      </c>
      <c r="E3977" t="s">
        <v>32</v>
      </c>
      <c r="F3977">
        <v>12.53</v>
      </c>
      <c r="G3977">
        <v>12.53</v>
      </c>
      <c r="I3977" t="s">
        <v>6935</v>
      </c>
    </row>
    <row r="3978" spans="1:9">
      <c r="A3978" t="s">
        <v>20043</v>
      </c>
      <c r="B3978" t="s">
        <v>65</v>
      </c>
      <c r="C3978">
        <v>20964</v>
      </c>
      <c r="D3978" t="s">
        <v>12780</v>
      </c>
      <c r="E3978" t="s">
        <v>32</v>
      </c>
      <c r="F3978">
        <v>128.85</v>
      </c>
      <c r="G3978">
        <v>128.85</v>
      </c>
      <c r="I3978" t="s">
        <v>6935</v>
      </c>
    </row>
    <row r="3979" spans="1:9">
      <c r="A3979" t="s">
        <v>20044</v>
      </c>
      <c r="B3979" t="s">
        <v>65</v>
      </c>
      <c r="C3979">
        <v>10905</v>
      </c>
      <c r="D3979" t="s">
        <v>12781</v>
      </c>
      <c r="E3979" t="s">
        <v>32</v>
      </c>
      <c r="F3979">
        <v>172.85</v>
      </c>
      <c r="G3979">
        <v>172.85</v>
      </c>
      <c r="I3979" t="s">
        <v>6935</v>
      </c>
    </row>
    <row r="3980" spans="1:9">
      <c r="A3980" t="s">
        <v>20045</v>
      </c>
      <c r="B3980" t="s">
        <v>65</v>
      </c>
      <c r="C3980">
        <v>11289</v>
      </c>
      <c r="D3980" t="s">
        <v>12782</v>
      </c>
      <c r="E3980" t="s">
        <v>32</v>
      </c>
      <c r="F3980">
        <v>88.55</v>
      </c>
      <c r="G3980">
        <v>88.55</v>
      </c>
      <c r="I3980" t="s">
        <v>6935</v>
      </c>
    </row>
    <row r="3981" spans="1:9">
      <c r="A3981" t="s">
        <v>20046</v>
      </c>
      <c r="B3981" t="s">
        <v>65</v>
      </c>
      <c r="C3981">
        <v>11241</v>
      </c>
      <c r="D3981" t="s">
        <v>12783</v>
      </c>
      <c r="E3981" t="s">
        <v>32</v>
      </c>
      <c r="F3981">
        <v>221.39</v>
      </c>
      <c r="G3981">
        <v>221.39</v>
      </c>
      <c r="I3981" t="s">
        <v>6935</v>
      </c>
    </row>
    <row r="3982" spans="1:9">
      <c r="A3982" t="s">
        <v>20047</v>
      </c>
      <c r="B3982" t="s">
        <v>65</v>
      </c>
      <c r="C3982">
        <v>11301</v>
      </c>
      <c r="D3982" t="s">
        <v>12784</v>
      </c>
      <c r="E3982" t="s">
        <v>32</v>
      </c>
      <c r="F3982">
        <v>561.39</v>
      </c>
      <c r="G3982">
        <v>561.39</v>
      </c>
      <c r="I3982" t="s">
        <v>6935</v>
      </c>
    </row>
    <row r="3983" spans="1:9">
      <c r="A3983" t="s">
        <v>20048</v>
      </c>
      <c r="B3983" t="s">
        <v>65</v>
      </c>
      <c r="C3983">
        <v>21090</v>
      </c>
      <c r="D3983" t="s">
        <v>12785</v>
      </c>
      <c r="E3983" t="s">
        <v>32</v>
      </c>
      <c r="F3983">
        <v>687.9</v>
      </c>
      <c r="G3983">
        <v>687.9</v>
      </c>
      <c r="I3983" t="s">
        <v>6935</v>
      </c>
    </row>
    <row r="3984" spans="1:9">
      <c r="A3984" t="s">
        <v>20049</v>
      </c>
      <c r="B3984" t="s">
        <v>65</v>
      </c>
      <c r="C3984">
        <v>11315</v>
      </c>
      <c r="D3984" t="s">
        <v>12786</v>
      </c>
      <c r="E3984" t="s">
        <v>32</v>
      </c>
      <c r="F3984">
        <v>134.41</v>
      </c>
      <c r="G3984">
        <v>134.41</v>
      </c>
      <c r="I3984" t="s">
        <v>6935</v>
      </c>
    </row>
    <row r="3985" spans="1:9">
      <c r="A3985" t="s">
        <v>20050</v>
      </c>
      <c r="B3985" t="s">
        <v>65</v>
      </c>
      <c r="C3985">
        <v>21071</v>
      </c>
      <c r="D3985" t="s">
        <v>12787</v>
      </c>
      <c r="E3985" t="s">
        <v>32</v>
      </c>
      <c r="F3985">
        <v>205.58</v>
      </c>
      <c r="G3985">
        <v>205.58</v>
      </c>
      <c r="I3985" t="s">
        <v>6935</v>
      </c>
    </row>
    <row r="3986" spans="1:9">
      <c r="A3986" t="s">
        <v>20051</v>
      </c>
      <c r="B3986" t="s">
        <v>65</v>
      </c>
      <c r="C3986">
        <v>14112</v>
      </c>
      <c r="D3986" t="s">
        <v>12788</v>
      </c>
      <c r="E3986" t="s">
        <v>32</v>
      </c>
      <c r="F3986">
        <v>287.02</v>
      </c>
      <c r="G3986">
        <v>287.02</v>
      </c>
      <c r="I3986" t="s">
        <v>6935</v>
      </c>
    </row>
    <row r="3987" spans="1:9">
      <c r="A3987" t="s">
        <v>20052</v>
      </c>
      <c r="B3987" t="s">
        <v>65</v>
      </c>
      <c r="C3987">
        <v>11316</v>
      </c>
      <c r="D3987" t="s">
        <v>12789</v>
      </c>
      <c r="E3987" t="s">
        <v>32</v>
      </c>
      <c r="F3987">
        <v>442.79</v>
      </c>
      <c r="G3987">
        <v>442.79</v>
      </c>
      <c r="I3987" t="s">
        <v>6935</v>
      </c>
    </row>
    <row r="3988" spans="1:9">
      <c r="A3988" t="s">
        <v>20053</v>
      </c>
      <c r="B3988" t="s">
        <v>65</v>
      </c>
      <c r="C3988">
        <v>6243</v>
      </c>
      <c r="D3988" t="s">
        <v>12790</v>
      </c>
      <c r="E3988" t="s">
        <v>32</v>
      </c>
      <c r="F3988">
        <v>510</v>
      </c>
      <c r="G3988">
        <v>510</v>
      </c>
      <c r="I3988" t="s">
        <v>8951</v>
      </c>
    </row>
    <row r="3989" spans="1:9">
      <c r="A3989" t="s">
        <v>20054</v>
      </c>
      <c r="B3989" t="s">
        <v>65</v>
      </c>
      <c r="C3989">
        <v>6240</v>
      </c>
      <c r="D3989" t="s">
        <v>12791</v>
      </c>
      <c r="E3989" t="s">
        <v>32</v>
      </c>
      <c r="F3989">
        <v>675.25</v>
      </c>
      <c r="G3989">
        <v>675.25</v>
      </c>
      <c r="I3989" t="s">
        <v>6935</v>
      </c>
    </row>
    <row r="3990" spans="1:9">
      <c r="A3990" t="s">
        <v>20055</v>
      </c>
      <c r="B3990" t="s">
        <v>65</v>
      </c>
      <c r="C3990">
        <v>11296</v>
      </c>
      <c r="D3990" t="s">
        <v>12792</v>
      </c>
      <c r="E3990" t="s">
        <v>32</v>
      </c>
      <c r="F3990">
        <v>2151.48</v>
      </c>
      <c r="G3990">
        <v>2151.48</v>
      </c>
      <c r="I3990" t="s">
        <v>6935</v>
      </c>
    </row>
    <row r="3991" spans="1:9">
      <c r="A3991" t="s">
        <v>20056</v>
      </c>
      <c r="B3991" t="s">
        <v>65</v>
      </c>
      <c r="C3991">
        <v>11299</v>
      </c>
      <c r="D3991" t="s">
        <v>12793</v>
      </c>
      <c r="E3991" t="s">
        <v>32</v>
      </c>
      <c r="F3991">
        <v>728.23</v>
      </c>
      <c r="G3991">
        <v>728.23</v>
      </c>
      <c r="I3991" t="s">
        <v>6935</v>
      </c>
    </row>
    <row r="3992" spans="1:9">
      <c r="A3992" t="s">
        <v>20057</v>
      </c>
      <c r="B3992" t="s">
        <v>65</v>
      </c>
      <c r="C3992">
        <v>11688</v>
      </c>
      <c r="D3992" t="s">
        <v>12794</v>
      </c>
      <c r="E3992" t="s">
        <v>32</v>
      </c>
      <c r="F3992">
        <v>482.83</v>
      </c>
      <c r="G3992">
        <v>482.83</v>
      </c>
      <c r="I3992" t="s">
        <v>6935</v>
      </c>
    </row>
    <row r="3993" spans="1:9">
      <c r="A3993" t="s">
        <v>20058</v>
      </c>
      <c r="B3993" t="s">
        <v>65</v>
      </c>
      <c r="C3993">
        <v>37736</v>
      </c>
      <c r="D3993" t="s">
        <v>12795</v>
      </c>
      <c r="E3993" t="s">
        <v>32</v>
      </c>
      <c r="F3993">
        <v>85950</v>
      </c>
      <c r="G3993">
        <v>85950</v>
      </c>
      <c r="I3993" t="s">
        <v>8951</v>
      </c>
    </row>
    <row r="3994" spans="1:9">
      <c r="A3994" t="s">
        <v>20059</v>
      </c>
      <c r="B3994" t="s">
        <v>65</v>
      </c>
      <c r="C3994">
        <v>37739</v>
      </c>
      <c r="D3994" t="s">
        <v>12796</v>
      </c>
      <c r="E3994" t="s">
        <v>32</v>
      </c>
      <c r="F3994">
        <v>105784.61</v>
      </c>
      <c r="G3994">
        <v>105784.61</v>
      </c>
      <c r="I3994" t="s">
        <v>6935</v>
      </c>
    </row>
    <row r="3995" spans="1:9">
      <c r="A3995" t="s">
        <v>20060</v>
      </c>
      <c r="B3995" t="s">
        <v>65</v>
      </c>
      <c r="C3995">
        <v>37740</v>
      </c>
      <c r="D3995" t="s">
        <v>12797</v>
      </c>
      <c r="E3995" t="s">
        <v>32</v>
      </c>
      <c r="F3995">
        <v>60366.21</v>
      </c>
      <c r="G3995">
        <v>60366.21</v>
      </c>
      <c r="I3995" t="s">
        <v>6935</v>
      </c>
    </row>
    <row r="3996" spans="1:9">
      <c r="A3996" t="s">
        <v>20061</v>
      </c>
      <c r="B3996" t="s">
        <v>65</v>
      </c>
      <c r="C3996">
        <v>37738</v>
      </c>
      <c r="D3996" t="s">
        <v>12798</v>
      </c>
      <c r="E3996" t="s">
        <v>32</v>
      </c>
      <c r="F3996">
        <v>71720.820000000007</v>
      </c>
      <c r="G3996">
        <v>71720.820000000007</v>
      </c>
      <c r="I3996" t="s">
        <v>6935</v>
      </c>
    </row>
    <row r="3997" spans="1:9">
      <c r="A3997" t="s">
        <v>20062</v>
      </c>
      <c r="B3997" t="s">
        <v>65</v>
      </c>
      <c r="C3997">
        <v>37737</v>
      </c>
      <c r="D3997" t="s">
        <v>12799</v>
      </c>
      <c r="E3997" t="s">
        <v>32</v>
      </c>
      <c r="F3997">
        <v>57060.45</v>
      </c>
      <c r="G3997">
        <v>57060.45</v>
      </c>
      <c r="I3997" t="s">
        <v>6935</v>
      </c>
    </row>
    <row r="3998" spans="1:9">
      <c r="A3998" t="s">
        <v>20063</v>
      </c>
      <c r="B3998" t="s">
        <v>65</v>
      </c>
      <c r="C3998">
        <v>25014</v>
      </c>
      <c r="D3998" t="s">
        <v>12800</v>
      </c>
      <c r="E3998" t="s">
        <v>32</v>
      </c>
      <c r="F3998">
        <v>119510.74</v>
      </c>
      <c r="G3998">
        <v>119510.74</v>
      </c>
      <c r="I3998" t="s">
        <v>6935</v>
      </c>
    </row>
    <row r="3999" spans="1:9">
      <c r="A3999" t="s">
        <v>20064</v>
      </c>
      <c r="B3999" t="s">
        <v>65</v>
      </c>
      <c r="C3999">
        <v>25013</v>
      </c>
      <c r="D3999" t="s">
        <v>12801</v>
      </c>
      <c r="E3999" t="s">
        <v>32</v>
      </c>
      <c r="F3999">
        <v>125259.91</v>
      </c>
      <c r="G3999">
        <v>125259.91</v>
      </c>
      <c r="I3999" t="s">
        <v>6935</v>
      </c>
    </row>
    <row r="4000" spans="1:9">
      <c r="A4000" t="s">
        <v>20065</v>
      </c>
      <c r="B4000" t="s">
        <v>65</v>
      </c>
      <c r="C4000">
        <v>14405</v>
      </c>
      <c r="D4000" t="s">
        <v>12802</v>
      </c>
      <c r="E4000" t="s">
        <v>32</v>
      </c>
      <c r="F4000">
        <v>147034.85999999999</v>
      </c>
      <c r="G4000">
        <v>147034.85999999999</v>
      </c>
      <c r="I4000" t="s">
        <v>6935</v>
      </c>
    </row>
    <row r="4001" spans="1:9">
      <c r="A4001" t="s">
        <v>20066</v>
      </c>
      <c r="B4001" t="s">
        <v>65</v>
      </c>
      <c r="C4001">
        <v>20271</v>
      </c>
      <c r="D4001" t="s">
        <v>12803</v>
      </c>
      <c r="E4001" t="s">
        <v>32</v>
      </c>
      <c r="F4001">
        <v>519.09</v>
      </c>
      <c r="G4001">
        <v>519.09</v>
      </c>
      <c r="I4001" t="s">
        <v>6935</v>
      </c>
    </row>
    <row r="4002" spans="1:9">
      <c r="A4002" t="s">
        <v>20067</v>
      </c>
      <c r="B4002" t="s">
        <v>65</v>
      </c>
      <c r="C4002">
        <v>10423</v>
      </c>
      <c r="D4002" t="s">
        <v>12804</v>
      </c>
      <c r="E4002" t="s">
        <v>32</v>
      </c>
      <c r="F4002">
        <v>381.13</v>
      </c>
      <c r="G4002">
        <v>381.13</v>
      </c>
      <c r="I4002" t="s">
        <v>6935</v>
      </c>
    </row>
    <row r="4003" spans="1:9">
      <c r="A4003" t="s">
        <v>20068</v>
      </c>
      <c r="B4003" t="s">
        <v>65</v>
      </c>
      <c r="C4003">
        <v>36790</v>
      </c>
      <c r="D4003" t="s">
        <v>12805</v>
      </c>
      <c r="E4003" t="s">
        <v>32</v>
      </c>
      <c r="F4003">
        <v>415.4</v>
      </c>
      <c r="G4003">
        <v>415.4</v>
      </c>
      <c r="I4003" t="s">
        <v>6935</v>
      </c>
    </row>
    <row r="4004" spans="1:9">
      <c r="A4004" t="s">
        <v>20069</v>
      </c>
      <c r="B4004" t="s">
        <v>65</v>
      </c>
      <c r="C4004">
        <v>37589</v>
      </c>
      <c r="D4004" t="s">
        <v>12806</v>
      </c>
      <c r="E4004" t="s">
        <v>32</v>
      </c>
      <c r="F4004">
        <v>508.97</v>
      </c>
      <c r="G4004">
        <v>508.97</v>
      </c>
      <c r="I4004" t="s">
        <v>6935</v>
      </c>
    </row>
    <row r="4005" spans="1:9">
      <c r="A4005" t="s">
        <v>20070</v>
      </c>
      <c r="B4005" t="s">
        <v>65</v>
      </c>
      <c r="C4005">
        <v>11690</v>
      </c>
      <c r="D4005" t="s">
        <v>12807</v>
      </c>
      <c r="E4005" t="s">
        <v>32</v>
      </c>
      <c r="F4005">
        <v>270.38</v>
      </c>
      <c r="G4005">
        <v>270.38</v>
      </c>
      <c r="I4005" t="s">
        <v>6935</v>
      </c>
    </row>
    <row r="4006" spans="1:9">
      <c r="A4006" t="s">
        <v>20071</v>
      </c>
      <c r="B4006" t="s">
        <v>65</v>
      </c>
      <c r="C4006">
        <v>20234</v>
      </c>
      <c r="D4006" t="s">
        <v>12808</v>
      </c>
      <c r="E4006" t="s">
        <v>32</v>
      </c>
      <c r="F4006">
        <v>342.17</v>
      </c>
      <c r="G4006">
        <v>342.17</v>
      </c>
      <c r="I4006" t="s">
        <v>6935</v>
      </c>
    </row>
    <row r="4007" spans="1:9">
      <c r="A4007" t="s">
        <v>20072</v>
      </c>
      <c r="B4007" t="s">
        <v>65</v>
      </c>
      <c r="C4007">
        <v>44480</v>
      </c>
      <c r="D4007" t="s">
        <v>12809</v>
      </c>
      <c r="E4007" t="s">
        <v>10</v>
      </c>
      <c r="F4007">
        <v>15.13</v>
      </c>
      <c r="G4007">
        <v>15.13</v>
      </c>
      <c r="I4007" t="s">
        <v>6935</v>
      </c>
    </row>
    <row r="4008" spans="1:9">
      <c r="A4008" t="s">
        <v>20073</v>
      </c>
      <c r="B4008" t="s">
        <v>65</v>
      </c>
      <c r="C4008">
        <v>11457</v>
      </c>
      <c r="D4008" t="s">
        <v>12810</v>
      </c>
      <c r="E4008" t="s">
        <v>32</v>
      </c>
      <c r="F4008">
        <v>41.76</v>
      </c>
      <c r="G4008">
        <v>41.76</v>
      </c>
      <c r="I4008" t="s">
        <v>6935</v>
      </c>
    </row>
    <row r="4009" spans="1:9">
      <c r="A4009" t="s">
        <v>20074</v>
      </c>
      <c r="B4009" t="s">
        <v>65</v>
      </c>
      <c r="C4009">
        <v>44073</v>
      </c>
      <c r="D4009" t="s">
        <v>12811</v>
      </c>
      <c r="E4009" t="s">
        <v>12</v>
      </c>
      <c r="F4009">
        <v>0.79</v>
      </c>
      <c r="G4009">
        <v>0.79</v>
      </c>
      <c r="I4009" t="s">
        <v>6935</v>
      </c>
    </row>
    <row r="4010" spans="1:9">
      <c r="A4010" t="s">
        <v>20075</v>
      </c>
      <c r="B4010" t="s">
        <v>65</v>
      </c>
      <c r="C4010">
        <v>3593</v>
      </c>
      <c r="D4010" t="s">
        <v>12812</v>
      </c>
      <c r="E4010" t="s">
        <v>32</v>
      </c>
      <c r="F4010">
        <v>94.75</v>
      </c>
      <c r="G4010">
        <v>94.75</v>
      </c>
      <c r="I4010" t="s">
        <v>6935</v>
      </c>
    </row>
    <row r="4011" spans="1:9">
      <c r="A4011" t="s">
        <v>20076</v>
      </c>
      <c r="B4011" t="s">
        <v>65</v>
      </c>
      <c r="C4011">
        <v>3588</v>
      </c>
      <c r="D4011" t="s">
        <v>12813</v>
      </c>
      <c r="E4011" t="s">
        <v>32</v>
      </c>
      <c r="F4011">
        <v>73.03</v>
      </c>
      <c r="G4011">
        <v>73.03</v>
      </c>
      <c r="I4011" t="s">
        <v>6935</v>
      </c>
    </row>
    <row r="4012" spans="1:9">
      <c r="A4012" t="s">
        <v>20077</v>
      </c>
      <c r="B4012" t="s">
        <v>65</v>
      </c>
      <c r="C4012">
        <v>3587</v>
      </c>
      <c r="D4012" t="s">
        <v>12814</v>
      </c>
      <c r="E4012" t="s">
        <v>32</v>
      </c>
      <c r="F4012">
        <v>45.32</v>
      </c>
      <c r="G4012">
        <v>45.32</v>
      </c>
      <c r="I4012" t="s">
        <v>6935</v>
      </c>
    </row>
    <row r="4013" spans="1:9">
      <c r="A4013" t="s">
        <v>20078</v>
      </c>
      <c r="B4013" t="s">
        <v>65</v>
      </c>
      <c r="C4013">
        <v>3585</v>
      </c>
      <c r="D4013" t="s">
        <v>12815</v>
      </c>
      <c r="E4013" t="s">
        <v>32</v>
      </c>
      <c r="F4013">
        <v>22.56</v>
      </c>
      <c r="G4013">
        <v>22.56</v>
      </c>
      <c r="I4013" t="s">
        <v>6935</v>
      </c>
    </row>
    <row r="4014" spans="1:9">
      <c r="A4014" t="s">
        <v>20079</v>
      </c>
      <c r="B4014" t="s">
        <v>65</v>
      </c>
      <c r="C4014">
        <v>3590</v>
      </c>
      <c r="D4014" t="s">
        <v>12816</v>
      </c>
      <c r="E4014" t="s">
        <v>32</v>
      </c>
      <c r="F4014">
        <v>269.02</v>
      </c>
      <c r="G4014">
        <v>269.02</v>
      </c>
      <c r="I4014" t="s">
        <v>6935</v>
      </c>
    </row>
    <row r="4015" spans="1:9">
      <c r="A4015" t="s">
        <v>20080</v>
      </c>
      <c r="B4015" t="s">
        <v>65</v>
      </c>
      <c r="C4015">
        <v>3589</v>
      </c>
      <c r="D4015" t="s">
        <v>12817</v>
      </c>
      <c r="E4015" t="s">
        <v>32</v>
      </c>
      <c r="F4015">
        <v>144.38999999999999</v>
      </c>
      <c r="G4015">
        <v>144.38999999999999</v>
      </c>
      <c r="I4015" t="s">
        <v>6935</v>
      </c>
    </row>
    <row r="4016" spans="1:9">
      <c r="A4016" t="s">
        <v>20081</v>
      </c>
      <c r="B4016" t="s">
        <v>65</v>
      </c>
      <c r="C4016">
        <v>3592</v>
      </c>
      <c r="D4016" t="s">
        <v>12818</v>
      </c>
      <c r="E4016" t="s">
        <v>32</v>
      </c>
      <c r="F4016">
        <v>425.24</v>
      </c>
      <c r="G4016">
        <v>425.24</v>
      </c>
      <c r="I4016" t="s">
        <v>6935</v>
      </c>
    </row>
    <row r="4017" spans="1:9">
      <c r="A4017" t="s">
        <v>20082</v>
      </c>
      <c r="B4017" t="s">
        <v>65</v>
      </c>
      <c r="C4017">
        <v>3586</v>
      </c>
      <c r="D4017" t="s">
        <v>12819</v>
      </c>
      <c r="E4017" t="s">
        <v>32</v>
      </c>
      <c r="F4017">
        <v>29.54</v>
      </c>
      <c r="G4017">
        <v>29.54</v>
      </c>
      <c r="I4017" t="s">
        <v>6935</v>
      </c>
    </row>
    <row r="4018" spans="1:9">
      <c r="A4018" t="s">
        <v>20083</v>
      </c>
      <c r="B4018" t="s">
        <v>65</v>
      </c>
      <c r="C4018">
        <v>3591</v>
      </c>
      <c r="D4018" t="s">
        <v>12820</v>
      </c>
      <c r="E4018" t="s">
        <v>32</v>
      </c>
      <c r="F4018">
        <v>681.68</v>
      </c>
      <c r="G4018">
        <v>681.68</v>
      </c>
      <c r="I4018" t="s">
        <v>6935</v>
      </c>
    </row>
    <row r="4019" spans="1:9">
      <c r="A4019" t="s">
        <v>20084</v>
      </c>
      <c r="B4019" t="s">
        <v>65</v>
      </c>
      <c r="C4019">
        <v>40396</v>
      </c>
      <c r="D4019" t="s">
        <v>12821</v>
      </c>
      <c r="E4019" t="s">
        <v>32</v>
      </c>
      <c r="F4019">
        <v>132.28</v>
      </c>
      <c r="G4019">
        <v>132.28</v>
      </c>
      <c r="I4019" t="s">
        <v>6935</v>
      </c>
    </row>
    <row r="4020" spans="1:9">
      <c r="A4020" t="s">
        <v>20085</v>
      </c>
      <c r="B4020" t="s">
        <v>65</v>
      </c>
      <c r="C4020">
        <v>40395</v>
      </c>
      <c r="D4020" t="s">
        <v>12822</v>
      </c>
      <c r="E4020" t="s">
        <v>32</v>
      </c>
      <c r="F4020">
        <v>101.52</v>
      </c>
      <c r="G4020">
        <v>101.52</v>
      </c>
      <c r="I4020" t="s">
        <v>6935</v>
      </c>
    </row>
    <row r="4021" spans="1:9">
      <c r="A4021" t="s">
        <v>20086</v>
      </c>
      <c r="B4021" t="s">
        <v>65</v>
      </c>
      <c r="C4021">
        <v>40394</v>
      </c>
      <c r="D4021" t="s">
        <v>12823</v>
      </c>
      <c r="E4021" t="s">
        <v>32</v>
      </c>
      <c r="F4021">
        <v>66.09</v>
      </c>
      <c r="G4021">
        <v>66.09</v>
      </c>
      <c r="I4021" t="s">
        <v>6935</v>
      </c>
    </row>
    <row r="4022" spans="1:9">
      <c r="A4022" t="s">
        <v>20087</v>
      </c>
      <c r="B4022" t="s">
        <v>65</v>
      </c>
      <c r="C4022">
        <v>40392</v>
      </c>
      <c r="D4022" t="s">
        <v>12824</v>
      </c>
      <c r="E4022" t="s">
        <v>32</v>
      </c>
      <c r="F4022">
        <v>32.659999999999997</v>
      </c>
      <c r="G4022">
        <v>32.659999999999997</v>
      </c>
      <c r="I4022" t="s">
        <v>6935</v>
      </c>
    </row>
    <row r="4023" spans="1:9">
      <c r="A4023" t="s">
        <v>20088</v>
      </c>
      <c r="B4023" t="s">
        <v>65</v>
      </c>
      <c r="C4023">
        <v>40398</v>
      </c>
      <c r="D4023" t="s">
        <v>12825</v>
      </c>
      <c r="E4023" t="s">
        <v>32</v>
      </c>
      <c r="F4023">
        <v>424.39</v>
      </c>
      <c r="G4023">
        <v>424.39</v>
      </c>
      <c r="I4023" t="s">
        <v>6935</v>
      </c>
    </row>
    <row r="4024" spans="1:9">
      <c r="A4024" t="s">
        <v>20089</v>
      </c>
      <c r="B4024" t="s">
        <v>65</v>
      </c>
      <c r="C4024">
        <v>40397</v>
      </c>
      <c r="D4024" t="s">
        <v>12826</v>
      </c>
      <c r="E4024" t="s">
        <v>32</v>
      </c>
      <c r="F4024">
        <v>217.34</v>
      </c>
      <c r="G4024">
        <v>217.34</v>
      </c>
      <c r="I4024" t="s">
        <v>6935</v>
      </c>
    </row>
    <row r="4025" spans="1:9">
      <c r="A4025" t="s">
        <v>20090</v>
      </c>
      <c r="B4025" t="s">
        <v>65</v>
      </c>
      <c r="C4025">
        <v>40399</v>
      </c>
      <c r="D4025" t="s">
        <v>12827</v>
      </c>
      <c r="E4025" t="s">
        <v>32</v>
      </c>
      <c r="F4025">
        <v>694.3</v>
      </c>
      <c r="G4025">
        <v>694.3</v>
      </c>
      <c r="I4025" t="s">
        <v>6935</v>
      </c>
    </row>
    <row r="4026" spans="1:9">
      <c r="A4026" t="s">
        <v>20091</v>
      </c>
      <c r="B4026" t="s">
        <v>65</v>
      </c>
      <c r="C4026">
        <v>40393</v>
      </c>
      <c r="D4026" t="s">
        <v>12828</v>
      </c>
      <c r="E4026" t="s">
        <v>32</v>
      </c>
      <c r="F4026">
        <v>42.07</v>
      </c>
      <c r="G4026">
        <v>42.07</v>
      </c>
      <c r="I4026" t="s">
        <v>6935</v>
      </c>
    </row>
    <row r="4027" spans="1:9">
      <c r="A4027" t="s">
        <v>20092</v>
      </c>
      <c r="B4027" t="s">
        <v>65</v>
      </c>
      <c r="C4027">
        <v>44253</v>
      </c>
      <c r="D4027" t="s">
        <v>12829</v>
      </c>
      <c r="E4027" t="s">
        <v>32</v>
      </c>
      <c r="F4027">
        <v>295.89999999999998</v>
      </c>
      <c r="G4027">
        <v>295.89999999999998</v>
      </c>
      <c r="I4027" t="s">
        <v>6935</v>
      </c>
    </row>
    <row r="4028" spans="1:9">
      <c r="A4028" t="s">
        <v>20093</v>
      </c>
      <c r="B4028" t="s">
        <v>65</v>
      </c>
      <c r="C4028">
        <v>21121</v>
      </c>
      <c r="D4028" t="s">
        <v>12830</v>
      </c>
      <c r="E4028" t="s">
        <v>32</v>
      </c>
      <c r="F4028">
        <v>4.24</v>
      </c>
      <c r="G4028">
        <v>4.24</v>
      </c>
      <c r="I4028" t="s">
        <v>6935</v>
      </c>
    </row>
    <row r="4029" spans="1:9">
      <c r="A4029" t="s">
        <v>20094</v>
      </c>
      <c r="B4029" t="s">
        <v>65</v>
      </c>
      <c r="C4029">
        <v>38010</v>
      </c>
      <c r="D4029" t="s">
        <v>12831</v>
      </c>
      <c r="E4029" t="s">
        <v>32</v>
      </c>
      <c r="F4029">
        <v>5.28</v>
      </c>
      <c r="G4029">
        <v>5.28</v>
      </c>
      <c r="I4029" t="s">
        <v>6935</v>
      </c>
    </row>
    <row r="4030" spans="1:9">
      <c r="A4030" t="s">
        <v>20095</v>
      </c>
      <c r="B4030" t="s">
        <v>65</v>
      </c>
      <c r="C4030">
        <v>38011</v>
      </c>
      <c r="D4030" t="s">
        <v>12832</v>
      </c>
      <c r="E4030" t="s">
        <v>32</v>
      </c>
      <c r="F4030">
        <v>10.59</v>
      </c>
      <c r="G4030">
        <v>10.59</v>
      </c>
      <c r="I4030" t="s">
        <v>6935</v>
      </c>
    </row>
    <row r="4031" spans="1:9">
      <c r="A4031" t="s">
        <v>20096</v>
      </c>
      <c r="B4031" t="s">
        <v>65</v>
      </c>
      <c r="C4031">
        <v>38012</v>
      </c>
      <c r="D4031" t="s">
        <v>12833</v>
      </c>
      <c r="E4031" t="s">
        <v>32</v>
      </c>
      <c r="F4031">
        <v>40.39</v>
      </c>
      <c r="G4031">
        <v>40.39</v>
      </c>
      <c r="I4031" t="s">
        <v>6935</v>
      </c>
    </row>
    <row r="4032" spans="1:9">
      <c r="A4032" t="s">
        <v>20097</v>
      </c>
      <c r="B4032" t="s">
        <v>65</v>
      </c>
      <c r="C4032">
        <v>38013</v>
      </c>
      <c r="D4032" t="s">
        <v>12834</v>
      </c>
      <c r="E4032" t="s">
        <v>32</v>
      </c>
      <c r="F4032">
        <v>51.89</v>
      </c>
      <c r="G4032">
        <v>51.89</v>
      </c>
      <c r="I4032" t="s">
        <v>6935</v>
      </c>
    </row>
    <row r="4033" spans="1:9">
      <c r="A4033" t="s">
        <v>20098</v>
      </c>
      <c r="B4033" t="s">
        <v>65</v>
      </c>
      <c r="C4033">
        <v>38014</v>
      </c>
      <c r="D4033" t="s">
        <v>12835</v>
      </c>
      <c r="E4033" t="s">
        <v>32</v>
      </c>
      <c r="F4033">
        <v>86.66</v>
      </c>
      <c r="G4033">
        <v>86.66</v>
      </c>
      <c r="I4033" t="s">
        <v>6935</v>
      </c>
    </row>
    <row r="4034" spans="1:9">
      <c r="A4034" t="s">
        <v>20099</v>
      </c>
      <c r="B4034" t="s">
        <v>65</v>
      </c>
      <c r="C4034">
        <v>38015</v>
      </c>
      <c r="D4034" t="s">
        <v>12836</v>
      </c>
      <c r="E4034" t="s">
        <v>32</v>
      </c>
      <c r="F4034">
        <v>203.72</v>
      </c>
      <c r="G4034">
        <v>203.72</v>
      </c>
      <c r="I4034" t="s">
        <v>6935</v>
      </c>
    </row>
    <row r="4035" spans="1:9">
      <c r="A4035" t="s">
        <v>20100</v>
      </c>
      <c r="B4035" t="s">
        <v>65</v>
      </c>
      <c r="C4035">
        <v>38016</v>
      </c>
      <c r="D4035" t="s">
        <v>12837</v>
      </c>
      <c r="E4035" t="s">
        <v>32</v>
      </c>
      <c r="F4035">
        <v>236.91</v>
      </c>
      <c r="G4035">
        <v>236.91</v>
      </c>
      <c r="I4035" t="s">
        <v>6935</v>
      </c>
    </row>
    <row r="4036" spans="1:9">
      <c r="A4036" t="s">
        <v>20101</v>
      </c>
      <c r="B4036" t="s">
        <v>65</v>
      </c>
      <c r="C4036">
        <v>12741</v>
      </c>
      <c r="D4036" t="s">
        <v>12838</v>
      </c>
      <c r="E4036" t="s">
        <v>32</v>
      </c>
      <c r="F4036">
        <v>1481.81</v>
      </c>
      <c r="G4036">
        <v>1481.81</v>
      </c>
      <c r="I4036" t="s">
        <v>6935</v>
      </c>
    </row>
    <row r="4037" spans="1:9">
      <c r="A4037" t="s">
        <v>20102</v>
      </c>
      <c r="B4037" t="s">
        <v>65</v>
      </c>
      <c r="C4037">
        <v>12733</v>
      </c>
      <c r="D4037" t="s">
        <v>12839</v>
      </c>
      <c r="E4037" t="s">
        <v>32</v>
      </c>
      <c r="F4037">
        <v>7.45</v>
      </c>
      <c r="G4037">
        <v>7.45</v>
      </c>
      <c r="I4037" t="s">
        <v>6935</v>
      </c>
    </row>
    <row r="4038" spans="1:9">
      <c r="A4038" t="s">
        <v>20103</v>
      </c>
      <c r="B4038" t="s">
        <v>65</v>
      </c>
      <c r="C4038">
        <v>12734</v>
      </c>
      <c r="D4038" t="s">
        <v>12840</v>
      </c>
      <c r="E4038" t="s">
        <v>32</v>
      </c>
      <c r="F4038">
        <v>15.89</v>
      </c>
      <c r="G4038">
        <v>15.89</v>
      </c>
      <c r="I4038" t="s">
        <v>6935</v>
      </c>
    </row>
    <row r="4039" spans="1:9">
      <c r="A4039" t="s">
        <v>20104</v>
      </c>
      <c r="B4039" t="s">
        <v>65</v>
      </c>
      <c r="C4039">
        <v>12735</v>
      </c>
      <c r="D4039" t="s">
        <v>12841</v>
      </c>
      <c r="E4039" t="s">
        <v>32</v>
      </c>
      <c r="F4039">
        <v>26.14</v>
      </c>
      <c r="G4039">
        <v>26.14</v>
      </c>
      <c r="I4039" t="s">
        <v>6935</v>
      </c>
    </row>
    <row r="4040" spans="1:9">
      <c r="A4040" t="s">
        <v>20105</v>
      </c>
      <c r="B4040" t="s">
        <v>65</v>
      </c>
      <c r="C4040">
        <v>12736</v>
      </c>
      <c r="D4040" t="s">
        <v>12842</v>
      </c>
      <c r="E4040" t="s">
        <v>32</v>
      </c>
      <c r="F4040">
        <v>59.76</v>
      </c>
      <c r="G4040">
        <v>59.76</v>
      </c>
      <c r="I4040" t="s">
        <v>6935</v>
      </c>
    </row>
    <row r="4041" spans="1:9">
      <c r="A4041" t="s">
        <v>20106</v>
      </c>
      <c r="B4041" t="s">
        <v>65</v>
      </c>
      <c r="C4041">
        <v>12737</v>
      </c>
      <c r="D4041" t="s">
        <v>12843</v>
      </c>
      <c r="E4041" t="s">
        <v>32</v>
      </c>
      <c r="F4041">
        <v>76.989999999999995</v>
      </c>
      <c r="G4041">
        <v>76.989999999999995</v>
      </c>
      <c r="I4041" t="s">
        <v>6935</v>
      </c>
    </row>
    <row r="4042" spans="1:9">
      <c r="A4042" t="s">
        <v>20107</v>
      </c>
      <c r="B4042" t="s">
        <v>65</v>
      </c>
      <c r="C4042">
        <v>12738</v>
      </c>
      <c r="D4042" t="s">
        <v>12844</v>
      </c>
      <c r="E4042" t="s">
        <v>32</v>
      </c>
      <c r="F4042">
        <v>152.16999999999999</v>
      </c>
      <c r="G4042">
        <v>152.16999999999999</v>
      </c>
      <c r="I4042" t="s">
        <v>6935</v>
      </c>
    </row>
    <row r="4043" spans="1:9">
      <c r="A4043" t="s">
        <v>20108</v>
      </c>
      <c r="B4043" t="s">
        <v>65</v>
      </c>
      <c r="C4043">
        <v>12739</v>
      </c>
      <c r="D4043" t="s">
        <v>12845</v>
      </c>
      <c r="E4043" t="s">
        <v>32</v>
      </c>
      <c r="F4043">
        <v>433.17</v>
      </c>
      <c r="G4043">
        <v>433.17</v>
      </c>
      <c r="I4043" t="s">
        <v>6935</v>
      </c>
    </row>
    <row r="4044" spans="1:9">
      <c r="A4044" t="s">
        <v>20109</v>
      </c>
      <c r="B4044" t="s">
        <v>65</v>
      </c>
      <c r="C4044">
        <v>12740</v>
      </c>
      <c r="D4044" t="s">
        <v>12846</v>
      </c>
      <c r="E4044" t="s">
        <v>32</v>
      </c>
      <c r="F4044">
        <v>677.72</v>
      </c>
      <c r="G4044">
        <v>677.72</v>
      </c>
      <c r="I4044" t="s">
        <v>6935</v>
      </c>
    </row>
    <row r="4045" spans="1:9">
      <c r="A4045" t="s">
        <v>20110</v>
      </c>
      <c r="B4045" t="s">
        <v>65</v>
      </c>
      <c r="C4045">
        <v>6297</v>
      </c>
      <c r="D4045" t="s">
        <v>12847</v>
      </c>
      <c r="E4045" t="s">
        <v>32</v>
      </c>
      <c r="F4045">
        <v>43.66</v>
      </c>
      <c r="G4045">
        <v>43.66</v>
      </c>
      <c r="I4045" t="s">
        <v>6935</v>
      </c>
    </row>
    <row r="4046" spans="1:9">
      <c r="A4046" t="s">
        <v>20111</v>
      </c>
      <c r="B4046" t="s">
        <v>65</v>
      </c>
      <c r="C4046">
        <v>6296</v>
      </c>
      <c r="D4046" t="s">
        <v>12848</v>
      </c>
      <c r="E4046" t="s">
        <v>32</v>
      </c>
      <c r="F4046">
        <v>34.46</v>
      </c>
      <c r="G4046">
        <v>34.46</v>
      </c>
      <c r="I4046" t="s">
        <v>6935</v>
      </c>
    </row>
    <row r="4047" spans="1:9">
      <c r="A4047" t="s">
        <v>20112</v>
      </c>
      <c r="B4047" t="s">
        <v>65</v>
      </c>
      <c r="C4047">
        <v>6323</v>
      </c>
      <c r="D4047" t="s">
        <v>12849</v>
      </c>
      <c r="E4047" t="s">
        <v>32</v>
      </c>
      <c r="F4047">
        <v>22.52</v>
      </c>
      <c r="G4047">
        <v>22.52</v>
      </c>
      <c r="I4047" t="s">
        <v>6935</v>
      </c>
    </row>
    <row r="4048" spans="1:9">
      <c r="A4048" t="s">
        <v>20113</v>
      </c>
      <c r="B4048" t="s">
        <v>65</v>
      </c>
      <c r="C4048">
        <v>6294</v>
      </c>
      <c r="D4048" t="s">
        <v>12850</v>
      </c>
      <c r="E4048" t="s">
        <v>32</v>
      </c>
      <c r="F4048">
        <v>9.82</v>
      </c>
      <c r="G4048">
        <v>9.82</v>
      </c>
      <c r="I4048" t="s">
        <v>6935</v>
      </c>
    </row>
    <row r="4049" spans="1:9">
      <c r="A4049" t="s">
        <v>20114</v>
      </c>
      <c r="B4049" t="s">
        <v>65</v>
      </c>
      <c r="C4049">
        <v>6299</v>
      </c>
      <c r="D4049" t="s">
        <v>12851</v>
      </c>
      <c r="E4049" t="s">
        <v>32</v>
      </c>
      <c r="F4049">
        <v>131.30000000000001</v>
      </c>
      <c r="G4049">
        <v>131.30000000000001</v>
      </c>
      <c r="I4049" t="s">
        <v>6935</v>
      </c>
    </row>
    <row r="4050" spans="1:9">
      <c r="A4050" t="s">
        <v>20115</v>
      </c>
      <c r="B4050" t="s">
        <v>65</v>
      </c>
      <c r="C4050">
        <v>6298</v>
      </c>
      <c r="D4050" t="s">
        <v>12852</v>
      </c>
      <c r="E4050" t="s">
        <v>32</v>
      </c>
      <c r="F4050">
        <v>69.150000000000006</v>
      </c>
      <c r="G4050">
        <v>69.150000000000006</v>
      </c>
      <c r="I4050" t="s">
        <v>6935</v>
      </c>
    </row>
    <row r="4051" spans="1:9">
      <c r="A4051" t="s">
        <v>20116</v>
      </c>
      <c r="B4051" t="s">
        <v>65</v>
      </c>
      <c r="C4051">
        <v>6322</v>
      </c>
      <c r="D4051" t="s">
        <v>12853</v>
      </c>
      <c r="E4051" t="s">
        <v>32</v>
      </c>
      <c r="F4051">
        <v>175.86</v>
      </c>
      <c r="G4051">
        <v>175.86</v>
      </c>
      <c r="I4051" t="s">
        <v>6935</v>
      </c>
    </row>
    <row r="4052" spans="1:9">
      <c r="A4052" t="s">
        <v>20117</v>
      </c>
      <c r="B4052" t="s">
        <v>65</v>
      </c>
      <c r="C4052">
        <v>6295</v>
      </c>
      <c r="D4052" t="s">
        <v>12854</v>
      </c>
      <c r="E4052" t="s">
        <v>32</v>
      </c>
      <c r="F4052">
        <v>13.99</v>
      </c>
      <c r="G4052">
        <v>13.99</v>
      </c>
      <c r="I4052" t="s">
        <v>6935</v>
      </c>
    </row>
    <row r="4053" spans="1:9">
      <c r="A4053" t="s">
        <v>20118</v>
      </c>
      <c r="B4053" t="s">
        <v>65</v>
      </c>
      <c r="C4053">
        <v>6300</v>
      </c>
      <c r="D4053" t="s">
        <v>12855</v>
      </c>
      <c r="E4053" t="s">
        <v>32</v>
      </c>
      <c r="F4053">
        <v>324.22000000000003</v>
      </c>
      <c r="G4053">
        <v>324.22000000000003</v>
      </c>
      <c r="I4053" t="s">
        <v>6935</v>
      </c>
    </row>
    <row r="4054" spans="1:9">
      <c r="A4054" t="s">
        <v>20119</v>
      </c>
      <c r="B4054" t="s">
        <v>65</v>
      </c>
      <c r="C4054">
        <v>6321</v>
      </c>
      <c r="D4054" t="s">
        <v>12856</v>
      </c>
      <c r="E4054" t="s">
        <v>32</v>
      </c>
      <c r="F4054">
        <v>463.13</v>
      </c>
      <c r="G4054">
        <v>463.13</v>
      </c>
      <c r="I4054" t="s">
        <v>6935</v>
      </c>
    </row>
    <row r="4055" spans="1:9">
      <c r="A4055" t="s">
        <v>20120</v>
      </c>
      <c r="B4055" t="s">
        <v>65</v>
      </c>
      <c r="C4055">
        <v>6301</v>
      </c>
      <c r="D4055" t="s">
        <v>12857</v>
      </c>
      <c r="E4055" t="s">
        <v>32</v>
      </c>
      <c r="F4055">
        <v>1085.53</v>
      </c>
      <c r="G4055">
        <v>1085.53</v>
      </c>
      <c r="I4055" t="s">
        <v>6935</v>
      </c>
    </row>
    <row r="4056" spans="1:9">
      <c r="A4056" t="s">
        <v>20121</v>
      </c>
      <c r="B4056" t="s">
        <v>65</v>
      </c>
      <c r="C4056">
        <v>7105</v>
      </c>
      <c r="D4056" t="s">
        <v>12858</v>
      </c>
      <c r="E4056" t="s">
        <v>32</v>
      </c>
      <c r="F4056">
        <v>43.23</v>
      </c>
      <c r="G4056">
        <v>43.23</v>
      </c>
      <c r="I4056" t="s">
        <v>6935</v>
      </c>
    </row>
    <row r="4057" spans="1:9">
      <c r="A4057" t="s">
        <v>20122</v>
      </c>
      <c r="B4057" t="s">
        <v>65</v>
      </c>
      <c r="C4057">
        <v>20183</v>
      </c>
      <c r="D4057" t="s">
        <v>12859</v>
      </c>
      <c r="E4057" t="s">
        <v>32</v>
      </c>
      <c r="F4057">
        <v>53.26</v>
      </c>
      <c r="G4057">
        <v>53.26</v>
      </c>
      <c r="I4057" t="s">
        <v>6935</v>
      </c>
    </row>
    <row r="4058" spans="1:9">
      <c r="A4058" t="s">
        <v>20123</v>
      </c>
      <c r="B4058" t="s">
        <v>65</v>
      </c>
      <c r="C4058">
        <v>38448</v>
      </c>
      <c r="D4058" t="s">
        <v>12860</v>
      </c>
      <c r="E4058" t="s">
        <v>32</v>
      </c>
      <c r="F4058">
        <v>241.69</v>
      </c>
      <c r="G4058">
        <v>241.69</v>
      </c>
      <c r="I4058" t="s">
        <v>6935</v>
      </c>
    </row>
    <row r="4059" spans="1:9">
      <c r="A4059" t="s">
        <v>20124</v>
      </c>
      <c r="B4059" t="s">
        <v>65</v>
      </c>
      <c r="C4059">
        <v>20182</v>
      </c>
      <c r="D4059" t="s">
        <v>12861</v>
      </c>
      <c r="E4059" t="s">
        <v>32</v>
      </c>
      <c r="F4059">
        <v>30.97</v>
      </c>
      <c r="G4059">
        <v>30.97</v>
      </c>
      <c r="I4059" t="s">
        <v>6935</v>
      </c>
    </row>
    <row r="4060" spans="1:9">
      <c r="A4060" t="s">
        <v>20125</v>
      </c>
      <c r="B4060" t="s">
        <v>65</v>
      </c>
      <c r="C4060">
        <v>7119</v>
      </c>
      <c r="D4060" t="s">
        <v>12862</v>
      </c>
      <c r="E4060" t="s">
        <v>32</v>
      </c>
      <c r="F4060">
        <v>11.73</v>
      </c>
      <c r="G4060">
        <v>11.73</v>
      </c>
      <c r="I4060" t="s">
        <v>6935</v>
      </c>
    </row>
    <row r="4061" spans="1:9">
      <c r="A4061" t="s">
        <v>20126</v>
      </c>
      <c r="B4061" t="s">
        <v>65</v>
      </c>
      <c r="C4061">
        <v>7126</v>
      </c>
      <c r="D4061" t="s">
        <v>12863</v>
      </c>
      <c r="E4061" t="s">
        <v>32</v>
      </c>
      <c r="F4061">
        <v>23.94</v>
      </c>
      <c r="G4061">
        <v>23.94</v>
      </c>
      <c r="I4061" t="s">
        <v>6935</v>
      </c>
    </row>
    <row r="4062" spans="1:9">
      <c r="A4062" t="s">
        <v>20127</v>
      </c>
      <c r="B4062" t="s">
        <v>65</v>
      </c>
      <c r="C4062">
        <v>7120</v>
      </c>
      <c r="D4062" t="s">
        <v>12864</v>
      </c>
      <c r="E4062" t="s">
        <v>32</v>
      </c>
      <c r="F4062">
        <v>9</v>
      </c>
      <c r="G4062">
        <v>9</v>
      </c>
      <c r="I4062" t="s">
        <v>6935</v>
      </c>
    </row>
    <row r="4063" spans="1:9">
      <c r="A4063" t="s">
        <v>20128</v>
      </c>
      <c r="B4063" t="s">
        <v>65</v>
      </c>
      <c r="C4063">
        <v>6319</v>
      </c>
      <c r="D4063" t="s">
        <v>12865</v>
      </c>
      <c r="E4063" t="s">
        <v>32</v>
      </c>
      <c r="F4063">
        <v>51.29</v>
      </c>
      <c r="G4063">
        <v>51.29</v>
      </c>
      <c r="I4063" t="s">
        <v>6935</v>
      </c>
    </row>
    <row r="4064" spans="1:9">
      <c r="A4064" t="s">
        <v>20129</v>
      </c>
      <c r="B4064" t="s">
        <v>65</v>
      </c>
      <c r="C4064">
        <v>6304</v>
      </c>
      <c r="D4064" t="s">
        <v>12866</v>
      </c>
      <c r="E4064" t="s">
        <v>32</v>
      </c>
      <c r="F4064">
        <v>51.29</v>
      </c>
      <c r="G4064">
        <v>51.29</v>
      </c>
      <c r="I4064" t="s">
        <v>6935</v>
      </c>
    </row>
    <row r="4065" spans="1:9">
      <c r="A4065" t="s">
        <v>20130</v>
      </c>
      <c r="B4065" t="s">
        <v>65</v>
      </c>
      <c r="C4065">
        <v>21116</v>
      </c>
      <c r="D4065" t="s">
        <v>12867</v>
      </c>
      <c r="E4065" t="s">
        <v>32</v>
      </c>
      <c r="F4065">
        <v>38.840000000000003</v>
      </c>
      <c r="G4065">
        <v>38.840000000000003</v>
      </c>
      <c r="I4065" t="s">
        <v>6935</v>
      </c>
    </row>
    <row r="4066" spans="1:9">
      <c r="A4066" t="s">
        <v>20131</v>
      </c>
      <c r="B4066" t="s">
        <v>65</v>
      </c>
      <c r="C4066">
        <v>6320</v>
      </c>
      <c r="D4066" t="s">
        <v>12868</v>
      </c>
      <c r="E4066" t="s">
        <v>32</v>
      </c>
      <c r="F4066">
        <v>26.41</v>
      </c>
      <c r="G4066">
        <v>26.41</v>
      </c>
      <c r="I4066" t="s">
        <v>6935</v>
      </c>
    </row>
    <row r="4067" spans="1:9">
      <c r="A4067" t="s">
        <v>20132</v>
      </c>
      <c r="B4067" t="s">
        <v>65</v>
      </c>
      <c r="C4067">
        <v>6303</v>
      </c>
      <c r="D4067" t="s">
        <v>12869</v>
      </c>
      <c r="E4067" t="s">
        <v>32</v>
      </c>
      <c r="F4067">
        <v>26.41</v>
      </c>
      <c r="G4067">
        <v>26.41</v>
      </c>
      <c r="I4067" t="s">
        <v>6935</v>
      </c>
    </row>
    <row r="4068" spans="1:9">
      <c r="A4068" t="s">
        <v>20133</v>
      </c>
      <c r="B4068" t="s">
        <v>65</v>
      </c>
      <c r="C4068">
        <v>6308</v>
      </c>
      <c r="D4068" t="s">
        <v>12870</v>
      </c>
      <c r="E4068" t="s">
        <v>32</v>
      </c>
      <c r="F4068">
        <v>141.91999999999999</v>
      </c>
      <c r="G4068">
        <v>141.91999999999999</v>
      </c>
      <c r="I4068" t="s">
        <v>6935</v>
      </c>
    </row>
    <row r="4069" spans="1:9">
      <c r="A4069" t="s">
        <v>20134</v>
      </c>
      <c r="B4069" t="s">
        <v>65</v>
      </c>
      <c r="C4069">
        <v>6317</v>
      </c>
      <c r="D4069" t="s">
        <v>12871</v>
      </c>
      <c r="E4069" t="s">
        <v>32</v>
      </c>
      <c r="F4069">
        <v>141.91999999999999</v>
      </c>
      <c r="G4069">
        <v>141.91999999999999</v>
      </c>
      <c r="I4069" t="s">
        <v>6935</v>
      </c>
    </row>
    <row r="4070" spans="1:9">
      <c r="A4070" t="s">
        <v>20135</v>
      </c>
      <c r="B4070" t="s">
        <v>65</v>
      </c>
      <c r="C4070">
        <v>6307</v>
      </c>
      <c r="D4070" t="s">
        <v>12872</v>
      </c>
      <c r="E4070" t="s">
        <v>32</v>
      </c>
      <c r="F4070">
        <v>141.91999999999999</v>
      </c>
      <c r="G4070">
        <v>141.91999999999999</v>
      </c>
      <c r="I4070" t="s">
        <v>6935</v>
      </c>
    </row>
    <row r="4071" spans="1:9">
      <c r="A4071" t="s">
        <v>20136</v>
      </c>
      <c r="B4071" t="s">
        <v>65</v>
      </c>
      <c r="C4071">
        <v>6309</v>
      </c>
      <c r="D4071" t="s">
        <v>12873</v>
      </c>
      <c r="E4071" t="s">
        <v>32</v>
      </c>
      <c r="F4071">
        <v>146.04</v>
      </c>
      <c r="G4071">
        <v>146.04</v>
      </c>
      <c r="I4071" t="s">
        <v>6935</v>
      </c>
    </row>
    <row r="4072" spans="1:9">
      <c r="A4072" t="s">
        <v>20137</v>
      </c>
      <c r="B4072" t="s">
        <v>65</v>
      </c>
      <c r="C4072">
        <v>6318</v>
      </c>
      <c r="D4072" t="s">
        <v>12874</v>
      </c>
      <c r="E4072" t="s">
        <v>32</v>
      </c>
      <c r="F4072">
        <v>76.55</v>
      </c>
      <c r="G4072">
        <v>76.55</v>
      </c>
      <c r="I4072" t="s">
        <v>6935</v>
      </c>
    </row>
    <row r="4073" spans="1:9">
      <c r="A4073" t="s">
        <v>20138</v>
      </c>
      <c r="B4073" t="s">
        <v>65</v>
      </c>
      <c r="C4073">
        <v>6306</v>
      </c>
      <c r="D4073" t="s">
        <v>12875</v>
      </c>
      <c r="E4073" t="s">
        <v>32</v>
      </c>
      <c r="F4073">
        <v>76.55</v>
      </c>
      <c r="G4073">
        <v>76.55</v>
      </c>
      <c r="I4073" t="s">
        <v>6935</v>
      </c>
    </row>
    <row r="4074" spans="1:9">
      <c r="A4074" t="s">
        <v>20139</v>
      </c>
      <c r="B4074" t="s">
        <v>65</v>
      </c>
      <c r="C4074">
        <v>6305</v>
      </c>
      <c r="D4074" t="s">
        <v>12876</v>
      </c>
      <c r="E4074" t="s">
        <v>32</v>
      </c>
      <c r="F4074">
        <v>76.55</v>
      </c>
      <c r="G4074">
        <v>76.55</v>
      </c>
      <c r="I4074" t="s">
        <v>6935</v>
      </c>
    </row>
    <row r="4075" spans="1:9">
      <c r="A4075" t="s">
        <v>20140</v>
      </c>
      <c r="B4075" t="s">
        <v>65</v>
      </c>
      <c r="C4075">
        <v>6312</v>
      </c>
      <c r="D4075" t="s">
        <v>12877</v>
      </c>
      <c r="E4075" t="s">
        <v>32</v>
      </c>
      <c r="F4075">
        <v>204.14</v>
      </c>
      <c r="G4075">
        <v>204.14</v>
      </c>
      <c r="I4075" t="s">
        <v>6935</v>
      </c>
    </row>
    <row r="4076" spans="1:9">
      <c r="A4076" t="s">
        <v>20141</v>
      </c>
      <c r="B4076" t="s">
        <v>65</v>
      </c>
      <c r="C4076">
        <v>6311</v>
      </c>
      <c r="D4076" t="s">
        <v>12878</v>
      </c>
      <c r="E4076" t="s">
        <v>32</v>
      </c>
      <c r="F4076">
        <v>204.14</v>
      </c>
      <c r="G4076">
        <v>204.14</v>
      </c>
      <c r="I4076" t="s">
        <v>6935</v>
      </c>
    </row>
    <row r="4077" spans="1:9">
      <c r="A4077" t="s">
        <v>20142</v>
      </c>
      <c r="B4077" t="s">
        <v>65</v>
      </c>
      <c r="C4077">
        <v>6310</v>
      </c>
      <c r="D4077" t="s">
        <v>12879</v>
      </c>
      <c r="E4077" t="s">
        <v>32</v>
      </c>
      <c r="F4077">
        <v>204.14</v>
      </c>
      <c r="G4077">
        <v>204.14</v>
      </c>
      <c r="I4077" t="s">
        <v>6935</v>
      </c>
    </row>
    <row r="4078" spans="1:9">
      <c r="A4078" t="s">
        <v>20143</v>
      </c>
      <c r="B4078" t="s">
        <v>65</v>
      </c>
      <c r="C4078">
        <v>6314</v>
      </c>
      <c r="D4078" t="s">
        <v>12880</v>
      </c>
      <c r="E4078" t="s">
        <v>32</v>
      </c>
      <c r="F4078">
        <v>204.14</v>
      </c>
      <c r="G4078">
        <v>204.14</v>
      </c>
      <c r="I4078" t="s">
        <v>6935</v>
      </c>
    </row>
    <row r="4079" spans="1:9">
      <c r="A4079" t="s">
        <v>20144</v>
      </c>
      <c r="B4079" t="s">
        <v>65</v>
      </c>
      <c r="C4079">
        <v>6313</v>
      </c>
      <c r="D4079" t="s">
        <v>12881</v>
      </c>
      <c r="E4079" t="s">
        <v>32</v>
      </c>
      <c r="F4079">
        <v>204.14</v>
      </c>
      <c r="G4079">
        <v>204.14</v>
      </c>
      <c r="I4079" t="s">
        <v>6935</v>
      </c>
    </row>
    <row r="4080" spans="1:9">
      <c r="A4080" t="s">
        <v>20145</v>
      </c>
      <c r="B4080" t="s">
        <v>65</v>
      </c>
      <c r="C4080">
        <v>6302</v>
      </c>
      <c r="D4080" t="s">
        <v>12882</v>
      </c>
      <c r="E4080" t="s">
        <v>32</v>
      </c>
      <c r="F4080">
        <v>16.239999999999998</v>
      </c>
      <c r="G4080">
        <v>16.239999999999998</v>
      </c>
      <c r="I4080" t="s">
        <v>6935</v>
      </c>
    </row>
    <row r="4081" spans="1:9">
      <c r="A4081" t="s">
        <v>20146</v>
      </c>
      <c r="B4081" t="s">
        <v>65</v>
      </c>
      <c r="C4081">
        <v>6315</v>
      </c>
      <c r="D4081" t="s">
        <v>12883</v>
      </c>
      <c r="E4081" t="s">
        <v>32</v>
      </c>
      <c r="F4081">
        <v>386.52</v>
      </c>
      <c r="G4081">
        <v>386.52</v>
      </c>
      <c r="I4081" t="s">
        <v>6935</v>
      </c>
    </row>
    <row r="4082" spans="1:9">
      <c r="A4082" t="s">
        <v>20147</v>
      </c>
      <c r="B4082" t="s">
        <v>65</v>
      </c>
      <c r="C4082">
        <v>6316</v>
      </c>
      <c r="D4082" t="s">
        <v>12884</v>
      </c>
      <c r="E4082" t="s">
        <v>32</v>
      </c>
      <c r="F4082">
        <v>386.52</v>
      </c>
      <c r="G4082">
        <v>386.52</v>
      </c>
      <c r="I4082" t="s">
        <v>6935</v>
      </c>
    </row>
    <row r="4083" spans="1:9">
      <c r="A4083" t="s">
        <v>20148</v>
      </c>
      <c r="B4083" t="s">
        <v>65</v>
      </c>
      <c r="C4083">
        <v>39324</v>
      </c>
      <c r="D4083" t="s">
        <v>12885</v>
      </c>
      <c r="E4083" t="s">
        <v>32</v>
      </c>
      <c r="F4083">
        <v>5.52</v>
      </c>
      <c r="G4083">
        <v>5.52</v>
      </c>
      <c r="I4083" t="s">
        <v>6935</v>
      </c>
    </row>
    <row r="4084" spans="1:9">
      <c r="A4084" t="s">
        <v>20149</v>
      </c>
      <c r="B4084" t="s">
        <v>65</v>
      </c>
      <c r="C4084">
        <v>39325</v>
      </c>
      <c r="D4084" t="s">
        <v>12886</v>
      </c>
      <c r="E4084" t="s">
        <v>32</v>
      </c>
      <c r="F4084">
        <v>8.32</v>
      </c>
      <c r="G4084">
        <v>8.32</v>
      </c>
      <c r="I4084" t="s">
        <v>6935</v>
      </c>
    </row>
    <row r="4085" spans="1:9">
      <c r="A4085" t="s">
        <v>20150</v>
      </c>
      <c r="B4085" t="s">
        <v>65</v>
      </c>
      <c r="C4085">
        <v>39326</v>
      </c>
      <c r="D4085" t="s">
        <v>12887</v>
      </c>
      <c r="E4085" t="s">
        <v>32</v>
      </c>
      <c r="F4085">
        <v>29.87</v>
      </c>
      <c r="G4085">
        <v>29.87</v>
      </c>
      <c r="I4085" t="s">
        <v>6935</v>
      </c>
    </row>
    <row r="4086" spans="1:9">
      <c r="A4086" t="s">
        <v>20151</v>
      </c>
      <c r="B4086" t="s">
        <v>65</v>
      </c>
      <c r="C4086">
        <v>39327</v>
      </c>
      <c r="D4086" t="s">
        <v>12888</v>
      </c>
      <c r="E4086" t="s">
        <v>32</v>
      </c>
      <c r="F4086">
        <v>45.07</v>
      </c>
      <c r="G4086">
        <v>45.07</v>
      </c>
      <c r="I4086" t="s">
        <v>6935</v>
      </c>
    </row>
    <row r="4087" spans="1:9">
      <c r="A4087" t="s">
        <v>20152</v>
      </c>
      <c r="B4087" t="s">
        <v>65</v>
      </c>
      <c r="C4087">
        <v>11378</v>
      </c>
      <c r="D4087" t="s">
        <v>12889</v>
      </c>
      <c r="E4087" t="s">
        <v>32</v>
      </c>
      <c r="F4087">
        <v>104.76</v>
      </c>
      <c r="G4087">
        <v>104.76</v>
      </c>
      <c r="I4087" t="s">
        <v>6935</v>
      </c>
    </row>
    <row r="4088" spans="1:9">
      <c r="A4088" t="s">
        <v>20153</v>
      </c>
      <c r="B4088" t="s">
        <v>65</v>
      </c>
      <c r="C4088">
        <v>11379</v>
      </c>
      <c r="D4088" t="s">
        <v>12890</v>
      </c>
      <c r="E4088" t="s">
        <v>32</v>
      </c>
      <c r="F4088">
        <v>88.53</v>
      </c>
      <c r="G4088">
        <v>88.53</v>
      </c>
      <c r="I4088" t="s">
        <v>6935</v>
      </c>
    </row>
    <row r="4089" spans="1:9">
      <c r="A4089" t="s">
        <v>20154</v>
      </c>
      <c r="B4089" t="s">
        <v>65</v>
      </c>
      <c r="C4089">
        <v>11493</v>
      </c>
      <c r="D4089" t="s">
        <v>12891</v>
      </c>
      <c r="E4089" t="s">
        <v>32</v>
      </c>
      <c r="F4089">
        <v>51.06</v>
      </c>
      <c r="G4089">
        <v>51.06</v>
      </c>
      <c r="I4089" t="s">
        <v>6935</v>
      </c>
    </row>
    <row r="4090" spans="1:9">
      <c r="A4090" t="s">
        <v>20155</v>
      </c>
      <c r="B4090" t="s">
        <v>65</v>
      </c>
      <c r="C4090">
        <v>7106</v>
      </c>
      <c r="D4090" t="s">
        <v>12892</v>
      </c>
      <c r="E4090" t="s">
        <v>32</v>
      </c>
      <c r="F4090">
        <v>148.11000000000001</v>
      </c>
      <c r="G4090">
        <v>148.11000000000001</v>
      </c>
      <c r="I4090" t="s">
        <v>6935</v>
      </c>
    </row>
    <row r="4091" spans="1:9">
      <c r="A4091" t="s">
        <v>20156</v>
      </c>
      <c r="B4091" t="s">
        <v>65</v>
      </c>
      <c r="C4091">
        <v>7104</v>
      </c>
      <c r="D4091" t="s">
        <v>12893</v>
      </c>
      <c r="E4091" t="s">
        <v>32</v>
      </c>
      <c r="F4091">
        <v>3.99</v>
      </c>
      <c r="G4091">
        <v>3.99</v>
      </c>
      <c r="I4091" t="s">
        <v>6935</v>
      </c>
    </row>
    <row r="4092" spans="1:9">
      <c r="A4092" t="s">
        <v>20157</v>
      </c>
      <c r="B4092" t="s">
        <v>65</v>
      </c>
      <c r="C4092">
        <v>7136</v>
      </c>
      <c r="D4092" t="s">
        <v>12894</v>
      </c>
      <c r="E4092" t="s">
        <v>32</v>
      </c>
      <c r="F4092">
        <v>6.95</v>
      </c>
      <c r="G4092">
        <v>6.95</v>
      </c>
      <c r="I4092" t="s">
        <v>6935</v>
      </c>
    </row>
    <row r="4093" spans="1:9">
      <c r="A4093" t="s">
        <v>20158</v>
      </c>
      <c r="B4093" t="s">
        <v>65</v>
      </c>
      <c r="C4093">
        <v>7128</v>
      </c>
      <c r="D4093" t="s">
        <v>12895</v>
      </c>
      <c r="E4093" t="s">
        <v>32</v>
      </c>
      <c r="F4093">
        <v>9.02</v>
      </c>
      <c r="G4093">
        <v>9.02</v>
      </c>
      <c r="I4093" t="s">
        <v>6935</v>
      </c>
    </row>
    <row r="4094" spans="1:9">
      <c r="A4094" t="s">
        <v>20159</v>
      </c>
      <c r="B4094" t="s">
        <v>65</v>
      </c>
      <c r="C4094">
        <v>7108</v>
      </c>
      <c r="D4094" t="s">
        <v>12896</v>
      </c>
      <c r="E4094" t="s">
        <v>32</v>
      </c>
      <c r="F4094">
        <v>9</v>
      </c>
      <c r="G4094">
        <v>9</v>
      </c>
      <c r="I4094" t="s">
        <v>6935</v>
      </c>
    </row>
    <row r="4095" spans="1:9">
      <c r="A4095" t="s">
        <v>20160</v>
      </c>
      <c r="B4095" t="s">
        <v>65</v>
      </c>
      <c r="C4095">
        <v>7129</v>
      </c>
      <c r="D4095" t="s">
        <v>12897</v>
      </c>
      <c r="E4095" t="s">
        <v>32</v>
      </c>
      <c r="F4095">
        <v>10.59</v>
      </c>
      <c r="G4095">
        <v>10.59</v>
      </c>
      <c r="I4095" t="s">
        <v>6935</v>
      </c>
    </row>
    <row r="4096" spans="1:9">
      <c r="A4096" t="s">
        <v>20161</v>
      </c>
      <c r="B4096" t="s">
        <v>65</v>
      </c>
      <c r="C4096">
        <v>7130</v>
      </c>
      <c r="D4096" t="s">
        <v>12898</v>
      </c>
      <c r="E4096" t="s">
        <v>32</v>
      </c>
      <c r="F4096">
        <v>15.38</v>
      </c>
      <c r="G4096">
        <v>15.38</v>
      </c>
      <c r="I4096" t="s">
        <v>6935</v>
      </c>
    </row>
    <row r="4097" spans="1:9">
      <c r="A4097" t="s">
        <v>20162</v>
      </c>
      <c r="B4097" t="s">
        <v>65</v>
      </c>
      <c r="C4097">
        <v>7131</v>
      </c>
      <c r="D4097" t="s">
        <v>12899</v>
      </c>
      <c r="E4097" t="s">
        <v>32</v>
      </c>
      <c r="F4097">
        <v>18.809999999999999</v>
      </c>
      <c r="G4097">
        <v>18.809999999999999</v>
      </c>
      <c r="I4097" t="s">
        <v>6935</v>
      </c>
    </row>
    <row r="4098" spans="1:9">
      <c r="A4098" t="s">
        <v>20163</v>
      </c>
      <c r="B4098" t="s">
        <v>65</v>
      </c>
      <c r="C4098">
        <v>7132</v>
      </c>
      <c r="D4098" t="s">
        <v>12900</v>
      </c>
      <c r="E4098" t="s">
        <v>32</v>
      </c>
      <c r="F4098">
        <v>44.3</v>
      </c>
      <c r="G4098">
        <v>44.3</v>
      </c>
      <c r="I4098" t="s">
        <v>6935</v>
      </c>
    </row>
    <row r="4099" spans="1:9">
      <c r="A4099" t="s">
        <v>20164</v>
      </c>
      <c r="B4099" t="s">
        <v>65</v>
      </c>
      <c r="C4099">
        <v>7133</v>
      </c>
      <c r="D4099" t="s">
        <v>12901</v>
      </c>
      <c r="E4099" t="s">
        <v>32</v>
      </c>
      <c r="F4099">
        <v>102.38</v>
      </c>
      <c r="G4099">
        <v>102.38</v>
      </c>
      <c r="I4099" t="s">
        <v>6935</v>
      </c>
    </row>
    <row r="4100" spans="1:9">
      <c r="A4100" t="s">
        <v>20165</v>
      </c>
      <c r="B4100" t="s">
        <v>65</v>
      </c>
      <c r="C4100">
        <v>37422</v>
      </c>
      <c r="D4100" t="s">
        <v>12902</v>
      </c>
      <c r="E4100" t="s">
        <v>32</v>
      </c>
      <c r="F4100">
        <v>48.4</v>
      </c>
      <c r="G4100">
        <v>48.4</v>
      </c>
      <c r="I4100" t="s">
        <v>6935</v>
      </c>
    </row>
    <row r="4101" spans="1:9">
      <c r="A4101" t="s">
        <v>20166</v>
      </c>
      <c r="B4101" t="s">
        <v>65</v>
      </c>
      <c r="C4101">
        <v>37420</v>
      </c>
      <c r="D4101" t="s">
        <v>12903</v>
      </c>
      <c r="E4101" t="s">
        <v>32</v>
      </c>
      <c r="F4101">
        <v>37.83</v>
      </c>
      <c r="G4101">
        <v>37.83</v>
      </c>
      <c r="I4101" t="s">
        <v>6935</v>
      </c>
    </row>
    <row r="4102" spans="1:9">
      <c r="A4102" t="s">
        <v>20167</v>
      </c>
      <c r="B4102" t="s">
        <v>65</v>
      </c>
      <c r="C4102">
        <v>37421</v>
      </c>
      <c r="D4102" t="s">
        <v>12904</v>
      </c>
      <c r="E4102" t="s">
        <v>32</v>
      </c>
      <c r="F4102">
        <v>51.71</v>
      </c>
      <c r="G4102">
        <v>51.71</v>
      </c>
      <c r="I4102" t="s">
        <v>6935</v>
      </c>
    </row>
    <row r="4103" spans="1:9">
      <c r="A4103" t="s">
        <v>20168</v>
      </c>
      <c r="B4103" t="s">
        <v>65</v>
      </c>
      <c r="C4103">
        <v>37443</v>
      </c>
      <c r="D4103" t="s">
        <v>12905</v>
      </c>
      <c r="E4103" t="s">
        <v>32</v>
      </c>
      <c r="F4103">
        <v>202.82</v>
      </c>
      <c r="G4103">
        <v>202.82</v>
      </c>
      <c r="I4103" t="s">
        <v>6935</v>
      </c>
    </row>
    <row r="4104" spans="1:9">
      <c r="A4104" t="s">
        <v>20169</v>
      </c>
      <c r="B4104" t="s">
        <v>65</v>
      </c>
      <c r="C4104">
        <v>37444</v>
      </c>
      <c r="D4104" t="s">
        <v>12906</v>
      </c>
      <c r="E4104" t="s">
        <v>32</v>
      </c>
      <c r="F4104">
        <v>206.26</v>
      </c>
      <c r="G4104">
        <v>206.26</v>
      </c>
      <c r="I4104" t="s">
        <v>6935</v>
      </c>
    </row>
    <row r="4105" spans="1:9">
      <c r="A4105" t="s">
        <v>20170</v>
      </c>
      <c r="B4105" t="s">
        <v>65</v>
      </c>
      <c r="C4105">
        <v>37445</v>
      </c>
      <c r="D4105" t="s">
        <v>12907</v>
      </c>
      <c r="E4105" t="s">
        <v>32</v>
      </c>
      <c r="F4105">
        <v>312.63</v>
      </c>
      <c r="G4105">
        <v>312.63</v>
      </c>
      <c r="I4105" t="s">
        <v>6935</v>
      </c>
    </row>
    <row r="4106" spans="1:9">
      <c r="A4106" t="s">
        <v>20171</v>
      </c>
      <c r="B4106" t="s">
        <v>65</v>
      </c>
      <c r="C4106">
        <v>37446</v>
      </c>
      <c r="D4106" t="s">
        <v>12908</v>
      </c>
      <c r="E4106" t="s">
        <v>32</v>
      </c>
      <c r="F4106">
        <v>340.82</v>
      </c>
      <c r="G4106">
        <v>340.82</v>
      </c>
      <c r="I4106" t="s">
        <v>6935</v>
      </c>
    </row>
    <row r="4107" spans="1:9">
      <c r="A4107" t="s">
        <v>20172</v>
      </c>
      <c r="B4107" t="s">
        <v>65</v>
      </c>
      <c r="C4107">
        <v>37447</v>
      </c>
      <c r="D4107" t="s">
        <v>12909</v>
      </c>
      <c r="E4107" t="s">
        <v>32</v>
      </c>
      <c r="F4107">
        <v>346.15</v>
      </c>
      <c r="G4107">
        <v>346.15</v>
      </c>
      <c r="I4107" t="s">
        <v>6935</v>
      </c>
    </row>
    <row r="4108" spans="1:9">
      <c r="A4108" t="s">
        <v>20173</v>
      </c>
      <c r="B4108" t="s">
        <v>65</v>
      </c>
      <c r="C4108">
        <v>37448</v>
      </c>
      <c r="D4108" t="s">
        <v>12910</v>
      </c>
      <c r="E4108" t="s">
        <v>32</v>
      </c>
      <c r="F4108">
        <v>474.8</v>
      </c>
      <c r="G4108">
        <v>474.8</v>
      </c>
      <c r="I4108" t="s">
        <v>6935</v>
      </c>
    </row>
    <row r="4109" spans="1:9">
      <c r="A4109" t="s">
        <v>20174</v>
      </c>
      <c r="B4109" t="s">
        <v>65</v>
      </c>
      <c r="C4109">
        <v>37440</v>
      </c>
      <c r="D4109" t="s">
        <v>12911</v>
      </c>
      <c r="E4109" t="s">
        <v>32</v>
      </c>
      <c r="F4109">
        <v>160.97999999999999</v>
      </c>
      <c r="G4109">
        <v>160.97999999999999</v>
      </c>
      <c r="I4109" t="s">
        <v>6935</v>
      </c>
    </row>
    <row r="4110" spans="1:9">
      <c r="A4110" t="s">
        <v>20175</v>
      </c>
      <c r="B4110" t="s">
        <v>65</v>
      </c>
      <c r="C4110">
        <v>37441</v>
      </c>
      <c r="D4110" t="s">
        <v>12912</v>
      </c>
      <c r="E4110" t="s">
        <v>32</v>
      </c>
      <c r="F4110">
        <v>160.97999999999999</v>
      </c>
      <c r="G4110">
        <v>160.97999999999999</v>
      </c>
      <c r="I4110" t="s">
        <v>6935</v>
      </c>
    </row>
    <row r="4111" spans="1:9">
      <c r="A4111" t="s">
        <v>20176</v>
      </c>
      <c r="B4111" t="s">
        <v>65</v>
      </c>
      <c r="C4111">
        <v>37442</v>
      </c>
      <c r="D4111" t="s">
        <v>12913</v>
      </c>
      <c r="E4111" t="s">
        <v>32</v>
      </c>
      <c r="F4111">
        <v>193.89</v>
      </c>
      <c r="G4111">
        <v>193.89</v>
      </c>
      <c r="I4111" t="s">
        <v>6935</v>
      </c>
    </row>
    <row r="4112" spans="1:9">
      <c r="A4112" t="s">
        <v>20177</v>
      </c>
      <c r="B4112" t="s">
        <v>65</v>
      </c>
      <c r="C4112">
        <v>38017</v>
      </c>
      <c r="D4112" t="s">
        <v>12914</v>
      </c>
      <c r="E4112" t="s">
        <v>32</v>
      </c>
      <c r="F4112">
        <v>11.29</v>
      </c>
      <c r="G4112">
        <v>11.29</v>
      </c>
      <c r="I4112" t="s">
        <v>6935</v>
      </c>
    </row>
    <row r="4113" spans="1:9">
      <c r="A4113" t="s">
        <v>20178</v>
      </c>
      <c r="B4113" t="s">
        <v>65</v>
      </c>
      <c r="C4113">
        <v>38018</v>
      </c>
      <c r="D4113" t="s">
        <v>12915</v>
      </c>
      <c r="E4113" t="s">
        <v>32</v>
      </c>
      <c r="F4113">
        <v>12.7</v>
      </c>
      <c r="G4113">
        <v>12.7</v>
      </c>
      <c r="I4113" t="s">
        <v>6935</v>
      </c>
    </row>
    <row r="4114" spans="1:9">
      <c r="A4114" t="s">
        <v>20179</v>
      </c>
      <c r="B4114" t="s">
        <v>65</v>
      </c>
      <c r="C4114">
        <v>39895</v>
      </c>
      <c r="D4114" t="s">
        <v>12916</v>
      </c>
      <c r="E4114" t="s">
        <v>32</v>
      </c>
      <c r="F4114">
        <v>53.83</v>
      </c>
      <c r="G4114">
        <v>53.83</v>
      </c>
      <c r="I4114" t="s">
        <v>6935</v>
      </c>
    </row>
    <row r="4115" spans="1:9">
      <c r="A4115" t="s">
        <v>20180</v>
      </c>
      <c r="B4115" t="s">
        <v>65</v>
      </c>
      <c r="C4115">
        <v>39896</v>
      </c>
      <c r="D4115" t="s">
        <v>12917</v>
      </c>
      <c r="E4115" t="s">
        <v>32</v>
      </c>
      <c r="F4115">
        <v>78.89</v>
      </c>
      <c r="G4115">
        <v>78.89</v>
      </c>
      <c r="I4115" t="s">
        <v>6935</v>
      </c>
    </row>
    <row r="4116" spans="1:9">
      <c r="A4116" t="s">
        <v>20181</v>
      </c>
      <c r="B4116" t="s">
        <v>65</v>
      </c>
      <c r="C4116">
        <v>38873</v>
      </c>
      <c r="D4116" t="s">
        <v>12918</v>
      </c>
      <c r="E4116" t="s">
        <v>32</v>
      </c>
      <c r="F4116">
        <v>16.77</v>
      </c>
      <c r="G4116">
        <v>16.77</v>
      </c>
      <c r="I4116" t="s">
        <v>6935</v>
      </c>
    </row>
    <row r="4117" spans="1:9">
      <c r="A4117" t="s">
        <v>20182</v>
      </c>
      <c r="B4117" t="s">
        <v>65</v>
      </c>
      <c r="C4117">
        <v>38874</v>
      </c>
      <c r="D4117" t="s">
        <v>12919</v>
      </c>
      <c r="E4117" t="s">
        <v>32</v>
      </c>
      <c r="F4117">
        <v>21.24</v>
      </c>
      <c r="G4117">
        <v>21.24</v>
      </c>
      <c r="I4117" t="s">
        <v>6935</v>
      </c>
    </row>
    <row r="4118" spans="1:9">
      <c r="A4118" t="s">
        <v>20183</v>
      </c>
      <c r="B4118" t="s">
        <v>65</v>
      </c>
      <c r="C4118">
        <v>38875</v>
      </c>
      <c r="D4118" t="s">
        <v>12920</v>
      </c>
      <c r="E4118" t="s">
        <v>32</v>
      </c>
      <c r="F4118">
        <v>33.659999999999997</v>
      </c>
      <c r="G4118">
        <v>33.659999999999997</v>
      </c>
      <c r="I4118" t="s">
        <v>6935</v>
      </c>
    </row>
    <row r="4119" spans="1:9">
      <c r="A4119" t="s">
        <v>20184</v>
      </c>
      <c r="B4119" t="s">
        <v>65</v>
      </c>
      <c r="C4119">
        <v>38876</v>
      </c>
      <c r="D4119" t="s">
        <v>12921</v>
      </c>
      <c r="E4119" t="s">
        <v>32</v>
      </c>
      <c r="F4119">
        <v>45.23</v>
      </c>
      <c r="G4119">
        <v>45.23</v>
      </c>
      <c r="I4119" t="s">
        <v>6935</v>
      </c>
    </row>
    <row r="4120" spans="1:9">
      <c r="A4120" t="s">
        <v>20185</v>
      </c>
      <c r="B4120" t="s">
        <v>65</v>
      </c>
      <c r="C4120">
        <v>39000</v>
      </c>
      <c r="D4120" t="s">
        <v>12922</v>
      </c>
      <c r="E4120" t="s">
        <v>32</v>
      </c>
      <c r="F4120">
        <v>33.950000000000003</v>
      </c>
      <c r="G4120">
        <v>33.950000000000003</v>
      </c>
      <c r="I4120" t="s">
        <v>6935</v>
      </c>
    </row>
    <row r="4121" spans="1:9">
      <c r="A4121" t="s">
        <v>20186</v>
      </c>
      <c r="B4121" t="s">
        <v>65</v>
      </c>
      <c r="C4121">
        <v>38674</v>
      </c>
      <c r="D4121" t="s">
        <v>12923</v>
      </c>
      <c r="E4121" t="s">
        <v>32</v>
      </c>
      <c r="F4121">
        <v>38</v>
      </c>
      <c r="G4121">
        <v>38</v>
      </c>
      <c r="I4121" t="s">
        <v>6935</v>
      </c>
    </row>
    <row r="4122" spans="1:9">
      <c r="A4122" t="s">
        <v>20187</v>
      </c>
      <c r="B4122" t="s">
        <v>65</v>
      </c>
      <c r="C4122">
        <v>38019</v>
      </c>
      <c r="D4122" t="s">
        <v>12924</v>
      </c>
      <c r="E4122" t="s">
        <v>32</v>
      </c>
      <c r="F4122">
        <v>8.0399999999999991</v>
      </c>
      <c r="G4122">
        <v>8.0399999999999991</v>
      </c>
      <c r="I4122" t="s">
        <v>6935</v>
      </c>
    </row>
    <row r="4123" spans="1:9">
      <c r="A4123" t="s">
        <v>20188</v>
      </c>
      <c r="B4123" t="s">
        <v>65</v>
      </c>
      <c r="C4123">
        <v>38020</v>
      </c>
      <c r="D4123" t="s">
        <v>12925</v>
      </c>
      <c r="E4123" t="s">
        <v>32</v>
      </c>
      <c r="F4123">
        <v>9.9</v>
      </c>
      <c r="G4123">
        <v>9.9</v>
      </c>
      <c r="I4123" t="s">
        <v>6935</v>
      </c>
    </row>
    <row r="4124" spans="1:9">
      <c r="A4124" t="s">
        <v>20189</v>
      </c>
      <c r="B4124" t="s">
        <v>65</v>
      </c>
      <c r="C4124">
        <v>38454</v>
      </c>
      <c r="D4124" t="s">
        <v>12926</v>
      </c>
      <c r="E4124" t="s">
        <v>32</v>
      </c>
      <c r="F4124">
        <v>12.73</v>
      </c>
      <c r="G4124">
        <v>12.73</v>
      </c>
      <c r="I4124" t="s">
        <v>6935</v>
      </c>
    </row>
    <row r="4125" spans="1:9">
      <c r="A4125" t="s">
        <v>20190</v>
      </c>
      <c r="B4125" t="s">
        <v>65</v>
      </c>
      <c r="C4125">
        <v>38455</v>
      </c>
      <c r="D4125" t="s">
        <v>12927</v>
      </c>
      <c r="E4125" t="s">
        <v>32</v>
      </c>
      <c r="F4125">
        <v>17.04</v>
      </c>
      <c r="G4125">
        <v>17.04</v>
      </c>
      <c r="I4125" t="s">
        <v>6935</v>
      </c>
    </row>
    <row r="4126" spans="1:9">
      <c r="A4126" t="s">
        <v>20191</v>
      </c>
      <c r="B4126" t="s">
        <v>65</v>
      </c>
      <c r="C4126">
        <v>38462</v>
      </c>
      <c r="D4126" t="s">
        <v>12928</v>
      </c>
      <c r="E4126" t="s">
        <v>32</v>
      </c>
      <c r="F4126">
        <v>274.79000000000002</v>
      </c>
      <c r="G4126">
        <v>274.79000000000002</v>
      </c>
      <c r="I4126" t="s">
        <v>6935</v>
      </c>
    </row>
    <row r="4127" spans="1:9">
      <c r="A4127" t="s">
        <v>20192</v>
      </c>
      <c r="B4127" t="s">
        <v>65</v>
      </c>
      <c r="C4127">
        <v>36362</v>
      </c>
      <c r="D4127" t="s">
        <v>12929</v>
      </c>
      <c r="E4127" t="s">
        <v>32</v>
      </c>
      <c r="F4127">
        <v>3.79</v>
      </c>
      <c r="G4127">
        <v>3.79</v>
      </c>
      <c r="I4127" t="s">
        <v>6935</v>
      </c>
    </row>
    <row r="4128" spans="1:9">
      <c r="A4128" t="s">
        <v>20193</v>
      </c>
      <c r="B4128" t="s">
        <v>65</v>
      </c>
      <c r="C4128">
        <v>36298</v>
      </c>
      <c r="D4128" t="s">
        <v>12930</v>
      </c>
      <c r="E4128" t="s">
        <v>32</v>
      </c>
      <c r="F4128">
        <v>3.26</v>
      </c>
      <c r="G4128">
        <v>3.26</v>
      </c>
      <c r="I4128" t="s">
        <v>6935</v>
      </c>
    </row>
    <row r="4129" spans="1:9">
      <c r="A4129" t="s">
        <v>20194</v>
      </c>
      <c r="B4129" t="s">
        <v>65</v>
      </c>
      <c r="C4129">
        <v>38456</v>
      </c>
      <c r="D4129" t="s">
        <v>12931</v>
      </c>
      <c r="E4129" t="s">
        <v>32</v>
      </c>
      <c r="F4129">
        <v>8.1199999999999992</v>
      </c>
      <c r="G4129">
        <v>8.1199999999999992</v>
      </c>
      <c r="I4129" t="s">
        <v>6935</v>
      </c>
    </row>
    <row r="4130" spans="1:9">
      <c r="A4130" t="s">
        <v>20195</v>
      </c>
      <c r="B4130" t="s">
        <v>65</v>
      </c>
      <c r="C4130">
        <v>38457</v>
      </c>
      <c r="D4130" t="s">
        <v>12932</v>
      </c>
      <c r="E4130" t="s">
        <v>32</v>
      </c>
      <c r="F4130">
        <v>14.81</v>
      </c>
      <c r="G4130">
        <v>14.81</v>
      </c>
      <c r="I4130" t="s">
        <v>6935</v>
      </c>
    </row>
    <row r="4131" spans="1:9">
      <c r="A4131" t="s">
        <v>20196</v>
      </c>
      <c r="B4131" t="s">
        <v>65</v>
      </c>
      <c r="C4131">
        <v>38458</v>
      </c>
      <c r="D4131" t="s">
        <v>12933</v>
      </c>
      <c r="E4131" t="s">
        <v>32</v>
      </c>
      <c r="F4131">
        <v>28.52</v>
      </c>
      <c r="G4131">
        <v>28.52</v>
      </c>
      <c r="I4131" t="s">
        <v>6935</v>
      </c>
    </row>
    <row r="4132" spans="1:9">
      <c r="A4132" t="s">
        <v>20197</v>
      </c>
      <c r="B4132" t="s">
        <v>65</v>
      </c>
      <c r="C4132">
        <v>38459</v>
      </c>
      <c r="D4132" t="s">
        <v>12934</v>
      </c>
      <c r="E4132" t="s">
        <v>32</v>
      </c>
      <c r="F4132">
        <v>44.84</v>
      </c>
      <c r="G4132">
        <v>44.84</v>
      </c>
      <c r="I4132" t="s">
        <v>6935</v>
      </c>
    </row>
    <row r="4133" spans="1:9">
      <c r="A4133" t="s">
        <v>20198</v>
      </c>
      <c r="B4133" t="s">
        <v>65</v>
      </c>
      <c r="C4133">
        <v>38460</v>
      </c>
      <c r="D4133" t="s">
        <v>12935</v>
      </c>
      <c r="E4133" t="s">
        <v>32</v>
      </c>
      <c r="F4133">
        <v>96.19</v>
      </c>
      <c r="G4133">
        <v>96.19</v>
      </c>
      <c r="I4133" t="s">
        <v>6935</v>
      </c>
    </row>
    <row r="4134" spans="1:9">
      <c r="A4134" t="s">
        <v>20199</v>
      </c>
      <c r="B4134" t="s">
        <v>65</v>
      </c>
      <c r="C4134">
        <v>38461</v>
      </c>
      <c r="D4134" t="s">
        <v>12936</v>
      </c>
      <c r="E4134" t="s">
        <v>32</v>
      </c>
      <c r="F4134">
        <v>129.08000000000001</v>
      </c>
      <c r="G4134">
        <v>129.08000000000001</v>
      </c>
      <c r="I4134" t="s">
        <v>6935</v>
      </c>
    </row>
    <row r="4135" spans="1:9">
      <c r="A4135" t="s">
        <v>20200</v>
      </c>
      <c r="B4135" t="s">
        <v>65</v>
      </c>
      <c r="C4135">
        <v>7094</v>
      </c>
      <c r="D4135" t="s">
        <v>12937</v>
      </c>
      <c r="E4135" t="s">
        <v>32</v>
      </c>
      <c r="F4135">
        <v>13.03</v>
      </c>
      <c r="G4135">
        <v>13.03</v>
      </c>
      <c r="I4135" t="s">
        <v>6935</v>
      </c>
    </row>
    <row r="4136" spans="1:9">
      <c r="A4136" t="s">
        <v>20201</v>
      </c>
      <c r="B4136" t="s">
        <v>65</v>
      </c>
      <c r="C4136">
        <v>7116</v>
      </c>
      <c r="D4136" t="s">
        <v>12938</v>
      </c>
      <c r="E4136" t="s">
        <v>32</v>
      </c>
      <c r="F4136">
        <v>3.87</v>
      </c>
      <c r="G4136">
        <v>3.87</v>
      </c>
      <c r="I4136" t="s">
        <v>6935</v>
      </c>
    </row>
    <row r="4137" spans="1:9">
      <c r="A4137" t="s">
        <v>20202</v>
      </c>
      <c r="B4137" t="s">
        <v>65</v>
      </c>
      <c r="C4137">
        <v>7118</v>
      </c>
      <c r="D4137" t="s">
        <v>12939</v>
      </c>
      <c r="E4137" t="s">
        <v>32</v>
      </c>
      <c r="F4137">
        <v>26.8</v>
      </c>
      <c r="G4137">
        <v>26.8</v>
      </c>
      <c r="I4137" t="s">
        <v>6935</v>
      </c>
    </row>
    <row r="4138" spans="1:9">
      <c r="A4138" t="s">
        <v>20203</v>
      </c>
      <c r="B4138" t="s">
        <v>65</v>
      </c>
      <c r="C4138">
        <v>7098</v>
      </c>
      <c r="D4138" t="s">
        <v>12940</v>
      </c>
      <c r="E4138" t="s">
        <v>32</v>
      </c>
      <c r="F4138">
        <v>3.98</v>
      </c>
      <c r="G4138">
        <v>3.98</v>
      </c>
      <c r="I4138" t="s">
        <v>6935</v>
      </c>
    </row>
    <row r="4139" spans="1:9">
      <c r="A4139" t="s">
        <v>20204</v>
      </c>
      <c r="B4139" t="s">
        <v>65</v>
      </c>
      <c r="C4139">
        <v>7110</v>
      </c>
      <c r="D4139" t="s">
        <v>12941</v>
      </c>
      <c r="E4139" t="s">
        <v>32</v>
      </c>
      <c r="F4139">
        <v>50.96</v>
      </c>
      <c r="G4139">
        <v>50.96</v>
      </c>
      <c r="I4139" t="s">
        <v>6935</v>
      </c>
    </row>
    <row r="4140" spans="1:9">
      <c r="A4140" t="s">
        <v>20205</v>
      </c>
      <c r="B4140" t="s">
        <v>65</v>
      </c>
      <c r="C4140">
        <v>7123</v>
      </c>
      <c r="D4140" t="s">
        <v>12942</v>
      </c>
      <c r="E4140" t="s">
        <v>32</v>
      </c>
      <c r="F4140">
        <v>4.82</v>
      </c>
      <c r="G4140">
        <v>4.82</v>
      </c>
      <c r="I4140" t="s">
        <v>6935</v>
      </c>
    </row>
    <row r="4141" spans="1:9">
      <c r="A4141" t="s">
        <v>20206</v>
      </c>
      <c r="B4141" t="s">
        <v>65</v>
      </c>
      <c r="C4141">
        <v>7121</v>
      </c>
      <c r="D4141" t="s">
        <v>12943</v>
      </c>
      <c r="E4141" t="s">
        <v>32</v>
      </c>
      <c r="F4141">
        <v>9.5299999999999994</v>
      </c>
      <c r="G4141">
        <v>9.5299999999999994</v>
      </c>
      <c r="I4141" t="s">
        <v>6935</v>
      </c>
    </row>
    <row r="4142" spans="1:9">
      <c r="A4142" t="s">
        <v>20207</v>
      </c>
      <c r="B4142" t="s">
        <v>65</v>
      </c>
      <c r="C4142">
        <v>7137</v>
      </c>
      <c r="D4142" t="s">
        <v>12944</v>
      </c>
      <c r="E4142" t="s">
        <v>32</v>
      </c>
      <c r="F4142">
        <v>10.41</v>
      </c>
      <c r="G4142">
        <v>10.41</v>
      </c>
      <c r="I4142" t="s">
        <v>6935</v>
      </c>
    </row>
    <row r="4143" spans="1:9">
      <c r="A4143" t="s">
        <v>20208</v>
      </c>
      <c r="B4143" t="s">
        <v>65</v>
      </c>
      <c r="C4143">
        <v>7122</v>
      </c>
      <c r="D4143" t="s">
        <v>12945</v>
      </c>
      <c r="E4143" t="s">
        <v>32</v>
      </c>
      <c r="F4143">
        <v>11.46</v>
      </c>
      <c r="G4143">
        <v>11.46</v>
      </c>
      <c r="I4143" t="s">
        <v>6935</v>
      </c>
    </row>
    <row r="4144" spans="1:9">
      <c r="A4144" t="s">
        <v>20209</v>
      </c>
      <c r="B4144" t="s">
        <v>65</v>
      </c>
      <c r="C4144">
        <v>7114</v>
      </c>
      <c r="D4144" t="s">
        <v>12946</v>
      </c>
      <c r="E4144" t="s">
        <v>32</v>
      </c>
      <c r="F4144">
        <v>13.32</v>
      </c>
      <c r="G4144">
        <v>13.32</v>
      </c>
      <c r="I4144" t="s">
        <v>6935</v>
      </c>
    </row>
    <row r="4145" spans="1:9">
      <c r="A4145" t="s">
        <v>20210</v>
      </c>
      <c r="B4145" t="s">
        <v>65</v>
      </c>
      <c r="C4145">
        <v>7109</v>
      </c>
      <c r="D4145" t="s">
        <v>12947</v>
      </c>
      <c r="E4145" t="s">
        <v>32</v>
      </c>
      <c r="F4145">
        <v>2.64</v>
      </c>
      <c r="G4145">
        <v>2.64</v>
      </c>
      <c r="I4145" t="s">
        <v>6935</v>
      </c>
    </row>
    <row r="4146" spans="1:9">
      <c r="A4146" t="s">
        <v>20211</v>
      </c>
      <c r="B4146" t="s">
        <v>65</v>
      </c>
      <c r="C4146">
        <v>7135</v>
      </c>
      <c r="D4146" t="s">
        <v>12948</v>
      </c>
      <c r="E4146" t="s">
        <v>32</v>
      </c>
      <c r="F4146">
        <v>5.41</v>
      </c>
      <c r="G4146">
        <v>5.41</v>
      </c>
      <c r="I4146" t="s">
        <v>6935</v>
      </c>
    </row>
    <row r="4147" spans="1:9">
      <c r="A4147" t="s">
        <v>20212</v>
      </c>
      <c r="B4147" t="s">
        <v>65</v>
      </c>
      <c r="C4147">
        <v>37947</v>
      </c>
      <c r="D4147" t="s">
        <v>12949</v>
      </c>
      <c r="E4147" t="s">
        <v>32</v>
      </c>
      <c r="F4147">
        <v>4.4000000000000004</v>
      </c>
      <c r="G4147">
        <v>4.4000000000000004</v>
      </c>
      <c r="I4147" t="s">
        <v>6935</v>
      </c>
    </row>
    <row r="4148" spans="1:9">
      <c r="A4148" t="s">
        <v>20213</v>
      </c>
      <c r="B4148" t="s">
        <v>65</v>
      </c>
      <c r="C4148">
        <v>7103</v>
      </c>
      <c r="D4148" t="s">
        <v>12950</v>
      </c>
      <c r="E4148" t="s">
        <v>32</v>
      </c>
      <c r="F4148">
        <v>14.33</v>
      </c>
      <c r="G4148">
        <v>14.33</v>
      </c>
      <c r="I4148" t="s">
        <v>6935</v>
      </c>
    </row>
    <row r="4149" spans="1:9">
      <c r="A4149" t="s">
        <v>20214</v>
      </c>
      <c r="B4149" t="s">
        <v>65</v>
      </c>
      <c r="C4149">
        <v>40419</v>
      </c>
      <c r="D4149" t="s">
        <v>12951</v>
      </c>
      <c r="E4149" t="s">
        <v>32</v>
      </c>
      <c r="F4149">
        <v>31.92</v>
      </c>
      <c r="G4149">
        <v>31.92</v>
      </c>
      <c r="I4149" t="s">
        <v>6935</v>
      </c>
    </row>
    <row r="4150" spans="1:9">
      <c r="A4150" t="s">
        <v>20215</v>
      </c>
      <c r="B4150" t="s">
        <v>65</v>
      </c>
      <c r="C4150">
        <v>40420</v>
      </c>
      <c r="D4150" t="s">
        <v>12952</v>
      </c>
      <c r="E4150" t="s">
        <v>32</v>
      </c>
      <c r="F4150">
        <v>46.56</v>
      </c>
      <c r="G4150">
        <v>46.56</v>
      </c>
      <c r="I4150" t="s">
        <v>6935</v>
      </c>
    </row>
    <row r="4151" spans="1:9">
      <c r="A4151" t="s">
        <v>20216</v>
      </c>
      <c r="B4151" t="s">
        <v>65</v>
      </c>
      <c r="C4151">
        <v>40421</v>
      </c>
      <c r="D4151" t="s">
        <v>12953</v>
      </c>
      <c r="E4151" t="s">
        <v>32</v>
      </c>
      <c r="F4151">
        <v>49.57</v>
      </c>
      <c r="G4151">
        <v>49.57</v>
      </c>
      <c r="I4151" t="s">
        <v>6935</v>
      </c>
    </row>
    <row r="4152" spans="1:9">
      <c r="A4152" t="s">
        <v>20217</v>
      </c>
      <c r="B4152" t="s">
        <v>65</v>
      </c>
      <c r="C4152">
        <v>38905</v>
      </c>
      <c r="D4152" t="s">
        <v>12954</v>
      </c>
      <c r="E4152" t="s">
        <v>32</v>
      </c>
      <c r="F4152">
        <v>21.7</v>
      </c>
      <c r="G4152">
        <v>21.7</v>
      </c>
      <c r="I4152" t="s">
        <v>6935</v>
      </c>
    </row>
    <row r="4153" spans="1:9">
      <c r="A4153" t="s">
        <v>20218</v>
      </c>
      <c r="B4153" t="s">
        <v>65</v>
      </c>
      <c r="C4153">
        <v>38907</v>
      </c>
      <c r="D4153" t="s">
        <v>12955</v>
      </c>
      <c r="E4153" t="s">
        <v>32</v>
      </c>
      <c r="F4153">
        <v>20.92</v>
      </c>
      <c r="G4153">
        <v>20.92</v>
      </c>
      <c r="I4153" t="s">
        <v>6935</v>
      </c>
    </row>
    <row r="4154" spans="1:9">
      <c r="A4154" t="s">
        <v>20219</v>
      </c>
      <c r="B4154" t="s">
        <v>65</v>
      </c>
      <c r="C4154">
        <v>38910</v>
      </c>
      <c r="D4154" t="s">
        <v>12956</v>
      </c>
      <c r="E4154" t="s">
        <v>32</v>
      </c>
      <c r="F4154">
        <v>24.47</v>
      </c>
      <c r="G4154">
        <v>24.47</v>
      </c>
      <c r="I4154" t="s">
        <v>6935</v>
      </c>
    </row>
    <row r="4155" spans="1:9">
      <c r="A4155" t="s">
        <v>20220</v>
      </c>
      <c r="B4155" t="s">
        <v>65</v>
      </c>
      <c r="C4155">
        <v>11655</v>
      </c>
      <c r="D4155" t="s">
        <v>12957</v>
      </c>
      <c r="E4155" t="s">
        <v>32</v>
      </c>
      <c r="F4155">
        <v>17.920000000000002</v>
      </c>
      <c r="G4155">
        <v>17.920000000000002</v>
      </c>
      <c r="I4155" t="s">
        <v>6935</v>
      </c>
    </row>
    <row r="4156" spans="1:9">
      <c r="A4156" t="s">
        <v>20221</v>
      </c>
      <c r="B4156" t="s">
        <v>65</v>
      </c>
      <c r="C4156">
        <v>11656</v>
      </c>
      <c r="D4156" t="s">
        <v>12958</v>
      </c>
      <c r="E4156" t="s">
        <v>32</v>
      </c>
      <c r="F4156">
        <v>20.57</v>
      </c>
      <c r="G4156">
        <v>20.57</v>
      </c>
      <c r="I4156" t="s">
        <v>6935</v>
      </c>
    </row>
    <row r="4157" spans="1:9">
      <c r="A4157" t="s">
        <v>20222</v>
      </c>
      <c r="B4157" t="s">
        <v>65</v>
      </c>
      <c r="C4157">
        <v>7091</v>
      </c>
      <c r="D4157" t="s">
        <v>12959</v>
      </c>
      <c r="E4157" t="s">
        <v>32</v>
      </c>
      <c r="F4157">
        <v>16.850000000000001</v>
      </c>
      <c r="G4157">
        <v>16.850000000000001</v>
      </c>
      <c r="I4157" t="s">
        <v>6935</v>
      </c>
    </row>
    <row r="4158" spans="1:9">
      <c r="A4158" t="s">
        <v>20223</v>
      </c>
      <c r="B4158" t="s">
        <v>65</v>
      </c>
      <c r="C4158">
        <v>37948</v>
      </c>
      <c r="D4158" t="s">
        <v>12960</v>
      </c>
      <c r="E4158" t="s">
        <v>32</v>
      </c>
      <c r="F4158">
        <v>3.9</v>
      </c>
      <c r="G4158">
        <v>3.9</v>
      </c>
      <c r="I4158" t="s">
        <v>6935</v>
      </c>
    </row>
    <row r="4159" spans="1:9">
      <c r="A4159" t="s">
        <v>20224</v>
      </c>
      <c r="B4159" t="s">
        <v>65</v>
      </c>
      <c r="C4159">
        <v>7097</v>
      </c>
      <c r="D4159" t="s">
        <v>12961</v>
      </c>
      <c r="E4159" t="s">
        <v>32</v>
      </c>
      <c r="F4159">
        <v>7.91</v>
      </c>
      <c r="G4159">
        <v>7.91</v>
      </c>
      <c r="I4159" t="s">
        <v>6935</v>
      </c>
    </row>
    <row r="4160" spans="1:9">
      <c r="A4160" t="s">
        <v>20225</v>
      </c>
      <c r="B4160" t="s">
        <v>65</v>
      </c>
      <c r="C4160">
        <v>11658</v>
      </c>
      <c r="D4160" t="s">
        <v>12962</v>
      </c>
      <c r="E4160" t="s">
        <v>32</v>
      </c>
      <c r="F4160">
        <v>17.489999999999998</v>
      </c>
      <c r="G4160">
        <v>17.489999999999998</v>
      </c>
      <c r="I4160" t="s">
        <v>6935</v>
      </c>
    </row>
    <row r="4161" spans="1:9">
      <c r="A4161" t="s">
        <v>20226</v>
      </c>
      <c r="B4161" t="s">
        <v>65</v>
      </c>
      <c r="C4161">
        <v>7146</v>
      </c>
      <c r="D4161" t="s">
        <v>12963</v>
      </c>
      <c r="E4161" t="s">
        <v>32</v>
      </c>
      <c r="F4161">
        <v>174.41</v>
      </c>
      <c r="G4161">
        <v>174.41</v>
      </c>
      <c r="I4161" t="s">
        <v>6935</v>
      </c>
    </row>
    <row r="4162" spans="1:9">
      <c r="A4162" t="s">
        <v>20227</v>
      </c>
      <c r="B4162" t="s">
        <v>65</v>
      </c>
      <c r="C4162">
        <v>7138</v>
      </c>
      <c r="D4162" t="s">
        <v>12964</v>
      </c>
      <c r="E4162" t="s">
        <v>32</v>
      </c>
      <c r="F4162">
        <v>1.1000000000000001</v>
      </c>
      <c r="G4162">
        <v>1.1000000000000001</v>
      </c>
      <c r="I4162" t="s">
        <v>6935</v>
      </c>
    </row>
    <row r="4163" spans="1:9">
      <c r="A4163" t="s">
        <v>20228</v>
      </c>
      <c r="B4163" t="s">
        <v>65</v>
      </c>
      <c r="C4163">
        <v>7139</v>
      </c>
      <c r="D4163" t="s">
        <v>12965</v>
      </c>
      <c r="E4163" t="s">
        <v>32</v>
      </c>
      <c r="F4163">
        <v>1.25</v>
      </c>
      <c r="G4163">
        <v>1.25</v>
      </c>
      <c r="I4163" t="s">
        <v>6935</v>
      </c>
    </row>
    <row r="4164" spans="1:9">
      <c r="A4164" t="s">
        <v>20229</v>
      </c>
      <c r="B4164" t="s">
        <v>65</v>
      </c>
      <c r="C4164">
        <v>7140</v>
      </c>
      <c r="D4164" t="s">
        <v>12966</v>
      </c>
      <c r="E4164" t="s">
        <v>32</v>
      </c>
      <c r="F4164">
        <v>3.92</v>
      </c>
      <c r="G4164">
        <v>3.92</v>
      </c>
      <c r="I4164" t="s">
        <v>6935</v>
      </c>
    </row>
    <row r="4165" spans="1:9">
      <c r="A4165" t="s">
        <v>20230</v>
      </c>
      <c r="B4165" t="s">
        <v>65</v>
      </c>
      <c r="C4165">
        <v>7141</v>
      </c>
      <c r="D4165" t="s">
        <v>12967</v>
      </c>
      <c r="E4165" t="s">
        <v>32</v>
      </c>
      <c r="F4165">
        <v>9.59</v>
      </c>
      <c r="G4165">
        <v>9.59</v>
      </c>
      <c r="I4165" t="s">
        <v>6935</v>
      </c>
    </row>
    <row r="4166" spans="1:9">
      <c r="A4166" t="s">
        <v>20231</v>
      </c>
      <c r="B4166" t="s">
        <v>65</v>
      </c>
      <c r="C4166">
        <v>7143</v>
      </c>
      <c r="D4166" t="s">
        <v>12968</v>
      </c>
      <c r="E4166" t="s">
        <v>32</v>
      </c>
      <c r="F4166">
        <v>32.200000000000003</v>
      </c>
      <c r="G4166">
        <v>32.200000000000003</v>
      </c>
      <c r="I4166" t="s">
        <v>6935</v>
      </c>
    </row>
    <row r="4167" spans="1:9">
      <c r="A4167" t="s">
        <v>20232</v>
      </c>
      <c r="B4167" t="s">
        <v>65</v>
      </c>
      <c r="C4167">
        <v>7144</v>
      </c>
      <c r="D4167" t="s">
        <v>12969</v>
      </c>
      <c r="E4167" t="s">
        <v>32</v>
      </c>
      <c r="F4167">
        <v>59.74</v>
      </c>
      <c r="G4167">
        <v>59.74</v>
      </c>
      <c r="I4167" t="s">
        <v>6935</v>
      </c>
    </row>
    <row r="4168" spans="1:9">
      <c r="A4168" t="s">
        <v>20233</v>
      </c>
      <c r="B4168" t="s">
        <v>65</v>
      </c>
      <c r="C4168">
        <v>7145</v>
      </c>
      <c r="D4168" t="s">
        <v>12970</v>
      </c>
      <c r="E4168" t="s">
        <v>32</v>
      </c>
      <c r="F4168">
        <v>81.23</v>
      </c>
      <c r="G4168">
        <v>81.23</v>
      </c>
      <c r="I4168" t="s">
        <v>6935</v>
      </c>
    </row>
    <row r="4169" spans="1:9">
      <c r="A4169" t="s">
        <v>20234</v>
      </c>
      <c r="B4169" t="s">
        <v>65</v>
      </c>
      <c r="C4169">
        <v>7142</v>
      </c>
      <c r="D4169" t="s">
        <v>12971</v>
      </c>
      <c r="E4169" t="s">
        <v>32</v>
      </c>
      <c r="F4169">
        <v>10.029999999999999</v>
      </c>
      <c r="G4169">
        <v>10.029999999999999</v>
      </c>
      <c r="I4169" t="s">
        <v>6935</v>
      </c>
    </row>
    <row r="4170" spans="1:9">
      <c r="A4170" t="s">
        <v>20235</v>
      </c>
      <c r="B4170" t="s">
        <v>65</v>
      </c>
      <c r="C4170">
        <v>39322</v>
      </c>
      <c r="D4170" t="s">
        <v>12972</v>
      </c>
      <c r="E4170" t="s">
        <v>32</v>
      </c>
      <c r="F4170">
        <v>10.32</v>
      </c>
      <c r="G4170">
        <v>10.32</v>
      </c>
      <c r="I4170" t="s">
        <v>6935</v>
      </c>
    </row>
    <row r="4171" spans="1:9">
      <c r="A4171" t="s">
        <v>20236</v>
      </c>
      <c r="B4171" t="s">
        <v>65</v>
      </c>
      <c r="C4171">
        <v>39289</v>
      </c>
      <c r="D4171" t="s">
        <v>12973</v>
      </c>
      <c r="E4171" t="s">
        <v>32</v>
      </c>
      <c r="F4171">
        <v>19.239999999999998</v>
      </c>
      <c r="G4171">
        <v>19.239999999999998</v>
      </c>
      <c r="I4171" t="s">
        <v>6935</v>
      </c>
    </row>
    <row r="4172" spans="1:9">
      <c r="A4172" t="s">
        <v>20237</v>
      </c>
      <c r="B4172" t="s">
        <v>65</v>
      </c>
      <c r="C4172">
        <v>39290</v>
      </c>
      <c r="D4172" t="s">
        <v>12974</v>
      </c>
      <c r="E4172" t="s">
        <v>32</v>
      </c>
      <c r="F4172">
        <v>32.49</v>
      </c>
      <c r="G4172">
        <v>32.49</v>
      </c>
      <c r="I4172" t="s">
        <v>6935</v>
      </c>
    </row>
    <row r="4173" spans="1:9">
      <c r="A4173" t="s">
        <v>20238</v>
      </c>
      <c r="B4173" t="s">
        <v>65</v>
      </c>
      <c r="C4173">
        <v>39291</v>
      </c>
      <c r="D4173" t="s">
        <v>12975</v>
      </c>
      <c r="E4173" t="s">
        <v>32</v>
      </c>
      <c r="F4173">
        <v>35.93</v>
      </c>
      <c r="G4173">
        <v>35.93</v>
      </c>
      <c r="I4173" t="s">
        <v>6935</v>
      </c>
    </row>
    <row r="4174" spans="1:9">
      <c r="A4174" t="s">
        <v>20239</v>
      </c>
      <c r="B4174" t="s">
        <v>65</v>
      </c>
      <c r="C4174">
        <v>41892</v>
      </c>
      <c r="D4174" t="s">
        <v>12976</v>
      </c>
      <c r="E4174" t="s">
        <v>32</v>
      </c>
      <c r="F4174">
        <v>131.83000000000001</v>
      </c>
      <c r="G4174">
        <v>131.83000000000001</v>
      </c>
      <c r="I4174" t="s">
        <v>6935</v>
      </c>
    </row>
    <row r="4175" spans="1:9">
      <c r="A4175" t="s">
        <v>20240</v>
      </c>
      <c r="B4175" t="s">
        <v>65</v>
      </c>
      <c r="C4175">
        <v>7048</v>
      </c>
      <c r="D4175" t="s">
        <v>12977</v>
      </c>
      <c r="E4175" t="s">
        <v>32</v>
      </c>
      <c r="F4175">
        <v>28.45</v>
      </c>
      <c r="G4175">
        <v>28.45</v>
      </c>
      <c r="I4175" t="s">
        <v>6935</v>
      </c>
    </row>
    <row r="4176" spans="1:9">
      <c r="A4176" t="s">
        <v>20241</v>
      </c>
      <c r="B4176" t="s">
        <v>65</v>
      </c>
      <c r="C4176">
        <v>7088</v>
      </c>
      <c r="D4176" t="s">
        <v>12978</v>
      </c>
      <c r="E4176" t="s">
        <v>32</v>
      </c>
      <c r="F4176">
        <v>62.22</v>
      </c>
      <c r="G4176">
        <v>62.22</v>
      </c>
      <c r="I4176" t="s">
        <v>6935</v>
      </c>
    </row>
    <row r="4177" spans="1:9">
      <c r="A4177" t="s">
        <v>20242</v>
      </c>
      <c r="B4177" t="s">
        <v>65</v>
      </c>
      <c r="C4177">
        <v>7070</v>
      </c>
      <c r="D4177" t="s">
        <v>12979</v>
      </c>
      <c r="E4177" t="s">
        <v>32</v>
      </c>
      <c r="F4177">
        <v>216.79</v>
      </c>
      <c r="G4177">
        <v>216.79</v>
      </c>
      <c r="I4177" t="s">
        <v>6935</v>
      </c>
    </row>
    <row r="4178" spans="1:9">
      <c r="A4178" t="s">
        <v>20243</v>
      </c>
      <c r="B4178" t="s">
        <v>65</v>
      </c>
      <c r="C4178">
        <v>20179</v>
      </c>
      <c r="D4178" t="s">
        <v>12980</v>
      </c>
      <c r="E4178" t="s">
        <v>32</v>
      </c>
      <c r="F4178">
        <v>46.11</v>
      </c>
      <c r="G4178">
        <v>46.11</v>
      </c>
      <c r="I4178" t="s">
        <v>6935</v>
      </c>
    </row>
    <row r="4179" spans="1:9">
      <c r="A4179" t="s">
        <v>20244</v>
      </c>
      <c r="B4179" t="s">
        <v>65</v>
      </c>
      <c r="C4179">
        <v>20178</v>
      </c>
      <c r="D4179" t="s">
        <v>12981</v>
      </c>
      <c r="E4179" t="s">
        <v>32</v>
      </c>
      <c r="F4179">
        <v>55.27</v>
      </c>
      <c r="G4179">
        <v>55.27</v>
      </c>
      <c r="I4179" t="s">
        <v>6935</v>
      </c>
    </row>
    <row r="4180" spans="1:9">
      <c r="A4180" t="s">
        <v>20245</v>
      </c>
      <c r="B4180" t="s">
        <v>65</v>
      </c>
      <c r="C4180">
        <v>20180</v>
      </c>
      <c r="D4180" t="s">
        <v>12982</v>
      </c>
      <c r="E4180" t="s">
        <v>32</v>
      </c>
      <c r="F4180">
        <v>91.22</v>
      </c>
      <c r="G4180">
        <v>91.22</v>
      </c>
      <c r="I4180" t="s">
        <v>6935</v>
      </c>
    </row>
    <row r="4181" spans="1:9">
      <c r="A4181" t="s">
        <v>20246</v>
      </c>
      <c r="B4181" t="s">
        <v>65</v>
      </c>
      <c r="C4181">
        <v>20181</v>
      </c>
      <c r="D4181" t="s">
        <v>12983</v>
      </c>
      <c r="E4181" t="s">
        <v>32</v>
      </c>
      <c r="F4181">
        <v>122.13</v>
      </c>
      <c r="G4181">
        <v>122.13</v>
      </c>
      <c r="I4181" t="s">
        <v>6935</v>
      </c>
    </row>
    <row r="4182" spans="1:9">
      <c r="A4182" t="s">
        <v>20247</v>
      </c>
      <c r="B4182" t="s">
        <v>65</v>
      </c>
      <c r="C4182">
        <v>20177</v>
      </c>
      <c r="D4182" t="s">
        <v>12984</v>
      </c>
      <c r="E4182" t="s">
        <v>32</v>
      </c>
      <c r="F4182">
        <v>30.21</v>
      </c>
      <c r="G4182">
        <v>30.21</v>
      </c>
      <c r="I4182" t="s">
        <v>6935</v>
      </c>
    </row>
    <row r="4183" spans="1:9">
      <c r="A4183" t="s">
        <v>20248</v>
      </c>
      <c r="B4183" t="s">
        <v>65</v>
      </c>
      <c r="C4183">
        <v>40945</v>
      </c>
      <c r="D4183" t="s">
        <v>12985</v>
      </c>
      <c r="E4183" t="s">
        <v>62</v>
      </c>
      <c r="F4183">
        <v>54.51</v>
      </c>
      <c r="G4183">
        <v>60.95</v>
      </c>
      <c r="I4183" t="s">
        <v>6935</v>
      </c>
    </row>
    <row r="4184" spans="1:9">
      <c r="A4184" t="s">
        <v>20249</v>
      </c>
      <c r="B4184" t="s">
        <v>65</v>
      </c>
      <c r="C4184">
        <v>40946</v>
      </c>
      <c r="D4184" t="s">
        <v>12986</v>
      </c>
      <c r="E4184" t="s">
        <v>6706</v>
      </c>
      <c r="F4184">
        <v>9547.56</v>
      </c>
      <c r="G4184">
        <v>10677.98</v>
      </c>
      <c r="I4184" t="s">
        <v>6935</v>
      </c>
    </row>
    <row r="4185" spans="1:9">
      <c r="A4185" t="s">
        <v>20250</v>
      </c>
      <c r="B4185" t="s">
        <v>65</v>
      </c>
      <c r="C4185">
        <v>7153</v>
      </c>
      <c r="D4185" t="s">
        <v>12987</v>
      </c>
      <c r="E4185" t="s">
        <v>62</v>
      </c>
      <c r="F4185">
        <v>54.39</v>
      </c>
      <c r="G4185">
        <v>60.83</v>
      </c>
      <c r="I4185" t="s">
        <v>6935</v>
      </c>
    </row>
    <row r="4186" spans="1:9">
      <c r="A4186" t="s">
        <v>20251</v>
      </c>
      <c r="B4186" t="s">
        <v>65</v>
      </c>
      <c r="C4186">
        <v>41089</v>
      </c>
      <c r="D4186" t="s">
        <v>12988</v>
      </c>
      <c r="E4186" t="s">
        <v>6706</v>
      </c>
      <c r="F4186">
        <v>9528.6200000000008</v>
      </c>
      <c r="G4186">
        <v>10656.8</v>
      </c>
      <c r="I4186" t="s">
        <v>6935</v>
      </c>
    </row>
    <row r="4187" spans="1:9">
      <c r="A4187" t="s">
        <v>20252</v>
      </c>
      <c r="B4187" t="s">
        <v>65</v>
      </c>
      <c r="C4187">
        <v>40943</v>
      </c>
      <c r="D4187" t="s">
        <v>12989</v>
      </c>
      <c r="E4187" t="s">
        <v>62</v>
      </c>
      <c r="F4187">
        <v>66.38</v>
      </c>
      <c r="G4187">
        <v>74.23</v>
      </c>
      <c r="I4187" t="s">
        <v>6935</v>
      </c>
    </row>
    <row r="4188" spans="1:9">
      <c r="A4188" t="s">
        <v>20253</v>
      </c>
      <c r="B4188" t="s">
        <v>65</v>
      </c>
      <c r="C4188">
        <v>40944</v>
      </c>
      <c r="D4188" t="s">
        <v>12990</v>
      </c>
      <c r="E4188" t="s">
        <v>6706</v>
      </c>
      <c r="F4188">
        <v>11626.64</v>
      </c>
      <c r="G4188">
        <v>13003.22</v>
      </c>
      <c r="I4188" t="s">
        <v>6935</v>
      </c>
    </row>
    <row r="4189" spans="1:9">
      <c r="A4189" t="s">
        <v>20254</v>
      </c>
      <c r="B4189" t="s">
        <v>65</v>
      </c>
      <c r="C4189">
        <v>6175</v>
      </c>
      <c r="D4189" t="s">
        <v>12991</v>
      </c>
      <c r="E4189" t="s">
        <v>62</v>
      </c>
      <c r="F4189">
        <v>30.06</v>
      </c>
      <c r="G4189">
        <v>33.61</v>
      </c>
      <c r="I4189" t="s">
        <v>6935</v>
      </c>
    </row>
    <row r="4190" spans="1:9">
      <c r="A4190" t="s">
        <v>20255</v>
      </c>
      <c r="B4190" t="s">
        <v>65</v>
      </c>
      <c r="C4190">
        <v>41092</v>
      </c>
      <c r="D4190" t="s">
        <v>12992</v>
      </c>
      <c r="E4190" t="s">
        <v>6706</v>
      </c>
      <c r="F4190">
        <v>5264.12</v>
      </c>
      <c r="G4190">
        <v>5887.39</v>
      </c>
      <c r="I4190" t="s">
        <v>6935</v>
      </c>
    </row>
    <row r="4191" spans="1:9">
      <c r="A4191" t="s">
        <v>20256</v>
      </c>
      <c r="B4191" t="s">
        <v>65</v>
      </c>
      <c r="C4191">
        <v>37712</v>
      </c>
      <c r="D4191" t="s">
        <v>12993</v>
      </c>
      <c r="E4191" t="s">
        <v>9</v>
      </c>
      <c r="F4191">
        <v>66.17</v>
      </c>
      <c r="G4191">
        <v>66.17</v>
      </c>
      <c r="I4191" t="s">
        <v>6935</v>
      </c>
    </row>
    <row r="4192" spans="1:9">
      <c r="A4192" t="s">
        <v>20257</v>
      </c>
      <c r="B4192" t="s">
        <v>65</v>
      </c>
      <c r="C4192">
        <v>34558</v>
      </c>
      <c r="D4192" t="s">
        <v>12994</v>
      </c>
      <c r="E4192" t="s">
        <v>12</v>
      </c>
      <c r="F4192">
        <v>2.52</v>
      </c>
      <c r="G4192">
        <v>2.52</v>
      </c>
      <c r="I4192" t="s">
        <v>6935</v>
      </c>
    </row>
    <row r="4193" spans="1:9">
      <c r="A4193" t="s">
        <v>20258</v>
      </c>
      <c r="B4193" t="s">
        <v>65</v>
      </c>
      <c r="C4193">
        <v>34547</v>
      </c>
      <c r="D4193" t="s">
        <v>12995</v>
      </c>
      <c r="E4193" t="s">
        <v>12</v>
      </c>
      <c r="F4193">
        <v>3.1</v>
      </c>
      <c r="G4193">
        <v>3.1</v>
      </c>
      <c r="I4193" t="s">
        <v>6935</v>
      </c>
    </row>
    <row r="4194" spans="1:9">
      <c r="A4194" t="s">
        <v>20259</v>
      </c>
      <c r="B4194" t="s">
        <v>65</v>
      </c>
      <c r="C4194">
        <v>34548</v>
      </c>
      <c r="D4194" t="s">
        <v>12996</v>
      </c>
      <c r="E4194" t="s">
        <v>12</v>
      </c>
      <c r="F4194">
        <v>5.09</v>
      </c>
      <c r="G4194">
        <v>5.09</v>
      </c>
      <c r="I4194" t="s">
        <v>6935</v>
      </c>
    </row>
    <row r="4195" spans="1:9">
      <c r="A4195" t="s">
        <v>20260</v>
      </c>
      <c r="B4195" t="s">
        <v>65</v>
      </c>
      <c r="C4195">
        <v>34550</v>
      </c>
      <c r="D4195" t="s">
        <v>12997</v>
      </c>
      <c r="E4195" t="s">
        <v>12</v>
      </c>
      <c r="F4195">
        <v>1.34</v>
      </c>
      <c r="G4195">
        <v>1.34</v>
      </c>
      <c r="I4195" t="s">
        <v>6935</v>
      </c>
    </row>
    <row r="4196" spans="1:9">
      <c r="A4196" t="s">
        <v>20261</v>
      </c>
      <c r="B4196" t="s">
        <v>65</v>
      </c>
      <c r="C4196">
        <v>34557</v>
      </c>
      <c r="D4196" t="s">
        <v>12998</v>
      </c>
      <c r="E4196" t="s">
        <v>12</v>
      </c>
      <c r="F4196">
        <v>1.96</v>
      </c>
      <c r="G4196">
        <v>1.96</v>
      </c>
      <c r="I4196" t="s">
        <v>6935</v>
      </c>
    </row>
    <row r="4197" spans="1:9">
      <c r="A4197" t="s">
        <v>20262</v>
      </c>
      <c r="B4197" t="s">
        <v>65</v>
      </c>
      <c r="C4197">
        <v>37411</v>
      </c>
      <c r="D4197" t="s">
        <v>12999</v>
      </c>
      <c r="E4197" t="s">
        <v>9</v>
      </c>
      <c r="F4197">
        <v>14.36</v>
      </c>
      <c r="G4197">
        <v>14.36</v>
      </c>
      <c r="I4197" t="s">
        <v>6935</v>
      </c>
    </row>
    <row r="4198" spans="1:9">
      <c r="A4198" t="s">
        <v>20263</v>
      </c>
      <c r="B4198" t="s">
        <v>65</v>
      </c>
      <c r="C4198">
        <v>39508</v>
      </c>
      <c r="D4198" t="s">
        <v>13000</v>
      </c>
      <c r="E4198" t="s">
        <v>9</v>
      </c>
      <c r="F4198">
        <v>8.07</v>
      </c>
      <c r="G4198">
        <v>8.07</v>
      </c>
      <c r="I4198" t="s">
        <v>6935</v>
      </c>
    </row>
    <row r="4199" spans="1:9">
      <c r="A4199" t="s">
        <v>20264</v>
      </c>
      <c r="B4199" t="s">
        <v>65</v>
      </c>
      <c r="C4199">
        <v>39507</v>
      </c>
      <c r="D4199" t="s">
        <v>13001</v>
      </c>
      <c r="E4199" t="s">
        <v>9</v>
      </c>
      <c r="F4199">
        <v>12.04</v>
      </c>
      <c r="G4199">
        <v>12.04</v>
      </c>
      <c r="I4199" t="s">
        <v>6935</v>
      </c>
    </row>
    <row r="4200" spans="1:9">
      <c r="A4200" t="s">
        <v>20265</v>
      </c>
      <c r="B4200" t="s">
        <v>65</v>
      </c>
      <c r="C4200">
        <v>7155</v>
      </c>
      <c r="D4200" t="s">
        <v>13002</v>
      </c>
      <c r="E4200" t="s">
        <v>9</v>
      </c>
      <c r="F4200">
        <v>15.45</v>
      </c>
      <c r="G4200">
        <v>15.45</v>
      </c>
      <c r="I4200" t="s">
        <v>6935</v>
      </c>
    </row>
    <row r="4201" spans="1:9">
      <c r="A4201" t="s">
        <v>20266</v>
      </c>
      <c r="B4201" t="s">
        <v>65</v>
      </c>
      <c r="C4201">
        <v>42406</v>
      </c>
      <c r="D4201" t="s">
        <v>13003</v>
      </c>
      <c r="E4201" t="s">
        <v>9</v>
      </c>
      <c r="F4201">
        <v>17.72</v>
      </c>
      <c r="G4201">
        <v>17.72</v>
      </c>
      <c r="I4201" t="s">
        <v>6935</v>
      </c>
    </row>
    <row r="4202" spans="1:9">
      <c r="A4202" t="s">
        <v>20267</v>
      </c>
      <c r="B4202" t="s">
        <v>65</v>
      </c>
      <c r="C4202">
        <v>7156</v>
      </c>
      <c r="D4202" t="s">
        <v>13004</v>
      </c>
      <c r="E4202" t="s">
        <v>9</v>
      </c>
      <c r="F4202">
        <v>22.17</v>
      </c>
      <c r="G4202">
        <v>22.17</v>
      </c>
      <c r="I4202" t="s">
        <v>8951</v>
      </c>
    </row>
    <row r="4203" spans="1:9">
      <c r="A4203" t="s">
        <v>20268</v>
      </c>
      <c r="B4203" t="s">
        <v>65</v>
      </c>
      <c r="C4203">
        <v>43127</v>
      </c>
      <c r="D4203" t="s">
        <v>13005</v>
      </c>
      <c r="E4203" t="s">
        <v>9</v>
      </c>
      <c r="F4203">
        <v>31.73</v>
      </c>
      <c r="G4203">
        <v>31.73</v>
      </c>
      <c r="I4203" t="s">
        <v>6935</v>
      </c>
    </row>
    <row r="4204" spans="1:9">
      <c r="A4204" t="s">
        <v>20269</v>
      </c>
      <c r="B4204" t="s">
        <v>65</v>
      </c>
      <c r="C4204">
        <v>10917</v>
      </c>
      <c r="D4204" t="s">
        <v>13006</v>
      </c>
      <c r="E4204" t="s">
        <v>9</v>
      </c>
      <c r="F4204">
        <v>6.69</v>
      </c>
      <c r="G4204">
        <v>6.69</v>
      </c>
      <c r="I4204" t="s">
        <v>6935</v>
      </c>
    </row>
    <row r="4205" spans="1:9">
      <c r="A4205" t="s">
        <v>20270</v>
      </c>
      <c r="B4205" t="s">
        <v>65</v>
      </c>
      <c r="C4205">
        <v>21141</v>
      </c>
      <c r="D4205" t="s">
        <v>13007</v>
      </c>
      <c r="E4205" t="s">
        <v>9</v>
      </c>
      <c r="F4205">
        <v>10.36</v>
      </c>
      <c r="G4205">
        <v>10.36</v>
      </c>
      <c r="I4205" t="s">
        <v>6935</v>
      </c>
    </row>
    <row r="4206" spans="1:9">
      <c r="A4206" t="s">
        <v>20271</v>
      </c>
      <c r="B4206" t="s">
        <v>65</v>
      </c>
      <c r="C4206">
        <v>39509</v>
      </c>
      <c r="D4206" t="s">
        <v>13008</v>
      </c>
      <c r="E4206" t="s">
        <v>9</v>
      </c>
      <c r="F4206">
        <v>9.9700000000000006</v>
      </c>
      <c r="G4206">
        <v>9.9700000000000006</v>
      </c>
      <c r="I4206" t="s">
        <v>6935</v>
      </c>
    </row>
    <row r="4207" spans="1:9">
      <c r="A4207" t="s">
        <v>20272</v>
      </c>
      <c r="B4207" t="s">
        <v>65</v>
      </c>
      <c r="C4207">
        <v>44529</v>
      </c>
      <c r="D4207" t="s">
        <v>31938</v>
      </c>
      <c r="E4207" t="s">
        <v>9</v>
      </c>
      <c r="F4207">
        <v>22.96</v>
      </c>
      <c r="G4207">
        <v>22.96</v>
      </c>
      <c r="I4207" t="s">
        <v>6935</v>
      </c>
    </row>
    <row r="4208" spans="1:9">
      <c r="A4208" t="s">
        <v>20273</v>
      </c>
      <c r="B4208" t="s">
        <v>65</v>
      </c>
      <c r="C4208">
        <v>7167</v>
      </c>
      <c r="D4208" t="s">
        <v>13009</v>
      </c>
      <c r="E4208" t="s">
        <v>9</v>
      </c>
      <c r="F4208">
        <v>25.6</v>
      </c>
      <c r="G4208">
        <v>25.6</v>
      </c>
      <c r="I4208" t="s">
        <v>6935</v>
      </c>
    </row>
    <row r="4209" spans="1:9">
      <c r="A4209" t="s">
        <v>20274</v>
      </c>
      <c r="B4209" t="s">
        <v>65</v>
      </c>
      <c r="C4209">
        <v>10928</v>
      </c>
      <c r="D4209" t="s">
        <v>13010</v>
      </c>
      <c r="E4209" t="s">
        <v>9</v>
      </c>
      <c r="F4209">
        <v>14.71</v>
      </c>
      <c r="G4209">
        <v>14.71</v>
      </c>
      <c r="I4209" t="s">
        <v>6935</v>
      </c>
    </row>
    <row r="4210" spans="1:9">
      <c r="A4210" t="s">
        <v>20275</v>
      </c>
      <c r="B4210" t="s">
        <v>65</v>
      </c>
      <c r="C4210">
        <v>10933</v>
      </c>
      <c r="D4210" t="s">
        <v>13011</v>
      </c>
      <c r="E4210" t="s">
        <v>9</v>
      </c>
      <c r="F4210">
        <v>22.19</v>
      </c>
      <c r="G4210">
        <v>22.19</v>
      </c>
      <c r="I4210" t="s">
        <v>6935</v>
      </c>
    </row>
    <row r="4211" spans="1:9">
      <c r="A4211" t="s">
        <v>20276</v>
      </c>
      <c r="B4211" t="s">
        <v>65</v>
      </c>
      <c r="C4211">
        <v>7158</v>
      </c>
      <c r="D4211" t="s">
        <v>13012</v>
      </c>
      <c r="E4211" t="s">
        <v>9</v>
      </c>
      <c r="F4211">
        <v>37.630000000000003</v>
      </c>
      <c r="G4211">
        <v>37.630000000000003</v>
      </c>
      <c r="I4211" t="s">
        <v>8951</v>
      </c>
    </row>
    <row r="4212" spans="1:9">
      <c r="A4212" t="s">
        <v>20277</v>
      </c>
      <c r="B4212" t="s">
        <v>65</v>
      </c>
      <c r="C4212">
        <v>10927</v>
      </c>
      <c r="D4212" t="s">
        <v>13013</v>
      </c>
      <c r="E4212" t="s">
        <v>9</v>
      </c>
      <c r="F4212">
        <v>24.06</v>
      </c>
      <c r="G4212">
        <v>24.06</v>
      </c>
      <c r="I4212" t="s">
        <v>6935</v>
      </c>
    </row>
    <row r="4213" spans="1:9">
      <c r="A4213" t="s">
        <v>20278</v>
      </c>
      <c r="B4213" t="s">
        <v>65</v>
      </c>
      <c r="C4213">
        <v>7162</v>
      </c>
      <c r="D4213" t="s">
        <v>13014</v>
      </c>
      <c r="E4213" t="s">
        <v>9</v>
      </c>
      <c r="F4213">
        <v>58.89</v>
      </c>
      <c r="G4213">
        <v>58.89</v>
      </c>
      <c r="I4213" t="s">
        <v>6935</v>
      </c>
    </row>
    <row r="4214" spans="1:9">
      <c r="A4214" t="s">
        <v>20279</v>
      </c>
      <c r="B4214" t="s">
        <v>65</v>
      </c>
      <c r="C4214">
        <v>10932</v>
      </c>
      <c r="D4214" t="s">
        <v>13015</v>
      </c>
      <c r="E4214" t="s">
        <v>9</v>
      </c>
      <c r="F4214">
        <v>102.42</v>
      </c>
      <c r="G4214">
        <v>102.42</v>
      </c>
      <c r="I4214" t="s">
        <v>6935</v>
      </c>
    </row>
    <row r="4215" spans="1:9">
      <c r="A4215" t="s">
        <v>20280</v>
      </c>
      <c r="B4215" t="s">
        <v>65</v>
      </c>
      <c r="C4215">
        <v>10937</v>
      </c>
      <c r="D4215" t="s">
        <v>13016</v>
      </c>
      <c r="E4215" t="s">
        <v>9</v>
      </c>
      <c r="F4215">
        <v>26.32</v>
      </c>
      <c r="G4215">
        <v>26.32</v>
      </c>
      <c r="I4215" t="s">
        <v>6935</v>
      </c>
    </row>
    <row r="4216" spans="1:9">
      <c r="A4216" t="s">
        <v>20281</v>
      </c>
      <c r="B4216" t="s">
        <v>65</v>
      </c>
      <c r="C4216">
        <v>10935</v>
      </c>
      <c r="D4216" t="s">
        <v>13017</v>
      </c>
      <c r="E4216" t="s">
        <v>9</v>
      </c>
      <c r="F4216">
        <v>45.66</v>
      </c>
      <c r="G4216">
        <v>45.66</v>
      </c>
      <c r="I4216" t="s">
        <v>6935</v>
      </c>
    </row>
    <row r="4217" spans="1:9">
      <c r="A4217" t="s">
        <v>20282</v>
      </c>
      <c r="B4217" t="s">
        <v>65</v>
      </c>
      <c r="C4217">
        <v>10931</v>
      </c>
      <c r="D4217" t="s">
        <v>13018</v>
      </c>
      <c r="E4217" t="s">
        <v>9</v>
      </c>
      <c r="F4217">
        <v>12.84</v>
      </c>
      <c r="G4217">
        <v>12.84</v>
      </c>
      <c r="I4217" t="s">
        <v>6935</v>
      </c>
    </row>
    <row r="4218" spans="1:9">
      <c r="A4218" t="s">
        <v>20283</v>
      </c>
      <c r="B4218" t="s">
        <v>65</v>
      </c>
      <c r="C4218">
        <v>7164</v>
      </c>
      <c r="D4218" t="s">
        <v>13019</v>
      </c>
      <c r="E4218" t="s">
        <v>9</v>
      </c>
      <c r="F4218">
        <v>42.5</v>
      </c>
      <c r="G4218">
        <v>42.5</v>
      </c>
      <c r="I4218" t="s">
        <v>6935</v>
      </c>
    </row>
    <row r="4219" spans="1:9">
      <c r="A4219" t="s">
        <v>20284</v>
      </c>
      <c r="B4219" t="s">
        <v>65</v>
      </c>
      <c r="C4219">
        <v>36887</v>
      </c>
      <c r="D4219" t="s">
        <v>13020</v>
      </c>
      <c r="E4219" t="s">
        <v>9</v>
      </c>
      <c r="F4219">
        <v>8.56</v>
      </c>
      <c r="G4219">
        <v>8.56</v>
      </c>
      <c r="I4219" t="s">
        <v>6935</v>
      </c>
    </row>
    <row r="4220" spans="1:9">
      <c r="A4220" t="s">
        <v>20285</v>
      </c>
      <c r="B4220" t="s">
        <v>65</v>
      </c>
      <c r="C4220">
        <v>34630</v>
      </c>
      <c r="D4220" t="s">
        <v>13021</v>
      </c>
      <c r="E4220" t="s">
        <v>32</v>
      </c>
      <c r="F4220">
        <v>1075.3800000000001</v>
      </c>
      <c r="G4220">
        <v>1075.3800000000001</v>
      </c>
      <c r="I4220" t="s">
        <v>6935</v>
      </c>
    </row>
    <row r="4221" spans="1:9">
      <c r="A4221" t="s">
        <v>20286</v>
      </c>
      <c r="B4221" t="s">
        <v>65</v>
      </c>
      <c r="C4221">
        <v>7161</v>
      </c>
      <c r="D4221" t="s">
        <v>13022</v>
      </c>
      <c r="E4221" t="s">
        <v>9</v>
      </c>
      <c r="F4221">
        <v>5.29</v>
      </c>
      <c r="G4221">
        <v>5.29</v>
      </c>
      <c r="I4221" t="s">
        <v>6935</v>
      </c>
    </row>
    <row r="4222" spans="1:9">
      <c r="A4222" t="s">
        <v>20287</v>
      </c>
      <c r="B4222" t="s">
        <v>65</v>
      </c>
      <c r="C4222">
        <v>7170</v>
      </c>
      <c r="D4222" t="s">
        <v>13023</v>
      </c>
      <c r="E4222" t="s">
        <v>9</v>
      </c>
      <c r="F4222">
        <v>2.0699999999999998</v>
      </c>
      <c r="G4222">
        <v>2.0699999999999998</v>
      </c>
      <c r="I4222" t="s">
        <v>6935</v>
      </c>
    </row>
    <row r="4223" spans="1:9">
      <c r="A4223" t="s">
        <v>20288</v>
      </c>
      <c r="B4223" t="s">
        <v>65</v>
      </c>
      <c r="C4223">
        <v>37524</v>
      </c>
      <c r="D4223" t="s">
        <v>13024</v>
      </c>
      <c r="E4223" t="s">
        <v>12</v>
      </c>
      <c r="F4223">
        <v>1.89</v>
      </c>
      <c r="G4223">
        <v>1.89</v>
      </c>
      <c r="I4223" t="s">
        <v>8951</v>
      </c>
    </row>
    <row r="4224" spans="1:9">
      <c r="A4224" t="s">
        <v>20289</v>
      </c>
      <c r="B4224" t="s">
        <v>65</v>
      </c>
      <c r="C4224">
        <v>37525</v>
      </c>
      <c r="D4224" t="s">
        <v>13025</v>
      </c>
      <c r="E4224" t="s">
        <v>12</v>
      </c>
      <c r="F4224">
        <v>2.58</v>
      </c>
      <c r="G4224">
        <v>2.58</v>
      </c>
      <c r="I4224" t="s">
        <v>6935</v>
      </c>
    </row>
    <row r="4225" spans="1:9">
      <c r="A4225" t="s">
        <v>20290</v>
      </c>
      <c r="B4225" t="s">
        <v>65</v>
      </c>
      <c r="C4225">
        <v>36789</v>
      </c>
      <c r="D4225" t="s">
        <v>13026</v>
      </c>
      <c r="E4225" t="s">
        <v>32</v>
      </c>
      <c r="F4225">
        <v>4</v>
      </c>
      <c r="G4225">
        <v>4</v>
      </c>
      <c r="I4225" t="s">
        <v>6935</v>
      </c>
    </row>
    <row r="4226" spans="1:9">
      <c r="A4226" t="s">
        <v>20291</v>
      </c>
      <c r="B4226" t="s">
        <v>65</v>
      </c>
      <c r="C4226">
        <v>7173</v>
      </c>
      <c r="D4226" t="s">
        <v>13027</v>
      </c>
      <c r="E4226" t="s">
        <v>12100</v>
      </c>
      <c r="F4226">
        <v>2585</v>
      </c>
      <c r="G4226">
        <v>2585</v>
      </c>
      <c r="I4226" t="s">
        <v>8951</v>
      </c>
    </row>
    <row r="4227" spans="1:9">
      <c r="A4227" t="s">
        <v>20292</v>
      </c>
      <c r="B4227" t="s">
        <v>65</v>
      </c>
      <c r="C4227">
        <v>7175</v>
      </c>
      <c r="D4227" t="s">
        <v>13028</v>
      </c>
      <c r="E4227" t="s">
        <v>32</v>
      </c>
      <c r="F4227">
        <v>2.92</v>
      </c>
      <c r="G4227">
        <v>2.92</v>
      </c>
      <c r="I4227" t="s">
        <v>6935</v>
      </c>
    </row>
    <row r="4228" spans="1:9">
      <c r="A4228" t="s">
        <v>20293</v>
      </c>
      <c r="B4228" t="s">
        <v>65</v>
      </c>
      <c r="C4228">
        <v>40741</v>
      </c>
      <c r="D4228" t="s">
        <v>13029</v>
      </c>
      <c r="E4228" t="s">
        <v>32</v>
      </c>
      <c r="F4228">
        <v>3.11</v>
      </c>
      <c r="G4228">
        <v>3.11</v>
      </c>
      <c r="I4228" t="s">
        <v>6935</v>
      </c>
    </row>
    <row r="4229" spans="1:9">
      <c r="A4229" t="s">
        <v>20294</v>
      </c>
      <c r="B4229" t="s">
        <v>65</v>
      </c>
      <c r="C4229">
        <v>7184</v>
      </c>
      <c r="D4229" t="s">
        <v>13030</v>
      </c>
      <c r="E4229" t="s">
        <v>9</v>
      </c>
      <c r="F4229">
        <v>40.98</v>
      </c>
      <c r="G4229">
        <v>40.98</v>
      </c>
      <c r="I4229" t="s">
        <v>8951</v>
      </c>
    </row>
    <row r="4230" spans="1:9">
      <c r="A4230" t="s">
        <v>20295</v>
      </c>
      <c r="B4230" t="s">
        <v>65</v>
      </c>
      <c r="C4230">
        <v>34458</v>
      </c>
      <c r="D4230" t="s">
        <v>13031</v>
      </c>
      <c r="E4230" t="s">
        <v>32</v>
      </c>
      <c r="F4230">
        <v>138.69999999999999</v>
      </c>
      <c r="G4230">
        <v>138.69999999999999</v>
      </c>
      <c r="I4230" t="s">
        <v>6935</v>
      </c>
    </row>
    <row r="4231" spans="1:9">
      <c r="A4231" t="s">
        <v>20296</v>
      </c>
      <c r="B4231" t="s">
        <v>65</v>
      </c>
      <c r="C4231">
        <v>34464</v>
      </c>
      <c r="D4231" t="s">
        <v>13032</v>
      </c>
      <c r="E4231" t="s">
        <v>32</v>
      </c>
      <c r="F4231">
        <v>206.45</v>
      </c>
      <c r="G4231">
        <v>206.45</v>
      </c>
      <c r="I4231" t="s">
        <v>6935</v>
      </c>
    </row>
    <row r="4232" spans="1:9">
      <c r="A4232" t="s">
        <v>20297</v>
      </c>
      <c r="B4232" t="s">
        <v>65</v>
      </c>
      <c r="C4232">
        <v>34468</v>
      </c>
      <c r="D4232" t="s">
        <v>13033</v>
      </c>
      <c r="E4232" t="s">
        <v>32</v>
      </c>
      <c r="F4232">
        <v>260.27999999999997</v>
      </c>
      <c r="G4232">
        <v>260.27999999999997</v>
      </c>
      <c r="I4232" t="s">
        <v>6935</v>
      </c>
    </row>
    <row r="4233" spans="1:9">
      <c r="A4233" t="s">
        <v>20298</v>
      </c>
      <c r="B4233" t="s">
        <v>65</v>
      </c>
      <c r="C4233">
        <v>34473</v>
      </c>
      <c r="D4233" t="s">
        <v>13034</v>
      </c>
      <c r="E4233" t="s">
        <v>32</v>
      </c>
      <c r="F4233">
        <v>157.88999999999999</v>
      </c>
      <c r="G4233">
        <v>157.88999999999999</v>
      </c>
      <c r="I4233" t="s">
        <v>6935</v>
      </c>
    </row>
    <row r="4234" spans="1:9">
      <c r="A4234" t="s">
        <v>20299</v>
      </c>
      <c r="B4234" t="s">
        <v>65</v>
      </c>
      <c r="C4234">
        <v>34480</v>
      </c>
      <c r="D4234" t="s">
        <v>13035</v>
      </c>
      <c r="E4234" t="s">
        <v>32</v>
      </c>
      <c r="F4234">
        <v>291.79000000000002</v>
      </c>
      <c r="G4234">
        <v>291.79000000000002</v>
      </c>
      <c r="I4234" t="s">
        <v>6935</v>
      </c>
    </row>
    <row r="4235" spans="1:9">
      <c r="A4235" t="s">
        <v>20300</v>
      </c>
      <c r="B4235" t="s">
        <v>65</v>
      </c>
      <c r="C4235">
        <v>34486</v>
      </c>
      <c r="D4235" t="s">
        <v>13036</v>
      </c>
      <c r="E4235" t="s">
        <v>32</v>
      </c>
      <c r="F4235">
        <v>345.47</v>
      </c>
      <c r="G4235">
        <v>345.47</v>
      </c>
      <c r="I4235" t="s">
        <v>6935</v>
      </c>
    </row>
    <row r="4236" spans="1:9">
      <c r="A4236" t="s">
        <v>20301</v>
      </c>
      <c r="B4236" t="s">
        <v>65</v>
      </c>
      <c r="C4236">
        <v>7190</v>
      </c>
      <c r="D4236" t="s">
        <v>13037</v>
      </c>
      <c r="E4236" t="s">
        <v>32</v>
      </c>
      <c r="F4236">
        <v>11.53</v>
      </c>
      <c r="G4236">
        <v>11.53</v>
      </c>
      <c r="I4236" t="s">
        <v>6935</v>
      </c>
    </row>
    <row r="4237" spans="1:9">
      <c r="A4237" t="s">
        <v>20302</v>
      </c>
      <c r="B4237" t="s">
        <v>65</v>
      </c>
      <c r="C4237">
        <v>34417</v>
      </c>
      <c r="D4237" t="s">
        <v>13038</v>
      </c>
      <c r="E4237" t="s">
        <v>32</v>
      </c>
      <c r="F4237">
        <v>18.46</v>
      </c>
      <c r="G4237">
        <v>18.46</v>
      </c>
      <c r="I4237" t="s">
        <v>6935</v>
      </c>
    </row>
    <row r="4238" spans="1:9">
      <c r="A4238" t="s">
        <v>20303</v>
      </c>
      <c r="B4238" t="s">
        <v>65</v>
      </c>
      <c r="C4238">
        <v>7213</v>
      </c>
      <c r="D4238" t="s">
        <v>13039</v>
      </c>
      <c r="E4238" t="s">
        <v>9</v>
      </c>
      <c r="F4238">
        <v>16.93</v>
      </c>
      <c r="G4238">
        <v>16.93</v>
      </c>
      <c r="I4238" t="s">
        <v>6935</v>
      </c>
    </row>
    <row r="4239" spans="1:9">
      <c r="A4239" t="s">
        <v>20304</v>
      </c>
      <c r="B4239" t="s">
        <v>65</v>
      </c>
      <c r="C4239">
        <v>7195</v>
      </c>
      <c r="D4239" t="s">
        <v>13040</v>
      </c>
      <c r="E4239" t="s">
        <v>32</v>
      </c>
      <c r="F4239">
        <v>49.7</v>
      </c>
      <c r="G4239">
        <v>49.7</v>
      </c>
      <c r="I4239" t="s">
        <v>6935</v>
      </c>
    </row>
    <row r="4240" spans="1:9">
      <c r="A4240" t="s">
        <v>20305</v>
      </c>
      <c r="B4240" t="s">
        <v>65</v>
      </c>
      <c r="C4240">
        <v>7186</v>
      </c>
      <c r="D4240" t="s">
        <v>13041</v>
      </c>
      <c r="E4240" t="s">
        <v>32</v>
      </c>
      <c r="F4240">
        <v>54.14</v>
      </c>
      <c r="G4240">
        <v>54.14</v>
      </c>
      <c r="I4240" t="s">
        <v>8951</v>
      </c>
    </row>
    <row r="4241" spans="1:9">
      <c r="A4241" t="s">
        <v>20306</v>
      </c>
      <c r="B4241" t="s">
        <v>65</v>
      </c>
      <c r="C4241">
        <v>7194</v>
      </c>
      <c r="D4241" t="s">
        <v>13042</v>
      </c>
      <c r="E4241" t="s">
        <v>9</v>
      </c>
      <c r="F4241">
        <v>24.96</v>
      </c>
      <c r="G4241">
        <v>24.96</v>
      </c>
      <c r="I4241" t="s">
        <v>6935</v>
      </c>
    </row>
    <row r="4242" spans="1:9">
      <c r="A4242" t="s">
        <v>20307</v>
      </c>
      <c r="B4242" t="s">
        <v>65</v>
      </c>
      <c r="C4242">
        <v>7197</v>
      </c>
      <c r="D4242" t="s">
        <v>13043</v>
      </c>
      <c r="E4242" t="s">
        <v>32</v>
      </c>
      <c r="F4242">
        <v>105.35</v>
      </c>
      <c r="G4242">
        <v>105.35</v>
      </c>
      <c r="I4242" t="s">
        <v>6935</v>
      </c>
    </row>
    <row r="4243" spans="1:9">
      <c r="A4243" t="s">
        <v>20308</v>
      </c>
      <c r="B4243" t="s">
        <v>65</v>
      </c>
      <c r="C4243">
        <v>7192</v>
      </c>
      <c r="D4243" t="s">
        <v>13044</v>
      </c>
      <c r="E4243" t="s">
        <v>32</v>
      </c>
      <c r="F4243">
        <v>94.39</v>
      </c>
      <c r="G4243">
        <v>94.39</v>
      </c>
      <c r="I4243" t="s">
        <v>6935</v>
      </c>
    </row>
    <row r="4244" spans="1:9">
      <c r="A4244" t="s">
        <v>20309</v>
      </c>
      <c r="B4244" t="s">
        <v>65</v>
      </c>
      <c r="C4244">
        <v>7193</v>
      </c>
      <c r="D4244" t="s">
        <v>13045</v>
      </c>
      <c r="E4244" t="s">
        <v>32</v>
      </c>
      <c r="F4244">
        <v>106.27</v>
      </c>
      <c r="G4244">
        <v>106.27</v>
      </c>
      <c r="I4244" t="s">
        <v>6935</v>
      </c>
    </row>
    <row r="4245" spans="1:9">
      <c r="A4245" t="s">
        <v>20310</v>
      </c>
      <c r="B4245" t="s">
        <v>65</v>
      </c>
      <c r="C4245">
        <v>7189</v>
      </c>
      <c r="D4245" t="s">
        <v>13046</v>
      </c>
      <c r="E4245" t="s">
        <v>32</v>
      </c>
      <c r="F4245">
        <v>123.5</v>
      </c>
      <c r="G4245">
        <v>123.5</v>
      </c>
      <c r="I4245" t="s">
        <v>6935</v>
      </c>
    </row>
    <row r="4246" spans="1:9">
      <c r="A4246" t="s">
        <v>20311</v>
      </c>
      <c r="B4246" t="s">
        <v>65</v>
      </c>
      <c r="C4246">
        <v>34402</v>
      </c>
      <c r="D4246" t="s">
        <v>13047</v>
      </c>
      <c r="E4246" t="s">
        <v>32</v>
      </c>
      <c r="F4246">
        <v>174.35</v>
      </c>
      <c r="G4246">
        <v>174.35</v>
      </c>
      <c r="I4246" t="s">
        <v>6935</v>
      </c>
    </row>
    <row r="4247" spans="1:9">
      <c r="A4247" t="s">
        <v>20312</v>
      </c>
      <c r="B4247" t="s">
        <v>65</v>
      </c>
      <c r="C4247">
        <v>7245</v>
      </c>
      <c r="D4247" t="s">
        <v>13048</v>
      </c>
      <c r="E4247" t="s">
        <v>32</v>
      </c>
      <c r="F4247">
        <v>36.83</v>
      </c>
      <c r="G4247">
        <v>36.83</v>
      </c>
      <c r="I4247" t="s">
        <v>6935</v>
      </c>
    </row>
    <row r="4248" spans="1:9">
      <c r="A4248" t="s">
        <v>20313</v>
      </c>
      <c r="B4248" t="s">
        <v>65</v>
      </c>
      <c r="C4248">
        <v>34425</v>
      </c>
      <c r="D4248" t="s">
        <v>13049</v>
      </c>
      <c r="E4248" t="s">
        <v>32</v>
      </c>
      <c r="F4248">
        <v>112</v>
      </c>
      <c r="G4248">
        <v>112</v>
      </c>
      <c r="I4248" t="s">
        <v>6935</v>
      </c>
    </row>
    <row r="4249" spans="1:9">
      <c r="A4249" t="s">
        <v>20314</v>
      </c>
      <c r="B4249" t="s">
        <v>65</v>
      </c>
      <c r="C4249">
        <v>7223</v>
      </c>
      <c r="D4249" t="s">
        <v>13050</v>
      </c>
      <c r="E4249" t="s">
        <v>32</v>
      </c>
      <c r="F4249">
        <v>124.81</v>
      </c>
      <c r="G4249">
        <v>124.81</v>
      </c>
      <c r="I4249" t="s">
        <v>6935</v>
      </c>
    </row>
    <row r="4250" spans="1:9">
      <c r="A4250" t="s">
        <v>20315</v>
      </c>
      <c r="B4250" t="s">
        <v>65</v>
      </c>
      <c r="C4250">
        <v>7234</v>
      </c>
      <c r="D4250" t="s">
        <v>13051</v>
      </c>
      <c r="E4250" t="s">
        <v>32</v>
      </c>
      <c r="F4250">
        <v>188.35</v>
      </c>
      <c r="G4250">
        <v>188.35</v>
      </c>
      <c r="I4250" t="s">
        <v>6935</v>
      </c>
    </row>
    <row r="4251" spans="1:9">
      <c r="A4251" t="s">
        <v>20316</v>
      </c>
      <c r="B4251" t="s">
        <v>65</v>
      </c>
      <c r="C4251">
        <v>7224</v>
      </c>
      <c r="D4251" t="s">
        <v>13052</v>
      </c>
      <c r="E4251" t="s">
        <v>32</v>
      </c>
      <c r="F4251">
        <v>229.45</v>
      </c>
      <c r="G4251">
        <v>229.45</v>
      </c>
      <c r="I4251" t="s">
        <v>6935</v>
      </c>
    </row>
    <row r="4252" spans="1:9">
      <c r="A4252" t="s">
        <v>20317</v>
      </c>
      <c r="B4252" t="s">
        <v>65</v>
      </c>
      <c r="C4252">
        <v>7225</v>
      </c>
      <c r="D4252" t="s">
        <v>13053</v>
      </c>
      <c r="E4252" t="s">
        <v>32</v>
      </c>
      <c r="F4252">
        <v>246.04</v>
      </c>
      <c r="G4252">
        <v>246.04</v>
      </c>
      <c r="I4252" t="s">
        <v>6935</v>
      </c>
    </row>
    <row r="4253" spans="1:9">
      <c r="A4253" t="s">
        <v>20318</v>
      </c>
      <c r="B4253" t="s">
        <v>65</v>
      </c>
      <c r="C4253">
        <v>7226</v>
      </c>
      <c r="D4253" t="s">
        <v>13054</v>
      </c>
      <c r="E4253" t="s">
        <v>32</v>
      </c>
      <c r="F4253">
        <v>262.55</v>
      </c>
      <c r="G4253">
        <v>262.55</v>
      </c>
      <c r="I4253" t="s">
        <v>6935</v>
      </c>
    </row>
    <row r="4254" spans="1:9">
      <c r="A4254" t="s">
        <v>20319</v>
      </c>
      <c r="B4254" t="s">
        <v>65</v>
      </c>
      <c r="C4254">
        <v>7227</v>
      </c>
      <c r="D4254" t="s">
        <v>13055</v>
      </c>
      <c r="E4254" t="s">
        <v>32</v>
      </c>
      <c r="F4254">
        <v>298.86</v>
      </c>
      <c r="G4254">
        <v>298.86</v>
      </c>
      <c r="I4254" t="s">
        <v>6935</v>
      </c>
    </row>
    <row r="4255" spans="1:9">
      <c r="A4255" t="s">
        <v>20320</v>
      </c>
      <c r="B4255" t="s">
        <v>65</v>
      </c>
      <c r="C4255">
        <v>7212</v>
      </c>
      <c r="D4255" t="s">
        <v>13056</v>
      </c>
      <c r="E4255" t="s">
        <v>32</v>
      </c>
      <c r="F4255">
        <v>328.37</v>
      </c>
      <c r="G4255">
        <v>328.37</v>
      </c>
      <c r="I4255" t="s">
        <v>6935</v>
      </c>
    </row>
    <row r="4256" spans="1:9">
      <c r="A4256" t="s">
        <v>20321</v>
      </c>
      <c r="B4256" t="s">
        <v>65</v>
      </c>
      <c r="C4256">
        <v>7229</v>
      </c>
      <c r="D4256" t="s">
        <v>13057</v>
      </c>
      <c r="E4256" t="s">
        <v>32</v>
      </c>
      <c r="F4256">
        <v>208.14</v>
      </c>
      <c r="G4256">
        <v>208.14</v>
      </c>
      <c r="I4256" t="s">
        <v>6935</v>
      </c>
    </row>
    <row r="4257" spans="1:9">
      <c r="A4257" t="s">
        <v>20322</v>
      </c>
      <c r="B4257" t="s">
        <v>65</v>
      </c>
      <c r="C4257">
        <v>7230</v>
      </c>
      <c r="D4257" t="s">
        <v>13058</v>
      </c>
      <c r="E4257" t="s">
        <v>32</v>
      </c>
      <c r="F4257">
        <v>346.52</v>
      </c>
      <c r="G4257">
        <v>346.52</v>
      </c>
      <c r="I4257" t="s">
        <v>6935</v>
      </c>
    </row>
    <row r="4258" spans="1:9">
      <c r="A4258" t="s">
        <v>20323</v>
      </c>
      <c r="B4258" t="s">
        <v>65</v>
      </c>
      <c r="C4258">
        <v>7231</v>
      </c>
      <c r="D4258" t="s">
        <v>13059</v>
      </c>
      <c r="E4258" t="s">
        <v>32</v>
      </c>
      <c r="F4258">
        <v>491.56</v>
      </c>
      <c r="G4258">
        <v>491.56</v>
      </c>
      <c r="I4258" t="s">
        <v>6935</v>
      </c>
    </row>
    <row r="4259" spans="1:9">
      <c r="A4259" t="s">
        <v>20324</v>
      </c>
      <c r="B4259" t="s">
        <v>65</v>
      </c>
      <c r="C4259">
        <v>7220</v>
      </c>
      <c r="D4259" t="s">
        <v>13060</v>
      </c>
      <c r="E4259" t="s">
        <v>32</v>
      </c>
      <c r="F4259">
        <v>606.78</v>
      </c>
      <c r="G4259">
        <v>606.78</v>
      </c>
      <c r="I4259" t="s">
        <v>6935</v>
      </c>
    </row>
    <row r="4260" spans="1:9">
      <c r="A4260" t="s">
        <v>20325</v>
      </c>
      <c r="B4260" t="s">
        <v>65</v>
      </c>
      <c r="C4260">
        <v>34447</v>
      </c>
      <c r="D4260" t="s">
        <v>13061</v>
      </c>
      <c r="E4260" t="s">
        <v>32</v>
      </c>
      <c r="F4260">
        <v>678.47</v>
      </c>
      <c r="G4260">
        <v>678.47</v>
      </c>
      <c r="I4260" t="s">
        <v>6935</v>
      </c>
    </row>
    <row r="4261" spans="1:9">
      <c r="A4261" t="s">
        <v>20326</v>
      </c>
      <c r="B4261" t="s">
        <v>65</v>
      </c>
      <c r="C4261">
        <v>7233</v>
      </c>
      <c r="D4261" t="s">
        <v>13062</v>
      </c>
      <c r="E4261" t="s">
        <v>32</v>
      </c>
      <c r="F4261">
        <v>778.32</v>
      </c>
      <c r="G4261">
        <v>778.32</v>
      </c>
      <c r="I4261" t="s">
        <v>6935</v>
      </c>
    </row>
    <row r="4262" spans="1:9">
      <c r="A4262" t="s">
        <v>20327</v>
      </c>
      <c r="B4262" t="s">
        <v>65</v>
      </c>
      <c r="C4262">
        <v>40740</v>
      </c>
      <c r="D4262" t="s">
        <v>13063</v>
      </c>
      <c r="E4262" t="s">
        <v>9</v>
      </c>
      <c r="F4262">
        <v>173.16</v>
      </c>
      <c r="G4262">
        <v>173.16</v>
      </c>
      <c r="I4262" t="s">
        <v>6935</v>
      </c>
    </row>
    <row r="4263" spans="1:9">
      <c r="A4263" t="s">
        <v>20328</v>
      </c>
      <c r="B4263" t="s">
        <v>65</v>
      </c>
      <c r="C4263">
        <v>25007</v>
      </c>
      <c r="D4263" t="s">
        <v>13064</v>
      </c>
      <c r="E4263" t="s">
        <v>9</v>
      </c>
      <c r="F4263">
        <v>49.55</v>
      </c>
      <c r="G4263">
        <v>49.55</v>
      </c>
      <c r="I4263" t="s">
        <v>8951</v>
      </c>
    </row>
    <row r="4264" spans="1:9">
      <c r="A4264" t="s">
        <v>20329</v>
      </c>
      <c r="B4264" t="s">
        <v>65</v>
      </c>
      <c r="C4264">
        <v>43071</v>
      </c>
      <c r="D4264" t="s">
        <v>13065</v>
      </c>
      <c r="E4264" t="s">
        <v>9</v>
      </c>
      <c r="F4264">
        <v>194.98</v>
      </c>
      <c r="G4264">
        <v>194.98</v>
      </c>
      <c r="I4264" t="s">
        <v>6935</v>
      </c>
    </row>
    <row r="4265" spans="1:9">
      <c r="A4265" t="s">
        <v>20330</v>
      </c>
      <c r="B4265" t="s">
        <v>65</v>
      </c>
      <c r="C4265">
        <v>39520</v>
      </c>
      <c r="D4265" t="s">
        <v>13066</v>
      </c>
      <c r="E4265" t="s">
        <v>9</v>
      </c>
      <c r="F4265">
        <v>159.07</v>
      </c>
      <c r="G4265">
        <v>159.07</v>
      </c>
      <c r="I4265" t="s">
        <v>6935</v>
      </c>
    </row>
    <row r="4266" spans="1:9">
      <c r="A4266" t="s">
        <v>20331</v>
      </c>
      <c r="B4266" t="s">
        <v>65</v>
      </c>
      <c r="C4266">
        <v>39521</v>
      </c>
      <c r="D4266" t="s">
        <v>13067</v>
      </c>
      <c r="E4266" t="s">
        <v>9</v>
      </c>
      <c r="F4266">
        <v>164.27</v>
      </c>
      <c r="G4266">
        <v>164.27</v>
      </c>
      <c r="I4266" t="s">
        <v>6935</v>
      </c>
    </row>
    <row r="4267" spans="1:9">
      <c r="A4267" t="s">
        <v>20332</v>
      </c>
      <c r="B4267" t="s">
        <v>65</v>
      </c>
      <c r="C4267">
        <v>39522</v>
      </c>
      <c r="D4267" t="s">
        <v>13068</v>
      </c>
      <c r="E4267" t="s">
        <v>9</v>
      </c>
      <c r="F4267">
        <v>169.63</v>
      </c>
      <c r="G4267">
        <v>169.63</v>
      </c>
      <c r="I4267" t="s">
        <v>6935</v>
      </c>
    </row>
    <row r="4268" spans="1:9">
      <c r="A4268" t="s">
        <v>20333</v>
      </c>
      <c r="B4268" t="s">
        <v>65</v>
      </c>
      <c r="C4268">
        <v>7243</v>
      </c>
      <c r="D4268" t="s">
        <v>13069</v>
      </c>
      <c r="E4268" t="s">
        <v>9</v>
      </c>
      <c r="F4268">
        <v>51.78</v>
      </c>
      <c r="G4268">
        <v>51.78</v>
      </c>
      <c r="I4268" t="s">
        <v>6935</v>
      </c>
    </row>
    <row r="4269" spans="1:9">
      <c r="A4269" t="s">
        <v>20334</v>
      </c>
      <c r="B4269" t="s">
        <v>65</v>
      </c>
      <c r="C4269">
        <v>11067</v>
      </c>
      <c r="D4269" t="s">
        <v>13070</v>
      </c>
      <c r="E4269" t="s">
        <v>32</v>
      </c>
      <c r="F4269">
        <v>402.71</v>
      </c>
      <c r="G4269">
        <v>402.71</v>
      </c>
      <c r="I4269" t="s">
        <v>6935</v>
      </c>
    </row>
    <row r="4270" spans="1:9">
      <c r="A4270" t="s">
        <v>20335</v>
      </c>
      <c r="B4270" t="s">
        <v>65</v>
      </c>
      <c r="C4270">
        <v>11068</v>
      </c>
      <c r="D4270" t="s">
        <v>13071</v>
      </c>
      <c r="E4270" t="s">
        <v>32</v>
      </c>
      <c r="F4270">
        <v>508.76</v>
      </c>
      <c r="G4270">
        <v>508.76</v>
      </c>
      <c r="I4270" t="s">
        <v>6935</v>
      </c>
    </row>
    <row r="4271" spans="1:9">
      <c r="A4271" t="s">
        <v>20336</v>
      </c>
      <c r="B4271" t="s">
        <v>65</v>
      </c>
      <c r="C4271">
        <v>7246</v>
      </c>
      <c r="D4271" t="s">
        <v>13072</v>
      </c>
      <c r="E4271" t="s">
        <v>32</v>
      </c>
      <c r="F4271">
        <v>40.68</v>
      </c>
      <c r="G4271">
        <v>40.68</v>
      </c>
      <c r="I4271" t="s">
        <v>6935</v>
      </c>
    </row>
    <row r="4272" spans="1:9">
      <c r="A4272" t="s">
        <v>20337</v>
      </c>
      <c r="B4272" t="s">
        <v>65</v>
      </c>
      <c r="C4272">
        <v>12869</v>
      </c>
      <c r="D4272" t="s">
        <v>13073</v>
      </c>
      <c r="E4272" t="s">
        <v>62</v>
      </c>
      <c r="F4272">
        <v>23.33</v>
      </c>
      <c r="G4272">
        <v>26.09</v>
      </c>
      <c r="I4272" t="s">
        <v>6935</v>
      </c>
    </row>
    <row r="4273" spans="1:9">
      <c r="A4273" t="s">
        <v>20338</v>
      </c>
      <c r="B4273" t="s">
        <v>65</v>
      </c>
      <c r="C4273">
        <v>41097</v>
      </c>
      <c r="D4273" t="s">
        <v>13074</v>
      </c>
      <c r="E4273" t="s">
        <v>6706</v>
      </c>
      <c r="F4273">
        <v>4086.34</v>
      </c>
      <c r="G4273">
        <v>4570.16</v>
      </c>
      <c r="I4273" t="s">
        <v>6935</v>
      </c>
    </row>
    <row r="4274" spans="1:9">
      <c r="A4274" t="s">
        <v>20339</v>
      </c>
      <c r="B4274" t="s">
        <v>65</v>
      </c>
      <c r="C4274">
        <v>1574</v>
      </c>
      <c r="D4274" t="s">
        <v>13075</v>
      </c>
      <c r="E4274" t="s">
        <v>32</v>
      </c>
      <c r="F4274">
        <v>1.75</v>
      </c>
      <c r="G4274">
        <v>1.75</v>
      </c>
      <c r="I4274" t="s">
        <v>6935</v>
      </c>
    </row>
    <row r="4275" spans="1:9">
      <c r="A4275" t="s">
        <v>20340</v>
      </c>
      <c r="B4275" t="s">
        <v>65</v>
      </c>
      <c r="C4275">
        <v>1581</v>
      </c>
      <c r="D4275" t="s">
        <v>13076</v>
      </c>
      <c r="E4275" t="s">
        <v>32</v>
      </c>
      <c r="F4275">
        <v>12.14</v>
      </c>
      <c r="G4275">
        <v>12.14</v>
      </c>
      <c r="I4275" t="s">
        <v>6935</v>
      </c>
    </row>
    <row r="4276" spans="1:9">
      <c r="A4276" t="s">
        <v>20341</v>
      </c>
      <c r="B4276" t="s">
        <v>65</v>
      </c>
      <c r="C4276">
        <v>1575</v>
      </c>
      <c r="D4276" t="s">
        <v>13077</v>
      </c>
      <c r="E4276" t="s">
        <v>32</v>
      </c>
      <c r="F4276">
        <v>2.08</v>
      </c>
      <c r="G4276">
        <v>2.08</v>
      </c>
      <c r="I4276" t="s">
        <v>6935</v>
      </c>
    </row>
    <row r="4277" spans="1:9">
      <c r="A4277" t="s">
        <v>20342</v>
      </c>
      <c r="B4277" t="s">
        <v>65</v>
      </c>
      <c r="C4277">
        <v>1570</v>
      </c>
      <c r="D4277" t="s">
        <v>13078</v>
      </c>
      <c r="E4277" t="s">
        <v>32</v>
      </c>
      <c r="F4277">
        <v>1.04</v>
      </c>
      <c r="G4277">
        <v>1.04</v>
      </c>
      <c r="I4277" t="s">
        <v>6935</v>
      </c>
    </row>
    <row r="4278" spans="1:9">
      <c r="A4278" t="s">
        <v>20343</v>
      </c>
      <c r="B4278" t="s">
        <v>65</v>
      </c>
      <c r="C4278">
        <v>1576</v>
      </c>
      <c r="D4278" t="s">
        <v>13079</v>
      </c>
      <c r="E4278" t="s">
        <v>32</v>
      </c>
      <c r="F4278">
        <v>2.88</v>
      </c>
      <c r="G4278">
        <v>2.88</v>
      </c>
      <c r="I4278" t="s">
        <v>6935</v>
      </c>
    </row>
    <row r="4279" spans="1:9">
      <c r="A4279" t="s">
        <v>20344</v>
      </c>
      <c r="B4279" t="s">
        <v>65</v>
      </c>
      <c r="C4279">
        <v>1577</v>
      </c>
      <c r="D4279" t="s">
        <v>13080</v>
      </c>
      <c r="E4279" t="s">
        <v>32</v>
      </c>
      <c r="F4279">
        <v>3.24</v>
      </c>
      <c r="G4279">
        <v>3.24</v>
      </c>
      <c r="I4279" t="s">
        <v>6935</v>
      </c>
    </row>
    <row r="4280" spans="1:9">
      <c r="A4280" t="s">
        <v>20345</v>
      </c>
      <c r="B4280" t="s">
        <v>65</v>
      </c>
      <c r="C4280">
        <v>1571</v>
      </c>
      <c r="D4280" t="s">
        <v>13081</v>
      </c>
      <c r="E4280" t="s">
        <v>32</v>
      </c>
      <c r="F4280">
        <v>1.36</v>
      </c>
      <c r="G4280">
        <v>1.36</v>
      </c>
      <c r="I4280" t="s">
        <v>6935</v>
      </c>
    </row>
    <row r="4281" spans="1:9">
      <c r="A4281" t="s">
        <v>20346</v>
      </c>
      <c r="B4281" t="s">
        <v>65</v>
      </c>
      <c r="C4281">
        <v>1578</v>
      </c>
      <c r="D4281" t="s">
        <v>13082</v>
      </c>
      <c r="E4281" t="s">
        <v>32</v>
      </c>
      <c r="F4281">
        <v>5.62</v>
      </c>
      <c r="G4281">
        <v>5.62</v>
      </c>
      <c r="I4281" t="s">
        <v>6935</v>
      </c>
    </row>
    <row r="4282" spans="1:9">
      <c r="A4282" t="s">
        <v>20347</v>
      </c>
      <c r="B4282" t="s">
        <v>65</v>
      </c>
      <c r="C4282">
        <v>1573</v>
      </c>
      <c r="D4282" t="s">
        <v>13083</v>
      </c>
      <c r="E4282" t="s">
        <v>32</v>
      </c>
      <c r="F4282">
        <v>1.62</v>
      </c>
      <c r="G4282">
        <v>1.62</v>
      </c>
      <c r="I4282" t="s">
        <v>6935</v>
      </c>
    </row>
    <row r="4283" spans="1:9">
      <c r="A4283" t="s">
        <v>20348</v>
      </c>
      <c r="B4283" t="s">
        <v>65</v>
      </c>
      <c r="C4283">
        <v>1579</v>
      </c>
      <c r="D4283" t="s">
        <v>13084</v>
      </c>
      <c r="E4283" t="s">
        <v>32</v>
      </c>
      <c r="F4283">
        <v>7.01</v>
      </c>
      <c r="G4283">
        <v>7.01</v>
      </c>
      <c r="I4283" t="s">
        <v>6935</v>
      </c>
    </row>
    <row r="4284" spans="1:9">
      <c r="A4284" t="s">
        <v>20349</v>
      </c>
      <c r="B4284" t="s">
        <v>65</v>
      </c>
      <c r="C4284">
        <v>1580</v>
      </c>
      <c r="D4284" t="s">
        <v>13085</v>
      </c>
      <c r="E4284" t="s">
        <v>32</v>
      </c>
      <c r="F4284">
        <v>8.64</v>
      </c>
      <c r="G4284">
        <v>8.64</v>
      </c>
      <c r="I4284" t="s">
        <v>6935</v>
      </c>
    </row>
    <row r="4285" spans="1:9">
      <c r="A4285" t="s">
        <v>20350</v>
      </c>
      <c r="B4285" t="s">
        <v>65</v>
      </c>
      <c r="C4285">
        <v>39321</v>
      </c>
      <c r="D4285" t="s">
        <v>13086</v>
      </c>
      <c r="E4285" t="s">
        <v>32</v>
      </c>
      <c r="F4285">
        <v>23.1</v>
      </c>
      <c r="G4285">
        <v>23.1</v>
      </c>
      <c r="I4285" t="s">
        <v>6935</v>
      </c>
    </row>
    <row r="4286" spans="1:9">
      <c r="A4286" t="s">
        <v>20351</v>
      </c>
      <c r="B4286" t="s">
        <v>65</v>
      </c>
      <c r="C4286">
        <v>39319</v>
      </c>
      <c r="D4286" t="s">
        <v>13087</v>
      </c>
      <c r="E4286" t="s">
        <v>32</v>
      </c>
      <c r="F4286">
        <v>9.61</v>
      </c>
      <c r="G4286">
        <v>9.61</v>
      </c>
      <c r="I4286" t="s">
        <v>6935</v>
      </c>
    </row>
    <row r="4287" spans="1:9">
      <c r="A4287" t="s">
        <v>20352</v>
      </c>
      <c r="B4287" t="s">
        <v>65</v>
      </c>
      <c r="C4287">
        <v>39320</v>
      </c>
      <c r="D4287" t="s">
        <v>13088</v>
      </c>
      <c r="E4287" t="s">
        <v>32</v>
      </c>
      <c r="F4287">
        <v>18.48</v>
      </c>
      <c r="G4287">
        <v>18.48</v>
      </c>
      <c r="I4287" t="s">
        <v>6935</v>
      </c>
    </row>
    <row r="4288" spans="1:9">
      <c r="A4288" t="s">
        <v>20353</v>
      </c>
      <c r="B4288" t="s">
        <v>65</v>
      </c>
      <c r="C4288">
        <v>1542</v>
      </c>
      <c r="D4288" t="s">
        <v>13089</v>
      </c>
      <c r="E4288" t="s">
        <v>32</v>
      </c>
      <c r="F4288">
        <v>23.93</v>
      </c>
      <c r="G4288">
        <v>23.93</v>
      </c>
      <c r="I4288" t="s">
        <v>6935</v>
      </c>
    </row>
    <row r="4289" spans="1:9">
      <c r="A4289" t="s">
        <v>20354</v>
      </c>
      <c r="B4289" t="s">
        <v>65</v>
      </c>
      <c r="C4289">
        <v>1591</v>
      </c>
      <c r="D4289" t="s">
        <v>13090</v>
      </c>
      <c r="E4289" t="s">
        <v>32</v>
      </c>
      <c r="F4289">
        <v>26.78</v>
      </c>
      <c r="G4289">
        <v>26.78</v>
      </c>
      <c r="I4289" t="s">
        <v>6935</v>
      </c>
    </row>
    <row r="4290" spans="1:9">
      <c r="A4290" t="s">
        <v>20355</v>
      </c>
      <c r="B4290" t="s">
        <v>65</v>
      </c>
      <c r="C4290">
        <v>1547</v>
      </c>
      <c r="D4290" t="s">
        <v>13091</v>
      </c>
      <c r="E4290" t="s">
        <v>32</v>
      </c>
      <c r="F4290">
        <v>140.34</v>
      </c>
      <c r="G4290">
        <v>140.34</v>
      </c>
      <c r="I4290" t="s">
        <v>6935</v>
      </c>
    </row>
    <row r="4291" spans="1:9">
      <c r="A4291" t="s">
        <v>20356</v>
      </c>
      <c r="B4291" t="s">
        <v>65</v>
      </c>
      <c r="C4291">
        <v>38196</v>
      </c>
      <c r="D4291" t="s">
        <v>13092</v>
      </c>
      <c r="E4291" t="s">
        <v>32</v>
      </c>
      <c r="F4291">
        <v>27.33</v>
      </c>
      <c r="G4291">
        <v>27.33</v>
      </c>
      <c r="I4291" t="s">
        <v>6935</v>
      </c>
    </row>
    <row r="4292" spans="1:9">
      <c r="A4292" t="s">
        <v>20357</v>
      </c>
      <c r="B4292" t="s">
        <v>65</v>
      </c>
      <c r="C4292">
        <v>1543</v>
      </c>
      <c r="D4292" t="s">
        <v>13093</v>
      </c>
      <c r="E4292" t="s">
        <v>32</v>
      </c>
      <c r="F4292">
        <v>29.05</v>
      </c>
      <c r="G4292">
        <v>29.05</v>
      </c>
      <c r="I4292" t="s">
        <v>6935</v>
      </c>
    </row>
    <row r="4293" spans="1:9">
      <c r="A4293" t="s">
        <v>20358</v>
      </c>
      <c r="B4293" t="s">
        <v>65</v>
      </c>
      <c r="C4293">
        <v>1585</v>
      </c>
      <c r="D4293" t="s">
        <v>13094</v>
      </c>
      <c r="E4293" t="s">
        <v>32</v>
      </c>
      <c r="F4293">
        <v>5.62</v>
      </c>
      <c r="G4293">
        <v>5.62</v>
      </c>
      <c r="I4293" t="s">
        <v>6935</v>
      </c>
    </row>
    <row r="4294" spans="1:9">
      <c r="A4294" t="s">
        <v>20359</v>
      </c>
      <c r="B4294" t="s">
        <v>65</v>
      </c>
      <c r="C4294">
        <v>1593</v>
      </c>
      <c r="D4294" t="s">
        <v>13095</v>
      </c>
      <c r="E4294" t="s">
        <v>32</v>
      </c>
      <c r="F4294">
        <v>29.87</v>
      </c>
      <c r="G4294">
        <v>29.87</v>
      </c>
      <c r="I4294" t="s">
        <v>6935</v>
      </c>
    </row>
    <row r="4295" spans="1:9">
      <c r="A4295" t="s">
        <v>20360</v>
      </c>
      <c r="B4295" t="s">
        <v>65</v>
      </c>
      <c r="C4295">
        <v>11838</v>
      </c>
      <c r="D4295" t="s">
        <v>13096</v>
      </c>
      <c r="E4295" t="s">
        <v>32</v>
      </c>
      <c r="F4295">
        <v>39.409999999999997</v>
      </c>
      <c r="G4295">
        <v>39.409999999999997</v>
      </c>
      <c r="I4295" t="s">
        <v>6935</v>
      </c>
    </row>
    <row r="4296" spans="1:9">
      <c r="A4296" t="s">
        <v>20361</v>
      </c>
      <c r="B4296" t="s">
        <v>65</v>
      </c>
      <c r="C4296">
        <v>1594</v>
      </c>
      <c r="D4296" t="s">
        <v>13097</v>
      </c>
      <c r="E4296" t="s">
        <v>32</v>
      </c>
      <c r="F4296">
        <v>39.85</v>
      </c>
      <c r="G4296">
        <v>39.85</v>
      </c>
      <c r="I4296" t="s">
        <v>6935</v>
      </c>
    </row>
    <row r="4297" spans="1:9">
      <c r="A4297" t="s">
        <v>20362</v>
      </c>
      <c r="B4297" t="s">
        <v>65</v>
      </c>
      <c r="C4297">
        <v>1586</v>
      </c>
      <c r="D4297" t="s">
        <v>13098</v>
      </c>
      <c r="E4297" t="s">
        <v>32</v>
      </c>
      <c r="F4297">
        <v>7.12</v>
      </c>
      <c r="G4297">
        <v>7.12</v>
      </c>
      <c r="I4297" t="s">
        <v>6935</v>
      </c>
    </row>
    <row r="4298" spans="1:9">
      <c r="A4298" t="s">
        <v>20363</v>
      </c>
      <c r="B4298" t="s">
        <v>65</v>
      </c>
      <c r="C4298">
        <v>11839</v>
      </c>
      <c r="D4298" t="s">
        <v>13099</v>
      </c>
      <c r="E4298" t="s">
        <v>32</v>
      </c>
      <c r="F4298">
        <v>57.35</v>
      </c>
      <c r="G4298">
        <v>57.35</v>
      </c>
      <c r="I4298" t="s">
        <v>6935</v>
      </c>
    </row>
    <row r="4299" spans="1:9">
      <c r="A4299" t="s">
        <v>20364</v>
      </c>
      <c r="B4299" t="s">
        <v>65</v>
      </c>
      <c r="C4299">
        <v>1587</v>
      </c>
      <c r="D4299" t="s">
        <v>13100</v>
      </c>
      <c r="E4299" t="s">
        <v>32</v>
      </c>
      <c r="F4299">
        <v>7.25</v>
      </c>
      <c r="G4299">
        <v>7.25</v>
      </c>
      <c r="I4299" t="s">
        <v>6935</v>
      </c>
    </row>
    <row r="4300" spans="1:9">
      <c r="A4300" t="s">
        <v>20365</v>
      </c>
      <c r="B4300" t="s">
        <v>65</v>
      </c>
      <c r="C4300">
        <v>1545</v>
      </c>
      <c r="D4300" t="s">
        <v>13101</v>
      </c>
      <c r="E4300" t="s">
        <v>32</v>
      </c>
      <c r="F4300">
        <v>68.819999999999993</v>
      </c>
      <c r="G4300">
        <v>68.819999999999993</v>
      </c>
      <c r="I4300" t="s">
        <v>6935</v>
      </c>
    </row>
    <row r="4301" spans="1:9">
      <c r="A4301" t="s">
        <v>20366</v>
      </c>
      <c r="B4301" t="s">
        <v>65</v>
      </c>
      <c r="C4301">
        <v>1588</v>
      </c>
      <c r="D4301" t="s">
        <v>13102</v>
      </c>
      <c r="E4301" t="s">
        <v>32</v>
      </c>
      <c r="F4301">
        <v>9.94</v>
      </c>
      <c r="G4301">
        <v>9.94</v>
      </c>
      <c r="I4301" t="s">
        <v>6935</v>
      </c>
    </row>
    <row r="4302" spans="1:9">
      <c r="A4302" t="s">
        <v>20367</v>
      </c>
      <c r="B4302" t="s">
        <v>65</v>
      </c>
      <c r="C4302">
        <v>1535</v>
      </c>
      <c r="D4302" t="s">
        <v>13103</v>
      </c>
      <c r="E4302" t="s">
        <v>32</v>
      </c>
      <c r="F4302">
        <v>5.73</v>
      </c>
      <c r="G4302">
        <v>5.73</v>
      </c>
      <c r="I4302" t="s">
        <v>6935</v>
      </c>
    </row>
    <row r="4303" spans="1:9">
      <c r="A4303" t="s">
        <v>20368</v>
      </c>
      <c r="B4303" t="s">
        <v>65</v>
      </c>
      <c r="C4303">
        <v>1589</v>
      </c>
      <c r="D4303" t="s">
        <v>13104</v>
      </c>
      <c r="E4303" t="s">
        <v>32</v>
      </c>
      <c r="F4303">
        <v>10.26</v>
      </c>
      <c r="G4303">
        <v>10.26</v>
      </c>
      <c r="I4303" t="s">
        <v>6935</v>
      </c>
    </row>
    <row r="4304" spans="1:9">
      <c r="A4304" t="s">
        <v>20369</v>
      </c>
      <c r="B4304" t="s">
        <v>65</v>
      </c>
      <c r="C4304">
        <v>1546</v>
      </c>
      <c r="D4304" t="s">
        <v>13105</v>
      </c>
      <c r="E4304" t="s">
        <v>32</v>
      </c>
      <c r="F4304">
        <v>116.13</v>
      </c>
      <c r="G4304">
        <v>116.13</v>
      </c>
      <c r="I4304" t="s">
        <v>6935</v>
      </c>
    </row>
    <row r="4305" spans="1:9">
      <c r="A4305" t="s">
        <v>20370</v>
      </c>
      <c r="B4305" t="s">
        <v>65</v>
      </c>
      <c r="C4305">
        <v>1590</v>
      </c>
      <c r="D4305" t="s">
        <v>13106</v>
      </c>
      <c r="E4305" t="s">
        <v>32</v>
      </c>
      <c r="F4305">
        <v>18.059999999999999</v>
      </c>
      <c r="G4305">
        <v>18.059999999999999</v>
      </c>
      <c r="I4305" t="s">
        <v>6935</v>
      </c>
    </row>
    <row r="4306" spans="1:9">
      <c r="A4306" t="s">
        <v>20371</v>
      </c>
      <c r="B4306" t="s">
        <v>65</v>
      </c>
      <c r="C4306">
        <v>38415</v>
      </c>
      <c r="D4306" t="s">
        <v>13107</v>
      </c>
      <c r="E4306" t="s">
        <v>32</v>
      </c>
      <c r="F4306">
        <v>1082.23</v>
      </c>
      <c r="G4306">
        <v>1082.23</v>
      </c>
      <c r="I4306" t="s">
        <v>6935</v>
      </c>
    </row>
    <row r="4307" spans="1:9">
      <c r="A4307" t="s">
        <v>20372</v>
      </c>
      <c r="B4307" t="s">
        <v>65</v>
      </c>
      <c r="C4307">
        <v>38414</v>
      </c>
      <c r="D4307" t="s">
        <v>13108</v>
      </c>
      <c r="E4307" t="s">
        <v>32</v>
      </c>
      <c r="F4307">
        <v>1518.92</v>
      </c>
      <c r="G4307">
        <v>1518.92</v>
      </c>
      <c r="I4307" t="s">
        <v>6935</v>
      </c>
    </row>
    <row r="4308" spans="1:9">
      <c r="A4308" t="s">
        <v>20373</v>
      </c>
      <c r="B4308" t="s">
        <v>65</v>
      </c>
      <c r="C4308">
        <v>38128</v>
      </c>
      <c r="D4308" t="s">
        <v>13109</v>
      </c>
      <c r="E4308" t="s">
        <v>11</v>
      </c>
      <c r="F4308">
        <v>1</v>
      </c>
      <c r="G4308">
        <v>1</v>
      </c>
      <c r="I4308" t="s">
        <v>8951</v>
      </c>
    </row>
    <row r="4309" spans="1:9">
      <c r="A4309" t="s">
        <v>20374</v>
      </c>
      <c r="B4309" t="s">
        <v>65</v>
      </c>
      <c r="C4309">
        <v>7253</v>
      </c>
      <c r="D4309" t="s">
        <v>13110</v>
      </c>
      <c r="E4309" t="s">
        <v>10</v>
      </c>
      <c r="F4309">
        <v>214.28</v>
      </c>
      <c r="G4309">
        <v>214.28</v>
      </c>
      <c r="I4309" t="s">
        <v>6935</v>
      </c>
    </row>
    <row r="4310" spans="1:9">
      <c r="A4310" t="s">
        <v>20375</v>
      </c>
      <c r="B4310" t="s">
        <v>65</v>
      </c>
      <c r="C4310">
        <v>4806</v>
      </c>
      <c r="D4310" t="s">
        <v>13111</v>
      </c>
      <c r="E4310" t="s">
        <v>12</v>
      </c>
      <c r="F4310">
        <v>18.34</v>
      </c>
      <c r="G4310">
        <v>18.34</v>
      </c>
      <c r="I4310" t="s">
        <v>6935</v>
      </c>
    </row>
    <row r="4311" spans="1:9">
      <c r="A4311" t="s">
        <v>20376</v>
      </c>
      <c r="B4311" t="s">
        <v>65</v>
      </c>
      <c r="C4311">
        <v>34401</v>
      </c>
      <c r="D4311" t="s">
        <v>13112</v>
      </c>
      <c r="E4311" t="s">
        <v>32</v>
      </c>
      <c r="F4311">
        <v>1.56</v>
      </c>
      <c r="G4311">
        <v>1.56</v>
      </c>
      <c r="I4311" t="s">
        <v>6935</v>
      </c>
    </row>
    <row r="4312" spans="1:9">
      <c r="A4312" t="s">
        <v>20377</v>
      </c>
      <c r="B4312" t="s">
        <v>65</v>
      </c>
      <c r="C4312">
        <v>7256</v>
      </c>
      <c r="D4312" t="s">
        <v>13113</v>
      </c>
      <c r="E4312" t="s">
        <v>32</v>
      </c>
      <c r="F4312">
        <v>1.1100000000000001</v>
      </c>
      <c r="G4312">
        <v>1.1100000000000001</v>
      </c>
      <c r="I4312" t="s">
        <v>6935</v>
      </c>
    </row>
    <row r="4313" spans="1:9">
      <c r="A4313" t="s">
        <v>20378</v>
      </c>
      <c r="B4313" t="s">
        <v>65</v>
      </c>
      <c r="C4313">
        <v>7260</v>
      </c>
      <c r="D4313" t="s">
        <v>13114</v>
      </c>
      <c r="E4313" t="s">
        <v>32</v>
      </c>
      <c r="F4313">
        <v>2.11</v>
      </c>
      <c r="G4313">
        <v>2.11</v>
      </c>
      <c r="I4313" t="s">
        <v>6935</v>
      </c>
    </row>
    <row r="4314" spans="1:9">
      <c r="A4314" t="s">
        <v>20379</v>
      </c>
      <c r="B4314" t="s">
        <v>65</v>
      </c>
      <c r="C4314">
        <v>7258</v>
      </c>
      <c r="D4314" t="s">
        <v>13115</v>
      </c>
      <c r="E4314" t="s">
        <v>32</v>
      </c>
      <c r="F4314">
        <v>0.54</v>
      </c>
      <c r="G4314">
        <v>0.54</v>
      </c>
      <c r="I4314" t="s">
        <v>6935</v>
      </c>
    </row>
    <row r="4315" spans="1:9">
      <c r="A4315" t="s">
        <v>20380</v>
      </c>
      <c r="B4315" t="s">
        <v>65</v>
      </c>
      <c r="C4315">
        <v>34400</v>
      </c>
      <c r="D4315" t="s">
        <v>13116</v>
      </c>
      <c r="E4315" t="s">
        <v>32</v>
      </c>
      <c r="F4315">
        <v>4.3499999999999996</v>
      </c>
      <c r="G4315">
        <v>4.3499999999999996</v>
      </c>
      <c r="I4315" t="s">
        <v>6935</v>
      </c>
    </row>
    <row r="4316" spans="1:9">
      <c r="A4316" t="s">
        <v>20381</v>
      </c>
      <c r="B4316" t="s">
        <v>65</v>
      </c>
      <c r="C4316">
        <v>10617</v>
      </c>
      <c r="D4316" t="s">
        <v>13117</v>
      </c>
      <c r="E4316" t="s">
        <v>32</v>
      </c>
      <c r="F4316">
        <v>5.6</v>
      </c>
      <c r="G4316">
        <v>5.6</v>
      </c>
      <c r="I4316" t="s">
        <v>6935</v>
      </c>
    </row>
    <row r="4317" spans="1:9">
      <c r="A4317" t="s">
        <v>20382</v>
      </c>
      <c r="B4317" t="s">
        <v>65</v>
      </c>
      <c r="C4317">
        <v>44261</v>
      </c>
      <c r="D4317" t="s">
        <v>13118</v>
      </c>
      <c r="E4317" t="s">
        <v>32</v>
      </c>
      <c r="F4317">
        <v>153.49</v>
      </c>
      <c r="G4317">
        <v>153.49</v>
      </c>
      <c r="I4317" t="s">
        <v>6935</v>
      </c>
    </row>
    <row r="4318" spans="1:9">
      <c r="A4318" t="s">
        <v>20383</v>
      </c>
      <c r="B4318" t="s">
        <v>65</v>
      </c>
      <c r="C4318">
        <v>7274</v>
      </c>
      <c r="D4318" t="s">
        <v>13119</v>
      </c>
      <c r="E4318" t="s">
        <v>32</v>
      </c>
      <c r="F4318">
        <v>74.31</v>
      </c>
      <c r="G4318">
        <v>74.31</v>
      </c>
      <c r="I4318" t="s">
        <v>6935</v>
      </c>
    </row>
    <row r="4319" spans="1:9">
      <c r="A4319" t="s">
        <v>20384</v>
      </c>
      <c r="B4319" t="s">
        <v>65</v>
      </c>
      <c r="C4319">
        <v>44326</v>
      </c>
      <c r="D4319" t="s">
        <v>13120</v>
      </c>
      <c r="E4319" t="s">
        <v>32</v>
      </c>
      <c r="F4319">
        <v>1604.91</v>
      </c>
      <c r="G4319">
        <v>1604.91</v>
      </c>
      <c r="I4319" t="s">
        <v>6935</v>
      </c>
    </row>
    <row r="4320" spans="1:9">
      <c r="A4320" t="s">
        <v>20385</v>
      </c>
      <c r="B4320" t="s">
        <v>65</v>
      </c>
      <c r="C4320">
        <v>154</v>
      </c>
      <c r="D4320" t="s">
        <v>13121</v>
      </c>
      <c r="E4320" t="s">
        <v>43</v>
      </c>
      <c r="F4320">
        <v>73.81</v>
      </c>
      <c r="G4320">
        <v>73.81</v>
      </c>
      <c r="I4320" t="s">
        <v>6935</v>
      </c>
    </row>
    <row r="4321" spans="1:9">
      <c r="A4321" t="s">
        <v>20386</v>
      </c>
      <c r="B4321" t="s">
        <v>65</v>
      </c>
      <c r="C4321">
        <v>38121</v>
      </c>
      <c r="D4321" t="s">
        <v>13122</v>
      </c>
      <c r="E4321" t="s">
        <v>43</v>
      </c>
      <c r="F4321">
        <v>24.07</v>
      </c>
      <c r="G4321">
        <v>24.07</v>
      </c>
      <c r="I4321" t="s">
        <v>6935</v>
      </c>
    </row>
    <row r="4322" spans="1:9">
      <c r="A4322" t="s">
        <v>20387</v>
      </c>
      <c r="B4322" t="s">
        <v>65</v>
      </c>
      <c r="C4322">
        <v>43776</v>
      </c>
      <c r="D4322" t="s">
        <v>13123</v>
      </c>
      <c r="E4322" t="s">
        <v>43</v>
      </c>
      <c r="F4322">
        <v>32.19</v>
      </c>
      <c r="G4322">
        <v>32.19</v>
      </c>
      <c r="I4322" t="s">
        <v>6935</v>
      </c>
    </row>
    <row r="4323" spans="1:9">
      <c r="A4323" t="s">
        <v>20388</v>
      </c>
      <c r="B4323" t="s">
        <v>65</v>
      </c>
      <c r="C4323">
        <v>7343</v>
      </c>
      <c r="D4323" t="s">
        <v>13124</v>
      </c>
      <c r="E4323" t="s">
        <v>43</v>
      </c>
      <c r="F4323">
        <v>35.42</v>
      </c>
      <c r="G4323">
        <v>35.42</v>
      </c>
      <c r="I4323" t="s">
        <v>6935</v>
      </c>
    </row>
    <row r="4324" spans="1:9">
      <c r="A4324" t="s">
        <v>20389</v>
      </c>
      <c r="B4324" t="s">
        <v>65</v>
      </c>
      <c r="C4324">
        <v>7348</v>
      </c>
      <c r="D4324" t="s">
        <v>13125</v>
      </c>
      <c r="E4324" t="s">
        <v>43</v>
      </c>
      <c r="F4324">
        <v>21.67</v>
      </c>
      <c r="G4324">
        <v>21.67</v>
      </c>
      <c r="I4324" t="s">
        <v>6935</v>
      </c>
    </row>
    <row r="4325" spans="1:9">
      <c r="A4325" t="s">
        <v>20390</v>
      </c>
      <c r="B4325" t="s">
        <v>65</v>
      </c>
      <c r="C4325">
        <v>7313</v>
      </c>
      <c r="D4325" t="s">
        <v>13126</v>
      </c>
      <c r="E4325" t="s">
        <v>43</v>
      </c>
      <c r="F4325">
        <v>21.92</v>
      </c>
      <c r="G4325">
        <v>21.92</v>
      </c>
      <c r="I4325" t="s">
        <v>6935</v>
      </c>
    </row>
    <row r="4326" spans="1:9">
      <c r="A4326" t="s">
        <v>20391</v>
      </c>
      <c r="B4326" t="s">
        <v>65</v>
      </c>
      <c r="C4326">
        <v>7319</v>
      </c>
      <c r="D4326" t="s">
        <v>13127</v>
      </c>
      <c r="E4326" t="s">
        <v>43</v>
      </c>
      <c r="F4326">
        <v>12.55</v>
      </c>
      <c r="G4326">
        <v>12.55</v>
      </c>
      <c r="I4326" t="s">
        <v>6935</v>
      </c>
    </row>
    <row r="4327" spans="1:9">
      <c r="A4327" t="s">
        <v>20392</v>
      </c>
      <c r="B4327" t="s">
        <v>65</v>
      </c>
      <c r="C4327">
        <v>7314</v>
      </c>
      <c r="D4327" t="s">
        <v>13128</v>
      </c>
      <c r="E4327" t="s">
        <v>43</v>
      </c>
      <c r="F4327">
        <v>84.16</v>
      </c>
      <c r="G4327">
        <v>84.16</v>
      </c>
      <c r="I4327" t="s">
        <v>6935</v>
      </c>
    </row>
    <row r="4328" spans="1:9">
      <c r="A4328" t="s">
        <v>20393</v>
      </c>
      <c r="B4328" t="s">
        <v>65</v>
      </c>
      <c r="C4328">
        <v>7304</v>
      </c>
      <c r="D4328" t="s">
        <v>13129</v>
      </c>
      <c r="E4328" t="s">
        <v>43</v>
      </c>
      <c r="F4328">
        <v>95.4</v>
      </c>
      <c r="G4328">
        <v>95.4</v>
      </c>
      <c r="I4328" t="s">
        <v>6935</v>
      </c>
    </row>
    <row r="4329" spans="1:9">
      <c r="A4329" t="s">
        <v>20394</v>
      </c>
      <c r="B4329" t="s">
        <v>65</v>
      </c>
      <c r="C4329">
        <v>43649</v>
      </c>
      <c r="D4329" t="s">
        <v>13130</v>
      </c>
      <c r="E4329" t="s">
        <v>43</v>
      </c>
      <c r="F4329">
        <v>49.34</v>
      </c>
      <c r="G4329">
        <v>49.34</v>
      </c>
      <c r="I4329" t="s">
        <v>6935</v>
      </c>
    </row>
    <row r="4330" spans="1:9">
      <c r="A4330" t="s">
        <v>20395</v>
      </c>
      <c r="B4330" t="s">
        <v>65</v>
      </c>
      <c r="C4330">
        <v>43650</v>
      </c>
      <c r="D4330" t="s">
        <v>13131</v>
      </c>
      <c r="E4330" t="s">
        <v>43</v>
      </c>
      <c r="F4330">
        <v>46.62</v>
      </c>
      <c r="G4330">
        <v>46.62</v>
      </c>
      <c r="I4330" t="s">
        <v>6935</v>
      </c>
    </row>
    <row r="4331" spans="1:9">
      <c r="A4331" t="s">
        <v>20396</v>
      </c>
      <c r="B4331" t="s">
        <v>65</v>
      </c>
      <c r="C4331">
        <v>7311</v>
      </c>
      <c r="D4331" t="s">
        <v>13132</v>
      </c>
      <c r="E4331" t="s">
        <v>43</v>
      </c>
      <c r="F4331">
        <v>47.76</v>
      </c>
      <c r="G4331">
        <v>47.76</v>
      </c>
      <c r="I4331" t="s">
        <v>6935</v>
      </c>
    </row>
    <row r="4332" spans="1:9">
      <c r="A4332" t="s">
        <v>20397</v>
      </c>
      <c r="B4332" t="s">
        <v>65</v>
      </c>
      <c r="C4332">
        <v>7292</v>
      </c>
      <c r="D4332" t="s">
        <v>13133</v>
      </c>
      <c r="E4332" t="s">
        <v>43</v>
      </c>
      <c r="F4332">
        <v>46.24</v>
      </c>
      <c r="G4332">
        <v>46.24</v>
      </c>
      <c r="I4332" t="s">
        <v>8951</v>
      </c>
    </row>
    <row r="4333" spans="1:9">
      <c r="A4333" t="s">
        <v>20398</v>
      </c>
      <c r="B4333" t="s">
        <v>65</v>
      </c>
      <c r="C4333">
        <v>7293</v>
      </c>
      <c r="D4333" t="s">
        <v>13134</v>
      </c>
      <c r="E4333" t="s">
        <v>43</v>
      </c>
      <c r="F4333">
        <v>51.15</v>
      </c>
      <c r="G4333">
        <v>51.15</v>
      </c>
      <c r="I4333" t="s">
        <v>6935</v>
      </c>
    </row>
    <row r="4334" spans="1:9">
      <c r="A4334" t="s">
        <v>20399</v>
      </c>
      <c r="B4334" t="s">
        <v>65</v>
      </c>
      <c r="C4334">
        <v>7306</v>
      </c>
      <c r="D4334" t="s">
        <v>13135</v>
      </c>
      <c r="E4334" t="s">
        <v>43</v>
      </c>
      <c r="F4334">
        <v>56.45</v>
      </c>
      <c r="G4334">
        <v>56.45</v>
      </c>
      <c r="I4334" t="s">
        <v>6935</v>
      </c>
    </row>
    <row r="4335" spans="1:9">
      <c r="A4335" t="s">
        <v>20400</v>
      </c>
      <c r="B4335" t="s">
        <v>65</v>
      </c>
      <c r="C4335">
        <v>7288</v>
      </c>
      <c r="D4335" t="s">
        <v>13136</v>
      </c>
      <c r="E4335" t="s">
        <v>43</v>
      </c>
      <c r="F4335">
        <v>46.87</v>
      </c>
      <c r="G4335">
        <v>46.87</v>
      </c>
      <c r="I4335" t="s">
        <v>6935</v>
      </c>
    </row>
    <row r="4336" spans="1:9">
      <c r="A4336" t="s">
        <v>20401</v>
      </c>
      <c r="B4336" t="s">
        <v>65</v>
      </c>
      <c r="C4336">
        <v>43625</v>
      </c>
      <c r="D4336" t="s">
        <v>13137</v>
      </c>
      <c r="E4336" t="s">
        <v>43</v>
      </c>
      <c r="F4336">
        <v>37.85</v>
      </c>
      <c r="G4336">
        <v>37.85</v>
      </c>
      <c r="I4336" t="s">
        <v>6935</v>
      </c>
    </row>
    <row r="4337" spans="1:9">
      <c r="A4337" t="s">
        <v>20402</v>
      </c>
      <c r="B4337" t="s">
        <v>65</v>
      </c>
      <c r="C4337">
        <v>43647</v>
      </c>
      <c r="D4337" t="s">
        <v>13138</v>
      </c>
      <c r="E4337" t="s">
        <v>43</v>
      </c>
      <c r="F4337">
        <v>34.380000000000003</v>
      </c>
      <c r="G4337">
        <v>34.380000000000003</v>
      </c>
      <c r="I4337" t="s">
        <v>6935</v>
      </c>
    </row>
    <row r="4338" spans="1:9">
      <c r="A4338" t="s">
        <v>20403</v>
      </c>
      <c r="B4338" t="s">
        <v>65</v>
      </c>
      <c r="C4338">
        <v>43648</v>
      </c>
      <c r="D4338" t="s">
        <v>13139</v>
      </c>
      <c r="E4338" t="s">
        <v>43</v>
      </c>
      <c r="F4338">
        <v>33.17</v>
      </c>
      <c r="G4338">
        <v>33.17</v>
      </c>
      <c r="I4338" t="s">
        <v>6935</v>
      </c>
    </row>
    <row r="4339" spans="1:9">
      <c r="A4339" t="s">
        <v>20404</v>
      </c>
      <c r="B4339" t="s">
        <v>65</v>
      </c>
      <c r="C4339">
        <v>35693</v>
      </c>
      <c r="D4339" t="s">
        <v>13140</v>
      </c>
      <c r="E4339" t="s">
        <v>43</v>
      </c>
      <c r="F4339">
        <v>13.48</v>
      </c>
      <c r="G4339">
        <v>13.48</v>
      </c>
      <c r="I4339" t="s">
        <v>6935</v>
      </c>
    </row>
    <row r="4340" spans="1:9">
      <c r="A4340" t="s">
        <v>20405</v>
      </c>
      <c r="B4340" t="s">
        <v>65</v>
      </c>
      <c r="C4340">
        <v>7356</v>
      </c>
      <c r="D4340" t="s">
        <v>13141</v>
      </c>
      <c r="E4340" t="s">
        <v>43</v>
      </c>
      <c r="F4340">
        <v>32.31</v>
      </c>
      <c r="G4340">
        <v>32.31</v>
      </c>
      <c r="I4340" t="s">
        <v>8951</v>
      </c>
    </row>
    <row r="4341" spans="1:9">
      <c r="A4341" t="s">
        <v>20406</v>
      </c>
      <c r="B4341" t="s">
        <v>65</v>
      </c>
      <c r="C4341">
        <v>35692</v>
      </c>
      <c r="D4341" t="s">
        <v>13142</v>
      </c>
      <c r="E4341" t="s">
        <v>43</v>
      </c>
      <c r="F4341">
        <v>21.15</v>
      </c>
      <c r="G4341">
        <v>21.15</v>
      </c>
      <c r="I4341" t="s">
        <v>6935</v>
      </c>
    </row>
    <row r="4342" spans="1:9">
      <c r="A4342" t="s">
        <v>20407</v>
      </c>
      <c r="B4342" t="s">
        <v>65</v>
      </c>
      <c r="C4342">
        <v>43624</v>
      </c>
      <c r="D4342" t="s">
        <v>13143</v>
      </c>
      <c r="E4342" t="s">
        <v>43</v>
      </c>
      <c r="F4342">
        <v>39.380000000000003</v>
      </c>
      <c r="G4342">
        <v>39.380000000000003</v>
      </c>
      <c r="I4342" t="s">
        <v>6935</v>
      </c>
    </row>
    <row r="4343" spans="1:9">
      <c r="A4343" t="s">
        <v>20408</v>
      </c>
      <c r="B4343" t="s">
        <v>65</v>
      </c>
      <c r="C4343">
        <v>7342</v>
      </c>
      <c r="D4343" t="s">
        <v>13144</v>
      </c>
      <c r="E4343" t="s">
        <v>11</v>
      </c>
      <c r="F4343">
        <v>2.4</v>
      </c>
      <c r="G4343">
        <v>2.4</v>
      </c>
      <c r="I4343" t="s">
        <v>6935</v>
      </c>
    </row>
    <row r="4344" spans="1:9">
      <c r="A4344" t="s">
        <v>20409</v>
      </c>
      <c r="B4344" t="s">
        <v>65</v>
      </c>
      <c r="C4344">
        <v>7350</v>
      </c>
      <c r="D4344" t="s">
        <v>13145</v>
      </c>
      <c r="E4344" t="s">
        <v>43</v>
      </c>
      <c r="F4344">
        <v>46.64</v>
      </c>
      <c r="G4344">
        <v>46.64</v>
      </c>
      <c r="I4344" t="s">
        <v>6935</v>
      </c>
    </row>
    <row r="4345" spans="1:9">
      <c r="A4345" t="s">
        <v>20410</v>
      </c>
      <c r="B4345" t="s">
        <v>65</v>
      </c>
      <c r="C4345">
        <v>39574</v>
      </c>
      <c r="D4345" t="s">
        <v>13146</v>
      </c>
      <c r="E4345" t="s">
        <v>32</v>
      </c>
      <c r="F4345">
        <v>3.95</v>
      </c>
      <c r="G4345">
        <v>3.95</v>
      </c>
      <c r="I4345" t="s">
        <v>6935</v>
      </c>
    </row>
    <row r="4346" spans="1:9">
      <c r="A4346" t="s">
        <v>20411</v>
      </c>
      <c r="B4346" t="s">
        <v>65</v>
      </c>
      <c r="C4346">
        <v>11060</v>
      </c>
      <c r="D4346" t="s">
        <v>13147</v>
      </c>
      <c r="E4346" t="s">
        <v>32</v>
      </c>
      <c r="F4346">
        <v>46.54</v>
      </c>
      <c r="G4346">
        <v>46.54</v>
      </c>
      <c r="I4346" t="s">
        <v>6935</v>
      </c>
    </row>
    <row r="4347" spans="1:9">
      <c r="A4347" t="s">
        <v>20412</v>
      </c>
      <c r="B4347" t="s">
        <v>65</v>
      </c>
      <c r="C4347">
        <v>37401</v>
      </c>
      <c r="D4347" t="s">
        <v>13148</v>
      </c>
      <c r="E4347" t="s">
        <v>32</v>
      </c>
      <c r="F4347">
        <v>60.26</v>
      </c>
      <c r="G4347">
        <v>60.26</v>
      </c>
      <c r="I4347" t="s">
        <v>6935</v>
      </c>
    </row>
    <row r="4348" spans="1:9">
      <c r="A4348" t="s">
        <v>20413</v>
      </c>
      <c r="B4348" t="s">
        <v>65</v>
      </c>
      <c r="C4348">
        <v>38101</v>
      </c>
      <c r="D4348" t="s">
        <v>13149</v>
      </c>
      <c r="E4348" t="s">
        <v>32</v>
      </c>
      <c r="F4348">
        <v>7.99</v>
      </c>
      <c r="G4348">
        <v>7.99</v>
      </c>
      <c r="I4348" t="s">
        <v>6935</v>
      </c>
    </row>
    <row r="4349" spans="1:9">
      <c r="A4349" t="s">
        <v>20414</v>
      </c>
      <c r="B4349" t="s">
        <v>65</v>
      </c>
      <c r="C4349">
        <v>7528</v>
      </c>
      <c r="D4349" t="s">
        <v>13150</v>
      </c>
      <c r="E4349" t="s">
        <v>32</v>
      </c>
      <c r="F4349">
        <v>9.39</v>
      </c>
      <c r="G4349">
        <v>9.39</v>
      </c>
      <c r="I4349" t="s">
        <v>8951</v>
      </c>
    </row>
    <row r="4350" spans="1:9">
      <c r="A4350" t="s">
        <v>20415</v>
      </c>
      <c r="B4350" t="s">
        <v>65</v>
      </c>
      <c r="C4350">
        <v>12147</v>
      </c>
      <c r="D4350" t="s">
        <v>13151</v>
      </c>
      <c r="E4350" t="s">
        <v>32</v>
      </c>
      <c r="F4350">
        <v>14.32</v>
      </c>
      <c r="G4350">
        <v>14.32</v>
      </c>
      <c r="I4350" t="s">
        <v>6935</v>
      </c>
    </row>
    <row r="4351" spans="1:9">
      <c r="A4351" t="s">
        <v>20416</v>
      </c>
      <c r="B4351" t="s">
        <v>65</v>
      </c>
      <c r="C4351">
        <v>38075</v>
      </c>
      <c r="D4351" t="s">
        <v>13152</v>
      </c>
      <c r="E4351" t="s">
        <v>32</v>
      </c>
      <c r="F4351">
        <v>16.260000000000002</v>
      </c>
      <c r="G4351">
        <v>16.260000000000002</v>
      </c>
      <c r="I4351" t="s">
        <v>6935</v>
      </c>
    </row>
    <row r="4352" spans="1:9">
      <c r="A4352" t="s">
        <v>20417</v>
      </c>
      <c r="B4352" t="s">
        <v>65</v>
      </c>
      <c r="C4352">
        <v>38102</v>
      </c>
      <c r="D4352" t="s">
        <v>13153</v>
      </c>
      <c r="E4352" t="s">
        <v>32</v>
      </c>
      <c r="F4352">
        <v>10.220000000000001</v>
      </c>
      <c r="G4352">
        <v>10.220000000000001</v>
      </c>
      <c r="I4352" t="s">
        <v>6935</v>
      </c>
    </row>
    <row r="4353" spans="1:9">
      <c r="A4353" t="s">
        <v>20418</v>
      </c>
      <c r="B4353" t="s">
        <v>65</v>
      </c>
      <c r="C4353">
        <v>7525</v>
      </c>
      <c r="D4353" t="s">
        <v>13154</v>
      </c>
      <c r="E4353" t="s">
        <v>32</v>
      </c>
      <c r="F4353">
        <v>46.23</v>
      </c>
      <c r="G4353">
        <v>46.23</v>
      </c>
      <c r="I4353" t="s">
        <v>6935</v>
      </c>
    </row>
    <row r="4354" spans="1:9">
      <c r="A4354" t="s">
        <v>20419</v>
      </c>
      <c r="B4354" t="s">
        <v>65</v>
      </c>
      <c r="C4354">
        <v>7524</v>
      </c>
      <c r="D4354" t="s">
        <v>13155</v>
      </c>
      <c r="E4354" t="s">
        <v>32</v>
      </c>
      <c r="F4354">
        <v>43.57</v>
      </c>
      <c r="G4354">
        <v>43.57</v>
      </c>
      <c r="I4354" t="s">
        <v>6935</v>
      </c>
    </row>
    <row r="4355" spans="1:9">
      <c r="A4355" t="s">
        <v>20420</v>
      </c>
      <c r="B4355" t="s">
        <v>65</v>
      </c>
      <c r="C4355">
        <v>38105</v>
      </c>
      <c r="D4355" t="s">
        <v>13156</v>
      </c>
      <c r="E4355" t="s">
        <v>32</v>
      </c>
      <c r="F4355">
        <v>11.19</v>
      </c>
      <c r="G4355">
        <v>11.19</v>
      </c>
      <c r="I4355" t="s">
        <v>6935</v>
      </c>
    </row>
    <row r="4356" spans="1:9">
      <c r="A4356" t="s">
        <v>20421</v>
      </c>
      <c r="B4356" t="s">
        <v>65</v>
      </c>
      <c r="C4356">
        <v>38084</v>
      </c>
      <c r="D4356" t="s">
        <v>13157</v>
      </c>
      <c r="E4356" t="s">
        <v>32</v>
      </c>
      <c r="F4356">
        <v>15.89</v>
      </c>
      <c r="G4356">
        <v>15.89</v>
      </c>
      <c r="I4356" t="s">
        <v>6935</v>
      </c>
    </row>
    <row r="4357" spans="1:9">
      <c r="A4357" t="s">
        <v>20422</v>
      </c>
      <c r="B4357" t="s">
        <v>65</v>
      </c>
      <c r="C4357">
        <v>38103</v>
      </c>
      <c r="D4357" t="s">
        <v>13158</v>
      </c>
      <c r="E4357" t="s">
        <v>32</v>
      </c>
      <c r="F4357">
        <v>16.8</v>
      </c>
      <c r="G4357">
        <v>16.8</v>
      </c>
      <c r="I4357" t="s">
        <v>6935</v>
      </c>
    </row>
    <row r="4358" spans="1:9">
      <c r="A4358" t="s">
        <v>20423</v>
      </c>
      <c r="B4358" t="s">
        <v>65</v>
      </c>
      <c r="C4358">
        <v>38082</v>
      </c>
      <c r="D4358" t="s">
        <v>13159</v>
      </c>
      <c r="E4358" t="s">
        <v>32</v>
      </c>
      <c r="F4358">
        <v>20.7</v>
      </c>
      <c r="G4358">
        <v>20.7</v>
      </c>
      <c r="I4358" t="s">
        <v>6935</v>
      </c>
    </row>
    <row r="4359" spans="1:9">
      <c r="A4359" t="s">
        <v>20424</v>
      </c>
      <c r="B4359" t="s">
        <v>65</v>
      </c>
      <c r="C4359">
        <v>38104</v>
      </c>
      <c r="D4359" t="s">
        <v>13160</v>
      </c>
      <c r="E4359" t="s">
        <v>32</v>
      </c>
      <c r="F4359">
        <v>32.9</v>
      </c>
      <c r="G4359">
        <v>32.9</v>
      </c>
      <c r="I4359" t="s">
        <v>6935</v>
      </c>
    </row>
    <row r="4360" spans="1:9">
      <c r="A4360" t="s">
        <v>20425</v>
      </c>
      <c r="B4360" t="s">
        <v>65</v>
      </c>
      <c r="C4360">
        <v>38083</v>
      </c>
      <c r="D4360" t="s">
        <v>13161</v>
      </c>
      <c r="E4360" t="s">
        <v>32</v>
      </c>
      <c r="F4360">
        <v>36.520000000000003</v>
      </c>
      <c r="G4360">
        <v>36.520000000000003</v>
      </c>
      <c r="I4360" t="s">
        <v>6935</v>
      </c>
    </row>
    <row r="4361" spans="1:9">
      <c r="A4361" t="s">
        <v>20426</v>
      </c>
      <c r="B4361" t="s">
        <v>65</v>
      </c>
      <c r="C4361">
        <v>38076</v>
      </c>
      <c r="D4361" t="s">
        <v>13162</v>
      </c>
      <c r="E4361" t="s">
        <v>32</v>
      </c>
      <c r="F4361">
        <v>18.23</v>
      </c>
      <c r="G4361">
        <v>18.23</v>
      </c>
      <c r="I4361" t="s">
        <v>6935</v>
      </c>
    </row>
    <row r="4362" spans="1:9">
      <c r="A4362" t="s">
        <v>20427</v>
      </c>
      <c r="B4362" t="s">
        <v>65</v>
      </c>
      <c r="C4362">
        <v>7592</v>
      </c>
      <c r="D4362" t="s">
        <v>13163</v>
      </c>
      <c r="E4362" t="s">
        <v>62</v>
      </c>
      <c r="F4362">
        <v>69</v>
      </c>
      <c r="G4362">
        <v>77.16</v>
      </c>
      <c r="I4362" t="s">
        <v>8951</v>
      </c>
    </row>
    <row r="4363" spans="1:9">
      <c r="A4363" t="s">
        <v>20428</v>
      </c>
      <c r="B4363" t="s">
        <v>65</v>
      </c>
      <c r="C4363">
        <v>40820</v>
      </c>
      <c r="D4363" t="s">
        <v>13164</v>
      </c>
      <c r="E4363" t="s">
        <v>6706</v>
      </c>
      <c r="F4363">
        <v>12083.58</v>
      </c>
      <c r="G4363">
        <v>13514.26</v>
      </c>
      <c r="I4363" t="s">
        <v>6935</v>
      </c>
    </row>
    <row r="4364" spans="1:9">
      <c r="A4364" t="s">
        <v>20429</v>
      </c>
      <c r="B4364" t="s">
        <v>65</v>
      </c>
      <c r="C4364">
        <v>11826</v>
      </c>
      <c r="D4364" t="s">
        <v>31939</v>
      </c>
      <c r="E4364" t="s">
        <v>32</v>
      </c>
      <c r="F4364">
        <v>88.04</v>
      </c>
      <c r="G4364">
        <v>88.04</v>
      </c>
      <c r="I4364" t="s">
        <v>6935</v>
      </c>
    </row>
    <row r="4365" spans="1:9">
      <c r="A4365" t="s">
        <v>20430</v>
      </c>
      <c r="B4365" t="s">
        <v>65</v>
      </c>
      <c r="C4365">
        <v>7606</v>
      </c>
      <c r="D4365" t="s">
        <v>31940</v>
      </c>
      <c r="E4365" t="s">
        <v>32</v>
      </c>
      <c r="F4365">
        <v>105.88</v>
      </c>
      <c r="G4365">
        <v>105.88</v>
      </c>
      <c r="I4365" t="s">
        <v>6935</v>
      </c>
    </row>
    <row r="4366" spans="1:9">
      <c r="A4366" t="s">
        <v>20431</v>
      </c>
      <c r="B4366" t="s">
        <v>65</v>
      </c>
      <c r="C4366">
        <v>11825</v>
      </c>
      <c r="D4366" t="s">
        <v>13165</v>
      </c>
      <c r="E4366" t="s">
        <v>32</v>
      </c>
      <c r="F4366">
        <v>111.38</v>
      </c>
      <c r="G4366">
        <v>111.38</v>
      </c>
      <c r="I4366" t="s">
        <v>6935</v>
      </c>
    </row>
    <row r="4367" spans="1:9">
      <c r="A4367" t="s">
        <v>20432</v>
      </c>
      <c r="B4367" t="s">
        <v>65</v>
      </c>
      <c r="C4367">
        <v>11767</v>
      </c>
      <c r="D4367" t="s">
        <v>13166</v>
      </c>
      <c r="E4367" t="s">
        <v>32</v>
      </c>
      <c r="F4367">
        <v>296.64999999999998</v>
      </c>
      <c r="G4367">
        <v>296.64999999999998</v>
      </c>
      <c r="I4367" t="s">
        <v>6935</v>
      </c>
    </row>
    <row r="4368" spans="1:9">
      <c r="A4368" t="s">
        <v>20433</v>
      </c>
      <c r="B4368" t="s">
        <v>65</v>
      </c>
      <c r="C4368">
        <v>11763</v>
      </c>
      <c r="D4368" t="s">
        <v>13167</v>
      </c>
      <c r="E4368" t="s">
        <v>32</v>
      </c>
      <c r="F4368">
        <v>231.21</v>
      </c>
      <c r="G4368">
        <v>231.21</v>
      </c>
      <c r="I4368" t="s">
        <v>6935</v>
      </c>
    </row>
    <row r="4369" spans="1:9">
      <c r="A4369" t="s">
        <v>20434</v>
      </c>
      <c r="B4369" t="s">
        <v>65</v>
      </c>
      <c r="C4369">
        <v>11764</v>
      </c>
      <c r="D4369" t="s">
        <v>13168</v>
      </c>
      <c r="E4369" t="s">
        <v>32</v>
      </c>
      <c r="F4369">
        <v>189.69</v>
      </c>
      <c r="G4369">
        <v>189.69</v>
      </c>
      <c r="I4369" t="s">
        <v>6935</v>
      </c>
    </row>
    <row r="4370" spans="1:9">
      <c r="A4370" t="s">
        <v>20435</v>
      </c>
      <c r="B4370" t="s">
        <v>65</v>
      </c>
      <c r="C4370">
        <v>11829</v>
      </c>
      <c r="D4370" t="s">
        <v>13169</v>
      </c>
      <c r="E4370" t="s">
        <v>32</v>
      </c>
      <c r="F4370">
        <v>45.85</v>
      </c>
      <c r="G4370">
        <v>45.85</v>
      </c>
      <c r="I4370" t="s">
        <v>6935</v>
      </c>
    </row>
    <row r="4371" spans="1:9">
      <c r="A4371" t="s">
        <v>20436</v>
      </c>
      <c r="B4371" t="s">
        <v>65</v>
      </c>
      <c r="C4371">
        <v>11830</v>
      </c>
      <c r="D4371" t="s">
        <v>13170</v>
      </c>
      <c r="E4371" t="s">
        <v>32</v>
      </c>
      <c r="F4371">
        <v>49.51</v>
      </c>
      <c r="G4371">
        <v>49.51</v>
      </c>
      <c r="I4371" t="s">
        <v>6935</v>
      </c>
    </row>
    <row r="4372" spans="1:9">
      <c r="A4372" t="s">
        <v>20437</v>
      </c>
      <c r="B4372" t="s">
        <v>65</v>
      </c>
      <c r="C4372">
        <v>11765</v>
      </c>
      <c r="D4372" t="s">
        <v>13171</v>
      </c>
      <c r="E4372" t="s">
        <v>32</v>
      </c>
      <c r="F4372">
        <v>126.42</v>
      </c>
      <c r="G4372">
        <v>126.42</v>
      </c>
      <c r="I4372" t="s">
        <v>6935</v>
      </c>
    </row>
    <row r="4373" spans="1:9">
      <c r="A4373" t="s">
        <v>20438</v>
      </c>
      <c r="B4373" t="s">
        <v>65</v>
      </c>
      <c r="C4373">
        <v>11766</v>
      </c>
      <c r="D4373" t="s">
        <v>13172</v>
      </c>
      <c r="E4373" t="s">
        <v>32</v>
      </c>
      <c r="F4373">
        <v>69.150000000000006</v>
      </c>
      <c r="G4373">
        <v>69.150000000000006</v>
      </c>
      <c r="I4373" t="s">
        <v>6935</v>
      </c>
    </row>
    <row r="4374" spans="1:9">
      <c r="A4374" t="s">
        <v>20439</v>
      </c>
      <c r="B4374" t="s">
        <v>65</v>
      </c>
      <c r="C4374">
        <v>11824</v>
      </c>
      <c r="D4374" t="s">
        <v>13173</v>
      </c>
      <c r="E4374" t="s">
        <v>32</v>
      </c>
      <c r="F4374">
        <v>81.33</v>
      </c>
      <c r="G4374">
        <v>81.33</v>
      </c>
      <c r="I4374" t="s">
        <v>6935</v>
      </c>
    </row>
    <row r="4375" spans="1:9">
      <c r="A4375" t="s">
        <v>20440</v>
      </c>
      <c r="B4375" t="s">
        <v>65</v>
      </c>
      <c r="C4375">
        <v>44045</v>
      </c>
      <c r="D4375" t="s">
        <v>13174</v>
      </c>
      <c r="E4375" t="s">
        <v>32</v>
      </c>
      <c r="F4375">
        <v>286.41000000000003</v>
      </c>
      <c r="G4375">
        <v>286.41000000000003</v>
      </c>
      <c r="I4375" t="s">
        <v>6935</v>
      </c>
    </row>
    <row r="4376" spans="1:9">
      <c r="A4376" t="s">
        <v>20441</v>
      </c>
      <c r="B4376" t="s">
        <v>65</v>
      </c>
      <c r="C4376">
        <v>39702</v>
      </c>
      <c r="D4376" t="s">
        <v>13175</v>
      </c>
      <c r="E4376" t="s">
        <v>32</v>
      </c>
      <c r="F4376">
        <v>1902.17</v>
      </c>
      <c r="G4376">
        <v>1902.17</v>
      </c>
      <c r="I4376" t="s">
        <v>6935</v>
      </c>
    </row>
    <row r="4377" spans="1:9">
      <c r="A4377" t="s">
        <v>20442</v>
      </c>
      <c r="B4377" t="s">
        <v>65</v>
      </c>
      <c r="C4377">
        <v>13415</v>
      </c>
      <c r="D4377" t="s">
        <v>13176</v>
      </c>
      <c r="E4377" t="s">
        <v>32</v>
      </c>
      <c r="F4377">
        <v>62.45</v>
      </c>
      <c r="G4377">
        <v>62.45</v>
      </c>
      <c r="I4377" t="s">
        <v>8951</v>
      </c>
    </row>
    <row r="4378" spans="1:9">
      <c r="A4378" t="s">
        <v>20443</v>
      </c>
      <c r="B4378" t="s">
        <v>65</v>
      </c>
      <c r="C4378">
        <v>7602</v>
      </c>
      <c r="D4378" t="s">
        <v>13177</v>
      </c>
      <c r="E4378" t="s">
        <v>32</v>
      </c>
      <c r="F4378">
        <v>39.85</v>
      </c>
      <c r="G4378">
        <v>39.85</v>
      </c>
      <c r="I4378" t="s">
        <v>6935</v>
      </c>
    </row>
    <row r="4379" spans="1:9">
      <c r="A4379" t="s">
        <v>20444</v>
      </c>
      <c r="B4379" t="s">
        <v>65</v>
      </c>
      <c r="C4379">
        <v>7603</v>
      </c>
      <c r="D4379" t="s">
        <v>13178</v>
      </c>
      <c r="E4379" t="s">
        <v>32</v>
      </c>
      <c r="F4379">
        <v>33.81</v>
      </c>
      <c r="G4379">
        <v>33.81</v>
      </c>
      <c r="I4379" t="s">
        <v>6935</v>
      </c>
    </row>
    <row r="4380" spans="1:9">
      <c r="A4380" t="s">
        <v>20445</v>
      </c>
      <c r="B4380" t="s">
        <v>65</v>
      </c>
      <c r="C4380">
        <v>11777</v>
      </c>
      <c r="D4380" t="s">
        <v>13179</v>
      </c>
      <c r="E4380" t="s">
        <v>32</v>
      </c>
      <c r="F4380">
        <v>199.49</v>
      </c>
      <c r="G4380">
        <v>199.49</v>
      </c>
      <c r="I4380" t="s">
        <v>6935</v>
      </c>
    </row>
    <row r="4381" spans="1:9">
      <c r="A4381" t="s">
        <v>20446</v>
      </c>
      <c r="B4381" t="s">
        <v>65</v>
      </c>
      <c r="C4381">
        <v>13417</v>
      </c>
      <c r="D4381" t="s">
        <v>13180</v>
      </c>
      <c r="E4381" t="s">
        <v>32</v>
      </c>
      <c r="F4381">
        <v>81.33</v>
      </c>
      <c r="G4381">
        <v>81.33</v>
      </c>
      <c r="I4381" t="s">
        <v>6935</v>
      </c>
    </row>
    <row r="4382" spans="1:9">
      <c r="A4382" t="s">
        <v>20447</v>
      </c>
      <c r="B4382" t="s">
        <v>65</v>
      </c>
      <c r="C4382">
        <v>36791</v>
      </c>
      <c r="D4382" t="s">
        <v>13181</v>
      </c>
      <c r="E4382" t="s">
        <v>32</v>
      </c>
      <c r="F4382">
        <v>122.07</v>
      </c>
      <c r="G4382">
        <v>122.07</v>
      </c>
      <c r="I4382" t="s">
        <v>6935</v>
      </c>
    </row>
    <row r="4383" spans="1:9">
      <c r="A4383" t="s">
        <v>20448</v>
      </c>
      <c r="B4383" t="s">
        <v>65</v>
      </c>
      <c r="C4383">
        <v>36795</v>
      </c>
      <c r="D4383" t="s">
        <v>13182</v>
      </c>
      <c r="E4383" t="s">
        <v>32</v>
      </c>
      <c r="F4383">
        <v>1543.44</v>
      </c>
      <c r="G4383">
        <v>1543.44</v>
      </c>
      <c r="I4383" t="s">
        <v>6935</v>
      </c>
    </row>
    <row r="4384" spans="1:9">
      <c r="A4384" t="s">
        <v>20449</v>
      </c>
      <c r="B4384" t="s">
        <v>65</v>
      </c>
      <c r="C4384">
        <v>36796</v>
      </c>
      <c r="D4384" t="s">
        <v>13183</v>
      </c>
      <c r="E4384" t="s">
        <v>32</v>
      </c>
      <c r="F4384">
        <v>128.26</v>
      </c>
      <c r="G4384">
        <v>128.26</v>
      </c>
      <c r="I4384" t="s">
        <v>6935</v>
      </c>
    </row>
    <row r="4385" spans="1:9">
      <c r="A4385" t="s">
        <v>20450</v>
      </c>
      <c r="B4385" t="s">
        <v>65</v>
      </c>
      <c r="C4385">
        <v>36792</v>
      </c>
      <c r="D4385" t="s">
        <v>13184</v>
      </c>
      <c r="E4385" t="s">
        <v>32</v>
      </c>
      <c r="F4385">
        <v>162.47</v>
      </c>
      <c r="G4385">
        <v>162.47</v>
      </c>
      <c r="I4385" t="s">
        <v>6935</v>
      </c>
    </row>
    <row r="4386" spans="1:9">
      <c r="A4386" t="s">
        <v>20451</v>
      </c>
      <c r="B4386" t="s">
        <v>65</v>
      </c>
      <c r="C4386">
        <v>11773</v>
      </c>
      <c r="D4386" t="s">
        <v>13185</v>
      </c>
      <c r="E4386" t="s">
        <v>32</v>
      </c>
      <c r="F4386">
        <v>108.15</v>
      </c>
      <c r="G4386">
        <v>108.15</v>
      </c>
      <c r="I4386" t="s">
        <v>6935</v>
      </c>
    </row>
    <row r="4387" spans="1:9">
      <c r="A4387" t="s">
        <v>20452</v>
      </c>
      <c r="B4387" t="s">
        <v>65</v>
      </c>
      <c r="C4387">
        <v>11762</v>
      </c>
      <c r="D4387" t="s">
        <v>13186</v>
      </c>
      <c r="E4387" t="s">
        <v>32</v>
      </c>
      <c r="F4387">
        <v>51.3</v>
      </c>
      <c r="G4387">
        <v>51.3</v>
      </c>
      <c r="I4387" t="s">
        <v>6935</v>
      </c>
    </row>
    <row r="4388" spans="1:9">
      <c r="A4388" t="s">
        <v>20453</v>
      </c>
      <c r="B4388" t="s">
        <v>65</v>
      </c>
      <c r="C4388">
        <v>7604</v>
      </c>
      <c r="D4388" t="s">
        <v>13187</v>
      </c>
      <c r="E4388" t="s">
        <v>32</v>
      </c>
      <c r="F4388">
        <v>43.43</v>
      </c>
      <c r="G4388">
        <v>43.43</v>
      </c>
      <c r="I4388" t="s">
        <v>6935</v>
      </c>
    </row>
    <row r="4389" spans="1:9">
      <c r="A4389" t="s">
        <v>20454</v>
      </c>
      <c r="B4389" t="s">
        <v>65</v>
      </c>
      <c r="C4389">
        <v>13984</v>
      </c>
      <c r="D4389" t="s">
        <v>13188</v>
      </c>
      <c r="E4389" t="s">
        <v>32</v>
      </c>
      <c r="F4389">
        <v>63.12</v>
      </c>
      <c r="G4389">
        <v>63.12</v>
      </c>
      <c r="I4389" t="s">
        <v>6935</v>
      </c>
    </row>
    <row r="4390" spans="1:9">
      <c r="A4390" t="s">
        <v>20455</v>
      </c>
      <c r="B4390" t="s">
        <v>65</v>
      </c>
      <c r="C4390">
        <v>11772</v>
      </c>
      <c r="D4390" t="s">
        <v>13189</v>
      </c>
      <c r="E4390" t="s">
        <v>32</v>
      </c>
      <c r="F4390">
        <v>108.49</v>
      </c>
      <c r="G4390">
        <v>108.49</v>
      </c>
      <c r="I4390" t="s">
        <v>6935</v>
      </c>
    </row>
    <row r="4391" spans="1:9">
      <c r="A4391" t="s">
        <v>20456</v>
      </c>
      <c r="B4391" t="s">
        <v>65</v>
      </c>
      <c r="C4391">
        <v>13983</v>
      </c>
      <c r="D4391" t="s">
        <v>13190</v>
      </c>
      <c r="E4391" t="s">
        <v>32</v>
      </c>
      <c r="F4391">
        <v>82.16</v>
      </c>
      <c r="G4391">
        <v>82.16</v>
      </c>
      <c r="I4391" t="s">
        <v>6935</v>
      </c>
    </row>
    <row r="4392" spans="1:9">
      <c r="A4392" t="s">
        <v>20457</v>
      </c>
      <c r="B4392" t="s">
        <v>65</v>
      </c>
      <c r="C4392">
        <v>13416</v>
      </c>
      <c r="D4392" t="s">
        <v>13191</v>
      </c>
      <c r="E4392" t="s">
        <v>32</v>
      </c>
      <c r="F4392">
        <v>72.98</v>
      </c>
      <c r="G4392">
        <v>72.98</v>
      </c>
      <c r="I4392" t="s">
        <v>6935</v>
      </c>
    </row>
    <row r="4393" spans="1:9">
      <c r="A4393" t="s">
        <v>20458</v>
      </c>
      <c r="B4393" t="s">
        <v>65</v>
      </c>
      <c r="C4393">
        <v>40329</v>
      </c>
      <c r="D4393" t="s">
        <v>31941</v>
      </c>
      <c r="E4393" t="s">
        <v>32</v>
      </c>
      <c r="F4393">
        <v>28.73</v>
      </c>
      <c r="G4393">
        <v>28.73</v>
      </c>
      <c r="I4393" t="s">
        <v>8951</v>
      </c>
    </row>
    <row r="4394" spans="1:9">
      <c r="A4394" t="s">
        <v>20459</v>
      </c>
      <c r="B4394" t="s">
        <v>65</v>
      </c>
      <c r="C4394">
        <v>11823</v>
      </c>
      <c r="D4394" t="s">
        <v>13192</v>
      </c>
      <c r="E4394" t="s">
        <v>32</v>
      </c>
      <c r="F4394">
        <v>12.1</v>
      </c>
      <c r="G4394">
        <v>12.1</v>
      </c>
      <c r="I4394" t="s">
        <v>6935</v>
      </c>
    </row>
    <row r="4395" spans="1:9">
      <c r="A4395" t="s">
        <v>20460</v>
      </c>
      <c r="B4395" t="s">
        <v>65</v>
      </c>
      <c r="C4395">
        <v>11822</v>
      </c>
      <c r="D4395" t="s">
        <v>13193</v>
      </c>
      <c r="E4395" t="s">
        <v>32</v>
      </c>
      <c r="F4395">
        <v>34.65</v>
      </c>
      <c r="G4395">
        <v>34.65</v>
      </c>
      <c r="I4395" t="s">
        <v>6935</v>
      </c>
    </row>
    <row r="4396" spans="1:9">
      <c r="A4396" t="s">
        <v>20461</v>
      </c>
      <c r="B4396" t="s">
        <v>65</v>
      </c>
      <c r="C4396">
        <v>11831</v>
      </c>
      <c r="D4396" t="s">
        <v>13194</v>
      </c>
      <c r="E4396" t="s">
        <v>32</v>
      </c>
      <c r="F4396">
        <v>20.85</v>
      </c>
      <c r="G4396">
        <v>20.85</v>
      </c>
      <c r="I4396" t="s">
        <v>6935</v>
      </c>
    </row>
    <row r="4397" spans="1:9">
      <c r="A4397" t="s">
        <v>20462</v>
      </c>
      <c r="B4397" t="s">
        <v>65</v>
      </c>
      <c r="C4397">
        <v>45249</v>
      </c>
      <c r="D4397" t="s">
        <v>15730</v>
      </c>
      <c r="E4397" t="s">
        <v>32</v>
      </c>
      <c r="F4397">
        <v>164.86</v>
      </c>
      <c r="G4397">
        <v>164.86</v>
      </c>
      <c r="I4397" t="s">
        <v>6935</v>
      </c>
    </row>
    <row r="4398" spans="1:9">
      <c r="A4398" t="s">
        <v>20463</v>
      </c>
      <c r="B4398" t="s">
        <v>65</v>
      </c>
      <c r="C4398">
        <v>7613</v>
      </c>
      <c r="D4398" t="s">
        <v>13195</v>
      </c>
      <c r="E4398" t="s">
        <v>32</v>
      </c>
      <c r="F4398">
        <v>124299.27</v>
      </c>
      <c r="G4398">
        <v>124299.27</v>
      </c>
      <c r="I4398" t="s">
        <v>6935</v>
      </c>
    </row>
    <row r="4399" spans="1:9">
      <c r="A4399" t="s">
        <v>20464</v>
      </c>
      <c r="B4399" t="s">
        <v>65</v>
      </c>
      <c r="C4399">
        <v>7619</v>
      </c>
      <c r="D4399" t="s">
        <v>13196</v>
      </c>
      <c r="E4399" t="s">
        <v>32</v>
      </c>
      <c r="F4399">
        <v>19214</v>
      </c>
      <c r="G4399">
        <v>19214</v>
      </c>
      <c r="I4399" t="s">
        <v>6935</v>
      </c>
    </row>
    <row r="4400" spans="1:9">
      <c r="A4400" t="s">
        <v>20465</v>
      </c>
      <c r="B4400" t="s">
        <v>65</v>
      </c>
      <c r="C4400">
        <v>12076</v>
      </c>
      <c r="D4400" t="s">
        <v>13197</v>
      </c>
      <c r="E4400" t="s">
        <v>32</v>
      </c>
      <c r="F4400">
        <v>8813.76</v>
      </c>
      <c r="G4400">
        <v>8813.76</v>
      </c>
      <c r="I4400" t="s">
        <v>6935</v>
      </c>
    </row>
    <row r="4401" spans="1:9">
      <c r="A4401" t="s">
        <v>20466</v>
      </c>
      <c r="B4401" t="s">
        <v>65</v>
      </c>
      <c r="C4401">
        <v>7614</v>
      </c>
      <c r="D4401" t="s">
        <v>13198</v>
      </c>
      <c r="E4401" t="s">
        <v>32</v>
      </c>
      <c r="F4401">
        <v>24233.439999999999</v>
      </c>
      <c r="G4401">
        <v>24233.439999999999</v>
      </c>
      <c r="I4401" t="s">
        <v>6935</v>
      </c>
    </row>
    <row r="4402" spans="1:9">
      <c r="A4402" t="s">
        <v>20467</v>
      </c>
      <c r="B4402" t="s">
        <v>65</v>
      </c>
      <c r="C4402">
        <v>7618</v>
      </c>
      <c r="D4402" t="s">
        <v>13199</v>
      </c>
      <c r="E4402" t="s">
        <v>32</v>
      </c>
      <c r="F4402">
        <v>157172.09</v>
      </c>
      <c r="G4402">
        <v>157172.09</v>
      </c>
      <c r="I4402" t="s">
        <v>6935</v>
      </c>
    </row>
    <row r="4403" spans="1:9">
      <c r="A4403" t="s">
        <v>20468</v>
      </c>
      <c r="B4403" t="s">
        <v>65</v>
      </c>
      <c r="C4403">
        <v>7620</v>
      </c>
      <c r="D4403" t="s">
        <v>13200</v>
      </c>
      <c r="E4403" t="s">
        <v>32</v>
      </c>
      <c r="F4403">
        <v>33995.949999999997</v>
      </c>
      <c r="G4403">
        <v>33995.949999999997</v>
      </c>
      <c r="I4403" t="s">
        <v>6935</v>
      </c>
    </row>
    <row r="4404" spans="1:9">
      <c r="A4404" t="s">
        <v>20469</v>
      </c>
      <c r="B4404" t="s">
        <v>65</v>
      </c>
      <c r="C4404">
        <v>7610</v>
      </c>
      <c r="D4404" t="s">
        <v>13201</v>
      </c>
      <c r="E4404" t="s">
        <v>32</v>
      </c>
      <c r="F4404">
        <v>10765.38</v>
      </c>
      <c r="G4404">
        <v>10765.38</v>
      </c>
      <c r="I4404" t="s">
        <v>6935</v>
      </c>
    </row>
    <row r="4405" spans="1:9">
      <c r="A4405" t="s">
        <v>20470</v>
      </c>
      <c r="B4405" t="s">
        <v>65</v>
      </c>
      <c r="C4405">
        <v>7615</v>
      </c>
      <c r="D4405" t="s">
        <v>13202</v>
      </c>
      <c r="E4405" t="s">
        <v>32</v>
      </c>
      <c r="F4405">
        <v>39661.94</v>
      </c>
      <c r="G4405">
        <v>39661.94</v>
      </c>
      <c r="I4405" t="s">
        <v>6935</v>
      </c>
    </row>
    <row r="4406" spans="1:9">
      <c r="A4406" t="s">
        <v>20471</v>
      </c>
      <c r="B4406" t="s">
        <v>65</v>
      </c>
      <c r="C4406">
        <v>7617</v>
      </c>
      <c r="D4406" t="s">
        <v>13203</v>
      </c>
      <c r="E4406" t="s">
        <v>32</v>
      </c>
      <c r="F4406">
        <v>12024.49</v>
      </c>
      <c r="G4406">
        <v>12024.49</v>
      </c>
      <c r="I4406" t="s">
        <v>6935</v>
      </c>
    </row>
    <row r="4407" spans="1:9">
      <c r="A4407" t="s">
        <v>20472</v>
      </c>
      <c r="B4407" t="s">
        <v>65</v>
      </c>
      <c r="C4407">
        <v>7616</v>
      </c>
      <c r="D4407" t="s">
        <v>13204</v>
      </c>
      <c r="E4407" t="s">
        <v>32</v>
      </c>
      <c r="F4407">
        <v>64721.99</v>
      </c>
      <c r="G4407">
        <v>64721.99</v>
      </c>
      <c r="I4407" t="s">
        <v>6935</v>
      </c>
    </row>
    <row r="4408" spans="1:9">
      <c r="A4408" t="s">
        <v>20473</v>
      </c>
      <c r="B4408" t="s">
        <v>65</v>
      </c>
      <c r="C4408">
        <v>7611</v>
      </c>
      <c r="D4408" t="s">
        <v>13205</v>
      </c>
      <c r="E4408" t="s">
        <v>32</v>
      </c>
      <c r="F4408">
        <v>15550</v>
      </c>
      <c r="G4408">
        <v>15550</v>
      </c>
      <c r="I4408" t="s">
        <v>8951</v>
      </c>
    </row>
    <row r="4409" spans="1:9">
      <c r="A4409" t="s">
        <v>20474</v>
      </c>
      <c r="B4409" t="s">
        <v>65</v>
      </c>
      <c r="C4409">
        <v>7612</v>
      </c>
      <c r="D4409" t="s">
        <v>13206</v>
      </c>
      <c r="E4409" t="s">
        <v>32</v>
      </c>
      <c r="F4409">
        <v>88777.27</v>
      </c>
      <c r="G4409">
        <v>88777.27</v>
      </c>
      <c r="I4409" t="s">
        <v>6935</v>
      </c>
    </row>
    <row r="4410" spans="1:9">
      <c r="A4410" t="s">
        <v>20475</v>
      </c>
      <c r="B4410" t="s">
        <v>65</v>
      </c>
      <c r="C4410">
        <v>37371</v>
      </c>
      <c r="D4410" t="s">
        <v>13207</v>
      </c>
      <c r="E4410" t="s">
        <v>62</v>
      </c>
      <c r="F4410">
        <v>1.01</v>
      </c>
      <c r="G4410">
        <v>1.01</v>
      </c>
      <c r="I4410" t="s">
        <v>8951</v>
      </c>
    </row>
    <row r="4411" spans="1:9">
      <c r="A4411" t="s">
        <v>20476</v>
      </c>
      <c r="B4411" t="s">
        <v>65</v>
      </c>
      <c r="C4411">
        <v>40861</v>
      </c>
      <c r="D4411" t="s">
        <v>13208</v>
      </c>
      <c r="E4411" t="s">
        <v>6706</v>
      </c>
      <c r="F4411">
        <v>189.56</v>
      </c>
      <c r="G4411">
        <v>189.56</v>
      </c>
      <c r="I4411" t="s">
        <v>8951</v>
      </c>
    </row>
    <row r="4412" spans="1:9">
      <c r="A4412" t="s">
        <v>20477</v>
      </c>
      <c r="B4412" t="s">
        <v>65</v>
      </c>
      <c r="C4412">
        <v>36509</v>
      </c>
      <c r="D4412" t="s">
        <v>13209</v>
      </c>
      <c r="E4412" t="s">
        <v>32</v>
      </c>
      <c r="F4412">
        <v>1123009.1000000001</v>
      </c>
      <c r="G4412">
        <v>1123009.1000000001</v>
      </c>
      <c r="I4412" t="s">
        <v>6935</v>
      </c>
    </row>
    <row r="4413" spans="1:9">
      <c r="A4413" t="s">
        <v>20478</v>
      </c>
      <c r="B4413" t="s">
        <v>65</v>
      </c>
      <c r="C4413">
        <v>36510</v>
      </c>
      <c r="D4413" t="s">
        <v>13210</v>
      </c>
      <c r="E4413" t="s">
        <v>32</v>
      </c>
      <c r="F4413">
        <v>1105993.83</v>
      </c>
      <c r="G4413">
        <v>1105993.83</v>
      </c>
      <c r="I4413" t="s">
        <v>6935</v>
      </c>
    </row>
    <row r="4414" spans="1:9">
      <c r="A4414" t="s">
        <v>20479</v>
      </c>
      <c r="B4414" t="s">
        <v>65</v>
      </c>
      <c r="C4414">
        <v>25020</v>
      </c>
      <c r="D4414" t="s">
        <v>13211</v>
      </c>
      <c r="E4414" t="s">
        <v>32</v>
      </c>
      <c r="F4414">
        <v>4556305.49</v>
      </c>
      <c r="G4414">
        <v>4556305.49</v>
      </c>
      <c r="I4414" t="s">
        <v>6935</v>
      </c>
    </row>
    <row r="4415" spans="1:9">
      <c r="A4415" t="s">
        <v>20480</v>
      </c>
      <c r="B4415" t="s">
        <v>65</v>
      </c>
      <c r="C4415">
        <v>7622</v>
      </c>
      <c r="D4415" t="s">
        <v>13212</v>
      </c>
      <c r="E4415" t="s">
        <v>32</v>
      </c>
      <c r="F4415">
        <v>1072975.67</v>
      </c>
      <c r="G4415">
        <v>1072975.67</v>
      </c>
      <c r="I4415" t="s">
        <v>6935</v>
      </c>
    </row>
    <row r="4416" spans="1:9">
      <c r="A4416" t="s">
        <v>20481</v>
      </c>
      <c r="B4416" t="s">
        <v>65</v>
      </c>
      <c r="C4416">
        <v>7624</v>
      </c>
      <c r="D4416" t="s">
        <v>13213</v>
      </c>
      <c r="E4416" t="s">
        <v>32</v>
      </c>
      <c r="F4416">
        <v>1391000</v>
      </c>
      <c r="G4416">
        <v>1391000</v>
      </c>
      <c r="I4416" t="s">
        <v>8951</v>
      </c>
    </row>
    <row r="4417" spans="1:9">
      <c r="A4417" t="s">
        <v>20482</v>
      </c>
      <c r="B4417" t="s">
        <v>65</v>
      </c>
      <c r="C4417">
        <v>7625</v>
      </c>
      <c r="D4417" t="s">
        <v>13214</v>
      </c>
      <c r="E4417" t="s">
        <v>32</v>
      </c>
      <c r="F4417">
        <v>1382492.22</v>
      </c>
      <c r="G4417">
        <v>1382492.22</v>
      </c>
      <c r="I4417" t="s">
        <v>6935</v>
      </c>
    </row>
    <row r="4418" spans="1:9">
      <c r="A4418" t="s">
        <v>20483</v>
      </c>
      <c r="B4418" t="s">
        <v>65</v>
      </c>
      <c r="C4418">
        <v>7623</v>
      </c>
      <c r="D4418" t="s">
        <v>13215</v>
      </c>
      <c r="E4418" t="s">
        <v>32</v>
      </c>
      <c r="F4418">
        <v>4556305.49</v>
      </c>
      <c r="G4418">
        <v>4556305.49</v>
      </c>
      <c r="I4418" t="s">
        <v>6935</v>
      </c>
    </row>
    <row r="4419" spans="1:9">
      <c r="A4419" t="s">
        <v>20484</v>
      </c>
      <c r="B4419" t="s">
        <v>65</v>
      </c>
      <c r="C4419">
        <v>36508</v>
      </c>
      <c r="D4419" t="s">
        <v>13216</v>
      </c>
      <c r="E4419" t="s">
        <v>32</v>
      </c>
      <c r="F4419">
        <v>2049151.37</v>
      </c>
      <c r="G4419">
        <v>2049151.37</v>
      </c>
      <c r="I4419" t="s">
        <v>6935</v>
      </c>
    </row>
    <row r="4420" spans="1:9">
      <c r="A4420" t="s">
        <v>20485</v>
      </c>
      <c r="B4420" t="s">
        <v>65</v>
      </c>
      <c r="C4420">
        <v>13238</v>
      </c>
      <c r="D4420" t="s">
        <v>13217</v>
      </c>
      <c r="E4420" t="s">
        <v>32</v>
      </c>
      <c r="F4420">
        <v>312056.05</v>
      </c>
      <c r="G4420">
        <v>312056.05</v>
      </c>
      <c r="I4420" t="s">
        <v>6935</v>
      </c>
    </row>
    <row r="4421" spans="1:9">
      <c r="A4421" t="s">
        <v>20486</v>
      </c>
      <c r="B4421" t="s">
        <v>65</v>
      </c>
      <c r="C4421">
        <v>36511</v>
      </c>
      <c r="D4421" t="s">
        <v>13218</v>
      </c>
      <c r="E4421" t="s">
        <v>32</v>
      </c>
      <c r="F4421">
        <v>361588.76</v>
      </c>
      <c r="G4421">
        <v>361588.76</v>
      </c>
      <c r="I4421" t="s">
        <v>6935</v>
      </c>
    </row>
    <row r="4422" spans="1:9">
      <c r="A4422" t="s">
        <v>20487</v>
      </c>
      <c r="B4422" t="s">
        <v>65</v>
      </c>
      <c r="C4422">
        <v>36515</v>
      </c>
      <c r="D4422" t="s">
        <v>13219</v>
      </c>
      <c r="E4422" t="s">
        <v>32</v>
      </c>
      <c r="F4422">
        <v>106495.31</v>
      </c>
      <c r="G4422">
        <v>106495.31</v>
      </c>
      <c r="I4422" t="s">
        <v>6935</v>
      </c>
    </row>
    <row r="4423" spans="1:9">
      <c r="A4423" t="s">
        <v>20488</v>
      </c>
      <c r="B4423" t="s">
        <v>65</v>
      </c>
      <c r="C4423">
        <v>10598</v>
      </c>
      <c r="D4423" t="s">
        <v>13220</v>
      </c>
      <c r="E4423" t="s">
        <v>32</v>
      </c>
      <c r="F4423">
        <v>172698.23999999999</v>
      </c>
      <c r="G4423">
        <v>172698.23999999999</v>
      </c>
      <c r="I4423" t="s">
        <v>6935</v>
      </c>
    </row>
    <row r="4424" spans="1:9">
      <c r="A4424" t="s">
        <v>20489</v>
      </c>
      <c r="B4424" t="s">
        <v>65</v>
      </c>
      <c r="C4424">
        <v>7640</v>
      </c>
      <c r="D4424" t="s">
        <v>13221</v>
      </c>
      <c r="E4424" t="s">
        <v>32</v>
      </c>
      <c r="F4424">
        <v>265000</v>
      </c>
      <c r="G4424">
        <v>265000</v>
      </c>
      <c r="I4424" t="s">
        <v>8951</v>
      </c>
    </row>
    <row r="4425" spans="1:9">
      <c r="A4425" t="s">
        <v>20490</v>
      </c>
      <c r="B4425" t="s">
        <v>65</v>
      </c>
      <c r="C4425">
        <v>36513</v>
      </c>
      <c r="D4425" t="s">
        <v>13222</v>
      </c>
      <c r="E4425" t="s">
        <v>32</v>
      </c>
      <c r="F4425">
        <v>255279.19</v>
      </c>
      <c r="G4425">
        <v>255279.19</v>
      </c>
      <c r="I4425" t="s">
        <v>6935</v>
      </c>
    </row>
    <row r="4426" spans="1:9">
      <c r="A4426" t="s">
        <v>20491</v>
      </c>
      <c r="B4426" t="s">
        <v>65</v>
      </c>
      <c r="C4426">
        <v>36514</v>
      </c>
      <c r="D4426" t="s">
        <v>13223</v>
      </c>
      <c r="E4426" t="s">
        <v>32</v>
      </c>
      <c r="F4426">
        <v>284813.06</v>
      </c>
      <c r="G4426">
        <v>284813.06</v>
      </c>
      <c r="I4426" t="s">
        <v>6935</v>
      </c>
    </row>
    <row r="4427" spans="1:9">
      <c r="A4427" t="s">
        <v>20492</v>
      </c>
      <c r="B4427" t="s">
        <v>65</v>
      </c>
      <c r="C4427">
        <v>11572</v>
      </c>
      <c r="D4427" t="s">
        <v>13224</v>
      </c>
      <c r="E4427" t="s">
        <v>32</v>
      </c>
      <c r="F4427">
        <v>28.39</v>
      </c>
      <c r="G4427">
        <v>28.39</v>
      </c>
      <c r="I4427" t="s">
        <v>6935</v>
      </c>
    </row>
    <row r="4428" spans="1:9">
      <c r="A4428" t="s">
        <v>20493</v>
      </c>
      <c r="B4428" t="s">
        <v>65</v>
      </c>
      <c r="C4428">
        <v>36149</v>
      </c>
      <c r="D4428" t="s">
        <v>13225</v>
      </c>
      <c r="E4428" t="s">
        <v>32</v>
      </c>
      <c r="F4428">
        <v>192.18</v>
      </c>
      <c r="G4428">
        <v>192.18</v>
      </c>
      <c r="I4428" t="s">
        <v>6935</v>
      </c>
    </row>
    <row r="4429" spans="1:9">
      <c r="A4429" t="s">
        <v>20494</v>
      </c>
      <c r="B4429" t="s">
        <v>65</v>
      </c>
      <c r="C4429">
        <v>42407</v>
      </c>
      <c r="D4429" t="s">
        <v>13226</v>
      </c>
      <c r="E4429" t="s">
        <v>12</v>
      </c>
      <c r="F4429">
        <v>5.0599999999999996</v>
      </c>
      <c r="G4429">
        <v>5.0599999999999996</v>
      </c>
      <c r="I4429" t="s">
        <v>6935</v>
      </c>
    </row>
    <row r="4430" spans="1:9">
      <c r="A4430" t="s">
        <v>31942</v>
      </c>
      <c r="B4430" t="s">
        <v>65</v>
      </c>
      <c r="C4430">
        <v>45200</v>
      </c>
      <c r="D4430" t="s">
        <v>31943</v>
      </c>
      <c r="E4430" t="s">
        <v>32</v>
      </c>
      <c r="F4430">
        <v>26.4</v>
      </c>
      <c r="G4430">
        <v>26.4</v>
      </c>
      <c r="I4430" t="s">
        <v>6935</v>
      </c>
    </row>
    <row r="4431" spans="1:9">
      <c r="A4431" t="s">
        <v>20495</v>
      </c>
      <c r="B4431" t="s">
        <v>65</v>
      </c>
      <c r="C4431">
        <v>11581</v>
      </c>
      <c r="D4431" t="s">
        <v>13227</v>
      </c>
      <c r="E4431" t="s">
        <v>12</v>
      </c>
      <c r="F4431">
        <v>18.739999999999998</v>
      </c>
      <c r="G4431">
        <v>18.739999999999998</v>
      </c>
      <c r="I4431" t="s">
        <v>6935</v>
      </c>
    </row>
    <row r="4432" spans="1:9">
      <c r="A4432" t="s">
        <v>20496</v>
      </c>
      <c r="B4432" t="s">
        <v>65</v>
      </c>
      <c r="C4432">
        <v>43605</v>
      </c>
      <c r="D4432" t="s">
        <v>13228</v>
      </c>
      <c r="E4432" t="s">
        <v>12</v>
      </c>
      <c r="F4432">
        <v>38.340000000000003</v>
      </c>
      <c r="G4432">
        <v>38.340000000000003</v>
      </c>
      <c r="I4432" t="s">
        <v>6935</v>
      </c>
    </row>
    <row r="4433" spans="1:9">
      <c r="A4433" t="s">
        <v>20497</v>
      </c>
      <c r="B4433" t="s">
        <v>65</v>
      </c>
      <c r="C4433">
        <v>11580</v>
      </c>
      <c r="D4433" t="s">
        <v>13229</v>
      </c>
      <c r="E4433" t="s">
        <v>12</v>
      </c>
      <c r="F4433">
        <v>7.52</v>
      </c>
      <c r="G4433">
        <v>7.52</v>
      </c>
      <c r="I4433" t="s">
        <v>6935</v>
      </c>
    </row>
    <row r="4434" spans="1:9">
      <c r="A4434" t="s">
        <v>20498</v>
      </c>
      <c r="B4434" t="s">
        <v>65</v>
      </c>
      <c r="C4434">
        <v>38386</v>
      </c>
      <c r="D4434" t="s">
        <v>13230</v>
      </c>
      <c r="E4434" t="s">
        <v>32</v>
      </c>
      <c r="F4434">
        <v>6.24</v>
      </c>
      <c r="G4434">
        <v>6.24</v>
      </c>
      <c r="I4434" t="s">
        <v>6935</v>
      </c>
    </row>
    <row r="4435" spans="1:9">
      <c r="A4435" t="s">
        <v>31944</v>
      </c>
      <c r="B4435" t="s">
        <v>65</v>
      </c>
      <c r="C4435">
        <v>45231</v>
      </c>
      <c r="D4435" t="s">
        <v>31945</v>
      </c>
      <c r="E4435" t="s">
        <v>32</v>
      </c>
      <c r="F4435">
        <v>5.7</v>
      </c>
      <c r="G4435">
        <v>5.7</v>
      </c>
      <c r="I4435" t="s">
        <v>6935</v>
      </c>
    </row>
    <row r="4436" spans="1:9">
      <c r="A4436" t="s">
        <v>31946</v>
      </c>
      <c r="B4436" t="s">
        <v>65</v>
      </c>
      <c r="C4436">
        <v>45232</v>
      </c>
      <c r="D4436" t="s">
        <v>31947</v>
      </c>
      <c r="E4436" t="s">
        <v>32</v>
      </c>
      <c r="F4436">
        <v>10.029999999999999</v>
      </c>
      <c r="G4436">
        <v>10.029999999999999</v>
      </c>
      <c r="I4436" t="s">
        <v>6935</v>
      </c>
    </row>
    <row r="4437" spans="1:9">
      <c r="A4437" t="s">
        <v>20499</v>
      </c>
      <c r="B4437" t="s">
        <v>65</v>
      </c>
      <c r="C4437">
        <v>10743</v>
      </c>
      <c r="D4437" t="s">
        <v>13231</v>
      </c>
      <c r="E4437" t="s">
        <v>32</v>
      </c>
      <c r="F4437">
        <v>610.98</v>
      </c>
      <c r="G4437">
        <v>610.98</v>
      </c>
      <c r="I4437" t="s">
        <v>6935</v>
      </c>
    </row>
    <row r="4438" spans="1:9">
      <c r="A4438" t="s">
        <v>20500</v>
      </c>
      <c r="B4438" t="s">
        <v>65</v>
      </c>
      <c r="C4438">
        <v>39848</v>
      </c>
      <c r="D4438" t="s">
        <v>13232</v>
      </c>
      <c r="E4438" t="s">
        <v>12</v>
      </c>
      <c r="F4438">
        <v>1.93</v>
      </c>
      <c r="G4438">
        <v>1.93</v>
      </c>
      <c r="I4438" t="s">
        <v>6935</v>
      </c>
    </row>
    <row r="4439" spans="1:9">
      <c r="A4439" t="s">
        <v>20501</v>
      </c>
      <c r="B4439" t="s">
        <v>65</v>
      </c>
      <c r="C4439">
        <v>7667</v>
      </c>
      <c r="D4439" t="s">
        <v>13233</v>
      </c>
      <c r="E4439" t="s">
        <v>12</v>
      </c>
      <c r="F4439">
        <v>3383.58</v>
      </c>
      <c r="G4439">
        <v>3383.58</v>
      </c>
      <c r="I4439" t="s">
        <v>6935</v>
      </c>
    </row>
    <row r="4440" spans="1:9">
      <c r="A4440" t="s">
        <v>20502</v>
      </c>
      <c r="B4440" t="s">
        <v>65</v>
      </c>
      <c r="C4440">
        <v>7660</v>
      </c>
      <c r="D4440" t="s">
        <v>13234</v>
      </c>
      <c r="E4440" t="s">
        <v>12</v>
      </c>
      <c r="F4440">
        <v>4313.25</v>
      </c>
      <c r="G4440">
        <v>4313.25</v>
      </c>
      <c r="I4440" t="s">
        <v>6935</v>
      </c>
    </row>
    <row r="4441" spans="1:9">
      <c r="A4441" t="s">
        <v>20503</v>
      </c>
      <c r="B4441" t="s">
        <v>65</v>
      </c>
      <c r="C4441">
        <v>7676</v>
      </c>
      <c r="D4441" t="s">
        <v>13235</v>
      </c>
      <c r="E4441" t="s">
        <v>12</v>
      </c>
      <c r="F4441">
        <v>4362.55</v>
      </c>
      <c r="G4441">
        <v>4362.55</v>
      </c>
      <c r="I4441" t="s">
        <v>6935</v>
      </c>
    </row>
    <row r="4442" spans="1:9">
      <c r="A4442" t="s">
        <v>20504</v>
      </c>
      <c r="B4442" t="s">
        <v>65</v>
      </c>
      <c r="C4442">
        <v>20999</v>
      </c>
      <c r="D4442" t="s">
        <v>13236</v>
      </c>
      <c r="E4442" t="s">
        <v>12</v>
      </c>
      <c r="F4442">
        <v>12.4</v>
      </c>
      <c r="G4442">
        <v>12.4</v>
      </c>
      <c r="I4442" t="s">
        <v>6935</v>
      </c>
    </row>
    <row r="4443" spans="1:9">
      <c r="A4443" t="s">
        <v>20505</v>
      </c>
      <c r="B4443" t="s">
        <v>65</v>
      </c>
      <c r="C4443">
        <v>21001</v>
      </c>
      <c r="D4443" t="s">
        <v>13237</v>
      </c>
      <c r="E4443" t="s">
        <v>12</v>
      </c>
      <c r="F4443">
        <v>23.14</v>
      </c>
      <c r="G4443">
        <v>23.14</v>
      </c>
      <c r="I4443" t="s">
        <v>8951</v>
      </c>
    </row>
    <row r="4444" spans="1:9">
      <c r="A4444" t="s">
        <v>20506</v>
      </c>
      <c r="B4444" t="s">
        <v>65</v>
      </c>
      <c r="C4444">
        <v>21003</v>
      </c>
      <c r="D4444" t="s">
        <v>13238</v>
      </c>
      <c r="E4444" t="s">
        <v>12</v>
      </c>
      <c r="F4444">
        <v>38.020000000000003</v>
      </c>
      <c r="G4444">
        <v>38.020000000000003</v>
      </c>
      <c r="I4444" t="s">
        <v>6935</v>
      </c>
    </row>
    <row r="4445" spans="1:9">
      <c r="A4445" t="s">
        <v>20507</v>
      </c>
      <c r="B4445" t="s">
        <v>65</v>
      </c>
      <c r="C4445">
        <v>21006</v>
      </c>
      <c r="D4445" t="s">
        <v>13239</v>
      </c>
      <c r="E4445" t="s">
        <v>12</v>
      </c>
      <c r="F4445">
        <v>80.7</v>
      </c>
      <c r="G4445">
        <v>80.7</v>
      </c>
      <c r="I4445" t="s">
        <v>6935</v>
      </c>
    </row>
    <row r="4446" spans="1:9">
      <c r="A4446" t="s">
        <v>20508</v>
      </c>
      <c r="B4446" t="s">
        <v>65</v>
      </c>
      <c r="C4446">
        <v>21019</v>
      </c>
      <c r="D4446" t="s">
        <v>13240</v>
      </c>
      <c r="E4446" t="s">
        <v>12</v>
      </c>
      <c r="F4446">
        <v>28.05</v>
      </c>
      <c r="G4446">
        <v>28.05</v>
      </c>
      <c r="I4446" t="s">
        <v>6935</v>
      </c>
    </row>
    <row r="4447" spans="1:9">
      <c r="A4447" t="s">
        <v>20509</v>
      </c>
      <c r="B4447" t="s">
        <v>65</v>
      </c>
      <c r="C4447">
        <v>21021</v>
      </c>
      <c r="D4447" t="s">
        <v>13241</v>
      </c>
      <c r="E4447" t="s">
        <v>12</v>
      </c>
      <c r="F4447">
        <v>44.34</v>
      </c>
      <c r="G4447">
        <v>44.34</v>
      </c>
      <c r="I4447" t="s">
        <v>6935</v>
      </c>
    </row>
    <row r="4448" spans="1:9">
      <c r="A4448" t="s">
        <v>20510</v>
      </c>
      <c r="B4448" t="s">
        <v>65</v>
      </c>
      <c r="C4448">
        <v>21024</v>
      </c>
      <c r="D4448" t="s">
        <v>13242</v>
      </c>
      <c r="E4448" t="s">
        <v>12</v>
      </c>
      <c r="F4448">
        <v>95.01</v>
      </c>
      <c r="G4448">
        <v>95.01</v>
      </c>
      <c r="I4448" t="s">
        <v>6935</v>
      </c>
    </row>
    <row r="4449" spans="1:9">
      <c r="A4449" t="s">
        <v>20511</v>
      </c>
      <c r="B4449" t="s">
        <v>65</v>
      </c>
      <c r="C4449">
        <v>40624</v>
      </c>
      <c r="D4449" t="s">
        <v>13243</v>
      </c>
      <c r="E4449" t="s">
        <v>12</v>
      </c>
      <c r="F4449">
        <v>93.41</v>
      </c>
      <c r="G4449">
        <v>93.41</v>
      </c>
      <c r="I4449" t="s">
        <v>6935</v>
      </c>
    </row>
    <row r="4450" spans="1:9">
      <c r="A4450" t="s">
        <v>20512</v>
      </c>
      <c r="B4450" t="s">
        <v>65</v>
      </c>
      <c r="C4450">
        <v>42575</v>
      </c>
      <c r="D4450" t="s">
        <v>13244</v>
      </c>
      <c r="E4450" t="s">
        <v>12</v>
      </c>
      <c r="F4450">
        <v>85.72</v>
      </c>
      <c r="G4450">
        <v>85.72</v>
      </c>
      <c r="I4450" t="s">
        <v>6935</v>
      </c>
    </row>
    <row r="4451" spans="1:9">
      <c r="A4451" t="s">
        <v>20513</v>
      </c>
      <c r="B4451" t="s">
        <v>65</v>
      </c>
      <c r="C4451">
        <v>42574</v>
      </c>
      <c r="D4451" t="s">
        <v>13245</v>
      </c>
      <c r="E4451" t="s">
        <v>12</v>
      </c>
      <c r="F4451">
        <v>63.97</v>
      </c>
      <c r="G4451">
        <v>63.97</v>
      </c>
      <c r="I4451" t="s">
        <v>6935</v>
      </c>
    </row>
    <row r="4452" spans="1:9">
      <c r="A4452" t="s">
        <v>20514</v>
      </c>
      <c r="B4452" t="s">
        <v>65</v>
      </c>
      <c r="C4452">
        <v>13127</v>
      </c>
      <c r="D4452" t="s">
        <v>13246</v>
      </c>
      <c r="E4452" t="s">
        <v>12</v>
      </c>
      <c r="F4452">
        <v>41.66</v>
      </c>
      <c r="G4452">
        <v>41.66</v>
      </c>
      <c r="I4452" t="s">
        <v>6935</v>
      </c>
    </row>
    <row r="4453" spans="1:9">
      <c r="A4453" t="s">
        <v>20515</v>
      </c>
      <c r="B4453" t="s">
        <v>65</v>
      </c>
      <c r="C4453">
        <v>13137</v>
      </c>
      <c r="D4453" t="s">
        <v>13247</v>
      </c>
      <c r="E4453" t="s">
        <v>12</v>
      </c>
      <c r="F4453">
        <v>55.29</v>
      </c>
      <c r="G4453">
        <v>55.29</v>
      </c>
      <c r="I4453" t="s">
        <v>6935</v>
      </c>
    </row>
    <row r="4454" spans="1:9">
      <c r="A4454" t="s">
        <v>20516</v>
      </c>
      <c r="B4454" t="s">
        <v>65</v>
      </c>
      <c r="C4454">
        <v>20989</v>
      </c>
      <c r="D4454" t="s">
        <v>13248</v>
      </c>
      <c r="E4454" t="s">
        <v>12</v>
      </c>
      <c r="F4454">
        <v>1980.83</v>
      </c>
      <c r="G4454">
        <v>1980.83</v>
      </c>
      <c r="I4454" t="s">
        <v>6935</v>
      </c>
    </row>
    <row r="4455" spans="1:9">
      <c r="A4455" t="s">
        <v>20517</v>
      </c>
      <c r="B4455" t="s">
        <v>65</v>
      </c>
      <c r="C4455">
        <v>21147</v>
      </c>
      <c r="D4455" t="s">
        <v>13249</v>
      </c>
      <c r="E4455" t="s">
        <v>12</v>
      </c>
      <c r="F4455">
        <v>185.72</v>
      </c>
      <c r="G4455">
        <v>185.72</v>
      </c>
      <c r="I4455" t="s">
        <v>6935</v>
      </c>
    </row>
    <row r="4456" spans="1:9">
      <c r="A4456" t="s">
        <v>20518</v>
      </c>
      <c r="B4456" t="s">
        <v>65</v>
      </c>
      <c r="C4456">
        <v>21148</v>
      </c>
      <c r="D4456" t="s">
        <v>13250</v>
      </c>
      <c r="E4456" t="s">
        <v>12</v>
      </c>
      <c r="F4456">
        <v>114.63</v>
      </c>
      <c r="G4456">
        <v>114.63</v>
      </c>
      <c r="I4456" t="s">
        <v>8951</v>
      </c>
    </row>
    <row r="4457" spans="1:9">
      <c r="A4457" t="s">
        <v>20519</v>
      </c>
      <c r="B4457" t="s">
        <v>65</v>
      </c>
      <c r="C4457">
        <v>20984</v>
      </c>
      <c r="D4457" t="s">
        <v>13251</v>
      </c>
      <c r="E4457" t="s">
        <v>12</v>
      </c>
      <c r="F4457">
        <v>3800.83</v>
      </c>
      <c r="G4457">
        <v>3800.83</v>
      </c>
      <c r="I4457" t="s">
        <v>6935</v>
      </c>
    </row>
    <row r="4458" spans="1:9">
      <c r="A4458" t="s">
        <v>20520</v>
      </c>
      <c r="B4458" t="s">
        <v>65</v>
      </c>
      <c r="C4458">
        <v>13042</v>
      </c>
      <c r="D4458" t="s">
        <v>13252</v>
      </c>
      <c r="E4458" t="s">
        <v>12</v>
      </c>
      <c r="F4458">
        <v>2106.2199999999998</v>
      </c>
      <c r="G4458">
        <v>2106.2199999999998</v>
      </c>
      <c r="I4458" t="s">
        <v>6935</v>
      </c>
    </row>
    <row r="4459" spans="1:9">
      <c r="A4459" t="s">
        <v>20521</v>
      </c>
      <c r="B4459" t="s">
        <v>65</v>
      </c>
      <c r="C4459">
        <v>42576</v>
      </c>
      <c r="D4459" t="s">
        <v>13253</v>
      </c>
      <c r="E4459" t="s">
        <v>12</v>
      </c>
      <c r="F4459">
        <v>233.83</v>
      </c>
      <c r="G4459">
        <v>233.83</v>
      </c>
      <c r="I4459" t="s">
        <v>6935</v>
      </c>
    </row>
    <row r="4460" spans="1:9">
      <c r="A4460" t="s">
        <v>20522</v>
      </c>
      <c r="B4460" t="s">
        <v>65</v>
      </c>
      <c r="C4460">
        <v>21150</v>
      </c>
      <c r="D4460" t="s">
        <v>13254</v>
      </c>
      <c r="E4460" t="s">
        <v>12</v>
      </c>
      <c r="F4460">
        <v>56.84</v>
      </c>
      <c r="G4460">
        <v>56.84</v>
      </c>
      <c r="I4460" t="s">
        <v>6935</v>
      </c>
    </row>
    <row r="4461" spans="1:9">
      <c r="A4461" t="s">
        <v>20523</v>
      </c>
      <c r="B4461" t="s">
        <v>65</v>
      </c>
      <c r="C4461">
        <v>13141</v>
      </c>
      <c r="D4461" t="s">
        <v>13255</v>
      </c>
      <c r="E4461" t="s">
        <v>12</v>
      </c>
      <c r="F4461">
        <v>71.61</v>
      </c>
      <c r="G4461">
        <v>71.61</v>
      </c>
      <c r="I4461" t="s">
        <v>6935</v>
      </c>
    </row>
    <row r="4462" spans="1:9">
      <c r="A4462" t="s">
        <v>20524</v>
      </c>
      <c r="B4462" t="s">
        <v>65</v>
      </c>
      <c r="C4462">
        <v>21151</v>
      </c>
      <c r="D4462" t="s">
        <v>13256</v>
      </c>
      <c r="E4462" t="s">
        <v>12</v>
      </c>
      <c r="F4462">
        <v>340.22</v>
      </c>
      <c r="G4462">
        <v>340.22</v>
      </c>
      <c r="I4462" t="s">
        <v>6935</v>
      </c>
    </row>
    <row r="4463" spans="1:9">
      <c r="A4463" t="s">
        <v>20525</v>
      </c>
      <c r="B4463" t="s">
        <v>65</v>
      </c>
      <c r="C4463">
        <v>13142</v>
      </c>
      <c r="D4463" t="s">
        <v>13257</v>
      </c>
      <c r="E4463" t="s">
        <v>12</v>
      </c>
      <c r="F4463">
        <v>486.37</v>
      </c>
      <c r="G4463">
        <v>486.37</v>
      </c>
      <c r="I4463" t="s">
        <v>6935</v>
      </c>
    </row>
    <row r="4464" spans="1:9">
      <c r="A4464" t="s">
        <v>20526</v>
      </c>
      <c r="B4464" t="s">
        <v>65</v>
      </c>
      <c r="C4464">
        <v>42577</v>
      </c>
      <c r="D4464" t="s">
        <v>13258</v>
      </c>
      <c r="E4464" t="s">
        <v>12</v>
      </c>
      <c r="F4464">
        <v>533.67999999999995</v>
      </c>
      <c r="G4464">
        <v>533.67999999999995</v>
      </c>
      <c r="I4464" t="s">
        <v>6935</v>
      </c>
    </row>
    <row r="4465" spans="1:9">
      <c r="A4465" t="s">
        <v>20527</v>
      </c>
      <c r="B4465" t="s">
        <v>65</v>
      </c>
      <c r="C4465">
        <v>20994</v>
      </c>
      <c r="D4465" t="s">
        <v>13259</v>
      </c>
      <c r="E4465" t="s">
        <v>12</v>
      </c>
      <c r="F4465">
        <v>917.02</v>
      </c>
      <c r="G4465">
        <v>917.02</v>
      </c>
      <c r="I4465" t="s">
        <v>6935</v>
      </c>
    </row>
    <row r="4466" spans="1:9">
      <c r="A4466" t="s">
        <v>20528</v>
      </c>
      <c r="B4466" t="s">
        <v>65</v>
      </c>
      <c r="C4466">
        <v>7672</v>
      </c>
      <c r="D4466" t="s">
        <v>13260</v>
      </c>
      <c r="E4466" t="s">
        <v>12</v>
      </c>
      <c r="F4466">
        <v>600.75</v>
      </c>
      <c r="G4466">
        <v>600.75</v>
      </c>
      <c r="I4466" t="s">
        <v>6935</v>
      </c>
    </row>
    <row r="4467" spans="1:9">
      <c r="A4467" t="s">
        <v>20529</v>
      </c>
      <c r="B4467" t="s">
        <v>65</v>
      </c>
      <c r="C4467">
        <v>20995</v>
      </c>
      <c r="D4467" t="s">
        <v>13261</v>
      </c>
      <c r="E4467" t="s">
        <v>12</v>
      </c>
      <c r="F4467">
        <v>1205.1400000000001</v>
      </c>
      <c r="G4467">
        <v>1205.1400000000001</v>
      </c>
      <c r="I4467" t="s">
        <v>6935</v>
      </c>
    </row>
    <row r="4468" spans="1:9">
      <c r="A4468" t="s">
        <v>20530</v>
      </c>
      <c r="B4468" t="s">
        <v>65</v>
      </c>
      <c r="C4468">
        <v>7690</v>
      </c>
      <c r="D4468" t="s">
        <v>13262</v>
      </c>
      <c r="E4468" t="s">
        <v>12</v>
      </c>
      <c r="F4468">
        <v>697.01</v>
      </c>
      <c r="G4468">
        <v>697.01</v>
      </c>
      <c r="I4468" t="s">
        <v>6935</v>
      </c>
    </row>
    <row r="4469" spans="1:9">
      <c r="A4469" t="s">
        <v>20531</v>
      </c>
      <c r="B4469" t="s">
        <v>65</v>
      </c>
      <c r="C4469">
        <v>20980</v>
      </c>
      <c r="D4469" t="s">
        <v>13263</v>
      </c>
      <c r="E4469" t="s">
        <v>12</v>
      </c>
      <c r="F4469">
        <v>760.38</v>
      </c>
      <c r="G4469">
        <v>760.38</v>
      </c>
      <c r="I4469" t="s">
        <v>6935</v>
      </c>
    </row>
    <row r="4470" spans="1:9">
      <c r="A4470" t="s">
        <v>20532</v>
      </c>
      <c r="B4470" t="s">
        <v>65</v>
      </c>
      <c r="C4470">
        <v>7661</v>
      </c>
      <c r="D4470" t="s">
        <v>13264</v>
      </c>
      <c r="E4470" t="s">
        <v>12</v>
      </c>
      <c r="F4470">
        <v>904.53</v>
      </c>
      <c r="G4470">
        <v>904.53</v>
      </c>
      <c r="I4470" t="s">
        <v>6935</v>
      </c>
    </row>
    <row r="4471" spans="1:9">
      <c r="A4471" t="s">
        <v>20533</v>
      </c>
      <c r="B4471" t="s">
        <v>65</v>
      </c>
      <c r="C4471">
        <v>21016</v>
      </c>
      <c r="D4471" t="s">
        <v>13265</v>
      </c>
      <c r="E4471" t="s">
        <v>12</v>
      </c>
      <c r="F4471">
        <v>156.54</v>
      </c>
      <c r="G4471">
        <v>156.54</v>
      </c>
      <c r="I4471" t="s">
        <v>6935</v>
      </c>
    </row>
    <row r="4472" spans="1:9">
      <c r="A4472" t="s">
        <v>20534</v>
      </c>
      <c r="B4472" t="s">
        <v>65</v>
      </c>
      <c r="C4472">
        <v>21008</v>
      </c>
      <c r="D4472" t="s">
        <v>13266</v>
      </c>
      <c r="E4472" t="s">
        <v>12</v>
      </c>
      <c r="F4472">
        <v>18.29</v>
      </c>
      <c r="G4472">
        <v>18.29</v>
      </c>
      <c r="I4472" t="s">
        <v>6935</v>
      </c>
    </row>
    <row r="4473" spans="1:9">
      <c r="A4473" t="s">
        <v>20535</v>
      </c>
      <c r="B4473" t="s">
        <v>65</v>
      </c>
      <c r="C4473">
        <v>21009</v>
      </c>
      <c r="D4473" t="s">
        <v>13267</v>
      </c>
      <c r="E4473" t="s">
        <v>12</v>
      </c>
      <c r="F4473">
        <v>23.81</v>
      </c>
      <c r="G4473">
        <v>23.81</v>
      </c>
      <c r="I4473" t="s">
        <v>6935</v>
      </c>
    </row>
    <row r="4474" spans="1:9">
      <c r="A4474" t="s">
        <v>20536</v>
      </c>
      <c r="B4474" t="s">
        <v>65</v>
      </c>
      <c r="C4474">
        <v>21010</v>
      </c>
      <c r="D4474" t="s">
        <v>13268</v>
      </c>
      <c r="E4474" t="s">
        <v>12</v>
      </c>
      <c r="F4474">
        <v>31.97</v>
      </c>
      <c r="G4474">
        <v>31.97</v>
      </c>
      <c r="I4474" t="s">
        <v>8951</v>
      </c>
    </row>
    <row r="4475" spans="1:9">
      <c r="A4475" t="s">
        <v>20537</v>
      </c>
      <c r="B4475" t="s">
        <v>65</v>
      </c>
      <c r="C4475">
        <v>21011</v>
      </c>
      <c r="D4475" t="s">
        <v>13269</v>
      </c>
      <c r="E4475" t="s">
        <v>12</v>
      </c>
      <c r="F4475">
        <v>46.59</v>
      </c>
      <c r="G4475">
        <v>46.59</v>
      </c>
      <c r="I4475" t="s">
        <v>6935</v>
      </c>
    </row>
    <row r="4476" spans="1:9">
      <c r="A4476" t="s">
        <v>20538</v>
      </c>
      <c r="B4476" t="s">
        <v>65</v>
      </c>
      <c r="C4476">
        <v>21012</v>
      </c>
      <c r="D4476" t="s">
        <v>13270</v>
      </c>
      <c r="E4476" t="s">
        <v>12</v>
      </c>
      <c r="F4476">
        <v>51.49</v>
      </c>
      <c r="G4476">
        <v>51.49</v>
      </c>
      <c r="I4476" t="s">
        <v>6935</v>
      </c>
    </row>
    <row r="4477" spans="1:9">
      <c r="A4477" t="s">
        <v>20539</v>
      </c>
      <c r="B4477" t="s">
        <v>65</v>
      </c>
      <c r="C4477">
        <v>21013</v>
      </c>
      <c r="D4477" t="s">
        <v>13271</v>
      </c>
      <c r="E4477" t="s">
        <v>12</v>
      </c>
      <c r="F4477">
        <v>67.19</v>
      </c>
      <c r="G4477">
        <v>67.19</v>
      </c>
      <c r="I4477" t="s">
        <v>6935</v>
      </c>
    </row>
    <row r="4478" spans="1:9">
      <c r="A4478" t="s">
        <v>20540</v>
      </c>
      <c r="B4478" t="s">
        <v>65</v>
      </c>
      <c r="C4478">
        <v>21014</v>
      </c>
      <c r="D4478" t="s">
        <v>13272</v>
      </c>
      <c r="E4478" t="s">
        <v>12</v>
      </c>
      <c r="F4478">
        <v>94.02</v>
      </c>
      <c r="G4478">
        <v>94.02</v>
      </c>
      <c r="I4478" t="s">
        <v>6935</v>
      </c>
    </row>
    <row r="4479" spans="1:9">
      <c r="A4479" t="s">
        <v>20541</v>
      </c>
      <c r="B4479" t="s">
        <v>65</v>
      </c>
      <c r="C4479">
        <v>21015</v>
      </c>
      <c r="D4479" t="s">
        <v>13273</v>
      </c>
      <c r="E4479" t="s">
        <v>12</v>
      </c>
      <c r="F4479">
        <v>108.01</v>
      </c>
      <c r="G4479">
        <v>108.01</v>
      </c>
      <c r="I4479" t="s">
        <v>6935</v>
      </c>
    </row>
    <row r="4480" spans="1:9">
      <c r="A4480" t="s">
        <v>20542</v>
      </c>
      <c r="B4480" t="s">
        <v>65</v>
      </c>
      <c r="C4480">
        <v>40626</v>
      </c>
      <c r="D4480" t="s">
        <v>13274</v>
      </c>
      <c r="E4480" t="s">
        <v>12</v>
      </c>
      <c r="F4480">
        <v>35.18</v>
      </c>
      <c r="G4480">
        <v>35.18</v>
      </c>
      <c r="I4480" t="s">
        <v>6935</v>
      </c>
    </row>
    <row r="4481" spans="1:9">
      <c r="A4481" t="s">
        <v>20543</v>
      </c>
      <c r="B4481" t="s">
        <v>65</v>
      </c>
      <c r="C4481">
        <v>7697</v>
      </c>
      <c r="D4481" t="s">
        <v>13275</v>
      </c>
      <c r="E4481" t="s">
        <v>12</v>
      </c>
      <c r="F4481">
        <v>51.54</v>
      </c>
      <c r="G4481">
        <v>51.54</v>
      </c>
      <c r="I4481" t="s">
        <v>6935</v>
      </c>
    </row>
    <row r="4482" spans="1:9">
      <c r="A4482" t="s">
        <v>20544</v>
      </c>
      <c r="B4482" t="s">
        <v>65</v>
      </c>
      <c r="C4482">
        <v>7698</v>
      </c>
      <c r="D4482" t="s">
        <v>13276</v>
      </c>
      <c r="E4482" t="s">
        <v>12</v>
      </c>
      <c r="F4482">
        <v>44.37</v>
      </c>
      <c r="G4482">
        <v>44.37</v>
      </c>
      <c r="I4482" t="s">
        <v>6935</v>
      </c>
    </row>
    <row r="4483" spans="1:9">
      <c r="A4483" t="s">
        <v>20545</v>
      </c>
      <c r="B4483" t="s">
        <v>65</v>
      </c>
      <c r="C4483">
        <v>7691</v>
      </c>
      <c r="D4483" t="s">
        <v>13277</v>
      </c>
      <c r="E4483" t="s">
        <v>12</v>
      </c>
      <c r="F4483">
        <v>18.75</v>
      </c>
      <c r="G4483">
        <v>18.75</v>
      </c>
      <c r="I4483" t="s">
        <v>6935</v>
      </c>
    </row>
    <row r="4484" spans="1:9">
      <c r="A4484" t="s">
        <v>20546</v>
      </c>
      <c r="B4484" t="s">
        <v>65</v>
      </c>
      <c r="C4484">
        <v>7696</v>
      </c>
      <c r="D4484" t="s">
        <v>13278</v>
      </c>
      <c r="E4484" t="s">
        <v>12</v>
      </c>
      <c r="F4484">
        <v>74.33</v>
      </c>
      <c r="G4484">
        <v>74.33</v>
      </c>
      <c r="I4484" t="s">
        <v>6935</v>
      </c>
    </row>
    <row r="4485" spans="1:9">
      <c r="A4485" t="s">
        <v>20547</v>
      </c>
      <c r="B4485" t="s">
        <v>65</v>
      </c>
      <c r="C4485">
        <v>7701</v>
      </c>
      <c r="D4485" t="s">
        <v>13279</v>
      </c>
      <c r="E4485" t="s">
        <v>12</v>
      </c>
      <c r="F4485">
        <v>92.24</v>
      </c>
      <c r="G4485">
        <v>92.24</v>
      </c>
      <c r="I4485" t="s">
        <v>6935</v>
      </c>
    </row>
    <row r="4486" spans="1:9">
      <c r="A4486" t="s">
        <v>20548</v>
      </c>
      <c r="B4486" t="s">
        <v>65</v>
      </c>
      <c r="C4486">
        <v>7694</v>
      </c>
      <c r="D4486" t="s">
        <v>13280</v>
      </c>
      <c r="E4486" t="s">
        <v>12</v>
      </c>
      <c r="F4486">
        <v>124.12</v>
      </c>
      <c r="G4486">
        <v>124.12</v>
      </c>
      <c r="I4486" t="s">
        <v>6935</v>
      </c>
    </row>
    <row r="4487" spans="1:9">
      <c r="A4487" t="s">
        <v>20549</v>
      </c>
      <c r="B4487" t="s">
        <v>65</v>
      </c>
      <c r="C4487">
        <v>7700</v>
      </c>
      <c r="D4487" t="s">
        <v>13281</v>
      </c>
      <c r="E4487" t="s">
        <v>12</v>
      </c>
      <c r="F4487">
        <v>23.71</v>
      </c>
      <c r="G4487">
        <v>23.71</v>
      </c>
      <c r="I4487" t="s">
        <v>6935</v>
      </c>
    </row>
    <row r="4488" spans="1:9">
      <c r="A4488" t="s">
        <v>20550</v>
      </c>
      <c r="B4488" t="s">
        <v>65</v>
      </c>
      <c r="C4488">
        <v>7693</v>
      </c>
      <c r="D4488" t="s">
        <v>13282</v>
      </c>
      <c r="E4488" t="s">
        <v>12</v>
      </c>
      <c r="F4488">
        <v>170.94</v>
      </c>
      <c r="G4488">
        <v>170.94</v>
      </c>
      <c r="I4488" t="s">
        <v>6935</v>
      </c>
    </row>
    <row r="4489" spans="1:9">
      <c r="A4489" t="s">
        <v>20551</v>
      </c>
      <c r="B4489" t="s">
        <v>65</v>
      </c>
      <c r="C4489">
        <v>7692</v>
      </c>
      <c r="D4489" t="s">
        <v>13283</v>
      </c>
      <c r="E4489" t="s">
        <v>12</v>
      </c>
      <c r="F4489">
        <v>255.93</v>
      </c>
      <c r="G4489">
        <v>255.93</v>
      </c>
      <c r="I4489" t="s">
        <v>6935</v>
      </c>
    </row>
    <row r="4490" spans="1:9">
      <c r="A4490" t="s">
        <v>20552</v>
      </c>
      <c r="B4490" t="s">
        <v>65</v>
      </c>
      <c r="C4490">
        <v>7695</v>
      </c>
      <c r="D4490" t="s">
        <v>13284</v>
      </c>
      <c r="E4490" t="s">
        <v>12</v>
      </c>
      <c r="F4490">
        <v>277.57</v>
      </c>
      <c r="G4490">
        <v>277.57</v>
      </c>
      <c r="I4490" t="s">
        <v>6935</v>
      </c>
    </row>
    <row r="4491" spans="1:9">
      <c r="A4491" t="s">
        <v>20553</v>
      </c>
      <c r="B4491" t="s">
        <v>65</v>
      </c>
      <c r="C4491">
        <v>13356</v>
      </c>
      <c r="D4491" t="s">
        <v>13285</v>
      </c>
      <c r="E4491" t="s">
        <v>12</v>
      </c>
      <c r="F4491">
        <v>20.12</v>
      </c>
      <c r="G4491">
        <v>20.12</v>
      </c>
      <c r="I4491" t="s">
        <v>6935</v>
      </c>
    </row>
    <row r="4492" spans="1:9">
      <c r="A4492" t="s">
        <v>20554</v>
      </c>
      <c r="B4492" t="s">
        <v>65</v>
      </c>
      <c r="C4492">
        <v>36365</v>
      </c>
      <c r="D4492" t="s">
        <v>31948</v>
      </c>
      <c r="E4492" t="s">
        <v>12</v>
      </c>
      <c r="F4492">
        <v>42.28</v>
      </c>
      <c r="G4492">
        <v>42.28</v>
      </c>
      <c r="I4492" t="s">
        <v>6935</v>
      </c>
    </row>
    <row r="4493" spans="1:9">
      <c r="A4493" t="s">
        <v>20555</v>
      </c>
      <c r="B4493" t="s">
        <v>65</v>
      </c>
      <c r="C4493">
        <v>41930</v>
      </c>
      <c r="D4493" t="s">
        <v>13286</v>
      </c>
      <c r="E4493" t="s">
        <v>12</v>
      </c>
      <c r="F4493">
        <v>140.83000000000001</v>
      </c>
      <c r="G4493">
        <v>140.83000000000001</v>
      </c>
      <c r="I4493" t="s">
        <v>6935</v>
      </c>
    </row>
    <row r="4494" spans="1:9">
      <c r="A4494" t="s">
        <v>20556</v>
      </c>
      <c r="B4494" t="s">
        <v>65</v>
      </c>
      <c r="C4494">
        <v>41931</v>
      </c>
      <c r="D4494" t="s">
        <v>13287</v>
      </c>
      <c r="E4494" t="s">
        <v>12</v>
      </c>
      <c r="F4494">
        <v>220.57</v>
      </c>
      <c r="G4494">
        <v>220.57</v>
      </c>
      <c r="I4494" t="s">
        <v>6935</v>
      </c>
    </row>
    <row r="4495" spans="1:9">
      <c r="A4495" t="s">
        <v>20557</v>
      </c>
      <c r="B4495" t="s">
        <v>65</v>
      </c>
      <c r="C4495">
        <v>41932</v>
      </c>
      <c r="D4495" t="s">
        <v>13288</v>
      </c>
      <c r="E4495" t="s">
        <v>12</v>
      </c>
      <c r="F4495">
        <v>339.5</v>
      </c>
      <c r="G4495">
        <v>339.5</v>
      </c>
      <c r="I4495" t="s">
        <v>6935</v>
      </c>
    </row>
    <row r="4496" spans="1:9">
      <c r="A4496" t="s">
        <v>20558</v>
      </c>
      <c r="B4496" t="s">
        <v>65</v>
      </c>
      <c r="C4496">
        <v>41933</v>
      </c>
      <c r="D4496" t="s">
        <v>13289</v>
      </c>
      <c r="E4496" t="s">
        <v>12</v>
      </c>
      <c r="F4496">
        <v>479.8</v>
      </c>
      <c r="G4496">
        <v>479.8</v>
      </c>
      <c r="I4496" t="s">
        <v>6935</v>
      </c>
    </row>
    <row r="4497" spans="1:9">
      <c r="A4497" t="s">
        <v>20559</v>
      </c>
      <c r="B4497" t="s">
        <v>65</v>
      </c>
      <c r="C4497">
        <v>41934</v>
      </c>
      <c r="D4497" t="s">
        <v>13290</v>
      </c>
      <c r="E4497" t="s">
        <v>12</v>
      </c>
      <c r="F4497">
        <v>558.78</v>
      </c>
      <c r="G4497">
        <v>558.78</v>
      </c>
      <c r="I4497" t="s">
        <v>6935</v>
      </c>
    </row>
    <row r="4498" spans="1:9">
      <c r="A4498" t="s">
        <v>20560</v>
      </c>
      <c r="B4498" t="s">
        <v>65</v>
      </c>
      <c r="C4498">
        <v>41936</v>
      </c>
      <c r="D4498" t="s">
        <v>13291</v>
      </c>
      <c r="E4498" t="s">
        <v>12</v>
      </c>
      <c r="F4498">
        <v>82.93</v>
      </c>
      <c r="G4498">
        <v>82.93</v>
      </c>
      <c r="I4498" t="s">
        <v>6935</v>
      </c>
    </row>
    <row r="4499" spans="1:9">
      <c r="A4499" t="s">
        <v>20561</v>
      </c>
      <c r="B4499" t="s">
        <v>65</v>
      </c>
      <c r="C4499">
        <v>44812</v>
      </c>
      <c r="D4499" t="s">
        <v>13292</v>
      </c>
      <c r="E4499" t="s">
        <v>12</v>
      </c>
      <c r="F4499">
        <v>419.03</v>
      </c>
      <c r="G4499">
        <v>419.03</v>
      </c>
      <c r="I4499" t="s">
        <v>6935</v>
      </c>
    </row>
    <row r="4500" spans="1:9">
      <c r="A4500" t="s">
        <v>20562</v>
      </c>
      <c r="B4500" t="s">
        <v>65</v>
      </c>
      <c r="C4500">
        <v>41785</v>
      </c>
      <c r="D4500" t="s">
        <v>13293</v>
      </c>
      <c r="E4500" t="s">
        <v>12</v>
      </c>
      <c r="F4500">
        <v>1552.91</v>
      </c>
      <c r="G4500">
        <v>1552.91</v>
      </c>
      <c r="I4500" t="s">
        <v>6935</v>
      </c>
    </row>
    <row r="4501" spans="1:9">
      <c r="A4501" t="s">
        <v>20563</v>
      </c>
      <c r="B4501" t="s">
        <v>65</v>
      </c>
      <c r="C4501">
        <v>41781</v>
      </c>
      <c r="D4501" t="s">
        <v>13294</v>
      </c>
      <c r="E4501" t="s">
        <v>12</v>
      </c>
      <c r="F4501">
        <v>280.39999999999998</v>
      </c>
      <c r="G4501">
        <v>280.39999999999998</v>
      </c>
      <c r="I4501" t="s">
        <v>6935</v>
      </c>
    </row>
    <row r="4502" spans="1:9">
      <c r="A4502" t="s">
        <v>20564</v>
      </c>
      <c r="B4502" t="s">
        <v>65</v>
      </c>
      <c r="C4502">
        <v>41783</v>
      </c>
      <c r="D4502" t="s">
        <v>13295</v>
      </c>
      <c r="E4502" t="s">
        <v>12</v>
      </c>
      <c r="F4502">
        <v>1008.07</v>
      </c>
      <c r="G4502">
        <v>1008.07</v>
      </c>
      <c r="I4502" t="s">
        <v>6935</v>
      </c>
    </row>
    <row r="4503" spans="1:9">
      <c r="A4503" t="s">
        <v>20565</v>
      </c>
      <c r="B4503" t="s">
        <v>65</v>
      </c>
      <c r="C4503">
        <v>41786</v>
      </c>
      <c r="D4503" t="s">
        <v>13296</v>
      </c>
      <c r="E4503" t="s">
        <v>12</v>
      </c>
      <c r="F4503">
        <v>2146.2199999999998</v>
      </c>
      <c r="G4503">
        <v>2146.2199999999998</v>
      </c>
      <c r="I4503" t="s">
        <v>6935</v>
      </c>
    </row>
    <row r="4504" spans="1:9">
      <c r="A4504" t="s">
        <v>20566</v>
      </c>
      <c r="B4504" t="s">
        <v>65</v>
      </c>
      <c r="C4504">
        <v>41779</v>
      </c>
      <c r="D4504" t="s">
        <v>13297</v>
      </c>
      <c r="E4504" t="s">
        <v>12</v>
      </c>
      <c r="F4504">
        <v>110.43</v>
      </c>
      <c r="G4504">
        <v>110.43</v>
      </c>
      <c r="I4504" t="s">
        <v>6935</v>
      </c>
    </row>
    <row r="4505" spans="1:9">
      <c r="A4505" t="s">
        <v>20567</v>
      </c>
      <c r="B4505" t="s">
        <v>65</v>
      </c>
      <c r="C4505">
        <v>41780</v>
      </c>
      <c r="D4505" t="s">
        <v>13298</v>
      </c>
      <c r="E4505" t="s">
        <v>12</v>
      </c>
      <c r="F4505">
        <v>173.01</v>
      </c>
      <c r="G4505">
        <v>173.01</v>
      </c>
      <c r="I4505" t="s">
        <v>6935</v>
      </c>
    </row>
    <row r="4506" spans="1:9">
      <c r="A4506" t="s">
        <v>20568</v>
      </c>
      <c r="B4506" t="s">
        <v>65</v>
      </c>
      <c r="C4506">
        <v>41782</v>
      </c>
      <c r="D4506" t="s">
        <v>13299</v>
      </c>
      <c r="E4506" t="s">
        <v>12</v>
      </c>
      <c r="F4506">
        <v>619.76</v>
      </c>
      <c r="G4506">
        <v>619.76</v>
      </c>
      <c r="I4506" t="s">
        <v>6935</v>
      </c>
    </row>
    <row r="4507" spans="1:9">
      <c r="A4507" t="s">
        <v>20569</v>
      </c>
      <c r="B4507" t="s">
        <v>65</v>
      </c>
      <c r="C4507">
        <v>38130</v>
      </c>
      <c r="D4507" t="s">
        <v>13300</v>
      </c>
      <c r="E4507" t="s">
        <v>12</v>
      </c>
      <c r="F4507">
        <v>46.03</v>
      </c>
      <c r="G4507">
        <v>46.03</v>
      </c>
      <c r="I4507" t="s">
        <v>6935</v>
      </c>
    </row>
    <row r="4508" spans="1:9">
      <c r="A4508" t="s">
        <v>20570</v>
      </c>
      <c r="B4508" t="s">
        <v>65</v>
      </c>
      <c r="C4508">
        <v>44260</v>
      </c>
      <c r="D4508" t="s">
        <v>13301</v>
      </c>
      <c r="E4508" t="s">
        <v>12</v>
      </c>
      <c r="F4508">
        <v>435.67</v>
      </c>
      <c r="G4508">
        <v>435.67</v>
      </c>
      <c r="I4508" t="s">
        <v>6935</v>
      </c>
    </row>
    <row r="4509" spans="1:9">
      <c r="A4509" t="s">
        <v>20571</v>
      </c>
      <c r="B4509" t="s">
        <v>65</v>
      </c>
      <c r="C4509">
        <v>21123</v>
      </c>
      <c r="D4509" t="s">
        <v>13302</v>
      </c>
      <c r="E4509" t="s">
        <v>12</v>
      </c>
      <c r="F4509">
        <v>12.81</v>
      </c>
      <c r="G4509">
        <v>12.81</v>
      </c>
      <c r="I4509" t="s">
        <v>8951</v>
      </c>
    </row>
    <row r="4510" spans="1:9">
      <c r="A4510" t="s">
        <v>20572</v>
      </c>
      <c r="B4510" t="s">
        <v>65</v>
      </c>
      <c r="C4510">
        <v>21124</v>
      </c>
      <c r="D4510" t="s">
        <v>13303</v>
      </c>
      <c r="E4510" t="s">
        <v>12</v>
      </c>
      <c r="F4510">
        <v>20.46</v>
      </c>
      <c r="G4510">
        <v>20.46</v>
      </c>
      <c r="I4510" t="s">
        <v>6935</v>
      </c>
    </row>
    <row r="4511" spans="1:9">
      <c r="A4511" t="s">
        <v>20573</v>
      </c>
      <c r="B4511" t="s">
        <v>65</v>
      </c>
      <c r="C4511">
        <v>21125</v>
      </c>
      <c r="D4511" t="s">
        <v>13304</v>
      </c>
      <c r="E4511" t="s">
        <v>12</v>
      </c>
      <c r="F4511">
        <v>35.24</v>
      </c>
      <c r="G4511">
        <v>35.24</v>
      </c>
      <c r="I4511" t="s">
        <v>6935</v>
      </c>
    </row>
    <row r="4512" spans="1:9">
      <c r="A4512" t="s">
        <v>20574</v>
      </c>
      <c r="B4512" t="s">
        <v>65</v>
      </c>
      <c r="C4512">
        <v>38028</v>
      </c>
      <c r="D4512" t="s">
        <v>13305</v>
      </c>
      <c r="E4512" t="s">
        <v>12</v>
      </c>
      <c r="F4512">
        <v>61.62</v>
      </c>
      <c r="G4512">
        <v>61.62</v>
      </c>
      <c r="I4512" t="s">
        <v>6935</v>
      </c>
    </row>
    <row r="4513" spans="1:9">
      <c r="A4513" t="s">
        <v>20575</v>
      </c>
      <c r="B4513" t="s">
        <v>65</v>
      </c>
      <c r="C4513">
        <v>38029</v>
      </c>
      <c r="D4513" t="s">
        <v>13306</v>
      </c>
      <c r="E4513" t="s">
        <v>12</v>
      </c>
      <c r="F4513">
        <v>90.2</v>
      </c>
      <c r="G4513">
        <v>90.2</v>
      </c>
      <c r="I4513" t="s">
        <v>6935</v>
      </c>
    </row>
    <row r="4514" spans="1:9">
      <c r="A4514" t="s">
        <v>20576</v>
      </c>
      <c r="B4514" t="s">
        <v>65</v>
      </c>
      <c r="C4514">
        <v>38030</v>
      </c>
      <c r="D4514" t="s">
        <v>13307</v>
      </c>
      <c r="E4514" t="s">
        <v>12</v>
      </c>
      <c r="F4514">
        <v>145.85</v>
      </c>
      <c r="G4514">
        <v>145.85</v>
      </c>
      <c r="I4514" t="s">
        <v>6935</v>
      </c>
    </row>
    <row r="4515" spans="1:9">
      <c r="A4515" t="s">
        <v>20577</v>
      </c>
      <c r="B4515" t="s">
        <v>65</v>
      </c>
      <c r="C4515">
        <v>38031</v>
      </c>
      <c r="D4515" t="s">
        <v>13308</v>
      </c>
      <c r="E4515" t="s">
        <v>12</v>
      </c>
      <c r="F4515">
        <v>228.92</v>
      </c>
      <c r="G4515">
        <v>228.92</v>
      </c>
      <c r="I4515" t="s">
        <v>6935</v>
      </c>
    </row>
    <row r="4516" spans="1:9">
      <c r="A4516" t="s">
        <v>20578</v>
      </c>
      <c r="B4516" t="s">
        <v>65</v>
      </c>
      <c r="C4516">
        <v>39735</v>
      </c>
      <c r="D4516" t="s">
        <v>13309</v>
      </c>
      <c r="E4516" t="s">
        <v>12</v>
      </c>
      <c r="F4516">
        <v>57.46</v>
      </c>
      <c r="G4516">
        <v>57.46</v>
      </c>
      <c r="I4516" t="s">
        <v>6935</v>
      </c>
    </row>
    <row r="4517" spans="1:9">
      <c r="A4517" t="s">
        <v>20579</v>
      </c>
      <c r="B4517" t="s">
        <v>65</v>
      </c>
      <c r="C4517">
        <v>39734</v>
      </c>
      <c r="D4517" t="s">
        <v>13310</v>
      </c>
      <c r="E4517" t="s">
        <v>12</v>
      </c>
      <c r="F4517">
        <v>68.150000000000006</v>
      </c>
      <c r="G4517">
        <v>68.150000000000006</v>
      </c>
      <c r="I4517" t="s">
        <v>6935</v>
      </c>
    </row>
    <row r="4518" spans="1:9">
      <c r="A4518" t="s">
        <v>20580</v>
      </c>
      <c r="B4518" t="s">
        <v>65</v>
      </c>
      <c r="C4518">
        <v>39736</v>
      </c>
      <c r="D4518" t="s">
        <v>13311</v>
      </c>
      <c r="E4518" t="s">
        <v>12</v>
      </c>
      <c r="F4518">
        <v>77.78</v>
      </c>
      <c r="G4518">
        <v>77.78</v>
      </c>
      <c r="I4518" t="s">
        <v>6935</v>
      </c>
    </row>
    <row r="4519" spans="1:9">
      <c r="A4519" t="s">
        <v>20581</v>
      </c>
      <c r="B4519" t="s">
        <v>65</v>
      </c>
      <c r="C4519">
        <v>39739</v>
      </c>
      <c r="D4519" t="s">
        <v>13312</v>
      </c>
      <c r="E4519" t="s">
        <v>12</v>
      </c>
      <c r="F4519">
        <v>53.79</v>
      </c>
      <c r="G4519">
        <v>53.79</v>
      </c>
      <c r="I4519" t="s">
        <v>6935</v>
      </c>
    </row>
    <row r="4520" spans="1:9">
      <c r="A4520" t="s">
        <v>20582</v>
      </c>
      <c r="B4520" t="s">
        <v>65</v>
      </c>
      <c r="C4520">
        <v>39737</v>
      </c>
      <c r="D4520" t="s">
        <v>13313</v>
      </c>
      <c r="E4520" t="s">
        <v>12</v>
      </c>
      <c r="F4520">
        <v>10.46</v>
      </c>
      <c r="G4520">
        <v>10.46</v>
      </c>
      <c r="I4520" t="s">
        <v>6935</v>
      </c>
    </row>
    <row r="4521" spans="1:9">
      <c r="A4521" t="s">
        <v>20583</v>
      </c>
      <c r="B4521" t="s">
        <v>65</v>
      </c>
      <c r="C4521">
        <v>39738</v>
      </c>
      <c r="D4521" t="s">
        <v>13314</v>
      </c>
      <c r="E4521" t="s">
        <v>12</v>
      </c>
      <c r="F4521">
        <v>3.78</v>
      </c>
      <c r="G4521">
        <v>3.78</v>
      </c>
      <c r="I4521" t="s">
        <v>6935</v>
      </c>
    </row>
    <row r="4522" spans="1:9">
      <c r="A4522" t="s">
        <v>20584</v>
      </c>
      <c r="B4522" t="s">
        <v>65</v>
      </c>
      <c r="C4522">
        <v>39733</v>
      </c>
      <c r="D4522" t="s">
        <v>13315</v>
      </c>
      <c r="E4522" t="s">
        <v>12</v>
      </c>
      <c r="F4522">
        <v>93.08</v>
      </c>
      <c r="G4522">
        <v>93.08</v>
      </c>
      <c r="I4522" t="s">
        <v>6935</v>
      </c>
    </row>
    <row r="4523" spans="1:9">
      <c r="A4523" t="s">
        <v>20585</v>
      </c>
      <c r="B4523" t="s">
        <v>65</v>
      </c>
      <c r="C4523">
        <v>39854</v>
      </c>
      <c r="D4523" t="s">
        <v>13316</v>
      </c>
      <c r="E4523" t="s">
        <v>12</v>
      </c>
      <c r="F4523">
        <v>94.4</v>
      </c>
      <c r="G4523">
        <v>94.4</v>
      </c>
      <c r="I4523" t="s">
        <v>6935</v>
      </c>
    </row>
    <row r="4524" spans="1:9">
      <c r="A4524" t="s">
        <v>20586</v>
      </c>
      <c r="B4524" t="s">
        <v>65</v>
      </c>
      <c r="C4524">
        <v>39740</v>
      </c>
      <c r="D4524" t="s">
        <v>13317</v>
      </c>
      <c r="E4524" t="s">
        <v>12</v>
      </c>
      <c r="F4524">
        <v>51.65</v>
      </c>
      <c r="G4524">
        <v>51.65</v>
      </c>
      <c r="I4524" t="s">
        <v>6935</v>
      </c>
    </row>
    <row r="4525" spans="1:9">
      <c r="A4525" t="s">
        <v>20587</v>
      </c>
      <c r="B4525" t="s">
        <v>65</v>
      </c>
      <c r="C4525">
        <v>39741</v>
      </c>
      <c r="D4525" t="s">
        <v>13318</v>
      </c>
      <c r="E4525" t="s">
        <v>12</v>
      </c>
      <c r="F4525">
        <v>9.52</v>
      </c>
      <c r="G4525">
        <v>9.52</v>
      </c>
      <c r="I4525" t="s">
        <v>6935</v>
      </c>
    </row>
    <row r="4526" spans="1:9">
      <c r="A4526" t="s">
        <v>20588</v>
      </c>
      <c r="B4526" t="s">
        <v>65</v>
      </c>
      <c r="C4526">
        <v>39853</v>
      </c>
      <c r="D4526" t="s">
        <v>13319</v>
      </c>
      <c r="E4526" t="s">
        <v>12</v>
      </c>
      <c r="F4526">
        <v>12.5</v>
      </c>
      <c r="G4526">
        <v>12.5</v>
      </c>
      <c r="I4526" t="s">
        <v>6935</v>
      </c>
    </row>
    <row r="4527" spans="1:9">
      <c r="A4527" t="s">
        <v>20589</v>
      </c>
      <c r="B4527" t="s">
        <v>65</v>
      </c>
      <c r="C4527">
        <v>39742</v>
      </c>
      <c r="D4527" t="s">
        <v>13320</v>
      </c>
      <c r="E4527" t="s">
        <v>12</v>
      </c>
      <c r="F4527">
        <v>41.52</v>
      </c>
      <c r="G4527">
        <v>41.52</v>
      </c>
      <c r="I4527" t="s">
        <v>6935</v>
      </c>
    </row>
    <row r="4528" spans="1:9">
      <c r="A4528" t="s">
        <v>20590</v>
      </c>
      <c r="B4528" t="s">
        <v>65</v>
      </c>
      <c r="C4528">
        <v>39751</v>
      </c>
      <c r="D4528" t="s">
        <v>13321</v>
      </c>
      <c r="E4528" t="s">
        <v>12</v>
      </c>
      <c r="F4528">
        <v>189.02</v>
      </c>
      <c r="G4528">
        <v>189.02</v>
      </c>
      <c r="I4528" t="s">
        <v>6935</v>
      </c>
    </row>
    <row r="4529" spans="1:9">
      <c r="A4529" t="s">
        <v>20591</v>
      </c>
      <c r="B4529" t="s">
        <v>65</v>
      </c>
      <c r="C4529">
        <v>39750</v>
      </c>
      <c r="D4529" t="s">
        <v>13322</v>
      </c>
      <c r="E4529" t="s">
        <v>12</v>
      </c>
      <c r="F4529">
        <v>157.11000000000001</v>
      </c>
      <c r="G4529">
        <v>157.11000000000001</v>
      </c>
      <c r="I4529" t="s">
        <v>6935</v>
      </c>
    </row>
    <row r="4530" spans="1:9">
      <c r="A4530" t="s">
        <v>20592</v>
      </c>
      <c r="B4530" t="s">
        <v>65</v>
      </c>
      <c r="C4530">
        <v>39749</v>
      </c>
      <c r="D4530" t="s">
        <v>13323</v>
      </c>
      <c r="E4530" t="s">
        <v>12</v>
      </c>
      <c r="F4530">
        <v>104.02</v>
      </c>
      <c r="G4530">
        <v>104.02</v>
      </c>
      <c r="I4530" t="s">
        <v>6935</v>
      </c>
    </row>
    <row r="4531" spans="1:9">
      <c r="A4531" t="s">
        <v>20593</v>
      </c>
      <c r="B4531" t="s">
        <v>65</v>
      </c>
      <c r="C4531">
        <v>39747</v>
      </c>
      <c r="D4531" t="s">
        <v>13324</v>
      </c>
      <c r="E4531" t="s">
        <v>12</v>
      </c>
      <c r="F4531">
        <v>50.53</v>
      </c>
      <c r="G4531">
        <v>50.53</v>
      </c>
      <c r="I4531" t="s">
        <v>6935</v>
      </c>
    </row>
    <row r="4532" spans="1:9">
      <c r="A4532" t="s">
        <v>20594</v>
      </c>
      <c r="B4532" t="s">
        <v>65</v>
      </c>
      <c r="C4532">
        <v>39753</v>
      </c>
      <c r="D4532" t="s">
        <v>13325</v>
      </c>
      <c r="E4532" t="s">
        <v>12</v>
      </c>
      <c r="F4532">
        <v>347.94</v>
      </c>
      <c r="G4532">
        <v>347.94</v>
      </c>
      <c r="I4532" t="s">
        <v>6935</v>
      </c>
    </row>
    <row r="4533" spans="1:9">
      <c r="A4533" t="s">
        <v>20595</v>
      </c>
      <c r="B4533" t="s">
        <v>65</v>
      </c>
      <c r="C4533">
        <v>39752</v>
      </c>
      <c r="D4533" t="s">
        <v>13326</v>
      </c>
      <c r="E4533" t="s">
        <v>12</v>
      </c>
      <c r="F4533">
        <v>268.95</v>
      </c>
      <c r="G4533">
        <v>268.95</v>
      </c>
      <c r="I4533" t="s">
        <v>6935</v>
      </c>
    </row>
    <row r="4534" spans="1:9">
      <c r="A4534" t="s">
        <v>20596</v>
      </c>
      <c r="B4534" t="s">
        <v>65</v>
      </c>
      <c r="C4534">
        <v>39754</v>
      </c>
      <c r="D4534" t="s">
        <v>13327</v>
      </c>
      <c r="E4534" t="s">
        <v>12</v>
      </c>
      <c r="F4534">
        <v>512.6</v>
      </c>
      <c r="G4534">
        <v>512.6</v>
      </c>
      <c r="I4534" t="s">
        <v>6935</v>
      </c>
    </row>
    <row r="4535" spans="1:9">
      <c r="A4535" t="s">
        <v>20597</v>
      </c>
      <c r="B4535" t="s">
        <v>65</v>
      </c>
      <c r="C4535">
        <v>39748</v>
      </c>
      <c r="D4535" t="s">
        <v>13328</v>
      </c>
      <c r="E4535" t="s">
        <v>12</v>
      </c>
      <c r="F4535">
        <v>81.77</v>
      </c>
      <c r="G4535">
        <v>81.77</v>
      </c>
      <c r="I4535" t="s">
        <v>6935</v>
      </c>
    </row>
    <row r="4536" spans="1:9">
      <c r="A4536" t="s">
        <v>20598</v>
      </c>
      <c r="B4536" t="s">
        <v>65</v>
      </c>
      <c r="C4536">
        <v>39755</v>
      </c>
      <c r="D4536" t="s">
        <v>13329</v>
      </c>
      <c r="E4536" t="s">
        <v>12</v>
      </c>
      <c r="F4536">
        <v>777.22</v>
      </c>
      <c r="G4536">
        <v>777.22</v>
      </c>
      <c r="I4536" t="s">
        <v>6935</v>
      </c>
    </row>
    <row r="4537" spans="1:9">
      <c r="A4537" t="s">
        <v>20599</v>
      </c>
      <c r="B4537" t="s">
        <v>65</v>
      </c>
      <c r="C4537">
        <v>12742</v>
      </c>
      <c r="D4537" t="s">
        <v>13330</v>
      </c>
      <c r="E4537" t="s">
        <v>12</v>
      </c>
      <c r="F4537">
        <v>615.42999999999995</v>
      </c>
      <c r="G4537">
        <v>615.42999999999995</v>
      </c>
      <c r="I4537" t="s">
        <v>6935</v>
      </c>
    </row>
    <row r="4538" spans="1:9">
      <c r="A4538" t="s">
        <v>20600</v>
      </c>
      <c r="B4538" t="s">
        <v>65</v>
      </c>
      <c r="C4538">
        <v>12713</v>
      </c>
      <c r="D4538" t="s">
        <v>13331</v>
      </c>
      <c r="E4538" t="s">
        <v>12</v>
      </c>
      <c r="F4538">
        <v>32.64</v>
      </c>
      <c r="G4538">
        <v>32.64</v>
      </c>
      <c r="I4538" t="s">
        <v>8951</v>
      </c>
    </row>
    <row r="4539" spans="1:9">
      <c r="A4539" t="s">
        <v>20601</v>
      </c>
      <c r="B4539" t="s">
        <v>65</v>
      </c>
      <c r="C4539">
        <v>12743</v>
      </c>
      <c r="D4539" t="s">
        <v>13332</v>
      </c>
      <c r="E4539" t="s">
        <v>12</v>
      </c>
      <c r="F4539">
        <v>56.15</v>
      </c>
      <c r="G4539">
        <v>56.15</v>
      </c>
      <c r="I4539" t="s">
        <v>6935</v>
      </c>
    </row>
    <row r="4540" spans="1:9">
      <c r="A4540" t="s">
        <v>20602</v>
      </c>
      <c r="B4540" t="s">
        <v>65</v>
      </c>
      <c r="C4540">
        <v>12744</v>
      </c>
      <c r="D4540" t="s">
        <v>13333</v>
      </c>
      <c r="E4540" t="s">
        <v>12</v>
      </c>
      <c r="F4540">
        <v>71.260000000000005</v>
      </c>
      <c r="G4540">
        <v>71.260000000000005</v>
      </c>
      <c r="I4540" t="s">
        <v>6935</v>
      </c>
    </row>
    <row r="4541" spans="1:9">
      <c r="A4541" t="s">
        <v>20603</v>
      </c>
      <c r="B4541" t="s">
        <v>65</v>
      </c>
      <c r="C4541">
        <v>12745</v>
      </c>
      <c r="D4541" t="s">
        <v>13334</v>
      </c>
      <c r="E4541" t="s">
        <v>12</v>
      </c>
      <c r="F4541">
        <v>103.48</v>
      </c>
      <c r="G4541">
        <v>103.48</v>
      </c>
      <c r="I4541" t="s">
        <v>6935</v>
      </c>
    </row>
    <row r="4542" spans="1:9">
      <c r="A4542" t="s">
        <v>20604</v>
      </c>
      <c r="B4542" t="s">
        <v>65</v>
      </c>
      <c r="C4542">
        <v>12746</v>
      </c>
      <c r="D4542" t="s">
        <v>13335</v>
      </c>
      <c r="E4542" t="s">
        <v>12</v>
      </c>
      <c r="F4542">
        <v>139.74</v>
      </c>
      <c r="G4542">
        <v>139.74</v>
      </c>
      <c r="I4542" t="s">
        <v>6935</v>
      </c>
    </row>
    <row r="4543" spans="1:9">
      <c r="A4543" t="s">
        <v>20605</v>
      </c>
      <c r="B4543" t="s">
        <v>65</v>
      </c>
      <c r="C4543">
        <v>12747</v>
      </c>
      <c r="D4543" t="s">
        <v>13336</v>
      </c>
      <c r="E4543" t="s">
        <v>12</v>
      </c>
      <c r="F4543">
        <v>202.66</v>
      </c>
      <c r="G4543">
        <v>202.66</v>
      </c>
      <c r="I4543" t="s">
        <v>6935</v>
      </c>
    </row>
    <row r="4544" spans="1:9">
      <c r="A4544" t="s">
        <v>20606</v>
      </c>
      <c r="B4544" t="s">
        <v>65</v>
      </c>
      <c r="C4544">
        <v>12748</v>
      </c>
      <c r="D4544" t="s">
        <v>13337</v>
      </c>
      <c r="E4544" t="s">
        <v>12</v>
      </c>
      <c r="F4544">
        <v>285.5</v>
      </c>
      <c r="G4544">
        <v>285.5</v>
      </c>
      <c r="I4544" t="s">
        <v>6935</v>
      </c>
    </row>
    <row r="4545" spans="1:9">
      <c r="A4545" t="s">
        <v>20607</v>
      </c>
      <c r="B4545" t="s">
        <v>65</v>
      </c>
      <c r="C4545">
        <v>12749</v>
      </c>
      <c r="D4545" t="s">
        <v>13338</v>
      </c>
      <c r="E4545" t="s">
        <v>12</v>
      </c>
      <c r="F4545">
        <v>417.36</v>
      </c>
      <c r="G4545">
        <v>417.36</v>
      </c>
      <c r="I4545" t="s">
        <v>6935</v>
      </c>
    </row>
    <row r="4546" spans="1:9">
      <c r="A4546" t="s">
        <v>20608</v>
      </c>
      <c r="B4546" t="s">
        <v>65</v>
      </c>
      <c r="C4546">
        <v>39660</v>
      </c>
      <c r="D4546" t="s">
        <v>31949</v>
      </c>
      <c r="E4546" t="s">
        <v>12</v>
      </c>
      <c r="F4546">
        <v>43</v>
      </c>
      <c r="G4546">
        <v>43</v>
      </c>
      <c r="I4546" t="s">
        <v>6935</v>
      </c>
    </row>
    <row r="4547" spans="1:9">
      <c r="A4547" t="s">
        <v>20609</v>
      </c>
      <c r="B4547" t="s">
        <v>65</v>
      </c>
      <c r="C4547">
        <v>39662</v>
      </c>
      <c r="D4547" t="s">
        <v>31950</v>
      </c>
      <c r="E4547" t="s">
        <v>12</v>
      </c>
      <c r="F4547">
        <v>20.61</v>
      </c>
      <c r="G4547">
        <v>20.61</v>
      </c>
      <c r="I4547" t="s">
        <v>6935</v>
      </c>
    </row>
    <row r="4548" spans="1:9">
      <c r="A4548" t="s">
        <v>20610</v>
      </c>
      <c r="B4548" t="s">
        <v>65</v>
      </c>
      <c r="C4548">
        <v>39661</v>
      </c>
      <c r="D4548" t="s">
        <v>31951</v>
      </c>
      <c r="E4548" t="s">
        <v>12</v>
      </c>
      <c r="F4548">
        <v>14.05</v>
      </c>
      <c r="G4548">
        <v>14.05</v>
      </c>
      <c r="I4548" t="s">
        <v>6935</v>
      </c>
    </row>
    <row r="4549" spans="1:9">
      <c r="A4549" t="s">
        <v>20611</v>
      </c>
      <c r="B4549" t="s">
        <v>65</v>
      </c>
      <c r="C4549">
        <v>39666</v>
      </c>
      <c r="D4549" t="s">
        <v>31952</v>
      </c>
      <c r="E4549" t="s">
        <v>12</v>
      </c>
      <c r="F4549">
        <v>64.69</v>
      </c>
      <c r="G4549">
        <v>64.69</v>
      </c>
      <c r="I4549" t="s">
        <v>6935</v>
      </c>
    </row>
    <row r="4550" spans="1:9">
      <c r="A4550" t="s">
        <v>20612</v>
      </c>
      <c r="B4550" t="s">
        <v>65</v>
      </c>
      <c r="C4550">
        <v>39664</v>
      </c>
      <c r="D4550" t="s">
        <v>31953</v>
      </c>
      <c r="E4550" t="s">
        <v>12</v>
      </c>
      <c r="F4550">
        <v>31.7</v>
      </c>
      <c r="G4550">
        <v>31.7</v>
      </c>
      <c r="I4550" t="s">
        <v>6935</v>
      </c>
    </row>
    <row r="4551" spans="1:9">
      <c r="A4551" t="s">
        <v>20613</v>
      </c>
      <c r="B4551" t="s">
        <v>65</v>
      </c>
      <c r="C4551">
        <v>39663</v>
      </c>
      <c r="D4551" t="s">
        <v>31954</v>
      </c>
      <c r="E4551" t="s">
        <v>12</v>
      </c>
      <c r="F4551">
        <v>25.35</v>
      </c>
      <c r="G4551">
        <v>25.35</v>
      </c>
      <c r="I4551" t="s">
        <v>6935</v>
      </c>
    </row>
    <row r="4552" spans="1:9">
      <c r="A4552" t="s">
        <v>20614</v>
      </c>
      <c r="B4552" t="s">
        <v>65</v>
      </c>
      <c r="C4552">
        <v>39665</v>
      </c>
      <c r="D4552" t="s">
        <v>31955</v>
      </c>
      <c r="E4552" t="s">
        <v>12</v>
      </c>
      <c r="F4552">
        <v>53.49</v>
      </c>
      <c r="G4552">
        <v>53.49</v>
      </c>
      <c r="I4552" t="s">
        <v>6935</v>
      </c>
    </row>
    <row r="4553" spans="1:9">
      <c r="A4553" t="s">
        <v>20615</v>
      </c>
      <c r="B4553" t="s">
        <v>65</v>
      </c>
      <c r="C4553">
        <v>7753</v>
      </c>
      <c r="D4553" t="s">
        <v>13339</v>
      </c>
      <c r="E4553" t="s">
        <v>12</v>
      </c>
      <c r="F4553">
        <v>518.58000000000004</v>
      </c>
      <c r="G4553">
        <v>518.58000000000004</v>
      </c>
      <c r="I4553" t="s">
        <v>6935</v>
      </c>
    </row>
    <row r="4554" spans="1:9">
      <c r="A4554" t="s">
        <v>20616</v>
      </c>
      <c r="B4554" t="s">
        <v>65</v>
      </c>
      <c r="C4554">
        <v>13256</v>
      </c>
      <c r="D4554" t="s">
        <v>13340</v>
      </c>
      <c r="E4554" t="s">
        <v>12</v>
      </c>
      <c r="F4554">
        <v>726.47</v>
      </c>
      <c r="G4554">
        <v>726.47</v>
      </c>
      <c r="I4554" t="s">
        <v>6935</v>
      </c>
    </row>
    <row r="4555" spans="1:9">
      <c r="A4555" t="s">
        <v>20617</v>
      </c>
      <c r="B4555" t="s">
        <v>65</v>
      </c>
      <c r="C4555">
        <v>7757</v>
      </c>
      <c r="D4555" t="s">
        <v>13341</v>
      </c>
      <c r="E4555" t="s">
        <v>12</v>
      </c>
      <c r="F4555">
        <v>774.52</v>
      </c>
      <c r="G4555">
        <v>774.52</v>
      </c>
      <c r="I4555" t="s">
        <v>6935</v>
      </c>
    </row>
    <row r="4556" spans="1:9">
      <c r="A4556" t="s">
        <v>20618</v>
      </c>
      <c r="B4556" t="s">
        <v>65</v>
      </c>
      <c r="C4556">
        <v>7758</v>
      </c>
      <c r="D4556" t="s">
        <v>13342</v>
      </c>
      <c r="E4556" t="s">
        <v>12</v>
      </c>
      <c r="F4556">
        <v>1122.1099999999999</v>
      </c>
      <c r="G4556">
        <v>1122.1099999999999</v>
      </c>
      <c r="I4556" t="s">
        <v>6935</v>
      </c>
    </row>
    <row r="4557" spans="1:9">
      <c r="A4557" t="s">
        <v>20619</v>
      </c>
      <c r="B4557" t="s">
        <v>65</v>
      </c>
      <c r="C4557">
        <v>7759</v>
      </c>
      <c r="D4557" t="s">
        <v>13343</v>
      </c>
      <c r="E4557" t="s">
        <v>12</v>
      </c>
      <c r="F4557">
        <v>3109.38</v>
      </c>
      <c r="G4557">
        <v>3109.38</v>
      </c>
      <c r="I4557" t="s">
        <v>6935</v>
      </c>
    </row>
    <row r="4558" spans="1:9">
      <c r="A4558" t="s">
        <v>20620</v>
      </c>
      <c r="B4558" t="s">
        <v>65</v>
      </c>
      <c r="C4558">
        <v>40334</v>
      </c>
      <c r="D4558" t="s">
        <v>13344</v>
      </c>
      <c r="E4558" t="s">
        <v>12</v>
      </c>
      <c r="F4558">
        <v>121.82</v>
      </c>
      <c r="G4558">
        <v>121.82</v>
      </c>
      <c r="I4558" t="s">
        <v>6935</v>
      </c>
    </row>
    <row r="4559" spans="1:9">
      <c r="A4559" t="s">
        <v>20621</v>
      </c>
      <c r="B4559" t="s">
        <v>65</v>
      </c>
      <c r="C4559">
        <v>7745</v>
      </c>
      <c r="D4559" t="s">
        <v>13345</v>
      </c>
      <c r="E4559" t="s">
        <v>12</v>
      </c>
      <c r="F4559">
        <v>137.47</v>
      </c>
      <c r="G4559">
        <v>137.47</v>
      </c>
      <c r="I4559" t="s">
        <v>6935</v>
      </c>
    </row>
    <row r="4560" spans="1:9">
      <c r="A4560" t="s">
        <v>20622</v>
      </c>
      <c r="B4560" t="s">
        <v>65</v>
      </c>
      <c r="C4560">
        <v>7742</v>
      </c>
      <c r="D4560" t="s">
        <v>13346</v>
      </c>
      <c r="E4560" t="s">
        <v>12</v>
      </c>
      <c r="F4560">
        <v>362.56</v>
      </c>
      <c r="G4560">
        <v>362.56</v>
      </c>
      <c r="I4560" t="s">
        <v>6935</v>
      </c>
    </row>
    <row r="4561" spans="1:9">
      <c r="A4561" t="s">
        <v>20623</v>
      </c>
      <c r="B4561" t="s">
        <v>65</v>
      </c>
      <c r="C4561">
        <v>7750</v>
      </c>
      <c r="D4561" t="s">
        <v>13347</v>
      </c>
      <c r="E4561" t="s">
        <v>12</v>
      </c>
      <c r="F4561">
        <v>442.58</v>
      </c>
      <c r="G4561">
        <v>442.58</v>
      </c>
      <c r="I4561" t="s">
        <v>6935</v>
      </c>
    </row>
    <row r="4562" spans="1:9">
      <c r="A4562" t="s">
        <v>20624</v>
      </c>
      <c r="B4562" t="s">
        <v>65</v>
      </c>
      <c r="C4562">
        <v>7756</v>
      </c>
      <c r="D4562" t="s">
        <v>13348</v>
      </c>
      <c r="E4562" t="s">
        <v>12</v>
      </c>
      <c r="F4562">
        <v>508.52</v>
      </c>
      <c r="G4562">
        <v>508.52</v>
      </c>
      <c r="I4562" t="s">
        <v>6935</v>
      </c>
    </row>
    <row r="4563" spans="1:9">
      <c r="A4563" t="s">
        <v>20625</v>
      </c>
      <c r="B4563" t="s">
        <v>65</v>
      </c>
      <c r="C4563">
        <v>7725</v>
      </c>
      <c r="D4563" t="s">
        <v>13349</v>
      </c>
      <c r="E4563" t="s">
        <v>12</v>
      </c>
      <c r="F4563">
        <v>266</v>
      </c>
      <c r="G4563">
        <v>266</v>
      </c>
      <c r="I4563" t="s">
        <v>8951</v>
      </c>
    </row>
    <row r="4564" spans="1:9">
      <c r="A4564" t="s">
        <v>20626</v>
      </c>
      <c r="B4564" t="s">
        <v>65</v>
      </c>
      <c r="C4564">
        <v>7765</v>
      </c>
      <c r="D4564" t="s">
        <v>13350</v>
      </c>
      <c r="E4564" t="s">
        <v>12</v>
      </c>
      <c r="F4564">
        <v>569.99</v>
      </c>
      <c r="G4564">
        <v>569.99</v>
      </c>
      <c r="I4564" t="s">
        <v>6935</v>
      </c>
    </row>
    <row r="4565" spans="1:9">
      <c r="A4565" t="s">
        <v>20627</v>
      </c>
      <c r="B4565" t="s">
        <v>65</v>
      </c>
      <c r="C4565">
        <v>12569</v>
      </c>
      <c r="D4565" t="s">
        <v>13351</v>
      </c>
      <c r="E4565" t="s">
        <v>12</v>
      </c>
      <c r="F4565">
        <v>786.82</v>
      </c>
      <c r="G4565">
        <v>786.82</v>
      </c>
      <c r="I4565" t="s">
        <v>6935</v>
      </c>
    </row>
    <row r="4566" spans="1:9">
      <c r="A4566" t="s">
        <v>20628</v>
      </c>
      <c r="B4566" t="s">
        <v>65</v>
      </c>
      <c r="C4566">
        <v>7766</v>
      </c>
      <c r="D4566" t="s">
        <v>13352</v>
      </c>
      <c r="E4566" t="s">
        <v>12</v>
      </c>
      <c r="F4566">
        <v>835.99</v>
      </c>
      <c r="G4566">
        <v>835.99</v>
      </c>
      <c r="I4566" t="s">
        <v>6935</v>
      </c>
    </row>
    <row r="4567" spans="1:9">
      <c r="A4567" t="s">
        <v>20629</v>
      </c>
      <c r="B4567" t="s">
        <v>65</v>
      </c>
      <c r="C4567">
        <v>7767</v>
      </c>
      <c r="D4567" t="s">
        <v>13353</v>
      </c>
      <c r="E4567" t="s">
        <v>12</v>
      </c>
      <c r="F4567">
        <v>1200.3499999999999</v>
      </c>
      <c r="G4567">
        <v>1200.3499999999999</v>
      </c>
      <c r="I4567" t="s">
        <v>6935</v>
      </c>
    </row>
    <row r="4568" spans="1:9">
      <c r="A4568" t="s">
        <v>20630</v>
      </c>
      <c r="B4568" t="s">
        <v>65</v>
      </c>
      <c r="C4568">
        <v>7727</v>
      </c>
      <c r="D4568" t="s">
        <v>13354</v>
      </c>
      <c r="E4568" t="s">
        <v>12</v>
      </c>
      <c r="F4568">
        <v>3487.05</v>
      </c>
      <c r="G4568">
        <v>3487.05</v>
      </c>
      <c r="I4568" t="s">
        <v>6935</v>
      </c>
    </row>
    <row r="4569" spans="1:9">
      <c r="A4569" t="s">
        <v>20631</v>
      </c>
      <c r="B4569" t="s">
        <v>65</v>
      </c>
      <c r="C4569">
        <v>7760</v>
      </c>
      <c r="D4569" t="s">
        <v>13355</v>
      </c>
      <c r="E4569" t="s">
        <v>12</v>
      </c>
      <c r="F4569">
        <v>138.58000000000001</v>
      </c>
      <c r="G4569">
        <v>138.58000000000001</v>
      </c>
      <c r="I4569" t="s">
        <v>6935</v>
      </c>
    </row>
    <row r="4570" spans="1:9">
      <c r="A4570" t="s">
        <v>20632</v>
      </c>
      <c r="B4570" t="s">
        <v>65</v>
      </c>
      <c r="C4570">
        <v>7761</v>
      </c>
      <c r="D4570" t="s">
        <v>13356</v>
      </c>
      <c r="E4570" t="s">
        <v>12</v>
      </c>
      <c r="F4570">
        <v>145.29</v>
      </c>
      <c r="G4570">
        <v>145.29</v>
      </c>
      <c r="I4570" t="s">
        <v>6935</v>
      </c>
    </row>
    <row r="4571" spans="1:9">
      <c r="A4571" t="s">
        <v>20633</v>
      </c>
      <c r="B4571" t="s">
        <v>65</v>
      </c>
      <c r="C4571">
        <v>7752</v>
      </c>
      <c r="D4571" t="s">
        <v>13357</v>
      </c>
      <c r="E4571" t="s">
        <v>12</v>
      </c>
      <c r="F4571">
        <v>176.58</v>
      </c>
      <c r="G4571">
        <v>176.58</v>
      </c>
      <c r="I4571" t="s">
        <v>6935</v>
      </c>
    </row>
    <row r="4572" spans="1:9">
      <c r="A4572" t="s">
        <v>20634</v>
      </c>
      <c r="B4572" t="s">
        <v>65</v>
      </c>
      <c r="C4572">
        <v>7762</v>
      </c>
      <c r="D4572" t="s">
        <v>13358</v>
      </c>
      <c r="E4572" t="s">
        <v>12</v>
      </c>
      <c r="F4572">
        <v>230.79</v>
      </c>
      <c r="G4572">
        <v>230.79</v>
      </c>
      <c r="I4572" t="s">
        <v>6935</v>
      </c>
    </row>
    <row r="4573" spans="1:9">
      <c r="A4573" t="s">
        <v>20635</v>
      </c>
      <c r="B4573" t="s">
        <v>65</v>
      </c>
      <c r="C4573">
        <v>7722</v>
      </c>
      <c r="D4573" t="s">
        <v>13359</v>
      </c>
      <c r="E4573" t="s">
        <v>12</v>
      </c>
      <c r="F4573">
        <v>353.17</v>
      </c>
      <c r="G4573">
        <v>353.17</v>
      </c>
      <c r="I4573" t="s">
        <v>6935</v>
      </c>
    </row>
    <row r="4574" spans="1:9">
      <c r="A4574" t="s">
        <v>20636</v>
      </c>
      <c r="B4574" t="s">
        <v>65</v>
      </c>
      <c r="C4574">
        <v>7763</v>
      </c>
      <c r="D4574" t="s">
        <v>13360</v>
      </c>
      <c r="E4574" t="s">
        <v>12</v>
      </c>
      <c r="F4574">
        <v>430.29</v>
      </c>
      <c r="G4574">
        <v>430.29</v>
      </c>
      <c r="I4574" t="s">
        <v>6935</v>
      </c>
    </row>
    <row r="4575" spans="1:9">
      <c r="A4575" t="s">
        <v>20637</v>
      </c>
      <c r="B4575" t="s">
        <v>65</v>
      </c>
      <c r="C4575">
        <v>7764</v>
      </c>
      <c r="D4575" t="s">
        <v>13361</v>
      </c>
      <c r="E4575" t="s">
        <v>12</v>
      </c>
      <c r="F4575">
        <v>514.11</v>
      </c>
      <c r="G4575">
        <v>514.11</v>
      </c>
      <c r="I4575" t="s">
        <v>6935</v>
      </c>
    </row>
    <row r="4576" spans="1:9">
      <c r="A4576" t="s">
        <v>20638</v>
      </c>
      <c r="B4576" t="s">
        <v>65</v>
      </c>
      <c r="C4576">
        <v>12572</v>
      </c>
      <c r="D4576" t="s">
        <v>13362</v>
      </c>
      <c r="E4576" t="s">
        <v>12</v>
      </c>
      <c r="F4576">
        <v>726.47</v>
      </c>
      <c r="G4576">
        <v>726.47</v>
      </c>
      <c r="I4576" t="s">
        <v>6935</v>
      </c>
    </row>
    <row r="4577" spans="1:9">
      <c r="A4577" t="s">
        <v>20639</v>
      </c>
      <c r="B4577" t="s">
        <v>65</v>
      </c>
      <c r="C4577">
        <v>12573</v>
      </c>
      <c r="D4577" t="s">
        <v>13363</v>
      </c>
      <c r="E4577" t="s">
        <v>12</v>
      </c>
      <c r="F4577">
        <v>955.58</v>
      </c>
      <c r="G4577">
        <v>955.58</v>
      </c>
      <c r="I4577" t="s">
        <v>6935</v>
      </c>
    </row>
    <row r="4578" spans="1:9">
      <c r="A4578" t="s">
        <v>20640</v>
      </c>
      <c r="B4578" t="s">
        <v>65</v>
      </c>
      <c r="C4578">
        <v>12574</v>
      </c>
      <c r="D4578" t="s">
        <v>13364</v>
      </c>
      <c r="E4578" t="s">
        <v>12</v>
      </c>
      <c r="F4578">
        <v>1155.42</v>
      </c>
      <c r="G4578">
        <v>1155.42</v>
      </c>
      <c r="I4578" t="s">
        <v>6935</v>
      </c>
    </row>
    <row r="4579" spans="1:9">
      <c r="A4579" t="s">
        <v>20641</v>
      </c>
      <c r="B4579" t="s">
        <v>65</v>
      </c>
      <c r="C4579">
        <v>12575</v>
      </c>
      <c r="D4579" t="s">
        <v>13365</v>
      </c>
      <c r="E4579" t="s">
        <v>12</v>
      </c>
      <c r="F4579">
        <v>1754.7</v>
      </c>
      <c r="G4579">
        <v>1754.7</v>
      </c>
      <c r="I4579" t="s">
        <v>6935</v>
      </c>
    </row>
    <row r="4580" spans="1:9">
      <c r="A4580" t="s">
        <v>20642</v>
      </c>
      <c r="B4580" t="s">
        <v>65</v>
      </c>
      <c r="C4580">
        <v>12576</v>
      </c>
      <c r="D4580" t="s">
        <v>13366</v>
      </c>
      <c r="E4580" t="s">
        <v>12</v>
      </c>
      <c r="F4580">
        <v>212.35</v>
      </c>
      <c r="G4580">
        <v>212.35</v>
      </c>
      <c r="I4580" t="s">
        <v>6935</v>
      </c>
    </row>
    <row r="4581" spans="1:9">
      <c r="A4581" t="s">
        <v>20643</v>
      </c>
      <c r="B4581" t="s">
        <v>65</v>
      </c>
      <c r="C4581">
        <v>12577</v>
      </c>
      <c r="D4581" t="s">
        <v>13367</v>
      </c>
      <c r="E4581" t="s">
        <v>12</v>
      </c>
      <c r="F4581">
        <v>286.11</v>
      </c>
      <c r="G4581">
        <v>286.11</v>
      </c>
      <c r="I4581" t="s">
        <v>6935</v>
      </c>
    </row>
    <row r="4582" spans="1:9">
      <c r="A4582" t="s">
        <v>20644</v>
      </c>
      <c r="B4582" t="s">
        <v>65</v>
      </c>
      <c r="C4582">
        <v>12578</v>
      </c>
      <c r="D4582" t="s">
        <v>13368</v>
      </c>
      <c r="E4582" t="s">
        <v>12</v>
      </c>
      <c r="F4582">
        <v>346.47</v>
      </c>
      <c r="G4582">
        <v>346.47</v>
      </c>
      <c r="I4582" t="s">
        <v>6935</v>
      </c>
    </row>
    <row r="4583" spans="1:9">
      <c r="A4583" t="s">
        <v>20645</v>
      </c>
      <c r="B4583" t="s">
        <v>65</v>
      </c>
      <c r="C4583">
        <v>12579</v>
      </c>
      <c r="D4583" t="s">
        <v>13369</v>
      </c>
      <c r="E4583" t="s">
        <v>12</v>
      </c>
      <c r="F4583">
        <v>596.82000000000005</v>
      </c>
      <c r="G4583">
        <v>596.82000000000005</v>
      </c>
      <c r="I4583" t="s">
        <v>6935</v>
      </c>
    </row>
    <row r="4584" spans="1:9">
      <c r="A4584" t="s">
        <v>20646</v>
      </c>
      <c r="B4584" t="s">
        <v>65</v>
      </c>
      <c r="C4584">
        <v>12580</v>
      </c>
      <c r="D4584" t="s">
        <v>13370</v>
      </c>
      <c r="E4584" t="s">
        <v>12</v>
      </c>
      <c r="F4584">
        <v>621.85</v>
      </c>
      <c r="G4584">
        <v>621.85</v>
      </c>
      <c r="I4584" t="s">
        <v>6935</v>
      </c>
    </row>
    <row r="4585" spans="1:9">
      <c r="A4585" t="s">
        <v>20647</v>
      </c>
      <c r="B4585" t="s">
        <v>65</v>
      </c>
      <c r="C4585">
        <v>12581</v>
      </c>
      <c r="D4585" t="s">
        <v>13371</v>
      </c>
      <c r="E4585" t="s">
        <v>12</v>
      </c>
      <c r="F4585">
        <v>666.11</v>
      </c>
      <c r="G4585">
        <v>666.11</v>
      </c>
      <c r="I4585" t="s">
        <v>6935</v>
      </c>
    </row>
    <row r="4586" spans="1:9">
      <c r="A4586" t="s">
        <v>20648</v>
      </c>
      <c r="B4586" t="s">
        <v>65</v>
      </c>
      <c r="C4586">
        <v>7720</v>
      </c>
      <c r="D4586" t="s">
        <v>13372</v>
      </c>
      <c r="E4586" t="s">
        <v>12</v>
      </c>
      <c r="F4586">
        <v>1041.6400000000001</v>
      </c>
      <c r="G4586">
        <v>1041.6400000000001</v>
      </c>
      <c r="I4586" t="s">
        <v>6935</v>
      </c>
    </row>
    <row r="4587" spans="1:9">
      <c r="A4587" t="s">
        <v>20649</v>
      </c>
      <c r="B4587" t="s">
        <v>65</v>
      </c>
      <c r="C4587">
        <v>40335</v>
      </c>
      <c r="D4587" t="s">
        <v>13373</v>
      </c>
      <c r="E4587" t="s">
        <v>12</v>
      </c>
      <c r="F4587">
        <v>217.94</v>
      </c>
      <c r="G4587">
        <v>217.94</v>
      </c>
      <c r="I4587" t="s">
        <v>6935</v>
      </c>
    </row>
    <row r="4588" spans="1:9">
      <c r="A4588" t="s">
        <v>20650</v>
      </c>
      <c r="B4588" t="s">
        <v>65</v>
      </c>
      <c r="C4588">
        <v>7740</v>
      </c>
      <c r="D4588" t="s">
        <v>13374</v>
      </c>
      <c r="E4588" t="s">
        <v>12</v>
      </c>
      <c r="F4588">
        <v>223.52</v>
      </c>
      <c r="G4588">
        <v>223.52</v>
      </c>
      <c r="I4588" t="s">
        <v>6935</v>
      </c>
    </row>
    <row r="4589" spans="1:9">
      <c r="A4589" t="s">
        <v>20651</v>
      </c>
      <c r="B4589" t="s">
        <v>65</v>
      </c>
      <c r="C4589">
        <v>7741</v>
      </c>
      <c r="D4589" t="s">
        <v>13375</v>
      </c>
      <c r="E4589" t="s">
        <v>12</v>
      </c>
      <c r="F4589">
        <v>413.52</v>
      </c>
      <c r="G4589">
        <v>413.52</v>
      </c>
      <c r="I4589" t="s">
        <v>6935</v>
      </c>
    </row>
    <row r="4590" spans="1:9">
      <c r="A4590" t="s">
        <v>20652</v>
      </c>
      <c r="B4590" t="s">
        <v>65</v>
      </c>
      <c r="C4590">
        <v>7774</v>
      </c>
      <c r="D4590" t="s">
        <v>13376</v>
      </c>
      <c r="E4590" t="s">
        <v>12</v>
      </c>
      <c r="F4590">
        <v>507.41</v>
      </c>
      <c r="G4590">
        <v>507.41</v>
      </c>
      <c r="I4590" t="s">
        <v>6935</v>
      </c>
    </row>
    <row r="4591" spans="1:9">
      <c r="A4591" t="s">
        <v>20653</v>
      </c>
      <c r="B4591" t="s">
        <v>65</v>
      </c>
      <c r="C4591">
        <v>7744</v>
      </c>
      <c r="D4591" t="s">
        <v>13377</v>
      </c>
      <c r="E4591" t="s">
        <v>12</v>
      </c>
      <c r="F4591">
        <v>662.76</v>
      </c>
      <c r="G4591">
        <v>662.76</v>
      </c>
      <c r="I4591" t="s">
        <v>6935</v>
      </c>
    </row>
    <row r="4592" spans="1:9">
      <c r="A4592" t="s">
        <v>20654</v>
      </c>
      <c r="B4592" t="s">
        <v>65</v>
      </c>
      <c r="C4592">
        <v>7773</v>
      </c>
      <c r="D4592" t="s">
        <v>13378</v>
      </c>
      <c r="E4592" t="s">
        <v>12</v>
      </c>
      <c r="F4592">
        <v>677.4</v>
      </c>
      <c r="G4592">
        <v>677.4</v>
      </c>
      <c r="I4592" t="s">
        <v>6935</v>
      </c>
    </row>
    <row r="4593" spans="1:9">
      <c r="A4593" t="s">
        <v>20655</v>
      </c>
      <c r="B4593" t="s">
        <v>65</v>
      </c>
      <c r="C4593">
        <v>7754</v>
      </c>
      <c r="D4593" t="s">
        <v>13379</v>
      </c>
      <c r="E4593" t="s">
        <v>12</v>
      </c>
      <c r="F4593">
        <v>1027.1099999999999</v>
      </c>
      <c r="G4593">
        <v>1027.1099999999999</v>
      </c>
      <c r="I4593" t="s">
        <v>6935</v>
      </c>
    </row>
    <row r="4594" spans="1:9">
      <c r="A4594" t="s">
        <v>20656</v>
      </c>
      <c r="B4594" t="s">
        <v>65</v>
      </c>
      <c r="C4594">
        <v>7735</v>
      </c>
      <c r="D4594" t="s">
        <v>13380</v>
      </c>
      <c r="E4594" t="s">
        <v>12</v>
      </c>
      <c r="F4594">
        <v>1330</v>
      </c>
      <c r="G4594">
        <v>1330</v>
      </c>
      <c r="I4594" t="s">
        <v>6935</v>
      </c>
    </row>
    <row r="4595" spans="1:9">
      <c r="A4595" t="s">
        <v>20657</v>
      </c>
      <c r="B4595" t="s">
        <v>65</v>
      </c>
      <c r="C4595">
        <v>7755</v>
      </c>
      <c r="D4595" t="s">
        <v>13381</v>
      </c>
      <c r="E4595" t="s">
        <v>12</v>
      </c>
      <c r="F4595">
        <v>263.76</v>
      </c>
      <c r="G4595">
        <v>263.76</v>
      </c>
      <c r="I4595" t="s">
        <v>6935</v>
      </c>
    </row>
    <row r="4596" spans="1:9">
      <c r="A4596" t="s">
        <v>20658</v>
      </c>
      <c r="B4596" t="s">
        <v>65</v>
      </c>
      <c r="C4596">
        <v>7776</v>
      </c>
      <c r="D4596" t="s">
        <v>13382</v>
      </c>
      <c r="E4596" t="s">
        <v>12</v>
      </c>
      <c r="F4596">
        <v>549.88</v>
      </c>
      <c r="G4596">
        <v>549.88</v>
      </c>
      <c r="I4596" t="s">
        <v>6935</v>
      </c>
    </row>
    <row r="4597" spans="1:9">
      <c r="A4597" t="s">
        <v>20659</v>
      </c>
      <c r="B4597" t="s">
        <v>65</v>
      </c>
      <c r="C4597">
        <v>7743</v>
      </c>
      <c r="D4597" t="s">
        <v>13383</v>
      </c>
      <c r="E4597" t="s">
        <v>12</v>
      </c>
      <c r="F4597">
        <v>582.29</v>
      </c>
      <c r="G4597">
        <v>582.29</v>
      </c>
      <c r="I4597" t="s">
        <v>6935</v>
      </c>
    </row>
    <row r="4598" spans="1:9">
      <c r="A4598" t="s">
        <v>20660</v>
      </c>
      <c r="B4598" t="s">
        <v>65</v>
      </c>
      <c r="C4598">
        <v>7733</v>
      </c>
      <c r="D4598" t="s">
        <v>13384</v>
      </c>
      <c r="E4598" t="s">
        <v>12</v>
      </c>
      <c r="F4598">
        <v>760</v>
      </c>
      <c r="G4598">
        <v>760</v>
      </c>
      <c r="I4598" t="s">
        <v>6935</v>
      </c>
    </row>
    <row r="4599" spans="1:9">
      <c r="A4599" t="s">
        <v>20661</v>
      </c>
      <c r="B4599" t="s">
        <v>65</v>
      </c>
      <c r="C4599">
        <v>7775</v>
      </c>
      <c r="D4599" t="s">
        <v>13385</v>
      </c>
      <c r="E4599" t="s">
        <v>12</v>
      </c>
      <c r="F4599">
        <v>832.64</v>
      </c>
      <c r="G4599">
        <v>832.64</v>
      </c>
      <c r="I4599" t="s">
        <v>6935</v>
      </c>
    </row>
    <row r="4600" spans="1:9">
      <c r="A4600" t="s">
        <v>20662</v>
      </c>
      <c r="B4600" t="s">
        <v>65</v>
      </c>
      <c r="C4600">
        <v>7734</v>
      </c>
      <c r="D4600" t="s">
        <v>13386</v>
      </c>
      <c r="E4600" t="s">
        <v>12</v>
      </c>
      <c r="F4600">
        <v>1179.1099999999999</v>
      </c>
      <c r="G4600">
        <v>1179.1099999999999</v>
      </c>
      <c r="I4600" t="s">
        <v>6935</v>
      </c>
    </row>
    <row r="4601" spans="1:9">
      <c r="A4601" t="s">
        <v>20663</v>
      </c>
      <c r="B4601" t="s">
        <v>65</v>
      </c>
      <c r="C4601">
        <v>7714</v>
      </c>
      <c r="D4601" t="s">
        <v>13387</v>
      </c>
      <c r="E4601" t="s">
        <v>12</v>
      </c>
      <c r="F4601">
        <v>164.29</v>
      </c>
      <c r="G4601">
        <v>164.29</v>
      </c>
      <c r="I4601" t="s">
        <v>6935</v>
      </c>
    </row>
    <row r="4602" spans="1:9">
      <c r="A4602" t="s">
        <v>20664</v>
      </c>
      <c r="B4602" t="s">
        <v>65</v>
      </c>
      <c r="C4602">
        <v>37449</v>
      </c>
      <c r="D4602" t="s">
        <v>13388</v>
      </c>
      <c r="E4602" t="s">
        <v>12</v>
      </c>
      <c r="F4602">
        <v>40.43</v>
      </c>
      <c r="G4602">
        <v>40.43</v>
      </c>
      <c r="I4602" t="s">
        <v>6935</v>
      </c>
    </row>
    <row r="4603" spans="1:9">
      <c r="A4603" t="s">
        <v>20665</v>
      </c>
      <c r="B4603" t="s">
        <v>65</v>
      </c>
      <c r="C4603">
        <v>37450</v>
      </c>
      <c r="D4603" t="s">
        <v>13389</v>
      </c>
      <c r="E4603" t="s">
        <v>12</v>
      </c>
      <c r="F4603">
        <v>56.6</v>
      </c>
      <c r="G4603">
        <v>56.6</v>
      </c>
      <c r="I4603" t="s">
        <v>6935</v>
      </c>
    </row>
    <row r="4604" spans="1:9">
      <c r="A4604" t="s">
        <v>20666</v>
      </c>
      <c r="B4604" t="s">
        <v>65</v>
      </c>
      <c r="C4604">
        <v>37451</v>
      </c>
      <c r="D4604" t="s">
        <v>13390</v>
      </c>
      <c r="E4604" t="s">
        <v>12</v>
      </c>
      <c r="F4604">
        <v>79.02</v>
      </c>
      <c r="G4604">
        <v>79.02</v>
      </c>
      <c r="I4604" t="s">
        <v>6935</v>
      </c>
    </row>
    <row r="4605" spans="1:9">
      <c r="A4605" t="s">
        <v>20667</v>
      </c>
      <c r="B4605" t="s">
        <v>65</v>
      </c>
      <c r="C4605">
        <v>37452</v>
      </c>
      <c r="D4605" t="s">
        <v>13391</v>
      </c>
      <c r="E4605" t="s">
        <v>12</v>
      </c>
      <c r="F4605">
        <v>114.86</v>
      </c>
      <c r="G4605">
        <v>114.86</v>
      </c>
      <c r="I4605" t="s">
        <v>6935</v>
      </c>
    </row>
    <row r="4606" spans="1:9">
      <c r="A4606" t="s">
        <v>20668</v>
      </c>
      <c r="B4606" t="s">
        <v>65</v>
      </c>
      <c r="C4606">
        <v>37453</v>
      </c>
      <c r="D4606" t="s">
        <v>13392</v>
      </c>
      <c r="E4606" t="s">
        <v>12</v>
      </c>
      <c r="F4606">
        <v>132.27000000000001</v>
      </c>
      <c r="G4606">
        <v>132.27000000000001</v>
      </c>
      <c r="I4606" t="s">
        <v>6935</v>
      </c>
    </row>
    <row r="4607" spans="1:9">
      <c r="A4607" t="s">
        <v>20669</v>
      </c>
      <c r="B4607" t="s">
        <v>65</v>
      </c>
      <c r="C4607">
        <v>7778</v>
      </c>
      <c r="D4607" t="s">
        <v>13393</v>
      </c>
      <c r="E4607" t="s">
        <v>12</v>
      </c>
      <c r="F4607">
        <v>49.62</v>
      </c>
      <c r="G4607">
        <v>49.62</v>
      </c>
      <c r="I4607" t="s">
        <v>6935</v>
      </c>
    </row>
    <row r="4608" spans="1:9">
      <c r="A4608" t="s">
        <v>20670</v>
      </c>
      <c r="B4608" t="s">
        <v>65</v>
      </c>
      <c r="C4608">
        <v>7796</v>
      </c>
      <c r="D4608" t="s">
        <v>13394</v>
      </c>
      <c r="E4608" t="s">
        <v>12</v>
      </c>
      <c r="F4608">
        <v>68</v>
      </c>
      <c r="G4608">
        <v>68</v>
      </c>
      <c r="I4608" t="s">
        <v>8951</v>
      </c>
    </row>
    <row r="4609" spans="1:9">
      <c r="A4609" t="s">
        <v>20671</v>
      </c>
      <c r="B4609" t="s">
        <v>65</v>
      </c>
      <c r="C4609">
        <v>7781</v>
      </c>
      <c r="D4609" t="s">
        <v>13395</v>
      </c>
      <c r="E4609" t="s">
        <v>12</v>
      </c>
      <c r="F4609">
        <v>80.349999999999994</v>
      </c>
      <c r="G4609">
        <v>80.349999999999994</v>
      </c>
      <c r="I4609" t="s">
        <v>6935</v>
      </c>
    </row>
    <row r="4610" spans="1:9">
      <c r="A4610" t="s">
        <v>20672</v>
      </c>
      <c r="B4610" t="s">
        <v>65</v>
      </c>
      <c r="C4610">
        <v>7795</v>
      </c>
      <c r="D4610" t="s">
        <v>13396</v>
      </c>
      <c r="E4610" t="s">
        <v>12</v>
      </c>
      <c r="F4610">
        <v>119.59</v>
      </c>
      <c r="G4610">
        <v>119.59</v>
      </c>
      <c r="I4610" t="s">
        <v>6935</v>
      </c>
    </row>
    <row r="4611" spans="1:9">
      <c r="A4611" t="s">
        <v>20673</v>
      </c>
      <c r="B4611" t="s">
        <v>65</v>
      </c>
      <c r="C4611">
        <v>7791</v>
      </c>
      <c r="D4611" t="s">
        <v>13397</v>
      </c>
      <c r="E4611" t="s">
        <v>12</v>
      </c>
      <c r="F4611">
        <v>143.16</v>
      </c>
      <c r="G4611">
        <v>143.16</v>
      </c>
      <c r="I4611" t="s">
        <v>6935</v>
      </c>
    </row>
    <row r="4612" spans="1:9">
      <c r="A4612" t="s">
        <v>20674</v>
      </c>
      <c r="B4612" t="s">
        <v>65</v>
      </c>
      <c r="C4612">
        <v>7783</v>
      </c>
      <c r="D4612" t="s">
        <v>13398</v>
      </c>
      <c r="E4612" t="s">
        <v>12</v>
      </c>
      <c r="F4612">
        <v>50.73</v>
      </c>
      <c r="G4612">
        <v>50.73</v>
      </c>
      <c r="I4612" t="s">
        <v>6935</v>
      </c>
    </row>
    <row r="4613" spans="1:9">
      <c r="A4613" t="s">
        <v>20675</v>
      </c>
      <c r="B4613" t="s">
        <v>65</v>
      </c>
      <c r="C4613">
        <v>7790</v>
      </c>
      <c r="D4613" t="s">
        <v>13399</v>
      </c>
      <c r="E4613" t="s">
        <v>12</v>
      </c>
      <c r="F4613">
        <v>79.94</v>
      </c>
      <c r="G4613">
        <v>79.94</v>
      </c>
      <c r="I4613" t="s">
        <v>6935</v>
      </c>
    </row>
    <row r="4614" spans="1:9">
      <c r="A4614" t="s">
        <v>20676</v>
      </c>
      <c r="B4614" t="s">
        <v>65</v>
      </c>
      <c r="C4614">
        <v>7785</v>
      </c>
      <c r="D4614" t="s">
        <v>13400</v>
      </c>
      <c r="E4614" t="s">
        <v>12</v>
      </c>
      <c r="F4614">
        <v>88.21</v>
      </c>
      <c r="G4614">
        <v>88.21</v>
      </c>
      <c r="I4614" t="s">
        <v>6935</v>
      </c>
    </row>
    <row r="4615" spans="1:9">
      <c r="A4615" t="s">
        <v>20677</v>
      </c>
      <c r="B4615" t="s">
        <v>65</v>
      </c>
      <c r="C4615">
        <v>7792</v>
      </c>
      <c r="D4615" t="s">
        <v>13401</v>
      </c>
      <c r="E4615" t="s">
        <v>12</v>
      </c>
      <c r="F4615">
        <v>125.11</v>
      </c>
      <c r="G4615">
        <v>125.11</v>
      </c>
      <c r="I4615" t="s">
        <v>6935</v>
      </c>
    </row>
    <row r="4616" spans="1:9">
      <c r="A4616" t="s">
        <v>20678</v>
      </c>
      <c r="B4616" t="s">
        <v>65</v>
      </c>
      <c r="C4616">
        <v>7793</v>
      </c>
      <c r="D4616" t="s">
        <v>13402</v>
      </c>
      <c r="E4616" t="s">
        <v>12</v>
      </c>
      <c r="F4616">
        <v>147.76</v>
      </c>
      <c r="G4616">
        <v>147.76</v>
      </c>
      <c r="I4616" t="s">
        <v>6935</v>
      </c>
    </row>
    <row r="4617" spans="1:9">
      <c r="A4617" t="s">
        <v>20679</v>
      </c>
      <c r="B4617" t="s">
        <v>65</v>
      </c>
      <c r="C4617">
        <v>13159</v>
      </c>
      <c r="D4617" t="s">
        <v>13403</v>
      </c>
      <c r="E4617" t="s">
        <v>12</v>
      </c>
      <c r="F4617">
        <v>128.63999999999999</v>
      </c>
      <c r="G4617">
        <v>128.63999999999999</v>
      </c>
      <c r="I4617" t="s">
        <v>6935</v>
      </c>
    </row>
    <row r="4618" spans="1:9">
      <c r="A4618" t="s">
        <v>20680</v>
      </c>
      <c r="B4618" t="s">
        <v>65</v>
      </c>
      <c r="C4618">
        <v>13168</v>
      </c>
      <c r="D4618" t="s">
        <v>13404</v>
      </c>
      <c r="E4618" t="s">
        <v>12</v>
      </c>
      <c r="F4618">
        <v>156.21</v>
      </c>
      <c r="G4618">
        <v>156.21</v>
      </c>
      <c r="I4618" t="s">
        <v>6935</v>
      </c>
    </row>
    <row r="4619" spans="1:9">
      <c r="A4619" t="s">
        <v>20681</v>
      </c>
      <c r="B4619" t="s">
        <v>65</v>
      </c>
      <c r="C4619">
        <v>13173</v>
      </c>
      <c r="D4619" t="s">
        <v>13405</v>
      </c>
      <c r="E4619" t="s">
        <v>12</v>
      </c>
      <c r="F4619">
        <v>211.35</v>
      </c>
      <c r="G4619">
        <v>211.35</v>
      </c>
      <c r="I4619" t="s">
        <v>6935</v>
      </c>
    </row>
    <row r="4620" spans="1:9">
      <c r="A4620" t="s">
        <v>20682</v>
      </c>
      <c r="B4620" t="s">
        <v>65</v>
      </c>
      <c r="C4620">
        <v>12583</v>
      </c>
      <c r="D4620" t="s">
        <v>13406</v>
      </c>
      <c r="E4620" t="s">
        <v>12</v>
      </c>
      <c r="F4620">
        <v>42.27</v>
      </c>
      <c r="G4620">
        <v>42.27</v>
      </c>
      <c r="I4620" t="s">
        <v>6935</v>
      </c>
    </row>
    <row r="4621" spans="1:9">
      <c r="A4621" t="s">
        <v>20683</v>
      </c>
      <c r="B4621" t="s">
        <v>65</v>
      </c>
      <c r="C4621">
        <v>12584</v>
      </c>
      <c r="D4621" t="s">
        <v>13407</v>
      </c>
      <c r="E4621" t="s">
        <v>12</v>
      </c>
      <c r="F4621">
        <v>55.13</v>
      </c>
      <c r="G4621">
        <v>55.13</v>
      </c>
      <c r="I4621" t="s">
        <v>6935</v>
      </c>
    </row>
    <row r="4622" spans="1:9">
      <c r="A4622" t="s">
        <v>20684</v>
      </c>
      <c r="B4622" t="s">
        <v>65</v>
      </c>
      <c r="C4622">
        <v>12613</v>
      </c>
      <c r="D4622" t="s">
        <v>13408</v>
      </c>
      <c r="E4622" t="s">
        <v>32</v>
      </c>
      <c r="F4622">
        <v>19.28</v>
      </c>
      <c r="G4622">
        <v>19.28</v>
      </c>
      <c r="I4622" t="s">
        <v>6935</v>
      </c>
    </row>
    <row r="4623" spans="1:9">
      <c r="A4623" t="s">
        <v>20685</v>
      </c>
      <c r="B4623" t="s">
        <v>65</v>
      </c>
      <c r="C4623">
        <v>1031</v>
      </c>
      <c r="D4623" t="s">
        <v>13409</v>
      </c>
      <c r="E4623" t="s">
        <v>32</v>
      </c>
      <c r="F4623">
        <v>15.29</v>
      </c>
      <c r="G4623">
        <v>15.29</v>
      </c>
      <c r="I4623" t="s">
        <v>6935</v>
      </c>
    </row>
    <row r="4624" spans="1:9">
      <c r="A4624" t="s">
        <v>20686</v>
      </c>
      <c r="B4624" t="s">
        <v>65</v>
      </c>
      <c r="C4624">
        <v>39707</v>
      </c>
      <c r="D4624" t="s">
        <v>13410</v>
      </c>
      <c r="E4624" t="s">
        <v>12</v>
      </c>
      <c r="F4624">
        <v>4.59</v>
      </c>
      <c r="G4624">
        <v>4.59</v>
      </c>
      <c r="I4624" t="s">
        <v>6935</v>
      </c>
    </row>
    <row r="4625" spans="1:9">
      <c r="A4625" t="s">
        <v>20687</v>
      </c>
      <c r="B4625" t="s">
        <v>65</v>
      </c>
      <c r="C4625">
        <v>39708</v>
      </c>
      <c r="D4625" t="s">
        <v>13411</v>
      </c>
      <c r="E4625" t="s">
        <v>12</v>
      </c>
      <c r="F4625">
        <v>4.45</v>
      </c>
      <c r="G4625">
        <v>4.45</v>
      </c>
      <c r="I4625" t="s">
        <v>6935</v>
      </c>
    </row>
    <row r="4626" spans="1:9">
      <c r="A4626" t="s">
        <v>20688</v>
      </c>
      <c r="B4626" t="s">
        <v>65</v>
      </c>
      <c r="C4626">
        <v>39710</v>
      </c>
      <c r="D4626" t="s">
        <v>13412</v>
      </c>
      <c r="E4626" t="s">
        <v>12</v>
      </c>
      <c r="F4626">
        <v>3.13</v>
      </c>
      <c r="G4626">
        <v>3.13</v>
      </c>
      <c r="I4626" t="s">
        <v>6935</v>
      </c>
    </row>
    <row r="4627" spans="1:9">
      <c r="A4627" t="s">
        <v>20689</v>
      </c>
      <c r="B4627" t="s">
        <v>65</v>
      </c>
      <c r="C4627">
        <v>39709</v>
      </c>
      <c r="D4627" t="s">
        <v>13413</v>
      </c>
      <c r="E4627" t="s">
        <v>12</v>
      </c>
      <c r="F4627">
        <v>4.34</v>
      </c>
      <c r="G4627">
        <v>4.34</v>
      </c>
      <c r="I4627" t="s">
        <v>6935</v>
      </c>
    </row>
    <row r="4628" spans="1:9">
      <c r="A4628" t="s">
        <v>20690</v>
      </c>
      <c r="B4628" t="s">
        <v>65</v>
      </c>
      <c r="C4628">
        <v>39711</v>
      </c>
      <c r="D4628" t="s">
        <v>13414</v>
      </c>
      <c r="E4628" t="s">
        <v>12</v>
      </c>
      <c r="F4628">
        <v>4.88</v>
      </c>
      <c r="G4628">
        <v>4.88</v>
      </c>
      <c r="I4628" t="s">
        <v>6935</v>
      </c>
    </row>
    <row r="4629" spans="1:9">
      <c r="A4629" t="s">
        <v>20691</v>
      </c>
      <c r="B4629" t="s">
        <v>65</v>
      </c>
      <c r="C4629">
        <v>39714</v>
      </c>
      <c r="D4629" t="s">
        <v>13415</v>
      </c>
      <c r="E4629" t="s">
        <v>12</v>
      </c>
      <c r="F4629">
        <v>3.09</v>
      </c>
      <c r="G4629">
        <v>3.09</v>
      </c>
      <c r="I4629" t="s">
        <v>6935</v>
      </c>
    </row>
    <row r="4630" spans="1:9">
      <c r="A4630" t="s">
        <v>20692</v>
      </c>
      <c r="B4630" t="s">
        <v>65</v>
      </c>
      <c r="C4630">
        <v>39712</v>
      </c>
      <c r="D4630" t="s">
        <v>13416</v>
      </c>
      <c r="E4630" t="s">
        <v>12</v>
      </c>
      <c r="F4630">
        <v>1.71</v>
      </c>
      <c r="G4630">
        <v>1.71</v>
      </c>
      <c r="I4630" t="s">
        <v>8951</v>
      </c>
    </row>
    <row r="4631" spans="1:9">
      <c r="A4631" t="s">
        <v>20693</v>
      </c>
      <c r="B4631" t="s">
        <v>65</v>
      </c>
      <c r="C4631">
        <v>39713</v>
      </c>
      <c r="D4631" t="s">
        <v>13417</v>
      </c>
      <c r="E4631" t="s">
        <v>12</v>
      </c>
      <c r="F4631">
        <v>1.35</v>
      </c>
      <c r="G4631">
        <v>1.35</v>
      </c>
      <c r="I4631" t="s">
        <v>6935</v>
      </c>
    </row>
    <row r="4632" spans="1:9">
      <c r="A4632" t="s">
        <v>20694</v>
      </c>
      <c r="B4632" t="s">
        <v>65</v>
      </c>
      <c r="C4632">
        <v>39715</v>
      </c>
      <c r="D4632" t="s">
        <v>13418</v>
      </c>
      <c r="E4632" t="s">
        <v>12</v>
      </c>
      <c r="F4632">
        <v>2.2000000000000002</v>
      </c>
      <c r="G4632">
        <v>2.2000000000000002</v>
      </c>
      <c r="I4632" t="s">
        <v>6935</v>
      </c>
    </row>
    <row r="4633" spans="1:9">
      <c r="A4633" t="s">
        <v>20695</v>
      </c>
      <c r="B4633" t="s">
        <v>65</v>
      </c>
      <c r="C4633">
        <v>39716</v>
      </c>
      <c r="D4633" t="s">
        <v>13419</v>
      </c>
      <c r="E4633" t="s">
        <v>12</v>
      </c>
      <c r="F4633">
        <v>1.67</v>
      </c>
      <c r="G4633">
        <v>1.67</v>
      </c>
      <c r="I4633" t="s">
        <v>6935</v>
      </c>
    </row>
    <row r="4634" spans="1:9">
      <c r="A4634" t="s">
        <v>20696</v>
      </c>
      <c r="B4634" t="s">
        <v>65</v>
      </c>
      <c r="C4634">
        <v>39718</v>
      </c>
      <c r="D4634" t="s">
        <v>13420</v>
      </c>
      <c r="E4634" t="s">
        <v>12</v>
      </c>
      <c r="F4634">
        <v>2.85</v>
      </c>
      <c r="G4634">
        <v>2.85</v>
      </c>
      <c r="I4634" t="s">
        <v>6935</v>
      </c>
    </row>
    <row r="4635" spans="1:9">
      <c r="A4635" t="s">
        <v>20697</v>
      </c>
      <c r="B4635" t="s">
        <v>65</v>
      </c>
      <c r="C4635">
        <v>9813</v>
      </c>
      <c r="D4635" t="s">
        <v>13421</v>
      </c>
      <c r="E4635" t="s">
        <v>12</v>
      </c>
      <c r="F4635">
        <v>5.51</v>
      </c>
      <c r="G4635">
        <v>5.51</v>
      </c>
      <c r="I4635" t="s">
        <v>8951</v>
      </c>
    </row>
    <row r="4636" spans="1:9">
      <c r="A4636" t="s">
        <v>20698</v>
      </c>
      <c r="B4636" t="s">
        <v>65</v>
      </c>
      <c r="C4636">
        <v>9815</v>
      </c>
      <c r="D4636" t="s">
        <v>13422</v>
      </c>
      <c r="E4636" t="s">
        <v>12</v>
      </c>
      <c r="F4636">
        <v>10.88</v>
      </c>
      <c r="G4636">
        <v>10.88</v>
      </c>
      <c r="I4636" t="s">
        <v>6935</v>
      </c>
    </row>
    <row r="4637" spans="1:9">
      <c r="A4637" t="s">
        <v>20699</v>
      </c>
      <c r="B4637" t="s">
        <v>65</v>
      </c>
      <c r="C4637">
        <v>44543</v>
      </c>
      <c r="D4637" t="s">
        <v>13423</v>
      </c>
      <c r="E4637" t="s">
        <v>12</v>
      </c>
      <c r="F4637">
        <v>5414.49</v>
      </c>
      <c r="G4637">
        <v>5414.49</v>
      </c>
      <c r="I4637" t="s">
        <v>6935</v>
      </c>
    </row>
    <row r="4638" spans="1:9">
      <c r="A4638" t="s">
        <v>20700</v>
      </c>
      <c r="B4638" t="s">
        <v>65</v>
      </c>
      <c r="C4638">
        <v>44526</v>
      </c>
      <c r="D4638" t="s">
        <v>13424</v>
      </c>
      <c r="E4638" t="s">
        <v>12</v>
      </c>
      <c r="F4638">
        <v>132.69999999999999</v>
      </c>
      <c r="G4638">
        <v>132.69999999999999</v>
      </c>
      <c r="I4638" t="s">
        <v>6935</v>
      </c>
    </row>
    <row r="4639" spans="1:9">
      <c r="A4639" t="s">
        <v>20701</v>
      </c>
      <c r="B4639" t="s">
        <v>65</v>
      </c>
      <c r="C4639">
        <v>44545</v>
      </c>
      <c r="D4639" t="s">
        <v>13425</v>
      </c>
      <c r="E4639" t="s">
        <v>12</v>
      </c>
      <c r="F4639">
        <v>284.85000000000002</v>
      </c>
      <c r="G4639">
        <v>284.85000000000002</v>
      </c>
      <c r="I4639" t="s">
        <v>6935</v>
      </c>
    </row>
    <row r="4640" spans="1:9">
      <c r="A4640" t="s">
        <v>20702</v>
      </c>
      <c r="B4640" t="s">
        <v>65</v>
      </c>
      <c r="C4640">
        <v>44525</v>
      </c>
      <c r="D4640" t="s">
        <v>13426</v>
      </c>
      <c r="E4640" t="s">
        <v>12</v>
      </c>
      <c r="F4640">
        <v>4910.91</v>
      </c>
      <c r="G4640">
        <v>4910.91</v>
      </c>
      <c r="I4640" t="s">
        <v>6935</v>
      </c>
    </row>
    <row r="4641" spans="1:9">
      <c r="A4641" t="s">
        <v>20703</v>
      </c>
      <c r="B4641" t="s">
        <v>65</v>
      </c>
      <c r="C4641">
        <v>44547</v>
      </c>
      <c r="D4641" t="s">
        <v>13427</v>
      </c>
      <c r="E4641" t="s">
        <v>12</v>
      </c>
      <c r="F4641">
        <v>444.04</v>
      </c>
      <c r="G4641">
        <v>444.04</v>
      </c>
      <c r="I4641" t="s">
        <v>6935</v>
      </c>
    </row>
    <row r="4642" spans="1:9">
      <c r="A4642" t="s">
        <v>20704</v>
      </c>
      <c r="B4642" t="s">
        <v>65</v>
      </c>
      <c r="C4642">
        <v>44519</v>
      </c>
      <c r="D4642" t="s">
        <v>13428</v>
      </c>
      <c r="E4642" t="s">
        <v>12</v>
      </c>
      <c r="F4642">
        <v>1088.01</v>
      </c>
      <c r="G4642">
        <v>1088.01</v>
      </c>
      <c r="I4642" t="s">
        <v>6935</v>
      </c>
    </row>
    <row r="4643" spans="1:9">
      <c r="A4643" t="s">
        <v>20705</v>
      </c>
      <c r="B4643" t="s">
        <v>65</v>
      </c>
      <c r="C4643">
        <v>44520</v>
      </c>
      <c r="D4643" t="s">
        <v>13429</v>
      </c>
      <c r="E4643" t="s">
        <v>12</v>
      </c>
      <c r="F4643">
        <v>1752.39</v>
      </c>
      <c r="G4643">
        <v>1752.39</v>
      </c>
      <c r="I4643" t="s">
        <v>6935</v>
      </c>
    </row>
    <row r="4644" spans="1:9">
      <c r="A4644" t="s">
        <v>20706</v>
      </c>
      <c r="B4644" t="s">
        <v>65</v>
      </c>
      <c r="C4644">
        <v>44521</v>
      </c>
      <c r="D4644" t="s">
        <v>31956</v>
      </c>
      <c r="E4644" t="s">
        <v>12</v>
      </c>
      <c r="F4644">
        <v>28.27</v>
      </c>
      <c r="G4644">
        <v>28.27</v>
      </c>
      <c r="I4644" t="s">
        <v>6935</v>
      </c>
    </row>
    <row r="4645" spans="1:9">
      <c r="A4645" t="s">
        <v>20707</v>
      </c>
      <c r="B4645" t="s">
        <v>65</v>
      </c>
      <c r="C4645">
        <v>44522</v>
      </c>
      <c r="D4645" t="s">
        <v>13430</v>
      </c>
      <c r="E4645" t="s">
        <v>12</v>
      </c>
      <c r="F4645">
        <v>3076.55</v>
      </c>
      <c r="G4645">
        <v>3076.55</v>
      </c>
      <c r="I4645" t="s">
        <v>6935</v>
      </c>
    </row>
    <row r="4646" spans="1:9">
      <c r="A4646" t="s">
        <v>20708</v>
      </c>
      <c r="B4646" t="s">
        <v>65</v>
      </c>
      <c r="C4646">
        <v>44523</v>
      </c>
      <c r="D4646" t="s">
        <v>13431</v>
      </c>
      <c r="E4646" t="s">
        <v>12</v>
      </c>
      <c r="F4646">
        <v>4575.7</v>
      </c>
      <c r="G4646">
        <v>4575.7</v>
      </c>
      <c r="I4646" t="s">
        <v>6935</v>
      </c>
    </row>
    <row r="4647" spans="1:9">
      <c r="A4647" t="s">
        <v>20709</v>
      </c>
      <c r="B4647" t="s">
        <v>65</v>
      </c>
      <c r="C4647">
        <v>44527</v>
      </c>
      <c r="D4647" t="s">
        <v>13432</v>
      </c>
      <c r="E4647" t="s">
        <v>12</v>
      </c>
      <c r="F4647">
        <v>2294.59</v>
      </c>
      <c r="G4647">
        <v>2294.59</v>
      </c>
      <c r="I4647" t="s">
        <v>6935</v>
      </c>
    </row>
    <row r="4648" spans="1:9">
      <c r="A4648" t="s">
        <v>20710</v>
      </c>
      <c r="B4648" t="s">
        <v>65</v>
      </c>
      <c r="C4648">
        <v>44524</v>
      </c>
      <c r="D4648" t="s">
        <v>13433</v>
      </c>
      <c r="E4648" t="s">
        <v>12</v>
      </c>
      <c r="F4648">
        <v>63.22</v>
      </c>
      <c r="G4648">
        <v>63.22</v>
      </c>
      <c r="I4648" t="s">
        <v>6935</v>
      </c>
    </row>
    <row r="4649" spans="1:9">
      <c r="A4649" t="s">
        <v>20711</v>
      </c>
      <c r="B4649" t="s">
        <v>65</v>
      </c>
      <c r="C4649">
        <v>44542</v>
      </c>
      <c r="D4649" t="s">
        <v>13434</v>
      </c>
      <c r="E4649" t="s">
        <v>12</v>
      </c>
      <c r="F4649">
        <v>2993.68</v>
      </c>
      <c r="G4649">
        <v>2993.68</v>
      </c>
      <c r="I4649" t="s">
        <v>6935</v>
      </c>
    </row>
    <row r="4650" spans="1:9">
      <c r="A4650" t="s">
        <v>20712</v>
      </c>
      <c r="B4650" t="s">
        <v>65</v>
      </c>
      <c r="C4650">
        <v>9877</v>
      </c>
      <c r="D4650" t="s">
        <v>13435</v>
      </c>
      <c r="E4650" t="s">
        <v>12</v>
      </c>
      <c r="F4650">
        <v>130.27000000000001</v>
      </c>
      <c r="G4650">
        <v>130.27000000000001</v>
      </c>
      <c r="I4650" t="s">
        <v>6935</v>
      </c>
    </row>
    <row r="4651" spans="1:9">
      <c r="A4651" t="s">
        <v>20713</v>
      </c>
      <c r="B4651" t="s">
        <v>65</v>
      </c>
      <c r="C4651">
        <v>9878</v>
      </c>
      <c r="D4651" t="s">
        <v>13436</v>
      </c>
      <c r="E4651" t="s">
        <v>12</v>
      </c>
      <c r="F4651">
        <v>160.37</v>
      </c>
      <c r="G4651">
        <v>160.37</v>
      </c>
      <c r="I4651" t="s">
        <v>6935</v>
      </c>
    </row>
    <row r="4652" spans="1:9">
      <c r="A4652" t="s">
        <v>20714</v>
      </c>
      <c r="B4652" t="s">
        <v>65</v>
      </c>
      <c r="C4652">
        <v>41986</v>
      </c>
      <c r="D4652" t="s">
        <v>13437</v>
      </c>
      <c r="E4652" t="s">
        <v>12</v>
      </c>
      <c r="F4652">
        <v>3585.02</v>
      </c>
      <c r="G4652">
        <v>3585.02</v>
      </c>
      <c r="I4652" t="s">
        <v>6935</v>
      </c>
    </row>
    <row r="4653" spans="1:9">
      <c r="A4653" t="s">
        <v>20715</v>
      </c>
      <c r="B4653" t="s">
        <v>65</v>
      </c>
      <c r="C4653">
        <v>43422</v>
      </c>
      <c r="D4653" t="s">
        <v>13438</v>
      </c>
      <c r="E4653" t="s">
        <v>12</v>
      </c>
      <c r="F4653">
        <v>4396.67</v>
      </c>
      <c r="G4653">
        <v>4396.67</v>
      </c>
      <c r="I4653" t="s">
        <v>6935</v>
      </c>
    </row>
    <row r="4654" spans="1:9">
      <c r="A4654" t="s">
        <v>20716</v>
      </c>
      <c r="B4654" t="s">
        <v>65</v>
      </c>
      <c r="C4654">
        <v>41987</v>
      </c>
      <c r="D4654" t="s">
        <v>13439</v>
      </c>
      <c r="E4654" t="s">
        <v>12</v>
      </c>
      <c r="F4654">
        <v>5096.1099999999997</v>
      </c>
      <c r="G4654">
        <v>5096.1099999999997</v>
      </c>
      <c r="I4654" t="s">
        <v>6935</v>
      </c>
    </row>
    <row r="4655" spans="1:9">
      <c r="A4655" t="s">
        <v>20717</v>
      </c>
      <c r="B4655" t="s">
        <v>65</v>
      </c>
      <c r="C4655">
        <v>41988</v>
      </c>
      <c r="D4655" t="s">
        <v>13440</v>
      </c>
      <c r="E4655" t="s">
        <v>12</v>
      </c>
      <c r="F4655">
        <v>6731.24</v>
      </c>
      <c r="G4655">
        <v>6731.24</v>
      </c>
      <c r="I4655" t="s">
        <v>6935</v>
      </c>
    </row>
    <row r="4656" spans="1:9">
      <c r="A4656" t="s">
        <v>20718</v>
      </c>
      <c r="B4656" t="s">
        <v>65</v>
      </c>
      <c r="C4656">
        <v>41697</v>
      </c>
      <c r="D4656" t="s">
        <v>13441</v>
      </c>
      <c r="E4656" t="s">
        <v>12</v>
      </c>
      <c r="F4656">
        <v>1193.0899999999999</v>
      </c>
      <c r="G4656">
        <v>1193.0899999999999</v>
      </c>
      <c r="I4656" t="s">
        <v>6935</v>
      </c>
    </row>
    <row r="4657" spans="1:9">
      <c r="A4657" t="s">
        <v>20719</v>
      </c>
      <c r="B4657" t="s">
        <v>65</v>
      </c>
      <c r="C4657">
        <v>41985</v>
      </c>
      <c r="D4657" t="s">
        <v>13442</v>
      </c>
      <c r="E4657" t="s">
        <v>12</v>
      </c>
      <c r="F4657">
        <v>1661.66</v>
      </c>
      <c r="G4657">
        <v>1661.66</v>
      </c>
      <c r="I4657" t="s">
        <v>6935</v>
      </c>
    </row>
    <row r="4658" spans="1:9">
      <c r="A4658" t="s">
        <v>20720</v>
      </c>
      <c r="B4658" t="s">
        <v>65</v>
      </c>
      <c r="C4658">
        <v>41699</v>
      </c>
      <c r="D4658" t="s">
        <v>13443</v>
      </c>
      <c r="E4658" t="s">
        <v>12</v>
      </c>
      <c r="F4658">
        <v>2366.11</v>
      </c>
      <c r="G4658">
        <v>2366.11</v>
      </c>
      <c r="I4658" t="s">
        <v>6935</v>
      </c>
    </row>
    <row r="4659" spans="1:9">
      <c r="A4659" t="s">
        <v>20721</v>
      </c>
      <c r="B4659" t="s">
        <v>65</v>
      </c>
      <c r="C4659">
        <v>38053</v>
      </c>
      <c r="D4659" t="s">
        <v>13444</v>
      </c>
      <c r="E4659" t="s">
        <v>12</v>
      </c>
      <c r="F4659">
        <v>25.05</v>
      </c>
      <c r="G4659">
        <v>25.05</v>
      </c>
      <c r="I4659" t="s">
        <v>6935</v>
      </c>
    </row>
    <row r="4660" spans="1:9">
      <c r="A4660" t="s">
        <v>20722</v>
      </c>
      <c r="B4660" t="s">
        <v>65</v>
      </c>
      <c r="C4660">
        <v>38054</v>
      </c>
      <c r="D4660" t="s">
        <v>13445</v>
      </c>
      <c r="E4660" t="s">
        <v>12</v>
      </c>
      <c r="F4660">
        <v>43.06</v>
      </c>
      <c r="G4660">
        <v>43.06</v>
      </c>
      <c r="I4660" t="s">
        <v>6935</v>
      </c>
    </row>
    <row r="4661" spans="1:9">
      <c r="A4661" t="s">
        <v>20723</v>
      </c>
      <c r="B4661" t="s">
        <v>65</v>
      </c>
      <c r="C4661">
        <v>38052</v>
      </c>
      <c r="D4661" t="s">
        <v>13446</v>
      </c>
      <c r="E4661" t="s">
        <v>12</v>
      </c>
      <c r="F4661">
        <v>12.13</v>
      </c>
      <c r="G4661">
        <v>12.13</v>
      </c>
      <c r="I4661" t="s">
        <v>8951</v>
      </c>
    </row>
    <row r="4662" spans="1:9">
      <c r="A4662" t="s">
        <v>20724</v>
      </c>
      <c r="B4662" t="s">
        <v>65</v>
      </c>
      <c r="C4662">
        <v>38051</v>
      </c>
      <c r="D4662" t="s">
        <v>13447</v>
      </c>
      <c r="E4662" t="s">
        <v>12</v>
      </c>
      <c r="F4662">
        <v>7.56</v>
      </c>
      <c r="G4662">
        <v>7.56</v>
      </c>
      <c r="I4662" t="s">
        <v>6935</v>
      </c>
    </row>
    <row r="4663" spans="1:9">
      <c r="A4663" t="s">
        <v>20725</v>
      </c>
      <c r="B4663" t="s">
        <v>65</v>
      </c>
      <c r="C4663">
        <v>38787</v>
      </c>
      <c r="D4663" t="s">
        <v>13448</v>
      </c>
      <c r="E4663" t="s">
        <v>12</v>
      </c>
      <c r="F4663">
        <v>4.58</v>
      </c>
      <c r="G4663">
        <v>4.58</v>
      </c>
      <c r="I4663" t="s">
        <v>8951</v>
      </c>
    </row>
    <row r="4664" spans="1:9">
      <c r="A4664" t="s">
        <v>20726</v>
      </c>
      <c r="B4664" t="s">
        <v>65</v>
      </c>
      <c r="C4664">
        <v>38825</v>
      </c>
      <c r="D4664" t="s">
        <v>13449</v>
      </c>
      <c r="E4664" t="s">
        <v>12</v>
      </c>
      <c r="F4664">
        <v>5.92</v>
      </c>
      <c r="G4664">
        <v>5.92</v>
      </c>
      <c r="I4664" t="s">
        <v>6935</v>
      </c>
    </row>
    <row r="4665" spans="1:9">
      <c r="A4665" t="s">
        <v>20727</v>
      </c>
      <c r="B4665" t="s">
        <v>65</v>
      </c>
      <c r="C4665">
        <v>38826</v>
      </c>
      <c r="D4665" t="s">
        <v>13450</v>
      </c>
      <c r="E4665" t="s">
        <v>12</v>
      </c>
      <c r="F4665">
        <v>8.42</v>
      </c>
      <c r="G4665">
        <v>8.42</v>
      </c>
      <c r="I4665" t="s">
        <v>6935</v>
      </c>
    </row>
    <row r="4666" spans="1:9">
      <c r="A4666" t="s">
        <v>20728</v>
      </c>
      <c r="B4666" t="s">
        <v>65</v>
      </c>
      <c r="C4666">
        <v>38827</v>
      </c>
      <c r="D4666" t="s">
        <v>13451</v>
      </c>
      <c r="E4666" t="s">
        <v>12</v>
      </c>
      <c r="F4666">
        <v>13.77</v>
      </c>
      <c r="G4666">
        <v>13.77</v>
      </c>
      <c r="I4666" t="s">
        <v>6935</v>
      </c>
    </row>
    <row r="4667" spans="1:9">
      <c r="A4667" t="s">
        <v>20729</v>
      </c>
      <c r="B4667" t="s">
        <v>65</v>
      </c>
      <c r="C4667">
        <v>38828</v>
      </c>
      <c r="D4667" t="s">
        <v>13452</v>
      </c>
      <c r="E4667" t="s">
        <v>12</v>
      </c>
      <c r="F4667">
        <v>8.82</v>
      </c>
      <c r="G4667">
        <v>8.82</v>
      </c>
      <c r="I4667" t="s">
        <v>6935</v>
      </c>
    </row>
    <row r="4668" spans="1:9">
      <c r="A4668" t="s">
        <v>20730</v>
      </c>
      <c r="B4668" t="s">
        <v>65</v>
      </c>
      <c r="C4668">
        <v>38829</v>
      </c>
      <c r="D4668" t="s">
        <v>13453</v>
      </c>
      <c r="E4668" t="s">
        <v>12</v>
      </c>
      <c r="F4668">
        <v>14.45</v>
      </c>
      <c r="G4668">
        <v>14.45</v>
      </c>
      <c r="I4668" t="s">
        <v>6935</v>
      </c>
    </row>
    <row r="4669" spans="1:9">
      <c r="A4669" t="s">
        <v>20731</v>
      </c>
      <c r="B4669" t="s">
        <v>65</v>
      </c>
      <c r="C4669">
        <v>38830</v>
      </c>
      <c r="D4669" t="s">
        <v>13454</v>
      </c>
      <c r="E4669" t="s">
        <v>12</v>
      </c>
      <c r="F4669">
        <v>20</v>
      </c>
      <c r="G4669">
        <v>20</v>
      </c>
      <c r="I4669" t="s">
        <v>6935</v>
      </c>
    </row>
    <row r="4670" spans="1:9">
      <c r="A4670" t="s">
        <v>20732</v>
      </c>
      <c r="B4670" t="s">
        <v>65</v>
      </c>
      <c r="C4670">
        <v>38831</v>
      </c>
      <c r="D4670" t="s">
        <v>13455</v>
      </c>
      <c r="E4670" t="s">
        <v>12</v>
      </c>
      <c r="F4670">
        <v>27.9</v>
      </c>
      <c r="G4670">
        <v>27.9</v>
      </c>
      <c r="I4670" t="s">
        <v>6935</v>
      </c>
    </row>
    <row r="4671" spans="1:9">
      <c r="A4671" t="s">
        <v>20733</v>
      </c>
      <c r="B4671" t="s">
        <v>65</v>
      </c>
      <c r="C4671">
        <v>36274</v>
      </c>
      <c r="D4671" t="s">
        <v>13456</v>
      </c>
      <c r="E4671" t="s">
        <v>12</v>
      </c>
      <c r="F4671">
        <v>10.19</v>
      </c>
      <c r="G4671">
        <v>10.19</v>
      </c>
      <c r="I4671" t="s">
        <v>8951</v>
      </c>
    </row>
    <row r="4672" spans="1:9">
      <c r="A4672" t="s">
        <v>20734</v>
      </c>
      <c r="B4672" t="s">
        <v>65</v>
      </c>
      <c r="C4672">
        <v>36278</v>
      </c>
      <c r="D4672" t="s">
        <v>13457</v>
      </c>
      <c r="E4672" t="s">
        <v>12</v>
      </c>
      <c r="F4672">
        <v>13.82</v>
      </c>
      <c r="G4672">
        <v>13.82</v>
      </c>
      <c r="I4672" t="s">
        <v>6935</v>
      </c>
    </row>
    <row r="4673" spans="1:9">
      <c r="A4673" t="s">
        <v>20735</v>
      </c>
      <c r="B4673" t="s">
        <v>65</v>
      </c>
      <c r="C4673">
        <v>38977</v>
      </c>
      <c r="D4673" t="s">
        <v>13458</v>
      </c>
      <c r="E4673" t="s">
        <v>12</v>
      </c>
      <c r="F4673">
        <v>135.18</v>
      </c>
      <c r="G4673">
        <v>135.18</v>
      </c>
      <c r="I4673" t="s">
        <v>6935</v>
      </c>
    </row>
    <row r="4674" spans="1:9">
      <c r="A4674" t="s">
        <v>20736</v>
      </c>
      <c r="B4674" t="s">
        <v>65</v>
      </c>
      <c r="C4674">
        <v>38971</v>
      </c>
      <c r="D4674" t="s">
        <v>13459</v>
      </c>
      <c r="E4674" t="s">
        <v>12</v>
      </c>
      <c r="F4674">
        <v>11.34</v>
      </c>
      <c r="G4674">
        <v>11.34</v>
      </c>
      <c r="I4674" t="s">
        <v>6935</v>
      </c>
    </row>
    <row r="4675" spans="1:9">
      <c r="A4675" t="s">
        <v>20737</v>
      </c>
      <c r="B4675" t="s">
        <v>65</v>
      </c>
      <c r="C4675">
        <v>38972</v>
      </c>
      <c r="D4675" t="s">
        <v>13460</v>
      </c>
      <c r="E4675" t="s">
        <v>12</v>
      </c>
      <c r="F4675">
        <v>15.29</v>
      </c>
      <c r="G4675">
        <v>15.29</v>
      </c>
      <c r="I4675" t="s">
        <v>6935</v>
      </c>
    </row>
    <row r="4676" spans="1:9">
      <c r="A4676" t="s">
        <v>20738</v>
      </c>
      <c r="B4676" t="s">
        <v>65</v>
      </c>
      <c r="C4676">
        <v>38973</v>
      </c>
      <c r="D4676" t="s">
        <v>13461</v>
      </c>
      <c r="E4676" t="s">
        <v>12</v>
      </c>
      <c r="F4676">
        <v>25.28</v>
      </c>
      <c r="G4676">
        <v>25.28</v>
      </c>
      <c r="I4676" t="s">
        <v>6935</v>
      </c>
    </row>
    <row r="4677" spans="1:9">
      <c r="A4677" t="s">
        <v>20739</v>
      </c>
      <c r="B4677" t="s">
        <v>65</v>
      </c>
      <c r="C4677">
        <v>38974</v>
      </c>
      <c r="D4677" t="s">
        <v>13462</v>
      </c>
      <c r="E4677" t="s">
        <v>12</v>
      </c>
      <c r="F4677">
        <v>41.04</v>
      </c>
      <c r="G4677">
        <v>41.04</v>
      </c>
      <c r="I4677" t="s">
        <v>6935</v>
      </c>
    </row>
    <row r="4678" spans="1:9">
      <c r="A4678" t="s">
        <v>20740</v>
      </c>
      <c r="B4678" t="s">
        <v>65</v>
      </c>
      <c r="C4678">
        <v>38975</v>
      </c>
      <c r="D4678" t="s">
        <v>13463</v>
      </c>
      <c r="E4678" t="s">
        <v>12</v>
      </c>
      <c r="F4678">
        <v>52.63</v>
      </c>
      <c r="G4678">
        <v>52.63</v>
      </c>
      <c r="I4678" t="s">
        <v>6935</v>
      </c>
    </row>
    <row r="4679" spans="1:9">
      <c r="A4679" t="s">
        <v>20741</v>
      </c>
      <c r="B4679" t="s">
        <v>65</v>
      </c>
      <c r="C4679">
        <v>38976</v>
      </c>
      <c r="D4679" t="s">
        <v>13464</v>
      </c>
      <c r="E4679" t="s">
        <v>12</v>
      </c>
      <c r="F4679">
        <v>90.48</v>
      </c>
      <c r="G4679">
        <v>90.48</v>
      </c>
      <c r="I4679" t="s">
        <v>6935</v>
      </c>
    </row>
    <row r="4680" spans="1:9">
      <c r="A4680" t="s">
        <v>20742</v>
      </c>
      <c r="B4680" t="s">
        <v>65</v>
      </c>
      <c r="C4680">
        <v>44176</v>
      </c>
      <c r="D4680" t="s">
        <v>13465</v>
      </c>
      <c r="E4680" t="s">
        <v>12</v>
      </c>
      <c r="F4680">
        <v>20.79</v>
      </c>
      <c r="G4680">
        <v>20.79</v>
      </c>
      <c r="I4680" t="s">
        <v>6935</v>
      </c>
    </row>
    <row r="4681" spans="1:9">
      <c r="A4681" t="s">
        <v>20743</v>
      </c>
      <c r="B4681" t="s">
        <v>65</v>
      </c>
      <c r="C4681">
        <v>38986</v>
      </c>
      <c r="D4681" t="s">
        <v>13466</v>
      </c>
      <c r="E4681" t="s">
        <v>12</v>
      </c>
      <c r="F4681">
        <v>273.12</v>
      </c>
      <c r="G4681">
        <v>273.12</v>
      </c>
      <c r="I4681" t="s">
        <v>6935</v>
      </c>
    </row>
    <row r="4682" spans="1:9">
      <c r="A4682" t="s">
        <v>20744</v>
      </c>
      <c r="B4682" t="s">
        <v>65</v>
      </c>
      <c r="C4682">
        <v>38978</v>
      </c>
      <c r="D4682" t="s">
        <v>13467</v>
      </c>
      <c r="E4682" t="s">
        <v>12</v>
      </c>
      <c r="F4682">
        <v>11.2</v>
      </c>
      <c r="G4682">
        <v>11.2</v>
      </c>
      <c r="I4682" t="s">
        <v>6935</v>
      </c>
    </row>
    <row r="4683" spans="1:9">
      <c r="A4683" t="s">
        <v>20745</v>
      </c>
      <c r="B4683" t="s">
        <v>65</v>
      </c>
      <c r="C4683">
        <v>38979</v>
      </c>
      <c r="D4683" t="s">
        <v>13468</v>
      </c>
      <c r="E4683" t="s">
        <v>12</v>
      </c>
      <c r="F4683">
        <v>15.49</v>
      </c>
      <c r="G4683">
        <v>15.49</v>
      </c>
      <c r="I4683" t="s">
        <v>6935</v>
      </c>
    </row>
    <row r="4684" spans="1:9">
      <c r="A4684" t="s">
        <v>20746</v>
      </c>
      <c r="B4684" t="s">
        <v>65</v>
      </c>
      <c r="C4684">
        <v>38980</v>
      </c>
      <c r="D4684" t="s">
        <v>13469</v>
      </c>
      <c r="E4684" t="s">
        <v>12</v>
      </c>
      <c r="F4684">
        <v>20.73</v>
      </c>
      <c r="G4684">
        <v>20.73</v>
      </c>
      <c r="I4684" t="s">
        <v>6935</v>
      </c>
    </row>
    <row r="4685" spans="1:9">
      <c r="A4685" t="s">
        <v>20747</v>
      </c>
      <c r="B4685" t="s">
        <v>65</v>
      </c>
      <c r="C4685">
        <v>38981</v>
      </c>
      <c r="D4685" t="s">
        <v>13470</v>
      </c>
      <c r="E4685" t="s">
        <v>12</v>
      </c>
      <c r="F4685">
        <v>29.91</v>
      </c>
      <c r="G4685">
        <v>29.91</v>
      </c>
      <c r="I4685" t="s">
        <v>6935</v>
      </c>
    </row>
    <row r="4686" spans="1:9">
      <c r="A4686" t="s">
        <v>20748</v>
      </c>
      <c r="B4686" t="s">
        <v>65</v>
      </c>
      <c r="C4686">
        <v>38982</v>
      </c>
      <c r="D4686" t="s">
        <v>13471</v>
      </c>
      <c r="E4686" t="s">
        <v>12</v>
      </c>
      <c r="F4686">
        <v>47.26</v>
      </c>
      <c r="G4686">
        <v>47.26</v>
      </c>
      <c r="I4686" t="s">
        <v>6935</v>
      </c>
    </row>
    <row r="4687" spans="1:9">
      <c r="A4687" t="s">
        <v>20749</v>
      </c>
      <c r="B4687" t="s">
        <v>65</v>
      </c>
      <c r="C4687">
        <v>38983</v>
      </c>
      <c r="D4687" t="s">
        <v>13472</v>
      </c>
      <c r="E4687" t="s">
        <v>12</v>
      </c>
      <c r="F4687">
        <v>83.16</v>
      </c>
      <c r="G4687">
        <v>83.16</v>
      </c>
      <c r="I4687" t="s">
        <v>6935</v>
      </c>
    </row>
    <row r="4688" spans="1:9">
      <c r="A4688" t="s">
        <v>20750</v>
      </c>
      <c r="B4688" t="s">
        <v>65</v>
      </c>
      <c r="C4688">
        <v>38984</v>
      </c>
      <c r="D4688" t="s">
        <v>13473</v>
      </c>
      <c r="E4688" t="s">
        <v>12</v>
      </c>
      <c r="F4688">
        <v>114.32</v>
      </c>
      <c r="G4688">
        <v>114.32</v>
      </c>
      <c r="I4688" t="s">
        <v>6935</v>
      </c>
    </row>
    <row r="4689" spans="1:9">
      <c r="A4689" t="s">
        <v>20751</v>
      </c>
      <c r="B4689" t="s">
        <v>65</v>
      </c>
      <c r="C4689">
        <v>38985</v>
      </c>
      <c r="D4689" t="s">
        <v>13474</v>
      </c>
      <c r="E4689" t="s">
        <v>12</v>
      </c>
      <c r="F4689">
        <v>196.55</v>
      </c>
      <c r="G4689">
        <v>196.55</v>
      </c>
      <c r="I4689" t="s">
        <v>6935</v>
      </c>
    </row>
    <row r="4690" spans="1:9">
      <c r="A4690" t="s">
        <v>20752</v>
      </c>
      <c r="B4690" t="s">
        <v>65</v>
      </c>
      <c r="C4690">
        <v>38032</v>
      </c>
      <c r="D4690" t="s">
        <v>13475</v>
      </c>
      <c r="E4690" t="s">
        <v>12</v>
      </c>
      <c r="F4690">
        <v>62.04</v>
      </c>
      <c r="G4690">
        <v>62.04</v>
      </c>
      <c r="I4690" t="s">
        <v>6935</v>
      </c>
    </row>
    <row r="4691" spans="1:9">
      <c r="A4691" t="s">
        <v>20753</v>
      </c>
      <c r="B4691" t="s">
        <v>65</v>
      </c>
      <c r="C4691">
        <v>38033</v>
      </c>
      <c r="D4691" t="s">
        <v>13476</v>
      </c>
      <c r="E4691" t="s">
        <v>12</v>
      </c>
      <c r="F4691">
        <v>105.45</v>
      </c>
      <c r="G4691">
        <v>105.45</v>
      </c>
      <c r="I4691" t="s">
        <v>6935</v>
      </c>
    </row>
    <row r="4692" spans="1:9">
      <c r="A4692" t="s">
        <v>20754</v>
      </c>
      <c r="B4692" t="s">
        <v>65</v>
      </c>
      <c r="C4692">
        <v>38034</v>
      </c>
      <c r="D4692" t="s">
        <v>13477</v>
      </c>
      <c r="E4692" t="s">
        <v>12</v>
      </c>
      <c r="F4692">
        <v>165.19</v>
      </c>
      <c r="G4692">
        <v>165.19</v>
      </c>
      <c r="I4692" t="s">
        <v>6935</v>
      </c>
    </row>
    <row r="4693" spans="1:9">
      <c r="A4693" t="s">
        <v>20755</v>
      </c>
      <c r="B4693" t="s">
        <v>65</v>
      </c>
      <c r="C4693">
        <v>38035</v>
      </c>
      <c r="D4693" t="s">
        <v>13478</v>
      </c>
      <c r="E4693" t="s">
        <v>12</v>
      </c>
      <c r="F4693">
        <v>243.02</v>
      </c>
      <c r="G4693">
        <v>243.02</v>
      </c>
      <c r="I4693" t="s">
        <v>6935</v>
      </c>
    </row>
    <row r="4694" spans="1:9">
      <c r="A4694" t="s">
        <v>20756</v>
      </c>
      <c r="B4694" t="s">
        <v>65</v>
      </c>
      <c r="C4694">
        <v>38036</v>
      </c>
      <c r="D4694" t="s">
        <v>13479</v>
      </c>
      <c r="E4694" t="s">
        <v>12</v>
      </c>
      <c r="F4694">
        <v>327.38</v>
      </c>
      <c r="G4694">
        <v>327.38</v>
      </c>
      <c r="I4694" t="s">
        <v>6935</v>
      </c>
    </row>
    <row r="4695" spans="1:9">
      <c r="A4695" t="s">
        <v>20757</v>
      </c>
      <c r="B4695" t="s">
        <v>65</v>
      </c>
      <c r="C4695">
        <v>38037</v>
      </c>
      <c r="D4695" t="s">
        <v>13480</v>
      </c>
      <c r="E4695" t="s">
        <v>12</v>
      </c>
      <c r="F4695">
        <v>432.43</v>
      </c>
      <c r="G4695">
        <v>432.43</v>
      </c>
      <c r="I4695" t="s">
        <v>6935</v>
      </c>
    </row>
    <row r="4696" spans="1:9">
      <c r="A4696" t="s">
        <v>20758</v>
      </c>
      <c r="B4696" t="s">
        <v>65</v>
      </c>
      <c r="C4696">
        <v>9850</v>
      </c>
      <c r="D4696" t="s">
        <v>13481</v>
      </c>
      <c r="E4696" t="s">
        <v>12</v>
      </c>
      <c r="F4696">
        <v>147.75</v>
      </c>
      <c r="G4696">
        <v>147.75</v>
      </c>
      <c r="I4696" t="s">
        <v>8951</v>
      </c>
    </row>
    <row r="4697" spans="1:9">
      <c r="A4697" t="s">
        <v>20759</v>
      </c>
      <c r="B4697" t="s">
        <v>65</v>
      </c>
      <c r="C4697">
        <v>9853</v>
      </c>
      <c r="D4697" t="s">
        <v>13482</v>
      </c>
      <c r="E4697" t="s">
        <v>12</v>
      </c>
      <c r="F4697">
        <v>262.74</v>
      </c>
      <c r="G4697">
        <v>262.74</v>
      </c>
      <c r="I4697" t="s">
        <v>6935</v>
      </c>
    </row>
    <row r="4698" spans="1:9">
      <c r="A4698" t="s">
        <v>20760</v>
      </c>
      <c r="B4698" t="s">
        <v>65</v>
      </c>
      <c r="C4698">
        <v>9854</v>
      </c>
      <c r="D4698" t="s">
        <v>13483</v>
      </c>
      <c r="E4698" t="s">
        <v>12</v>
      </c>
      <c r="F4698">
        <v>115.12</v>
      </c>
      <c r="G4698">
        <v>115.12</v>
      </c>
      <c r="I4698" t="s">
        <v>6935</v>
      </c>
    </row>
    <row r="4699" spans="1:9">
      <c r="A4699" t="s">
        <v>20761</v>
      </c>
      <c r="B4699" t="s">
        <v>65</v>
      </c>
      <c r="C4699">
        <v>9851</v>
      </c>
      <c r="D4699" t="s">
        <v>13484</v>
      </c>
      <c r="E4699" t="s">
        <v>12</v>
      </c>
      <c r="F4699">
        <v>199.62</v>
      </c>
      <c r="G4699">
        <v>199.62</v>
      </c>
      <c r="I4699" t="s">
        <v>6935</v>
      </c>
    </row>
    <row r="4700" spans="1:9">
      <c r="A4700" t="s">
        <v>20762</v>
      </c>
      <c r="B4700" t="s">
        <v>65</v>
      </c>
      <c r="C4700">
        <v>9825</v>
      </c>
      <c r="D4700" t="s">
        <v>13485</v>
      </c>
      <c r="E4700" t="s">
        <v>12</v>
      </c>
      <c r="F4700">
        <v>53.43</v>
      </c>
      <c r="G4700">
        <v>53.43</v>
      </c>
      <c r="I4700" t="s">
        <v>6935</v>
      </c>
    </row>
    <row r="4701" spans="1:9">
      <c r="A4701" t="s">
        <v>20763</v>
      </c>
      <c r="B4701" t="s">
        <v>65</v>
      </c>
      <c r="C4701">
        <v>9828</v>
      </c>
      <c r="D4701" t="s">
        <v>13486</v>
      </c>
      <c r="E4701" t="s">
        <v>12</v>
      </c>
      <c r="F4701">
        <v>143.78</v>
      </c>
      <c r="G4701">
        <v>143.78</v>
      </c>
      <c r="I4701" t="s">
        <v>6935</v>
      </c>
    </row>
    <row r="4702" spans="1:9">
      <c r="A4702" t="s">
        <v>20764</v>
      </c>
      <c r="B4702" t="s">
        <v>65</v>
      </c>
      <c r="C4702">
        <v>9829</v>
      </c>
      <c r="D4702" t="s">
        <v>13487</v>
      </c>
      <c r="E4702" t="s">
        <v>12</v>
      </c>
      <c r="F4702">
        <v>243.67</v>
      </c>
      <c r="G4702">
        <v>243.67</v>
      </c>
      <c r="I4702" t="s">
        <v>6935</v>
      </c>
    </row>
    <row r="4703" spans="1:9">
      <c r="A4703" t="s">
        <v>20765</v>
      </c>
      <c r="B4703" t="s">
        <v>65</v>
      </c>
      <c r="C4703">
        <v>9826</v>
      </c>
      <c r="D4703" t="s">
        <v>13488</v>
      </c>
      <c r="E4703" t="s">
        <v>12</v>
      </c>
      <c r="F4703">
        <v>370.95</v>
      </c>
      <c r="G4703">
        <v>370.95</v>
      </c>
      <c r="I4703" t="s">
        <v>6935</v>
      </c>
    </row>
    <row r="4704" spans="1:9">
      <c r="A4704" t="s">
        <v>20766</v>
      </c>
      <c r="B4704" t="s">
        <v>65</v>
      </c>
      <c r="C4704">
        <v>9827</v>
      </c>
      <c r="D4704" t="s">
        <v>13489</v>
      </c>
      <c r="E4704" t="s">
        <v>12</v>
      </c>
      <c r="F4704">
        <v>526.75</v>
      </c>
      <c r="G4704">
        <v>526.75</v>
      </c>
      <c r="I4704" t="s">
        <v>6935</v>
      </c>
    </row>
    <row r="4705" spans="1:9">
      <c r="A4705" t="s">
        <v>20767</v>
      </c>
      <c r="B4705" t="s">
        <v>65</v>
      </c>
      <c r="C4705">
        <v>36374</v>
      </c>
      <c r="D4705" t="s">
        <v>13490</v>
      </c>
      <c r="E4705" t="s">
        <v>12</v>
      </c>
      <c r="F4705">
        <v>64.03</v>
      </c>
      <c r="G4705">
        <v>64.03</v>
      </c>
      <c r="I4705" t="s">
        <v>6935</v>
      </c>
    </row>
    <row r="4706" spans="1:9">
      <c r="A4706" t="s">
        <v>20768</v>
      </c>
      <c r="B4706" t="s">
        <v>65</v>
      </c>
      <c r="C4706">
        <v>36084</v>
      </c>
      <c r="D4706" t="s">
        <v>13491</v>
      </c>
      <c r="E4706" t="s">
        <v>12</v>
      </c>
      <c r="F4706">
        <v>18.97</v>
      </c>
      <c r="G4706">
        <v>18.97</v>
      </c>
      <c r="I4706" t="s">
        <v>8951</v>
      </c>
    </row>
    <row r="4707" spans="1:9">
      <c r="A4707" t="s">
        <v>20769</v>
      </c>
      <c r="B4707" t="s">
        <v>65</v>
      </c>
      <c r="C4707">
        <v>36373</v>
      </c>
      <c r="D4707" t="s">
        <v>13492</v>
      </c>
      <c r="E4707" t="s">
        <v>12</v>
      </c>
      <c r="F4707">
        <v>39.39</v>
      </c>
      <c r="G4707">
        <v>39.39</v>
      </c>
      <c r="I4707" t="s">
        <v>6935</v>
      </c>
    </row>
    <row r="4708" spans="1:9">
      <c r="A4708" t="s">
        <v>20770</v>
      </c>
      <c r="B4708" t="s">
        <v>65</v>
      </c>
      <c r="C4708">
        <v>36377</v>
      </c>
      <c r="D4708" t="s">
        <v>13493</v>
      </c>
      <c r="E4708" t="s">
        <v>12</v>
      </c>
      <c r="F4708">
        <v>76.81</v>
      </c>
      <c r="G4708">
        <v>76.81</v>
      </c>
      <c r="I4708" t="s">
        <v>6935</v>
      </c>
    </row>
    <row r="4709" spans="1:9">
      <c r="A4709" t="s">
        <v>20771</v>
      </c>
      <c r="B4709" t="s">
        <v>65</v>
      </c>
      <c r="C4709">
        <v>36375</v>
      </c>
      <c r="D4709" t="s">
        <v>13494</v>
      </c>
      <c r="E4709" t="s">
        <v>12</v>
      </c>
      <c r="F4709">
        <v>23.41</v>
      </c>
      <c r="G4709">
        <v>23.41</v>
      </c>
      <c r="I4709" t="s">
        <v>6935</v>
      </c>
    </row>
    <row r="4710" spans="1:9">
      <c r="A4710" t="s">
        <v>20772</v>
      </c>
      <c r="B4710" t="s">
        <v>65</v>
      </c>
      <c r="C4710">
        <v>36376</v>
      </c>
      <c r="D4710" t="s">
        <v>13495</v>
      </c>
      <c r="E4710" t="s">
        <v>12</v>
      </c>
      <c r="F4710">
        <v>45.97</v>
      </c>
      <c r="G4710">
        <v>45.97</v>
      </c>
      <c r="I4710" t="s">
        <v>6935</v>
      </c>
    </row>
    <row r="4711" spans="1:9">
      <c r="A4711" t="s">
        <v>20773</v>
      </c>
      <c r="B4711" t="s">
        <v>65</v>
      </c>
      <c r="C4711">
        <v>36380</v>
      </c>
      <c r="D4711" t="s">
        <v>13496</v>
      </c>
      <c r="E4711" t="s">
        <v>12</v>
      </c>
      <c r="F4711">
        <v>96.04</v>
      </c>
      <c r="G4711">
        <v>96.04</v>
      </c>
      <c r="I4711" t="s">
        <v>6935</v>
      </c>
    </row>
    <row r="4712" spans="1:9">
      <c r="A4712" t="s">
        <v>20774</v>
      </c>
      <c r="B4712" t="s">
        <v>65</v>
      </c>
      <c r="C4712">
        <v>36378</v>
      </c>
      <c r="D4712" t="s">
        <v>13497</v>
      </c>
      <c r="E4712" t="s">
        <v>12</v>
      </c>
      <c r="F4712">
        <v>28.78</v>
      </c>
      <c r="G4712">
        <v>28.78</v>
      </c>
      <c r="I4712" t="s">
        <v>6935</v>
      </c>
    </row>
    <row r="4713" spans="1:9">
      <c r="A4713" t="s">
        <v>20775</v>
      </c>
      <c r="B4713" t="s">
        <v>65</v>
      </c>
      <c r="C4713">
        <v>36379</v>
      </c>
      <c r="D4713" t="s">
        <v>13498</v>
      </c>
      <c r="E4713" t="s">
        <v>12</v>
      </c>
      <c r="F4713">
        <v>58.01</v>
      </c>
      <c r="G4713">
        <v>58.01</v>
      </c>
      <c r="I4713" t="s">
        <v>6935</v>
      </c>
    </row>
    <row r="4714" spans="1:9">
      <c r="A4714" t="s">
        <v>20776</v>
      </c>
      <c r="B4714" t="s">
        <v>65</v>
      </c>
      <c r="C4714">
        <v>9859</v>
      </c>
      <c r="D4714" t="s">
        <v>13499</v>
      </c>
      <c r="E4714" t="s">
        <v>12</v>
      </c>
      <c r="F4714">
        <v>10.57</v>
      </c>
      <c r="G4714">
        <v>10.57</v>
      </c>
      <c r="I4714" t="s">
        <v>6935</v>
      </c>
    </row>
    <row r="4715" spans="1:9">
      <c r="A4715" t="s">
        <v>20777</v>
      </c>
      <c r="B4715" t="s">
        <v>65</v>
      </c>
      <c r="C4715">
        <v>9836</v>
      </c>
      <c r="D4715" t="s">
        <v>13500</v>
      </c>
      <c r="E4715" t="s">
        <v>12</v>
      </c>
      <c r="F4715">
        <v>15.7</v>
      </c>
      <c r="G4715">
        <v>15.7</v>
      </c>
      <c r="I4715" t="s">
        <v>8951</v>
      </c>
    </row>
    <row r="4716" spans="1:9">
      <c r="A4716" t="s">
        <v>20778</v>
      </c>
      <c r="B4716" t="s">
        <v>65</v>
      </c>
      <c r="C4716">
        <v>20065</v>
      </c>
      <c r="D4716" t="s">
        <v>13501</v>
      </c>
      <c r="E4716" t="s">
        <v>12</v>
      </c>
      <c r="F4716">
        <v>41.04</v>
      </c>
      <c r="G4716">
        <v>41.04</v>
      </c>
      <c r="I4716" t="s">
        <v>6935</v>
      </c>
    </row>
    <row r="4717" spans="1:9">
      <c r="A4717" t="s">
        <v>20779</v>
      </c>
      <c r="B4717" t="s">
        <v>65</v>
      </c>
      <c r="C4717">
        <v>9835</v>
      </c>
      <c r="D4717" t="s">
        <v>13502</v>
      </c>
      <c r="E4717" t="s">
        <v>12</v>
      </c>
      <c r="F4717">
        <v>6.86</v>
      </c>
      <c r="G4717">
        <v>6.86</v>
      </c>
      <c r="I4717" t="s">
        <v>6935</v>
      </c>
    </row>
    <row r="4718" spans="1:9">
      <c r="A4718" t="s">
        <v>20780</v>
      </c>
      <c r="B4718" t="s">
        <v>65</v>
      </c>
      <c r="C4718">
        <v>9838</v>
      </c>
      <c r="D4718" t="s">
        <v>13503</v>
      </c>
      <c r="E4718" t="s">
        <v>12</v>
      </c>
      <c r="F4718">
        <v>11.33</v>
      </c>
      <c r="G4718">
        <v>11.33</v>
      </c>
      <c r="I4718" t="s">
        <v>6935</v>
      </c>
    </row>
    <row r="4719" spans="1:9">
      <c r="A4719" t="s">
        <v>20781</v>
      </c>
      <c r="B4719" t="s">
        <v>65</v>
      </c>
      <c r="C4719">
        <v>9837</v>
      </c>
      <c r="D4719" t="s">
        <v>13504</v>
      </c>
      <c r="E4719" t="s">
        <v>12</v>
      </c>
      <c r="F4719">
        <v>14.86</v>
      </c>
      <c r="G4719">
        <v>14.86</v>
      </c>
      <c r="I4719" t="s">
        <v>6935</v>
      </c>
    </row>
    <row r="4720" spans="1:9">
      <c r="A4720" t="s">
        <v>20782</v>
      </c>
      <c r="B4720" t="s">
        <v>65</v>
      </c>
      <c r="C4720">
        <v>44315</v>
      </c>
      <c r="D4720" t="s">
        <v>13505</v>
      </c>
      <c r="E4720" t="s">
        <v>12</v>
      </c>
      <c r="F4720">
        <v>61.47</v>
      </c>
      <c r="G4720">
        <v>61.47</v>
      </c>
      <c r="I4720" t="s">
        <v>6935</v>
      </c>
    </row>
    <row r="4721" spans="1:9">
      <c r="A4721" t="s">
        <v>20783</v>
      </c>
      <c r="B4721" t="s">
        <v>65</v>
      </c>
      <c r="C4721">
        <v>9862</v>
      </c>
      <c r="D4721" t="s">
        <v>13506</v>
      </c>
      <c r="E4721" t="s">
        <v>12</v>
      </c>
      <c r="F4721">
        <v>32.590000000000003</v>
      </c>
      <c r="G4721">
        <v>32.590000000000003</v>
      </c>
      <c r="I4721" t="s">
        <v>6935</v>
      </c>
    </row>
    <row r="4722" spans="1:9">
      <c r="A4722" t="s">
        <v>20784</v>
      </c>
      <c r="B4722" t="s">
        <v>65</v>
      </c>
      <c r="C4722">
        <v>9861</v>
      </c>
      <c r="D4722" t="s">
        <v>13507</v>
      </c>
      <c r="E4722" t="s">
        <v>12</v>
      </c>
      <c r="F4722">
        <v>25.6</v>
      </c>
      <c r="G4722">
        <v>25.6</v>
      </c>
      <c r="I4722" t="s">
        <v>6935</v>
      </c>
    </row>
    <row r="4723" spans="1:9">
      <c r="A4723" t="s">
        <v>20785</v>
      </c>
      <c r="B4723" t="s">
        <v>65</v>
      </c>
      <c r="C4723">
        <v>9866</v>
      </c>
      <c r="D4723" t="s">
        <v>13508</v>
      </c>
      <c r="E4723" t="s">
        <v>12</v>
      </c>
      <c r="F4723">
        <v>22.09</v>
      </c>
      <c r="G4723">
        <v>22.09</v>
      </c>
      <c r="I4723" t="s">
        <v>6935</v>
      </c>
    </row>
    <row r="4724" spans="1:9">
      <c r="A4724" t="s">
        <v>20786</v>
      </c>
      <c r="B4724" t="s">
        <v>65</v>
      </c>
      <c r="C4724">
        <v>9856</v>
      </c>
      <c r="D4724" t="s">
        <v>13509</v>
      </c>
      <c r="E4724" t="s">
        <v>12</v>
      </c>
      <c r="F4724">
        <v>8.25</v>
      </c>
      <c r="G4724">
        <v>8.25</v>
      </c>
      <c r="I4724" t="s">
        <v>6935</v>
      </c>
    </row>
    <row r="4725" spans="1:9">
      <c r="A4725" t="s">
        <v>20787</v>
      </c>
      <c r="B4725" t="s">
        <v>65</v>
      </c>
      <c r="C4725">
        <v>9863</v>
      </c>
      <c r="D4725" t="s">
        <v>13510</v>
      </c>
      <c r="E4725" t="s">
        <v>12</v>
      </c>
      <c r="F4725">
        <v>63.9</v>
      </c>
      <c r="G4725">
        <v>63.9</v>
      </c>
      <c r="I4725" t="s">
        <v>6935</v>
      </c>
    </row>
    <row r="4726" spans="1:9">
      <c r="A4726" t="s">
        <v>20788</v>
      </c>
      <c r="B4726" t="s">
        <v>65</v>
      </c>
      <c r="C4726">
        <v>9860</v>
      </c>
      <c r="D4726" t="s">
        <v>13511</v>
      </c>
      <c r="E4726" t="s">
        <v>12</v>
      </c>
      <c r="F4726">
        <v>46.64</v>
      </c>
      <c r="G4726">
        <v>46.64</v>
      </c>
      <c r="I4726" t="s">
        <v>6935</v>
      </c>
    </row>
    <row r="4727" spans="1:9">
      <c r="A4727" t="s">
        <v>20789</v>
      </c>
      <c r="B4727" t="s">
        <v>65</v>
      </c>
      <c r="C4727">
        <v>9841</v>
      </c>
      <c r="D4727" t="s">
        <v>13512</v>
      </c>
      <c r="E4727" t="s">
        <v>12</v>
      </c>
      <c r="F4727">
        <v>29.56</v>
      </c>
      <c r="G4727">
        <v>29.56</v>
      </c>
      <c r="I4727" t="s">
        <v>6935</v>
      </c>
    </row>
    <row r="4728" spans="1:9">
      <c r="A4728" t="s">
        <v>20790</v>
      </c>
      <c r="B4728" t="s">
        <v>65</v>
      </c>
      <c r="C4728">
        <v>9840</v>
      </c>
      <c r="D4728" t="s">
        <v>13513</v>
      </c>
      <c r="E4728" t="s">
        <v>12</v>
      </c>
      <c r="F4728">
        <v>62.45</v>
      </c>
      <c r="G4728">
        <v>62.45</v>
      </c>
      <c r="I4728" t="s">
        <v>6935</v>
      </c>
    </row>
    <row r="4729" spans="1:9">
      <c r="A4729" t="s">
        <v>20791</v>
      </c>
      <c r="B4729" t="s">
        <v>65</v>
      </c>
      <c r="C4729">
        <v>20067</v>
      </c>
      <c r="D4729" t="s">
        <v>13514</v>
      </c>
      <c r="E4729" t="s">
        <v>12</v>
      </c>
      <c r="F4729">
        <v>9.59</v>
      </c>
      <c r="G4729">
        <v>9.59</v>
      </c>
      <c r="I4729" t="s">
        <v>6935</v>
      </c>
    </row>
    <row r="4730" spans="1:9">
      <c r="A4730" t="s">
        <v>20792</v>
      </c>
      <c r="B4730" t="s">
        <v>65</v>
      </c>
      <c r="C4730">
        <v>20068</v>
      </c>
      <c r="D4730" t="s">
        <v>13515</v>
      </c>
      <c r="E4730" t="s">
        <v>12</v>
      </c>
      <c r="F4730">
        <v>13.5</v>
      </c>
      <c r="G4730">
        <v>13.5</v>
      </c>
      <c r="I4730" t="s">
        <v>6935</v>
      </c>
    </row>
    <row r="4731" spans="1:9">
      <c r="A4731" t="s">
        <v>20793</v>
      </c>
      <c r="B4731" t="s">
        <v>65</v>
      </c>
      <c r="C4731">
        <v>9839</v>
      </c>
      <c r="D4731" t="s">
        <v>13516</v>
      </c>
      <c r="E4731" t="s">
        <v>12</v>
      </c>
      <c r="F4731">
        <v>24.49</v>
      </c>
      <c r="G4731">
        <v>24.49</v>
      </c>
      <c r="I4731" t="s">
        <v>6935</v>
      </c>
    </row>
    <row r="4732" spans="1:9">
      <c r="A4732" t="s">
        <v>20794</v>
      </c>
      <c r="B4732" t="s">
        <v>65</v>
      </c>
      <c r="C4732">
        <v>9870</v>
      </c>
      <c r="D4732" t="s">
        <v>13517</v>
      </c>
      <c r="E4732" t="s">
        <v>12</v>
      </c>
      <c r="F4732">
        <v>95.3</v>
      </c>
      <c r="G4732">
        <v>95.3</v>
      </c>
      <c r="I4732" t="s">
        <v>6935</v>
      </c>
    </row>
    <row r="4733" spans="1:9">
      <c r="A4733" t="s">
        <v>20795</v>
      </c>
      <c r="B4733" t="s">
        <v>65</v>
      </c>
      <c r="C4733">
        <v>9867</v>
      </c>
      <c r="D4733" t="s">
        <v>13518</v>
      </c>
      <c r="E4733" t="s">
        <v>12</v>
      </c>
      <c r="F4733">
        <v>3.83</v>
      </c>
      <c r="G4733">
        <v>3.83</v>
      </c>
      <c r="I4733" t="s">
        <v>6935</v>
      </c>
    </row>
    <row r="4734" spans="1:9">
      <c r="A4734" t="s">
        <v>20796</v>
      </c>
      <c r="B4734" t="s">
        <v>65</v>
      </c>
      <c r="C4734">
        <v>9868</v>
      </c>
      <c r="D4734" t="s">
        <v>13519</v>
      </c>
      <c r="E4734" t="s">
        <v>12</v>
      </c>
      <c r="F4734">
        <v>4.32</v>
      </c>
      <c r="G4734">
        <v>4.32</v>
      </c>
      <c r="I4734" t="s">
        <v>8951</v>
      </c>
    </row>
    <row r="4735" spans="1:9">
      <c r="A4735" t="s">
        <v>20797</v>
      </c>
      <c r="B4735" t="s">
        <v>65</v>
      </c>
      <c r="C4735">
        <v>9869</v>
      </c>
      <c r="D4735" t="s">
        <v>13520</v>
      </c>
      <c r="E4735" t="s">
        <v>12</v>
      </c>
      <c r="F4735">
        <v>9.32</v>
      </c>
      <c r="G4735">
        <v>9.32</v>
      </c>
      <c r="I4735" t="s">
        <v>6935</v>
      </c>
    </row>
    <row r="4736" spans="1:9">
      <c r="A4736" t="s">
        <v>20798</v>
      </c>
      <c r="B4736" t="s">
        <v>65</v>
      </c>
      <c r="C4736">
        <v>9874</v>
      </c>
      <c r="D4736" t="s">
        <v>13521</v>
      </c>
      <c r="E4736" t="s">
        <v>12</v>
      </c>
      <c r="F4736">
        <v>14.64</v>
      </c>
      <c r="G4736">
        <v>14.64</v>
      </c>
      <c r="I4736" t="s">
        <v>6935</v>
      </c>
    </row>
    <row r="4737" spans="1:9">
      <c r="A4737" t="s">
        <v>20799</v>
      </c>
      <c r="B4737" t="s">
        <v>65</v>
      </c>
      <c r="C4737">
        <v>9875</v>
      </c>
      <c r="D4737" t="s">
        <v>13522</v>
      </c>
      <c r="E4737" t="s">
        <v>12</v>
      </c>
      <c r="F4737">
        <v>16.059999999999999</v>
      </c>
      <c r="G4737">
        <v>16.059999999999999</v>
      </c>
      <c r="I4737" t="s">
        <v>6935</v>
      </c>
    </row>
    <row r="4738" spans="1:9">
      <c r="A4738" t="s">
        <v>20800</v>
      </c>
      <c r="B4738" t="s">
        <v>65</v>
      </c>
      <c r="C4738">
        <v>9873</v>
      </c>
      <c r="D4738" t="s">
        <v>13523</v>
      </c>
      <c r="E4738" t="s">
        <v>12</v>
      </c>
      <c r="F4738">
        <v>26.42</v>
      </c>
      <c r="G4738">
        <v>26.42</v>
      </c>
      <c r="I4738" t="s">
        <v>6935</v>
      </c>
    </row>
    <row r="4739" spans="1:9">
      <c r="A4739" t="s">
        <v>20801</v>
      </c>
      <c r="B4739" t="s">
        <v>65</v>
      </c>
      <c r="C4739">
        <v>9871</v>
      </c>
      <c r="D4739" t="s">
        <v>13524</v>
      </c>
      <c r="E4739" t="s">
        <v>12</v>
      </c>
      <c r="F4739">
        <v>43.77</v>
      </c>
      <c r="G4739">
        <v>43.77</v>
      </c>
      <c r="I4739" t="s">
        <v>6935</v>
      </c>
    </row>
    <row r="4740" spans="1:9">
      <c r="A4740" t="s">
        <v>20802</v>
      </c>
      <c r="B4740" t="s">
        <v>65</v>
      </c>
      <c r="C4740">
        <v>9872</v>
      </c>
      <c r="D4740" t="s">
        <v>13525</v>
      </c>
      <c r="E4740" t="s">
        <v>12</v>
      </c>
      <c r="F4740">
        <v>60.9</v>
      </c>
      <c r="G4740">
        <v>60.9</v>
      </c>
      <c r="I4740" t="s">
        <v>6935</v>
      </c>
    </row>
    <row r="4741" spans="1:9">
      <c r="A4741" t="s">
        <v>20803</v>
      </c>
      <c r="B4741" t="s">
        <v>65</v>
      </c>
      <c r="C4741">
        <v>12425</v>
      </c>
      <c r="D4741" t="s">
        <v>13526</v>
      </c>
      <c r="E4741" t="s">
        <v>32</v>
      </c>
      <c r="F4741">
        <v>65.040000000000006</v>
      </c>
      <c r="G4741">
        <v>65.040000000000006</v>
      </c>
      <c r="I4741" t="s">
        <v>6935</v>
      </c>
    </row>
    <row r="4742" spans="1:9">
      <c r="A4742" t="s">
        <v>20804</v>
      </c>
      <c r="B4742" t="s">
        <v>65</v>
      </c>
      <c r="C4742">
        <v>12426</v>
      </c>
      <c r="D4742" t="s">
        <v>13527</v>
      </c>
      <c r="E4742" t="s">
        <v>32</v>
      </c>
      <c r="F4742">
        <v>47.34</v>
      </c>
      <c r="G4742">
        <v>47.34</v>
      </c>
      <c r="I4742" t="s">
        <v>6935</v>
      </c>
    </row>
    <row r="4743" spans="1:9">
      <c r="A4743" t="s">
        <v>20805</v>
      </c>
      <c r="B4743" t="s">
        <v>65</v>
      </c>
      <c r="C4743">
        <v>12427</v>
      </c>
      <c r="D4743" t="s">
        <v>13528</v>
      </c>
      <c r="E4743" t="s">
        <v>32</v>
      </c>
      <c r="F4743">
        <v>269.95999999999998</v>
      </c>
      <c r="G4743">
        <v>269.95999999999998</v>
      </c>
      <c r="I4743" t="s">
        <v>6935</v>
      </c>
    </row>
    <row r="4744" spans="1:9">
      <c r="A4744" t="s">
        <v>20806</v>
      </c>
      <c r="B4744" t="s">
        <v>65</v>
      </c>
      <c r="C4744">
        <v>12428</v>
      </c>
      <c r="D4744" t="s">
        <v>13529</v>
      </c>
      <c r="E4744" t="s">
        <v>32</v>
      </c>
      <c r="F4744">
        <v>173.27</v>
      </c>
      <c r="G4744">
        <v>173.27</v>
      </c>
      <c r="I4744" t="s">
        <v>6935</v>
      </c>
    </row>
    <row r="4745" spans="1:9">
      <c r="A4745" t="s">
        <v>20807</v>
      </c>
      <c r="B4745" t="s">
        <v>65</v>
      </c>
      <c r="C4745">
        <v>12429</v>
      </c>
      <c r="D4745" t="s">
        <v>13530</v>
      </c>
      <c r="E4745" t="s">
        <v>32</v>
      </c>
      <c r="F4745">
        <v>436.53</v>
      </c>
      <c r="G4745">
        <v>436.53</v>
      </c>
      <c r="I4745" t="s">
        <v>6935</v>
      </c>
    </row>
    <row r="4746" spans="1:9">
      <c r="A4746" t="s">
        <v>20808</v>
      </c>
      <c r="B4746" t="s">
        <v>65</v>
      </c>
      <c r="C4746">
        <v>12430</v>
      </c>
      <c r="D4746" t="s">
        <v>13531</v>
      </c>
      <c r="E4746" t="s">
        <v>32</v>
      </c>
      <c r="F4746">
        <v>58.04</v>
      </c>
      <c r="G4746">
        <v>58.04</v>
      </c>
      <c r="I4746" t="s">
        <v>6935</v>
      </c>
    </row>
    <row r="4747" spans="1:9">
      <c r="A4747" t="s">
        <v>20809</v>
      </c>
      <c r="B4747" t="s">
        <v>65</v>
      </c>
      <c r="C4747">
        <v>12431</v>
      </c>
      <c r="D4747" t="s">
        <v>13532</v>
      </c>
      <c r="E4747" t="s">
        <v>32</v>
      </c>
      <c r="F4747">
        <v>742.89</v>
      </c>
      <c r="G4747">
        <v>742.89</v>
      </c>
      <c r="I4747" t="s">
        <v>6935</v>
      </c>
    </row>
    <row r="4748" spans="1:9">
      <c r="A4748" t="s">
        <v>20810</v>
      </c>
      <c r="B4748" t="s">
        <v>65</v>
      </c>
      <c r="C4748">
        <v>12432</v>
      </c>
      <c r="D4748" t="s">
        <v>13533</v>
      </c>
      <c r="E4748" t="s">
        <v>32</v>
      </c>
      <c r="F4748">
        <v>152.79</v>
      </c>
      <c r="G4748">
        <v>152.79</v>
      </c>
      <c r="I4748" t="s">
        <v>6935</v>
      </c>
    </row>
    <row r="4749" spans="1:9">
      <c r="A4749" t="s">
        <v>20811</v>
      </c>
      <c r="B4749" t="s">
        <v>65</v>
      </c>
      <c r="C4749">
        <v>12433</v>
      </c>
      <c r="D4749" t="s">
        <v>13534</v>
      </c>
      <c r="E4749" t="s">
        <v>32</v>
      </c>
      <c r="F4749">
        <v>97.27</v>
      </c>
      <c r="G4749">
        <v>97.27</v>
      </c>
      <c r="I4749" t="s">
        <v>6935</v>
      </c>
    </row>
    <row r="4750" spans="1:9">
      <c r="A4750" t="s">
        <v>20812</v>
      </c>
      <c r="B4750" t="s">
        <v>65</v>
      </c>
      <c r="C4750">
        <v>12434</v>
      </c>
      <c r="D4750" t="s">
        <v>13535</v>
      </c>
      <c r="E4750" t="s">
        <v>32</v>
      </c>
      <c r="F4750">
        <v>49.79</v>
      </c>
      <c r="G4750">
        <v>49.79</v>
      </c>
      <c r="I4750" t="s">
        <v>6935</v>
      </c>
    </row>
    <row r="4751" spans="1:9">
      <c r="A4751" t="s">
        <v>20813</v>
      </c>
      <c r="B4751" t="s">
        <v>65</v>
      </c>
      <c r="C4751">
        <v>12435</v>
      </c>
      <c r="D4751" t="s">
        <v>13536</v>
      </c>
      <c r="E4751" t="s">
        <v>32</v>
      </c>
      <c r="F4751">
        <v>301.02</v>
      </c>
      <c r="G4751">
        <v>301.02</v>
      </c>
      <c r="I4751" t="s">
        <v>6935</v>
      </c>
    </row>
    <row r="4752" spans="1:9">
      <c r="A4752" t="s">
        <v>20814</v>
      </c>
      <c r="B4752" t="s">
        <v>65</v>
      </c>
      <c r="C4752">
        <v>12437</v>
      </c>
      <c r="D4752" t="s">
        <v>13537</v>
      </c>
      <c r="E4752" t="s">
        <v>32</v>
      </c>
      <c r="F4752">
        <v>243.11</v>
      </c>
      <c r="G4752">
        <v>243.11</v>
      </c>
      <c r="I4752" t="s">
        <v>6935</v>
      </c>
    </row>
    <row r="4753" spans="1:9">
      <c r="A4753" t="s">
        <v>20815</v>
      </c>
      <c r="B4753" t="s">
        <v>65</v>
      </c>
      <c r="C4753">
        <v>12438</v>
      </c>
      <c r="D4753" t="s">
        <v>13538</v>
      </c>
      <c r="E4753" t="s">
        <v>32</v>
      </c>
      <c r="F4753">
        <v>439.96</v>
      </c>
      <c r="G4753">
        <v>439.96</v>
      </c>
      <c r="I4753" t="s">
        <v>6935</v>
      </c>
    </row>
    <row r="4754" spans="1:9">
      <c r="A4754" t="s">
        <v>20816</v>
      </c>
      <c r="B4754" t="s">
        <v>65</v>
      </c>
      <c r="C4754">
        <v>12439</v>
      </c>
      <c r="D4754" t="s">
        <v>13539</v>
      </c>
      <c r="E4754" t="s">
        <v>32</v>
      </c>
      <c r="F4754">
        <v>78.03</v>
      </c>
      <c r="G4754">
        <v>78.03</v>
      </c>
      <c r="I4754" t="s">
        <v>6935</v>
      </c>
    </row>
    <row r="4755" spans="1:9">
      <c r="A4755" t="s">
        <v>20817</v>
      </c>
      <c r="B4755" t="s">
        <v>65</v>
      </c>
      <c r="C4755">
        <v>12436</v>
      </c>
      <c r="D4755" t="s">
        <v>13540</v>
      </c>
      <c r="E4755" t="s">
        <v>32</v>
      </c>
      <c r="F4755">
        <v>555.76</v>
      </c>
      <c r="G4755">
        <v>555.76</v>
      </c>
      <c r="I4755" t="s">
        <v>6935</v>
      </c>
    </row>
    <row r="4756" spans="1:9">
      <c r="A4756" t="s">
        <v>20818</v>
      </c>
      <c r="B4756" t="s">
        <v>65</v>
      </c>
      <c r="C4756">
        <v>36357</v>
      </c>
      <c r="D4756" t="s">
        <v>13541</v>
      </c>
      <c r="E4756" t="s">
        <v>32</v>
      </c>
      <c r="F4756">
        <v>150.83000000000001</v>
      </c>
      <c r="G4756">
        <v>150.83000000000001</v>
      </c>
      <c r="I4756" t="s">
        <v>6935</v>
      </c>
    </row>
    <row r="4757" spans="1:9">
      <c r="A4757" t="s">
        <v>20819</v>
      </c>
      <c r="B4757" t="s">
        <v>65</v>
      </c>
      <c r="C4757">
        <v>12424</v>
      </c>
      <c r="D4757" t="s">
        <v>13542</v>
      </c>
      <c r="E4757" t="s">
        <v>32</v>
      </c>
      <c r="F4757">
        <v>100.14</v>
      </c>
      <c r="G4757">
        <v>100.14</v>
      </c>
      <c r="I4757" t="s">
        <v>6935</v>
      </c>
    </row>
    <row r="4758" spans="1:9">
      <c r="A4758" t="s">
        <v>20820</v>
      </c>
      <c r="B4758" t="s">
        <v>65</v>
      </c>
      <c r="C4758">
        <v>12440</v>
      </c>
      <c r="D4758" t="s">
        <v>13543</v>
      </c>
      <c r="E4758" t="s">
        <v>32</v>
      </c>
      <c r="F4758">
        <v>96.8</v>
      </c>
      <c r="G4758">
        <v>96.8</v>
      </c>
      <c r="I4758" t="s">
        <v>6935</v>
      </c>
    </row>
    <row r="4759" spans="1:9">
      <c r="A4759" t="s">
        <v>20821</v>
      </c>
      <c r="B4759" t="s">
        <v>65</v>
      </c>
      <c r="C4759">
        <v>9884</v>
      </c>
      <c r="D4759" t="s">
        <v>13544</v>
      </c>
      <c r="E4759" t="s">
        <v>32</v>
      </c>
      <c r="F4759">
        <v>72.2</v>
      </c>
      <c r="G4759">
        <v>72.2</v>
      </c>
      <c r="I4759" t="s">
        <v>6935</v>
      </c>
    </row>
    <row r="4760" spans="1:9">
      <c r="A4760" t="s">
        <v>20822</v>
      </c>
      <c r="B4760" t="s">
        <v>65</v>
      </c>
      <c r="C4760">
        <v>9888</v>
      </c>
      <c r="D4760" t="s">
        <v>13545</v>
      </c>
      <c r="E4760" t="s">
        <v>32</v>
      </c>
      <c r="F4760">
        <v>58.01</v>
      </c>
      <c r="G4760">
        <v>58.01</v>
      </c>
      <c r="I4760" t="s">
        <v>6935</v>
      </c>
    </row>
    <row r="4761" spans="1:9">
      <c r="A4761" t="s">
        <v>20823</v>
      </c>
      <c r="B4761" t="s">
        <v>65</v>
      </c>
      <c r="C4761">
        <v>9886</v>
      </c>
      <c r="D4761" t="s">
        <v>13546</v>
      </c>
      <c r="E4761" t="s">
        <v>32</v>
      </c>
      <c r="F4761">
        <v>34.67</v>
      </c>
      <c r="G4761">
        <v>34.67</v>
      </c>
      <c r="I4761" t="s">
        <v>6935</v>
      </c>
    </row>
    <row r="4762" spans="1:9">
      <c r="A4762" t="s">
        <v>20824</v>
      </c>
      <c r="B4762" t="s">
        <v>65</v>
      </c>
      <c r="C4762">
        <v>9883</v>
      </c>
      <c r="D4762" t="s">
        <v>13547</v>
      </c>
      <c r="E4762" t="s">
        <v>32</v>
      </c>
      <c r="F4762">
        <v>25.31</v>
      </c>
      <c r="G4762">
        <v>25.31</v>
      </c>
      <c r="I4762" t="s">
        <v>6935</v>
      </c>
    </row>
    <row r="4763" spans="1:9">
      <c r="A4763" t="s">
        <v>20825</v>
      </c>
      <c r="B4763" t="s">
        <v>65</v>
      </c>
      <c r="C4763">
        <v>9889</v>
      </c>
      <c r="D4763" t="s">
        <v>13548</v>
      </c>
      <c r="E4763" t="s">
        <v>32</v>
      </c>
      <c r="F4763">
        <v>175.66</v>
      </c>
      <c r="G4763">
        <v>175.66</v>
      </c>
      <c r="I4763" t="s">
        <v>6935</v>
      </c>
    </row>
    <row r="4764" spans="1:9">
      <c r="A4764" t="s">
        <v>20826</v>
      </c>
      <c r="B4764" t="s">
        <v>65</v>
      </c>
      <c r="C4764">
        <v>9887</v>
      </c>
      <c r="D4764" t="s">
        <v>13549</v>
      </c>
      <c r="E4764" t="s">
        <v>32</v>
      </c>
      <c r="F4764">
        <v>106.17</v>
      </c>
      <c r="G4764">
        <v>106.17</v>
      </c>
      <c r="I4764" t="s">
        <v>6935</v>
      </c>
    </row>
    <row r="4765" spans="1:9">
      <c r="A4765" t="s">
        <v>20827</v>
      </c>
      <c r="B4765" t="s">
        <v>65</v>
      </c>
      <c r="C4765">
        <v>9890</v>
      </c>
      <c r="D4765" t="s">
        <v>13550</v>
      </c>
      <c r="E4765" t="s">
        <v>32</v>
      </c>
      <c r="F4765">
        <v>272.14</v>
      </c>
      <c r="G4765">
        <v>272.14</v>
      </c>
      <c r="I4765" t="s">
        <v>6935</v>
      </c>
    </row>
    <row r="4766" spans="1:9">
      <c r="A4766" t="s">
        <v>20828</v>
      </c>
      <c r="B4766" t="s">
        <v>65</v>
      </c>
      <c r="C4766">
        <v>9885</v>
      </c>
      <c r="D4766" t="s">
        <v>13551</v>
      </c>
      <c r="E4766" t="s">
        <v>32</v>
      </c>
      <c r="F4766">
        <v>33.520000000000003</v>
      </c>
      <c r="G4766">
        <v>33.520000000000003</v>
      </c>
      <c r="I4766" t="s">
        <v>6935</v>
      </c>
    </row>
    <row r="4767" spans="1:9">
      <c r="A4767" t="s">
        <v>20829</v>
      </c>
      <c r="B4767" t="s">
        <v>65</v>
      </c>
      <c r="C4767">
        <v>9891</v>
      </c>
      <c r="D4767" t="s">
        <v>13552</v>
      </c>
      <c r="E4767" t="s">
        <v>32</v>
      </c>
      <c r="F4767">
        <v>382.04</v>
      </c>
      <c r="G4767">
        <v>382.04</v>
      </c>
      <c r="I4767" t="s">
        <v>6935</v>
      </c>
    </row>
    <row r="4768" spans="1:9">
      <c r="A4768" t="s">
        <v>20830</v>
      </c>
      <c r="B4768" t="s">
        <v>65</v>
      </c>
      <c r="C4768">
        <v>36316</v>
      </c>
      <c r="D4768" t="s">
        <v>13553</v>
      </c>
      <c r="E4768" t="s">
        <v>32</v>
      </c>
      <c r="F4768">
        <v>24.58</v>
      </c>
      <c r="G4768">
        <v>24.58</v>
      </c>
      <c r="I4768" t="s">
        <v>6935</v>
      </c>
    </row>
    <row r="4769" spans="1:9">
      <c r="A4769" t="s">
        <v>20831</v>
      </c>
      <c r="B4769" t="s">
        <v>65</v>
      </c>
      <c r="C4769">
        <v>36313</v>
      </c>
      <c r="D4769" t="s">
        <v>13554</v>
      </c>
      <c r="E4769" t="s">
        <v>32</v>
      </c>
      <c r="F4769">
        <v>15.78</v>
      </c>
      <c r="G4769">
        <v>15.78</v>
      </c>
      <c r="I4769" t="s">
        <v>6935</v>
      </c>
    </row>
    <row r="4770" spans="1:9">
      <c r="A4770" t="s">
        <v>20832</v>
      </c>
      <c r="B4770" t="s">
        <v>65</v>
      </c>
      <c r="C4770">
        <v>64</v>
      </c>
      <c r="D4770" t="s">
        <v>13555</v>
      </c>
      <c r="E4770" t="s">
        <v>32</v>
      </c>
      <c r="F4770">
        <v>4.5</v>
      </c>
      <c r="G4770">
        <v>4.5</v>
      </c>
      <c r="I4770" t="s">
        <v>6935</v>
      </c>
    </row>
    <row r="4771" spans="1:9">
      <c r="A4771" t="s">
        <v>20833</v>
      </c>
      <c r="B4771" t="s">
        <v>65</v>
      </c>
      <c r="C4771">
        <v>37423</v>
      </c>
      <c r="D4771" t="s">
        <v>13556</v>
      </c>
      <c r="E4771" t="s">
        <v>32</v>
      </c>
      <c r="F4771">
        <v>11.11</v>
      </c>
      <c r="G4771">
        <v>11.11</v>
      </c>
      <c r="I4771" t="s">
        <v>6935</v>
      </c>
    </row>
    <row r="4772" spans="1:9">
      <c r="A4772" t="s">
        <v>20834</v>
      </c>
      <c r="B4772" t="s">
        <v>65</v>
      </c>
      <c r="C4772">
        <v>9892</v>
      </c>
      <c r="D4772" t="s">
        <v>13557</v>
      </c>
      <c r="E4772" t="s">
        <v>32</v>
      </c>
      <c r="F4772">
        <v>7.01</v>
      </c>
      <c r="G4772">
        <v>7.01</v>
      </c>
      <c r="I4772" t="s">
        <v>6935</v>
      </c>
    </row>
    <row r="4773" spans="1:9">
      <c r="A4773" t="s">
        <v>20835</v>
      </c>
      <c r="B4773" t="s">
        <v>65</v>
      </c>
      <c r="C4773">
        <v>9901</v>
      </c>
      <c r="D4773" t="s">
        <v>13558</v>
      </c>
      <c r="E4773" t="s">
        <v>32</v>
      </c>
      <c r="F4773">
        <v>33.92</v>
      </c>
      <c r="G4773">
        <v>33.92</v>
      </c>
      <c r="I4773" t="s">
        <v>6935</v>
      </c>
    </row>
    <row r="4774" spans="1:9">
      <c r="A4774" t="s">
        <v>20836</v>
      </c>
      <c r="B4774" t="s">
        <v>65</v>
      </c>
      <c r="C4774">
        <v>9900</v>
      </c>
      <c r="D4774" t="s">
        <v>13559</v>
      </c>
      <c r="E4774" t="s">
        <v>32</v>
      </c>
      <c r="F4774">
        <v>19.649999999999999</v>
      </c>
      <c r="G4774">
        <v>19.649999999999999</v>
      </c>
      <c r="I4774" t="s">
        <v>6935</v>
      </c>
    </row>
    <row r="4775" spans="1:9">
      <c r="A4775" t="s">
        <v>20837</v>
      </c>
      <c r="B4775" t="s">
        <v>65</v>
      </c>
      <c r="C4775">
        <v>9899</v>
      </c>
      <c r="D4775" t="s">
        <v>13560</v>
      </c>
      <c r="E4775" t="s">
        <v>32</v>
      </c>
      <c r="F4775">
        <v>8.81</v>
      </c>
      <c r="G4775">
        <v>8.81</v>
      </c>
      <c r="I4775" t="s">
        <v>6935</v>
      </c>
    </row>
    <row r="4776" spans="1:9">
      <c r="A4776" t="s">
        <v>20838</v>
      </c>
      <c r="B4776" t="s">
        <v>65</v>
      </c>
      <c r="C4776">
        <v>9908</v>
      </c>
      <c r="D4776" t="s">
        <v>13561</v>
      </c>
      <c r="E4776" t="s">
        <v>32</v>
      </c>
      <c r="F4776">
        <v>396.21</v>
      </c>
      <c r="G4776">
        <v>396.21</v>
      </c>
      <c r="I4776" t="s">
        <v>6935</v>
      </c>
    </row>
    <row r="4777" spans="1:9">
      <c r="A4777" t="s">
        <v>20839</v>
      </c>
      <c r="B4777" t="s">
        <v>65</v>
      </c>
      <c r="C4777">
        <v>9905</v>
      </c>
      <c r="D4777" t="s">
        <v>13562</v>
      </c>
      <c r="E4777" t="s">
        <v>32</v>
      </c>
      <c r="F4777">
        <v>6.89</v>
      </c>
      <c r="G4777">
        <v>6.89</v>
      </c>
      <c r="I4777" t="s">
        <v>6935</v>
      </c>
    </row>
    <row r="4778" spans="1:9">
      <c r="A4778" t="s">
        <v>20840</v>
      </c>
      <c r="B4778" t="s">
        <v>65</v>
      </c>
      <c r="C4778">
        <v>9906</v>
      </c>
      <c r="D4778" t="s">
        <v>13563</v>
      </c>
      <c r="E4778" t="s">
        <v>32</v>
      </c>
      <c r="F4778">
        <v>8.31</v>
      </c>
      <c r="G4778">
        <v>8.31</v>
      </c>
      <c r="I4778" t="s">
        <v>6935</v>
      </c>
    </row>
    <row r="4779" spans="1:9">
      <c r="A4779" t="s">
        <v>20841</v>
      </c>
      <c r="B4779" t="s">
        <v>65</v>
      </c>
      <c r="C4779">
        <v>9895</v>
      </c>
      <c r="D4779" t="s">
        <v>13564</v>
      </c>
      <c r="E4779" t="s">
        <v>32</v>
      </c>
      <c r="F4779">
        <v>14</v>
      </c>
      <c r="G4779">
        <v>14</v>
      </c>
      <c r="I4779" t="s">
        <v>6935</v>
      </c>
    </row>
    <row r="4780" spans="1:9">
      <c r="A4780" t="s">
        <v>20842</v>
      </c>
      <c r="B4780" t="s">
        <v>65</v>
      </c>
      <c r="C4780">
        <v>9894</v>
      </c>
      <c r="D4780" t="s">
        <v>13565</v>
      </c>
      <c r="E4780" t="s">
        <v>32</v>
      </c>
      <c r="F4780">
        <v>26.92</v>
      </c>
      <c r="G4780">
        <v>26.92</v>
      </c>
      <c r="I4780" t="s">
        <v>6935</v>
      </c>
    </row>
    <row r="4781" spans="1:9">
      <c r="A4781" t="s">
        <v>20843</v>
      </c>
      <c r="B4781" t="s">
        <v>65</v>
      </c>
      <c r="C4781">
        <v>9897</v>
      </c>
      <c r="D4781" t="s">
        <v>13566</v>
      </c>
      <c r="E4781" t="s">
        <v>32</v>
      </c>
      <c r="F4781">
        <v>28.74</v>
      </c>
      <c r="G4781">
        <v>28.74</v>
      </c>
      <c r="I4781" t="s">
        <v>6935</v>
      </c>
    </row>
    <row r="4782" spans="1:9">
      <c r="A4782" t="s">
        <v>20844</v>
      </c>
      <c r="B4782" t="s">
        <v>65</v>
      </c>
      <c r="C4782">
        <v>9910</v>
      </c>
      <c r="D4782" t="s">
        <v>13567</v>
      </c>
      <c r="E4782" t="s">
        <v>32</v>
      </c>
      <c r="F4782">
        <v>74.790000000000006</v>
      </c>
      <c r="G4782">
        <v>74.790000000000006</v>
      </c>
      <c r="I4782" t="s">
        <v>6935</v>
      </c>
    </row>
    <row r="4783" spans="1:9">
      <c r="A4783" t="s">
        <v>20845</v>
      </c>
      <c r="B4783" t="s">
        <v>65</v>
      </c>
      <c r="C4783">
        <v>9909</v>
      </c>
      <c r="D4783" t="s">
        <v>13568</v>
      </c>
      <c r="E4783" t="s">
        <v>32</v>
      </c>
      <c r="F4783">
        <v>152.31</v>
      </c>
      <c r="G4783">
        <v>152.31</v>
      </c>
      <c r="I4783" t="s">
        <v>6935</v>
      </c>
    </row>
    <row r="4784" spans="1:9">
      <c r="A4784" t="s">
        <v>20846</v>
      </c>
      <c r="B4784" t="s">
        <v>65</v>
      </c>
      <c r="C4784">
        <v>9907</v>
      </c>
      <c r="D4784" t="s">
        <v>13569</v>
      </c>
      <c r="E4784" t="s">
        <v>32</v>
      </c>
      <c r="F4784">
        <v>179.83</v>
      </c>
      <c r="G4784">
        <v>179.83</v>
      </c>
      <c r="I4784" t="s">
        <v>6935</v>
      </c>
    </row>
    <row r="4785" spans="1:9">
      <c r="A4785" t="s">
        <v>20847</v>
      </c>
      <c r="B4785" t="s">
        <v>65</v>
      </c>
      <c r="C4785">
        <v>20973</v>
      </c>
      <c r="D4785" t="s">
        <v>13570</v>
      </c>
      <c r="E4785" t="s">
        <v>32</v>
      </c>
      <c r="F4785">
        <v>202.1</v>
      </c>
      <c r="G4785">
        <v>202.1</v>
      </c>
      <c r="I4785" t="s">
        <v>6935</v>
      </c>
    </row>
    <row r="4786" spans="1:9">
      <c r="A4786" t="s">
        <v>20848</v>
      </c>
      <c r="B4786" t="s">
        <v>65</v>
      </c>
      <c r="C4786">
        <v>20974</v>
      </c>
      <c r="D4786" t="s">
        <v>13571</v>
      </c>
      <c r="E4786" t="s">
        <v>32</v>
      </c>
      <c r="F4786">
        <v>289.14</v>
      </c>
      <c r="G4786">
        <v>289.14</v>
      </c>
      <c r="I4786" t="s">
        <v>6935</v>
      </c>
    </row>
    <row r="4787" spans="1:9">
      <c r="A4787" t="s">
        <v>20849</v>
      </c>
      <c r="B4787" t="s">
        <v>65</v>
      </c>
      <c r="C4787">
        <v>37989</v>
      </c>
      <c r="D4787" t="s">
        <v>13572</v>
      </c>
      <c r="E4787" t="s">
        <v>32</v>
      </c>
      <c r="F4787">
        <v>16.04</v>
      </c>
      <c r="G4787">
        <v>16.04</v>
      </c>
      <c r="I4787" t="s">
        <v>6935</v>
      </c>
    </row>
    <row r="4788" spans="1:9">
      <c r="A4788" t="s">
        <v>20850</v>
      </c>
      <c r="B4788" t="s">
        <v>65</v>
      </c>
      <c r="C4788">
        <v>37990</v>
      </c>
      <c r="D4788" t="s">
        <v>13573</v>
      </c>
      <c r="E4788" t="s">
        <v>32</v>
      </c>
      <c r="F4788">
        <v>17.690000000000001</v>
      </c>
      <c r="G4788">
        <v>17.690000000000001</v>
      </c>
      <c r="I4788" t="s">
        <v>6935</v>
      </c>
    </row>
    <row r="4789" spans="1:9">
      <c r="A4789" t="s">
        <v>20851</v>
      </c>
      <c r="B4789" t="s">
        <v>65</v>
      </c>
      <c r="C4789">
        <v>37991</v>
      </c>
      <c r="D4789" t="s">
        <v>13574</v>
      </c>
      <c r="E4789" t="s">
        <v>32</v>
      </c>
      <c r="F4789">
        <v>23.55</v>
      </c>
      <c r="G4789">
        <v>23.55</v>
      </c>
      <c r="I4789" t="s">
        <v>6935</v>
      </c>
    </row>
    <row r="4790" spans="1:9">
      <c r="A4790" t="s">
        <v>20852</v>
      </c>
      <c r="B4790" t="s">
        <v>65</v>
      </c>
      <c r="C4790">
        <v>37992</v>
      </c>
      <c r="D4790" t="s">
        <v>13575</v>
      </c>
      <c r="E4790" t="s">
        <v>32</v>
      </c>
      <c r="F4790">
        <v>36.54</v>
      </c>
      <c r="G4790">
        <v>36.54</v>
      </c>
      <c r="I4790" t="s">
        <v>6935</v>
      </c>
    </row>
    <row r="4791" spans="1:9">
      <c r="A4791" t="s">
        <v>20853</v>
      </c>
      <c r="B4791" t="s">
        <v>65</v>
      </c>
      <c r="C4791">
        <v>37993</v>
      </c>
      <c r="D4791" t="s">
        <v>13576</v>
      </c>
      <c r="E4791" t="s">
        <v>32</v>
      </c>
      <c r="F4791">
        <v>55.45</v>
      </c>
      <c r="G4791">
        <v>55.45</v>
      </c>
      <c r="I4791" t="s">
        <v>6935</v>
      </c>
    </row>
    <row r="4792" spans="1:9">
      <c r="A4792" t="s">
        <v>20854</v>
      </c>
      <c r="B4792" t="s">
        <v>65</v>
      </c>
      <c r="C4792">
        <v>37994</v>
      </c>
      <c r="D4792" t="s">
        <v>13577</v>
      </c>
      <c r="E4792" t="s">
        <v>32</v>
      </c>
      <c r="F4792">
        <v>132.03</v>
      </c>
      <c r="G4792">
        <v>132.03</v>
      </c>
      <c r="I4792" t="s">
        <v>6935</v>
      </c>
    </row>
    <row r="4793" spans="1:9">
      <c r="A4793" t="s">
        <v>20855</v>
      </c>
      <c r="B4793" t="s">
        <v>65</v>
      </c>
      <c r="C4793">
        <v>37995</v>
      </c>
      <c r="D4793" t="s">
        <v>13578</v>
      </c>
      <c r="E4793" t="s">
        <v>32</v>
      </c>
      <c r="F4793">
        <v>172.1</v>
      </c>
      <c r="G4793">
        <v>172.1</v>
      </c>
      <c r="I4793" t="s">
        <v>6935</v>
      </c>
    </row>
    <row r="4794" spans="1:9">
      <c r="A4794" t="s">
        <v>20856</v>
      </c>
      <c r="B4794" t="s">
        <v>65</v>
      </c>
      <c r="C4794">
        <v>37996</v>
      </c>
      <c r="D4794" t="s">
        <v>13579</v>
      </c>
      <c r="E4794" t="s">
        <v>32</v>
      </c>
      <c r="F4794">
        <v>262.06</v>
      </c>
      <c r="G4794">
        <v>262.06</v>
      </c>
      <c r="I4794" t="s">
        <v>6935</v>
      </c>
    </row>
    <row r="4795" spans="1:9">
      <c r="A4795" t="s">
        <v>20857</v>
      </c>
      <c r="B4795" t="s">
        <v>65</v>
      </c>
      <c r="C4795">
        <v>45267</v>
      </c>
      <c r="D4795" t="s">
        <v>15731</v>
      </c>
      <c r="E4795" t="s">
        <v>32</v>
      </c>
      <c r="F4795">
        <v>198.42</v>
      </c>
      <c r="G4795">
        <v>198.42</v>
      </c>
      <c r="I4795" t="s">
        <v>6935</v>
      </c>
    </row>
    <row r="4796" spans="1:9">
      <c r="A4796" t="s">
        <v>20858</v>
      </c>
      <c r="B4796" t="s">
        <v>65</v>
      </c>
      <c r="C4796">
        <v>13883</v>
      </c>
      <c r="D4796" t="s">
        <v>13580</v>
      </c>
      <c r="E4796" t="s">
        <v>32</v>
      </c>
      <c r="F4796">
        <v>162695.4</v>
      </c>
      <c r="G4796">
        <v>162695.4</v>
      </c>
      <c r="I4796" t="s">
        <v>6935</v>
      </c>
    </row>
    <row r="4797" spans="1:9">
      <c r="A4797" t="s">
        <v>20859</v>
      </c>
      <c r="B4797" t="s">
        <v>65</v>
      </c>
      <c r="C4797">
        <v>38604</v>
      </c>
      <c r="D4797" t="s">
        <v>13581</v>
      </c>
      <c r="E4797" t="s">
        <v>32</v>
      </c>
      <c r="F4797">
        <v>202634.96</v>
      </c>
      <c r="G4797">
        <v>202634.96</v>
      </c>
      <c r="I4797" t="s">
        <v>6935</v>
      </c>
    </row>
    <row r="4798" spans="1:9">
      <c r="A4798" t="s">
        <v>20860</v>
      </c>
      <c r="B4798" t="s">
        <v>65</v>
      </c>
      <c r="C4798">
        <v>10601</v>
      </c>
      <c r="D4798" t="s">
        <v>13582</v>
      </c>
      <c r="E4798" t="s">
        <v>32</v>
      </c>
      <c r="F4798">
        <v>3941654.15</v>
      </c>
      <c r="G4798">
        <v>3941654.15</v>
      </c>
      <c r="I4798" t="s">
        <v>6935</v>
      </c>
    </row>
    <row r="4799" spans="1:9">
      <c r="A4799" t="s">
        <v>20861</v>
      </c>
      <c r="B4799" t="s">
        <v>65</v>
      </c>
      <c r="C4799">
        <v>44469</v>
      </c>
      <c r="D4799" t="s">
        <v>31957</v>
      </c>
      <c r="E4799" t="s">
        <v>32</v>
      </c>
      <c r="F4799">
        <v>10378236.27</v>
      </c>
      <c r="G4799">
        <v>10378236.27</v>
      </c>
      <c r="I4799" t="s">
        <v>6935</v>
      </c>
    </row>
    <row r="4800" spans="1:9">
      <c r="A4800" t="s">
        <v>20862</v>
      </c>
      <c r="B4800" t="s">
        <v>65</v>
      </c>
      <c r="C4800">
        <v>13894</v>
      </c>
      <c r="D4800" t="s">
        <v>13583</v>
      </c>
      <c r="E4800" t="s">
        <v>32</v>
      </c>
      <c r="F4800">
        <v>399604.75</v>
      </c>
      <c r="G4800">
        <v>399604.75</v>
      </c>
      <c r="I4800" t="s">
        <v>6935</v>
      </c>
    </row>
    <row r="4801" spans="1:9">
      <c r="A4801" t="s">
        <v>20863</v>
      </c>
      <c r="B4801" t="s">
        <v>65</v>
      </c>
      <c r="C4801">
        <v>13895</v>
      </c>
      <c r="D4801" t="s">
        <v>13584</v>
      </c>
      <c r="E4801" t="s">
        <v>32</v>
      </c>
      <c r="F4801">
        <v>537335.18000000005</v>
      </c>
      <c r="G4801">
        <v>537335.18000000005</v>
      </c>
      <c r="I4801" t="s">
        <v>6935</v>
      </c>
    </row>
    <row r="4802" spans="1:9">
      <c r="A4802" t="s">
        <v>20864</v>
      </c>
      <c r="B4802" t="s">
        <v>65</v>
      </c>
      <c r="C4802">
        <v>13892</v>
      </c>
      <c r="D4802" t="s">
        <v>13585</v>
      </c>
      <c r="E4802" t="s">
        <v>32</v>
      </c>
      <c r="F4802">
        <v>658491.12</v>
      </c>
      <c r="G4802">
        <v>658491.12</v>
      </c>
      <c r="I4802" t="s">
        <v>6935</v>
      </c>
    </row>
    <row r="4803" spans="1:9">
      <c r="A4803" t="s">
        <v>20865</v>
      </c>
      <c r="B4803" t="s">
        <v>65</v>
      </c>
      <c r="C4803">
        <v>9914</v>
      </c>
      <c r="D4803" t="s">
        <v>13586</v>
      </c>
      <c r="E4803" t="s">
        <v>32</v>
      </c>
      <c r="F4803">
        <v>712400</v>
      </c>
      <c r="G4803">
        <v>712400</v>
      </c>
      <c r="I4803" t="s">
        <v>8951</v>
      </c>
    </row>
    <row r="4804" spans="1:9">
      <c r="A4804" t="s">
        <v>20866</v>
      </c>
      <c r="B4804" t="s">
        <v>65</v>
      </c>
      <c r="C4804">
        <v>36485</v>
      </c>
      <c r="D4804" t="s">
        <v>13587</v>
      </c>
      <c r="E4804" t="s">
        <v>32</v>
      </c>
      <c r="F4804">
        <v>805286.77</v>
      </c>
      <c r="G4804">
        <v>805286.77</v>
      </c>
      <c r="I4804" t="s">
        <v>6935</v>
      </c>
    </row>
    <row r="4805" spans="1:9">
      <c r="A4805" t="s">
        <v>20867</v>
      </c>
      <c r="B4805" t="s">
        <v>65</v>
      </c>
      <c r="C4805">
        <v>9912</v>
      </c>
      <c r="D4805" t="s">
        <v>13588</v>
      </c>
      <c r="E4805" t="s">
        <v>32</v>
      </c>
      <c r="F4805">
        <v>3208950.61</v>
      </c>
      <c r="G4805">
        <v>3208950.61</v>
      </c>
      <c r="I4805" t="s">
        <v>8951</v>
      </c>
    </row>
    <row r="4806" spans="1:9">
      <c r="A4806" t="s">
        <v>20868</v>
      </c>
      <c r="B4806" t="s">
        <v>65</v>
      </c>
      <c r="C4806">
        <v>9921</v>
      </c>
      <c r="D4806" t="s">
        <v>13589</v>
      </c>
      <c r="E4806" t="s">
        <v>32</v>
      </c>
      <c r="F4806">
        <v>1655328.5</v>
      </c>
      <c r="G4806">
        <v>1655328.5</v>
      </c>
      <c r="I4806" t="s">
        <v>6935</v>
      </c>
    </row>
    <row r="4807" spans="1:9">
      <c r="A4807" t="s">
        <v>20869</v>
      </c>
      <c r="B4807" t="s">
        <v>65</v>
      </c>
      <c r="C4807">
        <v>21112</v>
      </c>
      <c r="D4807" t="s">
        <v>13590</v>
      </c>
      <c r="E4807" t="s">
        <v>32</v>
      </c>
      <c r="F4807">
        <v>324.38</v>
      </c>
      <c r="G4807">
        <v>324.38</v>
      </c>
      <c r="I4807" t="s">
        <v>6935</v>
      </c>
    </row>
    <row r="4808" spans="1:9">
      <c r="A4808" t="s">
        <v>20870</v>
      </c>
      <c r="B4808" t="s">
        <v>65</v>
      </c>
      <c r="C4808">
        <v>10228</v>
      </c>
      <c r="D4808" t="s">
        <v>13591</v>
      </c>
      <c r="E4808" t="s">
        <v>32</v>
      </c>
      <c r="F4808">
        <v>376.83</v>
      </c>
      <c r="G4808">
        <v>376.83</v>
      </c>
      <c r="I4808" t="s">
        <v>8951</v>
      </c>
    </row>
    <row r="4809" spans="1:9">
      <c r="A4809" t="s">
        <v>20871</v>
      </c>
      <c r="B4809" t="s">
        <v>65</v>
      </c>
      <c r="C4809">
        <v>11781</v>
      </c>
      <c r="D4809" t="s">
        <v>13592</v>
      </c>
      <c r="E4809" t="s">
        <v>32</v>
      </c>
      <c r="F4809">
        <v>305.27999999999997</v>
      </c>
      <c r="G4809">
        <v>305.27999999999997</v>
      </c>
      <c r="I4809" t="s">
        <v>6935</v>
      </c>
    </row>
    <row r="4810" spans="1:9">
      <c r="A4810" t="s">
        <v>20872</v>
      </c>
      <c r="B4810" t="s">
        <v>65</v>
      </c>
      <c r="C4810">
        <v>37588</v>
      </c>
      <c r="D4810" t="s">
        <v>31958</v>
      </c>
      <c r="E4810" t="s">
        <v>32</v>
      </c>
      <c r="F4810">
        <v>59.36</v>
      </c>
      <c r="G4810">
        <v>59.36</v>
      </c>
      <c r="I4810" t="s">
        <v>6935</v>
      </c>
    </row>
    <row r="4811" spans="1:9">
      <c r="A4811" t="s">
        <v>20873</v>
      </c>
      <c r="B4811" t="s">
        <v>65</v>
      </c>
      <c r="C4811">
        <v>11751</v>
      </c>
      <c r="D4811" t="s">
        <v>13593</v>
      </c>
      <c r="E4811" t="s">
        <v>32</v>
      </c>
      <c r="F4811">
        <v>104.18</v>
      </c>
      <c r="G4811">
        <v>104.18</v>
      </c>
      <c r="I4811" t="s">
        <v>6935</v>
      </c>
    </row>
    <row r="4812" spans="1:9">
      <c r="A4812" t="s">
        <v>20874</v>
      </c>
      <c r="B4812" t="s">
        <v>65</v>
      </c>
      <c r="C4812">
        <v>11750</v>
      </c>
      <c r="D4812" t="s">
        <v>13594</v>
      </c>
      <c r="E4812" t="s">
        <v>32</v>
      </c>
      <c r="F4812">
        <v>86.45</v>
      </c>
      <c r="G4812">
        <v>86.45</v>
      </c>
      <c r="I4812" t="s">
        <v>6935</v>
      </c>
    </row>
    <row r="4813" spans="1:9">
      <c r="A4813" t="s">
        <v>20875</v>
      </c>
      <c r="B4813" t="s">
        <v>65</v>
      </c>
      <c r="C4813">
        <v>11746</v>
      </c>
      <c r="D4813" t="s">
        <v>13595</v>
      </c>
      <c r="E4813" t="s">
        <v>32</v>
      </c>
      <c r="F4813">
        <v>58</v>
      </c>
      <c r="G4813">
        <v>58</v>
      </c>
      <c r="I4813" t="s">
        <v>6935</v>
      </c>
    </row>
    <row r="4814" spans="1:9">
      <c r="A4814" t="s">
        <v>20876</v>
      </c>
      <c r="B4814" t="s">
        <v>65</v>
      </c>
      <c r="C4814">
        <v>11748</v>
      </c>
      <c r="D4814" t="s">
        <v>13596</v>
      </c>
      <c r="E4814" t="s">
        <v>32</v>
      </c>
      <c r="F4814">
        <v>37.22</v>
      </c>
      <c r="G4814">
        <v>37.22</v>
      </c>
      <c r="I4814" t="s">
        <v>6935</v>
      </c>
    </row>
    <row r="4815" spans="1:9">
      <c r="A4815" t="s">
        <v>20877</v>
      </c>
      <c r="B4815" t="s">
        <v>65</v>
      </c>
      <c r="C4815">
        <v>11747</v>
      </c>
      <c r="D4815" t="s">
        <v>13597</v>
      </c>
      <c r="E4815" t="s">
        <v>32</v>
      </c>
      <c r="F4815">
        <v>160.65</v>
      </c>
      <c r="G4815">
        <v>160.65</v>
      </c>
      <c r="I4815" t="s">
        <v>6935</v>
      </c>
    </row>
    <row r="4816" spans="1:9">
      <c r="A4816" t="s">
        <v>20878</v>
      </c>
      <c r="B4816" t="s">
        <v>65</v>
      </c>
      <c r="C4816">
        <v>11749</v>
      </c>
      <c r="D4816" t="s">
        <v>13598</v>
      </c>
      <c r="E4816" t="s">
        <v>32</v>
      </c>
      <c r="F4816">
        <v>42.96</v>
      </c>
      <c r="G4816">
        <v>42.96</v>
      </c>
      <c r="I4816" t="s">
        <v>6935</v>
      </c>
    </row>
    <row r="4817" spans="1:9">
      <c r="A4817" t="s">
        <v>20879</v>
      </c>
      <c r="B4817" t="s">
        <v>65</v>
      </c>
      <c r="C4817">
        <v>10236</v>
      </c>
      <c r="D4817" t="s">
        <v>13599</v>
      </c>
      <c r="E4817" t="s">
        <v>32</v>
      </c>
      <c r="F4817">
        <v>159.65</v>
      </c>
      <c r="G4817">
        <v>159.65</v>
      </c>
      <c r="I4817" t="s">
        <v>6935</v>
      </c>
    </row>
    <row r="4818" spans="1:9">
      <c r="A4818" t="s">
        <v>20880</v>
      </c>
      <c r="B4818" t="s">
        <v>65</v>
      </c>
      <c r="C4818">
        <v>10233</v>
      </c>
      <c r="D4818" t="s">
        <v>13600</v>
      </c>
      <c r="E4818" t="s">
        <v>32</v>
      </c>
      <c r="F4818">
        <v>149.61000000000001</v>
      </c>
      <c r="G4818">
        <v>149.61000000000001</v>
      </c>
      <c r="I4818" t="s">
        <v>6935</v>
      </c>
    </row>
    <row r="4819" spans="1:9">
      <c r="A4819" t="s">
        <v>20881</v>
      </c>
      <c r="B4819" t="s">
        <v>65</v>
      </c>
      <c r="C4819">
        <v>10234</v>
      </c>
      <c r="D4819" t="s">
        <v>13601</v>
      </c>
      <c r="E4819" t="s">
        <v>32</v>
      </c>
      <c r="F4819">
        <v>94.24</v>
      </c>
      <c r="G4819">
        <v>94.24</v>
      </c>
      <c r="I4819" t="s">
        <v>6935</v>
      </c>
    </row>
    <row r="4820" spans="1:9">
      <c r="A4820" t="s">
        <v>20882</v>
      </c>
      <c r="B4820" t="s">
        <v>65</v>
      </c>
      <c r="C4820">
        <v>10231</v>
      </c>
      <c r="D4820" t="s">
        <v>13602</v>
      </c>
      <c r="E4820" t="s">
        <v>32</v>
      </c>
      <c r="F4820">
        <v>432.17</v>
      </c>
      <c r="G4820">
        <v>432.17</v>
      </c>
      <c r="I4820" t="s">
        <v>6935</v>
      </c>
    </row>
    <row r="4821" spans="1:9">
      <c r="A4821" t="s">
        <v>20883</v>
      </c>
      <c r="B4821" t="s">
        <v>65</v>
      </c>
      <c r="C4821">
        <v>10232</v>
      </c>
      <c r="D4821" t="s">
        <v>13603</v>
      </c>
      <c r="E4821" t="s">
        <v>32</v>
      </c>
      <c r="F4821">
        <v>241.83</v>
      </c>
      <c r="G4821">
        <v>241.83</v>
      </c>
      <c r="I4821" t="s">
        <v>6935</v>
      </c>
    </row>
    <row r="4822" spans="1:9">
      <c r="A4822" t="s">
        <v>20884</v>
      </c>
      <c r="B4822" t="s">
        <v>65</v>
      </c>
      <c r="C4822">
        <v>10235</v>
      </c>
      <c r="D4822" t="s">
        <v>13604</v>
      </c>
      <c r="E4822" t="s">
        <v>32</v>
      </c>
      <c r="F4822">
        <v>592.45000000000005</v>
      </c>
      <c r="G4822">
        <v>592.45000000000005</v>
      </c>
      <c r="I4822" t="s">
        <v>6935</v>
      </c>
    </row>
    <row r="4823" spans="1:9">
      <c r="A4823" t="s">
        <v>20885</v>
      </c>
      <c r="B4823" t="s">
        <v>65</v>
      </c>
      <c r="C4823">
        <v>10229</v>
      </c>
      <c r="D4823" t="s">
        <v>13605</v>
      </c>
      <c r="E4823" t="s">
        <v>32</v>
      </c>
      <c r="F4823">
        <v>85.23</v>
      </c>
      <c r="G4823">
        <v>85.23</v>
      </c>
      <c r="I4823" t="s">
        <v>8951</v>
      </c>
    </row>
    <row r="4824" spans="1:9">
      <c r="A4824" t="s">
        <v>20886</v>
      </c>
      <c r="B4824" t="s">
        <v>65</v>
      </c>
      <c r="C4824">
        <v>10230</v>
      </c>
      <c r="D4824" t="s">
        <v>13606</v>
      </c>
      <c r="E4824" t="s">
        <v>32</v>
      </c>
      <c r="F4824">
        <v>1042.6600000000001</v>
      </c>
      <c r="G4824">
        <v>1042.6600000000001</v>
      </c>
      <c r="I4824" t="s">
        <v>6935</v>
      </c>
    </row>
    <row r="4825" spans="1:9">
      <c r="A4825" t="s">
        <v>20887</v>
      </c>
      <c r="B4825" t="s">
        <v>65</v>
      </c>
      <c r="C4825">
        <v>10409</v>
      </c>
      <c r="D4825" t="s">
        <v>13607</v>
      </c>
      <c r="E4825" t="s">
        <v>32</v>
      </c>
      <c r="F4825">
        <v>309.76</v>
      </c>
      <c r="G4825">
        <v>309.76</v>
      </c>
      <c r="I4825" t="s">
        <v>6935</v>
      </c>
    </row>
    <row r="4826" spans="1:9">
      <c r="A4826" t="s">
        <v>20888</v>
      </c>
      <c r="B4826" t="s">
        <v>65</v>
      </c>
      <c r="C4826">
        <v>10411</v>
      </c>
      <c r="D4826" t="s">
        <v>13608</v>
      </c>
      <c r="E4826" t="s">
        <v>32</v>
      </c>
      <c r="F4826">
        <v>277.18</v>
      </c>
      <c r="G4826">
        <v>277.18</v>
      </c>
      <c r="I4826" t="s">
        <v>6935</v>
      </c>
    </row>
    <row r="4827" spans="1:9">
      <c r="A4827" t="s">
        <v>20889</v>
      </c>
      <c r="B4827" t="s">
        <v>65</v>
      </c>
      <c r="C4827">
        <v>10410</v>
      </c>
      <c r="D4827" t="s">
        <v>13609</v>
      </c>
      <c r="E4827" t="s">
        <v>32</v>
      </c>
      <c r="F4827">
        <v>185.15</v>
      </c>
      <c r="G4827">
        <v>185.15</v>
      </c>
      <c r="I4827" t="s">
        <v>6935</v>
      </c>
    </row>
    <row r="4828" spans="1:9">
      <c r="A4828" t="s">
        <v>20890</v>
      </c>
      <c r="B4828" t="s">
        <v>65</v>
      </c>
      <c r="C4828">
        <v>10404</v>
      </c>
      <c r="D4828" t="s">
        <v>13610</v>
      </c>
      <c r="E4828" t="s">
        <v>32</v>
      </c>
      <c r="F4828">
        <v>112.41</v>
      </c>
      <c r="G4828">
        <v>112.41</v>
      </c>
      <c r="I4828" t="s">
        <v>6935</v>
      </c>
    </row>
    <row r="4829" spans="1:9">
      <c r="A4829" t="s">
        <v>20891</v>
      </c>
      <c r="B4829" t="s">
        <v>65</v>
      </c>
      <c r="C4829">
        <v>10405</v>
      </c>
      <c r="D4829" t="s">
        <v>13611</v>
      </c>
      <c r="E4829" t="s">
        <v>32</v>
      </c>
      <c r="F4829">
        <v>620.61</v>
      </c>
      <c r="G4829">
        <v>620.61</v>
      </c>
      <c r="I4829" t="s">
        <v>6935</v>
      </c>
    </row>
    <row r="4830" spans="1:9">
      <c r="A4830" t="s">
        <v>20892</v>
      </c>
      <c r="B4830" t="s">
        <v>65</v>
      </c>
      <c r="C4830">
        <v>10408</v>
      </c>
      <c r="D4830" t="s">
        <v>13612</v>
      </c>
      <c r="E4830" t="s">
        <v>32</v>
      </c>
      <c r="F4830">
        <v>433.98</v>
      </c>
      <c r="G4830">
        <v>433.98</v>
      </c>
      <c r="I4830" t="s">
        <v>6935</v>
      </c>
    </row>
    <row r="4831" spans="1:9">
      <c r="A4831" t="s">
        <v>20893</v>
      </c>
      <c r="B4831" t="s">
        <v>65</v>
      </c>
      <c r="C4831">
        <v>10406</v>
      </c>
      <c r="D4831" t="s">
        <v>13613</v>
      </c>
      <c r="E4831" t="s">
        <v>32</v>
      </c>
      <c r="F4831">
        <v>857.18</v>
      </c>
      <c r="G4831">
        <v>857.18</v>
      </c>
      <c r="I4831" t="s">
        <v>6935</v>
      </c>
    </row>
    <row r="4832" spans="1:9">
      <c r="A4832" t="s">
        <v>20894</v>
      </c>
      <c r="B4832" t="s">
        <v>65</v>
      </c>
      <c r="C4832">
        <v>10412</v>
      </c>
      <c r="D4832" t="s">
        <v>13614</v>
      </c>
      <c r="E4832" t="s">
        <v>32</v>
      </c>
      <c r="F4832">
        <v>136.22999999999999</v>
      </c>
      <c r="G4832">
        <v>136.22999999999999</v>
      </c>
      <c r="I4832" t="s">
        <v>6935</v>
      </c>
    </row>
    <row r="4833" spans="1:9">
      <c r="A4833" t="s">
        <v>20895</v>
      </c>
      <c r="B4833" t="s">
        <v>65</v>
      </c>
      <c r="C4833">
        <v>10407</v>
      </c>
      <c r="D4833" t="s">
        <v>13615</v>
      </c>
      <c r="E4833" t="s">
        <v>32</v>
      </c>
      <c r="F4833">
        <v>1329.5</v>
      </c>
      <c r="G4833">
        <v>1329.5</v>
      </c>
      <c r="I4833" t="s">
        <v>6935</v>
      </c>
    </row>
    <row r="4834" spans="1:9">
      <c r="A4834" t="s">
        <v>20896</v>
      </c>
      <c r="B4834" t="s">
        <v>65</v>
      </c>
      <c r="C4834">
        <v>10416</v>
      </c>
      <c r="D4834" t="s">
        <v>13616</v>
      </c>
      <c r="E4834" t="s">
        <v>32</v>
      </c>
      <c r="F4834">
        <v>164.91</v>
      </c>
      <c r="G4834">
        <v>164.91</v>
      </c>
      <c r="I4834" t="s">
        <v>6935</v>
      </c>
    </row>
    <row r="4835" spans="1:9">
      <c r="A4835" t="s">
        <v>20897</v>
      </c>
      <c r="B4835" t="s">
        <v>65</v>
      </c>
      <c r="C4835">
        <v>10419</v>
      </c>
      <c r="D4835" t="s">
        <v>13617</v>
      </c>
      <c r="E4835" t="s">
        <v>32</v>
      </c>
      <c r="F4835">
        <v>143.13999999999999</v>
      </c>
      <c r="G4835">
        <v>143.13999999999999</v>
      </c>
      <c r="I4835" t="s">
        <v>6935</v>
      </c>
    </row>
    <row r="4836" spans="1:9">
      <c r="A4836" t="s">
        <v>20898</v>
      </c>
      <c r="B4836" t="s">
        <v>65</v>
      </c>
      <c r="C4836">
        <v>10418</v>
      </c>
      <c r="D4836" t="s">
        <v>13618</v>
      </c>
      <c r="E4836" t="s">
        <v>32</v>
      </c>
      <c r="F4836">
        <v>95.41</v>
      </c>
      <c r="G4836">
        <v>95.41</v>
      </c>
      <c r="I4836" t="s">
        <v>6935</v>
      </c>
    </row>
    <row r="4837" spans="1:9">
      <c r="A4837" t="s">
        <v>20899</v>
      </c>
      <c r="B4837" t="s">
        <v>65</v>
      </c>
      <c r="C4837">
        <v>21092</v>
      </c>
      <c r="D4837" t="s">
        <v>13619</v>
      </c>
      <c r="E4837" t="s">
        <v>32</v>
      </c>
      <c r="F4837">
        <v>81.83</v>
      </c>
      <c r="G4837">
        <v>81.83</v>
      </c>
      <c r="I4837" t="s">
        <v>6935</v>
      </c>
    </row>
    <row r="4838" spans="1:9">
      <c r="A4838" t="s">
        <v>20900</v>
      </c>
      <c r="B4838" t="s">
        <v>65</v>
      </c>
      <c r="C4838">
        <v>12657</v>
      </c>
      <c r="D4838" t="s">
        <v>13620</v>
      </c>
      <c r="E4838" t="s">
        <v>32</v>
      </c>
      <c r="F4838">
        <v>385.03</v>
      </c>
      <c r="G4838">
        <v>385.03</v>
      </c>
      <c r="I4838" t="s">
        <v>6935</v>
      </c>
    </row>
    <row r="4839" spans="1:9">
      <c r="A4839" t="s">
        <v>20901</v>
      </c>
      <c r="B4839" t="s">
        <v>65</v>
      </c>
      <c r="C4839">
        <v>10417</v>
      </c>
      <c r="D4839" t="s">
        <v>13621</v>
      </c>
      <c r="E4839" t="s">
        <v>32</v>
      </c>
      <c r="F4839">
        <v>240.28</v>
      </c>
      <c r="G4839">
        <v>240.28</v>
      </c>
      <c r="I4839" t="s">
        <v>6935</v>
      </c>
    </row>
    <row r="4840" spans="1:9">
      <c r="A4840" t="s">
        <v>20902</v>
      </c>
      <c r="B4840" t="s">
        <v>65</v>
      </c>
      <c r="C4840">
        <v>10414</v>
      </c>
      <c r="D4840" t="s">
        <v>13622</v>
      </c>
      <c r="E4840" t="s">
        <v>32</v>
      </c>
      <c r="F4840">
        <v>525.78</v>
      </c>
      <c r="G4840">
        <v>525.78</v>
      </c>
      <c r="I4840" t="s">
        <v>6935</v>
      </c>
    </row>
    <row r="4841" spans="1:9">
      <c r="A4841" t="s">
        <v>20903</v>
      </c>
      <c r="B4841" t="s">
        <v>65</v>
      </c>
      <c r="C4841">
        <v>10413</v>
      </c>
      <c r="D4841" t="s">
        <v>13623</v>
      </c>
      <c r="E4841" t="s">
        <v>32</v>
      </c>
      <c r="F4841">
        <v>87.33</v>
      </c>
      <c r="G4841">
        <v>87.33</v>
      </c>
      <c r="I4841" t="s">
        <v>6935</v>
      </c>
    </row>
    <row r="4842" spans="1:9">
      <c r="A4842" t="s">
        <v>20904</v>
      </c>
      <c r="B4842" t="s">
        <v>65</v>
      </c>
      <c r="C4842">
        <v>10415</v>
      </c>
      <c r="D4842" t="s">
        <v>13624</v>
      </c>
      <c r="E4842" t="s">
        <v>32</v>
      </c>
      <c r="F4842">
        <v>912.52</v>
      </c>
      <c r="G4842">
        <v>912.52</v>
      </c>
      <c r="I4842" t="s">
        <v>6935</v>
      </c>
    </row>
    <row r="4843" spans="1:9">
      <c r="A4843" t="s">
        <v>20905</v>
      </c>
      <c r="B4843" t="s">
        <v>65</v>
      </c>
      <c r="C4843">
        <v>38643</v>
      </c>
      <c r="D4843" t="s">
        <v>13625</v>
      </c>
      <c r="E4843" t="s">
        <v>32</v>
      </c>
      <c r="F4843">
        <v>47.17</v>
      </c>
      <c r="G4843">
        <v>47.17</v>
      </c>
      <c r="I4843" t="s">
        <v>6935</v>
      </c>
    </row>
    <row r="4844" spans="1:9">
      <c r="A4844" t="s">
        <v>20906</v>
      </c>
      <c r="B4844" t="s">
        <v>65</v>
      </c>
      <c r="C4844">
        <v>6157</v>
      </c>
      <c r="D4844" t="s">
        <v>13626</v>
      </c>
      <c r="E4844" t="s">
        <v>32</v>
      </c>
      <c r="F4844">
        <v>64.44</v>
      </c>
      <c r="G4844">
        <v>64.44</v>
      </c>
      <c r="I4844" t="s">
        <v>6935</v>
      </c>
    </row>
    <row r="4845" spans="1:9">
      <c r="A4845" t="s">
        <v>20907</v>
      </c>
      <c r="B4845" t="s">
        <v>65</v>
      </c>
      <c r="C4845">
        <v>6158</v>
      </c>
      <c r="D4845" t="s">
        <v>31959</v>
      </c>
      <c r="E4845" t="s">
        <v>32</v>
      </c>
      <c r="F4845">
        <v>9.31</v>
      </c>
      <c r="G4845">
        <v>9.31</v>
      </c>
      <c r="I4845" t="s">
        <v>6935</v>
      </c>
    </row>
    <row r="4846" spans="1:9">
      <c r="A4846" t="s">
        <v>20908</v>
      </c>
      <c r="B4846" t="s">
        <v>65</v>
      </c>
      <c r="C4846">
        <v>6156</v>
      </c>
      <c r="D4846" t="s">
        <v>31960</v>
      </c>
      <c r="E4846" t="s">
        <v>32</v>
      </c>
      <c r="F4846">
        <v>7.99</v>
      </c>
      <c r="G4846">
        <v>7.99</v>
      </c>
      <c r="I4846" t="s">
        <v>6935</v>
      </c>
    </row>
    <row r="4847" spans="1:9">
      <c r="A4847" t="s">
        <v>20909</v>
      </c>
      <c r="B4847" t="s">
        <v>65</v>
      </c>
      <c r="C4847">
        <v>6153</v>
      </c>
      <c r="D4847" t="s">
        <v>31961</v>
      </c>
      <c r="E4847" t="s">
        <v>32</v>
      </c>
      <c r="F4847">
        <v>6.41</v>
      </c>
      <c r="G4847">
        <v>6.41</v>
      </c>
      <c r="I4847" t="s">
        <v>6935</v>
      </c>
    </row>
    <row r="4848" spans="1:9">
      <c r="A4848" t="s">
        <v>20910</v>
      </c>
      <c r="B4848" t="s">
        <v>65</v>
      </c>
      <c r="C4848">
        <v>6154</v>
      </c>
      <c r="D4848" t="s">
        <v>31962</v>
      </c>
      <c r="E4848" t="s">
        <v>32</v>
      </c>
      <c r="F4848">
        <v>11.39</v>
      </c>
      <c r="G4848">
        <v>11.39</v>
      </c>
      <c r="I4848" t="s">
        <v>6935</v>
      </c>
    </row>
    <row r="4849" spans="1:9">
      <c r="A4849" t="s">
        <v>20911</v>
      </c>
      <c r="B4849" t="s">
        <v>65</v>
      </c>
      <c r="C4849">
        <v>6155</v>
      </c>
      <c r="D4849" t="s">
        <v>31963</v>
      </c>
      <c r="E4849" t="s">
        <v>32</v>
      </c>
      <c r="F4849">
        <v>26.22</v>
      </c>
      <c r="G4849">
        <v>26.22</v>
      </c>
      <c r="I4849" t="s">
        <v>6935</v>
      </c>
    </row>
    <row r="4850" spans="1:9">
      <c r="A4850" t="s">
        <v>20912</v>
      </c>
      <c r="B4850" t="s">
        <v>65</v>
      </c>
      <c r="C4850">
        <v>43595</v>
      </c>
      <c r="D4850" t="s">
        <v>13627</v>
      </c>
      <c r="E4850" t="s">
        <v>32</v>
      </c>
      <c r="F4850">
        <v>16.98</v>
      </c>
      <c r="G4850">
        <v>16.98</v>
      </c>
      <c r="I4850" t="s">
        <v>6935</v>
      </c>
    </row>
    <row r="4851" spans="1:9">
      <c r="A4851" t="s">
        <v>20913</v>
      </c>
      <c r="B4851" t="s">
        <v>65</v>
      </c>
      <c r="C4851">
        <v>43596</v>
      </c>
      <c r="D4851" t="s">
        <v>13628</v>
      </c>
      <c r="E4851" t="s">
        <v>32</v>
      </c>
      <c r="F4851">
        <v>19.62</v>
      </c>
      <c r="G4851">
        <v>19.62</v>
      </c>
      <c r="I4851" t="s">
        <v>6935</v>
      </c>
    </row>
    <row r="4852" spans="1:9">
      <c r="A4852" t="s">
        <v>20914</v>
      </c>
      <c r="B4852" t="s">
        <v>65</v>
      </c>
      <c r="C4852">
        <v>38108</v>
      </c>
      <c r="D4852" t="s">
        <v>13629</v>
      </c>
      <c r="E4852" t="s">
        <v>32</v>
      </c>
      <c r="F4852">
        <v>48.9</v>
      </c>
      <c r="G4852">
        <v>48.9</v>
      </c>
      <c r="I4852" t="s">
        <v>6935</v>
      </c>
    </row>
    <row r="4853" spans="1:9">
      <c r="A4853" t="s">
        <v>20915</v>
      </c>
      <c r="B4853" t="s">
        <v>65</v>
      </c>
      <c r="C4853">
        <v>38087</v>
      </c>
      <c r="D4853" t="s">
        <v>13630</v>
      </c>
      <c r="E4853" t="s">
        <v>32</v>
      </c>
      <c r="F4853">
        <v>62.9</v>
      </c>
      <c r="G4853">
        <v>62.9</v>
      </c>
      <c r="I4853" t="s">
        <v>6935</v>
      </c>
    </row>
    <row r="4854" spans="1:9">
      <c r="A4854" t="s">
        <v>20916</v>
      </c>
      <c r="B4854" t="s">
        <v>65</v>
      </c>
      <c r="C4854">
        <v>38109</v>
      </c>
      <c r="D4854" t="s">
        <v>13631</v>
      </c>
      <c r="E4854" t="s">
        <v>32</v>
      </c>
      <c r="F4854">
        <v>78.16</v>
      </c>
      <c r="G4854">
        <v>78.16</v>
      </c>
      <c r="I4854" t="s">
        <v>6935</v>
      </c>
    </row>
    <row r="4855" spans="1:9">
      <c r="A4855" t="s">
        <v>20917</v>
      </c>
      <c r="B4855" t="s">
        <v>65</v>
      </c>
      <c r="C4855">
        <v>38088</v>
      </c>
      <c r="D4855" t="s">
        <v>13632</v>
      </c>
      <c r="E4855" t="s">
        <v>32</v>
      </c>
      <c r="F4855">
        <v>82.18</v>
      </c>
      <c r="G4855">
        <v>82.18</v>
      </c>
      <c r="I4855" t="s">
        <v>6935</v>
      </c>
    </row>
    <row r="4856" spans="1:9">
      <c r="A4856" t="s">
        <v>20918</v>
      </c>
      <c r="B4856" t="s">
        <v>65</v>
      </c>
      <c r="C4856">
        <v>38110</v>
      </c>
      <c r="D4856" t="s">
        <v>13633</v>
      </c>
      <c r="E4856" t="s">
        <v>32</v>
      </c>
      <c r="F4856">
        <v>30.06</v>
      </c>
      <c r="G4856">
        <v>30.06</v>
      </c>
      <c r="I4856" t="s">
        <v>6935</v>
      </c>
    </row>
    <row r="4857" spans="1:9">
      <c r="A4857" t="s">
        <v>20919</v>
      </c>
      <c r="B4857" t="s">
        <v>65</v>
      </c>
      <c r="C4857">
        <v>38089</v>
      </c>
      <c r="D4857" t="s">
        <v>13634</v>
      </c>
      <c r="E4857" t="s">
        <v>32</v>
      </c>
      <c r="F4857">
        <v>52.39</v>
      </c>
      <c r="G4857">
        <v>52.39</v>
      </c>
      <c r="I4857" t="s">
        <v>6935</v>
      </c>
    </row>
    <row r="4858" spans="1:9">
      <c r="A4858" t="s">
        <v>20920</v>
      </c>
      <c r="B4858" t="s">
        <v>65</v>
      </c>
      <c r="C4858">
        <v>38111</v>
      </c>
      <c r="D4858" t="s">
        <v>13635</v>
      </c>
      <c r="E4858" t="s">
        <v>32</v>
      </c>
      <c r="F4858">
        <v>33.619999999999997</v>
      </c>
      <c r="G4858">
        <v>33.619999999999997</v>
      </c>
      <c r="I4858" t="s">
        <v>6935</v>
      </c>
    </row>
    <row r="4859" spans="1:9">
      <c r="A4859" t="s">
        <v>20921</v>
      </c>
      <c r="B4859" t="s">
        <v>65</v>
      </c>
      <c r="C4859">
        <v>38090</v>
      </c>
      <c r="D4859" t="s">
        <v>13636</v>
      </c>
      <c r="E4859" t="s">
        <v>32</v>
      </c>
      <c r="F4859">
        <v>54.15</v>
      </c>
      <c r="G4859">
        <v>54.15</v>
      </c>
      <c r="I4859" t="s">
        <v>6935</v>
      </c>
    </row>
    <row r="4860" spans="1:9">
      <c r="A4860" t="s">
        <v>20922</v>
      </c>
      <c r="B4860" t="s">
        <v>65</v>
      </c>
      <c r="C4860">
        <v>38400</v>
      </c>
      <c r="D4860" t="s">
        <v>13637</v>
      </c>
      <c r="E4860" t="s">
        <v>32</v>
      </c>
      <c r="F4860">
        <v>48.32</v>
      </c>
      <c r="G4860">
        <v>48.32</v>
      </c>
      <c r="I4860" t="s">
        <v>6935</v>
      </c>
    </row>
    <row r="4861" spans="1:9">
      <c r="A4861" t="s">
        <v>20923</v>
      </c>
      <c r="B4861" t="s">
        <v>65</v>
      </c>
      <c r="C4861">
        <v>13726</v>
      </c>
      <c r="D4861" t="s">
        <v>13638</v>
      </c>
      <c r="E4861" t="s">
        <v>32</v>
      </c>
      <c r="F4861">
        <v>68683.67</v>
      </c>
      <c r="G4861">
        <v>68683.67</v>
      </c>
      <c r="I4861" t="s">
        <v>6935</v>
      </c>
    </row>
    <row r="4862" spans="1:9">
      <c r="A4862" t="s">
        <v>20924</v>
      </c>
      <c r="B4862" t="s">
        <v>65</v>
      </c>
      <c r="C4862">
        <v>12627</v>
      </c>
      <c r="D4862" t="s">
        <v>13639</v>
      </c>
      <c r="E4862" t="s">
        <v>32</v>
      </c>
      <c r="F4862">
        <v>1.35</v>
      </c>
      <c r="G4862">
        <v>1.35</v>
      </c>
      <c r="I4862" t="s">
        <v>6935</v>
      </c>
    </row>
    <row r="4863" spans="1:9">
      <c r="A4863" t="s">
        <v>20925</v>
      </c>
      <c r="B4863" t="s">
        <v>65</v>
      </c>
      <c r="C4863">
        <v>39996</v>
      </c>
      <c r="D4863" t="s">
        <v>13640</v>
      </c>
      <c r="E4863" t="s">
        <v>12</v>
      </c>
      <c r="F4863">
        <v>3.68</v>
      </c>
      <c r="G4863">
        <v>3.68</v>
      </c>
      <c r="I4863" t="s">
        <v>6935</v>
      </c>
    </row>
    <row r="4864" spans="1:9">
      <c r="A4864" t="s">
        <v>20926</v>
      </c>
      <c r="B4864" t="s">
        <v>65</v>
      </c>
      <c r="C4864">
        <v>10478</v>
      </c>
      <c r="D4864" t="s">
        <v>13641</v>
      </c>
      <c r="E4864" t="s">
        <v>43</v>
      </c>
      <c r="F4864">
        <v>41.1</v>
      </c>
      <c r="G4864">
        <v>41.1</v>
      </c>
      <c r="I4864" t="s">
        <v>8951</v>
      </c>
    </row>
    <row r="4865" spans="1:9">
      <c r="A4865" t="s">
        <v>20927</v>
      </c>
      <c r="B4865" t="s">
        <v>65</v>
      </c>
      <c r="C4865">
        <v>10481</v>
      </c>
      <c r="D4865" t="s">
        <v>13642</v>
      </c>
      <c r="E4865" t="s">
        <v>43</v>
      </c>
      <c r="F4865">
        <v>36.549999999999997</v>
      </c>
      <c r="G4865">
        <v>36.549999999999997</v>
      </c>
      <c r="I4865" t="s">
        <v>6935</v>
      </c>
    </row>
    <row r="4866" spans="1:9">
      <c r="A4866" t="s">
        <v>20928</v>
      </c>
      <c r="B4866" t="s">
        <v>65</v>
      </c>
      <c r="C4866">
        <v>10475</v>
      </c>
      <c r="D4866" t="s">
        <v>13643</v>
      </c>
      <c r="E4866" t="s">
        <v>43</v>
      </c>
      <c r="F4866">
        <v>35.369999999999997</v>
      </c>
      <c r="G4866">
        <v>35.369999999999997</v>
      </c>
      <c r="I4866" t="s">
        <v>6935</v>
      </c>
    </row>
    <row r="4867" spans="1:9">
      <c r="A4867" t="s">
        <v>20929</v>
      </c>
      <c r="B4867" t="s">
        <v>65</v>
      </c>
      <c r="C4867">
        <v>4030</v>
      </c>
      <c r="D4867" t="s">
        <v>13644</v>
      </c>
      <c r="E4867" t="s">
        <v>9</v>
      </c>
      <c r="F4867">
        <v>7.38</v>
      </c>
      <c r="G4867">
        <v>7.38</v>
      </c>
      <c r="I4867" t="s">
        <v>6935</v>
      </c>
    </row>
    <row r="4868" spans="1:9">
      <c r="A4868" t="s">
        <v>20930</v>
      </c>
      <c r="B4868" t="s">
        <v>65</v>
      </c>
      <c r="C4868">
        <v>4031</v>
      </c>
      <c r="D4868" t="s">
        <v>13645</v>
      </c>
      <c r="E4868" t="s">
        <v>9</v>
      </c>
      <c r="F4868">
        <v>34.71</v>
      </c>
      <c r="G4868">
        <v>34.71</v>
      </c>
      <c r="I4868" t="s">
        <v>6935</v>
      </c>
    </row>
    <row r="4869" spans="1:9">
      <c r="A4869" t="s">
        <v>20931</v>
      </c>
      <c r="B4869" t="s">
        <v>65</v>
      </c>
      <c r="C4869">
        <v>39399</v>
      </c>
      <c r="D4869" t="s">
        <v>13646</v>
      </c>
      <c r="E4869" t="s">
        <v>32</v>
      </c>
      <c r="F4869">
        <v>1465.77</v>
      </c>
      <c r="G4869">
        <v>1465.77</v>
      </c>
      <c r="I4869" t="s">
        <v>6935</v>
      </c>
    </row>
    <row r="4870" spans="1:9">
      <c r="A4870" t="s">
        <v>20932</v>
      </c>
      <c r="B4870" t="s">
        <v>65</v>
      </c>
      <c r="C4870">
        <v>39400</v>
      </c>
      <c r="D4870" t="s">
        <v>13647</v>
      </c>
      <c r="E4870" t="s">
        <v>32</v>
      </c>
      <c r="F4870">
        <v>1593.23</v>
      </c>
      <c r="G4870">
        <v>1593.23</v>
      </c>
      <c r="I4870" t="s">
        <v>6935</v>
      </c>
    </row>
    <row r="4871" spans="1:9">
      <c r="A4871" t="s">
        <v>20933</v>
      </c>
      <c r="B4871" t="s">
        <v>65</v>
      </c>
      <c r="C4871">
        <v>39401</v>
      </c>
      <c r="D4871" t="s">
        <v>13648</v>
      </c>
      <c r="E4871" t="s">
        <v>32</v>
      </c>
      <c r="F4871">
        <v>1787.22</v>
      </c>
      <c r="G4871">
        <v>1787.22</v>
      </c>
      <c r="I4871" t="s">
        <v>6935</v>
      </c>
    </row>
    <row r="4872" spans="1:9">
      <c r="A4872" t="s">
        <v>20934</v>
      </c>
      <c r="B4872" t="s">
        <v>65</v>
      </c>
      <c r="C4872">
        <v>11652</v>
      </c>
      <c r="D4872" t="s">
        <v>13649</v>
      </c>
      <c r="E4872" t="s">
        <v>32</v>
      </c>
      <c r="F4872">
        <v>3845</v>
      </c>
      <c r="G4872">
        <v>3845</v>
      </c>
      <c r="I4872" t="s">
        <v>8951</v>
      </c>
    </row>
    <row r="4873" spans="1:9">
      <c r="A4873" t="s">
        <v>20935</v>
      </c>
      <c r="B4873" t="s">
        <v>65</v>
      </c>
      <c r="C4873">
        <v>13475</v>
      </c>
      <c r="D4873" t="s">
        <v>13650</v>
      </c>
      <c r="E4873" t="s">
        <v>32</v>
      </c>
      <c r="F4873">
        <v>4201.66</v>
      </c>
      <c r="G4873">
        <v>4201.66</v>
      </c>
      <c r="I4873" t="s">
        <v>6935</v>
      </c>
    </row>
    <row r="4874" spans="1:9">
      <c r="A4874" t="s">
        <v>20936</v>
      </c>
      <c r="B4874" t="s">
        <v>65</v>
      </c>
      <c r="C4874">
        <v>13896</v>
      </c>
      <c r="D4874" t="s">
        <v>13651</v>
      </c>
      <c r="E4874" t="s">
        <v>32</v>
      </c>
      <c r="F4874">
        <v>3449.3</v>
      </c>
      <c r="G4874">
        <v>3449.3</v>
      </c>
      <c r="I4874" t="s">
        <v>6935</v>
      </c>
    </row>
    <row r="4875" spans="1:9">
      <c r="A4875" t="s">
        <v>20937</v>
      </c>
      <c r="B4875" t="s">
        <v>65</v>
      </c>
      <c r="C4875">
        <v>44470</v>
      </c>
      <c r="D4875" t="s">
        <v>31964</v>
      </c>
      <c r="E4875" t="s">
        <v>32</v>
      </c>
      <c r="F4875">
        <v>1600026.34</v>
      </c>
      <c r="G4875">
        <v>1600026.34</v>
      </c>
      <c r="I4875" t="s">
        <v>6935</v>
      </c>
    </row>
    <row r="4876" spans="1:9">
      <c r="A4876" t="s">
        <v>20938</v>
      </c>
      <c r="B4876" t="s">
        <v>65</v>
      </c>
      <c r="C4876">
        <v>13476</v>
      </c>
      <c r="D4876" t="s">
        <v>13652</v>
      </c>
      <c r="E4876" t="s">
        <v>32</v>
      </c>
      <c r="F4876">
        <v>1611620.85</v>
      </c>
      <c r="G4876">
        <v>1611620.85</v>
      </c>
      <c r="I4876" t="s">
        <v>6935</v>
      </c>
    </row>
    <row r="4877" spans="1:9">
      <c r="A4877" t="s">
        <v>20939</v>
      </c>
      <c r="B4877" t="s">
        <v>65</v>
      </c>
      <c r="C4877">
        <v>44491</v>
      </c>
      <c r="D4877" t="s">
        <v>31965</v>
      </c>
      <c r="E4877" t="s">
        <v>32</v>
      </c>
      <c r="F4877">
        <v>3800642.41</v>
      </c>
      <c r="G4877">
        <v>3800642.41</v>
      </c>
      <c r="I4877" t="s">
        <v>6935</v>
      </c>
    </row>
    <row r="4878" spans="1:9">
      <c r="A4878" t="s">
        <v>20940</v>
      </c>
      <c r="B4878" t="s">
        <v>65</v>
      </c>
      <c r="C4878">
        <v>10488</v>
      </c>
      <c r="D4878" t="s">
        <v>13653</v>
      </c>
      <c r="E4878" t="s">
        <v>32</v>
      </c>
      <c r="F4878">
        <v>1952496</v>
      </c>
      <c r="G4878">
        <v>1952496</v>
      </c>
      <c r="I4878" t="s">
        <v>8951</v>
      </c>
    </row>
    <row r="4879" spans="1:9">
      <c r="A4879" t="s">
        <v>20941</v>
      </c>
      <c r="B4879" t="s">
        <v>65</v>
      </c>
      <c r="C4879">
        <v>13606</v>
      </c>
      <c r="D4879" t="s">
        <v>13654</v>
      </c>
      <c r="E4879" t="s">
        <v>32</v>
      </c>
      <c r="F4879">
        <v>1729883.53</v>
      </c>
      <c r="G4879">
        <v>1729883.53</v>
      </c>
      <c r="I4879" t="s">
        <v>6935</v>
      </c>
    </row>
    <row r="4880" spans="1:9">
      <c r="A4880" t="s">
        <v>20942</v>
      </c>
      <c r="B4880" t="s">
        <v>65</v>
      </c>
      <c r="C4880">
        <v>10489</v>
      </c>
      <c r="D4880" t="s">
        <v>13655</v>
      </c>
      <c r="E4880" t="s">
        <v>62</v>
      </c>
      <c r="F4880">
        <v>19.170000000000002</v>
      </c>
      <c r="G4880">
        <v>21.44</v>
      </c>
      <c r="I4880" t="s">
        <v>6935</v>
      </c>
    </row>
    <row r="4881" spans="1:9">
      <c r="A4881" t="s">
        <v>20943</v>
      </c>
      <c r="B4881" t="s">
        <v>65</v>
      </c>
      <c r="C4881">
        <v>41073</v>
      </c>
      <c r="D4881" t="s">
        <v>13656</v>
      </c>
      <c r="E4881" t="s">
        <v>6706</v>
      </c>
      <c r="F4881">
        <v>3359.4</v>
      </c>
      <c r="G4881">
        <v>3757.15</v>
      </c>
      <c r="I4881" t="s">
        <v>6935</v>
      </c>
    </row>
    <row r="4882" spans="1:9">
      <c r="A4882" t="s">
        <v>20944</v>
      </c>
      <c r="B4882" t="s">
        <v>65</v>
      </c>
      <c r="C4882">
        <v>34391</v>
      </c>
      <c r="D4882" t="s">
        <v>13657</v>
      </c>
      <c r="E4882" t="s">
        <v>9</v>
      </c>
      <c r="F4882">
        <v>861.75</v>
      </c>
      <c r="G4882">
        <v>861.75</v>
      </c>
      <c r="I4882" t="s">
        <v>6935</v>
      </c>
    </row>
    <row r="4883" spans="1:9">
      <c r="A4883" t="s">
        <v>20945</v>
      </c>
      <c r="B4883" t="s">
        <v>65</v>
      </c>
      <c r="C4883">
        <v>10496</v>
      </c>
      <c r="D4883" t="s">
        <v>13658</v>
      </c>
      <c r="E4883" t="s">
        <v>9</v>
      </c>
      <c r="F4883">
        <v>750</v>
      </c>
      <c r="G4883">
        <v>750</v>
      </c>
      <c r="I4883" t="s">
        <v>6935</v>
      </c>
    </row>
    <row r="4884" spans="1:9">
      <c r="A4884" t="s">
        <v>20946</v>
      </c>
      <c r="B4884" t="s">
        <v>65</v>
      </c>
      <c r="C4884">
        <v>10497</v>
      </c>
      <c r="D4884" t="s">
        <v>13659</v>
      </c>
      <c r="E4884" t="s">
        <v>9</v>
      </c>
      <c r="F4884">
        <v>1949.99</v>
      </c>
      <c r="G4884">
        <v>1949.99</v>
      </c>
      <c r="I4884" t="s">
        <v>6935</v>
      </c>
    </row>
    <row r="4885" spans="1:9">
      <c r="A4885" t="s">
        <v>20947</v>
      </c>
      <c r="B4885" t="s">
        <v>65</v>
      </c>
      <c r="C4885">
        <v>10504</v>
      </c>
      <c r="D4885" t="s">
        <v>13660</v>
      </c>
      <c r="E4885" t="s">
        <v>9</v>
      </c>
      <c r="F4885">
        <v>2280</v>
      </c>
      <c r="G4885">
        <v>2280</v>
      </c>
      <c r="I4885" t="s">
        <v>6935</v>
      </c>
    </row>
    <row r="4886" spans="1:9">
      <c r="A4886" t="s">
        <v>20948</v>
      </c>
      <c r="B4886" t="s">
        <v>65</v>
      </c>
      <c r="C4886">
        <v>34390</v>
      </c>
      <c r="D4886" t="s">
        <v>13661</v>
      </c>
      <c r="E4886" t="s">
        <v>9</v>
      </c>
      <c r="F4886">
        <v>671.99</v>
      </c>
      <c r="G4886">
        <v>671.99</v>
      </c>
      <c r="I4886" t="s">
        <v>6935</v>
      </c>
    </row>
    <row r="4887" spans="1:9">
      <c r="A4887" t="s">
        <v>20949</v>
      </c>
      <c r="B4887" t="s">
        <v>65</v>
      </c>
      <c r="C4887">
        <v>34389</v>
      </c>
      <c r="D4887" t="s">
        <v>13662</v>
      </c>
      <c r="E4887" t="s">
        <v>9</v>
      </c>
      <c r="F4887">
        <v>210</v>
      </c>
      <c r="G4887">
        <v>210</v>
      </c>
      <c r="I4887" t="s">
        <v>6935</v>
      </c>
    </row>
    <row r="4888" spans="1:9">
      <c r="A4888" t="s">
        <v>20950</v>
      </c>
      <c r="B4888" t="s">
        <v>65</v>
      </c>
      <c r="C4888">
        <v>34388</v>
      </c>
      <c r="D4888" t="s">
        <v>13663</v>
      </c>
      <c r="E4888" t="s">
        <v>9</v>
      </c>
      <c r="F4888">
        <v>298.47000000000003</v>
      </c>
      <c r="G4888">
        <v>298.47000000000003</v>
      </c>
      <c r="I4888" t="s">
        <v>6935</v>
      </c>
    </row>
    <row r="4889" spans="1:9">
      <c r="A4889" t="s">
        <v>20951</v>
      </c>
      <c r="B4889" t="s">
        <v>65</v>
      </c>
      <c r="C4889">
        <v>34387</v>
      </c>
      <c r="D4889" t="s">
        <v>13664</v>
      </c>
      <c r="E4889" t="s">
        <v>9</v>
      </c>
      <c r="F4889">
        <v>484.5</v>
      </c>
      <c r="G4889">
        <v>484.5</v>
      </c>
      <c r="I4889" t="s">
        <v>6935</v>
      </c>
    </row>
    <row r="4890" spans="1:9">
      <c r="A4890" t="s">
        <v>20952</v>
      </c>
      <c r="B4890" t="s">
        <v>65</v>
      </c>
      <c r="C4890">
        <v>11188</v>
      </c>
      <c r="D4890" t="s">
        <v>13665</v>
      </c>
      <c r="E4890" t="s">
        <v>9</v>
      </c>
      <c r="F4890">
        <v>239.99</v>
      </c>
      <c r="G4890">
        <v>239.99</v>
      </c>
      <c r="I4890" t="s">
        <v>6935</v>
      </c>
    </row>
    <row r="4891" spans="1:9">
      <c r="A4891" t="s">
        <v>20953</v>
      </c>
      <c r="B4891" t="s">
        <v>65</v>
      </c>
      <c r="C4891">
        <v>11189</v>
      </c>
      <c r="D4891" t="s">
        <v>13666</v>
      </c>
      <c r="E4891" t="s">
        <v>9</v>
      </c>
      <c r="F4891">
        <v>360</v>
      </c>
      <c r="G4891">
        <v>360</v>
      </c>
      <c r="I4891" t="s">
        <v>6935</v>
      </c>
    </row>
    <row r="4892" spans="1:9">
      <c r="A4892" t="s">
        <v>20954</v>
      </c>
      <c r="B4892" t="s">
        <v>65</v>
      </c>
      <c r="C4892">
        <v>21107</v>
      </c>
      <c r="D4892" t="s">
        <v>13667</v>
      </c>
      <c r="E4892" t="s">
        <v>9</v>
      </c>
      <c r="F4892">
        <v>259.07</v>
      </c>
      <c r="G4892">
        <v>259.07</v>
      </c>
      <c r="I4892" t="s">
        <v>6935</v>
      </c>
    </row>
    <row r="4893" spans="1:9">
      <c r="A4893" t="s">
        <v>20955</v>
      </c>
      <c r="B4893" t="s">
        <v>65</v>
      </c>
      <c r="C4893">
        <v>34386</v>
      </c>
      <c r="D4893" t="s">
        <v>13668</v>
      </c>
      <c r="E4893" t="s">
        <v>9</v>
      </c>
      <c r="F4893">
        <v>450</v>
      </c>
      <c r="G4893">
        <v>450</v>
      </c>
      <c r="I4893" t="s">
        <v>6935</v>
      </c>
    </row>
    <row r="4894" spans="1:9">
      <c r="A4894" t="s">
        <v>20956</v>
      </c>
      <c r="B4894" t="s">
        <v>65</v>
      </c>
      <c r="C4894">
        <v>10490</v>
      </c>
      <c r="D4894" t="s">
        <v>13669</v>
      </c>
      <c r="E4894" t="s">
        <v>9</v>
      </c>
      <c r="F4894">
        <v>157.5</v>
      </c>
      <c r="G4894">
        <v>157.5</v>
      </c>
      <c r="I4894" t="s">
        <v>6935</v>
      </c>
    </row>
    <row r="4895" spans="1:9">
      <c r="A4895" t="s">
        <v>20957</v>
      </c>
      <c r="B4895" t="s">
        <v>65</v>
      </c>
      <c r="C4895">
        <v>10492</v>
      </c>
      <c r="D4895" t="s">
        <v>13670</v>
      </c>
      <c r="E4895" t="s">
        <v>9</v>
      </c>
      <c r="F4895">
        <v>180</v>
      </c>
      <c r="G4895">
        <v>180</v>
      </c>
      <c r="I4895" t="s">
        <v>8951</v>
      </c>
    </row>
    <row r="4896" spans="1:9">
      <c r="A4896" t="s">
        <v>20958</v>
      </c>
      <c r="B4896" t="s">
        <v>65</v>
      </c>
      <c r="C4896">
        <v>10493</v>
      </c>
      <c r="D4896" t="s">
        <v>13671</v>
      </c>
      <c r="E4896" t="s">
        <v>9</v>
      </c>
      <c r="F4896">
        <v>210</v>
      </c>
      <c r="G4896">
        <v>210</v>
      </c>
      <c r="I4896" t="s">
        <v>6935</v>
      </c>
    </row>
    <row r="4897" spans="1:9">
      <c r="A4897" t="s">
        <v>20959</v>
      </c>
      <c r="B4897" t="s">
        <v>65</v>
      </c>
      <c r="C4897">
        <v>10491</v>
      </c>
      <c r="D4897" t="s">
        <v>13672</v>
      </c>
      <c r="E4897" t="s">
        <v>9</v>
      </c>
      <c r="F4897">
        <v>255</v>
      </c>
      <c r="G4897">
        <v>255</v>
      </c>
      <c r="I4897" t="s">
        <v>6935</v>
      </c>
    </row>
    <row r="4898" spans="1:9">
      <c r="A4898" t="s">
        <v>20960</v>
      </c>
      <c r="B4898" t="s">
        <v>65</v>
      </c>
      <c r="C4898">
        <v>34385</v>
      </c>
      <c r="D4898" t="s">
        <v>31966</v>
      </c>
      <c r="E4898" t="s">
        <v>9</v>
      </c>
      <c r="F4898">
        <v>372</v>
      </c>
      <c r="G4898">
        <v>372</v>
      </c>
      <c r="I4898" t="s">
        <v>6935</v>
      </c>
    </row>
    <row r="4899" spans="1:9">
      <c r="A4899" t="s">
        <v>20961</v>
      </c>
      <c r="B4899" t="s">
        <v>65</v>
      </c>
      <c r="C4899">
        <v>10499</v>
      </c>
      <c r="D4899" t="s">
        <v>13673</v>
      </c>
      <c r="E4899" t="s">
        <v>9</v>
      </c>
      <c r="F4899">
        <v>149.99</v>
      </c>
      <c r="G4899">
        <v>149.99</v>
      </c>
      <c r="I4899" t="s">
        <v>6935</v>
      </c>
    </row>
    <row r="4900" spans="1:9">
      <c r="A4900" t="s">
        <v>20962</v>
      </c>
      <c r="B4900" t="s">
        <v>65</v>
      </c>
      <c r="C4900">
        <v>34384</v>
      </c>
      <c r="D4900" t="s">
        <v>13674</v>
      </c>
      <c r="E4900" t="s">
        <v>9</v>
      </c>
      <c r="F4900">
        <v>450</v>
      </c>
      <c r="G4900">
        <v>450</v>
      </c>
      <c r="I4900" t="s">
        <v>6935</v>
      </c>
    </row>
    <row r="4901" spans="1:9">
      <c r="A4901" t="s">
        <v>20963</v>
      </c>
      <c r="B4901" t="s">
        <v>65</v>
      </c>
      <c r="C4901">
        <v>11185</v>
      </c>
      <c r="D4901" t="s">
        <v>13675</v>
      </c>
      <c r="E4901" t="s">
        <v>9</v>
      </c>
      <c r="F4901">
        <v>464.99</v>
      </c>
      <c r="G4901">
        <v>464.99</v>
      </c>
      <c r="I4901" t="s">
        <v>6935</v>
      </c>
    </row>
    <row r="4902" spans="1:9">
      <c r="A4902" t="s">
        <v>20964</v>
      </c>
      <c r="B4902" t="s">
        <v>65</v>
      </c>
      <c r="C4902">
        <v>10507</v>
      </c>
      <c r="D4902" t="s">
        <v>13676</v>
      </c>
      <c r="E4902" t="s">
        <v>9</v>
      </c>
      <c r="F4902">
        <v>424.44</v>
      </c>
      <c r="G4902">
        <v>424.44</v>
      </c>
      <c r="I4902" t="s">
        <v>6935</v>
      </c>
    </row>
    <row r="4903" spans="1:9">
      <c r="A4903" t="s">
        <v>20965</v>
      </c>
      <c r="B4903" t="s">
        <v>65</v>
      </c>
      <c r="C4903">
        <v>10505</v>
      </c>
      <c r="D4903" t="s">
        <v>13677</v>
      </c>
      <c r="E4903" t="s">
        <v>9</v>
      </c>
      <c r="F4903">
        <v>250.45</v>
      </c>
      <c r="G4903">
        <v>250.45</v>
      </c>
      <c r="I4903" t="s">
        <v>6935</v>
      </c>
    </row>
    <row r="4904" spans="1:9">
      <c r="A4904" t="s">
        <v>20966</v>
      </c>
      <c r="B4904" t="s">
        <v>65</v>
      </c>
      <c r="C4904">
        <v>10506</v>
      </c>
      <c r="D4904" t="s">
        <v>13678</v>
      </c>
      <c r="E4904" t="s">
        <v>9</v>
      </c>
      <c r="F4904">
        <v>326.94</v>
      </c>
      <c r="G4904">
        <v>326.94</v>
      </c>
      <c r="I4904" t="s">
        <v>6935</v>
      </c>
    </row>
    <row r="4905" spans="1:9">
      <c r="A4905" t="s">
        <v>20967</v>
      </c>
      <c r="B4905" t="s">
        <v>65</v>
      </c>
      <c r="C4905">
        <v>5031</v>
      </c>
      <c r="D4905" t="s">
        <v>13679</v>
      </c>
      <c r="E4905" t="s">
        <v>9</v>
      </c>
      <c r="F4905">
        <v>459.08</v>
      </c>
      <c r="G4905">
        <v>459.08</v>
      </c>
      <c r="I4905" t="s">
        <v>8951</v>
      </c>
    </row>
    <row r="4906" spans="1:9">
      <c r="A4906" t="s">
        <v>20968</v>
      </c>
      <c r="B4906" t="s">
        <v>65</v>
      </c>
      <c r="C4906">
        <v>10502</v>
      </c>
      <c r="D4906" t="s">
        <v>13680</v>
      </c>
      <c r="E4906" t="s">
        <v>9</v>
      </c>
      <c r="F4906">
        <v>534.92999999999995</v>
      </c>
      <c r="G4906">
        <v>534.92999999999995</v>
      </c>
      <c r="I4906" t="s">
        <v>6935</v>
      </c>
    </row>
    <row r="4907" spans="1:9">
      <c r="A4907" t="s">
        <v>20969</v>
      </c>
      <c r="B4907" t="s">
        <v>65</v>
      </c>
      <c r="C4907">
        <v>10501</v>
      </c>
      <c r="D4907" t="s">
        <v>13681</v>
      </c>
      <c r="E4907" t="s">
        <v>9</v>
      </c>
      <c r="F4907">
        <v>302.22000000000003</v>
      </c>
      <c r="G4907">
        <v>302.22000000000003</v>
      </c>
      <c r="I4907" t="s">
        <v>6935</v>
      </c>
    </row>
    <row r="4908" spans="1:9">
      <c r="A4908" t="s">
        <v>20970</v>
      </c>
      <c r="B4908" t="s">
        <v>65</v>
      </c>
      <c r="C4908">
        <v>10503</v>
      </c>
      <c r="D4908" t="s">
        <v>13682</v>
      </c>
      <c r="E4908" t="s">
        <v>9</v>
      </c>
      <c r="F4908">
        <v>408.3</v>
      </c>
      <c r="G4908">
        <v>408.3</v>
      </c>
      <c r="I4908" t="s">
        <v>6935</v>
      </c>
    </row>
    <row r="4909" spans="1:9">
      <c r="A4909" t="s">
        <v>20971</v>
      </c>
      <c r="B4909" t="s">
        <v>65</v>
      </c>
      <c r="C4909">
        <v>4500</v>
      </c>
      <c r="D4909" t="s">
        <v>13683</v>
      </c>
      <c r="E4909" t="s">
        <v>12</v>
      </c>
      <c r="F4909">
        <v>15.69</v>
      </c>
      <c r="G4909">
        <v>15.69</v>
      </c>
      <c r="I4909" t="s">
        <v>6935</v>
      </c>
    </row>
    <row r="4910" spans="1:9">
      <c r="A4910" t="s">
        <v>20972</v>
      </c>
      <c r="B4910" t="s">
        <v>65</v>
      </c>
      <c r="C4910">
        <v>4448</v>
      </c>
      <c r="D4910" t="s">
        <v>13684</v>
      </c>
      <c r="E4910" t="s">
        <v>12</v>
      </c>
      <c r="F4910">
        <v>21.56</v>
      </c>
      <c r="G4910">
        <v>21.56</v>
      </c>
      <c r="I4910" t="s">
        <v>6935</v>
      </c>
    </row>
    <row r="4911" spans="1:9">
      <c r="A4911" t="s">
        <v>20973</v>
      </c>
      <c r="B4911" t="s">
        <v>65</v>
      </c>
      <c r="C4911">
        <v>20213</v>
      </c>
      <c r="D4911" t="s">
        <v>13685</v>
      </c>
      <c r="E4911" t="s">
        <v>12</v>
      </c>
      <c r="F4911">
        <v>28.99</v>
      </c>
      <c r="G4911">
        <v>28.99</v>
      </c>
      <c r="I4911" t="s">
        <v>6935</v>
      </c>
    </row>
    <row r="4912" spans="1:9">
      <c r="A4912" t="s">
        <v>20974</v>
      </c>
      <c r="B4912" t="s">
        <v>65</v>
      </c>
      <c r="C4912">
        <v>20211</v>
      </c>
      <c r="D4912" t="s">
        <v>13686</v>
      </c>
      <c r="E4912" t="s">
        <v>12</v>
      </c>
      <c r="F4912">
        <v>38.380000000000003</v>
      </c>
      <c r="G4912">
        <v>38.380000000000003</v>
      </c>
      <c r="I4912" t="s">
        <v>6935</v>
      </c>
    </row>
    <row r="4913" spans="1:9">
      <c r="A4913" t="s">
        <v>20975</v>
      </c>
      <c r="B4913" t="s">
        <v>65</v>
      </c>
      <c r="C4913">
        <v>40270</v>
      </c>
      <c r="D4913" t="s">
        <v>13687</v>
      </c>
      <c r="E4913" t="s">
        <v>12</v>
      </c>
      <c r="F4913">
        <v>132.03</v>
      </c>
      <c r="G4913">
        <v>132.03</v>
      </c>
      <c r="I4913" t="s">
        <v>8951</v>
      </c>
    </row>
    <row r="4914" spans="1:9">
      <c r="A4914" t="s">
        <v>20976</v>
      </c>
      <c r="B4914" t="s">
        <v>65</v>
      </c>
      <c r="C4914">
        <v>4425</v>
      </c>
      <c r="D4914" t="s">
        <v>13688</v>
      </c>
      <c r="E4914" t="s">
        <v>12</v>
      </c>
      <c r="F4914">
        <v>31.73</v>
      </c>
      <c r="G4914">
        <v>31.73</v>
      </c>
      <c r="I4914" t="s">
        <v>6935</v>
      </c>
    </row>
    <row r="4915" spans="1:9">
      <c r="A4915" t="s">
        <v>20977</v>
      </c>
      <c r="B4915" t="s">
        <v>65</v>
      </c>
      <c r="C4915">
        <v>4472</v>
      </c>
      <c r="D4915" t="s">
        <v>13689</v>
      </c>
      <c r="E4915" t="s">
        <v>12</v>
      </c>
      <c r="F4915">
        <v>39.630000000000003</v>
      </c>
      <c r="G4915">
        <v>39.630000000000003</v>
      </c>
      <c r="I4915" t="s">
        <v>6935</v>
      </c>
    </row>
    <row r="4916" spans="1:9">
      <c r="A4916" t="s">
        <v>20978</v>
      </c>
      <c r="B4916" t="s">
        <v>65</v>
      </c>
      <c r="C4916">
        <v>35272</v>
      </c>
      <c r="D4916" t="s">
        <v>13690</v>
      </c>
      <c r="E4916" t="s">
        <v>12</v>
      </c>
      <c r="F4916">
        <v>57.29</v>
      </c>
      <c r="G4916">
        <v>57.29</v>
      </c>
      <c r="I4916" t="s">
        <v>6935</v>
      </c>
    </row>
    <row r="4917" spans="1:9">
      <c r="A4917" t="s">
        <v>20979</v>
      </c>
      <c r="B4917" t="s">
        <v>65</v>
      </c>
      <c r="C4917">
        <v>4481</v>
      </c>
      <c r="D4917" t="s">
        <v>13691</v>
      </c>
      <c r="E4917" t="s">
        <v>12</v>
      </c>
      <c r="F4917">
        <v>61.32</v>
      </c>
      <c r="G4917">
        <v>61.32</v>
      </c>
      <c r="I4917" t="s">
        <v>6935</v>
      </c>
    </row>
    <row r="4918" spans="1:9">
      <c r="A4918" t="s">
        <v>20980</v>
      </c>
      <c r="B4918" t="s">
        <v>65</v>
      </c>
      <c r="C4918">
        <v>34345</v>
      </c>
      <c r="D4918" t="s">
        <v>13692</v>
      </c>
      <c r="E4918" t="s">
        <v>62</v>
      </c>
      <c r="F4918">
        <v>21.44</v>
      </c>
      <c r="G4918">
        <v>23.98</v>
      </c>
      <c r="I4918" t="s">
        <v>6935</v>
      </c>
    </row>
    <row r="4919" spans="1:9">
      <c r="A4919" t="s">
        <v>20981</v>
      </c>
      <c r="B4919" t="s">
        <v>65</v>
      </c>
      <c r="C4919">
        <v>41096</v>
      </c>
      <c r="D4919" t="s">
        <v>13693</v>
      </c>
      <c r="E4919" t="s">
        <v>6706</v>
      </c>
      <c r="F4919">
        <v>3758.17</v>
      </c>
      <c r="G4919">
        <v>4203.1400000000003</v>
      </c>
      <c r="I4919" t="s">
        <v>6935</v>
      </c>
    </row>
    <row r="4920" spans="1:9">
      <c r="A4920" t="s">
        <v>20982</v>
      </c>
      <c r="B4920" t="s">
        <v>65</v>
      </c>
      <c r="C4920">
        <v>45087</v>
      </c>
      <c r="D4920" t="s">
        <v>13694</v>
      </c>
      <c r="E4920" t="s">
        <v>32</v>
      </c>
    </row>
    <row r="4921" spans="1:9">
      <c r="A4921" t="s">
        <v>20983</v>
      </c>
      <c r="B4921" t="s">
        <v>65</v>
      </c>
      <c r="C4921">
        <v>44905</v>
      </c>
      <c r="D4921" t="s">
        <v>13695</v>
      </c>
      <c r="E4921" t="s">
        <v>32</v>
      </c>
    </row>
    <row r="4922" spans="1:9">
      <c r="A4922" t="s">
        <v>20984</v>
      </c>
      <c r="B4922" t="s">
        <v>65</v>
      </c>
      <c r="C4922">
        <v>44904</v>
      </c>
      <c r="D4922" t="s">
        <v>13696</v>
      </c>
      <c r="E4922" t="s">
        <v>32</v>
      </c>
    </row>
    <row r="4923" spans="1:9">
      <c r="A4923" t="s">
        <v>20985</v>
      </c>
      <c r="B4923" t="s">
        <v>65</v>
      </c>
      <c r="C4923">
        <v>44902</v>
      </c>
      <c r="D4923" t="s">
        <v>13697</v>
      </c>
      <c r="E4923" t="s">
        <v>32</v>
      </c>
    </row>
    <row r="4924" spans="1:9">
      <c r="A4924" t="s">
        <v>20986</v>
      </c>
      <c r="B4924" t="s">
        <v>65</v>
      </c>
      <c r="C4924">
        <v>44901</v>
      </c>
      <c r="D4924" t="s">
        <v>13698</v>
      </c>
      <c r="E4924" t="s">
        <v>32</v>
      </c>
    </row>
    <row r="4925" spans="1:9">
      <c r="A4925" t="s">
        <v>20987</v>
      </c>
      <c r="B4925" t="s">
        <v>65</v>
      </c>
      <c r="C4925">
        <v>44900</v>
      </c>
      <c r="D4925" t="s">
        <v>13699</v>
      </c>
      <c r="E4925" t="s">
        <v>32</v>
      </c>
    </row>
    <row r="4926" spans="1:9">
      <c r="A4926" t="s">
        <v>20988</v>
      </c>
      <c r="B4926" t="s">
        <v>65</v>
      </c>
      <c r="C4926">
        <v>44364</v>
      </c>
      <c r="D4926" t="s">
        <v>13700</v>
      </c>
      <c r="E4926" t="s">
        <v>32</v>
      </c>
    </row>
    <row r="4927" spans="1:9">
      <c r="A4927" t="s">
        <v>20989</v>
      </c>
      <c r="B4927" t="s">
        <v>65</v>
      </c>
      <c r="C4927">
        <v>44363</v>
      </c>
      <c r="D4927" t="s">
        <v>13701</v>
      </c>
      <c r="E4927" t="s">
        <v>32</v>
      </c>
    </row>
    <row r="4928" spans="1:9">
      <c r="A4928" t="s">
        <v>20990</v>
      </c>
      <c r="B4928" t="s">
        <v>65</v>
      </c>
      <c r="C4928">
        <v>44212</v>
      </c>
      <c r="D4928" t="s">
        <v>13702</v>
      </c>
      <c r="E4928" t="s">
        <v>32</v>
      </c>
    </row>
    <row r="4929" spans="1:5">
      <c r="A4929" t="s">
        <v>20991</v>
      </c>
      <c r="B4929" t="s">
        <v>65</v>
      </c>
      <c r="C4929">
        <v>44983</v>
      </c>
      <c r="D4929" t="s">
        <v>13703</v>
      </c>
      <c r="E4929" t="s">
        <v>32</v>
      </c>
    </row>
    <row r="4930" spans="1:5">
      <c r="A4930" t="s">
        <v>20992</v>
      </c>
      <c r="B4930" t="s">
        <v>65</v>
      </c>
      <c r="C4930">
        <v>44984</v>
      </c>
      <c r="D4930" t="s">
        <v>13704</v>
      </c>
      <c r="E4930" t="s">
        <v>32</v>
      </c>
    </row>
    <row r="4931" spans="1:5">
      <c r="A4931" t="s">
        <v>20993</v>
      </c>
      <c r="B4931" t="s">
        <v>65</v>
      </c>
      <c r="C4931">
        <v>44981</v>
      </c>
      <c r="D4931" t="s">
        <v>13705</v>
      </c>
      <c r="E4931" t="s">
        <v>12</v>
      </c>
    </row>
    <row r="4932" spans="1:5">
      <c r="A4932" t="s">
        <v>20994</v>
      </c>
      <c r="B4932" t="s">
        <v>65</v>
      </c>
      <c r="C4932">
        <v>44982</v>
      </c>
      <c r="D4932" t="s">
        <v>13706</v>
      </c>
      <c r="E4932" t="s">
        <v>12</v>
      </c>
    </row>
    <row r="4933" spans="1:5">
      <c r="A4933" t="s">
        <v>20995</v>
      </c>
      <c r="B4933" t="s">
        <v>65</v>
      </c>
      <c r="C4933">
        <v>43830</v>
      </c>
      <c r="D4933" t="s">
        <v>13707</v>
      </c>
      <c r="E4933" t="s">
        <v>11</v>
      </c>
    </row>
    <row r="4934" spans="1:5">
      <c r="A4934" t="s">
        <v>20996</v>
      </c>
      <c r="B4934" t="s">
        <v>65</v>
      </c>
      <c r="C4934">
        <v>44952</v>
      </c>
      <c r="D4934" t="s">
        <v>13708</v>
      </c>
      <c r="E4934" t="s">
        <v>11</v>
      </c>
    </row>
    <row r="4935" spans="1:5">
      <c r="A4935" t="s">
        <v>20998</v>
      </c>
      <c r="B4935" t="s">
        <v>65</v>
      </c>
      <c r="C4935">
        <v>44013</v>
      </c>
      <c r="D4935" t="s">
        <v>13710</v>
      </c>
      <c r="E4935" t="s">
        <v>32</v>
      </c>
    </row>
    <row r="4936" spans="1:5">
      <c r="A4936" t="s">
        <v>20999</v>
      </c>
      <c r="B4936" t="s">
        <v>65</v>
      </c>
      <c r="C4936">
        <v>44014</v>
      </c>
      <c r="D4936" t="s">
        <v>13711</v>
      </c>
      <c r="E4936" t="s">
        <v>32</v>
      </c>
    </row>
    <row r="4937" spans="1:5">
      <c r="A4937" t="s">
        <v>21001</v>
      </c>
      <c r="B4937" t="s">
        <v>65</v>
      </c>
      <c r="C4937">
        <v>44381</v>
      </c>
      <c r="D4937" t="s">
        <v>13713</v>
      </c>
      <c r="E4937" t="s">
        <v>32</v>
      </c>
    </row>
    <row r="4938" spans="1:5">
      <c r="A4938" t="s">
        <v>21002</v>
      </c>
      <c r="B4938" t="s">
        <v>65</v>
      </c>
      <c r="C4938">
        <v>44382</v>
      </c>
      <c r="D4938" t="s">
        <v>13714</v>
      </c>
      <c r="E4938" t="s">
        <v>32</v>
      </c>
    </row>
    <row r="4939" spans="1:5">
      <c r="A4939" t="s">
        <v>21003</v>
      </c>
      <c r="B4939" t="s">
        <v>65</v>
      </c>
      <c r="C4939">
        <v>45096</v>
      </c>
      <c r="D4939" t="s">
        <v>13715</v>
      </c>
      <c r="E4939" t="s">
        <v>9</v>
      </c>
    </row>
    <row r="4940" spans="1:5">
      <c r="A4940" t="s">
        <v>21004</v>
      </c>
      <c r="B4940" t="s">
        <v>65</v>
      </c>
      <c r="C4940">
        <v>45097</v>
      </c>
      <c r="D4940" t="s">
        <v>13716</v>
      </c>
      <c r="E4940" t="s">
        <v>9</v>
      </c>
    </row>
    <row r="4941" spans="1:5">
      <c r="A4941" t="s">
        <v>21005</v>
      </c>
      <c r="B4941" t="s">
        <v>65</v>
      </c>
      <c r="C4941">
        <v>45095</v>
      </c>
      <c r="D4941" t="s">
        <v>13717</v>
      </c>
      <c r="E4941" t="s">
        <v>32</v>
      </c>
    </row>
    <row r="4942" spans="1:5">
      <c r="A4942" t="s">
        <v>21006</v>
      </c>
      <c r="B4942" t="s">
        <v>65</v>
      </c>
      <c r="C4942">
        <v>45098</v>
      </c>
      <c r="D4942" t="s">
        <v>13718</v>
      </c>
      <c r="E4942" t="s">
        <v>9</v>
      </c>
    </row>
    <row r="4943" spans="1:5">
      <c r="A4943" t="s">
        <v>21007</v>
      </c>
      <c r="B4943" t="s">
        <v>65</v>
      </c>
      <c r="C4943">
        <v>44230</v>
      </c>
      <c r="D4943" t="s">
        <v>13719</v>
      </c>
      <c r="E4943" t="s">
        <v>32</v>
      </c>
    </row>
    <row r="4944" spans="1:5">
      <c r="A4944" t="s">
        <v>21008</v>
      </c>
      <c r="B4944" t="s">
        <v>65</v>
      </c>
      <c r="C4944">
        <v>44308</v>
      </c>
      <c r="D4944" t="s">
        <v>13720</v>
      </c>
      <c r="E4944" t="s">
        <v>32</v>
      </c>
    </row>
    <row r="4945" spans="1:5">
      <c r="A4945" t="s">
        <v>21009</v>
      </c>
      <c r="B4945" t="s">
        <v>65</v>
      </c>
      <c r="C4945">
        <v>44310</v>
      </c>
      <c r="D4945" t="s">
        <v>13721</v>
      </c>
      <c r="E4945" t="s">
        <v>32</v>
      </c>
    </row>
    <row r="4946" spans="1:5">
      <c r="A4946" t="s">
        <v>21010</v>
      </c>
      <c r="B4946" t="s">
        <v>65</v>
      </c>
      <c r="C4946">
        <v>44279</v>
      </c>
      <c r="D4946" t="s">
        <v>13722</v>
      </c>
      <c r="E4946" t="s">
        <v>32</v>
      </c>
    </row>
    <row r="4947" spans="1:5">
      <c r="A4947" t="s">
        <v>21011</v>
      </c>
      <c r="B4947" t="s">
        <v>65</v>
      </c>
      <c r="C4947">
        <v>44063</v>
      </c>
      <c r="D4947" t="s">
        <v>13723</v>
      </c>
      <c r="E4947" t="s">
        <v>12</v>
      </c>
    </row>
    <row r="4948" spans="1:5">
      <c r="A4948" t="s">
        <v>21012</v>
      </c>
      <c r="B4948" t="s">
        <v>65</v>
      </c>
      <c r="C4948">
        <v>45374</v>
      </c>
      <c r="D4948" t="s">
        <v>15788</v>
      </c>
      <c r="E4948" t="s">
        <v>32</v>
      </c>
    </row>
    <row r="4949" spans="1:5">
      <c r="A4949" t="s">
        <v>21013</v>
      </c>
      <c r="B4949" t="s">
        <v>65</v>
      </c>
      <c r="C4949">
        <v>45373</v>
      </c>
      <c r="D4949" t="s">
        <v>15789</v>
      </c>
      <c r="E4949" t="s">
        <v>32</v>
      </c>
    </row>
    <row r="4950" spans="1:5">
      <c r="A4950" t="s">
        <v>21014</v>
      </c>
      <c r="B4950" t="s">
        <v>65</v>
      </c>
      <c r="C4950">
        <v>45371</v>
      </c>
      <c r="D4950" t="s">
        <v>15790</v>
      </c>
      <c r="E4950" t="s">
        <v>32</v>
      </c>
    </row>
    <row r="4951" spans="1:5">
      <c r="A4951" t="s">
        <v>21015</v>
      </c>
      <c r="B4951" t="s">
        <v>65</v>
      </c>
      <c r="C4951">
        <v>45370</v>
      </c>
      <c r="D4951" t="s">
        <v>15791</v>
      </c>
      <c r="E4951" t="s">
        <v>32</v>
      </c>
    </row>
    <row r="4952" spans="1:5">
      <c r="A4952" t="s">
        <v>21016</v>
      </c>
      <c r="B4952" t="s">
        <v>65</v>
      </c>
      <c r="C4952">
        <v>44234</v>
      </c>
      <c r="D4952" t="s">
        <v>13724</v>
      </c>
      <c r="E4952" t="s">
        <v>32</v>
      </c>
    </row>
    <row r="4953" spans="1:5">
      <c r="A4953" t="s">
        <v>21017</v>
      </c>
      <c r="B4953" t="s">
        <v>65</v>
      </c>
      <c r="C4953">
        <v>44229</v>
      </c>
      <c r="D4953" t="s">
        <v>13725</v>
      </c>
      <c r="E4953" t="s">
        <v>32</v>
      </c>
    </row>
    <row r="4954" spans="1:5">
      <c r="A4954" t="s">
        <v>21018</v>
      </c>
      <c r="B4954" t="s">
        <v>65</v>
      </c>
      <c r="C4954">
        <v>44164</v>
      </c>
      <c r="D4954" t="s">
        <v>13726</v>
      </c>
      <c r="E4954" t="s">
        <v>32</v>
      </c>
    </row>
    <row r="4955" spans="1:5">
      <c r="A4955" t="s">
        <v>21019</v>
      </c>
      <c r="B4955" t="s">
        <v>65</v>
      </c>
      <c r="C4955">
        <v>43658</v>
      </c>
      <c r="D4955" t="s">
        <v>13727</v>
      </c>
      <c r="E4955" t="s">
        <v>9</v>
      </c>
    </row>
    <row r="4956" spans="1:5">
      <c r="A4956" t="s">
        <v>21020</v>
      </c>
      <c r="B4956" t="s">
        <v>65</v>
      </c>
      <c r="C4956">
        <v>44482</v>
      </c>
      <c r="D4956" t="s">
        <v>13728</v>
      </c>
      <c r="E4956" t="s">
        <v>32</v>
      </c>
    </row>
    <row r="4957" spans="1:5">
      <c r="A4957" t="s">
        <v>21021</v>
      </c>
      <c r="B4957" t="s">
        <v>65</v>
      </c>
      <c r="C4957">
        <v>45111</v>
      </c>
      <c r="D4957" t="s">
        <v>13729</v>
      </c>
      <c r="E4957" t="s">
        <v>11</v>
      </c>
    </row>
    <row r="4958" spans="1:5">
      <c r="A4958" t="s">
        <v>21022</v>
      </c>
      <c r="B4958" t="s">
        <v>65</v>
      </c>
      <c r="C4958">
        <v>45109</v>
      </c>
      <c r="D4958" t="s">
        <v>13730</v>
      </c>
      <c r="E4958" t="s">
        <v>11</v>
      </c>
    </row>
    <row r="4959" spans="1:5">
      <c r="A4959" t="s">
        <v>21023</v>
      </c>
      <c r="B4959" t="s">
        <v>65</v>
      </c>
      <c r="C4959">
        <v>45108</v>
      </c>
      <c r="D4959" t="s">
        <v>13731</v>
      </c>
      <c r="E4959" t="s">
        <v>11</v>
      </c>
    </row>
    <row r="4960" spans="1:5">
      <c r="A4960" t="s">
        <v>21024</v>
      </c>
      <c r="B4960" t="s">
        <v>65</v>
      </c>
      <c r="C4960">
        <v>44873</v>
      </c>
      <c r="D4960" t="s">
        <v>13732</v>
      </c>
      <c r="E4960" t="s">
        <v>32</v>
      </c>
    </row>
    <row r="4961" spans="1:5">
      <c r="A4961" t="s">
        <v>21025</v>
      </c>
      <c r="B4961" t="s">
        <v>65</v>
      </c>
      <c r="C4961">
        <v>44863</v>
      </c>
      <c r="D4961" t="s">
        <v>13733</v>
      </c>
      <c r="E4961" t="s">
        <v>32</v>
      </c>
    </row>
    <row r="4962" spans="1:5">
      <c r="A4962" t="s">
        <v>21026</v>
      </c>
      <c r="B4962" t="s">
        <v>65</v>
      </c>
      <c r="C4962">
        <v>44853</v>
      </c>
      <c r="D4962" t="s">
        <v>13734</v>
      </c>
      <c r="E4962" t="s">
        <v>32</v>
      </c>
    </row>
    <row r="4963" spans="1:5">
      <c r="A4963" t="s">
        <v>21027</v>
      </c>
      <c r="B4963" t="s">
        <v>65</v>
      </c>
      <c r="C4963">
        <v>44842</v>
      </c>
      <c r="D4963" t="s">
        <v>13735</v>
      </c>
      <c r="E4963" t="s">
        <v>32</v>
      </c>
    </row>
    <row r="4964" spans="1:5">
      <c r="A4964" t="s">
        <v>21028</v>
      </c>
      <c r="B4964" t="s">
        <v>65</v>
      </c>
      <c r="C4964">
        <v>44878</v>
      </c>
      <c r="D4964" t="s">
        <v>13736</v>
      </c>
      <c r="E4964" t="s">
        <v>32</v>
      </c>
    </row>
    <row r="4965" spans="1:5">
      <c r="A4965" t="s">
        <v>21029</v>
      </c>
      <c r="B4965" t="s">
        <v>65</v>
      </c>
      <c r="C4965">
        <v>44868</v>
      </c>
      <c r="D4965" t="s">
        <v>13737</v>
      </c>
      <c r="E4965" t="s">
        <v>32</v>
      </c>
    </row>
    <row r="4966" spans="1:5">
      <c r="A4966" t="s">
        <v>21030</v>
      </c>
      <c r="B4966" t="s">
        <v>65</v>
      </c>
      <c r="C4966">
        <v>44858</v>
      </c>
      <c r="D4966" t="s">
        <v>13738</v>
      </c>
      <c r="E4966" t="s">
        <v>32</v>
      </c>
    </row>
    <row r="4967" spans="1:5">
      <c r="A4967" t="s">
        <v>21031</v>
      </c>
      <c r="B4967" t="s">
        <v>65</v>
      </c>
      <c r="C4967">
        <v>44843</v>
      </c>
      <c r="D4967" t="s">
        <v>13739</v>
      </c>
      <c r="E4967" t="s">
        <v>32</v>
      </c>
    </row>
    <row r="4968" spans="1:5">
      <c r="A4968" t="s">
        <v>21032</v>
      </c>
      <c r="B4968" t="s">
        <v>65</v>
      </c>
      <c r="C4968">
        <v>44877</v>
      </c>
      <c r="D4968" t="s">
        <v>13740</v>
      </c>
      <c r="E4968" t="s">
        <v>32</v>
      </c>
    </row>
    <row r="4969" spans="1:5">
      <c r="A4969" t="s">
        <v>21033</v>
      </c>
      <c r="B4969" t="s">
        <v>65</v>
      </c>
      <c r="C4969">
        <v>44867</v>
      </c>
      <c r="D4969" t="s">
        <v>13741</v>
      </c>
      <c r="E4969" t="s">
        <v>32</v>
      </c>
    </row>
    <row r="4970" spans="1:5">
      <c r="A4970" t="s">
        <v>21034</v>
      </c>
      <c r="B4970" t="s">
        <v>65</v>
      </c>
      <c r="C4970">
        <v>44857</v>
      </c>
      <c r="D4970" t="s">
        <v>13742</v>
      </c>
      <c r="E4970" t="s">
        <v>32</v>
      </c>
    </row>
    <row r="4971" spans="1:5">
      <c r="A4971" t="s">
        <v>21035</v>
      </c>
      <c r="B4971" t="s">
        <v>65</v>
      </c>
      <c r="C4971">
        <v>44882</v>
      </c>
      <c r="D4971" t="s">
        <v>13743</v>
      </c>
      <c r="E4971" t="s">
        <v>32</v>
      </c>
    </row>
    <row r="4972" spans="1:5">
      <c r="A4972" t="s">
        <v>21036</v>
      </c>
      <c r="B4972" t="s">
        <v>65</v>
      </c>
      <c r="C4972">
        <v>44872</v>
      </c>
      <c r="D4972" t="s">
        <v>13744</v>
      </c>
      <c r="E4972" t="s">
        <v>32</v>
      </c>
    </row>
    <row r="4973" spans="1:5">
      <c r="A4973" t="s">
        <v>21037</v>
      </c>
      <c r="B4973" t="s">
        <v>65</v>
      </c>
      <c r="C4973">
        <v>44862</v>
      </c>
      <c r="D4973" t="s">
        <v>13745</v>
      </c>
      <c r="E4973" t="s">
        <v>32</v>
      </c>
    </row>
    <row r="4974" spans="1:5">
      <c r="A4974" t="s">
        <v>21038</v>
      </c>
      <c r="B4974" t="s">
        <v>65</v>
      </c>
      <c r="C4974">
        <v>44874</v>
      </c>
      <c r="D4974" t="s">
        <v>13746</v>
      </c>
      <c r="E4974" t="s">
        <v>32</v>
      </c>
    </row>
    <row r="4975" spans="1:5">
      <c r="A4975" t="s">
        <v>21039</v>
      </c>
      <c r="B4975" t="s">
        <v>65</v>
      </c>
      <c r="C4975">
        <v>44864</v>
      </c>
      <c r="D4975" t="s">
        <v>13747</v>
      </c>
      <c r="E4975" t="s">
        <v>32</v>
      </c>
    </row>
    <row r="4976" spans="1:5">
      <c r="A4976" t="s">
        <v>21040</v>
      </c>
      <c r="B4976" t="s">
        <v>65</v>
      </c>
      <c r="C4976">
        <v>44854</v>
      </c>
      <c r="D4976" t="s">
        <v>13748</v>
      </c>
      <c r="E4976" t="s">
        <v>32</v>
      </c>
    </row>
    <row r="4977" spans="1:5">
      <c r="A4977" t="s">
        <v>21041</v>
      </c>
      <c r="B4977" t="s">
        <v>65</v>
      </c>
      <c r="C4977">
        <v>44879</v>
      </c>
      <c r="D4977" t="s">
        <v>13749</v>
      </c>
      <c r="E4977" t="s">
        <v>32</v>
      </c>
    </row>
    <row r="4978" spans="1:5">
      <c r="A4978" t="s">
        <v>21042</v>
      </c>
      <c r="B4978" t="s">
        <v>65</v>
      </c>
      <c r="C4978">
        <v>44869</v>
      </c>
      <c r="D4978" t="s">
        <v>13750</v>
      </c>
      <c r="E4978" t="s">
        <v>32</v>
      </c>
    </row>
    <row r="4979" spans="1:5">
      <c r="A4979" t="s">
        <v>21043</v>
      </c>
      <c r="B4979" t="s">
        <v>65</v>
      </c>
      <c r="C4979">
        <v>44859</v>
      </c>
      <c r="D4979" t="s">
        <v>13751</v>
      </c>
      <c r="E4979" t="s">
        <v>32</v>
      </c>
    </row>
    <row r="4980" spans="1:5">
      <c r="A4980" t="s">
        <v>21044</v>
      </c>
      <c r="B4980" t="s">
        <v>65</v>
      </c>
      <c r="C4980">
        <v>44875</v>
      </c>
      <c r="D4980" t="s">
        <v>13752</v>
      </c>
      <c r="E4980" t="s">
        <v>32</v>
      </c>
    </row>
    <row r="4981" spans="1:5">
      <c r="A4981" t="s">
        <v>21045</v>
      </c>
      <c r="B4981" t="s">
        <v>65</v>
      </c>
      <c r="C4981">
        <v>44865</v>
      </c>
      <c r="D4981" t="s">
        <v>13753</v>
      </c>
      <c r="E4981" t="s">
        <v>32</v>
      </c>
    </row>
    <row r="4982" spans="1:5">
      <c r="A4982" t="s">
        <v>21046</v>
      </c>
      <c r="B4982" t="s">
        <v>65</v>
      </c>
      <c r="C4982">
        <v>44855</v>
      </c>
      <c r="D4982" t="s">
        <v>13754</v>
      </c>
      <c r="E4982" t="s">
        <v>32</v>
      </c>
    </row>
    <row r="4983" spans="1:5">
      <c r="A4983" t="s">
        <v>21047</v>
      </c>
      <c r="B4983" t="s">
        <v>65</v>
      </c>
      <c r="C4983">
        <v>44880</v>
      </c>
      <c r="D4983" t="s">
        <v>13755</v>
      </c>
      <c r="E4983" t="s">
        <v>32</v>
      </c>
    </row>
    <row r="4984" spans="1:5">
      <c r="A4984" t="s">
        <v>21048</v>
      </c>
      <c r="B4984" t="s">
        <v>65</v>
      </c>
      <c r="C4984">
        <v>44870</v>
      </c>
      <c r="D4984" t="s">
        <v>13756</v>
      </c>
      <c r="E4984" t="s">
        <v>32</v>
      </c>
    </row>
    <row r="4985" spans="1:5">
      <c r="A4985" t="s">
        <v>21049</v>
      </c>
      <c r="B4985" t="s">
        <v>65</v>
      </c>
      <c r="C4985">
        <v>44860</v>
      </c>
      <c r="D4985" t="s">
        <v>13757</v>
      </c>
      <c r="E4985" t="s">
        <v>32</v>
      </c>
    </row>
    <row r="4986" spans="1:5">
      <c r="A4986" t="s">
        <v>21050</v>
      </c>
      <c r="B4986" t="s">
        <v>65</v>
      </c>
      <c r="C4986">
        <v>44876</v>
      </c>
      <c r="D4986" t="s">
        <v>13758</v>
      </c>
      <c r="E4986" t="s">
        <v>32</v>
      </c>
    </row>
    <row r="4987" spans="1:5">
      <c r="A4987" t="s">
        <v>21051</v>
      </c>
      <c r="B4987" t="s">
        <v>65</v>
      </c>
      <c r="C4987">
        <v>44866</v>
      </c>
      <c r="D4987" t="s">
        <v>13759</v>
      </c>
      <c r="E4987" t="s">
        <v>32</v>
      </c>
    </row>
    <row r="4988" spans="1:5">
      <c r="A4988" t="s">
        <v>21052</v>
      </c>
      <c r="B4988" t="s">
        <v>65</v>
      </c>
      <c r="C4988">
        <v>44856</v>
      </c>
      <c r="D4988" t="s">
        <v>13760</v>
      </c>
      <c r="E4988" t="s">
        <v>32</v>
      </c>
    </row>
    <row r="4989" spans="1:5">
      <c r="A4989" t="s">
        <v>21053</v>
      </c>
      <c r="B4989" t="s">
        <v>65</v>
      </c>
      <c r="C4989">
        <v>44881</v>
      </c>
      <c r="D4989" t="s">
        <v>13761</v>
      </c>
      <c r="E4989" t="s">
        <v>32</v>
      </c>
    </row>
    <row r="4990" spans="1:5">
      <c r="A4990" t="s">
        <v>21054</v>
      </c>
      <c r="B4990" t="s">
        <v>65</v>
      </c>
      <c r="C4990">
        <v>44871</v>
      </c>
      <c r="D4990" t="s">
        <v>13762</v>
      </c>
      <c r="E4990" t="s">
        <v>32</v>
      </c>
    </row>
    <row r="4991" spans="1:5">
      <c r="A4991" t="s">
        <v>21055</v>
      </c>
      <c r="B4991" t="s">
        <v>65</v>
      </c>
      <c r="C4991">
        <v>44861</v>
      </c>
      <c r="D4991" t="s">
        <v>13763</v>
      </c>
      <c r="E4991" t="s">
        <v>32</v>
      </c>
    </row>
    <row r="4992" spans="1:5">
      <c r="A4992" t="s">
        <v>21056</v>
      </c>
      <c r="B4992" t="s">
        <v>65</v>
      </c>
      <c r="C4992">
        <v>44849</v>
      </c>
      <c r="D4992" t="s">
        <v>13764</v>
      </c>
      <c r="E4992" t="s">
        <v>32</v>
      </c>
    </row>
    <row r="4993" spans="1:5">
      <c r="A4993" t="s">
        <v>21057</v>
      </c>
      <c r="B4993" t="s">
        <v>65</v>
      </c>
      <c r="C4993">
        <v>44848</v>
      </c>
      <c r="D4993" t="s">
        <v>13765</v>
      </c>
      <c r="E4993" t="s">
        <v>12</v>
      </c>
    </row>
    <row r="4994" spans="1:5">
      <c r="A4994" t="s">
        <v>21058</v>
      </c>
      <c r="B4994" t="s">
        <v>65</v>
      </c>
      <c r="C4994">
        <v>44846</v>
      </c>
      <c r="D4994" t="s">
        <v>13766</v>
      </c>
      <c r="E4994" t="s">
        <v>32</v>
      </c>
    </row>
    <row r="4995" spans="1:5">
      <c r="A4995" t="s">
        <v>21059</v>
      </c>
      <c r="B4995" t="s">
        <v>65</v>
      </c>
      <c r="C4995">
        <v>44844</v>
      </c>
      <c r="D4995" t="s">
        <v>13767</v>
      </c>
      <c r="E4995" t="s">
        <v>32</v>
      </c>
    </row>
    <row r="4996" spans="1:5">
      <c r="A4996" t="s">
        <v>21060</v>
      </c>
      <c r="B4996" t="s">
        <v>65</v>
      </c>
      <c r="C4996">
        <v>44840</v>
      </c>
      <c r="D4996" t="s">
        <v>13768</v>
      </c>
      <c r="E4996" t="s">
        <v>32</v>
      </c>
    </row>
    <row r="4997" spans="1:5">
      <c r="A4997" t="s">
        <v>21061</v>
      </c>
      <c r="B4997" t="s">
        <v>65</v>
      </c>
      <c r="C4997">
        <v>44847</v>
      </c>
      <c r="D4997" t="s">
        <v>13769</v>
      </c>
      <c r="E4997" t="s">
        <v>32</v>
      </c>
    </row>
    <row r="4998" spans="1:5">
      <c r="A4998" t="s">
        <v>21062</v>
      </c>
      <c r="B4998" t="s">
        <v>65</v>
      </c>
      <c r="C4998">
        <v>44845</v>
      </c>
      <c r="D4998" t="s">
        <v>13770</v>
      </c>
      <c r="E4998" t="s">
        <v>32</v>
      </c>
    </row>
    <row r="4999" spans="1:5">
      <c r="A4999" t="s">
        <v>21063</v>
      </c>
      <c r="B4999" t="s">
        <v>65</v>
      </c>
      <c r="C4999">
        <v>44841</v>
      </c>
      <c r="D4999" t="s">
        <v>13771</v>
      </c>
      <c r="E4999" t="s">
        <v>32</v>
      </c>
    </row>
    <row r="5000" spans="1:5">
      <c r="A5000" t="s">
        <v>21064</v>
      </c>
      <c r="B5000" t="s">
        <v>65</v>
      </c>
      <c r="C5000">
        <v>44883</v>
      </c>
      <c r="D5000" t="s">
        <v>13772</v>
      </c>
      <c r="E5000" t="s">
        <v>32</v>
      </c>
    </row>
    <row r="5001" spans="1:5">
      <c r="A5001" t="s">
        <v>21065</v>
      </c>
      <c r="B5001" t="s">
        <v>65</v>
      </c>
      <c r="C5001">
        <v>44887</v>
      </c>
      <c r="D5001" t="s">
        <v>13773</v>
      </c>
      <c r="E5001" t="s">
        <v>32</v>
      </c>
    </row>
    <row r="5002" spans="1:5">
      <c r="A5002" t="s">
        <v>21066</v>
      </c>
      <c r="B5002" t="s">
        <v>65</v>
      </c>
      <c r="C5002">
        <v>44884</v>
      </c>
      <c r="D5002" t="s">
        <v>13774</v>
      </c>
      <c r="E5002" t="s">
        <v>32</v>
      </c>
    </row>
    <row r="5003" spans="1:5">
      <c r="A5003" t="s">
        <v>21067</v>
      </c>
      <c r="B5003" t="s">
        <v>65</v>
      </c>
      <c r="C5003">
        <v>44885</v>
      </c>
      <c r="D5003" t="s">
        <v>13775</v>
      </c>
      <c r="E5003" t="s">
        <v>32</v>
      </c>
    </row>
    <row r="5004" spans="1:5">
      <c r="A5004" t="s">
        <v>21068</v>
      </c>
      <c r="B5004" t="s">
        <v>65</v>
      </c>
      <c r="C5004">
        <v>44886</v>
      </c>
      <c r="D5004" t="s">
        <v>13776</v>
      </c>
      <c r="E5004" t="s">
        <v>32</v>
      </c>
    </row>
    <row r="5005" spans="1:5">
      <c r="A5005" t="s">
        <v>21069</v>
      </c>
      <c r="B5005" t="s">
        <v>65</v>
      </c>
      <c r="C5005">
        <v>44889</v>
      </c>
      <c r="D5005" t="s">
        <v>13777</v>
      </c>
      <c r="E5005" t="s">
        <v>12</v>
      </c>
    </row>
    <row r="5006" spans="1:5">
      <c r="A5006" t="s">
        <v>21070</v>
      </c>
      <c r="B5006" t="s">
        <v>65</v>
      </c>
      <c r="C5006">
        <v>44890</v>
      </c>
      <c r="D5006" t="s">
        <v>13778</v>
      </c>
      <c r="E5006" t="s">
        <v>12</v>
      </c>
    </row>
    <row r="5007" spans="1:5">
      <c r="A5007" t="s">
        <v>21071</v>
      </c>
      <c r="B5007" t="s">
        <v>65</v>
      </c>
      <c r="C5007">
        <v>44891</v>
      </c>
      <c r="D5007" t="s">
        <v>13779</v>
      </c>
      <c r="E5007" t="s">
        <v>12</v>
      </c>
    </row>
    <row r="5008" spans="1:5">
      <c r="A5008" t="s">
        <v>21072</v>
      </c>
      <c r="B5008" t="s">
        <v>65</v>
      </c>
      <c r="C5008">
        <v>44892</v>
      </c>
      <c r="D5008" t="s">
        <v>13780</v>
      </c>
      <c r="E5008" t="s">
        <v>12</v>
      </c>
    </row>
    <row r="5009" spans="1:5">
      <c r="A5009" t="s">
        <v>21073</v>
      </c>
      <c r="B5009" t="s">
        <v>65</v>
      </c>
      <c r="C5009">
        <v>44893</v>
      </c>
      <c r="D5009" t="s">
        <v>13781</v>
      </c>
      <c r="E5009" t="s">
        <v>12</v>
      </c>
    </row>
    <row r="5010" spans="1:5">
      <c r="A5010" t="s">
        <v>21074</v>
      </c>
      <c r="B5010" t="s">
        <v>65</v>
      </c>
      <c r="C5010">
        <v>44894</v>
      </c>
      <c r="D5010" t="s">
        <v>13782</v>
      </c>
      <c r="E5010" t="s">
        <v>12</v>
      </c>
    </row>
    <row r="5011" spans="1:5">
      <c r="A5011" t="s">
        <v>21075</v>
      </c>
      <c r="B5011" t="s">
        <v>65</v>
      </c>
      <c r="C5011">
        <v>44895</v>
      </c>
      <c r="D5011" t="s">
        <v>13783</v>
      </c>
      <c r="E5011" t="s">
        <v>12</v>
      </c>
    </row>
    <row r="5012" spans="1:5">
      <c r="A5012" t="s">
        <v>21076</v>
      </c>
      <c r="B5012" t="s">
        <v>65</v>
      </c>
      <c r="C5012">
        <v>44836</v>
      </c>
      <c r="D5012" t="s">
        <v>13784</v>
      </c>
      <c r="E5012" t="s">
        <v>11</v>
      </c>
    </row>
    <row r="5013" spans="1:5">
      <c r="A5013" t="s">
        <v>21077</v>
      </c>
      <c r="B5013" t="s">
        <v>65</v>
      </c>
      <c r="C5013">
        <v>44837</v>
      </c>
      <c r="D5013" t="s">
        <v>13785</v>
      </c>
      <c r="E5013" t="s">
        <v>11</v>
      </c>
    </row>
    <row r="5014" spans="1:5">
      <c r="A5014" t="s">
        <v>21078</v>
      </c>
      <c r="B5014" t="s">
        <v>65</v>
      </c>
      <c r="C5014">
        <v>44838</v>
      </c>
      <c r="D5014" t="s">
        <v>13786</v>
      </c>
      <c r="E5014" t="s">
        <v>11</v>
      </c>
    </row>
    <row r="5015" spans="1:5">
      <c r="A5015" t="s">
        <v>21079</v>
      </c>
      <c r="B5015" t="s">
        <v>65</v>
      </c>
      <c r="C5015">
        <v>44839</v>
      </c>
      <c r="D5015" t="s">
        <v>13787</v>
      </c>
      <c r="E5015" t="s">
        <v>11</v>
      </c>
    </row>
    <row r="5016" spans="1:5">
      <c r="A5016" t="s">
        <v>21080</v>
      </c>
      <c r="B5016" t="s">
        <v>65</v>
      </c>
      <c r="C5016">
        <v>44832</v>
      </c>
      <c r="D5016" t="s">
        <v>13788</v>
      </c>
      <c r="E5016" t="s">
        <v>11</v>
      </c>
    </row>
    <row r="5017" spans="1:5">
      <c r="A5017" t="s">
        <v>21081</v>
      </c>
      <c r="B5017" t="s">
        <v>65</v>
      </c>
      <c r="C5017">
        <v>44833</v>
      </c>
      <c r="D5017" t="s">
        <v>13789</v>
      </c>
      <c r="E5017" t="s">
        <v>11</v>
      </c>
    </row>
    <row r="5018" spans="1:5">
      <c r="A5018" t="s">
        <v>21082</v>
      </c>
      <c r="B5018" t="s">
        <v>65</v>
      </c>
      <c r="C5018">
        <v>44834</v>
      </c>
      <c r="D5018" t="s">
        <v>13790</v>
      </c>
      <c r="E5018" t="s">
        <v>11</v>
      </c>
    </row>
    <row r="5019" spans="1:5">
      <c r="A5019" t="s">
        <v>21083</v>
      </c>
      <c r="B5019" t="s">
        <v>65</v>
      </c>
      <c r="C5019">
        <v>44835</v>
      </c>
      <c r="D5019" t="s">
        <v>13791</v>
      </c>
      <c r="E5019" t="s">
        <v>11</v>
      </c>
    </row>
    <row r="5020" spans="1:5">
      <c r="A5020" t="s">
        <v>21084</v>
      </c>
      <c r="B5020" t="s">
        <v>65</v>
      </c>
      <c r="C5020">
        <v>44758</v>
      </c>
      <c r="D5020" t="s">
        <v>13792</v>
      </c>
      <c r="E5020" t="s">
        <v>32</v>
      </c>
    </row>
    <row r="5021" spans="1:5">
      <c r="A5021" t="s">
        <v>21085</v>
      </c>
      <c r="B5021" t="s">
        <v>65</v>
      </c>
      <c r="C5021">
        <v>44008</v>
      </c>
      <c r="D5021" t="s">
        <v>13793</v>
      </c>
      <c r="E5021" t="s">
        <v>32</v>
      </c>
    </row>
    <row r="5022" spans="1:5">
      <c r="A5022" t="s">
        <v>21086</v>
      </c>
      <c r="B5022" t="s">
        <v>65</v>
      </c>
      <c r="C5022">
        <v>43998</v>
      </c>
      <c r="D5022" t="s">
        <v>13794</v>
      </c>
      <c r="E5022" t="s">
        <v>32</v>
      </c>
    </row>
    <row r="5023" spans="1:5">
      <c r="A5023" t="s">
        <v>21087</v>
      </c>
      <c r="B5023" t="s">
        <v>65</v>
      </c>
      <c r="C5023">
        <v>45110</v>
      </c>
      <c r="D5023" t="s">
        <v>13795</v>
      </c>
      <c r="E5023" t="s">
        <v>32</v>
      </c>
    </row>
    <row r="5024" spans="1:5">
      <c r="A5024" t="s">
        <v>21088</v>
      </c>
      <c r="B5024" t="s">
        <v>65</v>
      </c>
      <c r="C5024">
        <v>43999</v>
      </c>
      <c r="D5024" t="s">
        <v>13796</v>
      </c>
      <c r="E5024" t="s">
        <v>32</v>
      </c>
    </row>
    <row r="5025" spans="1:5">
      <c r="A5025" t="s">
        <v>21089</v>
      </c>
      <c r="B5025" t="s">
        <v>65</v>
      </c>
      <c r="C5025">
        <v>41981</v>
      </c>
      <c r="D5025" t="s">
        <v>13797</v>
      </c>
      <c r="E5025" t="s">
        <v>32</v>
      </c>
    </row>
    <row r="5026" spans="1:5">
      <c r="A5026" t="s">
        <v>21090</v>
      </c>
      <c r="B5026" t="s">
        <v>65</v>
      </c>
      <c r="C5026">
        <v>41702</v>
      </c>
      <c r="D5026" t="s">
        <v>13798</v>
      </c>
      <c r="E5026" t="s">
        <v>32</v>
      </c>
    </row>
    <row r="5027" spans="1:5">
      <c r="A5027" t="s">
        <v>21091</v>
      </c>
      <c r="B5027" t="s">
        <v>65</v>
      </c>
      <c r="C5027">
        <v>41701</v>
      </c>
      <c r="D5027" t="s">
        <v>13799</v>
      </c>
      <c r="E5027" t="s">
        <v>32</v>
      </c>
    </row>
    <row r="5028" spans="1:5">
      <c r="A5028" t="s">
        <v>21092</v>
      </c>
      <c r="B5028" t="s">
        <v>65</v>
      </c>
      <c r="C5028">
        <v>44332</v>
      </c>
      <c r="D5028" t="s">
        <v>13800</v>
      </c>
      <c r="E5028" t="s">
        <v>32</v>
      </c>
    </row>
    <row r="5029" spans="1:5">
      <c r="A5029" t="s">
        <v>21093</v>
      </c>
      <c r="B5029" t="s">
        <v>65</v>
      </c>
      <c r="C5029">
        <v>44852</v>
      </c>
      <c r="D5029" t="s">
        <v>13801</v>
      </c>
      <c r="E5029" t="s">
        <v>32</v>
      </c>
    </row>
    <row r="5030" spans="1:5">
      <c r="A5030" t="s">
        <v>21094</v>
      </c>
      <c r="B5030" t="s">
        <v>65</v>
      </c>
      <c r="C5030">
        <v>44850</v>
      </c>
      <c r="D5030" t="s">
        <v>13802</v>
      </c>
      <c r="E5030" t="s">
        <v>32</v>
      </c>
    </row>
    <row r="5031" spans="1:5">
      <c r="A5031" t="s">
        <v>21095</v>
      </c>
      <c r="B5031" t="s">
        <v>65</v>
      </c>
      <c r="C5031">
        <v>44851</v>
      </c>
      <c r="D5031" t="s">
        <v>13803</v>
      </c>
      <c r="E5031" t="s">
        <v>32</v>
      </c>
    </row>
    <row r="5032" spans="1:5">
      <c r="A5032" t="s">
        <v>21096</v>
      </c>
      <c r="B5032" t="s">
        <v>65</v>
      </c>
      <c r="C5032">
        <v>44237</v>
      </c>
      <c r="D5032" t="s">
        <v>13804</v>
      </c>
      <c r="E5032" t="s">
        <v>32</v>
      </c>
    </row>
    <row r="5033" spans="1:5">
      <c r="A5033" t="s">
        <v>21097</v>
      </c>
      <c r="B5033" t="s">
        <v>65</v>
      </c>
      <c r="C5033">
        <v>44007</v>
      </c>
      <c r="D5033" t="s">
        <v>13805</v>
      </c>
      <c r="E5033" t="s">
        <v>32</v>
      </c>
    </row>
    <row r="5034" spans="1:5">
      <c r="A5034" t="s">
        <v>21098</v>
      </c>
      <c r="B5034" t="s">
        <v>65</v>
      </c>
      <c r="C5034">
        <v>44386</v>
      </c>
      <c r="D5034" t="s">
        <v>13806</v>
      </c>
      <c r="E5034" t="s">
        <v>32</v>
      </c>
    </row>
    <row r="5035" spans="1:5">
      <c r="A5035" t="s">
        <v>21099</v>
      </c>
      <c r="B5035" t="s">
        <v>65</v>
      </c>
      <c r="C5035">
        <v>41700</v>
      </c>
      <c r="D5035" t="s">
        <v>13807</v>
      </c>
      <c r="E5035" t="s">
        <v>32</v>
      </c>
    </row>
    <row r="5036" spans="1:5">
      <c r="A5036" t="s">
        <v>21100</v>
      </c>
      <c r="B5036" t="s">
        <v>65</v>
      </c>
      <c r="C5036">
        <v>44015</v>
      </c>
      <c r="D5036" t="s">
        <v>13808</v>
      </c>
      <c r="E5036" t="s">
        <v>32</v>
      </c>
    </row>
    <row r="5037" spans="1:5">
      <c r="A5037" t="s">
        <v>21101</v>
      </c>
      <c r="B5037" t="s">
        <v>65</v>
      </c>
      <c r="C5037">
        <v>45094</v>
      </c>
      <c r="D5037" t="s">
        <v>13809</v>
      </c>
      <c r="E5037" t="s">
        <v>32</v>
      </c>
    </row>
    <row r="5038" spans="1:5">
      <c r="A5038" t="s">
        <v>21102</v>
      </c>
      <c r="B5038" t="s">
        <v>65</v>
      </c>
      <c r="C5038">
        <v>45155</v>
      </c>
      <c r="D5038" t="s">
        <v>13810</v>
      </c>
      <c r="E5038" t="s">
        <v>32</v>
      </c>
    </row>
    <row r="5039" spans="1:5">
      <c r="A5039" t="s">
        <v>21103</v>
      </c>
      <c r="B5039" t="s">
        <v>65</v>
      </c>
      <c r="C5039">
        <v>43984</v>
      </c>
      <c r="D5039" t="s">
        <v>13811</v>
      </c>
      <c r="E5039" t="s">
        <v>32</v>
      </c>
    </row>
    <row r="5040" spans="1:5">
      <c r="A5040" t="s">
        <v>21104</v>
      </c>
      <c r="B5040" t="s">
        <v>65</v>
      </c>
      <c r="C5040">
        <v>45113</v>
      </c>
      <c r="D5040" t="s">
        <v>13812</v>
      </c>
      <c r="E5040" t="s">
        <v>32</v>
      </c>
    </row>
    <row r="5041" spans="1:5">
      <c r="A5041" t="s">
        <v>21105</v>
      </c>
      <c r="B5041" t="s">
        <v>65</v>
      </c>
      <c r="C5041">
        <v>45154</v>
      </c>
      <c r="D5041" t="s">
        <v>13813</v>
      </c>
      <c r="E5041" t="s">
        <v>32</v>
      </c>
    </row>
    <row r="5042" spans="1:5">
      <c r="A5042" t="s">
        <v>21106</v>
      </c>
      <c r="B5042" t="s">
        <v>65</v>
      </c>
      <c r="C5042">
        <v>44000</v>
      </c>
      <c r="D5042" t="s">
        <v>13814</v>
      </c>
      <c r="E5042" t="s">
        <v>32</v>
      </c>
    </row>
    <row r="5043" spans="1:5">
      <c r="A5043" t="s">
        <v>21107</v>
      </c>
      <c r="B5043" t="s">
        <v>65</v>
      </c>
      <c r="C5043">
        <v>44001</v>
      </c>
      <c r="D5043" t="s">
        <v>13815</v>
      </c>
      <c r="E5043" t="s">
        <v>32</v>
      </c>
    </row>
    <row r="5044" spans="1:5">
      <c r="A5044" t="s">
        <v>21108</v>
      </c>
      <c r="B5044" t="s">
        <v>65</v>
      </c>
      <c r="C5044">
        <v>45281</v>
      </c>
      <c r="D5044" t="s">
        <v>31967</v>
      </c>
      <c r="E5044" t="s">
        <v>32</v>
      </c>
    </row>
    <row r="5045" spans="1:5">
      <c r="A5045" t="s">
        <v>21109</v>
      </c>
      <c r="B5045" t="s">
        <v>65</v>
      </c>
      <c r="C5045">
        <v>44985</v>
      </c>
      <c r="D5045" t="s">
        <v>13816</v>
      </c>
      <c r="E5045" t="s">
        <v>32</v>
      </c>
    </row>
    <row r="5046" spans="1:5">
      <c r="A5046" t="s">
        <v>21110</v>
      </c>
      <c r="B5046" t="s">
        <v>65</v>
      </c>
      <c r="C5046">
        <v>45092</v>
      </c>
      <c r="D5046" t="s">
        <v>13817</v>
      </c>
      <c r="E5046" t="s">
        <v>32</v>
      </c>
    </row>
    <row r="5047" spans="1:5">
      <c r="A5047" t="s">
        <v>21111</v>
      </c>
      <c r="B5047" t="s">
        <v>65</v>
      </c>
      <c r="C5047">
        <v>45304</v>
      </c>
      <c r="D5047" t="s">
        <v>13818</v>
      </c>
      <c r="E5047" t="s">
        <v>32</v>
      </c>
    </row>
    <row r="5048" spans="1:5">
      <c r="A5048" t="s">
        <v>21112</v>
      </c>
      <c r="B5048" t="s">
        <v>65</v>
      </c>
      <c r="C5048">
        <v>44811</v>
      </c>
      <c r="D5048" t="s">
        <v>13819</v>
      </c>
      <c r="E5048" t="s">
        <v>32</v>
      </c>
    </row>
    <row r="5049" spans="1:5">
      <c r="A5049" t="s">
        <v>21113</v>
      </c>
      <c r="B5049" t="s">
        <v>65</v>
      </c>
      <c r="C5049">
        <v>44551</v>
      </c>
      <c r="D5049" t="s">
        <v>13820</v>
      </c>
      <c r="E5049" t="s">
        <v>32</v>
      </c>
    </row>
    <row r="5050" spans="1:5">
      <c r="A5050" t="s">
        <v>21114</v>
      </c>
      <c r="B5050" t="s">
        <v>65</v>
      </c>
      <c r="C5050">
        <v>44009</v>
      </c>
      <c r="D5050" t="s">
        <v>13821</v>
      </c>
      <c r="E5050" t="s">
        <v>32</v>
      </c>
    </row>
    <row r="5051" spans="1:5">
      <c r="A5051" t="s">
        <v>21115</v>
      </c>
      <c r="B5051" t="s">
        <v>65</v>
      </c>
      <c r="C5051">
        <v>44236</v>
      </c>
      <c r="D5051" t="s">
        <v>13822</v>
      </c>
      <c r="E5051" t="s">
        <v>32</v>
      </c>
    </row>
    <row r="5052" spans="1:5">
      <c r="A5052" t="s">
        <v>21116</v>
      </c>
      <c r="B5052" t="s">
        <v>65</v>
      </c>
      <c r="C5052">
        <v>44010</v>
      </c>
      <c r="D5052" t="s">
        <v>13823</v>
      </c>
      <c r="E5052" t="s">
        <v>32</v>
      </c>
    </row>
    <row r="5053" spans="1:5">
      <c r="A5053" t="s">
        <v>21117</v>
      </c>
      <c r="B5053" t="s">
        <v>65</v>
      </c>
      <c r="C5053">
        <v>44444</v>
      </c>
      <c r="D5053" t="s">
        <v>13824</v>
      </c>
      <c r="E5053" t="s">
        <v>32</v>
      </c>
    </row>
    <row r="5054" spans="1:5">
      <c r="A5054" t="s">
        <v>21118</v>
      </c>
      <c r="B5054" t="s">
        <v>65</v>
      </c>
      <c r="C5054">
        <v>44443</v>
      </c>
      <c r="D5054" t="s">
        <v>13825</v>
      </c>
      <c r="E5054" t="s">
        <v>32</v>
      </c>
    </row>
    <row r="5055" spans="1:5">
      <c r="A5055" t="s">
        <v>21119</v>
      </c>
      <c r="B5055" t="s">
        <v>65</v>
      </c>
      <c r="C5055">
        <v>44441</v>
      </c>
      <c r="D5055" t="s">
        <v>13826</v>
      </c>
      <c r="E5055" t="s">
        <v>32</v>
      </c>
    </row>
    <row r="5056" spans="1:5">
      <c r="A5056" t="s">
        <v>21120</v>
      </c>
      <c r="B5056" t="s">
        <v>65</v>
      </c>
      <c r="C5056">
        <v>44442</v>
      </c>
      <c r="D5056" t="s">
        <v>13827</v>
      </c>
      <c r="E5056" t="s">
        <v>32</v>
      </c>
    </row>
    <row r="5057" spans="1:5">
      <c r="A5057" t="s">
        <v>21121</v>
      </c>
      <c r="B5057" t="s">
        <v>65</v>
      </c>
      <c r="C5057">
        <v>44440</v>
      </c>
      <c r="D5057" t="s">
        <v>13828</v>
      </c>
      <c r="E5057" t="s">
        <v>32</v>
      </c>
    </row>
    <row r="5058" spans="1:5">
      <c r="A5058" t="s">
        <v>21122</v>
      </c>
      <c r="B5058" t="s">
        <v>65</v>
      </c>
      <c r="C5058">
        <v>43983</v>
      </c>
      <c r="D5058" t="s">
        <v>13829</v>
      </c>
      <c r="E5058" t="s">
        <v>32</v>
      </c>
    </row>
    <row r="5059" spans="1:5">
      <c r="A5059" t="s">
        <v>21123</v>
      </c>
      <c r="B5059" t="s">
        <v>65</v>
      </c>
      <c r="C5059">
        <v>44323</v>
      </c>
      <c r="D5059" t="s">
        <v>13830</v>
      </c>
      <c r="E5059" t="s">
        <v>32</v>
      </c>
    </row>
    <row r="5060" spans="1:5">
      <c r="A5060" t="s">
        <v>21124</v>
      </c>
      <c r="B5060" t="s">
        <v>65</v>
      </c>
      <c r="C5060">
        <v>41316</v>
      </c>
      <c r="D5060" t="s">
        <v>13831</v>
      </c>
      <c r="E5060" t="s">
        <v>32</v>
      </c>
    </row>
    <row r="5061" spans="1:5">
      <c r="A5061" t="s">
        <v>21125</v>
      </c>
      <c r="B5061" t="s">
        <v>65</v>
      </c>
      <c r="C5061">
        <v>44287</v>
      </c>
      <c r="D5061" t="s">
        <v>13832</v>
      </c>
      <c r="E5061" t="s">
        <v>32</v>
      </c>
    </row>
    <row r="5062" spans="1:5">
      <c r="A5062" t="s">
        <v>21126</v>
      </c>
      <c r="B5062" t="s">
        <v>65</v>
      </c>
      <c r="C5062">
        <v>44387</v>
      </c>
      <c r="D5062" t="s">
        <v>13833</v>
      </c>
      <c r="E5062" t="s">
        <v>32</v>
      </c>
    </row>
    <row r="5063" spans="1:5">
      <c r="A5063" t="s">
        <v>21127</v>
      </c>
      <c r="B5063" t="s">
        <v>65</v>
      </c>
      <c r="C5063">
        <v>44011</v>
      </c>
      <c r="D5063" t="s">
        <v>13834</v>
      </c>
      <c r="E5063" t="s">
        <v>32</v>
      </c>
    </row>
    <row r="5064" spans="1:5">
      <c r="A5064" t="s">
        <v>21128</v>
      </c>
      <c r="B5064" t="s">
        <v>65</v>
      </c>
      <c r="C5064">
        <v>44012</v>
      </c>
      <c r="D5064" t="s">
        <v>13835</v>
      </c>
      <c r="E5064" t="s">
        <v>32</v>
      </c>
    </row>
    <row r="5065" spans="1:5">
      <c r="A5065" t="s">
        <v>21129</v>
      </c>
      <c r="B5065" t="s">
        <v>65</v>
      </c>
      <c r="C5065">
        <v>44005</v>
      </c>
      <c r="D5065" t="s">
        <v>13836</v>
      </c>
      <c r="E5065" t="s">
        <v>32</v>
      </c>
    </row>
    <row r="5066" spans="1:5">
      <c r="A5066" t="s">
        <v>21130</v>
      </c>
      <c r="B5066" t="s">
        <v>65</v>
      </c>
      <c r="C5066">
        <v>44006</v>
      </c>
      <c r="D5066" t="s">
        <v>13837</v>
      </c>
      <c r="E5066" t="s">
        <v>32</v>
      </c>
    </row>
    <row r="5067" spans="1:5">
      <c r="A5067" t="s">
        <v>21131</v>
      </c>
      <c r="B5067" t="s">
        <v>65</v>
      </c>
      <c r="C5067">
        <v>44772</v>
      </c>
      <c r="D5067" t="s">
        <v>13838</v>
      </c>
      <c r="E5067" t="s">
        <v>32</v>
      </c>
    </row>
    <row r="5068" spans="1:5">
      <c r="A5068" t="s">
        <v>21132</v>
      </c>
      <c r="B5068" t="s">
        <v>65</v>
      </c>
      <c r="C5068">
        <v>44830</v>
      </c>
      <c r="D5068" t="s">
        <v>13839</v>
      </c>
      <c r="E5068" t="s">
        <v>32</v>
      </c>
    </row>
    <row r="5069" spans="1:5">
      <c r="A5069" t="s">
        <v>21133</v>
      </c>
      <c r="B5069" t="s">
        <v>65</v>
      </c>
      <c r="C5069">
        <v>44317</v>
      </c>
      <c r="D5069" t="s">
        <v>13840</v>
      </c>
      <c r="E5069" t="s">
        <v>9</v>
      </c>
    </row>
    <row r="5070" spans="1:5">
      <c r="A5070" t="s">
        <v>21134</v>
      </c>
      <c r="B5070" t="s">
        <v>65</v>
      </c>
      <c r="C5070">
        <v>44316</v>
      </c>
      <c r="D5070" t="s">
        <v>13841</v>
      </c>
      <c r="E5070" t="s">
        <v>32</v>
      </c>
    </row>
    <row r="5071" spans="1:5">
      <c r="A5071" t="s">
        <v>21135</v>
      </c>
      <c r="B5071" t="s">
        <v>65</v>
      </c>
      <c r="C5071">
        <v>43850</v>
      </c>
      <c r="D5071" t="s">
        <v>13842</v>
      </c>
      <c r="E5071" t="s">
        <v>32</v>
      </c>
    </row>
    <row r="5072" spans="1:5">
      <c r="A5072" t="s">
        <v>21136</v>
      </c>
      <c r="B5072" t="s">
        <v>65</v>
      </c>
      <c r="C5072">
        <v>43856</v>
      </c>
      <c r="D5072" t="s">
        <v>13843</v>
      </c>
      <c r="E5072" t="s">
        <v>9</v>
      </c>
    </row>
    <row r="5073" spans="1:5">
      <c r="A5073" t="s">
        <v>21137</v>
      </c>
      <c r="B5073" t="s">
        <v>65</v>
      </c>
      <c r="C5073">
        <v>43728</v>
      </c>
      <c r="D5073" t="s">
        <v>13844</v>
      </c>
      <c r="E5073" t="s">
        <v>12</v>
      </c>
    </row>
    <row r="5074" spans="1:5">
      <c r="A5074" t="s">
        <v>21138</v>
      </c>
      <c r="B5074" t="s">
        <v>65</v>
      </c>
      <c r="C5074">
        <v>43899</v>
      </c>
      <c r="D5074" t="s">
        <v>13845</v>
      </c>
      <c r="E5074" t="s">
        <v>32</v>
      </c>
    </row>
    <row r="5075" spans="1:5">
      <c r="A5075" t="s">
        <v>21139</v>
      </c>
      <c r="B5075" t="s">
        <v>65</v>
      </c>
      <c r="C5075">
        <v>43900</v>
      </c>
      <c r="D5075" t="s">
        <v>13846</v>
      </c>
      <c r="E5075" t="s">
        <v>32</v>
      </c>
    </row>
    <row r="5076" spans="1:5">
      <c r="A5076" t="s">
        <v>21140</v>
      </c>
      <c r="B5076" t="s">
        <v>65</v>
      </c>
      <c r="C5076">
        <v>43901</v>
      </c>
      <c r="D5076" t="s">
        <v>13847</v>
      </c>
      <c r="E5076" t="s">
        <v>32</v>
      </c>
    </row>
    <row r="5077" spans="1:5">
      <c r="A5077" t="s">
        <v>21141</v>
      </c>
      <c r="B5077" t="s">
        <v>65</v>
      </c>
      <c r="C5077">
        <v>43902</v>
      </c>
      <c r="D5077" t="s">
        <v>13848</v>
      </c>
      <c r="E5077" t="s">
        <v>32</v>
      </c>
    </row>
    <row r="5078" spans="1:5">
      <c r="A5078" t="s">
        <v>21142</v>
      </c>
      <c r="B5078" t="s">
        <v>65</v>
      </c>
      <c r="C5078">
        <v>43903</v>
      </c>
      <c r="D5078" t="s">
        <v>13849</v>
      </c>
      <c r="E5078" t="s">
        <v>32</v>
      </c>
    </row>
    <row r="5079" spans="1:5">
      <c r="A5079" t="s">
        <v>21143</v>
      </c>
      <c r="B5079" t="s">
        <v>65</v>
      </c>
      <c r="C5079">
        <v>43904</v>
      </c>
      <c r="D5079" t="s">
        <v>13850</v>
      </c>
      <c r="E5079" t="s">
        <v>32</v>
      </c>
    </row>
    <row r="5080" spans="1:5">
      <c r="A5080" t="s">
        <v>21144</v>
      </c>
      <c r="B5080" t="s">
        <v>65</v>
      </c>
      <c r="C5080">
        <v>43905</v>
      </c>
      <c r="D5080" t="s">
        <v>13851</v>
      </c>
      <c r="E5080" t="s">
        <v>32</v>
      </c>
    </row>
    <row r="5081" spans="1:5">
      <c r="A5081" t="s">
        <v>21145</v>
      </c>
      <c r="B5081" t="s">
        <v>65</v>
      </c>
      <c r="C5081">
        <v>43906</v>
      </c>
      <c r="D5081" t="s">
        <v>13852</v>
      </c>
      <c r="E5081" t="s">
        <v>32</v>
      </c>
    </row>
    <row r="5082" spans="1:5">
      <c r="A5082" t="s">
        <v>21146</v>
      </c>
      <c r="B5082" t="s">
        <v>65</v>
      </c>
      <c r="C5082">
        <v>43855</v>
      </c>
      <c r="D5082" t="s">
        <v>13853</v>
      </c>
      <c r="E5082" t="s">
        <v>32</v>
      </c>
    </row>
    <row r="5083" spans="1:5">
      <c r="A5083" t="s">
        <v>21147</v>
      </c>
      <c r="B5083" t="s">
        <v>65</v>
      </c>
      <c r="C5083">
        <v>43854</v>
      </c>
      <c r="D5083" t="s">
        <v>13854</v>
      </c>
      <c r="E5083" t="s">
        <v>9</v>
      </c>
    </row>
    <row r="5084" spans="1:5">
      <c r="A5084" t="s">
        <v>21148</v>
      </c>
      <c r="B5084" t="s">
        <v>65</v>
      </c>
      <c r="C5084">
        <v>43852</v>
      </c>
      <c r="D5084" t="s">
        <v>13855</v>
      </c>
      <c r="E5084" t="s">
        <v>32</v>
      </c>
    </row>
    <row r="5085" spans="1:5">
      <c r="A5085" t="s">
        <v>21149</v>
      </c>
      <c r="B5085" t="s">
        <v>65</v>
      </c>
      <c r="C5085">
        <v>43851</v>
      </c>
      <c r="D5085" t="s">
        <v>13856</v>
      </c>
      <c r="E5085" t="s">
        <v>32</v>
      </c>
    </row>
    <row r="5086" spans="1:5">
      <c r="A5086" t="s">
        <v>21150</v>
      </c>
      <c r="B5086" t="s">
        <v>65</v>
      </c>
      <c r="C5086">
        <v>43727</v>
      </c>
      <c r="D5086" t="s">
        <v>13857</v>
      </c>
      <c r="E5086" t="s">
        <v>12</v>
      </c>
    </row>
    <row r="5087" spans="1:5">
      <c r="A5087" t="s">
        <v>21151</v>
      </c>
      <c r="B5087" t="s">
        <v>65</v>
      </c>
      <c r="C5087">
        <v>43853</v>
      </c>
      <c r="D5087" t="s">
        <v>13858</v>
      </c>
      <c r="E5087" t="s">
        <v>9</v>
      </c>
    </row>
    <row r="5088" spans="1:5">
      <c r="A5088" t="s">
        <v>21152</v>
      </c>
      <c r="B5088" t="s">
        <v>65</v>
      </c>
      <c r="C5088">
        <v>43729</v>
      </c>
      <c r="D5088" t="s">
        <v>13859</v>
      </c>
      <c r="E5088" t="s">
        <v>12</v>
      </c>
    </row>
    <row r="5089" spans="1:5">
      <c r="A5089" t="s">
        <v>21153</v>
      </c>
      <c r="B5089" t="s">
        <v>65</v>
      </c>
      <c r="C5089">
        <v>43857</v>
      </c>
      <c r="D5089" t="s">
        <v>13860</v>
      </c>
      <c r="E5089" t="s">
        <v>12</v>
      </c>
    </row>
    <row r="5090" spans="1:5">
      <c r="A5090" t="s">
        <v>21154</v>
      </c>
      <c r="B5090" t="s">
        <v>65</v>
      </c>
      <c r="C5090">
        <v>43858</v>
      </c>
      <c r="D5090" t="s">
        <v>13861</v>
      </c>
      <c r="E5090" t="s">
        <v>12</v>
      </c>
    </row>
    <row r="5091" spans="1:5">
      <c r="A5091" t="s">
        <v>21155</v>
      </c>
      <c r="B5091" t="s">
        <v>65</v>
      </c>
      <c r="C5091">
        <v>43859</v>
      </c>
      <c r="D5091" t="s">
        <v>13862</v>
      </c>
      <c r="E5091" t="s">
        <v>12</v>
      </c>
    </row>
    <row r="5092" spans="1:5">
      <c r="A5092" t="s">
        <v>21156</v>
      </c>
      <c r="B5092" t="s">
        <v>65</v>
      </c>
      <c r="C5092">
        <v>43860</v>
      </c>
      <c r="D5092" t="s">
        <v>13863</v>
      </c>
      <c r="E5092" t="s">
        <v>12</v>
      </c>
    </row>
    <row r="5093" spans="1:5">
      <c r="A5093" t="s">
        <v>21157</v>
      </c>
      <c r="B5093" t="s">
        <v>65</v>
      </c>
      <c r="C5093">
        <v>43861</v>
      </c>
      <c r="D5093" t="s">
        <v>13864</v>
      </c>
      <c r="E5093" t="s">
        <v>12</v>
      </c>
    </row>
    <row r="5094" spans="1:5">
      <c r="A5094" t="s">
        <v>21158</v>
      </c>
      <c r="B5094" t="s">
        <v>65</v>
      </c>
      <c r="C5094">
        <v>43862</v>
      </c>
      <c r="D5094" t="s">
        <v>13865</v>
      </c>
      <c r="E5094" t="s">
        <v>12</v>
      </c>
    </row>
    <row r="5095" spans="1:5">
      <c r="A5095" t="s">
        <v>21159</v>
      </c>
      <c r="B5095" t="s">
        <v>65</v>
      </c>
      <c r="C5095">
        <v>43863</v>
      </c>
      <c r="D5095" t="s">
        <v>13866</v>
      </c>
      <c r="E5095" t="s">
        <v>12</v>
      </c>
    </row>
    <row r="5096" spans="1:5">
      <c r="A5096" t="s">
        <v>21160</v>
      </c>
      <c r="B5096" t="s">
        <v>65</v>
      </c>
      <c r="C5096">
        <v>43864</v>
      </c>
      <c r="D5096" t="s">
        <v>13867</v>
      </c>
      <c r="E5096" t="s">
        <v>12</v>
      </c>
    </row>
    <row r="5097" spans="1:5">
      <c r="A5097" t="s">
        <v>21161</v>
      </c>
      <c r="B5097" t="s">
        <v>65</v>
      </c>
      <c r="C5097">
        <v>44027</v>
      </c>
      <c r="D5097" t="s">
        <v>13868</v>
      </c>
      <c r="E5097" t="s">
        <v>32</v>
      </c>
    </row>
    <row r="5098" spans="1:5">
      <c r="A5098" t="s">
        <v>21162</v>
      </c>
      <c r="B5098" t="s">
        <v>65</v>
      </c>
      <c r="C5098">
        <v>43965</v>
      </c>
      <c r="D5098" t="s">
        <v>13869</v>
      </c>
      <c r="E5098" t="s">
        <v>32</v>
      </c>
    </row>
    <row r="5099" spans="1:5">
      <c r="A5099" t="s">
        <v>21163</v>
      </c>
      <c r="B5099" t="s">
        <v>65</v>
      </c>
      <c r="C5099">
        <v>43907</v>
      </c>
      <c r="D5099" t="s">
        <v>13870</v>
      </c>
      <c r="E5099" t="s">
        <v>32</v>
      </c>
    </row>
    <row r="5100" spans="1:5">
      <c r="A5100" t="s">
        <v>21164</v>
      </c>
      <c r="B5100" t="s">
        <v>65</v>
      </c>
      <c r="C5100">
        <v>43915</v>
      </c>
      <c r="D5100" t="s">
        <v>13871</v>
      </c>
      <c r="E5100" t="s">
        <v>32</v>
      </c>
    </row>
    <row r="5101" spans="1:5">
      <c r="A5101" t="s">
        <v>21165</v>
      </c>
      <c r="B5101" t="s">
        <v>65</v>
      </c>
      <c r="C5101">
        <v>43918</v>
      </c>
      <c r="D5101" t="s">
        <v>13872</v>
      </c>
      <c r="E5101" t="s">
        <v>32</v>
      </c>
    </row>
    <row r="5102" spans="1:5">
      <c r="A5102" t="s">
        <v>21166</v>
      </c>
      <c r="B5102" t="s">
        <v>65</v>
      </c>
      <c r="C5102">
        <v>43908</v>
      </c>
      <c r="D5102" t="s">
        <v>13873</v>
      </c>
      <c r="E5102" t="s">
        <v>32</v>
      </c>
    </row>
    <row r="5103" spans="1:5">
      <c r="A5103" t="s">
        <v>21167</v>
      </c>
      <c r="B5103" t="s">
        <v>65</v>
      </c>
      <c r="C5103">
        <v>43909</v>
      </c>
      <c r="D5103" t="s">
        <v>13874</v>
      </c>
      <c r="E5103" t="s">
        <v>32</v>
      </c>
    </row>
    <row r="5104" spans="1:5">
      <c r="A5104" t="s">
        <v>21168</v>
      </c>
      <c r="B5104" t="s">
        <v>65</v>
      </c>
      <c r="C5104">
        <v>43910</v>
      </c>
      <c r="D5104" t="s">
        <v>13875</v>
      </c>
      <c r="E5104" t="s">
        <v>32</v>
      </c>
    </row>
    <row r="5105" spans="1:5">
      <c r="A5105" t="s">
        <v>21169</v>
      </c>
      <c r="B5105" t="s">
        <v>65</v>
      </c>
      <c r="C5105">
        <v>43911</v>
      </c>
      <c r="D5105" t="s">
        <v>13876</v>
      </c>
      <c r="E5105" t="s">
        <v>32</v>
      </c>
    </row>
    <row r="5106" spans="1:5">
      <c r="A5106" t="s">
        <v>21170</v>
      </c>
      <c r="B5106" t="s">
        <v>65</v>
      </c>
      <c r="C5106">
        <v>43912</v>
      </c>
      <c r="D5106" t="s">
        <v>13877</v>
      </c>
      <c r="E5106" t="s">
        <v>32</v>
      </c>
    </row>
    <row r="5107" spans="1:5">
      <c r="A5107" t="s">
        <v>21171</v>
      </c>
      <c r="B5107" t="s">
        <v>65</v>
      </c>
      <c r="C5107">
        <v>43913</v>
      </c>
      <c r="D5107" t="s">
        <v>13878</v>
      </c>
      <c r="E5107" t="s">
        <v>32</v>
      </c>
    </row>
    <row r="5108" spans="1:5">
      <c r="A5108" t="s">
        <v>21172</v>
      </c>
      <c r="B5108" t="s">
        <v>65</v>
      </c>
      <c r="C5108">
        <v>43914</v>
      </c>
      <c r="D5108" t="s">
        <v>13879</v>
      </c>
      <c r="E5108" t="s">
        <v>32</v>
      </c>
    </row>
    <row r="5109" spans="1:5">
      <c r="A5109" t="s">
        <v>21173</v>
      </c>
      <c r="B5109" t="s">
        <v>65</v>
      </c>
      <c r="C5109">
        <v>43916</v>
      </c>
      <c r="D5109" t="s">
        <v>13880</v>
      </c>
      <c r="E5109" t="s">
        <v>32</v>
      </c>
    </row>
    <row r="5110" spans="1:5">
      <c r="A5110" t="s">
        <v>21174</v>
      </c>
      <c r="B5110" t="s">
        <v>65</v>
      </c>
      <c r="C5110">
        <v>43917</v>
      </c>
      <c r="D5110" t="s">
        <v>13881</v>
      </c>
      <c r="E5110" t="s">
        <v>32</v>
      </c>
    </row>
    <row r="5111" spans="1:5">
      <c r="A5111" t="s">
        <v>21175</v>
      </c>
      <c r="B5111" t="s">
        <v>65</v>
      </c>
      <c r="C5111">
        <v>43919</v>
      </c>
      <c r="D5111" t="s">
        <v>13882</v>
      </c>
      <c r="E5111" t="s">
        <v>32</v>
      </c>
    </row>
    <row r="5112" spans="1:5">
      <c r="A5112" t="s">
        <v>21176</v>
      </c>
      <c r="B5112" t="s">
        <v>65</v>
      </c>
      <c r="C5112">
        <v>41806</v>
      </c>
      <c r="D5112" t="s">
        <v>13883</v>
      </c>
      <c r="E5112" t="s">
        <v>32</v>
      </c>
    </row>
    <row r="5113" spans="1:5">
      <c r="A5113" t="s">
        <v>21177</v>
      </c>
      <c r="B5113" t="s">
        <v>65</v>
      </c>
      <c r="C5113">
        <v>41814</v>
      </c>
      <c r="D5113" t="s">
        <v>13884</v>
      </c>
      <c r="E5113" t="s">
        <v>32</v>
      </c>
    </row>
    <row r="5114" spans="1:5">
      <c r="A5114" t="s">
        <v>21178</v>
      </c>
      <c r="B5114" t="s">
        <v>65</v>
      </c>
      <c r="C5114">
        <v>41818</v>
      </c>
      <c r="D5114" t="s">
        <v>13885</v>
      </c>
      <c r="E5114" t="s">
        <v>32</v>
      </c>
    </row>
    <row r="5115" spans="1:5">
      <c r="A5115" t="s">
        <v>21179</v>
      </c>
      <c r="B5115" t="s">
        <v>65</v>
      </c>
      <c r="C5115">
        <v>41807</v>
      </c>
      <c r="D5115" t="s">
        <v>13886</v>
      </c>
      <c r="E5115" t="s">
        <v>32</v>
      </c>
    </row>
    <row r="5116" spans="1:5">
      <c r="A5116" t="s">
        <v>21180</v>
      </c>
      <c r="B5116" t="s">
        <v>65</v>
      </c>
      <c r="C5116">
        <v>41808</v>
      </c>
      <c r="D5116" t="s">
        <v>13887</v>
      </c>
      <c r="E5116" t="s">
        <v>32</v>
      </c>
    </row>
    <row r="5117" spans="1:5">
      <c r="A5117" t="s">
        <v>21181</v>
      </c>
      <c r="B5117" t="s">
        <v>65</v>
      </c>
      <c r="C5117">
        <v>41809</v>
      </c>
      <c r="D5117" t="s">
        <v>13888</v>
      </c>
      <c r="E5117" t="s">
        <v>32</v>
      </c>
    </row>
    <row r="5118" spans="1:5">
      <c r="A5118" t="s">
        <v>21182</v>
      </c>
      <c r="B5118" t="s">
        <v>65</v>
      </c>
      <c r="C5118">
        <v>41811</v>
      </c>
      <c r="D5118" t="s">
        <v>13889</v>
      </c>
      <c r="E5118" t="s">
        <v>32</v>
      </c>
    </row>
    <row r="5119" spans="1:5">
      <c r="A5119" t="s">
        <v>21183</v>
      </c>
      <c r="B5119" t="s">
        <v>65</v>
      </c>
      <c r="C5119">
        <v>41812</v>
      </c>
      <c r="D5119" t="s">
        <v>13890</v>
      </c>
      <c r="E5119" t="s">
        <v>32</v>
      </c>
    </row>
    <row r="5120" spans="1:5">
      <c r="A5120" t="s">
        <v>21184</v>
      </c>
      <c r="B5120" t="s">
        <v>65</v>
      </c>
      <c r="C5120">
        <v>41813</v>
      </c>
      <c r="D5120" t="s">
        <v>13891</v>
      </c>
      <c r="E5120" t="s">
        <v>32</v>
      </c>
    </row>
    <row r="5121" spans="1:5">
      <c r="A5121" t="s">
        <v>21185</v>
      </c>
      <c r="B5121" t="s">
        <v>65</v>
      </c>
      <c r="C5121">
        <v>41815</v>
      </c>
      <c r="D5121" t="s">
        <v>13892</v>
      </c>
      <c r="E5121" t="s">
        <v>32</v>
      </c>
    </row>
    <row r="5122" spans="1:5">
      <c r="A5122" t="s">
        <v>21186</v>
      </c>
      <c r="B5122" t="s">
        <v>65</v>
      </c>
      <c r="C5122">
        <v>41816</v>
      </c>
      <c r="D5122" t="s">
        <v>13893</v>
      </c>
      <c r="E5122" t="s">
        <v>32</v>
      </c>
    </row>
    <row r="5123" spans="1:5">
      <c r="A5123" t="s">
        <v>21187</v>
      </c>
      <c r="B5123" t="s">
        <v>65</v>
      </c>
      <c r="C5123">
        <v>41817</v>
      </c>
      <c r="D5123" t="s">
        <v>13894</v>
      </c>
      <c r="E5123" t="s">
        <v>32</v>
      </c>
    </row>
    <row r="5124" spans="1:5">
      <c r="A5124" t="s">
        <v>21188</v>
      </c>
      <c r="B5124" t="s">
        <v>65</v>
      </c>
      <c r="C5124">
        <v>41819</v>
      </c>
      <c r="D5124" t="s">
        <v>13895</v>
      </c>
      <c r="E5124" t="s">
        <v>32</v>
      </c>
    </row>
    <row r="5125" spans="1:5">
      <c r="A5125" t="s">
        <v>21189</v>
      </c>
      <c r="B5125" t="s">
        <v>65</v>
      </c>
      <c r="C5125">
        <v>43920</v>
      </c>
      <c r="D5125" t="s">
        <v>13896</v>
      </c>
      <c r="E5125" t="s">
        <v>32</v>
      </c>
    </row>
    <row r="5126" spans="1:5">
      <c r="A5126" t="s">
        <v>21190</v>
      </c>
      <c r="B5126" t="s">
        <v>65</v>
      </c>
      <c r="C5126">
        <v>43952</v>
      </c>
      <c r="D5126" t="s">
        <v>13897</v>
      </c>
      <c r="E5126" t="s">
        <v>32</v>
      </c>
    </row>
    <row r="5127" spans="1:5">
      <c r="A5127" t="s">
        <v>21191</v>
      </c>
      <c r="B5127" t="s">
        <v>65</v>
      </c>
      <c r="C5127">
        <v>43921</v>
      </c>
      <c r="D5127" t="s">
        <v>13898</v>
      </c>
      <c r="E5127" t="s">
        <v>32</v>
      </c>
    </row>
    <row r="5128" spans="1:5">
      <c r="A5128" t="s">
        <v>21192</v>
      </c>
      <c r="B5128" t="s">
        <v>65</v>
      </c>
      <c r="C5128">
        <v>43922</v>
      </c>
      <c r="D5128" t="s">
        <v>13899</v>
      </c>
      <c r="E5128" t="s">
        <v>32</v>
      </c>
    </row>
    <row r="5129" spans="1:5">
      <c r="A5129" t="s">
        <v>21193</v>
      </c>
      <c r="B5129" t="s">
        <v>65</v>
      </c>
      <c r="C5129">
        <v>43923</v>
      </c>
      <c r="D5129" t="s">
        <v>13900</v>
      </c>
      <c r="E5129" t="s">
        <v>32</v>
      </c>
    </row>
    <row r="5130" spans="1:5">
      <c r="A5130" t="s">
        <v>21194</v>
      </c>
      <c r="B5130" t="s">
        <v>65</v>
      </c>
      <c r="C5130">
        <v>43924</v>
      </c>
      <c r="D5130" t="s">
        <v>13901</v>
      </c>
      <c r="E5130" t="s">
        <v>32</v>
      </c>
    </row>
    <row r="5131" spans="1:5">
      <c r="A5131" t="s">
        <v>21195</v>
      </c>
      <c r="B5131" t="s">
        <v>65</v>
      </c>
      <c r="C5131">
        <v>43945</v>
      </c>
      <c r="D5131" t="s">
        <v>13902</v>
      </c>
      <c r="E5131" t="s">
        <v>32</v>
      </c>
    </row>
    <row r="5132" spans="1:5">
      <c r="A5132" t="s">
        <v>21196</v>
      </c>
      <c r="B5132" t="s">
        <v>65</v>
      </c>
      <c r="C5132">
        <v>43947</v>
      </c>
      <c r="D5132" t="s">
        <v>13903</v>
      </c>
      <c r="E5132" t="s">
        <v>32</v>
      </c>
    </row>
    <row r="5133" spans="1:5">
      <c r="A5133" t="s">
        <v>21197</v>
      </c>
      <c r="B5133" t="s">
        <v>65</v>
      </c>
      <c r="C5133">
        <v>43950</v>
      </c>
      <c r="D5133" t="s">
        <v>13904</v>
      </c>
      <c r="E5133" t="s">
        <v>32</v>
      </c>
    </row>
    <row r="5134" spans="1:5">
      <c r="A5134" t="s">
        <v>21198</v>
      </c>
      <c r="B5134" t="s">
        <v>65</v>
      </c>
      <c r="C5134">
        <v>43954</v>
      </c>
      <c r="D5134" t="s">
        <v>13905</v>
      </c>
      <c r="E5134" t="s">
        <v>32</v>
      </c>
    </row>
    <row r="5135" spans="1:5">
      <c r="A5135" t="s">
        <v>21199</v>
      </c>
      <c r="B5135" t="s">
        <v>65</v>
      </c>
      <c r="C5135">
        <v>43955</v>
      </c>
      <c r="D5135" t="s">
        <v>13906</v>
      </c>
      <c r="E5135" t="s">
        <v>32</v>
      </c>
    </row>
    <row r="5136" spans="1:5">
      <c r="A5136" t="s">
        <v>21200</v>
      </c>
      <c r="B5136" t="s">
        <v>65</v>
      </c>
      <c r="C5136">
        <v>43956</v>
      </c>
      <c r="D5136" t="s">
        <v>13907</v>
      </c>
      <c r="E5136" t="s">
        <v>32</v>
      </c>
    </row>
    <row r="5137" spans="1:5">
      <c r="A5137" t="s">
        <v>21201</v>
      </c>
      <c r="B5137" t="s">
        <v>65</v>
      </c>
      <c r="C5137">
        <v>43957</v>
      </c>
      <c r="D5137" t="s">
        <v>13908</v>
      </c>
      <c r="E5137" t="s">
        <v>32</v>
      </c>
    </row>
    <row r="5138" spans="1:5">
      <c r="A5138" t="s">
        <v>21202</v>
      </c>
      <c r="B5138" t="s">
        <v>65</v>
      </c>
      <c r="C5138">
        <v>43961</v>
      </c>
      <c r="D5138" t="s">
        <v>13909</v>
      </c>
      <c r="E5138" t="s">
        <v>12</v>
      </c>
    </row>
    <row r="5139" spans="1:5">
      <c r="A5139" t="s">
        <v>21203</v>
      </c>
      <c r="B5139" t="s">
        <v>65</v>
      </c>
      <c r="C5139">
        <v>43959</v>
      </c>
      <c r="D5139" t="s">
        <v>13910</v>
      </c>
      <c r="E5139" t="s">
        <v>12</v>
      </c>
    </row>
    <row r="5140" spans="1:5">
      <c r="A5140" t="s">
        <v>21204</v>
      </c>
      <c r="B5140" t="s">
        <v>65</v>
      </c>
      <c r="C5140">
        <v>43962</v>
      </c>
      <c r="D5140" t="s">
        <v>13911</v>
      </c>
      <c r="E5140" t="s">
        <v>12</v>
      </c>
    </row>
    <row r="5141" spans="1:5">
      <c r="A5141" t="s">
        <v>21205</v>
      </c>
      <c r="B5141" t="s">
        <v>65</v>
      </c>
      <c r="C5141">
        <v>43958</v>
      </c>
      <c r="D5141" t="s">
        <v>13912</v>
      </c>
      <c r="E5141" t="s">
        <v>12</v>
      </c>
    </row>
    <row r="5142" spans="1:5">
      <c r="A5142" t="s">
        <v>21206</v>
      </c>
      <c r="B5142" t="s">
        <v>65</v>
      </c>
      <c r="C5142">
        <v>43960</v>
      </c>
      <c r="D5142" t="s">
        <v>13913</v>
      </c>
      <c r="E5142" t="s">
        <v>12</v>
      </c>
    </row>
    <row r="5143" spans="1:5">
      <c r="A5143" t="s">
        <v>21207</v>
      </c>
      <c r="B5143" t="s">
        <v>65</v>
      </c>
      <c r="C5143">
        <v>44041</v>
      </c>
      <c r="D5143" t="s">
        <v>13914</v>
      </c>
      <c r="E5143" t="s">
        <v>12</v>
      </c>
    </row>
    <row r="5144" spans="1:5">
      <c r="A5144" t="s">
        <v>21208</v>
      </c>
      <c r="B5144" t="s">
        <v>65</v>
      </c>
      <c r="C5144">
        <v>44042</v>
      </c>
      <c r="D5144" t="s">
        <v>13915</v>
      </c>
      <c r="E5144" t="s">
        <v>12</v>
      </c>
    </row>
    <row r="5145" spans="1:5">
      <c r="A5145" t="s">
        <v>21209</v>
      </c>
      <c r="B5145" t="s">
        <v>65</v>
      </c>
      <c r="C5145">
        <v>44043</v>
      </c>
      <c r="D5145" t="s">
        <v>13916</v>
      </c>
      <c r="E5145" t="s">
        <v>12</v>
      </c>
    </row>
    <row r="5146" spans="1:5">
      <c r="A5146" t="s">
        <v>21210</v>
      </c>
      <c r="B5146" t="s">
        <v>65</v>
      </c>
      <c r="C5146">
        <v>41549</v>
      </c>
      <c r="D5146" t="s">
        <v>13917</v>
      </c>
      <c r="E5146" t="s">
        <v>12</v>
      </c>
    </row>
    <row r="5147" spans="1:5">
      <c r="A5147" t="s">
        <v>21211</v>
      </c>
      <c r="B5147" t="s">
        <v>65</v>
      </c>
      <c r="C5147">
        <v>44044</v>
      </c>
      <c r="D5147" t="s">
        <v>13918</v>
      </c>
      <c r="E5147" t="s">
        <v>12</v>
      </c>
    </row>
    <row r="5148" spans="1:5">
      <c r="A5148" t="s">
        <v>21212</v>
      </c>
      <c r="B5148" t="s">
        <v>65</v>
      </c>
      <c r="C5148">
        <v>44046</v>
      </c>
      <c r="D5148" t="s">
        <v>13919</v>
      </c>
      <c r="E5148" t="s">
        <v>12</v>
      </c>
    </row>
    <row r="5149" spans="1:5">
      <c r="A5149" t="s">
        <v>21213</v>
      </c>
      <c r="B5149" t="s">
        <v>65</v>
      </c>
      <c r="C5149">
        <v>43963</v>
      </c>
      <c r="D5149" t="s">
        <v>13920</v>
      </c>
      <c r="E5149" t="s">
        <v>12</v>
      </c>
    </row>
    <row r="5150" spans="1:5">
      <c r="A5150" t="s">
        <v>21214</v>
      </c>
      <c r="B5150" t="s">
        <v>65</v>
      </c>
      <c r="C5150">
        <v>44047</v>
      </c>
      <c r="D5150" t="s">
        <v>13921</v>
      </c>
      <c r="E5150" t="s">
        <v>12</v>
      </c>
    </row>
    <row r="5151" spans="1:5">
      <c r="A5151" t="s">
        <v>21215</v>
      </c>
      <c r="B5151" t="s">
        <v>65</v>
      </c>
      <c r="C5151">
        <v>44336</v>
      </c>
      <c r="D5151" t="s">
        <v>13922</v>
      </c>
      <c r="E5151" t="s">
        <v>32</v>
      </c>
    </row>
    <row r="5152" spans="1:5">
      <c r="A5152" t="s">
        <v>21216</v>
      </c>
      <c r="B5152" t="s">
        <v>65</v>
      </c>
      <c r="C5152">
        <v>41834</v>
      </c>
      <c r="D5152" t="s">
        <v>13923</v>
      </c>
      <c r="E5152" t="s">
        <v>32</v>
      </c>
    </row>
    <row r="5153" spans="1:5">
      <c r="A5153" t="s">
        <v>21217</v>
      </c>
      <c r="B5153" t="s">
        <v>65</v>
      </c>
      <c r="C5153">
        <v>44337</v>
      </c>
      <c r="D5153" t="s">
        <v>13924</v>
      </c>
      <c r="E5153" t="s">
        <v>32</v>
      </c>
    </row>
    <row r="5154" spans="1:5">
      <c r="A5154" t="s">
        <v>21218</v>
      </c>
      <c r="B5154" t="s">
        <v>65</v>
      </c>
      <c r="C5154">
        <v>44344</v>
      </c>
      <c r="D5154" t="s">
        <v>13925</v>
      </c>
      <c r="E5154" t="s">
        <v>32</v>
      </c>
    </row>
    <row r="5155" spans="1:5">
      <c r="A5155" t="s">
        <v>21219</v>
      </c>
      <c r="B5155" t="s">
        <v>65</v>
      </c>
      <c r="C5155">
        <v>44335</v>
      </c>
      <c r="D5155" t="s">
        <v>13926</v>
      </c>
      <c r="E5155" t="s">
        <v>32</v>
      </c>
    </row>
    <row r="5156" spans="1:5">
      <c r="A5156" t="s">
        <v>21220</v>
      </c>
      <c r="B5156" t="s">
        <v>65</v>
      </c>
      <c r="C5156">
        <v>43964</v>
      </c>
      <c r="D5156" t="s">
        <v>13927</v>
      </c>
      <c r="E5156" t="s">
        <v>32</v>
      </c>
    </row>
    <row r="5157" spans="1:5">
      <c r="A5157" t="s">
        <v>21221</v>
      </c>
      <c r="B5157" t="s">
        <v>65</v>
      </c>
      <c r="C5157">
        <v>44334</v>
      </c>
      <c r="D5157" t="s">
        <v>13928</v>
      </c>
      <c r="E5157" t="s">
        <v>32</v>
      </c>
    </row>
    <row r="5158" spans="1:5">
      <c r="A5158" t="s">
        <v>21222</v>
      </c>
      <c r="B5158" t="s">
        <v>65</v>
      </c>
      <c r="C5158">
        <v>44338</v>
      </c>
      <c r="D5158" t="s">
        <v>13929</v>
      </c>
      <c r="E5158" t="s">
        <v>32</v>
      </c>
    </row>
    <row r="5159" spans="1:5">
      <c r="A5159" t="s">
        <v>21223</v>
      </c>
      <c r="B5159" t="s">
        <v>65</v>
      </c>
      <c r="C5159">
        <v>44339</v>
      </c>
      <c r="D5159" t="s">
        <v>13930</v>
      </c>
      <c r="E5159" t="s">
        <v>32</v>
      </c>
    </row>
    <row r="5160" spans="1:5">
      <c r="A5160" t="s">
        <v>21224</v>
      </c>
      <c r="B5160" t="s">
        <v>65</v>
      </c>
      <c r="C5160">
        <v>44340</v>
      </c>
      <c r="D5160" t="s">
        <v>13931</v>
      </c>
      <c r="E5160" t="s">
        <v>32</v>
      </c>
    </row>
    <row r="5161" spans="1:5">
      <c r="A5161" t="s">
        <v>21225</v>
      </c>
      <c r="B5161" t="s">
        <v>65</v>
      </c>
      <c r="C5161">
        <v>44341</v>
      </c>
      <c r="D5161" t="s">
        <v>13932</v>
      </c>
      <c r="E5161" t="s">
        <v>32</v>
      </c>
    </row>
    <row r="5162" spans="1:5">
      <c r="A5162" t="s">
        <v>21226</v>
      </c>
      <c r="B5162" t="s">
        <v>65</v>
      </c>
      <c r="C5162">
        <v>44342</v>
      </c>
      <c r="D5162" t="s">
        <v>13933</v>
      </c>
      <c r="E5162" t="s">
        <v>32</v>
      </c>
    </row>
    <row r="5163" spans="1:5">
      <c r="A5163" t="s">
        <v>21227</v>
      </c>
      <c r="B5163" t="s">
        <v>65</v>
      </c>
      <c r="C5163">
        <v>44343</v>
      </c>
      <c r="D5163" t="s">
        <v>13934</v>
      </c>
      <c r="E5163" t="s">
        <v>32</v>
      </c>
    </row>
    <row r="5164" spans="1:5">
      <c r="A5164" t="s">
        <v>21228</v>
      </c>
      <c r="B5164" t="s">
        <v>65</v>
      </c>
      <c r="C5164">
        <v>43966</v>
      </c>
      <c r="D5164" t="s">
        <v>13935</v>
      </c>
      <c r="E5164" t="s">
        <v>32</v>
      </c>
    </row>
    <row r="5165" spans="1:5">
      <c r="A5165" t="s">
        <v>21229</v>
      </c>
      <c r="B5165" t="s">
        <v>65</v>
      </c>
      <c r="C5165">
        <v>43967</v>
      </c>
      <c r="D5165" t="s">
        <v>13936</v>
      </c>
      <c r="E5165" t="s">
        <v>32</v>
      </c>
    </row>
    <row r="5166" spans="1:5">
      <c r="A5166" t="s">
        <v>21230</v>
      </c>
      <c r="B5166" t="s">
        <v>65</v>
      </c>
      <c r="C5166">
        <v>43968</v>
      </c>
      <c r="D5166" t="s">
        <v>13937</v>
      </c>
      <c r="E5166" t="s">
        <v>32</v>
      </c>
    </row>
    <row r="5167" spans="1:5">
      <c r="A5167" t="s">
        <v>21231</v>
      </c>
      <c r="B5167" t="s">
        <v>65</v>
      </c>
      <c r="C5167">
        <v>43970</v>
      </c>
      <c r="D5167" t="s">
        <v>13938</v>
      </c>
      <c r="E5167" t="s">
        <v>32</v>
      </c>
    </row>
    <row r="5168" spans="1:5">
      <c r="A5168" t="s">
        <v>21232</v>
      </c>
      <c r="B5168" t="s">
        <v>65</v>
      </c>
      <c r="C5168">
        <v>43969</v>
      </c>
      <c r="D5168" t="s">
        <v>13939</v>
      </c>
      <c r="E5168" t="s">
        <v>32</v>
      </c>
    </row>
    <row r="5169" spans="1:5">
      <c r="A5169" t="s">
        <v>21233</v>
      </c>
      <c r="B5169" t="s">
        <v>65</v>
      </c>
      <c r="C5169">
        <v>44021</v>
      </c>
      <c r="D5169" t="s">
        <v>13940</v>
      </c>
      <c r="E5169" t="s">
        <v>32</v>
      </c>
    </row>
    <row r="5170" spans="1:5">
      <c r="A5170" t="s">
        <v>21234</v>
      </c>
      <c r="B5170" t="s">
        <v>65</v>
      </c>
      <c r="C5170">
        <v>44022</v>
      </c>
      <c r="D5170" t="s">
        <v>13941</v>
      </c>
      <c r="E5170" t="s">
        <v>32</v>
      </c>
    </row>
    <row r="5171" spans="1:5">
      <c r="A5171" t="s">
        <v>21235</v>
      </c>
      <c r="B5171" t="s">
        <v>65</v>
      </c>
      <c r="C5171">
        <v>44023</v>
      </c>
      <c r="D5171" t="s">
        <v>13942</v>
      </c>
      <c r="E5171" t="s">
        <v>32</v>
      </c>
    </row>
    <row r="5172" spans="1:5">
      <c r="A5172" t="s">
        <v>21236</v>
      </c>
      <c r="B5172" t="s">
        <v>65</v>
      </c>
      <c r="C5172">
        <v>44024</v>
      </c>
      <c r="D5172" t="s">
        <v>13943</v>
      </c>
      <c r="E5172" t="s">
        <v>32</v>
      </c>
    </row>
    <row r="5173" spans="1:5">
      <c r="A5173" t="s">
        <v>21237</v>
      </c>
      <c r="B5173" t="s">
        <v>65</v>
      </c>
      <c r="C5173">
        <v>44025</v>
      </c>
      <c r="D5173" t="s">
        <v>13944</v>
      </c>
      <c r="E5173" t="s">
        <v>32</v>
      </c>
    </row>
    <row r="5174" spans="1:5">
      <c r="A5174" t="s">
        <v>21238</v>
      </c>
      <c r="B5174" t="s">
        <v>65</v>
      </c>
      <c r="C5174">
        <v>44048</v>
      </c>
      <c r="D5174" t="s">
        <v>13945</v>
      </c>
      <c r="E5174" t="s">
        <v>32</v>
      </c>
    </row>
    <row r="5175" spans="1:5">
      <c r="A5175" t="s">
        <v>21239</v>
      </c>
      <c r="B5175" t="s">
        <v>65</v>
      </c>
      <c r="C5175">
        <v>44026</v>
      </c>
      <c r="D5175" t="s">
        <v>13946</v>
      </c>
      <c r="E5175" t="s">
        <v>32</v>
      </c>
    </row>
    <row r="5176" spans="1:5">
      <c r="A5176" t="s">
        <v>21240</v>
      </c>
      <c r="B5176" t="s">
        <v>65</v>
      </c>
      <c r="C5176">
        <v>44028</v>
      </c>
      <c r="D5176" t="s">
        <v>13947</v>
      </c>
      <c r="E5176" t="s">
        <v>32</v>
      </c>
    </row>
    <row r="5177" spans="1:5">
      <c r="A5177" t="s">
        <v>21241</v>
      </c>
      <c r="B5177" t="s">
        <v>65</v>
      </c>
      <c r="C5177">
        <v>44029</v>
      </c>
      <c r="D5177" t="s">
        <v>13948</v>
      </c>
      <c r="E5177" t="s">
        <v>32</v>
      </c>
    </row>
    <row r="5178" spans="1:5">
      <c r="A5178" t="s">
        <v>21242</v>
      </c>
      <c r="B5178" t="s">
        <v>65</v>
      </c>
      <c r="C5178">
        <v>44030</v>
      </c>
      <c r="D5178" t="s">
        <v>13949</v>
      </c>
      <c r="E5178" t="s">
        <v>32</v>
      </c>
    </row>
    <row r="5179" spans="1:5">
      <c r="A5179" t="s">
        <v>21243</v>
      </c>
      <c r="B5179" t="s">
        <v>65</v>
      </c>
      <c r="C5179">
        <v>44031</v>
      </c>
      <c r="D5179" t="s">
        <v>13950</v>
      </c>
      <c r="E5179" t="s">
        <v>32</v>
      </c>
    </row>
    <row r="5180" spans="1:5">
      <c r="A5180" t="s">
        <v>21244</v>
      </c>
      <c r="B5180" t="s">
        <v>65</v>
      </c>
      <c r="C5180">
        <v>44032</v>
      </c>
      <c r="D5180" t="s">
        <v>13951</v>
      </c>
      <c r="E5180" t="s">
        <v>32</v>
      </c>
    </row>
    <row r="5181" spans="1:5">
      <c r="A5181" t="s">
        <v>21245</v>
      </c>
      <c r="B5181" t="s">
        <v>65</v>
      </c>
      <c r="C5181">
        <v>44033</v>
      </c>
      <c r="D5181" t="s">
        <v>13952</v>
      </c>
      <c r="E5181" t="s">
        <v>32</v>
      </c>
    </row>
    <row r="5182" spans="1:5">
      <c r="A5182" t="s">
        <v>21246</v>
      </c>
      <c r="B5182" t="s">
        <v>65</v>
      </c>
      <c r="C5182">
        <v>44034</v>
      </c>
      <c r="D5182" t="s">
        <v>13953</v>
      </c>
      <c r="E5182" t="s">
        <v>32</v>
      </c>
    </row>
    <row r="5183" spans="1:5">
      <c r="A5183" t="s">
        <v>21247</v>
      </c>
      <c r="B5183" t="s">
        <v>65</v>
      </c>
      <c r="C5183">
        <v>44035</v>
      </c>
      <c r="D5183" t="s">
        <v>13954</v>
      </c>
      <c r="E5183" t="s">
        <v>32</v>
      </c>
    </row>
    <row r="5184" spans="1:5">
      <c r="A5184" t="s">
        <v>21248</v>
      </c>
      <c r="B5184" t="s">
        <v>65</v>
      </c>
      <c r="C5184">
        <v>44036</v>
      </c>
      <c r="D5184" t="s">
        <v>13955</v>
      </c>
      <c r="E5184" t="s">
        <v>32</v>
      </c>
    </row>
    <row r="5185" spans="1:5">
      <c r="A5185" t="s">
        <v>21249</v>
      </c>
      <c r="B5185" t="s">
        <v>65</v>
      </c>
      <c r="C5185">
        <v>44037</v>
      </c>
      <c r="D5185" t="s">
        <v>13956</v>
      </c>
      <c r="E5185" t="s">
        <v>32</v>
      </c>
    </row>
    <row r="5186" spans="1:5">
      <c r="A5186" t="s">
        <v>21250</v>
      </c>
      <c r="B5186" t="s">
        <v>65</v>
      </c>
      <c r="C5186">
        <v>44038</v>
      </c>
      <c r="D5186" t="s">
        <v>13957</v>
      </c>
      <c r="E5186" t="s">
        <v>32</v>
      </c>
    </row>
    <row r="5187" spans="1:5">
      <c r="A5187" t="s">
        <v>21251</v>
      </c>
      <c r="B5187" t="s">
        <v>65</v>
      </c>
      <c r="C5187">
        <v>44039</v>
      </c>
      <c r="D5187" t="s">
        <v>13958</v>
      </c>
      <c r="E5187" t="s">
        <v>32</v>
      </c>
    </row>
    <row r="5188" spans="1:5">
      <c r="A5188" t="s">
        <v>21252</v>
      </c>
      <c r="B5188" t="s">
        <v>65</v>
      </c>
      <c r="C5188">
        <v>44040</v>
      </c>
      <c r="D5188" t="s">
        <v>13959</v>
      </c>
      <c r="E5188" t="s">
        <v>32</v>
      </c>
    </row>
    <row r="5189" spans="1:5">
      <c r="A5189" t="s">
        <v>21253</v>
      </c>
      <c r="B5189" t="s">
        <v>65</v>
      </c>
      <c r="C5189">
        <v>44725</v>
      </c>
      <c r="D5189" t="s">
        <v>13960</v>
      </c>
      <c r="E5189" t="s">
        <v>32</v>
      </c>
    </row>
    <row r="5190" spans="1:5">
      <c r="A5190" t="s">
        <v>21254</v>
      </c>
      <c r="B5190" t="s">
        <v>65</v>
      </c>
      <c r="C5190">
        <v>44726</v>
      </c>
      <c r="D5190" t="s">
        <v>13961</v>
      </c>
      <c r="E5190" t="s">
        <v>32</v>
      </c>
    </row>
    <row r="5191" spans="1:5">
      <c r="A5191" t="s">
        <v>21255</v>
      </c>
      <c r="B5191" t="s">
        <v>65</v>
      </c>
      <c r="C5191">
        <v>44719</v>
      </c>
      <c r="D5191" t="s">
        <v>13962</v>
      </c>
      <c r="E5191" t="s">
        <v>12</v>
      </c>
    </row>
    <row r="5192" spans="1:5">
      <c r="A5192" t="s">
        <v>21256</v>
      </c>
      <c r="B5192" t="s">
        <v>65</v>
      </c>
      <c r="C5192">
        <v>44720</v>
      </c>
      <c r="D5192" t="s">
        <v>13963</v>
      </c>
      <c r="E5192" t="s">
        <v>12</v>
      </c>
    </row>
    <row r="5193" spans="1:5">
      <c r="A5193" t="s">
        <v>21257</v>
      </c>
      <c r="B5193" t="s">
        <v>65</v>
      </c>
      <c r="C5193">
        <v>44724</v>
      </c>
      <c r="D5193" t="s">
        <v>13964</v>
      </c>
      <c r="E5193" t="s">
        <v>32</v>
      </c>
    </row>
    <row r="5194" spans="1:5">
      <c r="A5194" t="s">
        <v>21258</v>
      </c>
      <c r="B5194" t="s">
        <v>65</v>
      </c>
      <c r="C5194">
        <v>44723</v>
      </c>
      <c r="D5194" t="s">
        <v>13965</v>
      </c>
      <c r="E5194" t="s">
        <v>32</v>
      </c>
    </row>
    <row r="5195" spans="1:5">
      <c r="A5195" t="s">
        <v>21259</v>
      </c>
      <c r="B5195" t="s">
        <v>65</v>
      </c>
      <c r="C5195">
        <v>44727</v>
      </c>
      <c r="D5195" t="s">
        <v>13966</v>
      </c>
      <c r="E5195" t="s">
        <v>32</v>
      </c>
    </row>
    <row r="5196" spans="1:5">
      <c r="A5196" t="s">
        <v>21260</v>
      </c>
      <c r="B5196" t="s">
        <v>65</v>
      </c>
      <c r="C5196">
        <v>44721</v>
      </c>
      <c r="D5196" t="s">
        <v>13967</v>
      </c>
      <c r="E5196" t="s">
        <v>32</v>
      </c>
    </row>
    <row r="5197" spans="1:5">
      <c r="A5197" t="s">
        <v>21261</v>
      </c>
      <c r="B5197" t="s">
        <v>65</v>
      </c>
      <c r="C5197">
        <v>44728</v>
      </c>
      <c r="D5197" t="s">
        <v>13968</v>
      </c>
      <c r="E5197" t="s">
        <v>32</v>
      </c>
    </row>
    <row r="5198" spans="1:5">
      <c r="A5198" t="s">
        <v>21262</v>
      </c>
      <c r="B5198" t="s">
        <v>65</v>
      </c>
      <c r="C5198">
        <v>44715</v>
      </c>
      <c r="D5198" t="s">
        <v>13969</v>
      </c>
      <c r="E5198" t="s">
        <v>32</v>
      </c>
    </row>
    <row r="5199" spans="1:5">
      <c r="A5199" t="s">
        <v>21263</v>
      </c>
      <c r="B5199" t="s">
        <v>65</v>
      </c>
      <c r="C5199">
        <v>44713</v>
      </c>
      <c r="D5199" t="s">
        <v>13970</v>
      </c>
      <c r="E5199" t="s">
        <v>32</v>
      </c>
    </row>
    <row r="5200" spans="1:5">
      <c r="A5200" t="s">
        <v>21264</v>
      </c>
      <c r="B5200" t="s">
        <v>65</v>
      </c>
      <c r="C5200">
        <v>44709</v>
      </c>
      <c r="D5200" t="s">
        <v>13971</v>
      </c>
      <c r="E5200" t="s">
        <v>32</v>
      </c>
    </row>
    <row r="5201" spans="1:5">
      <c r="A5201" t="s">
        <v>21265</v>
      </c>
      <c r="B5201" t="s">
        <v>65</v>
      </c>
      <c r="C5201">
        <v>44714</v>
      </c>
      <c r="D5201" t="s">
        <v>13972</v>
      </c>
      <c r="E5201" t="s">
        <v>32</v>
      </c>
    </row>
    <row r="5202" spans="1:5">
      <c r="A5202" t="s">
        <v>21266</v>
      </c>
      <c r="B5202" t="s">
        <v>65</v>
      </c>
      <c r="C5202">
        <v>44710</v>
      </c>
      <c r="D5202" t="s">
        <v>13973</v>
      </c>
      <c r="E5202" t="s">
        <v>32</v>
      </c>
    </row>
    <row r="5203" spans="1:5">
      <c r="A5203" t="s">
        <v>21267</v>
      </c>
      <c r="B5203" t="s">
        <v>65</v>
      </c>
      <c r="C5203">
        <v>44711</v>
      </c>
      <c r="D5203" t="s">
        <v>13974</v>
      </c>
      <c r="E5203" t="s">
        <v>32</v>
      </c>
    </row>
    <row r="5204" spans="1:5">
      <c r="A5204" t="s">
        <v>21268</v>
      </c>
      <c r="B5204" t="s">
        <v>65</v>
      </c>
      <c r="C5204">
        <v>44712</v>
      </c>
      <c r="D5204" t="s">
        <v>13975</v>
      </c>
      <c r="E5204" t="s">
        <v>32</v>
      </c>
    </row>
    <row r="5205" spans="1:5">
      <c r="A5205" t="s">
        <v>21269</v>
      </c>
      <c r="B5205" t="s">
        <v>65</v>
      </c>
      <c r="C5205">
        <v>44722</v>
      </c>
      <c r="D5205" t="s">
        <v>13976</v>
      </c>
      <c r="E5205" t="s">
        <v>32</v>
      </c>
    </row>
    <row r="5206" spans="1:5">
      <c r="A5206" t="s">
        <v>21270</v>
      </c>
      <c r="B5206" t="s">
        <v>65</v>
      </c>
      <c r="C5206">
        <v>44969</v>
      </c>
      <c r="D5206" t="s">
        <v>13977</v>
      </c>
      <c r="E5206" t="s">
        <v>32</v>
      </c>
    </row>
    <row r="5207" spans="1:5">
      <c r="A5207" t="s">
        <v>21271</v>
      </c>
      <c r="B5207" t="s">
        <v>65</v>
      </c>
      <c r="C5207">
        <v>44718</v>
      </c>
      <c r="D5207" t="s">
        <v>13978</v>
      </c>
      <c r="E5207" t="s">
        <v>32</v>
      </c>
    </row>
    <row r="5208" spans="1:5">
      <c r="A5208" t="s">
        <v>21272</v>
      </c>
      <c r="B5208" t="s">
        <v>65</v>
      </c>
      <c r="C5208">
        <v>44717</v>
      </c>
      <c r="D5208" t="s">
        <v>13979</v>
      </c>
      <c r="E5208" t="s">
        <v>32</v>
      </c>
    </row>
    <row r="5209" spans="1:5">
      <c r="A5209" t="s">
        <v>21273</v>
      </c>
      <c r="B5209" t="s">
        <v>65</v>
      </c>
      <c r="C5209">
        <v>41963</v>
      </c>
      <c r="D5209" t="s">
        <v>13980</v>
      </c>
      <c r="E5209" t="s">
        <v>12</v>
      </c>
    </row>
    <row r="5210" spans="1:5">
      <c r="A5210" t="s">
        <v>21274</v>
      </c>
      <c r="B5210" t="s">
        <v>65</v>
      </c>
      <c r="C5210">
        <v>41961</v>
      </c>
      <c r="D5210" t="s">
        <v>13981</v>
      </c>
      <c r="E5210" t="s">
        <v>32</v>
      </c>
    </row>
    <row r="5211" spans="1:5">
      <c r="A5211" t="s">
        <v>21275</v>
      </c>
      <c r="B5211" t="s">
        <v>65</v>
      </c>
      <c r="C5211">
        <v>45140</v>
      </c>
      <c r="D5211" t="s">
        <v>13982</v>
      </c>
      <c r="E5211" t="s">
        <v>32</v>
      </c>
    </row>
    <row r="5212" spans="1:5">
      <c r="A5212" t="s">
        <v>21276</v>
      </c>
      <c r="B5212" t="s">
        <v>65</v>
      </c>
      <c r="C5212">
        <v>45139</v>
      </c>
      <c r="D5212" t="s">
        <v>13983</v>
      </c>
      <c r="E5212" t="s">
        <v>32</v>
      </c>
    </row>
    <row r="5213" spans="1:5">
      <c r="A5213" t="s">
        <v>21277</v>
      </c>
      <c r="B5213" t="s">
        <v>65</v>
      </c>
      <c r="C5213">
        <v>41956</v>
      </c>
      <c r="D5213" t="s">
        <v>13984</v>
      </c>
      <c r="E5213" t="s">
        <v>12</v>
      </c>
    </row>
    <row r="5214" spans="1:5">
      <c r="A5214" t="s">
        <v>21278</v>
      </c>
      <c r="B5214" t="s">
        <v>65</v>
      </c>
      <c r="C5214">
        <v>45135</v>
      </c>
      <c r="D5214" t="s">
        <v>13985</v>
      </c>
      <c r="E5214" t="s">
        <v>11456</v>
      </c>
    </row>
    <row r="5215" spans="1:5">
      <c r="A5215" t="s">
        <v>21279</v>
      </c>
      <c r="B5215" t="s">
        <v>65</v>
      </c>
      <c r="C5215">
        <v>45136</v>
      </c>
      <c r="D5215" t="s">
        <v>13986</v>
      </c>
      <c r="E5215" t="s">
        <v>11456</v>
      </c>
    </row>
    <row r="5216" spans="1:5">
      <c r="A5216" t="s">
        <v>21280</v>
      </c>
      <c r="B5216" t="s">
        <v>65</v>
      </c>
      <c r="C5216">
        <v>45137</v>
      </c>
      <c r="D5216" t="s">
        <v>13987</v>
      </c>
      <c r="E5216" t="s">
        <v>11456</v>
      </c>
    </row>
    <row r="5217" spans="1:5">
      <c r="A5217" t="s">
        <v>21281</v>
      </c>
      <c r="B5217" t="s">
        <v>65</v>
      </c>
      <c r="C5217">
        <v>45138</v>
      </c>
      <c r="D5217" t="s">
        <v>13988</v>
      </c>
      <c r="E5217" t="s">
        <v>13989</v>
      </c>
    </row>
    <row r="5218" spans="1:5">
      <c r="A5218" t="s">
        <v>21282</v>
      </c>
      <c r="B5218" t="s">
        <v>65</v>
      </c>
      <c r="C5218">
        <v>41949</v>
      </c>
      <c r="D5218" t="s">
        <v>13990</v>
      </c>
      <c r="E5218" t="s">
        <v>32</v>
      </c>
    </row>
    <row r="5219" spans="1:5">
      <c r="A5219" t="s">
        <v>21283</v>
      </c>
      <c r="B5219" t="s">
        <v>65</v>
      </c>
      <c r="C5219">
        <v>41948</v>
      </c>
      <c r="D5219" t="s">
        <v>13991</v>
      </c>
      <c r="E5219" t="s">
        <v>32</v>
      </c>
    </row>
    <row r="5220" spans="1:5">
      <c r="A5220" t="s">
        <v>21284</v>
      </c>
      <c r="B5220" t="s">
        <v>65</v>
      </c>
      <c r="C5220">
        <v>44345</v>
      </c>
      <c r="D5220" t="s">
        <v>13992</v>
      </c>
      <c r="E5220" t="s">
        <v>12</v>
      </c>
    </row>
    <row r="5221" spans="1:5">
      <c r="A5221" t="s">
        <v>21285</v>
      </c>
      <c r="B5221" t="s">
        <v>65</v>
      </c>
      <c r="C5221">
        <v>44309</v>
      </c>
      <c r="D5221" t="s">
        <v>13993</v>
      </c>
      <c r="E5221" t="s">
        <v>32</v>
      </c>
    </row>
    <row r="5222" spans="1:5">
      <c r="A5222" t="s">
        <v>21286</v>
      </c>
      <c r="B5222" t="s">
        <v>65</v>
      </c>
      <c r="C5222">
        <v>44284</v>
      </c>
      <c r="D5222" t="s">
        <v>13994</v>
      </c>
      <c r="E5222" t="s">
        <v>32</v>
      </c>
    </row>
    <row r="5223" spans="1:5">
      <c r="A5223" t="s">
        <v>21287</v>
      </c>
      <c r="B5223" t="s">
        <v>65</v>
      </c>
      <c r="C5223">
        <v>44301</v>
      </c>
      <c r="D5223" t="s">
        <v>13995</v>
      </c>
      <c r="E5223" t="s">
        <v>32</v>
      </c>
    </row>
    <row r="5224" spans="1:5">
      <c r="A5224" t="s">
        <v>21288</v>
      </c>
      <c r="B5224" t="s">
        <v>65</v>
      </c>
      <c r="C5224">
        <v>44273</v>
      </c>
      <c r="D5224" t="s">
        <v>13996</v>
      </c>
      <c r="E5224" t="s">
        <v>32</v>
      </c>
    </row>
    <row r="5225" spans="1:5">
      <c r="A5225" t="s">
        <v>21289</v>
      </c>
      <c r="B5225" t="s">
        <v>65</v>
      </c>
      <c r="C5225">
        <v>39379</v>
      </c>
      <c r="D5225" t="s">
        <v>13997</v>
      </c>
      <c r="E5225" t="s">
        <v>32</v>
      </c>
    </row>
    <row r="5226" spans="1:5">
      <c r="A5226" t="s">
        <v>21290</v>
      </c>
      <c r="B5226" t="s">
        <v>65</v>
      </c>
      <c r="C5226">
        <v>41952</v>
      </c>
      <c r="D5226" t="s">
        <v>13998</v>
      </c>
      <c r="E5226" t="s">
        <v>32</v>
      </c>
    </row>
    <row r="5227" spans="1:5">
      <c r="A5227" t="s">
        <v>21291</v>
      </c>
      <c r="B5227" t="s">
        <v>65</v>
      </c>
      <c r="C5227">
        <v>41950</v>
      </c>
      <c r="D5227" t="s">
        <v>13999</v>
      </c>
      <c r="E5227" t="s">
        <v>32</v>
      </c>
    </row>
    <row r="5228" spans="1:5">
      <c r="A5228" t="s">
        <v>21292</v>
      </c>
      <c r="B5228" t="s">
        <v>65</v>
      </c>
      <c r="C5228">
        <v>41947</v>
      </c>
      <c r="D5228" t="s">
        <v>14000</v>
      </c>
      <c r="E5228" t="s">
        <v>32</v>
      </c>
    </row>
    <row r="5229" spans="1:5">
      <c r="A5229" t="s">
        <v>21293</v>
      </c>
      <c r="B5229" t="s">
        <v>65</v>
      </c>
      <c r="C5229">
        <v>41957</v>
      </c>
      <c r="D5229" t="s">
        <v>14001</v>
      </c>
      <c r="E5229" t="s">
        <v>32</v>
      </c>
    </row>
    <row r="5230" spans="1:5">
      <c r="A5230" t="s">
        <v>21294</v>
      </c>
      <c r="B5230" t="s">
        <v>65</v>
      </c>
      <c r="C5230">
        <v>41946</v>
      </c>
      <c r="D5230" t="s">
        <v>14002</v>
      </c>
      <c r="E5230" t="s">
        <v>32</v>
      </c>
    </row>
    <row r="5231" spans="1:5">
      <c r="A5231" t="s">
        <v>21295</v>
      </c>
      <c r="B5231" t="s">
        <v>65</v>
      </c>
      <c r="C5231">
        <v>41962</v>
      </c>
      <c r="D5231" t="s">
        <v>14003</v>
      </c>
      <c r="E5231" t="s">
        <v>9</v>
      </c>
    </row>
    <row r="5232" spans="1:5">
      <c r="A5232" t="s">
        <v>21296</v>
      </c>
      <c r="B5232" t="s">
        <v>65</v>
      </c>
      <c r="C5232">
        <v>41958</v>
      </c>
      <c r="D5232" t="s">
        <v>14004</v>
      </c>
      <c r="E5232" t="s">
        <v>32</v>
      </c>
    </row>
    <row r="5233" spans="1:5">
      <c r="A5233" t="s">
        <v>21297</v>
      </c>
      <c r="B5233" t="s">
        <v>65</v>
      </c>
      <c r="C5233">
        <v>41959</v>
      </c>
      <c r="D5233" t="s">
        <v>14005</v>
      </c>
      <c r="E5233" t="s">
        <v>32</v>
      </c>
    </row>
    <row r="5234" spans="1:5">
      <c r="A5234" t="s">
        <v>21298</v>
      </c>
      <c r="B5234" t="s">
        <v>65</v>
      </c>
      <c r="C5234">
        <v>41960</v>
      </c>
      <c r="D5234" t="s">
        <v>14006</v>
      </c>
      <c r="E5234" t="s">
        <v>32</v>
      </c>
    </row>
    <row r="5235" spans="1:5">
      <c r="A5235" t="s">
        <v>21299</v>
      </c>
      <c r="B5235" t="s">
        <v>65</v>
      </c>
      <c r="C5235">
        <v>45143</v>
      </c>
      <c r="D5235" t="s">
        <v>14007</v>
      </c>
      <c r="E5235" t="s">
        <v>9</v>
      </c>
    </row>
    <row r="5236" spans="1:5">
      <c r="A5236" t="s">
        <v>21300</v>
      </c>
      <c r="B5236" t="s">
        <v>65</v>
      </c>
      <c r="C5236">
        <v>45142</v>
      </c>
      <c r="D5236" t="s">
        <v>14008</v>
      </c>
      <c r="E5236" t="s">
        <v>12</v>
      </c>
    </row>
    <row r="5237" spans="1:5">
      <c r="A5237" t="s">
        <v>21301</v>
      </c>
      <c r="B5237" t="s">
        <v>65</v>
      </c>
      <c r="C5237">
        <v>44346</v>
      </c>
      <c r="D5237" t="s">
        <v>14009</v>
      </c>
      <c r="E5237" t="s">
        <v>9</v>
      </c>
    </row>
    <row r="5238" spans="1:5">
      <c r="A5238" t="s">
        <v>21302</v>
      </c>
      <c r="B5238" t="s">
        <v>65</v>
      </c>
      <c r="C5238">
        <v>44049</v>
      </c>
      <c r="D5238" t="s">
        <v>14010</v>
      </c>
      <c r="E5238" t="s">
        <v>32</v>
      </c>
    </row>
    <row r="5239" spans="1:5">
      <c r="A5239" t="s">
        <v>21303</v>
      </c>
      <c r="B5239" t="s">
        <v>65</v>
      </c>
      <c r="C5239">
        <v>43865</v>
      </c>
      <c r="D5239" t="s">
        <v>14011</v>
      </c>
      <c r="E5239" t="s">
        <v>32</v>
      </c>
    </row>
    <row r="5240" spans="1:5">
      <c r="A5240" t="s">
        <v>21304</v>
      </c>
      <c r="B5240" t="s">
        <v>65</v>
      </c>
      <c r="C5240">
        <v>44050</v>
      </c>
      <c r="D5240" t="s">
        <v>14012</v>
      </c>
      <c r="E5240" t="s">
        <v>32</v>
      </c>
    </row>
    <row r="5241" spans="1:5">
      <c r="A5241" t="s">
        <v>21305</v>
      </c>
      <c r="B5241" t="s">
        <v>65</v>
      </c>
      <c r="C5241">
        <v>45141</v>
      </c>
      <c r="D5241" t="s">
        <v>14013</v>
      </c>
      <c r="E5241" t="s">
        <v>32</v>
      </c>
    </row>
    <row r="5242" spans="1:5">
      <c r="A5242" t="s">
        <v>21306</v>
      </c>
      <c r="B5242" t="s">
        <v>65</v>
      </c>
      <c r="C5242">
        <v>44051</v>
      </c>
      <c r="D5242" t="s">
        <v>14014</v>
      </c>
      <c r="E5242" t="s">
        <v>32</v>
      </c>
    </row>
    <row r="5243" spans="1:5">
      <c r="A5243" t="s">
        <v>21307</v>
      </c>
      <c r="B5243" t="s">
        <v>65</v>
      </c>
      <c r="C5243">
        <v>44380</v>
      </c>
      <c r="D5243" t="s">
        <v>14015</v>
      </c>
      <c r="E5243" t="s">
        <v>12</v>
      </c>
    </row>
    <row r="5244" spans="1:5">
      <c r="A5244" t="s">
        <v>21308</v>
      </c>
      <c r="B5244" t="s">
        <v>65</v>
      </c>
      <c r="C5244">
        <v>43873</v>
      </c>
      <c r="D5244" t="s">
        <v>14016</v>
      </c>
      <c r="E5244" t="s">
        <v>12</v>
      </c>
    </row>
    <row r="5245" spans="1:5">
      <c r="A5245" t="s">
        <v>21309</v>
      </c>
      <c r="B5245" t="s">
        <v>65</v>
      </c>
      <c r="C5245">
        <v>43872</v>
      </c>
      <c r="D5245" t="s">
        <v>14017</v>
      </c>
      <c r="E5245" t="s">
        <v>12</v>
      </c>
    </row>
    <row r="5246" spans="1:5">
      <c r="A5246" t="s">
        <v>21310</v>
      </c>
      <c r="B5246" t="s">
        <v>65</v>
      </c>
      <c r="C5246">
        <v>44312</v>
      </c>
      <c r="D5246" t="s">
        <v>14018</v>
      </c>
      <c r="E5246" t="s">
        <v>11</v>
      </c>
    </row>
    <row r="5247" spans="1:5">
      <c r="A5247" t="s">
        <v>21311</v>
      </c>
      <c r="B5247" t="s">
        <v>65</v>
      </c>
      <c r="C5247">
        <v>44271</v>
      </c>
      <c r="D5247" t="s">
        <v>14019</v>
      </c>
      <c r="E5247" t="s">
        <v>32</v>
      </c>
    </row>
    <row r="5248" spans="1:5">
      <c r="A5248" t="s">
        <v>21312</v>
      </c>
      <c r="B5248" t="s">
        <v>65</v>
      </c>
      <c r="C5248">
        <v>44283</v>
      </c>
      <c r="D5248" t="s">
        <v>14020</v>
      </c>
      <c r="E5248" t="s">
        <v>12</v>
      </c>
    </row>
    <row r="5249" spans="1:5">
      <c r="A5249" t="s">
        <v>21313</v>
      </c>
      <c r="B5249" t="s">
        <v>65</v>
      </c>
      <c r="C5249">
        <v>44294</v>
      </c>
      <c r="D5249" t="s">
        <v>14021</v>
      </c>
      <c r="E5249" t="s">
        <v>32</v>
      </c>
    </row>
    <row r="5250" spans="1:5">
      <c r="A5250" t="s">
        <v>21314</v>
      </c>
      <c r="B5250" t="s">
        <v>65</v>
      </c>
      <c r="C5250">
        <v>44282</v>
      </c>
      <c r="D5250" t="s">
        <v>14022</v>
      </c>
      <c r="E5250" t="s">
        <v>32</v>
      </c>
    </row>
    <row r="5251" spans="1:5">
      <c r="A5251" t="s">
        <v>21315</v>
      </c>
      <c r="B5251" t="s">
        <v>65</v>
      </c>
      <c r="C5251">
        <v>44910</v>
      </c>
      <c r="D5251" t="s">
        <v>14023</v>
      </c>
      <c r="E5251" t="s">
        <v>12</v>
      </c>
    </row>
    <row r="5252" spans="1:5">
      <c r="A5252" t="s">
        <v>21317</v>
      </c>
      <c r="B5252" t="s">
        <v>65</v>
      </c>
      <c r="C5252">
        <v>44908</v>
      </c>
      <c r="D5252" t="s">
        <v>14025</v>
      </c>
      <c r="E5252" t="s">
        <v>32</v>
      </c>
    </row>
    <row r="5253" spans="1:5">
      <c r="A5253" t="s">
        <v>21319</v>
      </c>
      <c r="B5253" t="s">
        <v>65</v>
      </c>
      <c r="C5253">
        <v>44200</v>
      </c>
      <c r="D5253" t="s">
        <v>14027</v>
      </c>
      <c r="E5253" t="s">
        <v>9</v>
      </c>
    </row>
    <row r="5254" spans="1:5">
      <c r="A5254" t="s">
        <v>21320</v>
      </c>
      <c r="B5254" t="s">
        <v>65</v>
      </c>
      <c r="C5254">
        <v>44328</v>
      </c>
      <c r="D5254" t="s">
        <v>14028</v>
      </c>
      <c r="E5254" t="s">
        <v>32</v>
      </c>
    </row>
    <row r="5255" spans="1:5">
      <c r="A5255" t="s">
        <v>21321</v>
      </c>
      <c r="B5255" t="s">
        <v>65</v>
      </c>
      <c r="C5255">
        <v>45193</v>
      </c>
      <c r="D5255" t="s">
        <v>14029</v>
      </c>
      <c r="E5255" t="s">
        <v>9</v>
      </c>
    </row>
    <row r="5256" spans="1:5">
      <c r="A5256" t="s">
        <v>21322</v>
      </c>
      <c r="B5256" t="s">
        <v>65</v>
      </c>
      <c r="C5256">
        <v>45187</v>
      </c>
      <c r="D5256" t="s">
        <v>14030</v>
      </c>
      <c r="E5256" t="s">
        <v>9</v>
      </c>
    </row>
    <row r="5257" spans="1:5">
      <c r="A5257" t="s">
        <v>21323</v>
      </c>
      <c r="B5257" t="s">
        <v>65</v>
      </c>
      <c r="C5257">
        <v>45184</v>
      </c>
      <c r="D5257" t="s">
        <v>14031</v>
      </c>
      <c r="E5257" t="s">
        <v>9</v>
      </c>
    </row>
    <row r="5258" spans="1:5">
      <c r="A5258" t="s">
        <v>21324</v>
      </c>
      <c r="B5258" t="s">
        <v>65</v>
      </c>
      <c r="C5258">
        <v>43684</v>
      </c>
      <c r="D5258" t="s">
        <v>14032</v>
      </c>
      <c r="E5258" t="s">
        <v>32</v>
      </c>
    </row>
    <row r="5259" spans="1:5">
      <c r="A5259" t="s">
        <v>21325</v>
      </c>
      <c r="B5259" t="s">
        <v>65</v>
      </c>
      <c r="C5259">
        <v>44962</v>
      </c>
      <c r="D5259" t="s">
        <v>14033</v>
      </c>
      <c r="E5259" t="s">
        <v>32</v>
      </c>
    </row>
    <row r="5260" spans="1:5">
      <c r="A5260" t="s">
        <v>21326</v>
      </c>
      <c r="B5260" t="s">
        <v>65</v>
      </c>
      <c r="C5260">
        <v>44209</v>
      </c>
      <c r="D5260" t="s">
        <v>14034</v>
      </c>
      <c r="E5260" t="s">
        <v>32</v>
      </c>
    </row>
    <row r="5261" spans="1:5">
      <c r="A5261" t="s">
        <v>21327</v>
      </c>
      <c r="B5261" t="s">
        <v>65</v>
      </c>
      <c r="C5261">
        <v>44199</v>
      </c>
      <c r="D5261" t="s">
        <v>14035</v>
      </c>
      <c r="E5261" t="s">
        <v>32</v>
      </c>
    </row>
    <row r="5262" spans="1:5">
      <c r="A5262" t="s">
        <v>21328</v>
      </c>
      <c r="B5262" t="s">
        <v>65</v>
      </c>
      <c r="C5262">
        <v>44198</v>
      </c>
      <c r="D5262" t="s">
        <v>14036</v>
      </c>
      <c r="E5262" t="s">
        <v>32</v>
      </c>
    </row>
    <row r="5263" spans="1:5">
      <c r="A5263" t="s">
        <v>21329</v>
      </c>
      <c r="B5263" t="s">
        <v>65</v>
      </c>
      <c r="C5263">
        <v>44235</v>
      </c>
      <c r="D5263" t="s">
        <v>14037</v>
      </c>
      <c r="E5263" t="s">
        <v>12</v>
      </c>
    </row>
    <row r="5264" spans="1:5">
      <c r="A5264" t="s">
        <v>21330</v>
      </c>
      <c r="B5264" t="s">
        <v>65</v>
      </c>
      <c r="C5264">
        <v>44066</v>
      </c>
      <c r="D5264" t="s">
        <v>14038</v>
      </c>
      <c r="E5264" t="s">
        <v>12</v>
      </c>
    </row>
    <row r="5265" spans="1:5">
      <c r="A5265" t="s">
        <v>21331</v>
      </c>
      <c r="B5265" t="s">
        <v>65</v>
      </c>
      <c r="C5265">
        <v>44065</v>
      </c>
      <c r="D5265" t="s">
        <v>14039</v>
      </c>
      <c r="E5265" t="s">
        <v>12</v>
      </c>
    </row>
    <row r="5266" spans="1:5">
      <c r="A5266" t="s">
        <v>21332</v>
      </c>
      <c r="B5266" t="s">
        <v>65</v>
      </c>
      <c r="C5266">
        <v>44197</v>
      </c>
      <c r="D5266" t="s">
        <v>14040</v>
      </c>
      <c r="E5266" t="s">
        <v>11</v>
      </c>
    </row>
    <row r="5267" spans="1:5">
      <c r="A5267" t="s">
        <v>21333</v>
      </c>
      <c r="B5267" t="s">
        <v>65</v>
      </c>
      <c r="C5267">
        <v>44170</v>
      </c>
      <c r="D5267" t="s">
        <v>14041</v>
      </c>
      <c r="E5267" t="s">
        <v>10</v>
      </c>
    </row>
    <row r="5268" spans="1:5">
      <c r="A5268" t="s">
        <v>21334</v>
      </c>
      <c r="B5268" t="s">
        <v>65</v>
      </c>
      <c r="C5268">
        <v>44376</v>
      </c>
      <c r="D5268" t="s">
        <v>14042</v>
      </c>
      <c r="E5268" t="s">
        <v>10</v>
      </c>
    </row>
    <row r="5269" spans="1:5">
      <c r="A5269" t="s">
        <v>21335</v>
      </c>
      <c r="B5269" t="s">
        <v>65</v>
      </c>
      <c r="C5269">
        <v>44385</v>
      </c>
      <c r="D5269" t="s">
        <v>14043</v>
      </c>
      <c r="E5269" t="s">
        <v>10</v>
      </c>
    </row>
    <row r="5270" spans="1:5">
      <c r="A5270" t="s">
        <v>21336</v>
      </c>
      <c r="B5270" t="s">
        <v>65</v>
      </c>
      <c r="C5270">
        <v>44113</v>
      </c>
      <c r="D5270" t="s">
        <v>14044</v>
      </c>
      <c r="E5270" t="s">
        <v>10</v>
      </c>
    </row>
    <row r="5271" spans="1:5">
      <c r="A5271" t="s">
        <v>21337</v>
      </c>
      <c r="B5271" t="s">
        <v>65</v>
      </c>
      <c r="C5271">
        <v>44116</v>
      </c>
      <c r="D5271" t="s">
        <v>14045</v>
      </c>
      <c r="E5271" t="s">
        <v>10</v>
      </c>
    </row>
    <row r="5272" spans="1:5">
      <c r="A5272" t="s">
        <v>21338</v>
      </c>
      <c r="B5272" t="s">
        <v>65</v>
      </c>
      <c r="C5272">
        <v>45123</v>
      </c>
      <c r="D5272" t="s">
        <v>14046</v>
      </c>
      <c r="E5272" t="s">
        <v>10</v>
      </c>
    </row>
    <row r="5273" spans="1:5">
      <c r="A5273" t="s">
        <v>21339</v>
      </c>
      <c r="B5273" t="s">
        <v>65</v>
      </c>
      <c r="C5273">
        <v>45121</v>
      </c>
      <c r="D5273" t="s">
        <v>14047</v>
      </c>
      <c r="E5273" t="s">
        <v>10</v>
      </c>
    </row>
    <row r="5274" spans="1:5">
      <c r="A5274" t="s">
        <v>21340</v>
      </c>
      <c r="B5274" t="s">
        <v>65</v>
      </c>
      <c r="C5274">
        <v>45122</v>
      </c>
      <c r="D5274" t="s">
        <v>14048</v>
      </c>
      <c r="E5274" t="s">
        <v>10</v>
      </c>
    </row>
    <row r="5275" spans="1:5">
      <c r="A5275" t="s">
        <v>21341</v>
      </c>
      <c r="B5275" t="s">
        <v>65</v>
      </c>
      <c r="C5275">
        <v>44117</v>
      </c>
      <c r="D5275" t="s">
        <v>14049</v>
      </c>
      <c r="E5275" t="s">
        <v>10</v>
      </c>
    </row>
    <row r="5276" spans="1:5">
      <c r="A5276" t="s">
        <v>21342</v>
      </c>
      <c r="B5276" t="s">
        <v>65</v>
      </c>
      <c r="C5276">
        <v>45277</v>
      </c>
      <c r="D5276" t="s">
        <v>14050</v>
      </c>
      <c r="E5276" t="s">
        <v>10</v>
      </c>
    </row>
    <row r="5277" spans="1:5">
      <c r="A5277" t="s">
        <v>21343</v>
      </c>
      <c r="B5277" t="s">
        <v>65</v>
      </c>
      <c r="C5277">
        <v>44195</v>
      </c>
      <c r="D5277" t="s">
        <v>14051</v>
      </c>
      <c r="E5277" t="s">
        <v>9</v>
      </c>
    </row>
    <row r="5278" spans="1:5">
      <c r="A5278" t="s">
        <v>21344</v>
      </c>
      <c r="B5278" t="s">
        <v>65</v>
      </c>
      <c r="C5278">
        <v>44196</v>
      </c>
      <c r="D5278" t="s">
        <v>14052</v>
      </c>
      <c r="E5278" t="s">
        <v>32</v>
      </c>
    </row>
    <row r="5279" spans="1:5">
      <c r="A5279" t="s">
        <v>21345</v>
      </c>
      <c r="B5279" t="s">
        <v>65</v>
      </c>
      <c r="C5279">
        <v>45158</v>
      </c>
      <c r="D5279" t="s">
        <v>14053</v>
      </c>
      <c r="E5279" t="s">
        <v>32</v>
      </c>
    </row>
    <row r="5280" spans="1:5">
      <c r="A5280" t="s">
        <v>21346</v>
      </c>
      <c r="B5280" t="s">
        <v>65</v>
      </c>
      <c r="C5280">
        <v>45156</v>
      </c>
      <c r="D5280" t="s">
        <v>14054</v>
      </c>
      <c r="E5280" t="s">
        <v>32</v>
      </c>
    </row>
    <row r="5281" spans="1:5">
      <c r="A5281" t="s">
        <v>21347</v>
      </c>
      <c r="B5281" t="s">
        <v>65</v>
      </c>
      <c r="C5281">
        <v>45157</v>
      </c>
      <c r="D5281" t="s">
        <v>14055</v>
      </c>
      <c r="E5281" t="s">
        <v>32</v>
      </c>
    </row>
    <row r="5282" spans="1:5">
      <c r="A5282" t="s">
        <v>21348</v>
      </c>
      <c r="B5282" t="s">
        <v>65</v>
      </c>
      <c r="C5282">
        <v>44383</v>
      </c>
      <c r="D5282" t="s">
        <v>14056</v>
      </c>
      <c r="E5282" t="s">
        <v>11</v>
      </c>
    </row>
    <row r="5283" spans="1:5">
      <c r="A5283" t="s">
        <v>21349</v>
      </c>
      <c r="B5283" t="s">
        <v>65</v>
      </c>
      <c r="C5283">
        <v>44067</v>
      </c>
      <c r="D5283" t="s">
        <v>14057</v>
      </c>
      <c r="E5283" t="s">
        <v>32</v>
      </c>
    </row>
    <row r="5284" spans="1:5">
      <c r="A5284" t="s">
        <v>21350</v>
      </c>
      <c r="B5284" t="s">
        <v>65</v>
      </c>
      <c r="C5284">
        <v>40545</v>
      </c>
      <c r="D5284" t="s">
        <v>14058</v>
      </c>
      <c r="E5284" t="s">
        <v>32</v>
      </c>
    </row>
    <row r="5285" spans="1:5">
      <c r="A5285" t="s">
        <v>21351</v>
      </c>
      <c r="B5285" t="s">
        <v>65</v>
      </c>
      <c r="C5285">
        <v>40543</v>
      </c>
      <c r="D5285" t="s">
        <v>14059</v>
      </c>
      <c r="E5285" t="s">
        <v>32</v>
      </c>
    </row>
    <row r="5286" spans="1:5">
      <c r="A5286" t="s">
        <v>21352</v>
      </c>
      <c r="B5286" t="s">
        <v>65</v>
      </c>
      <c r="C5286">
        <v>44384</v>
      </c>
      <c r="D5286" t="s">
        <v>14060</v>
      </c>
      <c r="E5286" t="s">
        <v>11</v>
      </c>
    </row>
    <row r="5287" spans="1:5">
      <c r="A5287" t="s">
        <v>21353</v>
      </c>
      <c r="B5287" t="s">
        <v>65</v>
      </c>
      <c r="C5287">
        <v>40541</v>
      </c>
      <c r="D5287" t="s">
        <v>14061</v>
      </c>
      <c r="E5287" t="s">
        <v>32</v>
      </c>
    </row>
    <row r="5288" spans="1:5">
      <c r="A5288" t="s">
        <v>21354</v>
      </c>
      <c r="B5288" t="s">
        <v>65</v>
      </c>
      <c r="C5288">
        <v>45085</v>
      </c>
      <c r="D5288" t="s">
        <v>14062</v>
      </c>
      <c r="E5288" t="s">
        <v>11</v>
      </c>
    </row>
    <row r="5289" spans="1:5">
      <c r="A5289" t="s">
        <v>21355</v>
      </c>
      <c r="B5289" t="s">
        <v>65</v>
      </c>
      <c r="C5289">
        <v>45083</v>
      </c>
      <c r="D5289" t="s">
        <v>14063</v>
      </c>
      <c r="E5289" t="s">
        <v>32</v>
      </c>
    </row>
    <row r="5290" spans="1:5">
      <c r="A5290" t="s">
        <v>21356</v>
      </c>
      <c r="B5290" t="s">
        <v>65</v>
      </c>
      <c r="C5290">
        <v>45081</v>
      </c>
      <c r="D5290" t="s">
        <v>14064</v>
      </c>
      <c r="E5290" t="s">
        <v>32</v>
      </c>
    </row>
    <row r="5291" spans="1:5">
      <c r="A5291" t="s">
        <v>21357</v>
      </c>
      <c r="B5291" t="s">
        <v>65</v>
      </c>
      <c r="C5291">
        <v>45086</v>
      </c>
      <c r="D5291" t="s">
        <v>14065</v>
      </c>
      <c r="E5291" t="s">
        <v>11</v>
      </c>
    </row>
    <row r="5292" spans="1:5">
      <c r="A5292" t="s">
        <v>21358</v>
      </c>
      <c r="B5292" t="s">
        <v>65</v>
      </c>
      <c r="C5292">
        <v>45084</v>
      </c>
      <c r="D5292" t="s">
        <v>14066</v>
      </c>
      <c r="E5292" t="s">
        <v>32</v>
      </c>
    </row>
    <row r="5293" spans="1:5">
      <c r="A5293" t="s">
        <v>21359</v>
      </c>
      <c r="B5293" t="s">
        <v>65</v>
      </c>
      <c r="C5293">
        <v>45082</v>
      </c>
      <c r="D5293" t="s">
        <v>14067</v>
      </c>
      <c r="E5293" t="s">
        <v>32</v>
      </c>
    </row>
    <row r="5294" spans="1:5">
      <c r="A5294" t="s">
        <v>21360</v>
      </c>
      <c r="B5294" t="s">
        <v>65</v>
      </c>
      <c r="C5294">
        <v>45295</v>
      </c>
      <c r="D5294" t="s">
        <v>14068</v>
      </c>
      <c r="E5294" t="s">
        <v>9</v>
      </c>
    </row>
    <row r="5295" spans="1:5">
      <c r="A5295" t="s">
        <v>21361</v>
      </c>
      <c r="B5295" t="s">
        <v>65</v>
      </c>
      <c r="C5295">
        <v>45296</v>
      </c>
      <c r="D5295" t="s">
        <v>14069</v>
      </c>
      <c r="E5295" t="s">
        <v>10297</v>
      </c>
    </row>
    <row r="5296" spans="1:5">
      <c r="A5296" t="s">
        <v>21362</v>
      </c>
      <c r="B5296" t="s">
        <v>65</v>
      </c>
      <c r="C5296">
        <v>45293</v>
      </c>
      <c r="D5296" t="s">
        <v>14070</v>
      </c>
      <c r="E5296" t="s">
        <v>9</v>
      </c>
    </row>
    <row r="5297" spans="1:5">
      <c r="A5297" t="s">
        <v>21363</v>
      </c>
      <c r="B5297" t="s">
        <v>65</v>
      </c>
      <c r="C5297">
        <v>45294</v>
      </c>
      <c r="D5297" t="s">
        <v>14071</v>
      </c>
      <c r="E5297" t="s">
        <v>9</v>
      </c>
    </row>
    <row r="5298" spans="1:5">
      <c r="A5298" t="s">
        <v>21364</v>
      </c>
      <c r="B5298" t="s">
        <v>65</v>
      </c>
      <c r="C5298">
        <v>45297</v>
      </c>
      <c r="D5298" t="s">
        <v>14072</v>
      </c>
      <c r="E5298" t="s">
        <v>10297</v>
      </c>
    </row>
    <row r="5299" spans="1:5">
      <c r="A5299" t="s">
        <v>21365</v>
      </c>
      <c r="B5299" t="s">
        <v>65</v>
      </c>
      <c r="C5299">
        <v>44233</v>
      </c>
      <c r="D5299" t="s">
        <v>14073</v>
      </c>
      <c r="E5299" t="s">
        <v>32</v>
      </c>
    </row>
    <row r="5300" spans="1:5">
      <c r="A5300" t="s">
        <v>21366</v>
      </c>
      <c r="B5300" t="s">
        <v>65</v>
      </c>
      <c r="C5300">
        <v>44071</v>
      </c>
      <c r="D5300" t="s">
        <v>14074</v>
      </c>
      <c r="E5300" t="s">
        <v>32</v>
      </c>
    </row>
    <row r="5301" spans="1:5">
      <c r="A5301" t="s">
        <v>21367</v>
      </c>
      <c r="B5301" t="s">
        <v>65</v>
      </c>
      <c r="C5301">
        <v>44232</v>
      </c>
      <c r="D5301" t="s">
        <v>14075</v>
      </c>
      <c r="E5301" t="s">
        <v>9</v>
      </c>
    </row>
    <row r="5302" spans="1:5">
      <c r="A5302" t="s">
        <v>21368</v>
      </c>
      <c r="B5302" t="s">
        <v>65</v>
      </c>
      <c r="C5302">
        <v>45160</v>
      </c>
      <c r="D5302" t="s">
        <v>14076</v>
      </c>
      <c r="E5302" t="s">
        <v>6937</v>
      </c>
    </row>
    <row r="5303" spans="1:5">
      <c r="A5303" t="s">
        <v>21369</v>
      </c>
      <c r="B5303" t="s">
        <v>65</v>
      </c>
      <c r="C5303">
        <v>45159</v>
      </c>
      <c r="D5303" t="s">
        <v>14077</v>
      </c>
      <c r="E5303" t="s">
        <v>6937</v>
      </c>
    </row>
    <row r="5304" spans="1:5">
      <c r="A5304" t="s">
        <v>21370</v>
      </c>
      <c r="B5304" t="s">
        <v>65</v>
      </c>
      <c r="C5304">
        <v>44069</v>
      </c>
      <c r="D5304" t="s">
        <v>14078</v>
      </c>
      <c r="E5304" t="s">
        <v>12</v>
      </c>
    </row>
    <row r="5305" spans="1:5">
      <c r="A5305" t="s">
        <v>21371</v>
      </c>
      <c r="B5305" t="s">
        <v>65</v>
      </c>
      <c r="C5305">
        <v>44068</v>
      </c>
      <c r="D5305" t="s">
        <v>14079</v>
      </c>
      <c r="E5305" t="s">
        <v>12</v>
      </c>
    </row>
    <row r="5306" spans="1:5">
      <c r="A5306" t="s">
        <v>21372</v>
      </c>
      <c r="B5306" t="s">
        <v>65</v>
      </c>
      <c r="C5306">
        <v>44070</v>
      </c>
      <c r="D5306" t="s">
        <v>14080</v>
      </c>
      <c r="E5306" t="s">
        <v>14081</v>
      </c>
    </row>
    <row r="5307" spans="1:5">
      <c r="A5307" t="s">
        <v>21373</v>
      </c>
      <c r="B5307" t="s">
        <v>65</v>
      </c>
      <c r="C5307">
        <v>45130</v>
      </c>
      <c r="D5307" t="s">
        <v>14082</v>
      </c>
      <c r="E5307" t="s">
        <v>12</v>
      </c>
    </row>
    <row r="5308" spans="1:5">
      <c r="A5308" t="s">
        <v>21374</v>
      </c>
      <c r="B5308" t="s">
        <v>65</v>
      </c>
      <c r="C5308">
        <v>44925</v>
      </c>
      <c r="D5308" t="s">
        <v>14083</v>
      </c>
      <c r="E5308" t="s">
        <v>32</v>
      </c>
    </row>
    <row r="5309" spans="1:5">
      <c r="A5309" t="s">
        <v>21375</v>
      </c>
      <c r="B5309" t="s">
        <v>65</v>
      </c>
      <c r="C5309">
        <v>44928</v>
      </c>
      <c r="D5309" t="s">
        <v>14084</v>
      </c>
      <c r="E5309" t="s">
        <v>32</v>
      </c>
    </row>
    <row r="5310" spans="1:5">
      <c r="A5310" t="s">
        <v>21376</v>
      </c>
      <c r="B5310" t="s">
        <v>65</v>
      </c>
      <c r="C5310">
        <v>44929</v>
      </c>
      <c r="D5310" t="s">
        <v>14085</v>
      </c>
      <c r="E5310" t="s">
        <v>32</v>
      </c>
    </row>
    <row r="5311" spans="1:5">
      <c r="A5311" t="s">
        <v>21377</v>
      </c>
      <c r="B5311" t="s">
        <v>65</v>
      </c>
      <c r="C5311">
        <v>44932</v>
      </c>
      <c r="D5311" t="s">
        <v>14086</v>
      </c>
      <c r="E5311" t="s">
        <v>32</v>
      </c>
    </row>
    <row r="5312" spans="1:5">
      <c r="A5312" t="s">
        <v>21378</v>
      </c>
      <c r="B5312" t="s">
        <v>65</v>
      </c>
      <c r="C5312">
        <v>44933</v>
      </c>
      <c r="D5312" t="s">
        <v>14087</v>
      </c>
      <c r="E5312" t="s">
        <v>32</v>
      </c>
    </row>
    <row r="5313" spans="1:5">
      <c r="A5313" t="s">
        <v>21379</v>
      </c>
      <c r="B5313" t="s">
        <v>65</v>
      </c>
      <c r="C5313">
        <v>44934</v>
      </c>
      <c r="D5313" t="s">
        <v>14088</v>
      </c>
      <c r="E5313" t="s">
        <v>32</v>
      </c>
    </row>
    <row r="5314" spans="1:5">
      <c r="A5314" t="s">
        <v>21380</v>
      </c>
      <c r="B5314" t="s">
        <v>65</v>
      </c>
      <c r="C5314">
        <v>44937</v>
      </c>
      <c r="D5314" t="s">
        <v>14089</v>
      </c>
      <c r="E5314" t="s">
        <v>32</v>
      </c>
    </row>
    <row r="5315" spans="1:5">
      <c r="A5315" t="s">
        <v>21381</v>
      </c>
      <c r="B5315" t="s">
        <v>65</v>
      </c>
      <c r="C5315">
        <v>44938</v>
      </c>
      <c r="D5315" t="s">
        <v>14090</v>
      </c>
      <c r="E5315" t="s">
        <v>32</v>
      </c>
    </row>
    <row r="5316" spans="1:5">
      <c r="A5316" t="s">
        <v>21382</v>
      </c>
      <c r="B5316" t="s">
        <v>65</v>
      </c>
      <c r="C5316">
        <v>44939</v>
      </c>
      <c r="D5316" t="s">
        <v>14091</v>
      </c>
      <c r="E5316" t="s">
        <v>32</v>
      </c>
    </row>
    <row r="5317" spans="1:5">
      <c r="A5317" t="s">
        <v>21383</v>
      </c>
      <c r="B5317" t="s">
        <v>65</v>
      </c>
      <c r="C5317">
        <v>44926</v>
      </c>
      <c r="D5317" t="s">
        <v>14092</v>
      </c>
      <c r="E5317" t="s">
        <v>32</v>
      </c>
    </row>
    <row r="5318" spans="1:5">
      <c r="A5318" t="s">
        <v>21384</v>
      </c>
      <c r="B5318" t="s">
        <v>65</v>
      </c>
      <c r="C5318">
        <v>44927</v>
      </c>
      <c r="D5318" t="s">
        <v>14093</v>
      </c>
      <c r="E5318" t="s">
        <v>32</v>
      </c>
    </row>
    <row r="5319" spans="1:5">
      <c r="A5319" t="s">
        <v>21385</v>
      </c>
      <c r="B5319" t="s">
        <v>65</v>
      </c>
      <c r="C5319">
        <v>44930</v>
      </c>
      <c r="D5319" t="s">
        <v>14094</v>
      </c>
      <c r="E5319" t="s">
        <v>32</v>
      </c>
    </row>
    <row r="5320" spans="1:5">
      <c r="A5320" t="s">
        <v>21386</v>
      </c>
      <c r="B5320" t="s">
        <v>65</v>
      </c>
      <c r="C5320">
        <v>44931</v>
      </c>
      <c r="D5320" t="s">
        <v>14095</v>
      </c>
      <c r="E5320" t="s">
        <v>32</v>
      </c>
    </row>
    <row r="5321" spans="1:5">
      <c r="A5321" t="s">
        <v>21387</v>
      </c>
      <c r="B5321" t="s">
        <v>65</v>
      </c>
      <c r="C5321">
        <v>44935</v>
      </c>
      <c r="D5321" t="s">
        <v>14096</v>
      </c>
      <c r="E5321" t="s">
        <v>32</v>
      </c>
    </row>
    <row r="5322" spans="1:5">
      <c r="A5322" t="s">
        <v>21388</v>
      </c>
      <c r="B5322" t="s">
        <v>65</v>
      </c>
      <c r="C5322">
        <v>44936</v>
      </c>
      <c r="D5322" t="s">
        <v>14097</v>
      </c>
      <c r="E5322" t="s">
        <v>32</v>
      </c>
    </row>
    <row r="5323" spans="1:5">
      <c r="A5323" t="s">
        <v>21389</v>
      </c>
      <c r="B5323" t="s">
        <v>65</v>
      </c>
      <c r="C5323">
        <v>44920</v>
      </c>
      <c r="D5323" t="s">
        <v>14098</v>
      </c>
      <c r="E5323" t="s">
        <v>32</v>
      </c>
    </row>
    <row r="5324" spans="1:5">
      <c r="A5324" t="s">
        <v>21390</v>
      </c>
      <c r="B5324" t="s">
        <v>65</v>
      </c>
      <c r="C5324">
        <v>44921</v>
      </c>
      <c r="D5324" t="s">
        <v>14099</v>
      </c>
      <c r="E5324" t="s">
        <v>32</v>
      </c>
    </row>
    <row r="5325" spans="1:5">
      <c r="A5325" t="s">
        <v>21391</v>
      </c>
      <c r="B5325" t="s">
        <v>65</v>
      </c>
      <c r="C5325">
        <v>44922</v>
      </c>
      <c r="D5325" t="s">
        <v>14100</v>
      </c>
      <c r="E5325" t="s">
        <v>32</v>
      </c>
    </row>
    <row r="5326" spans="1:5">
      <c r="A5326" t="s">
        <v>21392</v>
      </c>
      <c r="B5326" t="s">
        <v>65</v>
      </c>
      <c r="C5326">
        <v>44923</v>
      </c>
      <c r="D5326" t="s">
        <v>14101</v>
      </c>
      <c r="E5326" t="s">
        <v>32</v>
      </c>
    </row>
    <row r="5327" spans="1:5">
      <c r="A5327" t="s">
        <v>21393</v>
      </c>
      <c r="B5327" t="s">
        <v>65</v>
      </c>
      <c r="C5327">
        <v>44924</v>
      </c>
      <c r="D5327" t="s">
        <v>14102</v>
      </c>
      <c r="E5327" t="s">
        <v>32</v>
      </c>
    </row>
    <row r="5328" spans="1:5">
      <c r="A5328" t="s">
        <v>21394</v>
      </c>
      <c r="B5328" t="s">
        <v>65</v>
      </c>
      <c r="C5328">
        <v>44190</v>
      </c>
      <c r="D5328" t="s">
        <v>14103</v>
      </c>
      <c r="E5328" t="s">
        <v>32</v>
      </c>
    </row>
    <row r="5329" spans="1:5">
      <c r="A5329" t="s">
        <v>21395</v>
      </c>
      <c r="B5329" t="s">
        <v>65</v>
      </c>
      <c r="C5329">
        <v>44187</v>
      </c>
      <c r="D5329" t="s">
        <v>14104</v>
      </c>
      <c r="E5329" t="s">
        <v>32</v>
      </c>
    </row>
    <row r="5330" spans="1:5">
      <c r="A5330" t="s">
        <v>21396</v>
      </c>
      <c r="B5330" t="s">
        <v>65</v>
      </c>
      <c r="C5330">
        <v>44362</v>
      </c>
      <c r="D5330" t="s">
        <v>14105</v>
      </c>
      <c r="E5330" t="s">
        <v>12</v>
      </c>
    </row>
    <row r="5331" spans="1:5">
      <c r="A5331" t="s">
        <v>21397</v>
      </c>
      <c r="B5331" t="s">
        <v>65</v>
      </c>
      <c r="C5331">
        <v>44188</v>
      </c>
      <c r="D5331" t="s">
        <v>14106</v>
      </c>
      <c r="E5331" t="s">
        <v>32</v>
      </c>
    </row>
    <row r="5332" spans="1:5">
      <c r="A5332" t="s">
        <v>21398</v>
      </c>
      <c r="B5332" t="s">
        <v>65</v>
      </c>
      <c r="C5332">
        <v>44186</v>
      </c>
      <c r="D5332" t="s">
        <v>14107</v>
      </c>
      <c r="E5332" t="s">
        <v>12</v>
      </c>
    </row>
    <row r="5333" spans="1:5">
      <c r="A5333" t="s">
        <v>21399</v>
      </c>
      <c r="B5333" t="s">
        <v>65</v>
      </c>
      <c r="C5333">
        <v>44179</v>
      </c>
      <c r="D5333" t="s">
        <v>14108</v>
      </c>
      <c r="E5333" t="s">
        <v>32</v>
      </c>
    </row>
    <row r="5334" spans="1:5">
      <c r="A5334" t="s">
        <v>21400</v>
      </c>
      <c r="B5334" t="s">
        <v>65</v>
      </c>
      <c r="C5334">
        <v>44184</v>
      </c>
      <c r="D5334" t="s">
        <v>14109</v>
      </c>
      <c r="E5334" t="s">
        <v>32</v>
      </c>
    </row>
    <row r="5335" spans="1:5">
      <c r="A5335" t="s">
        <v>21401</v>
      </c>
      <c r="B5335" t="s">
        <v>65</v>
      </c>
      <c r="C5335">
        <v>44183</v>
      </c>
      <c r="D5335" t="s">
        <v>14110</v>
      </c>
      <c r="E5335" t="s">
        <v>12</v>
      </c>
    </row>
    <row r="5336" spans="1:5">
      <c r="A5336" t="s">
        <v>21402</v>
      </c>
      <c r="B5336" t="s">
        <v>65</v>
      </c>
      <c r="C5336">
        <v>44185</v>
      </c>
      <c r="D5336" t="s">
        <v>14111</v>
      </c>
      <c r="E5336" t="s">
        <v>32</v>
      </c>
    </row>
    <row r="5337" spans="1:5">
      <c r="A5337" t="s">
        <v>21403</v>
      </c>
      <c r="B5337" t="s">
        <v>65</v>
      </c>
      <c r="C5337">
        <v>44182</v>
      </c>
      <c r="D5337" t="s">
        <v>14112</v>
      </c>
      <c r="E5337" t="s">
        <v>12</v>
      </c>
    </row>
    <row r="5338" spans="1:5">
      <c r="A5338" t="s">
        <v>21404</v>
      </c>
      <c r="B5338" t="s">
        <v>65</v>
      </c>
      <c r="C5338">
        <v>44181</v>
      </c>
      <c r="D5338" t="s">
        <v>14113</v>
      </c>
      <c r="E5338" t="s">
        <v>12</v>
      </c>
    </row>
    <row r="5339" spans="1:5">
      <c r="A5339" t="s">
        <v>21405</v>
      </c>
      <c r="B5339" t="s">
        <v>65</v>
      </c>
      <c r="C5339">
        <v>44180</v>
      </c>
      <c r="D5339" t="s">
        <v>14114</v>
      </c>
      <c r="E5339" t="s">
        <v>12</v>
      </c>
    </row>
    <row r="5340" spans="1:5">
      <c r="A5340" t="s">
        <v>21406</v>
      </c>
      <c r="B5340" t="s">
        <v>65</v>
      </c>
      <c r="C5340">
        <v>45006</v>
      </c>
      <c r="D5340" t="s">
        <v>14115</v>
      </c>
      <c r="E5340" t="s">
        <v>32</v>
      </c>
    </row>
    <row r="5341" spans="1:5">
      <c r="A5341" t="s">
        <v>21407</v>
      </c>
      <c r="B5341" t="s">
        <v>65</v>
      </c>
      <c r="C5341">
        <v>45224</v>
      </c>
      <c r="D5341" t="s">
        <v>14116</v>
      </c>
      <c r="E5341" t="s">
        <v>32</v>
      </c>
    </row>
    <row r="5342" spans="1:5">
      <c r="A5342" t="s">
        <v>21408</v>
      </c>
      <c r="B5342" t="s">
        <v>65</v>
      </c>
      <c r="C5342">
        <v>43988</v>
      </c>
      <c r="D5342" t="s">
        <v>14117</v>
      </c>
      <c r="E5342" t="s">
        <v>32</v>
      </c>
    </row>
    <row r="5343" spans="1:5">
      <c r="A5343" t="s">
        <v>21409</v>
      </c>
      <c r="B5343" t="s">
        <v>65</v>
      </c>
      <c r="C5343">
        <v>43987</v>
      </c>
      <c r="D5343" t="s">
        <v>14118</v>
      </c>
      <c r="E5343" t="s">
        <v>32</v>
      </c>
    </row>
    <row r="5344" spans="1:5">
      <c r="A5344" t="s">
        <v>21410</v>
      </c>
      <c r="B5344" t="s">
        <v>65</v>
      </c>
      <c r="C5344">
        <v>45009</v>
      </c>
      <c r="D5344" t="s">
        <v>14119</v>
      </c>
      <c r="E5344" t="s">
        <v>32</v>
      </c>
    </row>
    <row r="5345" spans="1:5">
      <c r="A5345" t="s">
        <v>21411</v>
      </c>
      <c r="B5345" t="s">
        <v>65</v>
      </c>
      <c r="C5345">
        <v>45223</v>
      </c>
      <c r="D5345" t="s">
        <v>14120</v>
      </c>
      <c r="E5345" t="s">
        <v>32</v>
      </c>
    </row>
    <row r="5346" spans="1:5">
      <c r="A5346" t="s">
        <v>21412</v>
      </c>
      <c r="B5346" t="s">
        <v>65</v>
      </c>
      <c r="C5346">
        <v>45222</v>
      </c>
      <c r="D5346" t="s">
        <v>14121</v>
      </c>
      <c r="E5346" t="s">
        <v>32</v>
      </c>
    </row>
    <row r="5347" spans="1:5">
      <c r="A5347" t="s">
        <v>21413</v>
      </c>
      <c r="B5347" t="s">
        <v>65</v>
      </c>
      <c r="C5347">
        <v>45221</v>
      </c>
      <c r="D5347" t="s">
        <v>14122</v>
      </c>
      <c r="E5347" t="s">
        <v>32</v>
      </c>
    </row>
    <row r="5348" spans="1:5">
      <c r="A5348" t="s">
        <v>21414</v>
      </c>
      <c r="B5348" t="s">
        <v>65</v>
      </c>
      <c r="C5348">
        <v>45220</v>
      </c>
      <c r="D5348" t="s">
        <v>14123</v>
      </c>
      <c r="E5348" t="s">
        <v>32</v>
      </c>
    </row>
    <row r="5349" spans="1:5">
      <c r="A5349" t="s">
        <v>21415</v>
      </c>
      <c r="B5349" t="s">
        <v>65</v>
      </c>
      <c r="C5349">
        <v>45219</v>
      </c>
      <c r="D5349" t="s">
        <v>14124</v>
      </c>
      <c r="E5349" t="s">
        <v>32</v>
      </c>
    </row>
    <row r="5350" spans="1:5">
      <c r="A5350" t="s">
        <v>21416</v>
      </c>
      <c r="B5350" t="s">
        <v>65</v>
      </c>
      <c r="C5350">
        <v>45192</v>
      </c>
      <c r="D5350" t="s">
        <v>14125</v>
      </c>
      <c r="E5350" t="s">
        <v>12</v>
      </c>
    </row>
    <row r="5351" spans="1:5">
      <c r="A5351" t="s">
        <v>21417</v>
      </c>
      <c r="B5351" t="s">
        <v>65</v>
      </c>
      <c r="C5351">
        <v>45214</v>
      </c>
      <c r="D5351" t="s">
        <v>14126</v>
      </c>
      <c r="E5351" t="s">
        <v>32</v>
      </c>
    </row>
    <row r="5352" spans="1:5">
      <c r="A5352" t="s">
        <v>21418</v>
      </c>
      <c r="B5352" t="s">
        <v>65</v>
      </c>
      <c r="C5352">
        <v>45215</v>
      </c>
      <c r="D5352" t="s">
        <v>14127</v>
      </c>
      <c r="E5352" t="s">
        <v>32</v>
      </c>
    </row>
    <row r="5353" spans="1:5">
      <c r="A5353" t="s">
        <v>21419</v>
      </c>
      <c r="B5353" t="s">
        <v>65</v>
      </c>
      <c r="C5353">
        <v>45216</v>
      </c>
      <c r="D5353" t="s">
        <v>14128</v>
      </c>
      <c r="E5353" t="s">
        <v>32</v>
      </c>
    </row>
    <row r="5354" spans="1:5">
      <c r="A5354" t="s">
        <v>21420</v>
      </c>
      <c r="B5354" t="s">
        <v>65</v>
      </c>
      <c r="C5354">
        <v>43994</v>
      </c>
      <c r="D5354" t="s">
        <v>14129</v>
      </c>
      <c r="E5354" t="s">
        <v>32</v>
      </c>
    </row>
    <row r="5355" spans="1:5">
      <c r="A5355" t="s">
        <v>21421</v>
      </c>
      <c r="B5355" t="s">
        <v>65</v>
      </c>
      <c r="C5355">
        <v>43996</v>
      </c>
      <c r="D5355" t="s">
        <v>14130</v>
      </c>
      <c r="E5355" t="s">
        <v>32</v>
      </c>
    </row>
    <row r="5356" spans="1:5">
      <c r="A5356" t="s">
        <v>21422</v>
      </c>
      <c r="B5356" t="s">
        <v>65</v>
      </c>
      <c r="C5356">
        <v>44208</v>
      </c>
      <c r="D5356" t="s">
        <v>14131</v>
      </c>
      <c r="E5356" t="s">
        <v>32</v>
      </c>
    </row>
    <row r="5357" spans="1:5">
      <c r="A5357" t="s">
        <v>21423</v>
      </c>
      <c r="B5357" t="s">
        <v>65</v>
      </c>
      <c r="C5357">
        <v>43995</v>
      </c>
      <c r="D5357" t="s">
        <v>14132</v>
      </c>
      <c r="E5357" t="s">
        <v>32</v>
      </c>
    </row>
    <row r="5358" spans="1:5">
      <c r="A5358" t="s">
        <v>21424</v>
      </c>
      <c r="B5358" t="s">
        <v>65</v>
      </c>
      <c r="C5358">
        <v>43997</v>
      </c>
      <c r="D5358" t="s">
        <v>14133</v>
      </c>
      <c r="E5358" t="s">
        <v>32</v>
      </c>
    </row>
    <row r="5359" spans="1:5">
      <c r="A5359" t="s">
        <v>21425</v>
      </c>
      <c r="B5359" t="s">
        <v>65</v>
      </c>
      <c r="C5359">
        <v>43990</v>
      </c>
      <c r="D5359" t="s">
        <v>14134</v>
      </c>
      <c r="E5359" t="s">
        <v>32</v>
      </c>
    </row>
    <row r="5360" spans="1:5">
      <c r="A5360" t="s">
        <v>21426</v>
      </c>
      <c r="B5360" t="s">
        <v>65</v>
      </c>
      <c r="C5360">
        <v>43975</v>
      </c>
      <c r="D5360" t="s">
        <v>14135</v>
      </c>
      <c r="E5360" t="s">
        <v>32</v>
      </c>
    </row>
    <row r="5361" spans="1:5">
      <c r="A5361" t="s">
        <v>21427</v>
      </c>
      <c r="B5361" t="s">
        <v>65</v>
      </c>
      <c r="C5361">
        <v>43992</v>
      </c>
      <c r="D5361" t="s">
        <v>14136</v>
      </c>
      <c r="E5361" t="s">
        <v>32</v>
      </c>
    </row>
    <row r="5362" spans="1:5">
      <c r="A5362" t="s">
        <v>21428</v>
      </c>
      <c r="B5362" t="s">
        <v>65</v>
      </c>
      <c r="C5362">
        <v>43974</v>
      </c>
      <c r="D5362" t="s">
        <v>14137</v>
      </c>
      <c r="E5362" t="s">
        <v>32</v>
      </c>
    </row>
    <row r="5363" spans="1:5">
      <c r="A5363" t="s">
        <v>21429</v>
      </c>
      <c r="B5363" t="s">
        <v>65</v>
      </c>
      <c r="C5363">
        <v>43991</v>
      </c>
      <c r="D5363" t="s">
        <v>14138</v>
      </c>
      <c r="E5363" t="s">
        <v>32</v>
      </c>
    </row>
    <row r="5364" spans="1:5">
      <c r="A5364" t="s">
        <v>21430</v>
      </c>
      <c r="B5364" t="s">
        <v>65</v>
      </c>
      <c r="C5364">
        <v>43993</v>
      </c>
      <c r="D5364" t="s">
        <v>14139</v>
      </c>
      <c r="E5364" t="s">
        <v>32</v>
      </c>
    </row>
    <row r="5365" spans="1:5">
      <c r="A5365" t="s">
        <v>21431</v>
      </c>
      <c r="B5365" t="s">
        <v>65</v>
      </c>
      <c r="C5365">
        <v>44790</v>
      </c>
      <c r="D5365" t="s">
        <v>14140</v>
      </c>
      <c r="E5365" t="s">
        <v>32</v>
      </c>
    </row>
    <row r="5366" spans="1:5">
      <c r="A5366" t="s">
        <v>21432</v>
      </c>
      <c r="B5366" t="s">
        <v>65</v>
      </c>
      <c r="C5366">
        <v>44791</v>
      </c>
      <c r="D5366" t="s">
        <v>14141</v>
      </c>
      <c r="E5366" t="s">
        <v>32</v>
      </c>
    </row>
    <row r="5367" spans="1:5">
      <c r="A5367" t="s">
        <v>21433</v>
      </c>
      <c r="B5367" t="s">
        <v>65</v>
      </c>
      <c r="C5367">
        <v>44792</v>
      </c>
      <c r="D5367" t="s">
        <v>14142</v>
      </c>
      <c r="E5367" t="s">
        <v>32</v>
      </c>
    </row>
    <row r="5368" spans="1:5">
      <c r="A5368" t="s">
        <v>21434</v>
      </c>
      <c r="B5368" t="s">
        <v>65</v>
      </c>
      <c r="C5368">
        <v>44793</v>
      </c>
      <c r="D5368" t="s">
        <v>14143</v>
      </c>
      <c r="E5368" t="s">
        <v>32</v>
      </c>
    </row>
    <row r="5369" spans="1:5">
      <c r="A5369" t="s">
        <v>21435</v>
      </c>
      <c r="B5369" t="s">
        <v>65</v>
      </c>
      <c r="C5369">
        <v>44794</v>
      </c>
      <c r="D5369" t="s">
        <v>14144</v>
      </c>
      <c r="E5369" t="s">
        <v>32</v>
      </c>
    </row>
    <row r="5370" spans="1:5">
      <c r="A5370" t="s">
        <v>21436</v>
      </c>
      <c r="B5370" t="s">
        <v>65</v>
      </c>
      <c r="C5370">
        <v>44795</v>
      </c>
      <c r="D5370" t="s">
        <v>14145</v>
      </c>
      <c r="E5370" t="s">
        <v>32</v>
      </c>
    </row>
    <row r="5371" spans="1:5">
      <c r="A5371" t="s">
        <v>21437</v>
      </c>
      <c r="B5371" t="s">
        <v>65</v>
      </c>
      <c r="C5371">
        <v>45218</v>
      </c>
      <c r="D5371" t="s">
        <v>14146</v>
      </c>
      <c r="E5371" t="s">
        <v>32</v>
      </c>
    </row>
    <row r="5372" spans="1:5">
      <c r="A5372" t="s">
        <v>21438</v>
      </c>
      <c r="B5372" t="s">
        <v>65</v>
      </c>
      <c r="C5372">
        <v>45183</v>
      </c>
      <c r="D5372" t="s">
        <v>14147</v>
      </c>
      <c r="E5372" t="s">
        <v>32</v>
      </c>
    </row>
    <row r="5373" spans="1:5">
      <c r="A5373" t="s">
        <v>21439</v>
      </c>
      <c r="B5373" t="s">
        <v>65</v>
      </c>
      <c r="C5373">
        <v>45217</v>
      </c>
      <c r="D5373" t="s">
        <v>14148</v>
      </c>
      <c r="E5373" t="s">
        <v>32</v>
      </c>
    </row>
    <row r="5374" spans="1:5">
      <c r="A5374" t="s">
        <v>21440</v>
      </c>
      <c r="B5374" t="s">
        <v>65</v>
      </c>
      <c r="C5374">
        <v>45225</v>
      </c>
      <c r="D5374" t="s">
        <v>14149</v>
      </c>
      <c r="E5374" t="s">
        <v>12</v>
      </c>
    </row>
    <row r="5375" spans="1:5">
      <c r="A5375" t="s">
        <v>21441</v>
      </c>
      <c r="B5375" t="s">
        <v>65</v>
      </c>
      <c r="C5375">
        <v>44946</v>
      </c>
      <c r="D5375" t="s">
        <v>14150</v>
      </c>
      <c r="E5375" t="s">
        <v>32</v>
      </c>
    </row>
    <row r="5376" spans="1:5">
      <c r="A5376" t="s">
        <v>21442</v>
      </c>
      <c r="B5376" t="s">
        <v>65</v>
      </c>
      <c r="C5376">
        <v>44947</v>
      </c>
      <c r="D5376" t="s">
        <v>14151</v>
      </c>
      <c r="E5376" t="s">
        <v>32</v>
      </c>
    </row>
    <row r="5377" spans="1:5">
      <c r="A5377" t="s">
        <v>21443</v>
      </c>
      <c r="B5377" t="s">
        <v>65</v>
      </c>
      <c r="C5377">
        <v>44090</v>
      </c>
      <c r="D5377" t="s">
        <v>14152</v>
      </c>
      <c r="E5377" t="s">
        <v>12</v>
      </c>
    </row>
    <row r="5378" spans="1:5">
      <c r="A5378" t="s">
        <v>21444</v>
      </c>
      <c r="B5378" t="s">
        <v>65</v>
      </c>
      <c r="C5378">
        <v>44076</v>
      </c>
      <c r="D5378" t="s">
        <v>14153</v>
      </c>
      <c r="E5378" t="s">
        <v>32</v>
      </c>
    </row>
    <row r="5379" spans="1:5">
      <c r="A5379" t="s">
        <v>21445</v>
      </c>
      <c r="B5379" t="s">
        <v>65</v>
      </c>
      <c r="C5379">
        <v>44077</v>
      </c>
      <c r="D5379" t="s">
        <v>14154</v>
      </c>
      <c r="E5379" t="s">
        <v>32</v>
      </c>
    </row>
    <row r="5380" spans="1:5">
      <c r="A5380" t="s">
        <v>21446</v>
      </c>
      <c r="B5380" t="s">
        <v>65</v>
      </c>
      <c r="C5380">
        <v>44080</v>
      </c>
      <c r="D5380" t="s">
        <v>14155</v>
      </c>
      <c r="E5380" t="s">
        <v>32</v>
      </c>
    </row>
    <row r="5381" spans="1:5">
      <c r="A5381" t="s">
        <v>21447</v>
      </c>
      <c r="B5381" t="s">
        <v>65</v>
      </c>
      <c r="C5381">
        <v>44079</v>
      </c>
      <c r="D5381" t="s">
        <v>14156</v>
      </c>
      <c r="E5381" t="s">
        <v>32</v>
      </c>
    </row>
    <row r="5382" spans="1:5">
      <c r="A5382" t="s">
        <v>21448</v>
      </c>
      <c r="B5382" t="s">
        <v>65</v>
      </c>
      <c r="C5382">
        <v>44078</v>
      </c>
      <c r="D5382" t="s">
        <v>14157</v>
      </c>
      <c r="E5382" t="s">
        <v>32</v>
      </c>
    </row>
    <row r="5383" spans="1:5">
      <c r="A5383" t="s">
        <v>21449</v>
      </c>
      <c r="B5383" t="s">
        <v>65</v>
      </c>
      <c r="C5383">
        <v>44083</v>
      </c>
      <c r="D5383" t="s">
        <v>14158</v>
      </c>
      <c r="E5383" t="s">
        <v>32</v>
      </c>
    </row>
    <row r="5384" spans="1:5">
      <c r="A5384" t="s">
        <v>21450</v>
      </c>
      <c r="B5384" t="s">
        <v>65</v>
      </c>
      <c r="C5384">
        <v>44082</v>
      </c>
      <c r="D5384" t="s">
        <v>14159</v>
      </c>
      <c r="E5384" t="s">
        <v>32</v>
      </c>
    </row>
    <row r="5385" spans="1:5">
      <c r="A5385" t="s">
        <v>21451</v>
      </c>
      <c r="B5385" t="s">
        <v>65</v>
      </c>
      <c r="C5385">
        <v>44081</v>
      </c>
      <c r="D5385" t="s">
        <v>14160</v>
      </c>
      <c r="E5385" t="s">
        <v>32</v>
      </c>
    </row>
    <row r="5386" spans="1:5">
      <c r="A5386" t="s">
        <v>21452</v>
      </c>
      <c r="B5386" t="s">
        <v>65</v>
      </c>
      <c r="C5386">
        <v>44086</v>
      </c>
      <c r="D5386" t="s">
        <v>14161</v>
      </c>
      <c r="E5386" t="s">
        <v>32</v>
      </c>
    </row>
    <row r="5387" spans="1:5">
      <c r="A5387" t="s">
        <v>21453</v>
      </c>
      <c r="B5387" t="s">
        <v>65</v>
      </c>
      <c r="C5387">
        <v>44085</v>
      </c>
      <c r="D5387" t="s">
        <v>31968</v>
      </c>
      <c r="E5387" t="s">
        <v>32</v>
      </c>
    </row>
    <row r="5388" spans="1:5">
      <c r="A5388" t="s">
        <v>21454</v>
      </c>
      <c r="B5388" t="s">
        <v>65</v>
      </c>
      <c r="C5388">
        <v>44084</v>
      </c>
      <c r="D5388" t="s">
        <v>14162</v>
      </c>
      <c r="E5388" t="s">
        <v>32</v>
      </c>
    </row>
    <row r="5389" spans="1:5">
      <c r="A5389" t="s">
        <v>21455</v>
      </c>
      <c r="B5389" t="s">
        <v>65</v>
      </c>
      <c r="C5389">
        <v>44087</v>
      </c>
      <c r="D5389" t="s">
        <v>14163</v>
      </c>
      <c r="E5389" t="s">
        <v>32</v>
      </c>
    </row>
    <row r="5390" spans="1:5">
      <c r="A5390" t="s">
        <v>21456</v>
      </c>
      <c r="B5390" t="s">
        <v>65</v>
      </c>
      <c r="C5390">
        <v>44395</v>
      </c>
      <c r="D5390" t="s">
        <v>14164</v>
      </c>
      <c r="E5390" t="s">
        <v>32</v>
      </c>
    </row>
    <row r="5391" spans="1:5">
      <c r="A5391" t="s">
        <v>21457</v>
      </c>
      <c r="B5391" t="s">
        <v>65</v>
      </c>
      <c r="C5391">
        <v>44088</v>
      </c>
      <c r="D5391" t="s">
        <v>14165</v>
      </c>
      <c r="E5391" t="s">
        <v>32</v>
      </c>
    </row>
    <row r="5392" spans="1:5">
      <c r="A5392" t="s">
        <v>21458</v>
      </c>
      <c r="B5392" t="s">
        <v>65</v>
      </c>
      <c r="C5392">
        <v>44089</v>
      </c>
      <c r="D5392" t="s">
        <v>14166</v>
      </c>
      <c r="E5392" t="s">
        <v>32</v>
      </c>
    </row>
    <row r="5393" spans="1:5">
      <c r="A5393" t="s">
        <v>21459</v>
      </c>
      <c r="B5393" t="s">
        <v>65</v>
      </c>
      <c r="C5393">
        <v>43107</v>
      </c>
      <c r="D5393" t="s">
        <v>14167</v>
      </c>
      <c r="E5393" t="s">
        <v>32</v>
      </c>
    </row>
    <row r="5394" spans="1:5">
      <c r="A5394" t="s">
        <v>21460</v>
      </c>
      <c r="B5394" t="s">
        <v>65</v>
      </c>
      <c r="C5394">
        <v>41229</v>
      </c>
      <c r="D5394" t="s">
        <v>14168</v>
      </c>
      <c r="E5394" t="s">
        <v>32</v>
      </c>
    </row>
    <row r="5395" spans="1:5">
      <c r="A5395" t="s">
        <v>21461</v>
      </c>
      <c r="B5395" t="s">
        <v>65</v>
      </c>
      <c r="C5395">
        <v>41231</v>
      </c>
      <c r="D5395" t="s">
        <v>14169</v>
      </c>
      <c r="E5395" t="s">
        <v>32</v>
      </c>
    </row>
    <row r="5396" spans="1:5">
      <c r="A5396" t="s">
        <v>21462</v>
      </c>
      <c r="B5396" t="s">
        <v>65</v>
      </c>
      <c r="C5396">
        <v>41232</v>
      </c>
      <c r="D5396" t="s">
        <v>14170</v>
      </c>
      <c r="E5396" t="s">
        <v>32</v>
      </c>
    </row>
    <row r="5397" spans="1:5">
      <c r="A5397" t="s">
        <v>21463</v>
      </c>
      <c r="B5397" t="s">
        <v>65</v>
      </c>
      <c r="C5397">
        <v>41496</v>
      </c>
      <c r="D5397" t="s">
        <v>14171</v>
      </c>
      <c r="E5397" t="s">
        <v>12</v>
      </c>
    </row>
    <row r="5398" spans="1:5">
      <c r="A5398" t="s">
        <v>21464</v>
      </c>
      <c r="B5398" t="s">
        <v>65</v>
      </c>
      <c r="C5398">
        <v>41495</v>
      </c>
      <c r="D5398" t="s">
        <v>14172</v>
      </c>
      <c r="E5398" t="s">
        <v>12</v>
      </c>
    </row>
    <row r="5399" spans="1:5">
      <c r="A5399" t="s">
        <v>21465</v>
      </c>
      <c r="B5399" t="s">
        <v>65</v>
      </c>
      <c r="C5399">
        <v>41494</v>
      </c>
      <c r="D5399" t="s">
        <v>14173</v>
      </c>
      <c r="E5399" t="s">
        <v>12</v>
      </c>
    </row>
    <row r="5400" spans="1:5">
      <c r="A5400" t="s">
        <v>21466</v>
      </c>
      <c r="B5400" t="s">
        <v>65</v>
      </c>
      <c r="C5400">
        <v>41493</v>
      </c>
      <c r="D5400" t="s">
        <v>14174</v>
      </c>
      <c r="E5400" t="s">
        <v>12</v>
      </c>
    </row>
    <row r="5401" spans="1:5">
      <c r="A5401" t="s">
        <v>21467</v>
      </c>
      <c r="B5401" t="s">
        <v>65</v>
      </c>
      <c r="C5401">
        <v>44896</v>
      </c>
      <c r="D5401" t="s">
        <v>14175</v>
      </c>
      <c r="E5401" t="s">
        <v>32</v>
      </c>
    </row>
    <row r="5402" spans="1:5">
      <c r="A5402" t="s">
        <v>21468</v>
      </c>
      <c r="B5402" t="s">
        <v>65</v>
      </c>
      <c r="C5402">
        <v>44897</v>
      </c>
      <c r="D5402" t="s">
        <v>14176</v>
      </c>
      <c r="E5402" t="s">
        <v>32</v>
      </c>
    </row>
    <row r="5403" spans="1:5">
      <c r="A5403" t="s">
        <v>21469</v>
      </c>
      <c r="B5403" t="s">
        <v>65</v>
      </c>
      <c r="C5403">
        <v>44898</v>
      </c>
      <c r="D5403" t="s">
        <v>14177</v>
      </c>
      <c r="E5403" t="s">
        <v>32</v>
      </c>
    </row>
    <row r="5404" spans="1:5">
      <c r="A5404" t="s">
        <v>21470</v>
      </c>
      <c r="B5404" t="s">
        <v>65</v>
      </c>
      <c r="C5404">
        <v>44103</v>
      </c>
      <c r="D5404" t="s">
        <v>14178</v>
      </c>
      <c r="E5404" t="s">
        <v>32</v>
      </c>
    </row>
    <row r="5405" spans="1:5">
      <c r="A5405" t="s">
        <v>21471</v>
      </c>
      <c r="B5405" t="s">
        <v>65</v>
      </c>
      <c r="C5405">
        <v>44104</v>
      </c>
      <c r="D5405" t="s">
        <v>14179</v>
      </c>
      <c r="E5405" t="s">
        <v>32</v>
      </c>
    </row>
    <row r="5406" spans="1:5">
      <c r="A5406" t="s">
        <v>21472</v>
      </c>
      <c r="B5406" t="s">
        <v>65</v>
      </c>
      <c r="C5406">
        <v>44105</v>
      </c>
      <c r="D5406" t="s">
        <v>14180</v>
      </c>
      <c r="E5406" t="s">
        <v>32</v>
      </c>
    </row>
    <row r="5407" spans="1:5">
      <c r="A5407" t="s">
        <v>21473</v>
      </c>
      <c r="B5407" t="s">
        <v>65</v>
      </c>
      <c r="C5407">
        <v>44698</v>
      </c>
      <c r="D5407" t="s">
        <v>14181</v>
      </c>
      <c r="E5407" t="s">
        <v>32</v>
      </c>
    </row>
    <row r="5408" spans="1:5">
      <c r="A5408" t="s">
        <v>21474</v>
      </c>
      <c r="B5408" t="s">
        <v>65</v>
      </c>
      <c r="C5408">
        <v>44692</v>
      </c>
      <c r="D5408" t="s">
        <v>14182</v>
      </c>
      <c r="E5408" t="s">
        <v>32</v>
      </c>
    </row>
    <row r="5409" spans="1:5">
      <c r="A5409" t="s">
        <v>21475</v>
      </c>
      <c r="B5409" t="s">
        <v>65</v>
      </c>
      <c r="C5409">
        <v>44106</v>
      </c>
      <c r="D5409" t="s">
        <v>14183</v>
      </c>
      <c r="E5409" t="s">
        <v>32</v>
      </c>
    </row>
    <row r="5410" spans="1:5">
      <c r="A5410" t="s">
        <v>21476</v>
      </c>
      <c r="B5410" t="s">
        <v>65</v>
      </c>
      <c r="C5410">
        <v>44107</v>
      </c>
      <c r="D5410" t="s">
        <v>14184</v>
      </c>
      <c r="E5410" t="s">
        <v>32</v>
      </c>
    </row>
    <row r="5411" spans="1:5">
      <c r="A5411" t="s">
        <v>21477</v>
      </c>
      <c r="B5411" t="s">
        <v>65</v>
      </c>
      <c r="C5411">
        <v>44108</v>
      </c>
      <c r="D5411" t="s">
        <v>14185</v>
      </c>
      <c r="E5411" t="s">
        <v>32</v>
      </c>
    </row>
    <row r="5412" spans="1:5">
      <c r="A5412" t="s">
        <v>21478</v>
      </c>
      <c r="B5412" t="s">
        <v>65</v>
      </c>
      <c r="C5412">
        <v>44109</v>
      </c>
      <c r="D5412" t="s">
        <v>14186</v>
      </c>
      <c r="E5412" t="s">
        <v>32</v>
      </c>
    </row>
    <row r="5413" spans="1:5">
      <c r="A5413" t="s">
        <v>21479</v>
      </c>
      <c r="B5413" t="s">
        <v>65</v>
      </c>
      <c r="C5413">
        <v>44110</v>
      </c>
      <c r="D5413" t="s">
        <v>14187</v>
      </c>
      <c r="E5413" t="s">
        <v>32</v>
      </c>
    </row>
    <row r="5414" spans="1:5">
      <c r="A5414" t="s">
        <v>31969</v>
      </c>
      <c r="B5414" t="s">
        <v>65</v>
      </c>
      <c r="C5414">
        <v>45391</v>
      </c>
      <c r="D5414" t="s">
        <v>31970</v>
      </c>
      <c r="E5414" t="s">
        <v>32</v>
      </c>
    </row>
    <row r="5415" spans="1:5">
      <c r="A5415" t="s">
        <v>31971</v>
      </c>
      <c r="B5415" t="s">
        <v>65</v>
      </c>
      <c r="C5415">
        <v>45392</v>
      </c>
      <c r="D5415" t="s">
        <v>31972</v>
      </c>
      <c r="E5415" t="s">
        <v>32</v>
      </c>
    </row>
    <row r="5416" spans="1:5">
      <c r="A5416" t="s">
        <v>31973</v>
      </c>
      <c r="B5416" t="s">
        <v>65</v>
      </c>
      <c r="C5416">
        <v>45393</v>
      </c>
      <c r="D5416" t="s">
        <v>31974</v>
      </c>
      <c r="E5416" t="s">
        <v>32</v>
      </c>
    </row>
    <row r="5417" spans="1:5">
      <c r="A5417" t="s">
        <v>21480</v>
      </c>
      <c r="B5417" t="s">
        <v>65</v>
      </c>
      <c r="C5417">
        <v>44231</v>
      </c>
      <c r="D5417" t="s">
        <v>14188</v>
      </c>
      <c r="E5417" t="s">
        <v>32</v>
      </c>
    </row>
    <row r="5418" spans="1:5">
      <c r="A5418" t="s">
        <v>21481</v>
      </c>
      <c r="B5418" t="s">
        <v>65</v>
      </c>
      <c r="C5418">
        <v>44347</v>
      </c>
      <c r="D5418" t="s">
        <v>14189</v>
      </c>
      <c r="E5418" t="s">
        <v>12</v>
      </c>
    </row>
    <row r="5419" spans="1:5">
      <c r="A5419" t="s">
        <v>21482</v>
      </c>
      <c r="B5419" t="s">
        <v>65</v>
      </c>
      <c r="C5419">
        <v>44348</v>
      </c>
      <c r="D5419" t="s">
        <v>14190</v>
      </c>
      <c r="E5419" t="s">
        <v>12</v>
      </c>
    </row>
    <row r="5420" spans="1:5">
      <c r="A5420" t="s">
        <v>21483</v>
      </c>
      <c r="B5420" t="s">
        <v>65</v>
      </c>
      <c r="C5420">
        <v>44349</v>
      </c>
      <c r="D5420" t="s">
        <v>14191</v>
      </c>
      <c r="E5420" t="s">
        <v>12</v>
      </c>
    </row>
    <row r="5421" spans="1:5">
      <c r="A5421" t="s">
        <v>21484</v>
      </c>
      <c r="B5421" t="s">
        <v>65</v>
      </c>
      <c r="C5421">
        <v>44350</v>
      </c>
      <c r="D5421" t="s">
        <v>14192</v>
      </c>
      <c r="E5421" t="s">
        <v>12</v>
      </c>
    </row>
    <row r="5422" spans="1:5">
      <c r="A5422" t="s">
        <v>21485</v>
      </c>
      <c r="B5422" t="s">
        <v>65</v>
      </c>
      <c r="C5422">
        <v>44351</v>
      </c>
      <c r="D5422" t="s">
        <v>14193</v>
      </c>
      <c r="E5422" t="s">
        <v>12</v>
      </c>
    </row>
    <row r="5423" spans="1:5">
      <c r="A5423" t="s">
        <v>21486</v>
      </c>
      <c r="B5423" t="s">
        <v>65</v>
      </c>
      <c r="C5423">
        <v>44352</v>
      </c>
      <c r="D5423" t="s">
        <v>14194</v>
      </c>
      <c r="E5423" t="s">
        <v>12</v>
      </c>
    </row>
    <row r="5424" spans="1:5">
      <c r="A5424" t="s">
        <v>21487</v>
      </c>
      <c r="B5424" t="s">
        <v>65</v>
      </c>
      <c r="C5424">
        <v>44353</v>
      </c>
      <c r="D5424" t="s">
        <v>14195</v>
      </c>
      <c r="E5424" t="s">
        <v>12</v>
      </c>
    </row>
    <row r="5425" spans="1:5">
      <c r="A5425" t="s">
        <v>21488</v>
      </c>
      <c r="B5425" t="s">
        <v>65</v>
      </c>
      <c r="C5425">
        <v>44354</v>
      </c>
      <c r="D5425" t="s">
        <v>14196</v>
      </c>
      <c r="E5425" t="s">
        <v>12</v>
      </c>
    </row>
    <row r="5426" spans="1:5">
      <c r="A5426" t="s">
        <v>21489</v>
      </c>
      <c r="B5426" t="s">
        <v>65</v>
      </c>
      <c r="C5426">
        <v>44355</v>
      </c>
      <c r="D5426" t="s">
        <v>14197</v>
      </c>
      <c r="E5426" t="s">
        <v>12</v>
      </c>
    </row>
    <row r="5427" spans="1:5">
      <c r="A5427" t="s">
        <v>21490</v>
      </c>
      <c r="B5427" t="s">
        <v>65</v>
      </c>
      <c r="C5427">
        <v>44356</v>
      </c>
      <c r="D5427" t="s">
        <v>14198</v>
      </c>
      <c r="E5427" t="s">
        <v>12</v>
      </c>
    </row>
    <row r="5428" spans="1:5">
      <c r="A5428" t="s">
        <v>21493</v>
      </c>
      <c r="B5428" t="s">
        <v>65</v>
      </c>
      <c r="C5428">
        <v>43935</v>
      </c>
      <c r="D5428" t="s">
        <v>14201</v>
      </c>
      <c r="E5428" t="s">
        <v>32</v>
      </c>
    </row>
    <row r="5429" spans="1:5">
      <c r="A5429" t="s">
        <v>21494</v>
      </c>
      <c r="B5429" t="s">
        <v>65</v>
      </c>
      <c r="C5429">
        <v>43878</v>
      </c>
      <c r="D5429" t="s">
        <v>14202</v>
      </c>
      <c r="E5429" t="s">
        <v>32</v>
      </c>
    </row>
    <row r="5430" spans="1:5">
      <c r="A5430" t="s">
        <v>21491</v>
      </c>
      <c r="B5430" t="s">
        <v>65</v>
      </c>
      <c r="C5430">
        <v>43893</v>
      </c>
      <c r="D5430" t="s">
        <v>14199</v>
      </c>
      <c r="E5430" t="s">
        <v>32</v>
      </c>
    </row>
    <row r="5431" spans="1:5">
      <c r="A5431" t="s">
        <v>21492</v>
      </c>
      <c r="B5431" t="s">
        <v>65</v>
      </c>
      <c r="C5431">
        <v>43877</v>
      </c>
      <c r="D5431" t="s">
        <v>14200</v>
      </c>
      <c r="E5431" t="s">
        <v>32</v>
      </c>
    </row>
    <row r="5432" spans="1:5">
      <c r="A5432" t="s">
        <v>21495</v>
      </c>
      <c r="B5432" t="s">
        <v>65</v>
      </c>
      <c r="C5432">
        <v>43894</v>
      </c>
      <c r="D5432" t="s">
        <v>14203</v>
      </c>
      <c r="E5432" t="s">
        <v>32</v>
      </c>
    </row>
    <row r="5433" spans="1:5">
      <c r="A5433" t="s">
        <v>21496</v>
      </c>
      <c r="B5433" t="s">
        <v>65</v>
      </c>
      <c r="C5433">
        <v>43876</v>
      </c>
      <c r="D5433" t="s">
        <v>14204</v>
      </c>
      <c r="E5433" t="s">
        <v>32</v>
      </c>
    </row>
    <row r="5434" spans="1:5">
      <c r="A5434" t="s">
        <v>21497</v>
      </c>
      <c r="B5434" t="s">
        <v>65</v>
      </c>
      <c r="C5434">
        <v>44214</v>
      </c>
      <c r="D5434" t="s">
        <v>14205</v>
      </c>
      <c r="E5434" t="s">
        <v>32</v>
      </c>
    </row>
    <row r="5435" spans="1:5">
      <c r="A5435" t="s">
        <v>21498</v>
      </c>
      <c r="B5435" t="s">
        <v>65</v>
      </c>
      <c r="C5435">
        <v>44213</v>
      </c>
      <c r="D5435" t="s">
        <v>14206</v>
      </c>
      <c r="E5435" t="s">
        <v>32</v>
      </c>
    </row>
    <row r="5436" spans="1:5">
      <c r="A5436" t="s">
        <v>21499</v>
      </c>
      <c r="B5436" t="s">
        <v>65</v>
      </c>
      <c r="C5436">
        <v>44215</v>
      </c>
      <c r="D5436" t="s">
        <v>14207</v>
      </c>
      <c r="E5436" t="s">
        <v>32</v>
      </c>
    </row>
    <row r="5437" spans="1:5">
      <c r="A5437" t="s">
        <v>21500</v>
      </c>
      <c r="B5437" t="s">
        <v>65</v>
      </c>
      <c r="C5437">
        <v>44134</v>
      </c>
      <c r="D5437" t="s">
        <v>14208</v>
      </c>
      <c r="E5437" t="s">
        <v>32</v>
      </c>
    </row>
    <row r="5438" spans="1:5">
      <c r="A5438" t="s">
        <v>21501</v>
      </c>
      <c r="B5438" t="s">
        <v>65</v>
      </c>
      <c r="C5438">
        <v>44135</v>
      </c>
      <c r="D5438" t="s">
        <v>14209</v>
      </c>
      <c r="E5438" t="s">
        <v>32</v>
      </c>
    </row>
    <row r="5439" spans="1:5">
      <c r="A5439" t="s">
        <v>21502</v>
      </c>
      <c r="B5439" t="s">
        <v>65</v>
      </c>
      <c r="C5439">
        <v>44136</v>
      </c>
      <c r="D5439" t="s">
        <v>14210</v>
      </c>
      <c r="E5439" t="s">
        <v>32</v>
      </c>
    </row>
    <row r="5440" spans="1:5">
      <c r="A5440" t="s">
        <v>21503</v>
      </c>
      <c r="B5440" t="s">
        <v>65</v>
      </c>
      <c r="C5440">
        <v>44137</v>
      </c>
      <c r="D5440" t="s">
        <v>14211</v>
      </c>
      <c r="E5440" t="s">
        <v>32</v>
      </c>
    </row>
    <row r="5441" spans="1:5">
      <c r="A5441" t="s">
        <v>21504</v>
      </c>
      <c r="B5441" t="s">
        <v>65</v>
      </c>
      <c r="C5441">
        <v>43843</v>
      </c>
      <c r="D5441" t="s">
        <v>14212</v>
      </c>
      <c r="E5441" t="s">
        <v>32</v>
      </c>
    </row>
    <row r="5442" spans="1:5">
      <c r="A5442" t="s">
        <v>21505</v>
      </c>
      <c r="B5442" t="s">
        <v>65</v>
      </c>
      <c r="C5442">
        <v>43844</v>
      </c>
      <c r="D5442" t="s">
        <v>14213</v>
      </c>
      <c r="E5442" t="s">
        <v>32</v>
      </c>
    </row>
    <row r="5443" spans="1:5">
      <c r="A5443" t="s">
        <v>21506</v>
      </c>
      <c r="B5443" t="s">
        <v>65</v>
      </c>
      <c r="C5443">
        <v>43845</v>
      </c>
      <c r="D5443" t="s">
        <v>14214</v>
      </c>
      <c r="E5443" t="s">
        <v>32</v>
      </c>
    </row>
    <row r="5444" spans="1:5">
      <c r="A5444" t="s">
        <v>21507</v>
      </c>
      <c r="B5444" t="s">
        <v>65</v>
      </c>
      <c r="C5444">
        <v>43846</v>
      </c>
      <c r="D5444" t="s">
        <v>14215</v>
      </c>
      <c r="E5444" t="s">
        <v>32</v>
      </c>
    </row>
    <row r="5445" spans="1:5">
      <c r="A5445" t="s">
        <v>21508</v>
      </c>
      <c r="B5445" t="s">
        <v>65</v>
      </c>
      <c r="C5445">
        <v>43847</v>
      </c>
      <c r="D5445" t="s">
        <v>14216</v>
      </c>
      <c r="E5445" t="s">
        <v>32</v>
      </c>
    </row>
    <row r="5446" spans="1:5">
      <c r="A5446" t="s">
        <v>21509</v>
      </c>
      <c r="B5446" t="s">
        <v>65</v>
      </c>
      <c r="C5446">
        <v>43848</v>
      </c>
      <c r="D5446" t="s">
        <v>14217</v>
      </c>
      <c r="E5446" t="s">
        <v>32</v>
      </c>
    </row>
    <row r="5447" spans="1:5">
      <c r="A5447" t="s">
        <v>21510</v>
      </c>
      <c r="B5447" t="s">
        <v>65</v>
      </c>
      <c r="C5447">
        <v>44155</v>
      </c>
      <c r="D5447" t="s">
        <v>14218</v>
      </c>
      <c r="E5447" t="s">
        <v>32</v>
      </c>
    </row>
    <row r="5448" spans="1:5">
      <c r="A5448" t="s">
        <v>21511</v>
      </c>
      <c r="B5448" t="s">
        <v>65</v>
      </c>
      <c r="C5448">
        <v>44156</v>
      </c>
      <c r="D5448" t="s">
        <v>14219</v>
      </c>
      <c r="E5448" t="s">
        <v>32</v>
      </c>
    </row>
    <row r="5449" spans="1:5">
      <c r="A5449" t="s">
        <v>21512</v>
      </c>
      <c r="B5449" t="s">
        <v>65</v>
      </c>
      <c r="C5449">
        <v>44138</v>
      </c>
      <c r="D5449" t="s">
        <v>14220</v>
      </c>
      <c r="E5449" t="s">
        <v>32</v>
      </c>
    </row>
    <row r="5450" spans="1:5">
      <c r="A5450" t="s">
        <v>21513</v>
      </c>
      <c r="B5450" t="s">
        <v>65</v>
      </c>
      <c r="C5450">
        <v>44144</v>
      </c>
      <c r="D5450" t="s">
        <v>14221</v>
      </c>
      <c r="E5450" t="s">
        <v>32</v>
      </c>
    </row>
    <row r="5451" spans="1:5">
      <c r="A5451" t="s">
        <v>21514</v>
      </c>
      <c r="B5451" t="s">
        <v>65</v>
      </c>
      <c r="C5451">
        <v>44145</v>
      </c>
      <c r="D5451" t="s">
        <v>14222</v>
      </c>
      <c r="E5451" t="s">
        <v>32</v>
      </c>
    </row>
    <row r="5452" spans="1:5">
      <c r="A5452" t="s">
        <v>21515</v>
      </c>
      <c r="B5452" t="s">
        <v>65</v>
      </c>
      <c r="C5452">
        <v>44146</v>
      </c>
      <c r="D5452" t="s">
        <v>14223</v>
      </c>
      <c r="E5452" t="s">
        <v>32</v>
      </c>
    </row>
    <row r="5453" spans="1:5">
      <c r="A5453" t="s">
        <v>21516</v>
      </c>
      <c r="B5453" t="s">
        <v>65</v>
      </c>
      <c r="C5453">
        <v>45103</v>
      </c>
      <c r="D5453" t="s">
        <v>14224</v>
      </c>
      <c r="E5453" t="s">
        <v>32</v>
      </c>
    </row>
    <row r="5454" spans="1:5">
      <c r="A5454" t="s">
        <v>21517</v>
      </c>
      <c r="B5454" t="s">
        <v>65</v>
      </c>
      <c r="C5454">
        <v>45104</v>
      </c>
      <c r="D5454" t="s">
        <v>14225</v>
      </c>
      <c r="E5454" t="s">
        <v>32</v>
      </c>
    </row>
    <row r="5455" spans="1:5">
      <c r="A5455" t="s">
        <v>21518</v>
      </c>
      <c r="B5455" t="s">
        <v>65</v>
      </c>
      <c r="C5455">
        <v>45105</v>
      </c>
      <c r="D5455" t="s">
        <v>14226</v>
      </c>
      <c r="E5455" t="s">
        <v>32</v>
      </c>
    </row>
    <row r="5456" spans="1:5">
      <c r="A5456" t="s">
        <v>21519</v>
      </c>
      <c r="B5456" t="s">
        <v>65</v>
      </c>
      <c r="C5456">
        <v>45106</v>
      </c>
      <c r="D5456" t="s">
        <v>14227</v>
      </c>
      <c r="E5456" t="s">
        <v>32</v>
      </c>
    </row>
    <row r="5457" spans="1:5">
      <c r="A5457" t="s">
        <v>21520</v>
      </c>
      <c r="B5457" t="s">
        <v>65</v>
      </c>
      <c r="C5457">
        <v>45071</v>
      </c>
      <c r="D5457" t="s">
        <v>31975</v>
      </c>
      <c r="E5457" t="s">
        <v>32</v>
      </c>
    </row>
    <row r="5458" spans="1:5">
      <c r="A5458" t="s">
        <v>21521</v>
      </c>
      <c r="B5458" t="s">
        <v>65</v>
      </c>
      <c r="C5458">
        <v>45014</v>
      </c>
      <c r="D5458" t="s">
        <v>31976</v>
      </c>
      <c r="E5458" t="s">
        <v>32</v>
      </c>
    </row>
    <row r="5459" spans="1:5">
      <c r="A5459" t="s">
        <v>21522</v>
      </c>
      <c r="B5459" t="s">
        <v>65</v>
      </c>
      <c r="C5459">
        <v>45072</v>
      </c>
      <c r="D5459" t="s">
        <v>31977</v>
      </c>
      <c r="E5459" t="s">
        <v>32</v>
      </c>
    </row>
    <row r="5460" spans="1:5">
      <c r="A5460" t="s">
        <v>21523</v>
      </c>
      <c r="B5460" t="s">
        <v>65</v>
      </c>
      <c r="C5460">
        <v>45073</v>
      </c>
      <c r="D5460" t="s">
        <v>31978</v>
      </c>
      <c r="E5460" t="s">
        <v>32</v>
      </c>
    </row>
    <row r="5461" spans="1:5">
      <c r="A5461" t="s">
        <v>21524</v>
      </c>
      <c r="B5461" t="s">
        <v>65</v>
      </c>
      <c r="C5461">
        <v>45074</v>
      </c>
      <c r="D5461" t="s">
        <v>31979</v>
      </c>
      <c r="E5461" t="s">
        <v>32</v>
      </c>
    </row>
    <row r="5462" spans="1:5">
      <c r="A5462" t="s">
        <v>21525</v>
      </c>
      <c r="B5462" t="s">
        <v>65</v>
      </c>
      <c r="C5462">
        <v>45015</v>
      </c>
      <c r="D5462" t="s">
        <v>31980</v>
      </c>
      <c r="E5462" t="s">
        <v>32</v>
      </c>
    </row>
    <row r="5463" spans="1:5">
      <c r="A5463" t="s">
        <v>21526</v>
      </c>
      <c r="B5463" t="s">
        <v>65</v>
      </c>
      <c r="C5463">
        <v>45075</v>
      </c>
      <c r="D5463" t="s">
        <v>31981</v>
      </c>
      <c r="E5463" t="s">
        <v>32</v>
      </c>
    </row>
    <row r="5464" spans="1:5">
      <c r="A5464" t="s">
        <v>21527</v>
      </c>
      <c r="B5464" t="s">
        <v>65</v>
      </c>
      <c r="C5464">
        <v>45076</v>
      </c>
      <c r="D5464" t="s">
        <v>31982</v>
      </c>
      <c r="E5464" t="s">
        <v>32</v>
      </c>
    </row>
    <row r="5465" spans="1:5">
      <c r="A5465" t="s">
        <v>21528</v>
      </c>
      <c r="B5465" t="s">
        <v>65</v>
      </c>
      <c r="C5465">
        <v>45065</v>
      </c>
      <c r="D5465" t="s">
        <v>31983</v>
      </c>
      <c r="E5465" t="s">
        <v>32</v>
      </c>
    </row>
    <row r="5466" spans="1:5">
      <c r="A5466" t="s">
        <v>21529</v>
      </c>
      <c r="B5466" t="s">
        <v>65</v>
      </c>
      <c r="C5466">
        <v>45066</v>
      </c>
      <c r="D5466" t="s">
        <v>31984</v>
      </c>
      <c r="E5466" t="s">
        <v>32</v>
      </c>
    </row>
    <row r="5467" spans="1:5">
      <c r="A5467" t="s">
        <v>21530</v>
      </c>
      <c r="B5467" t="s">
        <v>65</v>
      </c>
      <c r="C5467">
        <v>45067</v>
      </c>
      <c r="D5467" t="s">
        <v>31985</v>
      </c>
      <c r="E5467" t="s">
        <v>32</v>
      </c>
    </row>
    <row r="5468" spans="1:5">
      <c r="A5468" t="s">
        <v>21531</v>
      </c>
      <c r="B5468" t="s">
        <v>65</v>
      </c>
      <c r="C5468">
        <v>45068</v>
      </c>
      <c r="D5468" t="s">
        <v>31986</v>
      </c>
      <c r="E5468" t="s">
        <v>32</v>
      </c>
    </row>
    <row r="5469" spans="1:5">
      <c r="A5469" t="s">
        <v>21532</v>
      </c>
      <c r="B5469" t="s">
        <v>65</v>
      </c>
      <c r="C5469">
        <v>45069</v>
      </c>
      <c r="D5469" t="s">
        <v>31987</v>
      </c>
      <c r="E5469" t="s">
        <v>32</v>
      </c>
    </row>
    <row r="5470" spans="1:5">
      <c r="A5470" t="s">
        <v>21533</v>
      </c>
      <c r="B5470" t="s">
        <v>65</v>
      </c>
      <c r="C5470">
        <v>45070</v>
      </c>
      <c r="D5470" t="s">
        <v>31988</v>
      </c>
      <c r="E5470" t="s">
        <v>32</v>
      </c>
    </row>
    <row r="5471" spans="1:5">
      <c r="A5471" t="s">
        <v>21534</v>
      </c>
      <c r="B5471" t="s">
        <v>65</v>
      </c>
      <c r="C5471">
        <v>45064</v>
      </c>
      <c r="D5471" t="s">
        <v>31989</v>
      </c>
      <c r="E5471" t="s">
        <v>32</v>
      </c>
    </row>
    <row r="5472" spans="1:5">
      <c r="A5472" t="s">
        <v>21535</v>
      </c>
      <c r="B5472" t="s">
        <v>65</v>
      </c>
      <c r="C5472">
        <v>45043</v>
      </c>
      <c r="D5472" t="s">
        <v>31990</v>
      </c>
      <c r="E5472" t="s">
        <v>32</v>
      </c>
    </row>
    <row r="5473" spans="1:5">
      <c r="A5473" t="s">
        <v>21536</v>
      </c>
      <c r="B5473" t="s">
        <v>65</v>
      </c>
      <c r="C5473">
        <v>45044</v>
      </c>
      <c r="D5473" t="s">
        <v>31991</v>
      </c>
      <c r="E5473" t="s">
        <v>32</v>
      </c>
    </row>
    <row r="5474" spans="1:5">
      <c r="A5474" t="s">
        <v>21537</v>
      </c>
      <c r="B5474" t="s">
        <v>65</v>
      </c>
      <c r="C5474">
        <v>45045</v>
      </c>
      <c r="D5474" t="s">
        <v>31992</v>
      </c>
      <c r="E5474" t="s">
        <v>32</v>
      </c>
    </row>
    <row r="5475" spans="1:5">
      <c r="A5475" t="s">
        <v>21538</v>
      </c>
      <c r="B5475" t="s">
        <v>65</v>
      </c>
      <c r="C5475">
        <v>45048</v>
      </c>
      <c r="D5475" t="s">
        <v>31993</v>
      </c>
      <c r="E5475" t="s">
        <v>32</v>
      </c>
    </row>
    <row r="5476" spans="1:5">
      <c r="A5476" t="s">
        <v>21539</v>
      </c>
      <c r="B5476" t="s">
        <v>65</v>
      </c>
      <c r="C5476">
        <v>45047</v>
      </c>
      <c r="D5476" t="s">
        <v>31994</v>
      </c>
      <c r="E5476" t="s">
        <v>32</v>
      </c>
    </row>
    <row r="5477" spans="1:5">
      <c r="A5477" t="s">
        <v>21540</v>
      </c>
      <c r="B5477" t="s">
        <v>65</v>
      </c>
      <c r="C5477">
        <v>45046</v>
      </c>
      <c r="D5477" t="s">
        <v>31995</v>
      </c>
      <c r="E5477" t="s">
        <v>32</v>
      </c>
    </row>
    <row r="5478" spans="1:5">
      <c r="A5478" t="s">
        <v>21541</v>
      </c>
      <c r="B5478" t="s">
        <v>65</v>
      </c>
      <c r="C5478">
        <v>45049</v>
      </c>
      <c r="D5478" t="s">
        <v>31996</v>
      </c>
      <c r="E5478" t="s">
        <v>32</v>
      </c>
    </row>
    <row r="5479" spans="1:5">
      <c r="A5479" t="s">
        <v>21542</v>
      </c>
      <c r="B5479" t="s">
        <v>65</v>
      </c>
      <c r="C5479">
        <v>45050</v>
      </c>
      <c r="D5479" t="s">
        <v>31997</v>
      </c>
      <c r="E5479" t="s">
        <v>32</v>
      </c>
    </row>
    <row r="5480" spans="1:5">
      <c r="A5480" t="s">
        <v>21543</v>
      </c>
      <c r="B5480" t="s">
        <v>65</v>
      </c>
      <c r="C5480">
        <v>45051</v>
      </c>
      <c r="D5480" t="s">
        <v>31998</v>
      </c>
      <c r="E5480" t="s">
        <v>32</v>
      </c>
    </row>
    <row r="5481" spans="1:5">
      <c r="A5481" t="s">
        <v>21544</v>
      </c>
      <c r="B5481" t="s">
        <v>65</v>
      </c>
      <c r="C5481">
        <v>45052</v>
      </c>
      <c r="D5481" t="s">
        <v>31999</v>
      </c>
      <c r="E5481" t="s">
        <v>32</v>
      </c>
    </row>
    <row r="5482" spans="1:5">
      <c r="A5482" t="s">
        <v>21545</v>
      </c>
      <c r="B5482" t="s">
        <v>65</v>
      </c>
      <c r="C5482">
        <v>45040</v>
      </c>
      <c r="D5482" t="s">
        <v>32000</v>
      </c>
      <c r="E5482" t="s">
        <v>32</v>
      </c>
    </row>
    <row r="5483" spans="1:5">
      <c r="A5483" t="s">
        <v>21546</v>
      </c>
      <c r="B5483" t="s">
        <v>65</v>
      </c>
      <c r="C5483">
        <v>45041</v>
      </c>
      <c r="D5483" t="s">
        <v>32001</v>
      </c>
      <c r="E5483" t="s">
        <v>32</v>
      </c>
    </row>
    <row r="5484" spans="1:5">
      <c r="A5484" t="s">
        <v>21547</v>
      </c>
      <c r="B5484" t="s">
        <v>65</v>
      </c>
      <c r="C5484">
        <v>45042</v>
      </c>
      <c r="D5484" t="s">
        <v>32002</v>
      </c>
      <c r="E5484" t="s">
        <v>32</v>
      </c>
    </row>
    <row r="5485" spans="1:5">
      <c r="A5485" t="s">
        <v>21548</v>
      </c>
      <c r="B5485" t="s">
        <v>65</v>
      </c>
      <c r="C5485">
        <v>45062</v>
      </c>
      <c r="D5485" t="s">
        <v>14228</v>
      </c>
      <c r="E5485" t="s">
        <v>32</v>
      </c>
    </row>
    <row r="5486" spans="1:5">
      <c r="A5486" t="s">
        <v>21549</v>
      </c>
      <c r="B5486" t="s">
        <v>65</v>
      </c>
      <c r="C5486">
        <v>45063</v>
      </c>
      <c r="D5486" t="s">
        <v>14229</v>
      </c>
      <c r="E5486" t="s">
        <v>32</v>
      </c>
    </row>
    <row r="5487" spans="1:5">
      <c r="A5487" t="s">
        <v>21550</v>
      </c>
      <c r="B5487" t="s">
        <v>65</v>
      </c>
      <c r="C5487">
        <v>45013</v>
      </c>
      <c r="D5487" t="s">
        <v>32003</v>
      </c>
      <c r="E5487" t="s">
        <v>32</v>
      </c>
    </row>
    <row r="5488" spans="1:5">
      <c r="A5488" t="s">
        <v>21551</v>
      </c>
      <c r="B5488" t="s">
        <v>65</v>
      </c>
      <c r="C5488">
        <v>45016</v>
      </c>
      <c r="D5488" t="s">
        <v>14230</v>
      </c>
      <c r="E5488" t="s">
        <v>32</v>
      </c>
    </row>
    <row r="5489" spans="1:5">
      <c r="A5489" t="s">
        <v>21552</v>
      </c>
      <c r="B5489" t="s">
        <v>65</v>
      </c>
      <c r="C5489">
        <v>45017</v>
      </c>
      <c r="D5489" t="s">
        <v>14231</v>
      </c>
      <c r="E5489" t="s">
        <v>32</v>
      </c>
    </row>
    <row r="5490" spans="1:5">
      <c r="A5490" t="s">
        <v>21553</v>
      </c>
      <c r="B5490" t="s">
        <v>65</v>
      </c>
      <c r="C5490">
        <v>45021</v>
      </c>
      <c r="D5490" t="s">
        <v>14232</v>
      </c>
      <c r="E5490" t="s">
        <v>32</v>
      </c>
    </row>
    <row r="5491" spans="1:5">
      <c r="A5491" t="s">
        <v>21554</v>
      </c>
      <c r="B5491" t="s">
        <v>65</v>
      </c>
      <c r="C5491">
        <v>45018</v>
      </c>
      <c r="D5491" t="s">
        <v>14233</v>
      </c>
      <c r="E5491" t="s">
        <v>32</v>
      </c>
    </row>
    <row r="5492" spans="1:5">
      <c r="A5492" t="s">
        <v>21555</v>
      </c>
      <c r="B5492" t="s">
        <v>65</v>
      </c>
      <c r="C5492">
        <v>45019</v>
      </c>
      <c r="D5492" t="s">
        <v>14234</v>
      </c>
      <c r="E5492" t="s">
        <v>32</v>
      </c>
    </row>
    <row r="5493" spans="1:5">
      <c r="A5493" t="s">
        <v>21556</v>
      </c>
      <c r="B5493" t="s">
        <v>65</v>
      </c>
      <c r="C5493">
        <v>45020</v>
      </c>
      <c r="D5493" t="s">
        <v>14235</v>
      </c>
      <c r="E5493" t="s">
        <v>32</v>
      </c>
    </row>
    <row r="5494" spans="1:5">
      <c r="A5494" t="s">
        <v>21557</v>
      </c>
      <c r="B5494" t="s">
        <v>65</v>
      </c>
      <c r="C5494">
        <v>45022</v>
      </c>
      <c r="D5494" t="s">
        <v>14236</v>
      </c>
      <c r="E5494" t="s">
        <v>32</v>
      </c>
    </row>
    <row r="5495" spans="1:5">
      <c r="A5495" t="s">
        <v>21558</v>
      </c>
      <c r="B5495" t="s">
        <v>65</v>
      </c>
      <c r="C5495">
        <v>45023</v>
      </c>
      <c r="D5495" t="s">
        <v>14237</v>
      </c>
      <c r="E5495" t="s">
        <v>32</v>
      </c>
    </row>
    <row r="5496" spans="1:5">
      <c r="A5496" t="s">
        <v>21559</v>
      </c>
      <c r="B5496" t="s">
        <v>65</v>
      </c>
      <c r="C5496">
        <v>45024</v>
      </c>
      <c r="D5496" t="s">
        <v>14238</v>
      </c>
      <c r="E5496" t="s">
        <v>32</v>
      </c>
    </row>
    <row r="5497" spans="1:5">
      <c r="A5497" t="s">
        <v>21560</v>
      </c>
      <c r="B5497" t="s">
        <v>65</v>
      </c>
      <c r="C5497">
        <v>45025</v>
      </c>
      <c r="D5497" t="s">
        <v>14239</v>
      </c>
      <c r="E5497" t="s">
        <v>32</v>
      </c>
    </row>
    <row r="5498" spans="1:5">
      <c r="A5498" t="s">
        <v>21561</v>
      </c>
      <c r="B5498" t="s">
        <v>65</v>
      </c>
      <c r="C5498">
        <v>45026</v>
      </c>
      <c r="D5498" t="s">
        <v>14240</v>
      </c>
      <c r="E5498" t="s">
        <v>32</v>
      </c>
    </row>
    <row r="5499" spans="1:5">
      <c r="A5499" t="s">
        <v>21562</v>
      </c>
      <c r="B5499" t="s">
        <v>65</v>
      </c>
      <c r="C5499">
        <v>45027</v>
      </c>
      <c r="D5499" t="s">
        <v>14241</v>
      </c>
      <c r="E5499" t="s">
        <v>32</v>
      </c>
    </row>
    <row r="5500" spans="1:5">
      <c r="A5500" t="s">
        <v>21563</v>
      </c>
      <c r="B5500" t="s">
        <v>65</v>
      </c>
      <c r="C5500">
        <v>45028</v>
      </c>
      <c r="D5500" t="s">
        <v>14242</v>
      </c>
      <c r="E5500" t="s">
        <v>32</v>
      </c>
    </row>
    <row r="5501" spans="1:5">
      <c r="A5501" t="s">
        <v>21564</v>
      </c>
      <c r="B5501" t="s">
        <v>65</v>
      </c>
      <c r="C5501">
        <v>45029</v>
      </c>
      <c r="D5501" t="s">
        <v>14243</v>
      </c>
      <c r="E5501" t="s">
        <v>32</v>
      </c>
    </row>
    <row r="5502" spans="1:5">
      <c r="A5502" t="s">
        <v>21565</v>
      </c>
      <c r="B5502" t="s">
        <v>65</v>
      </c>
      <c r="C5502">
        <v>45030</v>
      </c>
      <c r="D5502" t="s">
        <v>14244</v>
      </c>
      <c r="E5502" t="s">
        <v>32</v>
      </c>
    </row>
    <row r="5503" spans="1:5">
      <c r="A5503" t="s">
        <v>21566</v>
      </c>
      <c r="B5503" t="s">
        <v>65</v>
      </c>
      <c r="C5503">
        <v>45038</v>
      </c>
      <c r="D5503" t="s">
        <v>32004</v>
      </c>
      <c r="E5503" t="s">
        <v>32</v>
      </c>
    </row>
    <row r="5504" spans="1:5">
      <c r="A5504" t="s">
        <v>21567</v>
      </c>
      <c r="B5504" t="s">
        <v>65</v>
      </c>
      <c r="C5504">
        <v>45039</v>
      </c>
      <c r="D5504" t="s">
        <v>32005</v>
      </c>
      <c r="E5504" t="s">
        <v>32</v>
      </c>
    </row>
    <row r="5505" spans="1:5">
      <c r="A5505" t="s">
        <v>21568</v>
      </c>
      <c r="B5505" t="s">
        <v>65</v>
      </c>
      <c r="C5505">
        <v>45036</v>
      </c>
      <c r="D5505" t="s">
        <v>32006</v>
      </c>
      <c r="E5505" t="s">
        <v>32</v>
      </c>
    </row>
    <row r="5506" spans="1:5">
      <c r="A5506" t="s">
        <v>21569</v>
      </c>
      <c r="B5506" t="s">
        <v>65</v>
      </c>
      <c r="C5506">
        <v>45037</v>
      </c>
      <c r="D5506" t="s">
        <v>32007</v>
      </c>
      <c r="E5506" t="s">
        <v>32</v>
      </c>
    </row>
    <row r="5507" spans="1:5">
      <c r="A5507" t="s">
        <v>21570</v>
      </c>
      <c r="B5507" t="s">
        <v>65</v>
      </c>
      <c r="C5507">
        <v>45031</v>
      </c>
      <c r="D5507" t="s">
        <v>32008</v>
      </c>
      <c r="E5507" t="s">
        <v>32</v>
      </c>
    </row>
    <row r="5508" spans="1:5">
      <c r="A5508" t="s">
        <v>21571</v>
      </c>
      <c r="B5508" t="s">
        <v>65</v>
      </c>
      <c r="C5508">
        <v>45032</v>
      </c>
      <c r="D5508" t="s">
        <v>32009</v>
      </c>
      <c r="E5508" t="s">
        <v>32</v>
      </c>
    </row>
    <row r="5509" spans="1:5">
      <c r="A5509" t="s">
        <v>21572</v>
      </c>
      <c r="B5509" t="s">
        <v>65</v>
      </c>
      <c r="C5509">
        <v>45033</v>
      </c>
      <c r="D5509" t="s">
        <v>32010</v>
      </c>
      <c r="E5509" t="s">
        <v>32</v>
      </c>
    </row>
    <row r="5510" spans="1:5">
      <c r="A5510" t="s">
        <v>21573</v>
      </c>
      <c r="B5510" t="s">
        <v>65</v>
      </c>
      <c r="C5510">
        <v>45034</v>
      </c>
      <c r="D5510" t="s">
        <v>32011</v>
      </c>
      <c r="E5510" t="s">
        <v>32</v>
      </c>
    </row>
    <row r="5511" spans="1:5">
      <c r="A5511" t="s">
        <v>21574</v>
      </c>
      <c r="B5511" t="s">
        <v>65</v>
      </c>
      <c r="C5511">
        <v>45035</v>
      </c>
      <c r="D5511" t="s">
        <v>32012</v>
      </c>
      <c r="E5511" t="s">
        <v>32</v>
      </c>
    </row>
    <row r="5512" spans="1:5">
      <c r="A5512" t="s">
        <v>21575</v>
      </c>
      <c r="B5512" t="s">
        <v>65</v>
      </c>
      <c r="C5512">
        <v>44831</v>
      </c>
      <c r="D5512" t="s">
        <v>14245</v>
      </c>
      <c r="E5512" t="s">
        <v>32</v>
      </c>
    </row>
    <row r="5513" spans="1:5">
      <c r="A5513" t="s">
        <v>21577</v>
      </c>
      <c r="B5513" t="s">
        <v>65</v>
      </c>
      <c r="C5513">
        <v>44372</v>
      </c>
      <c r="D5513" t="s">
        <v>14247</v>
      </c>
      <c r="E5513" t="s">
        <v>9</v>
      </c>
    </row>
    <row r="5514" spans="1:5">
      <c r="A5514" t="s">
        <v>21578</v>
      </c>
      <c r="B5514" t="s">
        <v>65</v>
      </c>
      <c r="C5514">
        <v>44371</v>
      </c>
      <c r="D5514" t="s">
        <v>14248</v>
      </c>
      <c r="E5514" t="s">
        <v>9</v>
      </c>
    </row>
    <row r="5515" spans="1:5">
      <c r="A5515" t="s">
        <v>21579</v>
      </c>
      <c r="B5515" t="s">
        <v>65</v>
      </c>
      <c r="C5515">
        <v>44369</v>
      </c>
      <c r="D5515" t="s">
        <v>14249</v>
      </c>
      <c r="E5515" t="s">
        <v>12</v>
      </c>
    </row>
    <row r="5516" spans="1:5">
      <c r="A5516" t="s">
        <v>21580</v>
      </c>
      <c r="B5516" t="s">
        <v>65</v>
      </c>
      <c r="C5516">
        <v>44368</v>
      </c>
      <c r="D5516" t="s">
        <v>14250</v>
      </c>
      <c r="E5516" t="s">
        <v>12</v>
      </c>
    </row>
    <row r="5517" spans="1:5">
      <c r="A5517" t="s">
        <v>21581</v>
      </c>
      <c r="B5517" t="s">
        <v>65</v>
      </c>
      <c r="C5517">
        <v>44367</v>
      </c>
      <c r="D5517" t="s">
        <v>14251</v>
      </c>
      <c r="E5517" t="s">
        <v>12</v>
      </c>
    </row>
    <row r="5518" spans="1:5">
      <c r="A5518" t="s">
        <v>21582</v>
      </c>
      <c r="B5518" t="s">
        <v>65</v>
      </c>
      <c r="C5518">
        <v>43883</v>
      </c>
      <c r="D5518" t="s">
        <v>14252</v>
      </c>
      <c r="E5518" t="s">
        <v>32</v>
      </c>
    </row>
    <row r="5519" spans="1:5">
      <c r="A5519" t="s">
        <v>21583</v>
      </c>
      <c r="B5519" t="s">
        <v>65</v>
      </c>
      <c r="C5519">
        <v>44366</v>
      </c>
      <c r="D5519" t="s">
        <v>14253</v>
      </c>
      <c r="E5519" t="s">
        <v>12</v>
      </c>
    </row>
    <row r="5520" spans="1:5">
      <c r="A5520" t="s">
        <v>21584</v>
      </c>
      <c r="B5520" t="s">
        <v>65</v>
      </c>
      <c r="C5520">
        <v>44278</v>
      </c>
      <c r="D5520" t="s">
        <v>14254</v>
      </c>
      <c r="E5520" t="s">
        <v>9</v>
      </c>
    </row>
    <row r="5521" spans="1:5">
      <c r="A5521" t="s">
        <v>21585</v>
      </c>
      <c r="B5521" t="s">
        <v>65</v>
      </c>
      <c r="C5521">
        <v>44370</v>
      </c>
      <c r="D5521" t="s">
        <v>14255</v>
      </c>
      <c r="E5521" t="s">
        <v>9</v>
      </c>
    </row>
    <row r="5522" spans="1:5">
      <c r="A5522" t="s">
        <v>21586</v>
      </c>
      <c r="B5522" t="s">
        <v>65</v>
      </c>
      <c r="C5522">
        <v>44302</v>
      </c>
      <c r="D5522" t="s">
        <v>14256</v>
      </c>
      <c r="E5522" t="s">
        <v>9</v>
      </c>
    </row>
    <row r="5523" spans="1:5">
      <c r="A5523" t="s">
        <v>21587</v>
      </c>
      <c r="B5523" t="s">
        <v>65</v>
      </c>
      <c r="C5523">
        <v>44311</v>
      </c>
      <c r="D5523" t="s">
        <v>14257</v>
      </c>
      <c r="E5523" t="s">
        <v>9</v>
      </c>
    </row>
    <row r="5524" spans="1:5">
      <c r="A5524" t="s">
        <v>21588</v>
      </c>
      <c r="B5524" t="s">
        <v>65</v>
      </c>
      <c r="C5524">
        <v>44119</v>
      </c>
      <c r="D5524" t="s">
        <v>14258</v>
      </c>
      <c r="E5524" t="s">
        <v>10297</v>
      </c>
    </row>
    <row r="5525" spans="1:5">
      <c r="A5525" t="s">
        <v>21589</v>
      </c>
      <c r="B5525" t="s">
        <v>65</v>
      </c>
      <c r="C5525">
        <v>44304</v>
      </c>
      <c r="D5525" t="s">
        <v>14259</v>
      </c>
      <c r="E5525" t="s">
        <v>9</v>
      </c>
    </row>
    <row r="5526" spans="1:5">
      <c r="A5526" t="s">
        <v>21590</v>
      </c>
      <c r="B5526" t="s">
        <v>65</v>
      </c>
      <c r="C5526">
        <v>44303</v>
      </c>
      <c r="D5526" t="s">
        <v>14260</v>
      </c>
      <c r="E5526" t="s">
        <v>9</v>
      </c>
    </row>
    <row r="5527" spans="1:5">
      <c r="A5527" t="s">
        <v>21591</v>
      </c>
      <c r="B5527" t="s">
        <v>65</v>
      </c>
      <c r="C5527">
        <v>43885</v>
      </c>
      <c r="D5527" t="s">
        <v>14261</v>
      </c>
      <c r="E5527" t="s">
        <v>32</v>
      </c>
    </row>
    <row r="5528" spans="1:5">
      <c r="A5528" t="s">
        <v>21592</v>
      </c>
      <c r="B5528" t="s">
        <v>65</v>
      </c>
      <c r="C5528">
        <v>43884</v>
      </c>
      <c r="D5528" t="s">
        <v>14262</v>
      </c>
      <c r="E5528" t="s">
        <v>10297</v>
      </c>
    </row>
    <row r="5529" spans="1:5">
      <c r="A5529" t="s">
        <v>21593</v>
      </c>
      <c r="B5529" t="s">
        <v>65</v>
      </c>
      <c r="C5529">
        <v>44276</v>
      </c>
      <c r="D5529" t="s">
        <v>14263</v>
      </c>
      <c r="E5529" t="s">
        <v>10297</v>
      </c>
    </row>
    <row r="5530" spans="1:5">
      <c r="A5530" t="s">
        <v>21594</v>
      </c>
      <c r="B5530" t="s">
        <v>65</v>
      </c>
      <c r="C5530">
        <v>44296</v>
      </c>
      <c r="D5530" t="s">
        <v>14264</v>
      </c>
      <c r="E5530" t="s">
        <v>10297</v>
      </c>
    </row>
    <row r="5531" spans="1:5">
      <c r="A5531" t="s">
        <v>21595</v>
      </c>
      <c r="B5531" t="s">
        <v>65</v>
      </c>
      <c r="C5531">
        <v>44373</v>
      </c>
      <c r="D5531" t="s">
        <v>14265</v>
      </c>
      <c r="E5531" t="s">
        <v>10297</v>
      </c>
    </row>
    <row r="5532" spans="1:5">
      <c r="A5532" t="s">
        <v>21596</v>
      </c>
      <c r="B5532" t="s">
        <v>65</v>
      </c>
      <c r="C5532">
        <v>41032</v>
      </c>
      <c r="D5532" t="s">
        <v>14266</v>
      </c>
      <c r="E5532" t="s">
        <v>32</v>
      </c>
    </row>
    <row r="5533" spans="1:5">
      <c r="A5533" t="s">
        <v>21597</v>
      </c>
      <c r="B5533" t="s">
        <v>65</v>
      </c>
      <c r="C5533">
        <v>41039</v>
      </c>
      <c r="D5533" t="s">
        <v>14267</v>
      </c>
      <c r="E5533" t="s">
        <v>32</v>
      </c>
    </row>
    <row r="5534" spans="1:5">
      <c r="A5534" t="s">
        <v>21598</v>
      </c>
      <c r="B5534" t="s">
        <v>65</v>
      </c>
      <c r="C5534">
        <v>41045</v>
      </c>
      <c r="D5534" t="s">
        <v>14268</v>
      </c>
      <c r="E5534" t="s">
        <v>32</v>
      </c>
    </row>
    <row r="5535" spans="1:5">
      <c r="A5535" t="s">
        <v>21599</v>
      </c>
      <c r="B5535" t="s">
        <v>65</v>
      </c>
      <c r="C5535">
        <v>41049</v>
      </c>
      <c r="D5535" t="s">
        <v>14269</v>
      </c>
      <c r="E5535" t="s">
        <v>32</v>
      </c>
    </row>
    <row r="5536" spans="1:5">
      <c r="A5536" t="s">
        <v>21600</v>
      </c>
      <c r="B5536" t="s">
        <v>65</v>
      </c>
      <c r="C5536">
        <v>41050</v>
      </c>
      <c r="D5536" t="s">
        <v>14273</v>
      </c>
      <c r="E5536" t="s">
        <v>32</v>
      </c>
    </row>
    <row r="5537" spans="1:5">
      <c r="A5537" t="s">
        <v>21601</v>
      </c>
      <c r="B5537" t="s">
        <v>65</v>
      </c>
      <c r="C5537">
        <v>41054</v>
      </c>
      <c r="D5537" t="s">
        <v>14270</v>
      </c>
      <c r="E5537" t="s">
        <v>32</v>
      </c>
    </row>
    <row r="5538" spans="1:5">
      <c r="A5538" t="s">
        <v>21602</v>
      </c>
      <c r="B5538" t="s">
        <v>65</v>
      </c>
      <c r="C5538">
        <v>41058</v>
      </c>
      <c r="D5538" t="s">
        <v>14271</v>
      </c>
      <c r="E5538" t="s">
        <v>32</v>
      </c>
    </row>
    <row r="5539" spans="1:5">
      <c r="A5539" t="s">
        <v>21603</v>
      </c>
      <c r="B5539" t="s">
        <v>65</v>
      </c>
      <c r="C5539">
        <v>44207</v>
      </c>
      <c r="D5539" t="s">
        <v>14272</v>
      </c>
      <c r="E5539" t="s">
        <v>32</v>
      </c>
    </row>
    <row r="5540" spans="1:5">
      <c r="A5540" t="s">
        <v>21604</v>
      </c>
      <c r="B5540" t="s">
        <v>65</v>
      </c>
      <c r="C5540">
        <v>44277</v>
      </c>
      <c r="D5540" t="s">
        <v>14274</v>
      </c>
      <c r="E5540" t="s">
        <v>32</v>
      </c>
    </row>
    <row r="5541" spans="1:5">
      <c r="A5541" t="s">
        <v>21605</v>
      </c>
      <c r="B5541" t="s">
        <v>65</v>
      </c>
      <c r="C5541">
        <v>41004</v>
      </c>
      <c r="D5541" t="s">
        <v>14275</v>
      </c>
      <c r="E5541" t="s">
        <v>32</v>
      </c>
    </row>
    <row r="5542" spans="1:5">
      <c r="A5542" t="s">
        <v>21606</v>
      </c>
      <c r="B5542" t="s">
        <v>65</v>
      </c>
      <c r="C5542">
        <v>41003</v>
      </c>
      <c r="D5542" t="s">
        <v>14276</v>
      </c>
      <c r="E5542" t="s">
        <v>32</v>
      </c>
    </row>
    <row r="5543" spans="1:5">
      <c r="A5543" t="s">
        <v>21607</v>
      </c>
      <c r="B5543" t="s">
        <v>65</v>
      </c>
      <c r="C5543">
        <v>41005</v>
      </c>
      <c r="D5543" t="s">
        <v>14277</v>
      </c>
      <c r="E5543" t="s">
        <v>32</v>
      </c>
    </row>
    <row r="5544" spans="1:5">
      <c r="A5544" t="s">
        <v>21608</v>
      </c>
      <c r="B5544" t="s">
        <v>65</v>
      </c>
      <c r="C5544">
        <v>41006</v>
      </c>
      <c r="D5544" t="s">
        <v>14278</v>
      </c>
      <c r="E5544" t="s">
        <v>32</v>
      </c>
    </row>
    <row r="5545" spans="1:5">
      <c r="A5545" t="s">
        <v>21609</v>
      </c>
      <c r="B5545" t="s">
        <v>65</v>
      </c>
      <c r="C5545">
        <v>41064</v>
      </c>
      <c r="D5545" t="s">
        <v>14279</v>
      </c>
      <c r="E5545" t="s">
        <v>32</v>
      </c>
    </row>
    <row r="5546" spans="1:5">
      <c r="A5546" t="s">
        <v>21610</v>
      </c>
      <c r="B5546" t="s">
        <v>65</v>
      </c>
      <c r="C5546">
        <v>41100</v>
      </c>
      <c r="D5546" t="s">
        <v>14280</v>
      </c>
      <c r="E5546" t="s">
        <v>32</v>
      </c>
    </row>
    <row r="5547" spans="1:5">
      <c r="A5547" t="s">
        <v>21611</v>
      </c>
      <c r="B5547" t="s">
        <v>65</v>
      </c>
      <c r="C5547">
        <v>41104</v>
      </c>
      <c r="D5547" t="s">
        <v>14281</v>
      </c>
      <c r="E5547" t="s">
        <v>32</v>
      </c>
    </row>
    <row r="5548" spans="1:5">
      <c r="A5548" t="s">
        <v>21612</v>
      </c>
      <c r="B5548" t="s">
        <v>65</v>
      </c>
      <c r="C5548">
        <v>44270</v>
      </c>
      <c r="D5548" t="s">
        <v>14282</v>
      </c>
      <c r="E5548" t="s">
        <v>32</v>
      </c>
    </row>
    <row r="5549" spans="1:5">
      <c r="A5549" t="s">
        <v>21613</v>
      </c>
      <c r="B5549" t="s">
        <v>65</v>
      </c>
      <c r="C5549">
        <v>41108</v>
      </c>
      <c r="D5549" t="s">
        <v>14283</v>
      </c>
      <c r="E5549" t="s">
        <v>32</v>
      </c>
    </row>
    <row r="5550" spans="1:5">
      <c r="A5550" t="s">
        <v>21614</v>
      </c>
      <c r="B5550" t="s">
        <v>65</v>
      </c>
      <c r="C5550">
        <v>41111</v>
      </c>
      <c r="D5550" t="s">
        <v>14284</v>
      </c>
      <c r="E5550" t="s">
        <v>32</v>
      </c>
    </row>
    <row r="5551" spans="1:5">
      <c r="A5551" t="s">
        <v>21615</v>
      </c>
      <c r="B5551" t="s">
        <v>65</v>
      </c>
      <c r="C5551">
        <v>41115</v>
      </c>
      <c r="D5551" t="s">
        <v>14285</v>
      </c>
      <c r="E5551" t="s">
        <v>32</v>
      </c>
    </row>
    <row r="5552" spans="1:5">
      <c r="A5552" t="s">
        <v>21616</v>
      </c>
      <c r="B5552" t="s">
        <v>65</v>
      </c>
      <c r="C5552">
        <v>44293</v>
      </c>
      <c r="D5552" t="s">
        <v>14286</v>
      </c>
      <c r="E5552" t="s">
        <v>32</v>
      </c>
    </row>
    <row r="5553" spans="1:5">
      <c r="A5553" t="s">
        <v>21617</v>
      </c>
      <c r="B5553" t="s">
        <v>65</v>
      </c>
      <c r="C5553">
        <v>44202</v>
      </c>
      <c r="D5553" t="s">
        <v>14287</v>
      </c>
      <c r="E5553" t="s">
        <v>32</v>
      </c>
    </row>
    <row r="5554" spans="1:5">
      <c r="A5554" t="s">
        <v>21618</v>
      </c>
      <c r="B5554" t="s">
        <v>65</v>
      </c>
      <c r="C5554">
        <v>40997</v>
      </c>
      <c r="D5554" t="s">
        <v>14288</v>
      </c>
      <c r="E5554" t="s">
        <v>32</v>
      </c>
    </row>
    <row r="5555" spans="1:5">
      <c r="A5555" t="s">
        <v>21619</v>
      </c>
      <c r="B5555" t="s">
        <v>65</v>
      </c>
      <c r="C5555">
        <v>40999</v>
      </c>
      <c r="D5555" t="s">
        <v>14289</v>
      </c>
      <c r="E5555" t="s">
        <v>32</v>
      </c>
    </row>
    <row r="5556" spans="1:5">
      <c r="A5556" t="s">
        <v>21620</v>
      </c>
      <c r="B5556" t="s">
        <v>65</v>
      </c>
      <c r="C5556">
        <v>41000</v>
      </c>
      <c r="D5556" t="s">
        <v>14290</v>
      </c>
      <c r="E5556" t="s">
        <v>32</v>
      </c>
    </row>
    <row r="5557" spans="1:5">
      <c r="A5557" t="s">
        <v>21621</v>
      </c>
      <c r="B5557" t="s">
        <v>65</v>
      </c>
      <c r="C5557">
        <v>40989</v>
      </c>
      <c r="D5557" t="s">
        <v>14291</v>
      </c>
      <c r="E5557" t="s">
        <v>32</v>
      </c>
    </row>
    <row r="5558" spans="1:5">
      <c r="A5558" t="s">
        <v>21622</v>
      </c>
      <c r="B5558" t="s">
        <v>65</v>
      </c>
      <c r="C5558">
        <v>40991</v>
      </c>
      <c r="D5558" t="s">
        <v>14292</v>
      </c>
      <c r="E5558" t="s">
        <v>32</v>
      </c>
    </row>
    <row r="5559" spans="1:5">
      <c r="A5559" t="s">
        <v>21623</v>
      </c>
      <c r="B5559" t="s">
        <v>65</v>
      </c>
      <c r="C5559">
        <v>40993</v>
      </c>
      <c r="D5559" t="s">
        <v>14293</v>
      </c>
      <c r="E5559" t="s">
        <v>32</v>
      </c>
    </row>
    <row r="5560" spans="1:5">
      <c r="A5560" t="s">
        <v>21624</v>
      </c>
      <c r="B5560" t="s">
        <v>65</v>
      </c>
      <c r="C5560">
        <v>40995</v>
      </c>
      <c r="D5560" t="s">
        <v>14294</v>
      </c>
      <c r="E5560" t="s">
        <v>32</v>
      </c>
    </row>
    <row r="5561" spans="1:5">
      <c r="A5561" t="s">
        <v>21625</v>
      </c>
      <c r="B5561" t="s">
        <v>65</v>
      </c>
      <c r="C5561">
        <v>44203</v>
      </c>
      <c r="D5561" t="s">
        <v>14295</v>
      </c>
      <c r="E5561" t="s">
        <v>12</v>
      </c>
    </row>
    <row r="5562" spans="1:5">
      <c r="A5562" t="s">
        <v>21626</v>
      </c>
      <c r="B5562" t="s">
        <v>65</v>
      </c>
      <c r="C5562">
        <v>44204</v>
      </c>
      <c r="D5562" t="s">
        <v>14296</v>
      </c>
      <c r="E5562" t="s">
        <v>12</v>
      </c>
    </row>
    <row r="5563" spans="1:5">
      <c r="A5563" t="s">
        <v>21627</v>
      </c>
      <c r="B5563" t="s">
        <v>65</v>
      </c>
      <c r="C5563">
        <v>44205</v>
      </c>
      <c r="D5563" t="s">
        <v>14297</v>
      </c>
      <c r="E5563" t="s">
        <v>12</v>
      </c>
    </row>
    <row r="5564" spans="1:5">
      <c r="A5564" t="s">
        <v>21628</v>
      </c>
      <c r="B5564" t="s">
        <v>65</v>
      </c>
      <c r="C5564">
        <v>44206</v>
      </c>
      <c r="D5564" t="s">
        <v>14298</v>
      </c>
      <c r="E5564" t="s">
        <v>12</v>
      </c>
    </row>
    <row r="5565" spans="1:5">
      <c r="A5565" t="s">
        <v>21629</v>
      </c>
      <c r="B5565" t="s">
        <v>65</v>
      </c>
      <c r="C5565">
        <v>41007</v>
      </c>
      <c r="D5565" t="s">
        <v>14299</v>
      </c>
      <c r="E5565" t="s">
        <v>32</v>
      </c>
    </row>
    <row r="5566" spans="1:5">
      <c r="A5566" t="s">
        <v>21630</v>
      </c>
      <c r="B5566" t="s">
        <v>65</v>
      </c>
      <c r="C5566">
        <v>41008</v>
      </c>
      <c r="D5566" t="s">
        <v>14300</v>
      </c>
      <c r="E5566" t="s">
        <v>32</v>
      </c>
    </row>
    <row r="5567" spans="1:5">
      <c r="A5567" t="s">
        <v>21631</v>
      </c>
      <c r="B5567" t="s">
        <v>65</v>
      </c>
      <c r="C5567">
        <v>41009</v>
      </c>
      <c r="D5567" t="s">
        <v>14301</v>
      </c>
      <c r="E5567" t="s">
        <v>32</v>
      </c>
    </row>
    <row r="5568" spans="1:5">
      <c r="A5568" t="s">
        <v>21632</v>
      </c>
      <c r="B5568" t="s">
        <v>65</v>
      </c>
      <c r="C5568">
        <v>41010</v>
      </c>
      <c r="D5568" t="s">
        <v>14302</v>
      </c>
      <c r="E5568" t="s">
        <v>32</v>
      </c>
    </row>
    <row r="5569" spans="1:5">
      <c r="A5569" t="s">
        <v>21633</v>
      </c>
      <c r="B5569" t="s">
        <v>65</v>
      </c>
      <c r="C5569">
        <v>44416</v>
      </c>
      <c r="D5569" t="s">
        <v>14303</v>
      </c>
      <c r="E5569" t="s">
        <v>32</v>
      </c>
    </row>
    <row r="5570" spans="1:5">
      <c r="A5570" t="s">
        <v>21634</v>
      </c>
      <c r="B5570" t="s">
        <v>65</v>
      </c>
      <c r="C5570">
        <v>44417</v>
      </c>
      <c r="D5570" t="s">
        <v>14304</v>
      </c>
      <c r="E5570" t="s">
        <v>32</v>
      </c>
    </row>
    <row r="5571" spans="1:5">
      <c r="A5571" t="s">
        <v>21635</v>
      </c>
      <c r="B5571" t="s">
        <v>65</v>
      </c>
      <c r="C5571">
        <v>44415</v>
      </c>
      <c r="D5571" t="s">
        <v>14305</v>
      </c>
      <c r="E5571" t="s">
        <v>32</v>
      </c>
    </row>
    <row r="5572" spans="1:5">
      <c r="A5572" t="s">
        <v>21636</v>
      </c>
      <c r="B5572" t="s">
        <v>65</v>
      </c>
      <c r="C5572">
        <v>44411</v>
      </c>
      <c r="D5572" t="s">
        <v>14306</v>
      </c>
      <c r="E5572" t="s">
        <v>32</v>
      </c>
    </row>
    <row r="5573" spans="1:5">
      <c r="A5573" t="s">
        <v>21637</v>
      </c>
      <c r="B5573" t="s">
        <v>65</v>
      </c>
      <c r="C5573">
        <v>44409</v>
      </c>
      <c r="D5573" t="s">
        <v>14307</v>
      </c>
      <c r="E5573" t="s">
        <v>32</v>
      </c>
    </row>
    <row r="5574" spans="1:5">
      <c r="A5574" t="s">
        <v>21638</v>
      </c>
      <c r="B5574" t="s">
        <v>65</v>
      </c>
      <c r="C5574">
        <v>44403</v>
      </c>
      <c r="D5574" t="s">
        <v>14308</v>
      </c>
      <c r="E5574" t="s">
        <v>32</v>
      </c>
    </row>
    <row r="5575" spans="1:5">
      <c r="A5575" t="s">
        <v>21639</v>
      </c>
      <c r="B5575" t="s">
        <v>65</v>
      </c>
      <c r="C5575">
        <v>44412</v>
      </c>
      <c r="D5575" t="s">
        <v>14309</v>
      </c>
      <c r="E5575" t="s">
        <v>32</v>
      </c>
    </row>
    <row r="5576" spans="1:5">
      <c r="A5576" t="s">
        <v>21640</v>
      </c>
      <c r="B5576" t="s">
        <v>65</v>
      </c>
      <c r="C5576">
        <v>44410</v>
      </c>
      <c r="D5576" t="s">
        <v>14310</v>
      </c>
      <c r="E5576" t="s">
        <v>32</v>
      </c>
    </row>
    <row r="5577" spans="1:5">
      <c r="A5577" t="s">
        <v>21641</v>
      </c>
      <c r="B5577" t="s">
        <v>65</v>
      </c>
      <c r="C5577">
        <v>44404</v>
      </c>
      <c r="D5577" t="s">
        <v>14311</v>
      </c>
      <c r="E5577" t="s">
        <v>32</v>
      </c>
    </row>
    <row r="5578" spans="1:5">
      <c r="A5578" t="s">
        <v>21642</v>
      </c>
      <c r="B5578" t="s">
        <v>65</v>
      </c>
      <c r="C5578">
        <v>44405</v>
      </c>
      <c r="D5578" t="s">
        <v>14312</v>
      </c>
      <c r="E5578" t="s">
        <v>32</v>
      </c>
    </row>
    <row r="5579" spans="1:5">
      <c r="A5579" t="s">
        <v>21643</v>
      </c>
      <c r="B5579" t="s">
        <v>65</v>
      </c>
      <c r="C5579">
        <v>44406</v>
      </c>
      <c r="D5579" t="s">
        <v>14313</v>
      </c>
      <c r="E5579" t="s">
        <v>32</v>
      </c>
    </row>
    <row r="5580" spans="1:5">
      <c r="A5580" t="s">
        <v>21644</v>
      </c>
      <c r="B5580" t="s">
        <v>65</v>
      </c>
      <c r="C5580">
        <v>44407</v>
      </c>
      <c r="D5580" t="s">
        <v>14314</v>
      </c>
      <c r="E5580" t="s">
        <v>32</v>
      </c>
    </row>
    <row r="5581" spans="1:5">
      <c r="A5581" t="s">
        <v>21645</v>
      </c>
      <c r="B5581" t="s">
        <v>65</v>
      </c>
      <c r="C5581">
        <v>44408</v>
      </c>
      <c r="D5581" t="s">
        <v>14315</v>
      </c>
      <c r="E5581" t="s">
        <v>32</v>
      </c>
    </row>
    <row r="5582" spans="1:5">
      <c r="A5582" t="s">
        <v>32013</v>
      </c>
      <c r="B5582" t="s">
        <v>65</v>
      </c>
      <c r="C5582">
        <v>45397</v>
      </c>
      <c r="D5582" t="s">
        <v>32014</v>
      </c>
      <c r="E5582" t="s">
        <v>12</v>
      </c>
    </row>
    <row r="5583" spans="1:5">
      <c r="A5583" t="s">
        <v>32015</v>
      </c>
      <c r="B5583" t="s">
        <v>65</v>
      </c>
      <c r="C5583">
        <v>45398</v>
      </c>
      <c r="D5583" t="s">
        <v>32016</v>
      </c>
      <c r="E5583" t="s">
        <v>12</v>
      </c>
    </row>
    <row r="5584" spans="1:5">
      <c r="A5584" t="s">
        <v>32017</v>
      </c>
      <c r="B5584" t="s">
        <v>65</v>
      </c>
      <c r="C5584">
        <v>45399</v>
      </c>
      <c r="D5584" t="s">
        <v>32018</v>
      </c>
      <c r="E5584" t="s">
        <v>12</v>
      </c>
    </row>
    <row r="5585" spans="1:5">
      <c r="A5585" t="s">
        <v>21646</v>
      </c>
      <c r="B5585" t="s">
        <v>65</v>
      </c>
      <c r="C5585">
        <v>45124</v>
      </c>
      <c r="D5585" t="s">
        <v>14316</v>
      </c>
      <c r="E5585" t="s">
        <v>32</v>
      </c>
    </row>
    <row r="5586" spans="1:5">
      <c r="A5586" t="s">
        <v>21647</v>
      </c>
      <c r="B5586" t="s">
        <v>65</v>
      </c>
      <c r="C5586">
        <v>44673</v>
      </c>
      <c r="D5586" t="s">
        <v>14317</v>
      </c>
      <c r="E5586" t="s">
        <v>9</v>
      </c>
    </row>
    <row r="5587" spans="1:5">
      <c r="A5587" t="s">
        <v>21648</v>
      </c>
      <c r="B5587" t="s">
        <v>65</v>
      </c>
      <c r="C5587">
        <v>43342</v>
      </c>
      <c r="D5587" t="s">
        <v>14318</v>
      </c>
      <c r="E5587" t="s">
        <v>9</v>
      </c>
    </row>
    <row r="5588" spans="1:5">
      <c r="A5588" t="s">
        <v>21649</v>
      </c>
      <c r="B5588" t="s">
        <v>65</v>
      </c>
      <c r="C5588">
        <v>43343</v>
      </c>
      <c r="D5588" t="s">
        <v>14319</v>
      </c>
      <c r="E5588" t="s">
        <v>9</v>
      </c>
    </row>
    <row r="5589" spans="1:5">
      <c r="A5589" t="s">
        <v>21650</v>
      </c>
      <c r="B5589" t="s">
        <v>65</v>
      </c>
      <c r="C5589">
        <v>43344</v>
      </c>
      <c r="D5589" t="s">
        <v>14320</v>
      </c>
      <c r="E5589" t="s">
        <v>9</v>
      </c>
    </row>
    <row r="5590" spans="1:5">
      <c r="A5590" t="s">
        <v>21651</v>
      </c>
      <c r="B5590" t="s">
        <v>65</v>
      </c>
      <c r="C5590">
        <v>43345</v>
      </c>
      <c r="D5590" t="s">
        <v>14321</v>
      </c>
      <c r="E5590" t="s">
        <v>9</v>
      </c>
    </row>
    <row r="5591" spans="1:5">
      <c r="A5591" t="s">
        <v>21652</v>
      </c>
      <c r="B5591" t="s">
        <v>65</v>
      </c>
      <c r="C5591">
        <v>43350</v>
      </c>
      <c r="D5591" t="s">
        <v>14322</v>
      </c>
      <c r="E5591" t="s">
        <v>9</v>
      </c>
    </row>
    <row r="5592" spans="1:5">
      <c r="A5592" t="s">
        <v>21653</v>
      </c>
      <c r="B5592" t="s">
        <v>65</v>
      </c>
      <c r="C5592">
        <v>43351</v>
      </c>
      <c r="D5592" t="s">
        <v>14323</v>
      </c>
      <c r="E5592" t="s">
        <v>9</v>
      </c>
    </row>
    <row r="5593" spans="1:5">
      <c r="A5593" t="s">
        <v>21654</v>
      </c>
      <c r="B5593" t="s">
        <v>65</v>
      </c>
      <c r="C5593">
        <v>43352</v>
      </c>
      <c r="D5593" t="s">
        <v>14324</v>
      </c>
      <c r="E5593" t="s">
        <v>9</v>
      </c>
    </row>
    <row r="5594" spans="1:5">
      <c r="A5594" t="s">
        <v>21655</v>
      </c>
      <c r="B5594" t="s">
        <v>65</v>
      </c>
      <c r="C5594">
        <v>43353</v>
      </c>
      <c r="D5594" t="s">
        <v>14325</v>
      </c>
      <c r="E5594" t="s">
        <v>9</v>
      </c>
    </row>
    <row r="5595" spans="1:5">
      <c r="A5595" t="s">
        <v>21656</v>
      </c>
      <c r="B5595" t="s">
        <v>65</v>
      </c>
      <c r="C5595">
        <v>43346</v>
      </c>
      <c r="D5595" t="s">
        <v>14326</v>
      </c>
      <c r="E5595" t="s">
        <v>9</v>
      </c>
    </row>
    <row r="5596" spans="1:5">
      <c r="A5596" t="s">
        <v>21657</v>
      </c>
      <c r="B5596" t="s">
        <v>65</v>
      </c>
      <c r="C5596">
        <v>43347</v>
      </c>
      <c r="D5596" t="s">
        <v>14327</v>
      </c>
      <c r="E5596" t="s">
        <v>9</v>
      </c>
    </row>
    <row r="5597" spans="1:5">
      <c r="A5597" t="s">
        <v>21658</v>
      </c>
      <c r="B5597" t="s">
        <v>65</v>
      </c>
      <c r="C5597">
        <v>43348</v>
      </c>
      <c r="D5597" t="s">
        <v>14328</v>
      </c>
      <c r="E5597" t="s">
        <v>9</v>
      </c>
    </row>
    <row r="5598" spans="1:5">
      <c r="A5598" t="s">
        <v>21659</v>
      </c>
      <c r="B5598" t="s">
        <v>65</v>
      </c>
      <c r="C5598">
        <v>43349</v>
      </c>
      <c r="D5598" t="s">
        <v>14329</v>
      </c>
      <c r="E5598" t="s">
        <v>9</v>
      </c>
    </row>
    <row r="5599" spans="1:5">
      <c r="A5599" t="s">
        <v>21660</v>
      </c>
      <c r="B5599" t="s">
        <v>65</v>
      </c>
      <c r="C5599">
        <v>44379</v>
      </c>
      <c r="D5599" t="s">
        <v>14330</v>
      </c>
      <c r="E5599" t="s">
        <v>9</v>
      </c>
    </row>
    <row r="5600" spans="1:5">
      <c r="A5600" t="s">
        <v>21661</v>
      </c>
      <c r="B5600" t="s">
        <v>65</v>
      </c>
      <c r="C5600">
        <v>43355</v>
      </c>
      <c r="D5600" t="s">
        <v>14331</v>
      </c>
      <c r="E5600" t="s">
        <v>9</v>
      </c>
    </row>
    <row r="5601" spans="1:5">
      <c r="A5601" t="s">
        <v>21662</v>
      </c>
      <c r="B5601" t="s">
        <v>65</v>
      </c>
      <c r="C5601">
        <v>43356</v>
      </c>
      <c r="D5601" t="s">
        <v>14332</v>
      </c>
      <c r="E5601" t="s">
        <v>9</v>
      </c>
    </row>
    <row r="5602" spans="1:5">
      <c r="A5602" t="s">
        <v>21663</v>
      </c>
      <c r="B5602" t="s">
        <v>65</v>
      </c>
      <c r="C5602">
        <v>43357</v>
      </c>
      <c r="D5602" t="s">
        <v>14333</v>
      </c>
      <c r="E5602" t="s">
        <v>9</v>
      </c>
    </row>
    <row r="5603" spans="1:5">
      <c r="A5603" t="s">
        <v>21664</v>
      </c>
      <c r="B5603" t="s">
        <v>65</v>
      </c>
      <c r="C5603">
        <v>44700</v>
      </c>
      <c r="D5603" t="s">
        <v>14334</v>
      </c>
      <c r="E5603" t="s">
        <v>32</v>
      </c>
    </row>
    <row r="5604" spans="1:5">
      <c r="A5604" t="s">
        <v>21665</v>
      </c>
      <c r="B5604" t="s">
        <v>65</v>
      </c>
      <c r="C5604">
        <v>44701</v>
      </c>
      <c r="D5604" t="s">
        <v>14335</v>
      </c>
      <c r="E5604" t="s">
        <v>32</v>
      </c>
    </row>
    <row r="5605" spans="1:5">
      <c r="A5605" t="s">
        <v>21666</v>
      </c>
      <c r="B5605" t="s">
        <v>65</v>
      </c>
      <c r="C5605">
        <v>44705</v>
      </c>
      <c r="D5605" t="s">
        <v>14336</v>
      </c>
      <c r="E5605" t="s">
        <v>32</v>
      </c>
    </row>
    <row r="5606" spans="1:5">
      <c r="A5606" t="s">
        <v>21667</v>
      </c>
      <c r="B5606" t="s">
        <v>65</v>
      </c>
      <c r="C5606">
        <v>44706</v>
      </c>
      <c r="D5606" t="s">
        <v>14337</v>
      </c>
      <c r="E5606" t="s">
        <v>32</v>
      </c>
    </row>
    <row r="5607" spans="1:5">
      <c r="A5607" t="s">
        <v>21668</v>
      </c>
      <c r="B5607" t="s">
        <v>65</v>
      </c>
      <c r="C5607">
        <v>44707</v>
      </c>
      <c r="D5607" t="s">
        <v>14338</v>
      </c>
      <c r="E5607" t="s">
        <v>32</v>
      </c>
    </row>
    <row r="5608" spans="1:5">
      <c r="A5608" t="s">
        <v>21669</v>
      </c>
      <c r="B5608" t="s">
        <v>65</v>
      </c>
      <c r="C5608">
        <v>44708</v>
      </c>
      <c r="D5608" t="s">
        <v>14339</v>
      </c>
      <c r="E5608" t="s">
        <v>32</v>
      </c>
    </row>
    <row r="5609" spans="1:5">
      <c r="A5609" t="s">
        <v>21670</v>
      </c>
      <c r="B5609" t="s">
        <v>65</v>
      </c>
      <c r="C5609">
        <v>44702</v>
      </c>
      <c r="D5609" t="s">
        <v>14340</v>
      </c>
      <c r="E5609" t="s">
        <v>32</v>
      </c>
    </row>
    <row r="5610" spans="1:5">
      <c r="A5610" t="s">
        <v>21671</v>
      </c>
      <c r="B5610" t="s">
        <v>65</v>
      </c>
      <c r="C5610">
        <v>44703</v>
      </c>
      <c r="D5610" t="s">
        <v>14341</v>
      </c>
      <c r="E5610" t="s">
        <v>32</v>
      </c>
    </row>
    <row r="5611" spans="1:5">
      <c r="A5611" t="s">
        <v>21672</v>
      </c>
      <c r="B5611" t="s">
        <v>65</v>
      </c>
      <c r="C5611">
        <v>44704</v>
      </c>
      <c r="D5611" t="s">
        <v>14342</v>
      </c>
      <c r="E5611" t="s">
        <v>32</v>
      </c>
    </row>
    <row r="5612" spans="1:5">
      <c r="A5612" t="s">
        <v>21673</v>
      </c>
      <c r="B5612" t="s">
        <v>65</v>
      </c>
      <c r="C5612">
        <v>44016</v>
      </c>
      <c r="D5612" t="s">
        <v>14343</v>
      </c>
      <c r="E5612" t="s">
        <v>62</v>
      </c>
    </row>
    <row r="5613" spans="1:5">
      <c r="A5613" t="s">
        <v>21674</v>
      </c>
      <c r="B5613" t="s">
        <v>65</v>
      </c>
      <c r="C5613">
        <v>45188</v>
      </c>
      <c r="D5613" t="s">
        <v>14344</v>
      </c>
      <c r="E5613" t="s">
        <v>62</v>
      </c>
    </row>
    <row r="5614" spans="1:5">
      <c r="A5614" t="s">
        <v>21675</v>
      </c>
      <c r="B5614" t="s">
        <v>65</v>
      </c>
      <c r="C5614">
        <v>45152</v>
      </c>
      <c r="D5614" t="s">
        <v>14345</v>
      </c>
      <c r="E5614" t="s">
        <v>62</v>
      </c>
    </row>
    <row r="5615" spans="1:5">
      <c r="A5615" t="s">
        <v>21676</v>
      </c>
      <c r="B5615" t="s">
        <v>65</v>
      </c>
      <c r="C5615">
        <v>45153</v>
      </c>
      <c r="D5615" t="s">
        <v>14346</v>
      </c>
      <c r="E5615" t="s">
        <v>62</v>
      </c>
    </row>
    <row r="5616" spans="1:5">
      <c r="A5616" t="s">
        <v>21677</v>
      </c>
      <c r="B5616" t="s">
        <v>65</v>
      </c>
      <c r="C5616">
        <v>44201</v>
      </c>
      <c r="D5616" t="s">
        <v>14347</v>
      </c>
      <c r="E5616" t="s">
        <v>32</v>
      </c>
    </row>
    <row r="5617" spans="1:5">
      <c r="A5617" t="s">
        <v>21678</v>
      </c>
      <c r="B5617" t="s">
        <v>65</v>
      </c>
      <c r="C5617">
        <v>44216</v>
      </c>
      <c r="D5617" t="s">
        <v>14348</v>
      </c>
      <c r="E5617" t="s">
        <v>32</v>
      </c>
    </row>
    <row r="5618" spans="1:5">
      <c r="A5618" t="s">
        <v>21679</v>
      </c>
      <c r="B5618" t="s">
        <v>65</v>
      </c>
      <c r="C5618">
        <v>44217</v>
      </c>
      <c r="D5618" t="s">
        <v>14349</v>
      </c>
      <c r="E5618" t="s">
        <v>32</v>
      </c>
    </row>
    <row r="5619" spans="1:5">
      <c r="A5619" t="s">
        <v>21680</v>
      </c>
      <c r="B5619" t="s">
        <v>65</v>
      </c>
      <c r="C5619">
        <v>45276</v>
      </c>
      <c r="D5619" t="s">
        <v>32019</v>
      </c>
      <c r="E5619" t="s">
        <v>32</v>
      </c>
    </row>
    <row r="5620" spans="1:5">
      <c r="A5620" t="s">
        <v>21681</v>
      </c>
      <c r="B5620" t="s">
        <v>65</v>
      </c>
      <c r="C5620">
        <v>45274</v>
      </c>
      <c r="D5620" t="s">
        <v>14350</v>
      </c>
      <c r="E5620" t="s">
        <v>32</v>
      </c>
    </row>
    <row r="5621" spans="1:5">
      <c r="A5621" t="s">
        <v>21682</v>
      </c>
      <c r="B5621" t="s">
        <v>65</v>
      </c>
      <c r="C5621">
        <v>45271</v>
      </c>
      <c r="D5621" t="s">
        <v>14351</v>
      </c>
      <c r="E5621" t="s">
        <v>32</v>
      </c>
    </row>
    <row r="5622" spans="1:5">
      <c r="A5622" t="s">
        <v>21683</v>
      </c>
      <c r="B5622" t="s">
        <v>65</v>
      </c>
      <c r="C5622">
        <v>45268</v>
      </c>
      <c r="D5622" t="s">
        <v>14352</v>
      </c>
      <c r="E5622" t="s">
        <v>32</v>
      </c>
    </row>
    <row r="5623" spans="1:5">
      <c r="A5623" t="s">
        <v>21684</v>
      </c>
      <c r="B5623" t="s">
        <v>65</v>
      </c>
      <c r="C5623">
        <v>45273</v>
      </c>
      <c r="D5623" t="s">
        <v>14353</v>
      </c>
      <c r="E5623" t="s">
        <v>32</v>
      </c>
    </row>
    <row r="5624" spans="1:5">
      <c r="A5624" t="s">
        <v>21685</v>
      </c>
      <c r="B5624" t="s">
        <v>65</v>
      </c>
      <c r="C5624">
        <v>44454</v>
      </c>
      <c r="D5624" t="s">
        <v>14354</v>
      </c>
      <c r="E5624" t="s">
        <v>32</v>
      </c>
    </row>
    <row r="5625" spans="1:5">
      <c r="A5625" t="s">
        <v>21686</v>
      </c>
      <c r="B5625" t="s">
        <v>65</v>
      </c>
      <c r="C5625">
        <v>44453</v>
      </c>
      <c r="D5625" t="s">
        <v>14355</v>
      </c>
      <c r="E5625" t="s">
        <v>32</v>
      </c>
    </row>
    <row r="5626" spans="1:5">
      <c r="A5626" t="s">
        <v>21687</v>
      </c>
      <c r="B5626" t="s">
        <v>65</v>
      </c>
      <c r="C5626">
        <v>44452</v>
      </c>
      <c r="D5626" t="s">
        <v>14356</v>
      </c>
      <c r="E5626" t="s">
        <v>32</v>
      </c>
    </row>
    <row r="5627" spans="1:5">
      <c r="A5627" t="s">
        <v>21688</v>
      </c>
      <c r="B5627" t="s">
        <v>65</v>
      </c>
      <c r="C5627">
        <v>44447</v>
      </c>
      <c r="D5627" t="s">
        <v>14357</v>
      </c>
      <c r="E5627" t="s">
        <v>32</v>
      </c>
    </row>
    <row r="5628" spans="1:5">
      <c r="A5628" t="s">
        <v>21689</v>
      </c>
      <c r="B5628" t="s">
        <v>65</v>
      </c>
      <c r="C5628">
        <v>44448</v>
      </c>
      <c r="D5628" t="s">
        <v>14358</v>
      </c>
      <c r="E5628" t="s">
        <v>32</v>
      </c>
    </row>
    <row r="5629" spans="1:5">
      <c r="A5629" t="s">
        <v>21690</v>
      </c>
      <c r="B5629" t="s">
        <v>65</v>
      </c>
      <c r="C5629">
        <v>44445</v>
      </c>
      <c r="D5629" t="s">
        <v>14359</v>
      </c>
      <c r="E5629" t="s">
        <v>32</v>
      </c>
    </row>
    <row r="5630" spans="1:5">
      <c r="A5630" t="s">
        <v>21691</v>
      </c>
      <c r="B5630" t="s">
        <v>65</v>
      </c>
      <c r="C5630">
        <v>44446</v>
      </c>
      <c r="D5630" t="s">
        <v>14360</v>
      </c>
      <c r="E5630" t="s">
        <v>32</v>
      </c>
    </row>
    <row r="5631" spans="1:5">
      <c r="A5631" t="s">
        <v>21692</v>
      </c>
      <c r="B5631" t="s">
        <v>65</v>
      </c>
      <c r="C5631">
        <v>44456</v>
      </c>
      <c r="D5631" t="s">
        <v>14361</v>
      </c>
      <c r="E5631" t="s">
        <v>32</v>
      </c>
    </row>
    <row r="5632" spans="1:5">
      <c r="A5632" t="s">
        <v>21693</v>
      </c>
      <c r="B5632" t="s">
        <v>65</v>
      </c>
      <c r="C5632">
        <v>44455</v>
      </c>
      <c r="D5632" t="s">
        <v>14362</v>
      </c>
      <c r="E5632" t="s">
        <v>32</v>
      </c>
    </row>
    <row r="5633" spans="1:5">
      <c r="A5633" t="s">
        <v>21694</v>
      </c>
      <c r="B5633" t="s">
        <v>65</v>
      </c>
      <c r="C5633">
        <v>44450</v>
      </c>
      <c r="D5633" t="s">
        <v>14363</v>
      </c>
      <c r="E5633" t="s">
        <v>32</v>
      </c>
    </row>
    <row r="5634" spans="1:5">
      <c r="A5634" t="s">
        <v>21695</v>
      </c>
      <c r="B5634" t="s">
        <v>65</v>
      </c>
      <c r="C5634">
        <v>44451</v>
      </c>
      <c r="D5634" t="s">
        <v>14364</v>
      </c>
      <c r="E5634" t="s">
        <v>32</v>
      </c>
    </row>
    <row r="5635" spans="1:5">
      <c r="A5635" t="s">
        <v>21696</v>
      </c>
      <c r="B5635" t="s">
        <v>65</v>
      </c>
      <c r="C5635">
        <v>44449</v>
      </c>
      <c r="D5635" t="s">
        <v>14365</v>
      </c>
      <c r="E5635" t="s">
        <v>32</v>
      </c>
    </row>
    <row r="5636" spans="1:5">
      <c r="A5636" t="s">
        <v>21697</v>
      </c>
      <c r="B5636" t="s">
        <v>65</v>
      </c>
      <c r="C5636">
        <v>44762</v>
      </c>
      <c r="D5636" t="s">
        <v>14366</v>
      </c>
      <c r="E5636" t="s">
        <v>32</v>
      </c>
    </row>
    <row r="5637" spans="1:5">
      <c r="A5637" t="s">
        <v>21698</v>
      </c>
      <c r="B5637" t="s">
        <v>65</v>
      </c>
      <c r="C5637">
        <v>44764</v>
      </c>
      <c r="D5637" t="s">
        <v>14367</v>
      </c>
      <c r="E5637" t="s">
        <v>32</v>
      </c>
    </row>
    <row r="5638" spans="1:5">
      <c r="A5638" t="s">
        <v>21699</v>
      </c>
      <c r="B5638" t="s">
        <v>65</v>
      </c>
      <c r="C5638">
        <v>44321</v>
      </c>
      <c r="D5638" t="s">
        <v>14368</v>
      </c>
      <c r="E5638" t="s">
        <v>32</v>
      </c>
    </row>
    <row r="5639" spans="1:5">
      <c r="A5639" t="s">
        <v>21700</v>
      </c>
      <c r="B5639" t="s">
        <v>65</v>
      </c>
      <c r="C5639">
        <v>44162</v>
      </c>
      <c r="D5639" t="s">
        <v>14369</v>
      </c>
      <c r="E5639" t="s">
        <v>32</v>
      </c>
    </row>
    <row r="5640" spans="1:5">
      <c r="A5640" t="s">
        <v>21701</v>
      </c>
      <c r="B5640" t="s">
        <v>65</v>
      </c>
      <c r="C5640">
        <v>44163</v>
      </c>
      <c r="D5640" t="s">
        <v>14370</v>
      </c>
      <c r="E5640" t="s">
        <v>32</v>
      </c>
    </row>
    <row r="5641" spans="1:5">
      <c r="A5641" t="s">
        <v>21702</v>
      </c>
      <c r="B5641" t="s">
        <v>65</v>
      </c>
      <c r="C5641">
        <v>44160</v>
      </c>
      <c r="D5641" t="s">
        <v>14371</v>
      </c>
      <c r="E5641" t="s">
        <v>32</v>
      </c>
    </row>
    <row r="5642" spans="1:5">
      <c r="A5642" t="s">
        <v>21703</v>
      </c>
      <c r="B5642" t="s">
        <v>65</v>
      </c>
      <c r="C5642">
        <v>44161</v>
      </c>
      <c r="D5642" t="s">
        <v>14372</v>
      </c>
      <c r="E5642" t="s">
        <v>32</v>
      </c>
    </row>
    <row r="5643" spans="1:5">
      <c r="A5643" t="s">
        <v>21704</v>
      </c>
      <c r="B5643" t="s">
        <v>65</v>
      </c>
      <c r="C5643">
        <v>44159</v>
      </c>
      <c r="D5643" t="s">
        <v>14373</v>
      </c>
      <c r="E5643" t="s">
        <v>32</v>
      </c>
    </row>
    <row r="5644" spans="1:5">
      <c r="A5644" t="s">
        <v>21705</v>
      </c>
      <c r="B5644" t="s">
        <v>65</v>
      </c>
      <c r="C5644">
        <v>44158</v>
      </c>
      <c r="D5644" t="s">
        <v>14374</v>
      </c>
      <c r="E5644" t="s">
        <v>32</v>
      </c>
    </row>
    <row r="5645" spans="1:5">
      <c r="A5645" t="s">
        <v>21706</v>
      </c>
      <c r="B5645" t="s">
        <v>65</v>
      </c>
      <c r="C5645">
        <v>44192</v>
      </c>
      <c r="D5645" t="s">
        <v>14375</v>
      </c>
      <c r="E5645" t="s">
        <v>9</v>
      </c>
    </row>
    <row r="5646" spans="1:5">
      <c r="A5646" t="s">
        <v>21707</v>
      </c>
      <c r="B5646" t="s">
        <v>65</v>
      </c>
      <c r="C5646">
        <v>44193</v>
      </c>
      <c r="D5646" t="s">
        <v>14376</v>
      </c>
      <c r="E5646" t="s">
        <v>9</v>
      </c>
    </row>
    <row r="5647" spans="1:5">
      <c r="A5647" t="s">
        <v>21708</v>
      </c>
      <c r="B5647" t="s">
        <v>65</v>
      </c>
      <c r="C5647">
        <v>44191</v>
      </c>
      <c r="D5647" t="s">
        <v>14377</v>
      </c>
      <c r="E5647" t="s">
        <v>9</v>
      </c>
    </row>
    <row r="5648" spans="1:5">
      <c r="A5648" t="s">
        <v>21709</v>
      </c>
      <c r="B5648" t="s">
        <v>65</v>
      </c>
      <c r="C5648">
        <v>45260</v>
      </c>
      <c r="D5648" t="s">
        <v>14378</v>
      </c>
      <c r="E5648" t="s">
        <v>9</v>
      </c>
    </row>
    <row r="5649" spans="1:5">
      <c r="A5649" t="s">
        <v>21710</v>
      </c>
      <c r="B5649" t="s">
        <v>65</v>
      </c>
      <c r="C5649">
        <v>44949</v>
      </c>
      <c r="D5649" t="s">
        <v>14379</v>
      </c>
      <c r="E5649" t="s">
        <v>32</v>
      </c>
    </row>
    <row r="5650" spans="1:5">
      <c r="A5650" t="s">
        <v>21711</v>
      </c>
      <c r="B5650" t="s">
        <v>65</v>
      </c>
      <c r="C5650">
        <v>44787</v>
      </c>
      <c r="D5650" t="s">
        <v>14380</v>
      </c>
      <c r="E5650" t="s">
        <v>11</v>
      </c>
    </row>
    <row r="5651" spans="1:5">
      <c r="A5651" t="s">
        <v>21712</v>
      </c>
      <c r="B5651" t="s">
        <v>65</v>
      </c>
      <c r="C5651">
        <v>45259</v>
      </c>
      <c r="D5651" t="s">
        <v>14381</v>
      </c>
      <c r="E5651" t="s">
        <v>9</v>
      </c>
    </row>
    <row r="5652" spans="1:5">
      <c r="A5652" t="s">
        <v>21713</v>
      </c>
      <c r="B5652" t="s">
        <v>65</v>
      </c>
      <c r="C5652">
        <v>43925</v>
      </c>
      <c r="D5652" t="s">
        <v>14382</v>
      </c>
      <c r="E5652" t="s">
        <v>9</v>
      </c>
    </row>
    <row r="5653" spans="1:5">
      <c r="A5653" t="s">
        <v>21714</v>
      </c>
      <c r="B5653" t="s">
        <v>65</v>
      </c>
      <c r="C5653">
        <v>45257</v>
      </c>
      <c r="D5653" t="s">
        <v>14383</v>
      </c>
      <c r="E5653" t="s">
        <v>9</v>
      </c>
    </row>
    <row r="5654" spans="1:5">
      <c r="A5654" t="s">
        <v>21715</v>
      </c>
      <c r="B5654" t="s">
        <v>65</v>
      </c>
      <c r="C5654">
        <v>44402</v>
      </c>
      <c r="D5654" t="s">
        <v>15792</v>
      </c>
      <c r="E5654" t="s">
        <v>9</v>
      </c>
    </row>
    <row r="5655" spans="1:5">
      <c r="A5655" t="s">
        <v>21716</v>
      </c>
      <c r="B5655" t="s">
        <v>65</v>
      </c>
      <c r="C5655">
        <v>44948</v>
      </c>
      <c r="D5655" t="s">
        <v>14384</v>
      </c>
      <c r="E5655" t="s">
        <v>9</v>
      </c>
    </row>
    <row r="5656" spans="1:5">
      <c r="A5656" t="s">
        <v>21717</v>
      </c>
      <c r="B5656" t="s">
        <v>65</v>
      </c>
      <c r="C5656">
        <v>42490</v>
      </c>
      <c r="D5656" t="s">
        <v>14385</v>
      </c>
      <c r="E5656" t="s">
        <v>9</v>
      </c>
    </row>
    <row r="5657" spans="1:5">
      <c r="A5657" t="s">
        <v>21718</v>
      </c>
      <c r="B5657" t="s">
        <v>65</v>
      </c>
      <c r="C5657">
        <v>44420</v>
      </c>
      <c r="D5657" t="s">
        <v>14386</v>
      </c>
      <c r="E5657" t="s">
        <v>32</v>
      </c>
    </row>
    <row r="5658" spans="1:5">
      <c r="A5658" t="s">
        <v>21719</v>
      </c>
      <c r="B5658" t="s">
        <v>65</v>
      </c>
      <c r="C5658">
        <v>44421</v>
      </c>
      <c r="D5658" t="s">
        <v>14387</v>
      </c>
      <c r="E5658" t="s">
        <v>32</v>
      </c>
    </row>
    <row r="5659" spans="1:5">
      <c r="A5659" t="s">
        <v>21720</v>
      </c>
      <c r="B5659" t="s">
        <v>65</v>
      </c>
      <c r="C5659">
        <v>44426</v>
      </c>
      <c r="D5659" t="s">
        <v>14388</v>
      </c>
      <c r="E5659" t="s">
        <v>32</v>
      </c>
    </row>
    <row r="5660" spans="1:5">
      <c r="A5660" t="s">
        <v>21721</v>
      </c>
      <c r="B5660" t="s">
        <v>65</v>
      </c>
      <c r="C5660">
        <v>44424</v>
      </c>
      <c r="D5660" t="s">
        <v>14389</v>
      </c>
      <c r="E5660" t="s">
        <v>32</v>
      </c>
    </row>
    <row r="5661" spans="1:5">
      <c r="A5661" t="s">
        <v>21722</v>
      </c>
      <c r="B5661" t="s">
        <v>65</v>
      </c>
      <c r="C5661">
        <v>44425</v>
      </c>
      <c r="D5661" t="s">
        <v>14390</v>
      </c>
      <c r="E5661" t="s">
        <v>32</v>
      </c>
    </row>
    <row r="5662" spans="1:5">
      <c r="A5662" t="s">
        <v>21723</v>
      </c>
      <c r="B5662" t="s">
        <v>65</v>
      </c>
      <c r="C5662">
        <v>44427</v>
      </c>
      <c r="D5662" t="s">
        <v>14391</v>
      </c>
      <c r="E5662" t="s">
        <v>32</v>
      </c>
    </row>
    <row r="5663" spans="1:5">
      <c r="A5663" t="s">
        <v>21724</v>
      </c>
      <c r="B5663" t="s">
        <v>65</v>
      </c>
      <c r="C5663">
        <v>44422</v>
      </c>
      <c r="D5663" t="s">
        <v>14392</v>
      </c>
      <c r="E5663" t="s">
        <v>32</v>
      </c>
    </row>
    <row r="5664" spans="1:5">
      <c r="A5664" t="s">
        <v>21725</v>
      </c>
      <c r="B5664" t="s">
        <v>65</v>
      </c>
      <c r="C5664">
        <v>44423</v>
      </c>
      <c r="D5664" t="s">
        <v>14393</v>
      </c>
      <c r="E5664" t="s">
        <v>32</v>
      </c>
    </row>
    <row r="5665" spans="1:5">
      <c r="A5665" t="s">
        <v>21726</v>
      </c>
      <c r="B5665" t="s">
        <v>65</v>
      </c>
      <c r="C5665">
        <v>44428</v>
      </c>
      <c r="D5665" t="s">
        <v>14394</v>
      </c>
      <c r="E5665" t="s">
        <v>32</v>
      </c>
    </row>
    <row r="5666" spans="1:5">
      <c r="A5666" t="s">
        <v>21727</v>
      </c>
      <c r="B5666" t="s">
        <v>65</v>
      </c>
      <c r="C5666">
        <v>44228</v>
      </c>
      <c r="D5666" t="s">
        <v>14395</v>
      </c>
      <c r="E5666" t="s">
        <v>9</v>
      </c>
    </row>
    <row r="5667" spans="1:5">
      <c r="A5667" t="s">
        <v>21728</v>
      </c>
      <c r="B5667" t="s">
        <v>65</v>
      </c>
      <c r="C5667">
        <v>44220</v>
      </c>
      <c r="D5667" t="s">
        <v>14396</v>
      </c>
      <c r="E5667" t="s">
        <v>11</v>
      </c>
    </row>
    <row r="5668" spans="1:5">
      <c r="A5668" t="s">
        <v>21729</v>
      </c>
      <c r="B5668" t="s">
        <v>65</v>
      </c>
      <c r="C5668">
        <v>44788</v>
      </c>
      <c r="D5668" t="s">
        <v>14397</v>
      </c>
      <c r="E5668" t="s">
        <v>10</v>
      </c>
    </row>
    <row r="5669" spans="1:5">
      <c r="A5669" t="s">
        <v>21730</v>
      </c>
      <c r="B5669" t="s">
        <v>65</v>
      </c>
      <c r="C5669">
        <v>44911</v>
      </c>
      <c r="D5669" t="s">
        <v>14398</v>
      </c>
      <c r="E5669" t="s">
        <v>9</v>
      </c>
    </row>
    <row r="5670" spans="1:5">
      <c r="A5670" t="s">
        <v>21731</v>
      </c>
      <c r="B5670" t="s">
        <v>65</v>
      </c>
      <c r="C5670">
        <v>44917</v>
      </c>
      <c r="D5670" t="s">
        <v>14399</v>
      </c>
      <c r="E5670" t="s">
        <v>9</v>
      </c>
    </row>
    <row r="5671" spans="1:5">
      <c r="A5671" t="s">
        <v>21732</v>
      </c>
      <c r="B5671" t="s">
        <v>65</v>
      </c>
      <c r="C5671">
        <v>44915</v>
      </c>
      <c r="D5671" t="s">
        <v>14400</v>
      </c>
      <c r="E5671" t="s">
        <v>9</v>
      </c>
    </row>
    <row r="5672" spans="1:5">
      <c r="A5672" t="s">
        <v>21733</v>
      </c>
      <c r="B5672" t="s">
        <v>65</v>
      </c>
      <c r="C5672">
        <v>44914</v>
      </c>
      <c r="D5672" t="s">
        <v>14401</v>
      </c>
      <c r="E5672" t="s">
        <v>9</v>
      </c>
    </row>
    <row r="5673" spans="1:5">
      <c r="A5673" t="s">
        <v>21734</v>
      </c>
      <c r="B5673" t="s">
        <v>65</v>
      </c>
      <c r="C5673">
        <v>44913</v>
      </c>
      <c r="D5673" t="s">
        <v>14402</v>
      </c>
      <c r="E5673" t="s">
        <v>9</v>
      </c>
    </row>
    <row r="5674" spans="1:5">
      <c r="A5674" t="s">
        <v>21735</v>
      </c>
      <c r="B5674" t="s">
        <v>65</v>
      </c>
      <c r="C5674">
        <v>44912</v>
      </c>
      <c r="D5674" t="s">
        <v>14403</v>
      </c>
      <c r="E5674" t="s">
        <v>9</v>
      </c>
    </row>
    <row r="5675" spans="1:5">
      <c r="A5675" t="s">
        <v>21736</v>
      </c>
      <c r="B5675" t="s">
        <v>65</v>
      </c>
      <c r="C5675">
        <v>44918</v>
      </c>
      <c r="D5675" t="s">
        <v>14404</v>
      </c>
      <c r="E5675" t="s">
        <v>9</v>
      </c>
    </row>
    <row r="5676" spans="1:5">
      <c r="A5676" t="s">
        <v>21737</v>
      </c>
      <c r="B5676" t="s">
        <v>65</v>
      </c>
      <c r="C5676">
        <v>44916</v>
      </c>
      <c r="D5676" t="s">
        <v>14405</v>
      </c>
      <c r="E5676" t="s">
        <v>9</v>
      </c>
    </row>
    <row r="5677" spans="1:5">
      <c r="A5677" t="s">
        <v>21738</v>
      </c>
      <c r="B5677" t="s">
        <v>65</v>
      </c>
      <c r="C5677">
        <v>43875</v>
      </c>
      <c r="D5677" t="s">
        <v>14406</v>
      </c>
      <c r="E5677" t="s">
        <v>12</v>
      </c>
    </row>
    <row r="5678" spans="1:5">
      <c r="A5678" t="s">
        <v>21739</v>
      </c>
      <c r="B5678" t="s">
        <v>65</v>
      </c>
      <c r="C5678">
        <v>43874</v>
      </c>
      <c r="D5678" t="s">
        <v>14407</v>
      </c>
      <c r="E5678" t="s">
        <v>12</v>
      </c>
    </row>
    <row r="5679" spans="1:5">
      <c r="A5679" t="s">
        <v>21740</v>
      </c>
      <c r="B5679" t="s">
        <v>65</v>
      </c>
      <c r="C5679">
        <v>44971</v>
      </c>
      <c r="D5679" t="s">
        <v>14408</v>
      </c>
      <c r="E5679" t="s">
        <v>9</v>
      </c>
    </row>
    <row r="5680" spans="1:5">
      <c r="A5680" t="s">
        <v>21741</v>
      </c>
      <c r="B5680" t="s">
        <v>65</v>
      </c>
      <c r="C5680">
        <v>44970</v>
      </c>
      <c r="D5680" t="s">
        <v>14409</v>
      </c>
      <c r="E5680" t="s">
        <v>9</v>
      </c>
    </row>
    <row r="5681" spans="1:5">
      <c r="A5681" t="s">
        <v>21742</v>
      </c>
      <c r="B5681" t="s">
        <v>65</v>
      </c>
      <c r="C5681">
        <v>44973</v>
      </c>
      <c r="D5681" t="s">
        <v>14410</v>
      </c>
      <c r="E5681" t="s">
        <v>9</v>
      </c>
    </row>
    <row r="5682" spans="1:5">
      <c r="A5682" t="s">
        <v>21743</v>
      </c>
      <c r="B5682" t="s">
        <v>65</v>
      </c>
      <c r="C5682">
        <v>44972</v>
      </c>
      <c r="D5682" t="s">
        <v>14411</v>
      </c>
      <c r="E5682" t="s">
        <v>9</v>
      </c>
    </row>
    <row r="5683" spans="1:5">
      <c r="A5683" t="s">
        <v>21744</v>
      </c>
      <c r="B5683" t="s">
        <v>65</v>
      </c>
      <c r="C5683">
        <v>44974</v>
      </c>
      <c r="D5683" t="s">
        <v>14412</v>
      </c>
      <c r="E5683" t="s">
        <v>9</v>
      </c>
    </row>
    <row r="5684" spans="1:5">
      <c r="A5684" t="s">
        <v>21745</v>
      </c>
      <c r="B5684" t="s">
        <v>65</v>
      </c>
      <c r="C5684">
        <v>44690</v>
      </c>
      <c r="D5684" t="s">
        <v>14413</v>
      </c>
      <c r="E5684" t="s">
        <v>11</v>
      </c>
    </row>
    <row r="5685" spans="1:5">
      <c r="A5685" t="s">
        <v>21746</v>
      </c>
      <c r="B5685" t="s">
        <v>65</v>
      </c>
      <c r="C5685">
        <v>44689</v>
      </c>
      <c r="D5685" t="s">
        <v>14414</v>
      </c>
      <c r="E5685" t="s">
        <v>11</v>
      </c>
    </row>
    <row r="5686" spans="1:5">
      <c r="A5686" t="s">
        <v>21747</v>
      </c>
      <c r="B5686" t="s">
        <v>65</v>
      </c>
      <c r="C5686">
        <v>44688</v>
      </c>
      <c r="D5686" t="s">
        <v>14415</v>
      </c>
      <c r="E5686" t="s">
        <v>11</v>
      </c>
    </row>
    <row r="5687" spans="1:5">
      <c r="A5687" t="s">
        <v>21748</v>
      </c>
      <c r="B5687" t="s">
        <v>65</v>
      </c>
      <c r="C5687">
        <v>44432</v>
      </c>
      <c r="D5687" t="s">
        <v>14416</v>
      </c>
      <c r="E5687" t="s">
        <v>12</v>
      </c>
    </row>
    <row r="5688" spans="1:5">
      <c r="A5688" t="s">
        <v>21749</v>
      </c>
      <c r="B5688" t="s">
        <v>65</v>
      </c>
      <c r="C5688">
        <v>44433</v>
      </c>
      <c r="D5688" t="s">
        <v>14417</v>
      </c>
      <c r="E5688" t="s">
        <v>12</v>
      </c>
    </row>
    <row r="5689" spans="1:5">
      <c r="A5689" t="s">
        <v>21750</v>
      </c>
      <c r="B5689" t="s">
        <v>65</v>
      </c>
      <c r="C5689">
        <v>44434</v>
      </c>
      <c r="D5689" t="s">
        <v>14418</v>
      </c>
      <c r="E5689" t="s">
        <v>12</v>
      </c>
    </row>
    <row r="5690" spans="1:5">
      <c r="A5690" t="s">
        <v>21751</v>
      </c>
      <c r="B5690" t="s">
        <v>65</v>
      </c>
      <c r="C5690">
        <v>44435</v>
      </c>
      <c r="D5690" t="s">
        <v>14419</v>
      </c>
      <c r="E5690" t="s">
        <v>12</v>
      </c>
    </row>
    <row r="5691" spans="1:5">
      <c r="A5691" t="s">
        <v>21752</v>
      </c>
      <c r="B5691" t="s">
        <v>65</v>
      </c>
      <c r="C5691">
        <v>44436</v>
      </c>
      <c r="D5691" t="s">
        <v>14420</v>
      </c>
      <c r="E5691" t="s">
        <v>12</v>
      </c>
    </row>
    <row r="5692" spans="1:5">
      <c r="A5692" t="s">
        <v>21753</v>
      </c>
      <c r="B5692" t="s">
        <v>65</v>
      </c>
      <c r="C5692">
        <v>44437</v>
      </c>
      <c r="D5692" t="s">
        <v>14421</v>
      </c>
      <c r="E5692" t="s">
        <v>12</v>
      </c>
    </row>
    <row r="5693" spans="1:5">
      <c r="A5693" t="s">
        <v>21754</v>
      </c>
      <c r="B5693" t="s">
        <v>65</v>
      </c>
      <c r="C5693">
        <v>44429</v>
      </c>
      <c r="D5693" t="s">
        <v>14422</v>
      </c>
      <c r="E5693" t="s">
        <v>12</v>
      </c>
    </row>
    <row r="5694" spans="1:5">
      <c r="A5694" t="s">
        <v>21755</v>
      </c>
      <c r="B5694" t="s">
        <v>65</v>
      </c>
      <c r="C5694">
        <v>44430</v>
      </c>
      <c r="D5694" t="s">
        <v>14423</v>
      </c>
      <c r="E5694" t="s">
        <v>12</v>
      </c>
    </row>
    <row r="5695" spans="1:5">
      <c r="A5695" t="s">
        <v>21756</v>
      </c>
      <c r="B5695" t="s">
        <v>65</v>
      </c>
      <c r="C5695">
        <v>44438</v>
      </c>
      <c r="D5695" t="s">
        <v>14424</v>
      </c>
      <c r="E5695" t="s">
        <v>12</v>
      </c>
    </row>
    <row r="5696" spans="1:5">
      <c r="A5696" t="s">
        <v>21757</v>
      </c>
      <c r="B5696" t="s">
        <v>65</v>
      </c>
      <c r="C5696">
        <v>44431</v>
      </c>
      <c r="D5696" t="s">
        <v>14425</v>
      </c>
      <c r="E5696" t="s">
        <v>12</v>
      </c>
    </row>
    <row r="5697" spans="1:5">
      <c r="A5697" t="s">
        <v>21758</v>
      </c>
      <c r="B5697" t="s">
        <v>65</v>
      </c>
      <c r="C5697">
        <v>43940</v>
      </c>
      <c r="D5697" t="s">
        <v>14426</v>
      </c>
      <c r="E5697" t="s">
        <v>43</v>
      </c>
    </row>
    <row r="5698" spans="1:5">
      <c r="A5698" t="s">
        <v>21759</v>
      </c>
      <c r="B5698" t="s">
        <v>65</v>
      </c>
      <c r="C5698">
        <v>43938</v>
      </c>
      <c r="D5698" t="s">
        <v>14427</v>
      </c>
      <c r="E5698" t="s">
        <v>43</v>
      </c>
    </row>
    <row r="5699" spans="1:5">
      <c r="A5699" t="s">
        <v>21760</v>
      </c>
      <c r="B5699" t="s">
        <v>65</v>
      </c>
      <c r="C5699">
        <v>43939</v>
      </c>
      <c r="D5699" t="s">
        <v>14428</v>
      </c>
      <c r="E5699" t="s">
        <v>43</v>
      </c>
    </row>
    <row r="5700" spans="1:5">
      <c r="A5700" t="s">
        <v>21761</v>
      </c>
      <c r="B5700" t="s">
        <v>65</v>
      </c>
      <c r="C5700">
        <v>43934</v>
      </c>
      <c r="D5700" t="s">
        <v>14429</v>
      </c>
      <c r="E5700" t="s">
        <v>43</v>
      </c>
    </row>
    <row r="5701" spans="1:5">
      <c r="A5701" t="s">
        <v>21762</v>
      </c>
      <c r="B5701" t="s">
        <v>65</v>
      </c>
      <c r="C5701">
        <v>43942</v>
      </c>
      <c r="D5701" t="s">
        <v>14430</v>
      </c>
      <c r="E5701" t="s">
        <v>43</v>
      </c>
    </row>
    <row r="5702" spans="1:5">
      <c r="A5702" t="s">
        <v>21763</v>
      </c>
      <c r="B5702" t="s">
        <v>65</v>
      </c>
      <c r="C5702">
        <v>44374</v>
      </c>
      <c r="D5702" t="s">
        <v>14431</v>
      </c>
      <c r="E5702" t="s">
        <v>43</v>
      </c>
    </row>
    <row r="5703" spans="1:5">
      <c r="A5703" t="s">
        <v>21764</v>
      </c>
      <c r="B5703" t="s">
        <v>65</v>
      </c>
      <c r="C5703">
        <v>43941</v>
      </c>
      <c r="D5703" t="s">
        <v>14432</v>
      </c>
      <c r="E5703" t="s">
        <v>43</v>
      </c>
    </row>
    <row r="5704" spans="1:5">
      <c r="A5704" t="s">
        <v>21765</v>
      </c>
      <c r="B5704" t="s">
        <v>65</v>
      </c>
      <c r="C5704">
        <v>44306</v>
      </c>
      <c r="D5704" t="s">
        <v>14433</v>
      </c>
      <c r="E5704" t="s">
        <v>43</v>
      </c>
    </row>
    <row r="5705" spans="1:5">
      <c r="A5705" t="s">
        <v>21766</v>
      </c>
      <c r="B5705" t="s">
        <v>65</v>
      </c>
      <c r="C5705">
        <v>43985</v>
      </c>
      <c r="D5705" t="s">
        <v>14434</v>
      </c>
      <c r="E5705" t="s">
        <v>32</v>
      </c>
    </row>
    <row r="5706" spans="1:5">
      <c r="A5706" t="s">
        <v>21767</v>
      </c>
      <c r="B5706" t="s">
        <v>65</v>
      </c>
      <c r="C5706">
        <v>43953</v>
      </c>
      <c r="D5706" t="s">
        <v>14435</v>
      </c>
      <c r="E5706" t="s">
        <v>32</v>
      </c>
    </row>
    <row r="5707" spans="1:5">
      <c r="A5707" t="s">
        <v>21768</v>
      </c>
      <c r="B5707" t="s">
        <v>65</v>
      </c>
      <c r="C5707">
        <v>43946</v>
      </c>
      <c r="D5707" t="s">
        <v>14436</v>
      </c>
      <c r="E5707" t="s">
        <v>32</v>
      </c>
    </row>
    <row r="5708" spans="1:5">
      <c r="A5708" t="s">
        <v>21769</v>
      </c>
      <c r="B5708" t="s">
        <v>65</v>
      </c>
      <c r="C5708">
        <v>43948</v>
      </c>
      <c r="D5708" t="s">
        <v>14437</v>
      </c>
      <c r="E5708" t="s">
        <v>32</v>
      </c>
    </row>
    <row r="5709" spans="1:5">
      <c r="A5709" t="s">
        <v>21770</v>
      </c>
      <c r="B5709" t="s">
        <v>65</v>
      </c>
      <c r="C5709">
        <v>43986</v>
      </c>
      <c r="D5709" t="s">
        <v>14438</v>
      </c>
      <c r="E5709" t="s">
        <v>32</v>
      </c>
    </row>
    <row r="5710" spans="1:5">
      <c r="A5710" t="s">
        <v>21771</v>
      </c>
      <c r="B5710" t="s">
        <v>65</v>
      </c>
      <c r="C5710">
        <v>43949</v>
      </c>
      <c r="D5710" t="s">
        <v>14439</v>
      </c>
      <c r="E5710" t="s">
        <v>32</v>
      </c>
    </row>
    <row r="5711" spans="1:5">
      <c r="A5711" t="s">
        <v>21772</v>
      </c>
      <c r="B5711" t="s">
        <v>65</v>
      </c>
      <c r="C5711">
        <v>43951</v>
      </c>
      <c r="D5711" t="s">
        <v>14440</v>
      </c>
      <c r="E5711" t="s">
        <v>32</v>
      </c>
    </row>
    <row r="5712" spans="1:5">
      <c r="A5712" t="s">
        <v>21773</v>
      </c>
      <c r="B5712" t="s">
        <v>65</v>
      </c>
      <c r="C5712">
        <v>43871</v>
      </c>
      <c r="D5712" t="s">
        <v>14441</v>
      </c>
      <c r="E5712" t="s">
        <v>32</v>
      </c>
    </row>
    <row r="5713" spans="1:5">
      <c r="A5713" t="s">
        <v>21774</v>
      </c>
      <c r="B5713" t="s">
        <v>65</v>
      </c>
      <c r="C5713">
        <v>43870</v>
      </c>
      <c r="D5713" t="s">
        <v>14442</v>
      </c>
      <c r="E5713" t="s">
        <v>32</v>
      </c>
    </row>
    <row r="5714" spans="1:5">
      <c r="A5714" t="s">
        <v>21775</v>
      </c>
      <c r="B5714" t="s">
        <v>65</v>
      </c>
      <c r="C5714">
        <v>43869</v>
      </c>
      <c r="D5714" t="s">
        <v>14443</v>
      </c>
      <c r="E5714" t="s">
        <v>32</v>
      </c>
    </row>
    <row r="5715" spans="1:5">
      <c r="A5715" t="s">
        <v>21776</v>
      </c>
      <c r="B5715" t="s">
        <v>65</v>
      </c>
      <c r="C5715">
        <v>43868</v>
      </c>
      <c r="D5715" t="s">
        <v>14444</v>
      </c>
      <c r="E5715" t="s">
        <v>32</v>
      </c>
    </row>
    <row r="5716" spans="1:5">
      <c r="A5716" t="s">
        <v>21777</v>
      </c>
      <c r="B5716" t="s">
        <v>65</v>
      </c>
      <c r="C5716">
        <v>43867</v>
      </c>
      <c r="D5716" t="s">
        <v>14445</v>
      </c>
      <c r="E5716" t="s">
        <v>32</v>
      </c>
    </row>
    <row r="5717" spans="1:5">
      <c r="A5717" t="s">
        <v>21778</v>
      </c>
      <c r="B5717" t="s">
        <v>65</v>
      </c>
      <c r="C5717">
        <v>43866</v>
      </c>
      <c r="D5717" t="s">
        <v>14446</v>
      </c>
      <c r="E5717" t="s">
        <v>11</v>
      </c>
    </row>
    <row r="5718" spans="1:5">
      <c r="A5718" t="s">
        <v>21779</v>
      </c>
      <c r="B5718" t="s">
        <v>65</v>
      </c>
      <c r="C5718">
        <v>43932</v>
      </c>
      <c r="D5718" t="s">
        <v>14447</v>
      </c>
      <c r="E5718" t="s">
        <v>9</v>
      </c>
    </row>
    <row r="5719" spans="1:5">
      <c r="A5719" t="s">
        <v>21780</v>
      </c>
      <c r="B5719" t="s">
        <v>65</v>
      </c>
      <c r="C5719">
        <v>44167</v>
      </c>
      <c r="D5719" t="s">
        <v>14448</v>
      </c>
      <c r="E5719" t="s">
        <v>9</v>
      </c>
    </row>
    <row r="5720" spans="1:5">
      <c r="A5720" t="s">
        <v>21781</v>
      </c>
      <c r="B5720" t="s">
        <v>65</v>
      </c>
      <c r="C5720">
        <v>44227</v>
      </c>
      <c r="D5720" t="s">
        <v>14449</v>
      </c>
      <c r="E5720" t="s">
        <v>9</v>
      </c>
    </row>
    <row r="5721" spans="1:5">
      <c r="A5721" t="s">
        <v>21782</v>
      </c>
      <c r="B5721" t="s">
        <v>65</v>
      </c>
      <c r="C5721">
        <v>44225</v>
      </c>
      <c r="D5721" t="s">
        <v>14450</v>
      </c>
      <c r="E5721" t="s">
        <v>9</v>
      </c>
    </row>
    <row r="5722" spans="1:5">
      <c r="A5722" t="s">
        <v>21783</v>
      </c>
      <c r="B5722" t="s">
        <v>65</v>
      </c>
      <c r="C5722">
        <v>44357</v>
      </c>
      <c r="D5722" t="s">
        <v>14451</v>
      </c>
      <c r="E5722" t="s">
        <v>9</v>
      </c>
    </row>
    <row r="5723" spans="1:5">
      <c r="A5723" t="s">
        <v>21784</v>
      </c>
      <c r="B5723" t="s">
        <v>65</v>
      </c>
      <c r="C5723">
        <v>44166</v>
      </c>
      <c r="D5723" t="s">
        <v>14452</v>
      </c>
      <c r="E5723" t="s">
        <v>12</v>
      </c>
    </row>
    <row r="5724" spans="1:5">
      <c r="A5724" t="s">
        <v>21785</v>
      </c>
      <c r="B5724" t="s">
        <v>65</v>
      </c>
      <c r="C5724">
        <v>44169</v>
      </c>
      <c r="D5724" t="s">
        <v>14453</v>
      </c>
      <c r="E5724" t="s">
        <v>12</v>
      </c>
    </row>
    <row r="5725" spans="1:5">
      <c r="A5725" t="s">
        <v>21786</v>
      </c>
      <c r="B5725" t="s">
        <v>65</v>
      </c>
      <c r="C5725">
        <v>44168</v>
      </c>
      <c r="D5725" t="s">
        <v>14454</v>
      </c>
      <c r="E5725" t="s">
        <v>12</v>
      </c>
    </row>
    <row r="5726" spans="1:5">
      <c r="A5726" t="s">
        <v>21787</v>
      </c>
      <c r="B5726" t="s">
        <v>65</v>
      </c>
      <c r="C5726">
        <v>45358</v>
      </c>
      <c r="D5726" t="s">
        <v>15432</v>
      </c>
      <c r="E5726" t="s">
        <v>12</v>
      </c>
    </row>
    <row r="5727" spans="1:5">
      <c r="A5727" t="s">
        <v>21788</v>
      </c>
      <c r="B5727" t="s">
        <v>65</v>
      </c>
      <c r="C5727">
        <v>45357</v>
      </c>
      <c r="D5727" t="s">
        <v>15433</v>
      </c>
      <c r="E5727" t="s">
        <v>12</v>
      </c>
    </row>
    <row r="5728" spans="1:5">
      <c r="A5728" t="s">
        <v>21789</v>
      </c>
      <c r="B5728" t="s">
        <v>65</v>
      </c>
      <c r="C5728">
        <v>45355</v>
      </c>
      <c r="D5728" t="s">
        <v>15434</v>
      </c>
      <c r="E5728" t="s">
        <v>12</v>
      </c>
    </row>
    <row r="5729" spans="1:5">
      <c r="A5729" t="s">
        <v>21790</v>
      </c>
      <c r="B5729" t="s">
        <v>65</v>
      </c>
      <c r="C5729">
        <v>45356</v>
      </c>
      <c r="D5729" t="s">
        <v>15435</v>
      </c>
      <c r="E5729" t="s">
        <v>12</v>
      </c>
    </row>
    <row r="5730" spans="1:5">
      <c r="A5730" t="s">
        <v>21791</v>
      </c>
      <c r="B5730" t="s">
        <v>65</v>
      </c>
      <c r="C5730">
        <v>45366</v>
      </c>
      <c r="D5730" t="s">
        <v>15436</v>
      </c>
      <c r="E5730" t="s">
        <v>32</v>
      </c>
    </row>
    <row r="5731" spans="1:5">
      <c r="A5731" t="s">
        <v>21792</v>
      </c>
      <c r="B5731" t="s">
        <v>65</v>
      </c>
      <c r="C5731">
        <v>45365</v>
      </c>
      <c r="D5731" t="s">
        <v>15437</v>
      </c>
      <c r="E5731" t="s">
        <v>32</v>
      </c>
    </row>
    <row r="5732" spans="1:5">
      <c r="A5732" t="s">
        <v>21793</v>
      </c>
      <c r="B5732" t="s">
        <v>65</v>
      </c>
      <c r="C5732">
        <v>45359</v>
      </c>
      <c r="D5732" t="s">
        <v>15438</v>
      </c>
      <c r="E5732" t="s">
        <v>32</v>
      </c>
    </row>
    <row r="5733" spans="1:5">
      <c r="A5733" t="s">
        <v>21794</v>
      </c>
      <c r="B5733" t="s">
        <v>65</v>
      </c>
      <c r="C5733">
        <v>45361</v>
      </c>
      <c r="D5733" t="s">
        <v>15439</v>
      </c>
      <c r="E5733" t="s">
        <v>32</v>
      </c>
    </row>
    <row r="5734" spans="1:5">
      <c r="A5734" t="s">
        <v>21795</v>
      </c>
      <c r="B5734" t="s">
        <v>65</v>
      </c>
      <c r="C5734">
        <v>45345</v>
      </c>
      <c r="D5734" t="s">
        <v>15440</v>
      </c>
      <c r="E5734" t="s">
        <v>32</v>
      </c>
    </row>
    <row r="5735" spans="1:5">
      <c r="A5735" t="s">
        <v>21796</v>
      </c>
      <c r="B5735" t="s">
        <v>65</v>
      </c>
      <c r="C5735">
        <v>45342</v>
      </c>
      <c r="D5735" t="s">
        <v>15441</v>
      </c>
      <c r="E5735" t="s">
        <v>32</v>
      </c>
    </row>
    <row r="5736" spans="1:5">
      <c r="A5736" t="s">
        <v>21797</v>
      </c>
      <c r="B5736" t="s">
        <v>65</v>
      </c>
      <c r="C5736">
        <v>45336</v>
      </c>
      <c r="D5736" t="s">
        <v>15442</v>
      </c>
      <c r="E5736" t="s">
        <v>32</v>
      </c>
    </row>
    <row r="5737" spans="1:5">
      <c r="A5737" t="s">
        <v>21798</v>
      </c>
      <c r="B5737" t="s">
        <v>65</v>
      </c>
      <c r="C5737">
        <v>45346</v>
      </c>
      <c r="D5737" t="s">
        <v>15443</v>
      </c>
      <c r="E5737" t="s">
        <v>32</v>
      </c>
    </row>
    <row r="5738" spans="1:5">
      <c r="A5738" t="s">
        <v>21799</v>
      </c>
      <c r="B5738" t="s">
        <v>65</v>
      </c>
      <c r="C5738">
        <v>45343</v>
      </c>
      <c r="D5738" t="s">
        <v>15444</v>
      </c>
      <c r="E5738" t="s">
        <v>32</v>
      </c>
    </row>
    <row r="5739" spans="1:5">
      <c r="A5739" t="s">
        <v>21800</v>
      </c>
      <c r="B5739" t="s">
        <v>65</v>
      </c>
      <c r="C5739">
        <v>45337</v>
      </c>
      <c r="D5739" t="s">
        <v>15445</v>
      </c>
      <c r="E5739" t="s">
        <v>32</v>
      </c>
    </row>
    <row r="5740" spans="1:5">
      <c r="A5740" t="s">
        <v>21801</v>
      </c>
      <c r="B5740" t="s">
        <v>65</v>
      </c>
      <c r="C5740">
        <v>45351</v>
      </c>
      <c r="D5740" t="s">
        <v>15446</v>
      </c>
      <c r="E5740" t="s">
        <v>32</v>
      </c>
    </row>
    <row r="5741" spans="1:5">
      <c r="A5741" t="s">
        <v>21802</v>
      </c>
      <c r="B5741" t="s">
        <v>65</v>
      </c>
      <c r="C5741">
        <v>45347</v>
      </c>
      <c r="D5741" t="s">
        <v>15447</v>
      </c>
      <c r="E5741" t="s">
        <v>32</v>
      </c>
    </row>
    <row r="5742" spans="1:5">
      <c r="A5742" t="s">
        <v>21803</v>
      </c>
      <c r="B5742" t="s">
        <v>65</v>
      </c>
      <c r="C5742">
        <v>45344</v>
      </c>
      <c r="D5742" t="s">
        <v>15448</v>
      </c>
      <c r="E5742" t="s">
        <v>32</v>
      </c>
    </row>
    <row r="5743" spans="1:5">
      <c r="A5743" t="s">
        <v>21804</v>
      </c>
      <c r="B5743" t="s">
        <v>65</v>
      </c>
      <c r="C5743">
        <v>45338</v>
      </c>
      <c r="D5743" t="s">
        <v>15449</v>
      </c>
      <c r="E5743" t="s">
        <v>32</v>
      </c>
    </row>
    <row r="5744" spans="1:5">
      <c r="A5744" t="s">
        <v>21805</v>
      </c>
      <c r="B5744" t="s">
        <v>65</v>
      </c>
      <c r="C5744">
        <v>45352</v>
      </c>
      <c r="D5744" t="s">
        <v>15450</v>
      </c>
      <c r="E5744" t="s">
        <v>32</v>
      </c>
    </row>
    <row r="5745" spans="1:5">
      <c r="A5745" t="s">
        <v>21806</v>
      </c>
      <c r="B5745" t="s">
        <v>65</v>
      </c>
      <c r="C5745">
        <v>45348</v>
      </c>
      <c r="D5745" t="s">
        <v>15451</v>
      </c>
      <c r="E5745" t="s">
        <v>32</v>
      </c>
    </row>
    <row r="5746" spans="1:5">
      <c r="A5746" t="s">
        <v>21807</v>
      </c>
      <c r="B5746" t="s">
        <v>65</v>
      </c>
      <c r="C5746">
        <v>45339</v>
      </c>
      <c r="D5746" t="s">
        <v>15452</v>
      </c>
      <c r="E5746" t="s">
        <v>32</v>
      </c>
    </row>
    <row r="5747" spans="1:5">
      <c r="A5747" t="s">
        <v>21808</v>
      </c>
      <c r="B5747" t="s">
        <v>65</v>
      </c>
      <c r="C5747">
        <v>45353</v>
      </c>
      <c r="D5747" t="s">
        <v>15453</v>
      </c>
      <c r="E5747" t="s">
        <v>32</v>
      </c>
    </row>
    <row r="5748" spans="1:5">
      <c r="A5748" t="s">
        <v>21809</v>
      </c>
      <c r="B5748" t="s">
        <v>65</v>
      </c>
      <c r="C5748">
        <v>45349</v>
      </c>
      <c r="D5748" t="s">
        <v>15454</v>
      </c>
      <c r="E5748" t="s">
        <v>32</v>
      </c>
    </row>
    <row r="5749" spans="1:5">
      <c r="A5749" t="s">
        <v>21810</v>
      </c>
      <c r="B5749" t="s">
        <v>65</v>
      </c>
      <c r="C5749">
        <v>45340</v>
      </c>
      <c r="D5749" t="s">
        <v>15455</v>
      </c>
      <c r="E5749" t="s">
        <v>32</v>
      </c>
    </row>
    <row r="5750" spans="1:5">
      <c r="A5750" t="s">
        <v>21811</v>
      </c>
      <c r="B5750" t="s">
        <v>65</v>
      </c>
      <c r="C5750">
        <v>45354</v>
      </c>
      <c r="D5750" t="s">
        <v>15456</v>
      </c>
      <c r="E5750" t="s">
        <v>32</v>
      </c>
    </row>
    <row r="5751" spans="1:5">
      <c r="A5751" t="s">
        <v>21812</v>
      </c>
      <c r="B5751" t="s">
        <v>65</v>
      </c>
      <c r="C5751">
        <v>45350</v>
      </c>
      <c r="D5751" t="s">
        <v>15457</v>
      </c>
      <c r="E5751" t="s">
        <v>32</v>
      </c>
    </row>
    <row r="5752" spans="1:5">
      <c r="A5752" t="s">
        <v>21813</v>
      </c>
      <c r="B5752" t="s">
        <v>65</v>
      </c>
      <c r="C5752">
        <v>45369</v>
      </c>
      <c r="D5752" t="s">
        <v>15458</v>
      </c>
      <c r="E5752" t="s">
        <v>32</v>
      </c>
    </row>
    <row r="5753" spans="1:5">
      <c r="A5753" t="s">
        <v>21814</v>
      </c>
      <c r="B5753" t="s">
        <v>65</v>
      </c>
      <c r="C5753">
        <v>45341</v>
      </c>
      <c r="D5753" t="s">
        <v>15459</v>
      </c>
      <c r="E5753" t="s">
        <v>32</v>
      </c>
    </row>
    <row r="5754" spans="1:5">
      <c r="A5754" t="s">
        <v>21815</v>
      </c>
      <c r="B5754" t="s">
        <v>65</v>
      </c>
      <c r="C5754">
        <v>45335</v>
      </c>
      <c r="D5754" t="s">
        <v>15460</v>
      </c>
      <c r="E5754" t="s">
        <v>32</v>
      </c>
    </row>
    <row r="5755" spans="1:5">
      <c r="A5755" t="s">
        <v>21816</v>
      </c>
      <c r="B5755" t="s">
        <v>65</v>
      </c>
      <c r="C5755">
        <v>44956</v>
      </c>
      <c r="D5755" t="s">
        <v>14455</v>
      </c>
      <c r="E5755" t="s">
        <v>10</v>
      </c>
    </row>
    <row r="5756" spans="1:5">
      <c r="A5756" t="s">
        <v>21817</v>
      </c>
      <c r="B5756" t="s">
        <v>65</v>
      </c>
      <c r="C5756">
        <v>44959</v>
      </c>
      <c r="D5756" t="s">
        <v>14456</v>
      </c>
      <c r="E5756" t="s">
        <v>10</v>
      </c>
    </row>
    <row r="5757" spans="1:5">
      <c r="A5757" t="s">
        <v>21818</v>
      </c>
      <c r="B5757" t="s">
        <v>65</v>
      </c>
      <c r="C5757">
        <v>44961</v>
      </c>
      <c r="D5757" t="s">
        <v>14457</v>
      </c>
      <c r="E5757" t="s">
        <v>10</v>
      </c>
    </row>
    <row r="5758" spans="1:5">
      <c r="A5758" t="s">
        <v>21819</v>
      </c>
      <c r="B5758" t="s">
        <v>65</v>
      </c>
      <c r="C5758">
        <v>44960</v>
      </c>
      <c r="D5758" t="s">
        <v>14458</v>
      </c>
      <c r="E5758" t="s">
        <v>10</v>
      </c>
    </row>
    <row r="5759" spans="1:5">
      <c r="A5759" t="s">
        <v>21820</v>
      </c>
      <c r="B5759" t="s">
        <v>65</v>
      </c>
      <c r="C5759">
        <v>44663</v>
      </c>
      <c r="D5759" t="s">
        <v>14459</v>
      </c>
      <c r="E5759" t="s">
        <v>32</v>
      </c>
    </row>
    <row r="5760" spans="1:5">
      <c r="A5760" t="s">
        <v>21821</v>
      </c>
      <c r="B5760" t="s">
        <v>65</v>
      </c>
      <c r="C5760">
        <v>44664</v>
      </c>
      <c r="D5760" t="s">
        <v>14460</v>
      </c>
      <c r="E5760" t="s">
        <v>32</v>
      </c>
    </row>
    <row r="5761" spans="1:5">
      <c r="A5761" t="s">
        <v>21822</v>
      </c>
      <c r="B5761" t="s">
        <v>65</v>
      </c>
      <c r="C5761">
        <v>44660</v>
      </c>
      <c r="D5761" t="s">
        <v>14461</v>
      </c>
      <c r="E5761" t="s">
        <v>32</v>
      </c>
    </row>
    <row r="5762" spans="1:5">
      <c r="A5762" t="s">
        <v>21823</v>
      </c>
      <c r="B5762" t="s">
        <v>65</v>
      </c>
      <c r="C5762">
        <v>44659</v>
      </c>
      <c r="D5762" t="s">
        <v>14462</v>
      </c>
      <c r="E5762" t="s">
        <v>32</v>
      </c>
    </row>
    <row r="5763" spans="1:5">
      <c r="A5763" t="s">
        <v>21824</v>
      </c>
      <c r="B5763" t="s">
        <v>65</v>
      </c>
      <c r="C5763">
        <v>44658</v>
      </c>
      <c r="D5763" t="s">
        <v>14463</v>
      </c>
      <c r="E5763" t="s">
        <v>32</v>
      </c>
    </row>
    <row r="5764" spans="1:5">
      <c r="A5764" t="s">
        <v>21825</v>
      </c>
      <c r="B5764" t="s">
        <v>65</v>
      </c>
      <c r="C5764">
        <v>44657</v>
      </c>
      <c r="D5764" t="s">
        <v>14464</v>
      </c>
      <c r="E5764" t="s">
        <v>32</v>
      </c>
    </row>
    <row r="5765" spans="1:5">
      <c r="A5765" t="s">
        <v>21826</v>
      </c>
      <c r="B5765" t="s">
        <v>65</v>
      </c>
      <c r="C5765">
        <v>44656</v>
      </c>
      <c r="D5765" t="s">
        <v>14465</v>
      </c>
      <c r="E5765" t="s">
        <v>32</v>
      </c>
    </row>
    <row r="5766" spans="1:5">
      <c r="A5766" t="s">
        <v>21827</v>
      </c>
      <c r="B5766" t="s">
        <v>65</v>
      </c>
      <c r="C5766">
        <v>44662</v>
      </c>
      <c r="D5766" t="s">
        <v>14466</v>
      </c>
      <c r="E5766" t="s">
        <v>32</v>
      </c>
    </row>
    <row r="5767" spans="1:5">
      <c r="A5767" t="s">
        <v>21828</v>
      </c>
      <c r="B5767" t="s">
        <v>65</v>
      </c>
      <c r="C5767">
        <v>44661</v>
      </c>
      <c r="D5767" t="s">
        <v>14467</v>
      </c>
      <c r="E5767" t="s">
        <v>32</v>
      </c>
    </row>
    <row r="5768" spans="1:5">
      <c r="A5768" t="s">
        <v>21829</v>
      </c>
      <c r="B5768" t="s">
        <v>65</v>
      </c>
      <c r="C5768">
        <v>44953</v>
      </c>
      <c r="D5768" t="s">
        <v>14468</v>
      </c>
      <c r="E5768" t="s">
        <v>6502</v>
      </c>
    </row>
    <row r="5769" spans="1:5">
      <c r="A5769" t="s">
        <v>21830</v>
      </c>
      <c r="B5769" t="s">
        <v>65</v>
      </c>
      <c r="C5769">
        <v>44678</v>
      </c>
      <c r="D5769" t="s">
        <v>14469</v>
      </c>
      <c r="E5769" t="s">
        <v>11</v>
      </c>
    </row>
    <row r="5770" spans="1:5">
      <c r="A5770" t="s">
        <v>21831</v>
      </c>
      <c r="B5770" t="s">
        <v>65</v>
      </c>
      <c r="C5770">
        <v>44677</v>
      </c>
      <c r="D5770" t="s">
        <v>14470</v>
      </c>
      <c r="E5770" t="s">
        <v>11</v>
      </c>
    </row>
    <row r="5771" spans="1:5">
      <c r="A5771" t="s">
        <v>21832</v>
      </c>
      <c r="B5771" t="s">
        <v>65</v>
      </c>
      <c r="C5771">
        <v>44676</v>
      </c>
      <c r="D5771" t="s">
        <v>14471</v>
      </c>
      <c r="E5771" t="s">
        <v>11</v>
      </c>
    </row>
    <row r="5772" spans="1:5">
      <c r="A5772" t="s">
        <v>21833</v>
      </c>
      <c r="B5772" t="s">
        <v>65</v>
      </c>
      <c r="C5772">
        <v>44683</v>
      </c>
      <c r="D5772" t="s">
        <v>14472</v>
      </c>
      <c r="E5772" t="s">
        <v>11</v>
      </c>
    </row>
    <row r="5773" spans="1:5">
      <c r="A5773" t="s">
        <v>21834</v>
      </c>
      <c r="B5773" t="s">
        <v>65</v>
      </c>
      <c r="C5773">
        <v>44682</v>
      </c>
      <c r="D5773" t="s">
        <v>14473</v>
      </c>
      <c r="E5773" t="s">
        <v>12</v>
      </c>
    </row>
    <row r="5774" spans="1:5">
      <c r="A5774" t="s">
        <v>21835</v>
      </c>
      <c r="B5774" t="s">
        <v>65</v>
      </c>
      <c r="C5774">
        <v>44681</v>
      </c>
      <c r="D5774" t="s">
        <v>14474</v>
      </c>
      <c r="E5774" t="s">
        <v>11</v>
      </c>
    </row>
    <row r="5775" spans="1:5">
      <c r="A5775" t="s">
        <v>21836</v>
      </c>
      <c r="B5775" t="s">
        <v>65</v>
      </c>
      <c r="C5775">
        <v>44680</v>
      </c>
      <c r="D5775" t="s">
        <v>14475</v>
      </c>
      <c r="E5775" t="s">
        <v>9</v>
      </c>
    </row>
    <row r="5776" spans="1:5">
      <c r="A5776" t="s">
        <v>21837</v>
      </c>
      <c r="B5776" t="s">
        <v>65</v>
      </c>
      <c r="C5776">
        <v>44679</v>
      </c>
      <c r="D5776" t="s">
        <v>14476</v>
      </c>
      <c r="E5776" t="s">
        <v>9</v>
      </c>
    </row>
    <row r="5777" spans="1:5">
      <c r="A5777" t="s">
        <v>21838</v>
      </c>
      <c r="B5777" t="s">
        <v>65</v>
      </c>
      <c r="C5777">
        <v>44789</v>
      </c>
      <c r="D5777" t="s">
        <v>14477</v>
      </c>
      <c r="E5777" t="s">
        <v>32</v>
      </c>
    </row>
    <row r="5778" spans="1:5">
      <c r="A5778" t="s">
        <v>21839</v>
      </c>
      <c r="B5778" t="s">
        <v>65</v>
      </c>
      <c r="C5778">
        <v>44675</v>
      </c>
      <c r="D5778" t="s">
        <v>14478</v>
      </c>
      <c r="E5778" t="s">
        <v>32</v>
      </c>
    </row>
    <row r="5779" spans="1:5">
      <c r="A5779" t="s">
        <v>21840</v>
      </c>
      <c r="B5779" t="s">
        <v>65</v>
      </c>
      <c r="C5779">
        <v>44674</v>
      </c>
      <c r="D5779" t="s">
        <v>14479</v>
      </c>
      <c r="E5779" t="s">
        <v>32</v>
      </c>
    </row>
    <row r="5780" spans="1:5">
      <c r="A5780" t="s">
        <v>21841</v>
      </c>
      <c r="B5780" t="s">
        <v>65</v>
      </c>
      <c r="C5780">
        <v>44672</v>
      </c>
      <c r="D5780" t="s">
        <v>14480</v>
      </c>
      <c r="E5780" t="s">
        <v>11</v>
      </c>
    </row>
    <row r="5781" spans="1:5">
      <c r="A5781" t="s">
        <v>21842</v>
      </c>
      <c r="B5781" t="s">
        <v>65</v>
      </c>
      <c r="C5781">
        <v>44671</v>
      </c>
      <c r="D5781" t="s">
        <v>14481</v>
      </c>
      <c r="E5781" t="s">
        <v>11</v>
      </c>
    </row>
    <row r="5782" spans="1:5">
      <c r="A5782" t="s">
        <v>21843</v>
      </c>
      <c r="B5782" t="s">
        <v>65</v>
      </c>
      <c r="C5782">
        <v>44670</v>
      </c>
      <c r="D5782" t="s">
        <v>14482</v>
      </c>
      <c r="E5782" t="s">
        <v>9</v>
      </c>
    </row>
    <row r="5783" spans="1:5">
      <c r="A5783" t="s">
        <v>21844</v>
      </c>
      <c r="B5783" t="s">
        <v>65</v>
      </c>
      <c r="C5783">
        <v>44669</v>
      </c>
      <c r="D5783" t="s">
        <v>14483</v>
      </c>
      <c r="E5783" t="s">
        <v>9</v>
      </c>
    </row>
    <row r="5784" spans="1:5">
      <c r="A5784" t="s">
        <v>21845</v>
      </c>
      <c r="B5784" t="s">
        <v>65</v>
      </c>
      <c r="C5784">
        <v>44668</v>
      </c>
      <c r="D5784" t="s">
        <v>14484</v>
      </c>
      <c r="E5784" t="s">
        <v>9</v>
      </c>
    </row>
    <row r="5785" spans="1:5">
      <c r="A5785" t="s">
        <v>21846</v>
      </c>
      <c r="B5785" t="s">
        <v>65</v>
      </c>
      <c r="C5785">
        <v>44685</v>
      </c>
      <c r="D5785" t="s">
        <v>14485</v>
      </c>
      <c r="E5785" t="s">
        <v>9</v>
      </c>
    </row>
    <row r="5786" spans="1:5">
      <c r="A5786" t="s">
        <v>21847</v>
      </c>
      <c r="B5786" t="s">
        <v>65</v>
      </c>
      <c r="C5786">
        <v>44667</v>
      </c>
      <c r="D5786" t="s">
        <v>14486</v>
      </c>
      <c r="E5786" t="s">
        <v>12</v>
      </c>
    </row>
    <row r="5787" spans="1:5">
      <c r="A5787" t="s">
        <v>21848</v>
      </c>
      <c r="B5787" t="s">
        <v>65</v>
      </c>
      <c r="C5787">
        <v>44684</v>
      </c>
      <c r="D5787" t="s">
        <v>14487</v>
      </c>
      <c r="E5787" t="s">
        <v>9</v>
      </c>
    </row>
    <row r="5788" spans="1:5">
      <c r="A5788" t="s">
        <v>21849</v>
      </c>
      <c r="B5788" t="s">
        <v>65</v>
      </c>
      <c r="C5788">
        <v>43813</v>
      </c>
      <c r="D5788" t="s">
        <v>14488</v>
      </c>
      <c r="E5788" t="s">
        <v>9</v>
      </c>
    </row>
    <row r="5789" spans="1:5">
      <c r="A5789" t="s">
        <v>21850</v>
      </c>
      <c r="B5789" t="s">
        <v>65</v>
      </c>
      <c r="C5789">
        <v>43814</v>
      </c>
      <c r="D5789" t="s">
        <v>14489</v>
      </c>
      <c r="E5789" t="s">
        <v>9</v>
      </c>
    </row>
    <row r="5790" spans="1:5">
      <c r="A5790" t="s">
        <v>21851</v>
      </c>
      <c r="B5790" t="s">
        <v>65</v>
      </c>
      <c r="C5790">
        <v>43928</v>
      </c>
      <c r="D5790" t="s">
        <v>14490</v>
      </c>
      <c r="E5790" t="s">
        <v>14081</v>
      </c>
    </row>
    <row r="5791" spans="1:5">
      <c r="A5791" t="s">
        <v>21852</v>
      </c>
      <c r="B5791" t="s">
        <v>65</v>
      </c>
      <c r="C5791">
        <v>44687</v>
      </c>
      <c r="D5791" t="s">
        <v>14491</v>
      </c>
      <c r="E5791" t="s">
        <v>12</v>
      </c>
    </row>
    <row r="5792" spans="1:5">
      <c r="A5792" t="s">
        <v>21853</v>
      </c>
      <c r="B5792" t="s">
        <v>65</v>
      </c>
      <c r="C5792">
        <v>44365</v>
      </c>
      <c r="D5792" t="s">
        <v>14492</v>
      </c>
      <c r="E5792" t="s">
        <v>6502</v>
      </c>
    </row>
    <row r="5793" spans="1:5">
      <c r="A5793" t="s">
        <v>21854</v>
      </c>
      <c r="B5793" t="s">
        <v>65</v>
      </c>
      <c r="C5793">
        <v>44484</v>
      </c>
      <c r="D5793" t="s">
        <v>14493</v>
      </c>
      <c r="E5793" t="s">
        <v>12</v>
      </c>
    </row>
    <row r="5794" spans="1:5">
      <c r="A5794" t="s">
        <v>21855</v>
      </c>
      <c r="B5794" t="s">
        <v>65</v>
      </c>
      <c r="C5794">
        <v>44485</v>
      </c>
      <c r="D5794" t="s">
        <v>14494</v>
      </c>
      <c r="E5794" t="s">
        <v>12</v>
      </c>
    </row>
    <row r="5795" spans="1:5">
      <c r="A5795" t="s">
        <v>21856</v>
      </c>
      <c r="B5795" t="s">
        <v>65</v>
      </c>
      <c r="C5795">
        <v>44486</v>
      </c>
      <c r="D5795" t="s">
        <v>14495</v>
      </c>
      <c r="E5795" t="s">
        <v>12</v>
      </c>
    </row>
    <row r="5796" spans="1:5">
      <c r="A5796" t="s">
        <v>21857</v>
      </c>
      <c r="B5796" t="s">
        <v>65</v>
      </c>
      <c r="C5796">
        <v>44487</v>
      </c>
      <c r="D5796" t="s">
        <v>14496</v>
      </c>
      <c r="E5796" t="s">
        <v>12</v>
      </c>
    </row>
    <row r="5797" spans="1:5">
      <c r="A5797" t="s">
        <v>21858</v>
      </c>
      <c r="B5797" t="s">
        <v>65</v>
      </c>
      <c r="C5797">
        <v>44488</v>
      </c>
      <c r="D5797" t="s">
        <v>14497</v>
      </c>
      <c r="E5797" t="s">
        <v>12</v>
      </c>
    </row>
    <row r="5798" spans="1:5">
      <c r="A5798" t="s">
        <v>21859</v>
      </c>
      <c r="B5798" t="s">
        <v>65</v>
      </c>
      <c r="C5798">
        <v>45133</v>
      </c>
      <c r="D5798" t="s">
        <v>14498</v>
      </c>
      <c r="E5798" t="s">
        <v>12</v>
      </c>
    </row>
    <row r="5799" spans="1:5">
      <c r="A5799" t="s">
        <v>21860</v>
      </c>
      <c r="B5799" t="s">
        <v>65</v>
      </c>
      <c r="C5799">
        <v>45132</v>
      </c>
      <c r="D5799" t="s">
        <v>14499</v>
      </c>
      <c r="E5799" t="s">
        <v>12</v>
      </c>
    </row>
    <row r="5800" spans="1:5">
      <c r="A5800" t="s">
        <v>21861</v>
      </c>
      <c r="B5800" t="s">
        <v>65</v>
      </c>
      <c r="C5800">
        <v>45131</v>
      </c>
      <c r="D5800" t="s">
        <v>14500</v>
      </c>
      <c r="E5800" t="s">
        <v>12</v>
      </c>
    </row>
    <row r="5801" spans="1:5">
      <c r="A5801" t="s">
        <v>21862</v>
      </c>
      <c r="B5801" t="s">
        <v>65</v>
      </c>
      <c r="C5801">
        <v>44737</v>
      </c>
      <c r="D5801" t="s">
        <v>14501</v>
      </c>
      <c r="E5801" t="s">
        <v>32</v>
      </c>
    </row>
    <row r="5802" spans="1:5">
      <c r="A5802" t="s">
        <v>21863</v>
      </c>
      <c r="B5802" t="s">
        <v>65</v>
      </c>
      <c r="C5802">
        <v>44736</v>
      </c>
      <c r="D5802" t="s">
        <v>14502</v>
      </c>
      <c r="E5802" t="s">
        <v>32</v>
      </c>
    </row>
    <row r="5803" spans="1:5">
      <c r="A5803" t="s">
        <v>21864</v>
      </c>
      <c r="B5803" t="s">
        <v>65</v>
      </c>
      <c r="C5803">
        <v>44755</v>
      </c>
      <c r="D5803" t="s">
        <v>14503</v>
      </c>
      <c r="E5803" t="s">
        <v>32</v>
      </c>
    </row>
    <row r="5804" spans="1:5">
      <c r="A5804" t="s">
        <v>21865</v>
      </c>
      <c r="B5804" t="s">
        <v>65</v>
      </c>
      <c r="C5804">
        <v>44756</v>
      </c>
      <c r="D5804" t="s">
        <v>14504</v>
      </c>
      <c r="E5804" t="s">
        <v>32</v>
      </c>
    </row>
    <row r="5805" spans="1:5">
      <c r="A5805" t="s">
        <v>21866</v>
      </c>
      <c r="B5805" t="s">
        <v>65</v>
      </c>
      <c r="C5805">
        <v>44729</v>
      </c>
      <c r="D5805" t="s">
        <v>14505</v>
      </c>
      <c r="E5805" t="s">
        <v>32</v>
      </c>
    </row>
    <row r="5806" spans="1:5">
      <c r="A5806" t="s">
        <v>21867</v>
      </c>
      <c r="B5806" t="s">
        <v>65</v>
      </c>
      <c r="C5806">
        <v>44735</v>
      </c>
      <c r="D5806" t="s">
        <v>14506</v>
      </c>
      <c r="E5806" t="s">
        <v>32</v>
      </c>
    </row>
    <row r="5807" spans="1:5">
      <c r="A5807" t="s">
        <v>21868</v>
      </c>
      <c r="B5807" t="s">
        <v>65</v>
      </c>
      <c r="C5807">
        <v>44776</v>
      </c>
      <c r="D5807" t="s">
        <v>14507</v>
      </c>
      <c r="E5807" t="s">
        <v>32</v>
      </c>
    </row>
    <row r="5808" spans="1:5">
      <c r="A5808" t="s">
        <v>21869</v>
      </c>
      <c r="B5808" t="s">
        <v>65</v>
      </c>
      <c r="C5808">
        <v>44775</v>
      </c>
      <c r="D5808" t="s">
        <v>14508</v>
      </c>
      <c r="E5808" t="s">
        <v>32</v>
      </c>
    </row>
    <row r="5809" spans="1:5">
      <c r="A5809" t="s">
        <v>21870</v>
      </c>
      <c r="B5809" t="s">
        <v>65</v>
      </c>
      <c r="C5809">
        <v>44774</v>
      </c>
      <c r="D5809" t="s">
        <v>14509</v>
      </c>
      <c r="E5809" t="s">
        <v>32</v>
      </c>
    </row>
    <row r="5810" spans="1:5">
      <c r="A5810" t="s">
        <v>21871</v>
      </c>
      <c r="B5810" t="s">
        <v>65</v>
      </c>
      <c r="C5810">
        <v>44753</v>
      </c>
      <c r="D5810" t="s">
        <v>14510</v>
      </c>
      <c r="E5810" t="s">
        <v>32</v>
      </c>
    </row>
    <row r="5811" spans="1:5">
      <c r="A5811" t="s">
        <v>21872</v>
      </c>
      <c r="B5811" t="s">
        <v>65</v>
      </c>
      <c r="C5811">
        <v>44752</v>
      </c>
      <c r="D5811" t="s">
        <v>14511</v>
      </c>
      <c r="E5811" t="s">
        <v>32</v>
      </c>
    </row>
    <row r="5812" spans="1:5">
      <c r="A5812" t="s">
        <v>21873</v>
      </c>
      <c r="B5812" t="s">
        <v>65</v>
      </c>
      <c r="C5812">
        <v>44748</v>
      </c>
      <c r="D5812" t="s">
        <v>14512</v>
      </c>
      <c r="E5812" t="s">
        <v>32</v>
      </c>
    </row>
    <row r="5813" spans="1:5">
      <c r="A5813" t="s">
        <v>21874</v>
      </c>
      <c r="B5813" t="s">
        <v>65</v>
      </c>
      <c r="C5813">
        <v>44743</v>
      </c>
      <c r="D5813" t="s">
        <v>14513</v>
      </c>
      <c r="E5813" t="s">
        <v>32</v>
      </c>
    </row>
    <row r="5814" spans="1:5">
      <c r="A5814" t="s">
        <v>21875</v>
      </c>
      <c r="B5814" t="s">
        <v>65</v>
      </c>
      <c r="C5814">
        <v>44742</v>
      </c>
      <c r="D5814" t="s">
        <v>14514</v>
      </c>
      <c r="E5814" t="s">
        <v>32</v>
      </c>
    </row>
    <row r="5815" spans="1:5">
      <c r="A5815" t="s">
        <v>21876</v>
      </c>
      <c r="B5815" t="s">
        <v>65</v>
      </c>
      <c r="C5815">
        <v>44741</v>
      </c>
      <c r="D5815" t="s">
        <v>14515</v>
      </c>
      <c r="E5815" t="s">
        <v>32</v>
      </c>
    </row>
    <row r="5816" spans="1:5">
      <c r="A5816" t="s">
        <v>21877</v>
      </c>
      <c r="B5816" t="s">
        <v>65</v>
      </c>
      <c r="C5816">
        <v>44740</v>
      </c>
      <c r="D5816" t="s">
        <v>14516</v>
      </c>
      <c r="E5816" t="s">
        <v>32</v>
      </c>
    </row>
    <row r="5817" spans="1:5">
      <c r="A5817" t="s">
        <v>21878</v>
      </c>
      <c r="B5817" t="s">
        <v>65</v>
      </c>
      <c r="C5817">
        <v>44739</v>
      </c>
      <c r="D5817" t="s">
        <v>14517</v>
      </c>
      <c r="E5817" t="s">
        <v>32</v>
      </c>
    </row>
    <row r="5818" spans="1:5">
      <c r="A5818" t="s">
        <v>21879</v>
      </c>
      <c r="B5818" t="s">
        <v>65</v>
      </c>
      <c r="C5818">
        <v>44738</v>
      </c>
      <c r="D5818" t="s">
        <v>14518</v>
      </c>
      <c r="E5818" t="s">
        <v>32</v>
      </c>
    </row>
    <row r="5819" spans="1:5">
      <c r="A5819" t="s">
        <v>21880</v>
      </c>
      <c r="B5819" t="s">
        <v>65</v>
      </c>
      <c r="C5819">
        <v>44773</v>
      </c>
      <c r="D5819" t="s">
        <v>14519</v>
      </c>
      <c r="E5819" t="s">
        <v>32</v>
      </c>
    </row>
    <row r="5820" spans="1:5">
      <c r="A5820" t="s">
        <v>21881</v>
      </c>
      <c r="B5820" t="s">
        <v>65</v>
      </c>
      <c r="C5820">
        <v>44751</v>
      </c>
      <c r="D5820" t="s">
        <v>14520</v>
      </c>
      <c r="E5820" t="s">
        <v>32</v>
      </c>
    </row>
    <row r="5821" spans="1:5">
      <c r="A5821" t="s">
        <v>21882</v>
      </c>
      <c r="B5821" t="s">
        <v>65</v>
      </c>
      <c r="C5821">
        <v>44747</v>
      </c>
      <c r="D5821" t="s">
        <v>14521</v>
      </c>
      <c r="E5821" t="s">
        <v>32</v>
      </c>
    </row>
    <row r="5822" spans="1:5">
      <c r="A5822" t="s">
        <v>21883</v>
      </c>
      <c r="B5822" t="s">
        <v>65</v>
      </c>
      <c r="C5822">
        <v>44754</v>
      </c>
      <c r="D5822" t="s">
        <v>14522</v>
      </c>
      <c r="E5822" t="s">
        <v>32</v>
      </c>
    </row>
    <row r="5823" spans="1:5">
      <c r="A5823" t="s">
        <v>21884</v>
      </c>
      <c r="B5823" t="s">
        <v>65</v>
      </c>
      <c r="C5823">
        <v>44746</v>
      </c>
      <c r="D5823" t="s">
        <v>14523</v>
      </c>
      <c r="E5823" t="s">
        <v>32</v>
      </c>
    </row>
    <row r="5824" spans="1:5">
      <c r="A5824" t="s">
        <v>21885</v>
      </c>
      <c r="B5824" t="s">
        <v>65</v>
      </c>
      <c r="C5824">
        <v>44744</v>
      </c>
      <c r="D5824" t="s">
        <v>14524</v>
      </c>
      <c r="E5824" t="s">
        <v>32</v>
      </c>
    </row>
    <row r="5825" spans="1:5">
      <c r="A5825" t="s">
        <v>21886</v>
      </c>
      <c r="B5825" t="s">
        <v>65</v>
      </c>
      <c r="C5825">
        <v>44761</v>
      </c>
      <c r="D5825" t="s">
        <v>14525</v>
      </c>
      <c r="E5825" t="s">
        <v>32</v>
      </c>
    </row>
    <row r="5826" spans="1:5">
      <c r="A5826" t="s">
        <v>21887</v>
      </c>
      <c r="B5826" t="s">
        <v>65</v>
      </c>
      <c r="C5826">
        <v>44760</v>
      </c>
      <c r="D5826" t="s">
        <v>14526</v>
      </c>
      <c r="E5826" t="s">
        <v>32</v>
      </c>
    </row>
    <row r="5827" spans="1:5">
      <c r="A5827" t="s">
        <v>21888</v>
      </c>
      <c r="B5827" t="s">
        <v>65</v>
      </c>
      <c r="C5827">
        <v>44749</v>
      </c>
      <c r="D5827" t="s">
        <v>14527</v>
      </c>
      <c r="E5827" t="s">
        <v>32</v>
      </c>
    </row>
    <row r="5828" spans="1:5">
      <c r="A5828" t="s">
        <v>21889</v>
      </c>
      <c r="B5828" t="s">
        <v>65</v>
      </c>
      <c r="C5828">
        <v>44745</v>
      </c>
      <c r="D5828" t="s">
        <v>14528</v>
      </c>
      <c r="E5828" t="s">
        <v>32</v>
      </c>
    </row>
    <row r="5829" spans="1:5">
      <c r="A5829" t="s">
        <v>21890</v>
      </c>
      <c r="B5829" t="s">
        <v>65</v>
      </c>
      <c r="C5829">
        <v>44732</v>
      </c>
      <c r="D5829" t="s">
        <v>14529</v>
      </c>
      <c r="E5829" t="s">
        <v>32</v>
      </c>
    </row>
    <row r="5830" spans="1:5">
      <c r="A5830" t="s">
        <v>21891</v>
      </c>
      <c r="B5830" t="s">
        <v>65</v>
      </c>
      <c r="C5830">
        <v>44734</v>
      </c>
      <c r="D5830" t="s">
        <v>14530</v>
      </c>
      <c r="E5830" t="s">
        <v>32</v>
      </c>
    </row>
    <row r="5831" spans="1:5">
      <c r="A5831" t="s">
        <v>21892</v>
      </c>
      <c r="B5831" t="s">
        <v>65</v>
      </c>
      <c r="C5831">
        <v>44733</v>
      </c>
      <c r="D5831" t="s">
        <v>14531</v>
      </c>
      <c r="E5831" t="s">
        <v>32</v>
      </c>
    </row>
    <row r="5832" spans="1:5">
      <c r="A5832" t="s">
        <v>21893</v>
      </c>
      <c r="B5832" t="s">
        <v>65</v>
      </c>
      <c r="C5832">
        <v>44730</v>
      </c>
      <c r="D5832" t="s">
        <v>14532</v>
      </c>
      <c r="E5832" t="s">
        <v>32</v>
      </c>
    </row>
    <row r="5833" spans="1:5">
      <c r="A5833" t="s">
        <v>21894</v>
      </c>
      <c r="B5833" t="s">
        <v>65</v>
      </c>
      <c r="C5833">
        <v>44731</v>
      </c>
      <c r="D5833" t="s">
        <v>14533</v>
      </c>
      <c r="E5833" t="s">
        <v>32</v>
      </c>
    </row>
    <row r="5834" spans="1:5">
      <c r="A5834" t="s">
        <v>21895</v>
      </c>
      <c r="B5834" t="s">
        <v>65</v>
      </c>
      <c r="C5834">
        <v>44759</v>
      </c>
      <c r="D5834" t="s">
        <v>14534</v>
      </c>
      <c r="E5834" t="s">
        <v>32</v>
      </c>
    </row>
    <row r="5835" spans="1:5">
      <c r="A5835" t="s">
        <v>21896</v>
      </c>
      <c r="B5835" t="s">
        <v>65</v>
      </c>
      <c r="C5835">
        <v>44757</v>
      </c>
      <c r="D5835" t="s">
        <v>14535</v>
      </c>
      <c r="E5835" t="s">
        <v>32</v>
      </c>
    </row>
    <row r="5836" spans="1:5">
      <c r="A5836" t="s">
        <v>21897</v>
      </c>
      <c r="B5836" t="s">
        <v>65</v>
      </c>
      <c r="C5836">
        <v>44782</v>
      </c>
      <c r="D5836" t="s">
        <v>14536</v>
      </c>
      <c r="E5836" t="s">
        <v>9</v>
      </c>
    </row>
    <row r="5837" spans="1:5">
      <c r="A5837" t="s">
        <v>21898</v>
      </c>
      <c r="B5837" t="s">
        <v>65</v>
      </c>
      <c r="C5837">
        <v>44625</v>
      </c>
      <c r="D5837" t="s">
        <v>14537</v>
      </c>
      <c r="E5837" t="s">
        <v>32</v>
      </c>
    </row>
    <row r="5838" spans="1:5">
      <c r="A5838" t="s">
        <v>21899</v>
      </c>
      <c r="B5838" t="s">
        <v>65</v>
      </c>
      <c r="C5838">
        <v>44624</v>
      </c>
      <c r="D5838" t="s">
        <v>14538</v>
      </c>
      <c r="E5838" t="s">
        <v>32</v>
      </c>
    </row>
    <row r="5839" spans="1:5">
      <c r="A5839" t="s">
        <v>21900</v>
      </c>
      <c r="B5839" t="s">
        <v>65</v>
      </c>
      <c r="C5839">
        <v>44621</v>
      </c>
      <c r="D5839" t="s">
        <v>14539</v>
      </c>
      <c r="E5839" t="s">
        <v>32</v>
      </c>
    </row>
    <row r="5840" spans="1:5">
      <c r="A5840" t="s">
        <v>21901</v>
      </c>
      <c r="B5840" t="s">
        <v>65</v>
      </c>
      <c r="C5840">
        <v>44781</v>
      </c>
      <c r="D5840" t="s">
        <v>14540</v>
      </c>
      <c r="E5840" t="s">
        <v>9</v>
      </c>
    </row>
    <row r="5841" spans="1:5">
      <c r="A5841" t="s">
        <v>21902</v>
      </c>
      <c r="B5841" t="s">
        <v>65</v>
      </c>
      <c r="C5841">
        <v>44968</v>
      </c>
      <c r="D5841" t="s">
        <v>14541</v>
      </c>
      <c r="E5841" t="s">
        <v>9</v>
      </c>
    </row>
    <row r="5842" spans="1:5">
      <c r="A5842" t="s">
        <v>21903</v>
      </c>
      <c r="B5842" t="s">
        <v>65</v>
      </c>
      <c r="C5842">
        <v>44628</v>
      </c>
      <c r="D5842" t="s">
        <v>14542</v>
      </c>
      <c r="E5842" t="s">
        <v>32</v>
      </c>
    </row>
    <row r="5843" spans="1:5">
      <c r="A5843" t="s">
        <v>21904</v>
      </c>
      <c r="B5843" t="s">
        <v>65</v>
      </c>
      <c r="C5843">
        <v>44629</v>
      </c>
      <c r="D5843" t="s">
        <v>14543</v>
      </c>
      <c r="E5843" t="s">
        <v>32</v>
      </c>
    </row>
    <row r="5844" spans="1:5">
      <c r="A5844" t="s">
        <v>21905</v>
      </c>
      <c r="B5844" t="s">
        <v>65</v>
      </c>
      <c r="C5844">
        <v>44630</v>
      </c>
      <c r="D5844" t="s">
        <v>14544</v>
      </c>
      <c r="E5844" t="s">
        <v>32</v>
      </c>
    </row>
    <row r="5845" spans="1:5">
      <c r="A5845" t="s">
        <v>21906</v>
      </c>
      <c r="B5845" t="s">
        <v>65</v>
      </c>
      <c r="C5845">
        <v>44631</v>
      </c>
      <c r="D5845" t="s">
        <v>14545</v>
      </c>
      <c r="E5845" t="s">
        <v>32</v>
      </c>
    </row>
    <row r="5846" spans="1:5">
      <c r="A5846" t="s">
        <v>21907</v>
      </c>
      <c r="B5846" t="s">
        <v>65</v>
      </c>
      <c r="C5846">
        <v>44632</v>
      </c>
      <c r="D5846" t="s">
        <v>14546</v>
      </c>
      <c r="E5846" t="s">
        <v>32</v>
      </c>
    </row>
    <row r="5847" spans="1:5">
      <c r="A5847" t="s">
        <v>21908</v>
      </c>
      <c r="B5847" t="s">
        <v>65</v>
      </c>
      <c r="C5847">
        <v>44633</v>
      </c>
      <c r="D5847" t="s">
        <v>14547</v>
      </c>
      <c r="E5847" t="s">
        <v>32</v>
      </c>
    </row>
    <row r="5848" spans="1:5">
      <c r="A5848" t="s">
        <v>21909</v>
      </c>
      <c r="B5848" t="s">
        <v>65</v>
      </c>
      <c r="C5848">
        <v>44634</v>
      </c>
      <c r="D5848" t="s">
        <v>14548</v>
      </c>
      <c r="E5848" t="s">
        <v>32</v>
      </c>
    </row>
    <row r="5849" spans="1:5">
      <c r="A5849" t="s">
        <v>21910</v>
      </c>
      <c r="B5849" t="s">
        <v>65</v>
      </c>
      <c r="C5849">
        <v>44635</v>
      </c>
      <c r="D5849" t="s">
        <v>14549</v>
      </c>
      <c r="E5849" t="s">
        <v>32</v>
      </c>
    </row>
    <row r="5850" spans="1:5">
      <c r="A5850" t="s">
        <v>21911</v>
      </c>
      <c r="B5850" t="s">
        <v>65</v>
      </c>
      <c r="C5850">
        <v>44636</v>
      </c>
      <c r="D5850" t="s">
        <v>14550</v>
      </c>
      <c r="E5850" t="s">
        <v>32</v>
      </c>
    </row>
    <row r="5851" spans="1:5">
      <c r="A5851" t="s">
        <v>21912</v>
      </c>
      <c r="B5851" t="s">
        <v>65</v>
      </c>
      <c r="C5851">
        <v>44637</v>
      </c>
      <c r="D5851" t="s">
        <v>14551</v>
      </c>
      <c r="E5851" t="s">
        <v>32</v>
      </c>
    </row>
    <row r="5852" spans="1:5">
      <c r="A5852" t="s">
        <v>21913</v>
      </c>
      <c r="B5852" t="s">
        <v>65</v>
      </c>
      <c r="C5852">
        <v>44638</v>
      </c>
      <c r="D5852" t="s">
        <v>14552</v>
      </c>
      <c r="E5852" t="s">
        <v>32</v>
      </c>
    </row>
    <row r="5853" spans="1:5">
      <c r="A5853" t="s">
        <v>21914</v>
      </c>
      <c r="B5853" t="s">
        <v>65</v>
      </c>
      <c r="C5853">
        <v>44639</v>
      </c>
      <c r="D5853" t="s">
        <v>14553</v>
      </c>
      <c r="E5853" t="s">
        <v>32</v>
      </c>
    </row>
    <row r="5854" spans="1:5">
      <c r="A5854" t="s">
        <v>21915</v>
      </c>
      <c r="B5854" t="s">
        <v>65</v>
      </c>
      <c r="C5854">
        <v>44640</v>
      </c>
      <c r="D5854" t="s">
        <v>14554</v>
      </c>
      <c r="E5854" t="s">
        <v>32</v>
      </c>
    </row>
    <row r="5855" spans="1:5">
      <c r="A5855" t="s">
        <v>21916</v>
      </c>
      <c r="B5855" t="s">
        <v>65</v>
      </c>
      <c r="C5855">
        <v>44641</v>
      </c>
      <c r="D5855" t="s">
        <v>14555</v>
      </c>
      <c r="E5855" t="s">
        <v>32</v>
      </c>
    </row>
    <row r="5856" spans="1:5">
      <c r="A5856" t="s">
        <v>21917</v>
      </c>
      <c r="B5856" t="s">
        <v>65</v>
      </c>
      <c r="C5856">
        <v>44642</v>
      </c>
      <c r="D5856" t="s">
        <v>14556</v>
      </c>
      <c r="E5856" t="s">
        <v>32</v>
      </c>
    </row>
    <row r="5857" spans="1:5">
      <c r="A5857" t="s">
        <v>21918</v>
      </c>
      <c r="B5857" t="s">
        <v>65</v>
      </c>
      <c r="C5857">
        <v>44643</v>
      </c>
      <c r="D5857" t="s">
        <v>14557</v>
      </c>
      <c r="E5857" t="s">
        <v>32</v>
      </c>
    </row>
    <row r="5858" spans="1:5">
      <c r="A5858" t="s">
        <v>21919</v>
      </c>
      <c r="B5858" t="s">
        <v>65</v>
      </c>
      <c r="C5858">
        <v>44627</v>
      </c>
      <c r="D5858" t="s">
        <v>14558</v>
      </c>
      <c r="E5858" t="s">
        <v>32</v>
      </c>
    </row>
    <row r="5859" spans="1:5">
      <c r="A5859" t="s">
        <v>21920</v>
      </c>
      <c r="B5859" t="s">
        <v>65</v>
      </c>
      <c r="C5859">
        <v>44644</v>
      </c>
      <c r="D5859" t="s">
        <v>14559</v>
      </c>
      <c r="E5859" t="s">
        <v>32</v>
      </c>
    </row>
    <row r="5860" spans="1:5">
      <c r="A5860" t="s">
        <v>21921</v>
      </c>
      <c r="B5860" t="s">
        <v>65</v>
      </c>
      <c r="C5860">
        <v>44645</v>
      </c>
      <c r="D5860" t="s">
        <v>14560</v>
      </c>
      <c r="E5860" t="s">
        <v>32</v>
      </c>
    </row>
    <row r="5861" spans="1:5">
      <c r="A5861" t="s">
        <v>21922</v>
      </c>
      <c r="B5861" t="s">
        <v>65</v>
      </c>
      <c r="C5861">
        <v>44646</v>
      </c>
      <c r="D5861" t="s">
        <v>14561</v>
      </c>
      <c r="E5861" t="s">
        <v>32</v>
      </c>
    </row>
    <row r="5862" spans="1:5">
      <c r="A5862" t="s">
        <v>21923</v>
      </c>
      <c r="B5862" t="s">
        <v>65</v>
      </c>
      <c r="C5862">
        <v>44647</v>
      </c>
      <c r="D5862" t="s">
        <v>14562</v>
      </c>
      <c r="E5862" t="s">
        <v>32</v>
      </c>
    </row>
    <row r="5863" spans="1:5">
      <c r="A5863" t="s">
        <v>21924</v>
      </c>
      <c r="B5863" t="s">
        <v>65</v>
      </c>
      <c r="C5863">
        <v>44648</v>
      </c>
      <c r="D5863" t="s">
        <v>14563</v>
      </c>
      <c r="E5863" t="s">
        <v>32</v>
      </c>
    </row>
    <row r="5864" spans="1:5">
      <c r="A5864" t="s">
        <v>21925</v>
      </c>
      <c r="B5864" t="s">
        <v>65</v>
      </c>
      <c r="C5864">
        <v>44649</v>
      </c>
      <c r="D5864" t="s">
        <v>14564</v>
      </c>
      <c r="E5864" t="s">
        <v>32</v>
      </c>
    </row>
    <row r="5865" spans="1:5">
      <c r="A5865" t="s">
        <v>21926</v>
      </c>
      <c r="B5865" t="s">
        <v>65</v>
      </c>
      <c r="C5865">
        <v>44650</v>
      </c>
      <c r="D5865" t="s">
        <v>14565</v>
      </c>
      <c r="E5865" t="s">
        <v>32</v>
      </c>
    </row>
    <row r="5866" spans="1:5">
      <c r="A5866" t="s">
        <v>21927</v>
      </c>
      <c r="B5866" t="s">
        <v>65</v>
      </c>
      <c r="C5866">
        <v>44651</v>
      </c>
      <c r="D5866" t="s">
        <v>14566</v>
      </c>
      <c r="E5866" t="s">
        <v>32</v>
      </c>
    </row>
    <row r="5867" spans="1:5">
      <c r="A5867" t="s">
        <v>21928</v>
      </c>
      <c r="B5867" t="s">
        <v>65</v>
      </c>
      <c r="C5867">
        <v>44652</v>
      </c>
      <c r="D5867" t="s">
        <v>14567</v>
      </c>
      <c r="E5867" t="s">
        <v>32</v>
      </c>
    </row>
    <row r="5868" spans="1:5">
      <c r="A5868" t="s">
        <v>21929</v>
      </c>
      <c r="B5868" t="s">
        <v>65</v>
      </c>
      <c r="C5868">
        <v>44653</v>
      </c>
      <c r="D5868" t="s">
        <v>14568</v>
      </c>
      <c r="E5868" t="s">
        <v>32</v>
      </c>
    </row>
    <row r="5869" spans="1:5">
      <c r="A5869" t="s">
        <v>21930</v>
      </c>
      <c r="B5869" t="s">
        <v>65</v>
      </c>
      <c r="C5869">
        <v>44654</v>
      </c>
      <c r="D5869" t="s">
        <v>14569</v>
      </c>
      <c r="E5869" t="s">
        <v>32</v>
      </c>
    </row>
    <row r="5870" spans="1:5">
      <c r="A5870" t="s">
        <v>21931</v>
      </c>
      <c r="B5870" t="s">
        <v>65</v>
      </c>
      <c r="C5870">
        <v>44655</v>
      </c>
      <c r="D5870" t="s">
        <v>14570</v>
      </c>
      <c r="E5870" t="s">
        <v>32</v>
      </c>
    </row>
    <row r="5871" spans="1:5">
      <c r="A5871" t="s">
        <v>21932</v>
      </c>
      <c r="B5871" t="s">
        <v>65</v>
      </c>
      <c r="C5871">
        <v>44622</v>
      </c>
      <c r="D5871" t="s">
        <v>14571</v>
      </c>
      <c r="E5871" t="s">
        <v>12</v>
      </c>
    </row>
    <row r="5872" spans="1:5">
      <c r="A5872" t="s">
        <v>21933</v>
      </c>
      <c r="B5872" t="s">
        <v>65</v>
      </c>
      <c r="C5872">
        <v>41439</v>
      </c>
      <c r="D5872" t="s">
        <v>14572</v>
      </c>
      <c r="E5872" t="s">
        <v>32</v>
      </c>
    </row>
    <row r="5873" spans="1:5">
      <c r="A5873" t="s">
        <v>21934</v>
      </c>
      <c r="B5873" t="s">
        <v>65</v>
      </c>
      <c r="C5873">
        <v>44358</v>
      </c>
      <c r="D5873" t="s">
        <v>14573</v>
      </c>
      <c r="E5873" t="s">
        <v>32</v>
      </c>
    </row>
    <row r="5874" spans="1:5">
      <c r="A5874" t="s">
        <v>21935</v>
      </c>
      <c r="B5874" t="s">
        <v>65</v>
      </c>
      <c r="C5874">
        <v>44359</v>
      </c>
      <c r="D5874" t="s">
        <v>14574</v>
      </c>
      <c r="E5874" t="s">
        <v>32</v>
      </c>
    </row>
    <row r="5875" spans="1:5">
      <c r="A5875" t="s">
        <v>21936</v>
      </c>
      <c r="B5875" t="s">
        <v>65</v>
      </c>
      <c r="C5875">
        <v>44360</v>
      </c>
      <c r="D5875" t="s">
        <v>14575</v>
      </c>
      <c r="E5875" t="s">
        <v>32</v>
      </c>
    </row>
    <row r="5876" spans="1:5">
      <c r="A5876" t="s">
        <v>21937</v>
      </c>
      <c r="B5876" t="s">
        <v>65</v>
      </c>
      <c r="C5876">
        <v>44361</v>
      </c>
      <c r="D5876" t="s">
        <v>14576</v>
      </c>
      <c r="E5876" t="s">
        <v>32</v>
      </c>
    </row>
    <row r="5877" spans="1:5">
      <c r="A5877" t="s">
        <v>21938</v>
      </c>
      <c r="B5877" t="s">
        <v>65</v>
      </c>
      <c r="C5877">
        <v>45077</v>
      </c>
      <c r="D5877" t="s">
        <v>14577</v>
      </c>
      <c r="E5877" t="s">
        <v>32</v>
      </c>
    </row>
    <row r="5878" spans="1:5">
      <c r="A5878" t="s">
        <v>21939</v>
      </c>
      <c r="B5878" t="s">
        <v>65</v>
      </c>
      <c r="C5878">
        <v>44118</v>
      </c>
      <c r="D5878" t="s">
        <v>14578</v>
      </c>
      <c r="E5878" t="s">
        <v>12</v>
      </c>
    </row>
    <row r="5879" spans="1:5">
      <c r="A5879" t="s">
        <v>21940</v>
      </c>
      <c r="B5879" t="s">
        <v>65</v>
      </c>
      <c r="C5879">
        <v>44122</v>
      </c>
      <c r="D5879" t="s">
        <v>14579</v>
      </c>
      <c r="E5879" t="s">
        <v>32</v>
      </c>
    </row>
    <row r="5880" spans="1:5">
      <c r="A5880" t="s">
        <v>21941</v>
      </c>
      <c r="B5880" t="s">
        <v>65</v>
      </c>
      <c r="C5880">
        <v>45078</v>
      </c>
      <c r="D5880" t="s">
        <v>14580</v>
      </c>
      <c r="E5880" t="s">
        <v>32</v>
      </c>
    </row>
    <row r="5881" spans="1:5">
      <c r="A5881" t="s">
        <v>21942</v>
      </c>
      <c r="B5881" t="s">
        <v>65</v>
      </c>
      <c r="C5881">
        <v>44978</v>
      </c>
      <c r="D5881" t="s">
        <v>14581</v>
      </c>
      <c r="E5881" t="s">
        <v>32</v>
      </c>
    </row>
    <row r="5882" spans="1:5">
      <c r="A5882" t="s">
        <v>21943</v>
      </c>
      <c r="B5882" t="s">
        <v>65</v>
      </c>
      <c r="C5882">
        <v>44979</v>
      </c>
      <c r="D5882" t="s">
        <v>14582</v>
      </c>
      <c r="E5882" t="s">
        <v>32</v>
      </c>
    </row>
    <row r="5883" spans="1:5">
      <c r="A5883" t="s">
        <v>21944</v>
      </c>
      <c r="B5883" t="s">
        <v>65</v>
      </c>
      <c r="C5883">
        <v>44975</v>
      </c>
      <c r="D5883" t="s">
        <v>14583</v>
      </c>
      <c r="E5883" t="s">
        <v>32</v>
      </c>
    </row>
    <row r="5884" spans="1:5">
      <c r="A5884" t="s">
        <v>21945</v>
      </c>
      <c r="B5884" t="s">
        <v>65</v>
      </c>
      <c r="C5884">
        <v>44977</v>
      </c>
      <c r="D5884" t="s">
        <v>14584</v>
      </c>
      <c r="E5884" t="s">
        <v>32</v>
      </c>
    </row>
    <row r="5885" spans="1:5">
      <c r="A5885" t="s">
        <v>21946</v>
      </c>
      <c r="B5885" t="s">
        <v>65</v>
      </c>
      <c r="C5885">
        <v>44976</v>
      </c>
      <c r="D5885" t="s">
        <v>14585</v>
      </c>
      <c r="E5885" t="s">
        <v>32</v>
      </c>
    </row>
    <row r="5886" spans="1:5">
      <c r="A5886" t="s">
        <v>21947</v>
      </c>
      <c r="B5886" t="s">
        <v>65</v>
      </c>
      <c r="C5886">
        <v>45114</v>
      </c>
      <c r="D5886" t="s">
        <v>14586</v>
      </c>
      <c r="E5886" t="s">
        <v>32</v>
      </c>
    </row>
    <row r="5887" spans="1:5">
      <c r="A5887" t="s">
        <v>21948</v>
      </c>
      <c r="B5887" t="s">
        <v>65</v>
      </c>
      <c r="C5887">
        <v>45115</v>
      </c>
      <c r="D5887" t="s">
        <v>14587</v>
      </c>
      <c r="E5887" t="s">
        <v>32</v>
      </c>
    </row>
    <row r="5888" spans="1:5">
      <c r="A5888" t="s">
        <v>21949</v>
      </c>
      <c r="B5888" t="s">
        <v>65</v>
      </c>
      <c r="C5888">
        <v>45116</v>
      </c>
      <c r="D5888" t="s">
        <v>14588</v>
      </c>
      <c r="E5888" t="s">
        <v>32</v>
      </c>
    </row>
    <row r="5889" spans="1:5">
      <c r="A5889" t="s">
        <v>21950</v>
      </c>
      <c r="B5889" t="s">
        <v>65</v>
      </c>
      <c r="C5889">
        <v>45117</v>
      </c>
      <c r="D5889" t="s">
        <v>14589</v>
      </c>
      <c r="E5889" t="s">
        <v>32</v>
      </c>
    </row>
    <row r="5890" spans="1:5">
      <c r="A5890" t="s">
        <v>21951</v>
      </c>
      <c r="B5890" t="s">
        <v>65</v>
      </c>
      <c r="C5890">
        <v>44398</v>
      </c>
      <c r="D5890" t="s">
        <v>14590</v>
      </c>
      <c r="E5890" t="s">
        <v>32</v>
      </c>
    </row>
    <row r="5891" spans="1:5">
      <c r="A5891" t="s">
        <v>21952</v>
      </c>
      <c r="B5891" t="s">
        <v>65</v>
      </c>
      <c r="C5891">
        <v>44194</v>
      </c>
      <c r="D5891" t="s">
        <v>14591</v>
      </c>
      <c r="E5891" t="s">
        <v>12</v>
      </c>
    </row>
    <row r="5892" spans="1:5">
      <c r="A5892" t="s">
        <v>21953</v>
      </c>
      <c r="B5892" t="s">
        <v>65</v>
      </c>
      <c r="C5892">
        <v>45148</v>
      </c>
      <c r="D5892" t="s">
        <v>14592</v>
      </c>
      <c r="E5892" t="s">
        <v>14593</v>
      </c>
    </row>
    <row r="5893" spans="1:5">
      <c r="A5893" t="s">
        <v>21954</v>
      </c>
      <c r="B5893" t="s">
        <v>65</v>
      </c>
      <c r="C5893">
        <v>45149</v>
      </c>
      <c r="D5893" t="s">
        <v>14594</v>
      </c>
      <c r="E5893" t="s">
        <v>14593</v>
      </c>
    </row>
    <row r="5894" spans="1:5">
      <c r="A5894" t="s">
        <v>21955</v>
      </c>
      <c r="B5894" t="s">
        <v>65</v>
      </c>
      <c r="C5894">
        <v>45150</v>
      </c>
      <c r="D5894" t="s">
        <v>14595</v>
      </c>
      <c r="E5894" t="s">
        <v>14593</v>
      </c>
    </row>
    <row r="5895" spans="1:5">
      <c r="A5895" t="s">
        <v>21956</v>
      </c>
      <c r="B5895" t="s">
        <v>65</v>
      </c>
      <c r="C5895">
        <v>45147</v>
      </c>
      <c r="D5895" t="s">
        <v>14596</v>
      </c>
      <c r="E5895" t="s">
        <v>14593</v>
      </c>
    </row>
    <row r="5896" spans="1:5">
      <c r="A5896" t="s">
        <v>21957</v>
      </c>
      <c r="B5896" t="s">
        <v>65</v>
      </c>
      <c r="C5896">
        <v>43362</v>
      </c>
      <c r="D5896" t="s">
        <v>14597</v>
      </c>
      <c r="E5896" t="s">
        <v>11</v>
      </c>
    </row>
    <row r="5897" spans="1:5">
      <c r="A5897" t="s">
        <v>21958</v>
      </c>
      <c r="B5897" t="s">
        <v>65</v>
      </c>
      <c r="C5897">
        <v>44951</v>
      </c>
      <c r="D5897" t="s">
        <v>14598</v>
      </c>
      <c r="E5897" t="s">
        <v>6502</v>
      </c>
    </row>
    <row r="5898" spans="1:5">
      <c r="A5898" t="s">
        <v>21576</v>
      </c>
      <c r="B5898" t="s">
        <v>65</v>
      </c>
      <c r="C5898">
        <v>43879</v>
      </c>
      <c r="D5898" t="s">
        <v>14246</v>
      </c>
      <c r="E5898" t="s">
        <v>32</v>
      </c>
    </row>
    <row r="5899" spans="1:5">
      <c r="A5899" t="s">
        <v>21959</v>
      </c>
      <c r="B5899" t="s">
        <v>65</v>
      </c>
      <c r="C5899">
        <v>43937</v>
      </c>
      <c r="D5899" t="s">
        <v>14599</v>
      </c>
      <c r="E5899" t="s">
        <v>32</v>
      </c>
    </row>
    <row r="5900" spans="1:5">
      <c r="A5900" t="s">
        <v>21960</v>
      </c>
      <c r="B5900" t="s">
        <v>65</v>
      </c>
      <c r="C5900">
        <v>43936</v>
      </c>
      <c r="D5900" t="s">
        <v>14600</v>
      </c>
      <c r="E5900" t="s">
        <v>32</v>
      </c>
    </row>
    <row r="5901" spans="1:5">
      <c r="A5901" t="s">
        <v>21961</v>
      </c>
      <c r="B5901" t="s">
        <v>65</v>
      </c>
      <c r="C5901">
        <v>44121</v>
      </c>
      <c r="D5901" t="s">
        <v>14601</v>
      </c>
      <c r="E5901" t="s">
        <v>32</v>
      </c>
    </row>
    <row r="5902" spans="1:5">
      <c r="A5902" t="s">
        <v>21962</v>
      </c>
      <c r="B5902" t="s">
        <v>65</v>
      </c>
      <c r="C5902">
        <v>44375</v>
      </c>
      <c r="D5902" t="s">
        <v>14602</v>
      </c>
      <c r="E5902" t="s">
        <v>12</v>
      </c>
    </row>
    <row r="5903" spans="1:5">
      <c r="A5903" t="s">
        <v>21963</v>
      </c>
      <c r="B5903" t="s">
        <v>65</v>
      </c>
      <c r="C5903">
        <v>44120</v>
      </c>
      <c r="D5903" t="s">
        <v>14603</v>
      </c>
      <c r="E5903" t="s">
        <v>32</v>
      </c>
    </row>
    <row r="5904" spans="1:5">
      <c r="A5904" t="s">
        <v>21964</v>
      </c>
      <c r="B5904" t="s">
        <v>65</v>
      </c>
      <c r="C5904">
        <v>43817</v>
      </c>
      <c r="D5904" t="s">
        <v>14604</v>
      </c>
      <c r="E5904" t="s">
        <v>32</v>
      </c>
    </row>
    <row r="5905" spans="1:5">
      <c r="A5905" t="s">
        <v>21965</v>
      </c>
      <c r="B5905" t="s">
        <v>65</v>
      </c>
      <c r="C5905">
        <v>43820</v>
      </c>
      <c r="D5905" t="s">
        <v>14605</v>
      </c>
      <c r="E5905" t="s">
        <v>32</v>
      </c>
    </row>
    <row r="5906" spans="1:5">
      <c r="A5906" t="s">
        <v>21966</v>
      </c>
      <c r="B5906" t="s">
        <v>65</v>
      </c>
      <c r="C5906">
        <v>43818</v>
      </c>
      <c r="D5906" t="s">
        <v>14606</v>
      </c>
      <c r="E5906" t="s">
        <v>32</v>
      </c>
    </row>
    <row r="5907" spans="1:5">
      <c r="A5907" t="s">
        <v>21967</v>
      </c>
      <c r="B5907" t="s">
        <v>65</v>
      </c>
      <c r="C5907">
        <v>43819</v>
      </c>
      <c r="D5907" t="s">
        <v>14607</v>
      </c>
      <c r="E5907" t="s">
        <v>32</v>
      </c>
    </row>
    <row r="5908" spans="1:5">
      <c r="A5908" t="s">
        <v>21968</v>
      </c>
      <c r="B5908" t="s">
        <v>65</v>
      </c>
      <c r="C5908">
        <v>43816</v>
      </c>
      <c r="D5908" t="s">
        <v>14608</v>
      </c>
      <c r="E5908" t="s">
        <v>32</v>
      </c>
    </row>
    <row r="5909" spans="1:5">
      <c r="A5909" t="s">
        <v>21969</v>
      </c>
      <c r="B5909" t="s">
        <v>65</v>
      </c>
      <c r="C5909">
        <v>43815</v>
      </c>
      <c r="D5909" t="s">
        <v>14609</v>
      </c>
      <c r="E5909" t="s">
        <v>32</v>
      </c>
    </row>
    <row r="5910" spans="1:5">
      <c r="A5910" t="s">
        <v>21970</v>
      </c>
      <c r="B5910" t="s">
        <v>65</v>
      </c>
      <c r="C5910">
        <v>43825</v>
      </c>
      <c r="D5910" t="s">
        <v>14610</v>
      </c>
      <c r="E5910" t="s">
        <v>32</v>
      </c>
    </row>
    <row r="5911" spans="1:5">
      <c r="A5911" t="s">
        <v>21971</v>
      </c>
      <c r="B5911" t="s">
        <v>65</v>
      </c>
      <c r="C5911">
        <v>43824</v>
      </c>
      <c r="D5911" t="s">
        <v>14611</v>
      </c>
      <c r="E5911" t="s">
        <v>32</v>
      </c>
    </row>
    <row r="5912" spans="1:5">
      <c r="A5912" t="s">
        <v>21972</v>
      </c>
      <c r="B5912" t="s">
        <v>65</v>
      </c>
      <c r="C5912">
        <v>43823</v>
      </c>
      <c r="D5912" t="s">
        <v>14612</v>
      </c>
      <c r="E5912" t="s">
        <v>32</v>
      </c>
    </row>
    <row r="5913" spans="1:5">
      <c r="A5913" t="s">
        <v>21973</v>
      </c>
      <c r="B5913" t="s">
        <v>65</v>
      </c>
      <c r="C5913">
        <v>43821</v>
      </c>
      <c r="D5913" t="s">
        <v>14613</v>
      </c>
      <c r="E5913" t="s">
        <v>32</v>
      </c>
    </row>
    <row r="5914" spans="1:5">
      <c r="A5914" t="s">
        <v>21974</v>
      </c>
      <c r="B5914" t="s">
        <v>65</v>
      </c>
      <c r="C5914">
        <v>43827</v>
      </c>
      <c r="D5914" t="s">
        <v>14614</v>
      </c>
      <c r="E5914" t="s">
        <v>32</v>
      </c>
    </row>
    <row r="5915" spans="1:5">
      <c r="A5915" t="s">
        <v>21975</v>
      </c>
      <c r="B5915" t="s">
        <v>65</v>
      </c>
      <c r="C5915">
        <v>43826</v>
      </c>
      <c r="D5915" t="s">
        <v>14615</v>
      </c>
      <c r="E5915" t="s">
        <v>32</v>
      </c>
    </row>
    <row r="5916" spans="1:5">
      <c r="A5916" t="s">
        <v>21976</v>
      </c>
      <c r="B5916" t="s">
        <v>65</v>
      </c>
      <c r="C5916">
        <v>43822</v>
      </c>
      <c r="D5916" t="s">
        <v>14616</v>
      </c>
      <c r="E5916" t="s">
        <v>32</v>
      </c>
    </row>
    <row r="5917" spans="1:5">
      <c r="A5917" t="s">
        <v>21977</v>
      </c>
      <c r="B5917" t="s">
        <v>65</v>
      </c>
      <c r="C5917">
        <v>43828</v>
      </c>
      <c r="D5917" t="s">
        <v>14617</v>
      </c>
      <c r="E5917" t="s">
        <v>32</v>
      </c>
    </row>
    <row r="5918" spans="1:5">
      <c r="A5918" t="s">
        <v>21978</v>
      </c>
      <c r="B5918" t="s">
        <v>65</v>
      </c>
      <c r="C5918">
        <v>43829</v>
      </c>
      <c r="D5918" t="s">
        <v>14618</v>
      </c>
      <c r="E5918" t="s">
        <v>32</v>
      </c>
    </row>
    <row r="5919" spans="1:5">
      <c r="A5919" t="s">
        <v>21979</v>
      </c>
      <c r="B5919" t="s">
        <v>65</v>
      </c>
      <c r="C5919">
        <v>44587</v>
      </c>
      <c r="D5919" t="s">
        <v>14619</v>
      </c>
      <c r="E5919" t="s">
        <v>32</v>
      </c>
    </row>
    <row r="5920" spans="1:5">
      <c r="A5920" t="s">
        <v>21980</v>
      </c>
      <c r="B5920" t="s">
        <v>65</v>
      </c>
      <c r="C5920">
        <v>44588</v>
      </c>
      <c r="D5920" t="s">
        <v>14620</v>
      </c>
      <c r="E5920" t="s">
        <v>32</v>
      </c>
    </row>
    <row r="5921" spans="1:5">
      <c r="A5921" t="s">
        <v>21981</v>
      </c>
      <c r="B5921" t="s">
        <v>65</v>
      </c>
      <c r="C5921">
        <v>44589</v>
      </c>
      <c r="D5921" t="s">
        <v>14621</v>
      </c>
      <c r="E5921" t="s">
        <v>32</v>
      </c>
    </row>
    <row r="5922" spans="1:5">
      <c r="A5922" t="s">
        <v>21982</v>
      </c>
      <c r="B5922" t="s">
        <v>65</v>
      </c>
      <c r="C5922">
        <v>44590</v>
      </c>
      <c r="D5922" t="s">
        <v>14622</v>
      </c>
      <c r="E5922" t="s">
        <v>32</v>
      </c>
    </row>
    <row r="5923" spans="1:5">
      <c r="A5923" t="s">
        <v>21983</v>
      </c>
      <c r="B5923" t="s">
        <v>65</v>
      </c>
      <c r="C5923">
        <v>44591</v>
      </c>
      <c r="D5923" t="s">
        <v>14623</v>
      </c>
      <c r="E5923" t="s">
        <v>32</v>
      </c>
    </row>
    <row r="5924" spans="1:5">
      <c r="A5924" t="s">
        <v>21984</v>
      </c>
      <c r="B5924" t="s">
        <v>65</v>
      </c>
      <c r="C5924">
        <v>44592</v>
      </c>
      <c r="D5924" t="s">
        <v>14624</v>
      </c>
      <c r="E5924" t="s">
        <v>32</v>
      </c>
    </row>
    <row r="5925" spans="1:5">
      <c r="A5925" t="s">
        <v>21985</v>
      </c>
      <c r="B5925" t="s">
        <v>65</v>
      </c>
      <c r="C5925">
        <v>44593</v>
      </c>
      <c r="D5925" t="s">
        <v>14625</v>
      </c>
      <c r="E5925" t="s">
        <v>32</v>
      </c>
    </row>
    <row r="5926" spans="1:5">
      <c r="A5926" t="s">
        <v>21986</v>
      </c>
      <c r="B5926" t="s">
        <v>65</v>
      </c>
      <c r="C5926">
        <v>44594</v>
      </c>
      <c r="D5926" t="s">
        <v>14626</v>
      </c>
      <c r="E5926" t="s">
        <v>32</v>
      </c>
    </row>
    <row r="5927" spans="1:5">
      <c r="A5927" t="s">
        <v>21987</v>
      </c>
      <c r="B5927" t="s">
        <v>65</v>
      </c>
      <c r="C5927">
        <v>44595</v>
      </c>
      <c r="D5927" t="s">
        <v>14627</v>
      </c>
      <c r="E5927" t="s">
        <v>32</v>
      </c>
    </row>
    <row r="5928" spans="1:5">
      <c r="A5928" t="s">
        <v>21988</v>
      </c>
      <c r="B5928" t="s">
        <v>65</v>
      </c>
      <c r="C5928">
        <v>44586</v>
      </c>
      <c r="D5928" t="s">
        <v>14628</v>
      </c>
      <c r="E5928" t="s">
        <v>32</v>
      </c>
    </row>
    <row r="5929" spans="1:5">
      <c r="A5929" t="s">
        <v>21989</v>
      </c>
      <c r="B5929" t="s">
        <v>65</v>
      </c>
      <c r="C5929">
        <v>44597</v>
      </c>
      <c r="D5929" t="s">
        <v>14629</v>
      </c>
      <c r="E5929" t="s">
        <v>32</v>
      </c>
    </row>
    <row r="5930" spans="1:5">
      <c r="A5930" t="s">
        <v>21990</v>
      </c>
      <c r="B5930" t="s">
        <v>65</v>
      </c>
      <c r="C5930">
        <v>44609</v>
      </c>
      <c r="D5930" t="s">
        <v>14630</v>
      </c>
      <c r="E5930" t="s">
        <v>32</v>
      </c>
    </row>
    <row r="5931" spans="1:5">
      <c r="A5931" t="s">
        <v>21991</v>
      </c>
      <c r="B5931" t="s">
        <v>65</v>
      </c>
      <c r="C5931">
        <v>44610</v>
      </c>
      <c r="D5931" t="s">
        <v>14631</v>
      </c>
      <c r="E5931" t="s">
        <v>32</v>
      </c>
    </row>
    <row r="5932" spans="1:5">
      <c r="A5932" t="s">
        <v>21992</v>
      </c>
      <c r="B5932" t="s">
        <v>65</v>
      </c>
      <c r="C5932">
        <v>44598</v>
      </c>
      <c r="D5932" t="s">
        <v>14632</v>
      </c>
      <c r="E5932" t="s">
        <v>32</v>
      </c>
    </row>
    <row r="5933" spans="1:5">
      <c r="A5933" t="s">
        <v>21993</v>
      </c>
      <c r="B5933" t="s">
        <v>65</v>
      </c>
      <c r="C5933">
        <v>44599</v>
      </c>
      <c r="D5933" t="s">
        <v>14633</v>
      </c>
      <c r="E5933" t="s">
        <v>32</v>
      </c>
    </row>
    <row r="5934" spans="1:5">
      <c r="A5934" t="s">
        <v>21994</v>
      </c>
      <c r="B5934" t="s">
        <v>65</v>
      </c>
      <c r="C5934">
        <v>44600</v>
      </c>
      <c r="D5934" t="s">
        <v>14634</v>
      </c>
      <c r="E5934" t="s">
        <v>32</v>
      </c>
    </row>
    <row r="5935" spans="1:5">
      <c r="A5935" t="s">
        <v>21995</v>
      </c>
      <c r="B5935" t="s">
        <v>65</v>
      </c>
      <c r="C5935">
        <v>44601</v>
      </c>
      <c r="D5935" t="s">
        <v>14635</v>
      </c>
      <c r="E5935" t="s">
        <v>32</v>
      </c>
    </row>
    <row r="5936" spans="1:5">
      <c r="A5936" t="s">
        <v>21996</v>
      </c>
      <c r="B5936" t="s">
        <v>65</v>
      </c>
      <c r="C5936">
        <v>44602</v>
      </c>
      <c r="D5936" t="s">
        <v>14636</v>
      </c>
      <c r="E5936" t="s">
        <v>32</v>
      </c>
    </row>
    <row r="5937" spans="1:5">
      <c r="A5937" t="s">
        <v>21997</v>
      </c>
      <c r="B5937" t="s">
        <v>65</v>
      </c>
      <c r="C5937">
        <v>44603</v>
      </c>
      <c r="D5937" t="s">
        <v>14637</v>
      </c>
      <c r="E5937" t="s">
        <v>32</v>
      </c>
    </row>
    <row r="5938" spans="1:5">
      <c r="A5938" t="s">
        <v>21998</v>
      </c>
      <c r="B5938" t="s">
        <v>65</v>
      </c>
      <c r="C5938">
        <v>44604</v>
      </c>
      <c r="D5938" t="s">
        <v>14638</v>
      </c>
      <c r="E5938" t="s">
        <v>32</v>
      </c>
    </row>
    <row r="5939" spans="1:5">
      <c r="A5939" t="s">
        <v>21999</v>
      </c>
      <c r="B5939" t="s">
        <v>65</v>
      </c>
      <c r="C5939">
        <v>44605</v>
      </c>
      <c r="D5939" t="s">
        <v>14639</v>
      </c>
      <c r="E5939" t="s">
        <v>32</v>
      </c>
    </row>
    <row r="5940" spans="1:5">
      <c r="A5940" t="s">
        <v>22000</v>
      </c>
      <c r="B5940" t="s">
        <v>65</v>
      </c>
      <c r="C5940">
        <v>44606</v>
      </c>
      <c r="D5940" t="s">
        <v>14640</v>
      </c>
      <c r="E5940" t="s">
        <v>32</v>
      </c>
    </row>
    <row r="5941" spans="1:5">
      <c r="A5941" t="s">
        <v>22001</v>
      </c>
      <c r="B5941" t="s">
        <v>65</v>
      </c>
      <c r="C5941">
        <v>44596</v>
      </c>
      <c r="D5941" t="s">
        <v>14641</v>
      </c>
      <c r="E5941" t="s">
        <v>32</v>
      </c>
    </row>
    <row r="5942" spans="1:5">
      <c r="A5942" t="s">
        <v>22002</v>
      </c>
      <c r="B5942" t="s">
        <v>65</v>
      </c>
      <c r="C5942">
        <v>44607</v>
      </c>
      <c r="D5942" t="s">
        <v>14642</v>
      </c>
      <c r="E5942" t="s">
        <v>32</v>
      </c>
    </row>
    <row r="5943" spans="1:5">
      <c r="A5943" t="s">
        <v>22003</v>
      </c>
      <c r="B5943" t="s">
        <v>65</v>
      </c>
      <c r="C5943">
        <v>44608</v>
      </c>
      <c r="D5943" t="s">
        <v>14643</v>
      </c>
      <c r="E5943" t="s">
        <v>32</v>
      </c>
    </row>
    <row r="5944" spans="1:5">
      <c r="A5944" t="s">
        <v>22004</v>
      </c>
      <c r="B5944" t="s">
        <v>65</v>
      </c>
      <c r="C5944">
        <v>44963</v>
      </c>
      <c r="D5944" t="s">
        <v>14644</v>
      </c>
      <c r="E5944" t="s">
        <v>32</v>
      </c>
    </row>
    <row r="5945" spans="1:5">
      <c r="A5945" t="s">
        <v>22005</v>
      </c>
      <c r="B5945" t="s">
        <v>65</v>
      </c>
      <c r="C5945">
        <v>44613</v>
      </c>
      <c r="D5945" t="s">
        <v>14645</v>
      </c>
      <c r="E5945" t="s">
        <v>32</v>
      </c>
    </row>
    <row r="5946" spans="1:5">
      <c r="A5946" t="s">
        <v>22006</v>
      </c>
      <c r="B5946" t="s">
        <v>65</v>
      </c>
      <c r="C5946">
        <v>44964</v>
      </c>
      <c r="D5946" t="s">
        <v>14646</v>
      </c>
      <c r="E5946" t="s">
        <v>32</v>
      </c>
    </row>
    <row r="5947" spans="1:5">
      <c r="A5947" t="s">
        <v>22007</v>
      </c>
      <c r="B5947" t="s">
        <v>65</v>
      </c>
      <c r="C5947">
        <v>44615</v>
      </c>
      <c r="D5947" t="s">
        <v>14647</v>
      </c>
      <c r="E5947" t="s">
        <v>32</v>
      </c>
    </row>
    <row r="5948" spans="1:5">
      <c r="A5948" t="s">
        <v>22008</v>
      </c>
      <c r="B5948" t="s">
        <v>65</v>
      </c>
      <c r="C5948">
        <v>44965</v>
      </c>
      <c r="D5948" t="s">
        <v>14648</v>
      </c>
      <c r="E5948" t="s">
        <v>32</v>
      </c>
    </row>
    <row r="5949" spans="1:5">
      <c r="A5949" t="s">
        <v>22009</v>
      </c>
      <c r="B5949" t="s">
        <v>65</v>
      </c>
      <c r="C5949">
        <v>44617</v>
      </c>
      <c r="D5949" t="s">
        <v>14649</v>
      </c>
      <c r="E5949" t="s">
        <v>32</v>
      </c>
    </row>
    <row r="5950" spans="1:5">
      <c r="A5950" t="s">
        <v>22010</v>
      </c>
      <c r="B5950" t="s">
        <v>65</v>
      </c>
      <c r="C5950">
        <v>44966</v>
      </c>
      <c r="D5950" t="s">
        <v>14650</v>
      </c>
      <c r="E5950" t="s">
        <v>32</v>
      </c>
    </row>
    <row r="5951" spans="1:5">
      <c r="A5951" t="s">
        <v>22011</v>
      </c>
      <c r="B5951" t="s">
        <v>65</v>
      </c>
      <c r="C5951">
        <v>44619</v>
      </c>
      <c r="D5951" t="s">
        <v>14651</v>
      </c>
      <c r="E5951" t="s">
        <v>32</v>
      </c>
    </row>
    <row r="5952" spans="1:5">
      <c r="A5952" t="s">
        <v>22012</v>
      </c>
      <c r="B5952" t="s">
        <v>65</v>
      </c>
      <c r="C5952">
        <v>44967</v>
      </c>
      <c r="D5952" t="s">
        <v>14652</v>
      </c>
      <c r="E5952" t="s">
        <v>32</v>
      </c>
    </row>
    <row r="5953" spans="1:5">
      <c r="A5953" t="s">
        <v>22013</v>
      </c>
      <c r="B5953" t="s">
        <v>65</v>
      </c>
      <c r="C5953">
        <v>44620</v>
      </c>
      <c r="D5953" t="s">
        <v>14653</v>
      </c>
      <c r="E5953" t="s">
        <v>32</v>
      </c>
    </row>
    <row r="5954" spans="1:5">
      <c r="A5954" t="s">
        <v>22014</v>
      </c>
      <c r="B5954" t="s">
        <v>65</v>
      </c>
      <c r="C5954">
        <v>44554</v>
      </c>
      <c r="D5954" t="s">
        <v>14654</v>
      </c>
      <c r="E5954" t="s">
        <v>32</v>
      </c>
    </row>
    <row r="5955" spans="1:5">
      <c r="A5955" t="s">
        <v>22015</v>
      </c>
      <c r="B5955" t="s">
        <v>65</v>
      </c>
      <c r="C5955">
        <v>44614</v>
      </c>
      <c r="D5955" t="s">
        <v>14655</v>
      </c>
      <c r="E5955" t="s">
        <v>32</v>
      </c>
    </row>
    <row r="5956" spans="1:5">
      <c r="A5956" t="s">
        <v>22016</v>
      </c>
      <c r="B5956" t="s">
        <v>65</v>
      </c>
      <c r="C5956">
        <v>44555</v>
      </c>
      <c r="D5956" t="s">
        <v>14656</v>
      </c>
      <c r="E5956" t="s">
        <v>32</v>
      </c>
    </row>
    <row r="5957" spans="1:5">
      <c r="A5957" t="s">
        <v>22017</v>
      </c>
      <c r="B5957" t="s">
        <v>65</v>
      </c>
      <c r="C5957">
        <v>44556</v>
      </c>
      <c r="D5957" t="s">
        <v>14657</v>
      </c>
      <c r="E5957" t="s">
        <v>32</v>
      </c>
    </row>
    <row r="5958" spans="1:5">
      <c r="A5958" t="s">
        <v>22018</v>
      </c>
      <c r="B5958" t="s">
        <v>65</v>
      </c>
      <c r="C5958">
        <v>44616</v>
      </c>
      <c r="D5958" t="s">
        <v>14658</v>
      </c>
      <c r="E5958" t="s">
        <v>32</v>
      </c>
    </row>
    <row r="5959" spans="1:5">
      <c r="A5959" t="s">
        <v>22019</v>
      </c>
      <c r="B5959" t="s">
        <v>65</v>
      </c>
      <c r="C5959">
        <v>44557</v>
      </c>
      <c r="D5959" t="s">
        <v>14659</v>
      </c>
      <c r="E5959" t="s">
        <v>32</v>
      </c>
    </row>
    <row r="5960" spans="1:5">
      <c r="A5960" t="s">
        <v>22020</v>
      </c>
      <c r="B5960" t="s">
        <v>65</v>
      </c>
      <c r="C5960">
        <v>44558</v>
      </c>
      <c r="D5960" t="s">
        <v>14660</v>
      </c>
      <c r="E5960" t="s">
        <v>32</v>
      </c>
    </row>
    <row r="5961" spans="1:5">
      <c r="A5961" t="s">
        <v>22021</v>
      </c>
      <c r="B5961" t="s">
        <v>65</v>
      </c>
      <c r="C5961">
        <v>44618</v>
      </c>
      <c r="D5961" t="s">
        <v>14661</v>
      </c>
      <c r="E5961" t="s">
        <v>32</v>
      </c>
    </row>
    <row r="5962" spans="1:5">
      <c r="A5962" t="s">
        <v>22022</v>
      </c>
      <c r="B5962" t="s">
        <v>65</v>
      </c>
      <c r="C5962">
        <v>44559</v>
      </c>
      <c r="D5962" t="s">
        <v>14662</v>
      </c>
      <c r="E5962" t="s">
        <v>32</v>
      </c>
    </row>
    <row r="5963" spans="1:5">
      <c r="A5963" t="s">
        <v>22023</v>
      </c>
      <c r="B5963" t="s">
        <v>65</v>
      </c>
      <c r="C5963">
        <v>44560</v>
      </c>
      <c r="D5963" t="s">
        <v>14663</v>
      </c>
      <c r="E5963" t="s">
        <v>32</v>
      </c>
    </row>
    <row r="5964" spans="1:5">
      <c r="A5964" t="s">
        <v>22024</v>
      </c>
      <c r="B5964" t="s">
        <v>65</v>
      </c>
      <c r="C5964">
        <v>44611</v>
      </c>
      <c r="D5964" t="s">
        <v>14664</v>
      </c>
      <c r="E5964" t="s">
        <v>32</v>
      </c>
    </row>
    <row r="5965" spans="1:5">
      <c r="A5965" t="s">
        <v>22025</v>
      </c>
      <c r="B5965" t="s">
        <v>65</v>
      </c>
      <c r="C5965">
        <v>44552</v>
      </c>
      <c r="D5965" t="s">
        <v>14665</v>
      </c>
      <c r="E5965" t="s">
        <v>32</v>
      </c>
    </row>
    <row r="5966" spans="1:5">
      <c r="A5966" t="s">
        <v>22026</v>
      </c>
      <c r="B5966" t="s">
        <v>65</v>
      </c>
      <c r="C5966">
        <v>44561</v>
      </c>
      <c r="D5966" t="s">
        <v>14666</v>
      </c>
      <c r="E5966" t="s">
        <v>32</v>
      </c>
    </row>
    <row r="5967" spans="1:5">
      <c r="A5967" t="s">
        <v>22027</v>
      </c>
      <c r="B5967" t="s">
        <v>65</v>
      </c>
      <c r="C5967">
        <v>44612</v>
      </c>
      <c r="D5967" t="s">
        <v>14667</v>
      </c>
      <c r="E5967" t="s">
        <v>32</v>
      </c>
    </row>
    <row r="5968" spans="1:5">
      <c r="A5968" t="s">
        <v>22028</v>
      </c>
      <c r="B5968" t="s">
        <v>65</v>
      </c>
      <c r="C5968">
        <v>44553</v>
      </c>
      <c r="D5968" t="s">
        <v>14668</v>
      </c>
      <c r="E5968" t="s">
        <v>32</v>
      </c>
    </row>
    <row r="5969" spans="1:5">
      <c r="A5969" t="s">
        <v>22029</v>
      </c>
      <c r="B5969" t="s">
        <v>65</v>
      </c>
      <c r="C5969">
        <v>44564</v>
      </c>
      <c r="D5969" t="s">
        <v>14669</v>
      </c>
      <c r="E5969" t="s">
        <v>32</v>
      </c>
    </row>
    <row r="5970" spans="1:5">
      <c r="A5970" t="s">
        <v>22030</v>
      </c>
      <c r="B5970" t="s">
        <v>65</v>
      </c>
      <c r="C5970">
        <v>44562</v>
      </c>
      <c r="D5970" t="s">
        <v>14670</v>
      </c>
      <c r="E5970" t="s">
        <v>32</v>
      </c>
    </row>
    <row r="5971" spans="1:5">
      <c r="A5971" t="s">
        <v>22031</v>
      </c>
      <c r="B5971" t="s">
        <v>65</v>
      </c>
      <c r="C5971">
        <v>44563</v>
      </c>
      <c r="D5971" t="s">
        <v>14671</v>
      </c>
      <c r="E5971" t="s">
        <v>32</v>
      </c>
    </row>
    <row r="5972" spans="1:5">
      <c r="A5972" t="s">
        <v>22032</v>
      </c>
      <c r="B5972" t="s">
        <v>65</v>
      </c>
      <c r="C5972">
        <v>44565</v>
      </c>
      <c r="D5972" t="s">
        <v>14672</v>
      </c>
      <c r="E5972" t="s">
        <v>32</v>
      </c>
    </row>
    <row r="5973" spans="1:5">
      <c r="A5973" t="s">
        <v>22033</v>
      </c>
      <c r="B5973" t="s">
        <v>65</v>
      </c>
      <c r="C5973">
        <v>44566</v>
      </c>
      <c r="D5973" t="s">
        <v>14673</v>
      </c>
      <c r="E5973" t="s">
        <v>32</v>
      </c>
    </row>
    <row r="5974" spans="1:5">
      <c r="A5974" t="s">
        <v>22034</v>
      </c>
      <c r="B5974" t="s">
        <v>65</v>
      </c>
      <c r="C5974">
        <v>44567</v>
      </c>
      <c r="D5974" t="s">
        <v>14674</v>
      </c>
      <c r="E5974" t="s">
        <v>32</v>
      </c>
    </row>
    <row r="5975" spans="1:5">
      <c r="A5975" t="s">
        <v>22035</v>
      </c>
      <c r="B5975" t="s">
        <v>65</v>
      </c>
      <c r="C5975">
        <v>44568</v>
      </c>
      <c r="D5975" t="s">
        <v>14675</v>
      </c>
      <c r="E5975" t="s">
        <v>32</v>
      </c>
    </row>
    <row r="5976" spans="1:5">
      <c r="A5976" t="s">
        <v>22036</v>
      </c>
      <c r="B5976" t="s">
        <v>65</v>
      </c>
      <c r="C5976">
        <v>44585</v>
      </c>
      <c r="D5976" t="s">
        <v>14676</v>
      </c>
      <c r="E5976" t="s">
        <v>32</v>
      </c>
    </row>
    <row r="5977" spans="1:5">
      <c r="A5977" t="s">
        <v>22037</v>
      </c>
      <c r="B5977" t="s">
        <v>65</v>
      </c>
      <c r="C5977">
        <v>44569</v>
      </c>
      <c r="D5977" t="s">
        <v>14677</v>
      </c>
      <c r="E5977" t="s">
        <v>32</v>
      </c>
    </row>
    <row r="5978" spans="1:5">
      <c r="A5978" t="s">
        <v>22038</v>
      </c>
      <c r="B5978" t="s">
        <v>65</v>
      </c>
      <c r="C5978">
        <v>44686</v>
      </c>
      <c r="D5978" t="s">
        <v>14678</v>
      </c>
      <c r="E5978" t="s">
        <v>32</v>
      </c>
    </row>
    <row r="5979" spans="1:5">
      <c r="A5979" t="s">
        <v>22039</v>
      </c>
      <c r="B5979" t="s">
        <v>65</v>
      </c>
      <c r="C5979">
        <v>44572</v>
      </c>
      <c r="D5979" t="s">
        <v>14679</v>
      </c>
      <c r="E5979" t="s">
        <v>32</v>
      </c>
    </row>
    <row r="5980" spans="1:5">
      <c r="A5980" t="s">
        <v>22040</v>
      </c>
      <c r="B5980" t="s">
        <v>65</v>
      </c>
      <c r="C5980">
        <v>44573</v>
      </c>
      <c r="D5980" t="s">
        <v>14680</v>
      </c>
      <c r="E5980" t="s">
        <v>32</v>
      </c>
    </row>
    <row r="5981" spans="1:5">
      <c r="A5981" t="s">
        <v>22041</v>
      </c>
      <c r="B5981" t="s">
        <v>65</v>
      </c>
      <c r="C5981">
        <v>44574</v>
      </c>
      <c r="D5981" t="s">
        <v>14681</v>
      </c>
      <c r="E5981" t="s">
        <v>32</v>
      </c>
    </row>
    <row r="5982" spans="1:5">
      <c r="A5982" t="s">
        <v>22042</v>
      </c>
      <c r="B5982" t="s">
        <v>65</v>
      </c>
      <c r="C5982">
        <v>44575</v>
      </c>
      <c r="D5982" t="s">
        <v>14682</v>
      </c>
      <c r="E5982" t="s">
        <v>32</v>
      </c>
    </row>
    <row r="5983" spans="1:5">
      <c r="A5983" t="s">
        <v>22043</v>
      </c>
      <c r="B5983" t="s">
        <v>65</v>
      </c>
      <c r="C5983">
        <v>44576</v>
      </c>
      <c r="D5983" t="s">
        <v>14683</v>
      </c>
      <c r="E5983" t="s">
        <v>32</v>
      </c>
    </row>
    <row r="5984" spans="1:5">
      <c r="A5984" t="s">
        <v>22044</v>
      </c>
      <c r="B5984" t="s">
        <v>65</v>
      </c>
      <c r="C5984">
        <v>44577</v>
      </c>
      <c r="D5984" t="s">
        <v>14684</v>
      </c>
      <c r="E5984" t="s">
        <v>32</v>
      </c>
    </row>
    <row r="5985" spans="1:11">
      <c r="A5985" t="s">
        <v>22045</v>
      </c>
      <c r="B5985" t="s">
        <v>65</v>
      </c>
      <c r="C5985">
        <v>44578</v>
      </c>
      <c r="D5985" t="s">
        <v>14685</v>
      </c>
      <c r="E5985" t="s">
        <v>32</v>
      </c>
    </row>
    <row r="5986" spans="1:11">
      <c r="A5986" t="s">
        <v>22046</v>
      </c>
      <c r="B5986" t="s">
        <v>65</v>
      </c>
      <c r="C5986">
        <v>44570</v>
      </c>
      <c r="D5986" t="s">
        <v>14686</v>
      </c>
      <c r="E5986" t="s">
        <v>32</v>
      </c>
    </row>
    <row r="5987" spans="1:11">
      <c r="A5987" t="s">
        <v>22047</v>
      </c>
      <c r="B5987" t="s">
        <v>65</v>
      </c>
      <c r="C5987">
        <v>44579</v>
      </c>
      <c r="D5987" t="s">
        <v>14687</v>
      </c>
      <c r="E5987" t="s">
        <v>32</v>
      </c>
    </row>
    <row r="5988" spans="1:11">
      <c r="A5988" t="s">
        <v>22048</v>
      </c>
      <c r="B5988" t="s">
        <v>65</v>
      </c>
      <c r="C5988">
        <v>44571</v>
      </c>
      <c r="D5988" t="s">
        <v>14688</v>
      </c>
      <c r="E5988" t="s">
        <v>32</v>
      </c>
    </row>
    <row r="5989" spans="1:11">
      <c r="A5989" t="s">
        <v>22049</v>
      </c>
      <c r="B5989" t="s">
        <v>58</v>
      </c>
      <c r="C5989">
        <v>104658</v>
      </c>
      <c r="D5989" t="s">
        <v>117</v>
      </c>
      <c r="E5989" t="s">
        <v>9</v>
      </c>
      <c r="F5989">
        <v>193.34</v>
      </c>
      <c r="G5989">
        <v>198.11</v>
      </c>
      <c r="J5989">
        <v>0</v>
      </c>
      <c r="K5989">
        <v>0</v>
      </c>
    </row>
    <row r="5990" spans="1:11">
      <c r="A5990" t="s">
        <v>22050</v>
      </c>
      <c r="B5990" t="s">
        <v>58</v>
      </c>
      <c r="C5990">
        <v>105002</v>
      </c>
      <c r="D5990" t="s">
        <v>6595</v>
      </c>
      <c r="E5990" t="s">
        <v>32</v>
      </c>
      <c r="F5990">
        <v>745.26</v>
      </c>
      <c r="G5990">
        <v>780.71</v>
      </c>
      <c r="J5990">
        <v>0</v>
      </c>
      <c r="K5990">
        <v>0</v>
      </c>
    </row>
    <row r="5991" spans="1:11">
      <c r="A5991" t="s">
        <v>22051</v>
      </c>
      <c r="B5991" t="s">
        <v>58</v>
      </c>
      <c r="C5991">
        <v>105004</v>
      </c>
      <c r="D5991" t="s">
        <v>6597</v>
      </c>
      <c r="E5991" t="s">
        <v>9</v>
      </c>
      <c r="F5991">
        <v>125.92</v>
      </c>
      <c r="G5991">
        <v>132.07</v>
      </c>
      <c r="J5991">
        <v>0</v>
      </c>
      <c r="K5991">
        <v>0</v>
      </c>
    </row>
    <row r="5992" spans="1:11">
      <c r="A5992" t="s">
        <v>22052</v>
      </c>
      <c r="B5992" t="s">
        <v>58</v>
      </c>
      <c r="C5992">
        <v>105003</v>
      </c>
      <c r="D5992" t="s">
        <v>6596</v>
      </c>
      <c r="E5992" t="s">
        <v>32</v>
      </c>
      <c r="F5992">
        <v>1281.67</v>
      </c>
      <c r="G5992">
        <v>1353.73</v>
      </c>
      <c r="J5992">
        <v>0</v>
      </c>
      <c r="K5992">
        <v>0</v>
      </c>
    </row>
    <row r="5993" spans="1:11">
      <c r="A5993" t="s">
        <v>22053</v>
      </c>
      <c r="B5993" t="s">
        <v>58</v>
      </c>
      <c r="C5993">
        <v>105005</v>
      </c>
      <c r="D5993" t="s">
        <v>6598</v>
      </c>
      <c r="E5993" t="s">
        <v>9</v>
      </c>
      <c r="F5993">
        <v>225.25</v>
      </c>
      <c r="G5993">
        <v>238.17</v>
      </c>
      <c r="J5993">
        <v>0</v>
      </c>
      <c r="K5993">
        <v>0</v>
      </c>
    </row>
    <row r="5994" spans="1:11">
      <c r="A5994" t="s">
        <v>22054</v>
      </c>
      <c r="B5994" t="s">
        <v>58</v>
      </c>
      <c r="C5994">
        <v>105006</v>
      </c>
      <c r="D5994" t="s">
        <v>7036</v>
      </c>
      <c r="E5994" t="s">
        <v>32</v>
      </c>
      <c r="F5994">
        <v>0</v>
      </c>
      <c r="G5994">
        <v>0</v>
      </c>
    </row>
    <row r="5995" spans="1:11">
      <c r="A5995" t="s">
        <v>22055</v>
      </c>
      <c r="B5995" t="s">
        <v>58</v>
      </c>
      <c r="C5995">
        <v>104999</v>
      </c>
      <c r="D5995" t="s">
        <v>7037</v>
      </c>
      <c r="E5995" t="s">
        <v>32</v>
      </c>
      <c r="F5995">
        <v>0</v>
      </c>
      <c r="G5995">
        <v>0</v>
      </c>
    </row>
    <row r="5996" spans="1:11">
      <c r="A5996" t="s">
        <v>22056</v>
      </c>
      <c r="B5996" t="s">
        <v>58</v>
      </c>
      <c r="C5996">
        <v>105000</v>
      </c>
      <c r="D5996" t="s">
        <v>7038</v>
      </c>
      <c r="E5996" t="s">
        <v>12</v>
      </c>
      <c r="F5996">
        <v>1498.27</v>
      </c>
      <c r="G5996">
        <v>1557.07</v>
      </c>
      <c r="J5996">
        <v>0</v>
      </c>
      <c r="K5996">
        <v>0</v>
      </c>
    </row>
    <row r="5997" spans="1:11">
      <c r="A5997" t="s">
        <v>22057</v>
      </c>
      <c r="B5997" t="s">
        <v>58</v>
      </c>
      <c r="C5997">
        <v>105001</v>
      </c>
      <c r="D5997" t="s">
        <v>7039</v>
      </c>
      <c r="E5997" t="s">
        <v>12</v>
      </c>
      <c r="F5997">
        <v>1528.67</v>
      </c>
      <c r="G5997">
        <v>1588.05</v>
      </c>
      <c r="J5997">
        <v>0</v>
      </c>
      <c r="K5997">
        <v>0</v>
      </c>
    </row>
    <row r="5998" spans="1:11">
      <c r="A5998" t="s">
        <v>22058</v>
      </c>
      <c r="B5998" t="s">
        <v>58</v>
      </c>
      <c r="C5998">
        <v>89306</v>
      </c>
      <c r="D5998" t="s">
        <v>5273</v>
      </c>
      <c r="E5998" t="s">
        <v>9</v>
      </c>
      <c r="F5998">
        <v>102.01</v>
      </c>
      <c r="G5998">
        <v>107.05</v>
      </c>
      <c r="J5998">
        <v>0</v>
      </c>
      <c r="K5998">
        <v>0</v>
      </c>
    </row>
    <row r="5999" spans="1:11">
      <c r="A5999" t="s">
        <v>22059</v>
      </c>
      <c r="B5999" t="s">
        <v>58</v>
      </c>
      <c r="C5999">
        <v>89307</v>
      </c>
      <c r="D5999" t="s">
        <v>5274</v>
      </c>
      <c r="E5999" t="s">
        <v>9</v>
      </c>
      <c r="F5999">
        <v>104.93</v>
      </c>
      <c r="G5999">
        <v>110.2</v>
      </c>
      <c r="J5999">
        <v>0</v>
      </c>
      <c r="K5999">
        <v>0</v>
      </c>
    </row>
    <row r="6000" spans="1:11">
      <c r="A6000" t="s">
        <v>22060</v>
      </c>
      <c r="B6000" t="s">
        <v>58</v>
      </c>
      <c r="C6000">
        <v>89290</v>
      </c>
      <c r="D6000" t="s">
        <v>5269</v>
      </c>
      <c r="E6000" t="s">
        <v>9</v>
      </c>
      <c r="F6000">
        <v>83.4</v>
      </c>
      <c r="G6000">
        <v>87.01</v>
      </c>
      <c r="J6000">
        <v>0</v>
      </c>
      <c r="K6000">
        <v>0</v>
      </c>
    </row>
    <row r="6001" spans="1:11">
      <c r="A6001" t="s">
        <v>22061</v>
      </c>
      <c r="B6001" t="s">
        <v>58</v>
      </c>
      <c r="C6001">
        <v>89291</v>
      </c>
      <c r="D6001" t="s">
        <v>5270</v>
      </c>
      <c r="E6001" t="s">
        <v>9</v>
      </c>
      <c r="F6001">
        <v>85.57</v>
      </c>
      <c r="G6001">
        <v>89.35</v>
      </c>
      <c r="J6001">
        <v>0</v>
      </c>
      <c r="K6001">
        <v>0</v>
      </c>
    </row>
    <row r="6002" spans="1:11">
      <c r="A6002" t="s">
        <v>22062</v>
      </c>
      <c r="B6002" t="s">
        <v>58</v>
      </c>
      <c r="C6002">
        <v>89298</v>
      </c>
      <c r="D6002" t="s">
        <v>5271</v>
      </c>
      <c r="E6002" t="s">
        <v>9</v>
      </c>
      <c r="F6002">
        <v>86.79</v>
      </c>
      <c r="G6002">
        <v>90.55</v>
      </c>
      <c r="J6002">
        <v>0</v>
      </c>
      <c r="K6002">
        <v>0</v>
      </c>
    </row>
    <row r="6003" spans="1:11">
      <c r="A6003" t="s">
        <v>22063</v>
      </c>
      <c r="B6003" t="s">
        <v>58</v>
      </c>
      <c r="C6003">
        <v>89299</v>
      </c>
      <c r="D6003" t="s">
        <v>5272</v>
      </c>
      <c r="E6003" t="s">
        <v>9</v>
      </c>
      <c r="F6003">
        <v>89.41</v>
      </c>
      <c r="G6003">
        <v>93.36</v>
      </c>
      <c r="J6003">
        <v>0</v>
      </c>
      <c r="K6003">
        <v>0</v>
      </c>
    </row>
    <row r="6004" spans="1:11">
      <c r="A6004" t="s">
        <v>22064</v>
      </c>
      <c r="B6004" t="s">
        <v>58</v>
      </c>
      <c r="C6004">
        <v>89282</v>
      </c>
      <c r="D6004" t="s">
        <v>5267</v>
      </c>
      <c r="E6004" t="s">
        <v>9</v>
      </c>
      <c r="F6004">
        <v>73.81</v>
      </c>
      <c r="G6004">
        <v>76.599999999999994</v>
      </c>
      <c r="J6004">
        <v>0</v>
      </c>
      <c r="K6004">
        <v>0</v>
      </c>
    </row>
    <row r="6005" spans="1:11">
      <c r="A6005" t="s">
        <v>22065</v>
      </c>
      <c r="B6005" t="s">
        <v>58</v>
      </c>
      <c r="C6005">
        <v>89283</v>
      </c>
      <c r="D6005" t="s">
        <v>5268</v>
      </c>
      <c r="E6005" t="s">
        <v>9</v>
      </c>
      <c r="F6005">
        <v>75.78</v>
      </c>
      <c r="G6005">
        <v>78.709999999999994</v>
      </c>
      <c r="J6005">
        <v>0</v>
      </c>
      <c r="K6005">
        <v>0</v>
      </c>
    </row>
    <row r="6006" spans="1:11">
      <c r="A6006" t="s">
        <v>22066</v>
      </c>
      <c r="B6006" t="s">
        <v>58</v>
      </c>
      <c r="C6006">
        <v>89480</v>
      </c>
      <c r="D6006" t="s">
        <v>97</v>
      </c>
      <c r="E6006" t="s">
        <v>9</v>
      </c>
      <c r="F6006">
        <v>165.43</v>
      </c>
      <c r="G6006">
        <v>171.44</v>
      </c>
      <c r="J6006">
        <v>0</v>
      </c>
      <c r="K6006">
        <v>0</v>
      </c>
    </row>
    <row r="6007" spans="1:11">
      <c r="A6007" t="s">
        <v>22067</v>
      </c>
      <c r="B6007" t="s">
        <v>58</v>
      </c>
      <c r="C6007">
        <v>89464</v>
      </c>
      <c r="D6007" t="s">
        <v>5286</v>
      </c>
      <c r="E6007" t="s">
        <v>9</v>
      </c>
      <c r="F6007">
        <v>142.13</v>
      </c>
      <c r="G6007">
        <v>146.38</v>
      </c>
      <c r="J6007">
        <v>0</v>
      </c>
      <c r="K6007">
        <v>0</v>
      </c>
    </row>
    <row r="6008" spans="1:11">
      <c r="A6008" t="s">
        <v>22068</v>
      </c>
      <c r="B6008" t="s">
        <v>58</v>
      </c>
      <c r="C6008">
        <v>89478</v>
      </c>
      <c r="D6008" t="s">
        <v>5289</v>
      </c>
      <c r="E6008" t="s">
        <v>9</v>
      </c>
      <c r="F6008">
        <v>143.35</v>
      </c>
      <c r="G6008">
        <v>148.96</v>
      </c>
      <c r="J6008">
        <v>0</v>
      </c>
      <c r="K6008">
        <v>0</v>
      </c>
    </row>
    <row r="6009" spans="1:11">
      <c r="A6009" t="s">
        <v>22069</v>
      </c>
      <c r="B6009" t="s">
        <v>58</v>
      </c>
      <c r="C6009">
        <v>89462</v>
      </c>
      <c r="D6009" t="s">
        <v>5285</v>
      </c>
      <c r="E6009" t="s">
        <v>9</v>
      </c>
      <c r="F6009">
        <v>121.3</v>
      </c>
      <c r="G6009">
        <v>125.24</v>
      </c>
      <c r="J6009">
        <v>0</v>
      </c>
      <c r="K6009">
        <v>0</v>
      </c>
    </row>
    <row r="6010" spans="1:11">
      <c r="A6010" t="s">
        <v>22070</v>
      </c>
      <c r="B6010" t="s">
        <v>58</v>
      </c>
      <c r="C6010">
        <v>104444</v>
      </c>
      <c r="D6010" t="s">
        <v>7040</v>
      </c>
      <c r="E6010" t="s">
        <v>9</v>
      </c>
      <c r="F6010">
        <v>0</v>
      </c>
      <c r="G6010">
        <v>0</v>
      </c>
    </row>
    <row r="6011" spans="1:11">
      <c r="A6011" t="s">
        <v>22071</v>
      </c>
      <c r="B6011" t="s">
        <v>58</v>
      </c>
      <c r="C6011">
        <v>104442</v>
      </c>
      <c r="D6011" t="s">
        <v>7041</v>
      </c>
      <c r="E6011" t="s">
        <v>9</v>
      </c>
      <c r="F6011">
        <v>0</v>
      </c>
      <c r="G6011">
        <v>0</v>
      </c>
    </row>
    <row r="6012" spans="1:11">
      <c r="A6012" t="s">
        <v>22072</v>
      </c>
      <c r="B6012" t="s">
        <v>58</v>
      </c>
      <c r="C6012">
        <v>89472</v>
      </c>
      <c r="D6012" t="s">
        <v>5288</v>
      </c>
      <c r="E6012" t="s">
        <v>9</v>
      </c>
      <c r="F6012">
        <v>123.92</v>
      </c>
      <c r="G6012">
        <v>127.54</v>
      </c>
      <c r="J6012">
        <v>0</v>
      </c>
      <c r="K6012">
        <v>0</v>
      </c>
    </row>
    <row r="6013" spans="1:11">
      <c r="A6013" t="s">
        <v>22073</v>
      </c>
      <c r="B6013" t="s">
        <v>58</v>
      </c>
      <c r="C6013">
        <v>89455</v>
      </c>
      <c r="D6013" t="s">
        <v>5284</v>
      </c>
      <c r="E6013" t="s">
        <v>9</v>
      </c>
      <c r="F6013">
        <v>109.54</v>
      </c>
      <c r="G6013">
        <v>112.12</v>
      </c>
      <c r="J6013">
        <v>0</v>
      </c>
      <c r="K6013">
        <v>0</v>
      </c>
    </row>
    <row r="6014" spans="1:11">
      <c r="A6014" t="s">
        <v>22074</v>
      </c>
      <c r="B6014" t="s">
        <v>58</v>
      </c>
      <c r="C6014">
        <v>89470</v>
      </c>
      <c r="D6014" t="s">
        <v>5287</v>
      </c>
      <c r="E6014" t="s">
        <v>9</v>
      </c>
      <c r="F6014">
        <v>103.9</v>
      </c>
      <c r="G6014">
        <v>107.27</v>
      </c>
      <c r="J6014">
        <v>0</v>
      </c>
      <c r="K6014">
        <v>0</v>
      </c>
    </row>
    <row r="6015" spans="1:11">
      <c r="A6015" t="s">
        <v>22075</v>
      </c>
      <c r="B6015" t="s">
        <v>58</v>
      </c>
      <c r="C6015">
        <v>89453</v>
      </c>
      <c r="D6015" t="s">
        <v>5283</v>
      </c>
      <c r="E6015" t="s">
        <v>9</v>
      </c>
      <c r="F6015">
        <v>90.75</v>
      </c>
      <c r="G6015">
        <v>93.2</v>
      </c>
      <c r="J6015">
        <v>0</v>
      </c>
      <c r="K6015">
        <v>0</v>
      </c>
    </row>
    <row r="6016" spans="1:11">
      <c r="A6016" t="s">
        <v>22076</v>
      </c>
      <c r="B6016" t="s">
        <v>58</v>
      </c>
      <c r="C6016">
        <v>104443</v>
      </c>
      <c r="D6016" t="s">
        <v>7042</v>
      </c>
      <c r="E6016" t="s">
        <v>9</v>
      </c>
      <c r="F6016">
        <v>0</v>
      </c>
      <c r="G6016">
        <v>0</v>
      </c>
    </row>
    <row r="6017" spans="1:11">
      <c r="A6017" t="s">
        <v>22077</v>
      </c>
      <c r="B6017" t="s">
        <v>58</v>
      </c>
      <c r="C6017">
        <v>104441</v>
      </c>
      <c r="D6017" t="s">
        <v>7043</v>
      </c>
      <c r="E6017" t="s">
        <v>9</v>
      </c>
      <c r="F6017">
        <v>0</v>
      </c>
      <c r="G6017">
        <v>0</v>
      </c>
    </row>
    <row r="6018" spans="1:11">
      <c r="A6018" t="s">
        <v>22078</v>
      </c>
      <c r="B6018" t="s">
        <v>58</v>
      </c>
      <c r="C6018">
        <v>103354</v>
      </c>
      <c r="D6018" t="s">
        <v>5249</v>
      </c>
      <c r="E6018" t="s">
        <v>9</v>
      </c>
      <c r="F6018">
        <v>96.52</v>
      </c>
      <c r="G6018">
        <v>102.16</v>
      </c>
      <c r="J6018">
        <v>0</v>
      </c>
      <c r="K6018">
        <v>0</v>
      </c>
    </row>
    <row r="6019" spans="1:11">
      <c r="A6019" t="s">
        <v>22079</v>
      </c>
      <c r="B6019" t="s">
        <v>58</v>
      </c>
      <c r="C6019">
        <v>103355</v>
      </c>
      <c r="D6019" t="s">
        <v>5250</v>
      </c>
      <c r="E6019" t="s">
        <v>9</v>
      </c>
      <c r="F6019">
        <v>98.25</v>
      </c>
      <c r="G6019">
        <v>104.02</v>
      </c>
      <c r="J6019">
        <v>0</v>
      </c>
      <c r="K6019">
        <v>0</v>
      </c>
    </row>
    <row r="6020" spans="1:11">
      <c r="A6020" t="s">
        <v>22080</v>
      </c>
      <c r="B6020" t="s">
        <v>58</v>
      </c>
      <c r="C6020">
        <v>103330</v>
      </c>
      <c r="D6020" t="s">
        <v>5233</v>
      </c>
      <c r="E6020" t="s">
        <v>9</v>
      </c>
      <c r="F6020">
        <v>88.79</v>
      </c>
      <c r="G6020">
        <v>93.68</v>
      </c>
      <c r="J6020">
        <v>0</v>
      </c>
      <c r="K6020">
        <v>0</v>
      </c>
    </row>
    <row r="6021" spans="1:11">
      <c r="A6021" t="s">
        <v>22081</v>
      </c>
      <c r="B6021" t="s">
        <v>58</v>
      </c>
      <c r="C6021">
        <v>103331</v>
      </c>
      <c r="D6021" t="s">
        <v>5234</v>
      </c>
      <c r="E6021" t="s">
        <v>9</v>
      </c>
      <c r="F6021">
        <v>90.41</v>
      </c>
      <c r="G6021">
        <v>95.43</v>
      </c>
      <c r="J6021">
        <v>0</v>
      </c>
      <c r="K6021">
        <v>0</v>
      </c>
    </row>
    <row r="6022" spans="1:11">
      <c r="A6022" t="s">
        <v>22082</v>
      </c>
      <c r="B6022" t="s">
        <v>58</v>
      </c>
      <c r="C6022">
        <v>103358</v>
      </c>
      <c r="D6022" t="s">
        <v>5253</v>
      </c>
      <c r="E6022" t="s">
        <v>9</v>
      </c>
      <c r="F6022">
        <v>74.53</v>
      </c>
      <c r="G6022">
        <v>78.459999999999994</v>
      </c>
      <c r="J6022">
        <v>0</v>
      </c>
      <c r="K6022">
        <v>0</v>
      </c>
    </row>
    <row r="6023" spans="1:11">
      <c r="A6023" t="s">
        <v>22083</v>
      </c>
      <c r="B6023" t="s">
        <v>58</v>
      </c>
      <c r="C6023">
        <v>103359</v>
      </c>
      <c r="D6023" t="s">
        <v>5254</v>
      </c>
      <c r="E6023" t="s">
        <v>9</v>
      </c>
      <c r="F6023">
        <v>75.91</v>
      </c>
      <c r="G6023">
        <v>79.94</v>
      </c>
      <c r="J6023">
        <v>0</v>
      </c>
      <c r="K6023">
        <v>0</v>
      </c>
    </row>
    <row r="6024" spans="1:11">
      <c r="A6024" t="s">
        <v>22084</v>
      </c>
      <c r="B6024" t="s">
        <v>58</v>
      </c>
      <c r="C6024">
        <v>103366</v>
      </c>
      <c r="D6024" t="s">
        <v>5261</v>
      </c>
      <c r="E6024" t="s">
        <v>9</v>
      </c>
      <c r="F6024">
        <v>64.39</v>
      </c>
      <c r="G6024">
        <v>67.42</v>
      </c>
      <c r="J6024">
        <v>0</v>
      </c>
      <c r="K6024">
        <v>0</v>
      </c>
    </row>
    <row r="6025" spans="1:11">
      <c r="A6025" t="s">
        <v>22085</v>
      </c>
      <c r="B6025" t="s">
        <v>58</v>
      </c>
      <c r="C6025">
        <v>103367</v>
      </c>
      <c r="D6025" t="s">
        <v>5262</v>
      </c>
      <c r="E6025" t="s">
        <v>9</v>
      </c>
      <c r="F6025">
        <v>65.63</v>
      </c>
      <c r="G6025">
        <v>68.77</v>
      </c>
      <c r="J6025">
        <v>0</v>
      </c>
      <c r="K6025">
        <v>0</v>
      </c>
    </row>
    <row r="6026" spans="1:11">
      <c r="A6026" t="s">
        <v>22086</v>
      </c>
      <c r="B6026" t="s">
        <v>58</v>
      </c>
      <c r="C6026">
        <v>103360</v>
      </c>
      <c r="D6026" t="s">
        <v>5255</v>
      </c>
      <c r="E6026" t="s">
        <v>9</v>
      </c>
      <c r="F6026">
        <v>87.14</v>
      </c>
      <c r="G6026">
        <v>91.77</v>
      </c>
      <c r="J6026">
        <v>0</v>
      </c>
      <c r="K6026">
        <v>0</v>
      </c>
    </row>
    <row r="6027" spans="1:11">
      <c r="A6027" t="s">
        <v>22087</v>
      </c>
      <c r="B6027" t="s">
        <v>58</v>
      </c>
      <c r="C6027">
        <v>103361</v>
      </c>
      <c r="D6027" t="s">
        <v>5256</v>
      </c>
      <c r="E6027" t="s">
        <v>9</v>
      </c>
      <c r="F6027">
        <v>88.88</v>
      </c>
      <c r="G6027">
        <v>93.65</v>
      </c>
      <c r="J6027">
        <v>0</v>
      </c>
      <c r="K6027">
        <v>0</v>
      </c>
    </row>
    <row r="6028" spans="1:11">
      <c r="A6028" t="s">
        <v>22088</v>
      </c>
      <c r="B6028" t="s">
        <v>58</v>
      </c>
      <c r="C6028">
        <v>103368</v>
      </c>
      <c r="D6028" t="s">
        <v>5263</v>
      </c>
      <c r="E6028" t="s">
        <v>9</v>
      </c>
      <c r="F6028">
        <v>73.180000000000007</v>
      </c>
      <c r="G6028">
        <v>76.709999999999994</v>
      </c>
      <c r="J6028">
        <v>0</v>
      </c>
      <c r="K6028">
        <v>0</v>
      </c>
    </row>
    <row r="6029" spans="1:11">
      <c r="A6029" t="s">
        <v>22089</v>
      </c>
      <c r="B6029" t="s">
        <v>58</v>
      </c>
      <c r="C6029">
        <v>103369</v>
      </c>
      <c r="D6029" t="s">
        <v>5264</v>
      </c>
      <c r="E6029" t="s">
        <v>9</v>
      </c>
      <c r="F6029">
        <v>74.75</v>
      </c>
      <c r="G6029">
        <v>78.41</v>
      </c>
      <c r="J6029">
        <v>0</v>
      </c>
      <c r="K6029">
        <v>0</v>
      </c>
    </row>
    <row r="6030" spans="1:11">
      <c r="A6030" t="s">
        <v>22090</v>
      </c>
      <c r="B6030" t="s">
        <v>58</v>
      </c>
      <c r="C6030">
        <v>103334</v>
      </c>
      <c r="D6030" t="s">
        <v>5237</v>
      </c>
      <c r="E6030" t="s">
        <v>9</v>
      </c>
      <c r="F6030">
        <v>157.65</v>
      </c>
      <c r="G6030">
        <v>167.11</v>
      </c>
      <c r="J6030">
        <v>0</v>
      </c>
      <c r="K6030">
        <v>0</v>
      </c>
    </row>
    <row r="6031" spans="1:11">
      <c r="A6031" t="s">
        <v>22091</v>
      </c>
      <c r="B6031" t="s">
        <v>58</v>
      </c>
      <c r="C6031">
        <v>103335</v>
      </c>
      <c r="D6031" t="s">
        <v>5238</v>
      </c>
      <c r="E6031" t="s">
        <v>9</v>
      </c>
      <c r="F6031">
        <v>160.68</v>
      </c>
      <c r="G6031">
        <v>170.38</v>
      </c>
      <c r="J6031">
        <v>0</v>
      </c>
      <c r="K6031">
        <v>0</v>
      </c>
    </row>
    <row r="6032" spans="1:11">
      <c r="A6032" t="s">
        <v>22092</v>
      </c>
      <c r="B6032" t="s">
        <v>58</v>
      </c>
      <c r="C6032">
        <v>103362</v>
      </c>
      <c r="D6032" t="s">
        <v>5257</v>
      </c>
      <c r="E6032" t="s">
        <v>9</v>
      </c>
      <c r="F6032">
        <v>105.24</v>
      </c>
      <c r="G6032">
        <v>110.51</v>
      </c>
      <c r="J6032">
        <v>0</v>
      </c>
      <c r="K6032">
        <v>0</v>
      </c>
    </row>
    <row r="6033" spans="1:11">
      <c r="A6033" t="s">
        <v>22093</v>
      </c>
      <c r="B6033" t="s">
        <v>58</v>
      </c>
      <c r="C6033">
        <v>103363</v>
      </c>
      <c r="D6033" t="s">
        <v>5258</v>
      </c>
      <c r="E6033" t="s">
        <v>9</v>
      </c>
      <c r="F6033">
        <v>107.2</v>
      </c>
      <c r="G6033">
        <v>112.62</v>
      </c>
      <c r="J6033">
        <v>0</v>
      </c>
      <c r="K6033">
        <v>0</v>
      </c>
    </row>
    <row r="6034" spans="1:11">
      <c r="A6034" t="s">
        <v>22094</v>
      </c>
      <c r="B6034" t="s">
        <v>58</v>
      </c>
      <c r="C6034">
        <v>103370</v>
      </c>
      <c r="D6034" t="s">
        <v>5265</v>
      </c>
      <c r="E6034" t="s">
        <v>9</v>
      </c>
      <c r="F6034">
        <v>91.64</v>
      </c>
      <c r="G6034">
        <v>95.72</v>
      </c>
      <c r="J6034">
        <v>0</v>
      </c>
      <c r="K6034">
        <v>0</v>
      </c>
    </row>
    <row r="6035" spans="1:11">
      <c r="A6035" t="s">
        <v>22095</v>
      </c>
      <c r="B6035" t="s">
        <v>58</v>
      </c>
      <c r="C6035">
        <v>103371</v>
      </c>
      <c r="D6035" t="s">
        <v>5266</v>
      </c>
      <c r="E6035" t="s">
        <v>9</v>
      </c>
      <c r="F6035">
        <v>93.41</v>
      </c>
      <c r="G6035">
        <v>97.63</v>
      </c>
      <c r="J6035">
        <v>0</v>
      </c>
      <c r="K6035">
        <v>0</v>
      </c>
    </row>
    <row r="6036" spans="1:11">
      <c r="A6036" t="s">
        <v>22096</v>
      </c>
      <c r="B6036" t="s">
        <v>58</v>
      </c>
      <c r="C6036">
        <v>103332</v>
      </c>
      <c r="D6036" t="s">
        <v>5235</v>
      </c>
      <c r="E6036" t="s">
        <v>9</v>
      </c>
      <c r="F6036">
        <v>134.08000000000001</v>
      </c>
      <c r="G6036">
        <v>142.96</v>
      </c>
      <c r="J6036">
        <v>0</v>
      </c>
      <c r="K6036">
        <v>0</v>
      </c>
    </row>
    <row r="6037" spans="1:11">
      <c r="A6037" t="s">
        <v>22097</v>
      </c>
      <c r="B6037" t="s">
        <v>58</v>
      </c>
      <c r="C6037">
        <v>103333</v>
      </c>
      <c r="D6037" t="s">
        <v>5236</v>
      </c>
      <c r="E6037" t="s">
        <v>9</v>
      </c>
      <c r="F6037">
        <v>135.82</v>
      </c>
      <c r="G6037">
        <v>144.84</v>
      </c>
      <c r="J6037">
        <v>0</v>
      </c>
      <c r="K6037">
        <v>0</v>
      </c>
    </row>
    <row r="6038" spans="1:11">
      <c r="A6038" t="s">
        <v>22098</v>
      </c>
      <c r="B6038" t="s">
        <v>58</v>
      </c>
      <c r="C6038">
        <v>103352</v>
      </c>
      <c r="D6038" t="s">
        <v>5247</v>
      </c>
      <c r="E6038" t="s">
        <v>9</v>
      </c>
      <c r="F6038">
        <v>114.02</v>
      </c>
      <c r="G6038">
        <v>121.31</v>
      </c>
      <c r="J6038">
        <v>0</v>
      </c>
      <c r="K6038">
        <v>0</v>
      </c>
    </row>
    <row r="6039" spans="1:11">
      <c r="A6039" t="s">
        <v>22099</v>
      </c>
      <c r="B6039" t="s">
        <v>58</v>
      </c>
      <c r="C6039">
        <v>103353</v>
      </c>
      <c r="D6039" t="s">
        <v>5248</v>
      </c>
      <c r="E6039" t="s">
        <v>9</v>
      </c>
      <c r="F6039">
        <v>115.63</v>
      </c>
      <c r="G6039">
        <v>123.05</v>
      </c>
      <c r="J6039">
        <v>0</v>
      </c>
      <c r="K6039">
        <v>0</v>
      </c>
    </row>
    <row r="6040" spans="1:11">
      <c r="A6040" t="s">
        <v>22100</v>
      </c>
      <c r="B6040" t="s">
        <v>58</v>
      </c>
      <c r="C6040">
        <v>103328</v>
      </c>
      <c r="D6040" t="s">
        <v>5231</v>
      </c>
      <c r="E6040" t="s">
        <v>9</v>
      </c>
      <c r="F6040">
        <v>104.1</v>
      </c>
      <c r="G6040">
        <v>110.62</v>
      </c>
      <c r="J6040">
        <v>0</v>
      </c>
      <c r="K6040">
        <v>0</v>
      </c>
    </row>
    <row r="6041" spans="1:11">
      <c r="A6041" t="s">
        <v>22101</v>
      </c>
      <c r="B6041" t="s">
        <v>58</v>
      </c>
      <c r="C6041">
        <v>103329</v>
      </c>
      <c r="D6041" t="s">
        <v>5232</v>
      </c>
      <c r="E6041" t="s">
        <v>9</v>
      </c>
      <c r="F6041">
        <v>105.6</v>
      </c>
      <c r="G6041">
        <v>112.25</v>
      </c>
      <c r="J6041">
        <v>0</v>
      </c>
      <c r="K6041">
        <v>0</v>
      </c>
    </row>
    <row r="6042" spans="1:11">
      <c r="A6042" t="s">
        <v>22102</v>
      </c>
      <c r="B6042" t="s">
        <v>58</v>
      </c>
      <c r="C6042">
        <v>103356</v>
      </c>
      <c r="D6042" t="s">
        <v>5251</v>
      </c>
      <c r="E6042" t="s">
        <v>9</v>
      </c>
      <c r="F6042">
        <v>64.66</v>
      </c>
      <c r="G6042">
        <v>67.81</v>
      </c>
      <c r="J6042">
        <v>0</v>
      </c>
      <c r="K6042">
        <v>0</v>
      </c>
    </row>
    <row r="6043" spans="1:11">
      <c r="A6043" t="s">
        <v>22103</v>
      </c>
      <c r="B6043" t="s">
        <v>58</v>
      </c>
      <c r="C6043">
        <v>103357</v>
      </c>
      <c r="D6043" t="s">
        <v>5252</v>
      </c>
      <c r="E6043" t="s">
        <v>9</v>
      </c>
      <c r="F6043">
        <v>65.930000000000007</v>
      </c>
      <c r="G6043">
        <v>69.19</v>
      </c>
      <c r="J6043">
        <v>0</v>
      </c>
      <c r="K6043">
        <v>0</v>
      </c>
    </row>
    <row r="6044" spans="1:11">
      <c r="A6044" t="s">
        <v>22104</v>
      </c>
      <c r="B6044" t="s">
        <v>58</v>
      </c>
      <c r="C6044">
        <v>103364</v>
      </c>
      <c r="D6044" t="s">
        <v>5259</v>
      </c>
      <c r="E6044" t="s">
        <v>9</v>
      </c>
      <c r="F6044">
        <v>53.54</v>
      </c>
      <c r="G6044">
        <v>55.98</v>
      </c>
      <c r="J6044">
        <v>0</v>
      </c>
      <c r="K6044">
        <v>0</v>
      </c>
    </row>
    <row r="6045" spans="1:11">
      <c r="A6045" t="s">
        <v>22105</v>
      </c>
      <c r="B6045" t="s">
        <v>58</v>
      </c>
      <c r="C6045">
        <v>103365</v>
      </c>
      <c r="D6045" t="s">
        <v>5260</v>
      </c>
      <c r="E6045" t="s">
        <v>9</v>
      </c>
      <c r="F6045">
        <v>54.47</v>
      </c>
      <c r="G6045">
        <v>56.99</v>
      </c>
      <c r="J6045">
        <v>0</v>
      </c>
      <c r="K6045">
        <v>0</v>
      </c>
    </row>
    <row r="6046" spans="1:11">
      <c r="A6046" t="s">
        <v>22106</v>
      </c>
      <c r="B6046" t="s">
        <v>58</v>
      </c>
      <c r="C6046">
        <v>103350</v>
      </c>
      <c r="D6046" t="s">
        <v>5245</v>
      </c>
      <c r="E6046" t="s">
        <v>9</v>
      </c>
      <c r="F6046">
        <v>193.85</v>
      </c>
      <c r="G6046">
        <v>206.08</v>
      </c>
      <c r="J6046">
        <v>0</v>
      </c>
      <c r="K6046">
        <v>0</v>
      </c>
    </row>
    <row r="6047" spans="1:11">
      <c r="A6047" t="s">
        <v>22107</v>
      </c>
      <c r="B6047" t="s">
        <v>58</v>
      </c>
      <c r="C6047">
        <v>103351</v>
      </c>
      <c r="D6047" t="s">
        <v>5246</v>
      </c>
      <c r="E6047" t="s">
        <v>9</v>
      </c>
      <c r="F6047">
        <v>196.07</v>
      </c>
      <c r="G6047">
        <v>208.47</v>
      </c>
      <c r="J6047">
        <v>0</v>
      </c>
      <c r="K6047">
        <v>0</v>
      </c>
    </row>
    <row r="6048" spans="1:11">
      <c r="A6048" t="s">
        <v>22108</v>
      </c>
      <c r="B6048" t="s">
        <v>58</v>
      </c>
      <c r="C6048">
        <v>103344</v>
      </c>
      <c r="D6048" t="s">
        <v>5239</v>
      </c>
      <c r="E6048" t="s">
        <v>9</v>
      </c>
      <c r="F6048">
        <v>86.57</v>
      </c>
      <c r="G6048">
        <v>90.54</v>
      </c>
      <c r="J6048">
        <v>0</v>
      </c>
      <c r="K6048">
        <v>0</v>
      </c>
    </row>
    <row r="6049" spans="1:11">
      <c r="A6049" t="s">
        <v>22109</v>
      </c>
      <c r="B6049" t="s">
        <v>58</v>
      </c>
      <c r="C6049">
        <v>103345</v>
      </c>
      <c r="D6049" t="s">
        <v>5240</v>
      </c>
      <c r="E6049" t="s">
        <v>9</v>
      </c>
      <c r="F6049">
        <v>88.59</v>
      </c>
      <c r="G6049">
        <v>92.72</v>
      </c>
      <c r="J6049">
        <v>0</v>
      </c>
      <c r="K6049">
        <v>0</v>
      </c>
    </row>
    <row r="6050" spans="1:11">
      <c r="A6050" t="s">
        <v>22110</v>
      </c>
      <c r="B6050" t="s">
        <v>58</v>
      </c>
      <c r="C6050">
        <v>103348</v>
      </c>
      <c r="D6050" t="s">
        <v>5243</v>
      </c>
      <c r="E6050" t="s">
        <v>9</v>
      </c>
      <c r="F6050">
        <v>72.42</v>
      </c>
      <c r="G6050">
        <v>75.5</v>
      </c>
      <c r="J6050">
        <v>0</v>
      </c>
      <c r="K6050">
        <v>0</v>
      </c>
    </row>
    <row r="6051" spans="1:11">
      <c r="A6051" t="s">
        <v>22111</v>
      </c>
      <c r="B6051" t="s">
        <v>58</v>
      </c>
      <c r="C6051">
        <v>103349</v>
      </c>
      <c r="D6051" t="s">
        <v>5244</v>
      </c>
      <c r="E6051" t="s">
        <v>9</v>
      </c>
      <c r="F6051">
        <v>74.260000000000005</v>
      </c>
      <c r="G6051">
        <v>77.489999999999995</v>
      </c>
      <c r="J6051">
        <v>0</v>
      </c>
      <c r="K6051">
        <v>0</v>
      </c>
    </row>
    <row r="6052" spans="1:11">
      <c r="A6052" t="s">
        <v>22112</v>
      </c>
      <c r="B6052" t="s">
        <v>58</v>
      </c>
      <c r="C6052">
        <v>103346</v>
      </c>
      <c r="D6052" t="s">
        <v>5241</v>
      </c>
      <c r="E6052" t="s">
        <v>9</v>
      </c>
      <c r="F6052">
        <v>96.86</v>
      </c>
      <c r="G6052">
        <v>101.52</v>
      </c>
      <c r="J6052">
        <v>0</v>
      </c>
      <c r="K6052">
        <v>0</v>
      </c>
    </row>
    <row r="6053" spans="1:11">
      <c r="A6053" t="s">
        <v>22113</v>
      </c>
      <c r="B6053" t="s">
        <v>58</v>
      </c>
      <c r="C6053">
        <v>103347</v>
      </c>
      <c r="D6053" t="s">
        <v>5242</v>
      </c>
      <c r="E6053" t="s">
        <v>9</v>
      </c>
      <c r="F6053">
        <v>99.01</v>
      </c>
      <c r="G6053">
        <v>103.85</v>
      </c>
      <c r="J6053">
        <v>0</v>
      </c>
      <c r="K6053">
        <v>0</v>
      </c>
    </row>
    <row r="6054" spans="1:11">
      <c r="A6054" t="s">
        <v>22114</v>
      </c>
      <c r="B6054" t="s">
        <v>58</v>
      </c>
      <c r="C6054">
        <v>103324</v>
      </c>
      <c r="D6054" t="s">
        <v>5227</v>
      </c>
      <c r="E6054" t="s">
        <v>9</v>
      </c>
      <c r="F6054">
        <v>82.22</v>
      </c>
      <c r="G6054">
        <v>85.78</v>
      </c>
      <c r="J6054">
        <v>0</v>
      </c>
      <c r="K6054">
        <v>0</v>
      </c>
    </row>
    <row r="6055" spans="1:11">
      <c r="A6055" t="s">
        <v>22115</v>
      </c>
      <c r="B6055" t="s">
        <v>58</v>
      </c>
      <c r="C6055">
        <v>103325</v>
      </c>
      <c r="D6055" t="s">
        <v>5228</v>
      </c>
      <c r="E6055" t="s">
        <v>9</v>
      </c>
      <c r="F6055">
        <v>84.18</v>
      </c>
      <c r="G6055">
        <v>87.89</v>
      </c>
      <c r="J6055">
        <v>0</v>
      </c>
      <c r="K6055">
        <v>0</v>
      </c>
    </row>
    <row r="6056" spans="1:11">
      <c r="A6056" t="s">
        <v>22116</v>
      </c>
      <c r="B6056" t="s">
        <v>58</v>
      </c>
      <c r="C6056">
        <v>103326</v>
      </c>
      <c r="D6056" t="s">
        <v>5229</v>
      </c>
      <c r="E6056" t="s">
        <v>9</v>
      </c>
      <c r="F6056">
        <v>96.6</v>
      </c>
      <c r="G6056">
        <v>100.71</v>
      </c>
      <c r="J6056">
        <v>0</v>
      </c>
      <c r="K6056">
        <v>0</v>
      </c>
    </row>
    <row r="6057" spans="1:11">
      <c r="A6057" t="s">
        <v>22117</v>
      </c>
      <c r="B6057" t="s">
        <v>58</v>
      </c>
      <c r="C6057">
        <v>103327</v>
      </c>
      <c r="D6057" t="s">
        <v>5230</v>
      </c>
      <c r="E6057" t="s">
        <v>9</v>
      </c>
      <c r="F6057">
        <v>98.89</v>
      </c>
      <c r="G6057">
        <v>103.18</v>
      </c>
      <c r="J6057">
        <v>0</v>
      </c>
      <c r="K6057">
        <v>0</v>
      </c>
    </row>
    <row r="6058" spans="1:11">
      <c r="A6058" t="s">
        <v>22118</v>
      </c>
      <c r="B6058" t="s">
        <v>58</v>
      </c>
      <c r="C6058">
        <v>103322</v>
      </c>
      <c r="D6058" t="s">
        <v>98</v>
      </c>
      <c r="E6058" t="s">
        <v>9</v>
      </c>
      <c r="F6058">
        <v>61.02</v>
      </c>
      <c r="G6058">
        <v>63.5</v>
      </c>
      <c r="J6058">
        <v>0</v>
      </c>
      <c r="K6058">
        <v>0</v>
      </c>
    </row>
    <row r="6059" spans="1:11">
      <c r="A6059" t="s">
        <v>22119</v>
      </c>
      <c r="B6059" t="s">
        <v>58</v>
      </c>
      <c r="C6059">
        <v>103323</v>
      </c>
      <c r="D6059" t="s">
        <v>5226</v>
      </c>
      <c r="E6059" t="s">
        <v>9</v>
      </c>
      <c r="F6059">
        <v>62.75</v>
      </c>
      <c r="G6059">
        <v>65.36</v>
      </c>
      <c r="J6059">
        <v>0</v>
      </c>
      <c r="K6059">
        <v>0</v>
      </c>
    </row>
    <row r="6060" spans="1:11">
      <c r="A6060" t="s">
        <v>22120</v>
      </c>
      <c r="B6060" t="s">
        <v>58</v>
      </c>
      <c r="C6060">
        <v>103338</v>
      </c>
      <c r="D6060" t="s">
        <v>14700</v>
      </c>
      <c r="E6060" t="s">
        <v>9</v>
      </c>
      <c r="F6060">
        <v>121.08</v>
      </c>
      <c r="G6060">
        <v>126.39</v>
      </c>
      <c r="J6060">
        <v>0</v>
      </c>
      <c r="K6060">
        <v>0</v>
      </c>
    </row>
    <row r="6061" spans="1:11">
      <c r="A6061" t="s">
        <v>22121</v>
      </c>
      <c r="B6061" t="s">
        <v>58</v>
      </c>
      <c r="C6061">
        <v>103339</v>
      </c>
      <c r="D6061" t="s">
        <v>14701</v>
      </c>
      <c r="E6061" t="s">
        <v>9</v>
      </c>
      <c r="F6061">
        <v>122.77</v>
      </c>
      <c r="G6061">
        <v>128.21</v>
      </c>
      <c r="J6061">
        <v>0</v>
      </c>
      <c r="K6061">
        <v>0</v>
      </c>
    </row>
    <row r="6062" spans="1:11">
      <c r="A6062" t="s">
        <v>22122</v>
      </c>
      <c r="B6062" t="s">
        <v>58</v>
      </c>
      <c r="C6062">
        <v>103340</v>
      </c>
      <c r="D6062" t="s">
        <v>14702</v>
      </c>
      <c r="E6062" t="s">
        <v>9</v>
      </c>
      <c r="F6062">
        <v>145.54</v>
      </c>
      <c r="G6062">
        <v>151.56</v>
      </c>
      <c r="J6062">
        <v>0</v>
      </c>
      <c r="K6062">
        <v>0</v>
      </c>
    </row>
    <row r="6063" spans="1:11">
      <c r="A6063" t="s">
        <v>22123</v>
      </c>
      <c r="B6063" t="s">
        <v>58</v>
      </c>
      <c r="C6063">
        <v>103341</v>
      </c>
      <c r="D6063" t="s">
        <v>14703</v>
      </c>
      <c r="E6063" t="s">
        <v>9</v>
      </c>
      <c r="F6063">
        <v>147.66</v>
      </c>
      <c r="G6063">
        <v>153.85</v>
      </c>
      <c r="J6063">
        <v>0</v>
      </c>
      <c r="K6063">
        <v>0</v>
      </c>
    </row>
    <row r="6064" spans="1:11">
      <c r="A6064" t="s">
        <v>22124</v>
      </c>
      <c r="B6064" t="s">
        <v>58</v>
      </c>
      <c r="C6064">
        <v>103336</v>
      </c>
      <c r="D6064" t="s">
        <v>14704</v>
      </c>
      <c r="E6064" t="s">
        <v>9</v>
      </c>
      <c r="F6064">
        <v>91.86</v>
      </c>
      <c r="G6064">
        <v>95.75</v>
      </c>
      <c r="J6064">
        <v>0</v>
      </c>
      <c r="K6064">
        <v>0</v>
      </c>
    </row>
    <row r="6065" spans="1:11">
      <c r="A6065" t="s">
        <v>22125</v>
      </c>
      <c r="B6065" t="s">
        <v>58</v>
      </c>
      <c r="C6065">
        <v>103337</v>
      </c>
      <c r="D6065" t="s">
        <v>14705</v>
      </c>
      <c r="E6065" t="s">
        <v>9</v>
      </c>
      <c r="F6065">
        <v>93.3</v>
      </c>
      <c r="G6065">
        <v>97.31</v>
      </c>
      <c r="J6065">
        <v>0</v>
      </c>
      <c r="K6065">
        <v>0</v>
      </c>
    </row>
    <row r="6066" spans="1:11">
      <c r="A6066" t="s">
        <v>22126</v>
      </c>
      <c r="B6066" t="s">
        <v>58</v>
      </c>
      <c r="C6066">
        <v>103342</v>
      </c>
      <c r="D6066" t="s">
        <v>14706</v>
      </c>
      <c r="E6066" t="s">
        <v>9</v>
      </c>
      <c r="F6066">
        <v>122.44</v>
      </c>
      <c r="G6066">
        <v>127.08</v>
      </c>
      <c r="J6066">
        <v>0</v>
      </c>
      <c r="K6066">
        <v>0</v>
      </c>
    </row>
    <row r="6067" spans="1:11">
      <c r="A6067" t="s">
        <v>22127</v>
      </c>
      <c r="B6067" t="s">
        <v>58</v>
      </c>
      <c r="C6067">
        <v>103343</v>
      </c>
      <c r="D6067" t="s">
        <v>14707</v>
      </c>
      <c r="E6067" t="s">
        <v>9</v>
      </c>
      <c r="F6067">
        <v>124.31</v>
      </c>
      <c r="G6067">
        <v>129.1</v>
      </c>
      <c r="J6067">
        <v>0</v>
      </c>
      <c r="K6067">
        <v>0</v>
      </c>
    </row>
    <row r="6068" spans="1:11">
      <c r="A6068" t="s">
        <v>22128</v>
      </c>
      <c r="B6068" t="s">
        <v>58</v>
      </c>
      <c r="C6068">
        <v>103318</v>
      </c>
      <c r="D6068" t="s">
        <v>14708</v>
      </c>
      <c r="E6068" t="s">
        <v>9</v>
      </c>
      <c r="F6068">
        <v>105.1</v>
      </c>
      <c r="G6068">
        <v>109.21</v>
      </c>
      <c r="J6068">
        <v>0</v>
      </c>
      <c r="K6068">
        <v>0</v>
      </c>
    </row>
    <row r="6069" spans="1:11">
      <c r="A6069" t="s">
        <v>22129</v>
      </c>
      <c r="B6069" t="s">
        <v>58</v>
      </c>
      <c r="C6069">
        <v>103319</v>
      </c>
      <c r="D6069" t="s">
        <v>5280</v>
      </c>
      <c r="E6069" t="s">
        <v>9</v>
      </c>
      <c r="F6069">
        <v>106.79</v>
      </c>
      <c r="G6069">
        <v>111.03</v>
      </c>
      <c r="J6069">
        <v>0</v>
      </c>
      <c r="K6069">
        <v>0</v>
      </c>
    </row>
    <row r="6070" spans="1:11">
      <c r="A6070" t="s">
        <v>22130</v>
      </c>
      <c r="B6070" t="s">
        <v>58</v>
      </c>
      <c r="C6070">
        <v>103320</v>
      </c>
      <c r="D6070" t="s">
        <v>5281</v>
      </c>
      <c r="E6070" t="s">
        <v>9</v>
      </c>
      <c r="F6070">
        <v>125.63</v>
      </c>
      <c r="G6070">
        <v>130.29</v>
      </c>
      <c r="J6070">
        <v>0</v>
      </c>
      <c r="K6070">
        <v>0</v>
      </c>
    </row>
    <row r="6071" spans="1:11">
      <c r="A6071" t="s">
        <v>22131</v>
      </c>
      <c r="B6071" t="s">
        <v>58</v>
      </c>
      <c r="C6071">
        <v>103321</v>
      </c>
      <c r="D6071" t="s">
        <v>5282</v>
      </c>
      <c r="E6071" t="s">
        <v>9</v>
      </c>
      <c r="F6071">
        <v>127.75</v>
      </c>
      <c r="G6071">
        <v>132.58000000000001</v>
      </c>
      <c r="J6071">
        <v>0</v>
      </c>
      <c r="K6071">
        <v>0</v>
      </c>
    </row>
    <row r="6072" spans="1:11">
      <c r="A6072" t="s">
        <v>22132</v>
      </c>
      <c r="B6072" t="s">
        <v>58</v>
      </c>
      <c r="C6072">
        <v>103316</v>
      </c>
      <c r="D6072" t="s">
        <v>5278</v>
      </c>
      <c r="E6072" t="s">
        <v>9</v>
      </c>
      <c r="F6072">
        <v>80.72</v>
      </c>
      <c r="G6072">
        <v>83.73</v>
      </c>
      <c r="J6072">
        <v>0</v>
      </c>
      <c r="K6072">
        <v>0</v>
      </c>
    </row>
    <row r="6073" spans="1:11">
      <c r="A6073" t="s">
        <v>22133</v>
      </c>
      <c r="B6073" t="s">
        <v>58</v>
      </c>
      <c r="C6073">
        <v>103317</v>
      </c>
      <c r="D6073" t="s">
        <v>5279</v>
      </c>
      <c r="E6073" t="s">
        <v>9</v>
      </c>
      <c r="F6073">
        <v>82.16</v>
      </c>
      <c r="G6073">
        <v>85.29</v>
      </c>
      <c r="J6073">
        <v>0</v>
      </c>
      <c r="K6073">
        <v>0</v>
      </c>
    </row>
    <row r="6074" spans="1:11">
      <c r="A6074" t="s">
        <v>22134</v>
      </c>
      <c r="B6074" t="s">
        <v>58</v>
      </c>
      <c r="C6074">
        <v>101166</v>
      </c>
      <c r="D6074" t="s">
        <v>2611</v>
      </c>
      <c r="E6074" t="s">
        <v>10</v>
      </c>
      <c r="F6074">
        <v>701.5</v>
      </c>
      <c r="G6074">
        <v>736.33</v>
      </c>
      <c r="J6074">
        <v>0</v>
      </c>
      <c r="K6074">
        <v>0</v>
      </c>
    </row>
    <row r="6075" spans="1:11">
      <c r="A6075" t="s">
        <v>22135</v>
      </c>
      <c r="B6075" t="s">
        <v>58</v>
      </c>
      <c r="C6075">
        <v>101165</v>
      </c>
      <c r="D6075" t="s">
        <v>2610</v>
      </c>
      <c r="E6075" t="s">
        <v>10</v>
      </c>
      <c r="F6075">
        <v>1048.42</v>
      </c>
      <c r="G6075">
        <v>1090.8800000000001</v>
      </c>
      <c r="J6075">
        <v>0</v>
      </c>
      <c r="K6075">
        <v>0</v>
      </c>
    </row>
    <row r="6076" spans="1:11">
      <c r="A6076" t="s">
        <v>22136</v>
      </c>
      <c r="B6076" t="s">
        <v>58</v>
      </c>
      <c r="C6076">
        <v>101163</v>
      </c>
      <c r="D6076" t="s">
        <v>5291</v>
      </c>
      <c r="E6076" t="s">
        <v>9</v>
      </c>
      <c r="F6076">
        <v>716.38</v>
      </c>
      <c r="G6076">
        <v>733.23</v>
      </c>
      <c r="J6076">
        <v>0</v>
      </c>
      <c r="K6076">
        <v>0</v>
      </c>
    </row>
    <row r="6077" spans="1:11">
      <c r="A6077" t="s">
        <v>22137</v>
      </c>
      <c r="B6077" t="s">
        <v>58</v>
      </c>
      <c r="C6077">
        <v>101164</v>
      </c>
      <c r="D6077" t="s">
        <v>5292</v>
      </c>
      <c r="E6077" t="s">
        <v>9</v>
      </c>
      <c r="F6077">
        <v>726.24</v>
      </c>
      <c r="G6077">
        <v>743.18</v>
      </c>
      <c r="J6077">
        <v>0</v>
      </c>
      <c r="K6077">
        <v>0</v>
      </c>
    </row>
    <row r="6078" spans="1:11">
      <c r="A6078" t="s">
        <v>22138</v>
      </c>
      <c r="B6078" t="s">
        <v>58</v>
      </c>
      <c r="C6078">
        <v>101162</v>
      </c>
      <c r="D6078" t="s">
        <v>5277</v>
      </c>
      <c r="E6078" t="s">
        <v>9</v>
      </c>
      <c r="F6078">
        <v>167.32</v>
      </c>
      <c r="G6078">
        <v>176.35</v>
      </c>
      <c r="J6078">
        <v>0</v>
      </c>
      <c r="K6078">
        <v>0</v>
      </c>
    </row>
    <row r="6079" spans="1:11">
      <c r="A6079" t="s">
        <v>22139</v>
      </c>
      <c r="B6079" t="s">
        <v>58</v>
      </c>
      <c r="C6079">
        <v>101161</v>
      </c>
      <c r="D6079" t="s">
        <v>5290</v>
      </c>
      <c r="E6079" t="s">
        <v>9</v>
      </c>
      <c r="F6079">
        <v>240.51</v>
      </c>
      <c r="G6079">
        <v>248.77</v>
      </c>
      <c r="J6079">
        <v>0</v>
      </c>
      <c r="K6079">
        <v>0</v>
      </c>
    </row>
    <row r="6080" spans="1:11">
      <c r="A6080" t="s">
        <v>22140</v>
      </c>
      <c r="B6080" t="s">
        <v>58</v>
      </c>
      <c r="C6080">
        <v>101160</v>
      </c>
      <c r="D6080" t="s">
        <v>14709</v>
      </c>
      <c r="E6080" t="s">
        <v>9</v>
      </c>
      <c r="F6080">
        <v>0</v>
      </c>
      <c r="G6080">
        <v>0</v>
      </c>
    </row>
    <row r="6081" spans="1:11">
      <c r="A6081" t="s">
        <v>22141</v>
      </c>
      <c r="B6081" t="s">
        <v>58</v>
      </c>
      <c r="C6081">
        <v>101159</v>
      </c>
      <c r="D6081" t="s">
        <v>5225</v>
      </c>
      <c r="E6081" t="s">
        <v>9</v>
      </c>
      <c r="F6081">
        <v>145.56</v>
      </c>
      <c r="G6081">
        <v>153.62</v>
      </c>
      <c r="J6081">
        <v>0</v>
      </c>
      <c r="K6081">
        <v>0</v>
      </c>
    </row>
    <row r="6082" spans="1:11">
      <c r="A6082" t="s">
        <v>22142</v>
      </c>
      <c r="B6082" t="s">
        <v>58</v>
      </c>
      <c r="C6082">
        <v>101154</v>
      </c>
      <c r="D6082" t="s">
        <v>5322</v>
      </c>
      <c r="E6082" t="s">
        <v>9</v>
      </c>
      <c r="F6082">
        <v>135.13999999999999</v>
      </c>
      <c r="G6082">
        <v>138.53</v>
      </c>
      <c r="J6082">
        <v>0</v>
      </c>
      <c r="K6082">
        <v>0</v>
      </c>
    </row>
    <row r="6083" spans="1:11">
      <c r="A6083" t="s">
        <v>22143</v>
      </c>
      <c r="B6083" t="s">
        <v>58</v>
      </c>
      <c r="C6083">
        <v>101155</v>
      </c>
      <c r="D6083" t="s">
        <v>5323</v>
      </c>
      <c r="E6083" t="s">
        <v>9</v>
      </c>
      <c r="F6083">
        <v>189.72</v>
      </c>
      <c r="G6083">
        <v>194.19</v>
      </c>
      <c r="J6083">
        <v>0</v>
      </c>
      <c r="K6083">
        <v>0</v>
      </c>
    </row>
    <row r="6084" spans="1:11">
      <c r="A6084" t="s">
        <v>22144</v>
      </c>
      <c r="B6084" t="s">
        <v>58</v>
      </c>
      <c r="C6084">
        <v>101156</v>
      </c>
      <c r="D6084" t="s">
        <v>5324</v>
      </c>
      <c r="E6084" t="s">
        <v>9</v>
      </c>
      <c r="F6084">
        <v>277.52</v>
      </c>
      <c r="G6084">
        <v>283.54000000000002</v>
      </c>
      <c r="J6084">
        <v>0</v>
      </c>
      <c r="K6084">
        <v>0</v>
      </c>
    </row>
    <row r="6085" spans="1:11">
      <c r="A6085" t="s">
        <v>22145</v>
      </c>
      <c r="B6085" t="s">
        <v>58</v>
      </c>
      <c r="C6085">
        <v>101158</v>
      </c>
      <c r="D6085" t="s">
        <v>5276</v>
      </c>
      <c r="E6085" t="s">
        <v>9</v>
      </c>
      <c r="F6085">
        <v>84.97</v>
      </c>
      <c r="G6085">
        <v>87.23</v>
      </c>
      <c r="J6085">
        <v>0</v>
      </c>
      <c r="K6085">
        <v>0</v>
      </c>
    </row>
    <row r="6086" spans="1:11">
      <c r="A6086" t="s">
        <v>22146</v>
      </c>
      <c r="B6086" t="s">
        <v>58</v>
      </c>
      <c r="C6086">
        <v>101157</v>
      </c>
      <c r="D6086" t="s">
        <v>5275</v>
      </c>
      <c r="E6086" t="s">
        <v>9</v>
      </c>
      <c r="F6086">
        <v>65.5</v>
      </c>
      <c r="G6086">
        <v>67.430000000000007</v>
      </c>
      <c r="J6086">
        <v>0</v>
      </c>
      <c r="K6086">
        <v>0</v>
      </c>
    </row>
    <row r="6087" spans="1:11">
      <c r="A6087" t="s">
        <v>22147</v>
      </c>
      <c r="B6087" t="s">
        <v>58</v>
      </c>
      <c r="C6087">
        <v>87382</v>
      </c>
      <c r="D6087" t="s">
        <v>6169</v>
      </c>
      <c r="E6087" t="s">
        <v>10</v>
      </c>
      <c r="F6087">
        <v>1746.28</v>
      </c>
      <c r="G6087">
        <v>1758.64</v>
      </c>
      <c r="J6087">
        <v>0</v>
      </c>
      <c r="K6087">
        <v>0</v>
      </c>
    </row>
    <row r="6088" spans="1:11">
      <c r="A6088" t="s">
        <v>22148</v>
      </c>
      <c r="B6088" t="s">
        <v>58</v>
      </c>
      <c r="C6088">
        <v>87383</v>
      </c>
      <c r="D6088" t="s">
        <v>6170</v>
      </c>
      <c r="E6088" t="s">
        <v>10</v>
      </c>
      <c r="F6088">
        <v>1732.16</v>
      </c>
      <c r="G6088">
        <v>1741.86</v>
      </c>
      <c r="J6088">
        <v>0</v>
      </c>
      <c r="K6088">
        <v>0</v>
      </c>
    </row>
    <row r="6089" spans="1:11">
      <c r="A6089" t="s">
        <v>22149</v>
      </c>
      <c r="B6089" t="s">
        <v>58</v>
      </c>
      <c r="C6089">
        <v>87384</v>
      </c>
      <c r="D6089" t="s">
        <v>6171</v>
      </c>
      <c r="E6089" t="s">
        <v>10</v>
      </c>
      <c r="F6089">
        <v>1714.49</v>
      </c>
      <c r="G6089">
        <v>1721.63</v>
      </c>
      <c r="J6089">
        <v>0</v>
      </c>
      <c r="K6089">
        <v>0</v>
      </c>
    </row>
    <row r="6090" spans="1:11">
      <c r="A6090" t="s">
        <v>22150</v>
      </c>
      <c r="B6090" t="s">
        <v>58</v>
      </c>
      <c r="C6090">
        <v>87398</v>
      </c>
      <c r="D6090" t="s">
        <v>6184</v>
      </c>
      <c r="E6090" t="s">
        <v>10</v>
      </c>
      <c r="F6090">
        <v>2002.1</v>
      </c>
      <c r="G6090">
        <v>2031.31</v>
      </c>
      <c r="J6090">
        <v>0</v>
      </c>
      <c r="K6090">
        <v>0</v>
      </c>
    </row>
    <row r="6091" spans="1:11">
      <c r="A6091" t="s">
        <v>22151</v>
      </c>
      <c r="B6091" t="s">
        <v>58</v>
      </c>
      <c r="C6091">
        <v>87395</v>
      </c>
      <c r="D6091" t="s">
        <v>6181</v>
      </c>
      <c r="E6091" t="s">
        <v>10</v>
      </c>
      <c r="F6091">
        <v>3376.87</v>
      </c>
      <c r="G6091">
        <v>3393</v>
      </c>
      <c r="J6091">
        <v>0</v>
      </c>
      <c r="K6091">
        <v>0</v>
      </c>
    </row>
    <row r="6092" spans="1:11">
      <c r="A6092" t="s">
        <v>22152</v>
      </c>
      <c r="B6092" t="s">
        <v>58</v>
      </c>
      <c r="C6092">
        <v>87396</v>
      </c>
      <c r="D6092" t="s">
        <v>6182</v>
      </c>
      <c r="E6092" t="s">
        <v>10</v>
      </c>
      <c r="F6092">
        <v>3385.06</v>
      </c>
      <c r="G6092">
        <v>3398.13</v>
      </c>
      <c r="J6092">
        <v>0</v>
      </c>
      <c r="K6092">
        <v>0</v>
      </c>
    </row>
    <row r="6093" spans="1:11">
      <c r="A6093" t="s">
        <v>22153</v>
      </c>
      <c r="B6093" t="s">
        <v>58</v>
      </c>
      <c r="C6093">
        <v>87397</v>
      </c>
      <c r="D6093" t="s">
        <v>6183</v>
      </c>
      <c r="E6093" t="s">
        <v>10</v>
      </c>
      <c r="F6093">
        <v>3394.9</v>
      </c>
      <c r="G6093">
        <v>3405.18</v>
      </c>
      <c r="J6093">
        <v>0</v>
      </c>
      <c r="K6093">
        <v>0</v>
      </c>
    </row>
    <row r="6094" spans="1:11">
      <c r="A6094" t="s">
        <v>22154</v>
      </c>
      <c r="B6094" t="s">
        <v>58</v>
      </c>
      <c r="C6094">
        <v>87402</v>
      </c>
      <c r="D6094" t="s">
        <v>6187</v>
      </c>
      <c r="E6094" t="s">
        <v>10</v>
      </c>
      <c r="F6094">
        <v>3700.31</v>
      </c>
      <c r="G6094">
        <v>3736.92</v>
      </c>
      <c r="J6094">
        <v>0</v>
      </c>
      <c r="K6094">
        <v>0</v>
      </c>
    </row>
    <row r="6095" spans="1:11">
      <c r="A6095" t="s">
        <v>22155</v>
      </c>
      <c r="B6095" t="s">
        <v>58</v>
      </c>
      <c r="C6095">
        <v>87391</v>
      </c>
      <c r="D6095" t="s">
        <v>6178</v>
      </c>
      <c r="E6095" t="s">
        <v>10</v>
      </c>
      <c r="F6095">
        <v>5331.84</v>
      </c>
      <c r="G6095">
        <v>5347.97</v>
      </c>
      <c r="J6095">
        <v>0</v>
      </c>
      <c r="K6095">
        <v>0</v>
      </c>
    </row>
    <row r="6096" spans="1:11">
      <c r="A6096" t="s">
        <v>22156</v>
      </c>
      <c r="B6096" t="s">
        <v>58</v>
      </c>
      <c r="C6096">
        <v>87393</v>
      </c>
      <c r="D6096" t="s">
        <v>6179</v>
      </c>
      <c r="E6096" t="s">
        <v>10</v>
      </c>
      <c r="F6096">
        <v>5366.29</v>
      </c>
      <c r="G6096">
        <v>5379.36</v>
      </c>
      <c r="J6096">
        <v>0</v>
      </c>
      <c r="K6096">
        <v>0</v>
      </c>
    </row>
    <row r="6097" spans="1:11">
      <c r="A6097" t="s">
        <v>22157</v>
      </c>
      <c r="B6097" t="s">
        <v>58</v>
      </c>
      <c r="C6097">
        <v>87394</v>
      </c>
      <c r="D6097" t="s">
        <v>6180</v>
      </c>
      <c r="E6097" t="s">
        <v>10</v>
      </c>
      <c r="F6097">
        <v>5401.21</v>
      </c>
      <c r="G6097">
        <v>5411.49</v>
      </c>
      <c r="J6097">
        <v>0</v>
      </c>
      <c r="K6097">
        <v>0</v>
      </c>
    </row>
    <row r="6098" spans="1:11">
      <c r="A6098" t="s">
        <v>22158</v>
      </c>
      <c r="B6098" t="s">
        <v>58</v>
      </c>
      <c r="C6098">
        <v>87401</v>
      </c>
      <c r="D6098" t="s">
        <v>6186</v>
      </c>
      <c r="E6098" t="s">
        <v>10</v>
      </c>
      <c r="F6098">
        <v>5695.31</v>
      </c>
      <c r="G6098">
        <v>5731.92</v>
      </c>
      <c r="J6098">
        <v>0</v>
      </c>
      <c r="K6098">
        <v>0</v>
      </c>
    </row>
    <row r="6099" spans="1:11">
      <c r="A6099" t="s">
        <v>22159</v>
      </c>
      <c r="B6099" t="s">
        <v>58</v>
      </c>
      <c r="C6099">
        <v>87407</v>
      </c>
      <c r="D6099" t="s">
        <v>6190</v>
      </c>
      <c r="E6099" t="s">
        <v>10</v>
      </c>
      <c r="F6099">
        <v>1779.83</v>
      </c>
      <c r="G6099">
        <v>1791.57</v>
      </c>
      <c r="J6099">
        <v>0</v>
      </c>
      <c r="K6099">
        <v>0</v>
      </c>
    </row>
    <row r="6100" spans="1:11">
      <c r="A6100" t="s">
        <v>22160</v>
      </c>
      <c r="B6100" t="s">
        <v>58</v>
      </c>
      <c r="C6100">
        <v>87408</v>
      </c>
      <c r="D6100" t="s">
        <v>6191</v>
      </c>
      <c r="E6100" t="s">
        <v>10</v>
      </c>
      <c r="F6100">
        <v>1756.61</v>
      </c>
      <c r="G6100">
        <v>1765.41</v>
      </c>
      <c r="J6100">
        <v>0</v>
      </c>
      <c r="K6100">
        <v>0</v>
      </c>
    </row>
    <row r="6101" spans="1:11">
      <c r="A6101" t="s">
        <v>22161</v>
      </c>
      <c r="B6101" t="s">
        <v>58</v>
      </c>
      <c r="C6101">
        <v>87404</v>
      </c>
      <c r="D6101" t="s">
        <v>6188</v>
      </c>
      <c r="E6101" t="s">
        <v>10</v>
      </c>
      <c r="F6101">
        <v>4993.32</v>
      </c>
      <c r="G6101">
        <v>5010.72</v>
      </c>
      <c r="J6101">
        <v>0</v>
      </c>
      <c r="K6101">
        <v>0</v>
      </c>
    </row>
    <row r="6102" spans="1:11">
      <c r="A6102" t="s">
        <v>22162</v>
      </c>
      <c r="B6102" t="s">
        <v>58</v>
      </c>
      <c r="C6102">
        <v>87405</v>
      </c>
      <c r="D6102" t="s">
        <v>6189</v>
      </c>
      <c r="E6102" t="s">
        <v>10</v>
      </c>
      <c r="F6102">
        <v>4987.57</v>
      </c>
      <c r="G6102">
        <v>5000.6099999999997</v>
      </c>
      <c r="J6102">
        <v>0</v>
      </c>
      <c r="K6102">
        <v>0</v>
      </c>
    </row>
    <row r="6103" spans="1:11">
      <c r="A6103" t="s">
        <v>22163</v>
      </c>
      <c r="B6103" t="s">
        <v>58</v>
      </c>
      <c r="C6103">
        <v>87388</v>
      </c>
      <c r="D6103" t="s">
        <v>6175</v>
      </c>
      <c r="E6103" t="s">
        <v>10</v>
      </c>
      <c r="F6103">
        <v>4785.75</v>
      </c>
      <c r="G6103">
        <v>4798.1899999999996</v>
      </c>
      <c r="J6103">
        <v>0</v>
      </c>
      <c r="K6103">
        <v>0</v>
      </c>
    </row>
    <row r="6104" spans="1:11">
      <c r="A6104" t="s">
        <v>22164</v>
      </c>
      <c r="B6104" t="s">
        <v>58</v>
      </c>
      <c r="C6104">
        <v>87389</v>
      </c>
      <c r="D6104" t="s">
        <v>6176</v>
      </c>
      <c r="E6104" t="s">
        <v>10</v>
      </c>
      <c r="F6104">
        <v>4792.59</v>
      </c>
      <c r="G6104">
        <v>4802.21</v>
      </c>
      <c r="J6104">
        <v>0</v>
      </c>
      <c r="K6104">
        <v>0</v>
      </c>
    </row>
    <row r="6105" spans="1:11">
      <c r="A6105" t="s">
        <v>22165</v>
      </c>
      <c r="B6105" t="s">
        <v>58</v>
      </c>
      <c r="C6105">
        <v>87390</v>
      </c>
      <c r="D6105" t="s">
        <v>6177</v>
      </c>
      <c r="E6105" t="s">
        <v>10</v>
      </c>
      <c r="F6105">
        <v>4806.62</v>
      </c>
      <c r="G6105">
        <v>4813.76</v>
      </c>
      <c r="J6105">
        <v>0</v>
      </c>
      <c r="K6105">
        <v>0</v>
      </c>
    </row>
    <row r="6106" spans="1:11">
      <c r="A6106" t="s">
        <v>22166</v>
      </c>
      <c r="B6106" t="s">
        <v>58</v>
      </c>
      <c r="C6106">
        <v>87385</v>
      </c>
      <c r="D6106" t="s">
        <v>6172</v>
      </c>
      <c r="E6106" t="s">
        <v>10</v>
      </c>
      <c r="F6106">
        <v>2044.06</v>
      </c>
      <c r="G6106">
        <v>2058.8000000000002</v>
      </c>
      <c r="J6106">
        <v>0</v>
      </c>
      <c r="K6106">
        <v>0</v>
      </c>
    </row>
    <row r="6107" spans="1:11">
      <c r="A6107" t="s">
        <v>22167</v>
      </c>
      <c r="B6107" t="s">
        <v>58</v>
      </c>
      <c r="C6107">
        <v>87386</v>
      </c>
      <c r="D6107" t="s">
        <v>6173</v>
      </c>
      <c r="E6107" t="s">
        <v>10</v>
      </c>
      <c r="F6107">
        <v>2021.67</v>
      </c>
      <c r="G6107">
        <v>2032.8</v>
      </c>
      <c r="J6107">
        <v>0</v>
      </c>
      <c r="K6107">
        <v>0</v>
      </c>
    </row>
    <row r="6108" spans="1:11">
      <c r="A6108" t="s">
        <v>22168</v>
      </c>
      <c r="B6108" t="s">
        <v>58</v>
      </c>
      <c r="C6108">
        <v>87387</v>
      </c>
      <c r="D6108" t="s">
        <v>6174</v>
      </c>
      <c r="E6108" t="s">
        <v>10</v>
      </c>
      <c r="F6108">
        <v>2005.26</v>
      </c>
      <c r="G6108">
        <v>2013.62</v>
      </c>
      <c r="J6108">
        <v>0</v>
      </c>
      <c r="K6108">
        <v>0</v>
      </c>
    </row>
    <row r="6109" spans="1:11">
      <c r="A6109" t="s">
        <v>22169</v>
      </c>
      <c r="B6109" t="s">
        <v>58</v>
      </c>
      <c r="C6109">
        <v>87399</v>
      </c>
      <c r="D6109" t="s">
        <v>6185</v>
      </c>
      <c r="E6109" t="s">
        <v>10</v>
      </c>
      <c r="F6109">
        <v>2301.8200000000002</v>
      </c>
      <c r="G6109">
        <v>2333.21</v>
      </c>
      <c r="J6109">
        <v>0</v>
      </c>
      <c r="K6109">
        <v>0</v>
      </c>
    </row>
    <row r="6110" spans="1:11">
      <c r="A6110" t="s">
        <v>22170</v>
      </c>
      <c r="B6110" t="s">
        <v>58</v>
      </c>
      <c r="C6110">
        <v>88627</v>
      </c>
      <c r="D6110" t="s">
        <v>6194</v>
      </c>
      <c r="E6110" t="s">
        <v>10</v>
      </c>
      <c r="F6110">
        <v>627.82000000000005</v>
      </c>
      <c r="G6110">
        <v>648.19000000000005</v>
      </c>
      <c r="J6110">
        <v>0</v>
      </c>
      <c r="K6110">
        <v>0</v>
      </c>
    </row>
    <row r="6111" spans="1:11">
      <c r="A6111" t="s">
        <v>22171</v>
      </c>
      <c r="B6111" t="s">
        <v>58</v>
      </c>
      <c r="C6111">
        <v>100463</v>
      </c>
      <c r="D6111" t="s">
        <v>14710</v>
      </c>
      <c r="E6111" t="s">
        <v>10</v>
      </c>
      <c r="F6111">
        <v>0</v>
      </c>
      <c r="G6111">
        <v>0</v>
      </c>
    </row>
    <row r="6112" spans="1:11">
      <c r="A6112" t="s">
        <v>22172</v>
      </c>
      <c r="B6112" t="s">
        <v>58</v>
      </c>
      <c r="C6112">
        <v>88626</v>
      </c>
      <c r="D6112" t="s">
        <v>6193</v>
      </c>
      <c r="E6112" t="s">
        <v>10</v>
      </c>
      <c r="F6112">
        <v>501.87</v>
      </c>
      <c r="G6112">
        <v>512.62</v>
      </c>
      <c r="J6112">
        <v>0</v>
      </c>
      <c r="K6112">
        <v>0</v>
      </c>
    </row>
    <row r="6113" spans="1:11">
      <c r="A6113" t="s">
        <v>22173</v>
      </c>
      <c r="B6113" t="s">
        <v>58</v>
      </c>
      <c r="C6113">
        <v>100488</v>
      </c>
      <c r="D6113" t="s">
        <v>6217</v>
      </c>
      <c r="E6113" t="s">
        <v>10</v>
      </c>
      <c r="F6113">
        <v>485.39</v>
      </c>
      <c r="G6113">
        <v>494.07</v>
      </c>
      <c r="J6113">
        <v>0</v>
      </c>
      <c r="K6113">
        <v>0</v>
      </c>
    </row>
    <row r="6114" spans="1:11">
      <c r="A6114" t="s">
        <v>22174</v>
      </c>
      <c r="B6114" t="s">
        <v>58</v>
      </c>
      <c r="C6114">
        <v>100464</v>
      </c>
      <c r="D6114" t="s">
        <v>14711</v>
      </c>
      <c r="E6114" t="s">
        <v>10</v>
      </c>
      <c r="F6114">
        <v>542.36</v>
      </c>
      <c r="G6114">
        <v>557.1</v>
      </c>
      <c r="J6114">
        <v>0</v>
      </c>
      <c r="K6114">
        <v>0</v>
      </c>
    </row>
    <row r="6115" spans="1:11">
      <c r="A6115" t="s">
        <v>22175</v>
      </c>
      <c r="B6115" t="s">
        <v>58</v>
      </c>
      <c r="C6115">
        <v>100465</v>
      </c>
      <c r="D6115" t="s">
        <v>14712</v>
      </c>
      <c r="E6115" t="s">
        <v>10</v>
      </c>
      <c r="F6115">
        <v>487.01</v>
      </c>
      <c r="G6115">
        <v>496.73</v>
      </c>
      <c r="J6115">
        <v>0</v>
      </c>
      <c r="K6115">
        <v>0</v>
      </c>
    </row>
    <row r="6116" spans="1:11">
      <c r="A6116" t="s">
        <v>22176</v>
      </c>
      <c r="B6116" t="s">
        <v>58</v>
      </c>
      <c r="C6116">
        <v>100466</v>
      </c>
      <c r="D6116" t="s">
        <v>14713</v>
      </c>
      <c r="E6116" t="s">
        <v>10</v>
      </c>
      <c r="F6116">
        <v>458.26</v>
      </c>
      <c r="G6116">
        <v>465.25</v>
      </c>
      <c r="J6116">
        <v>0</v>
      </c>
      <c r="K6116">
        <v>0</v>
      </c>
    </row>
    <row r="6117" spans="1:11">
      <c r="A6117" t="s">
        <v>22177</v>
      </c>
      <c r="B6117" t="s">
        <v>58</v>
      </c>
      <c r="C6117">
        <v>87368</v>
      </c>
      <c r="D6117" t="s">
        <v>6155</v>
      </c>
      <c r="E6117" t="s">
        <v>10</v>
      </c>
      <c r="F6117">
        <v>681</v>
      </c>
      <c r="G6117">
        <v>707.26</v>
      </c>
      <c r="J6117">
        <v>0</v>
      </c>
      <c r="K6117">
        <v>0</v>
      </c>
    </row>
    <row r="6118" spans="1:11">
      <c r="A6118" t="s">
        <v>22178</v>
      </c>
      <c r="B6118" t="s">
        <v>58</v>
      </c>
      <c r="C6118">
        <v>100450</v>
      </c>
      <c r="D6118" t="s">
        <v>7044</v>
      </c>
      <c r="E6118" t="s">
        <v>10</v>
      </c>
      <c r="F6118">
        <v>0</v>
      </c>
      <c r="G6118">
        <v>0</v>
      </c>
    </row>
    <row r="6119" spans="1:11">
      <c r="A6119" t="s">
        <v>22179</v>
      </c>
      <c r="B6119" t="s">
        <v>58</v>
      </c>
      <c r="C6119">
        <v>87289</v>
      </c>
      <c r="D6119" t="s">
        <v>6088</v>
      </c>
      <c r="E6119" t="s">
        <v>10</v>
      </c>
      <c r="F6119">
        <v>520.61</v>
      </c>
      <c r="G6119">
        <v>534.1</v>
      </c>
      <c r="J6119">
        <v>0</v>
      </c>
      <c r="K6119">
        <v>0</v>
      </c>
    </row>
    <row r="6120" spans="1:11">
      <c r="A6120" t="s">
        <v>22180</v>
      </c>
      <c r="B6120" t="s">
        <v>58</v>
      </c>
      <c r="C6120">
        <v>87290</v>
      </c>
      <c r="D6120" t="s">
        <v>6089</v>
      </c>
      <c r="E6120" t="s">
        <v>10</v>
      </c>
      <c r="F6120">
        <v>502.54</v>
      </c>
      <c r="G6120">
        <v>513.75</v>
      </c>
      <c r="J6120">
        <v>0</v>
      </c>
      <c r="K6120">
        <v>0</v>
      </c>
    </row>
    <row r="6121" spans="1:11">
      <c r="A6121" t="s">
        <v>22181</v>
      </c>
      <c r="B6121" t="s">
        <v>58</v>
      </c>
      <c r="C6121">
        <v>87333</v>
      </c>
      <c r="D6121" t="s">
        <v>6120</v>
      </c>
      <c r="E6121" t="s">
        <v>10</v>
      </c>
      <c r="F6121">
        <v>531.28</v>
      </c>
      <c r="G6121">
        <v>546.12</v>
      </c>
      <c r="J6121">
        <v>0</v>
      </c>
      <c r="K6121">
        <v>0</v>
      </c>
    </row>
    <row r="6122" spans="1:11">
      <c r="A6122" t="s">
        <v>22182</v>
      </c>
      <c r="B6122" t="s">
        <v>58</v>
      </c>
      <c r="C6122">
        <v>87334</v>
      </c>
      <c r="D6122" t="s">
        <v>6121</v>
      </c>
      <c r="E6122" t="s">
        <v>10</v>
      </c>
      <c r="F6122">
        <v>477.09</v>
      </c>
      <c r="G6122">
        <v>487.02</v>
      </c>
      <c r="J6122">
        <v>0</v>
      </c>
      <c r="K6122">
        <v>0</v>
      </c>
    </row>
    <row r="6123" spans="1:11">
      <c r="A6123" t="s">
        <v>22183</v>
      </c>
      <c r="B6123" t="s">
        <v>58</v>
      </c>
      <c r="C6123">
        <v>105515</v>
      </c>
      <c r="D6123" t="s">
        <v>6222</v>
      </c>
      <c r="E6123" t="s">
        <v>10</v>
      </c>
      <c r="F6123">
        <v>766.84</v>
      </c>
      <c r="G6123">
        <v>787.06</v>
      </c>
      <c r="J6123">
        <v>0</v>
      </c>
      <c r="K6123">
        <v>0</v>
      </c>
    </row>
    <row r="6124" spans="1:11">
      <c r="A6124" t="s">
        <v>22184</v>
      </c>
      <c r="B6124" t="s">
        <v>58</v>
      </c>
      <c r="C6124">
        <v>87367</v>
      </c>
      <c r="D6124" t="s">
        <v>6154</v>
      </c>
      <c r="E6124" t="s">
        <v>10</v>
      </c>
      <c r="F6124">
        <v>690.7</v>
      </c>
      <c r="G6124">
        <v>716.76</v>
      </c>
      <c r="J6124">
        <v>0</v>
      </c>
      <c r="K6124">
        <v>0</v>
      </c>
    </row>
    <row r="6125" spans="1:11">
      <c r="A6125" t="s">
        <v>22185</v>
      </c>
      <c r="B6125" t="s">
        <v>58</v>
      </c>
      <c r="C6125">
        <v>100449</v>
      </c>
      <c r="D6125" t="s">
        <v>7045</v>
      </c>
      <c r="E6125" t="s">
        <v>10</v>
      </c>
      <c r="F6125">
        <v>0</v>
      </c>
      <c r="G6125">
        <v>0</v>
      </c>
    </row>
    <row r="6126" spans="1:11">
      <c r="A6126" t="s">
        <v>22186</v>
      </c>
      <c r="B6126" t="s">
        <v>58</v>
      </c>
      <c r="C6126">
        <v>87286</v>
      </c>
      <c r="D6126" t="s">
        <v>6086</v>
      </c>
      <c r="E6126" t="s">
        <v>10</v>
      </c>
      <c r="F6126">
        <v>538.66</v>
      </c>
      <c r="G6126">
        <v>552.96</v>
      </c>
      <c r="J6126">
        <v>0</v>
      </c>
      <c r="K6126">
        <v>0</v>
      </c>
    </row>
    <row r="6127" spans="1:11">
      <c r="A6127" t="s">
        <v>22187</v>
      </c>
      <c r="B6127" t="s">
        <v>58</v>
      </c>
      <c r="C6127">
        <v>87287</v>
      </c>
      <c r="D6127" t="s">
        <v>6087</v>
      </c>
      <c r="E6127" t="s">
        <v>10</v>
      </c>
      <c r="F6127">
        <v>506.17</v>
      </c>
      <c r="G6127">
        <v>516.64</v>
      </c>
      <c r="J6127">
        <v>0</v>
      </c>
      <c r="K6127">
        <v>0</v>
      </c>
    </row>
    <row r="6128" spans="1:11">
      <c r="A6128" t="s">
        <v>22188</v>
      </c>
      <c r="B6128" t="s">
        <v>58</v>
      </c>
      <c r="C6128">
        <v>87331</v>
      </c>
      <c r="D6128" t="s">
        <v>6118</v>
      </c>
      <c r="E6128" t="s">
        <v>10</v>
      </c>
      <c r="F6128">
        <v>571.16999999999996</v>
      </c>
      <c r="G6128">
        <v>588.34</v>
      </c>
      <c r="J6128">
        <v>0</v>
      </c>
      <c r="K6128">
        <v>0</v>
      </c>
    </row>
    <row r="6129" spans="1:11">
      <c r="A6129" t="s">
        <v>22189</v>
      </c>
      <c r="B6129" t="s">
        <v>58</v>
      </c>
      <c r="C6129">
        <v>87332</v>
      </c>
      <c r="D6129" t="s">
        <v>6119</v>
      </c>
      <c r="E6129" t="s">
        <v>10</v>
      </c>
      <c r="F6129">
        <v>482.81</v>
      </c>
      <c r="G6129">
        <v>492.06</v>
      </c>
      <c r="J6129">
        <v>0</v>
      </c>
      <c r="K6129">
        <v>0</v>
      </c>
    </row>
    <row r="6130" spans="1:11">
      <c r="A6130" t="s">
        <v>22190</v>
      </c>
      <c r="B6130" t="s">
        <v>58</v>
      </c>
      <c r="C6130">
        <v>87369</v>
      </c>
      <c r="D6130" t="s">
        <v>6156</v>
      </c>
      <c r="E6130" t="s">
        <v>10</v>
      </c>
      <c r="F6130">
        <v>694.29</v>
      </c>
      <c r="G6130">
        <v>720.04</v>
      </c>
      <c r="J6130">
        <v>0</v>
      </c>
      <c r="K6130">
        <v>0</v>
      </c>
    </row>
    <row r="6131" spans="1:11">
      <c r="A6131" t="s">
        <v>22191</v>
      </c>
      <c r="B6131" t="s">
        <v>58</v>
      </c>
      <c r="C6131">
        <v>100451</v>
      </c>
      <c r="D6131" t="s">
        <v>7046</v>
      </c>
      <c r="E6131" t="s">
        <v>10</v>
      </c>
      <c r="F6131">
        <v>0</v>
      </c>
      <c r="G6131">
        <v>0</v>
      </c>
    </row>
    <row r="6132" spans="1:11">
      <c r="A6132" t="s">
        <v>22192</v>
      </c>
      <c r="B6132" t="s">
        <v>58</v>
      </c>
      <c r="C6132">
        <v>87292</v>
      </c>
      <c r="D6132" t="s">
        <v>6090</v>
      </c>
      <c r="E6132" t="s">
        <v>10</v>
      </c>
      <c r="F6132">
        <v>528.76</v>
      </c>
      <c r="G6132">
        <v>541.23</v>
      </c>
      <c r="J6132">
        <v>0</v>
      </c>
      <c r="K6132">
        <v>0</v>
      </c>
    </row>
    <row r="6133" spans="1:11">
      <c r="A6133" t="s">
        <v>22193</v>
      </c>
      <c r="B6133" t="s">
        <v>58</v>
      </c>
      <c r="C6133">
        <v>87335</v>
      </c>
      <c r="D6133" t="s">
        <v>6122</v>
      </c>
      <c r="E6133" t="s">
        <v>10</v>
      </c>
      <c r="F6133">
        <v>520.04999999999995</v>
      </c>
      <c r="G6133">
        <v>533.79</v>
      </c>
      <c r="J6133">
        <v>0</v>
      </c>
      <c r="K6133">
        <v>0</v>
      </c>
    </row>
    <row r="6134" spans="1:11">
      <c r="A6134" t="s">
        <v>22194</v>
      </c>
      <c r="B6134" t="s">
        <v>58</v>
      </c>
      <c r="C6134">
        <v>87336</v>
      </c>
      <c r="D6134" t="s">
        <v>6123</v>
      </c>
      <c r="E6134" t="s">
        <v>10</v>
      </c>
      <c r="F6134">
        <v>491.85</v>
      </c>
      <c r="G6134">
        <v>501.37</v>
      </c>
      <c r="J6134">
        <v>0</v>
      </c>
      <c r="K6134">
        <v>0</v>
      </c>
    </row>
    <row r="6135" spans="1:11">
      <c r="A6135" t="s">
        <v>22195</v>
      </c>
      <c r="B6135" t="s">
        <v>58</v>
      </c>
      <c r="C6135">
        <v>87370</v>
      </c>
      <c r="D6135" t="s">
        <v>6157</v>
      </c>
      <c r="E6135" t="s">
        <v>10</v>
      </c>
      <c r="F6135">
        <v>673.67</v>
      </c>
      <c r="G6135">
        <v>699.58</v>
      </c>
      <c r="J6135">
        <v>0</v>
      </c>
      <c r="K6135">
        <v>0</v>
      </c>
    </row>
    <row r="6136" spans="1:11">
      <c r="A6136" t="s">
        <v>22196</v>
      </c>
      <c r="B6136" t="s">
        <v>58</v>
      </c>
      <c r="C6136">
        <v>100452</v>
      </c>
      <c r="D6136" t="s">
        <v>7047</v>
      </c>
      <c r="E6136" t="s">
        <v>10</v>
      </c>
      <c r="F6136">
        <v>0</v>
      </c>
      <c r="G6136">
        <v>0</v>
      </c>
    </row>
    <row r="6137" spans="1:11">
      <c r="A6137" t="s">
        <v>22197</v>
      </c>
      <c r="B6137" t="s">
        <v>58</v>
      </c>
      <c r="C6137">
        <v>88715</v>
      </c>
      <c r="D6137" t="s">
        <v>6199</v>
      </c>
      <c r="E6137" t="s">
        <v>10</v>
      </c>
      <c r="F6137">
        <v>498.7</v>
      </c>
      <c r="G6137">
        <v>510.5</v>
      </c>
      <c r="J6137">
        <v>0</v>
      </c>
      <c r="K6137">
        <v>0</v>
      </c>
    </row>
    <row r="6138" spans="1:11">
      <c r="A6138" t="s">
        <v>22198</v>
      </c>
      <c r="B6138" t="s">
        <v>58</v>
      </c>
      <c r="C6138">
        <v>87294</v>
      </c>
      <c r="D6138" t="s">
        <v>6091</v>
      </c>
      <c r="E6138" t="s">
        <v>10</v>
      </c>
      <c r="F6138">
        <v>504.55</v>
      </c>
      <c r="G6138">
        <v>516.49</v>
      </c>
      <c r="J6138">
        <v>0</v>
      </c>
      <c r="K6138">
        <v>0</v>
      </c>
    </row>
    <row r="6139" spans="1:11">
      <c r="A6139" t="s">
        <v>22199</v>
      </c>
      <c r="B6139" t="s">
        <v>58</v>
      </c>
      <c r="C6139">
        <v>87337</v>
      </c>
      <c r="D6139" t="s">
        <v>6124</v>
      </c>
      <c r="E6139" t="s">
        <v>10</v>
      </c>
      <c r="F6139">
        <v>514.01</v>
      </c>
      <c r="G6139">
        <v>527.53</v>
      </c>
      <c r="J6139">
        <v>0</v>
      </c>
      <c r="K6139">
        <v>0</v>
      </c>
    </row>
    <row r="6140" spans="1:11">
      <c r="A6140" t="s">
        <v>22200</v>
      </c>
      <c r="B6140" t="s">
        <v>58</v>
      </c>
      <c r="C6140">
        <v>100487</v>
      </c>
      <c r="D6140" t="s">
        <v>6216</v>
      </c>
      <c r="E6140" t="s">
        <v>10</v>
      </c>
      <c r="F6140">
        <v>465.57</v>
      </c>
      <c r="G6140">
        <v>474.73</v>
      </c>
      <c r="J6140">
        <v>0</v>
      </c>
      <c r="K6140">
        <v>0</v>
      </c>
    </row>
    <row r="6141" spans="1:11">
      <c r="A6141" t="s">
        <v>22201</v>
      </c>
      <c r="B6141" t="s">
        <v>58</v>
      </c>
      <c r="C6141">
        <v>87380</v>
      </c>
      <c r="D6141" t="s">
        <v>6167</v>
      </c>
      <c r="E6141" t="s">
        <v>10</v>
      </c>
      <c r="F6141">
        <v>3600.83</v>
      </c>
      <c r="G6141">
        <v>3626.05</v>
      </c>
      <c r="J6141">
        <v>0</v>
      </c>
      <c r="K6141">
        <v>0</v>
      </c>
    </row>
    <row r="6142" spans="1:11">
      <c r="A6142" t="s">
        <v>22202</v>
      </c>
      <c r="B6142" t="s">
        <v>58</v>
      </c>
      <c r="C6142">
        <v>100461</v>
      </c>
      <c r="D6142" t="s">
        <v>7048</v>
      </c>
      <c r="E6142" t="s">
        <v>10</v>
      </c>
      <c r="F6142">
        <v>0</v>
      </c>
      <c r="G6142">
        <v>0</v>
      </c>
    </row>
    <row r="6143" spans="1:11">
      <c r="A6143" t="s">
        <v>22203</v>
      </c>
      <c r="B6143" t="s">
        <v>58</v>
      </c>
      <c r="C6143">
        <v>87322</v>
      </c>
      <c r="D6143" t="s">
        <v>6110</v>
      </c>
      <c r="E6143" t="s">
        <v>10</v>
      </c>
      <c r="F6143">
        <v>3471.55</v>
      </c>
      <c r="G6143">
        <v>3484.18</v>
      </c>
      <c r="J6143">
        <v>0</v>
      </c>
      <c r="K6143">
        <v>0</v>
      </c>
    </row>
    <row r="6144" spans="1:11">
      <c r="A6144" t="s">
        <v>22204</v>
      </c>
      <c r="B6144" t="s">
        <v>58</v>
      </c>
      <c r="C6144">
        <v>87323</v>
      </c>
      <c r="D6144" t="s">
        <v>6111</v>
      </c>
      <c r="E6144" t="s">
        <v>10</v>
      </c>
      <c r="F6144">
        <v>3459.05</v>
      </c>
      <c r="G6144">
        <v>3468.8</v>
      </c>
      <c r="J6144">
        <v>0</v>
      </c>
      <c r="K6144">
        <v>0</v>
      </c>
    </row>
    <row r="6145" spans="1:11">
      <c r="A6145" t="s">
        <v>22205</v>
      </c>
      <c r="B6145" t="s">
        <v>58</v>
      </c>
      <c r="C6145">
        <v>87360</v>
      </c>
      <c r="D6145" t="s">
        <v>6147</v>
      </c>
      <c r="E6145" t="s">
        <v>10</v>
      </c>
      <c r="F6145">
        <v>3456.02</v>
      </c>
      <c r="G6145">
        <v>3475.1</v>
      </c>
      <c r="J6145">
        <v>0</v>
      </c>
      <c r="K6145">
        <v>0</v>
      </c>
    </row>
    <row r="6146" spans="1:11">
      <c r="A6146" t="s">
        <v>22206</v>
      </c>
      <c r="B6146" t="s">
        <v>58</v>
      </c>
      <c r="C6146">
        <v>87361</v>
      </c>
      <c r="D6146" t="s">
        <v>6148</v>
      </c>
      <c r="E6146" t="s">
        <v>10</v>
      </c>
      <c r="F6146">
        <v>3386.07</v>
      </c>
      <c r="G6146">
        <v>3397.48</v>
      </c>
      <c r="J6146">
        <v>0</v>
      </c>
      <c r="K6146">
        <v>0</v>
      </c>
    </row>
    <row r="6147" spans="1:11">
      <c r="A6147" t="s">
        <v>22207</v>
      </c>
      <c r="B6147" t="s">
        <v>58</v>
      </c>
      <c r="C6147">
        <v>87362</v>
      </c>
      <c r="D6147" t="s">
        <v>6149</v>
      </c>
      <c r="E6147" t="s">
        <v>10</v>
      </c>
      <c r="F6147">
        <v>3372.83</v>
      </c>
      <c r="G6147">
        <v>3380.99</v>
      </c>
      <c r="J6147">
        <v>0</v>
      </c>
      <c r="K6147">
        <v>0</v>
      </c>
    </row>
    <row r="6148" spans="1:11">
      <c r="A6148" t="s">
        <v>22208</v>
      </c>
      <c r="B6148" t="s">
        <v>58</v>
      </c>
      <c r="C6148">
        <v>87377</v>
      </c>
      <c r="D6148" t="s">
        <v>6164</v>
      </c>
      <c r="E6148" t="s">
        <v>10</v>
      </c>
      <c r="F6148">
        <v>656.15</v>
      </c>
      <c r="G6148">
        <v>681.72</v>
      </c>
      <c r="J6148">
        <v>0</v>
      </c>
      <c r="K6148">
        <v>0</v>
      </c>
    </row>
    <row r="6149" spans="1:11">
      <c r="A6149" t="s">
        <v>22209</v>
      </c>
      <c r="B6149" t="s">
        <v>58</v>
      </c>
      <c r="C6149">
        <v>100458</v>
      </c>
      <c r="D6149" t="s">
        <v>7049</v>
      </c>
      <c r="E6149" t="s">
        <v>10</v>
      </c>
      <c r="F6149">
        <v>0</v>
      </c>
      <c r="G6149">
        <v>0</v>
      </c>
    </row>
    <row r="6150" spans="1:11">
      <c r="A6150" t="s">
        <v>22210</v>
      </c>
      <c r="B6150" t="s">
        <v>58</v>
      </c>
      <c r="C6150">
        <v>87313</v>
      </c>
      <c r="D6150" t="s">
        <v>6104</v>
      </c>
      <c r="E6150" t="s">
        <v>10</v>
      </c>
      <c r="F6150">
        <v>483.82</v>
      </c>
      <c r="G6150">
        <v>495.79</v>
      </c>
      <c r="J6150">
        <v>0</v>
      </c>
      <c r="K6150">
        <v>0</v>
      </c>
    </row>
    <row r="6151" spans="1:11">
      <c r="A6151" t="s">
        <v>22211</v>
      </c>
      <c r="B6151" t="s">
        <v>58</v>
      </c>
      <c r="C6151">
        <v>87314</v>
      </c>
      <c r="D6151" t="s">
        <v>6105</v>
      </c>
      <c r="E6151" t="s">
        <v>10</v>
      </c>
      <c r="F6151">
        <v>467.98</v>
      </c>
      <c r="G6151">
        <v>477.95</v>
      </c>
      <c r="J6151">
        <v>0</v>
      </c>
      <c r="K6151">
        <v>0</v>
      </c>
    </row>
    <row r="6152" spans="1:11">
      <c r="A6152" t="s">
        <v>22212</v>
      </c>
      <c r="B6152" t="s">
        <v>58</v>
      </c>
      <c r="C6152">
        <v>87352</v>
      </c>
      <c r="D6152" t="s">
        <v>6139</v>
      </c>
      <c r="E6152" t="s">
        <v>10</v>
      </c>
      <c r="F6152">
        <v>601.55999999999995</v>
      </c>
      <c r="G6152">
        <v>624.08000000000004</v>
      </c>
      <c r="J6152">
        <v>0</v>
      </c>
      <c r="K6152">
        <v>0</v>
      </c>
    </row>
    <row r="6153" spans="1:11">
      <c r="A6153" t="s">
        <v>22213</v>
      </c>
      <c r="B6153" t="s">
        <v>58</v>
      </c>
      <c r="C6153">
        <v>87353</v>
      </c>
      <c r="D6153" t="s">
        <v>6140</v>
      </c>
      <c r="E6153" t="s">
        <v>10</v>
      </c>
      <c r="F6153">
        <v>493.94</v>
      </c>
      <c r="G6153">
        <v>507.13</v>
      </c>
      <c r="J6153">
        <v>0</v>
      </c>
      <c r="K6153">
        <v>0</v>
      </c>
    </row>
    <row r="6154" spans="1:11">
      <c r="A6154" t="s">
        <v>22214</v>
      </c>
      <c r="B6154" t="s">
        <v>58</v>
      </c>
      <c r="C6154">
        <v>87354</v>
      </c>
      <c r="D6154" t="s">
        <v>6141</v>
      </c>
      <c r="E6154" t="s">
        <v>10</v>
      </c>
      <c r="F6154">
        <v>442.78</v>
      </c>
      <c r="G6154">
        <v>451.2</v>
      </c>
      <c r="J6154">
        <v>0</v>
      </c>
      <c r="K6154">
        <v>0</v>
      </c>
    </row>
    <row r="6155" spans="1:11">
      <c r="A6155" t="s">
        <v>22215</v>
      </c>
      <c r="B6155" t="s">
        <v>58</v>
      </c>
      <c r="C6155">
        <v>100480</v>
      </c>
      <c r="D6155" t="s">
        <v>6210</v>
      </c>
      <c r="E6155" t="s">
        <v>10</v>
      </c>
      <c r="F6155">
        <v>786.37</v>
      </c>
      <c r="G6155">
        <v>807.02</v>
      </c>
      <c r="J6155">
        <v>0</v>
      </c>
      <c r="K6155">
        <v>0</v>
      </c>
    </row>
    <row r="6156" spans="1:11">
      <c r="A6156" t="s">
        <v>22216</v>
      </c>
      <c r="B6156" t="s">
        <v>58</v>
      </c>
      <c r="C6156">
        <v>100476</v>
      </c>
      <c r="D6156" t="s">
        <v>7050</v>
      </c>
      <c r="E6156" t="s">
        <v>10</v>
      </c>
      <c r="F6156">
        <v>0</v>
      </c>
      <c r="G6156">
        <v>0</v>
      </c>
    </row>
    <row r="6157" spans="1:11">
      <c r="A6157" t="s">
        <v>22217</v>
      </c>
      <c r="B6157" t="s">
        <v>58</v>
      </c>
      <c r="C6157">
        <v>100475</v>
      </c>
      <c r="D6157" t="s">
        <v>6206</v>
      </c>
      <c r="E6157" t="s">
        <v>10</v>
      </c>
      <c r="F6157">
        <v>654.08000000000004</v>
      </c>
      <c r="G6157">
        <v>664.47</v>
      </c>
      <c r="J6157">
        <v>0</v>
      </c>
      <c r="K6157">
        <v>0</v>
      </c>
    </row>
    <row r="6158" spans="1:11">
      <c r="A6158" t="s">
        <v>22218</v>
      </c>
      <c r="B6158" t="s">
        <v>58</v>
      </c>
      <c r="C6158">
        <v>100491</v>
      </c>
      <c r="D6158" t="s">
        <v>6220</v>
      </c>
      <c r="E6158" t="s">
        <v>10</v>
      </c>
      <c r="F6158">
        <v>649.51</v>
      </c>
      <c r="G6158">
        <v>658.98</v>
      </c>
      <c r="J6158">
        <v>0</v>
      </c>
      <c r="K6158">
        <v>0</v>
      </c>
    </row>
    <row r="6159" spans="1:11">
      <c r="A6159" t="s">
        <v>22219</v>
      </c>
      <c r="B6159" t="s">
        <v>58</v>
      </c>
      <c r="C6159">
        <v>100477</v>
      </c>
      <c r="D6159" t="s">
        <v>6207</v>
      </c>
      <c r="E6159" t="s">
        <v>10</v>
      </c>
      <c r="F6159">
        <v>749.26</v>
      </c>
      <c r="G6159">
        <v>768.98</v>
      </c>
      <c r="J6159">
        <v>0</v>
      </c>
      <c r="K6159">
        <v>0</v>
      </c>
    </row>
    <row r="6160" spans="1:11">
      <c r="A6160" t="s">
        <v>22220</v>
      </c>
      <c r="B6160" t="s">
        <v>58</v>
      </c>
      <c r="C6160">
        <v>100478</v>
      </c>
      <c r="D6160" t="s">
        <v>6208</v>
      </c>
      <c r="E6160" t="s">
        <v>10</v>
      </c>
      <c r="F6160">
        <v>640.79999999999995</v>
      </c>
      <c r="G6160">
        <v>650.72</v>
      </c>
      <c r="J6160">
        <v>0</v>
      </c>
      <c r="K6160">
        <v>0</v>
      </c>
    </row>
    <row r="6161" spans="1:11">
      <c r="A6161" t="s">
        <v>22221</v>
      </c>
      <c r="B6161" t="s">
        <v>58</v>
      </c>
      <c r="C6161">
        <v>100479</v>
      </c>
      <c r="D6161" t="s">
        <v>6209</v>
      </c>
      <c r="E6161" t="s">
        <v>10</v>
      </c>
      <c r="F6161">
        <v>615.91</v>
      </c>
      <c r="G6161">
        <v>623.37</v>
      </c>
      <c r="J6161">
        <v>0</v>
      </c>
      <c r="K6161">
        <v>0</v>
      </c>
    </row>
    <row r="6162" spans="1:11">
      <c r="A6162" t="s">
        <v>22222</v>
      </c>
      <c r="B6162" t="s">
        <v>58</v>
      </c>
      <c r="C6162">
        <v>87372</v>
      </c>
      <c r="D6162" t="s">
        <v>6159</v>
      </c>
      <c r="E6162" t="s">
        <v>10</v>
      </c>
      <c r="F6162">
        <v>786.76</v>
      </c>
      <c r="G6162">
        <v>813.79</v>
      </c>
      <c r="J6162">
        <v>0</v>
      </c>
      <c r="K6162">
        <v>0</v>
      </c>
    </row>
    <row r="6163" spans="1:11">
      <c r="A6163" t="s">
        <v>22223</v>
      </c>
      <c r="B6163" t="s">
        <v>58</v>
      </c>
      <c r="C6163">
        <v>100453</v>
      </c>
      <c r="D6163" t="s">
        <v>7051</v>
      </c>
      <c r="E6163" t="s">
        <v>10</v>
      </c>
      <c r="F6163">
        <v>0</v>
      </c>
      <c r="G6163">
        <v>0</v>
      </c>
    </row>
    <row r="6164" spans="1:11">
      <c r="A6164" t="s">
        <v>22224</v>
      </c>
      <c r="B6164" t="s">
        <v>58</v>
      </c>
      <c r="C6164">
        <v>87298</v>
      </c>
      <c r="D6164" t="s">
        <v>6094</v>
      </c>
      <c r="E6164" t="s">
        <v>10</v>
      </c>
      <c r="F6164">
        <v>604.37</v>
      </c>
      <c r="G6164">
        <v>616.61</v>
      </c>
      <c r="J6164">
        <v>0</v>
      </c>
      <c r="K6164">
        <v>0</v>
      </c>
    </row>
    <row r="6165" spans="1:11">
      <c r="A6165" t="s">
        <v>22225</v>
      </c>
      <c r="B6165" t="s">
        <v>58</v>
      </c>
      <c r="C6165">
        <v>87299</v>
      </c>
      <c r="D6165" t="s">
        <v>6095</v>
      </c>
      <c r="E6165" t="s">
        <v>10</v>
      </c>
      <c r="F6165">
        <v>410.62</v>
      </c>
      <c r="G6165">
        <v>421.59</v>
      </c>
      <c r="J6165">
        <v>0</v>
      </c>
      <c r="K6165">
        <v>0</v>
      </c>
    </row>
    <row r="6166" spans="1:11">
      <c r="A6166" t="s">
        <v>22226</v>
      </c>
      <c r="B6166" t="s">
        <v>58</v>
      </c>
      <c r="C6166">
        <v>87339</v>
      </c>
      <c r="D6166" t="s">
        <v>6126</v>
      </c>
      <c r="E6166" t="s">
        <v>10</v>
      </c>
      <c r="F6166">
        <v>783.74</v>
      </c>
      <c r="G6166">
        <v>812.41</v>
      </c>
      <c r="J6166">
        <v>0</v>
      </c>
      <c r="K6166">
        <v>0</v>
      </c>
    </row>
    <row r="6167" spans="1:11">
      <c r="A6167" t="s">
        <v>22227</v>
      </c>
      <c r="B6167" t="s">
        <v>58</v>
      </c>
      <c r="C6167">
        <v>87340</v>
      </c>
      <c r="D6167" t="s">
        <v>6127</v>
      </c>
      <c r="E6167" t="s">
        <v>10</v>
      </c>
      <c r="F6167">
        <v>608.20000000000005</v>
      </c>
      <c r="G6167">
        <v>621.44000000000005</v>
      </c>
      <c r="J6167">
        <v>0</v>
      </c>
      <c r="K6167">
        <v>0</v>
      </c>
    </row>
    <row r="6168" spans="1:11">
      <c r="A6168" t="s">
        <v>22228</v>
      </c>
      <c r="B6168" t="s">
        <v>58</v>
      </c>
      <c r="C6168">
        <v>87341</v>
      </c>
      <c r="D6168" t="s">
        <v>6128</v>
      </c>
      <c r="E6168" t="s">
        <v>10</v>
      </c>
      <c r="F6168">
        <v>562.53</v>
      </c>
      <c r="G6168">
        <v>571.6</v>
      </c>
      <c r="J6168">
        <v>0</v>
      </c>
      <c r="K6168">
        <v>0</v>
      </c>
    </row>
    <row r="6169" spans="1:11">
      <c r="A6169" t="s">
        <v>22229</v>
      </c>
      <c r="B6169" t="s">
        <v>58</v>
      </c>
      <c r="C6169">
        <v>88629</v>
      </c>
      <c r="D6169" t="s">
        <v>6196</v>
      </c>
      <c r="E6169" t="s">
        <v>10</v>
      </c>
      <c r="F6169">
        <v>633.92999999999995</v>
      </c>
      <c r="G6169">
        <v>653.82000000000005</v>
      </c>
      <c r="J6169">
        <v>0</v>
      </c>
      <c r="K6169">
        <v>0</v>
      </c>
    </row>
    <row r="6170" spans="1:11">
      <c r="A6170" t="s">
        <v>22230</v>
      </c>
      <c r="B6170" t="s">
        <v>58</v>
      </c>
      <c r="C6170">
        <v>100467</v>
      </c>
      <c r="D6170" t="s">
        <v>14714</v>
      </c>
      <c r="E6170" t="s">
        <v>10</v>
      </c>
      <c r="F6170">
        <v>0</v>
      </c>
      <c r="G6170">
        <v>0</v>
      </c>
    </row>
    <row r="6171" spans="1:11">
      <c r="A6171" t="s">
        <v>22231</v>
      </c>
      <c r="B6171" t="s">
        <v>58</v>
      </c>
      <c r="C6171">
        <v>88628</v>
      </c>
      <c r="D6171" t="s">
        <v>6195</v>
      </c>
      <c r="E6171" t="s">
        <v>10</v>
      </c>
      <c r="F6171">
        <v>499.78</v>
      </c>
      <c r="G6171">
        <v>509.25</v>
      </c>
      <c r="J6171">
        <v>0</v>
      </c>
      <c r="K6171">
        <v>0</v>
      </c>
    </row>
    <row r="6172" spans="1:11">
      <c r="A6172" t="s">
        <v>22232</v>
      </c>
      <c r="B6172" t="s">
        <v>58</v>
      </c>
      <c r="C6172">
        <v>100489</v>
      </c>
      <c r="D6172" t="s">
        <v>6218</v>
      </c>
      <c r="E6172" t="s">
        <v>10</v>
      </c>
      <c r="F6172">
        <v>494</v>
      </c>
      <c r="G6172">
        <v>502.5</v>
      </c>
      <c r="J6172">
        <v>0</v>
      </c>
      <c r="K6172">
        <v>0</v>
      </c>
    </row>
    <row r="6173" spans="1:11">
      <c r="A6173" t="s">
        <v>22233</v>
      </c>
      <c r="B6173" t="s">
        <v>58</v>
      </c>
      <c r="C6173">
        <v>100468</v>
      </c>
      <c r="D6173" t="s">
        <v>6200</v>
      </c>
      <c r="E6173" t="s">
        <v>10</v>
      </c>
      <c r="F6173">
        <v>647.33000000000004</v>
      </c>
      <c r="G6173">
        <v>666.14</v>
      </c>
      <c r="J6173">
        <v>0</v>
      </c>
      <c r="K6173">
        <v>0</v>
      </c>
    </row>
    <row r="6174" spans="1:11">
      <c r="A6174" t="s">
        <v>22234</v>
      </c>
      <c r="B6174" t="s">
        <v>58</v>
      </c>
      <c r="C6174">
        <v>100469</v>
      </c>
      <c r="D6174" t="s">
        <v>6201</v>
      </c>
      <c r="E6174" t="s">
        <v>10</v>
      </c>
      <c r="F6174">
        <v>490.01</v>
      </c>
      <c r="G6174">
        <v>499.01</v>
      </c>
      <c r="J6174">
        <v>0</v>
      </c>
      <c r="K6174">
        <v>0</v>
      </c>
    </row>
    <row r="6175" spans="1:11">
      <c r="A6175" t="s">
        <v>22235</v>
      </c>
      <c r="B6175" t="s">
        <v>58</v>
      </c>
      <c r="C6175">
        <v>100470</v>
      </c>
      <c r="D6175" t="s">
        <v>6202</v>
      </c>
      <c r="E6175" t="s">
        <v>10</v>
      </c>
      <c r="F6175">
        <v>447.84</v>
      </c>
      <c r="G6175">
        <v>456.84</v>
      </c>
      <c r="J6175">
        <v>0</v>
      </c>
      <c r="K6175">
        <v>0</v>
      </c>
    </row>
    <row r="6176" spans="1:11">
      <c r="A6176" t="s">
        <v>22236</v>
      </c>
      <c r="B6176" t="s">
        <v>58</v>
      </c>
      <c r="C6176">
        <v>87371</v>
      </c>
      <c r="D6176" t="s">
        <v>6158</v>
      </c>
      <c r="E6176" t="s">
        <v>10</v>
      </c>
      <c r="F6176">
        <v>662.1</v>
      </c>
      <c r="G6176">
        <v>687.35</v>
      </c>
      <c r="J6176">
        <v>0</v>
      </c>
      <c r="K6176">
        <v>0</v>
      </c>
    </row>
    <row r="6177" spans="1:11">
      <c r="A6177" t="s">
        <v>22237</v>
      </c>
      <c r="B6177" t="s">
        <v>58</v>
      </c>
      <c r="C6177">
        <v>87295</v>
      </c>
      <c r="D6177" t="s">
        <v>6092</v>
      </c>
      <c r="E6177" t="s">
        <v>10</v>
      </c>
      <c r="F6177">
        <v>532.41</v>
      </c>
      <c r="G6177">
        <v>547.72</v>
      </c>
      <c r="J6177">
        <v>0</v>
      </c>
      <c r="K6177">
        <v>0</v>
      </c>
    </row>
    <row r="6178" spans="1:11">
      <c r="A6178" t="s">
        <v>22238</v>
      </c>
      <c r="B6178" t="s">
        <v>58</v>
      </c>
      <c r="C6178">
        <v>87296</v>
      </c>
      <c r="D6178" t="s">
        <v>6093</v>
      </c>
      <c r="E6178" t="s">
        <v>10</v>
      </c>
      <c r="F6178">
        <v>487.15</v>
      </c>
      <c r="G6178">
        <v>497.7</v>
      </c>
      <c r="J6178">
        <v>0</v>
      </c>
      <c r="K6178">
        <v>0</v>
      </c>
    </row>
    <row r="6179" spans="1:11">
      <c r="A6179" t="s">
        <v>22239</v>
      </c>
      <c r="B6179" t="s">
        <v>58</v>
      </c>
      <c r="C6179">
        <v>87338</v>
      </c>
      <c r="D6179" t="s">
        <v>6125</v>
      </c>
      <c r="E6179" t="s">
        <v>10</v>
      </c>
      <c r="F6179">
        <v>490.95</v>
      </c>
      <c r="G6179">
        <v>502.68</v>
      </c>
      <c r="J6179">
        <v>0</v>
      </c>
      <c r="K6179">
        <v>0</v>
      </c>
    </row>
    <row r="6180" spans="1:11">
      <c r="A6180" t="s">
        <v>22240</v>
      </c>
      <c r="B6180" t="s">
        <v>58</v>
      </c>
      <c r="C6180">
        <v>88630</v>
      </c>
      <c r="D6180" t="s">
        <v>6197</v>
      </c>
      <c r="E6180" t="s">
        <v>10</v>
      </c>
      <c r="F6180">
        <v>431.69</v>
      </c>
      <c r="G6180">
        <v>440.99</v>
      </c>
      <c r="J6180">
        <v>0</v>
      </c>
      <c r="K6180">
        <v>0</v>
      </c>
    </row>
    <row r="6181" spans="1:11">
      <c r="A6181" t="s">
        <v>22241</v>
      </c>
      <c r="B6181" t="s">
        <v>58</v>
      </c>
      <c r="C6181">
        <v>87381</v>
      </c>
      <c r="D6181" t="s">
        <v>6168</v>
      </c>
      <c r="E6181" t="s">
        <v>10</v>
      </c>
      <c r="F6181">
        <v>3545.17</v>
      </c>
      <c r="G6181">
        <v>3569.55</v>
      </c>
      <c r="J6181">
        <v>0</v>
      </c>
      <c r="K6181">
        <v>0</v>
      </c>
    </row>
    <row r="6182" spans="1:11">
      <c r="A6182" t="s">
        <v>22242</v>
      </c>
      <c r="B6182" t="s">
        <v>58</v>
      </c>
      <c r="C6182">
        <v>100462</v>
      </c>
      <c r="D6182" t="s">
        <v>7052</v>
      </c>
      <c r="E6182" t="s">
        <v>10</v>
      </c>
      <c r="F6182">
        <v>0</v>
      </c>
      <c r="G6182">
        <v>0</v>
      </c>
    </row>
    <row r="6183" spans="1:11">
      <c r="A6183" t="s">
        <v>22243</v>
      </c>
      <c r="B6183" t="s">
        <v>58</v>
      </c>
      <c r="C6183">
        <v>87325</v>
      </c>
      <c r="D6183" t="s">
        <v>6112</v>
      </c>
      <c r="E6183" t="s">
        <v>10</v>
      </c>
      <c r="F6183">
        <v>3401.41</v>
      </c>
      <c r="G6183">
        <v>3414.4</v>
      </c>
      <c r="J6183">
        <v>0</v>
      </c>
      <c r="K6183">
        <v>0</v>
      </c>
    </row>
    <row r="6184" spans="1:11">
      <c r="A6184" t="s">
        <v>22244</v>
      </c>
      <c r="B6184" t="s">
        <v>58</v>
      </c>
      <c r="C6184">
        <v>87326</v>
      </c>
      <c r="D6184" t="s">
        <v>6113</v>
      </c>
      <c r="E6184" t="s">
        <v>10</v>
      </c>
      <c r="F6184">
        <v>3394.83</v>
      </c>
      <c r="G6184">
        <v>3404.02</v>
      </c>
      <c r="J6184">
        <v>0</v>
      </c>
      <c r="K6184">
        <v>0</v>
      </c>
    </row>
    <row r="6185" spans="1:11">
      <c r="A6185" t="s">
        <v>22245</v>
      </c>
      <c r="B6185" t="s">
        <v>58</v>
      </c>
      <c r="C6185">
        <v>87363</v>
      </c>
      <c r="D6185" t="s">
        <v>6150</v>
      </c>
      <c r="E6185" t="s">
        <v>10</v>
      </c>
      <c r="F6185">
        <v>3385.59</v>
      </c>
      <c r="G6185">
        <v>3401.82</v>
      </c>
      <c r="J6185">
        <v>0</v>
      </c>
      <c r="K6185">
        <v>0</v>
      </c>
    </row>
    <row r="6186" spans="1:11">
      <c r="A6186" t="s">
        <v>22246</v>
      </c>
      <c r="B6186" t="s">
        <v>58</v>
      </c>
      <c r="C6186">
        <v>87364</v>
      </c>
      <c r="D6186" t="s">
        <v>6151</v>
      </c>
      <c r="E6186" t="s">
        <v>10</v>
      </c>
      <c r="F6186">
        <v>3330.69</v>
      </c>
      <c r="G6186">
        <v>3339.25</v>
      </c>
      <c r="J6186">
        <v>0</v>
      </c>
      <c r="K6186">
        <v>0</v>
      </c>
    </row>
    <row r="6187" spans="1:11">
      <c r="A6187" t="s">
        <v>22247</v>
      </c>
      <c r="B6187" t="s">
        <v>58</v>
      </c>
      <c r="C6187">
        <v>87378</v>
      </c>
      <c r="D6187" t="s">
        <v>6165</v>
      </c>
      <c r="E6187" t="s">
        <v>10</v>
      </c>
      <c r="F6187">
        <v>600.97</v>
      </c>
      <c r="G6187">
        <v>625.70000000000005</v>
      </c>
      <c r="J6187">
        <v>0</v>
      </c>
      <c r="K6187">
        <v>0</v>
      </c>
    </row>
    <row r="6188" spans="1:11">
      <c r="A6188" t="s">
        <v>22248</v>
      </c>
      <c r="B6188" t="s">
        <v>58</v>
      </c>
      <c r="C6188">
        <v>100459</v>
      </c>
      <c r="D6188" t="s">
        <v>7053</v>
      </c>
      <c r="E6188" t="s">
        <v>10</v>
      </c>
      <c r="F6188">
        <v>0</v>
      </c>
      <c r="G6188">
        <v>0</v>
      </c>
    </row>
    <row r="6189" spans="1:11">
      <c r="A6189" t="s">
        <v>22249</v>
      </c>
      <c r="B6189" t="s">
        <v>58</v>
      </c>
      <c r="C6189">
        <v>87316</v>
      </c>
      <c r="D6189" t="s">
        <v>6106</v>
      </c>
      <c r="E6189" t="s">
        <v>10</v>
      </c>
      <c r="F6189">
        <v>448.6</v>
      </c>
      <c r="G6189">
        <v>461.46</v>
      </c>
      <c r="J6189">
        <v>0</v>
      </c>
      <c r="K6189">
        <v>0</v>
      </c>
    </row>
    <row r="6190" spans="1:11">
      <c r="A6190" t="s">
        <v>22250</v>
      </c>
      <c r="B6190" t="s">
        <v>58</v>
      </c>
      <c r="C6190">
        <v>87317</v>
      </c>
      <c r="D6190" t="s">
        <v>6107</v>
      </c>
      <c r="E6190" t="s">
        <v>10</v>
      </c>
      <c r="F6190">
        <v>422.7</v>
      </c>
      <c r="G6190">
        <v>432.67</v>
      </c>
      <c r="J6190">
        <v>0</v>
      </c>
      <c r="K6190">
        <v>0</v>
      </c>
    </row>
    <row r="6191" spans="1:11">
      <c r="A6191" t="s">
        <v>22251</v>
      </c>
      <c r="B6191" t="s">
        <v>58</v>
      </c>
      <c r="C6191">
        <v>87355</v>
      </c>
      <c r="D6191" t="s">
        <v>6142</v>
      </c>
      <c r="E6191" t="s">
        <v>10</v>
      </c>
      <c r="F6191">
        <v>506.01</v>
      </c>
      <c r="G6191">
        <v>524.15</v>
      </c>
      <c r="J6191">
        <v>0</v>
      </c>
      <c r="K6191">
        <v>0</v>
      </c>
    </row>
    <row r="6192" spans="1:11">
      <c r="A6192" t="s">
        <v>22252</v>
      </c>
      <c r="B6192" t="s">
        <v>58</v>
      </c>
      <c r="C6192">
        <v>87356</v>
      </c>
      <c r="D6192" t="s">
        <v>6143</v>
      </c>
      <c r="E6192" t="s">
        <v>10</v>
      </c>
      <c r="F6192">
        <v>432.19</v>
      </c>
      <c r="G6192">
        <v>443.76</v>
      </c>
      <c r="J6192">
        <v>0</v>
      </c>
      <c r="K6192">
        <v>0</v>
      </c>
    </row>
    <row r="6193" spans="1:11">
      <c r="A6193" t="s">
        <v>22253</v>
      </c>
      <c r="B6193" t="s">
        <v>58</v>
      </c>
      <c r="C6193">
        <v>87357</v>
      </c>
      <c r="D6193" t="s">
        <v>6144</v>
      </c>
      <c r="E6193" t="s">
        <v>10</v>
      </c>
      <c r="F6193">
        <v>395.29</v>
      </c>
      <c r="G6193">
        <v>403.5</v>
      </c>
      <c r="J6193">
        <v>0</v>
      </c>
      <c r="K6193">
        <v>0</v>
      </c>
    </row>
    <row r="6194" spans="1:11">
      <c r="A6194" t="s">
        <v>22254</v>
      </c>
      <c r="B6194" t="s">
        <v>58</v>
      </c>
      <c r="C6194">
        <v>100486</v>
      </c>
      <c r="D6194" t="s">
        <v>6215</v>
      </c>
      <c r="E6194" t="s">
        <v>10</v>
      </c>
      <c r="F6194">
        <v>702.13</v>
      </c>
      <c r="G6194">
        <v>721.96</v>
      </c>
      <c r="J6194">
        <v>0</v>
      </c>
      <c r="K6194">
        <v>0</v>
      </c>
    </row>
    <row r="6195" spans="1:11">
      <c r="A6195" t="s">
        <v>22255</v>
      </c>
      <c r="B6195" t="s">
        <v>58</v>
      </c>
      <c r="C6195">
        <v>100482</v>
      </c>
      <c r="D6195" t="s">
        <v>7054</v>
      </c>
      <c r="E6195" t="s">
        <v>10</v>
      </c>
      <c r="F6195">
        <v>0</v>
      </c>
      <c r="G6195">
        <v>0</v>
      </c>
    </row>
    <row r="6196" spans="1:11">
      <c r="A6196" t="s">
        <v>22256</v>
      </c>
      <c r="B6196" t="s">
        <v>58</v>
      </c>
      <c r="C6196">
        <v>100481</v>
      </c>
      <c r="D6196" t="s">
        <v>6211</v>
      </c>
      <c r="E6196" t="s">
        <v>10</v>
      </c>
      <c r="F6196">
        <v>566.22</v>
      </c>
      <c r="G6196">
        <v>575.94000000000005</v>
      </c>
      <c r="J6196">
        <v>0</v>
      </c>
      <c r="K6196">
        <v>0</v>
      </c>
    </row>
    <row r="6197" spans="1:11">
      <c r="A6197" t="s">
        <v>22257</v>
      </c>
      <c r="B6197" t="s">
        <v>58</v>
      </c>
      <c r="C6197">
        <v>100492</v>
      </c>
      <c r="D6197" t="s">
        <v>6221</v>
      </c>
      <c r="E6197" t="s">
        <v>10</v>
      </c>
      <c r="F6197">
        <v>562</v>
      </c>
      <c r="G6197">
        <v>570.77</v>
      </c>
      <c r="J6197">
        <v>0</v>
      </c>
      <c r="K6197">
        <v>0</v>
      </c>
    </row>
    <row r="6198" spans="1:11">
      <c r="A6198" t="s">
        <v>22258</v>
      </c>
      <c r="B6198" t="s">
        <v>58</v>
      </c>
      <c r="C6198">
        <v>100483</v>
      </c>
      <c r="D6198" t="s">
        <v>6212</v>
      </c>
      <c r="E6198" t="s">
        <v>10</v>
      </c>
      <c r="F6198">
        <v>637.29</v>
      </c>
      <c r="G6198">
        <v>653.92999999999995</v>
      </c>
      <c r="J6198">
        <v>0</v>
      </c>
      <c r="K6198">
        <v>0</v>
      </c>
    </row>
    <row r="6199" spans="1:11">
      <c r="A6199" t="s">
        <v>22259</v>
      </c>
      <c r="B6199" t="s">
        <v>58</v>
      </c>
      <c r="C6199">
        <v>100484</v>
      </c>
      <c r="D6199" t="s">
        <v>6213</v>
      </c>
      <c r="E6199" t="s">
        <v>10</v>
      </c>
      <c r="F6199">
        <v>569.03</v>
      </c>
      <c r="G6199">
        <v>579.55999999999995</v>
      </c>
      <c r="J6199">
        <v>0</v>
      </c>
      <c r="K6199">
        <v>0</v>
      </c>
    </row>
    <row r="6200" spans="1:11">
      <c r="A6200" t="s">
        <v>22260</v>
      </c>
      <c r="B6200" t="s">
        <v>58</v>
      </c>
      <c r="C6200">
        <v>100485</v>
      </c>
      <c r="D6200" t="s">
        <v>6214</v>
      </c>
      <c r="E6200" t="s">
        <v>10</v>
      </c>
      <c r="F6200">
        <v>538.48</v>
      </c>
      <c r="G6200">
        <v>545.9</v>
      </c>
      <c r="J6200">
        <v>0</v>
      </c>
      <c r="K6200">
        <v>0</v>
      </c>
    </row>
    <row r="6201" spans="1:11">
      <c r="A6201" t="s">
        <v>22261</v>
      </c>
      <c r="B6201" t="s">
        <v>58</v>
      </c>
      <c r="C6201">
        <v>87373</v>
      </c>
      <c r="D6201" t="s">
        <v>6160</v>
      </c>
      <c r="E6201" t="s">
        <v>10</v>
      </c>
      <c r="F6201">
        <v>709.76</v>
      </c>
      <c r="G6201">
        <v>735.33</v>
      </c>
      <c r="J6201">
        <v>0</v>
      </c>
      <c r="K6201">
        <v>0</v>
      </c>
    </row>
    <row r="6202" spans="1:11">
      <c r="A6202" t="s">
        <v>22262</v>
      </c>
      <c r="B6202" t="s">
        <v>58</v>
      </c>
      <c r="C6202">
        <v>100454</v>
      </c>
      <c r="D6202" t="s">
        <v>7055</v>
      </c>
      <c r="E6202" t="s">
        <v>10</v>
      </c>
      <c r="F6202">
        <v>0</v>
      </c>
      <c r="G6202">
        <v>0</v>
      </c>
    </row>
    <row r="6203" spans="1:11">
      <c r="A6203" t="s">
        <v>22263</v>
      </c>
      <c r="B6203" t="s">
        <v>58</v>
      </c>
      <c r="C6203">
        <v>87301</v>
      </c>
      <c r="D6203" t="s">
        <v>6096</v>
      </c>
      <c r="E6203" t="s">
        <v>10</v>
      </c>
      <c r="F6203">
        <v>555.17999999999995</v>
      </c>
      <c r="G6203">
        <v>568.61</v>
      </c>
      <c r="J6203">
        <v>0</v>
      </c>
      <c r="K6203">
        <v>0</v>
      </c>
    </row>
    <row r="6204" spans="1:11">
      <c r="A6204" t="s">
        <v>22264</v>
      </c>
      <c r="B6204" t="s">
        <v>58</v>
      </c>
      <c r="C6204">
        <v>87302</v>
      </c>
      <c r="D6204" t="s">
        <v>6097</v>
      </c>
      <c r="E6204" t="s">
        <v>10</v>
      </c>
      <c r="F6204">
        <v>536.79</v>
      </c>
      <c r="G6204">
        <v>547.87</v>
      </c>
      <c r="J6204">
        <v>0</v>
      </c>
      <c r="K6204">
        <v>0</v>
      </c>
    </row>
    <row r="6205" spans="1:11">
      <c r="A6205" t="s">
        <v>22265</v>
      </c>
      <c r="B6205" t="s">
        <v>58</v>
      </c>
      <c r="C6205">
        <v>87342</v>
      </c>
      <c r="D6205" t="s">
        <v>6129</v>
      </c>
      <c r="E6205" t="s">
        <v>10</v>
      </c>
      <c r="F6205">
        <v>660.78</v>
      </c>
      <c r="G6205">
        <v>683.91</v>
      </c>
      <c r="J6205">
        <v>0</v>
      </c>
      <c r="K6205">
        <v>0</v>
      </c>
    </row>
    <row r="6206" spans="1:11">
      <c r="A6206" t="s">
        <v>22266</v>
      </c>
      <c r="B6206" t="s">
        <v>58</v>
      </c>
      <c r="C6206">
        <v>87343</v>
      </c>
      <c r="D6206" t="s">
        <v>6130</v>
      </c>
      <c r="E6206" t="s">
        <v>10</v>
      </c>
      <c r="F6206">
        <v>561.24</v>
      </c>
      <c r="G6206">
        <v>575.58000000000004</v>
      </c>
      <c r="J6206">
        <v>0</v>
      </c>
      <c r="K6206">
        <v>0</v>
      </c>
    </row>
    <row r="6207" spans="1:11">
      <c r="A6207" t="s">
        <v>22267</v>
      </c>
      <c r="B6207" t="s">
        <v>58</v>
      </c>
      <c r="C6207">
        <v>87344</v>
      </c>
      <c r="D6207" t="s">
        <v>6131</v>
      </c>
      <c r="E6207" t="s">
        <v>10</v>
      </c>
      <c r="F6207">
        <v>503.83</v>
      </c>
      <c r="G6207">
        <v>512.87</v>
      </c>
      <c r="J6207">
        <v>0</v>
      </c>
      <c r="K6207">
        <v>0</v>
      </c>
    </row>
    <row r="6208" spans="1:11">
      <c r="A6208" t="s">
        <v>22268</v>
      </c>
      <c r="B6208" t="s">
        <v>58</v>
      </c>
      <c r="C6208">
        <v>88631</v>
      </c>
      <c r="D6208" t="s">
        <v>6198</v>
      </c>
      <c r="E6208" t="s">
        <v>10</v>
      </c>
      <c r="F6208">
        <v>574.86</v>
      </c>
      <c r="G6208">
        <v>594.09</v>
      </c>
      <c r="J6208">
        <v>0</v>
      </c>
      <c r="K6208">
        <v>0</v>
      </c>
    </row>
    <row r="6209" spans="1:11">
      <c r="A6209" t="s">
        <v>22269</v>
      </c>
      <c r="B6209" t="s">
        <v>58</v>
      </c>
      <c r="C6209">
        <v>100471</v>
      </c>
      <c r="D6209" t="s">
        <v>7056</v>
      </c>
      <c r="E6209" t="s">
        <v>10</v>
      </c>
      <c r="F6209">
        <v>0</v>
      </c>
      <c r="G6209">
        <v>0</v>
      </c>
    </row>
    <row r="6210" spans="1:11">
      <c r="A6210" t="s">
        <v>22270</v>
      </c>
      <c r="B6210" t="s">
        <v>58</v>
      </c>
      <c r="C6210">
        <v>100490</v>
      </c>
      <c r="D6210" t="s">
        <v>6219</v>
      </c>
      <c r="E6210" t="s">
        <v>10</v>
      </c>
      <c r="F6210">
        <v>437.81</v>
      </c>
      <c r="G6210">
        <v>445.83</v>
      </c>
      <c r="J6210">
        <v>0</v>
      </c>
      <c r="K6210">
        <v>0</v>
      </c>
    </row>
    <row r="6211" spans="1:11">
      <c r="A6211" t="s">
        <v>22271</v>
      </c>
      <c r="B6211" t="s">
        <v>58</v>
      </c>
      <c r="C6211">
        <v>100472</v>
      </c>
      <c r="D6211" t="s">
        <v>6203</v>
      </c>
      <c r="E6211" t="s">
        <v>10</v>
      </c>
      <c r="F6211">
        <v>517.80999999999995</v>
      </c>
      <c r="G6211">
        <v>533.71</v>
      </c>
      <c r="J6211">
        <v>0</v>
      </c>
      <c r="K6211">
        <v>0</v>
      </c>
    </row>
    <row r="6212" spans="1:11">
      <c r="A6212" t="s">
        <v>22272</v>
      </c>
      <c r="B6212" t="s">
        <v>58</v>
      </c>
      <c r="C6212">
        <v>100473</v>
      </c>
      <c r="D6212" t="s">
        <v>6204</v>
      </c>
      <c r="E6212" t="s">
        <v>10</v>
      </c>
      <c r="F6212">
        <v>448.56</v>
      </c>
      <c r="G6212">
        <v>458.33</v>
      </c>
      <c r="J6212">
        <v>0</v>
      </c>
      <c r="K6212">
        <v>0</v>
      </c>
    </row>
    <row r="6213" spans="1:11">
      <c r="A6213" t="s">
        <v>22273</v>
      </c>
      <c r="B6213" t="s">
        <v>58</v>
      </c>
      <c r="C6213">
        <v>100474</v>
      </c>
      <c r="D6213" t="s">
        <v>6205</v>
      </c>
      <c r="E6213" t="s">
        <v>10</v>
      </c>
      <c r="F6213">
        <v>416.09</v>
      </c>
      <c r="G6213">
        <v>422.77</v>
      </c>
      <c r="J6213">
        <v>0</v>
      </c>
      <c r="K6213">
        <v>0</v>
      </c>
    </row>
    <row r="6214" spans="1:11">
      <c r="A6214" t="s">
        <v>22274</v>
      </c>
      <c r="B6214" t="s">
        <v>58</v>
      </c>
      <c r="C6214">
        <v>87379</v>
      </c>
      <c r="D6214" t="s">
        <v>6166</v>
      </c>
      <c r="E6214" t="s">
        <v>10</v>
      </c>
      <c r="F6214">
        <v>3519.08</v>
      </c>
      <c r="G6214">
        <v>3543.79</v>
      </c>
      <c r="J6214">
        <v>0</v>
      </c>
      <c r="K6214">
        <v>0</v>
      </c>
    </row>
    <row r="6215" spans="1:11">
      <c r="A6215" t="s">
        <v>22275</v>
      </c>
      <c r="B6215" t="s">
        <v>58</v>
      </c>
      <c r="C6215">
        <v>100460</v>
      </c>
      <c r="D6215" t="s">
        <v>7057</v>
      </c>
      <c r="E6215" t="s">
        <v>10</v>
      </c>
      <c r="F6215">
        <v>0</v>
      </c>
      <c r="G6215">
        <v>0</v>
      </c>
    </row>
    <row r="6216" spans="1:11">
      <c r="A6216" t="s">
        <v>22276</v>
      </c>
      <c r="B6216" t="s">
        <v>58</v>
      </c>
      <c r="C6216">
        <v>87319</v>
      </c>
      <c r="D6216" t="s">
        <v>6108</v>
      </c>
      <c r="E6216" t="s">
        <v>10</v>
      </c>
      <c r="F6216">
        <v>3375.02</v>
      </c>
      <c r="G6216">
        <v>3386.99</v>
      </c>
      <c r="J6216">
        <v>0</v>
      </c>
      <c r="K6216">
        <v>0</v>
      </c>
    </row>
    <row r="6217" spans="1:11">
      <c r="A6217" t="s">
        <v>22277</v>
      </c>
      <c r="B6217" t="s">
        <v>58</v>
      </c>
      <c r="C6217">
        <v>87320</v>
      </c>
      <c r="D6217" t="s">
        <v>6109</v>
      </c>
      <c r="E6217" t="s">
        <v>10</v>
      </c>
      <c r="F6217">
        <v>3372.51</v>
      </c>
      <c r="G6217">
        <v>3382.59</v>
      </c>
      <c r="J6217">
        <v>0</v>
      </c>
      <c r="K6217">
        <v>0</v>
      </c>
    </row>
    <row r="6218" spans="1:11">
      <c r="A6218" t="s">
        <v>22278</v>
      </c>
      <c r="B6218" t="s">
        <v>58</v>
      </c>
      <c r="C6218">
        <v>87358</v>
      </c>
      <c r="D6218" t="s">
        <v>6145</v>
      </c>
      <c r="E6218" t="s">
        <v>10</v>
      </c>
      <c r="F6218">
        <v>3348.95</v>
      </c>
      <c r="G6218">
        <v>3363.82</v>
      </c>
      <c r="J6218">
        <v>0</v>
      </c>
      <c r="K6218">
        <v>0</v>
      </c>
    </row>
    <row r="6219" spans="1:11">
      <c r="A6219" t="s">
        <v>22279</v>
      </c>
      <c r="B6219" t="s">
        <v>58</v>
      </c>
      <c r="C6219">
        <v>87359</v>
      </c>
      <c r="D6219" t="s">
        <v>6146</v>
      </c>
      <c r="E6219" t="s">
        <v>10</v>
      </c>
      <c r="F6219">
        <v>3302.83</v>
      </c>
      <c r="G6219">
        <v>3312.53</v>
      </c>
      <c r="J6219">
        <v>0</v>
      </c>
      <c r="K6219">
        <v>0</v>
      </c>
    </row>
    <row r="6220" spans="1:11">
      <c r="A6220" t="s">
        <v>22280</v>
      </c>
      <c r="B6220" t="s">
        <v>58</v>
      </c>
      <c r="C6220">
        <v>87376</v>
      </c>
      <c r="D6220" t="s">
        <v>6163</v>
      </c>
      <c r="E6220" t="s">
        <v>10</v>
      </c>
      <c r="F6220">
        <v>574.88</v>
      </c>
      <c r="G6220">
        <v>599.94000000000005</v>
      </c>
      <c r="J6220">
        <v>0</v>
      </c>
      <c r="K6220">
        <v>0</v>
      </c>
    </row>
    <row r="6221" spans="1:11">
      <c r="A6221" t="s">
        <v>22281</v>
      </c>
      <c r="B6221" t="s">
        <v>58</v>
      </c>
      <c r="C6221">
        <v>100457</v>
      </c>
      <c r="D6221" t="s">
        <v>7058</v>
      </c>
      <c r="E6221" t="s">
        <v>10</v>
      </c>
      <c r="F6221">
        <v>0</v>
      </c>
      <c r="G6221">
        <v>0</v>
      </c>
    </row>
    <row r="6222" spans="1:11">
      <c r="A6222" t="s">
        <v>22282</v>
      </c>
      <c r="B6222" t="s">
        <v>58</v>
      </c>
      <c r="C6222">
        <v>87310</v>
      </c>
      <c r="D6222" t="s">
        <v>6102</v>
      </c>
      <c r="E6222" t="s">
        <v>10</v>
      </c>
      <c r="F6222">
        <v>408.48</v>
      </c>
      <c r="G6222">
        <v>420.39</v>
      </c>
      <c r="J6222">
        <v>0</v>
      </c>
      <c r="K6222">
        <v>0</v>
      </c>
    </row>
    <row r="6223" spans="1:11">
      <c r="A6223" t="s">
        <v>22283</v>
      </c>
      <c r="B6223" t="s">
        <v>58</v>
      </c>
      <c r="C6223">
        <v>87311</v>
      </c>
      <c r="D6223" t="s">
        <v>6103</v>
      </c>
      <c r="E6223" t="s">
        <v>10</v>
      </c>
      <c r="F6223">
        <v>391.16</v>
      </c>
      <c r="G6223">
        <v>401.07</v>
      </c>
      <c r="J6223">
        <v>0</v>
      </c>
      <c r="K6223">
        <v>0</v>
      </c>
    </row>
    <row r="6224" spans="1:11">
      <c r="A6224" t="s">
        <v>22284</v>
      </c>
      <c r="B6224" t="s">
        <v>58</v>
      </c>
      <c r="C6224">
        <v>87350</v>
      </c>
      <c r="D6224" t="s">
        <v>6137</v>
      </c>
      <c r="E6224" t="s">
        <v>10</v>
      </c>
      <c r="F6224">
        <v>474.76</v>
      </c>
      <c r="G6224">
        <v>492.52</v>
      </c>
      <c r="J6224">
        <v>0</v>
      </c>
      <c r="K6224">
        <v>0</v>
      </c>
    </row>
    <row r="6225" spans="1:11">
      <c r="A6225" t="s">
        <v>22285</v>
      </c>
      <c r="B6225" t="s">
        <v>58</v>
      </c>
      <c r="C6225">
        <v>87351</v>
      </c>
      <c r="D6225" t="s">
        <v>6138</v>
      </c>
      <c r="E6225" t="s">
        <v>10</v>
      </c>
      <c r="F6225">
        <v>372.99</v>
      </c>
      <c r="G6225">
        <v>381.85</v>
      </c>
      <c r="J6225">
        <v>0</v>
      </c>
      <c r="K6225">
        <v>0</v>
      </c>
    </row>
    <row r="6226" spans="1:11">
      <c r="A6226" t="s">
        <v>22286</v>
      </c>
      <c r="B6226" t="s">
        <v>58</v>
      </c>
      <c r="C6226">
        <v>87374</v>
      </c>
      <c r="D6226" t="s">
        <v>6161</v>
      </c>
      <c r="E6226" t="s">
        <v>10</v>
      </c>
      <c r="F6226">
        <v>671.46</v>
      </c>
      <c r="G6226">
        <v>697.21</v>
      </c>
      <c r="J6226">
        <v>0</v>
      </c>
      <c r="K6226">
        <v>0</v>
      </c>
    </row>
    <row r="6227" spans="1:11">
      <c r="A6227" t="s">
        <v>22287</v>
      </c>
      <c r="B6227" t="s">
        <v>58</v>
      </c>
      <c r="C6227">
        <v>100455</v>
      </c>
      <c r="D6227" t="s">
        <v>7059</v>
      </c>
      <c r="E6227" t="s">
        <v>10</v>
      </c>
      <c r="F6227">
        <v>0</v>
      </c>
      <c r="G6227">
        <v>0</v>
      </c>
    </row>
    <row r="6228" spans="1:11">
      <c r="A6228" t="s">
        <v>22288</v>
      </c>
      <c r="B6228" t="s">
        <v>58</v>
      </c>
      <c r="C6228">
        <v>87304</v>
      </c>
      <c r="D6228" t="s">
        <v>6098</v>
      </c>
      <c r="E6228" t="s">
        <v>10</v>
      </c>
      <c r="F6228">
        <v>501.77</v>
      </c>
      <c r="G6228">
        <v>513.96</v>
      </c>
      <c r="J6228">
        <v>0</v>
      </c>
      <c r="K6228">
        <v>0</v>
      </c>
    </row>
    <row r="6229" spans="1:11">
      <c r="A6229" t="s">
        <v>22289</v>
      </c>
      <c r="B6229" t="s">
        <v>58</v>
      </c>
      <c r="C6229">
        <v>87305</v>
      </c>
      <c r="D6229" t="s">
        <v>6099</v>
      </c>
      <c r="E6229" t="s">
        <v>10</v>
      </c>
      <c r="F6229">
        <v>500.82</v>
      </c>
      <c r="G6229">
        <v>512.30999999999995</v>
      </c>
      <c r="J6229">
        <v>0</v>
      </c>
      <c r="K6229">
        <v>0</v>
      </c>
    </row>
    <row r="6230" spans="1:11">
      <c r="A6230" t="s">
        <v>22290</v>
      </c>
      <c r="B6230" t="s">
        <v>58</v>
      </c>
      <c r="C6230">
        <v>87345</v>
      </c>
      <c r="D6230" t="s">
        <v>6132</v>
      </c>
      <c r="E6230" t="s">
        <v>10</v>
      </c>
      <c r="F6230">
        <v>591.85</v>
      </c>
      <c r="G6230">
        <v>612.46</v>
      </c>
      <c r="J6230">
        <v>0</v>
      </c>
      <c r="K6230">
        <v>0</v>
      </c>
    </row>
    <row r="6231" spans="1:11">
      <c r="A6231" t="s">
        <v>22291</v>
      </c>
      <c r="B6231" t="s">
        <v>58</v>
      </c>
      <c r="C6231">
        <v>87346</v>
      </c>
      <c r="D6231" t="s">
        <v>6133</v>
      </c>
      <c r="E6231" t="s">
        <v>10</v>
      </c>
      <c r="F6231">
        <v>509.3</v>
      </c>
      <c r="G6231">
        <v>522.57000000000005</v>
      </c>
      <c r="J6231">
        <v>0</v>
      </c>
      <c r="K6231">
        <v>0</v>
      </c>
    </row>
    <row r="6232" spans="1:11">
      <c r="A6232" t="s">
        <v>22292</v>
      </c>
      <c r="B6232" t="s">
        <v>58</v>
      </c>
      <c r="C6232">
        <v>87347</v>
      </c>
      <c r="D6232" t="s">
        <v>6134</v>
      </c>
      <c r="E6232" t="s">
        <v>10</v>
      </c>
      <c r="F6232">
        <v>463.84</v>
      </c>
      <c r="G6232">
        <v>472.94</v>
      </c>
      <c r="J6232">
        <v>0</v>
      </c>
      <c r="K6232">
        <v>0</v>
      </c>
    </row>
    <row r="6233" spans="1:11">
      <c r="A6233" t="s">
        <v>22293</v>
      </c>
      <c r="B6233" t="s">
        <v>58</v>
      </c>
      <c r="C6233">
        <v>87366</v>
      </c>
      <c r="D6233" t="s">
        <v>6153</v>
      </c>
      <c r="E6233" t="s">
        <v>10</v>
      </c>
      <c r="F6233">
        <v>597.47</v>
      </c>
      <c r="G6233">
        <v>623.32000000000005</v>
      </c>
      <c r="J6233">
        <v>0</v>
      </c>
      <c r="K6233">
        <v>0</v>
      </c>
    </row>
    <row r="6234" spans="1:11">
      <c r="A6234" t="s">
        <v>22294</v>
      </c>
      <c r="B6234" t="s">
        <v>58</v>
      </c>
      <c r="C6234">
        <v>100448</v>
      </c>
      <c r="D6234" t="s">
        <v>7060</v>
      </c>
      <c r="E6234" t="s">
        <v>10</v>
      </c>
      <c r="F6234">
        <v>0</v>
      </c>
      <c r="G6234">
        <v>0</v>
      </c>
    </row>
    <row r="6235" spans="1:11">
      <c r="A6235" t="s">
        <v>22295</v>
      </c>
      <c r="B6235" t="s">
        <v>58</v>
      </c>
      <c r="C6235">
        <v>87283</v>
      </c>
      <c r="D6235" t="s">
        <v>6084</v>
      </c>
      <c r="E6235" t="s">
        <v>10</v>
      </c>
      <c r="F6235">
        <v>423.96</v>
      </c>
      <c r="G6235">
        <v>435.96</v>
      </c>
      <c r="J6235">
        <v>0</v>
      </c>
      <c r="K6235">
        <v>0</v>
      </c>
    </row>
    <row r="6236" spans="1:11">
      <c r="A6236" t="s">
        <v>22296</v>
      </c>
      <c r="B6236" t="s">
        <v>58</v>
      </c>
      <c r="C6236">
        <v>87284</v>
      </c>
      <c r="D6236" t="s">
        <v>6085</v>
      </c>
      <c r="E6236" t="s">
        <v>10</v>
      </c>
      <c r="F6236">
        <v>409.52</v>
      </c>
      <c r="G6236">
        <v>419.79</v>
      </c>
      <c r="J6236">
        <v>0</v>
      </c>
      <c r="K6236">
        <v>0</v>
      </c>
    </row>
    <row r="6237" spans="1:11">
      <c r="A6237" t="s">
        <v>22297</v>
      </c>
      <c r="B6237" t="s">
        <v>58</v>
      </c>
      <c r="C6237">
        <v>87329</v>
      </c>
      <c r="D6237" t="s">
        <v>6116</v>
      </c>
      <c r="E6237" t="s">
        <v>10</v>
      </c>
      <c r="F6237">
        <v>484.76</v>
      </c>
      <c r="G6237">
        <v>502.27</v>
      </c>
      <c r="J6237">
        <v>0</v>
      </c>
      <c r="K6237">
        <v>0</v>
      </c>
    </row>
    <row r="6238" spans="1:11">
      <c r="A6238" t="s">
        <v>22298</v>
      </c>
      <c r="B6238" t="s">
        <v>58</v>
      </c>
      <c r="C6238">
        <v>87330</v>
      </c>
      <c r="D6238" t="s">
        <v>6117</v>
      </c>
      <c r="E6238" t="s">
        <v>10</v>
      </c>
      <c r="F6238">
        <v>389.51</v>
      </c>
      <c r="G6238">
        <v>398.64</v>
      </c>
      <c r="J6238">
        <v>0</v>
      </c>
      <c r="K6238">
        <v>0</v>
      </c>
    </row>
    <row r="6239" spans="1:11">
      <c r="A6239" t="s">
        <v>22299</v>
      </c>
      <c r="B6239" t="s">
        <v>58</v>
      </c>
      <c r="C6239">
        <v>87375</v>
      </c>
      <c r="D6239" t="s">
        <v>6162</v>
      </c>
      <c r="E6239" t="s">
        <v>10</v>
      </c>
      <c r="F6239">
        <v>648.75</v>
      </c>
      <c r="G6239">
        <v>674.98</v>
      </c>
      <c r="J6239">
        <v>0</v>
      </c>
      <c r="K6239">
        <v>0</v>
      </c>
    </row>
    <row r="6240" spans="1:11">
      <c r="A6240" t="s">
        <v>22300</v>
      </c>
      <c r="B6240" t="s">
        <v>58</v>
      </c>
      <c r="C6240">
        <v>100456</v>
      </c>
      <c r="D6240" t="s">
        <v>7061</v>
      </c>
      <c r="E6240" t="s">
        <v>10</v>
      </c>
      <c r="F6240">
        <v>0</v>
      </c>
      <c r="G6240">
        <v>0</v>
      </c>
    </row>
    <row r="6241" spans="1:11">
      <c r="A6241" t="s">
        <v>22301</v>
      </c>
      <c r="B6241" t="s">
        <v>58</v>
      </c>
      <c r="C6241">
        <v>87307</v>
      </c>
      <c r="D6241" t="s">
        <v>6100</v>
      </c>
      <c r="E6241" t="s">
        <v>10</v>
      </c>
      <c r="F6241">
        <v>486.36</v>
      </c>
      <c r="G6241">
        <v>499.79</v>
      </c>
      <c r="J6241">
        <v>0</v>
      </c>
      <c r="K6241">
        <v>0</v>
      </c>
    </row>
    <row r="6242" spans="1:11">
      <c r="A6242" t="s">
        <v>22302</v>
      </c>
      <c r="B6242" t="s">
        <v>58</v>
      </c>
      <c r="C6242">
        <v>87308</v>
      </c>
      <c r="D6242" t="s">
        <v>6101</v>
      </c>
      <c r="E6242" t="s">
        <v>10</v>
      </c>
      <c r="F6242">
        <v>469.07</v>
      </c>
      <c r="G6242">
        <v>480.49</v>
      </c>
      <c r="J6242">
        <v>0</v>
      </c>
      <c r="K6242">
        <v>0</v>
      </c>
    </row>
    <row r="6243" spans="1:11">
      <c r="A6243" t="s">
        <v>22303</v>
      </c>
      <c r="B6243" t="s">
        <v>58</v>
      </c>
      <c r="C6243">
        <v>87348</v>
      </c>
      <c r="D6243" t="s">
        <v>6135</v>
      </c>
      <c r="E6243" t="s">
        <v>10</v>
      </c>
      <c r="F6243">
        <v>539.63</v>
      </c>
      <c r="G6243">
        <v>558.19000000000005</v>
      </c>
      <c r="J6243">
        <v>0</v>
      </c>
      <c r="K6243">
        <v>0</v>
      </c>
    </row>
    <row r="6244" spans="1:11">
      <c r="A6244" t="s">
        <v>22304</v>
      </c>
      <c r="B6244" t="s">
        <v>58</v>
      </c>
      <c r="C6244">
        <v>87349</v>
      </c>
      <c r="D6244" t="s">
        <v>6136</v>
      </c>
      <c r="E6244" t="s">
        <v>10</v>
      </c>
      <c r="F6244">
        <v>429.36</v>
      </c>
      <c r="G6244">
        <v>437.9</v>
      </c>
      <c r="J6244">
        <v>0</v>
      </c>
      <c r="K6244">
        <v>0</v>
      </c>
    </row>
    <row r="6245" spans="1:11">
      <c r="A6245" t="s">
        <v>22305</v>
      </c>
      <c r="B6245" t="s">
        <v>58</v>
      </c>
      <c r="C6245">
        <v>87365</v>
      </c>
      <c r="D6245" t="s">
        <v>6152</v>
      </c>
      <c r="E6245" t="s">
        <v>10</v>
      </c>
      <c r="F6245">
        <v>569</v>
      </c>
      <c r="G6245">
        <v>594.05999999999995</v>
      </c>
      <c r="J6245">
        <v>0</v>
      </c>
      <c r="K6245">
        <v>0</v>
      </c>
    </row>
    <row r="6246" spans="1:11">
      <c r="A6246" t="s">
        <v>22306</v>
      </c>
      <c r="B6246" t="s">
        <v>58</v>
      </c>
      <c r="C6246">
        <v>100447</v>
      </c>
      <c r="D6246" t="s">
        <v>7062</v>
      </c>
      <c r="E6246" t="s">
        <v>10</v>
      </c>
      <c r="F6246">
        <v>0</v>
      </c>
      <c r="G6246">
        <v>0</v>
      </c>
    </row>
    <row r="6247" spans="1:11">
      <c r="A6247" t="s">
        <v>22307</v>
      </c>
      <c r="B6247" t="s">
        <v>58</v>
      </c>
      <c r="C6247">
        <v>87280</v>
      </c>
      <c r="D6247" t="s">
        <v>6082</v>
      </c>
      <c r="E6247" t="s">
        <v>10</v>
      </c>
      <c r="F6247">
        <v>417.46</v>
      </c>
      <c r="G6247">
        <v>430.82</v>
      </c>
      <c r="J6247">
        <v>0</v>
      </c>
      <c r="K6247">
        <v>0</v>
      </c>
    </row>
    <row r="6248" spans="1:11">
      <c r="A6248" t="s">
        <v>22308</v>
      </c>
      <c r="B6248" t="s">
        <v>58</v>
      </c>
      <c r="C6248">
        <v>87281</v>
      </c>
      <c r="D6248" t="s">
        <v>6083</v>
      </c>
      <c r="E6248" t="s">
        <v>10</v>
      </c>
      <c r="F6248">
        <v>403.57</v>
      </c>
      <c r="G6248">
        <v>415.02</v>
      </c>
      <c r="J6248">
        <v>0</v>
      </c>
      <c r="K6248">
        <v>0</v>
      </c>
    </row>
    <row r="6249" spans="1:11">
      <c r="A6249" t="s">
        <v>22309</v>
      </c>
      <c r="B6249" t="s">
        <v>58</v>
      </c>
      <c r="C6249">
        <v>87327</v>
      </c>
      <c r="D6249" t="s">
        <v>6114</v>
      </c>
      <c r="E6249" t="s">
        <v>10</v>
      </c>
      <c r="F6249">
        <v>450.72</v>
      </c>
      <c r="G6249">
        <v>466.89</v>
      </c>
      <c r="J6249">
        <v>0</v>
      </c>
      <c r="K6249">
        <v>0</v>
      </c>
    </row>
    <row r="6250" spans="1:11">
      <c r="A6250" t="s">
        <v>22310</v>
      </c>
      <c r="B6250" t="s">
        <v>58</v>
      </c>
      <c r="C6250">
        <v>87328</v>
      </c>
      <c r="D6250" t="s">
        <v>6115</v>
      </c>
      <c r="E6250" t="s">
        <v>10</v>
      </c>
      <c r="F6250">
        <v>366.32</v>
      </c>
      <c r="G6250">
        <v>375.03</v>
      </c>
      <c r="J6250">
        <v>0</v>
      </c>
      <c r="K6250">
        <v>0</v>
      </c>
    </row>
    <row r="6251" spans="1:11">
      <c r="A6251" t="s">
        <v>22311</v>
      </c>
      <c r="B6251" t="s">
        <v>58</v>
      </c>
      <c r="C6251">
        <v>87410</v>
      </c>
      <c r="D6251" t="s">
        <v>6192</v>
      </c>
      <c r="E6251" t="s">
        <v>10</v>
      </c>
      <c r="F6251">
        <v>894.6</v>
      </c>
      <c r="G6251">
        <v>910.97</v>
      </c>
      <c r="J6251">
        <v>0</v>
      </c>
      <c r="K6251">
        <v>0</v>
      </c>
    </row>
    <row r="6252" spans="1:11">
      <c r="A6252" t="s">
        <v>22312</v>
      </c>
      <c r="B6252" t="s">
        <v>58</v>
      </c>
      <c r="C6252">
        <v>95577</v>
      </c>
      <c r="D6252" t="s">
        <v>2497</v>
      </c>
      <c r="E6252" t="s">
        <v>11</v>
      </c>
      <c r="F6252">
        <v>9.81</v>
      </c>
      <c r="G6252">
        <v>9.9499999999999993</v>
      </c>
      <c r="J6252">
        <v>0</v>
      </c>
      <c r="K6252">
        <v>0</v>
      </c>
    </row>
    <row r="6253" spans="1:11">
      <c r="A6253" t="s">
        <v>22313</v>
      </c>
      <c r="B6253" t="s">
        <v>58</v>
      </c>
      <c r="C6253">
        <v>95578</v>
      </c>
      <c r="D6253" t="s">
        <v>2498</v>
      </c>
      <c r="E6253" t="s">
        <v>11</v>
      </c>
      <c r="F6253">
        <v>8.0500000000000007</v>
      </c>
      <c r="G6253">
        <v>8.11</v>
      </c>
      <c r="J6253">
        <v>0</v>
      </c>
      <c r="K6253">
        <v>0</v>
      </c>
    </row>
    <row r="6254" spans="1:11">
      <c r="A6254" t="s">
        <v>22314</v>
      </c>
      <c r="B6254" t="s">
        <v>58</v>
      </c>
      <c r="C6254">
        <v>95579</v>
      </c>
      <c r="D6254" t="s">
        <v>2499</v>
      </c>
      <c r="E6254" t="s">
        <v>11</v>
      </c>
      <c r="F6254">
        <v>7.68</v>
      </c>
      <c r="G6254">
        <v>7.71</v>
      </c>
      <c r="J6254">
        <v>0</v>
      </c>
      <c r="K6254">
        <v>0</v>
      </c>
    </row>
    <row r="6255" spans="1:11">
      <c r="A6255" t="s">
        <v>22315</v>
      </c>
      <c r="B6255" t="s">
        <v>58</v>
      </c>
      <c r="C6255">
        <v>95580</v>
      </c>
      <c r="D6255" t="s">
        <v>2500</v>
      </c>
      <c r="E6255" t="s">
        <v>11</v>
      </c>
      <c r="F6255">
        <v>8.7899999999999991</v>
      </c>
      <c r="G6255">
        <v>8.82</v>
      </c>
      <c r="J6255">
        <v>0</v>
      </c>
      <c r="K6255">
        <v>0</v>
      </c>
    </row>
    <row r="6256" spans="1:11">
      <c r="A6256" t="s">
        <v>22316</v>
      </c>
      <c r="B6256" t="s">
        <v>58</v>
      </c>
      <c r="C6256">
        <v>95581</v>
      </c>
      <c r="D6256" t="s">
        <v>2501</v>
      </c>
      <c r="E6256" t="s">
        <v>11</v>
      </c>
      <c r="F6256">
        <v>8.74</v>
      </c>
      <c r="G6256">
        <v>8.76</v>
      </c>
      <c r="J6256">
        <v>0</v>
      </c>
      <c r="K6256">
        <v>0</v>
      </c>
    </row>
    <row r="6257" spans="1:11">
      <c r="A6257" t="s">
        <v>22317</v>
      </c>
      <c r="B6257" t="s">
        <v>58</v>
      </c>
      <c r="C6257">
        <v>95582</v>
      </c>
      <c r="D6257" t="s">
        <v>2502</v>
      </c>
      <c r="E6257" t="s">
        <v>11</v>
      </c>
      <c r="F6257">
        <v>9.4700000000000006</v>
      </c>
      <c r="G6257">
        <v>9.5</v>
      </c>
      <c r="J6257">
        <v>0</v>
      </c>
      <c r="K6257">
        <v>0</v>
      </c>
    </row>
    <row r="6258" spans="1:11">
      <c r="A6258" t="s">
        <v>22318</v>
      </c>
      <c r="B6258" t="s">
        <v>58</v>
      </c>
      <c r="C6258">
        <v>95576</v>
      </c>
      <c r="D6258" t="s">
        <v>2496</v>
      </c>
      <c r="E6258" t="s">
        <v>11</v>
      </c>
      <c r="F6258">
        <v>11.9</v>
      </c>
      <c r="G6258">
        <v>12.17</v>
      </c>
      <c r="J6258">
        <v>0</v>
      </c>
      <c r="K6258">
        <v>0</v>
      </c>
    </row>
    <row r="6259" spans="1:11">
      <c r="A6259" t="s">
        <v>22319</v>
      </c>
      <c r="B6259" t="s">
        <v>58</v>
      </c>
      <c r="C6259">
        <v>95583</v>
      </c>
      <c r="D6259" t="s">
        <v>2503</v>
      </c>
      <c r="E6259" t="s">
        <v>11</v>
      </c>
      <c r="F6259">
        <v>16.32</v>
      </c>
      <c r="G6259">
        <v>17.059999999999999</v>
      </c>
      <c r="J6259">
        <v>0</v>
      </c>
      <c r="K6259">
        <v>0</v>
      </c>
    </row>
    <row r="6260" spans="1:11">
      <c r="A6260" t="s">
        <v>22320</v>
      </c>
      <c r="B6260" t="s">
        <v>58</v>
      </c>
      <c r="C6260">
        <v>95584</v>
      </c>
      <c r="D6260" t="s">
        <v>2504</v>
      </c>
      <c r="E6260" t="s">
        <v>11</v>
      </c>
      <c r="F6260">
        <v>13.7</v>
      </c>
      <c r="G6260">
        <v>14.14</v>
      </c>
      <c r="J6260">
        <v>0</v>
      </c>
      <c r="K6260">
        <v>0</v>
      </c>
    </row>
    <row r="6261" spans="1:11">
      <c r="A6261" t="s">
        <v>22321</v>
      </c>
      <c r="B6261" t="s">
        <v>58</v>
      </c>
      <c r="C6261">
        <v>95593</v>
      </c>
      <c r="D6261" t="s">
        <v>2506</v>
      </c>
      <c r="E6261" t="s">
        <v>11</v>
      </c>
      <c r="F6261">
        <v>13.7</v>
      </c>
      <c r="G6261">
        <v>14.14</v>
      </c>
      <c r="J6261">
        <v>0</v>
      </c>
      <c r="K6261">
        <v>0</v>
      </c>
    </row>
    <row r="6262" spans="1:11">
      <c r="A6262" t="s">
        <v>22322</v>
      </c>
      <c r="B6262" t="s">
        <v>58</v>
      </c>
      <c r="C6262">
        <v>95592</v>
      </c>
      <c r="D6262" t="s">
        <v>2505</v>
      </c>
      <c r="E6262" t="s">
        <v>11</v>
      </c>
      <c r="F6262">
        <v>16.32</v>
      </c>
      <c r="G6262">
        <v>17.059999999999999</v>
      </c>
      <c r="J6262">
        <v>0</v>
      </c>
      <c r="K6262">
        <v>0</v>
      </c>
    </row>
    <row r="6263" spans="1:11">
      <c r="A6263" t="s">
        <v>22323</v>
      </c>
      <c r="B6263" t="s">
        <v>58</v>
      </c>
      <c r="C6263">
        <v>92919</v>
      </c>
      <c r="D6263" t="s">
        <v>2491</v>
      </c>
      <c r="E6263" t="s">
        <v>11</v>
      </c>
      <c r="F6263">
        <v>11.4</v>
      </c>
      <c r="G6263">
        <v>11.66</v>
      </c>
      <c r="J6263">
        <v>0</v>
      </c>
      <c r="K6263">
        <v>0</v>
      </c>
    </row>
    <row r="6264" spans="1:11">
      <c r="A6264" t="s">
        <v>22324</v>
      </c>
      <c r="B6264" t="s">
        <v>58</v>
      </c>
      <c r="C6264">
        <v>92921</v>
      </c>
      <c r="D6264" t="s">
        <v>119</v>
      </c>
      <c r="E6264" t="s">
        <v>11</v>
      </c>
      <c r="F6264">
        <v>9.25</v>
      </c>
      <c r="G6264">
        <v>9.41</v>
      </c>
      <c r="J6264">
        <v>0</v>
      </c>
      <c r="K6264">
        <v>0</v>
      </c>
    </row>
    <row r="6265" spans="1:11">
      <c r="A6265" t="s">
        <v>22325</v>
      </c>
      <c r="B6265" t="s">
        <v>58</v>
      </c>
      <c r="C6265">
        <v>92922</v>
      </c>
      <c r="D6265" t="s">
        <v>2492</v>
      </c>
      <c r="E6265" t="s">
        <v>11</v>
      </c>
      <c r="F6265">
        <v>8.6999999999999993</v>
      </c>
      <c r="G6265">
        <v>8.81</v>
      </c>
      <c r="J6265">
        <v>0</v>
      </c>
      <c r="K6265">
        <v>0</v>
      </c>
    </row>
    <row r="6266" spans="1:11">
      <c r="A6266" t="s">
        <v>22326</v>
      </c>
      <c r="B6266" t="s">
        <v>58</v>
      </c>
      <c r="C6266">
        <v>92923</v>
      </c>
      <c r="D6266" t="s">
        <v>2493</v>
      </c>
      <c r="E6266" t="s">
        <v>11</v>
      </c>
      <c r="F6266">
        <v>9.6</v>
      </c>
      <c r="G6266">
        <v>9.69</v>
      </c>
      <c r="J6266">
        <v>0</v>
      </c>
      <c r="K6266">
        <v>0</v>
      </c>
    </row>
    <row r="6267" spans="1:11">
      <c r="A6267" t="s">
        <v>22327</v>
      </c>
      <c r="B6267" t="s">
        <v>58</v>
      </c>
      <c r="C6267">
        <v>92924</v>
      </c>
      <c r="D6267" t="s">
        <v>2494</v>
      </c>
      <c r="E6267" t="s">
        <v>11</v>
      </c>
      <c r="F6267">
        <v>9.36</v>
      </c>
      <c r="G6267">
        <v>9.43</v>
      </c>
      <c r="J6267">
        <v>0</v>
      </c>
      <c r="K6267">
        <v>0</v>
      </c>
    </row>
    <row r="6268" spans="1:11">
      <c r="A6268" t="s">
        <v>22328</v>
      </c>
      <c r="B6268" t="s">
        <v>58</v>
      </c>
      <c r="C6268">
        <v>104104</v>
      </c>
      <c r="D6268" t="s">
        <v>2524</v>
      </c>
      <c r="E6268" t="s">
        <v>11</v>
      </c>
      <c r="F6268">
        <v>9.64</v>
      </c>
      <c r="G6268">
        <v>9.67</v>
      </c>
      <c r="J6268">
        <v>0</v>
      </c>
      <c r="K6268">
        <v>0</v>
      </c>
    </row>
    <row r="6269" spans="1:11">
      <c r="A6269" t="s">
        <v>22329</v>
      </c>
      <c r="B6269" t="s">
        <v>58</v>
      </c>
      <c r="C6269">
        <v>92916</v>
      </c>
      <c r="D6269" t="s">
        <v>2489</v>
      </c>
      <c r="E6269" t="s">
        <v>11</v>
      </c>
      <c r="F6269">
        <v>15.15</v>
      </c>
      <c r="G6269">
        <v>15.71</v>
      </c>
      <c r="J6269">
        <v>0</v>
      </c>
      <c r="K6269">
        <v>0</v>
      </c>
    </row>
    <row r="6270" spans="1:11">
      <c r="A6270" t="s">
        <v>22330</v>
      </c>
      <c r="B6270" t="s">
        <v>58</v>
      </c>
      <c r="C6270">
        <v>92917</v>
      </c>
      <c r="D6270" t="s">
        <v>2490</v>
      </c>
      <c r="E6270" t="s">
        <v>11</v>
      </c>
      <c r="F6270">
        <v>13.33</v>
      </c>
      <c r="G6270">
        <v>13.71</v>
      </c>
      <c r="J6270">
        <v>0</v>
      </c>
      <c r="K6270">
        <v>0</v>
      </c>
    </row>
    <row r="6271" spans="1:11">
      <c r="A6271" t="s">
        <v>22331</v>
      </c>
      <c r="B6271" t="s">
        <v>58</v>
      </c>
      <c r="C6271">
        <v>92915</v>
      </c>
      <c r="D6271" t="s">
        <v>2488</v>
      </c>
      <c r="E6271" t="s">
        <v>11</v>
      </c>
      <c r="F6271">
        <v>17.3</v>
      </c>
      <c r="G6271">
        <v>18.11</v>
      </c>
      <c r="J6271">
        <v>0</v>
      </c>
      <c r="K6271">
        <v>0</v>
      </c>
    </row>
    <row r="6272" spans="1:11">
      <c r="A6272" t="s">
        <v>22332</v>
      </c>
      <c r="B6272" t="s">
        <v>58</v>
      </c>
      <c r="C6272">
        <v>92771</v>
      </c>
      <c r="D6272" t="s">
        <v>2462</v>
      </c>
      <c r="E6272" t="s">
        <v>11</v>
      </c>
      <c r="F6272">
        <v>9.67</v>
      </c>
      <c r="G6272">
        <v>9.7799999999999994</v>
      </c>
      <c r="J6272">
        <v>0</v>
      </c>
      <c r="K6272">
        <v>0</v>
      </c>
    </row>
    <row r="6273" spans="1:11">
      <c r="A6273" t="s">
        <v>22333</v>
      </c>
      <c r="B6273" t="s">
        <v>58</v>
      </c>
      <c r="C6273">
        <v>92772</v>
      </c>
      <c r="D6273" t="s">
        <v>2463</v>
      </c>
      <c r="E6273" t="s">
        <v>11</v>
      </c>
      <c r="F6273">
        <v>8</v>
      </c>
      <c r="G6273">
        <v>8.0500000000000007</v>
      </c>
      <c r="J6273">
        <v>0</v>
      </c>
      <c r="K6273">
        <v>0</v>
      </c>
    </row>
    <row r="6274" spans="1:11">
      <c r="A6274" t="s">
        <v>22334</v>
      </c>
      <c r="B6274" t="s">
        <v>58</v>
      </c>
      <c r="C6274">
        <v>92773</v>
      </c>
      <c r="D6274" t="s">
        <v>2464</v>
      </c>
      <c r="E6274" t="s">
        <v>11</v>
      </c>
      <c r="F6274">
        <v>7.8</v>
      </c>
      <c r="G6274">
        <v>7.83</v>
      </c>
      <c r="J6274">
        <v>0</v>
      </c>
      <c r="K6274">
        <v>0</v>
      </c>
    </row>
    <row r="6275" spans="1:11">
      <c r="A6275" t="s">
        <v>22335</v>
      </c>
      <c r="B6275" t="s">
        <v>58</v>
      </c>
      <c r="C6275">
        <v>92774</v>
      </c>
      <c r="D6275" t="s">
        <v>2465</v>
      </c>
      <c r="E6275" t="s">
        <v>11</v>
      </c>
      <c r="F6275">
        <v>8.9600000000000009</v>
      </c>
      <c r="G6275">
        <v>8.99</v>
      </c>
      <c r="J6275">
        <v>0</v>
      </c>
      <c r="K6275">
        <v>0</v>
      </c>
    </row>
    <row r="6276" spans="1:11">
      <c r="A6276" t="s">
        <v>22336</v>
      </c>
      <c r="B6276" t="s">
        <v>58</v>
      </c>
      <c r="C6276">
        <v>92769</v>
      </c>
      <c r="D6276" t="s">
        <v>2460</v>
      </c>
      <c r="E6276" t="s">
        <v>11</v>
      </c>
      <c r="F6276">
        <v>12.11</v>
      </c>
      <c r="G6276">
        <v>12.4</v>
      </c>
      <c r="J6276">
        <v>0</v>
      </c>
      <c r="K6276">
        <v>0</v>
      </c>
    </row>
    <row r="6277" spans="1:11">
      <c r="A6277" t="s">
        <v>22337</v>
      </c>
      <c r="B6277" t="s">
        <v>58</v>
      </c>
      <c r="C6277">
        <v>92770</v>
      </c>
      <c r="D6277" t="s">
        <v>2461</v>
      </c>
      <c r="E6277" t="s">
        <v>11</v>
      </c>
      <c r="F6277">
        <v>11.04</v>
      </c>
      <c r="G6277">
        <v>11.22</v>
      </c>
      <c r="J6277">
        <v>0</v>
      </c>
      <c r="K6277">
        <v>0</v>
      </c>
    </row>
    <row r="6278" spans="1:11">
      <c r="A6278" t="s">
        <v>22338</v>
      </c>
      <c r="B6278" t="s">
        <v>58</v>
      </c>
      <c r="C6278">
        <v>92767</v>
      </c>
      <c r="D6278" t="s">
        <v>2458</v>
      </c>
      <c r="E6278" t="s">
        <v>11</v>
      </c>
      <c r="F6278">
        <v>15.68</v>
      </c>
      <c r="G6278">
        <v>16.309999999999999</v>
      </c>
      <c r="J6278">
        <v>0</v>
      </c>
      <c r="K6278">
        <v>0</v>
      </c>
    </row>
    <row r="6279" spans="1:11">
      <c r="A6279" t="s">
        <v>22339</v>
      </c>
      <c r="B6279" t="s">
        <v>58</v>
      </c>
      <c r="C6279">
        <v>92768</v>
      </c>
      <c r="D6279" t="s">
        <v>2459</v>
      </c>
      <c r="E6279" t="s">
        <v>11</v>
      </c>
      <c r="F6279">
        <v>13.38</v>
      </c>
      <c r="G6279">
        <v>13.84</v>
      </c>
      <c r="J6279">
        <v>0</v>
      </c>
      <c r="K6279">
        <v>0</v>
      </c>
    </row>
    <row r="6280" spans="1:11">
      <c r="A6280" t="s">
        <v>22340</v>
      </c>
      <c r="B6280" t="s">
        <v>58</v>
      </c>
      <c r="C6280">
        <v>92762</v>
      </c>
      <c r="D6280" t="s">
        <v>89</v>
      </c>
      <c r="E6280" t="s">
        <v>11</v>
      </c>
      <c r="F6280">
        <v>10.210000000000001</v>
      </c>
      <c r="G6280">
        <v>10.37</v>
      </c>
      <c r="J6280">
        <v>0</v>
      </c>
      <c r="K6280">
        <v>0</v>
      </c>
    </row>
    <row r="6281" spans="1:11">
      <c r="A6281" t="s">
        <v>22341</v>
      </c>
      <c r="B6281" t="s">
        <v>58</v>
      </c>
      <c r="C6281">
        <v>92763</v>
      </c>
      <c r="D6281" t="s">
        <v>2454</v>
      </c>
      <c r="E6281" t="s">
        <v>11</v>
      </c>
      <c r="F6281">
        <v>8.4700000000000006</v>
      </c>
      <c r="G6281">
        <v>8.56</v>
      </c>
      <c r="J6281">
        <v>0</v>
      </c>
      <c r="K6281">
        <v>0</v>
      </c>
    </row>
    <row r="6282" spans="1:11">
      <c r="A6282" t="s">
        <v>22342</v>
      </c>
      <c r="B6282" t="s">
        <v>58</v>
      </c>
      <c r="C6282">
        <v>92764</v>
      </c>
      <c r="D6282" t="s">
        <v>2455</v>
      </c>
      <c r="E6282" t="s">
        <v>11</v>
      </c>
      <c r="F6282">
        <v>8.11</v>
      </c>
      <c r="G6282">
        <v>8.17</v>
      </c>
      <c r="J6282">
        <v>0</v>
      </c>
      <c r="K6282">
        <v>0</v>
      </c>
    </row>
    <row r="6283" spans="1:11">
      <c r="A6283" t="s">
        <v>22343</v>
      </c>
      <c r="B6283" t="s">
        <v>58</v>
      </c>
      <c r="C6283">
        <v>92765</v>
      </c>
      <c r="D6283" t="s">
        <v>2456</v>
      </c>
      <c r="E6283" t="s">
        <v>11</v>
      </c>
      <c r="F6283">
        <v>9.14</v>
      </c>
      <c r="G6283">
        <v>9.19</v>
      </c>
      <c r="J6283">
        <v>0</v>
      </c>
      <c r="K6283">
        <v>0</v>
      </c>
    </row>
    <row r="6284" spans="1:11">
      <c r="A6284" t="s">
        <v>22344</v>
      </c>
      <c r="B6284" t="s">
        <v>58</v>
      </c>
      <c r="C6284">
        <v>92766</v>
      </c>
      <c r="D6284" t="s">
        <v>2457</v>
      </c>
      <c r="E6284" t="s">
        <v>11</v>
      </c>
      <c r="F6284">
        <v>9.01</v>
      </c>
      <c r="G6284">
        <v>9.0399999999999991</v>
      </c>
      <c r="J6284">
        <v>0</v>
      </c>
      <c r="K6284">
        <v>0</v>
      </c>
    </row>
    <row r="6285" spans="1:11">
      <c r="A6285" t="s">
        <v>22345</v>
      </c>
      <c r="B6285" t="s">
        <v>58</v>
      </c>
      <c r="C6285">
        <v>104105</v>
      </c>
      <c r="D6285" t="s">
        <v>2525</v>
      </c>
      <c r="E6285" t="s">
        <v>11</v>
      </c>
      <c r="F6285">
        <v>9.64</v>
      </c>
      <c r="G6285">
        <v>9.68</v>
      </c>
      <c r="J6285">
        <v>0</v>
      </c>
      <c r="K6285">
        <v>0</v>
      </c>
    </row>
    <row r="6286" spans="1:11">
      <c r="A6286" t="s">
        <v>22346</v>
      </c>
      <c r="B6286" t="s">
        <v>58</v>
      </c>
      <c r="C6286">
        <v>92760</v>
      </c>
      <c r="D6286" t="s">
        <v>120</v>
      </c>
      <c r="E6286" t="s">
        <v>11</v>
      </c>
      <c r="F6286">
        <v>12.75</v>
      </c>
      <c r="G6286">
        <v>13.11</v>
      </c>
      <c r="J6286">
        <v>0</v>
      </c>
      <c r="K6286">
        <v>0</v>
      </c>
    </row>
    <row r="6287" spans="1:11">
      <c r="A6287" t="s">
        <v>22347</v>
      </c>
      <c r="B6287" t="s">
        <v>58</v>
      </c>
      <c r="C6287">
        <v>92761</v>
      </c>
      <c r="D6287" t="s">
        <v>2453</v>
      </c>
      <c r="E6287" t="s">
        <v>11</v>
      </c>
      <c r="F6287">
        <v>11.63</v>
      </c>
      <c r="G6287">
        <v>11.87</v>
      </c>
      <c r="J6287">
        <v>0</v>
      </c>
      <c r="K6287">
        <v>0</v>
      </c>
    </row>
    <row r="6288" spans="1:11">
      <c r="A6288" t="s">
        <v>22348</v>
      </c>
      <c r="B6288" t="s">
        <v>58</v>
      </c>
      <c r="C6288">
        <v>92759</v>
      </c>
      <c r="D6288" t="s">
        <v>90</v>
      </c>
      <c r="E6288" t="s">
        <v>11</v>
      </c>
      <c r="F6288">
        <v>14.06</v>
      </c>
      <c r="G6288">
        <v>14.59</v>
      </c>
      <c r="J6288">
        <v>0</v>
      </c>
      <c r="K6288">
        <v>0</v>
      </c>
    </row>
    <row r="6289" spans="1:11">
      <c r="A6289" t="s">
        <v>22349</v>
      </c>
      <c r="B6289" t="s">
        <v>58</v>
      </c>
      <c r="C6289">
        <v>104108</v>
      </c>
      <c r="D6289" t="s">
        <v>2528</v>
      </c>
      <c r="E6289" t="s">
        <v>11</v>
      </c>
      <c r="F6289">
        <v>12.32</v>
      </c>
      <c r="G6289">
        <v>12.66</v>
      </c>
      <c r="J6289">
        <v>0</v>
      </c>
      <c r="K6289">
        <v>0</v>
      </c>
    </row>
    <row r="6290" spans="1:11">
      <c r="A6290" t="s">
        <v>22350</v>
      </c>
      <c r="B6290" t="s">
        <v>58</v>
      </c>
      <c r="C6290">
        <v>104107</v>
      </c>
      <c r="D6290" t="s">
        <v>2527</v>
      </c>
      <c r="E6290" t="s">
        <v>11</v>
      </c>
      <c r="F6290">
        <v>10.29</v>
      </c>
      <c r="G6290">
        <v>10.55</v>
      </c>
      <c r="J6290">
        <v>0</v>
      </c>
      <c r="K6290">
        <v>0</v>
      </c>
    </row>
    <row r="6291" spans="1:11">
      <c r="A6291" t="s">
        <v>22351</v>
      </c>
      <c r="B6291" t="s">
        <v>58</v>
      </c>
      <c r="C6291">
        <v>104106</v>
      </c>
      <c r="D6291" t="s">
        <v>2526</v>
      </c>
      <c r="E6291" t="s">
        <v>11</v>
      </c>
      <c r="F6291">
        <v>9.49</v>
      </c>
      <c r="G6291">
        <v>9.67</v>
      </c>
      <c r="J6291">
        <v>0</v>
      </c>
      <c r="K6291">
        <v>0</v>
      </c>
    </row>
    <row r="6292" spans="1:11">
      <c r="A6292" t="s">
        <v>22352</v>
      </c>
      <c r="B6292" t="s">
        <v>58</v>
      </c>
      <c r="C6292">
        <v>104110</v>
      </c>
      <c r="D6292" t="s">
        <v>2530</v>
      </c>
      <c r="E6292" t="s">
        <v>11</v>
      </c>
      <c r="F6292">
        <v>18.36</v>
      </c>
      <c r="G6292">
        <v>19.2</v>
      </c>
      <c r="J6292">
        <v>0</v>
      </c>
      <c r="K6292">
        <v>0</v>
      </c>
    </row>
    <row r="6293" spans="1:11">
      <c r="A6293" t="s">
        <v>22353</v>
      </c>
      <c r="B6293" t="s">
        <v>58</v>
      </c>
      <c r="C6293">
        <v>104109</v>
      </c>
      <c r="D6293" t="s">
        <v>2529</v>
      </c>
      <c r="E6293" t="s">
        <v>11</v>
      </c>
      <c r="F6293">
        <v>15.61</v>
      </c>
      <c r="G6293">
        <v>16.2</v>
      </c>
      <c r="J6293">
        <v>0</v>
      </c>
      <c r="K6293">
        <v>0</v>
      </c>
    </row>
    <row r="6294" spans="1:11">
      <c r="A6294" t="s">
        <v>22354</v>
      </c>
      <c r="B6294" t="s">
        <v>58</v>
      </c>
      <c r="C6294">
        <v>104111</v>
      </c>
      <c r="D6294" t="s">
        <v>2531</v>
      </c>
      <c r="E6294" t="s">
        <v>11</v>
      </c>
      <c r="F6294">
        <v>21.66</v>
      </c>
      <c r="G6294">
        <v>22.85</v>
      </c>
      <c r="J6294">
        <v>0</v>
      </c>
      <c r="K6294">
        <v>0</v>
      </c>
    </row>
    <row r="6295" spans="1:11">
      <c r="A6295" t="s">
        <v>22355</v>
      </c>
      <c r="B6295" t="s">
        <v>58</v>
      </c>
      <c r="C6295">
        <v>92884</v>
      </c>
      <c r="D6295" t="s">
        <v>2483</v>
      </c>
      <c r="E6295" t="s">
        <v>11</v>
      </c>
      <c r="F6295">
        <v>11.43</v>
      </c>
      <c r="G6295">
        <v>11.63</v>
      </c>
      <c r="J6295">
        <v>0</v>
      </c>
      <c r="K6295">
        <v>0</v>
      </c>
    </row>
    <row r="6296" spans="1:11">
      <c r="A6296" t="s">
        <v>22356</v>
      </c>
      <c r="B6296" t="s">
        <v>58</v>
      </c>
      <c r="C6296">
        <v>92885</v>
      </c>
      <c r="D6296" t="s">
        <v>2484</v>
      </c>
      <c r="E6296" t="s">
        <v>11</v>
      </c>
      <c r="F6296">
        <v>10.66</v>
      </c>
      <c r="G6296">
        <v>10.8</v>
      </c>
      <c r="J6296">
        <v>0</v>
      </c>
      <c r="K6296">
        <v>0</v>
      </c>
    </row>
    <row r="6297" spans="1:11">
      <c r="A6297" t="s">
        <v>22357</v>
      </c>
      <c r="B6297" t="s">
        <v>58</v>
      </c>
      <c r="C6297">
        <v>92886</v>
      </c>
      <c r="D6297" t="s">
        <v>2485</v>
      </c>
      <c r="E6297" t="s">
        <v>11</v>
      </c>
      <c r="F6297">
        <v>10.02</v>
      </c>
      <c r="G6297">
        <v>10.119999999999999</v>
      </c>
      <c r="J6297">
        <v>0</v>
      </c>
      <c r="K6297">
        <v>0</v>
      </c>
    </row>
    <row r="6298" spans="1:11">
      <c r="A6298" t="s">
        <v>22358</v>
      </c>
      <c r="B6298" t="s">
        <v>58</v>
      </c>
      <c r="C6298">
        <v>92887</v>
      </c>
      <c r="D6298" t="s">
        <v>2486</v>
      </c>
      <c r="E6298" t="s">
        <v>11</v>
      </c>
      <c r="F6298">
        <v>9.83</v>
      </c>
      <c r="G6298">
        <v>9.9</v>
      </c>
      <c r="J6298">
        <v>0</v>
      </c>
      <c r="K6298">
        <v>0</v>
      </c>
    </row>
    <row r="6299" spans="1:11">
      <c r="A6299" t="s">
        <v>22359</v>
      </c>
      <c r="B6299" t="s">
        <v>58</v>
      </c>
      <c r="C6299">
        <v>92888</v>
      </c>
      <c r="D6299" t="s">
        <v>2487</v>
      </c>
      <c r="E6299" t="s">
        <v>11</v>
      </c>
      <c r="F6299">
        <v>9.51</v>
      </c>
      <c r="G6299">
        <v>9.5500000000000007</v>
      </c>
      <c r="J6299">
        <v>0</v>
      </c>
      <c r="K6299">
        <v>0</v>
      </c>
    </row>
    <row r="6300" spans="1:11">
      <c r="A6300" t="s">
        <v>22360</v>
      </c>
      <c r="B6300" t="s">
        <v>58</v>
      </c>
      <c r="C6300">
        <v>92882</v>
      </c>
      <c r="D6300" t="s">
        <v>121</v>
      </c>
      <c r="E6300" t="s">
        <v>11</v>
      </c>
      <c r="F6300">
        <v>13.03</v>
      </c>
      <c r="G6300">
        <v>13.46</v>
      </c>
      <c r="J6300">
        <v>0</v>
      </c>
      <c r="K6300">
        <v>0</v>
      </c>
    </row>
    <row r="6301" spans="1:11">
      <c r="A6301" t="s">
        <v>22361</v>
      </c>
      <c r="B6301" t="s">
        <v>58</v>
      </c>
      <c r="C6301">
        <v>92883</v>
      </c>
      <c r="D6301" t="s">
        <v>2482</v>
      </c>
      <c r="E6301" t="s">
        <v>11</v>
      </c>
      <c r="F6301">
        <v>11.6</v>
      </c>
      <c r="G6301">
        <v>11.91</v>
      </c>
      <c r="J6301">
        <v>0</v>
      </c>
      <c r="K6301">
        <v>0</v>
      </c>
    </row>
    <row r="6302" spans="1:11">
      <c r="A6302" t="s">
        <v>22362</v>
      </c>
      <c r="B6302" t="s">
        <v>58</v>
      </c>
      <c r="C6302">
        <v>92877</v>
      </c>
      <c r="D6302" t="s">
        <v>2477</v>
      </c>
      <c r="E6302" t="s">
        <v>11</v>
      </c>
      <c r="F6302">
        <v>8.8000000000000007</v>
      </c>
      <c r="G6302">
        <v>8.84</v>
      </c>
      <c r="J6302">
        <v>0</v>
      </c>
      <c r="K6302">
        <v>0</v>
      </c>
    </row>
    <row r="6303" spans="1:11">
      <c r="A6303" t="s">
        <v>22363</v>
      </c>
      <c r="B6303" t="s">
        <v>58</v>
      </c>
      <c r="C6303">
        <v>92878</v>
      </c>
      <c r="D6303" t="s">
        <v>2478</v>
      </c>
      <c r="E6303" t="s">
        <v>11</v>
      </c>
      <c r="F6303">
        <v>8.6</v>
      </c>
      <c r="G6303">
        <v>8.6199999999999992</v>
      </c>
      <c r="J6303">
        <v>0</v>
      </c>
      <c r="K6303">
        <v>0</v>
      </c>
    </row>
    <row r="6304" spans="1:11">
      <c r="A6304" t="s">
        <v>22364</v>
      </c>
      <c r="B6304" t="s">
        <v>58</v>
      </c>
      <c r="C6304">
        <v>92879</v>
      </c>
      <c r="D6304" t="s">
        <v>2479</v>
      </c>
      <c r="E6304" t="s">
        <v>11</v>
      </c>
      <c r="F6304">
        <v>8.4700000000000006</v>
      </c>
      <c r="G6304">
        <v>8.48</v>
      </c>
      <c r="J6304">
        <v>0</v>
      </c>
      <c r="K6304">
        <v>0</v>
      </c>
    </row>
    <row r="6305" spans="1:11">
      <c r="A6305" t="s">
        <v>22365</v>
      </c>
      <c r="B6305" t="s">
        <v>58</v>
      </c>
      <c r="C6305">
        <v>92880</v>
      </c>
      <c r="D6305" t="s">
        <v>2480</v>
      </c>
      <c r="E6305" t="s">
        <v>11</v>
      </c>
      <c r="F6305">
        <v>8.64</v>
      </c>
      <c r="G6305">
        <v>8.65</v>
      </c>
      <c r="J6305">
        <v>0</v>
      </c>
      <c r="K6305">
        <v>0</v>
      </c>
    </row>
    <row r="6306" spans="1:11">
      <c r="A6306" t="s">
        <v>22366</v>
      </c>
      <c r="B6306" t="s">
        <v>58</v>
      </c>
      <c r="C6306">
        <v>92881</v>
      </c>
      <c r="D6306" t="s">
        <v>2481</v>
      </c>
      <c r="E6306" t="s">
        <v>11</v>
      </c>
      <c r="F6306">
        <v>8.61</v>
      </c>
      <c r="G6306">
        <v>8.61</v>
      </c>
      <c r="J6306">
        <v>0</v>
      </c>
      <c r="K6306">
        <v>0</v>
      </c>
    </row>
    <row r="6307" spans="1:11">
      <c r="A6307" t="s">
        <v>22367</v>
      </c>
      <c r="B6307" t="s">
        <v>58</v>
      </c>
      <c r="C6307">
        <v>92875</v>
      </c>
      <c r="D6307" t="s">
        <v>2475</v>
      </c>
      <c r="E6307" t="s">
        <v>11</v>
      </c>
      <c r="F6307">
        <v>8.73</v>
      </c>
      <c r="G6307">
        <v>8.86</v>
      </c>
      <c r="J6307">
        <v>0</v>
      </c>
      <c r="K6307">
        <v>0</v>
      </c>
    </row>
    <row r="6308" spans="1:11">
      <c r="A6308" t="s">
        <v>22368</v>
      </c>
      <c r="B6308" t="s">
        <v>58</v>
      </c>
      <c r="C6308">
        <v>92876</v>
      </c>
      <c r="D6308" t="s">
        <v>2476</v>
      </c>
      <c r="E6308" t="s">
        <v>11</v>
      </c>
      <c r="F6308">
        <v>8.26</v>
      </c>
      <c r="G6308">
        <v>8.34</v>
      </c>
      <c r="J6308">
        <v>0</v>
      </c>
      <c r="K6308">
        <v>0</v>
      </c>
    </row>
    <row r="6309" spans="1:11">
      <c r="A6309" t="s">
        <v>22369</v>
      </c>
      <c r="B6309" t="s">
        <v>58</v>
      </c>
      <c r="C6309">
        <v>92803</v>
      </c>
      <c r="D6309" t="s">
        <v>2471</v>
      </c>
      <c r="E6309" t="s">
        <v>11</v>
      </c>
      <c r="F6309">
        <v>8.1</v>
      </c>
      <c r="G6309">
        <v>8.1300000000000008</v>
      </c>
      <c r="J6309">
        <v>0</v>
      </c>
      <c r="K6309">
        <v>0</v>
      </c>
    </row>
    <row r="6310" spans="1:11">
      <c r="A6310" t="s">
        <v>22370</v>
      </c>
      <c r="B6310" t="s">
        <v>58</v>
      </c>
      <c r="C6310">
        <v>92804</v>
      </c>
      <c r="D6310" t="s">
        <v>2472</v>
      </c>
      <c r="E6310" t="s">
        <v>11</v>
      </c>
      <c r="F6310">
        <v>6.9</v>
      </c>
      <c r="G6310">
        <v>6.91</v>
      </c>
      <c r="J6310">
        <v>0</v>
      </c>
      <c r="K6310">
        <v>0</v>
      </c>
    </row>
    <row r="6311" spans="1:11">
      <c r="A6311" t="s">
        <v>22371</v>
      </c>
      <c r="B6311" t="s">
        <v>58</v>
      </c>
      <c r="C6311">
        <v>92805</v>
      </c>
      <c r="D6311" t="s">
        <v>2473</v>
      </c>
      <c r="E6311" t="s">
        <v>11</v>
      </c>
      <c r="F6311">
        <v>6.81</v>
      </c>
      <c r="G6311">
        <v>6.81</v>
      </c>
      <c r="J6311">
        <v>0</v>
      </c>
      <c r="K6311">
        <v>0</v>
      </c>
    </row>
    <row r="6312" spans="1:11">
      <c r="A6312" t="s">
        <v>22372</v>
      </c>
      <c r="B6312" t="s">
        <v>58</v>
      </c>
      <c r="C6312">
        <v>92806</v>
      </c>
      <c r="D6312" t="s">
        <v>2474</v>
      </c>
      <c r="E6312" t="s">
        <v>11</v>
      </c>
      <c r="F6312">
        <v>8.02</v>
      </c>
      <c r="G6312">
        <v>8.02</v>
      </c>
      <c r="J6312">
        <v>0</v>
      </c>
      <c r="K6312">
        <v>0</v>
      </c>
    </row>
    <row r="6313" spans="1:11">
      <c r="A6313" t="s">
        <v>22373</v>
      </c>
      <c r="B6313" t="s">
        <v>58</v>
      </c>
      <c r="C6313">
        <v>92798</v>
      </c>
      <c r="D6313" t="s">
        <v>2466</v>
      </c>
      <c r="E6313" t="s">
        <v>11</v>
      </c>
      <c r="F6313">
        <v>8.01</v>
      </c>
      <c r="G6313">
        <v>8.01</v>
      </c>
      <c r="J6313">
        <v>0</v>
      </c>
      <c r="K6313">
        <v>0</v>
      </c>
    </row>
    <row r="6314" spans="1:11">
      <c r="A6314" t="s">
        <v>22374</v>
      </c>
      <c r="B6314" t="s">
        <v>58</v>
      </c>
      <c r="C6314">
        <v>95448</v>
      </c>
      <c r="D6314" t="s">
        <v>2495</v>
      </c>
      <c r="E6314" t="s">
        <v>11</v>
      </c>
      <c r="F6314">
        <v>8.77</v>
      </c>
      <c r="G6314">
        <v>8.7799999999999994</v>
      </c>
      <c r="J6314">
        <v>0</v>
      </c>
      <c r="K6314">
        <v>0</v>
      </c>
    </row>
    <row r="6315" spans="1:11">
      <c r="A6315" t="s">
        <v>22375</v>
      </c>
      <c r="B6315" t="s">
        <v>58</v>
      </c>
      <c r="C6315">
        <v>92801</v>
      </c>
      <c r="D6315" t="s">
        <v>2469</v>
      </c>
      <c r="E6315" t="s">
        <v>11</v>
      </c>
      <c r="F6315">
        <v>9.0500000000000007</v>
      </c>
      <c r="G6315">
        <v>9.15</v>
      </c>
      <c r="J6315">
        <v>0</v>
      </c>
      <c r="K6315">
        <v>0</v>
      </c>
    </row>
    <row r="6316" spans="1:11">
      <c r="A6316" t="s">
        <v>22376</v>
      </c>
      <c r="B6316" t="s">
        <v>58</v>
      </c>
      <c r="C6316">
        <v>92802</v>
      </c>
      <c r="D6316" t="s">
        <v>2470</v>
      </c>
      <c r="E6316" t="s">
        <v>11</v>
      </c>
      <c r="F6316">
        <v>8.83</v>
      </c>
      <c r="G6316">
        <v>8.89</v>
      </c>
      <c r="J6316">
        <v>0</v>
      </c>
      <c r="K6316">
        <v>0</v>
      </c>
    </row>
    <row r="6317" spans="1:11">
      <c r="A6317" t="s">
        <v>22377</v>
      </c>
      <c r="B6317" t="s">
        <v>58</v>
      </c>
      <c r="C6317">
        <v>92799</v>
      </c>
      <c r="D6317" t="s">
        <v>2467</v>
      </c>
      <c r="E6317" t="s">
        <v>11</v>
      </c>
      <c r="F6317">
        <v>10.58</v>
      </c>
      <c r="G6317">
        <v>10.88</v>
      </c>
      <c r="J6317">
        <v>0</v>
      </c>
      <c r="K6317">
        <v>0</v>
      </c>
    </row>
    <row r="6318" spans="1:11">
      <c r="A6318" t="s">
        <v>22378</v>
      </c>
      <c r="B6318" t="s">
        <v>58</v>
      </c>
      <c r="C6318">
        <v>92800</v>
      </c>
      <c r="D6318" t="s">
        <v>2468</v>
      </c>
      <c r="E6318" t="s">
        <v>11</v>
      </c>
      <c r="F6318">
        <v>9.26</v>
      </c>
      <c r="G6318">
        <v>9.4499999999999993</v>
      </c>
      <c r="J6318">
        <v>0</v>
      </c>
      <c r="K6318">
        <v>0</v>
      </c>
    </row>
    <row r="6319" spans="1:11">
      <c r="A6319" t="s">
        <v>22379</v>
      </c>
      <c r="B6319" t="s">
        <v>58</v>
      </c>
      <c r="C6319">
        <v>95605</v>
      </c>
      <c r="D6319" t="s">
        <v>2188</v>
      </c>
      <c r="E6319" t="s">
        <v>32</v>
      </c>
      <c r="F6319">
        <v>174.52</v>
      </c>
      <c r="G6319">
        <v>189.06</v>
      </c>
      <c r="J6319">
        <v>0</v>
      </c>
      <c r="K6319">
        <v>0</v>
      </c>
    </row>
    <row r="6320" spans="1:11">
      <c r="A6320" t="s">
        <v>22380</v>
      </c>
      <c r="B6320" t="s">
        <v>58</v>
      </c>
      <c r="C6320">
        <v>95602</v>
      </c>
      <c r="D6320" t="s">
        <v>2185</v>
      </c>
      <c r="E6320" t="s">
        <v>32</v>
      </c>
      <c r="F6320">
        <v>35.9</v>
      </c>
      <c r="G6320">
        <v>38.89</v>
      </c>
      <c r="J6320">
        <v>0</v>
      </c>
      <c r="K6320">
        <v>0</v>
      </c>
    </row>
    <row r="6321" spans="1:11">
      <c r="A6321" t="s">
        <v>22381</v>
      </c>
      <c r="B6321" t="s">
        <v>58</v>
      </c>
      <c r="C6321">
        <v>95603</v>
      </c>
      <c r="D6321" t="s">
        <v>2186</v>
      </c>
      <c r="E6321" t="s">
        <v>32</v>
      </c>
      <c r="F6321">
        <v>61.24</v>
      </c>
      <c r="G6321">
        <v>66.349999999999994</v>
      </c>
      <c r="J6321">
        <v>0</v>
      </c>
      <c r="K6321">
        <v>0</v>
      </c>
    </row>
    <row r="6322" spans="1:11">
      <c r="A6322" t="s">
        <v>22382</v>
      </c>
      <c r="B6322" t="s">
        <v>58</v>
      </c>
      <c r="C6322">
        <v>95604</v>
      </c>
      <c r="D6322" t="s">
        <v>2187</v>
      </c>
      <c r="E6322" t="s">
        <v>32</v>
      </c>
      <c r="F6322">
        <v>95.04</v>
      </c>
      <c r="G6322">
        <v>102.96</v>
      </c>
      <c r="J6322">
        <v>0</v>
      </c>
      <c r="K6322">
        <v>0</v>
      </c>
    </row>
    <row r="6323" spans="1:11">
      <c r="A6323" t="s">
        <v>22383</v>
      </c>
      <c r="B6323" t="s">
        <v>58</v>
      </c>
      <c r="C6323">
        <v>95601</v>
      </c>
      <c r="D6323" t="s">
        <v>2184</v>
      </c>
      <c r="E6323" t="s">
        <v>32</v>
      </c>
      <c r="F6323">
        <v>22.43</v>
      </c>
      <c r="G6323">
        <v>24.29</v>
      </c>
      <c r="J6323">
        <v>0</v>
      </c>
      <c r="K6323">
        <v>0</v>
      </c>
    </row>
    <row r="6324" spans="1:11">
      <c r="A6324" t="s">
        <v>22384</v>
      </c>
      <c r="B6324" t="s">
        <v>58</v>
      </c>
      <c r="C6324">
        <v>102521</v>
      </c>
      <c r="D6324" t="s">
        <v>2199</v>
      </c>
      <c r="E6324" t="s">
        <v>32</v>
      </c>
      <c r="F6324">
        <v>143.97</v>
      </c>
      <c r="G6324">
        <v>155.97</v>
      </c>
      <c r="J6324">
        <v>0</v>
      </c>
      <c r="K6324">
        <v>0</v>
      </c>
    </row>
    <row r="6325" spans="1:11">
      <c r="A6325" t="s">
        <v>22385</v>
      </c>
      <c r="B6325" t="s">
        <v>58</v>
      </c>
      <c r="C6325">
        <v>102522</v>
      </c>
      <c r="D6325" t="s">
        <v>2200</v>
      </c>
      <c r="E6325" t="s">
        <v>32</v>
      </c>
      <c r="F6325">
        <v>211.21</v>
      </c>
      <c r="G6325">
        <v>228.81</v>
      </c>
      <c r="J6325">
        <v>0</v>
      </c>
      <c r="K6325">
        <v>0</v>
      </c>
    </row>
    <row r="6326" spans="1:11">
      <c r="A6326" t="s">
        <v>22386</v>
      </c>
      <c r="B6326" t="s">
        <v>58</v>
      </c>
      <c r="C6326">
        <v>102523</v>
      </c>
      <c r="D6326" t="s">
        <v>2201</v>
      </c>
      <c r="E6326" t="s">
        <v>32</v>
      </c>
      <c r="F6326">
        <v>278.45</v>
      </c>
      <c r="G6326">
        <v>301.64</v>
      </c>
      <c r="J6326">
        <v>0</v>
      </c>
      <c r="K6326">
        <v>0</v>
      </c>
    </row>
    <row r="6327" spans="1:11">
      <c r="A6327" t="s">
        <v>22387</v>
      </c>
      <c r="B6327" t="s">
        <v>58</v>
      </c>
      <c r="C6327">
        <v>95608</v>
      </c>
      <c r="D6327" t="s">
        <v>14715</v>
      </c>
      <c r="E6327" t="s">
        <v>32</v>
      </c>
      <c r="F6327">
        <v>40.11</v>
      </c>
      <c r="G6327">
        <v>42.02</v>
      </c>
      <c r="J6327">
        <v>0</v>
      </c>
      <c r="K6327">
        <v>0</v>
      </c>
    </row>
    <row r="6328" spans="1:11">
      <c r="A6328" t="s">
        <v>22388</v>
      </c>
      <c r="B6328" t="s">
        <v>58</v>
      </c>
      <c r="C6328">
        <v>95609</v>
      </c>
      <c r="D6328" t="s">
        <v>14716</v>
      </c>
      <c r="E6328" t="s">
        <v>32</v>
      </c>
      <c r="F6328">
        <v>50.86</v>
      </c>
      <c r="G6328">
        <v>53.29</v>
      </c>
      <c r="J6328">
        <v>0</v>
      </c>
      <c r="K6328">
        <v>0</v>
      </c>
    </row>
    <row r="6329" spans="1:11">
      <c r="A6329" t="s">
        <v>22389</v>
      </c>
      <c r="B6329" t="s">
        <v>58</v>
      </c>
      <c r="C6329">
        <v>95607</v>
      </c>
      <c r="D6329" t="s">
        <v>14717</v>
      </c>
      <c r="E6329" t="s">
        <v>32</v>
      </c>
      <c r="F6329">
        <v>27.65</v>
      </c>
      <c r="G6329">
        <v>28.97</v>
      </c>
      <c r="J6329">
        <v>0</v>
      </c>
      <c r="K6329">
        <v>0</v>
      </c>
    </row>
    <row r="6330" spans="1:11">
      <c r="A6330" t="s">
        <v>22390</v>
      </c>
      <c r="B6330" t="s">
        <v>58</v>
      </c>
      <c r="C6330">
        <v>95996</v>
      </c>
      <c r="D6330" t="s">
        <v>5559</v>
      </c>
      <c r="E6330" t="s">
        <v>10</v>
      </c>
      <c r="F6330">
        <v>1266.8699999999999</v>
      </c>
      <c r="G6330">
        <v>1270.5</v>
      </c>
      <c r="J6330">
        <v>0</v>
      </c>
      <c r="K6330">
        <v>0</v>
      </c>
    </row>
    <row r="6331" spans="1:11">
      <c r="A6331" t="s">
        <v>22391</v>
      </c>
      <c r="B6331" t="s">
        <v>58</v>
      </c>
      <c r="C6331">
        <v>95995</v>
      </c>
      <c r="D6331" t="s">
        <v>5558</v>
      </c>
      <c r="E6331" t="s">
        <v>10</v>
      </c>
      <c r="F6331">
        <v>1468.7</v>
      </c>
      <c r="G6331">
        <v>1473.75</v>
      </c>
      <c r="J6331">
        <v>0</v>
      </c>
      <c r="K6331">
        <v>0</v>
      </c>
    </row>
    <row r="6332" spans="1:11">
      <c r="A6332" t="s">
        <v>22392</v>
      </c>
      <c r="B6332" t="s">
        <v>58</v>
      </c>
      <c r="C6332">
        <v>104372</v>
      </c>
      <c r="D6332" t="s">
        <v>7063</v>
      </c>
      <c r="E6332" t="s">
        <v>10</v>
      </c>
      <c r="F6332">
        <v>0</v>
      </c>
      <c r="G6332">
        <v>0</v>
      </c>
    </row>
    <row r="6333" spans="1:11">
      <c r="A6333" t="s">
        <v>22393</v>
      </c>
      <c r="B6333" t="s">
        <v>58</v>
      </c>
      <c r="C6333">
        <v>104371</v>
      </c>
      <c r="D6333" t="s">
        <v>7064</v>
      </c>
      <c r="E6333" t="s">
        <v>10</v>
      </c>
      <c r="F6333">
        <v>0</v>
      </c>
      <c r="G6333">
        <v>0</v>
      </c>
    </row>
    <row r="6334" spans="1:11">
      <c r="A6334" t="s">
        <v>22394</v>
      </c>
      <c r="B6334" t="s">
        <v>58</v>
      </c>
      <c r="C6334">
        <v>96001</v>
      </c>
      <c r="D6334" t="s">
        <v>5560</v>
      </c>
      <c r="E6334" t="s">
        <v>9</v>
      </c>
      <c r="F6334">
        <v>7.26</v>
      </c>
      <c r="G6334">
        <v>7.38</v>
      </c>
      <c r="J6334">
        <v>0</v>
      </c>
      <c r="K6334">
        <v>0</v>
      </c>
    </row>
    <row r="6335" spans="1:11">
      <c r="A6335" t="s">
        <v>22395</v>
      </c>
      <c r="B6335" t="s">
        <v>58</v>
      </c>
      <c r="C6335">
        <v>94880</v>
      </c>
      <c r="D6335" t="s">
        <v>319</v>
      </c>
      <c r="E6335" t="s">
        <v>12</v>
      </c>
      <c r="F6335">
        <v>48.23</v>
      </c>
      <c r="G6335">
        <v>50.21</v>
      </c>
      <c r="J6335">
        <v>0</v>
      </c>
      <c r="K6335">
        <v>0</v>
      </c>
    </row>
    <row r="6336" spans="1:11">
      <c r="A6336" t="s">
        <v>22396</v>
      </c>
      <c r="B6336" t="s">
        <v>58</v>
      </c>
      <c r="C6336">
        <v>94882</v>
      </c>
      <c r="D6336" t="s">
        <v>321</v>
      </c>
      <c r="E6336" t="s">
        <v>12</v>
      </c>
      <c r="F6336">
        <v>56.25</v>
      </c>
      <c r="G6336">
        <v>58.6</v>
      </c>
      <c r="J6336">
        <v>0</v>
      </c>
      <c r="K6336">
        <v>0</v>
      </c>
    </row>
    <row r="6337" spans="1:11">
      <c r="A6337" t="s">
        <v>22397</v>
      </c>
      <c r="B6337" t="s">
        <v>58</v>
      </c>
      <c r="C6337">
        <v>94884</v>
      </c>
      <c r="D6337" t="s">
        <v>322</v>
      </c>
      <c r="E6337" t="s">
        <v>12</v>
      </c>
      <c r="F6337">
        <v>72.52</v>
      </c>
      <c r="G6337">
        <v>75.62</v>
      </c>
      <c r="J6337">
        <v>0</v>
      </c>
      <c r="K6337">
        <v>0</v>
      </c>
    </row>
    <row r="6338" spans="1:11">
      <c r="A6338" t="s">
        <v>22398</v>
      </c>
      <c r="B6338" t="s">
        <v>58</v>
      </c>
      <c r="C6338">
        <v>94870</v>
      </c>
      <c r="D6338" t="s">
        <v>314</v>
      </c>
      <c r="E6338" t="s">
        <v>12</v>
      </c>
      <c r="F6338">
        <v>2.0699999999999998</v>
      </c>
      <c r="G6338">
        <v>2.17</v>
      </c>
      <c r="J6338">
        <v>0</v>
      </c>
      <c r="K6338">
        <v>0</v>
      </c>
    </row>
    <row r="6339" spans="1:11">
      <c r="A6339" t="s">
        <v>22399</v>
      </c>
      <c r="B6339" t="s">
        <v>58</v>
      </c>
      <c r="C6339">
        <v>94872</v>
      </c>
      <c r="D6339" t="s">
        <v>14718</v>
      </c>
      <c r="E6339" t="s">
        <v>12</v>
      </c>
      <c r="F6339">
        <v>3.03</v>
      </c>
      <c r="G6339">
        <v>3.2</v>
      </c>
      <c r="J6339">
        <v>0</v>
      </c>
      <c r="K6339">
        <v>0</v>
      </c>
    </row>
    <row r="6340" spans="1:11">
      <c r="A6340" t="s">
        <v>22400</v>
      </c>
      <c r="B6340" t="s">
        <v>58</v>
      </c>
      <c r="C6340">
        <v>90746</v>
      </c>
      <c r="D6340" t="s">
        <v>311</v>
      </c>
      <c r="E6340" t="s">
        <v>12</v>
      </c>
      <c r="F6340">
        <v>4.6900000000000004</v>
      </c>
      <c r="G6340">
        <v>5.09</v>
      </c>
      <c r="J6340">
        <v>0</v>
      </c>
      <c r="K6340">
        <v>0</v>
      </c>
    </row>
    <row r="6341" spans="1:11">
      <c r="A6341" t="s">
        <v>22401</v>
      </c>
      <c r="B6341" t="s">
        <v>58</v>
      </c>
      <c r="C6341">
        <v>90747</v>
      </c>
      <c r="D6341" t="s">
        <v>312</v>
      </c>
      <c r="E6341" t="s">
        <v>12</v>
      </c>
      <c r="F6341">
        <v>19.8</v>
      </c>
      <c r="G6341">
        <v>20.72</v>
      </c>
      <c r="J6341">
        <v>0</v>
      </c>
      <c r="K6341">
        <v>0</v>
      </c>
    </row>
    <row r="6342" spans="1:11">
      <c r="A6342" t="s">
        <v>22402</v>
      </c>
      <c r="B6342" t="s">
        <v>58</v>
      </c>
      <c r="C6342">
        <v>94876</v>
      </c>
      <c r="D6342" t="s">
        <v>14719</v>
      </c>
      <c r="E6342" t="s">
        <v>12</v>
      </c>
      <c r="F6342">
        <v>32.54</v>
      </c>
      <c r="G6342">
        <v>33.93</v>
      </c>
      <c r="J6342">
        <v>0</v>
      </c>
      <c r="K6342">
        <v>0</v>
      </c>
    </row>
    <row r="6343" spans="1:11">
      <c r="A6343" t="s">
        <v>22403</v>
      </c>
      <c r="B6343" t="s">
        <v>58</v>
      </c>
      <c r="C6343">
        <v>94878</v>
      </c>
      <c r="D6343" t="s">
        <v>317</v>
      </c>
      <c r="E6343" t="s">
        <v>12</v>
      </c>
      <c r="F6343">
        <v>37.75</v>
      </c>
      <c r="G6343">
        <v>39.39</v>
      </c>
      <c r="J6343">
        <v>0</v>
      </c>
      <c r="K6343">
        <v>0</v>
      </c>
    </row>
    <row r="6344" spans="1:11">
      <c r="A6344" t="s">
        <v>22404</v>
      </c>
      <c r="B6344" t="s">
        <v>58</v>
      </c>
      <c r="C6344">
        <v>90740</v>
      </c>
      <c r="D6344" t="s">
        <v>306</v>
      </c>
      <c r="E6344" t="s">
        <v>12</v>
      </c>
      <c r="F6344">
        <v>5.73</v>
      </c>
      <c r="G6344">
        <v>6.21</v>
      </c>
      <c r="J6344">
        <v>0</v>
      </c>
      <c r="K6344">
        <v>0</v>
      </c>
    </row>
    <row r="6345" spans="1:11">
      <c r="A6345" t="s">
        <v>22405</v>
      </c>
      <c r="B6345" t="s">
        <v>58</v>
      </c>
      <c r="C6345">
        <v>90741</v>
      </c>
      <c r="D6345" t="s">
        <v>307</v>
      </c>
      <c r="E6345" t="s">
        <v>12</v>
      </c>
      <c r="F6345">
        <v>6.53</v>
      </c>
      <c r="G6345">
        <v>7.07</v>
      </c>
      <c r="J6345">
        <v>0</v>
      </c>
      <c r="K6345">
        <v>0</v>
      </c>
    </row>
    <row r="6346" spans="1:11">
      <c r="A6346" t="s">
        <v>22406</v>
      </c>
      <c r="B6346" t="s">
        <v>58</v>
      </c>
      <c r="C6346">
        <v>90742</v>
      </c>
      <c r="D6346" t="s">
        <v>308</v>
      </c>
      <c r="E6346" t="s">
        <v>12</v>
      </c>
      <c r="F6346">
        <v>7.33</v>
      </c>
      <c r="G6346">
        <v>7.95</v>
      </c>
      <c r="J6346">
        <v>0</v>
      </c>
      <c r="K6346">
        <v>0</v>
      </c>
    </row>
    <row r="6347" spans="1:11">
      <c r="A6347" t="s">
        <v>22407</v>
      </c>
      <c r="B6347" t="s">
        <v>58</v>
      </c>
      <c r="C6347">
        <v>90743</v>
      </c>
      <c r="D6347" t="s">
        <v>309</v>
      </c>
      <c r="E6347" t="s">
        <v>12</v>
      </c>
      <c r="F6347">
        <v>8.1300000000000008</v>
      </c>
      <c r="G6347">
        <v>8.82</v>
      </c>
      <c r="J6347">
        <v>0</v>
      </c>
      <c r="K6347">
        <v>0</v>
      </c>
    </row>
    <row r="6348" spans="1:11">
      <c r="A6348" t="s">
        <v>22408</v>
      </c>
      <c r="B6348" t="s">
        <v>58</v>
      </c>
      <c r="C6348">
        <v>90744</v>
      </c>
      <c r="D6348" t="s">
        <v>310</v>
      </c>
      <c r="E6348" t="s">
        <v>12</v>
      </c>
      <c r="F6348">
        <v>8.94</v>
      </c>
      <c r="G6348">
        <v>9.69</v>
      </c>
      <c r="J6348">
        <v>0</v>
      </c>
      <c r="K6348">
        <v>0</v>
      </c>
    </row>
    <row r="6349" spans="1:11">
      <c r="A6349" t="s">
        <v>22409</v>
      </c>
      <c r="B6349" t="s">
        <v>58</v>
      </c>
      <c r="C6349">
        <v>90745</v>
      </c>
      <c r="D6349" t="s">
        <v>14720</v>
      </c>
      <c r="E6349" t="s">
        <v>12</v>
      </c>
      <c r="F6349">
        <v>12.11</v>
      </c>
      <c r="G6349">
        <v>12.79</v>
      </c>
      <c r="J6349">
        <v>0</v>
      </c>
      <c r="K6349">
        <v>0</v>
      </c>
    </row>
    <row r="6350" spans="1:11">
      <c r="A6350" t="s">
        <v>22410</v>
      </c>
      <c r="B6350" t="s">
        <v>58</v>
      </c>
      <c r="C6350">
        <v>90733</v>
      </c>
      <c r="D6350" t="s">
        <v>301</v>
      </c>
      <c r="E6350" t="s">
        <v>12</v>
      </c>
      <c r="F6350">
        <v>4.34</v>
      </c>
      <c r="G6350">
        <v>4.71</v>
      </c>
      <c r="J6350">
        <v>0</v>
      </c>
      <c r="K6350">
        <v>0</v>
      </c>
    </row>
    <row r="6351" spans="1:11">
      <c r="A6351" t="s">
        <v>22411</v>
      </c>
      <c r="B6351" t="s">
        <v>58</v>
      </c>
      <c r="C6351">
        <v>90734</v>
      </c>
      <c r="D6351" t="s">
        <v>14721</v>
      </c>
      <c r="E6351" t="s">
        <v>12</v>
      </c>
      <c r="F6351">
        <v>5.14</v>
      </c>
      <c r="G6351">
        <v>5.58</v>
      </c>
      <c r="J6351">
        <v>0</v>
      </c>
      <c r="K6351">
        <v>0</v>
      </c>
    </row>
    <row r="6352" spans="1:11">
      <c r="A6352" t="s">
        <v>22412</v>
      </c>
      <c r="B6352" t="s">
        <v>58</v>
      </c>
      <c r="C6352">
        <v>90735</v>
      </c>
      <c r="D6352" t="s">
        <v>302</v>
      </c>
      <c r="E6352" t="s">
        <v>12</v>
      </c>
      <c r="F6352">
        <v>5.94</v>
      </c>
      <c r="G6352">
        <v>6.44</v>
      </c>
      <c r="J6352">
        <v>0</v>
      </c>
      <c r="K6352">
        <v>0</v>
      </c>
    </row>
    <row r="6353" spans="1:11">
      <c r="A6353" t="s">
        <v>22413</v>
      </c>
      <c r="B6353" t="s">
        <v>58</v>
      </c>
      <c r="C6353">
        <v>90736</v>
      </c>
      <c r="D6353" t="s">
        <v>303</v>
      </c>
      <c r="E6353" t="s">
        <v>12</v>
      </c>
      <c r="F6353">
        <v>6.74</v>
      </c>
      <c r="G6353">
        <v>7.31</v>
      </c>
      <c r="J6353">
        <v>0</v>
      </c>
      <c r="K6353">
        <v>0</v>
      </c>
    </row>
    <row r="6354" spans="1:11">
      <c r="A6354" t="s">
        <v>22414</v>
      </c>
      <c r="B6354" t="s">
        <v>58</v>
      </c>
      <c r="C6354">
        <v>90737</v>
      </c>
      <c r="D6354" t="s">
        <v>14722</v>
      </c>
      <c r="E6354" t="s">
        <v>12</v>
      </c>
      <c r="F6354">
        <v>7.54</v>
      </c>
      <c r="G6354">
        <v>8.18</v>
      </c>
      <c r="J6354">
        <v>0</v>
      </c>
      <c r="K6354">
        <v>0</v>
      </c>
    </row>
    <row r="6355" spans="1:11">
      <c r="A6355" t="s">
        <v>22415</v>
      </c>
      <c r="B6355" t="s">
        <v>58</v>
      </c>
      <c r="C6355">
        <v>90738</v>
      </c>
      <c r="D6355" t="s">
        <v>304</v>
      </c>
      <c r="E6355" t="s">
        <v>12</v>
      </c>
      <c r="F6355">
        <v>8.35</v>
      </c>
      <c r="G6355">
        <v>9.0500000000000007</v>
      </c>
      <c r="J6355">
        <v>0</v>
      </c>
      <c r="K6355">
        <v>0</v>
      </c>
    </row>
    <row r="6356" spans="1:11">
      <c r="A6356" t="s">
        <v>22416</v>
      </c>
      <c r="B6356" t="s">
        <v>58</v>
      </c>
      <c r="C6356">
        <v>90739</v>
      </c>
      <c r="D6356" t="s">
        <v>305</v>
      </c>
      <c r="E6356" t="s">
        <v>12</v>
      </c>
      <c r="F6356">
        <v>10.85</v>
      </c>
      <c r="G6356">
        <v>11.46</v>
      </c>
      <c r="J6356">
        <v>0</v>
      </c>
      <c r="K6356">
        <v>0</v>
      </c>
    </row>
    <row r="6357" spans="1:11">
      <c r="A6357" t="s">
        <v>22417</v>
      </c>
      <c r="B6357" t="s">
        <v>58</v>
      </c>
      <c r="C6357">
        <v>90724</v>
      </c>
      <c r="D6357" t="s">
        <v>292</v>
      </c>
      <c r="E6357" t="s">
        <v>32</v>
      </c>
      <c r="F6357">
        <v>30.5</v>
      </c>
      <c r="G6357">
        <v>33.01</v>
      </c>
      <c r="J6357">
        <v>0</v>
      </c>
      <c r="K6357">
        <v>0</v>
      </c>
    </row>
    <row r="6358" spans="1:11">
      <c r="A6358" t="s">
        <v>22418</v>
      </c>
      <c r="B6358" t="s">
        <v>58</v>
      </c>
      <c r="C6358">
        <v>102267</v>
      </c>
      <c r="D6358" t="s">
        <v>332</v>
      </c>
      <c r="E6358" t="s">
        <v>32</v>
      </c>
      <c r="F6358">
        <v>163.15</v>
      </c>
      <c r="G6358">
        <v>176.41</v>
      </c>
      <c r="J6358">
        <v>0</v>
      </c>
      <c r="K6358">
        <v>0</v>
      </c>
    </row>
    <row r="6359" spans="1:11">
      <c r="A6359" t="s">
        <v>22419</v>
      </c>
      <c r="B6359" t="s">
        <v>58</v>
      </c>
      <c r="C6359">
        <v>102268</v>
      </c>
      <c r="D6359" t="s">
        <v>333</v>
      </c>
      <c r="E6359" t="s">
        <v>32</v>
      </c>
      <c r="F6359">
        <v>184.08</v>
      </c>
      <c r="G6359">
        <v>199.02</v>
      </c>
      <c r="J6359">
        <v>0</v>
      </c>
      <c r="K6359">
        <v>0</v>
      </c>
    </row>
    <row r="6360" spans="1:11">
      <c r="A6360" t="s">
        <v>22420</v>
      </c>
      <c r="B6360" t="s">
        <v>58</v>
      </c>
      <c r="C6360">
        <v>90725</v>
      </c>
      <c r="D6360" t="s">
        <v>293</v>
      </c>
      <c r="E6360" t="s">
        <v>32</v>
      </c>
      <c r="F6360">
        <v>37.47</v>
      </c>
      <c r="G6360">
        <v>40.549999999999997</v>
      </c>
      <c r="J6360">
        <v>0</v>
      </c>
      <c r="K6360">
        <v>0</v>
      </c>
    </row>
    <row r="6361" spans="1:11">
      <c r="A6361" t="s">
        <v>22421</v>
      </c>
      <c r="B6361" t="s">
        <v>58</v>
      </c>
      <c r="C6361">
        <v>102269</v>
      </c>
      <c r="D6361" t="s">
        <v>334</v>
      </c>
      <c r="E6361" t="s">
        <v>32</v>
      </c>
      <c r="F6361">
        <v>225.93</v>
      </c>
      <c r="G6361">
        <v>244.27</v>
      </c>
      <c r="J6361">
        <v>0</v>
      </c>
      <c r="K6361">
        <v>0</v>
      </c>
    </row>
    <row r="6362" spans="1:11">
      <c r="A6362" t="s">
        <v>22422</v>
      </c>
      <c r="B6362" t="s">
        <v>58</v>
      </c>
      <c r="C6362">
        <v>90726</v>
      </c>
      <c r="D6362" t="s">
        <v>294</v>
      </c>
      <c r="E6362" t="s">
        <v>32</v>
      </c>
      <c r="F6362">
        <v>44.52</v>
      </c>
      <c r="G6362">
        <v>48.15</v>
      </c>
      <c r="J6362">
        <v>0</v>
      </c>
      <c r="K6362">
        <v>0</v>
      </c>
    </row>
    <row r="6363" spans="1:11">
      <c r="A6363" t="s">
        <v>22423</v>
      </c>
      <c r="B6363" t="s">
        <v>58</v>
      </c>
      <c r="C6363">
        <v>90727</v>
      </c>
      <c r="D6363" t="s">
        <v>295</v>
      </c>
      <c r="E6363" t="s">
        <v>32</v>
      </c>
      <c r="F6363">
        <v>51.48</v>
      </c>
      <c r="G6363">
        <v>55.7</v>
      </c>
      <c r="J6363">
        <v>0</v>
      </c>
      <c r="K6363">
        <v>0</v>
      </c>
    </row>
    <row r="6364" spans="1:11">
      <c r="A6364" t="s">
        <v>22424</v>
      </c>
      <c r="B6364" t="s">
        <v>58</v>
      </c>
      <c r="C6364">
        <v>90728</v>
      </c>
      <c r="D6364" t="s">
        <v>296</v>
      </c>
      <c r="E6364" t="s">
        <v>32</v>
      </c>
      <c r="F6364">
        <v>58.46</v>
      </c>
      <c r="G6364">
        <v>63.24</v>
      </c>
      <c r="J6364">
        <v>0</v>
      </c>
      <c r="K6364">
        <v>0</v>
      </c>
    </row>
    <row r="6365" spans="1:11">
      <c r="A6365" t="s">
        <v>22425</v>
      </c>
      <c r="B6365" t="s">
        <v>58</v>
      </c>
      <c r="C6365">
        <v>90729</v>
      </c>
      <c r="D6365" t="s">
        <v>297</v>
      </c>
      <c r="E6365" t="s">
        <v>32</v>
      </c>
      <c r="F6365">
        <v>65.44</v>
      </c>
      <c r="G6365">
        <v>70.78</v>
      </c>
      <c r="J6365">
        <v>0</v>
      </c>
      <c r="K6365">
        <v>0</v>
      </c>
    </row>
    <row r="6366" spans="1:11">
      <c r="A6366" t="s">
        <v>22426</v>
      </c>
      <c r="B6366" t="s">
        <v>58</v>
      </c>
      <c r="C6366">
        <v>90730</v>
      </c>
      <c r="D6366" t="s">
        <v>298</v>
      </c>
      <c r="E6366" t="s">
        <v>32</v>
      </c>
      <c r="F6366">
        <v>72.42</v>
      </c>
      <c r="G6366">
        <v>78.31</v>
      </c>
      <c r="J6366">
        <v>0</v>
      </c>
      <c r="K6366">
        <v>0</v>
      </c>
    </row>
    <row r="6367" spans="1:11">
      <c r="A6367" t="s">
        <v>22427</v>
      </c>
      <c r="B6367" t="s">
        <v>58</v>
      </c>
      <c r="C6367">
        <v>90731</v>
      </c>
      <c r="D6367" t="s">
        <v>299</v>
      </c>
      <c r="E6367" t="s">
        <v>32</v>
      </c>
      <c r="F6367">
        <v>79.39</v>
      </c>
      <c r="G6367">
        <v>85.86</v>
      </c>
      <c r="J6367">
        <v>0</v>
      </c>
      <c r="K6367">
        <v>0</v>
      </c>
    </row>
    <row r="6368" spans="1:11">
      <c r="A6368" t="s">
        <v>22428</v>
      </c>
      <c r="B6368" t="s">
        <v>58</v>
      </c>
      <c r="C6368">
        <v>90732</v>
      </c>
      <c r="D6368" t="s">
        <v>300</v>
      </c>
      <c r="E6368" t="s">
        <v>32</v>
      </c>
      <c r="F6368">
        <v>100.31</v>
      </c>
      <c r="G6368">
        <v>108.48</v>
      </c>
      <c r="J6368">
        <v>0</v>
      </c>
      <c r="K6368">
        <v>0</v>
      </c>
    </row>
    <row r="6369" spans="1:11">
      <c r="A6369" t="s">
        <v>22429</v>
      </c>
      <c r="B6369" t="s">
        <v>58</v>
      </c>
      <c r="C6369">
        <v>102265</v>
      </c>
      <c r="D6369" t="s">
        <v>330</v>
      </c>
      <c r="E6369" t="s">
        <v>32</v>
      </c>
      <c r="F6369">
        <v>128.21</v>
      </c>
      <c r="G6369">
        <v>138.63</v>
      </c>
      <c r="J6369">
        <v>0</v>
      </c>
      <c r="K6369">
        <v>0</v>
      </c>
    </row>
    <row r="6370" spans="1:11">
      <c r="A6370" t="s">
        <v>22430</v>
      </c>
      <c r="B6370" t="s">
        <v>58</v>
      </c>
      <c r="C6370">
        <v>102266</v>
      </c>
      <c r="D6370" t="s">
        <v>331</v>
      </c>
      <c r="E6370" t="s">
        <v>32</v>
      </c>
      <c r="F6370">
        <v>142.16999999999999</v>
      </c>
      <c r="G6370">
        <v>153.72</v>
      </c>
      <c r="J6370">
        <v>0</v>
      </c>
      <c r="K6370">
        <v>0</v>
      </c>
    </row>
    <row r="6371" spans="1:11">
      <c r="A6371" t="s">
        <v>22431</v>
      </c>
      <c r="B6371" t="s">
        <v>58</v>
      </c>
      <c r="C6371">
        <v>94879</v>
      </c>
      <c r="D6371" t="s">
        <v>318</v>
      </c>
      <c r="E6371" t="s">
        <v>12</v>
      </c>
      <c r="F6371">
        <v>1678.78</v>
      </c>
      <c r="G6371">
        <v>1680.76</v>
      </c>
      <c r="J6371">
        <v>0</v>
      </c>
      <c r="K6371">
        <v>0</v>
      </c>
    </row>
    <row r="6372" spans="1:11">
      <c r="A6372" t="s">
        <v>22432</v>
      </c>
      <c r="B6372" t="s">
        <v>58</v>
      </c>
      <c r="C6372">
        <v>94881</v>
      </c>
      <c r="D6372" t="s">
        <v>320</v>
      </c>
      <c r="E6372" t="s">
        <v>12</v>
      </c>
      <c r="F6372">
        <v>2309.7800000000002</v>
      </c>
      <c r="G6372">
        <v>2312.13</v>
      </c>
      <c r="J6372">
        <v>0</v>
      </c>
      <c r="K6372">
        <v>0</v>
      </c>
    </row>
    <row r="6373" spans="1:11">
      <c r="A6373" t="s">
        <v>22433</v>
      </c>
      <c r="B6373" t="s">
        <v>58</v>
      </c>
      <c r="C6373">
        <v>94869</v>
      </c>
      <c r="D6373" t="s">
        <v>313</v>
      </c>
      <c r="E6373" t="s">
        <v>12</v>
      </c>
      <c r="F6373">
        <v>118.02</v>
      </c>
      <c r="G6373">
        <v>118.12</v>
      </c>
      <c r="J6373">
        <v>0</v>
      </c>
      <c r="K6373">
        <v>0</v>
      </c>
    </row>
    <row r="6374" spans="1:11">
      <c r="A6374" t="s">
        <v>22434</v>
      </c>
      <c r="B6374" t="s">
        <v>58</v>
      </c>
      <c r="C6374">
        <v>94871</v>
      </c>
      <c r="D6374" t="s">
        <v>315</v>
      </c>
      <c r="E6374" t="s">
        <v>12</v>
      </c>
      <c r="F6374">
        <v>184.69</v>
      </c>
      <c r="G6374">
        <v>184.86</v>
      </c>
      <c r="J6374">
        <v>0</v>
      </c>
      <c r="K6374">
        <v>0</v>
      </c>
    </row>
    <row r="6375" spans="1:11">
      <c r="A6375" t="s">
        <v>22435</v>
      </c>
      <c r="B6375" t="s">
        <v>58</v>
      </c>
      <c r="C6375">
        <v>90708</v>
      </c>
      <c r="D6375" t="s">
        <v>291</v>
      </c>
      <c r="E6375" t="s">
        <v>12</v>
      </c>
      <c r="F6375">
        <v>672.25</v>
      </c>
      <c r="G6375">
        <v>673.17</v>
      </c>
      <c r="J6375">
        <v>0</v>
      </c>
      <c r="K6375">
        <v>0</v>
      </c>
    </row>
    <row r="6376" spans="1:11">
      <c r="A6376" t="s">
        <v>22436</v>
      </c>
      <c r="B6376" t="s">
        <v>58</v>
      </c>
      <c r="C6376">
        <v>94875</v>
      </c>
      <c r="D6376" t="s">
        <v>316</v>
      </c>
      <c r="E6376" t="s">
        <v>12</v>
      </c>
      <c r="F6376">
        <v>1091.01</v>
      </c>
      <c r="G6376">
        <v>1092.4000000000001</v>
      </c>
      <c r="J6376">
        <v>0</v>
      </c>
      <c r="K6376">
        <v>0</v>
      </c>
    </row>
    <row r="6377" spans="1:11">
      <c r="A6377" t="s">
        <v>22437</v>
      </c>
      <c r="B6377" t="s">
        <v>58</v>
      </c>
      <c r="C6377">
        <v>102264</v>
      </c>
      <c r="D6377" t="s">
        <v>329</v>
      </c>
      <c r="E6377" t="s">
        <v>12</v>
      </c>
      <c r="F6377">
        <v>21.56</v>
      </c>
      <c r="G6377">
        <v>21.93</v>
      </c>
      <c r="J6377">
        <v>0</v>
      </c>
      <c r="K6377">
        <v>0</v>
      </c>
    </row>
    <row r="6378" spans="1:11">
      <c r="A6378" t="s">
        <v>22438</v>
      </c>
      <c r="B6378" t="s">
        <v>58</v>
      </c>
      <c r="C6378">
        <v>90701</v>
      </c>
      <c r="D6378" t="s">
        <v>285</v>
      </c>
      <c r="E6378" t="s">
        <v>12</v>
      </c>
      <c r="F6378">
        <v>72.83</v>
      </c>
      <c r="G6378">
        <v>73.31</v>
      </c>
      <c r="J6378">
        <v>0</v>
      </c>
      <c r="K6378">
        <v>0</v>
      </c>
    </row>
    <row r="6379" spans="1:11">
      <c r="A6379" t="s">
        <v>22439</v>
      </c>
      <c r="B6379" t="s">
        <v>58</v>
      </c>
      <c r="C6379">
        <v>90702</v>
      </c>
      <c r="D6379" t="s">
        <v>286</v>
      </c>
      <c r="E6379" t="s">
        <v>12</v>
      </c>
      <c r="F6379">
        <v>120.09</v>
      </c>
      <c r="G6379">
        <v>120.63</v>
      </c>
      <c r="J6379">
        <v>0</v>
      </c>
      <c r="K6379">
        <v>0</v>
      </c>
    </row>
    <row r="6380" spans="1:11">
      <c r="A6380" t="s">
        <v>22440</v>
      </c>
      <c r="B6380" t="s">
        <v>58</v>
      </c>
      <c r="C6380">
        <v>90703</v>
      </c>
      <c r="D6380" t="s">
        <v>287</v>
      </c>
      <c r="E6380" t="s">
        <v>12</v>
      </c>
      <c r="F6380">
        <v>187.37</v>
      </c>
      <c r="G6380">
        <v>187.99</v>
      </c>
      <c r="J6380">
        <v>0</v>
      </c>
      <c r="K6380">
        <v>0</v>
      </c>
    </row>
    <row r="6381" spans="1:11">
      <c r="A6381" t="s">
        <v>22441</v>
      </c>
      <c r="B6381" t="s">
        <v>58</v>
      </c>
      <c r="C6381">
        <v>90704</v>
      </c>
      <c r="D6381" t="s">
        <v>288</v>
      </c>
      <c r="E6381" t="s">
        <v>12</v>
      </c>
      <c r="F6381">
        <v>277.52</v>
      </c>
      <c r="G6381">
        <v>278.20999999999998</v>
      </c>
      <c r="J6381">
        <v>0</v>
      </c>
      <c r="K6381">
        <v>0</v>
      </c>
    </row>
    <row r="6382" spans="1:11">
      <c r="A6382" t="s">
        <v>22442</v>
      </c>
      <c r="B6382" t="s">
        <v>58</v>
      </c>
      <c r="C6382">
        <v>90705</v>
      </c>
      <c r="D6382" t="s">
        <v>289</v>
      </c>
      <c r="E6382" t="s">
        <v>12</v>
      </c>
      <c r="F6382">
        <v>363.3</v>
      </c>
      <c r="G6382">
        <v>364.05</v>
      </c>
      <c r="J6382">
        <v>0</v>
      </c>
      <c r="K6382">
        <v>0</v>
      </c>
    </row>
    <row r="6383" spans="1:11">
      <c r="A6383" t="s">
        <v>22443</v>
      </c>
      <c r="B6383" t="s">
        <v>58</v>
      </c>
      <c r="C6383">
        <v>90706</v>
      </c>
      <c r="D6383" t="s">
        <v>290</v>
      </c>
      <c r="E6383" t="s">
        <v>12</v>
      </c>
      <c r="F6383">
        <v>480.71</v>
      </c>
      <c r="G6383">
        <v>481.39</v>
      </c>
      <c r="J6383">
        <v>0</v>
      </c>
      <c r="K6383">
        <v>0</v>
      </c>
    </row>
    <row r="6384" spans="1:11">
      <c r="A6384" t="s">
        <v>22444</v>
      </c>
      <c r="B6384" t="s">
        <v>58</v>
      </c>
      <c r="C6384">
        <v>90694</v>
      </c>
      <c r="D6384" t="s">
        <v>283</v>
      </c>
      <c r="E6384" t="s">
        <v>12</v>
      </c>
      <c r="F6384">
        <v>48.98</v>
      </c>
      <c r="G6384">
        <v>49.35</v>
      </c>
      <c r="J6384">
        <v>0</v>
      </c>
      <c r="K6384">
        <v>0</v>
      </c>
    </row>
    <row r="6385" spans="1:11">
      <c r="A6385" t="s">
        <v>22445</v>
      </c>
      <c r="B6385" t="s">
        <v>58</v>
      </c>
      <c r="C6385">
        <v>90695</v>
      </c>
      <c r="D6385" t="s">
        <v>14723</v>
      </c>
      <c r="E6385" t="s">
        <v>12</v>
      </c>
      <c r="F6385">
        <v>92.57</v>
      </c>
      <c r="G6385">
        <v>93.01</v>
      </c>
      <c r="J6385">
        <v>0</v>
      </c>
      <c r="K6385">
        <v>0</v>
      </c>
    </row>
    <row r="6386" spans="1:11">
      <c r="A6386" t="s">
        <v>22446</v>
      </c>
      <c r="B6386" t="s">
        <v>58</v>
      </c>
      <c r="C6386">
        <v>90696</v>
      </c>
      <c r="D6386" t="s">
        <v>284</v>
      </c>
      <c r="E6386" t="s">
        <v>12</v>
      </c>
      <c r="F6386">
        <v>154.22</v>
      </c>
      <c r="G6386">
        <v>154.72</v>
      </c>
      <c r="J6386">
        <v>0</v>
      </c>
      <c r="K6386">
        <v>0</v>
      </c>
    </row>
    <row r="6387" spans="1:11">
      <c r="A6387" t="s">
        <v>22447</v>
      </c>
      <c r="B6387" t="s">
        <v>58</v>
      </c>
      <c r="C6387">
        <v>90697</v>
      </c>
      <c r="D6387" t="s">
        <v>14724</v>
      </c>
      <c r="E6387" t="s">
        <v>12</v>
      </c>
      <c r="F6387">
        <v>238.84</v>
      </c>
      <c r="G6387">
        <v>239.41</v>
      </c>
      <c r="J6387">
        <v>0</v>
      </c>
      <c r="K6387">
        <v>0</v>
      </c>
    </row>
    <row r="6388" spans="1:11">
      <c r="A6388" t="s">
        <v>22448</v>
      </c>
      <c r="B6388" t="s">
        <v>58</v>
      </c>
      <c r="C6388">
        <v>90698</v>
      </c>
      <c r="D6388" t="s">
        <v>14725</v>
      </c>
      <c r="E6388" t="s">
        <v>12</v>
      </c>
      <c r="F6388">
        <v>364.62</v>
      </c>
      <c r="G6388">
        <v>365.26</v>
      </c>
      <c r="J6388">
        <v>0</v>
      </c>
      <c r="K6388">
        <v>0</v>
      </c>
    </row>
    <row r="6389" spans="1:11">
      <c r="A6389" t="s">
        <v>22449</v>
      </c>
      <c r="B6389" t="s">
        <v>58</v>
      </c>
      <c r="C6389">
        <v>90699</v>
      </c>
      <c r="D6389" t="s">
        <v>14726</v>
      </c>
      <c r="E6389" t="s">
        <v>12</v>
      </c>
      <c r="F6389">
        <v>512.86</v>
      </c>
      <c r="G6389">
        <v>513.55999999999995</v>
      </c>
      <c r="J6389">
        <v>0</v>
      </c>
      <c r="K6389">
        <v>0</v>
      </c>
    </row>
    <row r="6390" spans="1:11">
      <c r="A6390" t="s">
        <v>22450</v>
      </c>
      <c r="B6390" t="s">
        <v>58</v>
      </c>
      <c r="C6390">
        <v>90700</v>
      </c>
      <c r="D6390" t="s">
        <v>14727</v>
      </c>
      <c r="E6390" t="s">
        <v>12</v>
      </c>
      <c r="F6390">
        <v>598.38</v>
      </c>
      <c r="G6390">
        <v>598.99</v>
      </c>
      <c r="J6390">
        <v>0</v>
      </c>
      <c r="K6390">
        <v>0</v>
      </c>
    </row>
    <row r="6391" spans="1:11">
      <c r="A6391" t="s">
        <v>22451</v>
      </c>
      <c r="B6391" t="s">
        <v>58</v>
      </c>
      <c r="C6391">
        <v>105378</v>
      </c>
      <c r="D6391" t="s">
        <v>245</v>
      </c>
      <c r="E6391" t="s">
        <v>32</v>
      </c>
      <c r="F6391">
        <v>14.11</v>
      </c>
      <c r="G6391">
        <v>14.95</v>
      </c>
      <c r="J6391">
        <v>0</v>
      </c>
      <c r="K6391">
        <v>0</v>
      </c>
    </row>
    <row r="6392" spans="1:11">
      <c r="A6392" t="s">
        <v>22452</v>
      </c>
      <c r="B6392" t="s">
        <v>58</v>
      </c>
      <c r="C6392">
        <v>105373</v>
      </c>
      <c r="D6392" t="s">
        <v>383</v>
      </c>
      <c r="E6392" t="s">
        <v>32</v>
      </c>
      <c r="F6392">
        <v>11.01</v>
      </c>
      <c r="G6392">
        <v>11.67</v>
      </c>
      <c r="J6392">
        <v>0</v>
      </c>
      <c r="K6392">
        <v>0</v>
      </c>
    </row>
    <row r="6393" spans="1:11">
      <c r="A6393" t="s">
        <v>22453</v>
      </c>
      <c r="B6393" t="s">
        <v>58</v>
      </c>
      <c r="C6393">
        <v>105380</v>
      </c>
      <c r="D6393" t="s">
        <v>247</v>
      </c>
      <c r="E6393" t="s">
        <v>32</v>
      </c>
      <c r="F6393">
        <v>113.91</v>
      </c>
      <c r="G6393">
        <v>120.65</v>
      </c>
      <c r="J6393">
        <v>0</v>
      </c>
      <c r="K6393">
        <v>0</v>
      </c>
    </row>
    <row r="6394" spans="1:11">
      <c r="A6394" t="s">
        <v>22454</v>
      </c>
      <c r="B6394" t="s">
        <v>58</v>
      </c>
      <c r="C6394">
        <v>105267</v>
      </c>
      <c r="D6394" t="s">
        <v>185</v>
      </c>
      <c r="E6394" t="s">
        <v>32</v>
      </c>
      <c r="F6394">
        <v>92.68</v>
      </c>
      <c r="G6394">
        <v>98.31</v>
      </c>
      <c r="J6394">
        <v>0</v>
      </c>
      <c r="K6394">
        <v>0</v>
      </c>
    </row>
    <row r="6395" spans="1:11">
      <c r="A6395" t="s">
        <v>22455</v>
      </c>
      <c r="B6395" t="s">
        <v>58</v>
      </c>
      <c r="C6395">
        <v>105249</v>
      </c>
      <c r="D6395" t="s">
        <v>168</v>
      </c>
      <c r="E6395" t="s">
        <v>32</v>
      </c>
      <c r="F6395">
        <v>138.32</v>
      </c>
      <c r="G6395">
        <v>146.36000000000001</v>
      </c>
      <c r="J6395">
        <v>0</v>
      </c>
      <c r="K6395">
        <v>0</v>
      </c>
    </row>
    <row r="6396" spans="1:11">
      <c r="A6396" t="s">
        <v>22456</v>
      </c>
      <c r="B6396" t="s">
        <v>58</v>
      </c>
      <c r="C6396">
        <v>105268</v>
      </c>
      <c r="D6396" t="s">
        <v>186</v>
      </c>
      <c r="E6396" t="s">
        <v>32</v>
      </c>
      <c r="F6396">
        <v>113.25</v>
      </c>
      <c r="G6396">
        <v>119.99</v>
      </c>
      <c r="J6396">
        <v>0</v>
      </c>
      <c r="K6396">
        <v>0</v>
      </c>
    </row>
    <row r="6397" spans="1:11">
      <c r="A6397" t="s">
        <v>22457</v>
      </c>
      <c r="B6397" t="s">
        <v>58</v>
      </c>
      <c r="C6397">
        <v>105379</v>
      </c>
      <c r="D6397" t="s">
        <v>246</v>
      </c>
      <c r="E6397" t="s">
        <v>32</v>
      </c>
      <c r="F6397">
        <v>18.850000000000001</v>
      </c>
      <c r="G6397">
        <v>20.02</v>
      </c>
      <c r="J6397">
        <v>0</v>
      </c>
      <c r="K6397">
        <v>0</v>
      </c>
    </row>
    <row r="6398" spans="1:11">
      <c r="A6398" t="s">
        <v>22458</v>
      </c>
      <c r="B6398" t="s">
        <v>58</v>
      </c>
      <c r="C6398">
        <v>105388</v>
      </c>
      <c r="D6398" t="s">
        <v>248</v>
      </c>
      <c r="E6398" t="s">
        <v>32</v>
      </c>
      <c r="F6398">
        <v>14.97</v>
      </c>
      <c r="G6398">
        <v>15.89</v>
      </c>
      <c r="J6398">
        <v>0</v>
      </c>
      <c r="K6398">
        <v>0</v>
      </c>
    </row>
    <row r="6399" spans="1:11">
      <c r="A6399" t="s">
        <v>22459</v>
      </c>
      <c r="B6399" t="s">
        <v>58</v>
      </c>
      <c r="C6399">
        <v>105392</v>
      </c>
      <c r="D6399" t="s">
        <v>252</v>
      </c>
      <c r="E6399" t="s">
        <v>32</v>
      </c>
      <c r="F6399">
        <v>23.61</v>
      </c>
      <c r="G6399">
        <v>25.1</v>
      </c>
      <c r="J6399">
        <v>0</v>
      </c>
      <c r="K6399">
        <v>0</v>
      </c>
    </row>
    <row r="6400" spans="1:11">
      <c r="A6400" t="s">
        <v>22460</v>
      </c>
      <c r="B6400" t="s">
        <v>58</v>
      </c>
      <c r="C6400">
        <v>105389</v>
      </c>
      <c r="D6400" t="s">
        <v>249</v>
      </c>
      <c r="E6400" t="s">
        <v>32</v>
      </c>
      <c r="F6400">
        <v>18.940000000000001</v>
      </c>
      <c r="G6400">
        <v>20.149999999999999</v>
      </c>
      <c r="J6400">
        <v>0</v>
      </c>
      <c r="K6400">
        <v>0</v>
      </c>
    </row>
    <row r="6401" spans="1:11">
      <c r="A6401" t="s">
        <v>22461</v>
      </c>
      <c r="B6401" t="s">
        <v>58</v>
      </c>
      <c r="C6401">
        <v>105393</v>
      </c>
      <c r="D6401" t="s">
        <v>253</v>
      </c>
      <c r="E6401" t="s">
        <v>32</v>
      </c>
      <c r="F6401">
        <v>28.5</v>
      </c>
      <c r="G6401">
        <v>30.32</v>
      </c>
      <c r="J6401">
        <v>0</v>
      </c>
      <c r="K6401">
        <v>0</v>
      </c>
    </row>
    <row r="6402" spans="1:11">
      <c r="A6402" t="s">
        <v>22462</v>
      </c>
      <c r="B6402" t="s">
        <v>58</v>
      </c>
      <c r="C6402">
        <v>105316</v>
      </c>
      <c r="D6402" t="s">
        <v>356</v>
      </c>
      <c r="E6402" t="s">
        <v>32</v>
      </c>
      <c r="F6402">
        <v>23.06</v>
      </c>
      <c r="G6402">
        <v>24.54</v>
      </c>
      <c r="J6402">
        <v>0</v>
      </c>
      <c r="K6402">
        <v>0</v>
      </c>
    </row>
    <row r="6403" spans="1:11">
      <c r="A6403" t="s">
        <v>22463</v>
      </c>
      <c r="B6403" t="s">
        <v>58</v>
      </c>
      <c r="C6403">
        <v>105394</v>
      </c>
      <c r="D6403" t="s">
        <v>254</v>
      </c>
      <c r="E6403" t="s">
        <v>32</v>
      </c>
      <c r="F6403">
        <v>33.35</v>
      </c>
      <c r="G6403">
        <v>35.51</v>
      </c>
      <c r="J6403">
        <v>0</v>
      </c>
      <c r="K6403">
        <v>0</v>
      </c>
    </row>
    <row r="6404" spans="1:11">
      <c r="A6404" t="s">
        <v>22464</v>
      </c>
      <c r="B6404" t="s">
        <v>58</v>
      </c>
      <c r="C6404">
        <v>105317</v>
      </c>
      <c r="D6404" t="s">
        <v>214</v>
      </c>
      <c r="E6404" t="s">
        <v>32</v>
      </c>
      <c r="F6404">
        <v>27.14</v>
      </c>
      <c r="G6404">
        <v>28.9</v>
      </c>
      <c r="J6404">
        <v>0</v>
      </c>
      <c r="K6404">
        <v>0</v>
      </c>
    </row>
    <row r="6405" spans="1:11">
      <c r="A6405" t="s">
        <v>22465</v>
      </c>
      <c r="B6405" t="s">
        <v>58</v>
      </c>
      <c r="C6405">
        <v>105395</v>
      </c>
      <c r="D6405" t="s">
        <v>255</v>
      </c>
      <c r="E6405" t="s">
        <v>32</v>
      </c>
      <c r="F6405">
        <v>38.24</v>
      </c>
      <c r="G6405">
        <v>40.72</v>
      </c>
      <c r="J6405">
        <v>0</v>
      </c>
      <c r="K6405">
        <v>0</v>
      </c>
    </row>
    <row r="6406" spans="1:11">
      <c r="A6406" t="s">
        <v>22466</v>
      </c>
      <c r="B6406" t="s">
        <v>58</v>
      </c>
      <c r="C6406">
        <v>105318</v>
      </c>
      <c r="D6406" t="s">
        <v>215</v>
      </c>
      <c r="E6406" t="s">
        <v>32</v>
      </c>
      <c r="F6406">
        <v>31.24</v>
      </c>
      <c r="G6406">
        <v>33.270000000000003</v>
      </c>
      <c r="J6406">
        <v>0</v>
      </c>
      <c r="K6406">
        <v>0</v>
      </c>
    </row>
    <row r="6407" spans="1:11">
      <c r="A6407" t="s">
        <v>22467</v>
      </c>
      <c r="B6407" t="s">
        <v>58</v>
      </c>
      <c r="C6407">
        <v>105396</v>
      </c>
      <c r="D6407" t="s">
        <v>256</v>
      </c>
      <c r="E6407" t="s">
        <v>32</v>
      </c>
      <c r="F6407">
        <v>43.11</v>
      </c>
      <c r="G6407">
        <v>45.91</v>
      </c>
      <c r="J6407">
        <v>0</v>
      </c>
      <c r="K6407">
        <v>0</v>
      </c>
    </row>
    <row r="6408" spans="1:11">
      <c r="A6408" t="s">
        <v>22468</v>
      </c>
      <c r="B6408" t="s">
        <v>58</v>
      </c>
      <c r="C6408">
        <v>105258</v>
      </c>
      <c r="D6408" t="s">
        <v>177</v>
      </c>
      <c r="E6408" t="s">
        <v>32</v>
      </c>
      <c r="F6408">
        <v>35.33</v>
      </c>
      <c r="G6408">
        <v>37.65</v>
      </c>
      <c r="J6408">
        <v>0</v>
      </c>
      <c r="K6408">
        <v>0</v>
      </c>
    </row>
    <row r="6409" spans="1:11">
      <c r="A6409" t="s">
        <v>22469</v>
      </c>
      <c r="B6409" t="s">
        <v>58</v>
      </c>
      <c r="C6409">
        <v>105397</v>
      </c>
      <c r="D6409" t="s">
        <v>257</v>
      </c>
      <c r="E6409" t="s">
        <v>32</v>
      </c>
      <c r="F6409">
        <v>48.09</v>
      </c>
      <c r="G6409">
        <v>51.24</v>
      </c>
      <c r="J6409">
        <v>0</v>
      </c>
      <c r="K6409">
        <v>0</v>
      </c>
    </row>
    <row r="6410" spans="1:11">
      <c r="A6410" t="s">
        <v>22470</v>
      </c>
      <c r="B6410" t="s">
        <v>58</v>
      </c>
      <c r="C6410">
        <v>105261</v>
      </c>
      <c r="D6410" t="s">
        <v>179</v>
      </c>
      <c r="E6410" t="s">
        <v>32</v>
      </c>
      <c r="F6410">
        <v>39.54</v>
      </c>
      <c r="G6410">
        <v>42.14</v>
      </c>
      <c r="J6410">
        <v>0</v>
      </c>
      <c r="K6410">
        <v>0</v>
      </c>
    </row>
    <row r="6411" spans="1:11">
      <c r="A6411" t="s">
        <v>22471</v>
      </c>
      <c r="B6411" t="s">
        <v>58</v>
      </c>
      <c r="C6411">
        <v>105398</v>
      </c>
      <c r="D6411" t="s">
        <v>258</v>
      </c>
      <c r="E6411" t="s">
        <v>32</v>
      </c>
      <c r="F6411">
        <v>60.19</v>
      </c>
      <c r="G6411">
        <v>63.65</v>
      </c>
      <c r="J6411">
        <v>0</v>
      </c>
      <c r="K6411">
        <v>0</v>
      </c>
    </row>
    <row r="6412" spans="1:11">
      <c r="A6412" t="s">
        <v>22472</v>
      </c>
      <c r="B6412" t="s">
        <v>58</v>
      </c>
      <c r="C6412">
        <v>105262</v>
      </c>
      <c r="D6412" t="s">
        <v>180</v>
      </c>
      <c r="E6412" t="s">
        <v>32</v>
      </c>
      <c r="F6412">
        <v>48.5</v>
      </c>
      <c r="G6412">
        <v>51.37</v>
      </c>
      <c r="J6412">
        <v>0</v>
      </c>
      <c r="K6412">
        <v>0</v>
      </c>
    </row>
    <row r="6413" spans="1:11">
      <c r="A6413" t="s">
        <v>22473</v>
      </c>
      <c r="B6413" t="s">
        <v>58</v>
      </c>
      <c r="C6413">
        <v>105399</v>
      </c>
      <c r="D6413" t="s">
        <v>259</v>
      </c>
      <c r="E6413" t="s">
        <v>32</v>
      </c>
      <c r="F6413">
        <v>71.22</v>
      </c>
      <c r="G6413">
        <v>75.34</v>
      </c>
      <c r="J6413">
        <v>0</v>
      </c>
      <c r="K6413">
        <v>0</v>
      </c>
    </row>
    <row r="6414" spans="1:11">
      <c r="A6414" t="s">
        <v>22474</v>
      </c>
      <c r="B6414" t="s">
        <v>58</v>
      </c>
      <c r="C6414">
        <v>105263</v>
      </c>
      <c r="D6414" t="s">
        <v>181</v>
      </c>
      <c r="E6414" t="s">
        <v>32</v>
      </c>
      <c r="F6414">
        <v>57.62</v>
      </c>
      <c r="G6414">
        <v>61.05</v>
      </c>
      <c r="J6414">
        <v>0</v>
      </c>
      <c r="K6414">
        <v>0</v>
      </c>
    </row>
    <row r="6415" spans="1:11">
      <c r="A6415" t="s">
        <v>22475</v>
      </c>
      <c r="B6415" t="s">
        <v>58</v>
      </c>
      <c r="C6415">
        <v>105400</v>
      </c>
      <c r="D6415" t="s">
        <v>260</v>
      </c>
      <c r="E6415" t="s">
        <v>32</v>
      </c>
      <c r="F6415">
        <v>81.59</v>
      </c>
      <c r="G6415">
        <v>86.38</v>
      </c>
      <c r="J6415">
        <v>0</v>
      </c>
      <c r="K6415">
        <v>0</v>
      </c>
    </row>
    <row r="6416" spans="1:11">
      <c r="A6416" t="s">
        <v>22476</v>
      </c>
      <c r="B6416" t="s">
        <v>58</v>
      </c>
      <c r="C6416">
        <v>105264</v>
      </c>
      <c r="D6416" t="s">
        <v>182</v>
      </c>
      <c r="E6416" t="s">
        <v>32</v>
      </c>
      <c r="F6416">
        <v>66.09</v>
      </c>
      <c r="G6416">
        <v>70.069999999999993</v>
      </c>
      <c r="J6416">
        <v>0</v>
      </c>
      <c r="K6416">
        <v>0</v>
      </c>
    </row>
    <row r="6417" spans="1:11">
      <c r="A6417" t="s">
        <v>22477</v>
      </c>
      <c r="B6417" t="s">
        <v>58</v>
      </c>
      <c r="C6417">
        <v>105297</v>
      </c>
      <c r="D6417" t="s">
        <v>203</v>
      </c>
      <c r="E6417" t="s">
        <v>32</v>
      </c>
      <c r="F6417">
        <v>12.17</v>
      </c>
      <c r="G6417">
        <v>12.88</v>
      </c>
      <c r="J6417">
        <v>0</v>
      </c>
      <c r="K6417">
        <v>0</v>
      </c>
    </row>
    <row r="6418" spans="1:11">
      <c r="A6418" t="s">
        <v>22478</v>
      </c>
      <c r="B6418" t="s">
        <v>58</v>
      </c>
      <c r="C6418">
        <v>105372</v>
      </c>
      <c r="D6418" t="s">
        <v>382</v>
      </c>
      <c r="E6418" t="s">
        <v>32</v>
      </c>
      <c r="F6418">
        <v>9.39</v>
      </c>
      <c r="G6418">
        <v>9.93</v>
      </c>
      <c r="J6418">
        <v>0</v>
      </c>
      <c r="K6418">
        <v>0</v>
      </c>
    </row>
    <row r="6419" spans="1:11">
      <c r="A6419" t="s">
        <v>22479</v>
      </c>
      <c r="B6419" t="s">
        <v>58</v>
      </c>
      <c r="C6419">
        <v>105401</v>
      </c>
      <c r="D6419" t="s">
        <v>261</v>
      </c>
      <c r="E6419" t="s">
        <v>32</v>
      </c>
      <c r="F6419">
        <v>92.21</v>
      </c>
      <c r="G6419">
        <v>97.64</v>
      </c>
      <c r="J6419">
        <v>0</v>
      </c>
      <c r="K6419">
        <v>0</v>
      </c>
    </row>
    <row r="6420" spans="1:11">
      <c r="A6420" t="s">
        <v>22480</v>
      </c>
      <c r="B6420" t="s">
        <v>58</v>
      </c>
      <c r="C6420">
        <v>105265</v>
      </c>
      <c r="D6420" t="s">
        <v>183</v>
      </c>
      <c r="E6420" t="s">
        <v>32</v>
      </c>
      <c r="F6420">
        <v>74.790000000000006</v>
      </c>
      <c r="G6420">
        <v>79.319999999999993</v>
      </c>
      <c r="J6420">
        <v>0</v>
      </c>
      <c r="K6420">
        <v>0</v>
      </c>
    </row>
    <row r="6421" spans="1:11">
      <c r="A6421" t="s">
        <v>22481</v>
      </c>
      <c r="B6421" t="s">
        <v>58</v>
      </c>
      <c r="C6421">
        <v>105402</v>
      </c>
      <c r="D6421" t="s">
        <v>262</v>
      </c>
      <c r="E6421" t="s">
        <v>32</v>
      </c>
      <c r="F6421">
        <v>103.03</v>
      </c>
      <c r="G6421">
        <v>109.11</v>
      </c>
      <c r="J6421">
        <v>0</v>
      </c>
      <c r="K6421">
        <v>0</v>
      </c>
    </row>
    <row r="6422" spans="1:11">
      <c r="A6422" t="s">
        <v>22482</v>
      </c>
      <c r="B6422" t="s">
        <v>58</v>
      </c>
      <c r="C6422">
        <v>105266</v>
      </c>
      <c r="D6422" t="s">
        <v>184</v>
      </c>
      <c r="E6422" t="s">
        <v>32</v>
      </c>
      <c r="F6422">
        <v>83.7</v>
      </c>
      <c r="G6422">
        <v>88.78</v>
      </c>
      <c r="J6422">
        <v>0</v>
      </c>
      <c r="K6422">
        <v>0</v>
      </c>
    </row>
    <row r="6423" spans="1:11">
      <c r="A6423" t="s">
        <v>22483</v>
      </c>
      <c r="B6423" t="s">
        <v>58</v>
      </c>
      <c r="C6423">
        <v>105361</v>
      </c>
      <c r="D6423" t="s">
        <v>372</v>
      </c>
      <c r="E6423" t="s">
        <v>32</v>
      </c>
      <c r="F6423">
        <v>21.73</v>
      </c>
      <c r="G6423">
        <v>23.44</v>
      </c>
      <c r="J6423">
        <v>0</v>
      </c>
      <c r="K6423">
        <v>0</v>
      </c>
    </row>
    <row r="6424" spans="1:11">
      <c r="A6424" t="s">
        <v>22484</v>
      </c>
      <c r="B6424" t="s">
        <v>58</v>
      </c>
      <c r="C6424">
        <v>105382</v>
      </c>
      <c r="D6424" t="s">
        <v>388</v>
      </c>
      <c r="E6424" t="s">
        <v>32</v>
      </c>
      <c r="F6424">
        <v>17.89</v>
      </c>
      <c r="G6424">
        <v>19.28</v>
      </c>
      <c r="J6424">
        <v>0</v>
      </c>
      <c r="K6424">
        <v>0</v>
      </c>
    </row>
    <row r="6425" spans="1:11">
      <c r="A6425" t="s">
        <v>22485</v>
      </c>
      <c r="B6425" t="s">
        <v>58</v>
      </c>
      <c r="C6425">
        <v>105359</v>
      </c>
      <c r="D6425" t="s">
        <v>370</v>
      </c>
      <c r="E6425" t="s">
        <v>32</v>
      </c>
      <c r="F6425">
        <v>15.53</v>
      </c>
      <c r="G6425">
        <v>16.79</v>
      </c>
      <c r="J6425">
        <v>0</v>
      </c>
      <c r="K6425">
        <v>0</v>
      </c>
    </row>
    <row r="6426" spans="1:11">
      <c r="A6426" t="s">
        <v>22486</v>
      </c>
      <c r="B6426" t="s">
        <v>58</v>
      </c>
      <c r="C6426">
        <v>105315</v>
      </c>
      <c r="D6426" t="s">
        <v>355</v>
      </c>
      <c r="E6426" t="s">
        <v>32</v>
      </c>
      <c r="F6426">
        <v>12.71</v>
      </c>
      <c r="G6426">
        <v>13.73</v>
      </c>
      <c r="J6426">
        <v>0</v>
      </c>
      <c r="K6426">
        <v>0</v>
      </c>
    </row>
    <row r="6427" spans="1:11">
      <c r="A6427" t="s">
        <v>22487</v>
      </c>
      <c r="B6427" t="s">
        <v>58</v>
      </c>
      <c r="C6427">
        <v>105360</v>
      </c>
      <c r="D6427" t="s">
        <v>371</v>
      </c>
      <c r="E6427" t="s">
        <v>32</v>
      </c>
      <c r="F6427">
        <v>18.7</v>
      </c>
      <c r="G6427">
        <v>20.190000000000001</v>
      </c>
      <c r="J6427">
        <v>0</v>
      </c>
      <c r="K6427">
        <v>0</v>
      </c>
    </row>
    <row r="6428" spans="1:11">
      <c r="A6428" t="s">
        <v>22488</v>
      </c>
      <c r="B6428" t="s">
        <v>58</v>
      </c>
      <c r="C6428">
        <v>105381</v>
      </c>
      <c r="D6428" t="s">
        <v>387</v>
      </c>
      <c r="E6428" t="s">
        <v>32</v>
      </c>
      <c r="F6428">
        <v>15.38</v>
      </c>
      <c r="G6428">
        <v>16.579999999999998</v>
      </c>
      <c r="J6428">
        <v>0</v>
      </c>
      <c r="K6428">
        <v>0</v>
      </c>
    </row>
    <row r="6429" spans="1:11">
      <c r="A6429" t="s">
        <v>22489</v>
      </c>
      <c r="B6429" t="s">
        <v>58</v>
      </c>
      <c r="C6429">
        <v>105251</v>
      </c>
      <c r="D6429" t="s">
        <v>170</v>
      </c>
      <c r="E6429" t="s">
        <v>32</v>
      </c>
      <c r="F6429">
        <v>20.78</v>
      </c>
      <c r="G6429">
        <v>22.03</v>
      </c>
      <c r="J6429">
        <v>0</v>
      </c>
      <c r="K6429">
        <v>0</v>
      </c>
    </row>
    <row r="6430" spans="1:11">
      <c r="A6430" t="s">
        <v>22490</v>
      </c>
      <c r="B6430" t="s">
        <v>58</v>
      </c>
      <c r="C6430">
        <v>105282</v>
      </c>
      <c r="D6430" t="s">
        <v>200</v>
      </c>
      <c r="E6430" t="s">
        <v>32</v>
      </c>
      <c r="F6430">
        <v>16.13</v>
      </c>
      <c r="G6430">
        <v>17.100000000000001</v>
      </c>
      <c r="J6430">
        <v>0</v>
      </c>
      <c r="K6430">
        <v>0</v>
      </c>
    </row>
    <row r="6431" spans="1:11">
      <c r="A6431" t="s">
        <v>22491</v>
      </c>
      <c r="B6431" t="s">
        <v>58</v>
      </c>
      <c r="C6431">
        <v>105276</v>
      </c>
      <c r="D6431" t="s">
        <v>194</v>
      </c>
      <c r="E6431" t="s">
        <v>32</v>
      </c>
      <c r="F6431">
        <v>167.39</v>
      </c>
      <c r="G6431">
        <v>177.51</v>
      </c>
      <c r="J6431">
        <v>0</v>
      </c>
      <c r="K6431">
        <v>0</v>
      </c>
    </row>
    <row r="6432" spans="1:11">
      <c r="A6432" t="s">
        <v>22492</v>
      </c>
      <c r="B6432" t="s">
        <v>58</v>
      </c>
      <c r="C6432">
        <v>105341</v>
      </c>
      <c r="D6432" t="s">
        <v>225</v>
      </c>
      <c r="E6432" t="s">
        <v>32</v>
      </c>
      <c r="F6432">
        <v>135.54</v>
      </c>
      <c r="G6432">
        <v>143.99</v>
      </c>
      <c r="J6432">
        <v>0</v>
      </c>
      <c r="K6432">
        <v>0</v>
      </c>
    </row>
    <row r="6433" spans="1:11">
      <c r="A6433" t="s">
        <v>22493</v>
      </c>
      <c r="B6433" t="s">
        <v>58</v>
      </c>
      <c r="C6433">
        <v>105277</v>
      </c>
      <c r="D6433" t="s">
        <v>195</v>
      </c>
      <c r="E6433" t="s">
        <v>32</v>
      </c>
      <c r="F6433">
        <v>201.88</v>
      </c>
      <c r="G6433">
        <v>213.94</v>
      </c>
      <c r="J6433">
        <v>0</v>
      </c>
      <c r="K6433">
        <v>0</v>
      </c>
    </row>
    <row r="6434" spans="1:11">
      <c r="A6434" t="s">
        <v>22494</v>
      </c>
      <c r="B6434" t="s">
        <v>58</v>
      </c>
      <c r="C6434">
        <v>105342</v>
      </c>
      <c r="D6434" t="s">
        <v>226</v>
      </c>
      <c r="E6434" t="s">
        <v>32</v>
      </c>
      <c r="F6434">
        <v>164.29</v>
      </c>
      <c r="G6434">
        <v>174.38</v>
      </c>
      <c r="J6434">
        <v>0</v>
      </c>
      <c r="K6434">
        <v>0</v>
      </c>
    </row>
    <row r="6435" spans="1:11">
      <c r="A6435" t="s">
        <v>22495</v>
      </c>
      <c r="B6435" t="s">
        <v>58</v>
      </c>
      <c r="C6435">
        <v>105252</v>
      </c>
      <c r="D6435" t="s">
        <v>171</v>
      </c>
      <c r="E6435" t="s">
        <v>32</v>
      </c>
      <c r="F6435">
        <v>27.76</v>
      </c>
      <c r="G6435">
        <v>29.53</v>
      </c>
      <c r="J6435">
        <v>0</v>
      </c>
      <c r="K6435">
        <v>0</v>
      </c>
    </row>
    <row r="6436" spans="1:11">
      <c r="A6436" t="s">
        <v>22496</v>
      </c>
      <c r="B6436" t="s">
        <v>58</v>
      </c>
      <c r="C6436">
        <v>105298</v>
      </c>
      <c r="D6436" t="s">
        <v>204</v>
      </c>
      <c r="E6436" t="s">
        <v>32</v>
      </c>
      <c r="F6436">
        <v>21.93</v>
      </c>
      <c r="G6436">
        <v>23.34</v>
      </c>
      <c r="J6436">
        <v>0</v>
      </c>
      <c r="K6436">
        <v>0</v>
      </c>
    </row>
    <row r="6437" spans="1:11">
      <c r="A6437" t="s">
        <v>22497</v>
      </c>
      <c r="B6437" t="s">
        <v>58</v>
      </c>
      <c r="C6437">
        <v>105253</v>
      </c>
      <c r="D6437" t="s">
        <v>172</v>
      </c>
      <c r="E6437" t="s">
        <v>32</v>
      </c>
      <c r="F6437">
        <v>34.770000000000003</v>
      </c>
      <c r="G6437">
        <v>37.01</v>
      </c>
      <c r="J6437">
        <v>0</v>
      </c>
      <c r="K6437">
        <v>0</v>
      </c>
    </row>
    <row r="6438" spans="1:11">
      <c r="A6438" t="s">
        <v>22498</v>
      </c>
      <c r="B6438" t="s">
        <v>58</v>
      </c>
      <c r="C6438">
        <v>105299</v>
      </c>
      <c r="D6438" t="s">
        <v>205</v>
      </c>
      <c r="E6438" t="s">
        <v>32</v>
      </c>
      <c r="F6438">
        <v>27.78</v>
      </c>
      <c r="G6438">
        <v>29.59</v>
      </c>
      <c r="J6438">
        <v>0</v>
      </c>
      <c r="K6438">
        <v>0</v>
      </c>
    </row>
    <row r="6439" spans="1:11">
      <c r="A6439" t="s">
        <v>22499</v>
      </c>
      <c r="B6439" t="s">
        <v>58</v>
      </c>
      <c r="C6439">
        <v>105254</v>
      </c>
      <c r="D6439" t="s">
        <v>173</v>
      </c>
      <c r="E6439" t="s">
        <v>32</v>
      </c>
      <c r="F6439">
        <v>41.91</v>
      </c>
      <c r="G6439">
        <v>44.65</v>
      </c>
      <c r="J6439">
        <v>0</v>
      </c>
      <c r="K6439">
        <v>0</v>
      </c>
    </row>
    <row r="6440" spans="1:11">
      <c r="A6440" t="s">
        <v>22500</v>
      </c>
      <c r="B6440" t="s">
        <v>58</v>
      </c>
      <c r="C6440">
        <v>105300</v>
      </c>
      <c r="D6440" t="s">
        <v>206</v>
      </c>
      <c r="E6440" t="s">
        <v>32</v>
      </c>
      <c r="F6440">
        <v>33.75</v>
      </c>
      <c r="G6440">
        <v>35.979999999999997</v>
      </c>
      <c r="J6440">
        <v>0</v>
      </c>
      <c r="K6440">
        <v>0</v>
      </c>
    </row>
    <row r="6441" spans="1:11">
      <c r="A6441" t="s">
        <v>22501</v>
      </c>
      <c r="B6441" t="s">
        <v>58</v>
      </c>
      <c r="C6441">
        <v>105255</v>
      </c>
      <c r="D6441" t="s">
        <v>174</v>
      </c>
      <c r="E6441" t="s">
        <v>32</v>
      </c>
      <c r="F6441">
        <v>49.04</v>
      </c>
      <c r="G6441">
        <v>52.27</v>
      </c>
      <c r="J6441">
        <v>0</v>
      </c>
      <c r="K6441">
        <v>0</v>
      </c>
    </row>
    <row r="6442" spans="1:11">
      <c r="A6442" t="s">
        <v>22502</v>
      </c>
      <c r="B6442" t="s">
        <v>58</v>
      </c>
      <c r="C6442">
        <v>105301</v>
      </c>
      <c r="D6442" t="s">
        <v>207</v>
      </c>
      <c r="E6442" t="s">
        <v>32</v>
      </c>
      <c r="F6442">
        <v>39.71</v>
      </c>
      <c r="G6442">
        <v>42.35</v>
      </c>
      <c r="J6442">
        <v>0</v>
      </c>
      <c r="K6442">
        <v>0</v>
      </c>
    </row>
    <row r="6443" spans="1:11">
      <c r="A6443" t="s">
        <v>22503</v>
      </c>
      <c r="B6443" t="s">
        <v>58</v>
      </c>
      <c r="C6443">
        <v>105256</v>
      </c>
      <c r="D6443" t="s">
        <v>175</v>
      </c>
      <c r="E6443" t="s">
        <v>32</v>
      </c>
      <c r="F6443">
        <v>56.16</v>
      </c>
      <c r="G6443">
        <v>59.89</v>
      </c>
      <c r="J6443">
        <v>0</v>
      </c>
      <c r="K6443">
        <v>0</v>
      </c>
    </row>
    <row r="6444" spans="1:11">
      <c r="A6444" t="s">
        <v>22504</v>
      </c>
      <c r="B6444" t="s">
        <v>58</v>
      </c>
      <c r="C6444">
        <v>105302</v>
      </c>
      <c r="D6444" t="s">
        <v>208</v>
      </c>
      <c r="E6444" t="s">
        <v>32</v>
      </c>
      <c r="F6444">
        <v>45.67</v>
      </c>
      <c r="G6444">
        <v>48.73</v>
      </c>
      <c r="J6444">
        <v>0</v>
      </c>
      <c r="K6444">
        <v>0</v>
      </c>
    </row>
    <row r="6445" spans="1:11">
      <c r="A6445" t="s">
        <v>22505</v>
      </c>
      <c r="B6445" t="s">
        <v>58</v>
      </c>
      <c r="C6445">
        <v>105257</v>
      </c>
      <c r="D6445" t="s">
        <v>176</v>
      </c>
      <c r="E6445" t="s">
        <v>32</v>
      </c>
      <c r="F6445">
        <v>63.26</v>
      </c>
      <c r="G6445">
        <v>67.489999999999995</v>
      </c>
      <c r="J6445">
        <v>0</v>
      </c>
      <c r="K6445">
        <v>0</v>
      </c>
    </row>
    <row r="6446" spans="1:11">
      <c r="A6446" t="s">
        <v>22506</v>
      </c>
      <c r="B6446" t="s">
        <v>58</v>
      </c>
      <c r="C6446">
        <v>105303</v>
      </c>
      <c r="D6446" t="s">
        <v>209</v>
      </c>
      <c r="E6446" t="s">
        <v>32</v>
      </c>
      <c r="F6446">
        <v>51.61</v>
      </c>
      <c r="G6446">
        <v>55.08</v>
      </c>
      <c r="J6446">
        <v>0</v>
      </c>
      <c r="K6446">
        <v>0</v>
      </c>
    </row>
    <row r="6447" spans="1:11">
      <c r="A6447" t="s">
        <v>22507</v>
      </c>
      <c r="B6447" t="s">
        <v>58</v>
      </c>
      <c r="C6447">
        <v>105270</v>
      </c>
      <c r="D6447" t="s">
        <v>188</v>
      </c>
      <c r="E6447" t="s">
        <v>32</v>
      </c>
      <c r="F6447">
        <v>70.53</v>
      </c>
      <c r="G6447">
        <v>75.239999999999995</v>
      </c>
      <c r="J6447">
        <v>0</v>
      </c>
      <c r="K6447">
        <v>0</v>
      </c>
    </row>
    <row r="6448" spans="1:11">
      <c r="A6448" t="s">
        <v>22508</v>
      </c>
      <c r="B6448" t="s">
        <v>58</v>
      </c>
      <c r="C6448">
        <v>105304</v>
      </c>
      <c r="D6448" t="s">
        <v>210</v>
      </c>
      <c r="E6448" t="s">
        <v>32</v>
      </c>
      <c r="F6448">
        <v>57.71</v>
      </c>
      <c r="G6448">
        <v>61.59</v>
      </c>
      <c r="J6448">
        <v>0</v>
      </c>
      <c r="K6448">
        <v>0</v>
      </c>
    </row>
    <row r="6449" spans="1:11">
      <c r="A6449" t="s">
        <v>22509</v>
      </c>
      <c r="B6449" t="s">
        <v>58</v>
      </c>
      <c r="C6449">
        <v>105271</v>
      </c>
      <c r="D6449" t="s">
        <v>189</v>
      </c>
      <c r="E6449" t="s">
        <v>32</v>
      </c>
      <c r="F6449">
        <v>88.43</v>
      </c>
      <c r="G6449">
        <v>93.63</v>
      </c>
      <c r="J6449">
        <v>0</v>
      </c>
      <c r="K6449">
        <v>0</v>
      </c>
    </row>
    <row r="6450" spans="1:11">
      <c r="A6450" t="s">
        <v>22510</v>
      </c>
      <c r="B6450" t="s">
        <v>58</v>
      </c>
      <c r="C6450">
        <v>105305</v>
      </c>
      <c r="D6450" t="s">
        <v>211</v>
      </c>
      <c r="E6450" t="s">
        <v>32</v>
      </c>
      <c r="F6450">
        <v>70.930000000000007</v>
      </c>
      <c r="G6450">
        <v>75.22</v>
      </c>
      <c r="J6450">
        <v>0</v>
      </c>
      <c r="K6450">
        <v>0</v>
      </c>
    </row>
    <row r="6451" spans="1:11">
      <c r="A6451" t="s">
        <v>22511</v>
      </c>
      <c r="B6451" t="s">
        <v>58</v>
      </c>
      <c r="C6451">
        <v>105272</v>
      </c>
      <c r="D6451" t="s">
        <v>190</v>
      </c>
      <c r="E6451" t="s">
        <v>32</v>
      </c>
      <c r="F6451">
        <v>104.55</v>
      </c>
      <c r="G6451">
        <v>110.72</v>
      </c>
      <c r="J6451">
        <v>0</v>
      </c>
      <c r="K6451">
        <v>0</v>
      </c>
    </row>
    <row r="6452" spans="1:11">
      <c r="A6452" t="s">
        <v>22512</v>
      </c>
      <c r="B6452" t="s">
        <v>58</v>
      </c>
      <c r="C6452">
        <v>105306</v>
      </c>
      <c r="D6452" t="s">
        <v>212</v>
      </c>
      <c r="E6452" t="s">
        <v>32</v>
      </c>
      <c r="F6452">
        <v>84.14</v>
      </c>
      <c r="G6452">
        <v>89.27</v>
      </c>
      <c r="J6452">
        <v>0</v>
      </c>
      <c r="K6452">
        <v>0</v>
      </c>
    </row>
    <row r="6453" spans="1:11">
      <c r="A6453" t="s">
        <v>22513</v>
      </c>
      <c r="B6453" t="s">
        <v>58</v>
      </c>
      <c r="C6453">
        <v>105273</v>
      </c>
      <c r="D6453" t="s">
        <v>191</v>
      </c>
      <c r="E6453" t="s">
        <v>32</v>
      </c>
      <c r="F6453">
        <v>119.93</v>
      </c>
      <c r="G6453">
        <v>127.1</v>
      </c>
      <c r="J6453">
        <v>0</v>
      </c>
      <c r="K6453">
        <v>0</v>
      </c>
    </row>
    <row r="6454" spans="1:11">
      <c r="A6454" t="s">
        <v>22514</v>
      </c>
      <c r="B6454" t="s">
        <v>58</v>
      </c>
      <c r="C6454">
        <v>105307</v>
      </c>
      <c r="D6454" t="s">
        <v>213</v>
      </c>
      <c r="E6454" t="s">
        <v>32</v>
      </c>
      <c r="F6454">
        <v>96.69</v>
      </c>
      <c r="G6454">
        <v>102.64</v>
      </c>
      <c r="J6454">
        <v>0</v>
      </c>
      <c r="K6454">
        <v>0</v>
      </c>
    </row>
    <row r="6455" spans="1:11">
      <c r="A6455" t="s">
        <v>22515</v>
      </c>
      <c r="B6455" t="s">
        <v>58</v>
      </c>
      <c r="C6455">
        <v>105250</v>
      </c>
      <c r="D6455" t="s">
        <v>169</v>
      </c>
      <c r="E6455" t="s">
        <v>32</v>
      </c>
      <c r="F6455">
        <v>17.93</v>
      </c>
      <c r="G6455">
        <v>18.989999999999998</v>
      </c>
      <c r="J6455">
        <v>0</v>
      </c>
      <c r="K6455">
        <v>0</v>
      </c>
    </row>
    <row r="6456" spans="1:11">
      <c r="A6456" t="s">
        <v>22516</v>
      </c>
      <c r="B6456" t="s">
        <v>58</v>
      </c>
      <c r="C6456">
        <v>105269</v>
      </c>
      <c r="D6456" t="s">
        <v>187</v>
      </c>
      <c r="E6456" t="s">
        <v>32</v>
      </c>
      <c r="F6456">
        <v>13.74</v>
      </c>
      <c r="G6456">
        <v>14.57</v>
      </c>
      <c r="J6456">
        <v>0</v>
      </c>
      <c r="K6456">
        <v>0</v>
      </c>
    </row>
    <row r="6457" spans="1:11">
      <c r="A6457" t="s">
        <v>22517</v>
      </c>
      <c r="B6457" t="s">
        <v>58</v>
      </c>
      <c r="C6457">
        <v>105274</v>
      </c>
      <c r="D6457" t="s">
        <v>192</v>
      </c>
      <c r="E6457" t="s">
        <v>32</v>
      </c>
      <c r="F6457">
        <v>135.59</v>
      </c>
      <c r="G6457">
        <v>143.76</v>
      </c>
      <c r="J6457">
        <v>0</v>
      </c>
      <c r="K6457">
        <v>0</v>
      </c>
    </row>
    <row r="6458" spans="1:11">
      <c r="A6458" t="s">
        <v>22518</v>
      </c>
      <c r="B6458" t="s">
        <v>58</v>
      </c>
      <c r="C6458">
        <v>105340</v>
      </c>
      <c r="D6458" t="s">
        <v>224</v>
      </c>
      <c r="E6458" t="s">
        <v>32</v>
      </c>
      <c r="F6458">
        <v>109.48</v>
      </c>
      <c r="G6458">
        <v>116.28</v>
      </c>
      <c r="J6458">
        <v>0</v>
      </c>
      <c r="K6458">
        <v>0</v>
      </c>
    </row>
    <row r="6459" spans="1:11">
      <c r="A6459" t="s">
        <v>22519</v>
      </c>
      <c r="B6459" t="s">
        <v>58</v>
      </c>
      <c r="C6459">
        <v>105275</v>
      </c>
      <c r="D6459" t="s">
        <v>193</v>
      </c>
      <c r="E6459" t="s">
        <v>32</v>
      </c>
      <c r="F6459">
        <v>151.44999999999999</v>
      </c>
      <c r="G6459">
        <v>160.58000000000001</v>
      </c>
      <c r="J6459">
        <v>0</v>
      </c>
      <c r="K6459">
        <v>0</v>
      </c>
    </row>
    <row r="6460" spans="1:11">
      <c r="A6460" t="s">
        <v>22520</v>
      </c>
      <c r="B6460" t="s">
        <v>58</v>
      </c>
      <c r="C6460">
        <v>105390</v>
      </c>
      <c r="D6460" t="s">
        <v>250</v>
      </c>
      <c r="E6460" t="s">
        <v>32</v>
      </c>
      <c r="F6460">
        <v>122.46</v>
      </c>
      <c r="G6460">
        <v>130.07</v>
      </c>
      <c r="J6460">
        <v>0</v>
      </c>
      <c r="K6460">
        <v>0</v>
      </c>
    </row>
    <row r="6461" spans="1:11">
      <c r="A6461" t="s">
        <v>22521</v>
      </c>
      <c r="B6461" t="s">
        <v>58</v>
      </c>
      <c r="C6461">
        <v>105364</v>
      </c>
      <c r="D6461" t="s">
        <v>375</v>
      </c>
      <c r="E6461" t="s">
        <v>32</v>
      </c>
      <c r="F6461">
        <v>31.89</v>
      </c>
      <c r="G6461">
        <v>34.47</v>
      </c>
      <c r="J6461">
        <v>0</v>
      </c>
      <c r="K6461">
        <v>0</v>
      </c>
    </row>
    <row r="6462" spans="1:11">
      <c r="A6462" t="s">
        <v>22522</v>
      </c>
      <c r="B6462" t="s">
        <v>58</v>
      </c>
      <c r="C6462">
        <v>105385</v>
      </c>
      <c r="D6462" t="s">
        <v>391</v>
      </c>
      <c r="E6462" t="s">
        <v>32</v>
      </c>
      <c r="F6462">
        <v>26.14</v>
      </c>
      <c r="G6462">
        <v>28.22</v>
      </c>
      <c r="J6462">
        <v>0</v>
      </c>
      <c r="K6462">
        <v>0</v>
      </c>
    </row>
    <row r="6463" spans="1:11">
      <c r="A6463" t="s">
        <v>22523</v>
      </c>
      <c r="B6463" t="s">
        <v>58</v>
      </c>
      <c r="C6463">
        <v>105362</v>
      </c>
      <c r="D6463" t="s">
        <v>373</v>
      </c>
      <c r="E6463" t="s">
        <v>32</v>
      </c>
      <c r="F6463">
        <v>22.99</v>
      </c>
      <c r="G6463">
        <v>24.87</v>
      </c>
      <c r="J6463">
        <v>0</v>
      </c>
      <c r="K6463">
        <v>0</v>
      </c>
    </row>
    <row r="6464" spans="1:11">
      <c r="A6464" t="s">
        <v>22524</v>
      </c>
      <c r="B6464" t="s">
        <v>58</v>
      </c>
      <c r="C6464">
        <v>105383</v>
      </c>
      <c r="D6464" t="s">
        <v>389</v>
      </c>
      <c r="E6464" t="s">
        <v>32</v>
      </c>
      <c r="F6464">
        <v>18.77</v>
      </c>
      <c r="G6464">
        <v>20.3</v>
      </c>
      <c r="J6464">
        <v>0</v>
      </c>
      <c r="K6464">
        <v>0</v>
      </c>
    </row>
    <row r="6465" spans="1:11">
      <c r="A6465" t="s">
        <v>22525</v>
      </c>
      <c r="B6465" t="s">
        <v>58</v>
      </c>
      <c r="C6465">
        <v>105363</v>
      </c>
      <c r="D6465" t="s">
        <v>374</v>
      </c>
      <c r="E6465" t="s">
        <v>32</v>
      </c>
      <c r="F6465">
        <v>27.52</v>
      </c>
      <c r="G6465">
        <v>29.75</v>
      </c>
      <c r="J6465">
        <v>0</v>
      </c>
      <c r="K6465">
        <v>0</v>
      </c>
    </row>
    <row r="6466" spans="1:11">
      <c r="A6466" t="s">
        <v>22526</v>
      </c>
      <c r="B6466" t="s">
        <v>58</v>
      </c>
      <c r="C6466">
        <v>105384</v>
      </c>
      <c r="D6466" t="s">
        <v>390</v>
      </c>
      <c r="E6466" t="s">
        <v>32</v>
      </c>
      <c r="F6466">
        <v>22.53</v>
      </c>
      <c r="G6466">
        <v>24.34</v>
      </c>
      <c r="J6466">
        <v>0</v>
      </c>
      <c r="K6466">
        <v>0</v>
      </c>
    </row>
    <row r="6467" spans="1:11">
      <c r="A6467" t="s">
        <v>22527</v>
      </c>
      <c r="B6467" t="s">
        <v>58</v>
      </c>
      <c r="C6467">
        <v>105279</v>
      </c>
      <c r="D6467" t="s">
        <v>197</v>
      </c>
      <c r="E6467" t="s">
        <v>32</v>
      </c>
      <c r="F6467">
        <v>28.24</v>
      </c>
      <c r="G6467">
        <v>29.92</v>
      </c>
      <c r="J6467">
        <v>0</v>
      </c>
      <c r="K6467">
        <v>0</v>
      </c>
    </row>
    <row r="6468" spans="1:11">
      <c r="A6468" t="s">
        <v>22528</v>
      </c>
      <c r="B6468" t="s">
        <v>58</v>
      </c>
      <c r="C6468">
        <v>105259</v>
      </c>
      <c r="D6468" t="s">
        <v>178</v>
      </c>
      <c r="E6468" t="s">
        <v>32</v>
      </c>
      <c r="F6468">
        <v>22.04</v>
      </c>
      <c r="G6468">
        <v>23.36</v>
      </c>
      <c r="J6468">
        <v>0</v>
      </c>
      <c r="K6468">
        <v>0</v>
      </c>
    </row>
    <row r="6469" spans="1:11">
      <c r="A6469" t="s">
        <v>22529</v>
      </c>
      <c r="B6469" t="s">
        <v>58</v>
      </c>
      <c r="C6469">
        <v>105357</v>
      </c>
      <c r="D6469" t="s">
        <v>241</v>
      </c>
      <c r="E6469" t="s">
        <v>32</v>
      </c>
      <c r="F6469">
        <v>227.86</v>
      </c>
      <c r="G6469">
        <v>241.34</v>
      </c>
      <c r="J6469">
        <v>0</v>
      </c>
      <c r="K6469">
        <v>0</v>
      </c>
    </row>
    <row r="6470" spans="1:11">
      <c r="A6470" t="s">
        <v>22530</v>
      </c>
      <c r="B6470" t="s">
        <v>58</v>
      </c>
      <c r="C6470">
        <v>105346</v>
      </c>
      <c r="D6470" t="s">
        <v>230</v>
      </c>
      <c r="E6470" t="s">
        <v>32</v>
      </c>
      <c r="F6470">
        <v>185.38</v>
      </c>
      <c r="G6470">
        <v>196.65</v>
      </c>
      <c r="J6470">
        <v>0</v>
      </c>
      <c r="K6470">
        <v>0</v>
      </c>
    </row>
    <row r="6471" spans="1:11">
      <c r="A6471" t="s">
        <v>22531</v>
      </c>
      <c r="B6471" t="s">
        <v>58</v>
      </c>
      <c r="C6471">
        <v>105358</v>
      </c>
      <c r="D6471" t="s">
        <v>242</v>
      </c>
      <c r="E6471" t="s">
        <v>32</v>
      </c>
      <c r="F6471">
        <v>276.64</v>
      </c>
      <c r="G6471">
        <v>292.74</v>
      </c>
      <c r="J6471">
        <v>0</v>
      </c>
      <c r="K6471">
        <v>0</v>
      </c>
    </row>
    <row r="6472" spans="1:11">
      <c r="A6472" t="s">
        <v>22532</v>
      </c>
      <c r="B6472" t="s">
        <v>58</v>
      </c>
      <c r="C6472">
        <v>105347</v>
      </c>
      <c r="D6472" t="s">
        <v>231</v>
      </c>
      <c r="E6472" t="s">
        <v>32</v>
      </c>
      <c r="F6472">
        <v>226.51</v>
      </c>
      <c r="G6472">
        <v>239.99</v>
      </c>
      <c r="J6472">
        <v>0</v>
      </c>
      <c r="K6472">
        <v>0</v>
      </c>
    </row>
    <row r="6473" spans="1:11">
      <c r="A6473" t="s">
        <v>22533</v>
      </c>
      <c r="B6473" t="s">
        <v>58</v>
      </c>
      <c r="C6473">
        <v>105280</v>
      </c>
      <c r="D6473" t="s">
        <v>198</v>
      </c>
      <c r="E6473" t="s">
        <v>32</v>
      </c>
      <c r="F6473">
        <v>37.729999999999997</v>
      </c>
      <c r="G6473">
        <v>40.08</v>
      </c>
      <c r="J6473">
        <v>0</v>
      </c>
      <c r="K6473">
        <v>0</v>
      </c>
    </row>
    <row r="6474" spans="1:11">
      <c r="A6474" t="s">
        <v>22534</v>
      </c>
      <c r="B6474" t="s">
        <v>58</v>
      </c>
      <c r="C6474">
        <v>105283</v>
      </c>
      <c r="D6474" t="s">
        <v>201</v>
      </c>
      <c r="E6474" t="s">
        <v>32</v>
      </c>
      <c r="F6474">
        <v>29.97</v>
      </c>
      <c r="G6474">
        <v>31.84</v>
      </c>
      <c r="J6474">
        <v>0</v>
      </c>
      <c r="K6474">
        <v>0</v>
      </c>
    </row>
    <row r="6475" spans="1:11">
      <c r="A6475" t="s">
        <v>22535</v>
      </c>
      <c r="B6475" t="s">
        <v>58</v>
      </c>
      <c r="C6475">
        <v>105281</v>
      </c>
      <c r="D6475" t="s">
        <v>199</v>
      </c>
      <c r="E6475" t="s">
        <v>32</v>
      </c>
      <c r="F6475">
        <v>47.23</v>
      </c>
      <c r="G6475">
        <v>50.22</v>
      </c>
      <c r="J6475">
        <v>0</v>
      </c>
      <c r="K6475">
        <v>0</v>
      </c>
    </row>
    <row r="6476" spans="1:11">
      <c r="A6476" t="s">
        <v>22536</v>
      </c>
      <c r="B6476" t="s">
        <v>58</v>
      </c>
      <c r="C6476">
        <v>105319</v>
      </c>
      <c r="D6476" t="s">
        <v>216</v>
      </c>
      <c r="E6476" t="s">
        <v>32</v>
      </c>
      <c r="F6476">
        <v>37.909999999999997</v>
      </c>
      <c r="G6476">
        <v>40.33</v>
      </c>
      <c r="J6476">
        <v>0</v>
      </c>
      <c r="K6476">
        <v>0</v>
      </c>
    </row>
    <row r="6477" spans="1:11">
      <c r="A6477" t="s">
        <v>22537</v>
      </c>
      <c r="B6477" t="s">
        <v>58</v>
      </c>
      <c r="C6477">
        <v>105284</v>
      </c>
      <c r="D6477" t="s">
        <v>202</v>
      </c>
      <c r="E6477" t="s">
        <v>32</v>
      </c>
      <c r="F6477">
        <v>57.03</v>
      </c>
      <c r="G6477">
        <v>60.67</v>
      </c>
      <c r="J6477">
        <v>0</v>
      </c>
      <c r="K6477">
        <v>0</v>
      </c>
    </row>
    <row r="6478" spans="1:11">
      <c r="A6478" t="s">
        <v>22538</v>
      </c>
      <c r="B6478" t="s">
        <v>58</v>
      </c>
      <c r="C6478">
        <v>105320</v>
      </c>
      <c r="D6478" t="s">
        <v>217</v>
      </c>
      <c r="E6478" t="s">
        <v>32</v>
      </c>
      <c r="F6478">
        <v>46.14</v>
      </c>
      <c r="G6478">
        <v>49.11</v>
      </c>
      <c r="J6478">
        <v>0</v>
      </c>
      <c r="K6478">
        <v>0</v>
      </c>
    </row>
    <row r="6479" spans="1:11">
      <c r="A6479" t="s">
        <v>22539</v>
      </c>
      <c r="B6479" t="s">
        <v>58</v>
      </c>
      <c r="C6479">
        <v>105348</v>
      </c>
      <c r="D6479" t="s">
        <v>232</v>
      </c>
      <c r="E6479" t="s">
        <v>32</v>
      </c>
      <c r="F6479">
        <v>66.760000000000005</v>
      </c>
      <c r="G6479">
        <v>71.06</v>
      </c>
      <c r="J6479">
        <v>0</v>
      </c>
      <c r="K6479">
        <v>0</v>
      </c>
    </row>
    <row r="6480" spans="1:11">
      <c r="A6480" t="s">
        <v>22540</v>
      </c>
      <c r="B6480" t="s">
        <v>58</v>
      </c>
      <c r="C6480">
        <v>105321</v>
      </c>
      <c r="D6480" t="s">
        <v>218</v>
      </c>
      <c r="E6480" t="s">
        <v>32</v>
      </c>
      <c r="F6480">
        <v>54.33</v>
      </c>
      <c r="G6480">
        <v>57.85</v>
      </c>
      <c r="J6480">
        <v>0</v>
      </c>
      <c r="K6480">
        <v>0</v>
      </c>
    </row>
    <row r="6481" spans="1:11">
      <c r="A6481" t="s">
        <v>22541</v>
      </c>
      <c r="B6481" t="s">
        <v>58</v>
      </c>
      <c r="C6481">
        <v>105349</v>
      </c>
      <c r="D6481" t="s">
        <v>233</v>
      </c>
      <c r="E6481" t="s">
        <v>32</v>
      </c>
      <c r="F6481">
        <v>76.5</v>
      </c>
      <c r="G6481">
        <v>81.47</v>
      </c>
      <c r="J6481">
        <v>0</v>
      </c>
      <c r="K6481">
        <v>0</v>
      </c>
    </row>
    <row r="6482" spans="1:11">
      <c r="A6482" t="s">
        <v>22542</v>
      </c>
      <c r="B6482" t="s">
        <v>58</v>
      </c>
      <c r="C6482">
        <v>105322</v>
      </c>
      <c r="D6482" t="s">
        <v>219</v>
      </c>
      <c r="E6482" t="s">
        <v>32</v>
      </c>
      <c r="F6482">
        <v>62.51</v>
      </c>
      <c r="G6482">
        <v>66.59</v>
      </c>
      <c r="J6482">
        <v>0</v>
      </c>
      <c r="K6482">
        <v>0</v>
      </c>
    </row>
    <row r="6483" spans="1:11">
      <c r="A6483" t="s">
        <v>22543</v>
      </c>
      <c r="B6483" t="s">
        <v>58</v>
      </c>
      <c r="C6483">
        <v>105350</v>
      </c>
      <c r="D6483" t="s">
        <v>234</v>
      </c>
      <c r="E6483" t="s">
        <v>32</v>
      </c>
      <c r="F6483">
        <v>86.24</v>
      </c>
      <c r="G6483">
        <v>91.87</v>
      </c>
      <c r="J6483">
        <v>0</v>
      </c>
      <c r="K6483">
        <v>0</v>
      </c>
    </row>
    <row r="6484" spans="1:11">
      <c r="A6484" t="s">
        <v>22544</v>
      </c>
      <c r="B6484" t="s">
        <v>58</v>
      </c>
      <c r="C6484">
        <v>105323</v>
      </c>
      <c r="D6484" t="s">
        <v>220</v>
      </c>
      <c r="E6484" t="s">
        <v>32</v>
      </c>
      <c r="F6484">
        <v>70.69</v>
      </c>
      <c r="G6484">
        <v>75.319999999999993</v>
      </c>
      <c r="J6484">
        <v>0</v>
      </c>
      <c r="K6484">
        <v>0</v>
      </c>
    </row>
    <row r="6485" spans="1:11">
      <c r="A6485" t="s">
        <v>22545</v>
      </c>
      <c r="B6485" t="s">
        <v>58</v>
      </c>
      <c r="C6485">
        <v>105351</v>
      </c>
      <c r="D6485" t="s">
        <v>235</v>
      </c>
      <c r="E6485" t="s">
        <v>32</v>
      </c>
      <c r="F6485">
        <v>96.22</v>
      </c>
      <c r="G6485">
        <v>102.5</v>
      </c>
      <c r="J6485">
        <v>0</v>
      </c>
      <c r="K6485">
        <v>0</v>
      </c>
    </row>
    <row r="6486" spans="1:11">
      <c r="A6486" t="s">
        <v>22546</v>
      </c>
      <c r="B6486" t="s">
        <v>58</v>
      </c>
      <c r="C6486">
        <v>105324</v>
      </c>
      <c r="D6486" t="s">
        <v>221</v>
      </c>
      <c r="E6486" t="s">
        <v>32</v>
      </c>
      <c r="F6486">
        <v>79.11</v>
      </c>
      <c r="G6486">
        <v>84.3</v>
      </c>
      <c r="J6486">
        <v>0</v>
      </c>
      <c r="K6486">
        <v>0</v>
      </c>
    </row>
    <row r="6487" spans="1:11">
      <c r="A6487" t="s">
        <v>22547</v>
      </c>
      <c r="B6487" t="s">
        <v>58</v>
      </c>
      <c r="C6487">
        <v>105352</v>
      </c>
      <c r="D6487" t="s">
        <v>236</v>
      </c>
      <c r="E6487" t="s">
        <v>32</v>
      </c>
      <c r="F6487">
        <v>120.38</v>
      </c>
      <c r="G6487">
        <v>127.32</v>
      </c>
      <c r="J6487">
        <v>0</v>
      </c>
      <c r="K6487">
        <v>0</v>
      </c>
    </row>
    <row r="6488" spans="1:11">
      <c r="A6488" t="s">
        <v>22548</v>
      </c>
      <c r="B6488" t="s">
        <v>58</v>
      </c>
      <c r="C6488">
        <v>105325</v>
      </c>
      <c r="D6488" t="s">
        <v>222</v>
      </c>
      <c r="E6488" t="s">
        <v>32</v>
      </c>
      <c r="F6488">
        <v>97.01</v>
      </c>
      <c r="G6488">
        <v>102.76</v>
      </c>
      <c r="J6488">
        <v>0</v>
      </c>
      <c r="K6488">
        <v>0</v>
      </c>
    </row>
    <row r="6489" spans="1:11">
      <c r="A6489" t="s">
        <v>22549</v>
      </c>
      <c r="B6489" t="s">
        <v>58</v>
      </c>
      <c r="C6489">
        <v>105353</v>
      </c>
      <c r="D6489" t="s">
        <v>237</v>
      </c>
      <c r="E6489" t="s">
        <v>32</v>
      </c>
      <c r="F6489">
        <v>142.47999999999999</v>
      </c>
      <c r="G6489">
        <v>150.72999999999999</v>
      </c>
      <c r="J6489">
        <v>0</v>
      </c>
      <c r="K6489">
        <v>0</v>
      </c>
    </row>
    <row r="6490" spans="1:11">
      <c r="A6490" t="s">
        <v>22550</v>
      </c>
      <c r="B6490" t="s">
        <v>58</v>
      </c>
      <c r="C6490">
        <v>105326</v>
      </c>
      <c r="D6490" t="s">
        <v>223</v>
      </c>
      <c r="E6490" t="s">
        <v>32</v>
      </c>
      <c r="F6490">
        <v>115.29</v>
      </c>
      <c r="G6490">
        <v>122.13</v>
      </c>
      <c r="J6490">
        <v>0</v>
      </c>
      <c r="K6490">
        <v>0</v>
      </c>
    </row>
    <row r="6491" spans="1:11">
      <c r="A6491" t="s">
        <v>22551</v>
      </c>
      <c r="B6491" t="s">
        <v>58</v>
      </c>
      <c r="C6491">
        <v>105354</v>
      </c>
      <c r="D6491" t="s">
        <v>238</v>
      </c>
      <c r="E6491" t="s">
        <v>32</v>
      </c>
      <c r="F6491">
        <v>163.19999999999999</v>
      </c>
      <c r="G6491">
        <v>172.75</v>
      </c>
      <c r="J6491">
        <v>0</v>
      </c>
      <c r="K6491">
        <v>0</v>
      </c>
    </row>
    <row r="6492" spans="1:11">
      <c r="A6492" t="s">
        <v>22552</v>
      </c>
      <c r="B6492" t="s">
        <v>58</v>
      </c>
      <c r="C6492">
        <v>105344</v>
      </c>
      <c r="D6492" t="s">
        <v>228</v>
      </c>
      <c r="E6492" t="s">
        <v>32</v>
      </c>
      <c r="F6492">
        <v>132.19999999999999</v>
      </c>
      <c r="G6492">
        <v>140.13999999999999</v>
      </c>
      <c r="J6492">
        <v>0</v>
      </c>
      <c r="K6492">
        <v>0</v>
      </c>
    </row>
    <row r="6493" spans="1:11">
      <c r="A6493" t="s">
        <v>22553</v>
      </c>
      <c r="B6493" t="s">
        <v>58</v>
      </c>
      <c r="C6493">
        <v>105278</v>
      </c>
      <c r="D6493" t="s">
        <v>196</v>
      </c>
      <c r="E6493" t="s">
        <v>32</v>
      </c>
      <c r="F6493">
        <v>24.38</v>
      </c>
      <c r="G6493">
        <v>25.8</v>
      </c>
      <c r="J6493">
        <v>0</v>
      </c>
      <c r="K6493">
        <v>0</v>
      </c>
    </row>
    <row r="6494" spans="1:11">
      <c r="A6494" t="s">
        <v>22554</v>
      </c>
      <c r="B6494" t="s">
        <v>58</v>
      </c>
      <c r="C6494">
        <v>105343</v>
      </c>
      <c r="D6494" t="s">
        <v>227</v>
      </c>
      <c r="E6494" t="s">
        <v>32</v>
      </c>
      <c r="F6494">
        <v>18.8</v>
      </c>
      <c r="G6494">
        <v>19.88</v>
      </c>
      <c r="J6494">
        <v>0</v>
      </c>
      <c r="K6494">
        <v>0</v>
      </c>
    </row>
    <row r="6495" spans="1:11">
      <c r="A6495" t="s">
        <v>22555</v>
      </c>
      <c r="B6495" t="s">
        <v>58</v>
      </c>
      <c r="C6495">
        <v>105355</v>
      </c>
      <c r="D6495" t="s">
        <v>239</v>
      </c>
      <c r="E6495" t="s">
        <v>32</v>
      </c>
      <c r="F6495">
        <v>184.42</v>
      </c>
      <c r="G6495">
        <v>195.28</v>
      </c>
      <c r="J6495">
        <v>0</v>
      </c>
      <c r="K6495">
        <v>0</v>
      </c>
    </row>
    <row r="6496" spans="1:11">
      <c r="A6496" t="s">
        <v>22556</v>
      </c>
      <c r="B6496" t="s">
        <v>58</v>
      </c>
      <c r="C6496">
        <v>105391</v>
      </c>
      <c r="D6496" t="s">
        <v>251</v>
      </c>
      <c r="E6496" t="s">
        <v>32</v>
      </c>
      <c r="F6496">
        <v>149.59</v>
      </c>
      <c r="G6496">
        <v>158.63999999999999</v>
      </c>
      <c r="J6496">
        <v>0</v>
      </c>
      <c r="K6496">
        <v>0</v>
      </c>
    </row>
    <row r="6497" spans="1:11">
      <c r="A6497" t="s">
        <v>22557</v>
      </c>
      <c r="B6497" t="s">
        <v>58</v>
      </c>
      <c r="C6497">
        <v>105356</v>
      </c>
      <c r="D6497" t="s">
        <v>240</v>
      </c>
      <c r="E6497" t="s">
        <v>32</v>
      </c>
      <c r="F6497">
        <v>206.03</v>
      </c>
      <c r="G6497">
        <v>218.2</v>
      </c>
      <c r="J6497">
        <v>0</v>
      </c>
      <c r="K6497">
        <v>0</v>
      </c>
    </row>
    <row r="6498" spans="1:11">
      <c r="A6498" t="s">
        <v>22558</v>
      </c>
      <c r="B6498" t="s">
        <v>58</v>
      </c>
      <c r="C6498">
        <v>105345</v>
      </c>
      <c r="D6498" t="s">
        <v>229</v>
      </c>
      <c r="E6498" t="s">
        <v>32</v>
      </c>
      <c r="F6498">
        <v>167.39</v>
      </c>
      <c r="G6498">
        <v>177.53</v>
      </c>
      <c r="J6498">
        <v>0</v>
      </c>
      <c r="K6498">
        <v>0</v>
      </c>
    </row>
    <row r="6499" spans="1:11">
      <c r="A6499" t="s">
        <v>22559</v>
      </c>
      <c r="B6499" t="s">
        <v>58</v>
      </c>
      <c r="C6499">
        <v>105367</v>
      </c>
      <c r="D6499" t="s">
        <v>378</v>
      </c>
      <c r="E6499" t="s">
        <v>32</v>
      </c>
      <c r="F6499">
        <v>43.45</v>
      </c>
      <c r="G6499">
        <v>46.87</v>
      </c>
      <c r="J6499">
        <v>0</v>
      </c>
      <c r="K6499">
        <v>0</v>
      </c>
    </row>
    <row r="6500" spans="1:11">
      <c r="A6500" t="s">
        <v>22560</v>
      </c>
      <c r="B6500" t="s">
        <v>58</v>
      </c>
      <c r="C6500">
        <v>105371</v>
      </c>
      <c r="D6500" t="s">
        <v>381</v>
      </c>
      <c r="E6500" t="s">
        <v>32</v>
      </c>
      <c r="F6500">
        <v>35.770000000000003</v>
      </c>
      <c r="G6500">
        <v>38.56</v>
      </c>
      <c r="J6500">
        <v>0</v>
      </c>
      <c r="K6500">
        <v>0</v>
      </c>
    </row>
    <row r="6501" spans="1:11">
      <c r="A6501" t="s">
        <v>22561</v>
      </c>
      <c r="B6501" t="s">
        <v>58</v>
      </c>
      <c r="C6501">
        <v>105365</v>
      </c>
      <c r="D6501" t="s">
        <v>376</v>
      </c>
      <c r="E6501" t="s">
        <v>32</v>
      </c>
      <c r="F6501">
        <v>31.08</v>
      </c>
      <c r="G6501">
        <v>33.58</v>
      </c>
      <c r="J6501">
        <v>0</v>
      </c>
      <c r="K6501">
        <v>0</v>
      </c>
    </row>
    <row r="6502" spans="1:11">
      <c r="A6502" t="s">
        <v>22562</v>
      </c>
      <c r="B6502" t="s">
        <v>58</v>
      </c>
      <c r="C6502">
        <v>105386</v>
      </c>
      <c r="D6502" t="s">
        <v>392</v>
      </c>
      <c r="E6502" t="s">
        <v>32</v>
      </c>
      <c r="F6502">
        <v>25.44</v>
      </c>
      <c r="G6502">
        <v>27.49</v>
      </c>
      <c r="J6502">
        <v>0</v>
      </c>
      <c r="K6502">
        <v>0</v>
      </c>
    </row>
    <row r="6503" spans="1:11">
      <c r="A6503" t="s">
        <v>22563</v>
      </c>
      <c r="B6503" t="s">
        <v>58</v>
      </c>
      <c r="C6503">
        <v>105366</v>
      </c>
      <c r="D6503" t="s">
        <v>377</v>
      </c>
      <c r="E6503" t="s">
        <v>32</v>
      </c>
      <c r="F6503">
        <v>37.42</v>
      </c>
      <c r="G6503">
        <v>40.39</v>
      </c>
      <c r="J6503">
        <v>0</v>
      </c>
      <c r="K6503">
        <v>0</v>
      </c>
    </row>
    <row r="6504" spans="1:11">
      <c r="A6504" t="s">
        <v>22564</v>
      </c>
      <c r="B6504" t="s">
        <v>58</v>
      </c>
      <c r="C6504">
        <v>105387</v>
      </c>
      <c r="D6504" t="s">
        <v>393</v>
      </c>
      <c r="E6504" t="s">
        <v>32</v>
      </c>
      <c r="F6504">
        <v>30.77</v>
      </c>
      <c r="G6504">
        <v>33.18</v>
      </c>
      <c r="J6504">
        <v>0</v>
      </c>
      <c r="K6504">
        <v>0</v>
      </c>
    </row>
    <row r="6505" spans="1:11">
      <c r="A6505" t="s">
        <v>22565</v>
      </c>
      <c r="B6505" t="s">
        <v>58</v>
      </c>
      <c r="C6505">
        <v>97177</v>
      </c>
      <c r="D6505" t="s">
        <v>267</v>
      </c>
      <c r="E6505" t="s">
        <v>12</v>
      </c>
      <c r="F6505">
        <v>91</v>
      </c>
      <c r="G6505">
        <v>96.29</v>
      </c>
      <c r="J6505">
        <v>0</v>
      </c>
      <c r="K6505">
        <v>0</v>
      </c>
    </row>
    <row r="6506" spans="1:11">
      <c r="A6506" t="s">
        <v>22566</v>
      </c>
      <c r="B6506" t="s">
        <v>58</v>
      </c>
      <c r="C6506">
        <v>97187</v>
      </c>
      <c r="D6506" t="s">
        <v>277</v>
      </c>
      <c r="E6506" t="s">
        <v>12</v>
      </c>
      <c r="F6506">
        <v>82.01</v>
      </c>
      <c r="G6506">
        <v>86.85</v>
      </c>
      <c r="J6506">
        <v>0</v>
      </c>
      <c r="K6506">
        <v>0</v>
      </c>
    </row>
    <row r="6507" spans="1:11">
      <c r="A6507" t="s">
        <v>22567</v>
      </c>
      <c r="B6507" t="s">
        <v>58</v>
      </c>
      <c r="C6507">
        <v>97178</v>
      </c>
      <c r="D6507" t="s">
        <v>268</v>
      </c>
      <c r="E6507" t="s">
        <v>12</v>
      </c>
      <c r="F6507">
        <v>110.9</v>
      </c>
      <c r="G6507">
        <v>117.41</v>
      </c>
      <c r="J6507">
        <v>0</v>
      </c>
      <c r="K6507">
        <v>0</v>
      </c>
    </row>
    <row r="6508" spans="1:11">
      <c r="A6508" t="s">
        <v>22568</v>
      </c>
      <c r="B6508" t="s">
        <v>58</v>
      </c>
      <c r="C6508">
        <v>97188</v>
      </c>
      <c r="D6508" t="s">
        <v>278</v>
      </c>
      <c r="E6508" t="s">
        <v>12</v>
      </c>
      <c r="F6508">
        <v>100.05</v>
      </c>
      <c r="G6508">
        <v>106.03</v>
      </c>
      <c r="J6508">
        <v>0</v>
      </c>
      <c r="K6508">
        <v>0</v>
      </c>
    </row>
    <row r="6509" spans="1:11">
      <c r="A6509" t="s">
        <v>22569</v>
      </c>
      <c r="B6509" t="s">
        <v>58</v>
      </c>
      <c r="C6509">
        <v>97179</v>
      </c>
      <c r="D6509" t="s">
        <v>269</v>
      </c>
      <c r="E6509" t="s">
        <v>12</v>
      </c>
      <c r="F6509">
        <v>130.80000000000001</v>
      </c>
      <c r="G6509">
        <v>138.55000000000001</v>
      </c>
      <c r="J6509">
        <v>0</v>
      </c>
      <c r="K6509">
        <v>0</v>
      </c>
    </row>
    <row r="6510" spans="1:11">
      <c r="A6510" t="s">
        <v>22570</v>
      </c>
      <c r="B6510" t="s">
        <v>58</v>
      </c>
      <c r="C6510">
        <v>97189</v>
      </c>
      <c r="D6510" t="s">
        <v>279</v>
      </c>
      <c r="E6510" t="s">
        <v>12</v>
      </c>
      <c r="F6510">
        <v>118.09</v>
      </c>
      <c r="G6510">
        <v>125.18</v>
      </c>
      <c r="J6510">
        <v>0</v>
      </c>
      <c r="K6510">
        <v>0</v>
      </c>
    </row>
    <row r="6511" spans="1:11">
      <c r="A6511" t="s">
        <v>22571</v>
      </c>
      <c r="B6511" t="s">
        <v>58</v>
      </c>
      <c r="C6511">
        <v>97180</v>
      </c>
      <c r="D6511" t="s">
        <v>270</v>
      </c>
      <c r="E6511" t="s">
        <v>12</v>
      </c>
      <c r="F6511">
        <v>150.69999999999999</v>
      </c>
      <c r="G6511">
        <v>159.66999999999999</v>
      </c>
      <c r="J6511">
        <v>0</v>
      </c>
      <c r="K6511">
        <v>0</v>
      </c>
    </row>
    <row r="6512" spans="1:11">
      <c r="A6512" t="s">
        <v>22572</v>
      </c>
      <c r="B6512" t="s">
        <v>58</v>
      </c>
      <c r="C6512">
        <v>97190</v>
      </c>
      <c r="D6512" t="s">
        <v>280</v>
      </c>
      <c r="E6512" t="s">
        <v>12</v>
      </c>
      <c r="F6512">
        <v>136.12</v>
      </c>
      <c r="G6512">
        <v>144.34</v>
      </c>
      <c r="J6512">
        <v>0</v>
      </c>
      <c r="K6512">
        <v>0</v>
      </c>
    </row>
    <row r="6513" spans="1:11">
      <c r="A6513" t="s">
        <v>22573</v>
      </c>
      <c r="B6513" t="s">
        <v>58</v>
      </c>
      <c r="C6513">
        <v>97181</v>
      </c>
      <c r="D6513" t="s">
        <v>271</v>
      </c>
      <c r="E6513" t="s">
        <v>12</v>
      </c>
      <c r="F6513">
        <v>170.6</v>
      </c>
      <c r="G6513">
        <v>180.78</v>
      </c>
      <c r="J6513">
        <v>0</v>
      </c>
      <c r="K6513">
        <v>0</v>
      </c>
    </row>
    <row r="6514" spans="1:11">
      <c r="A6514" t="s">
        <v>22574</v>
      </c>
      <c r="B6514" t="s">
        <v>58</v>
      </c>
      <c r="C6514">
        <v>97191</v>
      </c>
      <c r="D6514" t="s">
        <v>281</v>
      </c>
      <c r="E6514" t="s">
        <v>12</v>
      </c>
      <c r="F6514">
        <v>154.16</v>
      </c>
      <c r="G6514">
        <v>163.5</v>
      </c>
      <c r="J6514">
        <v>0</v>
      </c>
      <c r="K6514">
        <v>0</v>
      </c>
    </row>
    <row r="6515" spans="1:11">
      <c r="A6515" t="s">
        <v>22575</v>
      </c>
      <c r="B6515" t="s">
        <v>58</v>
      </c>
      <c r="C6515">
        <v>97182</v>
      </c>
      <c r="D6515" t="s">
        <v>272</v>
      </c>
      <c r="E6515" t="s">
        <v>12</v>
      </c>
      <c r="F6515">
        <v>194.87</v>
      </c>
      <c r="G6515">
        <v>206.27</v>
      </c>
      <c r="J6515">
        <v>0</v>
      </c>
      <c r="K6515">
        <v>0</v>
      </c>
    </row>
    <row r="6516" spans="1:11">
      <c r="A6516" t="s">
        <v>22576</v>
      </c>
      <c r="B6516" t="s">
        <v>58</v>
      </c>
      <c r="C6516">
        <v>97192</v>
      </c>
      <c r="D6516" t="s">
        <v>282</v>
      </c>
      <c r="E6516" t="s">
        <v>12</v>
      </c>
      <c r="F6516">
        <v>175.52</v>
      </c>
      <c r="G6516">
        <v>185.99</v>
      </c>
      <c r="J6516">
        <v>0</v>
      </c>
      <c r="K6516">
        <v>0</v>
      </c>
    </row>
    <row r="6517" spans="1:11">
      <c r="A6517" t="s">
        <v>22577</v>
      </c>
      <c r="B6517" t="s">
        <v>58</v>
      </c>
      <c r="C6517">
        <v>97173</v>
      </c>
      <c r="D6517" t="s">
        <v>263</v>
      </c>
      <c r="E6517" t="s">
        <v>12</v>
      </c>
      <c r="F6517">
        <v>51.2</v>
      </c>
      <c r="G6517">
        <v>54.06</v>
      </c>
      <c r="J6517">
        <v>0</v>
      </c>
      <c r="K6517">
        <v>0</v>
      </c>
    </row>
    <row r="6518" spans="1:11">
      <c r="A6518" t="s">
        <v>22578</v>
      </c>
      <c r="B6518" t="s">
        <v>58</v>
      </c>
      <c r="C6518">
        <v>97183</v>
      </c>
      <c r="D6518" t="s">
        <v>273</v>
      </c>
      <c r="E6518" t="s">
        <v>12</v>
      </c>
      <c r="F6518">
        <v>45.94</v>
      </c>
      <c r="G6518">
        <v>48.55</v>
      </c>
      <c r="J6518">
        <v>0</v>
      </c>
      <c r="K6518">
        <v>0</v>
      </c>
    </row>
    <row r="6519" spans="1:11">
      <c r="A6519" t="s">
        <v>22579</v>
      </c>
      <c r="B6519" t="s">
        <v>58</v>
      </c>
      <c r="C6519">
        <v>97174</v>
      </c>
      <c r="D6519" t="s">
        <v>264</v>
      </c>
      <c r="E6519" t="s">
        <v>12</v>
      </c>
      <c r="F6519">
        <v>61.15</v>
      </c>
      <c r="G6519">
        <v>64.59</v>
      </c>
      <c r="J6519">
        <v>0</v>
      </c>
      <c r="K6519">
        <v>0</v>
      </c>
    </row>
    <row r="6520" spans="1:11">
      <c r="A6520" t="s">
        <v>22580</v>
      </c>
      <c r="B6520" t="s">
        <v>58</v>
      </c>
      <c r="C6520">
        <v>97184</v>
      </c>
      <c r="D6520" t="s">
        <v>274</v>
      </c>
      <c r="E6520" t="s">
        <v>12</v>
      </c>
      <c r="F6520">
        <v>54.96</v>
      </c>
      <c r="G6520">
        <v>58.12</v>
      </c>
      <c r="J6520">
        <v>0</v>
      </c>
      <c r="K6520">
        <v>0</v>
      </c>
    </row>
    <row r="6521" spans="1:11">
      <c r="A6521" t="s">
        <v>22581</v>
      </c>
      <c r="B6521" t="s">
        <v>58</v>
      </c>
      <c r="C6521">
        <v>97175</v>
      </c>
      <c r="D6521" t="s">
        <v>265</v>
      </c>
      <c r="E6521" t="s">
        <v>12</v>
      </c>
      <c r="F6521">
        <v>71.099999999999994</v>
      </c>
      <c r="G6521">
        <v>75.17</v>
      </c>
      <c r="J6521">
        <v>0</v>
      </c>
      <c r="K6521">
        <v>0</v>
      </c>
    </row>
    <row r="6522" spans="1:11">
      <c r="A6522" t="s">
        <v>22582</v>
      </c>
      <c r="B6522" t="s">
        <v>58</v>
      </c>
      <c r="C6522">
        <v>97185</v>
      </c>
      <c r="D6522" t="s">
        <v>275</v>
      </c>
      <c r="E6522" t="s">
        <v>12</v>
      </c>
      <c r="F6522">
        <v>63.97</v>
      </c>
      <c r="G6522">
        <v>67.7</v>
      </c>
      <c r="J6522">
        <v>0</v>
      </c>
      <c r="K6522">
        <v>0</v>
      </c>
    </row>
    <row r="6523" spans="1:11">
      <c r="A6523" t="s">
        <v>22583</v>
      </c>
      <c r="B6523" t="s">
        <v>58</v>
      </c>
      <c r="C6523">
        <v>97176</v>
      </c>
      <c r="D6523" t="s">
        <v>266</v>
      </c>
      <c r="E6523" t="s">
        <v>12</v>
      </c>
      <c r="F6523">
        <v>81.05</v>
      </c>
      <c r="G6523">
        <v>85.73</v>
      </c>
      <c r="J6523">
        <v>0</v>
      </c>
      <c r="K6523">
        <v>0</v>
      </c>
    </row>
    <row r="6524" spans="1:11">
      <c r="A6524" t="s">
        <v>22584</v>
      </c>
      <c r="B6524" t="s">
        <v>58</v>
      </c>
      <c r="C6524">
        <v>97186</v>
      </c>
      <c r="D6524" t="s">
        <v>276</v>
      </c>
      <c r="E6524" t="s">
        <v>12</v>
      </c>
      <c r="F6524">
        <v>72.989999999999995</v>
      </c>
      <c r="G6524">
        <v>77.28</v>
      </c>
      <c r="J6524">
        <v>0</v>
      </c>
      <c r="K6524">
        <v>0</v>
      </c>
    </row>
    <row r="6525" spans="1:11">
      <c r="A6525" t="s">
        <v>22585</v>
      </c>
      <c r="B6525" t="s">
        <v>58</v>
      </c>
      <c r="C6525">
        <v>97142</v>
      </c>
      <c r="D6525" t="s">
        <v>137</v>
      </c>
      <c r="E6525" t="s">
        <v>12</v>
      </c>
      <c r="F6525">
        <v>6.6</v>
      </c>
      <c r="G6525">
        <v>7.03</v>
      </c>
      <c r="J6525">
        <v>0</v>
      </c>
      <c r="K6525">
        <v>0</v>
      </c>
    </row>
    <row r="6526" spans="1:11">
      <c r="A6526" t="s">
        <v>22586</v>
      </c>
      <c r="B6526" t="s">
        <v>58</v>
      </c>
      <c r="C6526">
        <v>97158</v>
      </c>
      <c r="D6526" t="s">
        <v>153</v>
      </c>
      <c r="E6526" t="s">
        <v>12</v>
      </c>
      <c r="F6526">
        <v>5.0999999999999996</v>
      </c>
      <c r="G6526">
        <v>5.42</v>
      </c>
      <c r="J6526">
        <v>0</v>
      </c>
      <c r="K6526">
        <v>0</v>
      </c>
    </row>
    <row r="6527" spans="1:11">
      <c r="A6527" t="s">
        <v>22587</v>
      </c>
      <c r="B6527" t="s">
        <v>58</v>
      </c>
      <c r="C6527">
        <v>97155</v>
      </c>
      <c r="D6527" t="s">
        <v>150</v>
      </c>
      <c r="E6527" t="s">
        <v>12</v>
      </c>
      <c r="F6527">
        <v>53.11</v>
      </c>
      <c r="G6527">
        <v>56.4</v>
      </c>
      <c r="J6527">
        <v>0</v>
      </c>
      <c r="K6527">
        <v>0</v>
      </c>
    </row>
    <row r="6528" spans="1:11">
      <c r="A6528" t="s">
        <v>22588</v>
      </c>
      <c r="B6528" t="s">
        <v>58</v>
      </c>
      <c r="C6528">
        <v>97171</v>
      </c>
      <c r="D6528" t="s">
        <v>166</v>
      </c>
      <c r="E6528" t="s">
        <v>12</v>
      </c>
      <c r="F6528">
        <v>42.77</v>
      </c>
      <c r="G6528">
        <v>45.51</v>
      </c>
      <c r="J6528">
        <v>0</v>
      </c>
      <c r="K6528">
        <v>0</v>
      </c>
    </row>
    <row r="6529" spans="1:11">
      <c r="A6529" t="s">
        <v>22589</v>
      </c>
      <c r="B6529" t="s">
        <v>58</v>
      </c>
      <c r="C6529">
        <v>97156</v>
      </c>
      <c r="D6529" t="s">
        <v>151</v>
      </c>
      <c r="E6529" t="s">
        <v>12</v>
      </c>
      <c r="F6529">
        <v>63.55</v>
      </c>
      <c r="G6529">
        <v>67.47</v>
      </c>
      <c r="J6529">
        <v>0</v>
      </c>
      <c r="K6529">
        <v>0</v>
      </c>
    </row>
    <row r="6530" spans="1:11">
      <c r="A6530" t="s">
        <v>22590</v>
      </c>
      <c r="B6530" t="s">
        <v>58</v>
      </c>
      <c r="C6530">
        <v>97172</v>
      </c>
      <c r="D6530" t="s">
        <v>167</v>
      </c>
      <c r="E6530" t="s">
        <v>12</v>
      </c>
      <c r="F6530">
        <v>51.34</v>
      </c>
      <c r="G6530">
        <v>54.62</v>
      </c>
      <c r="J6530">
        <v>0</v>
      </c>
      <c r="K6530">
        <v>0</v>
      </c>
    </row>
    <row r="6531" spans="1:11">
      <c r="A6531" t="s">
        <v>22591</v>
      </c>
      <c r="B6531" t="s">
        <v>58</v>
      </c>
      <c r="C6531">
        <v>97143</v>
      </c>
      <c r="D6531" t="s">
        <v>138</v>
      </c>
      <c r="E6531" t="s">
        <v>12</v>
      </c>
      <c r="F6531">
        <v>8.84</v>
      </c>
      <c r="G6531">
        <v>9.41</v>
      </c>
      <c r="J6531">
        <v>0</v>
      </c>
      <c r="K6531">
        <v>0</v>
      </c>
    </row>
    <row r="6532" spans="1:11">
      <c r="A6532" t="s">
        <v>22592</v>
      </c>
      <c r="B6532" t="s">
        <v>58</v>
      </c>
      <c r="C6532">
        <v>97159</v>
      </c>
      <c r="D6532" t="s">
        <v>154</v>
      </c>
      <c r="E6532" t="s">
        <v>12</v>
      </c>
      <c r="F6532">
        <v>6.96</v>
      </c>
      <c r="G6532">
        <v>7.41</v>
      </c>
      <c r="J6532">
        <v>0</v>
      </c>
      <c r="K6532">
        <v>0</v>
      </c>
    </row>
    <row r="6533" spans="1:11">
      <c r="A6533" t="s">
        <v>22593</v>
      </c>
      <c r="B6533" t="s">
        <v>58</v>
      </c>
      <c r="C6533">
        <v>97144</v>
      </c>
      <c r="D6533" t="s">
        <v>139</v>
      </c>
      <c r="E6533" t="s">
        <v>12</v>
      </c>
      <c r="F6533">
        <v>11.08</v>
      </c>
      <c r="G6533">
        <v>11.8</v>
      </c>
      <c r="J6533">
        <v>0</v>
      </c>
      <c r="K6533">
        <v>0</v>
      </c>
    </row>
    <row r="6534" spans="1:11">
      <c r="A6534" t="s">
        <v>22594</v>
      </c>
      <c r="B6534" t="s">
        <v>58</v>
      </c>
      <c r="C6534">
        <v>97160</v>
      </c>
      <c r="D6534" t="s">
        <v>155</v>
      </c>
      <c r="E6534" t="s">
        <v>12</v>
      </c>
      <c r="F6534">
        <v>8.81</v>
      </c>
      <c r="G6534">
        <v>9.39</v>
      </c>
      <c r="J6534">
        <v>0</v>
      </c>
      <c r="K6534">
        <v>0</v>
      </c>
    </row>
    <row r="6535" spans="1:11">
      <c r="A6535" t="s">
        <v>22595</v>
      </c>
      <c r="B6535" t="s">
        <v>58</v>
      </c>
      <c r="C6535">
        <v>97145</v>
      </c>
      <c r="D6535" t="s">
        <v>140</v>
      </c>
      <c r="E6535" t="s">
        <v>12</v>
      </c>
      <c r="F6535">
        <v>13.33</v>
      </c>
      <c r="G6535">
        <v>14.23</v>
      </c>
      <c r="J6535">
        <v>0</v>
      </c>
      <c r="K6535">
        <v>0</v>
      </c>
    </row>
    <row r="6536" spans="1:11">
      <c r="A6536" t="s">
        <v>22596</v>
      </c>
      <c r="B6536" t="s">
        <v>58</v>
      </c>
      <c r="C6536">
        <v>97161</v>
      </c>
      <c r="D6536" t="s">
        <v>156</v>
      </c>
      <c r="E6536" t="s">
        <v>12</v>
      </c>
      <c r="F6536">
        <v>10.68</v>
      </c>
      <c r="G6536">
        <v>11.41</v>
      </c>
      <c r="J6536">
        <v>0</v>
      </c>
      <c r="K6536">
        <v>0</v>
      </c>
    </row>
    <row r="6537" spans="1:11">
      <c r="A6537" t="s">
        <v>22597</v>
      </c>
      <c r="B6537" t="s">
        <v>58</v>
      </c>
      <c r="C6537">
        <v>97146</v>
      </c>
      <c r="D6537" t="s">
        <v>141</v>
      </c>
      <c r="E6537" t="s">
        <v>12</v>
      </c>
      <c r="F6537">
        <v>15.61</v>
      </c>
      <c r="G6537">
        <v>16.670000000000002</v>
      </c>
      <c r="J6537">
        <v>0</v>
      </c>
      <c r="K6537">
        <v>0</v>
      </c>
    </row>
    <row r="6538" spans="1:11">
      <c r="A6538" t="s">
        <v>22598</v>
      </c>
      <c r="B6538" t="s">
        <v>58</v>
      </c>
      <c r="C6538">
        <v>97162</v>
      </c>
      <c r="D6538" t="s">
        <v>157</v>
      </c>
      <c r="E6538" t="s">
        <v>12</v>
      </c>
      <c r="F6538">
        <v>12.58</v>
      </c>
      <c r="G6538">
        <v>13.43</v>
      </c>
      <c r="J6538">
        <v>0</v>
      </c>
      <c r="K6538">
        <v>0</v>
      </c>
    </row>
    <row r="6539" spans="1:11">
      <c r="A6539" t="s">
        <v>22599</v>
      </c>
      <c r="B6539" t="s">
        <v>58</v>
      </c>
      <c r="C6539">
        <v>97147</v>
      </c>
      <c r="D6539" t="s">
        <v>142</v>
      </c>
      <c r="E6539" t="s">
        <v>12</v>
      </c>
      <c r="F6539">
        <v>17.86</v>
      </c>
      <c r="G6539">
        <v>19.07</v>
      </c>
      <c r="J6539">
        <v>0</v>
      </c>
      <c r="K6539">
        <v>0</v>
      </c>
    </row>
    <row r="6540" spans="1:11">
      <c r="A6540" t="s">
        <v>22600</v>
      </c>
      <c r="B6540" t="s">
        <v>58</v>
      </c>
      <c r="C6540">
        <v>97163</v>
      </c>
      <c r="D6540" t="s">
        <v>158</v>
      </c>
      <c r="E6540" t="s">
        <v>12</v>
      </c>
      <c r="F6540">
        <v>14.44</v>
      </c>
      <c r="G6540">
        <v>15.44</v>
      </c>
      <c r="J6540">
        <v>0</v>
      </c>
      <c r="K6540">
        <v>0</v>
      </c>
    </row>
    <row r="6541" spans="1:11">
      <c r="A6541" t="s">
        <v>22601</v>
      </c>
      <c r="B6541" t="s">
        <v>58</v>
      </c>
      <c r="C6541">
        <v>97148</v>
      </c>
      <c r="D6541" t="s">
        <v>143</v>
      </c>
      <c r="E6541" t="s">
        <v>12</v>
      </c>
      <c r="F6541">
        <v>20.11</v>
      </c>
      <c r="G6541">
        <v>21.48</v>
      </c>
      <c r="J6541">
        <v>0</v>
      </c>
      <c r="K6541">
        <v>0</v>
      </c>
    </row>
    <row r="6542" spans="1:11">
      <c r="A6542" t="s">
        <v>22602</v>
      </c>
      <c r="B6542" t="s">
        <v>58</v>
      </c>
      <c r="C6542">
        <v>97164</v>
      </c>
      <c r="D6542" t="s">
        <v>159</v>
      </c>
      <c r="E6542" t="s">
        <v>12</v>
      </c>
      <c r="F6542">
        <v>16.32</v>
      </c>
      <c r="G6542">
        <v>17.46</v>
      </c>
      <c r="J6542">
        <v>0</v>
      </c>
      <c r="K6542">
        <v>0</v>
      </c>
    </row>
    <row r="6543" spans="1:11">
      <c r="A6543" t="s">
        <v>22603</v>
      </c>
      <c r="B6543" t="s">
        <v>58</v>
      </c>
      <c r="C6543">
        <v>97149</v>
      </c>
      <c r="D6543" t="s">
        <v>144</v>
      </c>
      <c r="E6543" t="s">
        <v>12</v>
      </c>
      <c r="F6543">
        <v>22.4</v>
      </c>
      <c r="G6543">
        <v>23.92</v>
      </c>
      <c r="J6543">
        <v>0</v>
      </c>
      <c r="K6543">
        <v>0</v>
      </c>
    </row>
    <row r="6544" spans="1:11">
      <c r="A6544" t="s">
        <v>22604</v>
      </c>
      <c r="B6544" t="s">
        <v>58</v>
      </c>
      <c r="C6544">
        <v>97165</v>
      </c>
      <c r="D6544" t="s">
        <v>160</v>
      </c>
      <c r="E6544" t="s">
        <v>12</v>
      </c>
      <c r="F6544">
        <v>18.22</v>
      </c>
      <c r="G6544">
        <v>19.47</v>
      </c>
      <c r="J6544">
        <v>0</v>
      </c>
      <c r="K6544">
        <v>0</v>
      </c>
    </row>
    <row r="6545" spans="1:11">
      <c r="A6545" t="s">
        <v>22605</v>
      </c>
      <c r="B6545" t="s">
        <v>58</v>
      </c>
      <c r="C6545">
        <v>97150</v>
      </c>
      <c r="D6545" t="s">
        <v>145</v>
      </c>
      <c r="E6545" t="s">
        <v>12</v>
      </c>
      <c r="F6545">
        <v>28.14</v>
      </c>
      <c r="G6545">
        <v>29.84</v>
      </c>
      <c r="J6545">
        <v>0</v>
      </c>
      <c r="K6545">
        <v>0</v>
      </c>
    </row>
    <row r="6546" spans="1:11">
      <c r="A6546" t="s">
        <v>22606</v>
      </c>
      <c r="B6546" t="s">
        <v>58</v>
      </c>
      <c r="C6546">
        <v>97166</v>
      </c>
      <c r="D6546" t="s">
        <v>161</v>
      </c>
      <c r="E6546" t="s">
        <v>12</v>
      </c>
      <c r="F6546">
        <v>22.45</v>
      </c>
      <c r="G6546">
        <v>23.85</v>
      </c>
      <c r="J6546">
        <v>0</v>
      </c>
      <c r="K6546">
        <v>0</v>
      </c>
    </row>
    <row r="6547" spans="1:11">
      <c r="A6547" t="s">
        <v>22607</v>
      </c>
      <c r="B6547" t="s">
        <v>58</v>
      </c>
      <c r="C6547">
        <v>97151</v>
      </c>
      <c r="D6547" t="s">
        <v>146</v>
      </c>
      <c r="E6547" t="s">
        <v>12</v>
      </c>
      <c r="F6547">
        <v>33.229999999999997</v>
      </c>
      <c r="G6547">
        <v>35.24</v>
      </c>
      <c r="J6547">
        <v>0</v>
      </c>
      <c r="K6547">
        <v>0</v>
      </c>
    </row>
    <row r="6548" spans="1:11">
      <c r="A6548" t="s">
        <v>22608</v>
      </c>
      <c r="B6548" t="s">
        <v>58</v>
      </c>
      <c r="C6548">
        <v>97167</v>
      </c>
      <c r="D6548" t="s">
        <v>162</v>
      </c>
      <c r="E6548" t="s">
        <v>12</v>
      </c>
      <c r="F6548">
        <v>26.61</v>
      </c>
      <c r="G6548">
        <v>28.27</v>
      </c>
      <c r="J6548">
        <v>0</v>
      </c>
      <c r="K6548">
        <v>0</v>
      </c>
    </row>
    <row r="6549" spans="1:11">
      <c r="A6549" t="s">
        <v>22609</v>
      </c>
      <c r="B6549" t="s">
        <v>58</v>
      </c>
      <c r="C6549">
        <v>97152</v>
      </c>
      <c r="D6549" t="s">
        <v>147</v>
      </c>
      <c r="E6549" t="s">
        <v>12</v>
      </c>
      <c r="F6549">
        <v>38.07</v>
      </c>
      <c r="G6549">
        <v>40.39</v>
      </c>
      <c r="J6549">
        <v>0</v>
      </c>
      <c r="K6549">
        <v>0</v>
      </c>
    </row>
    <row r="6550" spans="1:11">
      <c r="A6550" t="s">
        <v>22610</v>
      </c>
      <c r="B6550" t="s">
        <v>58</v>
      </c>
      <c r="C6550">
        <v>97168</v>
      </c>
      <c r="D6550" t="s">
        <v>163</v>
      </c>
      <c r="E6550" t="s">
        <v>12</v>
      </c>
      <c r="F6550">
        <v>30.52</v>
      </c>
      <c r="G6550">
        <v>32.450000000000003</v>
      </c>
      <c r="J6550">
        <v>0</v>
      </c>
      <c r="K6550">
        <v>0</v>
      </c>
    </row>
    <row r="6551" spans="1:11">
      <c r="A6551" t="s">
        <v>22611</v>
      </c>
      <c r="B6551" t="s">
        <v>58</v>
      </c>
      <c r="C6551">
        <v>97141</v>
      </c>
      <c r="D6551" t="s">
        <v>136</v>
      </c>
      <c r="E6551" t="s">
        <v>12</v>
      </c>
      <c r="F6551">
        <v>5.7</v>
      </c>
      <c r="G6551">
        <v>6.05</v>
      </c>
      <c r="J6551">
        <v>0</v>
      </c>
      <c r="K6551">
        <v>0</v>
      </c>
    </row>
    <row r="6552" spans="1:11">
      <c r="A6552" t="s">
        <v>22612</v>
      </c>
      <c r="B6552" t="s">
        <v>58</v>
      </c>
      <c r="C6552">
        <v>97157</v>
      </c>
      <c r="D6552" t="s">
        <v>152</v>
      </c>
      <c r="E6552" t="s">
        <v>12</v>
      </c>
      <c r="F6552">
        <v>4.3499999999999996</v>
      </c>
      <c r="G6552">
        <v>4.5999999999999996</v>
      </c>
      <c r="J6552">
        <v>0</v>
      </c>
      <c r="K6552">
        <v>0</v>
      </c>
    </row>
    <row r="6553" spans="1:11">
      <c r="A6553" t="s">
        <v>22613</v>
      </c>
      <c r="B6553" t="s">
        <v>58</v>
      </c>
      <c r="C6553">
        <v>97153</v>
      </c>
      <c r="D6553" t="s">
        <v>148</v>
      </c>
      <c r="E6553" t="s">
        <v>12</v>
      </c>
      <c r="F6553">
        <v>43.06</v>
      </c>
      <c r="G6553">
        <v>45.7</v>
      </c>
      <c r="J6553">
        <v>0</v>
      </c>
      <c r="K6553">
        <v>0</v>
      </c>
    </row>
    <row r="6554" spans="1:11">
      <c r="A6554" t="s">
        <v>22614</v>
      </c>
      <c r="B6554" t="s">
        <v>58</v>
      </c>
      <c r="C6554">
        <v>97169</v>
      </c>
      <c r="D6554" t="s">
        <v>164</v>
      </c>
      <c r="E6554" t="s">
        <v>12</v>
      </c>
      <c r="F6554">
        <v>34.57</v>
      </c>
      <c r="G6554">
        <v>36.78</v>
      </c>
      <c r="J6554">
        <v>0</v>
      </c>
      <c r="K6554">
        <v>0</v>
      </c>
    </row>
    <row r="6555" spans="1:11">
      <c r="A6555" t="s">
        <v>22615</v>
      </c>
      <c r="B6555" t="s">
        <v>58</v>
      </c>
      <c r="C6555">
        <v>97154</v>
      </c>
      <c r="D6555" t="s">
        <v>149</v>
      </c>
      <c r="E6555" t="s">
        <v>12</v>
      </c>
      <c r="F6555">
        <v>48.08</v>
      </c>
      <c r="G6555">
        <v>51.05</v>
      </c>
      <c r="J6555">
        <v>0</v>
      </c>
      <c r="K6555">
        <v>0</v>
      </c>
    </row>
    <row r="6556" spans="1:11">
      <c r="A6556" t="s">
        <v>22616</v>
      </c>
      <c r="B6556" t="s">
        <v>58</v>
      </c>
      <c r="C6556">
        <v>97170</v>
      </c>
      <c r="D6556" t="s">
        <v>165</v>
      </c>
      <c r="E6556" t="s">
        <v>12</v>
      </c>
      <c r="F6556">
        <v>38.659999999999997</v>
      </c>
      <c r="G6556">
        <v>41.14</v>
      </c>
      <c r="J6556">
        <v>0</v>
      </c>
      <c r="K6556">
        <v>0</v>
      </c>
    </row>
    <row r="6557" spans="1:11">
      <c r="A6557" t="s">
        <v>22617</v>
      </c>
      <c r="B6557" t="s">
        <v>58</v>
      </c>
      <c r="C6557">
        <v>105311</v>
      </c>
      <c r="D6557" t="s">
        <v>351</v>
      </c>
      <c r="E6557" t="s">
        <v>12</v>
      </c>
      <c r="F6557">
        <v>4.88</v>
      </c>
      <c r="G6557">
        <v>5.26</v>
      </c>
      <c r="J6557">
        <v>0</v>
      </c>
      <c r="K6557">
        <v>0</v>
      </c>
    </row>
    <row r="6558" spans="1:11">
      <c r="A6558" t="s">
        <v>22618</v>
      </c>
      <c r="B6558" t="s">
        <v>58</v>
      </c>
      <c r="C6558">
        <v>105339</v>
      </c>
      <c r="D6558" t="s">
        <v>369</v>
      </c>
      <c r="E6558" t="s">
        <v>12</v>
      </c>
      <c r="F6558">
        <v>3.99</v>
      </c>
      <c r="G6558">
        <v>4.32</v>
      </c>
      <c r="J6558">
        <v>0</v>
      </c>
      <c r="K6558">
        <v>0</v>
      </c>
    </row>
    <row r="6559" spans="1:11">
      <c r="A6559" t="s">
        <v>22619</v>
      </c>
      <c r="B6559" t="s">
        <v>58</v>
      </c>
      <c r="C6559">
        <v>97127</v>
      </c>
      <c r="D6559" t="s">
        <v>472</v>
      </c>
      <c r="E6559" t="s">
        <v>12</v>
      </c>
      <c r="F6559">
        <v>6.34</v>
      </c>
      <c r="G6559">
        <v>6.85</v>
      </c>
      <c r="J6559">
        <v>0</v>
      </c>
      <c r="K6559">
        <v>0</v>
      </c>
    </row>
    <row r="6560" spans="1:11">
      <c r="A6560" t="s">
        <v>22620</v>
      </c>
      <c r="B6560" t="s">
        <v>58</v>
      </c>
      <c r="C6560">
        <v>97134</v>
      </c>
      <c r="D6560" t="s">
        <v>479</v>
      </c>
      <c r="E6560" t="s">
        <v>12</v>
      </c>
      <c r="F6560">
        <v>5.21</v>
      </c>
      <c r="G6560">
        <v>5.62</v>
      </c>
      <c r="J6560">
        <v>0</v>
      </c>
      <c r="K6560">
        <v>0</v>
      </c>
    </row>
    <row r="6561" spans="1:11">
      <c r="A6561" t="s">
        <v>22621</v>
      </c>
      <c r="B6561" t="s">
        <v>58</v>
      </c>
      <c r="C6561">
        <v>97128</v>
      </c>
      <c r="D6561" t="s">
        <v>473</v>
      </c>
      <c r="E6561" t="s">
        <v>12</v>
      </c>
      <c r="F6561">
        <v>11.97</v>
      </c>
      <c r="G6561">
        <v>12.79</v>
      </c>
      <c r="J6561">
        <v>0</v>
      </c>
      <c r="K6561">
        <v>0</v>
      </c>
    </row>
    <row r="6562" spans="1:11">
      <c r="A6562" t="s">
        <v>22622</v>
      </c>
      <c r="B6562" t="s">
        <v>58</v>
      </c>
      <c r="C6562">
        <v>97135</v>
      </c>
      <c r="D6562" t="s">
        <v>480</v>
      </c>
      <c r="E6562" t="s">
        <v>12</v>
      </c>
      <c r="F6562">
        <v>9.14</v>
      </c>
      <c r="G6562">
        <v>9.76</v>
      </c>
      <c r="J6562">
        <v>0</v>
      </c>
      <c r="K6562">
        <v>0</v>
      </c>
    </row>
    <row r="6563" spans="1:11">
      <c r="A6563" t="s">
        <v>22623</v>
      </c>
      <c r="B6563" t="s">
        <v>58</v>
      </c>
      <c r="C6563">
        <v>97129</v>
      </c>
      <c r="D6563" t="s">
        <v>474</v>
      </c>
      <c r="E6563" t="s">
        <v>12</v>
      </c>
      <c r="F6563">
        <v>14.17</v>
      </c>
      <c r="G6563">
        <v>15.12</v>
      </c>
      <c r="J6563">
        <v>0</v>
      </c>
      <c r="K6563">
        <v>0</v>
      </c>
    </row>
    <row r="6564" spans="1:11">
      <c r="A6564" t="s">
        <v>22624</v>
      </c>
      <c r="B6564" t="s">
        <v>58</v>
      </c>
      <c r="C6564">
        <v>97136</v>
      </c>
      <c r="D6564" t="s">
        <v>481</v>
      </c>
      <c r="E6564" t="s">
        <v>12</v>
      </c>
      <c r="F6564">
        <v>10.83</v>
      </c>
      <c r="G6564">
        <v>11.55</v>
      </c>
      <c r="J6564">
        <v>0</v>
      </c>
      <c r="K6564">
        <v>0</v>
      </c>
    </row>
    <row r="6565" spans="1:11">
      <c r="A6565" t="s">
        <v>22625</v>
      </c>
      <c r="B6565" t="s">
        <v>58</v>
      </c>
      <c r="C6565">
        <v>97130</v>
      </c>
      <c r="D6565" t="s">
        <v>475</v>
      </c>
      <c r="E6565" t="s">
        <v>12</v>
      </c>
      <c r="F6565">
        <v>16.38</v>
      </c>
      <c r="G6565">
        <v>17.5</v>
      </c>
      <c r="J6565">
        <v>0</v>
      </c>
      <c r="K6565">
        <v>0</v>
      </c>
    </row>
    <row r="6566" spans="1:11">
      <c r="A6566" t="s">
        <v>22626</v>
      </c>
      <c r="B6566" t="s">
        <v>58</v>
      </c>
      <c r="C6566">
        <v>97137</v>
      </c>
      <c r="D6566" t="s">
        <v>482</v>
      </c>
      <c r="E6566" t="s">
        <v>12</v>
      </c>
      <c r="F6566">
        <v>12.52</v>
      </c>
      <c r="G6566">
        <v>13.37</v>
      </c>
      <c r="J6566">
        <v>0</v>
      </c>
      <c r="K6566">
        <v>0</v>
      </c>
    </row>
    <row r="6567" spans="1:11">
      <c r="A6567" t="s">
        <v>22627</v>
      </c>
      <c r="B6567" t="s">
        <v>58</v>
      </c>
      <c r="C6567">
        <v>97131</v>
      </c>
      <c r="D6567" t="s">
        <v>476</v>
      </c>
      <c r="E6567" t="s">
        <v>12</v>
      </c>
      <c r="F6567">
        <v>18.600000000000001</v>
      </c>
      <c r="G6567">
        <v>19.850000000000001</v>
      </c>
      <c r="J6567">
        <v>0</v>
      </c>
      <c r="K6567">
        <v>0</v>
      </c>
    </row>
    <row r="6568" spans="1:11">
      <c r="A6568" t="s">
        <v>22628</v>
      </c>
      <c r="B6568" t="s">
        <v>58</v>
      </c>
      <c r="C6568">
        <v>97138</v>
      </c>
      <c r="D6568" t="s">
        <v>483</v>
      </c>
      <c r="E6568" t="s">
        <v>12</v>
      </c>
      <c r="F6568">
        <v>14.22</v>
      </c>
      <c r="G6568">
        <v>15.17</v>
      </c>
      <c r="J6568">
        <v>0</v>
      </c>
      <c r="K6568">
        <v>0</v>
      </c>
    </row>
    <row r="6569" spans="1:11">
      <c r="A6569" t="s">
        <v>22629</v>
      </c>
      <c r="B6569" t="s">
        <v>58</v>
      </c>
      <c r="C6569">
        <v>97132</v>
      </c>
      <c r="D6569" t="s">
        <v>477</v>
      </c>
      <c r="E6569" t="s">
        <v>12</v>
      </c>
      <c r="F6569">
        <v>20.81</v>
      </c>
      <c r="G6569">
        <v>22.23</v>
      </c>
      <c r="J6569">
        <v>0</v>
      </c>
      <c r="K6569">
        <v>0</v>
      </c>
    </row>
    <row r="6570" spans="1:11">
      <c r="A6570" t="s">
        <v>22630</v>
      </c>
      <c r="B6570" t="s">
        <v>58</v>
      </c>
      <c r="C6570">
        <v>97139</v>
      </c>
      <c r="D6570" t="s">
        <v>484</v>
      </c>
      <c r="E6570" t="s">
        <v>12</v>
      </c>
      <c r="F6570">
        <v>15.93</v>
      </c>
      <c r="G6570">
        <v>16.989999999999998</v>
      </c>
      <c r="J6570">
        <v>0</v>
      </c>
      <c r="K6570">
        <v>0</v>
      </c>
    </row>
    <row r="6571" spans="1:11">
      <c r="A6571" t="s">
        <v>22631</v>
      </c>
      <c r="B6571" t="s">
        <v>58</v>
      </c>
      <c r="C6571">
        <v>97133</v>
      </c>
      <c r="D6571" t="s">
        <v>478</v>
      </c>
      <c r="E6571" t="s">
        <v>12</v>
      </c>
      <c r="F6571">
        <v>25.24</v>
      </c>
      <c r="G6571">
        <v>26.94</v>
      </c>
      <c r="J6571">
        <v>0</v>
      </c>
      <c r="K6571">
        <v>0</v>
      </c>
    </row>
    <row r="6572" spans="1:11">
      <c r="A6572" t="s">
        <v>22632</v>
      </c>
      <c r="B6572" t="s">
        <v>58</v>
      </c>
      <c r="C6572">
        <v>97140</v>
      </c>
      <c r="D6572" t="s">
        <v>485</v>
      </c>
      <c r="E6572" t="s">
        <v>12</v>
      </c>
      <c r="F6572">
        <v>19.3</v>
      </c>
      <c r="G6572">
        <v>20.58</v>
      </c>
      <c r="J6572">
        <v>0</v>
      </c>
      <c r="K6572">
        <v>0</v>
      </c>
    </row>
    <row r="6573" spans="1:11">
      <c r="A6573" t="s">
        <v>22633</v>
      </c>
      <c r="B6573" t="s">
        <v>58</v>
      </c>
      <c r="C6573">
        <v>97123</v>
      </c>
      <c r="D6573" t="s">
        <v>325</v>
      </c>
      <c r="E6573" t="s">
        <v>12</v>
      </c>
      <c r="F6573">
        <v>5.25</v>
      </c>
      <c r="G6573">
        <v>5.68</v>
      </c>
      <c r="J6573">
        <v>0</v>
      </c>
      <c r="K6573">
        <v>0</v>
      </c>
    </row>
    <row r="6574" spans="1:11">
      <c r="A6574" t="s">
        <v>22634</v>
      </c>
      <c r="B6574" t="s">
        <v>58</v>
      </c>
      <c r="C6574">
        <v>97126</v>
      </c>
      <c r="D6574" t="s">
        <v>328</v>
      </c>
      <c r="E6574" t="s">
        <v>12</v>
      </c>
      <c r="F6574">
        <v>4.3</v>
      </c>
      <c r="G6574">
        <v>4.6500000000000004</v>
      </c>
      <c r="J6574">
        <v>0</v>
      </c>
      <c r="K6574">
        <v>0</v>
      </c>
    </row>
    <row r="6575" spans="1:11">
      <c r="A6575" t="s">
        <v>22635</v>
      </c>
      <c r="B6575" t="s">
        <v>58</v>
      </c>
      <c r="C6575">
        <v>105308</v>
      </c>
      <c r="D6575" t="s">
        <v>348</v>
      </c>
      <c r="E6575" t="s">
        <v>12</v>
      </c>
      <c r="F6575">
        <v>6.02</v>
      </c>
      <c r="G6575">
        <v>6.5</v>
      </c>
      <c r="J6575">
        <v>0</v>
      </c>
      <c r="K6575">
        <v>0</v>
      </c>
    </row>
    <row r="6576" spans="1:11">
      <c r="A6576" t="s">
        <v>22636</v>
      </c>
      <c r="B6576" t="s">
        <v>58</v>
      </c>
      <c r="C6576">
        <v>105312</v>
      </c>
      <c r="D6576" t="s">
        <v>352</v>
      </c>
      <c r="E6576" t="s">
        <v>12</v>
      </c>
      <c r="F6576">
        <v>4.95</v>
      </c>
      <c r="G6576">
        <v>5.34</v>
      </c>
      <c r="J6576">
        <v>0</v>
      </c>
      <c r="K6576">
        <v>0</v>
      </c>
    </row>
    <row r="6577" spans="1:11">
      <c r="A6577" t="s">
        <v>22637</v>
      </c>
      <c r="B6577" t="s">
        <v>58</v>
      </c>
      <c r="C6577">
        <v>105309</v>
      </c>
      <c r="D6577" t="s">
        <v>349</v>
      </c>
      <c r="E6577" t="s">
        <v>12</v>
      </c>
      <c r="F6577">
        <v>6.48</v>
      </c>
      <c r="G6577">
        <v>7</v>
      </c>
      <c r="J6577">
        <v>0</v>
      </c>
      <c r="K6577">
        <v>0</v>
      </c>
    </row>
    <row r="6578" spans="1:11">
      <c r="A6578" t="s">
        <v>22638</v>
      </c>
      <c r="B6578" t="s">
        <v>58</v>
      </c>
      <c r="C6578">
        <v>105313</v>
      </c>
      <c r="D6578" t="s">
        <v>353</v>
      </c>
      <c r="E6578" t="s">
        <v>12</v>
      </c>
      <c r="F6578">
        <v>5.32</v>
      </c>
      <c r="G6578">
        <v>5.74</v>
      </c>
      <c r="J6578">
        <v>0</v>
      </c>
      <c r="K6578">
        <v>0</v>
      </c>
    </row>
    <row r="6579" spans="1:11">
      <c r="A6579" t="s">
        <v>22639</v>
      </c>
      <c r="B6579" t="s">
        <v>58</v>
      </c>
      <c r="C6579">
        <v>105310</v>
      </c>
      <c r="D6579" t="s">
        <v>350</v>
      </c>
      <c r="E6579" t="s">
        <v>12</v>
      </c>
      <c r="F6579">
        <v>7.63</v>
      </c>
      <c r="G6579">
        <v>8.24</v>
      </c>
      <c r="J6579">
        <v>0</v>
      </c>
      <c r="K6579">
        <v>0</v>
      </c>
    </row>
    <row r="6580" spans="1:11">
      <c r="A6580" t="s">
        <v>22640</v>
      </c>
      <c r="B6580" t="s">
        <v>58</v>
      </c>
      <c r="C6580">
        <v>105314</v>
      </c>
      <c r="D6580" t="s">
        <v>354</v>
      </c>
      <c r="E6580" t="s">
        <v>12</v>
      </c>
      <c r="F6580">
        <v>6.27</v>
      </c>
      <c r="G6580">
        <v>6.77</v>
      </c>
      <c r="J6580">
        <v>0</v>
      </c>
      <c r="K6580">
        <v>0</v>
      </c>
    </row>
    <row r="6581" spans="1:11">
      <c r="A6581" t="s">
        <v>22641</v>
      </c>
      <c r="B6581" t="s">
        <v>58</v>
      </c>
      <c r="C6581">
        <v>97121</v>
      </c>
      <c r="D6581" t="s">
        <v>323</v>
      </c>
      <c r="E6581" t="s">
        <v>12</v>
      </c>
      <c r="F6581">
        <v>3.78</v>
      </c>
      <c r="G6581">
        <v>4.0999999999999996</v>
      </c>
      <c r="J6581">
        <v>0</v>
      </c>
      <c r="K6581">
        <v>0</v>
      </c>
    </row>
    <row r="6582" spans="1:11">
      <c r="A6582" t="s">
        <v>22642</v>
      </c>
      <c r="B6582" t="s">
        <v>58</v>
      </c>
      <c r="C6582">
        <v>97124</v>
      </c>
      <c r="D6582" t="s">
        <v>326</v>
      </c>
      <c r="E6582" t="s">
        <v>12</v>
      </c>
      <c r="F6582">
        <v>3.09</v>
      </c>
      <c r="G6582">
        <v>3.34</v>
      </c>
      <c r="J6582">
        <v>0</v>
      </c>
      <c r="K6582">
        <v>0</v>
      </c>
    </row>
    <row r="6583" spans="1:11">
      <c r="A6583" t="s">
        <v>22643</v>
      </c>
      <c r="B6583" t="s">
        <v>58</v>
      </c>
      <c r="C6583">
        <v>97122</v>
      </c>
      <c r="D6583" t="s">
        <v>324</v>
      </c>
      <c r="E6583" t="s">
        <v>12</v>
      </c>
      <c r="F6583">
        <v>4.53</v>
      </c>
      <c r="G6583">
        <v>4.91</v>
      </c>
      <c r="J6583">
        <v>0</v>
      </c>
      <c r="K6583">
        <v>0</v>
      </c>
    </row>
    <row r="6584" spans="1:11">
      <c r="A6584" t="s">
        <v>22644</v>
      </c>
      <c r="B6584" t="s">
        <v>58</v>
      </c>
      <c r="C6584">
        <v>97125</v>
      </c>
      <c r="D6584" t="s">
        <v>327</v>
      </c>
      <c r="E6584" t="s">
        <v>12</v>
      </c>
      <c r="F6584">
        <v>3.71</v>
      </c>
      <c r="G6584">
        <v>4.01</v>
      </c>
      <c r="J6584">
        <v>0</v>
      </c>
      <c r="K6584">
        <v>0</v>
      </c>
    </row>
    <row r="6585" spans="1:11">
      <c r="A6585" t="s">
        <v>22645</v>
      </c>
      <c r="B6585" t="s">
        <v>58</v>
      </c>
      <c r="C6585">
        <v>105296</v>
      </c>
      <c r="D6585" t="s">
        <v>347</v>
      </c>
      <c r="E6585" t="s">
        <v>32</v>
      </c>
      <c r="F6585">
        <v>186.61</v>
      </c>
      <c r="G6585">
        <v>189.19</v>
      </c>
      <c r="J6585">
        <v>0</v>
      </c>
      <c r="K6585">
        <v>0</v>
      </c>
    </row>
    <row r="6586" spans="1:11">
      <c r="A6586" t="s">
        <v>22646</v>
      </c>
      <c r="B6586" t="s">
        <v>58</v>
      </c>
      <c r="C6586">
        <v>105374</v>
      </c>
      <c r="D6586" t="s">
        <v>384</v>
      </c>
      <c r="E6586" t="s">
        <v>32</v>
      </c>
      <c r="F6586">
        <v>180.86</v>
      </c>
      <c r="G6586">
        <v>182.94</v>
      </c>
      <c r="J6586">
        <v>0</v>
      </c>
      <c r="K6586">
        <v>0</v>
      </c>
    </row>
    <row r="6587" spans="1:11">
      <c r="A6587" t="s">
        <v>22647</v>
      </c>
      <c r="B6587" t="s">
        <v>58</v>
      </c>
      <c r="C6587">
        <v>105292</v>
      </c>
      <c r="D6587" t="s">
        <v>343</v>
      </c>
      <c r="E6587" t="s">
        <v>32</v>
      </c>
      <c r="F6587">
        <v>56.77</v>
      </c>
      <c r="G6587">
        <v>58.65</v>
      </c>
      <c r="J6587">
        <v>0</v>
      </c>
      <c r="K6587">
        <v>0</v>
      </c>
    </row>
    <row r="6588" spans="1:11">
      <c r="A6588" t="s">
        <v>22648</v>
      </c>
      <c r="B6588" t="s">
        <v>58</v>
      </c>
      <c r="C6588">
        <v>105293</v>
      </c>
      <c r="D6588" t="s">
        <v>344</v>
      </c>
      <c r="E6588" t="s">
        <v>32</v>
      </c>
      <c r="F6588">
        <v>52.55</v>
      </c>
      <c r="G6588">
        <v>54.08</v>
      </c>
      <c r="J6588">
        <v>0</v>
      </c>
      <c r="K6588">
        <v>0</v>
      </c>
    </row>
    <row r="6589" spans="1:11">
      <c r="A6589" t="s">
        <v>22649</v>
      </c>
      <c r="B6589" t="s">
        <v>58</v>
      </c>
      <c r="C6589">
        <v>105294</v>
      </c>
      <c r="D6589" t="s">
        <v>345</v>
      </c>
      <c r="E6589" t="s">
        <v>32</v>
      </c>
      <c r="F6589">
        <v>110.88</v>
      </c>
      <c r="G6589">
        <v>113.11</v>
      </c>
      <c r="J6589">
        <v>0</v>
      </c>
      <c r="K6589">
        <v>0</v>
      </c>
    </row>
    <row r="6590" spans="1:11">
      <c r="A6590" t="s">
        <v>22650</v>
      </c>
      <c r="B6590" t="s">
        <v>58</v>
      </c>
      <c r="C6590">
        <v>105295</v>
      </c>
      <c r="D6590" t="s">
        <v>346</v>
      </c>
      <c r="E6590" t="s">
        <v>32</v>
      </c>
      <c r="F6590">
        <v>105.89</v>
      </c>
      <c r="G6590">
        <v>107.7</v>
      </c>
      <c r="J6590">
        <v>0</v>
      </c>
      <c r="K6590">
        <v>0</v>
      </c>
    </row>
    <row r="6591" spans="1:11">
      <c r="A6591" t="s">
        <v>22651</v>
      </c>
      <c r="B6591" t="s">
        <v>58</v>
      </c>
      <c r="C6591">
        <v>105290</v>
      </c>
      <c r="D6591" t="s">
        <v>341</v>
      </c>
      <c r="E6591" t="s">
        <v>32</v>
      </c>
      <c r="F6591">
        <v>73.260000000000005</v>
      </c>
      <c r="G6591">
        <v>74.97</v>
      </c>
      <c r="J6591">
        <v>0</v>
      </c>
      <c r="K6591">
        <v>0</v>
      </c>
    </row>
    <row r="6592" spans="1:11">
      <c r="A6592" t="s">
        <v>22652</v>
      </c>
      <c r="B6592" t="s">
        <v>58</v>
      </c>
      <c r="C6592">
        <v>105291</v>
      </c>
      <c r="D6592" t="s">
        <v>342</v>
      </c>
      <c r="E6592" t="s">
        <v>32</v>
      </c>
      <c r="F6592">
        <v>69.42</v>
      </c>
      <c r="G6592">
        <v>70.81</v>
      </c>
      <c r="J6592">
        <v>0</v>
      </c>
      <c r="K6592">
        <v>0</v>
      </c>
    </row>
    <row r="6593" spans="1:11">
      <c r="A6593" t="s">
        <v>22653</v>
      </c>
      <c r="B6593" t="s">
        <v>58</v>
      </c>
      <c r="C6593">
        <v>105286</v>
      </c>
      <c r="D6593" t="s">
        <v>337</v>
      </c>
      <c r="E6593" t="s">
        <v>32</v>
      </c>
      <c r="F6593">
        <v>34.35</v>
      </c>
      <c r="G6593">
        <v>35.61</v>
      </c>
      <c r="J6593">
        <v>0</v>
      </c>
      <c r="K6593">
        <v>0</v>
      </c>
    </row>
    <row r="6594" spans="1:11">
      <c r="A6594" t="s">
        <v>22654</v>
      </c>
      <c r="B6594" t="s">
        <v>58</v>
      </c>
      <c r="C6594">
        <v>105287</v>
      </c>
      <c r="D6594" t="s">
        <v>338</v>
      </c>
      <c r="E6594" t="s">
        <v>32</v>
      </c>
      <c r="F6594">
        <v>31.53</v>
      </c>
      <c r="G6594">
        <v>32.549999999999997</v>
      </c>
      <c r="J6594">
        <v>0</v>
      </c>
      <c r="K6594">
        <v>0</v>
      </c>
    </row>
    <row r="6595" spans="1:11">
      <c r="A6595" t="s">
        <v>22655</v>
      </c>
      <c r="B6595" t="s">
        <v>58</v>
      </c>
      <c r="C6595">
        <v>105288</v>
      </c>
      <c r="D6595" t="s">
        <v>339</v>
      </c>
      <c r="E6595" t="s">
        <v>32</v>
      </c>
      <c r="F6595">
        <v>55.01</v>
      </c>
      <c r="G6595">
        <v>56.5</v>
      </c>
      <c r="J6595">
        <v>0</v>
      </c>
      <c r="K6595">
        <v>0</v>
      </c>
    </row>
    <row r="6596" spans="1:11">
      <c r="A6596" t="s">
        <v>22656</v>
      </c>
      <c r="B6596" t="s">
        <v>58</v>
      </c>
      <c r="C6596">
        <v>105289</v>
      </c>
      <c r="D6596" t="s">
        <v>340</v>
      </c>
      <c r="E6596" t="s">
        <v>32</v>
      </c>
      <c r="F6596">
        <v>51.69</v>
      </c>
      <c r="G6596">
        <v>52.89</v>
      </c>
      <c r="J6596">
        <v>0</v>
      </c>
      <c r="K6596">
        <v>0</v>
      </c>
    </row>
    <row r="6597" spans="1:11">
      <c r="A6597" t="s">
        <v>22657</v>
      </c>
      <c r="B6597" t="s">
        <v>58</v>
      </c>
      <c r="C6597">
        <v>105375</v>
      </c>
      <c r="D6597" t="s">
        <v>385</v>
      </c>
      <c r="E6597" t="s">
        <v>32</v>
      </c>
      <c r="F6597">
        <v>148.21</v>
      </c>
      <c r="G6597">
        <v>151.63</v>
      </c>
      <c r="J6597">
        <v>0</v>
      </c>
      <c r="K6597">
        <v>0</v>
      </c>
    </row>
    <row r="6598" spans="1:11">
      <c r="A6598" t="s">
        <v>22658</v>
      </c>
      <c r="B6598" t="s">
        <v>58</v>
      </c>
      <c r="C6598">
        <v>105376</v>
      </c>
      <c r="D6598" t="s">
        <v>386</v>
      </c>
      <c r="E6598" t="s">
        <v>32</v>
      </c>
      <c r="F6598">
        <v>140.53</v>
      </c>
      <c r="G6598">
        <v>143.32</v>
      </c>
      <c r="J6598">
        <v>0</v>
      </c>
      <c r="K6598">
        <v>0</v>
      </c>
    </row>
    <row r="6599" spans="1:11">
      <c r="A6599" t="s">
        <v>22659</v>
      </c>
      <c r="B6599" t="s">
        <v>58</v>
      </c>
      <c r="C6599">
        <v>105331</v>
      </c>
      <c r="D6599" t="s">
        <v>361</v>
      </c>
      <c r="E6599" t="s">
        <v>12</v>
      </c>
      <c r="F6599">
        <v>59.64</v>
      </c>
      <c r="G6599">
        <v>60.02</v>
      </c>
      <c r="J6599">
        <v>0</v>
      </c>
      <c r="K6599">
        <v>0</v>
      </c>
    </row>
    <row r="6600" spans="1:11">
      <c r="A6600" t="s">
        <v>22660</v>
      </c>
      <c r="B6600" t="s">
        <v>58</v>
      </c>
      <c r="C6600">
        <v>105332</v>
      </c>
      <c r="D6600" t="s">
        <v>362</v>
      </c>
      <c r="E6600" t="s">
        <v>12</v>
      </c>
      <c r="F6600">
        <v>58.75</v>
      </c>
      <c r="G6600">
        <v>59.08</v>
      </c>
      <c r="J6600">
        <v>0</v>
      </c>
      <c r="K6600">
        <v>0</v>
      </c>
    </row>
    <row r="6601" spans="1:11">
      <c r="A6601" t="s">
        <v>22661</v>
      </c>
      <c r="B6601" t="s">
        <v>58</v>
      </c>
      <c r="C6601">
        <v>105333</v>
      </c>
      <c r="D6601" t="s">
        <v>363</v>
      </c>
      <c r="E6601" t="s">
        <v>12</v>
      </c>
      <c r="F6601">
        <v>261.73</v>
      </c>
      <c r="G6601">
        <v>262.55</v>
      </c>
      <c r="J6601">
        <v>0</v>
      </c>
      <c r="K6601">
        <v>0</v>
      </c>
    </row>
    <row r="6602" spans="1:11">
      <c r="A6602" t="s">
        <v>22662</v>
      </c>
      <c r="B6602" t="s">
        <v>58</v>
      </c>
      <c r="C6602">
        <v>105334</v>
      </c>
      <c r="D6602" t="s">
        <v>364</v>
      </c>
      <c r="E6602" t="s">
        <v>12</v>
      </c>
      <c r="F6602">
        <v>258.89999999999998</v>
      </c>
      <c r="G6602">
        <v>259.52</v>
      </c>
      <c r="J6602">
        <v>0</v>
      </c>
      <c r="K6602">
        <v>0</v>
      </c>
    </row>
    <row r="6603" spans="1:11">
      <c r="A6603" t="s">
        <v>22663</v>
      </c>
      <c r="B6603" t="s">
        <v>58</v>
      </c>
      <c r="C6603">
        <v>105335</v>
      </c>
      <c r="D6603" t="s">
        <v>365</v>
      </c>
      <c r="E6603" t="s">
        <v>12</v>
      </c>
      <c r="F6603">
        <v>394.39</v>
      </c>
      <c r="G6603">
        <v>395.34</v>
      </c>
      <c r="J6603">
        <v>0</v>
      </c>
      <c r="K6603">
        <v>0</v>
      </c>
    </row>
    <row r="6604" spans="1:11">
      <c r="A6604" t="s">
        <v>22664</v>
      </c>
      <c r="B6604" t="s">
        <v>58</v>
      </c>
      <c r="C6604">
        <v>105336</v>
      </c>
      <c r="D6604" t="s">
        <v>366</v>
      </c>
      <c r="E6604" t="s">
        <v>12</v>
      </c>
      <c r="F6604">
        <v>391.05</v>
      </c>
      <c r="G6604">
        <v>391.77</v>
      </c>
      <c r="J6604">
        <v>0</v>
      </c>
      <c r="K6604">
        <v>0</v>
      </c>
    </row>
    <row r="6605" spans="1:11">
      <c r="A6605" t="s">
        <v>22665</v>
      </c>
      <c r="B6605" t="s">
        <v>58</v>
      </c>
      <c r="C6605">
        <v>105337</v>
      </c>
      <c r="D6605" t="s">
        <v>367</v>
      </c>
      <c r="E6605" t="s">
        <v>12</v>
      </c>
      <c r="F6605">
        <v>556.29</v>
      </c>
      <c r="G6605">
        <v>557.41</v>
      </c>
      <c r="J6605">
        <v>0</v>
      </c>
      <c r="K6605">
        <v>0</v>
      </c>
    </row>
    <row r="6606" spans="1:11">
      <c r="A6606" t="s">
        <v>22666</v>
      </c>
      <c r="B6606" t="s">
        <v>58</v>
      </c>
      <c r="C6606">
        <v>105338</v>
      </c>
      <c r="D6606" t="s">
        <v>368</v>
      </c>
      <c r="E6606" t="s">
        <v>12</v>
      </c>
      <c r="F6606">
        <v>552.42999999999995</v>
      </c>
      <c r="G6606">
        <v>553.28</v>
      </c>
      <c r="J6606">
        <v>0</v>
      </c>
      <c r="K6606">
        <v>0</v>
      </c>
    </row>
    <row r="6607" spans="1:11">
      <c r="A6607" t="s">
        <v>22667</v>
      </c>
      <c r="B6607" t="s">
        <v>58</v>
      </c>
      <c r="C6607">
        <v>105329</v>
      </c>
      <c r="D6607" t="s">
        <v>359</v>
      </c>
      <c r="E6607" t="s">
        <v>32</v>
      </c>
      <c r="F6607">
        <v>83.98</v>
      </c>
      <c r="G6607">
        <v>84.41</v>
      </c>
      <c r="J6607">
        <v>0</v>
      </c>
      <c r="K6607">
        <v>0</v>
      </c>
    </row>
    <row r="6608" spans="1:11">
      <c r="A6608" t="s">
        <v>22668</v>
      </c>
      <c r="B6608" t="s">
        <v>58</v>
      </c>
      <c r="C6608">
        <v>105330</v>
      </c>
      <c r="D6608" t="s">
        <v>360</v>
      </c>
      <c r="E6608" t="s">
        <v>32</v>
      </c>
      <c r="F6608">
        <v>83.03</v>
      </c>
      <c r="G6608">
        <v>83.38</v>
      </c>
      <c r="J6608">
        <v>0</v>
      </c>
      <c r="K6608">
        <v>0</v>
      </c>
    </row>
    <row r="6609" spans="1:11">
      <c r="A6609" t="s">
        <v>22669</v>
      </c>
      <c r="B6609" t="s">
        <v>58</v>
      </c>
      <c r="C6609">
        <v>105260</v>
      </c>
      <c r="D6609" t="s">
        <v>335</v>
      </c>
      <c r="E6609" t="s">
        <v>32</v>
      </c>
      <c r="F6609">
        <v>27.77</v>
      </c>
      <c r="G6609">
        <v>28.09</v>
      </c>
      <c r="J6609">
        <v>0</v>
      </c>
      <c r="K6609">
        <v>0</v>
      </c>
    </row>
    <row r="6610" spans="1:11">
      <c r="A6610" t="s">
        <v>22670</v>
      </c>
      <c r="B6610" t="s">
        <v>58</v>
      </c>
      <c r="C6610">
        <v>105285</v>
      </c>
      <c r="D6610" t="s">
        <v>336</v>
      </c>
      <c r="E6610" t="s">
        <v>32</v>
      </c>
      <c r="F6610">
        <v>27.08</v>
      </c>
      <c r="G6610">
        <v>27.33</v>
      </c>
      <c r="J6610">
        <v>0</v>
      </c>
      <c r="K6610">
        <v>0</v>
      </c>
    </row>
    <row r="6611" spans="1:11">
      <c r="A6611" t="s">
        <v>22671</v>
      </c>
      <c r="B6611" t="s">
        <v>58</v>
      </c>
      <c r="C6611">
        <v>105327</v>
      </c>
      <c r="D6611" t="s">
        <v>357</v>
      </c>
      <c r="E6611" t="s">
        <v>32</v>
      </c>
      <c r="F6611">
        <v>51.64</v>
      </c>
      <c r="G6611">
        <v>52.02</v>
      </c>
      <c r="J6611">
        <v>0</v>
      </c>
      <c r="K6611">
        <v>0</v>
      </c>
    </row>
    <row r="6612" spans="1:11">
      <c r="A6612" t="s">
        <v>22672</v>
      </c>
      <c r="B6612" t="s">
        <v>58</v>
      </c>
      <c r="C6612">
        <v>105328</v>
      </c>
      <c r="D6612" t="s">
        <v>358</v>
      </c>
      <c r="E6612" t="s">
        <v>32</v>
      </c>
      <c r="F6612">
        <v>50.82</v>
      </c>
      <c r="G6612">
        <v>51.12</v>
      </c>
      <c r="J6612">
        <v>0</v>
      </c>
      <c r="K6612">
        <v>0</v>
      </c>
    </row>
    <row r="6613" spans="1:11">
      <c r="A6613" t="s">
        <v>22673</v>
      </c>
      <c r="B6613" t="s">
        <v>58</v>
      </c>
      <c r="C6613">
        <v>105377</v>
      </c>
      <c r="D6613" t="s">
        <v>244</v>
      </c>
      <c r="E6613" t="s">
        <v>32</v>
      </c>
      <c r="F6613">
        <v>47.5</v>
      </c>
      <c r="G6613">
        <v>48.56</v>
      </c>
      <c r="J6613">
        <v>0</v>
      </c>
      <c r="K6613">
        <v>0</v>
      </c>
    </row>
    <row r="6614" spans="1:11">
      <c r="A6614" t="s">
        <v>22674</v>
      </c>
      <c r="B6614" t="s">
        <v>58</v>
      </c>
      <c r="C6614">
        <v>105368</v>
      </c>
      <c r="D6614" t="s">
        <v>379</v>
      </c>
      <c r="E6614" t="s">
        <v>32</v>
      </c>
      <c r="F6614">
        <v>43.31</v>
      </c>
      <c r="G6614">
        <v>44.14</v>
      </c>
      <c r="J6614">
        <v>0</v>
      </c>
      <c r="K6614">
        <v>0</v>
      </c>
    </row>
    <row r="6615" spans="1:11">
      <c r="A6615" t="s">
        <v>22675</v>
      </c>
      <c r="B6615" t="s">
        <v>58</v>
      </c>
      <c r="C6615">
        <v>105369</v>
      </c>
      <c r="D6615" t="s">
        <v>243</v>
      </c>
      <c r="E6615" t="s">
        <v>32</v>
      </c>
      <c r="F6615">
        <v>73.95</v>
      </c>
      <c r="G6615">
        <v>75.37</v>
      </c>
      <c r="J6615">
        <v>0</v>
      </c>
      <c r="K6615">
        <v>0</v>
      </c>
    </row>
    <row r="6616" spans="1:11">
      <c r="A6616" t="s">
        <v>22676</v>
      </c>
      <c r="B6616" t="s">
        <v>58</v>
      </c>
      <c r="C6616">
        <v>105370</v>
      </c>
      <c r="D6616" t="s">
        <v>380</v>
      </c>
      <c r="E6616" t="s">
        <v>32</v>
      </c>
      <c r="F6616">
        <v>68.37</v>
      </c>
      <c r="G6616">
        <v>69.45</v>
      </c>
      <c r="J6616">
        <v>0</v>
      </c>
      <c r="K6616">
        <v>0</v>
      </c>
    </row>
    <row r="6617" spans="1:11">
      <c r="A6617" t="s">
        <v>22677</v>
      </c>
      <c r="B6617" t="s">
        <v>58</v>
      </c>
      <c r="C6617">
        <v>92864</v>
      </c>
      <c r="D6617" t="s">
        <v>425</v>
      </c>
      <c r="E6617" t="s">
        <v>12</v>
      </c>
      <c r="F6617">
        <v>96.99</v>
      </c>
      <c r="G6617">
        <v>100.43</v>
      </c>
      <c r="J6617">
        <v>0</v>
      </c>
      <c r="K6617">
        <v>0</v>
      </c>
    </row>
    <row r="6618" spans="1:11">
      <c r="A6618" t="s">
        <v>22678</v>
      </c>
      <c r="B6618" t="s">
        <v>58</v>
      </c>
      <c r="C6618">
        <v>92848</v>
      </c>
      <c r="D6618" t="s">
        <v>409</v>
      </c>
      <c r="E6618" t="s">
        <v>12</v>
      </c>
      <c r="F6618">
        <v>85.41</v>
      </c>
      <c r="G6618">
        <v>88.23</v>
      </c>
      <c r="J6618">
        <v>0</v>
      </c>
      <c r="K6618">
        <v>0</v>
      </c>
    </row>
    <row r="6619" spans="1:11">
      <c r="A6619" t="s">
        <v>22679</v>
      </c>
      <c r="B6619" t="s">
        <v>58</v>
      </c>
      <c r="C6619">
        <v>104937</v>
      </c>
      <c r="D6619" t="s">
        <v>7065</v>
      </c>
      <c r="E6619" t="s">
        <v>12</v>
      </c>
      <c r="F6619">
        <v>0</v>
      </c>
      <c r="G6619">
        <v>0</v>
      </c>
    </row>
    <row r="6620" spans="1:11">
      <c r="A6620" t="s">
        <v>22680</v>
      </c>
      <c r="B6620" t="s">
        <v>58</v>
      </c>
      <c r="C6620">
        <v>104933</v>
      </c>
      <c r="D6620" t="s">
        <v>7066</v>
      </c>
      <c r="E6620" t="s">
        <v>12</v>
      </c>
      <c r="F6620">
        <v>0</v>
      </c>
      <c r="G6620">
        <v>0</v>
      </c>
    </row>
    <row r="6621" spans="1:11">
      <c r="A6621" t="s">
        <v>22681</v>
      </c>
      <c r="B6621" t="s">
        <v>58</v>
      </c>
      <c r="C6621">
        <v>104939</v>
      </c>
      <c r="D6621" t="s">
        <v>7067</v>
      </c>
      <c r="E6621" t="s">
        <v>12</v>
      </c>
      <c r="F6621">
        <v>0</v>
      </c>
      <c r="G6621">
        <v>0</v>
      </c>
    </row>
    <row r="6622" spans="1:11">
      <c r="A6622" t="s">
        <v>22682</v>
      </c>
      <c r="B6622" t="s">
        <v>58</v>
      </c>
      <c r="C6622">
        <v>104935</v>
      </c>
      <c r="D6622" t="s">
        <v>7068</v>
      </c>
      <c r="E6622" t="s">
        <v>12</v>
      </c>
      <c r="F6622">
        <v>0</v>
      </c>
      <c r="G6622">
        <v>0</v>
      </c>
    </row>
    <row r="6623" spans="1:11">
      <c r="A6623" t="s">
        <v>22683</v>
      </c>
      <c r="B6623" t="s">
        <v>58</v>
      </c>
      <c r="C6623">
        <v>92850</v>
      </c>
      <c r="D6623" t="s">
        <v>411</v>
      </c>
      <c r="E6623" t="s">
        <v>12</v>
      </c>
      <c r="F6623">
        <v>24.03</v>
      </c>
      <c r="G6623">
        <v>24.88</v>
      </c>
      <c r="J6623">
        <v>0</v>
      </c>
      <c r="K6623">
        <v>0</v>
      </c>
    </row>
    <row r="6624" spans="1:11">
      <c r="A6624" t="s">
        <v>22684</v>
      </c>
      <c r="B6624" t="s">
        <v>58</v>
      </c>
      <c r="C6624">
        <v>92834</v>
      </c>
      <c r="D6624" t="s">
        <v>395</v>
      </c>
      <c r="E6624" t="s">
        <v>12</v>
      </c>
      <c r="F6624">
        <v>21.11</v>
      </c>
      <c r="G6624">
        <v>21.81</v>
      </c>
      <c r="J6624">
        <v>0</v>
      </c>
      <c r="K6624">
        <v>0</v>
      </c>
    </row>
    <row r="6625" spans="1:11">
      <c r="A6625" t="s">
        <v>22685</v>
      </c>
      <c r="B6625" t="s">
        <v>58</v>
      </c>
      <c r="C6625">
        <v>92852</v>
      </c>
      <c r="D6625" t="s">
        <v>413</v>
      </c>
      <c r="E6625" t="s">
        <v>12</v>
      </c>
      <c r="F6625">
        <v>32.380000000000003</v>
      </c>
      <c r="G6625">
        <v>33.6</v>
      </c>
      <c r="J6625">
        <v>0</v>
      </c>
      <c r="K6625">
        <v>0</v>
      </c>
    </row>
    <row r="6626" spans="1:11">
      <c r="A6626" t="s">
        <v>22686</v>
      </c>
      <c r="B6626" t="s">
        <v>58</v>
      </c>
      <c r="C6626">
        <v>92836</v>
      </c>
      <c r="D6626" t="s">
        <v>397</v>
      </c>
      <c r="E6626" t="s">
        <v>12</v>
      </c>
      <c r="F6626">
        <v>28.24</v>
      </c>
      <c r="G6626">
        <v>29.24</v>
      </c>
      <c r="J6626">
        <v>0</v>
      </c>
      <c r="K6626">
        <v>0</v>
      </c>
    </row>
    <row r="6627" spans="1:11">
      <c r="A6627" t="s">
        <v>22687</v>
      </c>
      <c r="B6627" t="s">
        <v>58</v>
      </c>
      <c r="C6627">
        <v>92854</v>
      </c>
      <c r="D6627" t="s">
        <v>415</v>
      </c>
      <c r="E6627" t="s">
        <v>12</v>
      </c>
      <c r="F6627">
        <v>41.04</v>
      </c>
      <c r="G6627">
        <v>42.65</v>
      </c>
      <c r="J6627">
        <v>0</v>
      </c>
      <c r="K6627">
        <v>0</v>
      </c>
    </row>
    <row r="6628" spans="1:11">
      <c r="A6628" t="s">
        <v>22688</v>
      </c>
      <c r="B6628" t="s">
        <v>58</v>
      </c>
      <c r="C6628">
        <v>92838</v>
      </c>
      <c r="D6628" t="s">
        <v>399</v>
      </c>
      <c r="E6628" t="s">
        <v>12</v>
      </c>
      <c r="F6628">
        <v>35.67</v>
      </c>
      <c r="G6628">
        <v>36.979999999999997</v>
      </c>
      <c r="J6628">
        <v>0</v>
      </c>
      <c r="K6628">
        <v>0</v>
      </c>
    </row>
    <row r="6629" spans="1:11">
      <c r="A6629" t="s">
        <v>22689</v>
      </c>
      <c r="B6629" t="s">
        <v>58</v>
      </c>
      <c r="C6629">
        <v>92856</v>
      </c>
      <c r="D6629" t="s">
        <v>417</v>
      </c>
      <c r="E6629" t="s">
        <v>12</v>
      </c>
      <c r="F6629">
        <v>49.96</v>
      </c>
      <c r="G6629">
        <v>51.94</v>
      </c>
      <c r="J6629">
        <v>0</v>
      </c>
      <c r="K6629">
        <v>0</v>
      </c>
    </row>
    <row r="6630" spans="1:11">
      <c r="A6630" t="s">
        <v>22690</v>
      </c>
      <c r="B6630" t="s">
        <v>58</v>
      </c>
      <c r="C6630">
        <v>92840</v>
      </c>
      <c r="D6630" t="s">
        <v>401</v>
      </c>
      <c r="E6630" t="s">
        <v>12</v>
      </c>
      <c r="F6630">
        <v>43.36</v>
      </c>
      <c r="G6630">
        <v>44.95</v>
      </c>
      <c r="J6630">
        <v>0</v>
      </c>
      <c r="K6630">
        <v>0</v>
      </c>
    </row>
    <row r="6631" spans="1:11">
      <c r="A6631" t="s">
        <v>22691</v>
      </c>
      <c r="B6631" t="s">
        <v>58</v>
      </c>
      <c r="C6631">
        <v>92858</v>
      </c>
      <c r="D6631" t="s">
        <v>419</v>
      </c>
      <c r="E6631" t="s">
        <v>12</v>
      </c>
      <c r="F6631">
        <v>61.76</v>
      </c>
      <c r="G6631">
        <v>64.099999999999994</v>
      </c>
      <c r="J6631">
        <v>0</v>
      </c>
      <c r="K6631">
        <v>0</v>
      </c>
    </row>
    <row r="6632" spans="1:11">
      <c r="A6632" t="s">
        <v>22692</v>
      </c>
      <c r="B6632" t="s">
        <v>58</v>
      </c>
      <c r="C6632">
        <v>92842</v>
      </c>
      <c r="D6632" t="s">
        <v>403</v>
      </c>
      <c r="E6632" t="s">
        <v>12</v>
      </c>
      <c r="F6632">
        <v>53.88</v>
      </c>
      <c r="G6632">
        <v>55.81</v>
      </c>
      <c r="J6632">
        <v>0</v>
      </c>
      <c r="K6632">
        <v>0</v>
      </c>
    </row>
    <row r="6633" spans="1:11">
      <c r="A6633" t="s">
        <v>22693</v>
      </c>
      <c r="B6633" t="s">
        <v>58</v>
      </c>
      <c r="C6633">
        <v>92860</v>
      </c>
      <c r="D6633" t="s">
        <v>421</v>
      </c>
      <c r="E6633" t="s">
        <v>12</v>
      </c>
      <c r="F6633">
        <v>72.88</v>
      </c>
      <c r="G6633">
        <v>75.58</v>
      </c>
      <c r="J6633">
        <v>0</v>
      </c>
      <c r="K6633">
        <v>0</v>
      </c>
    </row>
    <row r="6634" spans="1:11">
      <c r="A6634" t="s">
        <v>22694</v>
      </c>
      <c r="B6634" t="s">
        <v>58</v>
      </c>
      <c r="C6634">
        <v>92844</v>
      </c>
      <c r="D6634" t="s">
        <v>405</v>
      </c>
      <c r="E6634" t="s">
        <v>12</v>
      </c>
      <c r="F6634">
        <v>63.77</v>
      </c>
      <c r="G6634">
        <v>65.989999999999995</v>
      </c>
      <c r="J6634">
        <v>0</v>
      </c>
      <c r="K6634">
        <v>0</v>
      </c>
    </row>
    <row r="6635" spans="1:11">
      <c r="A6635" t="s">
        <v>22695</v>
      </c>
      <c r="B6635" t="s">
        <v>58</v>
      </c>
      <c r="C6635">
        <v>92862</v>
      </c>
      <c r="D6635" t="s">
        <v>423</v>
      </c>
      <c r="E6635" t="s">
        <v>12</v>
      </c>
      <c r="F6635">
        <v>83.36</v>
      </c>
      <c r="G6635">
        <v>86.44</v>
      </c>
      <c r="J6635">
        <v>0</v>
      </c>
      <c r="K6635">
        <v>0</v>
      </c>
    </row>
    <row r="6636" spans="1:11">
      <c r="A6636" t="s">
        <v>22696</v>
      </c>
      <c r="B6636" t="s">
        <v>58</v>
      </c>
      <c r="C6636">
        <v>92846</v>
      </c>
      <c r="D6636" t="s">
        <v>407</v>
      </c>
      <c r="E6636" t="s">
        <v>12</v>
      </c>
      <c r="F6636">
        <v>73.02</v>
      </c>
      <c r="G6636">
        <v>75.540000000000006</v>
      </c>
      <c r="J6636">
        <v>0</v>
      </c>
      <c r="K6636">
        <v>0</v>
      </c>
    </row>
    <row r="6637" spans="1:11">
      <c r="A6637" t="s">
        <v>22697</v>
      </c>
      <c r="B6637" t="s">
        <v>58</v>
      </c>
      <c r="C6637">
        <v>92828</v>
      </c>
      <c r="D6637" t="s">
        <v>459</v>
      </c>
      <c r="E6637" t="s">
        <v>12</v>
      </c>
      <c r="F6637">
        <v>124.29</v>
      </c>
      <c r="G6637">
        <v>130.80000000000001</v>
      </c>
      <c r="J6637">
        <v>0</v>
      </c>
      <c r="K6637">
        <v>0</v>
      </c>
    </row>
    <row r="6638" spans="1:11">
      <c r="A6638" t="s">
        <v>22698</v>
      </c>
      <c r="B6638" t="s">
        <v>58</v>
      </c>
      <c r="C6638">
        <v>92815</v>
      </c>
      <c r="D6638" t="s">
        <v>447</v>
      </c>
      <c r="E6638" t="s">
        <v>12</v>
      </c>
      <c r="F6638">
        <v>112.69</v>
      </c>
      <c r="G6638">
        <v>118.59</v>
      </c>
      <c r="J6638">
        <v>0</v>
      </c>
      <c r="K6638">
        <v>0</v>
      </c>
    </row>
    <row r="6639" spans="1:11">
      <c r="A6639" t="s">
        <v>22699</v>
      </c>
      <c r="B6639" t="s">
        <v>58</v>
      </c>
      <c r="C6639">
        <v>92830</v>
      </c>
      <c r="D6639" t="s">
        <v>461</v>
      </c>
      <c r="E6639" t="s">
        <v>12</v>
      </c>
      <c r="F6639">
        <v>152.86000000000001</v>
      </c>
      <c r="G6639">
        <v>160.82</v>
      </c>
      <c r="J6639">
        <v>0</v>
      </c>
      <c r="K6639">
        <v>0</v>
      </c>
    </row>
    <row r="6640" spans="1:11">
      <c r="A6640" t="s">
        <v>22700</v>
      </c>
      <c r="B6640" t="s">
        <v>58</v>
      </c>
      <c r="C6640">
        <v>92817</v>
      </c>
      <c r="D6640" t="s">
        <v>449</v>
      </c>
      <c r="E6640" t="s">
        <v>12</v>
      </c>
      <c r="F6640">
        <v>138.81</v>
      </c>
      <c r="G6640">
        <v>145.99</v>
      </c>
      <c r="J6640">
        <v>0</v>
      </c>
      <c r="K6640">
        <v>0</v>
      </c>
    </row>
    <row r="6641" spans="1:11">
      <c r="A6641" t="s">
        <v>22701</v>
      </c>
      <c r="B6641" t="s">
        <v>58</v>
      </c>
      <c r="C6641">
        <v>92832</v>
      </c>
      <c r="D6641" t="s">
        <v>463</v>
      </c>
      <c r="E6641" t="s">
        <v>12</v>
      </c>
      <c r="F6641">
        <v>197.49</v>
      </c>
      <c r="G6641">
        <v>207.67</v>
      </c>
      <c r="J6641">
        <v>0</v>
      </c>
      <c r="K6641">
        <v>0</v>
      </c>
    </row>
    <row r="6642" spans="1:11">
      <c r="A6642" t="s">
        <v>22702</v>
      </c>
      <c r="B6642" t="s">
        <v>58</v>
      </c>
      <c r="C6642">
        <v>92819</v>
      </c>
      <c r="D6642" t="s">
        <v>451</v>
      </c>
      <c r="E6642" t="s">
        <v>12</v>
      </c>
      <c r="F6642">
        <v>179.71</v>
      </c>
      <c r="G6642">
        <v>188.93</v>
      </c>
      <c r="J6642">
        <v>0</v>
      </c>
      <c r="K6642">
        <v>0</v>
      </c>
    </row>
    <row r="6643" spans="1:11">
      <c r="A6643" t="s">
        <v>22703</v>
      </c>
      <c r="B6643" t="s">
        <v>58</v>
      </c>
      <c r="C6643">
        <v>92820</v>
      </c>
      <c r="D6643" t="s">
        <v>452</v>
      </c>
      <c r="E6643" t="s">
        <v>12</v>
      </c>
      <c r="F6643">
        <v>31.83</v>
      </c>
      <c r="G6643">
        <v>33.54</v>
      </c>
      <c r="J6643">
        <v>0</v>
      </c>
      <c r="K6643">
        <v>0</v>
      </c>
    </row>
    <row r="6644" spans="1:11">
      <c r="A6644" t="s">
        <v>22704</v>
      </c>
      <c r="B6644" t="s">
        <v>58</v>
      </c>
      <c r="C6644">
        <v>92808</v>
      </c>
      <c r="D6644" t="s">
        <v>440</v>
      </c>
      <c r="E6644" t="s">
        <v>12</v>
      </c>
      <c r="F6644">
        <v>28.9</v>
      </c>
      <c r="G6644">
        <v>30.46</v>
      </c>
      <c r="J6644">
        <v>0</v>
      </c>
      <c r="K6644">
        <v>0</v>
      </c>
    </row>
    <row r="6645" spans="1:11">
      <c r="A6645" t="s">
        <v>22705</v>
      </c>
      <c r="B6645" t="s">
        <v>58</v>
      </c>
      <c r="C6645">
        <v>92821</v>
      </c>
      <c r="D6645" t="s">
        <v>453</v>
      </c>
      <c r="E6645" t="s">
        <v>12</v>
      </c>
      <c r="F6645">
        <v>44.26</v>
      </c>
      <c r="G6645">
        <v>46.65</v>
      </c>
      <c r="J6645">
        <v>0</v>
      </c>
      <c r="K6645">
        <v>0</v>
      </c>
    </row>
    <row r="6646" spans="1:11">
      <c r="A6646" t="s">
        <v>22706</v>
      </c>
      <c r="B6646" t="s">
        <v>58</v>
      </c>
      <c r="C6646">
        <v>92809</v>
      </c>
      <c r="D6646" t="s">
        <v>441</v>
      </c>
      <c r="E6646" t="s">
        <v>12</v>
      </c>
      <c r="F6646">
        <v>40.11</v>
      </c>
      <c r="G6646">
        <v>42.27</v>
      </c>
      <c r="J6646">
        <v>0</v>
      </c>
      <c r="K6646">
        <v>0</v>
      </c>
    </row>
    <row r="6647" spans="1:11">
      <c r="A6647" t="s">
        <v>22707</v>
      </c>
      <c r="B6647" t="s">
        <v>58</v>
      </c>
      <c r="C6647">
        <v>92822</v>
      </c>
      <c r="D6647" t="s">
        <v>454</v>
      </c>
      <c r="E6647" t="s">
        <v>12</v>
      </c>
      <c r="F6647">
        <v>57.03</v>
      </c>
      <c r="G6647">
        <v>60.09</v>
      </c>
      <c r="J6647">
        <v>0</v>
      </c>
      <c r="K6647">
        <v>0</v>
      </c>
    </row>
    <row r="6648" spans="1:11">
      <c r="A6648" t="s">
        <v>22708</v>
      </c>
      <c r="B6648" t="s">
        <v>58</v>
      </c>
      <c r="C6648">
        <v>92810</v>
      </c>
      <c r="D6648" t="s">
        <v>442</v>
      </c>
      <c r="E6648" t="s">
        <v>12</v>
      </c>
      <c r="F6648">
        <v>51.65</v>
      </c>
      <c r="G6648">
        <v>54.4</v>
      </c>
      <c r="J6648">
        <v>0</v>
      </c>
      <c r="K6648">
        <v>0</v>
      </c>
    </row>
    <row r="6649" spans="1:11">
      <c r="A6649" t="s">
        <v>22709</v>
      </c>
      <c r="B6649" t="s">
        <v>58</v>
      </c>
      <c r="C6649">
        <v>92824</v>
      </c>
      <c r="D6649" t="s">
        <v>455</v>
      </c>
      <c r="E6649" t="s">
        <v>12</v>
      </c>
      <c r="F6649">
        <v>69.97</v>
      </c>
      <c r="G6649">
        <v>73.7</v>
      </c>
      <c r="J6649">
        <v>0</v>
      </c>
      <c r="K6649">
        <v>0</v>
      </c>
    </row>
    <row r="6650" spans="1:11">
      <c r="A6650" t="s">
        <v>22710</v>
      </c>
      <c r="B6650" t="s">
        <v>58</v>
      </c>
      <c r="C6650">
        <v>92811</v>
      </c>
      <c r="D6650" t="s">
        <v>443</v>
      </c>
      <c r="E6650" t="s">
        <v>12</v>
      </c>
      <c r="F6650">
        <v>63.36</v>
      </c>
      <c r="G6650">
        <v>66.75</v>
      </c>
      <c r="J6650">
        <v>0</v>
      </c>
      <c r="K6650">
        <v>0</v>
      </c>
    </row>
    <row r="6651" spans="1:11">
      <c r="A6651" t="s">
        <v>22711</v>
      </c>
      <c r="B6651" t="s">
        <v>58</v>
      </c>
      <c r="C6651">
        <v>92825</v>
      </c>
      <c r="D6651" t="s">
        <v>456</v>
      </c>
      <c r="E6651" t="s">
        <v>12</v>
      </c>
      <c r="F6651">
        <v>83.2</v>
      </c>
      <c r="G6651">
        <v>87.61</v>
      </c>
      <c r="J6651">
        <v>0</v>
      </c>
      <c r="K6651">
        <v>0</v>
      </c>
    </row>
    <row r="6652" spans="1:11">
      <c r="A6652" t="s">
        <v>22712</v>
      </c>
      <c r="B6652" t="s">
        <v>58</v>
      </c>
      <c r="C6652">
        <v>92812</v>
      </c>
      <c r="D6652" t="s">
        <v>444</v>
      </c>
      <c r="E6652" t="s">
        <v>12</v>
      </c>
      <c r="F6652">
        <v>75.349999999999994</v>
      </c>
      <c r="G6652">
        <v>79.319999999999993</v>
      </c>
      <c r="J6652">
        <v>0</v>
      </c>
      <c r="K6652">
        <v>0</v>
      </c>
    </row>
    <row r="6653" spans="1:11">
      <c r="A6653" t="s">
        <v>22713</v>
      </c>
      <c r="B6653" t="s">
        <v>58</v>
      </c>
      <c r="C6653">
        <v>92826</v>
      </c>
      <c r="D6653" t="s">
        <v>457</v>
      </c>
      <c r="E6653" t="s">
        <v>12</v>
      </c>
      <c r="F6653">
        <v>96.65</v>
      </c>
      <c r="G6653">
        <v>101.76</v>
      </c>
      <c r="J6653">
        <v>0</v>
      </c>
      <c r="K6653">
        <v>0</v>
      </c>
    </row>
    <row r="6654" spans="1:11">
      <c r="A6654" t="s">
        <v>22714</v>
      </c>
      <c r="B6654" t="s">
        <v>58</v>
      </c>
      <c r="C6654">
        <v>92813</v>
      </c>
      <c r="D6654" t="s">
        <v>445</v>
      </c>
      <c r="E6654" t="s">
        <v>12</v>
      </c>
      <c r="F6654">
        <v>87.56</v>
      </c>
      <c r="G6654">
        <v>92.2</v>
      </c>
      <c r="J6654">
        <v>0</v>
      </c>
      <c r="K6654">
        <v>0</v>
      </c>
    </row>
    <row r="6655" spans="1:11">
      <c r="A6655" t="s">
        <v>22715</v>
      </c>
      <c r="B6655" t="s">
        <v>58</v>
      </c>
      <c r="C6655">
        <v>92827</v>
      </c>
      <c r="D6655" t="s">
        <v>458</v>
      </c>
      <c r="E6655" t="s">
        <v>12</v>
      </c>
      <c r="F6655">
        <v>110.39</v>
      </c>
      <c r="G6655">
        <v>116.2</v>
      </c>
      <c r="J6655">
        <v>0</v>
      </c>
      <c r="K6655">
        <v>0</v>
      </c>
    </row>
    <row r="6656" spans="1:11">
      <c r="A6656" t="s">
        <v>22716</v>
      </c>
      <c r="B6656" t="s">
        <v>58</v>
      </c>
      <c r="C6656">
        <v>92814</v>
      </c>
      <c r="D6656" t="s">
        <v>446</v>
      </c>
      <c r="E6656" t="s">
        <v>12</v>
      </c>
      <c r="F6656">
        <v>100.03</v>
      </c>
      <c r="G6656">
        <v>105.27</v>
      </c>
      <c r="J6656">
        <v>0</v>
      </c>
      <c r="K6656">
        <v>0</v>
      </c>
    </row>
    <row r="6657" spans="1:11">
      <c r="A6657" t="s">
        <v>22717</v>
      </c>
      <c r="B6657" t="s">
        <v>58</v>
      </c>
      <c r="C6657">
        <v>95570</v>
      </c>
      <c r="D6657" t="s">
        <v>469</v>
      </c>
      <c r="E6657" t="s">
        <v>12</v>
      </c>
      <c r="F6657">
        <v>101.87</v>
      </c>
      <c r="G6657">
        <v>103.58</v>
      </c>
      <c r="J6657">
        <v>0</v>
      </c>
      <c r="K6657">
        <v>0</v>
      </c>
    </row>
    <row r="6658" spans="1:11">
      <c r="A6658" t="s">
        <v>22718</v>
      </c>
      <c r="B6658" t="s">
        <v>58</v>
      </c>
      <c r="C6658">
        <v>95567</v>
      </c>
      <c r="D6658" t="s">
        <v>466</v>
      </c>
      <c r="E6658" t="s">
        <v>12</v>
      </c>
      <c r="F6658">
        <v>98.94</v>
      </c>
      <c r="G6658">
        <v>100.5</v>
      </c>
      <c r="J6658">
        <v>0</v>
      </c>
      <c r="K6658">
        <v>0</v>
      </c>
    </row>
    <row r="6659" spans="1:11">
      <c r="A6659" t="s">
        <v>22719</v>
      </c>
      <c r="B6659" t="s">
        <v>58</v>
      </c>
      <c r="C6659">
        <v>95571</v>
      </c>
      <c r="D6659" t="s">
        <v>470</v>
      </c>
      <c r="E6659" t="s">
        <v>12</v>
      </c>
      <c r="F6659">
        <v>127.02</v>
      </c>
      <c r="G6659">
        <v>129.41</v>
      </c>
      <c r="J6659">
        <v>0</v>
      </c>
      <c r="K6659">
        <v>0</v>
      </c>
    </row>
    <row r="6660" spans="1:11">
      <c r="A6660" t="s">
        <v>22720</v>
      </c>
      <c r="B6660" t="s">
        <v>58</v>
      </c>
      <c r="C6660">
        <v>95568</v>
      </c>
      <c r="D6660" t="s">
        <v>467</v>
      </c>
      <c r="E6660" t="s">
        <v>12</v>
      </c>
      <c r="F6660">
        <v>122.87</v>
      </c>
      <c r="G6660">
        <v>125.03</v>
      </c>
      <c r="J6660">
        <v>0</v>
      </c>
      <c r="K6660">
        <v>0</v>
      </c>
    </row>
    <row r="6661" spans="1:11">
      <c r="A6661" t="s">
        <v>22721</v>
      </c>
      <c r="B6661" t="s">
        <v>58</v>
      </c>
      <c r="C6661">
        <v>95572</v>
      </c>
      <c r="D6661" t="s">
        <v>471</v>
      </c>
      <c r="E6661" t="s">
        <v>12</v>
      </c>
      <c r="F6661">
        <v>180.2</v>
      </c>
      <c r="G6661">
        <v>183.26</v>
      </c>
      <c r="J6661">
        <v>0</v>
      </c>
      <c r="K6661">
        <v>0</v>
      </c>
    </row>
    <row r="6662" spans="1:11">
      <c r="A6662" t="s">
        <v>22722</v>
      </c>
      <c r="B6662" t="s">
        <v>58</v>
      </c>
      <c r="C6662">
        <v>95569</v>
      </c>
      <c r="D6662" t="s">
        <v>468</v>
      </c>
      <c r="E6662" t="s">
        <v>12</v>
      </c>
      <c r="F6662">
        <v>174.82</v>
      </c>
      <c r="G6662">
        <v>177.57</v>
      </c>
      <c r="J6662">
        <v>0</v>
      </c>
      <c r="K6662">
        <v>0</v>
      </c>
    </row>
    <row r="6663" spans="1:11">
      <c r="A6663" t="s">
        <v>22723</v>
      </c>
      <c r="B6663" t="s">
        <v>58</v>
      </c>
      <c r="C6663">
        <v>92863</v>
      </c>
      <c r="D6663" t="s">
        <v>424</v>
      </c>
      <c r="E6663" t="s">
        <v>12</v>
      </c>
      <c r="F6663">
        <v>1169.8699999999999</v>
      </c>
      <c r="G6663">
        <v>1173.31</v>
      </c>
      <c r="J6663">
        <v>0</v>
      </c>
      <c r="K6663">
        <v>0</v>
      </c>
    </row>
    <row r="6664" spans="1:11">
      <c r="A6664" t="s">
        <v>22724</v>
      </c>
      <c r="B6664" t="s">
        <v>58</v>
      </c>
      <c r="C6664">
        <v>92847</v>
      </c>
      <c r="D6664" t="s">
        <v>408</v>
      </c>
      <c r="E6664" t="s">
        <v>12</v>
      </c>
      <c r="F6664">
        <v>1158.29</v>
      </c>
      <c r="G6664">
        <v>1161.1099999999999</v>
      </c>
      <c r="J6664">
        <v>0</v>
      </c>
      <c r="K6664">
        <v>0</v>
      </c>
    </row>
    <row r="6665" spans="1:11">
      <c r="A6665" t="s">
        <v>22725</v>
      </c>
      <c r="B6665" t="s">
        <v>58</v>
      </c>
      <c r="C6665">
        <v>104936</v>
      </c>
      <c r="D6665" t="s">
        <v>7069</v>
      </c>
      <c r="E6665" t="s">
        <v>12</v>
      </c>
      <c r="F6665">
        <v>0</v>
      </c>
      <c r="G6665">
        <v>0</v>
      </c>
    </row>
    <row r="6666" spans="1:11">
      <c r="A6666" t="s">
        <v>22726</v>
      </c>
      <c r="B6666" t="s">
        <v>58</v>
      </c>
      <c r="C6666">
        <v>104932</v>
      </c>
      <c r="D6666" t="s">
        <v>7070</v>
      </c>
      <c r="E6666" t="s">
        <v>12</v>
      </c>
      <c r="F6666">
        <v>0</v>
      </c>
      <c r="G6666">
        <v>0</v>
      </c>
    </row>
    <row r="6667" spans="1:11">
      <c r="A6667" t="s">
        <v>22727</v>
      </c>
      <c r="B6667" t="s">
        <v>58</v>
      </c>
      <c r="C6667">
        <v>104938</v>
      </c>
      <c r="D6667" t="s">
        <v>7071</v>
      </c>
      <c r="E6667" t="s">
        <v>12</v>
      </c>
      <c r="F6667">
        <v>0</v>
      </c>
      <c r="G6667">
        <v>0</v>
      </c>
    </row>
    <row r="6668" spans="1:11">
      <c r="A6668" t="s">
        <v>22728</v>
      </c>
      <c r="B6668" t="s">
        <v>58</v>
      </c>
      <c r="C6668">
        <v>104934</v>
      </c>
      <c r="D6668" t="s">
        <v>7072</v>
      </c>
      <c r="E6668" t="s">
        <v>12</v>
      </c>
      <c r="F6668">
        <v>0</v>
      </c>
      <c r="G6668">
        <v>0</v>
      </c>
    </row>
    <row r="6669" spans="1:11">
      <c r="A6669" t="s">
        <v>22729</v>
      </c>
      <c r="B6669" t="s">
        <v>58</v>
      </c>
      <c r="C6669">
        <v>92849</v>
      </c>
      <c r="D6669" t="s">
        <v>410</v>
      </c>
      <c r="E6669" t="s">
        <v>12</v>
      </c>
      <c r="F6669">
        <v>248.5</v>
      </c>
      <c r="G6669">
        <v>249.35</v>
      </c>
      <c r="J6669">
        <v>0</v>
      </c>
      <c r="K6669">
        <v>0</v>
      </c>
    </row>
    <row r="6670" spans="1:11">
      <c r="A6670" t="s">
        <v>22730</v>
      </c>
      <c r="B6670" t="s">
        <v>58</v>
      </c>
      <c r="C6670">
        <v>92833</v>
      </c>
      <c r="D6670" t="s">
        <v>394</v>
      </c>
      <c r="E6670" t="s">
        <v>12</v>
      </c>
      <c r="F6670">
        <v>245.58</v>
      </c>
      <c r="G6670">
        <v>246.28</v>
      </c>
      <c r="J6670">
        <v>0</v>
      </c>
      <c r="K6670">
        <v>0</v>
      </c>
    </row>
    <row r="6671" spans="1:11">
      <c r="A6671" t="s">
        <v>22731</v>
      </c>
      <c r="B6671" t="s">
        <v>58</v>
      </c>
      <c r="C6671">
        <v>92851</v>
      </c>
      <c r="D6671" t="s">
        <v>412</v>
      </c>
      <c r="E6671" t="s">
        <v>12</v>
      </c>
      <c r="F6671">
        <v>262.60000000000002</v>
      </c>
      <c r="G6671">
        <v>263.82</v>
      </c>
      <c r="J6671">
        <v>0</v>
      </c>
      <c r="K6671">
        <v>0</v>
      </c>
    </row>
    <row r="6672" spans="1:11">
      <c r="A6672" t="s">
        <v>22732</v>
      </c>
      <c r="B6672" t="s">
        <v>58</v>
      </c>
      <c r="C6672">
        <v>92835</v>
      </c>
      <c r="D6672" t="s">
        <v>396</v>
      </c>
      <c r="E6672" t="s">
        <v>12</v>
      </c>
      <c r="F6672">
        <v>258.45999999999998</v>
      </c>
      <c r="G6672">
        <v>259.45999999999998</v>
      </c>
      <c r="J6672">
        <v>0</v>
      </c>
      <c r="K6672">
        <v>0</v>
      </c>
    </row>
    <row r="6673" spans="1:11">
      <c r="A6673" t="s">
        <v>22733</v>
      </c>
      <c r="B6673" t="s">
        <v>58</v>
      </c>
      <c r="C6673">
        <v>92853</v>
      </c>
      <c r="D6673" t="s">
        <v>414</v>
      </c>
      <c r="E6673" t="s">
        <v>12</v>
      </c>
      <c r="F6673">
        <v>466.96</v>
      </c>
      <c r="G6673">
        <v>468.57</v>
      </c>
      <c r="J6673">
        <v>0</v>
      </c>
      <c r="K6673">
        <v>0</v>
      </c>
    </row>
    <row r="6674" spans="1:11">
      <c r="A6674" t="s">
        <v>22734</v>
      </c>
      <c r="B6674" t="s">
        <v>58</v>
      </c>
      <c r="C6674">
        <v>92837</v>
      </c>
      <c r="D6674" t="s">
        <v>398</v>
      </c>
      <c r="E6674" t="s">
        <v>12</v>
      </c>
      <c r="F6674">
        <v>461.59</v>
      </c>
      <c r="G6674">
        <v>462.9</v>
      </c>
      <c r="J6674">
        <v>0</v>
      </c>
      <c r="K6674">
        <v>0</v>
      </c>
    </row>
    <row r="6675" spans="1:11">
      <c r="A6675" t="s">
        <v>22735</v>
      </c>
      <c r="B6675" t="s">
        <v>58</v>
      </c>
      <c r="C6675">
        <v>92855</v>
      </c>
      <c r="D6675" t="s">
        <v>416</v>
      </c>
      <c r="E6675" t="s">
        <v>12</v>
      </c>
      <c r="F6675">
        <v>572.59</v>
      </c>
      <c r="G6675">
        <v>574.57000000000005</v>
      </c>
      <c r="J6675">
        <v>0</v>
      </c>
      <c r="K6675">
        <v>0</v>
      </c>
    </row>
    <row r="6676" spans="1:11">
      <c r="A6676" t="s">
        <v>22736</v>
      </c>
      <c r="B6676" t="s">
        <v>58</v>
      </c>
      <c r="C6676">
        <v>92839</v>
      </c>
      <c r="D6676" t="s">
        <v>400</v>
      </c>
      <c r="E6676" t="s">
        <v>12</v>
      </c>
      <c r="F6676">
        <v>565.99</v>
      </c>
      <c r="G6676">
        <v>567.58000000000004</v>
      </c>
      <c r="J6676">
        <v>0</v>
      </c>
      <c r="K6676">
        <v>0</v>
      </c>
    </row>
    <row r="6677" spans="1:11">
      <c r="A6677" t="s">
        <v>22737</v>
      </c>
      <c r="B6677" t="s">
        <v>58</v>
      </c>
      <c r="C6677">
        <v>92857</v>
      </c>
      <c r="D6677" t="s">
        <v>418</v>
      </c>
      <c r="E6677" t="s">
        <v>12</v>
      </c>
      <c r="F6677">
        <v>744.4</v>
      </c>
      <c r="G6677">
        <v>746.74</v>
      </c>
      <c r="J6677">
        <v>0</v>
      </c>
      <c r="K6677">
        <v>0</v>
      </c>
    </row>
    <row r="6678" spans="1:11">
      <c r="A6678" t="s">
        <v>22738</v>
      </c>
      <c r="B6678" t="s">
        <v>58</v>
      </c>
      <c r="C6678">
        <v>92841</v>
      </c>
      <c r="D6678" t="s">
        <v>402</v>
      </c>
      <c r="E6678" t="s">
        <v>12</v>
      </c>
      <c r="F6678">
        <v>736.52</v>
      </c>
      <c r="G6678">
        <v>738.45</v>
      </c>
      <c r="J6678">
        <v>0</v>
      </c>
      <c r="K6678">
        <v>0</v>
      </c>
    </row>
    <row r="6679" spans="1:11">
      <c r="A6679" t="s">
        <v>22739</v>
      </c>
      <c r="B6679" t="s">
        <v>58</v>
      </c>
      <c r="C6679">
        <v>92859</v>
      </c>
      <c r="D6679" t="s">
        <v>420</v>
      </c>
      <c r="E6679" t="s">
        <v>12</v>
      </c>
      <c r="F6679">
        <v>770.6</v>
      </c>
      <c r="G6679">
        <v>773.3</v>
      </c>
      <c r="J6679">
        <v>0</v>
      </c>
      <c r="K6679">
        <v>0</v>
      </c>
    </row>
    <row r="6680" spans="1:11">
      <c r="A6680" t="s">
        <v>22740</v>
      </c>
      <c r="B6680" t="s">
        <v>58</v>
      </c>
      <c r="C6680">
        <v>92843</v>
      </c>
      <c r="D6680" t="s">
        <v>404</v>
      </c>
      <c r="E6680" t="s">
        <v>12</v>
      </c>
      <c r="F6680">
        <v>761.49</v>
      </c>
      <c r="G6680">
        <v>763.71</v>
      </c>
      <c r="J6680">
        <v>0</v>
      </c>
      <c r="K6680">
        <v>0</v>
      </c>
    </row>
    <row r="6681" spans="1:11">
      <c r="A6681" t="s">
        <v>22741</v>
      </c>
      <c r="B6681" t="s">
        <v>58</v>
      </c>
      <c r="C6681">
        <v>92861</v>
      </c>
      <c r="D6681" t="s">
        <v>422</v>
      </c>
      <c r="E6681" t="s">
        <v>12</v>
      </c>
      <c r="F6681">
        <v>1141.28</v>
      </c>
      <c r="G6681">
        <v>1144.3599999999999</v>
      </c>
      <c r="J6681">
        <v>0</v>
      </c>
      <c r="K6681">
        <v>0</v>
      </c>
    </row>
    <row r="6682" spans="1:11">
      <c r="A6682" t="s">
        <v>22742</v>
      </c>
      <c r="B6682" t="s">
        <v>58</v>
      </c>
      <c r="C6682">
        <v>92845</v>
      </c>
      <c r="D6682" t="s">
        <v>406</v>
      </c>
      <c r="E6682" t="s">
        <v>12</v>
      </c>
      <c r="F6682">
        <v>1130.94</v>
      </c>
      <c r="G6682">
        <v>1133.46</v>
      </c>
      <c r="J6682">
        <v>0</v>
      </c>
      <c r="K6682">
        <v>0</v>
      </c>
    </row>
    <row r="6683" spans="1:11">
      <c r="A6683" t="s">
        <v>22743</v>
      </c>
      <c r="B6683" t="s">
        <v>58</v>
      </c>
      <c r="C6683">
        <v>92226</v>
      </c>
      <c r="D6683" t="s">
        <v>439</v>
      </c>
      <c r="E6683" t="s">
        <v>12</v>
      </c>
      <c r="F6683">
        <v>658.42</v>
      </c>
      <c r="G6683">
        <v>664.93</v>
      </c>
      <c r="J6683">
        <v>0</v>
      </c>
      <c r="K6683">
        <v>0</v>
      </c>
    </row>
    <row r="6684" spans="1:11">
      <c r="A6684" t="s">
        <v>22744</v>
      </c>
      <c r="B6684" t="s">
        <v>58</v>
      </c>
      <c r="C6684">
        <v>92216</v>
      </c>
      <c r="D6684" t="s">
        <v>432</v>
      </c>
      <c r="E6684" t="s">
        <v>12</v>
      </c>
      <c r="F6684">
        <v>646.82000000000005</v>
      </c>
      <c r="G6684">
        <v>652.72</v>
      </c>
      <c r="J6684">
        <v>0</v>
      </c>
      <c r="K6684">
        <v>0</v>
      </c>
    </row>
    <row r="6685" spans="1:11">
      <c r="A6685" t="s">
        <v>22745</v>
      </c>
      <c r="B6685" t="s">
        <v>58</v>
      </c>
      <c r="C6685">
        <v>92829</v>
      </c>
      <c r="D6685" t="s">
        <v>460</v>
      </c>
      <c r="E6685" t="s">
        <v>12</v>
      </c>
      <c r="F6685">
        <v>950.61</v>
      </c>
      <c r="G6685">
        <v>958.57</v>
      </c>
      <c r="J6685">
        <v>0</v>
      </c>
      <c r="K6685">
        <v>0</v>
      </c>
    </row>
    <row r="6686" spans="1:11">
      <c r="A6686" t="s">
        <v>22746</v>
      </c>
      <c r="B6686" t="s">
        <v>58</v>
      </c>
      <c r="C6686">
        <v>92816</v>
      </c>
      <c r="D6686" t="s">
        <v>448</v>
      </c>
      <c r="E6686" t="s">
        <v>12</v>
      </c>
      <c r="F6686">
        <v>936.56</v>
      </c>
      <c r="G6686">
        <v>943.74</v>
      </c>
      <c r="J6686">
        <v>0</v>
      </c>
      <c r="K6686">
        <v>0</v>
      </c>
    </row>
    <row r="6687" spans="1:11">
      <c r="A6687" t="s">
        <v>22747</v>
      </c>
      <c r="B6687" t="s">
        <v>58</v>
      </c>
      <c r="C6687">
        <v>92831</v>
      </c>
      <c r="D6687" t="s">
        <v>462</v>
      </c>
      <c r="E6687" t="s">
        <v>12</v>
      </c>
      <c r="F6687">
        <v>1353.26</v>
      </c>
      <c r="G6687">
        <v>1363.44</v>
      </c>
      <c r="J6687">
        <v>0</v>
      </c>
      <c r="K6687">
        <v>0</v>
      </c>
    </row>
    <row r="6688" spans="1:11">
      <c r="A6688" t="s">
        <v>22748</v>
      </c>
      <c r="B6688" t="s">
        <v>58</v>
      </c>
      <c r="C6688">
        <v>92818</v>
      </c>
      <c r="D6688" t="s">
        <v>450</v>
      </c>
      <c r="E6688" t="s">
        <v>12</v>
      </c>
      <c r="F6688">
        <v>1335.48</v>
      </c>
      <c r="G6688">
        <v>1344.7</v>
      </c>
      <c r="J6688">
        <v>0</v>
      </c>
      <c r="K6688">
        <v>0</v>
      </c>
    </row>
    <row r="6689" spans="1:11">
      <c r="A6689" t="s">
        <v>22749</v>
      </c>
      <c r="B6689" t="s">
        <v>58</v>
      </c>
      <c r="C6689">
        <v>95566</v>
      </c>
      <c r="D6689" t="s">
        <v>465</v>
      </c>
      <c r="E6689" t="s">
        <v>12</v>
      </c>
      <c r="F6689">
        <v>157.30000000000001</v>
      </c>
      <c r="G6689">
        <v>159.01</v>
      </c>
      <c r="J6689">
        <v>0</v>
      </c>
      <c r="K6689">
        <v>0</v>
      </c>
    </row>
    <row r="6690" spans="1:11">
      <c r="A6690" t="s">
        <v>22750</v>
      </c>
      <c r="B6690" t="s">
        <v>58</v>
      </c>
      <c r="C6690">
        <v>95565</v>
      </c>
      <c r="D6690" t="s">
        <v>464</v>
      </c>
      <c r="E6690" t="s">
        <v>12</v>
      </c>
      <c r="F6690">
        <v>154.37</v>
      </c>
      <c r="G6690">
        <v>155.93</v>
      </c>
      <c r="J6690">
        <v>0</v>
      </c>
      <c r="K6690">
        <v>0</v>
      </c>
    </row>
    <row r="6691" spans="1:11">
      <c r="A6691" t="s">
        <v>22751</v>
      </c>
      <c r="B6691" t="s">
        <v>58</v>
      </c>
      <c r="C6691">
        <v>92219</v>
      </c>
      <c r="D6691" t="s">
        <v>433</v>
      </c>
      <c r="E6691" t="s">
        <v>12</v>
      </c>
      <c r="F6691">
        <v>185.85</v>
      </c>
      <c r="G6691">
        <v>188.24</v>
      </c>
      <c r="J6691">
        <v>0</v>
      </c>
      <c r="K6691">
        <v>0</v>
      </c>
    </row>
    <row r="6692" spans="1:11">
      <c r="A6692" t="s">
        <v>22752</v>
      </c>
      <c r="B6692" t="s">
        <v>58</v>
      </c>
      <c r="C6692">
        <v>92210</v>
      </c>
      <c r="D6692" t="s">
        <v>426</v>
      </c>
      <c r="E6692" t="s">
        <v>12</v>
      </c>
      <c r="F6692">
        <v>181.7</v>
      </c>
      <c r="G6692">
        <v>183.86</v>
      </c>
      <c r="J6692">
        <v>0</v>
      </c>
      <c r="K6692">
        <v>0</v>
      </c>
    </row>
    <row r="6693" spans="1:11">
      <c r="A6693" t="s">
        <v>22753</v>
      </c>
      <c r="B6693" t="s">
        <v>58</v>
      </c>
      <c r="C6693">
        <v>92220</v>
      </c>
      <c r="D6693" t="s">
        <v>434</v>
      </c>
      <c r="E6693" t="s">
        <v>12</v>
      </c>
      <c r="F6693">
        <v>226.24</v>
      </c>
      <c r="G6693">
        <v>229.3</v>
      </c>
      <c r="J6693">
        <v>0</v>
      </c>
      <c r="K6693">
        <v>0</v>
      </c>
    </row>
    <row r="6694" spans="1:11">
      <c r="A6694" t="s">
        <v>22754</v>
      </c>
      <c r="B6694" t="s">
        <v>58</v>
      </c>
      <c r="C6694">
        <v>92211</v>
      </c>
      <c r="D6694" t="s">
        <v>427</v>
      </c>
      <c r="E6694" t="s">
        <v>12</v>
      </c>
      <c r="F6694">
        <v>220.86</v>
      </c>
      <c r="G6694">
        <v>223.61</v>
      </c>
      <c r="J6694">
        <v>0</v>
      </c>
      <c r="K6694">
        <v>0</v>
      </c>
    </row>
    <row r="6695" spans="1:11">
      <c r="A6695" t="s">
        <v>22755</v>
      </c>
      <c r="B6695" t="s">
        <v>58</v>
      </c>
      <c r="C6695">
        <v>92221</v>
      </c>
      <c r="D6695" t="s">
        <v>435</v>
      </c>
      <c r="E6695" t="s">
        <v>12</v>
      </c>
      <c r="F6695">
        <v>343.95</v>
      </c>
      <c r="G6695">
        <v>347.68</v>
      </c>
      <c r="J6695">
        <v>0</v>
      </c>
      <c r="K6695">
        <v>0</v>
      </c>
    </row>
    <row r="6696" spans="1:11">
      <c r="A6696" t="s">
        <v>22756</v>
      </c>
      <c r="B6696" t="s">
        <v>58</v>
      </c>
      <c r="C6696">
        <v>92212</v>
      </c>
      <c r="D6696" t="s">
        <v>428</v>
      </c>
      <c r="E6696" t="s">
        <v>12</v>
      </c>
      <c r="F6696">
        <v>337.34</v>
      </c>
      <c r="G6696">
        <v>340.73</v>
      </c>
      <c r="J6696">
        <v>0</v>
      </c>
      <c r="K6696">
        <v>0</v>
      </c>
    </row>
    <row r="6697" spans="1:11">
      <c r="A6697" t="s">
        <v>22757</v>
      </c>
      <c r="B6697" t="s">
        <v>58</v>
      </c>
      <c r="C6697">
        <v>92222</v>
      </c>
      <c r="D6697" t="s">
        <v>436</v>
      </c>
      <c r="E6697" t="s">
        <v>12</v>
      </c>
      <c r="F6697">
        <v>456.63</v>
      </c>
      <c r="G6697">
        <v>461.04</v>
      </c>
      <c r="J6697">
        <v>0</v>
      </c>
      <c r="K6697">
        <v>0</v>
      </c>
    </row>
    <row r="6698" spans="1:11">
      <c r="A6698" t="s">
        <v>22758</v>
      </c>
      <c r="B6698" t="s">
        <v>58</v>
      </c>
      <c r="C6698">
        <v>92213</v>
      </c>
      <c r="D6698" t="s">
        <v>429</v>
      </c>
      <c r="E6698" t="s">
        <v>12</v>
      </c>
      <c r="F6698">
        <v>448.78</v>
      </c>
      <c r="G6698">
        <v>452.75</v>
      </c>
      <c r="J6698">
        <v>0</v>
      </c>
      <c r="K6698">
        <v>0</v>
      </c>
    </row>
    <row r="6699" spans="1:11">
      <c r="A6699" t="s">
        <v>22759</v>
      </c>
      <c r="B6699" t="s">
        <v>58</v>
      </c>
      <c r="C6699">
        <v>92223</v>
      </c>
      <c r="D6699" t="s">
        <v>437</v>
      </c>
      <c r="E6699" t="s">
        <v>12</v>
      </c>
      <c r="F6699">
        <v>552.5</v>
      </c>
      <c r="G6699">
        <v>557.61</v>
      </c>
      <c r="J6699">
        <v>0</v>
      </c>
      <c r="K6699">
        <v>0</v>
      </c>
    </row>
    <row r="6700" spans="1:11">
      <c r="A6700" t="s">
        <v>22760</v>
      </c>
      <c r="B6700" t="s">
        <v>58</v>
      </c>
      <c r="C6700">
        <v>92214</v>
      </c>
      <c r="D6700" t="s">
        <v>430</v>
      </c>
      <c r="E6700" t="s">
        <v>12</v>
      </c>
      <c r="F6700">
        <v>543.41</v>
      </c>
      <c r="G6700">
        <v>548.04999999999995</v>
      </c>
      <c r="J6700">
        <v>0</v>
      </c>
      <c r="K6700">
        <v>0</v>
      </c>
    </row>
    <row r="6701" spans="1:11">
      <c r="A6701" t="s">
        <v>22761</v>
      </c>
      <c r="B6701" t="s">
        <v>58</v>
      </c>
      <c r="C6701">
        <v>92224</v>
      </c>
      <c r="D6701" t="s">
        <v>438</v>
      </c>
      <c r="E6701" t="s">
        <v>12</v>
      </c>
      <c r="F6701">
        <v>634.16</v>
      </c>
      <c r="G6701">
        <v>639.97</v>
      </c>
      <c r="J6701">
        <v>0</v>
      </c>
      <c r="K6701">
        <v>0</v>
      </c>
    </row>
    <row r="6702" spans="1:11">
      <c r="A6702" t="s">
        <v>22762</v>
      </c>
      <c r="B6702" t="s">
        <v>58</v>
      </c>
      <c r="C6702">
        <v>92215</v>
      </c>
      <c r="D6702" t="s">
        <v>431</v>
      </c>
      <c r="E6702" t="s">
        <v>12</v>
      </c>
      <c r="F6702">
        <v>623.79999999999995</v>
      </c>
      <c r="G6702">
        <v>629.04</v>
      </c>
      <c r="J6702">
        <v>0</v>
      </c>
      <c r="K6702">
        <v>0</v>
      </c>
    </row>
    <row r="6703" spans="1:11">
      <c r="A6703" t="s">
        <v>22763</v>
      </c>
      <c r="B6703" t="s">
        <v>58</v>
      </c>
      <c r="C6703">
        <v>94342</v>
      </c>
      <c r="D6703" t="s">
        <v>5182</v>
      </c>
      <c r="E6703" t="s">
        <v>10</v>
      </c>
      <c r="F6703">
        <v>91.77</v>
      </c>
      <c r="G6703">
        <v>94.25</v>
      </c>
      <c r="J6703">
        <v>0</v>
      </c>
      <c r="K6703">
        <v>0</v>
      </c>
    </row>
    <row r="6704" spans="1:11">
      <c r="A6704" t="s">
        <v>22764</v>
      </c>
      <c r="B6704" t="s">
        <v>58</v>
      </c>
      <c r="C6704">
        <v>94319</v>
      </c>
      <c r="D6704" t="s">
        <v>5176</v>
      </c>
      <c r="E6704" t="s">
        <v>10</v>
      </c>
      <c r="F6704">
        <v>86.58</v>
      </c>
      <c r="G6704">
        <v>89.06</v>
      </c>
      <c r="J6704">
        <v>0</v>
      </c>
      <c r="K6704">
        <v>0</v>
      </c>
    </row>
    <row r="6705" spans="1:11">
      <c r="A6705" t="s">
        <v>22765</v>
      </c>
      <c r="B6705" t="s">
        <v>58</v>
      </c>
      <c r="C6705">
        <v>94304</v>
      </c>
      <c r="D6705" t="s">
        <v>5171</v>
      </c>
      <c r="E6705" t="s">
        <v>10</v>
      </c>
      <c r="F6705">
        <v>79.91</v>
      </c>
      <c r="G6705">
        <v>80.95</v>
      </c>
      <c r="J6705">
        <v>0</v>
      </c>
      <c r="K6705">
        <v>0</v>
      </c>
    </row>
    <row r="6706" spans="1:11">
      <c r="A6706" t="s">
        <v>22766</v>
      </c>
      <c r="B6706" t="s">
        <v>58</v>
      </c>
      <c r="C6706">
        <v>94306</v>
      </c>
      <c r="D6706" t="s">
        <v>5172</v>
      </c>
      <c r="E6706" t="s">
        <v>10</v>
      </c>
      <c r="F6706">
        <v>72.64</v>
      </c>
      <c r="G6706">
        <v>73.44</v>
      </c>
      <c r="J6706">
        <v>0</v>
      </c>
      <c r="K6706">
        <v>0</v>
      </c>
    </row>
    <row r="6707" spans="1:11">
      <c r="A6707" t="s">
        <v>22767</v>
      </c>
      <c r="B6707" t="s">
        <v>58</v>
      </c>
      <c r="C6707">
        <v>94327</v>
      </c>
      <c r="D6707" t="s">
        <v>5177</v>
      </c>
      <c r="E6707" t="s">
        <v>10</v>
      </c>
      <c r="F6707">
        <v>85.1</v>
      </c>
      <c r="G6707">
        <v>86.14</v>
      </c>
      <c r="J6707">
        <v>0</v>
      </c>
      <c r="K6707">
        <v>0</v>
      </c>
    </row>
    <row r="6708" spans="1:11">
      <c r="A6708" t="s">
        <v>22768</v>
      </c>
      <c r="B6708" t="s">
        <v>58</v>
      </c>
      <c r="C6708">
        <v>94329</v>
      </c>
      <c r="D6708" t="s">
        <v>5178</v>
      </c>
      <c r="E6708" t="s">
        <v>10</v>
      </c>
      <c r="F6708">
        <v>77.83</v>
      </c>
      <c r="G6708">
        <v>78.63</v>
      </c>
      <c r="J6708">
        <v>0</v>
      </c>
      <c r="K6708">
        <v>0</v>
      </c>
    </row>
    <row r="6709" spans="1:11">
      <c r="A6709" t="s">
        <v>22769</v>
      </c>
      <c r="B6709" t="s">
        <v>58</v>
      </c>
      <c r="C6709">
        <v>94333</v>
      </c>
      <c r="D6709" t="s">
        <v>5179</v>
      </c>
      <c r="E6709" t="s">
        <v>10</v>
      </c>
      <c r="F6709">
        <v>74.56</v>
      </c>
      <c r="G6709">
        <v>75.239999999999995</v>
      </c>
      <c r="J6709">
        <v>0</v>
      </c>
      <c r="K6709">
        <v>0</v>
      </c>
    </row>
    <row r="6710" spans="1:11">
      <c r="A6710" t="s">
        <v>22770</v>
      </c>
      <c r="B6710" t="s">
        <v>58</v>
      </c>
      <c r="C6710">
        <v>94310</v>
      </c>
      <c r="D6710" t="s">
        <v>5173</v>
      </c>
      <c r="E6710" t="s">
        <v>10</v>
      </c>
      <c r="F6710">
        <v>69.37</v>
      </c>
      <c r="G6710">
        <v>70.05</v>
      </c>
      <c r="J6710">
        <v>0</v>
      </c>
      <c r="K6710">
        <v>0</v>
      </c>
    </row>
    <row r="6711" spans="1:11">
      <c r="A6711" t="s">
        <v>22771</v>
      </c>
      <c r="B6711" t="s">
        <v>58</v>
      </c>
      <c r="C6711">
        <v>104739</v>
      </c>
      <c r="D6711" t="s">
        <v>5208</v>
      </c>
      <c r="E6711" t="s">
        <v>10</v>
      </c>
      <c r="F6711">
        <v>89.57</v>
      </c>
      <c r="G6711">
        <v>91.01</v>
      </c>
      <c r="J6711">
        <v>0</v>
      </c>
      <c r="K6711">
        <v>0</v>
      </c>
    </row>
    <row r="6712" spans="1:11">
      <c r="A6712" t="s">
        <v>22772</v>
      </c>
      <c r="B6712" t="s">
        <v>58</v>
      </c>
      <c r="C6712">
        <v>104738</v>
      </c>
      <c r="D6712" t="s">
        <v>5207</v>
      </c>
      <c r="E6712" t="s">
        <v>10</v>
      </c>
      <c r="F6712">
        <v>84.38</v>
      </c>
      <c r="G6712">
        <v>85.82</v>
      </c>
      <c r="J6712">
        <v>0</v>
      </c>
      <c r="K6712">
        <v>0</v>
      </c>
    </row>
    <row r="6713" spans="1:11">
      <c r="A6713" t="s">
        <v>22773</v>
      </c>
      <c r="B6713" t="s">
        <v>58</v>
      </c>
      <c r="C6713">
        <v>94316</v>
      </c>
      <c r="D6713" t="s">
        <v>5174</v>
      </c>
      <c r="E6713" t="s">
        <v>10</v>
      </c>
      <c r="F6713">
        <v>74.489999999999995</v>
      </c>
      <c r="G6713">
        <v>75.52</v>
      </c>
      <c r="J6713">
        <v>0</v>
      </c>
      <c r="K6713">
        <v>0</v>
      </c>
    </row>
    <row r="6714" spans="1:11">
      <c r="A6714" t="s">
        <v>22774</v>
      </c>
      <c r="B6714" t="s">
        <v>58</v>
      </c>
      <c r="C6714">
        <v>94318</v>
      </c>
      <c r="D6714" t="s">
        <v>5175</v>
      </c>
      <c r="E6714" t="s">
        <v>10</v>
      </c>
      <c r="F6714">
        <v>68.040000000000006</v>
      </c>
      <c r="G6714">
        <v>68.78</v>
      </c>
      <c r="J6714">
        <v>0</v>
      </c>
      <c r="K6714">
        <v>0</v>
      </c>
    </row>
    <row r="6715" spans="1:11">
      <c r="A6715" t="s">
        <v>22775</v>
      </c>
      <c r="B6715" t="s">
        <v>58</v>
      </c>
      <c r="C6715">
        <v>94339</v>
      </c>
      <c r="D6715" t="s">
        <v>5180</v>
      </c>
      <c r="E6715" t="s">
        <v>10</v>
      </c>
      <c r="F6715">
        <v>79.680000000000007</v>
      </c>
      <c r="G6715">
        <v>80.709999999999994</v>
      </c>
      <c r="J6715">
        <v>0</v>
      </c>
      <c r="K6715">
        <v>0</v>
      </c>
    </row>
    <row r="6716" spans="1:11">
      <c r="A6716" t="s">
        <v>22776</v>
      </c>
      <c r="B6716" t="s">
        <v>58</v>
      </c>
      <c r="C6716">
        <v>94341</v>
      </c>
      <c r="D6716" t="s">
        <v>5181</v>
      </c>
      <c r="E6716" t="s">
        <v>10</v>
      </c>
      <c r="F6716">
        <v>73.23</v>
      </c>
      <c r="G6716">
        <v>73.97</v>
      </c>
      <c r="J6716">
        <v>0</v>
      </c>
      <c r="K6716">
        <v>0</v>
      </c>
    </row>
    <row r="6717" spans="1:11">
      <c r="A6717" t="s">
        <v>22777</v>
      </c>
      <c r="B6717" t="s">
        <v>58</v>
      </c>
      <c r="C6717">
        <v>104742</v>
      </c>
      <c r="D6717" t="s">
        <v>5211</v>
      </c>
      <c r="E6717" t="s">
        <v>9</v>
      </c>
      <c r="F6717">
        <v>8.86</v>
      </c>
      <c r="G6717">
        <v>9.06</v>
      </c>
      <c r="J6717">
        <v>0</v>
      </c>
      <c r="K6717">
        <v>0</v>
      </c>
    </row>
    <row r="6718" spans="1:11">
      <c r="A6718" t="s">
        <v>22778</v>
      </c>
      <c r="B6718" t="s">
        <v>58</v>
      </c>
      <c r="C6718">
        <v>93382</v>
      </c>
      <c r="D6718" t="s">
        <v>5200</v>
      </c>
      <c r="E6718" t="s">
        <v>10</v>
      </c>
      <c r="F6718">
        <v>32.75</v>
      </c>
      <c r="G6718">
        <v>35.229999999999997</v>
      </c>
      <c r="J6718">
        <v>0</v>
      </c>
      <c r="K6718">
        <v>0</v>
      </c>
    </row>
    <row r="6719" spans="1:11">
      <c r="A6719" t="s">
        <v>22779</v>
      </c>
      <c r="B6719" t="s">
        <v>58</v>
      </c>
      <c r="C6719">
        <v>104737</v>
      </c>
      <c r="D6719" t="s">
        <v>5206</v>
      </c>
      <c r="E6719" t="s">
        <v>10</v>
      </c>
      <c r="F6719">
        <v>27.76</v>
      </c>
      <c r="G6719">
        <v>29.81</v>
      </c>
      <c r="J6719">
        <v>0</v>
      </c>
      <c r="K6719">
        <v>0</v>
      </c>
    </row>
    <row r="6720" spans="1:11">
      <c r="A6720" t="s">
        <v>22780</v>
      </c>
      <c r="B6720" t="s">
        <v>58</v>
      </c>
      <c r="C6720">
        <v>93369</v>
      </c>
      <c r="D6720" t="s">
        <v>5197</v>
      </c>
      <c r="E6720" t="s">
        <v>10</v>
      </c>
      <c r="F6720">
        <v>18.809999999999999</v>
      </c>
      <c r="G6720">
        <v>19.61</v>
      </c>
      <c r="J6720">
        <v>0</v>
      </c>
      <c r="K6720">
        <v>0</v>
      </c>
    </row>
    <row r="6721" spans="1:11">
      <c r="A6721" t="s">
        <v>22781</v>
      </c>
      <c r="B6721" t="s">
        <v>58</v>
      </c>
      <c r="C6721">
        <v>93373</v>
      </c>
      <c r="D6721" t="s">
        <v>5199</v>
      </c>
      <c r="E6721" t="s">
        <v>10</v>
      </c>
      <c r="F6721">
        <v>15.54</v>
      </c>
      <c r="G6721">
        <v>16.22</v>
      </c>
      <c r="J6721">
        <v>0</v>
      </c>
      <c r="K6721">
        <v>0</v>
      </c>
    </row>
    <row r="6722" spans="1:11">
      <c r="A6722" t="s">
        <v>22782</v>
      </c>
      <c r="B6722" t="s">
        <v>58</v>
      </c>
      <c r="C6722">
        <v>93368</v>
      </c>
      <c r="D6722" t="s">
        <v>5196</v>
      </c>
      <c r="E6722" t="s">
        <v>10</v>
      </c>
      <c r="F6722">
        <v>22.87</v>
      </c>
      <c r="G6722">
        <v>23.79</v>
      </c>
      <c r="J6722">
        <v>0</v>
      </c>
      <c r="K6722">
        <v>0</v>
      </c>
    </row>
    <row r="6723" spans="1:11">
      <c r="A6723" t="s">
        <v>22783</v>
      </c>
      <c r="B6723" t="s">
        <v>58</v>
      </c>
      <c r="C6723">
        <v>104729</v>
      </c>
      <c r="D6723" t="s">
        <v>5202</v>
      </c>
      <c r="E6723" t="s">
        <v>10</v>
      </c>
      <c r="F6723">
        <v>18.239999999999998</v>
      </c>
      <c r="G6723">
        <v>18.8</v>
      </c>
      <c r="J6723">
        <v>0</v>
      </c>
      <c r="K6723">
        <v>0</v>
      </c>
    </row>
    <row r="6724" spans="1:11">
      <c r="A6724" t="s">
        <v>22784</v>
      </c>
      <c r="B6724" t="s">
        <v>58</v>
      </c>
      <c r="C6724">
        <v>93372</v>
      </c>
      <c r="D6724" t="s">
        <v>5198</v>
      </c>
      <c r="E6724" t="s">
        <v>10</v>
      </c>
      <c r="F6724">
        <v>18.100000000000001</v>
      </c>
      <c r="G6724">
        <v>18.86</v>
      </c>
      <c r="J6724">
        <v>0</v>
      </c>
      <c r="K6724">
        <v>0</v>
      </c>
    </row>
    <row r="6725" spans="1:11">
      <c r="A6725" t="s">
        <v>22785</v>
      </c>
      <c r="B6725" t="s">
        <v>58</v>
      </c>
      <c r="C6725">
        <v>104731</v>
      </c>
      <c r="D6725" t="s">
        <v>5204</v>
      </c>
      <c r="E6725" t="s">
        <v>10</v>
      </c>
      <c r="F6725">
        <v>13.5</v>
      </c>
      <c r="G6725">
        <v>13.89</v>
      </c>
      <c r="J6725">
        <v>0</v>
      </c>
      <c r="K6725">
        <v>0</v>
      </c>
    </row>
    <row r="6726" spans="1:11">
      <c r="A6726" t="s">
        <v>22786</v>
      </c>
      <c r="B6726" t="s">
        <v>58</v>
      </c>
      <c r="C6726">
        <v>93367</v>
      </c>
      <c r="D6726" t="s">
        <v>5195</v>
      </c>
      <c r="E6726" t="s">
        <v>10</v>
      </c>
      <c r="F6726">
        <v>26.08</v>
      </c>
      <c r="G6726">
        <v>27.12</v>
      </c>
      <c r="J6726">
        <v>0</v>
      </c>
      <c r="K6726">
        <v>0</v>
      </c>
    </row>
    <row r="6727" spans="1:11">
      <c r="A6727" t="s">
        <v>22787</v>
      </c>
      <c r="B6727" t="s">
        <v>58</v>
      </c>
      <c r="C6727">
        <v>104728</v>
      </c>
      <c r="D6727" t="s">
        <v>5201</v>
      </c>
      <c r="E6727" t="s">
        <v>10</v>
      </c>
      <c r="F6727">
        <v>21.43</v>
      </c>
      <c r="G6727">
        <v>22.11</v>
      </c>
      <c r="J6727">
        <v>0</v>
      </c>
      <c r="K6727">
        <v>0</v>
      </c>
    </row>
    <row r="6728" spans="1:11">
      <c r="A6728" t="s">
        <v>22788</v>
      </c>
      <c r="B6728" t="s">
        <v>58</v>
      </c>
      <c r="C6728">
        <v>104730</v>
      </c>
      <c r="D6728" t="s">
        <v>5203</v>
      </c>
      <c r="E6728" t="s">
        <v>10</v>
      </c>
      <c r="F6728">
        <v>14.2</v>
      </c>
      <c r="G6728">
        <v>14.64</v>
      </c>
      <c r="J6728">
        <v>0</v>
      </c>
      <c r="K6728">
        <v>0</v>
      </c>
    </row>
    <row r="6729" spans="1:11">
      <c r="A6729" t="s">
        <v>22789</v>
      </c>
      <c r="B6729" t="s">
        <v>58</v>
      </c>
      <c r="C6729">
        <v>104732</v>
      </c>
      <c r="D6729" t="s">
        <v>5205</v>
      </c>
      <c r="E6729" t="s">
        <v>10</v>
      </c>
      <c r="F6729">
        <v>10.93</v>
      </c>
      <c r="G6729">
        <v>11.26</v>
      </c>
      <c r="J6729">
        <v>0</v>
      </c>
      <c r="K6729">
        <v>0</v>
      </c>
    </row>
    <row r="6730" spans="1:11">
      <c r="A6730" t="s">
        <v>22790</v>
      </c>
      <c r="B6730" t="s">
        <v>58</v>
      </c>
      <c r="C6730">
        <v>104740</v>
      </c>
      <c r="D6730" t="s">
        <v>5209</v>
      </c>
      <c r="E6730" t="s">
        <v>10</v>
      </c>
      <c r="F6730">
        <v>30.55</v>
      </c>
      <c r="G6730">
        <v>31.99</v>
      </c>
      <c r="J6730">
        <v>0</v>
      </c>
      <c r="K6730">
        <v>0</v>
      </c>
    </row>
    <row r="6731" spans="1:11">
      <c r="A6731" t="s">
        <v>22791</v>
      </c>
      <c r="B6731" t="s">
        <v>58</v>
      </c>
      <c r="C6731">
        <v>104741</v>
      </c>
      <c r="D6731" t="s">
        <v>5210</v>
      </c>
      <c r="E6731" t="s">
        <v>10</v>
      </c>
      <c r="F6731">
        <v>25.56</v>
      </c>
      <c r="G6731">
        <v>26.57</v>
      </c>
      <c r="J6731">
        <v>0</v>
      </c>
      <c r="K6731">
        <v>0</v>
      </c>
    </row>
    <row r="6732" spans="1:11">
      <c r="A6732" t="s">
        <v>22792</v>
      </c>
      <c r="B6732" t="s">
        <v>58</v>
      </c>
      <c r="C6732">
        <v>93381</v>
      </c>
      <c r="D6732" t="s">
        <v>14728</v>
      </c>
      <c r="E6732" t="s">
        <v>10</v>
      </c>
      <c r="F6732">
        <v>14.21</v>
      </c>
      <c r="G6732">
        <v>14.95</v>
      </c>
      <c r="J6732">
        <v>0</v>
      </c>
      <c r="K6732">
        <v>0</v>
      </c>
    </row>
    <row r="6733" spans="1:11">
      <c r="A6733" t="s">
        <v>22793</v>
      </c>
      <c r="B6733" t="s">
        <v>58</v>
      </c>
      <c r="C6733">
        <v>93379</v>
      </c>
      <c r="D6733" t="s">
        <v>14729</v>
      </c>
      <c r="E6733" t="s">
        <v>10</v>
      </c>
      <c r="F6733">
        <v>20.66</v>
      </c>
      <c r="G6733">
        <v>21.69</v>
      </c>
      <c r="J6733">
        <v>0</v>
      </c>
      <c r="K6733">
        <v>0</v>
      </c>
    </row>
    <row r="6734" spans="1:11">
      <c r="A6734" t="s">
        <v>22794</v>
      </c>
      <c r="B6734" t="s">
        <v>58</v>
      </c>
      <c r="C6734">
        <v>93380</v>
      </c>
      <c r="D6734" t="s">
        <v>14730</v>
      </c>
      <c r="E6734" t="s">
        <v>10</v>
      </c>
      <c r="F6734">
        <v>17.55</v>
      </c>
      <c r="G6734">
        <v>18.43</v>
      </c>
      <c r="J6734">
        <v>0</v>
      </c>
      <c r="K6734">
        <v>0</v>
      </c>
    </row>
    <row r="6735" spans="1:11">
      <c r="A6735" t="s">
        <v>22795</v>
      </c>
      <c r="B6735" t="s">
        <v>58</v>
      </c>
      <c r="C6735">
        <v>93378</v>
      </c>
      <c r="D6735" t="s">
        <v>14731</v>
      </c>
      <c r="E6735" t="s">
        <v>10</v>
      </c>
      <c r="F6735">
        <v>26.88</v>
      </c>
      <c r="G6735">
        <v>28.24</v>
      </c>
      <c r="J6735">
        <v>0</v>
      </c>
      <c r="K6735">
        <v>0</v>
      </c>
    </row>
    <row r="6736" spans="1:11">
      <c r="A6736" t="s">
        <v>22796</v>
      </c>
      <c r="B6736" t="s">
        <v>58</v>
      </c>
      <c r="C6736">
        <v>104733</v>
      </c>
      <c r="D6736" t="s">
        <v>14732</v>
      </c>
      <c r="E6736" t="s">
        <v>10</v>
      </c>
      <c r="F6736">
        <v>21.89</v>
      </c>
      <c r="G6736">
        <v>22.83</v>
      </c>
      <c r="J6736">
        <v>0</v>
      </c>
      <c r="K6736">
        <v>0</v>
      </c>
    </row>
    <row r="6737" spans="1:11">
      <c r="A6737" t="s">
        <v>22797</v>
      </c>
      <c r="B6737" t="s">
        <v>58</v>
      </c>
      <c r="C6737">
        <v>104735</v>
      </c>
      <c r="D6737" t="s">
        <v>14733</v>
      </c>
      <c r="E6737" t="s">
        <v>10</v>
      </c>
      <c r="F6737">
        <v>12.85</v>
      </c>
      <c r="G6737">
        <v>13.37</v>
      </c>
      <c r="J6737">
        <v>0</v>
      </c>
      <c r="K6737">
        <v>0</v>
      </c>
    </row>
    <row r="6738" spans="1:11">
      <c r="A6738" t="s">
        <v>22798</v>
      </c>
      <c r="B6738" t="s">
        <v>58</v>
      </c>
      <c r="C6738">
        <v>104734</v>
      </c>
      <c r="D6738" t="s">
        <v>14734</v>
      </c>
      <c r="E6738" t="s">
        <v>10</v>
      </c>
      <c r="F6738">
        <v>15.84</v>
      </c>
      <c r="G6738">
        <v>16.48</v>
      </c>
      <c r="J6738">
        <v>0</v>
      </c>
      <c r="K6738">
        <v>0</v>
      </c>
    </row>
    <row r="6739" spans="1:11">
      <c r="A6739" t="s">
        <v>22799</v>
      </c>
      <c r="B6739" t="s">
        <v>58</v>
      </c>
      <c r="C6739">
        <v>104736</v>
      </c>
      <c r="D6739" t="s">
        <v>14735</v>
      </c>
      <c r="E6739" t="s">
        <v>10</v>
      </c>
      <c r="F6739">
        <v>9.58</v>
      </c>
      <c r="G6739">
        <v>9.9499999999999993</v>
      </c>
      <c r="J6739">
        <v>0</v>
      </c>
      <c r="K6739">
        <v>0</v>
      </c>
    </row>
    <row r="6740" spans="1:11">
      <c r="A6740" t="s">
        <v>22800</v>
      </c>
      <c r="B6740" t="s">
        <v>58</v>
      </c>
      <c r="C6740">
        <v>105732</v>
      </c>
      <c r="D6740" t="s">
        <v>5484</v>
      </c>
      <c r="E6740" t="s">
        <v>10</v>
      </c>
      <c r="F6740">
        <v>199.37</v>
      </c>
      <c r="G6740">
        <v>200.36</v>
      </c>
      <c r="J6740">
        <v>0</v>
      </c>
      <c r="K6740">
        <v>0</v>
      </c>
    </row>
    <row r="6741" spans="1:11">
      <c r="A6741" t="s">
        <v>22801</v>
      </c>
      <c r="B6741" t="s">
        <v>58</v>
      </c>
      <c r="C6741">
        <v>96397</v>
      </c>
      <c r="D6741" t="s">
        <v>5386</v>
      </c>
      <c r="E6741" t="s">
        <v>10</v>
      </c>
      <c r="F6741">
        <v>194.62</v>
      </c>
      <c r="G6741">
        <v>195.44</v>
      </c>
      <c r="J6741">
        <v>0</v>
      </c>
      <c r="K6741">
        <v>0</v>
      </c>
    </row>
    <row r="6742" spans="1:11">
      <c r="A6742" t="s">
        <v>22802</v>
      </c>
      <c r="B6742" t="s">
        <v>58</v>
      </c>
      <c r="C6742">
        <v>105735</v>
      </c>
      <c r="D6742" t="s">
        <v>5487</v>
      </c>
      <c r="E6742" t="s">
        <v>10</v>
      </c>
      <c r="F6742">
        <v>192.25</v>
      </c>
      <c r="G6742">
        <v>192.99</v>
      </c>
      <c r="J6742">
        <v>0</v>
      </c>
      <c r="K6742">
        <v>0</v>
      </c>
    </row>
    <row r="6743" spans="1:11">
      <c r="A6743" t="s">
        <v>22803</v>
      </c>
      <c r="B6743" t="s">
        <v>58</v>
      </c>
      <c r="C6743">
        <v>105727</v>
      </c>
      <c r="D6743" t="s">
        <v>5479</v>
      </c>
      <c r="E6743" t="s">
        <v>10</v>
      </c>
      <c r="F6743">
        <v>144.07</v>
      </c>
      <c r="G6743">
        <v>144.94</v>
      </c>
      <c r="J6743">
        <v>0</v>
      </c>
      <c r="K6743">
        <v>0</v>
      </c>
    </row>
    <row r="6744" spans="1:11">
      <c r="A6744" t="s">
        <v>22804</v>
      </c>
      <c r="B6744" t="s">
        <v>58</v>
      </c>
      <c r="C6744">
        <v>96396</v>
      </c>
      <c r="D6744" t="s">
        <v>5385</v>
      </c>
      <c r="E6744" t="s">
        <v>10</v>
      </c>
      <c r="F6744">
        <v>140.41999999999999</v>
      </c>
      <c r="G6744">
        <v>141.16</v>
      </c>
      <c r="J6744">
        <v>0</v>
      </c>
      <c r="K6744">
        <v>0</v>
      </c>
    </row>
    <row r="6745" spans="1:11">
      <c r="A6745" t="s">
        <v>22805</v>
      </c>
      <c r="B6745" t="s">
        <v>58</v>
      </c>
      <c r="C6745">
        <v>105730</v>
      </c>
      <c r="D6745" t="s">
        <v>5482</v>
      </c>
      <c r="E6745" t="s">
        <v>10</v>
      </c>
      <c r="F6745">
        <v>138.57</v>
      </c>
      <c r="G6745">
        <v>139.26</v>
      </c>
      <c r="J6745">
        <v>0</v>
      </c>
      <c r="K6745">
        <v>0</v>
      </c>
    </row>
    <row r="6746" spans="1:11">
      <c r="A6746" t="s">
        <v>22806</v>
      </c>
      <c r="B6746" t="s">
        <v>58</v>
      </c>
      <c r="C6746">
        <v>105737</v>
      </c>
      <c r="D6746" t="s">
        <v>5489</v>
      </c>
      <c r="E6746" t="s">
        <v>10</v>
      </c>
      <c r="F6746">
        <v>268.88</v>
      </c>
      <c r="G6746">
        <v>269.91000000000003</v>
      </c>
      <c r="J6746">
        <v>0</v>
      </c>
      <c r="K6746">
        <v>0</v>
      </c>
    </row>
    <row r="6747" spans="1:11">
      <c r="A6747" t="s">
        <v>22807</v>
      </c>
      <c r="B6747" t="s">
        <v>58</v>
      </c>
      <c r="C6747">
        <v>96398</v>
      </c>
      <c r="D6747" t="s">
        <v>5387</v>
      </c>
      <c r="E6747" t="s">
        <v>10</v>
      </c>
      <c r="F6747">
        <v>265.33</v>
      </c>
      <c r="G6747">
        <v>266.23</v>
      </c>
      <c r="J6747">
        <v>0</v>
      </c>
      <c r="K6747">
        <v>0</v>
      </c>
    </row>
    <row r="6748" spans="1:11">
      <c r="A6748" t="s">
        <v>22808</v>
      </c>
      <c r="B6748" t="s">
        <v>58</v>
      </c>
      <c r="C6748">
        <v>105740</v>
      </c>
      <c r="D6748" t="s">
        <v>5492</v>
      </c>
      <c r="E6748" t="s">
        <v>10</v>
      </c>
      <c r="F6748">
        <v>263.44</v>
      </c>
      <c r="G6748">
        <v>264.27999999999997</v>
      </c>
      <c r="J6748">
        <v>0</v>
      </c>
      <c r="K6748">
        <v>0</v>
      </c>
    </row>
    <row r="6749" spans="1:11">
      <c r="A6749" t="s">
        <v>22809</v>
      </c>
      <c r="B6749" t="s">
        <v>58</v>
      </c>
      <c r="C6749">
        <v>105749</v>
      </c>
      <c r="D6749" t="s">
        <v>5501</v>
      </c>
      <c r="E6749" t="s">
        <v>10</v>
      </c>
      <c r="F6749">
        <v>132.80000000000001</v>
      </c>
      <c r="G6749">
        <v>133.9</v>
      </c>
      <c r="J6749">
        <v>0</v>
      </c>
      <c r="K6749">
        <v>0</v>
      </c>
    </row>
    <row r="6750" spans="1:11">
      <c r="A6750" t="s">
        <v>22810</v>
      </c>
      <c r="B6750" t="s">
        <v>58</v>
      </c>
      <c r="C6750">
        <v>96400</v>
      </c>
      <c r="D6750" t="s">
        <v>5389</v>
      </c>
      <c r="E6750" t="s">
        <v>10</v>
      </c>
      <c r="F6750">
        <v>130.84</v>
      </c>
      <c r="G6750">
        <v>131.87</v>
      </c>
      <c r="J6750">
        <v>0</v>
      </c>
      <c r="K6750">
        <v>0</v>
      </c>
    </row>
    <row r="6751" spans="1:11">
      <c r="A6751" t="s">
        <v>22811</v>
      </c>
      <c r="B6751" t="s">
        <v>58</v>
      </c>
      <c r="C6751">
        <v>105752</v>
      </c>
      <c r="D6751" t="s">
        <v>5504</v>
      </c>
      <c r="E6751" t="s">
        <v>10</v>
      </c>
      <c r="F6751">
        <v>129.11000000000001</v>
      </c>
      <c r="G6751">
        <v>130.09</v>
      </c>
      <c r="J6751">
        <v>0</v>
      </c>
      <c r="K6751">
        <v>0</v>
      </c>
    </row>
    <row r="6752" spans="1:11">
      <c r="A6752" t="s">
        <v>22812</v>
      </c>
      <c r="B6752" t="s">
        <v>58</v>
      </c>
      <c r="C6752">
        <v>105754</v>
      </c>
      <c r="D6752" t="s">
        <v>5506</v>
      </c>
      <c r="E6752" t="s">
        <v>10</v>
      </c>
      <c r="F6752">
        <v>127.47</v>
      </c>
      <c r="G6752">
        <v>128.38999999999999</v>
      </c>
      <c r="J6752">
        <v>0</v>
      </c>
      <c r="K6752">
        <v>0</v>
      </c>
    </row>
    <row r="6753" spans="1:11">
      <c r="A6753" t="s">
        <v>22813</v>
      </c>
      <c r="B6753" t="s">
        <v>58</v>
      </c>
      <c r="C6753">
        <v>105742</v>
      </c>
      <c r="D6753" t="s">
        <v>5494</v>
      </c>
      <c r="E6753" t="s">
        <v>10</v>
      </c>
      <c r="F6753">
        <v>101.05</v>
      </c>
      <c r="G6753">
        <v>101.82</v>
      </c>
      <c r="J6753">
        <v>0</v>
      </c>
      <c r="K6753">
        <v>0</v>
      </c>
    </row>
    <row r="6754" spans="1:11">
      <c r="A6754" t="s">
        <v>22814</v>
      </c>
      <c r="B6754" t="s">
        <v>58</v>
      </c>
      <c r="C6754">
        <v>96399</v>
      </c>
      <c r="D6754" t="s">
        <v>5388</v>
      </c>
      <c r="E6754" t="s">
        <v>10</v>
      </c>
      <c r="F6754">
        <v>99.24</v>
      </c>
      <c r="G6754">
        <v>99.94</v>
      </c>
      <c r="J6754">
        <v>0</v>
      </c>
      <c r="K6754">
        <v>0</v>
      </c>
    </row>
    <row r="6755" spans="1:11">
      <c r="A6755" t="s">
        <v>22815</v>
      </c>
      <c r="B6755" t="s">
        <v>58</v>
      </c>
      <c r="C6755">
        <v>105745</v>
      </c>
      <c r="D6755" t="s">
        <v>5497</v>
      </c>
      <c r="E6755" t="s">
        <v>10</v>
      </c>
      <c r="F6755">
        <v>97.42</v>
      </c>
      <c r="G6755">
        <v>98.05</v>
      </c>
      <c r="J6755">
        <v>0</v>
      </c>
      <c r="K6755">
        <v>0</v>
      </c>
    </row>
    <row r="6756" spans="1:11">
      <c r="A6756" t="s">
        <v>22816</v>
      </c>
      <c r="B6756" t="s">
        <v>58</v>
      </c>
      <c r="C6756">
        <v>105747</v>
      </c>
      <c r="D6756" t="s">
        <v>5499</v>
      </c>
      <c r="E6756" t="s">
        <v>10</v>
      </c>
      <c r="F6756">
        <v>95.56</v>
      </c>
      <c r="G6756">
        <v>96.14</v>
      </c>
      <c r="J6756">
        <v>0</v>
      </c>
      <c r="K6756">
        <v>0</v>
      </c>
    </row>
    <row r="6757" spans="1:11">
      <c r="A6757" t="s">
        <v>22817</v>
      </c>
      <c r="B6757" t="s">
        <v>58</v>
      </c>
      <c r="C6757">
        <v>105657</v>
      </c>
      <c r="D6757" t="s">
        <v>5445</v>
      </c>
      <c r="E6757" t="s">
        <v>10</v>
      </c>
      <c r="F6757">
        <v>153.22999999999999</v>
      </c>
      <c r="G6757">
        <v>154.66999999999999</v>
      </c>
      <c r="J6757">
        <v>0</v>
      </c>
      <c r="K6757">
        <v>0</v>
      </c>
    </row>
    <row r="6758" spans="1:11">
      <c r="A6758" t="s">
        <v>22818</v>
      </c>
      <c r="B6758" t="s">
        <v>58</v>
      </c>
      <c r="C6758">
        <v>100566</v>
      </c>
      <c r="D6758" t="s">
        <v>5392</v>
      </c>
      <c r="E6758" t="s">
        <v>10</v>
      </c>
      <c r="F6758">
        <v>145.47</v>
      </c>
      <c r="G6758">
        <v>146.55000000000001</v>
      </c>
      <c r="J6758">
        <v>0</v>
      </c>
      <c r="K6758">
        <v>0</v>
      </c>
    </row>
    <row r="6759" spans="1:11">
      <c r="A6759" t="s">
        <v>22819</v>
      </c>
      <c r="B6759" t="s">
        <v>58</v>
      </c>
      <c r="C6759">
        <v>105666</v>
      </c>
      <c r="D6759" t="s">
        <v>5454</v>
      </c>
      <c r="E6759" t="s">
        <v>10</v>
      </c>
      <c r="F6759">
        <v>141.61000000000001</v>
      </c>
      <c r="G6759">
        <v>142.5</v>
      </c>
      <c r="J6759">
        <v>0</v>
      </c>
      <c r="K6759">
        <v>0</v>
      </c>
    </row>
    <row r="6760" spans="1:11">
      <c r="A6760" t="s">
        <v>22820</v>
      </c>
      <c r="B6760" t="s">
        <v>58</v>
      </c>
      <c r="C6760">
        <v>105639</v>
      </c>
      <c r="D6760" t="s">
        <v>7073</v>
      </c>
      <c r="E6760" t="s">
        <v>10</v>
      </c>
      <c r="F6760">
        <v>0</v>
      </c>
      <c r="G6760">
        <v>0</v>
      </c>
    </row>
    <row r="6761" spans="1:11">
      <c r="A6761" t="s">
        <v>22821</v>
      </c>
      <c r="B6761" t="s">
        <v>58</v>
      </c>
      <c r="C6761">
        <v>105645</v>
      </c>
      <c r="D6761" t="s">
        <v>7074</v>
      </c>
      <c r="E6761" t="s">
        <v>10</v>
      </c>
      <c r="F6761">
        <v>0</v>
      </c>
      <c r="G6761">
        <v>0</v>
      </c>
    </row>
    <row r="6762" spans="1:11">
      <c r="A6762" t="s">
        <v>22822</v>
      </c>
      <c r="B6762" t="s">
        <v>58</v>
      </c>
      <c r="C6762">
        <v>105651</v>
      </c>
      <c r="D6762" t="s">
        <v>7075</v>
      </c>
      <c r="E6762" t="s">
        <v>10</v>
      </c>
      <c r="F6762">
        <v>0</v>
      </c>
      <c r="G6762">
        <v>0</v>
      </c>
    </row>
    <row r="6763" spans="1:11">
      <c r="A6763" t="s">
        <v>22823</v>
      </c>
      <c r="B6763" t="s">
        <v>58</v>
      </c>
      <c r="C6763">
        <v>105658</v>
      </c>
      <c r="D6763" t="s">
        <v>5446</v>
      </c>
      <c r="E6763" t="s">
        <v>10</v>
      </c>
      <c r="F6763">
        <v>179.01</v>
      </c>
      <c r="G6763">
        <v>180.45</v>
      </c>
      <c r="J6763">
        <v>0</v>
      </c>
      <c r="K6763">
        <v>0</v>
      </c>
    </row>
    <row r="6764" spans="1:11">
      <c r="A6764" t="s">
        <v>22824</v>
      </c>
      <c r="B6764" t="s">
        <v>58</v>
      </c>
      <c r="C6764">
        <v>100567</v>
      </c>
      <c r="D6764" t="s">
        <v>5393</v>
      </c>
      <c r="E6764" t="s">
        <v>10</v>
      </c>
      <c r="F6764">
        <v>171.25</v>
      </c>
      <c r="G6764">
        <v>172.33</v>
      </c>
      <c r="J6764">
        <v>0</v>
      </c>
      <c r="K6764">
        <v>0</v>
      </c>
    </row>
    <row r="6765" spans="1:11">
      <c r="A6765" t="s">
        <v>22825</v>
      </c>
      <c r="B6765" t="s">
        <v>58</v>
      </c>
      <c r="C6765">
        <v>105667</v>
      </c>
      <c r="D6765" t="s">
        <v>5455</v>
      </c>
      <c r="E6765" t="s">
        <v>10</v>
      </c>
      <c r="F6765">
        <v>167.39</v>
      </c>
      <c r="G6765">
        <v>168.28</v>
      </c>
      <c r="J6765">
        <v>0</v>
      </c>
      <c r="K6765">
        <v>0</v>
      </c>
    </row>
    <row r="6766" spans="1:11">
      <c r="A6766" t="s">
        <v>22826</v>
      </c>
      <c r="B6766" t="s">
        <v>58</v>
      </c>
      <c r="C6766">
        <v>105640</v>
      </c>
      <c r="D6766" t="s">
        <v>7076</v>
      </c>
      <c r="E6766" t="s">
        <v>10</v>
      </c>
      <c r="F6766">
        <v>0</v>
      </c>
      <c r="G6766">
        <v>0</v>
      </c>
    </row>
    <row r="6767" spans="1:11">
      <c r="A6767" t="s">
        <v>22827</v>
      </c>
      <c r="B6767" t="s">
        <v>58</v>
      </c>
      <c r="C6767">
        <v>105646</v>
      </c>
      <c r="D6767" t="s">
        <v>7077</v>
      </c>
      <c r="E6767" t="s">
        <v>10</v>
      </c>
      <c r="F6767">
        <v>0</v>
      </c>
      <c r="G6767">
        <v>0</v>
      </c>
    </row>
    <row r="6768" spans="1:11">
      <c r="A6768" t="s">
        <v>22828</v>
      </c>
      <c r="B6768" t="s">
        <v>58</v>
      </c>
      <c r="C6768">
        <v>105652</v>
      </c>
      <c r="D6768" t="s">
        <v>7078</v>
      </c>
      <c r="E6768" t="s">
        <v>10</v>
      </c>
      <c r="F6768">
        <v>0</v>
      </c>
      <c r="G6768">
        <v>0</v>
      </c>
    </row>
    <row r="6769" spans="1:11">
      <c r="A6769" t="s">
        <v>22829</v>
      </c>
      <c r="B6769" t="s">
        <v>58</v>
      </c>
      <c r="C6769">
        <v>105659</v>
      </c>
      <c r="D6769" t="s">
        <v>5447</v>
      </c>
      <c r="E6769" t="s">
        <v>10</v>
      </c>
      <c r="F6769">
        <v>204.42</v>
      </c>
      <c r="G6769">
        <v>205.86</v>
      </c>
      <c r="J6769">
        <v>0</v>
      </c>
      <c r="K6769">
        <v>0</v>
      </c>
    </row>
    <row r="6770" spans="1:11">
      <c r="A6770" t="s">
        <v>22830</v>
      </c>
      <c r="B6770" t="s">
        <v>58</v>
      </c>
      <c r="C6770">
        <v>100568</v>
      </c>
      <c r="D6770" t="s">
        <v>5394</v>
      </c>
      <c r="E6770" t="s">
        <v>10</v>
      </c>
      <c r="F6770">
        <v>196.66</v>
      </c>
      <c r="G6770">
        <v>197.74</v>
      </c>
      <c r="J6770">
        <v>0</v>
      </c>
      <c r="K6770">
        <v>0</v>
      </c>
    </row>
    <row r="6771" spans="1:11">
      <c r="A6771" t="s">
        <v>22831</v>
      </c>
      <c r="B6771" t="s">
        <v>58</v>
      </c>
      <c r="C6771">
        <v>105668</v>
      </c>
      <c r="D6771" t="s">
        <v>5456</v>
      </c>
      <c r="E6771" t="s">
        <v>10</v>
      </c>
      <c r="F6771">
        <v>192.8</v>
      </c>
      <c r="G6771">
        <v>193.69</v>
      </c>
      <c r="J6771">
        <v>0</v>
      </c>
      <c r="K6771">
        <v>0</v>
      </c>
    </row>
    <row r="6772" spans="1:11">
      <c r="A6772" t="s">
        <v>22832</v>
      </c>
      <c r="B6772" t="s">
        <v>58</v>
      </c>
      <c r="C6772">
        <v>105641</v>
      </c>
      <c r="D6772" t="s">
        <v>7079</v>
      </c>
      <c r="E6772" t="s">
        <v>10</v>
      </c>
      <c r="F6772">
        <v>0</v>
      </c>
      <c r="G6772">
        <v>0</v>
      </c>
    </row>
    <row r="6773" spans="1:11">
      <c r="A6773" t="s">
        <v>22833</v>
      </c>
      <c r="B6773" t="s">
        <v>58</v>
      </c>
      <c r="C6773">
        <v>105647</v>
      </c>
      <c r="D6773" t="s">
        <v>7080</v>
      </c>
      <c r="E6773" t="s">
        <v>10</v>
      </c>
      <c r="F6773">
        <v>0</v>
      </c>
      <c r="G6773">
        <v>0</v>
      </c>
    </row>
    <row r="6774" spans="1:11">
      <c r="A6774" t="s">
        <v>22834</v>
      </c>
      <c r="B6774" t="s">
        <v>58</v>
      </c>
      <c r="C6774">
        <v>105653</v>
      </c>
      <c r="D6774" t="s">
        <v>7081</v>
      </c>
      <c r="E6774" t="s">
        <v>10</v>
      </c>
      <c r="F6774">
        <v>0</v>
      </c>
      <c r="G6774">
        <v>0</v>
      </c>
    </row>
    <row r="6775" spans="1:11">
      <c r="A6775" t="s">
        <v>22835</v>
      </c>
      <c r="B6775" t="s">
        <v>58</v>
      </c>
      <c r="C6775">
        <v>105710</v>
      </c>
      <c r="D6775" t="s">
        <v>5475</v>
      </c>
      <c r="E6775" t="s">
        <v>10</v>
      </c>
      <c r="F6775">
        <v>98.22</v>
      </c>
      <c r="G6775">
        <v>99.66</v>
      </c>
      <c r="J6775">
        <v>0</v>
      </c>
      <c r="K6775">
        <v>0</v>
      </c>
    </row>
    <row r="6776" spans="1:11">
      <c r="A6776" t="s">
        <v>22836</v>
      </c>
      <c r="B6776" t="s">
        <v>58</v>
      </c>
      <c r="C6776">
        <v>100564</v>
      </c>
      <c r="D6776" t="s">
        <v>5390</v>
      </c>
      <c r="E6776" t="s">
        <v>10</v>
      </c>
      <c r="F6776">
        <v>90.46</v>
      </c>
      <c r="G6776">
        <v>91.54</v>
      </c>
      <c r="J6776">
        <v>0</v>
      </c>
      <c r="K6776">
        <v>0</v>
      </c>
    </row>
    <row r="6777" spans="1:11">
      <c r="A6777" t="s">
        <v>22837</v>
      </c>
      <c r="B6777" t="s">
        <v>58</v>
      </c>
      <c r="C6777">
        <v>105711</v>
      </c>
      <c r="D6777" t="s">
        <v>5476</v>
      </c>
      <c r="E6777" t="s">
        <v>10</v>
      </c>
      <c r="F6777">
        <v>86.6</v>
      </c>
      <c r="G6777">
        <v>87.49</v>
      </c>
      <c r="J6777">
        <v>0</v>
      </c>
      <c r="K6777">
        <v>0</v>
      </c>
    </row>
    <row r="6778" spans="1:11">
      <c r="A6778" t="s">
        <v>22838</v>
      </c>
      <c r="B6778" t="s">
        <v>58</v>
      </c>
      <c r="C6778">
        <v>105705</v>
      </c>
      <c r="D6778" t="s">
        <v>7082</v>
      </c>
      <c r="E6778" t="s">
        <v>10</v>
      </c>
      <c r="F6778">
        <v>0</v>
      </c>
      <c r="G6778">
        <v>0</v>
      </c>
    </row>
    <row r="6779" spans="1:11">
      <c r="A6779" t="s">
        <v>22839</v>
      </c>
      <c r="B6779" t="s">
        <v>58</v>
      </c>
      <c r="C6779">
        <v>105706</v>
      </c>
      <c r="D6779" t="s">
        <v>7083</v>
      </c>
      <c r="E6779" t="s">
        <v>10</v>
      </c>
      <c r="F6779">
        <v>0</v>
      </c>
      <c r="G6779">
        <v>0</v>
      </c>
    </row>
    <row r="6780" spans="1:11">
      <c r="A6780" t="s">
        <v>22840</v>
      </c>
      <c r="B6780" t="s">
        <v>58</v>
      </c>
      <c r="C6780">
        <v>105708</v>
      </c>
      <c r="D6780" t="s">
        <v>7084</v>
      </c>
      <c r="E6780" t="s">
        <v>10</v>
      </c>
      <c r="F6780">
        <v>0</v>
      </c>
      <c r="G6780">
        <v>0</v>
      </c>
    </row>
    <row r="6781" spans="1:11">
      <c r="A6781" t="s">
        <v>22841</v>
      </c>
      <c r="B6781" t="s">
        <v>58</v>
      </c>
      <c r="C6781">
        <v>105690</v>
      </c>
      <c r="D6781" t="s">
        <v>5460</v>
      </c>
      <c r="E6781" t="s">
        <v>10</v>
      </c>
      <c r="F6781">
        <v>142.96</v>
      </c>
      <c r="G6781">
        <v>144.4</v>
      </c>
      <c r="J6781">
        <v>0</v>
      </c>
      <c r="K6781">
        <v>0</v>
      </c>
    </row>
    <row r="6782" spans="1:11">
      <c r="A6782" t="s">
        <v>22842</v>
      </c>
      <c r="B6782" t="s">
        <v>58</v>
      </c>
      <c r="C6782">
        <v>100569</v>
      </c>
      <c r="D6782" t="s">
        <v>5395</v>
      </c>
      <c r="E6782" t="s">
        <v>10</v>
      </c>
      <c r="F6782">
        <v>135.19999999999999</v>
      </c>
      <c r="G6782">
        <v>136.28</v>
      </c>
      <c r="J6782">
        <v>0</v>
      </c>
      <c r="K6782">
        <v>0</v>
      </c>
    </row>
    <row r="6783" spans="1:11">
      <c r="A6783" t="s">
        <v>22843</v>
      </c>
      <c r="B6783" t="s">
        <v>58</v>
      </c>
      <c r="C6783">
        <v>105699</v>
      </c>
      <c r="D6783" t="s">
        <v>5469</v>
      </c>
      <c r="E6783" t="s">
        <v>10</v>
      </c>
      <c r="F6783">
        <v>131.34</v>
      </c>
      <c r="G6783">
        <v>132.22999999999999</v>
      </c>
      <c r="J6783">
        <v>0</v>
      </c>
      <c r="K6783">
        <v>0</v>
      </c>
    </row>
    <row r="6784" spans="1:11">
      <c r="A6784" t="s">
        <v>22844</v>
      </c>
      <c r="B6784" t="s">
        <v>58</v>
      </c>
      <c r="C6784">
        <v>105672</v>
      </c>
      <c r="D6784" t="s">
        <v>7085</v>
      </c>
      <c r="E6784" t="s">
        <v>10</v>
      </c>
      <c r="F6784">
        <v>0</v>
      </c>
      <c r="G6784">
        <v>0</v>
      </c>
    </row>
    <row r="6785" spans="1:11">
      <c r="A6785" t="s">
        <v>22845</v>
      </c>
      <c r="B6785" t="s">
        <v>58</v>
      </c>
      <c r="C6785">
        <v>105678</v>
      </c>
      <c r="D6785" t="s">
        <v>7086</v>
      </c>
      <c r="E6785" t="s">
        <v>10</v>
      </c>
      <c r="F6785">
        <v>0</v>
      </c>
      <c r="G6785">
        <v>0</v>
      </c>
    </row>
    <row r="6786" spans="1:11">
      <c r="A6786" t="s">
        <v>22846</v>
      </c>
      <c r="B6786" t="s">
        <v>58</v>
      </c>
      <c r="C6786">
        <v>105684</v>
      </c>
      <c r="D6786" t="s">
        <v>7087</v>
      </c>
      <c r="E6786" t="s">
        <v>10</v>
      </c>
      <c r="F6786">
        <v>0</v>
      </c>
      <c r="G6786">
        <v>0</v>
      </c>
    </row>
    <row r="6787" spans="1:11">
      <c r="A6787" t="s">
        <v>22847</v>
      </c>
      <c r="B6787" t="s">
        <v>58</v>
      </c>
      <c r="C6787">
        <v>105691</v>
      </c>
      <c r="D6787" t="s">
        <v>5461</v>
      </c>
      <c r="E6787" t="s">
        <v>10</v>
      </c>
      <c r="F6787">
        <v>168.95</v>
      </c>
      <c r="G6787">
        <v>170.39</v>
      </c>
      <c r="J6787">
        <v>0</v>
      </c>
      <c r="K6787">
        <v>0</v>
      </c>
    </row>
    <row r="6788" spans="1:11">
      <c r="A6788" t="s">
        <v>22848</v>
      </c>
      <c r="B6788" t="s">
        <v>58</v>
      </c>
      <c r="C6788">
        <v>100570</v>
      </c>
      <c r="D6788" t="s">
        <v>5396</v>
      </c>
      <c r="E6788" t="s">
        <v>10</v>
      </c>
      <c r="F6788">
        <v>161.19</v>
      </c>
      <c r="G6788">
        <v>162.27000000000001</v>
      </c>
      <c r="J6788">
        <v>0</v>
      </c>
      <c r="K6788">
        <v>0</v>
      </c>
    </row>
    <row r="6789" spans="1:11">
      <c r="A6789" t="s">
        <v>22849</v>
      </c>
      <c r="B6789" t="s">
        <v>58</v>
      </c>
      <c r="C6789">
        <v>105700</v>
      </c>
      <c r="D6789" t="s">
        <v>5470</v>
      </c>
      <c r="E6789" t="s">
        <v>10</v>
      </c>
      <c r="F6789">
        <v>157.33000000000001</v>
      </c>
      <c r="G6789">
        <v>158.22</v>
      </c>
      <c r="J6789">
        <v>0</v>
      </c>
      <c r="K6789">
        <v>0</v>
      </c>
    </row>
    <row r="6790" spans="1:11">
      <c r="A6790" t="s">
        <v>22850</v>
      </c>
      <c r="B6790" t="s">
        <v>58</v>
      </c>
      <c r="C6790">
        <v>105673</v>
      </c>
      <c r="D6790" t="s">
        <v>7088</v>
      </c>
      <c r="E6790" t="s">
        <v>10</v>
      </c>
      <c r="F6790">
        <v>0</v>
      </c>
      <c r="G6790">
        <v>0</v>
      </c>
    </row>
    <row r="6791" spans="1:11">
      <c r="A6791" t="s">
        <v>22851</v>
      </c>
      <c r="B6791" t="s">
        <v>58</v>
      </c>
      <c r="C6791">
        <v>105679</v>
      </c>
      <c r="D6791" t="s">
        <v>7089</v>
      </c>
      <c r="E6791" t="s">
        <v>10</v>
      </c>
      <c r="F6791">
        <v>0</v>
      </c>
      <c r="G6791">
        <v>0</v>
      </c>
    </row>
    <row r="6792" spans="1:11">
      <c r="A6792" t="s">
        <v>22852</v>
      </c>
      <c r="B6792" t="s">
        <v>58</v>
      </c>
      <c r="C6792">
        <v>105685</v>
      </c>
      <c r="D6792" t="s">
        <v>7090</v>
      </c>
      <c r="E6792" t="s">
        <v>10</v>
      </c>
      <c r="F6792">
        <v>0</v>
      </c>
      <c r="G6792">
        <v>0</v>
      </c>
    </row>
    <row r="6793" spans="1:11">
      <c r="A6793" t="s">
        <v>22853</v>
      </c>
      <c r="B6793" t="s">
        <v>58</v>
      </c>
      <c r="C6793">
        <v>105692</v>
      </c>
      <c r="D6793" t="s">
        <v>5462</v>
      </c>
      <c r="E6793" t="s">
        <v>10</v>
      </c>
      <c r="F6793">
        <v>194.58</v>
      </c>
      <c r="G6793">
        <v>196.02</v>
      </c>
      <c r="J6793">
        <v>0</v>
      </c>
      <c r="K6793">
        <v>0</v>
      </c>
    </row>
    <row r="6794" spans="1:11">
      <c r="A6794" t="s">
        <v>22854</v>
      </c>
      <c r="B6794" t="s">
        <v>58</v>
      </c>
      <c r="C6794">
        <v>100571</v>
      </c>
      <c r="D6794" t="s">
        <v>5397</v>
      </c>
      <c r="E6794" t="s">
        <v>10</v>
      </c>
      <c r="F6794">
        <v>186.82</v>
      </c>
      <c r="G6794">
        <v>187.9</v>
      </c>
      <c r="J6794">
        <v>0</v>
      </c>
      <c r="K6794">
        <v>0</v>
      </c>
    </row>
    <row r="6795" spans="1:11">
      <c r="A6795" t="s">
        <v>22855</v>
      </c>
      <c r="B6795" t="s">
        <v>58</v>
      </c>
      <c r="C6795">
        <v>105701</v>
      </c>
      <c r="D6795" t="s">
        <v>5471</v>
      </c>
      <c r="E6795" t="s">
        <v>10</v>
      </c>
      <c r="F6795">
        <v>182.96</v>
      </c>
      <c r="G6795">
        <v>183.85</v>
      </c>
      <c r="J6795">
        <v>0</v>
      </c>
      <c r="K6795">
        <v>0</v>
      </c>
    </row>
    <row r="6796" spans="1:11">
      <c r="A6796" t="s">
        <v>22856</v>
      </c>
      <c r="B6796" t="s">
        <v>58</v>
      </c>
      <c r="C6796">
        <v>105674</v>
      </c>
      <c r="D6796" t="s">
        <v>7091</v>
      </c>
      <c r="E6796" t="s">
        <v>10</v>
      </c>
      <c r="F6796">
        <v>0</v>
      </c>
      <c r="G6796">
        <v>0</v>
      </c>
    </row>
    <row r="6797" spans="1:11">
      <c r="A6797" t="s">
        <v>22857</v>
      </c>
      <c r="B6797" t="s">
        <v>58</v>
      </c>
      <c r="C6797">
        <v>105680</v>
      </c>
      <c r="D6797" t="s">
        <v>7092</v>
      </c>
      <c r="E6797" t="s">
        <v>10</v>
      </c>
      <c r="F6797">
        <v>0</v>
      </c>
      <c r="G6797">
        <v>0</v>
      </c>
    </row>
    <row r="6798" spans="1:11">
      <c r="A6798" t="s">
        <v>22858</v>
      </c>
      <c r="B6798" t="s">
        <v>58</v>
      </c>
      <c r="C6798">
        <v>105686</v>
      </c>
      <c r="D6798" t="s">
        <v>7093</v>
      </c>
      <c r="E6798" t="s">
        <v>10</v>
      </c>
      <c r="F6798">
        <v>0</v>
      </c>
      <c r="G6798">
        <v>0</v>
      </c>
    </row>
    <row r="6799" spans="1:11">
      <c r="A6799" t="s">
        <v>22859</v>
      </c>
      <c r="B6799" t="s">
        <v>58</v>
      </c>
      <c r="C6799">
        <v>105718</v>
      </c>
      <c r="D6799" t="s">
        <v>5478</v>
      </c>
      <c r="E6799" t="s">
        <v>10</v>
      </c>
      <c r="F6799">
        <v>87.52</v>
      </c>
      <c r="G6799">
        <v>88.96</v>
      </c>
      <c r="J6799">
        <v>0</v>
      </c>
      <c r="K6799">
        <v>0</v>
      </c>
    </row>
    <row r="6800" spans="1:11">
      <c r="A6800" t="s">
        <v>22860</v>
      </c>
      <c r="B6800" t="s">
        <v>58</v>
      </c>
      <c r="C6800">
        <v>100565</v>
      </c>
      <c r="D6800" t="s">
        <v>5391</v>
      </c>
      <c r="E6800" t="s">
        <v>10</v>
      </c>
      <c r="F6800">
        <v>79.760000000000005</v>
      </c>
      <c r="G6800">
        <v>80.84</v>
      </c>
      <c r="J6800">
        <v>0</v>
      </c>
      <c r="K6800">
        <v>0</v>
      </c>
    </row>
    <row r="6801" spans="1:11">
      <c r="A6801" t="s">
        <v>22861</v>
      </c>
      <c r="B6801" t="s">
        <v>58</v>
      </c>
      <c r="C6801">
        <v>105581</v>
      </c>
      <c r="D6801" t="s">
        <v>5419</v>
      </c>
      <c r="E6801" t="s">
        <v>10</v>
      </c>
      <c r="F6801">
        <v>75.900000000000006</v>
      </c>
      <c r="G6801">
        <v>76.790000000000006</v>
      </c>
      <c r="J6801">
        <v>0</v>
      </c>
      <c r="K6801">
        <v>0</v>
      </c>
    </row>
    <row r="6802" spans="1:11">
      <c r="A6802" t="s">
        <v>22862</v>
      </c>
      <c r="B6802" t="s">
        <v>58</v>
      </c>
      <c r="C6802">
        <v>105713</v>
      </c>
      <c r="D6802" t="s">
        <v>7094</v>
      </c>
      <c r="E6802" t="s">
        <v>10</v>
      </c>
      <c r="F6802">
        <v>0</v>
      </c>
      <c r="G6802">
        <v>0</v>
      </c>
    </row>
    <row r="6803" spans="1:11">
      <c r="A6803" t="s">
        <v>22863</v>
      </c>
      <c r="B6803" t="s">
        <v>58</v>
      </c>
      <c r="C6803">
        <v>105714</v>
      </c>
      <c r="D6803" t="s">
        <v>7095</v>
      </c>
      <c r="E6803" t="s">
        <v>10</v>
      </c>
      <c r="F6803">
        <v>0</v>
      </c>
      <c r="G6803">
        <v>0</v>
      </c>
    </row>
    <row r="6804" spans="1:11">
      <c r="A6804" t="s">
        <v>22864</v>
      </c>
      <c r="B6804" t="s">
        <v>58</v>
      </c>
      <c r="C6804">
        <v>105716</v>
      </c>
      <c r="D6804" t="s">
        <v>7096</v>
      </c>
      <c r="E6804" t="s">
        <v>10</v>
      </c>
      <c r="F6804">
        <v>0</v>
      </c>
      <c r="G6804">
        <v>0</v>
      </c>
    </row>
    <row r="6805" spans="1:11">
      <c r="A6805" t="s">
        <v>22865</v>
      </c>
      <c r="B6805" t="s">
        <v>58</v>
      </c>
      <c r="C6805">
        <v>105624</v>
      </c>
      <c r="D6805" t="s">
        <v>5432</v>
      </c>
      <c r="E6805" t="s">
        <v>10</v>
      </c>
      <c r="F6805">
        <v>105.55</v>
      </c>
      <c r="G6805">
        <v>106.35</v>
      </c>
      <c r="J6805">
        <v>0</v>
      </c>
      <c r="K6805">
        <v>0</v>
      </c>
    </row>
    <row r="6806" spans="1:11">
      <c r="A6806" t="s">
        <v>22866</v>
      </c>
      <c r="B6806" t="s">
        <v>58</v>
      </c>
      <c r="C6806">
        <v>96391</v>
      </c>
      <c r="D6806" t="s">
        <v>5383</v>
      </c>
      <c r="E6806" t="s">
        <v>10</v>
      </c>
      <c r="F6806">
        <v>99.3</v>
      </c>
      <c r="G6806">
        <v>99.82</v>
      </c>
      <c r="J6806">
        <v>0</v>
      </c>
      <c r="K6806">
        <v>0</v>
      </c>
    </row>
    <row r="6807" spans="1:11">
      <c r="A6807" t="s">
        <v>22867</v>
      </c>
      <c r="B6807" t="s">
        <v>58</v>
      </c>
      <c r="C6807">
        <v>105632</v>
      </c>
      <c r="D6807" t="s">
        <v>5440</v>
      </c>
      <c r="E6807" t="s">
        <v>10</v>
      </c>
      <c r="F6807">
        <v>98.35</v>
      </c>
      <c r="G6807">
        <v>98.87</v>
      </c>
      <c r="J6807">
        <v>0</v>
      </c>
      <c r="K6807">
        <v>0</v>
      </c>
    </row>
    <row r="6808" spans="1:11">
      <c r="A6808" t="s">
        <v>22868</v>
      </c>
      <c r="B6808" t="s">
        <v>58</v>
      </c>
      <c r="C6808">
        <v>105601</v>
      </c>
      <c r="D6808" t="s">
        <v>7097</v>
      </c>
      <c r="E6808" t="s">
        <v>10</v>
      </c>
      <c r="F6808">
        <v>0</v>
      </c>
      <c r="G6808">
        <v>0</v>
      </c>
    </row>
    <row r="6809" spans="1:11">
      <c r="A6809" t="s">
        <v>22869</v>
      </c>
      <c r="B6809" t="s">
        <v>58</v>
      </c>
      <c r="C6809">
        <v>105609</v>
      </c>
      <c r="D6809" t="s">
        <v>7098</v>
      </c>
      <c r="E6809" t="s">
        <v>10</v>
      </c>
      <c r="F6809">
        <v>0</v>
      </c>
      <c r="G6809">
        <v>0</v>
      </c>
    </row>
    <row r="6810" spans="1:11">
      <c r="A6810" t="s">
        <v>22870</v>
      </c>
      <c r="B6810" t="s">
        <v>58</v>
      </c>
      <c r="C6810">
        <v>105617</v>
      </c>
      <c r="D6810" t="s">
        <v>7099</v>
      </c>
      <c r="E6810" t="s">
        <v>10</v>
      </c>
      <c r="F6810">
        <v>0</v>
      </c>
      <c r="G6810">
        <v>0</v>
      </c>
    </row>
    <row r="6811" spans="1:11">
      <c r="A6811" t="s">
        <v>22871</v>
      </c>
      <c r="B6811" t="s">
        <v>58</v>
      </c>
      <c r="C6811">
        <v>105625</v>
      </c>
      <c r="D6811" t="s">
        <v>5433</v>
      </c>
      <c r="E6811" t="s">
        <v>10</v>
      </c>
      <c r="F6811">
        <v>132.25</v>
      </c>
      <c r="G6811">
        <v>133.05000000000001</v>
      </c>
      <c r="J6811">
        <v>0</v>
      </c>
      <c r="K6811">
        <v>0</v>
      </c>
    </row>
    <row r="6812" spans="1:11">
      <c r="A6812" t="s">
        <v>22872</v>
      </c>
      <c r="B6812" t="s">
        <v>58</v>
      </c>
      <c r="C6812">
        <v>96392</v>
      </c>
      <c r="D6812" t="s">
        <v>5384</v>
      </c>
      <c r="E6812" t="s">
        <v>10</v>
      </c>
      <c r="F6812">
        <v>126</v>
      </c>
      <c r="G6812">
        <v>126.52</v>
      </c>
      <c r="J6812">
        <v>0</v>
      </c>
      <c r="K6812">
        <v>0</v>
      </c>
    </row>
    <row r="6813" spans="1:11">
      <c r="A6813" t="s">
        <v>22873</v>
      </c>
      <c r="B6813" t="s">
        <v>58</v>
      </c>
      <c r="C6813">
        <v>105633</v>
      </c>
      <c r="D6813" t="s">
        <v>5441</v>
      </c>
      <c r="E6813" t="s">
        <v>10</v>
      </c>
      <c r="F6813">
        <v>125.05</v>
      </c>
      <c r="G6813">
        <v>125.57</v>
      </c>
      <c r="J6813">
        <v>0</v>
      </c>
      <c r="K6813">
        <v>0</v>
      </c>
    </row>
    <row r="6814" spans="1:11">
      <c r="A6814" t="s">
        <v>22874</v>
      </c>
      <c r="B6814" t="s">
        <v>58</v>
      </c>
      <c r="C6814">
        <v>105602</v>
      </c>
      <c r="D6814" t="s">
        <v>7100</v>
      </c>
      <c r="E6814" t="s">
        <v>10</v>
      </c>
      <c r="F6814">
        <v>0</v>
      </c>
      <c r="G6814">
        <v>0</v>
      </c>
    </row>
    <row r="6815" spans="1:11">
      <c r="A6815" t="s">
        <v>22875</v>
      </c>
      <c r="B6815" t="s">
        <v>58</v>
      </c>
      <c r="C6815">
        <v>105610</v>
      </c>
      <c r="D6815" t="s">
        <v>7101</v>
      </c>
      <c r="E6815" t="s">
        <v>10</v>
      </c>
      <c r="F6815">
        <v>0</v>
      </c>
      <c r="G6815">
        <v>0</v>
      </c>
    </row>
    <row r="6816" spans="1:11">
      <c r="A6816" t="s">
        <v>22876</v>
      </c>
      <c r="B6816" t="s">
        <v>58</v>
      </c>
      <c r="C6816">
        <v>105618</v>
      </c>
      <c r="D6816" t="s">
        <v>7102</v>
      </c>
      <c r="E6816" t="s">
        <v>10</v>
      </c>
      <c r="F6816">
        <v>0</v>
      </c>
      <c r="G6816">
        <v>0</v>
      </c>
    </row>
    <row r="6817" spans="1:11">
      <c r="A6817" t="s">
        <v>22877</v>
      </c>
      <c r="B6817" t="s">
        <v>58</v>
      </c>
      <c r="C6817">
        <v>105571</v>
      </c>
      <c r="D6817" t="s">
        <v>5409</v>
      </c>
      <c r="E6817" t="s">
        <v>10</v>
      </c>
      <c r="F6817">
        <v>50.68</v>
      </c>
      <c r="G6817">
        <v>51.48</v>
      </c>
      <c r="J6817">
        <v>0</v>
      </c>
      <c r="K6817">
        <v>0</v>
      </c>
    </row>
    <row r="6818" spans="1:11">
      <c r="A6818" t="s">
        <v>22878</v>
      </c>
      <c r="B6818" t="s">
        <v>58</v>
      </c>
      <c r="C6818">
        <v>96389</v>
      </c>
      <c r="D6818" t="s">
        <v>5381</v>
      </c>
      <c r="E6818" t="s">
        <v>10</v>
      </c>
      <c r="F6818">
        <v>44.43</v>
      </c>
      <c r="G6818">
        <v>44.95</v>
      </c>
      <c r="J6818">
        <v>0</v>
      </c>
      <c r="K6818">
        <v>0</v>
      </c>
    </row>
    <row r="6819" spans="1:11">
      <c r="A6819" t="s">
        <v>22879</v>
      </c>
      <c r="B6819" t="s">
        <v>58</v>
      </c>
      <c r="C6819">
        <v>105575</v>
      </c>
      <c r="D6819" t="s">
        <v>5413</v>
      </c>
      <c r="E6819" t="s">
        <v>10</v>
      </c>
      <c r="F6819">
        <v>43.48</v>
      </c>
      <c r="G6819">
        <v>44</v>
      </c>
      <c r="J6819">
        <v>0</v>
      </c>
      <c r="K6819">
        <v>0</v>
      </c>
    </row>
    <row r="6820" spans="1:11">
      <c r="A6820" t="s">
        <v>22880</v>
      </c>
      <c r="B6820" t="s">
        <v>58</v>
      </c>
      <c r="C6820">
        <v>105599</v>
      </c>
      <c r="D6820" t="s">
        <v>7103</v>
      </c>
      <c r="E6820" t="s">
        <v>10</v>
      </c>
      <c r="F6820">
        <v>0</v>
      </c>
      <c r="G6820">
        <v>0</v>
      </c>
    </row>
    <row r="6821" spans="1:11">
      <c r="A6821" t="s">
        <v>22881</v>
      </c>
      <c r="B6821" t="s">
        <v>58</v>
      </c>
      <c r="C6821">
        <v>105607</v>
      </c>
      <c r="D6821" t="s">
        <v>7104</v>
      </c>
      <c r="E6821" t="s">
        <v>10</v>
      </c>
      <c r="F6821">
        <v>0</v>
      </c>
      <c r="G6821">
        <v>0</v>
      </c>
    </row>
    <row r="6822" spans="1:11">
      <c r="A6822" t="s">
        <v>22882</v>
      </c>
      <c r="B6822" t="s">
        <v>58</v>
      </c>
      <c r="C6822">
        <v>105615</v>
      </c>
      <c r="D6822" t="s">
        <v>7105</v>
      </c>
      <c r="E6822" t="s">
        <v>10</v>
      </c>
      <c r="F6822">
        <v>0</v>
      </c>
      <c r="G6822">
        <v>0</v>
      </c>
    </row>
    <row r="6823" spans="1:11">
      <c r="A6823" t="s">
        <v>22883</v>
      </c>
      <c r="B6823" t="s">
        <v>58</v>
      </c>
      <c r="C6823">
        <v>105623</v>
      </c>
      <c r="D6823" t="s">
        <v>5431</v>
      </c>
      <c r="E6823" t="s">
        <v>10</v>
      </c>
      <c r="F6823">
        <v>78.489999999999995</v>
      </c>
      <c r="G6823">
        <v>79.290000000000006</v>
      </c>
      <c r="J6823">
        <v>0</v>
      </c>
      <c r="K6823">
        <v>0</v>
      </c>
    </row>
    <row r="6824" spans="1:11">
      <c r="A6824" t="s">
        <v>22884</v>
      </c>
      <c r="B6824" t="s">
        <v>58</v>
      </c>
      <c r="C6824">
        <v>96390</v>
      </c>
      <c r="D6824" t="s">
        <v>5382</v>
      </c>
      <c r="E6824" t="s">
        <v>10</v>
      </c>
      <c r="F6824">
        <v>72.239999999999995</v>
      </c>
      <c r="G6824">
        <v>72.760000000000005</v>
      </c>
      <c r="J6824">
        <v>0</v>
      </c>
      <c r="K6824">
        <v>0</v>
      </c>
    </row>
    <row r="6825" spans="1:11">
      <c r="A6825" t="s">
        <v>22885</v>
      </c>
      <c r="B6825" t="s">
        <v>58</v>
      </c>
      <c r="C6825">
        <v>105631</v>
      </c>
      <c r="D6825" t="s">
        <v>5439</v>
      </c>
      <c r="E6825" t="s">
        <v>10</v>
      </c>
      <c r="F6825">
        <v>71.290000000000006</v>
      </c>
      <c r="G6825">
        <v>71.81</v>
      </c>
      <c r="J6825">
        <v>0</v>
      </c>
      <c r="K6825">
        <v>0</v>
      </c>
    </row>
    <row r="6826" spans="1:11">
      <c r="A6826" t="s">
        <v>22886</v>
      </c>
      <c r="B6826" t="s">
        <v>58</v>
      </c>
      <c r="C6826">
        <v>105600</v>
      </c>
      <c r="D6826" t="s">
        <v>7106</v>
      </c>
      <c r="E6826" t="s">
        <v>10</v>
      </c>
      <c r="F6826">
        <v>0</v>
      </c>
      <c r="G6826">
        <v>0</v>
      </c>
    </row>
    <row r="6827" spans="1:11">
      <c r="A6827" t="s">
        <v>22887</v>
      </c>
      <c r="B6827" t="s">
        <v>58</v>
      </c>
      <c r="C6827">
        <v>105608</v>
      </c>
      <c r="D6827" t="s">
        <v>7107</v>
      </c>
      <c r="E6827" t="s">
        <v>10</v>
      </c>
      <c r="F6827">
        <v>0</v>
      </c>
      <c r="G6827">
        <v>0</v>
      </c>
    </row>
    <row r="6828" spans="1:11">
      <c r="A6828" t="s">
        <v>22888</v>
      </c>
      <c r="B6828" t="s">
        <v>58</v>
      </c>
      <c r="C6828">
        <v>105616</v>
      </c>
      <c r="D6828" t="s">
        <v>7108</v>
      </c>
      <c r="E6828" t="s">
        <v>10</v>
      </c>
      <c r="F6828">
        <v>0</v>
      </c>
      <c r="G6828">
        <v>0</v>
      </c>
    </row>
    <row r="6829" spans="1:11">
      <c r="A6829" t="s">
        <v>22889</v>
      </c>
      <c r="B6829" t="s">
        <v>58</v>
      </c>
      <c r="C6829">
        <v>105585</v>
      </c>
      <c r="D6829" t="s">
        <v>5421</v>
      </c>
      <c r="E6829" t="s">
        <v>10</v>
      </c>
      <c r="F6829">
        <v>106.95</v>
      </c>
      <c r="G6829">
        <v>108.79</v>
      </c>
      <c r="J6829">
        <v>0</v>
      </c>
      <c r="K6829">
        <v>0</v>
      </c>
    </row>
    <row r="6830" spans="1:11">
      <c r="A6830" t="s">
        <v>22890</v>
      </c>
      <c r="B6830" t="s">
        <v>58</v>
      </c>
      <c r="C6830">
        <v>100572</v>
      </c>
      <c r="D6830" t="s">
        <v>5398</v>
      </c>
      <c r="E6830" t="s">
        <v>10</v>
      </c>
      <c r="F6830">
        <v>96.29</v>
      </c>
      <c r="G6830">
        <v>97.67</v>
      </c>
      <c r="J6830">
        <v>0</v>
      </c>
      <c r="K6830">
        <v>0</v>
      </c>
    </row>
    <row r="6831" spans="1:11">
      <c r="A6831" t="s">
        <v>22891</v>
      </c>
      <c r="B6831" t="s">
        <v>58</v>
      </c>
      <c r="C6831">
        <v>105588</v>
      </c>
      <c r="D6831" t="s">
        <v>5424</v>
      </c>
      <c r="E6831" t="s">
        <v>10</v>
      </c>
      <c r="F6831">
        <v>95.25</v>
      </c>
      <c r="G6831">
        <v>96.58</v>
      </c>
      <c r="J6831">
        <v>0</v>
      </c>
      <c r="K6831">
        <v>0</v>
      </c>
    </row>
    <row r="6832" spans="1:11">
      <c r="A6832" t="s">
        <v>22892</v>
      </c>
      <c r="B6832" t="s">
        <v>58</v>
      </c>
      <c r="C6832">
        <v>105583</v>
      </c>
      <c r="D6832" t="s">
        <v>7109</v>
      </c>
      <c r="E6832" t="s">
        <v>10</v>
      </c>
      <c r="F6832">
        <v>0</v>
      </c>
      <c r="G6832">
        <v>0</v>
      </c>
    </row>
    <row r="6833" spans="1:11">
      <c r="A6833" t="s">
        <v>22893</v>
      </c>
      <c r="B6833" t="s">
        <v>58</v>
      </c>
      <c r="C6833">
        <v>105719</v>
      </c>
      <c r="D6833" t="s">
        <v>7110</v>
      </c>
      <c r="E6833" t="s">
        <v>10</v>
      </c>
      <c r="F6833">
        <v>0</v>
      </c>
      <c r="G6833">
        <v>0</v>
      </c>
    </row>
    <row r="6834" spans="1:11">
      <c r="A6834" t="s">
        <v>22894</v>
      </c>
      <c r="B6834" t="s">
        <v>58</v>
      </c>
      <c r="C6834">
        <v>105721</v>
      </c>
      <c r="D6834" t="s">
        <v>7111</v>
      </c>
      <c r="E6834" t="s">
        <v>10</v>
      </c>
      <c r="F6834">
        <v>0</v>
      </c>
      <c r="G6834">
        <v>0</v>
      </c>
    </row>
    <row r="6835" spans="1:11">
      <c r="A6835" t="s">
        <v>22895</v>
      </c>
      <c r="B6835" t="s">
        <v>58</v>
      </c>
      <c r="C6835">
        <v>105592</v>
      </c>
      <c r="D6835" t="s">
        <v>5426</v>
      </c>
      <c r="E6835" t="s">
        <v>10</v>
      </c>
      <c r="F6835">
        <v>96.25</v>
      </c>
      <c r="G6835">
        <v>98.09</v>
      </c>
      <c r="J6835">
        <v>0</v>
      </c>
      <c r="K6835">
        <v>0</v>
      </c>
    </row>
    <row r="6836" spans="1:11">
      <c r="A6836" t="s">
        <v>22896</v>
      </c>
      <c r="B6836" t="s">
        <v>58</v>
      </c>
      <c r="C6836">
        <v>100573</v>
      </c>
      <c r="D6836" t="s">
        <v>5399</v>
      </c>
      <c r="E6836" t="s">
        <v>10</v>
      </c>
      <c r="F6836">
        <v>85.59</v>
      </c>
      <c r="G6836">
        <v>86.97</v>
      </c>
      <c r="J6836">
        <v>0</v>
      </c>
      <c r="K6836">
        <v>0</v>
      </c>
    </row>
    <row r="6837" spans="1:11">
      <c r="A6837" t="s">
        <v>22897</v>
      </c>
      <c r="B6837" t="s">
        <v>58</v>
      </c>
      <c r="C6837">
        <v>105595</v>
      </c>
      <c r="D6837" t="s">
        <v>5429</v>
      </c>
      <c r="E6837" t="s">
        <v>10</v>
      </c>
      <c r="F6837">
        <v>84.55</v>
      </c>
      <c r="G6837">
        <v>85.88</v>
      </c>
      <c r="J6837">
        <v>0</v>
      </c>
      <c r="K6837">
        <v>0</v>
      </c>
    </row>
    <row r="6838" spans="1:11">
      <c r="A6838" t="s">
        <v>22898</v>
      </c>
      <c r="B6838" t="s">
        <v>58</v>
      </c>
      <c r="C6838">
        <v>105590</v>
      </c>
      <c r="D6838" t="s">
        <v>7112</v>
      </c>
      <c r="E6838" t="s">
        <v>10</v>
      </c>
      <c r="F6838">
        <v>0</v>
      </c>
      <c r="G6838">
        <v>0</v>
      </c>
    </row>
    <row r="6839" spans="1:11">
      <c r="A6839" t="s">
        <v>22899</v>
      </c>
      <c r="B6839" t="s">
        <v>58</v>
      </c>
      <c r="C6839">
        <v>105723</v>
      </c>
      <c r="D6839" t="s">
        <v>7113</v>
      </c>
      <c r="E6839" t="s">
        <v>10</v>
      </c>
      <c r="F6839">
        <v>0</v>
      </c>
      <c r="G6839">
        <v>0</v>
      </c>
    </row>
    <row r="6840" spans="1:11">
      <c r="A6840" t="s">
        <v>22900</v>
      </c>
      <c r="B6840" t="s">
        <v>58</v>
      </c>
      <c r="C6840">
        <v>105725</v>
      </c>
      <c r="D6840" t="s">
        <v>7114</v>
      </c>
      <c r="E6840" t="s">
        <v>10</v>
      </c>
      <c r="F6840">
        <v>0</v>
      </c>
      <c r="G6840">
        <v>0</v>
      </c>
    </row>
    <row r="6841" spans="1:11">
      <c r="A6841" t="s">
        <v>22901</v>
      </c>
      <c r="B6841" t="s">
        <v>58</v>
      </c>
      <c r="C6841">
        <v>105566</v>
      </c>
      <c r="D6841" t="s">
        <v>5404</v>
      </c>
      <c r="E6841" t="s">
        <v>10</v>
      </c>
      <c r="F6841">
        <v>11.92</v>
      </c>
      <c r="G6841">
        <v>12.28</v>
      </c>
      <c r="J6841">
        <v>0</v>
      </c>
      <c r="K6841">
        <v>0</v>
      </c>
    </row>
    <row r="6842" spans="1:11">
      <c r="A6842" t="s">
        <v>22902</v>
      </c>
      <c r="B6842" t="s">
        <v>58</v>
      </c>
      <c r="C6842">
        <v>96388</v>
      </c>
      <c r="D6842" t="s">
        <v>5380</v>
      </c>
      <c r="E6842" t="s">
        <v>10</v>
      </c>
      <c r="F6842">
        <v>9.5500000000000007</v>
      </c>
      <c r="G6842">
        <v>9.82</v>
      </c>
      <c r="J6842">
        <v>0</v>
      </c>
      <c r="K6842">
        <v>0</v>
      </c>
    </row>
    <row r="6843" spans="1:11">
      <c r="A6843" t="s">
        <v>22903</v>
      </c>
      <c r="B6843" t="s">
        <v>58</v>
      </c>
      <c r="C6843">
        <v>105569</v>
      </c>
      <c r="D6843" t="s">
        <v>5407</v>
      </c>
      <c r="E6843" t="s">
        <v>10</v>
      </c>
      <c r="F6843">
        <v>7.92</v>
      </c>
      <c r="G6843">
        <v>8.14</v>
      </c>
      <c r="J6843">
        <v>0</v>
      </c>
      <c r="K6843">
        <v>0</v>
      </c>
    </row>
    <row r="6844" spans="1:11">
      <c r="A6844" t="s">
        <v>22904</v>
      </c>
      <c r="B6844" t="s">
        <v>58</v>
      </c>
      <c r="C6844">
        <v>101767</v>
      </c>
      <c r="D6844" t="s">
        <v>5402</v>
      </c>
      <c r="E6844" t="s">
        <v>10</v>
      </c>
      <c r="F6844">
        <v>32.43</v>
      </c>
      <c r="G6844">
        <v>33.82</v>
      </c>
      <c r="J6844">
        <v>0</v>
      </c>
      <c r="K6844">
        <v>0</v>
      </c>
    </row>
    <row r="6845" spans="1:11">
      <c r="A6845" t="s">
        <v>22905</v>
      </c>
      <c r="B6845" t="s">
        <v>58</v>
      </c>
      <c r="C6845">
        <v>101768</v>
      </c>
      <c r="D6845" t="s">
        <v>5403</v>
      </c>
      <c r="E6845" t="s">
        <v>10</v>
      </c>
      <c r="F6845">
        <v>27.51</v>
      </c>
      <c r="G6845">
        <v>28.52</v>
      </c>
      <c r="J6845">
        <v>0</v>
      </c>
      <c r="K6845">
        <v>0</v>
      </c>
    </row>
    <row r="6846" spans="1:11">
      <c r="A6846" t="s">
        <v>22906</v>
      </c>
      <c r="B6846" t="s">
        <v>58</v>
      </c>
      <c r="C6846">
        <v>100574</v>
      </c>
      <c r="D6846" t="s">
        <v>5400</v>
      </c>
      <c r="E6846" t="s">
        <v>10</v>
      </c>
      <c r="F6846">
        <v>1.5</v>
      </c>
      <c r="G6846">
        <v>1.55</v>
      </c>
      <c r="J6846">
        <v>0</v>
      </c>
      <c r="K6846">
        <v>0</v>
      </c>
    </row>
    <row r="6847" spans="1:11">
      <c r="A6847" t="s">
        <v>22907</v>
      </c>
      <c r="B6847" t="s">
        <v>58</v>
      </c>
      <c r="C6847">
        <v>102470</v>
      </c>
      <c r="D6847" t="s">
        <v>7115</v>
      </c>
      <c r="E6847" t="s">
        <v>9</v>
      </c>
      <c r="F6847">
        <v>0</v>
      </c>
      <c r="G6847">
        <v>0</v>
      </c>
    </row>
    <row r="6848" spans="1:11">
      <c r="A6848" t="s">
        <v>22908</v>
      </c>
      <c r="B6848" t="s">
        <v>58</v>
      </c>
      <c r="C6848">
        <v>105756</v>
      </c>
      <c r="D6848" t="s">
        <v>7116</v>
      </c>
      <c r="E6848" t="s">
        <v>9</v>
      </c>
      <c r="F6848">
        <v>0</v>
      </c>
      <c r="G6848">
        <v>0</v>
      </c>
    </row>
    <row r="6849" spans="1:11">
      <c r="A6849" t="s">
        <v>22909</v>
      </c>
      <c r="B6849" t="s">
        <v>58</v>
      </c>
      <c r="C6849">
        <v>104375</v>
      </c>
      <c r="D6849" t="s">
        <v>7117</v>
      </c>
      <c r="E6849" t="s">
        <v>9</v>
      </c>
      <c r="F6849">
        <v>0</v>
      </c>
      <c r="G6849">
        <v>0</v>
      </c>
    </row>
    <row r="6850" spans="1:11">
      <c r="A6850" t="s">
        <v>22910</v>
      </c>
      <c r="B6850" t="s">
        <v>58</v>
      </c>
      <c r="C6850">
        <v>105757</v>
      </c>
      <c r="D6850" t="s">
        <v>7118</v>
      </c>
      <c r="E6850" t="s">
        <v>9</v>
      </c>
      <c r="F6850">
        <v>0</v>
      </c>
      <c r="G6850">
        <v>0</v>
      </c>
    </row>
    <row r="6851" spans="1:11">
      <c r="A6851" t="s">
        <v>22911</v>
      </c>
      <c r="B6851" t="s">
        <v>58</v>
      </c>
      <c r="C6851">
        <v>105562</v>
      </c>
      <c r="D6851" t="s">
        <v>5191</v>
      </c>
      <c r="E6851" t="s">
        <v>10</v>
      </c>
      <c r="F6851">
        <v>8.73</v>
      </c>
      <c r="G6851">
        <v>8.9700000000000006</v>
      </c>
      <c r="J6851">
        <v>0</v>
      </c>
      <c r="K6851">
        <v>0</v>
      </c>
    </row>
    <row r="6852" spans="1:11">
      <c r="A6852" t="s">
        <v>22912</v>
      </c>
      <c r="B6852" t="s">
        <v>58</v>
      </c>
      <c r="C6852">
        <v>105563</v>
      </c>
      <c r="D6852" t="s">
        <v>5192</v>
      </c>
      <c r="E6852" t="s">
        <v>10</v>
      </c>
      <c r="F6852">
        <v>7.04</v>
      </c>
      <c r="G6852">
        <v>7.22</v>
      </c>
      <c r="J6852">
        <v>0</v>
      </c>
      <c r="K6852">
        <v>0</v>
      </c>
    </row>
    <row r="6853" spans="1:11">
      <c r="A6853" t="s">
        <v>22913</v>
      </c>
      <c r="B6853" t="s">
        <v>58</v>
      </c>
      <c r="C6853">
        <v>105565</v>
      </c>
      <c r="D6853" t="s">
        <v>5194</v>
      </c>
      <c r="E6853" t="s">
        <v>10</v>
      </c>
      <c r="F6853">
        <v>6.54</v>
      </c>
      <c r="G6853">
        <v>6.72</v>
      </c>
      <c r="J6853">
        <v>0</v>
      </c>
      <c r="K6853">
        <v>0</v>
      </c>
    </row>
    <row r="6854" spans="1:11">
      <c r="A6854" t="s">
        <v>22914</v>
      </c>
      <c r="B6854" t="s">
        <v>58</v>
      </c>
      <c r="C6854">
        <v>105557</v>
      </c>
      <c r="D6854" t="s">
        <v>5186</v>
      </c>
      <c r="E6854" t="s">
        <v>10</v>
      </c>
      <c r="F6854">
        <v>16.809999999999999</v>
      </c>
      <c r="G6854">
        <v>17.41</v>
      </c>
      <c r="J6854">
        <v>0</v>
      </c>
      <c r="K6854">
        <v>0</v>
      </c>
    </row>
    <row r="6855" spans="1:11">
      <c r="A6855" t="s">
        <v>22915</v>
      </c>
      <c r="B6855" t="s">
        <v>58</v>
      </c>
      <c r="C6855">
        <v>105558</v>
      </c>
      <c r="D6855" t="s">
        <v>5187</v>
      </c>
      <c r="E6855" t="s">
        <v>10</v>
      </c>
      <c r="F6855">
        <v>14.49</v>
      </c>
      <c r="G6855">
        <v>15</v>
      </c>
      <c r="J6855">
        <v>0</v>
      </c>
      <c r="K6855">
        <v>0</v>
      </c>
    </row>
    <row r="6856" spans="1:11">
      <c r="A6856" t="s">
        <v>22916</v>
      </c>
      <c r="B6856" t="s">
        <v>58</v>
      </c>
      <c r="C6856">
        <v>105560</v>
      </c>
      <c r="D6856" t="s">
        <v>5189</v>
      </c>
      <c r="E6856" t="s">
        <v>10</v>
      </c>
      <c r="F6856">
        <v>13.22</v>
      </c>
      <c r="G6856">
        <v>13.69</v>
      </c>
      <c r="J6856">
        <v>0</v>
      </c>
      <c r="K6856">
        <v>0</v>
      </c>
    </row>
    <row r="6857" spans="1:11">
      <c r="A6857" t="s">
        <v>22917</v>
      </c>
      <c r="B6857" t="s">
        <v>58</v>
      </c>
      <c r="C6857">
        <v>96386</v>
      </c>
      <c r="D6857" t="s">
        <v>5184</v>
      </c>
      <c r="E6857" t="s">
        <v>10</v>
      </c>
      <c r="F6857">
        <v>6.97</v>
      </c>
      <c r="G6857">
        <v>7.16</v>
      </c>
      <c r="J6857">
        <v>0</v>
      </c>
      <c r="K6857">
        <v>0</v>
      </c>
    </row>
    <row r="6858" spans="1:11">
      <c r="A6858" t="s">
        <v>22918</v>
      </c>
      <c r="B6858" t="s">
        <v>58</v>
      </c>
      <c r="C6858">
        <v>105564</v>
      </c>
      <c r="D6858" t="s">
        <v>5193</v>
      </c>
      <c r="E6858" t="s">
        <v>10</v>
      </c>
      <c r="F6858">
        <v>6.49</v>
      </c>
      <c r="G6858">
        <v>6.68</v>
      </c>
      <c r="J6858">
        <v>0</v>
      </c>
      <c r="K6858">
        <v>0</v>
      </c>
    </row>
    <row r="6859" spans="1:11">
      <c r="A6859" t="s">
        <v>22919</v>
      </c>
      <c r="B6859" t="s">
        <v>58</v>
      </c>
      <c r="C6859">
        <v>105561</v>
      </c>
      <c r="D6859" t="s">
        <v>5190</v>
      </c>
      <c r="E6859" t="s">
        <v>10</v>
      </c>
      <c r="F6859">
        <v>8.5500000000000007</v>
      </c>
      <c r="G6859">
        <v>8.8000000000000007</v>
      </c>
      <c r="J6859">
        <v>0</v>
      </c>
      <c r="K6859">
        <v>0</v>
      </c>
    </row>
    <row r="6860" spans="1:11">
      <c r="A6860" t="s">
        <v>22920</v>
      </c>
      <c r="B6860" t="s">
        <v>58</v>
      </c>
      <c r="C6860">
        <v>96385</v>
      </c>
      <c r="D6860" t="s">
        <v>5183</v>
      </c>
      <c r="E6860" t="s">
        <v>10</v>
      </c>
      <c r="F6860">
        <v>13.06</v>
      </c>
      <c r="G6860">
        <v>13.51</v>
      </c>
      <c r="J6860">
        <v>0</v>
      </c>
      <c r="K6860">
        <v>0</v>
      </c>
    </row>
    <row r="6861" spans="1:11">
      <c r="A6861" t="s">
        <v>22921</v>
      </c>
      <c r="B6861" t="s">
        <v>58</v>
      </c>
      <c r="C6861">
        <v>105556</v>
      </c>
      <c r="D6861" t="s">
        <v>5185</v>
      </c>
      <c r="E6861" t="s">
        <v>10</v>
      </c>
      <c r="F6861">
        <v>14.69</v>
      </c>
      <c r="G6861">
        <v>15.2</v>
      </c>
      <c r="J6861">
        <v>0</v>
      </c>
      <c r="K6861">
        <v>0</v>
      </c>
    </row>
    <row r="6862" spans="1:11">
      <c r="A6862" t="s">
        <v>22922</v>
      </c>
      <c r="B6862" t="s">
        <v>58</v>
      </c>
      <c r="C6862">
        <v>105559</v>
      </c>
      <c r="D6862" t="s">
        <v>5188</v>
      </c>
      <c r="E6862" t="s">
        <v>10</v>
      </c>
      <c r="F6862">
        <v>11.09</v>
      </c>
      <c r="G6862">
        <v>11.47</v>
      </c>
      <c r="J6862">
        <v>0</v>
      </c>
      <c r="K6862">
        <v>0</v>
      </c>
    </row>
    <row r="6863" spans="1:11">
      <c r="A6863" t="s">
        <v>22923</v>
      </c>
      <c r="B6863" t="s">
        <v>58</v>
      </c>
      <c r="C6863">
        <v>105733</v>
      </c>
      <c r="D6863" t="s">
        <v>5485</v>
      </c>
      <c r="E6863" t="s">
        <v>10</v>
      </c>
      <c r="F6863">
        <v>207.61</v>
      </c>
      <c r="G6863">
        <v>208.94</v>
      </c>
      <c r="J6863">
        <v>0</v>
      </c>
      <c r="K6863">
        <v>0</v>
      </c>
    </row>
    <row r="6864" spans="1:11">
      <c r="A6864" t="s">
        <v>22924</v>
      </c>
      <c r="B6864" t="s">
        <v>58</v>
      </c>
      <c r="C6864">
        <v>105734</v>
      </c>
      <c r="D6864" t="s">
        <v>5486</v>
      </c>
      <c r="E6864" t="s">
        <v>10</v>
      </c>
      <c r="F6864">
        <v>201.03</v>
      </c>
      <c r="G6864">
        <v>202.1</v>
      </c>
      <c r="J6864">
        <v>0</v>
      </c>
      <c r="K6864">
        <v>0</v>
      </c>
    </row>
    <row r="6865" spans="1:11">
      <c r="A6865" t="s">
        <v>22925</v>
      </c>
      <c r="B6865" t="s">
        <v>58</v>
      </c>
      <c r="C6865">
        <v>105736</v>
      </c>
      <c r="D6865" t="s">
        <v>5488</v>
      </c>
      <c r="E6865" t="s">
        <v>10</v>
      </c>
      <c r="F6865">
        <v>197.73</v>
      </c>
      <c r="G6865">
        <v>198.69</v>
      </c>
      <c r="J6865">
        <v>0</v>
      </c>
      <c r="K6865">
        <v>0</v>
      </c>
    </row>
    <row r="6866" spans="1:11">
      <c r="A6866" t="s">
        <v>22926</v>
      </c>
      <c r="B6866" t="s">
        <v>58</v>
      </c>
      <c r="C6866">
        <v>105728</v>
      </c>
      <c r="D6866" t="s">
        <v>5480</v>
      </c>
      <c r="E6866" t="s">
        <v>10</v>
      </c>
      <c r="F6866">
        <v>150.93</v>
      </c>
      <c r="G6866">
        <v>152.08000000000001</v>
      </c>
      <c r="J6866">
        <v>0</v>
      </c>
      <c r="K6866">
        <v>0</v>
      </c>
    </row>
    <row r="6867" spans="1:11">
      <c r="A6867" t="s">
        <v>22927</v>
      </c>
      <c r="B6867" t="s">
        <v>58</v>
      </c>
      <c r="C6867">
        <v>105729</v>
      </c>
      <c r="D6867" t="s">
        <v>5481</v>
      </c>
      <c r="E6867" t="s">
        <v>10</v>
      </c>
      <c r="F6867">
        <v>145.9</v>
      </c>
      <c r="G6867">
        <v>146.87</v>
      </c>
      <c r="J6867">
        <v>0</v>
      </c>
      <c r="K6867">
        <v>0</v>
      </c>
    </row>
    <row r="6868" spans="1:11">
      <c r="A6868" t="s">
        <v>22928</v>
      </c>
      <c r="B6868" t="s">
        <v>58</v>
      </c>
      <c r="C6868">
        <v>105731</v>
      </c>
      <c r="D6868" t="s">
        <v>5483</v>
      </c>
      <c r="E6868" t="s">
        <v>10</v>
      </c>
      <c r="F6868">
        <v>143.37</v>
      </c>
      <c r="G6868">
        <v>144.25</v>
      </c>
      <c r="J6868">
        <v>0</v>
      </c>
      <c r="K6868">
        <v>0</v>
      </c>
    </row>
    <row r="6869" spans="1:11">
      <c r="A6869" t="s">
        <v>22929</v>
      </c>
      <c r="B6869" t="s">
        <v>58</v>
      </c>
      <c r="C6869">
        <v>105738</v>
      </c>
      <c r="D6869" t="s">
        <v>5490</v>
      </c>
      <c r="E6869" t="s">
        <v>10</v>
      </c>
      <c r="F6869">
        <v>275.75</v>
      </c>
      <c r="G6869">
        <v>277.04000000000002</v>
      </c>
      <c r="J6869">
        <v>0</v>
      </c>
      <c r="K6869">
        <v>0</v>
      </c>
    </row>
    <row r="6870" spans="1:11">
      <c r="A6870" t="s">
        <v>22930</v>
      </c>
      <c r="B6870" t="s">
        <v>58</v>
      </c>
      <c r="C6870">
        <v>105739</v>
      </c>
      <c r="D6870" t="s">
        <v>5491</v>
      </c>
      <c r="E6870" t="s">
        <v>10</v>
      </c>
      <c r="F6870">
        <v>270.81</v>
      </c>
      <c r="G6870">
        <v>271.94</v>
      </c>
      <c r="J6870">
        <v>0</v>
      </c>
      <c r="K6870">
        <v>0</v>
      </c>
    </row>
    <row r="6871" spans="1:11">
      <c r="A6871" t="s">
        <v>22931</v>
      </c>
      <c r="B6871" t="s">
        <v>58</v>
      </c>
      <c r="C6871">
        <v>105741</v>
      </c>
      <c r="D6871" t="s">
        <v>5493</v>
      </c>
      <c r="E6871" t="s">
        <v>10</v>
      </c>
      <c r="F6871">
        <v>268.24</v>
      </c>
      <c r="G6871">
        <v>269.27</v>
      </c>
      <c r="J6871">
        <v>0</v>
      </c>
      <c r="K6871">
        <v>0</v>
      </c>
    </row>
    <row r="6872" spans="1:11">
      <c r="A6872" t="s">
        <v>22932</v>
      </c>
      <c r="B6872" t="s">
        <v>58</v>
      </c>
      <c r="C6872">
        <v>105750</v>
      </c>
      <c r="D6872" t="s">
        <v>5502</v>
      </c>
      <c r="E6872" t="s">
        <v>10</v>
      </c>
      <c r="F6872">
        <v>143.99</v>
      </c>
      <c r="G6872">
        <v>145.58000000000001</v>
      </c>
      <c r="J6872">
        <v>0</v>
      </c>
      <c r="K6872">
        <v>0</v>
      </c>
    </row>
    <row r="6873" spans="1:11">
      <c r="A6873" t="s">
        <v>22933</v>
      </c>
      <c r="B6873" t="s">
        <v>58</v>
      </c>
      <c r="C6873">
        <v>105751</v>
      </c>
      <c r="D6873" t="s">
        <v>5503</v>
      </c>
      <c r="E6873" t="s">
        <v>10</v>
      </c>
      <c r="F6873">
        <v>141.41999999999999</v>
      </c>
      <c r="G6873">
        <v>142.91999999999999</v>
      </c>
      <c r="J6873">
        <v>0</v>
      </c>
      <c r="K6873">
        <v>0</v>
      </c>
    </row>
    <row r="6874" spans="1:11">
      <c r="A6874" t="s">
        <v>22934</v>
      </c>
      <c r="B6874" t="s">
        <v>58</v>
      </c>
      <c r="C6874">
        <v>105753</v>
      </c>
      <c r="D6874" t="s">
        <v>5505</v>
      </c>
      <c r="E6874" t="s">
        <v>10</v>
      </c>
      <c r="F6874">
        <v>139.09</v>
      </c>
      <c r="G6874">
        <v>140.5</v>
      </c>
      <c r="J6874">
        <v>0</v>
      </c>
      <c r="K6874">
        <v>0</v>
      </c>
    </row>
    <row r="6875" spans="1:11">
      <c r="A6875" t="s">
        <v>22935</v>
      </c>
      <c r="B6875" t="s">
        <v>58</v>
      </c>
      <c r="C6875">
        <v>105755</v>
      </c>
      <c r="D6875" t="s">
        <v>5507</v>
      </c>
      <c r="E6875" t="s">
        <v>10</v>
      </c>
      <c r="F6875">
        <v>136.83000000000001</v>
      </c>
      <c r="G6875">
        <v>138.16</v>
      </c>
      <c r="J6875">
        <v>0</v>
      </c>
      <c r="K6875">
        <v>0</v>
      </c>
    </row>
    <row r="6876" spans="1:11">
      <c r="A6876" t="s">
        <v>22936</v>
      </c>
      <c r="B6876" t="s">
        <v>58</v>
      </c>
      <c r="C6876">
        <v>105743</v>
      </c>
      <c r="D6876" t="s">
        <v>5495</v>
      </c>
      <c r="E6876" t="s">
        <v>10</v>
      </c>
      <c r="F6876">
        <v>108.98</v>
      </c>
      <c r="G6876">
        <v>110.11</v>
      </c>
      <c r="J6876">
        <v>0</v>
      </c>
      <c r="K6876">
        <v>0</v>
      </c>
    </row>
    <row r="6877" spans="1:11">
      <c r="A6877" t="s">
        <v>22937</v>
      </c>
      <c r="B6877" t="s">
        <v>58</v>
      </c>
      <c r="C6877">
        <v>105744</v>
      </c>
      <c r="D6877" t="s">
        <v>5496</v>
      </c>
      <c r="E6877" t="s">
        <v>10</v>
      </c>
      <c r="F6877">
        <v>106.44</v>
      </c>
      <c r="G6877">
        <v>107.46</v>
      </c>
      <c r="J6877">
        <v>0</v>
      </c>
      <c r="K6877">
        <v>0</v>
      </c>
    </row>
    <row r="6878" spans="1:11">
      <c r="A6878" t="s">
        <v>22938</v>
      </c>
      <c r="B6878" t="s">
        <v>58</v>
      </c>
      <c r="C6878">
        <v>105746</v>
      </c>
      <c r="D6878" t="s">
        <v>5498</v>
      </c>
      <c r="E6878" t="s">
        <v>10</v>
      </c>
      <c r="F6878">
        <v>103.87</v>
      </c>
      <c r="G6878">
        <v>104.81</v>
      </c>
      <c r="J6878">
        <v>0</v>
      </c>
      <c r="K6878">
        <v>0</v>
      </c>
    </row>
    <row r="6879" spans="1:11">
      <c r="A6879" t="s">
        <v>22939</v>
      </c>
      <c r="B6879" t="s">
        <v>58</v>
      </c>
      <c r="C6879">
        <v>105748</v>
      </c>
      <c r="D6879" t="s">
        <v>5500</v>
      </c>
      <c r="E6879" t="s">
        <v>10</v>
      </c>
      <c r="F6879">
        <v>101.3</v>
      </c>
      <c r="G6879">
        <v>102.13</v>
      </c>
      <c r="J6879">
        <v>0</v>
      </c>
      <c r="K6879">
        <v>0</v>
      </c>
    </row>
    <row r="6880" spans="1:11">
      <c r="A6880" t="s">
        <v>22940</v>
      </c>
      <c r="B6880" t="s">
        <v>58</v>
      </c>
      <c r="C6880">
        <v>105660</v>
      </c>
      <c r="D6880" t="s">
        <v>5448</v>
      </c>
      <c r="E6880" t="s">
        <v>10</v>
      </c>
      <c r="F6880">
        <v>166.35</v>
      </c>
      <c r="G6880">
        <v>168.42</v>
      </c>
      <c r="J6880">
        <v>0</v>
      </c>
      <c r="K6880">
        <v>0</v>
      </c>
    </row>
    <row r="6881" spans="1:11">
      <c r="A6881" t="s">
        <v>22941</v>
      </c>
      <c r="B6881" t="s">
        <v>58</v>
      </c>
      <c r="C6881">
        <v>105663</v>
      </c>
      <c r="D6881" t="s">
        <v>5451</v>
      </c>
      <c r="E6881" t="s">
        <v>10</v>
      </c>
      <c r="F6881">
        <v>155.46</v>
      </c>
      <c r="G6881">
        <v>157.04</v>
      </c>
      <c r="J6881">
        <v>0</v>
      </c>
      <c r="K6881">
        <v>0</v>
      </c>
    </row>
    <row r="6882" spans="1:11">
      <c r="A6882" t="s">
        <v>22942</v>
      </c>
      <c r="B6882" t="s">
        <v>58</v>
      </c>
      <c r="C6882">
        <v>105669</v>
      </c>
      <c r="D6882" t="s">
        <v>5457</v>
      </c>
      <c r="E6882" t="s">
        <v>10</v>
      </c>
      <c r="F6882">
        <v>150.04</v>
      </c>
      <c r="G6882">
        <v>151.34</v>
      </c>
      <c r="J6882">
        <v>0</v>
      </c>
      <c r="K6882">
        <v>0</v>
      </c>
    </row>
    <row r="6883" spans="1:11">
      <c r="A6883" t="s">
        <v>22943</v>
      </c>
      <c r="B6883" t="s">
        <v>58</v>
      </c>
      <c r="C6883">
        <v>105642</v>
      </c>
      <c r="D6883" t="s">
        <v>7119</v>
      </c>
      <c r="E6883" t="s">
        <v>10</v>
      </c>
      <c r="F6883">
        <v>0</v>
      </c>
      <c r="G6883">
        <v>0</v>
      </c>
    </row>
    <row r="6884" spans="1:11">
      <c r="A6884" t="s">
        <v>22944</v>
      </c>
      <c r="B6884" t="s">
        <v>58</v>
      </c>
      <c r="C6884">
        <v>105648</v>
      </c>
      <c r="D6884" t="s">
        <v>7120</v>
      </c>
      <c r="E6884" t="s">
        <v>10</v>
      </c>
      <c r="F6884">
        <v>0</v>
      </c>
      <c r="G6884">
        <v>0</v>
      </c>
    </row>
    <row r="6885" spans="1:11">
      <c r="A6885" t="s">
        <v>22945</v>
      </c>
      <c r="B6885" t="s">
        <v>58</v>
      </c>
      <c r="C6885">
        <v>105654</v>
      </c>
      <c r="D6885" t="s">
        <v>7121</v>
      </c>
      <c r="E6885" t="s">
        <v>10</v>
      </c>
      <c r="F6885">
        <v>0</v>
      </c>
      <c r="G6885">
        <v>0</v>
      </c>
    </row>
    <row r="6886" spans="1:11">
      <c r="A6886" t="s">
        <v>22946</v>
      </c>
      <c r="B6886" t="s">
        <v>58</v>
      </c>
      <c r="C6886">
        <v>105661</v>
      </c>
      <c r="D6886" t="s">
        <v>5449</v>
      </c>
      <c r="E6886" t="s">
        <v>10</v>
      </c>
      <c r="F6886">
        <v>192.13</v>
      </c>
      <c r="G6886">
        <v>194.2</v>
      </c>
      <c r="J6886">
        <v>0</v>
      </c>
      <c r="K6886">
        <v>0</v>
      </c>
    </row>
    <row r="6887" spans="1:11">
      <c r="A6887" t="s">
        <v>22947</v>
      </c>
      <c r="B6887" t="s">
        <v>58</v>
      </c>
      <c r="C6887">
        <v>105664</v>
      </c>
      <c r="D6887" t="s">
        <v>5452</v>
      </c>
      <c r="E6887" t="s">
        <v>10</v>
      </c>
      <c r="F6887">
        <v>181.24</v>
      </c>
      <c r="G6887">
        <v>182.82</v>
      </c>
      <c r="J6887">
        <v>0</v>
      </c>
      <c r="K6887">
        <v>0</v>
      </c>
    </row>
    <row r="6888" spans="1:11">
      <c r="A6888" t="s">
        <v>22948</v>
      </c>
      <c r="B6888" t="s">
        <v>58</v>
      </c>
      <c r="C6888">
        <v>105670</v>
      </c>
      <c r="D6888" t="s">
        <v>5458</v>
      </c>
      <c r="E6888" t="s">
        <v>10</v>
      </c>
      <c r="F6888">
        <v>175.82</v>
      </c>
      <c r="G6888">
        <v>177.12</v>
      </c>
      <c r="J6888">
        <v>0</v>
      </c>
      <c r="K6888">
        <v>0</v>
      </c>
    </row>
    <row r="6889" spans="1:11">
      <c r="A6889" t="s">
        <v>22949</v>
      </c>
      <c r="B6889" t="s">
        <v>58</v>
      </c>
      <c r="C6889">
        <v>105643</v>
      </c>
      <c r="D6889" t="s">
        <v>7122</v>
      </c>
      <c r="E6889" t="s">
        <v>10</v>
      </c>
      <c r="F6889">
        <v>0</v>
      </c>
      <c r="G6889">
        <v>0</v>
      </c>
    </row>
    <row r="6890" spans="1:11">
      <c r="A6890" t="s">
        <v>22950</v>
      </c>
      <c r="B6890" t="s">
        <v>58</v>
      </c>
      <c r="C6890">
        <v>105649</v>
      </c>
      <c r="D6890" t="s">
        <v>7123</v>
      </c>
      <c r="E6890" t="s">
        <v>10</v>
      </c>
      <c r="F6890">
        <v>0</v>
      </c>
      <c r="G6890">
        <v>0</v>
      </c>
    </row>
    <row r="6891" spans="1:11">
      <c r="A6891" t="s">
        <v>22951</v>
      </c>
      <c r="B6891" t="s">
        <v>58</v>
      </c>
      <c r="C6891">
        <v>105655</v>
      </c>
      <c r="D6891" t="s">
        <v>7124</v>
      </c>
      <c r="E6891" t="s">
        <v>10</v>
      </c>
      <c r="F6891">
        <v>0</v>
      </c>
      <c r="G6891">
        <v>0</v>
      </c>
    </row>
    <row r="6892" spans="1:11">
      <c r="A6892" t="s">
        <v>22952</v>
      </c>
      <c r="B6892" t="s">
        <v>58</v>
      </c>
      <c r="C6892">
        <v>105662</v>
      </c>
      <c r="D6892" t="s">
        <v>5450</v>
      </c>
      <c r="E6892" t="s">
        <v>10</v>
      </c>
      <c r="F6892">
        <v>217.54</v>
      </c>
      <c r="G6892">
        <v>219.61</v>
      </c>
      <c r="J6892">
        <v>0</v>
      </c>
      <c r="K6892">
        <v>0</v>
      </c>
    </row>
    <row r="6893" spans="1:11">
      <c r="A6893" t="s">
        <v>22953</v>
      </c>
      <c r="B6893" t="s">
        <v>58</v>
      </c>
      <c r="C6893">
        <v>105665</v>
      </c>
      <c r="D6893" t="s">
        <v>5453</v>
      </c>
      <c r="E6893" t="s">
        <v>10</v>
      </c>
      <c r="F6893">
        <v>206.65</v>
      </c>
      <c r="G6893">
        <v>208.23</v>
      </c>
      <c r="J6893">
        <v>0</v>
      </c>
      <c r="K6893">
        <v>0</v>
      </c>
    </row>
    <row r="6894" spans="1:11">
      <c r="A6894" t="s">
        <v>22954</v>
      </c>
      <c r="B6894" t="s">
        <v>58</v>
      </c>
      <c r="C6894">
        <v>105671</v>
      </c>
      <c r="D6894" t="s">
        <v>5459</v>
      </c>
      <c r="E6894" t="s">
        <v>10</v>
      </c>
      <c r="F6894">
        <v>201.23</v>
      </c>
      <c r="G6894">
        <v>202.53</v>
      </c>
      <c r="J6894">
        <v>0</v>
      </c>
      <c r="K6894">
        <v>0</v>
      </c>
    </row>
    <row r="6895" spans="1:11">
      <c r="A6895" t="s">
        <v>22955</v>
      </c>
      <c r="B6895" t="s">
        <v>58</v>
      </c>
      <c r="C6895">
        <v>105644</v>
      </c>
      <c r="D6895" t="s">
        <v>7125</v>
      </c>
      <c r="E6895" t="s">
        <v>10</v>
      </c>
      <c r="F6895">
        <v>0</v>
      </c>
      <c r="G6895">
        <v>0</v>
      </c>
    </row>
    <row r="6896" spans="1:11">
      <c r="A6896" t="s">
        <v>22956</v>
      </c>
      <c r="B6896" t="s">
        <v>58</v>
      </c>
      <c r="C6896">
        <v>105650</v>
      </c>
      <c r="D6896" t="s">
        <v>7126</v>
      </c>
      <c r="E6896" t="s">
        <v>10</v>
      </c>
      <c r="F6896">
        <v>0</v>
      </c>
      <c r="G6896">
        <v>0</v>
      </c>
    </row>
    <row r="6897" spans="1:11">
      <c r="A6897" t="s">
        <v>22957</v>
      </c>
      <c r="B6897" t="s">
        <v>58</v>
      </c>
      <c r="C6897">
        <v>105656</v>
      </c>
      <c r="D6897" t="s">
        <v>7127</v>
      </c>
      <c r="E6897" t="s">
        <v>10</v>
      </c>
      <c r="F6897">
        <v>0</v>
      </c>
      <c r="G6897">
        <v>0</v>
      </c>
    </row>
    <row r="6898" spans="1:11">
      <c r="A6898" t="s">
        <v>22958</v>
      </c>
      <c r="B6898" t="s">
        <v>58</v>
      </c>
      <c r="C6898">
        <v>105577</v>
      </c>
      <c r="D6898" t="s">
        <v>5415</v>
      </c>
      <c r="E6898" t="s">
        <v>10</v>
      </c>
      <c r="F6898">
        <v>111.34</v>
      </c>
      <c r="G6898">
        <v>113.41</v>
      </c>
      <c r="J6898">
        <v>0</v>
      </c>
      <c r="K6898">
        <v>0</v>
      </c>
    </row>
    <row r="6899" spans="1:11">
      <c r="A6899" t="s">
        <v>22959</v>
      </c>
      <c r="B6899" t="s">
        <v>58</v>
      </c>
      <c r="C6899">
        <v>105578</v>
      </c>
      <c r="D6899" t="s">
        <v>5416</v>
      </c>
      <c r="E6899" t="s">
        <v>10</v>
      </c>
      <c r="F6899">
        <v>100.45</v>
      </c>
      <c r="G6899">
        <v>102.03</v>
      </c>
      <c r="J6899">
        <v>0</v>
      </c>
      <c r="K6899">
        <v>0</v>
      </c>
    </row>
    <row r="6900" spans="1:11">
      <c r="A6900" t="s">
        <v>22960</v>
      </c>
      <c r="B6900" t="s">
        <v>58</v>
      </c>
      <c r="C6900">
        <v>105712</v>
      </c>
      <c r="D6900" t="s">
        <v>5477</v>
      </c>
      <c r="E6900" t="s">
        <v>10</v>
      </c>
      <c r="F6900">
        <v>95.03</v>
      </c>
      <c r="G6900">
        <v>96.33</v>
      </c>
      <c r="J6900">
        <v>0</v>
      </c>
      <c r="K6900">
        <v>0</v>
      </c>
    </row>
    <row r="6901" spans="1:11">
      <c r="A6901" t="s">
        <v>22961</v>
      </c>
      <c r="B6901" t="s">
        <v>58</v>
      </c>
      <c r="C6901">
        <v>105637</v>
      </c>
      <c r="D6901" t="s">
        <v>7128</v>
      </c>
      <c r="E6901" t="s">
        <v>10</v>
      </c>
      <c r="F6901">
        <v>0</v>
      </c>
      <c r="G6901">
        <v>0</v>
      </c>
    </row>
    <row r="6902" spans="1:11">
      <c r="A6902" t="s">
        <v>22962</v>
      </c>
      <c r="B6902" t="s">
        <v>58</v>
      </c>
      <c r="C6902">
        <v>105707</v>
      </c>
      <c r="D6902" t="s">
        <v>7129</v>
      </c>
      <c r="E6902" t="s">
        <v>10</v>
      </c>
      <c r="F6902">
        <v>0</v>
      </c>
      <c r="G6902">
        <v>0</v>
      </c>
    </row>
    <row r="6903" spans="1:11">
      <c r="A6903" t="s">
        <v>22963</v>
      </c>
      <c r="B6903" t="s">
        <v>58</v>
      </c>
      <c r="C6903">
        <v>105709</v>
      </c>
      <c r="D6903" t="s">
        <v>7130</v>
      </c>
      <c r="E6903" t="s">
        <v>10</v>
      </c>
      <c r="F6903">
        <v>0</v>
      </c>
      <c r="G6903">
        <v>0</v>
      </c>
    </row>
    <row r="6904" spans="1:11">
      <c r="A6904" t="s">
        <v>22964</v>
      </c>
      <c r="B6904" t="s">
        <v>58</v>
      </c>
      <c r="C6904">
        <v>105693</v>
      </c>
      <c r="D6904" t="s">
        <v>5463</v>
      </c>
      <c r="E6904" t="s">
        <v>10</v>
      </c>
      <c r="F6904">
        <v>156.08000000000001</v>
      </c>
      <c r="G6904">
        <v>158.15</v>
      </c>
      <c r="J6904">
        <v>0</v>
      </c>
      <c r="K6904">
        <v>0</v>
      </c>
    </row>
    <row r="6905" spans="1:11">
      <c r="A6905" t="s">
        <v>22965</v>
      </c>
      <c r="B6905" t="s">
        <v>58</v>
      </c>
      <c r="C6905">
        <v>105696</v>
      </c>
      <c r="D6905" t="s">
        <v>5466</v>
      </c>
      <c r="E6905" t="s">
        <v>10</v>
      </c>
      <c r="F6905">
        <v>145.19</v>
      </c>
      <c r="G6905">
        <v>146.77000000000001</v>
      </c>
      <c r="J6905">
        <v>0</v>
      </c>
      <c r="K6905">
        <v>0</v>
      </c>
    </row>
    <row r="6906" spans="1:11">
      <c r="A6906" t="s">
        <v>22966</v>
      </c>
      <c r="B6906" t="s">
        <v>58</v>
      </c>
      <c r="C6906">
        <v>105702</v>
      </c>
      <c r="D6906" t="s">
        <v>5472</v>
      </c>
      <c r="E6906" t="s">
        <v>10</v>
      </c>
      <c r="F6906">
        <v>139.77000000000001</v>
      </c>
      <c r="G6906">
        <v>141.07</v>
      </c>
      <c r="J6906">
        <v>0</v>
      </c>
      <c r="K6906">
        <v>0</v>
      </c>
    </row>
    <row r="6907" spans="1:11">
      <c r="A6907" t="s">
        <v>22967</v>
      </c>
      <c r="B6907" t="s">
        <v>58</v>
      </c>
      <c r="C6907">
        <v>105675</v>
      </c>
      <c r="D6907" t="s">
        <v>7131</v>
      </c>
      <c r="E6907" t="s">
        <v>10</v>
      </c>
      <c r="F6907">
        <v>0</v>
      </c>
      <c r="G6907">
        <v>0</v>
      </c>
    </row>
    <row r="6908" spans="1:11">
      <c r="A6908" t="s">
        <v>22968</v>
      </c>
      <c r="B6908" t="s">
        <v>58</v>
      </c>
      <c r="C6908">
        <v>105681</v>
      </c>
      <c r="D6908" t="s">
        <v>7132</v>
      </c>
      <c r="E6908" t="s">
        <v>10</v>
      </c>
      <c r="F6908">
        <v>0</v>
      </c>
      <c r="G6908">
        <v>0</v>
      </c>
    </row>
    <row r="6909" spans="1:11">
      <c r="A6909" t="s">
        <v>22969</v>
      </c>
      <c r="B6909" t="s">
        <v>58</v>
      </c>
      <c r="C6909">
        <v>105687</v>
      </c>
      <c r="D6909" t="s">
        <v>7133</v>
      </c>
      <c r="E6909" t="s">
        <v>10</v>
      </c>
      <c r="F6909">
        <v>0</v>
      </c>
      <c r="G6909">
        <v>0</v>
      </c>
    </row>
    <row r="6910" spans="1:11">
      <c r="A6910" t="s">
        <v>22970</v>
      </c>
      <c r="B6910" t="s">
        <v>58</v>
      </c>
      <c r="C6910">
        <v>105694</v>
      </c>
      <c r="D6910" t="s">
        <v>5464</v>
      </c>
      <c r="E6910" t="s">
        <v>10</v>
      </c>
      <c r="F6910">
        <v>182.07</v>
      </c>
      <c r="G6910">
        <v>184.14</v>
      </c>
      <c r="J6910">
        <v>0</v>
      </c>
      <c r="K6910">
        <v>0</v>
      </c>
    </row>
    <row r="6911" spans="1:11">
      <c r="A6911" t="s">
        <v>22971</v>
      </c>
      <c r="B6911" t="s">
        <v>58</v>
      </c>
      <c r="C6911">
        <v>105697</v>
      </c>
      <c r="D6911" t="s">
        <v>5467</v>
      </c>
      <c r="E6911" t="s">
        <v>10</v>
      </c>
      <c r="F6911">
        <v>171.18</v>
      </c>
      <c r="G6911">
        <v>172.76</v>
      </c>
      <c r="J6911">
        <v>0</v>
      </c>
      <c r="K6911">
        <v>0</v>
      </c>
    </row>
    <row r="6912" spans="1:11">
      <c r="A6912" t="s">
        <v>22972</v>
      </c>
      <c r="B6912" t="s">
        <v>58</v>
      </c>
      <c r="C6912">
        <v>105703</v>
      </c>
      <c r="D6912" t="s">
        <v>5473</v>
      </c>
      <c r="E6912" t="s">
        <v>10</v>
      </c>
      <c r="F6912">
        <v>165.76</v>
      </c>
      <c r="G6912">
        <v>167.06</v>
      </c>
      <c r="J6912">
        <v>0</v>
      </c>
      <c r="K6912">
        <v>0</v>
      </c>
    </row>
    <row r="6913" spans="1:11">
      <c r="A6913" t="s">
        <v>22973</v>
      </c>
      <c r="B6913" t="s">
        <v>58</v>
      </c>
      <c r="C6913">
        <v>105676</v>
      </c>
      <c r="D6913" t="s">
        <v>7134</v>
      </c>
      <c r="E6913" t="s">
        <v>10</v>
      </c>
      <c r="F6913">
        <v>0</v>
      </c>
      <c r="G6913">
        <v>0</v>
      </c>
    </row>
    <row r="6914" spans="1:11">
      <c r="A6914" t="s">
        <v>22974</v>
      </c>
      <c r="B6914" t="s">
        <v>58</v>
      </c>
      <c r="C6914">
        <v>105682</v>
      </c>
      <c r="D6914" t="s">
        <v>7135</v>
      </c>
      <c r="E6914" t="s">
        <v>10</v>
      </c>
      <c r="F6914">
        <v>0</v>
      </c>
      <c r="G6914">
        <v>0</v>
      </c>
    </row>
    <row r="6915" spans="1:11">
      <c r="A6915" t="s">
        <v>22975</v>
      </c>
      <c r="B6915" t="s">
        <v>58</v>
      </c>
      <c r="C6915">
        <v>105688</v>
      </c>
      <c r="D6915" t="s">
        <v>7136</v>
      </c>
      <c r="E6915" t="s">
        <v>10</v>
      </c>
      <c r="F6915">
        <v>0</v>
      </c>
      <c r="G6915">
        <v>0</v>
      </c>
    </row>
    <row r="6916" spans="1:11">
      <c r="A6916" t="s">
        <v>22976</v>
      </c>
      <c r="B6916" t="s">
        <v>58</v>
      </c>
      <c r="C6916">
        <v>105695</v>
      </c>
      <c r="D6916" t="s">
        <v>5465</v>
      </c>
      <c r="E6916" t="s">
        <v>10</v>
      </c>
      <c r="F6916">
        <v>207.7</v>
      </c>
      <c r="G6916">
        <v>209.77</v>
      </c>
      <c r="J6916">
        <v>0</v>
      </c>
      <c r="K6916">
        <v>0</v>
      </c>
    </row>
    <row r="6917" spans="1:11">
      <c r="A6917" t="s">
        <v>22977</v>
      </c>
      <c r="B6917" t="s">
        <v>58</v>
      </c>
      <c r="C6917">
        <v>105698</v>
      </c>
      <c r="D6917" t="s">
        <v>5468</v>
      </c>
      <c r="E6917" t="s">
        <v>10</v>
      </c>
      <c r="F6917">
        <v>196.81</v>
      </c>
      <c r="G6917">
        <v>198.39</v>
      </c>
      <c r="J6917">
        <v>0</v>
      </c>
      <c r="K6917">
        <v>0</v>
      </c>
    </row>
    <row r="6918" spans="1:11">
      <c r="A6918" t="s">
        <v>22978</v>
      </c>
      <c r="B6918" t="s">
        <v>58</v>
      </c>
      <c r="C6918">
        <v>105704</v>
      </c>
      <c r="D6918" t="s">
        <v>5474</v>
      </c>
      <c r="E6918" t="s">
        <v>10</v>
      </c>
      <c r="F6918">
        <v>191.39</v>
      </c>
      <c r="G6918">
        <v>192.69</v>
      </c>
      <c r="J6918">
        <v>0</v>
      </c>
      <c r="K6918">
        <v>0</v>
      </c>
    </row>
    <row r="6919" spans="1:11">
      <c r="A6919" t="s">
        <v>22979</v>
      </c>
      <c r="B6919" t="s">
        <v>58</v>
      </c>
      <c r="C6919">
        <v>105677</v>
      </c>
      <c r="D6919" t="s">
        <v>7137</v>
      </c>
      <c r="E6919" t="s">
        <v>10</v>
      </c>
      <c r="F6919">
        <v>0</v>
      </c>
      <c r="G6919">
        <v>0</v>
      </c>
    </row>
    <row r="6920" spans="1:11">
      <c r="A6920" t="s">
        <v>22980</v>
      </c>
      <c r="B6920" t="s">
        <v>58</v>
      </c>
      <c r="C6920">
        <v>105683</v>
      </c>
      <c r="D6920" t="s">
        <v>7138</v>
      </c>
      <c r="E6920" t="s">
        <v>10</v>
      </c>
      <c r="F6920">
        <v>0</v>
      </c>
      <c r="G6920">
        <v>0</v>
      </c>
    </row>
    <row r="6921" spans="1:11">
      <c r="A6921" t="s">
        <v>22981</v>
      </c>
      <c r="B6921" t="s">
        <v>58</v>
      </c>
      <c r="C6921">
        <v>105689</v>
      </c>
      <c r="D6921" t="s">
        <v>7139</v>
      </c>
      <c r="E6921" t="s">
        <v>10</v>
      </c>
      <c r="F6921">
        <v>0</v>
      </c>
      <c r="G6921">
        <v>0</v>
      </c>
    </row>
    <row r="6922" spans="1:11">
      <c r="A6922" t="s">
        <v>22982</v>
      </c>
      <c r="B6922" t="s">
        <v>58</v>
      </c>
      <c r="C6922">
        <v>105579</v>
      </c>
      <c r="D6922" t="s">
        <v>5417</v>
      </c>
      <c r="E6922" t="s">
        <v>10</v>
      </c>
      <c r="F6922">
        <v>100.64</v>
      </c>
      <c r="G6922">
        <v>102.71</v>
      </c>
      <c r="J6922">
        <v>0</v>
      </c>
      <c r="K6922">
        <v>0</v>
      </c>
    </row>
    <row r="6923" spans="1:11">
      <c r="A6923" t="s">
        <v>22983</v>
      </c>
      <c r="B6923" t="s">
        <v>58</v>
      </c>
      <c r="C6923">
        <v>105580</v>
      </c>
      <c r="D6923" t="s">
        <v>5418</v>
      </c>
      <c r="E6923" t="s">
        <v>10</v>
      </c>
      <c r="F6923">
        <v>89.75</v>
      </c>
      <c r="G6923">
        <v>91.33</v>
      </c>
      <c r="J6923">
        <v>0</v>
      </c>
      <c r="K6923">
        <v>0</v>
      </c>
    </row>
    <row r="6924" spans="1:11">
      <c r="A6924" t="s">
        <v>22984</v>
      </c>
      <c r="B6924" t="s">
        <v>58</v>
      </c>
      <c r="C6924">
        <v>105582</v>
      </c>
      <c r="D6924" t="s">
        <v>5420</v>
      </c>
      <c r="E6924" t="s">
        <v>10</v>
      </c>
      <c r="F6924">
        <v>84.33</v>
      </c>
      <c r="G6924">
        <v>85.63</v>
      </c>
      <c r="J6924">
        <v>0</v>
      </c>
      <c r="K6924">
        <v>0</v>
      </c>
    </row>
    <row r="6925" spans="1:11">
      <c r="A6925" t="s">
        <v>22985</v>
      </c>
      <c r="B6925" t="s">
        <v>58</v>
      </c>
      <c r="C6925">
        <v>105638</v>
      </c>
      <c r="D6925" t="s">
        <v>7140</v>
      </c>
      <c r="E6925" t="s">
        <v>10</v>
      </c>
      <c r="F6925">
        <v>0</v>
      </c>
      <c r="G6925">
        <v>0</v>
      </c>
    </row>
    <row r="6926" spans="1:11">
      <c r="A6926" t="s">
        <v>22986</v>
      </c>
      <c r="B6926" t="s">
        <v>58</v>
      </c>
      <c r="C6926">
        <v>105715</v>
      </c>
      <c r="D6926" t="s">
        <v>7141</v>
      </c>
      <c r="E6926" t="s">
        <v>10</v>
      </c>
      <c r="F6926">
        <v>0</v>
      </c>
      <c r="G6926">
        <v>0</v>
      </c>
    </row>
    <row r="6927" spans="1:11">
      <c r="A6927" t="s">
        <v>22987</v>
      </c>
      <c r="B6927" t="s">
        <v>58</v>
      </c>
      <c r="C6927">
        <v>105717</v>
      </c>
      <c r="D6927" t="s">
        <v>7142</v>
      </c>
      <c r="E6927" t="s">
        <v>10</v>
      </c>
      <c r="F6927">
        <v>0</v>
      </c>
      <c r="G6927">
        <v>0</v>
      </c>
    </row>
    <row r="6928" spans="1:11">
      <c r="A6928" t="s">
        <v>22988</v>
      </c>
      <c r="B6928" t="s">
        <v>58</v>
      </c>
      <c r="C6928">
        <v>105626</v>
      </c>
      <c r="D6928" t="s">
        <v>5434</v>
      </c>
      <c r="E6928" t="s">
        <v>10</v>
      </c>
      <c r="F6928">
        <v>113.03</v>
      </c>
      <c r="G6928">
        <v>114.22</v>
      </c>
      <c r="J6928">
        <v>0</v>
      </c>
      <c r="K6928">
        <v>0</v>
      </c>
    </row>
    <row r="6929" spans="1:11">
      <c r="A6929" t="s">
        <v>22989</v>
      </c>
      <c r="B6929" t="s">
        <v>58</v>
      </c>
      <c r="C6929">
        <v>105629</v>
      </c>
      <c r="D6929" t="s">
        <v>5437</v>
      </c>
      <c r="E6929" t="s">
        <v>10</v>
      </c>
      <c r="F6929">
        <v>104.29</v>
      </c>
      <c r="G6929">
        <v>105.1</v>
      </c>
      <c r="J6929">
        <v>0</v>
      </c>
      <c r="K6929">
        <v>0</v>
      </c>
    </row>
    <row r="6930" spans="1:11">
      <c r="A6930" t="s">
        <v>22990</v>
      </c>
      <c r="B6930" t="s">
        <v>58</v>
      </c>
      <c r="C6930">
        <v>105635</v>
      </c>
      <c r="D6930" t="s">
        <v>5443</v>
      </c>
      <c r="E6930" t="s">
        <v>10</v>
      </c>
      <c r="F6930">
        <v>103.1</v>
      </c>
      <c r="G6930">
        <v>103.86</v>
      </c>
      <c r="J6930">
        <v>0</v>
      </c>
      <c r="K6930">
        <v>0</v>
      </c>
    </row>
    <row r="6931" spans="1:11">
      <c r="A6931" t="s">
        <v>22991</v>
      </c>
      <c r="B6931" t="s">
        <v>58</v>
      </c>
      <c r="C6931">
        <v>105605</v>
      </c>
      <c r="D6931" t="s">
        <v>7143</v>
      </c>
      <c r="E6931" t="s">
        <v>10</v>
      </c>
      <c r="F6931">
        <v>0</v>
      </c>
      <c r="G6931">
        <v>0</v>
      </c>
    </row>
    <row r="6932" spans="1:11">
      <c r="A6932" t="s">
        <v>22992</v>
      </c>
      <c r="B6932" t="s">
        <v>58</v>
      </c>
      <c r="C6932">
        <v>105613</v>
      </c>
      <c r="D6932" t="s">
        <v>7144</v>
      </c>
      <c r="E6932" t="s">
        <v>10</v>
      </c>
      <c r="F6932">
        <v>0</v>
      </c>
      <c r="G6932">
        <v>0</v>
      </c>
    </row>
    <row r="6933" spans="1:11">
      <c r="A6933" t="s">
        <v>22993</v>
      </c>
      <c r="B6933" t="s">
        <v>58</v>
      </c>
      <c r="C6933">
        <v>105621</v>
      </c>
      <c r="D6933" t="s">
        <v>7145</v>
      </c>
      <c r="E6933" t="s">
        <v>10</v>
      </c>
      <c r="F6933">
        <v>0</v>
      </c>
      <c r="G6933">
        <v>0</v>
      </c>
    </row>
    <row r="6934" spans="1:11">
      <c r="A6934" t="s">
        <v>22994</v>
      </c>
      <c r="B6934" t="s">
        <v>58</v>
      </c>
      <c r="C6934">
        <v>105627</v>
      </c>
      <c r="D6934" t="s">
        <v>5435</v>
      </c>
      <c r="E6934" t="s">
        <v>10</v>
      </c>
      <c r="F6934">
        <v>139.72999999999999</v>
      </c>
      <c r="G6934">
        <v>140.91999999999999</v>
      </c>
      <c r="J6934">
        <v>0</v>
      </c>
      <c r="K6934">
        <v>0</v>
      </c>
    </row>
    <row r="6935" spans="1:11">
      <c r="A6935" t="s">
        <v>22995</v>
      </c>
      <c r="B6935" t="s">
        <v>58</v>
      </c>
      <c r="C6935">
        <v>105630</v>
      </c>
      <c r="D6935" t="s">
        <v>5438</v>
      </c>
      <c r="E6935" t="s">
        <v>10</v>
      </c>
      <c r="F6935">
        <v>130.99</v>
      </c>
      <c r="G6935">
        <v>131.80000000000001</v>
      </c>
      <c r="J6935">
        <v>0</v>
      </c>
      <c r="K6935">
        <v>0</v>
      </c>
    </row>
    <row r="6936" spans="1:11">
      <c r="A6936" t="s">
        <v>22996</v>
      </c>
      <c r="B6936" t="s">
        <v>58</v>
      </c>
      <c r="C6936">
        <v>105636</v>
      </c>
      <c r="D6936" t="s">
        <v>5444</v>
      </c>
      <c r="E6936" t="s">
        <v>10</v>
      </c>
      <c r="F6936">
        <v>129.80000000000001</v>
      </c>
      <c r="G6936">
        <v>130.56</v>
      </c>
      <c r="J6936">
        <v>0</v>
      </c>
      <c r="K6936">
        <v>0</v>
      </c>
    </row>
    <row r="6937" spans="1:11">
      <c r="A6937" t="s">
        <v>22997</v>
      </c>
      <c r="B6937" t="s">
        <v>58</v>
      </c>
      <c r="C6937">
        <v>105606</v>
      </c>
      <c r="D6937" t="s">
        <v>7146</v>
      </c>
      <c r="E6937" t="s">
        <v>10</v>
      </c>
      <c r="F6937">
        <v>0</v>
      </c>
      <c r="G6937">
        <v>0</v>
      </c>
    </row>
    <row r="6938" spans="1:11">
      <c r="A6938" t="s">
        <v>22998</v>
      </c>
      <c r="B6938" t="s">
        <v>58</v>
      </c>
      <c r="C6938">
        <v>105614</v>
      </c>
      <c r="D6938" t="s">
        <v>7147</v>
      </c>
      <c r="E6938" t="s">
        <v>10</v>
      </c>
      <c r="F6938">
        <v>0</v>
      </c>
      <c r="G6938">
        <v>0</v>
      </c>
    </row>
    <row r="6939" spans="1:11">
      <c r="A6939" t="s">
        <v>22999</v>
      </c>
      <c r="B6939" t="s">
        <v>58</v>
      </c>
      <c r="C6939">
        <v>105622</v>
      </c>
      <c r="D6939" t="s">
        <v>7148</v>
      </c>
      <c r="E6939" t="s">
        <v>10</v>
      </c>
      <c r="F6939">
        <v>0</v>
      </c>
      <c r="G6939">
        <v>0</v>
      </c>
    </row>
    <row r="6940" spans="1:11">
      <c r="A6940" t="s">
        <v>23000</v>
      </c>
      <c r="B6940" t="s">
        <v>58</v>
      </c>
      <c r="C6940">
        <v>105572</v>
      </c>
      <c r="D6940" t="s">
        <v>5410</v>
      </c>
      <c r="E6940" t="s">
        <v>10</v>
      </c>
      <c r="F6940">
        <v>58.16</v>
      </c>
      <c r="G6940">
        <v>59.35</v>
      </c>
      <c r="J6940">
        <v>0</v>
      </c>
      <c r="K6940">
        <v>0</v>
      </c>
    </row>
    <row r="6941" spans="1:11">
      <c r="A6941" t="s">
        <v>23001</v>
      </c>
      <c r="B6941" t="s">
        <v>58</v>
      </c>
      <c r="C6941">
        <v>105574</v>
      </c>
      <c r="D6941" t="s">
        <v>5412</v>
      </c>
      <c r="E6941" t="s">
        <v>10</v>
      </c>
      <c r="F6941">
        <v>49.42</v>
      </c>
      <c r="G6941">
        <v>50.23</v>
      </c>
      <c r="J6941">
        <v>0</v>
      </c>
      <c r="K6941">
        <v>0</v>
      </c>
    </row>
    <row r="6942" spans="1:11">
      <c r="A6942" t="s">
        <v>23002</v>
      </c>
      <c r="B6942" t="s">
        <v>58</v>
      </c>
      <c r="C6942">
        <v>105576</v>
      </c>
      <c r="D6942" t="s">
        <v>5414</v>
      </c>
      <c r="E6942" t="s">
        <v>10</v>
      </c>
      <c r="F6942">
        <v>48.23</v>
      </c>
      <c r="G6942">
        <v>48.99</v>
      </c>
      <c r="J6942">
        <v>0</v>
      </c>
      <c r="K6942">
        <v>0</v>
      </c>
    </row>
    <row r="6943" spans="1:11">
      <c r="A6943" t="s">
        <v>23003</v>
      </c>
      <c r="B6943" t="s">
        <v>58</v>
      </c>
      <c r="C6943">
        <v>105603</v>
      </c>
      <c r="D6943" t="s">
        <v>7149</v>
      </c>
      <c r="E6943" t="s">
        <v>10</v>
      </c>
      <c r="F6943">
        <v>0</v>
      </c>
      <c r="G6943">
        <v>0</v>
      </c>
    </row>
    <row r="6944" spans="1:11">
      <c r="A6944" t="s">
        <v>23004</v>
      </c>
      <c r="B6944" t="s">
        <v>58</v>
      </c>
      <c r="C6944">
        <v>105611</v>
      </c>
      <c r="D6944" t="s">
        <v>7150</v>
      </c>
      <c r="E6944" t="s">
        <v>10</v>
      </c>
      <c r="F6944">
        <v>0</v>
      </c>
      <c r="G6944">
        <v>0</v>
      </c>
    </row>
    <row r="6945" spans="1:11">
      <c r="A6945" t="s">
        <v>23005</v>
      </c>
      <c r="B6945" t="s">
        <v>58</v>
      </c>
      <c r="C6945">
        <v>105619</v>
      </c>
      <c r="D6945" t="s">
        <v>7151</v>
      </c>
      <c r="E6945" t="s">
        <v>10</v>
      </c>
      <c r="F6945">
        <v>0</v>
      </c>
      <c r="G6945">
        <v>0</v>
      </c>
    </row>
    <row r="6946" spans="1:11">
      <c r="A6946" t="s">
        <v>23006</v>
      </c>
      <c r="B6946" t="s">
        <v>58</v>
      </c>
      <c r="C6946">
        <v>105573</v>
      </c>
      <c r="D6946" t="s">
        <v>5411</v>
      </c>
      <c r="E6946" t="s">
        <v>10</v>
      </c>
      <c r="F6946">
        <v>85.97</v>
      </c>
      <c r="G6946">
        <v>87.16</v>
      </c>
      <c r="J6946">
        <v>0</v>
      </c>
      <c r="K6946">
        <v>0</v>
      </c>
    </row>
    <row r="6947" spans="1:11">
      <c r="A6947" t="s">
        <v>23007</v>
      </c>
      <c r="B6947" t="s">
        <v>58</v>
      </c>
      <c r="C6947">
        <v>105628</v>
      </c>
      <c r="D6947" t="s">
        <v>5436</v>
      </c>
      <c r="E6947" t="s">
        <v>10</v>
      </c>
      <c r="F6947">
        <v>77.23</v>
      </c>
      <c r="G6947">
        <v>78.040000000000006</v>
      </c>
      <c r="J6947">
        <v>0</v>
      </c>
      <c r="K6947">
        <v>0</v>
      </c>
    </row>
    <row r="6948" spans="1:11">
      <c r="A6948" t="s">
        <v>23008</v>
      </c>
      <c r="B6948" t="s">
        <v>58</v>
      </c>
      <c r="C6948">
        <v>105634</v>
      </c>
      <c r="D6948" t="s">
        <v>5442</v>
      </c>
      <c r="E6948" t="s">
        <v>10</v>
      </c>
      <c r="F6948">
        <v>76.040000000000006</v>
      </c>
      <c r="G6948">
        <v>76.8</v>
      </c>
      <c r="J6948">
        <v>0</v>
      </c>
      <c r="K6948">
        <v>0</v>
      </c>
    </row>
    <row r="6949" spans="1:11">
      <c r="A6949" t="s">
        <v>23009</v>
      </c>
      <c r="B6949" t="s">
        <v>58</v>
      </c>
      <c r="C6949">
        <v>105604</v>
      </c>
      <c r="D6949" t="s">
        <v>7152</v>
      </c>
      <c r="E6949" t="s">
        <v>10</v>
      </c>
      <c r="F6949">
        <v>0</v>
      </c>
      <c r="G6949">
        <v>0</v>
      </c>
    </row>
    <row r="6950" spans="1:11">
      <c r="A6950" t="s">
        <v>23010</v>
      </c>
      <c r="B6950" t="s">
        <v>58</v>
      </c>
      <c r="C6950">
        <v>105612</v>
      </c>
      <c r="D6950" t="s">
        <v>7153</v>
      </c>
      <c r="E6950" t="s">
        <v>10</v>
      </c>
      <c r="F6950">
        <v>0</v>
      </c>
      <c r="G6950">
        <v>0</v>
      </c>
    </row>
    <row r="6951" spans="1:11">
      <c r="A6951" t="s">
        <v>23011</v>
      </c>
      <c r="B6951" t="s">
        <v>58</v>
      </c>
      <c r="C6951">
        <v>105620</v>
      </c>
      <c r="D6951" t="s">
        <v>7154</v>
      </c>
      <c r="E6951" t="s">
        <v>10</v>
      </c>
      <c r="F6951">
        <v>0</v>
      </c>
      <c r="G6951">
        <v>0</v>
      </c>
    </row>
    <row r="6952" spans="1:11">
      <c r="A6952" t="s">
        <v>23012</v>
      </c>
      <c r="B6952" t="s">
        <v>58</v>
      </c>
      <c r="C6952">
        <v>105586</v>
      </c>
      <c r="D6952" t="s">
        <v>5422</v>
      </c>
      <c r="E6952" t="s">
        <v>10</v>
      </c>
      <c r="F6952">
        <v>123.87</v>
      </c>
      <c r="G6952">
        <v>126.52</v>
      </c>
      <c r="J6952">
        <v>0</v>
      </c>
      <c r="K6952">
        <v>0</v>
      </c>
    </row>
    <row r="6953" spans="1:11">
      <c r="A6953" t="s">
        <v>23013</v>
      </c>
      <c r="B6953" t="s">
        <v>58</v>
      </c>
      <c r="C6953">
        <v>105587</v>
      </c>
      <c r="D6953" t="s">
        <v>5423</v>
      </c>
      <c r="E6953" t="s">
        <v>10</v>
      </c>
      <c r="F6953">
        <v>108.81</v>
      </c>
      <c r="G6953">
        <v>110.81</v>
      </c>
      <c r="J6953">
        <v>0</v>
      </c>
      <c r="K6953">
        <v>0</v>
      </c>
    </row>
    <row r="6954" spans="1:11">
      <c r="A6954" t="s">
        <v>23014</v>
      </c>
      <c r="B6954" t="s">
        <v>58</v>
      </c>
      <c r="C6954">
        <v>105589</v>
      </c>
      <c r="D6954" t="s">
        <v>5425</v>
      </c>
      <c r="E6954" t="s">
        <v>10</v>
      </c>
      <c r="F6954">
        <v>107.47</v>
      </c>
      <c r="G6954">
        <v>109.39</v>
      </c>
      <c r="J6954">
        <v>0</v>
      </c>
      <c r="K6954">
        <v>0</v>
      </c>
    </row>
    <row r="6955" spans="1:11">
      <c r="A6955" t="s">
        <v>23015</v>
      </c>
      <c r="B6955" t="s">
        <v>58</v>
      </c>
      <c r="C6955">
        <v>105584</v>
      </c>
      <c r="D6955" t="s">
        <v>7155</v>
      </c>
      <c r="E6955" t="s">
        <v>10</v>
      </c>
      <c r="F6955">
        <v>0</v>
      </c>
      <c r="G6955">
        <v>0</v>
      </c>
    </row>
    <row r="6956" spans="1:11">
      <c r="A6956" t="s">
        <v>23016</v>
      </c>
      <c r="B6956" t="s">
        <v>58</v>
      </c>
      <c r="C6956">
        <v>105720</v>
      </c>
      <c r="D6956" t="s">
        <v>7156</v>
      </c>
      <c r="E6956" t="s">
        <v>10</v>
      </c>
      <c r="F6956">
        <v>0</v>
      </c>
      <c r="G6956">
        <v>0</v>
      </c>
    </row>
    <row r="6957" spans="1:11">
      <c r="A6957" t="s">
        <v>23017</v>
      </c>
      <c r="B6957" t="s">
        <v>58</v>
      </c>
      <c r="C6957">
        <v>105722</v>
      </c>
      <c r="D6957" t="s">
        <v>7157</v>
      </c>
      <c r="E6957" t="s">
        <v>10</v>
      </c>
      <c r="F6957">
        <v>0</v>
      </c>
      <c r="G6957">
        <v>0</v>
      </c>
    </row>
    <row r="6958" spans="1:11">
      <c r="A6958" t="s">
        <v>23018</v>
      </c>
      <c r="B6958" t="s">
        <v>58</v>
      </c>
      <c r="C6958">
        <v>105593</v>
      </c>
      <c r="D6958" t="s">
        <v>5427</v>
      </c>
      <c r="E6958" t="s">
        <v>10</v>
      </c>
      <c r="F6958">
        <v>113.17</v>
      </c>
      <c r="G6958">
        <v>115.82</v>
      </c>
      <c r="J6958">
        <v>0</v>
      </c>
      <c r="K6958">
        <v>0</v>
      </c>
    </row>
    <row r="6959" spans="1:11">
      <c r="A6959" t="s">
        <v>23019</v>
      </c>
      <c r="B6959" t="s">
        <v>58</v>
      </c>
      <c r="C6959">
        <v>105594</v>
      </c>
      <c r="D6959" t="s">
        <v>5428</v>
      </c>
      <c r="E6959" t="s">
        <v>10</v>
      </c>
      <c r="F6959">
        <v>98.11</v>
      </c>
      <c r="G6959">
        <v>100.11</v>
      </c>
      <c r="J6959">
        <v>0</v>
      </c>
      <c r="K6959">
        <v>0</v>
      </c>
    </row>
    <row r="6960" spans="1:11">
      <c r="A6960" t="s">
        <v>23020</v>
      </c>
      <c r="B6960" t="s">
        <v>58</v>
      </c>
      <c r="C6960">
        <v>105596</v>
      </c>
      <c r="D6960" t="s">
        <v>5430</v>
      </c>
      <c r="E6960" t="s">
        <v>10</v>
      </c>
      <c r="F6960">
        <v>96.77</v>
      </c>
      <c r="G6960">
        <v>98.69</v>
      </c>
      <c r="J6960">
        <v>0</v>
      </c>
      <c r="K6960">
        <v>0</v>
      </c>
    </row>
    <row r="6961" spans="1:11">
      <c r="A6961" t="s">
        <v>23021</v>
      </c>
      <c r="B6961" t="s">
        <v>58</v>
      </c>
      <c r="C6961">
        <v>105591</v>
      </c>
      <c r="D6961" t="s">
        <v>7158</v>
      </c>
      <c r="E6961" t="s">
        <v>10</v>
      </c>
      <c r="F6961">
        <v>0</v>
      </c>
      <c r="G6961">
        <v>0</v>
      </c>
    </row>
    <row r="6962" spans="1:11">
      <c r="A6962" t="s">
        <v>23022</v>
      </c>
      <c r="B6962" t="s">
        <v>58</v>
      </c>
      <c r="C6962">
        <v>105724</v>
      </c>
      <c r="D6962" t="s">
        <v>7159</v>
      </c>
      <c r="E6962" t="s">
        <v>10</v>
      </c>
      <c r="F6962">
        <v>0</v>
      </c>
      <c r="G6962">
        <v>0</v>
      </c>
    </row>
    <row r="6963" spans="1:11">
      <c r="A6963" t="s">
        <v>23023</v>
      </c>
      <c r="B6963" t="s">
        <v>58</v>
      </c>
      <c r="C6963">
        <v>105726</v>
      </c>
      <c r="D6963" t="s">
        <v>7160</v>
      </c>
      <c r="E6963" t="s">
        <v>10</v>
      </c>
      <c r="F6963">
        <v>0</v>
      </c>
      <c r="G6963">
        <v>0</v>
      </c>
    </row>
    <row r="6964" spans="1:11">
      <c r="A6964" t="s">
        <v>23024</v>
      </c>
      <c r="B6964" t="s">
        <v>58</v>
      </c>
      <c r="C6964">
        <v>105567</v>
      </c>
      <c r="D6964" t="s">
        <v>5405</v>
      </c>
      <c r="E6964" t="s">
        <v>10</v>
      </c>
      <c r="F6964">
        <v>15.87</v>
      </c>
      <c r="G6964">
        <v>16.39</v>
      </c>
      <c r="J6964">
        <v>0</v>
      </c>
      <c r="K6964">
        <v>0</v>
      </c>
    </row>
    <row r="6965" spans="1:11">
      <c r="A6965" t="s">
        <v>23025</v>
      </c>
      <c r="B6965" t="s">
        <v>58</v>
      </c>
      <c r="C6965">
        <v>105568</v>
      </c>
      <c r="D6965" t="s">
        <v>5406</v>
      </c>
      <c r="E6965" t="s">
        <v>10</v>
      </c>
      <c r="F6965">
        <v>12.62</v>
      </c>
      <c r="G6965">
        <v>13.03</v>
      </c>
      <c r="J6965">
        <v>0</v>
      </c>
      <c r="K6965">
        <v>0</v>
      </c>
    </row>
    <row r="6966" spans="1:11">
      <c r="A6966" t="s">
        <v>23026</v>
      </c>
      <c r="B6966" t="s">
        <v>58</v>
      </c>
      <c r="C6966">
        <v>105570</v>
      </c>
      <c r="D6966" t="s">
        <v>5408</v>
      </c>
      <c r="E6966" t="s">
        <v>10</v>
      </c>
      <c r="F6966">
        <v>10.44</v>
      </c>
      <c r="G6966">
        <v>10.76</v>
      </c>
      <c r="J6966">
        <v>0</v>
      </c>
      <c r="K6966">
        <v>0</v>
      </c>
    </row>
    <row r="6967" spans="1:11">
      <c r="A6967" t="s">
        <v>23027</v>
      </c>
      <c r="B6967" t="s">
        <v>58</v>
      </c>
      <c r="C6967">
        <v>100575</v>
      </c>
      <c r="D6967" t="s">
        <v>5401</v>
      </c>
      <c r="E6967" t="s">
        <v>9</v>
      </c>
      <c r="F6967">
        <v>0.62</v>
      </c>
      <c r="G6967">
        <v>0.67</v>
      </c>
      <c r="J6967">
        <v>0</v>
      </c>
      <c r="K6967">
        <v>0</v>
      </c>
    </row>
    <row r="6968" spans="1:11">
      <c r="A6968" t="s">
        <v>23028</v>
      </c>
      <c r="B6968" t="s">
        <v>58</v>
      </c>
      <c r="C6968">
        <v>100577</v>
      </c>
      <c r="D6968" t="s">
        <v>5377</v>
      </c>
      <c r="E6968" t="s">
        <v>9</v>
      </c>
      <c r="F6968">
        <v>1.52</v>
      </c>
      <c r="G6968">
        <v>1.57</v>
      </c>
      <c r="J6968">
        <v>0</v>
      </c>
      <c r="K6968">
        <v>0</v>
      </c>
    </row>
    <row r="6969" spans="1:11">
      <c r="A6969" t="s">
        <v>23029</v>
      </c>
      <c r="B6969" t="s">
        <v>58</v>
      </c>
      <c r="C6969">
        <v>105598</v>
      </c>
      <c r="D6969" t="s">
        <v>5379</v>
      </c>
      <c r="E6969" t="s">
        <v>9</v>
      </c>
      <c r="F6969">
        <v>2.04</v>
      </c>
      <c r="G6969">
        <v>2.1</v>
      </c>
      <c r="J6969">
        <v>0</v>
      </c>
      <c r="K6969">
        <v>0</v>
      </c>
    </row>
    <row r="6970" spans="1:11">
      <c r="A6970" t="s">
        <v>23030</v>
      </c>
      <c r="B6970" t="s">
        <v>58</v>
      </c>
      <c r="C6970">
        <v>100576</v>
      </c>
      <c r="D6970" t="s">
        <v>5376</v>
      </c>
      <c r="E6970" t="s">
        <v>9</v>
      </c>
      <c r="F6970">
        <v>3.01</v>
      </c>
      <c r="G6970">
        <v>3.12</v>
      </c>
      <c r="J6970">
        <v>0</v>
      </c>
      <c r="K6970">
        <v>0</v>
      </c>
    </row>
    <row r="6971" spans="1:11">
      <c r="A6971" t="s">
        <v>23031</v>
      </c>
      <c r="B6971" t="s">
        <v>58</v>
      </c>
      <c r="C6971">
        <v>105597</v>
      </c>
      <c r="D6971" t="s">
        <v>5378</v>
      </c>
      <c r="E6971" t="s">
        <v>9</v>
      </c>
      <c r="F6971">
        <v>4.1399999999999997</v>
      </c>
      <c r="G6971">
        <v>4.29</v>
      </c>
      <c r="J6971">
        <v>0</v>
      </c>
      <c r="K6971">
        <v>0</v>
      </c>
    </row>
    <row r="6972" spans="1:11">
      <c r="A6972" t="s">
        <v>23032</v>
      </c>
      <c r="B6972" t="s">
        <v>58</v>
      </c>
      <c r="C6972">
        <v>102730</v>
      </c>
      <c r="D6972" t="s">
        <v>1910</v>
      </c>
      <c r="E6972" t="s">
        <v>11</v>
      </c>
      <c r="F6972">
        <v>11.26</v>
      </c>
      <c r="G6972">
        <v>11.51</v>
      </c>
      <c r="J6972">
        <v>0</v>
      </c>
      <c r="K6972">
        <v>0</v>
      </c>
    </row>
    <row r="6973" spans="1:11">
      <c r="A6973" t="s">
        <v>23033</v>
      </c>
      <c r="B6973" t="s">
        <v>58</v>
      </c>
      <c r="C6973">
        <v>102731</v>
      </c>
      <c r="D6973" t="s">
        <v>1911</v>
      </c>
      <c r="E6973" t="s">
        <v>11</v>
      </c>
      <c r="F6973">
        <v>9.36</v>
      </c>
      <c r="G6973">
        <v>9.52</v>
      </c>
      <c r="J6973">
        <v>0</v>
      </c>
      <c r="K6973">
        <v>0</v>
      </c>
    </row>
    <row r="6974" spans="1:11">
      <c r="A6974" t="s">
        <v>23034</v>
      </c>
      <c r="B6974" t="s">
        <v>58</v>
      </c>
      <c r="C6974">
        <v>102732</v>
      </c>
      <c r="D6974" t="s">
        <v>1912</v>
      </c>
      <c r="E6974" t="s">
        <v>11</v>
      </c>
      <c r="F6974">
        <v>8.6300000000000008</v>
      </c>
      <c r="G6974">
        <v>8.73</v>
      </c>
      <c r="J6974">
        <v>0</v>
      </c>
      <c r="K6974">
        <v>0</v>
      </c>
    </row>
    <row r="6975" spans="1:11">
      <c r="A6975" t="s">
        <v>23035</v>
      </c>
      <c r="B6975" t="s">
        <v>58</v>
      </c>
      <c r="C6975">
        <v>102733</v>
      </c>
      <c r="D6975" t="s">
        <v>1913</v>
      </c>
      <c r="E6975" t="s">
        <v>11</v>
      </c>
      <c r="F6975">
        <v>9.39</v>
      </c>
      <c r="G6975">
        <v>9.4600000000000009</v>
      </c>
      <c r="J6975">
        <v>0</v>
      </c>
      <c r="K6975">
        <v>0</v>
      </c>
    </row>
    <row r="6976" spans="1:11">
      <c r="A6976" t="s">
        <v>23036</v>
      </c>
      <c r="B6976" t="s">
        <v>58</v>
      </c>
      <c r="C6976">
        <v>102728</v>
      </c>
      <c r="D6976" t="s">
        <v>1908</v>
      </c>
      <c r="E6976" t="s">
        <v>11</v>
      </c>
      <c r="F6976">
        <v>14.32</v>
      </c>
      <c r="G6976">
        <v>14.81</v>
      </c>
      <c r="J6976">
        <v>0</v>
      </c>
      <c r="K6976">
        <v>0</v>
      </c>
    </row>
    <row r="6977" spans="1:11">
      <c r="A6977" t="s">
        <v>23037</v>
      </c>
      <c r="B6977" t="s">
        <v>58</v>
      </c>
      <c r="C6977">
        <v>102729</v>
      </c>
      <c r="D6977" t="s">
        <v>1909</v>
      </c>
      <c r="E6977" t="s">
        <v>11</v>
      </c>
      <c r="F6977">
        <v>12.89</v>
      </c>
      <c r="G6977">
        <v>13.24</v>
      </c>
      <c r="J6977">
        <v>0</v>
      </c>
      <c r="K6977">
        <v>0</v>
      </c>
    </row>
    <row r="6978" spans="1:11">
      <c r="A6978" t="s">
        <v>23038</v>
      </c>
      <c r="B6978" t="s">
        <v>58</v>
      </c>
      <c r="C6978">
        <v>102734</v>
      </c>
      <c r="D6978" t="s">
        <v>1914</v>
      </c>
      <c r="E6978" t="s">
        <v>11</v>
      </c>
      <c r="F6978">
        <v>13.15</v>
      </c>
      <c r="G6978">
        <v>13.52</v>
      </c>
      <c r="J6978">
        <v>0</v>
      </c>
      <c r="K6978">
        <v>0</v>
      </c>
    </row>
    <row r="6979" spans="1:11">
      <c r="A6979" t="s">
        <v>23039</v>
      </c>
      <c r="B6979" t="s">
        <v>58</v>
      </c>
      <c r="C6979">
        <v>102735</v>
      </c>
      <c r="D6979" t="s">
        <v>1915</v>
      </c>
      <c r="E6979" t="s">
        <v>11</v>
      </c>
      <c r="F6979">
        <v>11.89</v>
      </c>
      <c r="G6979">
        <v>12.14</v>
      </c>
      <c r="J6979">
        <v>0</v>
      </c>
      <c r="K6979">
        <v>0</v>
      </c>
    </row>
    <row r="6980" spans="1:11">
      <c r="A6980" t="s">
        <v>23040</v>
      </c>
      <c r="B6980" t="s">
        <v>58</v>
      </c>
      <c r="C6980">
        <v>102765</v>
      </c>
      <c r="D6980" t="s">
        <v>1945</v>
      </c>
      <c r="E6980" t="s">
        <v>32</v>
      </c>
      <c r="F6980">
        <v>15484.79</v>
      </c>
      <c r="G6980">
        <v>15957.86</v>
      </c>
      <c r="J6980">
        <v>0</v>
      </c>
      <c r="K6980">
        <v>0</v>
      </c>
    </row>
    <row r="6981" spans="1:11">
      <c r="A6981" t="s">
        <v>23041</v>
      </c>
      <c r="B6981" t="s">
        <v>58</v>
      </c>
      <c r="C6981">
        <v>102795</v>
      </c>
      <c r="D6981" t="s">
        <v>1975</v>
      </c>
      <c r="E6981" t="s">
        <v>32</v>
      </c>
      <c r="F6981">
        <v>31826.83</v>
      </c>
      <c r="G6981">
        <v>32643.84</v>
      </c>
      <c r="J6981">
        <v>0</v>
      </c>
      <c r="K6981">
        <v>0</v>
      </c>
    </row>
    <row r="6982" spans="1:11">
      <c r="A6982" t="s">
        <v>23042</v>
      </c>
      <c r="B6982" t="s">
        <v>58</v>
      </c>
      <c r="C6982">
        <v>102766</v>
      </c>
      <c r="D6982" t="s">
        <v>1946</v>
      </c>
      <c r="E6982" t="s">
        <v>32</v>
      </c>
      <c r="F6982">
        <v>23176.880000000001</v>
      </c>
      <c r="G6982">
        <v>23840.560000000001</v>
      </c>
      <c r="J6982">
        <v>0</v>
      </c>
      <c r="K6982">
        <v>0</v>
      </c>
    </row>
    <row r="6983" spans="1:11">
      <c r="A6983" t="s">
        <v>23043</v>
      </c>
      <c r="B6983" t="s">
        <v>58</v>
      </c>
      <c r="C6983">
        <v>102796</v>
      </c>
      <c r="D6983" t="s">
        <v>1976</v>
      </c>
      <c r="E6983" t="s">
        <v>32</v>
      </c>
      <c r="F6983">
        <v>51062</v>
      </c>
      <c r="G6983">
        <v>52303.6</v>
      </c>
      <c r="J6983">
        <v>0</v>
      </c>
      <c r="K6983">
        <v>0</v>
      </c>
    </row>
    <row r="6984" spans="1:11">
      <c r="A6984" t="s">
        <v>23044</v>
      </c>
      <c r="B6984" t="s">
        <v>58</v>
      </c>
      <c r="C6984">
        <v>102767</v>
      </c>
      <c r="D6984" t="s">
        <v>1947</v>
      </c>
      <c r="E6984" t="s">
        <v>32</v>
      </c>
      <c r="F6984">
        <v>32309.08</v>
      </c>
      <c r="G6984">
        <v>33208.050000000003</v>
      </c>
      <c r="J6984">
        <v>0</v>
      </c>
      <c r="K6984">
        <v>0</v>
      </c>
    </row>
    <row r="6985" spans="1:11">
      <c r="A6985" t="s">
        <v>23045</v>
      </c>
      <c r="B6985" t="s">
        <v>58</v>
      </c>
      <c r="C6985">
        <v>102797</v>
      </c>
      <c r="D6985" t="s">
        <v>1977</v>
      </c>
      <c r="E6985" t="s">
        <v>32</v>
      </c>
      <c r="F6985">
        <v>72302.5</v>
      </c>
      <c r="G6985">
        <v>74020.800000000003</v>
      </c>
      <c r="J6985">
        <v>0</v>
      </c>
      <c r="K6985">
        <v>0</v>
      </c>
    </row>
    <row r="6986" spans="1:11">
      <c r="A6986" t="s">
        <v>23046</v>
      </c>
      <c r="B6986" t="s">
        <v>58</v>
      </c>
      <c r="C6986">
        <v>102768</v>
      </c>
      <c r="D6986" t="s">
        <v>1948</v>
      </c>
      <c r="E6986" t="s">
        <v>32</v>
      </c>
      <c r="F6986">
        <v>44851.81</v>
      </c>
      <c r="G6986">
        <v>46016.12</v>
      </c>
      <c r="J6986">
        <v>0</v>
      </c>
      <c r="K6986">
        <v>0</v>
      </c>
    </row>
    <row r="6987" spans="1:11">
      <c r="A6987" t="s">
        <v>23047</v>
      </c>
      <c r="B6987" t="s">
        <v>58</v>
      </c>
      <c r="C6987">
        <v>102798</v>
      </c>
      <c r="D6987" t="s">
        <v>1978</v>
      </c>
      <c r="E6987" t="s">
        <v>32</v>
      </c>
      <c r="F6987">
        <v>88317.03</v>
      </c>
      <c r="G6987">
        <v>90386.96</v>
      </c>
      <c r="J6987">
        <v>0</v>
      </c>
      <c r="K6987">
        <v>0</v>
      </c>
    </row>
    <row r="6988" spans="1:11">
      <c r="A6988" t="s">
        <v>23048</v>
      </c>
      <c r="B6988" t="s">
        <v>58</v>
      </c>
      <c r="C6988">
        <v>102744</v>
      </c>
      <c r="D6988" t="s">
        <v>1924</v>
      </c>
      <c r="E6988" t="s">
        <v>32</v>
      </c>
      <c r="F6988">
        <v>6459.92</v>
      </c>
      <c r="G6988">
        <v>6643.23</v>
      </c>
      <c r="J6988">
        <v>0</v>
      </c>
      <c r="K6988">
        <v>0</v>
      </c>
    </row>
    <row r="6989" spans="1:11">
      <c r="A6989" t="s">
        <v>23049</v>
      </c>
      <c r="B6989" t="s">
        <v>58</v>
      </c>
      <c r="C6989">
        <v>102755</v>
      </c>
      <c r="D6989" t="s">
        <v>1935</v>
      </c>
      <c r="E6989" t="s">
        <v>32</v>
      </c>
      <c r="F6989">
        <v>9959.7199999999993</v>
      </c>
      <c r="G6989">
        <v>10225.780000000001</v>
      </c>
      <c r="J6989">
        <v>0</v>
      </c>
      <c r="K6989">
        <v>0</v>
      </c>
    </row>
    <row r="6990" spans="1:11">
      <c r="A6990" t="s">
        <v>23050</v>
      </c>
      <c r="B6990" t="s">
        <v>58</v>
      </c>
      <c r="C6990">
        <v>102782</v>
      </c>
      <c r="D6990" t="s">
        <v>1962</v>
      </c>
      <c r="E6990" t="s">
        <v>32</v>
      </c>
      <c r="F6990">
        <v>15538.47</v>
      </c>
      <c r="G6990">
        <v>15944.72</v>
      </c>
      <c r="J6990">
        <v>0</v>
      </c>
      <c r="K6990">
        <v>0</v>
      </c>
    </row>
    <row r="6991" spans="1:11">
      <c r="A6991" t="s">
        <v>23051</v>
      </c>
      <c r="B6991" t="s">
        <v>58</v>
      </c>
      <c r="C6991">
        <v>102745</v>
      </c>
      <c r="D6991" t="s">
        <v>1925</v>
      </c>
      <c r="E6991" t="s">
        <v>32</v>
      </c>
      <c r="F6991">
        <v>9059.18</v>
      </c>
      <c r="G6991">
        <v>9310.7199999999993</v>
      </c>
      <c r="J6991">
        <v>0</v>
      </c>
      <c r="K6991">
        <v>0</v>
      </c>
    </row>
    <row r="6992" spans="1:11">
      <c r="A6992" t="s">
        <v>23052</v>
      </c>
      <c r="B6992" t="s">
        <v>58</v>
      </c>
      <c r="C6992">
        <v>102756</v>
      </c>
      <c r="D6992" t="s">
        <v>1936</v>
      </c>
      <c r="E6992" t="s">
        <v>32</v>
      </c>
      <c r="F6992">
        <v>14751.51</v>
      </c>
      <c r="G6992">
        <v>15134.46</v>
      </c>
      <c r="J6992">
        <v>0</v>
      </c>
      <c r="K6992">
        <v>0</v>
      </c>
    </row>
    <row r="6993" spans="1:11">
      <c r="A6993" t="s">
        <v>23053</v>
      </c>
      <c r="B6993" t="s">
        <v>58</v>
      </c>
      <c r="C6993">
        <v>102783</v>
      </c>
      <c r="D6993" t="s">
        <v>1963</v>
      </c>
      <c r="E6993" t="s">
        <v>32</v>
      </c>
      <c r="F6993">
        <v>20581.919999999998</v>
      </c>
      <c r="G6993">
        <v>21128.720000000001</v>
      </c>
      <c r="J6993">
        <v>0</v>
      </c>
      <c r="K6993">
        <v>0</v>
      </c>
    </row>
    <row r="6994" spans="1:11">
      <c r="A6994" t="s">
        <v>23054</v>
      </c>
      <c r="B6994" t="s">
        <v>58</v>
      </c>
      <c r="C6994">
        <v>102746</v>
      </c>
      <c r="D6994" t="s">
        <v>1926</v>
      </c>
      <c r="E6994" t="s">
        <v>32</v>
      </c>
      <c r="F6994">
        <v>15670.56</v>
      </c>
      <c r="G6994">
        <v>16095.56</v>
      </c>
      <c r="J6994">
        <v>0</v>
      </c>
      <c r="K6994">
        <v>0</v>
      </c>
    </row>
    <row r="6995" spans="1:11">
      <c r="A6995" t="s">
        <v>23055</v>
      </c>
      <c r="B6995" t="s">
        <v>58</v>
      </c>
      <c r="C6995">
        <v>102757</v>
      </c>
      <c r="D6995" t="s">
        <v>1937</v>
      </c>
      <c r="E6995" t="s">
        <v>32</v>
      </c>
      <c r="F6995">
        <v>27379.25</v>
      </c>
      <c r="G6995">
        <v>28070.28</v>
      </c>
      <c r="J6995">
        <v>0</v>
      </c>
      <c r="K6995">
        <v>0</v>
      </c>
    </row>
    <row r="6996" spans="1:11">
      <c r="A6996" t="s">
        <v>23056</v>
      </c>
      <c r="B6996" t="s">
        <v>58</v>
      </c>
      <c r="C6996">
        <v>102784</v>
      </c>
      <c r="D6996" t="s">
        <v>1964</v>
      </c>
      <c r="E6996" t="s">
        <v>32</v>
      </c>
      <c r="F6996">
        <v>31422.15</v>
      </c>
      <c r="G6996">
        <v>32052</v>
      </c>
      <c r="J6996">
        <v>0</v>
      </c>
      <c r="K6996">
        <v>0</v>
      </c>
    </row>
    <row r="6997" spans="1:11">
      <c r="A6997" t="s">
        <v>23057</v>
      </c>
      <c r="B6997" t="s">
        <v>58</v>
      </c>
      <c r="C6997">
        <v>102779</v>
      </c>
      <c r="D6997" t="s">
        <v>1959</v>
      </c>
      <c r="E6997" t="s">
        <v>32</v>
      </c>
      <c r="F6997">
        <v>8257.98</v>
      </c>
      <c r="G6997">
        <v>8487.6</v>
      </c>
      <c r="J6997">
        <v>0</v>
      </c>
      <c r="K6997">
        <v>0</v>
      </c>
    </row>
    <row r="6998" spans="1:11">
      <c r="A6998" t="s">
        <v>23058</v>
      </c>
      <c r="B6998" t="s">
        <v>58</v>
      </c>
      <c r="C6998">
        <v>102780</v>
      </c>
      <c r="D6998" t="s">
        <v>1960</v>
      </c>
      <c r="E6998" t="s">
        <v>32</v>
      </c>
      <c r="F6998">
        <v>9506.1</v>
      </c>
      <c r="G6998">
        <v>9770.4</v>
      </c>
      <c r="J6998">
        <v>0</v>
      </c>
      <c r="K6998">
        <v>0</v>
      </c>
    </row>
    <row r="6999" spans="1:11">
      <c r="A6999" t="s">
        <v>23059</v>
      </c>
      <c r="B6999" t="s">
        <v>58</v>
      </c>
      <c r="C6999">
        <v>102743</v>
      </c>
      <c r="D6999" t="s">
        <v>1923</v>
      </c>
      <c r="E6999" t="s">
        <v>32</v>
      </c>
      <c r="F6999">
        <v>4322.9799999999996</v>
      </c>
      <c r="G6999">
        <v>4448.47</v>
      </c>
      <c r="J6999">
        <v>0</v>
      </c>
      <c r="K6999">
        <v>0</v>
      </c>
    </row>
    <row r="7000" spans="1:11">
      <c r="A7000" t="s">
        <v>23060</v>
      </c>
      <c r="B7000" t="s">
        <v>58</v>
      </c>
      <c r="C7000">
        <v>102781</v>
      </c>
      <c r="D7000" t="s">
        <v>1961</v>
      </c>
      <c r="E7000" t="s">
        <v>32</v>
      </c>
      <c r="F7000">
        <v>14045.2</v>
      </c>
      <c r="G7000">
        <v>14436</v>
      </c>
      <c r="J7000">
        <v>0</v>
      </c>
      <c r="K7000">
        <v>0</v>
      </c>
    </row>
    <row r="7001" spans="1:11">
      <c r="A7001" t="s">
        <v>23061</v>
      </c>
      <c r="B7001" t="s">
        <v>58</v>
      </c>
      <c r="C7001">
        <v>102761</v>
      </c>
      <c r="D7001" t="s">
        <v>1941</v>
      </c>
      <c r="E7001" t="s">
        <v>32</v>
      </c>
      <c r="F7001">
        <v>12422.17</v>
      </c>
      <c r="G7001">
        <v>12803.69</v>
      </c>
      <c r="J7001">
        <v>0</v>
      </c>
      <c r="K7001">
        <v>0</v>
      </c>
    </row>
    <row r="7002" spans="1:11">
      <c r="A7002" t="s">
        <v>23062</v>
      </c>
      <c r="B7002" t="s">
        <v>58</v>
      </c>
      <c r="C7002">
        <v>102791</v>
      </c>
      <c r="D7002" t="s">
        <v>1971</v>
      </c>
      <c r="E7002" t="s">
        <v>32</v>
      </c>
      <c r="F7002">
        <v>29796.02</v>
      </c>
      <c r="G7002">
        <v>30560</v>
      </c>
      <c r="J7002">
        <v>0</v>
      </c>
      <c r="K7002">
        <v>0</v>
      </c>
    </row>
    <row r="7003" spans="1:11">
      <c r="A7003" t="s">
        <v>23063</v>
      </c>
      <c r="B7003" t="s">
        <v>58</v>
      </c>
      <c r="C7003">
        <v>102762</v>
      </c>
      <c r="D7003" t="s">
        <v>1942</v>
      </c>
      <c r="E7003" t="s">
        <v>32</v>
      </c>
      <c r="F7003">
        <v>19059.310000000001</v>
      </c>
      <c r="G7003">
        <v>19607.54</v>
      </c>
      <c r="J7003">
        <v>0</v>
      </c>
      <c r="K7003">
        <v>0</v>
      </c>
    </row>
    <row r="7004" spans="1:11">
      <c r="A7004" t="s">
        <v>23064</v>
      </c>
      <c r="B7004" t="s">
        <v>58</v>
      </c>
      <c r="C7004">
        <v>102792</v>
      </c>
      <c r="D7004" t="s">
        <v>1972</v>
      </c>
      <c r="E7004" t="s">
        <v>32</v>
      </c>
      <c r="F7004">
        <v>48248.9</v>
      </c>
      <c r="G7004">
        <v>49428.800000000003</v>
      </c>
      <c r="J7004">
        <v>0</v>
      </c>
      <c r="K7004">
        <v>0</v>
      </c>
    </row>
    <row r="7005" spans="1:11">
      <c r="A7005" t="s">
        <v>23065</v>
      </c>
      <c r="B7005" t="s">
        <v>58</v>
      </c>
      <c r="C7005">
        <v>102763</v>
      </c>
      <c r="D7005" t="s">
        <v>1943</v>
      </c>
      <c r="E7005" t="s">
        <v>32</v>
      </c>
      <c r="F7005">
        <v>26419.25</v>
      </c>
      <c r="G7005">
        <v>27159.73</v>
      </c>
      <c r="J7005">
        <v>0</v>
      </c>
      <c r="K7005">
        <v>0</v>
      </c>
    </row>
    <row r="7006" spans="1:11">
      <c r="A7006" t="s">
        <v>23066</v>
      </c>
      <c r="B7006" t="s">
        <v>58</v>
      </c>
      <c r="C7006">
        <v>102793</v>
      </c>
      <c r="D7006" t="s">
        <v>1973</v>
      </c>
      <c r="E7006" t="s">
        <v>32</v>
      </c>
      <c r="F7006">
        <v>64677.27</v>
      </c>
      <c r="G7006">
        <v>66167.600000000006</v>
      </c>
      <c r="J7006">
        <v>0</v>
      </c>
      <c r="K7006">
        <v>0</v>
      </c>
    </row>
    <row r="7007" spans="1:11">
      <c r="A7007" t="s">
        <v>23067</v>
      </c>
      <c r="B7007" t="s">
        <v>58</v>
      </c>
      <c r="C7007">
        <v>102764</v>
      </c>
      <c r="D7007" t="s">
        <v>1944</v>
      </c>
      <c r="E7007" t="s">
        <v>32</v>
      </c>
      <c r="F7007">
        <v>37018.47</v>
      </c>
      <c r="G7007">
        <v>37988.36</v>
      </c>
      <c r="J7007">
        <v>0</v>
      </c>
      <c r="K7007">
        <v>0</v>
      </c>
    </row>
    <row r="7008" spans="1:11">
      <c r="A7008" t="s">
        <v>23068</v>
      </c>
      <c r="B7008" t="s">
        <v>58</v>
      </c>
      <c r="C7008">
        <v>102794</v>
      </c>
      <c r="D7008" t="s">
        <v>1974</v>
      </c>
      <c r="E7008" t="s">
        <v>32</v>
      </c>
      <c r="F7008">
        <v>92393.62</v>
      </c>
      <c r="G7008">
        <v>94480.16</v>
      </c>
      <c r="J7008">
        <v>0</v>
      </c>
      <c r="K7008">
        <v>0</v>
      </c>
    </row>
    <row r="7009" spans="1:11">
      <c r="A7009" t="s">
        <v>23069</v>
      </c>
      <c r="B7009" t="s">
        <v>58</v>
      </c>
      <c r="C7009">
        <v>102740</v>
      </c>
      <c r="D7009" t="s">
        <v>1920</v>
      </c>
      <c r="E7009" t="s">
        <v>32</v>
      </c>
      <c r="F7009">
        <v>5329.33</v>
      </c>
      <c r="G7009">
        <v>5481.34</v>
      </c>
      <c r="J7009">
        <v>0</v>
      </c>
      <c r="K7009">
        <v>0</v>
      </c>
    </row>
    <row r="7010" spans="1:11">
      <c r="A7010" t="s">
        <v>23070</v>
      </c>
      <c r="B7010" t="s">
        <v>58</v>
      </c>
      <c r="C7010">
        <v>102752</v>
      </c>
      <c r="D7010" t="s">
        <v>1932</v>
      </c>
      <c r="E7010" t="s">
        <v>32</v>
      </c>
      <c r="F7010">
        <v>7138.96</v>
      </c>
      <c r="G7010">
        <v>7334.06</v>
      </c>
      <c r="J7010">
        <v>0</v>
      </c>
      <c r="K7010">
        <v>0</v>
      </c>
    </row>
    <row r="7011" spans="1:11">
      <c r="A7011" t="s">
        <v>23071</v>
      </c>
      <c r="B7011" t="s">
        <v>58</v>
      </c>
      <c r="C7011">
        <v>102776</v>
      </c>
      <c r="D7011" t="s">
        <v>1956</v>
      </c>
      <c r="E7011" t="s">
        <v>32</v>
      </c>
      <c r="F7011">
        <v>12292.74</v>
      </c>
      <c r="G7011">
        <v>12634.8</v>
      </c>
      <c r="J7011">
        <v>0</v>
      </c>
      <c r="K7011">
        <v>0</v>
      </c>
    </row>
    <row r="7012" spans="1:11">
      <c r="A7012" t="s">
        <v>23072</v>
      </c>
      <c r="B7012" t="s">
        <v>58</v>
      </c>
      <c r="C7012">
        <v>102741</v>
      </c>
      <c r="D7012" t="s">
        <v>1921</v>
      </c>
      <c r="E7012" t="s">
        <v>32</v>
      </c>
      <c r="F7012">
        <v>7464.55</v>
      </c>
      <c r="G7012">
        <v>7673.1</v>
      </c>
      <c r="J7012">
        <v>0</v>
      </c>
      <c r="K7012">
        <v>0</v>
      </c>
    </row>
    <row r="7013" spans="1:11">
      <c r="A7013" t="s">
        <v>23073</v>
      </c>
      <c r="B7013" t="s">
        <v>58</v>
      </c>
      <c r="C7013">
        <v>102753</v>
      </c>
      <c r="D7013" t="s">
        <v>1933</v>
      </c>
      <c r="E7013" t="s">
        <v>32</v>
      </c>
      <c r="F7013">
        <v>10540.71</v>
      </c>
      <c r="G7013">
        <v>10820.95</v>
      </c>
      <c r="J7013">
        <v>0</v>
      </c>
      <c r="K7013">
        <v>0</v>
      </c>
    </row>
    <row r="7014" spans="1:11">
      <c r="A7014" t="s">
        <v>23074</v>
      </c>
      <c r="B7014" t="s">
        <v>58</v>
      </c>
      <c r="C7014">
        <v>102777</v>
      </c>
      <c r="D7014" t="s">
        <v>1957</v>
      </c>
      <c r="E7014" t="s">
        <v>32</v>
      </c>
      <c r="F7014">
        <v>18584.310000000001</v>
      </c>
      <c r="G7014">
        <v>19101.599999999999</v>
      </c>
      <c r="J7014">
        <v>0</v>
      </c>
      <c r="K7014">
        <v>0</v>
      </c>
    </row>
    <row r="7015" spans="1:11">
      <c r="A7015" t="s">
        <v>23075</v>
      </c>
      <c r="B7015" t="s">
        <v>58</v>
      </c>
      <c r="C7015">
        <v>102742</v>
      </c>
      <c r="D7015" t="s">
        <v>1922</v>
      </c>
      <c r="E7015" t="s">
        <v>32</v>
      </c>
      <c r="F7015">
        <v>12898.44</v>
      </c>
      <c r="G7015">
        <v>13250.97</v>
      </c>
      <c r="J7015">
        <v>0</v>
      </c>
      <c r="K7015">
        <v>0</v>
      </c>
    </row>
    <row r="7016" spans="1:11">
      <c r="A7016" t="s">
        <v>23076</v>
      </c>
      <c r="B7016" t="s">
        <v>58</v>
      </c>
      <c r="C7016">
        <v>102754</v>
      </c>
      <c r="D7016" t="s">
        <v>1934</v>
      </c>
      <c r="E7016" t="s">
        <v>32</v>
      </c>
      <c r="F7016">
        <v>19992.759999999998</v>
      </c>
      <c r="G7016">
        <v>20509.82</v>
      </c>
      <c r="J7016">
        <v>0</v>
      </c>
      <c r="K7016">
        <v>0</v>
      </c>
    </row>
    <row r="7017" spans="1:11">
      <c r="A7017" t="s">
        <v>23077</v>
      </c>
      <c r="B7017" t="s">
        <v>58</v>
      </c>
      <c r="C7017">
        <v>102778</v>
      </c>
      <c r="D7017" t="s">
        <v>1958</v>
      </c>
      <c r="E7017" t="s">
        <v>32</v>
      </c>
      <c r="F7017">
        <v>27142.87</v>
      </c>
      <c r="G7017">
        <v>27735.200000000001</v>
      </c>
      <c r="J7017">
        <v>0</v>
      </c>
      <c r="K7017">
        <v>0</v>
      </c>
    </row>
    <row r="7018" spans="1:11">
      <c r="A7018" t="s">
        <v>23078</v>
      </c>
      <c r="B7018" t="s">
        <v>58</v>
      </c>
      <c r="C7018">
        <v>102737</v>
      </c>
      <c r="D7018" t="s">
        <v>1917</v>
      </c>
      <c r="E7018" t="s">
        <v>32</v>
      </c>
      <c r="F7018">
        <v>1046.08</v>
      </c>
      <c r="G7018">
        <v>1078.53</v>
      </c>
      <c r="J7018">
        <v>0</v>
      </c>
      <c r="K7018">
        <v>0</v>
      </c>
    </row>
    <row r="7019" spans="1:11">
      <c r="A7019" t="s">
        <v>23079</v>
      </c>
      <c r="B7019" t="s">
        <v>58</v>
      </c>
      <c r="C7019">
        <v>102773</v>
      </c>
      <c r="D7019" t="s">
        <v>1953</v>
      </c>
      <c r="E7019" t="s">
        <v>32</v>
      </c>
      <c r="F7019">
        <v>8257.98</v>
      </c>
      <c r="G7019">
        <v>8487.6</v>
      </c>
      <c r="J7019">
        <v>0</v>
      </c>
      <c r="K7019">
        <v>0</v>
      </c>
    </row>
    <row r="7020" spans="1:11">
      <c r="A7020" t="s">
        <v>23080</v>
      </c>
      <c r="B7020" t="s">
        <v>58</v>
      </c>
      <c r="C7020">
        <v>102738</v>
      </c>
      <c r="D7020" t="s">
        <v>1918</v>
      </c>
      <c r="E7020" t="s">
        <v>32</v>
      </c>
      <c r="F7020">
        <v>2133.5300000000002</v>
      </c>
      <c r="G7020">
        <v>2197.1</v>
      </c>
      <c r="J7020">
        <v>0</v>
      </c>
      <c r="K7020">
        <v>0</v>
      </c>
    </row>
    <row r="7021" spans="1:11">
      <c r="A7021" t="s">
        <v>23081</v>
      </c>
      <c r="B7021" t="s">
        <v>58</v>
      </c>
      <c r="C7021">
        <v>102750</v>
      </c>
      <c r="D7021" t="s">
        <v>1930</v>
      </c>
      <c r="E7021" t="s">
        <v>32</v>
      </c>
      <c r="F7021">
        <v>2597.62</v>
      </c>
      <c r="G7021">
        <v>2673.86</v>
      </c>
      <c r="J7021">
        <v>0</v>
      </c>
      <c r="K7021">
        <v>0</v>
      </c>
    </row>
    <row r="7022" spans="1:11">
      <c r="A7022" t="s">
        <v>23082</v>
      </c>
      <c r="B7022" t="s">
        <v>58</v>
      </c>
      <c r="C7022">
        <v>102774</v>
      </c>
      <c r="D7022" t="s">
        <v>1954</v>
      </c>
      <c r="E7022" t="s">
        <v>32</v>
      </c>
      <c r="F7022">
        <v>8257.98</v>
      </c>
      <c r="G7022">
        <v>8487.6</v>
      </c>
      <c r="J7022">
        <v>0</v>
      </c>
      <c r="K7022">
        <v>0</v>
      </c>
    </row>
    <row r="7023" spans="1:11">
      <c r="A7023" t="s">
        <v>23083</v>
      </c>
      <c r="B7023" t="s">
        <v>58</v>
      </c>
      <c r="C7023">
        <v>102739</v>
      </c>
      <c r="D7023" t="s">
        <v>1919</v>
      </c>
      <c r="E7023" t="s">
        <v>32</v>
      </c>
      <c r="F7023">
        <v>3563.7</v>
      </c>
      <c r="G7023">
        <v>3667.58</v>
      </c>
      <c r="J7023">
        <v>0</v>
      </c>
      <c r="K7023">
        <v>0</v>
      </c>
    </row>
    <row r="7024" spans="1:11">
      <c r="A7024" t="s">
        <v>23084</v>
      </c>
      <c r="B7024" t="s">
        <v>58</v>
      </c>
      <c r="C7024">
        <v>102751</v>
      </c>
      <c r="D7024" t="s">
        <v>1931</v>
      </c>
      <c r="E7024" t="s">
        <v>32</v>
      </c>
      <c r="F7024">
        <v>4494.45</v>
      </c>
      <c r="G7024">
        <v>4621.12</v>
      </c>
      <c r="J7024">
        <v>0</v>
      </c>
      <c r="K7024">
        <v>0</v>
      </c>
    </row>
    <row r="7025" spans="1:11">
      <c r="A7025" t="s">
        <v>23085</v>
      </c>
      <c r="B7025" t="s">
        <v>58</v>
      </c>
      <c r="C7025">
        <v>102775</v>
      </c>
      <c r="D7025" t="s">
        <v>1955</v>
      </c>
      <c r="E7025" t="s">
        <v>32</v>
      </c>
      <c r="F7025">
        <v>12292.74</v>
      </c>
      <c r="G7025">
        <v>12634.8</v>
      </c>
      <c r="J7025">
        <v>0</v>
      </c>
      <c r="K7025">
        <v>0</v>
      </c>
    </row>
    <row r="7026" spans="1:11">
      <c r="A7026" t="s">
        <v>23086</v>
      </c>
      <c r="B7026" t="s">
        <v>58</v>
      </c>
      <c r="C7026">
        <v>102769</v>
      </c>
      <c r="D7026" t="s">
        <v>1949</v>
      </c>
      <c r="E7026" t="s">
        <v>32</v>
      </c>
      <c r="F7026">
        <v>17906.240000000002</v>
      </c>
      <c r="G7026">
        <v>18442.54</v>
      </c>
      <c r="J7026">
        <v>0</v>
      </c>
      <c r="K7026">
        <v>0</v>
      </c>
    </row>
    <row r="7027" spans="1:11">
      <c r="A7027" t="s">
        <v>23087</v>
      </c>
      <c r="B7027" t="s">
        <v>58</v>
      </c>
      <c r="C7027">
        <v>102799</v>
      </c>
      <c r="D7027" t="s">
        <v>1979</v>
      </c>
      <c r="E7027" t="s">
        <v>32</v>
      </c>
      <c r="F7027">
        <v>32499.29</v>
      </c>
      <c r="G7027">
        <v>33335.040000000001</v>
      </c>
      <c r="J7027">
        <v>0</v>
      </c>
      <c r="K7027">
        <v>0</v>
      </c>
    </row>
    <row r="7028" spans="1:11">
      <c r="A7028" t="s">
        <v>23088</v>
      </c>
      <c r="B7028" t="s">
        <v>58</v>
      </c>
      <c r="C7028">
        <v>102770</v>
      </c>
      <c r="D7028" t="s">
        <v>1950</v>
      </c>
      <c r="E7028" t="s">
        <v>32</v>
      </c>
      <c r="F7028">
        <v>27341.06</v>
      </c>
      <c r="G7028">
        <v>28120.62</v>
      </c>
      <c r="J7028">
        <v>0</v>
      </c>
      <c r="K7028">
        <v>0</v>
      </c>
    </row>
    <row r="7029" spans="1:11">
      <c r="A7029" t="s">
        <v>23089</v>
      </c>
      <c r="B7029" t="s">
        <v>58</v>
      </c>
      <c r="C7029">
        <v>102800</v>
      </c>
      <c r="D7029" t="s">
        <v>1980</v>
      </c>
      <c r="E7029" t="s">
        <v>32</v>
      </c>
      <c r="F7029">
        <v>56093</v>
      </c>
      <c r="G7029">
        <v>57461.36</v>
      </c>
      <c r="J7029">
        <v>0</v>
      </c>
      <c r="K7029">
        <v>0</v>
      </c>
    </row>
    <row r="7030" spans="1:11">
      <c r="A7030" t="s">
        <v>23090</v>
      </c>
      <c r="B7030" t="s">
        <v>58</v>
      </c>
      <c r="C7030">
        <v>102771</v>
      </c>
      <c r="D7030" t="s">
        <v>1951</v>
      </c>
      <c r="E7030" t="s">
        <v>32</v>
      </c>
      <c r="F7030">
        <v>38096.980000000003</v>
      </c>
      <c r="G7030">
        <v>39152.47</v>
      </c>
      <c r="J7030">
        <v>0</v>
      </c>
      <c r="K7030">
        <v>0</v>
      </c>
    </row>
    <row r="7031" spans="1:11">
      <c r="A7031" t="s">
        <v>23091</v>
      </c>
      <c r="B7031" t="s">
        <v>58</v>
      </c>
      <c r="C7031">
        <v>102801</v>
      </c>
      <c r="D7031" t="s">
        <v>1981</v>
      </c>
      <c r="E7031" t="s">
        <v>32</v>
      </c>
      <c r="F7031">
        <v>78387.22</v>
      </c>
      <c r="G7031">
        <v>80242</v>
      </c>
      <c r="J7031">
        <v>0</v>
      </c>
      <c r="K7031">
        <v>0</v>
      </c>
    </row>
    <row r="7032" spans="1:11">
      <c r="A7032" t="s">
        <v>23092</v>
      </c>
      <c r="B7032" t="s">
        <v>58</v>
      </c>
      <c r="C7032">
        <v>102772</v>
      </c>
      <c r="D7032" t="s">
        <v>1952</v>
      </c>
      <c r="E7032" t="s">
        <v>32</v>
      </c>
      <c r="F7032">
        <v>53197.36</v>
      </c>
      <c r="G7032">
        <v>54564.95</v>
      </c>
      <c r="J7032">
        <v>0</v>
      </c>
      <c r="K7032">
        <v>0</v>
      </c>
    </row>
    <row r="7033" spans="1:11">
      <c r="A7033" t="s">
        <v>23093</v>
      </c>
      <c r="B7033" t="s">
        <v>58</v>
      </c>
      <c r="C7033">
        <v>102802</v>
      </c>
      <c r="D7033" t="s">
        <v>1982</v>
      </c>
      <c r="E7033" t="s">
        <v>32</v>
      </c>
      <c r="F7033">
        <v>93904.72</v>
      </c>
      <c r="G7033">
        <v>96110</v>
      </c>
      <c r="J7033">
        <v>0</v>
      </c>
      <c r="K7033">
        <v>0</v>
      </c>
    </row>
    <row r="7034" spans="1:11">
      <c r="A7034" t="s">
        <v>23094</v>
      </c>
      <c r="B7034" t="s">
        <v>58</v>
      </c>
      <c r="C7034">
        <v>102747</v>
      </c>
      <c r="D7034" t="s">
        <v>1927</v>
      </c>
      <c r="E7034" t="s">
        <v>32</v>
      </c>
      <c r="F7034">
        <v>8017.19</v>
      </c>
      <c r="G7034">
        <v>8242.2099999999991</v>
      </c>
      <c r="J7034">
        <v>0</v>
      </c>
      <c r="K7034">
        <v>0</v>
      </c>
    </row>
    <row r="7035" spans="1:11">
      <c r="A7035" t="s">
        <v>23095</v>
      </c>
      <c r="B7035" t="s">
        <v>58</v>
      </c>
      <c r="C7035">
        <v>102758</v>
      </c>
      <c r="D7035" t="s">
        <v>1938</v>
      </c>
      <c r="E7035" t="s">
        <v>32</v>
      </c>
      <c r="F7035">
        <v>12794.25</v>
      </c>
      <c r="G7035">
        <v>13131.85</v>
      </c>
      <c r="J7035">
        <v>0</v>
      </c>
      <c r="K7035">
        <v>0</v>
      </c>
    </row>
    <row r="7036" spans="1:11">
      <c r="A7036" t="s">
        <v>23096</v>
      </c>
      <c r="B7036" t="s">
        <v>58</v>
      </c>
      <c r="C7036">
        <v>102788</v>
      </c>
      <c r="D7036" t="s">
        <v>1968</v>
      </c>
      <c r="E7036" t="s">
        <v>32</v>
      </c>
      <c r="F7036">
        <v>16983.13</v>
      </c>
      <c r="G7036">
        <v>17398.599999999999</v>
      </c>
      <c r="J7036">
        <v>0</v>
      </c>
      <c r="K7036">
        <v>0</v>
      </c>
    </row>
    <row r="7037" spans="1:11">
      <c r="A7037" t="s">
        <v>23097</v>
      </c>
      <c r="B7037" t="s">
        <v>58</v>
      </c>
      <c r="C7037">
        <v>102748</v>
      </c>
      <c r="D7037" t="s">
        <v>1928</v>
      </c>
      <c r="E7037" t="s">
        <v>32</v>
      </c>
      <c r="F7037">
        <v>11195.14</v>
      </c>
      <c r="G7037">
        <v>11502.8</v>
      </c>
      <c r="J7037">
        <v>0</v>
      </c>
      <c r="K7037">
        <v>0</v>
      </c>
    </row>
    <row r="7038" spans="1:11">
      <c r="A7038" t="s">
        <v>23098</v>
      </c>
      <c r="B7038" t="s">
        <v>58</v>
      </c>
      <c r="C7038">
        <v>102759</v>
      </c>
      <c r="D7038" t="s">
        <v>1939</v>
      </c>
      <c r="E7038" t="s">
        <v>32</v>
      </c>
      <c r="F7038">
        <v>18983.2</v>
      </c>
      <c r="G7038">
        <v>19469.759999999998</v>
      </c>
      <c r="J7038">
        <v>0</v>
      </c>
      <c r="K7038">
        <v>0</v>
      </c>
    </row>
    <row r="7039" spans="1:11">
      <c r="A7039" t="s">
        <v>23099</v>
      </c>
      <c r="B7039" t="s">
        <v>58</v>
      </c>
      <c r="C7039">
        <v>102789</v>
      </c>
      <c r="D7039" t="s">
        <v>1969</v>
      </c>
      <c r="E7039" t="s">
        <v>32</v>
      </c>
      <c r="F7039">
        <v>22287.93</v>
      </c>
      <c r="G7039">
        <v>22826.799999999999</v>
      </c>
      <c r="J7039">
        <v>0</v>
      </c>
      <c r="K7039">
        <v>0</v>
      </c>
    </row>
    <row r="7040" spans="1:11">
      <c r="A7040" t="s">
        <v>23100</v>
      </c>
      <c r="B7040" t="s">
        <v>58</v>
      </c>
      <c r="C7040">
        <v>102749</v>
      </c>
      <c r="D7040" t="s">
        <v>1929</v>
      </c>
      <c r="E7040" t="s">
        <v>32</v>
      </c>
      <c r="F7040">
        <v>19180.04</v>
      </c>
      <c r="G7040">
        <v>19694.849999999999</v>
      </c>
      <c r="J7040">
        <v>0</v>
      </c>
      <c r="K7040">
        <v>0</v>
      </c>
    </row>
    <row r="7041" spans="1:11">
      <c r="A7041" t="s">
        <v>23101</v>
      </c>
      <c r="B7041" t="s">
        <v>58</v>
      </c>
      <c r="C7041">
        <v>102760</v>
      </c>
      <c r="D7041" t="s">
        <v>1940</v>
      </c>
      <c r="E7041" t="s">
        <v>32</v>
      </c>
      <c r="F7041">
        <v>34909.15</v>
      </c>
      <c r="G7041">
        <v>35779.040000000001</v>
      </c>
      <c r="J7041">
        <v>0</v>
      </c>
      <c r="K7041">
        <v>0</v>
      </c>
    </row>
    <row r="7042" spans="1:11">
      <c r="A7042" t="s">
        <v>23102</v>
      </c>
      <c r="B7042" t="s">
        <v>58</v>
      </c>
      <c r="C7042">
        <v>102790</v>
      </c>
      <c r="D7042" t="s">
        <v>1970</v>
      </c>
      <c r="E7042" t="s">
        <v>32</v>
      </c>
      <c r="F7042">
        <v>36511.43</v>
      </c>
      <c r="G7042">
        <v>37282.800000000003</v>
      </c>
      <c r="J7042">
        <v>0</v>
      </c>
      <c r="K7042">
        <v>0</v>
      </c>
    </row>
    <row r="7043" spans="1:11">
      <c r="A7043" t="s">
        <v>23103</v>
      </c>
      <c r="B7043" t="s">
        <v>58</v>
      </c>
      <c r="C7043">
        <v>102785</v>
      </c>
      <c r="D7043" t="s">
        <v>1965</v>
      </c>
      <c r="E7043" t="s">
        <v>32</v>
      </c>
      <c r="F7043">
        <v>9506.1</v>
      </c>
      <c r="G7043">
        <v>9770.4</v>
      </c>
      <c r="J7043">
        <v>0</v>
      </c>
      <c r="K7043">
        <v>0</v>
      </c>
    </row>
    <row r="7044" spans="1:11">
      <c r="A7044" t="s">
        <v>23104</v>
      </c>
      <c r="B7044" t="s">
        <v>58</v>
      </c>
      <c r="C7044">
        <v>102786</v>
      </c>
      <c r="D7044" t="s">
        <v>1966</v>
      </c>
      <c r="E7044" t="s">
        <v>32</v>
      </c>
      <c r="F7044">
        <v>10495.02</v>
      </c>
      <c r="G7044">
        <v>10760.72</v>
      </c>
      <c r="J7044">
        <v>0</v>
      </c>
      <c r="K7044">
        <v>0</v>
      </c>
    </row>
    <row r="7045" spans="1:11">
      <c r="A7045" t="s">
        <v>23105</v>
      </c>
      <c r="B7045" t="s">
        <v>58</v>
      </c>
      <c r="C7045">
        <v>102787</v>
      </c>
      <c r="D7045" t="s">
        <v>1967</v>
      </c>
      <c r="E7045" t="s">
        <v>32</v>
      </c>
      <c r="F7045">
        <v>15538.47</v>
      </c>
      <c r="G7045">
        <v>15944.72</v>
      </c>
      <c r="J7045">
        <v>0</v>
      </c>
      <c r="K7045">
        <v>0</v>
      </c>
    </row>
    <row r="7046" spans="1:11">
      <c r="A7046" t="s">
        <v>23106</v>
      </c>
      <c r="B7046" t="s">
        <v>58</v>
      </c>
      <c r="C7046">
        <v>102736</v>
      </c>
      <c r="D7046" t="s">
        <v>1916</v>
      </c>
      <c r="E7046" t="s">
        <v>10</v>
      </c>
      <c r="F7046">
        <v>581.47</v>
      </c>
      <c r="G7046">
        <v>586.27</v>
      </c>
      <c r="J7046">
        <v>0</v>
      </c>
      <c r="K7046">
        <v>0</v>
      </c>
    </row>
    <row r="7047" spans="1:11">
      <c r="A7047" t="s">
        <v>23107</v>
      </c>
      <c r="B7047" t="s">
        <v>58</v>
      </c>
      <c r="C7047">
        <v>102727</v>
      </c>
      <c r="D7047" t="s">
        <v>1907</v>
      </c>
      <c r="E7047" t="s">
        <v>9</v>
      </c>
      <c r="F7047">
        <v>99.28</v>
      </c>
      <c r="G7047">
        <v>103.92</v>
      </c>
      <c r="J7047">
        <v>0</v>
      </c>
      <c r="K7047">
        <v>0</v>
      </c>
    </row>
    <row r="7048" spans="1:11">
      <c r="A7048" t="s">
        <v>23108</v>
      </c>
      <c r="B7048" t="s">
        <v>58</v>
      </c>
      <c r="C7048">
        <v>102112</v>
      </c>
      <c r="D7048" t="s">
        <v>4938</v>
      </c>
      <c r="E7048" t="s">
        <v>32</v>
      </c>
      <c r="F7048">
        <v>188.92</v>
      </c>
      <c r="G7048">
        <v>204.97</v>
      </c>
      <c r="J7048">
        <v>0</v>
      </c>
      <c r="K7048">
        <v>0</v>
      </c>
    </row>
    <row r="7049" spans="1:11">
      <c r="A7049" t="s">
        <v>23109</v>
      </c>
      <c r="B7049" t="s">
        <v>58</v>
      </c>
      <c r="C7049">
        <v>102111</v>
      </c>
      <c r="D7049" t="s">
        <v>4937</v>
      </c>
      <c r="E7049" t="s">
        <v>32</v>
      </c>
      <c r="F7049">
        <v>1114.23</v>
      </c>
      <c r="G7049">
        <v>1130.28</v>
      </c>
      <c r="J7049">
        <v>0</v>
      </c>
      <c r="K7049">
        <v>0</v>
      </c>
    </row>
    <row r="7050" spans="1:11">
      <c r="A7050" t="s">
        <v>23110</v>
      </c>
      <c r="B7050" t="s">
        <v>58</v>
      </c>
      <c r="C7050">
        <v>102114</v>
      </c>
      <c r="D7050" t="s">
        <v>4940</v>
      </c>
      <c r="E7050" t="s">
        <v>32</v>
      </c>
      <c r="F7050">
        <v>193.72</v>
      </c>
      <c r="G7050">
        <v>210.19</v>
      </c>
      <c r="J7050">
        <v>0</v>
      </c>
      <c r="K7050">
        <v>0</v>
      </c>
    </row>
    <row r="7051" spans="1:11">
      <c r="A7051" t="s">
        <v>23111</v>
      </c>
      <c r="B7051" t="s">
        <v>58</v>
      </c>
      <c r="C7051">
        <v>102113</v>
      </c>
      <c r="D7051" t="s">
        <v>4939</v>
      </c>
      <c r="E7051" t="s">
        <v>32</v>
      </c>
      <c r="F7051">
        <v>1753.49</v>
      </c>
      <c r="G7051">
        <v>1769.96</v>
      </c>
      <c r="J7051">
        <v>0</v>
      </c>
      <c r="K7051">
        <v>0</v>
      </c>
    </row>
    <row r="7052" spans="1:11">
      <c r="A7052" t="s">
        <v>23112</v>
      </c>
      <c r="B7052" t="s">
        <v>58</v>
      </c>
      <c r="C7052">
        <v>102117</v>
      </c>
      <c r="D7052" t="s">
        <v>4943</v>
      </c>
      <c r="E7052" t="s">
        <v>32</v>
      </c>
      <c r="F7052">
        <v>199.53</v>
      </c>
      <c r="G7052">
        <v>216.52</v>
      </c>
      <c r="J7052">
        <v>0</v>
      </c>
      <c r="K7052">
        <v>0</v>
      </c>
    </row>
    <row r="7053" spans="1:11">
      <c r="A7053" t="s">
        <v>23113</v>
      </c>
      <c r="B7053" t="s">
        <v>58</v>
      </c>
      <c r="C7053">
        <v>102116</v>
      </c>
      <c r="D7053" t="s">
        <v>4942</v>
      </c>
      <c r="E7053" t="s">
        <v>32</v>
      </c>
      <c r="F7053">
        <v>1871.6</v>
      </c>
      <c r="G7053">
        <v>1888.59</v>
      </c>
      <c r="J7053">
        <v>0</v>
      </c>
      <c r="K7053">
        <v>0</v>
      </c>
    </row>
    <row r="7054" spans="1:11">
      <c r="A7054" t="s">
        <v>23114</v>
      </c>
      <c r="B7054" t="s">
        <v>58</v>
      </c>
      <c r="C7054">
        <v>102132</v>
      </c>
      <c r="D7054" t="s">
        <v>7161</v>
      </c>
      <c r="E7054" t="s">
        <v>32</v>
      </c>
      <c r="F7054">
        <v>0</v>
      </c>
      <c r="G7054">
        <v>0</v>
      </c>
    </row>
    <row r="7055" spans="1:11">
      <c r="A7055" t="s">
        <v>23115</v>
      </c>
      <c r="B7055" t="s">
        <v>58</v>
      </c>
      <c r="C7055">
        <v>102115</v>
      </c>
      <c r="D7055" t="s">
        <v>4941</v>
      </c>
      <c r="E7055" t="s">
        <v>32</v>
      </c>
      <c r="F7055">
        <v>3046.57</v>
      </c>
      <c r="G7055">
        <v>3069.96</v>
      </c>
      <c r="J7055">
        <v>0</v>
      </c>
      <c r="K7055">
        <v>0</v>
      </c>
    </row>
    <row r="7056" spans="1:11">
      <c r="A7056" t="s">
        <v>23116</v>
      </c>
      <c r="B7056" t="s">
        <v>58</v>
      </c>
      <c r="C7056">
        <v>102123</v>
      </c>
      <c r="D7056" t="s">
        <v>4948</v>
      </c>
      <c r="E7056" t="s">
        <v>32</v>
      </c>
      <c r="F7056">
        <v>271.82</v>
      </c>
      <c r="G7056">
        <v>295.20999999999998</v>
      </c>
      <c r="J7056">
        <v>0</v>
      </c>
      <c r="K7056">
        <v>0</v>
      </c>
    </row>
    <row r="7057" spans="1:11">
      <c r="A7057" t="s">
        <v>23117</v>
      </c>
      <c r="B7057" t="s">
        <v>58</v>
      </c>
      <c r="C7057">
        <v>102122</v>
      </c>
      <c r="D7057" t="s">
        <v>4947</v>
      </c>
      <c r="E7057" t="s">
        <v>32</v>
      </c>
      <c r="F7057">
        <v>8500.2000000000007</v>
      </c>
      <c r="G7057">
        <v>8523.59</v>
      </c>
      <c r="J7057">
        <v>0</v>
      </c>
      <c r="K7057">
        <v>0</v>
      </c>
    </row>
    <row r="7058" spans="1:11">
      <c r="A7058" t="s">
        <v>23118</v>
      </c>
      <c r="B7058" t="s">
        <v>58</v>
      </c>
      <c r="C7058">
        <v>102119</v>
      </c>
      <c r="D7058" t="s">
        <v>4945</v>
      </c>
      <c r="E7058" t="s">
        <v>32</v>
      </c>
      <c r="F7058">
        <v>204.54</v>
      </c>
      <c r="G7058">
        <v>221.97</v>
      </c>
      <c r="J7058">
        <v>0</v>
      </c>
      <c r="K7058">
        <v>0</v>
      </c>
    </row>
    <row r="7059" spans="1:11">
      <c r="A7059" t="s">
        <v>23119</v>
      </c>
      <c r="B7059" t="s">
        <v>58</v>
      </c>
      <c r="C7059">
        <v>102118</v>
      </c>
      <c r="D7059" t="s">
        <v>4944</v>
      </c>
      <c r="E7059" t="s">
        <v>32</v>
      </c>
      <c r="F7059">
        <v>2537.61</v>
      </c>
      <c r="G7059">
        <v>2555.04</v>
      </c>
      <c r="J7059">
        <v>0</v>
      </c>
      <c r="K7059">
        <v>0</v>
      </c>
    </row>
    <row r="7060" spans="1:11">
      <c r="A7060" t="s">
        <v>23120</v>
      </c>
      <c r="B7060" t="s">
        <v>58</v>
      </c>
      <c r="C7060">
        <v>102133</v>
      </c>
      <c r="D7060" t="s">
        <v>7162</v>
      </c>
      <c r="E7060" t="s">
        <v>32</v>
      </c>
      <c r="F7060">
        <v>0</v>
      </c>
      <c r="G7060">
        <v>0</v>
      </c>
    </row>
    <row r="7061" spans="1:11">
      <c r="A7061" t="s">
        <v>23121</v>
      </c>
      <c r="B7061" t="s">
        <v>58</v>
      </c>
      <c r="C7061">
        <v>102127</v>
      </c>
      <c r="D7061" t="s">
        <v>7163</v>
      </c>
      <c r="E7061" t="s">
        <v>32</v>
      </c>
      <c r="F7061">
        <v>712.23</v>
      </c>
      <c r="G7061">
        <v>739.98</v>
      </c>
      <c r="J7061">
        <v>0</v>
      </c>
      <c r="K7061">
        <v>0</v>
      </c>
    </row>
    <row r="7062" spans="1:11">
      <c r="A7062" t="s">
        <v>23122</v>
      </c>
      <c r="B7062" t="s">
        <v>58</v>
      </c>
      <c r="C7062">
        <v>102126</v>
      </c>
      <c r="D7062" t="s">
        <v>7164</v>
      </c>
      <c r="E7062" t="s">
        <v>32</v>
      </c>
      <c r="F7062">
        <v>10687.23</v>
      </c>
      <c r="G7062">
        <v>10714.98</v>
      </c>
      <c r="J7062">
        <v>0</v>
      </c>
      <c r="K7062">
        <v>0</v>
      </c>
    </row>
    <row r="7063" spans="1:11">
      <c r="A7063" t="s">
        <v>23123</v>
      </c>
      <c r="B7063" t="s">
        <v>58</v>
      </c>
      <c r="C7063">
        <v>102137</v>
      </c>
      <c r="D7063" t="s">
        <v>4950</v>
      </c>
      <c r="E7063" t="s">
        <v>32</v>
      </c>
      <c r="F7063">
        <v>88.94</v>
      </c>
      <c r="G7063">
        <v>92.96</v>
      </c>
      <c r="J7063">
        <v>0</v>
      </c>
      <c r="K7063">
        <v>0</v>
      </c>
    </row>
    <row r="7064" spans="1:11">
      <c r="A7064" t="s">
        <v>23124</v>
      </c>
      <c r="B7064" t="s">
        <v>58</v>
      </c>
      <c r="C7064">
        <v>102136</v>
      </c>
      <c r="D7064" t="s">
        <v>4949</v>
      </c>
      <c r="E7064" t="s">
        <v>32</v>
      </c>
      <c r="F7064">
        <v>100.96</v>
      </c>
      <c r="G7064">
        <v>109.89</v>
      </c>
      <c r="J7064">
        <v>0</v>
      </c>
      <c r="K7064">
        <v>0</v>
      </c>
    </row>
    <row r="7065" spans="1:11">
      <c r="A7065" t="s">
        <v>23125</v>
      </c>
      <c r="B7065" t="s">
        <v>58</v>
      </c>
      <c r="C7065">
        <v>102121</v>
      </c>
      <c r="D7065" t="s">
        <v>4946</v>
      </c>
      <c r="E7065" t="s">
        <v>32</v>
      </c>
      <c r="F7065">
        <v>256.91000000000003</v>
      </c>
      <c r="G7065">
        <v>278.97000000000003</v>
      </c>
      <c r="J7065">
        <v>0</v>
      </c>
      <c r="K7065">
        <v>0</v>
      </c>
    </row>
    <row r="7066" spans="1:11">
      <c r="A7066" t="s">
        <v>23126</v>
      </c>
      <c r="B7066" t="s">
        <v>58</v>
      </c>
      <c r="C7066">
        <v>102120</v>
      </c>
      <c r="D7066" t="s">
        <v>7165</v>
      </c>
      <c r="E7066" t="s">
        <v>32</v>
      </c>
      <c r="F7066">
        <v>0</v>
      </c>
      <c r="G7066">
        <v>0</v>
      </c>
    </row>
    <row r="7067" spans="1:11">
      <c r="A7067" t="s">
        <v>23127</v>
      </c>
      <c r="B7067" t="s">
        <v>58</v>
      </c>
      <c r="C7067">
        <v>102138</v>
      </c>
      <c r="D7067" t="s">
        <v>4951</v>
      </c>
      <c r="E7067" t="s">
        <v>32</v>
      </c>
      <c r="F7067">
        <v>296.10000000000002</v>
      </c>
      <c r="G7067">
        <v>321.64999999999998</v>
      </c>
      <c r="J7067">
        <v>0</v>
      </c>
      <c r="K7067">
        <v>0</v>
      </c>
    </row>
    <row r="7068" spans="1:11">
      <c r="A7068" t="s">
        <v>23128</v>
      </c>
      <c r="B7068" t="s">
        <v>58</v>
      </c>
      <c r="C7068">
        <v>102334</v>
      </c>
      <c r="D7068" t="s">
        <v>7166</v>
      </c>
      <c r="E7068" t="s">
        <v>32</v>
      </c>
      <c r="F7068">
        <v>0</v>
      </c>
      <c r="G7068">
        <v>0</v>
      </c>
    </row>
    <row r="7069" spans="1:11">
      <c r="A7069" t="s">
        <v>23129</v>
      </c>
      <c r="B7069" t="s">
        <v>58</v>
      </c>
      <c r="C7069">
        <v>102129</v>
      </c>
      <c r="D7069" t="s">
        <v>7167</v>
      </c>
      <c r="E7069" t="s">
        <v>32</v>
      </c>
      <c r="F7069">
        <v>1085.08</v>
      </c>
      <c r="G7069">
        <v>1126.3499999999999</v>
      </c>
      <c r="J7069">
        <v>0</v>
      </c>
      <c r="K7069">
        <v>0</v>
      </c>
    </row>
    <row r="7070" spans="1:11">
      <c r="A7070" t="s">
        <v>23130</v>
      </c>
      <c r="B7070" t="s">
        <v>58</v>
      </c>
      <c r="C7070">
        <v>102128</v>
      </c>
      <c r="D7070" t="s">
        <v>7168</v>
      </c>
      <c r="E7070" t="s">
        <v>32</v>
      </c>
      <c r="F7070">
        <v>0</v>
      </c>
      <c r="G7070">
        <v>0</v>
      </c>
    </row>
    <row r="7071" spans="1:11">
      <c r="A7071" t="s">
        <v>23131</v>
      </c>
      <c r="B7071" t="s">
        <v>58</v>
      </c>
      <c r="C7071">
        <v>102131</v>
      </c>
      <c r="D7071" t="s">
        <v>7169</v>
      </c>
      <c r="E7071" t="s">
        <v>32</v>
      </c>
      <c r="F7071">
        <v>1085.08</v>
      </c>
      <c r="G7071">
        <v>1126.3499999999999</v>
      </c>
      <c r="J7071">
        <v>0</v>
      </c>
      <c r="K7071">
        <v>0</v>
      </c>
    </row>
    <row r="7072" spans="1:11">
      <c r="A7072" t="s">
        <v>23132</v>
      </c>
      <c r="B7072" t="s">
        <v>58</v>
      </c>
      <c r="C7072">
        <v>102130</v>
      </c>
      <c r="D7072" t="s">
        <v>7170</v>
      </c>
      <c r="E7072" t="s">
        <v>32</v>
      </c>
      <c r="F7072">
        <v>0</v>
      </c>
      <c r="G7072">
        <v>0</v>
      </c>
    </row>
    <row r="7073" spans="1:11">
      <c r="A7073" t="s">
        <v>23133</v>
      </c>
      <c r="B7073" t="s">
        <v>58</v>
      </c>
      <c r="C7073">
        <v>102134</v>
      </c>
      <c r="D7073" t="s">
        <v>7171</v>
      </c>
      <c r="E7073" t="s">
        <v>32</v>
      </c>
      <c r="F7073">
        <v>0</v>
      </c>
      <c r="G7073">
        <v>0</v>
      </c>
    </row>
    <row r="7074" spans="1:11">
      <c r="A7074" t="s">
        <v>23134</v>
      </c>
      <c r="B7074" t="s">
        <v>58</v>
      </c>
      <c r="C7074">
        <v>102135</v>
      </c>
      <c r="D7074" t="s">
        <v>7172</v>
      </c>
      <c r="E7074" t="s">
        <v>32</v>
      </c>
      <c r="F7074">
        <v>0</v>
      </c>
      <c r="G7074">
        <v>0</v>
      </c>
    </row>
    <row r="7075" spans="1:11">
      <c r="A7075" t="s">
        <v>23135</v>
      </c>
      <c r="B7075" t="s">
        <v>58</v>
      </c>
      <c r="C7075">
        <v>104941</v>
      </c>
      <c r="D7075" t="s">
        <v>7173</v>
      </c>
      <c r="E7075" t="s">
        <v>9</v>
      </c>
      <c r="F7075">
        <v>0</v>
      </c>
      <c r="G7075">
        <v>0</v>
      </c>
    </row>
    <row r="7076" spans="1:11">
      <c r="A7076" t="s">
        <v>23136</v>
      </c>
      <c r="B7076" t="s">
        <v>58</v>
      </c>
      <c r="C7076">
        <v>104942</v>
      </c>
      <c r="D7076" t="s">
        <v>7174</v>
      </c>
      <c r="E7076" t="s">
        <v>9</v>
      </c>
      <c r="F7076">
        <v>0</v>
      </c>
      <c r="G7076">
        <v>0</v>
      </c>
    </row>
    <row r="7077" spans="1:11">
      <c r="A7077" t="s">
        <v>23137</v>
      </c>
      <c r="B7077" t="s">
        <v>58</v>
      </c>
      <c r="C7077">
        <v>104940</v>
      </c>
      <c r="D7077" t="s">
        <v>7175</v>
      </c>
      <c r="E7077" t="s">
        <v>32</v>
      </c>
      <c r="F7077">
        <v>0</v>
      </c>
      <c r="G7077">
        <v>0</v>
      </c>
    </row>
    <row r="7078" spans="1:11">
      <c r="A7078" t="s">
        <v>23138</v>
      </c>
      <c r="B7078" t="s">
        <v>58</v>
      </c>
      <c r="C7078">
        <v>104943</v>
      </c>
      <c r="D7078" t="s">
        <v>7176</v>
      </c>
      <c r="E7078" t="s">
        <v>9</v>
      </c>
      <c r="F7078">
        <v>0</v>
      </c>
      <c r="G7078">
        <v>0</v>
      </c>
    </row>
    <row r="7079" spans="1:11">
      <c r="A7079" t="s">
        <v>23139</v>
      </c>
      <c r="B7079" t="s">
        <v>58</v>
      </c>
      <c r="C7079">
        <v>101801</v>
      </c>
      <c r="D7079" t="s">
        <v>1895</v>
      </c>
      <c r="E7079" t="s">
        <v>32</v>
      </c>
      <c r="F7079">
        <v>1086.79</v>
      </c>
      <c r="G7079">
        <v>1120.4100000000001</v>
      </c>
      <c r="J7079">
        <v>0</v>
      </c>
      <c r="K7079">
        <v>0</v>
      </c>
    </row>
    <row r="7080" spans="1:11">
      <c r="A7080" t="s">
        <v>23140</v>
      </c>
      <c r="B7080" t="s">
        <v>58</v>
      </c>
      <c r="C7080">
        <v>101800</v>
      </c>
      <c r="D7080" t="s">
        <v>1894</v>
      </c>
      <c r="E7080" t="s">
        <v>32</v>
      </c>
      <c r="F7080">
        <v>1486.37</v>
      </c>
      <c r="G7080">
        <v>1540.46</v>
      </c>
      <c r="J7080">
        <v>0</v>
      </c>
      <c r="K7080">
        <v>0</v>
      </c>
    </row>
    <row r="7081" spans="1:11">
      <c r="A7081" t="s">
        <v>23141</v>
      </c>
      <c r="B7081" t="s">
        <v>58</v>
      </c>
      <c r="C7081">
        <v>98108</v>
      </c>
      <c r="D7081" t="s">
        <v>4585</v>
      </c>
      <c r="E7081" t="s">
        <v>32</v>
      </c>
      <c r="F7081">
        <v>533.70000000000005</v>
      </c>
      <c r="G7081">
        <v>563.53</v>
      </c>
      <c r="J7081">
        <v>0</v>
      </c>
      <c r="K7081">
        <v>0</v>
      </c>
    </row>
    <row r="7082" spans="1:11">
      <c r="A7082" t="s">
        <v>23142</v>
      </c>
      <c r="B7082" t="s">
        <v>58</v>
      </c>
      <c r="C7082">
        <v>98105</v>
      </c>
      <c r="D7082" t="s">
        <v>4582</v>
      </c>
      <c r="E7082" t="s">
        <v>32</v>
      </c>
      <c r="F7082">
        <v>684.85</v>
      </c>
      <c r="G7082">
        <v>724.11</v>
      </c>
      <c r="J7082">
        <v>0</v>
      </c>
      <c r="K7082">
        <v>0</v>
      </c>
    </row>
    <row r="7083" spans="1:11">
      <c r="A7083" t="s">
        <v>23143</v>
      </c>
      <c r="B7083" t="s">
        <v>58</v>
      </c>
      <c r="C7083">
        <v>98109</v>
      </c>
      <c r="D7083" t="s">
        <v>4758</v>
      </c>
      <c r="E7083" t="s">
        <v>32</v>
      </c>
      <c r="F7083">
        <v>866.86</v>
      </c>
      <c r="G7083">
        <v>915</v>
      </c>
      <c r="J7083">
        <v>0</v>
      </c>
      <c r="K7083">
        <v>0</v>
      </c>
    </row>
    <row r="7084" spans="1:11">
      <c r="A7084" t="s">
        <v>23144</v>
      </c>
      <c r="B7084" t="s">
        <v>58</v>
      </c>
      <c r="C7084">
        <v>98106</v>
      </c>
      <c r="D7084" t="s">
        <v>4583</v>
      </c>
      <c r="E7084" t="s">
        <v>32</v>
      </c>
      <c r="F7084">
        <v>1128.75</v>
      </c>
      <c r="G7084">
        <v>1193.19</v>
      </c>
      <c r="J7084">
        <v>0</v>
      </c>
      <c r="K7084">
        <v>0</v>
      </c>
    </row>
    <row r="7085" spans="1:11">
      <c r="A7085" t="s">
        <v>23145</v>
      </c>
      <c r="B7085" t="s">
        <v>58</v>
      </c>
      <c r="C7085">
        <v>98110</v>
      </c>
      <c r="D7085" t="s">
        <v>4759</v>
      </c>
      <c r="E7085" t="s">
        <v>32</v>
      </c>
      <c r="F7085">
        <v>381.35</v>
      </c>
      <c r="G7085">
        <v>382.85</v>
      </c>
      <c r="J7085">
        <v>0</v>
      </c>
      <c r="K7085">
        <v>0</v>
      </c>
    </row>
    <row r="7086" spans="1:11">
      <c r="A7086" t="s">
        <v>23146</v>
      </c>
      <c r="B7086" t="s">
        <v>58</v>
      </c>
      <c r="C7086">
        <v>98107</v>
      </c>
      <c r="D7086" t="s">
        <v>4584</v>
      </c>
      <c r="E7086" t="s">
        <v>32</v>
      </c>
      <c r="F7086">
        <v>298.70999999999998</v>
      </c>
      <c r="G7086">
        <v>315.16000000000003</v>
      </c>
      <c r="J7086">
        <v>0</v>
      </c>
      <c r="K7086">
        <v>0</v>
      </c>
    </row>
    <row r="7087" spans="1:11">
      <c r="A7087" t="s">
        <v>23147</v>
      </c>
      <c r="B7087" t="s">
        <v>58</v>
      </c>
      <c r="C7087">
        <v>98104</v>
      </c>
      <c r="D7087" t="s">
        <v>4581</v>
      </c>
      <c r="E7087" t="s">
        <v>32</v>
      </c>
      <c r="F7087">
        <v>392.33</v>
      </c>
      <c r="G7087">
        <v>414.62</v>
      </c>
      <c r="J7087">
        <v>0</v>
      </c>
      <c r="K7087">
        <v>0</v>
      </c>
    </row>
    <row r="7088" spans="1:11">
      <c r="A7088" t="s">
        <v>23148</v>
      </c>
      <c r="B7088" t="s">
        <v>58</v>
      </c>
      <c r="C7088">
        <v>98102</v>
      </c>
      <c r="D7088" t="s">
        <v>4580</v>
      </c>
      <c r="E7088" t="s">
        <v>32</v>
      </c>
      <c r="F7088">
        <v>201.91</v>
      </c>
      <c r="G7088">
        <v>202.56</v>
      </c>
      <c r="J7088">
        <v>0</v>
      </c>
      <c r="K7088">
        <v>0</v>
      </c>
    </row>
    <row r="7089" spans="1:11">
      <c r="A7089" t="s">
        <v>23149</v>
      </c>
      <c r="B7089" t="s">
        <v>58</v>
      </c>
      <c r="C7089">
        <v>98111</v>
      </c>
      <c r="D7089" t="s">
        <v>4760</v>
      </c>
      <c r="E7089" t="s">
        <v>32</v>
      </c>
      <c r="F7089">
        <v>52.87</v>
      </c>
      <c r="G7089">
        <v>53.7</v>
      </c>
      <c r="J7089">
        <v>0</v>
      </c>
      <c r="K7089">
        <v>0</v>
      </c>
    </row>
    <row r="7090" spans="1:11">
      <c r="A7090" t="s">
        <v>23150</v>
      </c>
      <c r="B7090" t="s">
        <v>58</v>
      </c>
      <c r="C7090">
        <v>97891</v>
      </c>
      <c r="D7090" t="s">
        <v>2891</v>
      </c>
      <c r="E7090" t="s">
        <v>32</v>
      </c>
      <c r="F7090">
        <v>222.4</v>
      </c>
      <c r="G7090">
        <v>235.27</v>
      </c>
      <c r="J7090">
        <v>0</v>
      </c>
      <c r="K7090">
        <v>0</v>
      </c>
    </row>
    <row r="7091" spans="1:11">
      <c r="A7091" t="s">
        <v>23151</v>
      </c>
      <c r="B7091" t="s">
        <v>58</v>
      </c>
      <c r="C7091">
        <v>97892</v>
      </c>
      <c r="D7091" t="s">
        <v>2892</v>
      </c>
      <c r="E7091" t="s">
        <v>32</v>
      </c>
      <c r="F7091">
        <v>415.07</v>
      </c>
      <c r="G7091">
        <v>438.17</v>
      </c>
      <c r="J7091">
        <v>0</v>
      </c>
      <c r="K7091">
        <v>0</v>
      </c>
    </row>
    <row r="7092" spans="1:11">
      <c r="A7092" t="s">
        <v>23152</v>
      </c>
      <c r="B7092" t="s">
        <v>58</v>
      </c>
      <c r="C7092">
        <v>97893</v>
      </c>
      <c r="D7092" t="s">
        <v>2893</v>
      </c>
      <c r="E7092" t="s">
        <v>32</v>
      </c>
      <c r="F7092">
        <v>572.95000000000005</v>
      </c>
      <c r="G7092">
        <v>605.04999999999995</v>
      </c>
      <c r="J7092">
        <v>0</v>
      </c>
      <c r="K7092">
        <v>0</v>
      </c>
    </row>
    <row r="7093" spans="1:11">
      <c r="A7093" t="s">
        <v>23153</v>
      </c>
      <c r="B7093" t="s">
        <v>58</v>
      </c>
      <c r="C7093">
        <v>97894</v>
      </c>
      <c r="D7093" t="s">
        <v>2894</v>
      </c>
      <c r="E7093" t="s">
        <v>32</v>
      </c>
      <c r="F7093">
        <v>623.16</v>
      </c>
      <c r="G7093">
        <v>654.13</v>
      </c>
      <c r="J7093">
        <v>0</v>
      </c>
      <c r="K7093">
        <v>0</v>
      </c>
    </row>
    <row r="7094" spans="1:11">
      <c r="A7094" t="s">
        <v>23154</v>
      </c>
      <c r="B7094" t="s">
        <v>58</v>
      </c>
      <c r="C7094">
        <v>97886</v>
      </c>
      <c r="D7094" t="s">
        <v>2886</v>
      </c>
      <c r="E7094" t="s">
        <v>32</v>
      </c>
      <c r="F7094">
        <v>178.29</v>
      </c>
      <c r="G7094">
        <v>188.81</v>
      </c>
      <c r="J7094">
        <v>0</v>
      </c>
      <c r="K7094">
        <v>0</v>
      </c>
    </row>
    <row r="7095" spans="1:11">
      <c r="A7095" t="s">
        <v>23155</v>
      </c>
      <c r="B7095" t="s">
        <v>58</v>
      </c>
      <c r="C7095">
        <v>97887</v>
      </c>
      <c r="D7095" t="s">
        <v>2887</v>
      </c>
      <c r="E7095" t="s">
        <v>32</v>
      </c>
      <c r="F7095">
        <v>280.87</v>
      </c>
      <c r="G7095">
        <v>297.37</v>
      </c>
      <c r="J7095">
        <v>0</v>
      </c>
      <c r="K7095">
        <v>0</v>
      </c>
    </row>
    <row r="7096" spans="1:11">
      <c r="A7096" t="s">
        <v>23156</v>
      </c>
      <c r="B7096" t="s">
        <v>58</v>
      </c>
      <c r="C7096">
        <v>97888</v>
      </c>
      <c r="D7096" t="s">
        <v>2888</v>
      </c>
      <c r="E7096" t="s">
        <v>32</v>
      </c>
      <c r="F7096">
        <v>538.71</v>
      </c>
      <c r="G7096">
        <v>569.5</v>
      </c>
      <c r="J7096">
        <v>0</v>
      </c>
      <c r="K7096">
        <v>0</v>
      </c>
    </row>
    <row r="7097" spans="1:11">
      <c r="A7097" t="s">
        <v>23157</v>
      </c>
      <c r="B7097" t="s">
        <v>58</v>
      </c>
      <c r="C7097">
        <v>97889</v>
      </c>
      <c r="D7097" t="s">
        <v>2889</v>
      </c>
      <c r="E7097" t="s">
        <v>32</v>
      </c>
      <c r="F7097">
        <v>730.63</v>
      </c>
      <c r="G7097">
        <v>772.54</v>
      </c>
      <c r="J7097">
        <v>0</v>
      </c>
      <c r="K7097">
        <v>0</v>
      </c>
    </row>
    <row r="7098" spans="1:11">
      <c r="A7098" t="s">
        <v>23158</v>
      </c>
      <c r="B7098" t="s">
        <v>58</v>
      </c>
      <c r="C7098">
        <v>97890</v>
      </c>
      <c r="D7098" t="s">
        <v>2890</v>
      </c>
      <c r="E7098" t="s">
        <v>32</v>
      </c>
      <c r="F7098">
        <v>814.21</v>
      </c>
      <c r="G7098">
        <v>857.08</v>
      </c>
      <c r="J7098">
        <v>0</v>
      </c>
      <c r="K7098">
        <v>0</v>
      </c>
    </row>
    <row r="7099" spans="1:11">
      <c r="A7099" t="s">
        <v>23159</v>
      </c>
      <c r="B7099" t="s">
        <v>58</v>
      </c>
      <c r="C7099">
        <v>97881</v>
      </c>
      <c r="D7099" t="s">
        <v>2881</v>
      </c>
      <c r="E7099" t="s">
        <v>32</v>
      </c>
      <c r="F7099">
        <v>152.51</v>
      </c>
      <c r="G7099">
        <v>155.36000000000001</v>
      </c>
      <c r="J7099">
        <v>0</v>
      </c>
      <c r="K7099">
        <v>0</v>
      </c>
    </row>
    <row r="7100" spans="1:11">
      <c r="A7100" t="s">
        <v>23160</v>
      </c>
      <c r="B7100" t="s">
        <v>58</v>
      </c>
      <c r="C7100">
        <v>97882</v>
      </c>
      <c r="D7100" t="s">
        <v>2882</v>
      </c>
      <c r="E7100" t="s">
        <v>32</v>
      </c>
      <c r="F7100">
        <v>241.96</v>
      </c>
      <c r="G7100">
        <v>246.04</v>
      </c>
      <c r="J7100">
        <v>0</v>
      </c>
      <c r="K7100">
        <v>0</v>
      </c>
    </row>
    <row r="7101" spans="1:11">
      <c r="A7101" t="s">
        <v>23161</v>
      </c>
      <c r="B7101" t="s">
        <v>58</v>
      </c>
      <c r="C7101">
        <v>97883</v>
      </c>
      <c r="D7101" t="s">
        <v>2883</v>
      </c>
      <c r="E7101" t="s">
        <v>32</v>
      </c>
      <c r="F7101">
        <v>466.42</v>
      </c>
      <c r="G7101">
        <v>473.56</v>
      </c>
      <c r="J7101">
        <v>0</v>
      </c>
      <c r="K7101">
        <v>0</v>
      </c>
    </row>
    <row r="7102" spans="1:11">
      <c r="A7102" t="s">
        <v>23162</v>
      </c>
      <c r="B7102" t="s">
        <v>58</v>
      </c>
      <c r="C7102">
        <v>97884</v>
      </c>
      <c r="D7102" t="s">
        <v>2884</v>
      </c>
      <c r="E7102" t="s">
        <v>32</v>
      </c>
      <c r="F7102">
        <v>918.73</v>
      </c>
      <c r="G7102">
        <v>930.66</v>
      </c>
      <c r="J7102">
        <v>0</v>
      </c>
      <c r="K7102">
        <v>0</v>
      </c>
    </row>
    <row r="7103" spans="1:11">
      <c r="A7103" t="s">
        <v>23163</v>
      </c>
      <c r="B7103" t="s">
        <v>58</v>
      </c>
      <c r="C7103">
        <v>97885</v>
      </c>
      <c r="D7103" t="s">
        <v>2885</v>
      </c>
      <c r="E7103" t="s">
        <v>32</v>
      </c>
      <c r="F7103">
        <v>1414.91</v>
      </c>
      <c r="G7103">
        <v>1431.14</v>
      </c>
      <c r="J7103">
        <v>0</v>
      </c>
      <c r="K7103">
        <v>0</v>
      </c>
    </row>
    <row r="7104" spans="1:11">
      <c r="A7104" t="s">
        <v>23164</v>
      </c>
      <c r="B7104" t="s">
        <v>58</v>
      </c>
      <c r="C7104">
        <v>99250</v>
      </c>
      <c r="D7104" t="s">
        <v>4586</v>
      </c>
      <c r="E7104" t="s">
        <v>32</v>
      </c>
      <c r="F7104">
        <v>194.07</v>
      </c>
      <c r="G7104">
        <v>205.21</v>
      </c>
      <c r="J7104">
        <v>0</v>
      </c>
      <c r="K7104">
        <v>0</v>
      </c>
    </row>
    <row r="7105" spans="1:11">
      <c r="A7105" t="s">
        <v>23165</v>
      </c>
      <c r="B7105" t="s">
        <v>58</v>
      </c>
      <c r="C7105">
        <v>97900</v>
      </c>
      <c r="D7105" t="s">
        <v>4571</v>
      </c>
      <c r="E7105" t="s">
        <v>32</v>
      </c>
      <c r="F7105">
        <v>198.7</v>
      </c>
      <c r="G7105">
        <v>209.87</v>
      </c>
      <c r="J7105">
        <v>0</v>
      </c>
      <c r="K7105">
        <v>0</v>
      </c>
    </row>
    <row r="7106" spans="1:11">
      <c r="A7106" t="s">
        <v>23166</v>
      </c>
      <c r="B7106" t="s">
        <v>58</v>
      </c>
      <c r="C7106">
        <v>99251</v>
      </c>
      <c r="D7106" t="s">
        <v>4587</v>
      </c>
      <c r="E7106" t="s">
        <v>32</v>
      </c>
      <c r="F7106">
        <v>303.98</v>
      </c>
      <c r="G7106">
        <v>321.56</v>
      </c>
      <c r="J7106">
        <v>0</v>
      </c>
      <c r="K7106">
        <v>0</v>
      </c>
    </row>
    <row r="7107" spans="1:11">
      <c r="A7107" t="s">
        <v>23167</v>
      </c>
      <c r="B7107" t="s">
        <v>58</v>
      </c>
      <c r="C7107">
        <v>97901</v>
      </c>
      <c r="D7107" t="s">
        <v>4572</v>
      </c>
      <c r="E7107" t="s">
        <v>32</v>
      </c>
      <c r="F7107">
        <v>311.93</v>
      </c>
      <c r="G7107">
        <v>329.56</v>
      </c>
      <c r="J7107">
        <v>0</v>
      </c>
      <c r="K7107">
        <v>0</v>
      </c>
    </row>
    <row r="7108" spans="1:11">
      <c r="A7108" t="s">
        <v>23168</v>
      </c>
      <c r="B7108" t="s">
        <v>58</v>
      </c>
      <c r="C7108">
        <v>99253</v>
      </c>
      <c r="D7108" t="s">
        <v>4588</v>
      </c>
      <c r="E7108" t="s">
        <v>32</v>
      </c>
      <c r="F7108">
        <v>584.20000000000005</v>
      </c>
      <c r="G7108">
        <v>617.46</v>
      </c>
      <c r="J7108">
        <v>0</v>
      </c>
      <c r="K7108">
        <v>0</v>
      </c>
    </row>
    <row r="7109" spans="1:11">
      <c r="A7109" t="s">
        <v>23169</v>
      </c>
      <c r="B7109" t="s">
        <v>58</v>
      </c>
      <c r="C7109">
        <v>97902</v>
      </c>
      <c r="D7109" t="s">
        <v>4573</v>
      </c>
      <c r="E7109" t="s">
        <v>32</v>
      </c>
      <c r="F7109">
        <v>602.04</v>
      </c>
      <c r="G7109">
        <v>635.41</v>
      </c>
      <c r="J7109">
        <v>0</v>
      </c>
      <c r="K7109">
        <v>0</v>
      </c>
    </row>
    <row r="7110" spans="1:11">
      <c r="A7110" t="s">
        <v>23170</v>
      </c>
      <c r="B7110" t="s">
        <v>58</v>
      </c>
      <c r="C7110">
        <v>99255</v>
      </c>
      <c r="D7110" t="s">
        <v>4589</v>
      </c>
      <c r="E7110" t="s">
        <v>32</v>
      </c>
      <c r="F7110">
        <v>812.84</v>
      </c>
      <c r="G7110">
        <v>859.22</v>
      </c>
      <c r="J7110">
        <v>0</v>
      </c>
      <c r="K7110">
        <v>0</v>
      </c>
    </row>
    <row r="7111" spans="1:11">
      <c r="A7111" t="s">
        <v>23171</v>
      </c>
      <c r="B7111" t="s">
        <v>58</v>
      </c>
      <c r="C7111">
        <v>97903</v>
      </c>
      <c r="D7111" t="s">
        <v>4574</v>
      </c>
      <c r="E7111" t="s">
        <v>32</v>
      </c>
      <c r="F7111">
        <v>837.3</v>
      </c>
      <c r="G7111">
        <v>883.82</v>
      </c>
      <c r="J7111">
        <v>0</v>
      </c>
      <c r="K7111">
        <v>0</v>
      </c>
    </row>
    <row r="7112" spans="1:11">
      <c r="A7112" t="s">
        <v>23172</v>
      </c>
      <c r="B7112" t="s">
        <v>58</v>
      </c>
      <c r="C7112">
        <v>99257</v>
      </c>
      <c r="D7112" t="s">
        <v>4590</v>
      </c>
      <c r="E7112" t="s">
        <v>32</v>
      </c>
      <c r="F7112">
        <v>939.89</v>
      </c>
      <c r="G7112">
        <v>990.15</v>
      </c>
      <c r="J7112">
        <v>0</v>
      </c>
      <c r="K7112">
        <v>0</v>
      </c>
    </row>
    <row r="7113" spans="1:11">
      <c r="A7113" t="s">
        <v>23173</v>
      </c>
      <c r="B7113" t="s">
        <v>58</v>
      </c>
      <c r="C7113">
        <v>97904</v>
      </c>
      <c r="D7113" t="s">
        <v>4575</v>
      </c>
      <c r="E7113" t="s">
        <v>32</v>
      </c>
      <c r="F7113">
        <v>971.52</v>
      </c>
      <c r="G7113">
        <v>1021.97</v>
      </c>
      <c r="J7113">
        <v>0</v>
      </c>
      <c r="K7113">
        <v>0</v>
      </c>
    </row>
    <row r="7114" spans="1:11">
      <c r="A7114" t="s">
        <v>23174</v>
      </c>
      <c r="B7114" t="s">
        <v>58</v>
      </c>
      <c r="C7114">
        <v>99258</v>
      </c>
      <c r="D7114" t="s">
        <v>4591</v>
      </c>
      <c r="E7114" t="s">
        <v>32</v>
      </c>
      <c r="F7114">
        <v>255.39</v>
      </c>
      <c r="G7114">
        <v>269.73</v>
      </c>
      <c r="J7114">
        <v>0</v>
      </c>
      <c r="K7114">
        <v>0</v>
      </c>
    </row>
    <row r="7115" spans="1:11">
      <c r="A7115" t="s">
        <v>23175</v>
      </c>
      <c r="B7115" t="s">
        <v>58</v>
      </c>
      <c r="C7115">
        <v>97905</v>
      </c>
      <c r="D7115" t="s">
        <v>4576</v>
      </c>
      <c r="E7115" t="s">
        <v>32</v>
      </c>
      <c r="F7115">
        <v>260.43</v>
      </c>
      <c r="G7115">
        <v>274.8</v>
      </c>
      <c r="J7115">
        <v>0</v>
      </c>
      <c r="K7115">
        <v>0</v>
      </c>
    </row>
    <row r="7116" spans="1:11">
      <c r="A7116" t="s">
        <v>23176</v>
      </c>
      <c r="B7116" t="s">
        <v>58</v>
      </c>
      <c r="C7116">
        <v>99260</v>
      </c>
      <c r="D7116" t="s">
        <v>4592</v>
      </c>
      <c r="E7116" t="s">
        <v>32</v>
      </c>
      <c r="F7116">
        <v>469.85</v>
      </c>
      <c r="G7116">
        <v>495.62</v>
      </c>
      <c r="J7116">
        <v>0</v>
      </c>
      <c r="K7116">
        <v>0</v>
      </c>
    </row>
    <row r="7117" spans="1:11">
      <c r="A7117" t="s">
        <v>23177</v>
      </c>
      <c r="B7117" t="s">
        <v>58</v>
      </c>
      <c r="C7117">
        <v>97906</v>
      </c>
      <c r="D7117" t="s">
        <v>4577</v>
      </c>
      <c r="E7117" t="s">
        <v>32</v>
      </c>
      <c r="F7117">
        <v>481.08</v>
      </c>
      <c r="G7117">
        <v>506.92</v>
      </c>
      <c r="J7117">
        <v>0</v>
      </c>
      <c r="K7117">
        <v>0</v>
      </c>
    </row>
    <row r="7118" spans="1:11">
      <c r="A7118" t="s">
        <v>23178</v>
      </c>
      <c r="B7118" t="s">
        <v>58</v>
      </c>
      <c r="C7118">
        <v>99262</v>
      </c>
      <c r="D7118" t="s">
        <v>4593</v>
      </c>
      <c r="E7118" t="s">
        <v>32</v>
      </c>
      <c r="F7118">
        <v>666.91</v>
      </c>
      <c r="G7118">
        <v>703.76</v>
      </c>
      <c r="J7118">
        <v>0</v>
      </c>
      <c r="K7118">
        <v>0</v>
      </c>
    </row>
    <row r="7119" spans="1:11">
      <c r="A7119" t="s">
        <v>23179</v>
      </c>
      <c r="B7119" t="s">
        <v>58</v>
      </c>
      <c r="C7119">
        <v>97907</v>
      </c>
      <c r="D7119" t="s">
        <v>4578</v>
      </c>
      <c r="E7119" t="s">
        <v>32</v>
      </c>
      <c r="F7119">
        <v>682.94</v>
      </c>
      <c r="G7119">
        <v>719.88</v>
      </c>
      <c r="J7119">
        <v>0</v>
      </c>
      <c r="K7119">
        <v>0</v>
      </c>
    </row>
    <row r="7120" spans="1:11">
      <c r="A7120" t="s">
        <v>23180</v>
      </c>
      <c r="B7120" t="s">
        <v>58</v>
      </c>
      <c r="C7120">
        <v>99264</v>
      </c>
      <c r="D7120" t="s">
        <v>4594</v>
      </c>
      <c r="E7120" t="s">
        <v>32</v>
      </c>
      <c r="F7120">
        <v>767.21</v>
      </c>
      <c r="G7120">
        <v>806.16</v>
      </c>
      <c r="J7120">
        <v>0</v>
      </c>
      <c r="K7120">
        <v>0</v>
      </c>
    </row>
    <row r="7121" spans="1:11">
      <c r="A7121" t="s">
        <v>23181</v>
      </c>
      <c r="B7121" t="s">
        <v>58</v>
      </c>
      <c r="C7121">
        <v>97908</v>
      </c>
      <c r="D7121" t="s">
        <v>4579</v>
      </c>
      <c r="E7121" t="s">
        <v>32</v>
      </c>
      <c r="F7121">
        <v>788.88</v>
      </c>
      <c r="G7121">
        <v>827.96</v>
      </c>
      <c r="J7121">
        <v>0</v>
      </c>
      <c r="K7121">
        <v>0</v>
      </c>
    </row>
    <row r="7122" spans="1:11">
      <c r="A7122" t="s">
        <v>23182</v>
      </c>
      <c r="B7122" t="s">
        <v>58</v>
      </c>
      <c r="C7122">
        <v>97895</v>
      </c>
      <c r="D7122" t="s">
        <v>4567</v>
      </c>
      <c r="E7122" t="s">
        <v>32</v>
      </c>
      <c r="F7122">
        <v>212.69</v>
      </c>
      <c r="G7122">
        <v>213.06</v>
      </c>
      <c r="J7122">
        <v>0</v>
      </c>
      <c r="K7122">
        <v>0</v>
      </c>
    </row>
    <row r="7123" spans="1:11">
      <c r="A7123" t="s">
        <v>23183</v>
      </c>
      <c r="B7123" t="s">
        <v>58</v>
      </c>
      <c r="C7123">
        <v>97896</v>
      </c>
      <c r="D7123" t="s">
        <v>4568</v>
      </c>
      <c r="E7123" t="s">
        <v>32</v>
      </c>
      <c r="F7123">
        <v>394.48</v>
      </c>
      <c r="G7123">
        <v>395.25</v>
      </c>
      <c r="J7123">
        <v>0</v>
      </c>
      <c r="K7123">
        <v>0</v>
      </c>
    </row>
    <row r="7124" spans="1:11">
      <c r="A7124" t="s">
        <v>23184</v>
      </c>
      <c r="B7124" t="s">
        <v>58</v>
      </c>
      <c r="C7124">
        <v>97897</v>
      </c>
      <c r="D7124" t="s">
        <v>4569</v>
      </c>
      <c r="E7124" t="s">
        <v>32</v>
      </c>
      <c r="F7124">
        <v>511.33</v>
      </c>
      <c r="G7124">
        <v>512.80999999999995</v>
      </c>
      <c r="J7124">
        <v>0</v>
      </c>
      <c r="K7124">
        <v>0</v>
      </c>
    </row>
    <row r="7125" spans="1:11">
      <c r="A7125" t="s">
        <v>23185</v>
      </c>
      <c r="B7125" t="s">
        <v>58</v>
      </c>
      <c r="C7125">
        <v>97898</v>
      </c>
      <c r="D7125" t="s">
        <v>4570</v>
      </c>
      <c r="E7125" t="s">
        <v>32</v>
      </c>
      <c r="F7125">
        <v>974.62</v>
      </c>
      <c r="G7125">
        <v>985.97</v>
      </c>
      <c r="J7125">
        <v>0</v>
      </c>
      <c r="K7125">
        <v>0</v>
      </c>
    </row>
    <row r="7126" spans="1:11">
      <c r="A7126" t="s">
        <v>23186</v>
      </c>
      <c r="B7126" t="s">
        <v>58</v>
      </c>
      <c r="C7126">
        <v>97899</v>
      </c>
      <c r="D7126" t="s">
        <v>7177</v>
      </c>
      <c r="E7126" t="s">
        <v>32</v>
      </c>
      <c r="F7126">
        <v>0</v>
      </c>
      <c r="G7126">
        <v>0</v>
      </c>
    </row>
    <row r="7127" spans="1:11">
      <c r="A7127" t="s">
        <v>23187</v>
      </c>
      <c r="B7127" t="s">
        <v>58</v>
      </c>
      <c r="C7127">
        <v>101795</v>
      </c>
      <c r="D7127" t="s">
        <v>3184</v>
      </c>
      <c r="E7127" t="s">
        <v>32</v>
      </c>
      <c r="F7127">
        <v>615.91999999999996</v>
      </c>
      <c r="G7127">
        <v>644.96</v>
      </c>
      <c r="J7127">
        <v>0</v>
      </c>
      <c r="K7127">
        <v>0</v>
      </c>
    </row>
    <row r="7128" spans="1:11">
      <c r="A7128" t="s">
        <v>23188</v>
      </c>
      <c r="B7128" t="s">
        <v>58</v>
      </c>
      <c r="C7128">
        <v>101796</v>
      </c>
      <c r="D7128" t="s">
        <v>7178</v>
      </c>
      <c r="E7128" t="s">
        <v>32</v>
      </c>
      <c r="F7128">
        <v>0</v>
      </c>
      <c r="G7128">
        <v>0</v>
      </c>
    </row>
    <row r="7129" spans="1:11">
      <c r="A7129" t="s">
        <v>23189</v>
      </c>
      <c r="B7129" t="s">
        <v>58</v>
      </c>
      <c r="C7129">
        <v>101797</v>
      </c>
      <c r="D7129" t="s">
        <v>7179</v>
      </c>
      <c r="E7129" t="s">
        <v>32</v>
      </c>
      <c r="F7129">
        <v>0</v>
      </c>
      <c r="G7129">
        <v>0</v>
      </c>
    </row>
    <row r="7130" spans="1:11">
      <c r="A7130" t="s">
        <v>23190</v>
      </c>
      <c r="B7130" t="s">
        <v>58</v>
      </c>
      <c r="C7130">
        <v>101802</v>
      </c>
      <c r="D7130" t="s">
        <v>4933</v>
      </c>
      <c r="E7130" t="s">
        <v>32</v>
      </c>
      <c r="F7130">
        <v>1792.99</v>
      </c>
      <c r="G7130">
        <v>1873.2</v>
      </c>
      <c r="J7130">
        <v>0</v>
      </c>
      <c r="K7130">
        <v>0</v>
      </c>
    </row>
    <row r="7131" spans="1:11">
      <c r="A7131" t="s">
        <v>23191</v>
      </c>
      <c r="B7131" t="s">
        <v>58</v>
      </c>
      <c r="C7131">
        <v>101803</v>
      </c>
      <c r="D7131" t="s">
        <v>4934</v>
      </c>
      <c r="E7131" t="s">
        <v>32</v>
      </c>
      <c r="F7131">
        <v>1158.95</v>
      </c>
      <c r="G7131">
        <v>1214.8599999999999</v>
      </c>
      <c r="J7131">
        <v>0</v>
      </c>
      <c r="K7131">
        <v>0</v>
      </c>
    </row>
    <row r="7132" spans="1:11">
      <c r="A7132" t="s">
        <v>23192</v>
      </c>
      <c r="B7132" t="s">
        <v>58</v>
      </c>
      <c r="C7132">
        <v>101804</v>
      </c>
      <c r="D7132" t="s">
        <v>4935</v>
      </c>
      <c r="E7132" t="s">
        <v>32</v>
      </c>
      <c r="F7132">
        <v>1441.66</v>
      </c>
      <c r="G7132">
        <v>1507.53</v>
      </c>
      <c r="J7132">
        <v>0</v>
      </c>
      <c r="K7132">
        <v>0</v>
      </c>
    </row>
    <row r="7133" spans="1:11">
      <c r="A7133" t="s">
        <v>23193</v>
      </c>
      <c r="B7133" t="s">
        <v>58</v>
      </c>
      <c r="C7133">
        <v>101805</v>
      </c>
      <c r="D7133" t="s">
        <v>4936</v>
      </c>
      <c r="E7133" t="s">
        <v>32</v>
      </c>
      <c r="F7133">
        <v>1831.56</v>
      </c>
      <c r="G7133">
        <v>1915.55</v>
      </c>
      <c r="J7133">
        <v>0</v>
      </c>
      <c r="K7133">
        <v>0</v>
      </c>
    </row>
    <row r="7134" spans="1:11">
      <c r="A7134" t="s">
        <v>23194</v>
      </c>
      <c r="B7134" t="s">
        <v>58</v>
      </c>
      <c r="C7134">
        <v>98115</v>
      </c>
      <c r="D7134" t="s">
        <v>4763</v>
      </c>
      <c r="E7134" t="s">
        <v>32</v>
      </c>
      <c r="F7134">
        <v>106.24</v>
      </c>
      <c r="G7134">
        <v>112.81</v>
      </c>
      <c r="J7134">
        <v>0</v>
      </c>
      <c r="K7134">
        <v>0</v>
      </c>
    </row>
    <row r="7135" spans="1:11">
      <c r="A7135" t="s">
        <v>23195</v>
      </c>
      <c r="B7135" t="s">
        <v>58</v>
      </c>
      <c r="C7135">
        <v>98114</v>
      </c>
      <c r="D7135" t="s">
        <v>4762</v>
      </c>
      <c r="E7135" t="s">
        <v>32</v>
      </c>
      <c r="F7135">
        <v>636.27</v>
      </c>
      <c r="G7135">
        <v>641.84</v>
      </c>
      <c r="J7135">
        <v>0</v>
      </c>
      <c r="K7135">
        <v>0</v>
      </c>
    </row>
    <row r="7136" spans="1:11">
      <c r="A7136" t="s">
        <v>23196</v>
      </c>
      <c r="B7136" t="s">
        <v>58</v>
      </c>
      <c r="C7136">
        <v>98112</v>
      </c>
      <c r="D7136" t="s">
        <v>4761</v>
      </c>
      <c r="E7136" t="s">
        <v>32</v>
      </c>
      <c r="F7136">
        <v>103.57</v>
      </c>
      <c r="G7136">
        <v>105.88</v>
      </c>
      <c r="J7136">
        <v>0</v>
      </c>
      <c r="K7136">
        <v>0</v>
      </c>
    </row>
    <row r="7137" spans="1:11">
      <c r="A7137" t="s">
        <v>23197</v>
      </c>
      <c r="B7137" t="s">
        <v>58</v>
      </c>
      <c r="C7137">
        <v>100128</v>
      </c>
      <c r="D7137" t="s">
        <v>4932</v>
      </c>
      <c r="E7137" t="s">
        <v>32</v>
      </c>
      <c r="F7137">
        <v>1651.39</v>
      </c>
      <c r="G7137">
        <v>1654.7</v>
      </c>
      <c r="J7137">
        <v>0</v>
      </c>
      <c r="K7137">
        <v>0</v>
      </c>
    </row>
    <row r="7138" spans="1:11">
      <c r="A7138" t="s">
        <v>23198</v>
      </c>
      <c r="B7138" t="s">
        <v>58</v>
      </c>
      <c r="C7138">
        <v>102623</v>
      </c>
      <c r="D7138" t="s">
        <v>4631</v>
      </c>
      <c r="E7138" t="s">
        <v>32</v>
      </c>
      <c r="F7138">
        <v>874.92</v>
      </c>
      <c r="G7138">
        <v>887.38</v>
      </c>
      <c r="J7138">
        <v>0</v>
      </c>
      <c r="K7138">
        <v>0</v>
      </c>
    </row>
    <row r="7139" spans="1:11">
      <c r="A7139" t="s">
        <v>23199</v>
      </c>
      <c r="B7139" t="s">
        <v>58</v>
      </c>
      <c r="C7139">
        <v>102607</v>
      </c>
      <c r="D7139" t="s">
        <v>4615</v>
      </c>
      <c r="E7139" t="s">
        <v>32</v>
      </c>
      <c r="F7139">
        <v>454.48</v>
      </c>
      <c r="G7139">
        <v>455.37</v>
      </c>
      <c r="J7139">
        <v>0</v>
      </c>
      <c r="K7139">
        <v>0</v>
      </c>
    </row>
    <row r="7140" spans="1:11">
      <c r="A7140" t="s">
        <v>23200</v>
      </c>
      <c r="B7140" t="s">
        <v>58</v>
      </c>
      <c r="C7140">
        <v>102608</v>
      </c>
      <c r="D7140" t="s">
        <v>4616</v>
      </c>
      <c r="E7140" t="s">
        <v>32</v>
      </c>
      <c r="F7140">
        <v>1039.21</v>
      </c>
      <c r="G7140">
        <v>1040.4000000000001</v>
      </c>
      <c r="J7140">
        <v>0</v>
      </c>
      <c r="K7140">
        <v>0</v>
      </c>
    </row>
    <row r="7141" spans="1:11">
      <c r="A7141" t="s">
        <v>23201</v>
      </c>
      <c r="B7141" t="s">
        <v>58</v>
      </c>
      <c r="C7141">
        <v>102609</v>
      </c>
      <c r="D7141" t="s">
        <v>4617</v>
      </c>
      <c r="E7141" t="s">
        <v>32</v>
      </c>
      <c r="F7141">
        <v>1181.55</v>
      </c>
      <c r="G7141">
        <v>1183.1300000000001</v>
      </c>
      <c r="J7141">
        <v>0</v>
      </c>
      <c r="K7141">
        <v>0</v>
      </c>
    </row>
    <row r="7142" spans="1:11">
      <c r="A7142" t="s">
        <v>23202</v>
      </c>
      <c r="B7142" t="s">
        <v>58</v>
      </c>
      <c r="C7142">
        <v>102610</v>
      </c>
      <c r="D7142" t="s">
        <v>4618</v>
      </c>
      <c r="E7142" t="s">
        <v>32</v>
      </c>
      <c r="F7142">
        <v>2028.53</v>
      </c>
      <c r="G7142">
        <v>2030.51</v>
      </c>
      <c r="J7142">
        <v>0</v>
      </c>
      <c r="K7142">
        <v>0</v>
      </c>
    </row>
    <row r="7143" spans="1:11">
      <c r="A7143" t="s">
        <v>23203</v>
      </c>
      <c r="B7143" t="s">
        <v>58</v>
      </c>
      <c r="C7143">
        <v>102622</v>
      </c>
      <c r="D7143" t="s">
        <v>4630</v>
      </c>
      <c r="E7143" t="s">
        <v>32</v>
      </c>
      <c r="F7143">
        <v>641.88</v>
      </c>
      <c r="G7143">
        <v>653.15</v>
      </c>
      <c r="J7143">
        <v>0</v>
      </c>
      <c r="K7143">
        <v>0</v>
      </c>
    </row>
    <row r="7144" spans="1:11">
      <c r="A7144" t="s">
        <v>23204</v>
      </c>
      <c r="B7144" t="s">
        <v>58</v>
      </c>
      <c r="C7144">
        <v>102605</v>
      </c>
      <c r="D7144" t="s">
        <v>4613</v>
      </c>
      <c r="E7144" t="s">
        <v>32</v>
      </c>
      <c r="F7144">
        <v>275.76</v>
      </c>
      <c r="G7144">
        <v>276.38</v>
      </c>
      <c r="J7144">
        <v>0</v>
      </c>
      <c r="K7144">
        <v>0</v>
      </c>
    </row>
    <row r="7145" spans="1:11">
      <c r="A7145" t="s">
        <v>23205</v>
      </c>
      <c r="B7145" t="s">
        <v>58</v>
      </c>
      <c r="C7145">
        <v>102606</v>
      </c>
      <c r="D7145" t="s">
        <v>4614</v>
      </c>
      <c r="E7145" t="s">
        <v>32</v>
      </c>
      <c r="F7145">
        <v>424.37</v>
      </c>
      <c r="G7145">
        <v>425.13</v>
      </c>
      <c r="J7145">
        <v>0</v>
      </c>
      <c r="K7145">
        <v>0</v>
      </c>
    </row>
    <row r="7146" spans="1:11">
      <c r="A7146" t="s">
        <v>23206</v>
      </c>
      <c r="B7146" t="s">
        <v>58</v>
      </c>
      <c r="C7146">
        <v>102613</v>
      </c>
      <c r="D7146" t="s">
        <v>4621</v>
      </c>
      <c r="E7146" t="s">
        <v>32</v>
      </c>
      <c r="F7146">
        <v>636.08000000000004</v>
      </c>
      <c r="G7146">
        <v>636.99</v>
      </c>
      <c r="J7146">
        <v>0</v>
      </c>
      <c r="K7146">
        <v>0</v>
      </c>
    </row>
    <row r="7147" spans="1:11">
      <c r="A7147" t="s">
        <v>23207</v>
      </c>
      <c r="B7147" t="s">
        <v>58</v>
      </c>
      <c r="C7147">
        <v>102619</v>
      </c>
      <c r="D7147" t="s">
        <v>4627</v>
      </c>
      <c r="E7147" t="s">
        <v>32</v>
      </c>
      <c r="F7147">
        <v>5441.43</v>
      </c>
      <c r="G7147">
        <v>5457.89</v>
      </c>
      <c r="J7147">
        <v>0</v>
      </c>
      <c r="K7147">
        <v>0</v>
      </c>
    </row>
    <row r="7148" spans="1:11">
      <c r="A7148" t="s">
        <v>23208</v>
      </c>
      <c r="B7148" t="s">
        <v>58</v>
      </c>
      <c r="C7148">
        <v>102614</v>
      </c>
      <c r="D7148" t="s">
        <v>4622</v>
      </c>
      <c r="E7148" t="s">
        <v>32</v>
      </c>
      <c r="F7148">
        <v>977.37</v>
      </c>
      <c r="G7148">
        <v>978.54</v>
      </c>
      <c r="J7148">
        <v>0</v>
      </c>
      <c r="K7148">
        <v>0</v>
      </c>
    </row>
    <row r="7149" spans="1:11">
      <c r="A7149" t="s">
        <v>23209</v>
      </c>
      <c r="B7149" t="s">
        <v>58</v>
      </c>
      <c r="C7149">
        <v>102620</v>
      </c>
      <c r="D7149" t="s">
        <v>4628</v>
      </c>
      <c r="E7149" t="s">
        <v>32</v>
      </c>
      <c r="F7149">
        <v>7885.78</v>
      </c>
      <c r="G7149">
        <v>7902.24</v>
      </c>
      <c r="J7149">
        <v>0</v>
      </c>
      <c r="K7149">
        <v>0</v>
      </c>
    </row>
    <row r="7150" spans="1:11">
      <c r="A7150" t="s">
        <v>23210</v>
      </c>
      <c r="B7150" t="s">
        <v>58</v>
      </c>
      <c r="C7150">
        <v>102615</v>
      </c>
      <c r="D7150" t="s">
        <v>4623</v>
      </c>
      <c r="E7150" t="s">
        <v>32</v>
      </c>
      <c r="F7150">
        <v>1226.5999999999999</v>
      </c>
      <c r="G7150">
        <v>1228.05</v>
      </c>
      <c r="J7150">
        <v>0</v>
      </c>
      <c r="K7150">
        <v>0</v>
      </c>
    </row>
    <row r="7151" spans="1:11">
      <c r="A7151" t="s">
        <v>23211</v>
      </c>
      <c r="B7151" t="s">
        <v>58</v>
      </c>
      <c r="C7151">
        <v>102621</v>
      </c>
      <c r="D7151" t="s">
        <v>4629</v>
      </c>
      <c r="E7151" t="s">
        <v>32</v>
      </c>
      <c r="F7151">
        <v>12098.02</v>
      </c>
      <c r="G7151">
        <v>12114.48</v>
      </c>
      <c r="J7151">
        <v>0</v>
      </c>
      <c r="K7151">
        <v>0</v>
      </c>
    </row>
    <row r="7152" spans="1:11">
      <c r="A7152" t="s">
        <v>23212</v>
      </c>
      <c r="B7152" t="s">
        <v>58</v>
      </c>
      <c r="C7152">
        <v>102616</v>
      </c>
      <c r="D7152" t="s">
        <v>4624</v>
      </c>
      <c r="E7152" t="s">
        <v>32</v>
      </c>
      <c r="F7152">
        <v>1815.03</v>
      </c>
      <c r="G7152">
        <v>1816.95</v>
      </c>
      <c r="J7152">
        <v>0</v>
      </c>
      <c r="K7152">
        <v>0</v>
      </c>
    </row>
    <row r="7153" spans="1:11">
      <c r="A7153" t="s">
        <v>23213</v>
      </c>
      <c r="B7153" t="s">
        <v>58</v>
      </c>
      <c r="C7153">
        <v>102611</v>
      </c>
      <c r="D7153" t="s">
        <v>4619</v>
      </c>
      <c r="E7153" t="s">
        <v>32</v>
      </c>
      <c r="F7153">
        <v>457.13</v>
      </c>
      <c r="G7153">
        <v>457.81</v>
      </c>
      <c r="J7153">
        <v>0</v>
      </c>
      <c r="K7153">
        <v>0</v>
      </c>
    </row>
    <row r="7154" spans="1:11">
      <c r="A7154" t="s">
        <v>23214</v>
      </c>
      <c r="B7154" t="s">
        <v>58</v>
      </c>
      <c r="C7154">
        <v>102617</v>
      </c>
      <c r="D7154" t="s">
        <v>4625</v>
      </c>
      <c r="E7154" t="s">
        <v>32</v>
      </c>
      <c r="F7154">
        <v>3385.82</v>
      </c>
      <c r="G7154">
        <v>3402.28</v>
      </c>
      <c r="J7154">
        <v>0</v>
      </c>
      <c r="K7154">
        <v>0</v>
      </c>
    </row>
    <row r="7155" spans="1:11">
      <c r="A7155" t="s">
        <v>23215</v>
      </c>
      <c r="B7155" t="s">
        <v>58</v>
      </c>
      <c r="C7155">
        <v>102618</v>
      </c>
      <c r="D7155" t="s">
        <v>4626</v>
      </c>
      <c r="E7155" t="s">
        <v>32</v>
      </c>
      <c r="F7155">
        <v>4064.51</v>
      </c>
      <c r="G7155">
        <v>4080.97</v>
      </c>
      <c r="J7155">
        <v>0</v>
      </c>
      <c r="K7155">
        <v>0</v>
      </c>
    </row>
    <row r="7156" spans="1:11">
      <c r="A7156" t="s">
        <v>23216</v>
      </c>
      <c r="B7156" t="s">
        <v>58</v>
      </c>
      <c r="C7156">
        <v>102612</v>
      </c>
      <c r="D7156" t="s">
        <v>4620</v>
      </c>
      <c r="E7156" t="s">
        <v>32</v>
      </c>
      <c r="F7156">
        <v>655.65</v>
      </c>
      <c r="G7156">
        <v>656.4</v>
      </c>
      <c r="J7156">
        <v>0</v>
      </c>
      <c r="K7156">
        <v>0</v>
      </c>
    </row>
    <row r="7157" spans="1:11">
      <c r="A7157" t="s">
        <v>23217</v>
      </c>
      <c r="B7157" t="s">
        <v>58</v>
      </c>
      <c r="C7157">
        <v>102603</v>
      </c>
      <c r="D7157" t="s">
        <v>4611</v>
      </c>
      <c r="E7157" t="s">
        <v>32</v>
      </c>
      <c r="F7157">
        <v>13.56</v>
      </c>
      <c r="G7157">
        <v>14.75</v>
      </c>
      <c r="J7157">
        <v>0</v>
      </c>
      <c r="K7157">
        <v>0</v>
      </c>
    </row>
    <row r="7158" spans="1:11">
      <c r="A7158" t="s">
        <v>23218</v>
      </c>
      <c r="B7158" t="s">
        <v>58</v>
      </c>
      <c r="C7158">
        <v>102587</v>
      </c>
      <c r="D7158" t="s">
        <v>4595</v>
      </c>
      <c r="E7158" t="s">
        <v>32</v>
      </c>
      <c r="F7158">
        <v>4.6500000000000004</v>
      </c>
      <c r="G7158">
        <v>5.0599999999999996</v>
      </c>
      <c r="J7158">
        <v>0</v>
      </c>
      <c r="K7158">
        <v>0</v>
      </c>
    </row>
    <row r="7159" spans="1:11">
      <c r="A7159" t="s">
        <v>23219</v>
      </c>
      <c r="B7159" t="s">
        <v>58</v>
      </c>
      <c r="C7159">
        <v>102589</v>
      </c>
      <c r="D7159" t="s">
        <v>4597</v>
      </c>
      <c r="E7159" t="s">
        <v>32</v>
      </c>
      <c r="F7159">
        <v>5.16</v>
      </c>
      <c r="G7159">
        <v>5.62</v>
      </c>
      <c r="J7159">
        <v>0</v>
      </c>
      <c r="K7159">
        <v>0</v>
      </c>
    </row>
    <row r="7160" spans="1:11">
      <c r="A7160" t="s">
        <v>23220</v>
      </c>
      <c r="B7160" t="s">
        <v>58</v>
      </c>
      <c r="C7160">
        <v>102591</v>
      </c>
      <c r="D7160" t="s">
        <v>4599</v>
      </c>
      <c r="E7160" t="s">
        <v>32</v>
      </c>
      <c r="F7160">
        <v>5.69</v>
      </c>
      <c r="G7160">
        <v>6.2</v>
      </c>
      <c r="J7160">
        <v>0</v>
      </c>
      <c r="K7160">
        <v>0</v>
      </c>
    </row>
    <row r="7161" spans="1:11">
      <c r="A7161" t="s">
        <v>23221</v>
      </c>
      <c r="B7161" t="s">
        <v>58</v>
      </c>
      <c r="C7161">
        <v>102593</v>
      </c>
      <c r="D7161" t="s">
        <v>4601</v>
      </c>
      <c r="E7161" t="s">
        <v>32</v>
      </c>
      <c r="F7161">
        <v>6.42</v>
      </c>
      <c r="G7161">
        <v>7</v>
      </c>
      <c r="J7161">
        <v>0</v>
      </c>
      <c r="K7161">
        <v>0</v>
      </c>
    </row>
    <row r="7162" spans="1:11">
      <c r="A7162" t="s">
        <v>23222</v>
      </c>
      <c r="B7162" t="s">
        <v>58</v>
      </c>
      <c r="C7162">
        <v>102595</v>
      </c>
      <c r="D7162" t="s">
        <v>4603</v>
      </c>
      <c r="E7162" t="s">
        <v>32</v>
      </c>
      <c r="F7162">
        <v>7.26</v>
      </c>
      <c r="G7162">
        <v>7.91</v>
      </c>
      <c r="J7162">
        <v>0</v>
      </c>
      <c r="K7162">
        <v>0</v>
      </c>
    </row>
    <row r="7163" spans="1:11">
      <c r="A7163" t="s">
        <v>23223</v>
      </c>
      <c r="B7163" t="s">
        <v>58</v>
      </c>
      <c r="C7163">
        <v>102597</v>
      </c>
      <c r="D7163" t="s">
        <v>4605</v>
      </c>
      <c r="E7163" t="s">
        <v>32</v>
      </c>
      <c r="F7163">
        <v>8.31</v>
      </c>
      <c r="G7163">
        <v>9.0500000000000007</v>
      </c>
      <c r="J7163">
        <v>0</v>
      </c>
      <c r="K7163">
        <v>0</v>
      </c>
    </row>
    <row r="7164" spans="1:11">
      <c r="A7164" t="s">
        <v>23224</v>
      </c>
      <c r="B7164" t="s">
        <v>58</v>
      </c>
      <c r="C7164">
        <v>102599</v>
      </c>
      <c r="D7164" t="s">
        <v>4607</v>
      </c>
      <c r="E7164" t="s">
        <v>32</v>
      </c>
      <c r="F7164">
        <v>9.35</v>
      </c>
      <c r="G7164">
        <v>10.18</v>
      </c>
      <c r="J7164">
        <v>0</v>
      </c>
      <c r="K7164">
        <v>0</v>
      </c>
    </row>
    <row r="7165" spans="1:11">
      <c r="A7165" t="s">
        <v>23225</v>
      </c>
      <c r="B7165" t="s">
        <v>58</v>
      </c>
      <c r="C7165">
        <v>102601</v>
      </c>
      <c r="D7165" t="s">
        <v>4609</v>
      </c>
      <c r="E7165" t="s">
        <v>32</v>
      </c>
      <c r="F7165">
        <v>10.93</v>
      </c>
      <c r="G7165">
        <v>11.9</v>
      </c>
      <c r="J7165">
        <v>0</v>
      </c>
      <c r="K7165">
        <v>0</v>
      </c>
    </row>
    <row r="7166" spans="1:11">
      <c r="A7166" t="s">
        <v>23226</v>
      </c>
      <c r="B7166" t="s">
        <v>58</v>
      </c>
      <c r="C7166">
        <v>102604</v>
      </c>
      <c r="D7166" t="s">
        <v>4612</v>
      </c>
      <c r="E7166" t="s">
        <v>32</v>
      </c>
      <c r="F7166">
        <v>15.62</v>
      </c>
      <c r="G7166">
        <v>17.010000000000002</v>
      </c>
      <c r="J7166">
        <v>0</v>
      </c>
      <c r="K7166">
        <v>0</v>
      </c>
    </row>
    <row r="7167" spans="1:11">
      <c r="A7167" t="s">
        <v>23227</v>
      </c>
      <c r="B7167" t="s">
        <v>58</v>
      </c>
      <c r="C7167">
        <v>102588</v>
      </c>
      <c r="D7167" t="s">
        <v>4596</v>
      </c>
      <c r="E7167" t="s">
        <v>32</v>
      </c>
      <c r="F7167">
        <v>6.72</v>
      </c>
      <c r="G7167">
        <v>7.31</v>
      </c>
      <c r="J7167">
        <v>0</v>
      </c>
      <c r="K7167">
        <v>0</v>
      </c>
    </row>
    <row r="7168" spans="1:11">
      <c r="A7168" t="s">
        <v>23228</v>
      </c>
      <c r="B7168" t="s">
        <v>58</v>
      </c>
      <c r="C7168">
        <v>102590</v>
      </c>
      <c r="D7168" t="s">
        <v>4598</v>
      </c>
      <c r="E7168" t="s">
        <v>32</v>
      </c>
      <c r="F7168">
        <v>7.25</v>
      </c>
      <c r="G7168">
        <v>7.89</v>
      </c>
      <c r="J7168">
        <v>0</v>
      </c>
      <c r="K7168">
        <v>0</v>
      </c>
    </row>
    <row r="7169" spans="1:11">
      <c r="A7169" t="s">
        <v>23229</v>
      </c>
      <c r="B7169" t="s">
        <v>58</v>
      </c>
      <c r="C7169">
        <v>102592</v>
      </c>
      <c r="D7169" t="s">
        <v>4600</v>
      </c>
      <c r="E7169" t="s">
        <v>32</v>
      </c>
      <c r="F7169">
        <v>7.76</v>
      </c>
      <c r="G7169">
        <v>8.4499999999999993</v>
      </c>
      <c r="J7169">
        <v>0</v>
      </c>
      <c r="K7169">
        <v>0</v>
      </c>
    </row>
    <row r="7170" spans="1:11">
      <c r="A7170" t="s">
        <v>23230</v>
      </c>
      <c r="B7170" t="s">
        <v>58</v>
      </c>
      <c r="C7170">
        <v>102594</v>
      </c>
      <c r="D7170" t="s">
        <v>4602</v>
      </c>
      <c r="E7170" t="s">
        <v>32</v>
      </c>
      <c r="F7170">
        <v>8.51</v>
      </c>
      <c r="G7170">
        <v>9.26</v>
      </c>
      <c r="J7170">
        <v>0</v>
      </c>
      <c r="K7170">
        <v>0</v>
      </c>
    </row>
    <row r="7171" spans="1:11">
      <c r="A7171" t="s">
        <v>23231</v>
      </c>
      <c r="B7171" t="s">
        <v>58</v>
      </c>
      <c r="C7171">
        <v>102596</v>
      </c>
      <c r="D7171" t="s">
        <v>4604</v>
      </c>
      <c r="E7171" t="s">
        <v>32</v>
      </c>
      <c r="F7171">
        <v>9.35</v>
      </c>
      <c r="G7171">
        <v>10.17</v>
      </c>
      <c r="J7171">
        <v>0</v>
      </c>
      <c r="K7171">
        <v>0</v>
      </c>
    </row>
    <row r="7172" spans="1:11">
      <c r="A7172" t="s">
        <v>23232</v>
      </c>
      <c r="B7172" t="s">
        <v>58</v>
      </c>
      <c r="C7172">
        <v>102598</v>
      </c>
      <c r="D7172" t="s">
        <v>4606</v>
      </c>
      <c r="E7172" t="s">
        <v>32</v>
      </c>
      <c r="F7172">
        <v>10.39</v>
      </c>
      <c r="G7172">
        <v>11.31</v>
      </c>
      <c r="J7172">
        <v>0</v>
      </c>
      <c r="K7172">
        <v>0</v>
      </c>
    </row>
    <row r="7173" spans="1:11">
      <c r="A7173" t="s">
        <v>23233</v>
      </c>
      <c r="B7173" t="s">
        <v>58</v>
      </c>
      <c r="C7173">
        <v>102600</v>
      </c>
      <c r="D7173" t="s">
        <v>4608</v>
      </c>
      <c r="E7173" t="s">
        <v>32</v>
      </c>
      <c r="F7173">
        <v>11.43</v>
      </c>
      <c r="G7173">
        <v>12.45</v>
      </c>
      <c r="J7173">
        <v>0</v>
      </c>
      <c r="K7173">
        <v>0</v>
      </c>
    </row>
    <row r="7174" spans="1:11">
      <c r="A7174" t="s">
        <v>23234</v>
      </c>
      <c r="B7174" t="s">
        <v>58</v>
      </c>
      <c r="C7174">
        <v>102602</v>
      </c>
      <c r="D7174" t="s">
        <v>4610</v>
      </c>
      <c r="E7174" t="s">
        <v>32</v>
      </c>
      <c r="F7174">
        <v>13.01</v>
      </c>
      <c r="G7174">
        <v>14.16</v>
      </c>
      <c r="J7174">
        <v>0</v>
      </c>
      <c r="K7174">
        <v>0</v>
      </c>
    </row>
    <row r="7175" spans="1:11">
      <c r="A7175" t="s">
        <v>23235</v>
      </c>
      <c r="B7175" t="s">
        <v>58</v>
      </c>
      <c r="C7175">
        <v>103005</v>
      </c>
      <c r="D7175" t="s">
        <v>15732</v>
      </c>
      <c r="E7175" t="s">
        <v>32</v>
      </c>
      <c r="F7175">
        <v>623.85</v>
      </c>
      <c r="G7175">
        <v>644.66999999999996</v>
      </c>
      <c r="J7175">
        <v>0</v>
      </c>
      <c r="K7175">
        <v>0</v>
      </c>
    </row>
    <row r="7176" spans="1:11">
      <c r="A7176" t="s">
        <v>23236</v>
      </c>
      <c r="B7176" t="s">
        <v>58</v>
      </c>
      <c r="C7176">
        <v>103006</v>
      </c>
      <c r="D7176" t="s">
        <v>15733</v>
      </c>
      <c r="E7176" t="s">
        <v>32</v>
      </c>
      <c r="F7176">
        <v>791.53</v>
      </c>
      <c r="G7176">
        <v>817.9</v>
      </c>
      <c r="J7176">
        <v>0</v>
      </c>
      <c r="K7176">
        <v>0</v>
      </c>
    </row>
    <row r="7177" spans="1:11">
      <c r="A7177" t="s">
        <v>23237</v>
      </c>
      <c r="B7177" t="s">
        <v>58</v>
      </c>
      <c r="C7177">
        <v>103007</v>
      </c>
      <c r="D7177" t="s">
        <v>15734</v>
      </c>
      <c r="E7177" t="s">
        <v>32</v>
      </c>
      <c r="F7177">
        <v>1047.49</v>
      </c>
      <c r="G7177">
        <v>1081.23</v>
      </c>
      <c r="J7177">
        <v>0</v>
      </c>
      <c r="K7177">
        <v>0</v>
      </c>
    </row>
    <row r="7178" spans="1:11">
      <c r="A7178" t="s">
        <v>23238</v>
      </c>
      <c r="B7178" t="s">
        <v>58</v>
      </c>
      <c r="C7178">
        <v>103004</v>
      </c>
      <c r="D7178" t="s">
        <v>15735</v>
      </c>
      <c r="E7178" t="s">
        <v>12</v>
      </c>
      <c r="F7178">
        <v>0</v>
      </c>
      <c r="G7178">
        <v>0</v>
      </c>
    </row>
    <row r="7179" spans="1:11">
      <c r="A7179" t="s">
        <v>23239</v>
      </c>
      <c r="B7179" t="s">
        <v>58</v>
      </c>
      <c r="C7179">
        <v>102989</v>
      </c>
      <c r="D7179" t="s">
        <v>15736</v>
      </c>
      <c r="E7179" t="s">
        <v>12</v>
      </c>
      <c r="F7179">
        <v>44.13</v>
      </c>
      <c r="G7179">
        <v>45.41</v>
      </c>
      <c r="J7179">
        <v>0</v>
      </c>
      <c r="K7179">
        <v>0</v>
      </c>
    </row>
    <row r="7180" spans="1:11">
      <c r="A7180" t="s">
        <v>23240</v>
      </c>
      <c r="B7180" t="s">
        <v>58</v>
      </c>
      <c r="C7180">
        <v>102990</v>
      </c>
      <c r="D7180" t="s">
        <v>15737</v>
      </c>
      <c r="E7180" t="s">
        <v>12</v>
      </c>
      <c r="F7180">
        <v>55.47</v>
      </c>
      <c r="G7180">
        <v>57.15</v>
      </c>
      <c r="J7180">
        <v>0</v>
      </c>
      <c r="K7180">
        <v>0</v>
      </c>
    </row>
    <row r="7181" spans="1:11">
      <c r="A7181" t="s">
        <v>23241</v>
      </c>
      <c r="B7181" t="s">
        <v>58</v>
      </c>
      <c r="C7181">
        <v>102991</v>
      </c>
      <c r="D7181" t="s">
        <v>15738</v>
      </c>
      <c r="E7181" t="s">
        <v>12</v>
      </c>
      <c r="F7181">
        <v>72.989999999999995</v>
      </c>
      <c r="G7181">
        <v>75.22</v>
      </c>
      <c r="J7181">
        <v>0</v>
      </c>
      <c r="K7181">
        <v>0</v>
      </c>
    </row>
    <row r="7182" spans="1:11">
      <c r="A7182" t="s">
        <v>23242</v>
      </c>
      <c r="B7182" t="s">
        <v>58</v>
      </c>
      <c r="C7182">
        <v>102992</v>
      </c>
      <c r="D7182" t="s">
        <v>15739</v>
      </c>
      <c r="E7182" t="s">
        <v>12</v>
      </c>
      <c r="F7182">
        <v>107.33</v>
      </c>
      <c r="G7182">
        <v>108.98</v>
      </c>
      <c r="J7182">
        <v>0</v>
      </c>
      <c r="K7182">
        <v>0</v>
      </c>
    </row>
    <row r="7183" spans="1:11">
      <c r="A7183" t="s">
        <v>23243</v>
      </c>
      <c r="B7183" t="s">
        <v>58</v>
      </c>
      <c r="C7183">
        <v>102993</v>
      </c>
      <c r="D7183" t="s">
        <v>15740</v>
      </c>
      <c r="E7183" t="s">
        <v>12</v>
      </c>
      <c r="F7183">
        <v>139.6</v>
      </c>
      <c r="G7183">
        <v>141.79</v>
      </c>
      <c r="J7183">
        <v>0</v>
      </c>
      <c r="K7183">
        <v>0</v>
      </c>
    </row>
    <row r="7184" spans="1:11">
      <c r="A7184" t="s">
        <v>23244</v>
      </c>
      <c r="B7184" t="s">
        <v>58</v>
      </c>
      <c r="C7184">
        <v>102994</v>
      </c>
      <c r="D7184" t="s">
        <v>15741</v>
      </c>
      <c r="E7184" t="s">
        <v>12</v>
      </c>
      <c r="F7184">
        <v>260.77999999999997</v>
      </c>
      <c r="G7184">
        <v>264.87</v>
      </c>
      <c r="J7184">
        <v>0</v>
      </c>
      <c r="K7184">
        <v>0</v>
      </c>
    </row>
    <row r="7185" spans="1:11">
      <c r="A7185" t="s">
        <v>23245</v>
      </c>
      <c r="B7185" t="s">
        <v>58</v>
      </c>
      <c r="C7185">
        <v>106017</v>
      </c>
      <c r="D7185" t="s">
        <v>15742</v>
      </c>
      <c r="E7185" t="s">
        <v>32</v>
      </c>
      <c r="F7185">
        <v>0</v>
      </c>
      <c r="G7185">
        <v>0</v>
      </c>
    </row>
    <row r="7186" spans="1:11">
      <c r="A7186" t="s">
        <v>23246</v>
      </c>
      <c r="B7186" t="s">
        <v>58</v>
      </c>
      <c r="C7186">
        <v>105944</v>
      </c>
      <c r="D7186" t="s">
        <v>15743</v>
      </c>
      <c r="E7186" t="s">
        <v>10</v>
      </c>
      <c r="F7186">
        <v>751.64</v>
      </c>
      <c r="G7186">
        <v>782.3</v>
      </c>
      <c r="J7186">
        <v>0</v>
      </c>
      <c r="K7186">
        <v>0</v>
      </c>
    </row>
    <row r="7187" spans="1:11">
      <c r="A7187" t="s">
        <v>23247</v>
      </c>
      <c r="B7187" t="s">
        <v>58</v>
      </c>
      <c r="C7187">
        <v>106004</v>
      </c>
      <c r="D7187" t="s">
        <v>15744</v>
      </c>
      <c r="E7187" t="s">
        <v>12</v>
      </c>
      <c r="F7187">
        <v>180.44</v>
      </c>
      <c r="G7187">
        <v>189.5</v>
      </c>
      <c r="J7187">
        <v>0</v>
      </c>
      <c r="K7187">
        <v>0</v>
      </c>
    </row>
    <row r="7188" spans="1:11">
      <c r="A7188" t="s">
        <v>23248</v>
      </c>
      <c r="B7188" t="s">
        <v>58</v>
      </c>
      <c r="C7188">
        <v>106005</v>
      </c>
      <c r="D7188" t="s">
        <v>15745</v>
      </c>
      <c r="E7188" t="s">
        <v>12</v>
      </c>
      <c r="F7188">
        <v>213.37</v>
      </c>
      <c r="G7188">
        <v>224.09</v>
      </c>
      <c r="J7188">
        <v>0</v>
      </c>
      <c r="K7188">
        <v>0</v>
      </c>
    </row>
    <row r="7189" spans="1:11">
      <c r="A7189" t="s">
        <v>23249</v>
      </c>
      <c r="B7189" t="s">
        <v>58</v>
      </c>
      <c r="C7189">
        <v>106006</v>
      </c>
      <c r="D7189" t="s">
        <v>15746</v>
      </c>
      <c r="E7189" t="s">
        <v>12</v>
      </c>
      <c r="F7189">
        <v>254.31</v>
      </c>
      <c r="G7189">
        <v>267.07</v>
      </c>
      <c r="J7189">
        <v>0</v>
      </c>
      <c r="K7189">
        <v>0</v>
      </c>
    </row>
    <row r="7190" spans="1:11">
      <c r="A7190" t="s">
        <v>23250</v>
      </c>
      <c r="B7190" t="s">
        <v>58</v>
      </c>
      <c r="C7190">
        <v>106007</v>
      </c>
      <c r="D7190" t="s">
        <v>15747</v>
      </c>
      <c r="E7190" t="s">
        <v>12</v>
      </c>
      <c r="F7190">
        <v>289.89999999999998</v>
      </c>
      <c r="G7190">
        <v>304.47000000000003</v>
      </c>
      <c r="J7190">
        <v>0</v>
      </c>
      <c r="K7190">
        <v>0</v>
      </c>
    </row>
    <row r="7191" spans="1:11">
      <c r="A7191" t="s">
        <v>23251</v>
      </c>
      <c r="B7191" t="s">
        <v>58</v>
      </c>
      <c r="C7191">
        <v>106008</v>
      </c>
      <c r="D7191" t="s">
        <v>15748</v>
      </c>
      <c r="E7191" t="s">
        <v>12</v>
      </c>
      <c r="F7191">
        <v>325.51</v>
      </c>
      <c r="G7191">
        <v>341.86</v>
      </c>
      <c r="J7191">
        <v>0</v>
      </c>
      <c r="K7191">
        <v>0</v>
      </c>
    </row>
    <row r="7192" spans="1:11">
      <c r="A7192" t="s">
        <v>23252</v>
      </c>
      <c r="B7192" t="s">
        <v>58</v>
      </c>
      <c r="C7192">
        <v>106009</v>
      </c>
      <c r="D7192" t="s">
        <v>15749</v>
      </c>
      <c r="E7192" t="s">
        <v>12</v>
      </c>
      <c r="F7192">
        <v>402.04</v>
      </c>
      <c r="G7192">
        <v>422.24</v>
      </c>
      <c r="J7192">
        <v>0</v>
      </c>
      <c r="K7192">
        <v>0</v>
      </c>
    </row>
    <row r="7193" spans="1:11">
      <c r="A7193" t="s">
        <v>23253</v>
      </c>
      <c r="B7193" t="s">
        <v>58</v>
      </c>
      <c r="C7193">
        <v>106010</v>
      </c>
      <c r="D7193" t="s">
        <v>15750</v>
      </c>
      <c r="E7193" t="s">
        <v>12</v>
      </c>
      <c r="F7193">
        <v>470.58</v>
      </c>
      <c r="G7193">
        <v>494.25</v>
      </c>
      <c r="J7193">
        <v>0</v>
      </c>
      <c r="K7193">
        <v>0</v>
      </c>
    </row>
    <row r="7194" spans="1:11">
      <c r="A7194" t="s">
        <v>23254</v>
      </c>
      <c r="B7194" t="s">
        <v>58</v>
      </c>
      <c r="C7194">
        <v>106011</v>
      </c>
      <c r="D7194" t="s">
        <v>15751</v>
      </c>
      <c r="E7194" t="s">
        <v>12</v>
      </c>
      <c r="F7194">
        <v>831.18</v>
      </c>
      <c r="G7194">
        <v>865.29</v>
      </c>
      <c r="J7194">
        <v>0</v>
      </c>
      <c r="K7194">
        <v>0</v>
      </c>
    </row>
    <row r="7195" spans="1:11">
      <c r="A7195" t="s">
        <v>23255</v>
      </c>
      <c r="B7195" t="s">
        <v>58</v>
      </c>
      <c r="C7195">
        <v>106013</v>
      </c>
      <c r="D7195" t="s">
        <v>15752</v>
      </c>
      <c r="E7195" t="s">
        <v>12</v>
      </c>
      <c r="F7195">
        <v>1039.5</v>
      </c>
      <c r="G7195">
        <v>1082.52</v>
      </c>
      <c r="J7195">
        <v>0</v>
      </c>
      <c r="K7195">
        <v>0</v>
      </c>
    </row>
    <row r="7196" spans="1:11">
      <c r="A7196" t="s">
        <v>23256</v>
      </c>
      <c r="B7196" t="s">
        <v>58</v>
      </c>
      <c r="C7196">
        <v>106012</v>
      </c>
      <c r="D7196" t="s">
        <v>15753</v>
      </c>
      <c r="E7196" t="s">
        <v>12</v>
      </c>
      <c r="F7196">
        <v>916.3</v>
      </c>
      <c r="G7196">
        <v>953.32</v>
      </c>
      <c r="J7196">
        <v>0</v>
      </c>
      <c r="K7196">
        <v>0</v>
      </c>
    </row>
    <row r="7197" spans="1:11">
      <c r="A7197" t="s">
        <v>23257</v>
      </c>
      <c r="B7197" t="s">
        <v>58</v>
      </c>
      <c r="C7197">
        <v>106014</v>
      </c>
      <c r="D7197" t="s">
        <v>15754</v>
      </c>
      <c r="E7197" t="s">
        <v>12</v>
      </c>
      <c r="F7197">
        <v>1183.83</v>
      </c>
      <c r="G7197">
        <v>1227.82</v>
      </c>
      <c r="J7197">
        <v>0</v>
      </c>
      <c r="K7197">
        <v>0</v>
      </c>
    </row>
    <row r="7198" spans="1:11">
      <c r="A7198" t="s">
        <v>23258</v>
      </c>
      <c r="B7198" t="s">
        <v>58</v>
      </c>
      <c r="C7198">
        <v>106015</v>
      </c>
      <c r="D7198" t="s">
        <v>15755</v>
      </c>
      <c r="E7198" t="s">
        <v>12</v>
      </c>
      <c r="F7198">
        <v>1412.97</v>
      </c>
      <c r="G7198">
        <v>1467.4</v>
      </c>
      <c r="J7198">
        <v>0</v>
      </c>
      <c r="K7198">
        <v>0</v>
      </c>
    </row>
    <row r="7199" spans="1:11">
      <c r="A7199" t="s">
        <v>23259</v>
      </c>
      <c r="B7199" t="s">
        <v>58</v>
      </c>
      <c r="C7199">
        <v>106016</v>
      </c>
      <c r="D7199" t="s">
        <v>15756</v>
      </c>
      <c r="E7199" t="s">
        <v>12</v>
      </c>
      <c r="F7199">
        <v>1656.44</v>
      </c>
      <c r="G7199">
        <v>1721.73</v>
      </c>
      <c r="J7199">
        <v>0</v>
      </c>
      <c r="K7199">
        <v>0</v>
      </c>
    </row>
    <row r="7200" spans="1:11">
      <c r="A7200" t="s">
        <v>23260</v>
      </c>
      <c r="B7200" t="s">
        <v>58</v>
      </c>
      <c r="C7200">
        <v>106003</v>
      </c>
      <c r="D7200" t="s">
        <v>15757</v>
      </c>
      <c r="E7200" t="s">
        <v>12</v>
      </c>
      <c r="F7200">
        <v>163.35</v>
      </c>
      <c r="G7200">
        <v>168.94</v>
      </c>
      <c r="J7200">
        <v>0</v>
      </c>
      <c r="K7200">
        <v>0</v>
      </c>
    </row>
    <row r="7201" spans="1:11">
      <c r="A7201" t="s">
        <v>23261</v>
      </c>
      <c r="B7201" t="s">
        <v>58</v>
      </c>
      <c r="C7201">
        <v>105997</v>
      </c>
      <c r="D7201" t="s">
        <v>15758</v>
      </c>
      <c r="E7201" t="s">
        <v>12</v>
      </c>
      <c r="F7201">
        <v>89.42</v>
      </c>
      <c r="G7201">
        <v>92.51</v>
      </c>
      <c r="J7201">
        <v>0</v>
      </c>
      <c r="K7201">
        <v>0</v>
      </c>
    </row>
    <row r="7202" spans="1:11">
      <c r="A7202" t="s">
        <v>23262</v>
      </c>
      <c r="B7202" t="s">
        <v>58</v>
      </c>
      <c r="C7202">
        <v>105998</v>
      </c>
      <c r="D7202" t="s">
        <v>15759</v>
      </c>
      <c r="E7202" t="s">
        <v>12</v>
      </c>
      <c r="F7202">
        <v>99.09</v>
      </c>
      <c r="G7202">
        <v>102.5</v>
      </c>
      <c r="J7202">
        <v>0</v>
      </c>
      <c r="K7202">
        <v>0</v>
      </c>
    </row>
    <row r="7203" spans="1:11">
      <c r="A7203" t="s">
        <v>23263</v>
      </c>
      <c r="B7203" t="s">
        <v>58</v>
      </c>
      <c r="C7203">
        <v>105999</v>
      </c>
      <c r="D7203" t="s">
        <v>15760</v>
      </c>
      <c r="E7203" t="s">
        <v>12</v>
      </c>
      <c r="F7203">
        <v>112.74</v>
      </c>
      <c r="G7203">
        <v>116.61</v>
      </c>
      <c r="J7203">
        <v>0</v>
      </c>
      <c r="K7203">
        <v>0</v>
      </c>
    </row>
    <row r="7204" spans="1:11">
      <c r="A7204" t="s">
        <v>23264</v>
      </c>
      <c r="B7204" t="s">
        <v>58</v>
      </c>
      <c r="C7204">
        <v>106000</v>
      </c>
      <c r="D7204" t="s">
        <v>15761</v>
      </c>
      <c r="E7204" t="s">
        <v>12</v>
      </c>
      <c r="F7204">
        <v>126.38</v>
      </c>
      <c r="G7204">
        <v>130.72999999999999</v>
      </c>
      <c r="J7204">
        <v>0</v>
      </c>
      <c r="K7204">
        <v>0</v>
      </c>
    </row>
    <row r="7205" spans="1:11">
      <c r="A7205" t="s">
        <v>23265</v>
      </c>
      <c r="B7205" t="s">
        <v>58</v>
      </c>
      <c r="C7205">
        <v>106001</v>
      </c>
      <c r="D7205" t="s">
        <v>15762</v>
      </c>
      <c r="E7205" t="s">
        <v>12</v>
      </c>
      <c r="F7205">
        <v>136.05000000000001</v>
      </c>
      <c r="G7205">
        <v>140.72</v>
      </c>
      <c r="J7205">
        <v>0</v>
      </c>
      <c r="K7205">
        <v>0</v>
      </c>
    </row>
    <row r="7206" spans="1:11">
      <c r="A7206" t="s">
        <v>23266</v>
      </c>
      <c r="B7206" t="s">
        <v>58</v>
      </c>
      <c r="C7206">
        <v>106002</v>
      </c>
      <c r="D7206" t="s">
        <v>15763</v>
      </c>
      <c r="E7206" t="s">
        <v>12</v>
      </c>
      <c r="F7206">
        <v>149.69</v>
      </c>
      <c r="G7206">
        <v>154.83000000000001</v>
      </c>
      <c r="J7206">
        <v>0</v>
      </c>
      <c r="K7206">
        <v>0</v>
      </c>
    </row>
    <row r="7207" spans="1:11">
      <c r="A7207" t="s">
        <v>23267</v>
      </c>
      <c r="B7207" t="s">
        <v>58</v>
      </c>
      <c r="C7207">
        <v>105992</v>
      </c>
      <c r="D7207" t="s">
        <v>15764</v>
      </c>
      <c r="E7207" t="s">
        <v>12</v>
      </c>
      <c r="F7207">
        <v>97.91</v>
      </c>
      <c r="G7207">
        <v>102.21</v>
      </c>
      <c r="J7207">
        <v>0</v>
      </c>
      <c r="K7207">
        <v>0</v>
      </c>
    </row>
    <row r="7208" spans="1:11">
      <c r="A7208" t="s">
        <v>23268</v>
      </c>
      <c r="B7208" t="s">
        <v>58</v>
      </c>
      <c r="C7208">
        <v>105993</v>
      </c>
      <c r="D7208" t="s">
        <v>15765</v>
      </c>
      <c r="E7208" t="s">
        <v>12</v>
      </c>
      <c r="F7208">
        <v>117.48</v>
      </c>
      <c r="G7208">
        <v>122.63</v>
      </c>
      <c r="J7208">
        <v>0</v>
      </c>
      <c r="K7208">
        <v>0</v>
      </c>
    </row>
    <row r="7209" spans="1:11">
      <c r="A7209" t="s">
        <v>23269</v>
      </c>
      <c r="B7209" t="s">
        <v>58</v>
      </c>
      <c r="C7209">
        <v>105994</v>
      </c>
      <c r="D7209" t="s">
        <v>15766</v>
      </c>
      <c r="E7209" t="s">
        <v>12</v>
      </c>
      <c r="F7209">
        <v>143.96</v>
      </c>
      <c r="G7209">
        <v>150.28</v>
      </c>
      <c r="J7209">
        <v>0</v>
      </c>
      <c r="K7209">
        <v>0</v>
      </c>
    </row>
    <row r="7210" spans="1:11">
      <c r="A7210" t="s">
        <v>23270</v>
      </c>
      <c r="B7210" t="s">
        <v>58</v>
      </c>
      <c r="C7210">
        <v>105995</v>
      </c>
      <c r="D7210" t="s">
        <v>15767</v>
      </c>
      <c r="E7210" t="s">
        <v>12</v>
      </c>
      <c r="F7210">
        <v>170.52</v>
      </c>
      <c r="G7210">
        <v>178</v>
      </c>
      <c r="J7210">
        <v>0</v>
      </c>
      <c r="K7210">
        <v>0</v>
      </c>
    </row>
    <row r="7211" spans="1:11">
      <c r="A7211" t="s">
        <v>23271</v>
      </c>
      <c r="B7211" t="s">
        <v>58</v>
      </c>
      <c r="C7211">
        <v>105996</v>
      </c>
      <c r="D7211" t="s">
        <v>15768</v>
      </c>
      <c r="E7211" t="s">
        <v>12</v>
      </c>
      <c r="F7211">
        <v>184.37</v>
      </c>
      <c r="G7211">
        <v>192.45</v>
      </c>
      <c r="J7211">
        <v>0</v>
      </c>
      <c r="K7211">
        <v>0</v>
      </c>
    </row>
    <row r="7212" spans="1:11">
      <c r="A7212" t="s">
        <v>23272</v>
      </c>
      <c r="B7212" t="s">
        <v>58</v>
      </c>
      <c r="C7212">
        <v>105988</v>
      </c>
      <c r="D7212" t="s">
        <v>15769</v>
      </c>
      <c r="E7212" t="s">
        <v>12</v>
      </c>
      <c r="F7212">
        <v>64.489999999999995</v>
      </c>
      <c r="G7212">
        <v>67.34</v>
      </c>
      <c r="J7212">
        <v>0</v>
      </c>
      <c r="K7212">
        <v>0</v>
      </c>
    </row>
    <row r="7213" spans="1:11">
      <c r="A7213" t="s">
        <v>23273</v>
      </c>
      <c r="B7213" t="s">
        <v>58</v>
      </c>
      <c r="C7213">
        <v>105989</v>
      </c>
      <c r="D7213" t="s">
        <v>15770</v>
      </c>
      <c r="E7213" t="s">
        <v>12</v>
      </c>
      <c r="F7213">
        <v>71.42</v>
      </c>
      <c r="G7213">
        <v>74.56</v>
      </c>
      <c r="J7213">
        <v>0</v>
      </c>
      <c r="K7213">
        <v>0</v>
      </c>
    </row>
    <row r="7214" spans="1:11">
      <c r="A7214" t="s">
        <v>23274</v>
      </c>
      <c r="B7214" t="s">
        <v>58</v>
      </c>
      <c r="C7214">
        <v>105990</v>
      </c>
      <c r="D7214" t="s">
        <v>15771</v>
      </c>
      <c r="E7214" t="s">
        <v>12</v>
      </c>
      <c r="F7214">
        <v>81.2</v>
      </c>
      <c r="G7214">
        <v>84.77</v>
      </c>
      <c r="J7214">
        <v>0</v>
      </c>
      <c r="K7214">
        <v>0</v>
      </c>
    </row>
    <row r="7215" spans="1:11">
      <c r="A7215" t="s">
        <v>23275</v>
      </c>
      <c r="B7215" t="s">
        <v>58</v>
      </c>
      <c r="C7215">
        <v>105991</v>
      </c>
      <c r="D7215" t="s">
        <v>15772</v>
      </c>
      <c r="E7215" t="s">
        <v>12</v>
      </c>
      <c r="F7215">
        <v>90.98</v>
      </c>
      <c r="G7215">
        <v>94.99</v>
      </c>
      <c r="J7215">
        <v>0</v>
      </c>
      <c r="K7215">
        <v>0</v>
      </c>
    </row>
    <row r="7216" spans="1:11">
      <c r="A7216" t="s">
        <v>23276</v>
      </c>
      <c r="B7216" t="s">
        <v>58</v>
      </c>
      <c r="C7216">
        <v>105987</v>
      </c>
      <c r="D7216" t="s">
        <v>15773</v>
      </c>
      <c r="E7216" t="s">
        <v>12</v>
      </c>
      <c r="F7216">
        <v>111.74</v>
      </c>
      <c r="G7216">
        <v>116.65</v>
      </c>
      <c r="J7216">
        <v>0</v>
      </c>
      <c r="K7216">
        <v>0</v>
      </c>
    </row>
    <row r="7217" spans="1:11">
      <c r="A7217" t="s">
        <v>23277</v>
      </c>
      <c r="B7217" t="s">
        <v>58</v>
      </c>
      <c r="C7217">
        <v>105986</v>
      </c>
      <c r="D7217" t="s">
        <v>15774</v>
      </c>
      <c r="E7217" t="s">
        <v>12</v>
      </c>
      <c r="F7217">
        <v>139.43</v>
      </c>
      <c r="G7217">
        <v>145.56</v>
      </c>
      <c r="J7217">
        <v>0</v>
      </c>
      <c r="K7217">
        <v>0</v>
      </c>
    </row>
    <row r="7218" spans="1:11">
      <c r="A7218" t="s">
        <v>23278</v>
      </c>
      <c r="B7218" t="s">
        <v>58</v>
      </c>
      <c r="C7218">
        <v>106019</v>
      </c>
      <c r="D7218" t="s">
        <v>15775</v>
      </c>
      <c r="E7218" t="s">
        <v>32</v>
      </c>
      <c r="F7218">
        <v>0</v>
      </c>
      <c r="G7218">
        <v>0</v>
      </c>
    </row>
    <row r="7219" spans="1:11">
      <c r="A7219" t="s">
        <v>23279</v>
      </c>
      <c r="B7219" t="s">
        <v>58</v>
      </c>
      <c r="C7219">
        <v>103001</v>
      </c>
      <c r="D7219" t="s">
        <v>15776</v>
      </c>
      <c r="E7219" t="s">
        <v>32</v>
      </c>
      <c r="F7219">
        <v>208.07</v>
      </c>
      <c r="G7219">
        <v>209.44</v>
      </c>
      <c r="J7219">
        <v>0</v>
      </c>
      <c r="K7219">
        <v>0</v>
      </c>
    </row>
    <row r="7220" spans="1:11">
      <c r="A7220" t="s">
        <v>23280</v>
      </c>
      <c r="B7220" t="s">
        <v>58</v>
      </c>
      <c r="C7220">
        <v>103002</v>
      </c>
      <c r="D7220" t="s">
        <v>15777</v>
      </c>
      <c r="E7220" t="s">
        <v>32</v>
      </c>
      <c r="F7220">
        <v>260.23</v>
      </c>
      <c r="G7220">
        <v>261.67</v>
      </c>
      <c r="J7220">
        <v>0</v>
      </c>
      <c r="K7220">
        <v>0</v>
      </c>
    </row>
    <row r="7221" spans="1:11">
      <c r="A7221" t="s">
        <v>23281</v>
      </c>
      <c r="B7221" t="s">
        <v>58</v>
      </c>
      <c r="C7221">
        <v>103003</v>
      </c>
      <c r="D7221" t="s">
        <v>15778</v>
      </c>
      <c r="E7221" t="s">
        <v>32</v>
      </c>
      <c r="F7221">
        <v>364.56</v>
      </c>
      <c r="G7221">
        <v>366.1</v>
      </c>
      <c r="J7221">
        <v>0</v>
      </c>
      <c r="K7221">
        <v>0</v>
      </c>
    </row>
    <row r="7222" spans="1:11">
      <c r="A7222" t="s">
        <v>23282</v>
      </c>
      <c r="B7222" t="s">
        <v>58</v>
      </c>
      <c r="C7222">
        <v>106018</v>
      </c>
      <c r="D7222" t="s">
        <v>15779</v>
      </c>
      <c r="E7222" t="s">
        <v>32</v>
      </c>
      <c r="F7222">
        <v>0</v>
      </c>
      <c r="G7222">
        <v>0</v>
      </c>
    </row>
    <row r="7223" spans="1:11">
      <c r="A7223" t="s">
        <v>23283</v>
      </c>
      <c r="B7223" t="s">
        <v>58</v>
      </c>
      <c r="C7223">
        <v>105945</v>
      </c>
      <c r="D7223" t="s">
        <v>15780</v>
      </c>
      <c r="E7223" t="s">
        <v>9</v>
      </c>
      <c r="F7223">
        <v>9.07</v>
      </c>
      <c r="G7223">
        <v>9.64</v>
      </c>
      <c r="J7223">
        <v>0</v>
      </c>
      <c r="K7223">
        <v>0</v>
      </c>
    </row>
    <row r="7224" spans="1:11">
      <c r="A7224" t="s">
        <v>23284</v>
      </c>
      <c r="B7224" t="s">
        <v>58</v>
      </c>
      <c r="C7224">
        <v>98522</v>
      </c>
      <c r="D7224" t="s">
        <v>6588</v>
      </c>
      <c r="E7224" t="s">
        <v>12</v>
      </c>
      <c r="F7224">
        <v>172.63</v>
      </c>
      <c r="G7224">
        <v>178.61</v>
      </c>
      <c r="J7224">
        <v>0</v>
      </c>
      <c r="K7224">
        <v>0</v>
      </c>
    </row>
    <row r="7225" spans="1:11">
      <c r="A7225" t="s">
        <v>23285</v>
      </c>
      <c r="B7225" t="s">
        <v>58</v>
      </c>
      <c r="C7225">
        <v>98523</v>
      </c>
      <c r="D7225" t="s">
        <v>7180</v>
      </c>
      <c r="E7225" t="s">
        <v>12</v>
      </c>
      <c r="F7225">
        <v>0</v>
      </c>
      <c r="G7225">
        <v>0</v>
      </c>
    </row>
    <row r="7226" spans="1:11">
      <c r="A7226" t="s">
        <v>23286</v>
      </c>
      <c r="B7226" t="s">
        <v>58</v>
      </c>
      <c r="C7226">
        <v>102364</v>
      </c>
      <c r="D7226" t="s">
        <v>6581</v>
      </c>
      <c r="E7226" t="s">
        <v>9</v>
      </c>
      <c r="F7226">
        <v>207.69</v>
      </c>
      <c r="G7226">
        <v>212.79</v>
      </c>
      <c r="J7226">
        <v>0</v>
      </c>
      <c r="K7226">
        <v>0</v>
      </c>
    </row>
    <row r="7227" spans="1:11">
      <c r="A7227" t="s">
        <v>23287</v>
      </c>
      <c r="B7227" t="s">
        <v>58</v>
      </c>
      <c r="C7227">
        <v>102363</v>
      </c>
      <c r="D7227" t="s">
        <v>6580</v>
      </c>
      <c r="E7227" t="s">
        <v>9</v>
      </c>
      <c r="F7227">
        <v>186</v>
      </c>
      <c r="G7227">
        <v>191.1</v>
      </c>
      <c r="J7227">
        <v>0</v>
      </c>
      <c r="K7227">
        <v>0</v>
      </c>
    </row>
    <row r="7228" spans="1:11">
      <c r="A7228" t="s">
        <v>23288</v>
      </c>
      <c r="B7228" t="s">
        <v>58</v>
      </c>
      <c r="C7228">
        <v>102362</v>
      </c>
      <c r="D7228" t="s">
        <v>6579</v>
      </c>
      <c r="E7228" t="s">
        <v>9</v>
      </c>
      <c r="F7228">
        <v>174.29</v>
      </c>
      <c r="G7228">
        <v>179.44</v>
      </c>
      <c r="J7228">
        <v>0</v>
      </c>
      <c r="K7228">
        <v>0</v>
      </c>
    </row>
    <row r="7229" spans="1:11">
      <c r="A7229" t="s">
        <v>23289</v>
      </c>
      <c r="B7229" t="s">
        <v>58</v>
      </c>
      <c r="C7229">
        <v>101196</v>
      </c>
      <c r="D7229" t="s">
        <v>7181</v>
      </c>
      <c r="E7229" t="s">
        <v>12</v>
      </c>
      <c r="F7229">
        <v>0</v>
      </c>
      <c r="G7229">
        <v>0</v>
      </c>
    </row>
    <row r="7230" spans="1:11">
      <c r="A7230" t="s">
        <v>23290</v>
      </c>
      <c r="B7230" t="s">
        <v>58</v>
      </c>
      <c r="C7230">
        <v>101195</v>
      </c>
      <c r="D7230" t="s">
        <v>7182</v>
      </c>
      <c r="E7230" t="s">
        <v>12</v>
      </c>
      <c r="F7230">
        <v>0</v>
      </c>
      <c r="G7230">
        <v>0</v>
      </c>
    </row>
    <row r="7231" spans="1:11">
      <c r="A7231" t="s">
        <v>23291</v>
      </c>
      <c r="B7231" t="s">
        <v>58</v>
      </c>
      <c r="C7231">
        <v>101193</v>
      </c>
      <c r="D7231" t="s">
        <v>6568</v>
      </c>
      <c r="E7231" t="s">
        <v>12</v>
      </c>
      <c r="F7231">
        <v>63.44</v>
      </c>
      <c r="G7231">
        <v>66.25</v>
      </c>
      <c r="J7231">
        <v>0</v>
      </c>
      <c r="K7231">
        <v>0</v>
      </c>
    </row>
    <row r="7232" spans="1:11">
      <c r="A7232" t="s">
        <v>23292</v>
      </c>
      <c r="B7232" t="s">
        <v>58</v>
      </c>
      <c r="C7232">
        <v>101192</v>
      </c>
      <c r="D7232" t="s">
        <v>6567</v>
      </c>
      <c r="E7232" t="s">
        <v>12</v>
      </c>
      <c r="F7232">
        <v>69.7</v>
      </c>
      <c r="G7232">
        <v>72.510000000000005</v>
      </c>
      <c r="J7232">
        <v>0</v>
      </c>
      <c r="K7232">
        <v>0</v>
      </c>
    </row>
    <row r="7233" spans="1:11">
      <c r="A7233" t="s">
        <v>23293</v>
      </c>
      <c r="B7233" t="s">
        <v>58</v>
      </c>
      <c r="C7233">
        <v>101194</v>
      </c>
      <c r="D7233" t="s">
        <v>6569</v>
      </c>
      <c r="E7233" t="s">
        <v>12</v>
      </c>
      <c r="F7233">
        <v>63.77</v>
      </c>
      <c r="G7233">
        <v>66.58</v>
      </c>
      <c r="J7233">
        <v>0</v>
      </c>
      <c r="K7233">
        <v>0</v>
      </c>
    </row>
    <row r="7234" spans="1:11">
      <c r="A7234" t="s">
        <v>23294</v>
      </c>
      <c r="B7234" t="s">
        <v>58</v>
      </c>
      <c r="C7234">
        <v>101190</v>
      </c>
      <c r="D7234" t="s">
        <v>6565</v>
      </c>
      <c r="E7234" t="s">
        <v>12</v>
      </c>
      <c r="F7234">
        <v>68.45</v>
      </c>
      <c r="G7234">
        <v>71.260000000000005</v>
      </c>
      <c r="J7234">
        <v>0</v>
      </c>
      <c r="K7234">
        <v>0</v>
      </c>
    </row>
    <row r="7235" spans="1:11">
      <c r="A7235" t="s">
        <v>23295</v>
      </c>
      <c r="B7235" t="s">
        <v>58</v>
      </c>
      <c r="C7235">
        <v>101189</v>
      </c>
      <c r="D7235" t="s">
        <v>6564</v>
      </c>
      <c r="E7235" t="s">
        <v>12</v>
      </c>
      <c r="F7235">
        <v>69.12</v>
      </c>
      <c r="G7235">
        <v>71.930000000000007</v>
      </c>
      <c r="J7235">
        <v>0</v>
      </c>
      <c r="K7235">
        <v>0</v>
      </c>
    </row>
    <row r="7236" spans="1:11">
      <c r="A7236" t="s">
        <v>23296</v>
      </c>
      <c r="B7236" t="s">
        <v>58</v>
      </c>
      <c r="C7236">
        <v>101191</v>
      </c>
      <c r="D7236" t="s">
        <v>6566</v>
      </c>
      <c r="E7236" t="s">
        <v>12</v>
      </c>
      <c r="F7236">
        <v>68.78</v>
      </c>
      <c r="G7236">
        <v>71.59</v>
      </c>
      <c r="J7236">
        <v>0</v>
      </c>
      <c r="K7236">
        <v>0</v>
      </c>
    </row>
    <row r="7237" spans="1:11">
      <c r="A7237" t="s">
        <v>23297</v>
      </c>
      <c r="B7237" t="s">
        <v>58</v>
      </c>
      <c r="C7237">
        <v>101198</v>
      </c>
      <c r="D7237" t="s">
        <v>6571</v>
      </c>
      <c r="E7237" t="s">
        <v>12</v>
      </c>
      <c r="F7237">
        <v>96.78</v>
      </c>
      <c r="G7237">
        <v>101.25</v>
      </c>
      <c r="J7237">
        <v>0</v>
      </c>
      <c r="K7237">
        <v>0</v>
      </c>
    </row>
    <row r="7238" spans="1:11">
      <c r="A7238" t="s">
        <v>23298</v>
      </c>
      <c r="B7238" t="s">
        <v>58</v>
      </c>
      <c r="C7238">
        <v>101197</v>
      </c>
      <c r="D7238" t="s">
        <v>6570</v>
      </c>
      <c r="E7238" t="s">
        <v>12</v>
      </c>
      <c r="F7238">
        <v>127.85</v>
      </c>
      <c r="G7238">
        <v>133.08000000000001</v>
      </c>
      <c r="J7238">
        <v>0</v>
      </c>
      <c r="K7238">
        <v>0</v>
      </c>
    </row>
    <row r="7239" spans="1:11">
      <c r="A7239" t="s">
        <v>23299</v>
      </c>
      <c r="B7239" t="s">
        <v>58</v>
      </c>
      <c r="C7239">
        <v>101199</v>
      </c>
      <c r="D7239" t="s">
        <v>6572</v>
      </c>
      <c r="E7239" t="s">
        <v>12</v>
      </c>
      <c r="F7239">
        <v>97.6</v>
      </c>
      <c r="G7239">
        <v>102.07</v>
      </c>
      <c r="J7239">
        <v>0</v>
      </c>
      <c r="K7239">
        <v>0</v>
      </c>
    </row>
    <row r="7240" spans="1:11">
      <c r="A7240" t="s">
        <v>23300</v>
      </c>
      <c r="B7240" t="s">
        <v>58</v>
      </c>
      <c r="C7240">
        <v>101203</v>
      </c>
      <c r="D7240" t="s">
        <v>6576</v>
      </c>
      <c r="E7240" t="s">
        <v>12</v>
      </c>
      <c r="F7240">
        <v>48.43</v>
      </c>
      <c r="G7240">
        <v>51.28</v>
      </c>
      <c r="J7240">
        <v>0</v>
      </c>
      <c r="K7240">
        <v>0</v>
      </c>
    </row>
    <row r="7241" spans="1:11">
      <c r="A7241" t="s">
        <v>23301</v>
      </c>
      <c r="B7241" t="s">
        <v>58</v>
      </c>
      <c r="C7241">
        <v>101202</v>
      </c>
      <c r="D7241" t="s">
        <v>6575</v>
      </c>
      <c r="E7241" t="s">
        <v>12</v>
      </c>
      <c r="F7241">
        <v>49.26</v>
      </c>
      <c r="G7241">
        <v>52.11</v>
      </c>
      <c r="J7241">
        <v>0</v>
      </c>
      <c r="K7241">
        <v>0</v>
      </c>
    </row>
    <row r="7242" spans="1:11">
      <c r="A7242" t="s">
        <v>23302</v>
      </c>
      <c r="B7242" t="s">
        <v>58</v>
      </c>
      <c r="C7242">
        <v>101204</v>
      </c>
      <c r="D7242" t="s">
        <v>6577</v>
      </c>
      <c r="E7242" t="s">
        <v>12</v>
      </c>
      <c r="F7242">
        <v>48.76</v>
      </c>
      <c r="G7242">
        <v>51.61</v>
      </c>
      <c r="J7242">
        <v>0</v>
      </c>
      <c r="K7242">
        <v>0</v>
      </c>
    </row>
    <row r="7243" spans="1:11">
      <c r="A7243" t="s">
        <v>23303</v>
      </c>
      <c r="B7243" t="s">
        <v>58</v>
      </c>
      <c r="C7243">
        <v>101200</v>
      </c>
      <c r="D7243" t="s">
        <v>6573</v>
      </c>
      <c r="E7243" t="s">
        <v>12</v>
      </c>
      <c r="F7243">
        <v>65.67</v>
      </c>
      <c r="G7243">
        <v>68.319999999999993</v>
      </c>
      <c r="J7243">
        <v>0</v>
      </c>
      <c r="K7243">
        <v>0</v>
      </c>
    </row>
    <row r="7244" spans="1:11">
      <c r="A7244" t="s">
        <v>23304</v>
      </c>
      <c r="B7244" t="s">
        <v>58</v>
      </c>
      <c r="C7244">
        <v>101201</v>
      </c>
      <c r="D7244" t="s">
        <v>6574</v>
      </c>
      <c r="E7244" t="s">
        <v>12</v>
      </c>
      <c r="F7244">
        <v>80.3</v>
      </c>
      <c r="G7244">
        <v>83.73</v>
      </c>
      <c r="J7244">
        <v>0</v>
      </c>
      <c r="K7244">
        <v>0</v>
      </c>
    </row>
    <row r="7245" spans="1:11">
      <c r="A7245" t="s">
        <v>23305</v>
      </c>
      <c r="B7245" t="s">
        <v>58</v>
      </c>
      <c r="C7245">
        <v>101205</v>
      </c>
      <c r="D7245" t="s">
        <v>6578</v>
      </c>
      <c r="E7245" t="s">
        <v>12</v>
      </c>
      <c r="F7245">
        <v>49.26</v>
      </c>
      <c r="G7245">
        <v>52.11</v>
      </c>
      <c r="J7245">
        <v>0</v>
      </c>
      <c r="K7245">
        <v>0</v>
      </c>
    </row>
    <row r="7246" spans="1:11">
      <c r="A7246" t="s">
        <v>23306</v>
      </c>
      <c r="B7246" t="s">
        <v>58</v>
      </c>
      <c r="C7246">
        <v>101188</v>
      </c>
      <c r="D7246" t="s">
        <v>6563</v>
      </c>
      <c r="E7246" t="s">
        <v>12</v>
      </c>
      <c r="F7246">
        <v>7.13</v>
      </c>
      <c r="G7246">
        <v>7.6</v>
      </c>
      <c r="J7246">
        <v>0</v>
      </c>
      <c r="K7246">
        <v>0</v>
      </c>
    </row>
    <row r="7247" spans="1:11">
      <c r="A7247" t="s">
        <v>23307</v>
      </c>
      <c r="B7247" t="s">
        <v>58</v>
      </c>
      <c r="C7247">
        <v>87905</v>
      </c>
      <c r="D7247" t="s">
        <v>14736</v>
      </c>
      <c r="E7247" t="s">
        <v>9</v>
      </c>
      <c r="F7247">
        <v>9.06</v>
      </c>
      <c r="G7247">
        <v>9.7200000000000006</v>
      </c>
      <c r="J7247">
        <v>0</v>
      </c>
      <c r="K7247">
        <v>0</v>
      </c>
    </row>
    <row r="7248" spans="1:11">
      <c r="A7248" t="s">
        <v>23308</v>
      </c>
      <c r="B7248" t="s">
        <v>58</v>
      </c>
      <c r="C7248">
        <v>87904</v>
      </c>
      <c r="D7248" t="s">
        <v>14737</v>
      </c>
      <c r="E7248" t="s">
        <v>9</v>
      </c>
      <c r="F7248">
        <v>9.69</v>
      </c>
      <c r="G7248">
        <v>10.41</v>
      </c>
      <c r="J7248">
        <v>0</v>
      </c>
      <c r="K7248">
        <v>0</v>
      </c>
    </row>
    <row r="7249" spans="1:11">
      <c r="A7249" t="s">
        <v>23309</v>
      </c>
      <c r="B7249" t="s">
        <v>58</v>
      </c>
      <c r="C7249">
        <v>87908</v>
      </c>
      <c r="D7249" t="s">
        <v>14738</v>
      </c>
      <c r="E7249" t="s">
        <v>9</v>
      </c>
      <c r="F7249">
        <v>6.71</v>
      </c>
      <c r="G7249">
        <v>7.09</v>
      </c>
      <c r="J7249">
        <v>0</v>
      </c>
      <c r="K7249">
        <v>0</v>
      </c>
    </row>
    <row r="7250" spans="1:11">
      <c r="A7250" t="s">
        <v>23310</v>
      </c>
      <c r="B7250" t="s">
        <v>58</v>
      </c>
      <c r="C7250">
        <v>87907</v>
      </c>
      <c r="D7250" t="s">
        <v>14739</v>
      </c>
      <c r="E7250" t="s">
        <v>9</v>
      </c>
      <c r="F7250">
        <v>7.34</v>
      </c>
      <c r="G7250">
        <v>7.78</v>
      </c>
      <c r="J7250">
        <v>0</v>
      </c>
      <c r="K7250">
        <v>0</v>
      </c>
    </row>
    <row r="7251" spans="1:11">
      <c r="A7251" t="s">
        <v>23311</v>
      </c>
      <c r="B7251" t="s">
        <v>58</v>
      </c>
      <c r="C7251">
        <v>87903</v>
      </c>
      <c r="D7251" t="s">
        <v>14740</v>
      </c>
      <c r="E7251" t="s">
        <v>9</v>
      </c>
      <c r="F7251">
        <v>12.56</v>
      </c>
      <c r="G7251">
        <v>12.98</v>
      </c>
      <c r="J7251">
        <v>0</v>
      </c>
      <c r="K7251">
        <v>0</v>
      </c>
    </row>
    <row r="7252" spans="1:11">
      <c r="A7252" t="s">
        <v>23312</v>
      </c>
      <c r="B7252" t="s">
        <v>58</v>
      </c>
      <c r="C7252">
        <v>87902</v>
      </c>
      <c r="D7252" t="s">
        <v>14741</v>
      </c>
      <c r="E7252" t="s">
        <v>9</v>
      </c>
      <c r="F7252">
        <v>13.06</v>
      </c>
      <c r="G7252">
        <v>13.51</v>
      </c>
      <c r="J7252">
        <v>0</v>
      </c>
      <c r="K7252">
        <v>0</v>
      </c>
    </row>
    <row r="7253" spans="1:11">
      <c r="A7253" t="s">
        <v>23313</v>
      </c>
      <c r="B7253" t="s">
        <v>58</v>
      </c>
      <c r="C7253">
        <v>87900</v>
      </c>
      <c r="D7253" t="s">
        <v>14742</v>
      </c>
      <c r="E7253" t="s">
        <v>9</v>
      </c>
      <c r="F7253">
        <v>9.6199999999999992</v>
      </c>
      <c r="G7253">
        <v>10.039999999999999</v>
      </c>
      <c r="J7253">
        <v>0</v>
      </c>
      <c r="K7253">
        <v>0</v>
      </c>
    </row>
    <row r="7254" spans="1:11">
      <c r="A7254" t="s">
        <v>23314</v>
      </c>
      <c r="B7254" t="s">
        <v>58</v>
      </c>
      <c r="C7254">
        <v>87899</v>
      </c>
      <c r="D7254" t="s">
        <v>14743</v>
      </c>
      <c r="E7254" t="s">
        <v>9</v>
      </c>
      <c r="F7254">
        <v>9.83</v>
      </c>
      <c r="G7254">
        <v>10.27</v>
      </c>
      <c r="J7254">
        <v>0</v>
      </c>
      <c r="K7254">
        <v>0</v>
      </c>
    </row>
    <row r="7255" spans="1:11">
      <c r="A7255" t="s">
        <v>23315</v>
      </c>
      <c r="B7255" t="s">
        <v>58</v>
      </c>
      <c r="C7255">
        <v>87894</v>
      </c>
      <c r="D7255" t="s">
        <v>14744</v>
      </c>
      <c r="E7255" t="s">
        <v>9</v>
      </c>
      <c r="F7255">
        <v>7.67</v>
      </c>
      <c r="G7255">
        <v>8.1999999999999993</v>
      </c>
      <c r="J7255">
        <v>0</v>
      </c>
      <c r="K7255">
        <v>0</v>
      </c>
    </row>
    <row r="7256" spans="1:11">
      <c r="A7256" t="s">
        <v>23316</v>
      </c>
      <c r="B7256" t="s">
        <v>58</v>
      </c>
      <c r="C7256">
        <v>87893</v>
      </c>
      <c r="D7256" t="s">
        <v>14745</v>
      </c>
      <c r="E7256" t="s">
        <v>9</v>
      </c>
      <c r="F7256">
        <v>8.3000000000000007</v>
      </c>
      <c r="G7256">
        <v>8.89</v>
      </c>
      <c r="J7256">
        <v>0</v>
      </c>
      <c r="K7256">
        <v>0</v>
      </c>
    </row>
    <row r="7257" spans="1:11">
      <c r="A7257" t="s">
        <v>23317</v>
      </c>
      <c r="B7257" t="s">
        <v>58</v>
      </c>
      <c r="C7257">
        <v>87897</v>
      </c>
      <c r="D7257" t="s">
        <v>14746</v>
      </c>
      <c r="E7257" t="s">
        <v>9</v>
      </c>
      <c r="F7257">
        <v>5.42</v>
      </c>
      <c r="G7257">
        <v>5.72</v>
      </c>
      <c r="J7257">
        <v>0</v>
      </c>
      <c r="K7257">
        <v>0</v>
      </c>
    </row>
    <row r="7258" spans="1:11">
      <c r="A7258" t="s">
        <v>23318</v>
      </c>
      <c r="B7258" t="s">
        <v>58</v>
      </c>
      <c r="C7258">
        <v>87896</v>
      </c>
      <c r="D7258" t="s">
        <v>5824</v>
      </c>
      <c r="E7258" t="s">
        <v>9</v>
      </c>
      <c r="F7258">
        <v>6.05</v>
      </c>
      <c r="G7258">
        <v>6.41</v>
      </c>
      <c r="J7258">
        <v>0</v>
      </c>
      <c r="K7258">
        <v>0</v>
      </c>
    </row>
    <row r="7259" spans="1:11">
      <c r="A7259" t="s">
        <v>23319</v>
      </c>
      <c r="B7259" t="s">
        <v>58</v>
      </c>
      <c r="C7259">
        <v>87892</v>
      </c>
      <c r="D7259" t="s">
        <v>14747</v>
      </c>
      <c r="E7259" t="s">
        <v>9</v>
      </c>
      <c r="F7259">
        <v>11.7</v>
      </c>
      <c r="G7259">
        <v>12.02</v>
      </c>
      <c r="J7259">
        <v>0</v>
      </c>
      <c r="K7259">
        <v>0</v>
      </c>
    </row>
    <row r="7260" spans="1:11">
      <c r="A7260" t="s">
        <v>23320</v>
      </c>
      <c r="B7260" t="s">
        <v>58</v>
      </c>
      <c r="C7260">
        <v>87891</v>
      </c>
      <c r="D7260" t="s">
        <v>5823</v>
      </c>
      <c r="E7260" t="s">
        <v>9</v>
      </c>
      <c r="F7260">
        <v>12.2</v>
      </c>
      <c r="G7260">
        <v>12.55</v>
      </c>
      <c r="J7260">
        <v>0</v>
      </c>
      <c r="K7260">
        <v>0</v>
      </c>
    </row>
    <row r="7261" spans="1:11">
      <c r="A7261" t="s">
        <v>23321</v>
      </c>
      <c r="B7261" t="s">
        <v>58</v>
      </c>
      <c r="C7261">
        <v>87889</v>
      </c>
      <c r="D7261" t="s">
        <v>14748</v>
      </c>
      <c r="E7261" t="s">
        <v>9</v>
      </c>
      <c r="F7261">
        <v>8.76</v>
      </c>
      <c r="G7261">
        <v>9.08</v>
      </c>
      <c r="J7261">
        <v>0</v>
      </c>
      <c r="K7261">
        <v>0</v>
      </c>
    </row>
    <row r="7262" spans="1:11">
      <c r="A7262" t="s">
        <v>23322</v>
      </c>
      <c r="B7262" t="s">
        <v>58</v>
      </c>
      <c r="C7262">
        <v>87888</v>
      </c>
      <c r="D7262" t="s">
        <v>14749</v>
      </c>
      <c r="E7262" t="s">
        <v>9</v>
      </c>
      <c r="F7262">
        <v>8.9700000000000006</v>
      </c>
      <c r="G7262">
        <v>9.31</v>
      </c>
      <c r="J7262">
        <v>0</v>
      </c>
      <c r="K7262">
        <v>0</v>
      </c>
    </row>
    <row r="7263" spans="1:11">
      <c r="A7263" t="s">
        <v>23323</v>
      </c>
      <c r="B7263" t="s">
        <v>58</v>
      </c>
      <c r="C7263">
        <v>104411</v>
      </c>
      <c r="D7263" t="s">
        <v>14750</v>
      </c>
      <c r="E7263" t="s">
        <v>9</v>
      </c>
      <c r="F7263">
        <v>5.47</v>
      </c>
      <c r="G7263">
        <v>5.77</v>
      </c>
      <c r="J7263">
        <v>0</v>
      </c>
      <c r="K7263">
        <v>0</v>
      </c>
    </row>
    <row r="7264" spans="1:11">
      <c r="A7264" t="s">
        <v>23324</v>
      </c>
      <c r="B7264" t="s">
        <v>58</v>
      </c>
      <c r="C7264">
        <v>104410</v>
      </c>
      <c r="D7264" t="s">
        <v>14751</v>
      </c>
      <c r="E7264" t="s">
        <v>9</v>
      </c>
      <c r="F7264">
        <v>5.47</v>
      </c>
      <c r="G7264">
        <v>5.77</v>
      </c>
      <c r="J7264">
        <v>0</v>
      </c>
      <c r="K7264">
        <v>0</v>
      </c>
    </row>
    <row r="7265" spans="1:11">
      <c r="A7265" t="s">
        <v>23325</v>
      </c>
      <c r="B7265" t="s">
        <v>58</v>
      </c>
      <c r="C7265">
        <v>87879</v>
      </c>
      <c r="D7265" t="s">
        <v>14752</v>
      </c>
      <c r="E7265" t="s">
        <v>9</v>
      </c>
      <c r="F7265">
        <v>4.74</v>
      </c>
      <c r="G7265">
        <v>5.03</v>
      </c>
      <c r="J7265">
        <v>0</v>
      </c>
      <c r="K7265">
        <v>0</v>
      </c>
    </row>
    <row r="7266" spans="1:11">
      <c r="A7266" t="s">
        <v>23326</v>
      </c>
      <c r="B7266" t="s">
        <v>58</v>
      </c>
      <c r="C7266">
        <v>87878</v>
      </c>
      <c r="D7266" t="s">
        <v>14753</v>
      </c>
      <c r="E7266" t="s">
        <v>9</v>
      </c>
      <c r="F7266">
        <v>5.37</v>
      </c>
      <c r="G7266">
        <v>5.72</v>
      </c>
      <c r="J7266">
        <v>0</v>
      </c>
      <c r="K7266">
        <v>0</v>
      </c>
    </row>
    <row r="7267" spans="1:11">
      <c r="A7267" t="s">
        <v>23327</v>
      </c>
      <c r="B7267" t="s">
        <v>58</v>
      </c>
      <c r="C7267">
        <v>87885</v>
      </c>
      <c r="D7267" t="s">
        <v>5820</v>
      </c>
      <c r="E7267" t="s">
        <v>9</v>
      </c>
      <c r="F7267">
        <v>9.7200000000000006</v>
      </c>
      <c r="G7267">
        <v>9.8800000000000008</v>
      </c>
      <c r="J7267">
        <v>0</v>
      </c>
      <c r="K7267">
        <v>0</v>
      </c>
    </row>
    <row r="7268" spans="1:11">
      <c r="A7268" t="s">
        <v>23328</v>
      </c>
      <c r="B7268" t="s">
        <v>58</v>
      </c>
      <c r="C7268">
        <v>87884</v>
      </c>
      <c r="D7268" t="s">
        <v>5819</v>
      </c>
      <c r="E7268" t="s">
        <v>9</v>
      </c>
      <c r="F7268">
        <v>10.220000000000001</v>
      </c>
      <c r="G7268">
        <v>10.41</v>
      </c>
      <c r="J7268">
        <v>0</v>
      </c>
      <c r="K7268">
        <v>0</v>
      </c>
    </row>
    <row r="7269" spans="1:11">
      <c r="A7269" t="s">
        <v>23329</v>
      </c>
      <c r="B7269" t="s">
        <v>58</v>
      </c>
      <c r="C7269">
        <v>87882</v>
      </c>
      <c r="D7269" t="s">
        <v>5818</v>
      </c>
      <c r="E7269" t="s">
        <v>9</v>
      </c>
      <c r="F7269">
        <v>6.78</v>
      </c>
      <c r="G7269">
        <v>6.94</v>
      </c>
      <c r="J7269">
        <v>0</v>
      </c>
      <c r="K7269">
        <v>0</v>
      </c>
    </row>
    <row r="7270" spans="1:11">
      <c r="A7270" t="s">
        <v>23330</v>
      </c>
      <c r="B7270" t="s">
        <v>58</v>
      </c>
      <c r="C7270">
        <v>87881</v>
      </c>
      <c r="D7270" t="s">
        <v>5817</v>
      </c>
      <c r="E7270" t="s">
        <v>9</v>
      </c>
      <c r="F7270">
        <v>6.99</v>
      </c>
      <c r="G7270">
        <v>7.17</v>
      </c>
      <c r="J7270">
        <v>0</v>
      </c>
      <c r="K7270">
        <v>0</v>
      </c>
    </row>
    <row r="7271" spans="1:11">
      <c r="A7271" t="s">
        <v>23331</v>
      </c>
      <c r="B7271" t="s">
        <v>58</v>
      </c>
      <c r="C7271">
        <v>87887</v>
      </c>
      <c r="D7271" t="s">
        <v>5822</v>
      </c>
      <c r="E7271" t="s">
        <v>9</v>
      </c>
      <c r="F7271">
        <v>17.12</v>
      </c>
      <c r="G7271">
        <v>17.64</v>
      </c>
      <c r="J7271">
        <v>0</v>
      </c>
      <c r="K7271">
        <v>0</v>
      </c>
    </row>
    <row r="7272" spans="1:11">
      <c r="A7272" t="s">
        <v>23332</v>
      </c>
      <c r="B7272" t="s">
        <v>58</v>
      </c>
      <c r="C7272">
        <v>87886</v>
      </c>
      <c r="D7272" t="s">
        <v>5821</v>
      </c>
      <c r="E7272" t="s">
        <v>9</v>
      </c>
      <c r="F7272">
        <v>18.2</v>
      </c>
      <c r="G7272">
        <v>18.79</v>
      </c>
      <c r="J7272">
        <v>0</v>
      </c>
      <c r="K7272">
        <v>0</v>
      </c>
    </row>
    <row r="7273" spans="1:11">
      <c r="A7273" t="s">
        <v>23333</v>
      </c>
      <c r="B7273" t="s">
        <v>58</v>
      </c>
      <c r="C7273">
        <v>87911</v>
      </c>
      <c r="D7273" t="s">
        <v>5826</v>
      </c>
      <c r="E7273" t="s">
        <v>9</v>
      </c>
      <c r="F7273">
        <v>23.7</v>
      </c>
      <c r="G7273">
        <v>24.79</v>
      </c>
      <c r="J7273">
        <v>0</v>
      </c>
      <c r="K7273">
        <v>0</v>
      </c>
    </row>
    <row r="7274" spans="1:11">
      <c r="A7274" t="s">
        <v>23334</v>
      </c>
      <c r="B7274" t="s">
        <v>58</v>
      </c>
      <c r="C7274">
        <v>87910</v>
      </c>
      <c r="D7274" t="s">
        <v>5825</v>
      </c>
      <c r="E7274" t="s">
        <v>9</v>
      </c>
      <c r="F7274">
        <v>24.78</v>
      </c>
      <c r="G7274">
        <v>25.94</v>
      </c>
      <c r="J7274">
        <v>0</v>
      </c>
      <c r="K7274">
        <v>0</v>
      </c>
    </row>
    <row r="7275" spans="1:11">
      <c r="A7275" t="s">
        <v>23335</v>
      </c>
      <c r="B7275" t="s">
        <v>58</v>
      </c>
      <c r="C7275">
        <v>103686</v>
      </c>
      <c r="D7275" t="s">
        <v>2605</v>
      </c>
      <c r="E7275" t="s">
        <v>10</v>
      </c>
      <c r="F7275">
        <v>669.62</v>
      </c>
      <c r="G7275">
        <v>680.61</v>
      </c>
      <c r="J7275">
        <v>0</v>
      </c>
      <c r="K7275">
        <v>0</v>
      </c>
    </row>
    <row r="7276" spans="1:11">
      <c r="A7276" t="s">
        <v>23336</v>
      </c>
      <c r="B7276" t="s">
        <v>58</v>
      </c>
      <c r="C7276">
        <v>103685</v>
      </c>
      <c r="D7276" t="s">
        <v>2604</v>
      </c>
      <c r="E7276" t="s">
        <v>10</v>
      </c>
      <c r="F7276">
        <v>598.6</v>
      </c>
      <c r="G7276">
        <v>603.48</v>
      </c>
      <c r="J7276">
        <v>0</v>
      </c>
      <c r="K7276">
        <v>0</v>
      </c>
    </row>
    <row r="7277" spans="1:11">
      <c r="A7277" t="s">
        <v>23337</v>
      </c>
      <c r="B7277" t="s">
        <v>58</v>
      </c>
      <c r="C7277">
        <v>103669</v>
      </c>
      <c r="D7277" t="s">
        <v>14754</v>
      </c>
      <c r="E7277" t="s">
        <v>10</v>
      </c>
      <c r="F7277">
        <v>945.33</v>
      </c>
      <c r="G7277">
        <v>976.26</v>
      </c>
      <c r="J7277">
        <v>0</v>
      </c>
      <c r="K7277">
        <v>0</v>
      </c>
    </row>
    <row r="7278" spans="1:11">
      <c r="A7278" t="s">
        <v>23338</v>
      </c>
      <c r="B7278" t="s">
        <v>58</v>
      </c>
      <c r="C7278">
        <v>103672</v>
      </c>
      <c r="D7278" t="s">
        <v>2593</v>
      </c>
      <c r="E7278" t="s">
        <v>10</v>
      </c>
      <c r="F7278">
        <v>593.54999999999995</v>
      </c>
      <c r="G7278">
        <v>597.92999999999995</v>
      </c>
      <c r="J7278">
        <v>0</v>
      </c>
      <c r="K7278">
        <v>0</v>
      </c>
    </row>
    <row r="7279" spans="1:11">
      <c r="A7279" t="s">
        <v>23339</v>
      </c>
      <c r="B7279" t="s">
        <v>58</v>
      </c>
      <c r="C7279">
        <v>103671</v>
      </c>
      <c r="D7279" t="s">
        <v>2592</v>
      </c>
      <c r="E7279" t="s">
        <v>10</v>
      </c>
      <c r="F7279">
        <v>633.88</v>
      </c>
      <c r="G7279">
        <v>638.88</v>
      </c>
      <c r="J7279">
        <v>0</v>
      </c>
      <c r="K7279">
        <v>0</v>
      </c>
    </row>
    <row r="7280" spans="1:11">
      <c r="A7280" t="s">
        <v>23340</v>
      </c>
      <c r="B7280" t="s">
        <v>58</v>
      </c>
      <c r="C7280">
        <v>103688</v>
      </c>
      <c r="D7280" t="s">
        <v>2607</v>
      </c>
      <c r="E7280" t="s">
        <v>10</v>
      </c>
      <c r="F7280">
        <v>796.22</v>
      </c>
      <c r="G7280">
        <v>814.7</v>
      </c>
      <c r="J7280">
        <v>0</v>
      </c>
      <c r="K7280">
        <v>0</v>
      </c>
    </row>
    <row r="7281" spans="1:11">
      <c r="A7281" t="s">
        <v>23341</v>
      </c>
      <c r="B7281" t="s">
        <v>58</v>
      </c>
      <c r="C7281">
        <v>103687</v>
      </c>
      <c r="D7281" t="s">
        <v>2606</v>
      </c>
      <c r="E7281" t="s">
        <v>10</v>
      </c>
      <c r="F7281">
        <v>1102.01</v>
      </c>
      <c r="G7281">
        <v>1145.99</v>
      </c>
      <c r="J7281">
        <v>0</v>
      </c>
      <c r="K7281">
        <v>0</v>
      </c>
    </row>
    <row r="7282" spans="1:11">
      <c r="A7282" t="s">
        <v>23342</v>
      </c>
      <c r="B7282" t="s">
        <v>58</v>
      </c>
      <c r="C7282">
        <v>103684</v>
      </c>
      <c r="D7282" t="s">
        <v>2603</v>
      </c>
      <c r="E7282" t="s">
        <v>10</v>
      </c>
      <c r="F7282">
        <v>614.35</v>
      </c>
      <c r="G7282">
        <v>620.53</v>
      </c>
      <c r="J7282">
        <v>0</v>
      </c>
      <c r="K7282">
        <v>0</v>
      </c>
    </row>
    <row r="7283" spans="1:11">
      <c r="A7283" t="s">
        <v>23343</v>
      </c>
      <c r="B7283" t="s">
        <v>58</v>
      </c>
      <c r="C7283">
        <v>103681</v>
      </c>
      <c r="D7283" t="s">
        <v>2600</v>
      </c>
      <c r="E7283" t="s">
        <v>10</v>
      </c>
      <c r="F7283">
        <v>664.77</v>
      </c>
      <c r="G7283">
        <v>672.44</v>
      </c>
      <c r="J7283">
        <v>0</v>
      </c>
      <c r="K7283">
        <v>0</v>
      </c>
    </row>
    <row r="7284" spans="1:11">
      <c r="A7284" t="s">
        <v>23344</v>
      </c>
      <c r="B7284" t="s">
        <v>58</v>
      </c>
      <c r="C7284">
        <v>103679</v>
      </c>
      <c r="D7284" t="s">
        <v>2598</v>
      </c>
      <c r="E7284" t="s">
        <v>10</v>
      </c>
      <c r="F7284">
        <v>752.13</v>
      </c>
      <c r="G7284">
        <v>766.89</v>
      </c>
      <c r="J7284">
        <v>0</v>
      </c>
      <c r="K7284">
        <v>0</v>
      </c>
    </row>
    <row r="7285" spans="1:11">
      <c r="A7285" t="s">
        <v>23345</v>
      </c>
      <c r="B7285" t="s">
        <v>58</v>
      </c>
      <c r="C7285">
        <v>103677</v>
      </c>
      <c r="D7285" t="s">
        <v>14755</v>
      </c>
      <c r="E7285" t="s">
        <v>10</v>
      </c>
      <c r="F7285">
        <v>805.07</v>
      </c>
      <c r="G7285">
        <v>824.27</v>
      </c>
      <c r="J7285">
        <v>0</v>
      </c>
      <c r="K7285">
        <v>0</v>
      </c>
    </row>
    <row r="7286" spans="1:11">
      <c r="A7286" t="s">
        <v>23346</v>
      </c>
      <c r="B7286" t="s">
        <v>58</v>
      </c>
      <c r="C7286">
        <v>103675</v>
      </c>
      <c r="D7286" t="s">
        <v>2596</v>
      </c>
      <c r="E7286" t="s">
        <v>10</v>
      </c>
      <c r="F7286">
        <v>592.96</v>
      </c>
      <c r="G7286">
        <v>597.36</v>
      </c>
      <c r="J7286">
        <v>0</v>
      </c>
      <c r="K7286">
        <v>0</v>
      </c>
    </row>
    <row r="7287" spans="1:11">
      <c r="A7287" t="s">
        <v>23347</v>
      </c>
      <c r="B7287" t="s">
        <v>58</v>
      </c>
      <c r="C7287">
        <v>103680</v>
      </c>
      <c r="D7287" t="s">
        <v>2599</v>
      </c>
      <c r="E7287" t="s">
        <v>10</v>
      </c>
      <c r="F7287">
        <v>804.98</v>
      </c>
      <c r="G7287">
        <v>824.48</v>
      </c>
      <c r="J7287">
        <v>0</v>
      </c>
      <c r="K7287">
        <v>0</v>
      </c>
    </row>
    <row r="7288" spans="1:11">
      <c r="A7288" t="s">
        <v>23348</v>
      </c>
      <c r="B7288" t="s">
        <v>58</v>
      </c>
      <c r="C7288">
        <v>103678</v>
      </c>
      <c r="D7288" t="s">
        <v>14756</v>
      </c>
      <c r="E7288" t="s">
        <v>10</v>
      </c>
      <c r="F7288">
        <v>900.62</v>
      </c>
      <c r="G7288">
        <v>927.68</v>
      </c>
      <c r="J7288">
        <v>0</v>
      </c>
      <c r="K7288">
        <v>0</v>
      </c>
    </row>
    <row r="7289" spans="1:11">
      <c r="A7289" t="s">
        <v>23349</v>
      </c>
      <c r="B7289" t="s">
        <v>58</v>
      </c>
      <c r="C7289">
        <v>103676</v>
      </c>
      <c r="D7289" t="s">
        <v>2597</v>
      </c>
      <c r="E7289" t="s">
        <v>10</v>
      </c>
      <c r="F7289">
        <v>1020.07</v>
      </c>
      <c r="G7289">
        <v>1057.1300000000001</v>
      </c>
      <c r="J7289">
        <v>0</v>
      </c>
      <c r="K7289">
        <v>0</v>
      </c>
    </row>
    <row r="7290" spans="1:11">
      <c r="A7290" t="s">
        <v>23350</v>
      </c>
      <c r="B7290" t="s">
        <v>58</v>
      </c>
      <c r="C7290">
        <v>103674</v>
      </c>
      <c r="D7290" t="s">
        <v>2595</v>
      </c>
      <c r="E7290" t="s">
        <v>10</v>
      </c>
      <c r="F7290">
        <v>617.42999999999995</v>
      </c>
      <c r="G7290">
        <v>623.89</v>
      </c>
      <c r="J7290">
        <v>0</v>
      </c>
      <c r="K7290">
        <v>0</v>
      </c>
    </row>
    <row r="7291" spans="1:11">
      <c r="A7291" t="s">
        <v>23351</v>
      </c>
      <c r="B7291" t="s">
        <v>58</v>
      </c>
      <c r="C7291">
        <v>103683</v>
      </c>
      <c r="D7291" t="s">
        <v>2602</v>
      </c>
      <c r="E7291" t="s">
        <v>10</v>
      </c>
      <c r="F7291">
        <v>1331.46</v>
      </c>
      <c r="G7291">
        <v>1394.49</v>
      </c>
      <c r="J7291">
        <v>0</v>
      </c>
      <c r="K7291">
        <v>0</v>
      </c>
    </row>
    <row r="7292" spans="1:11">
      <c r="A7292" t="s">
        <v>23352</v>
      </c>
      <c r="B7292" t="s">
        <v>58</v>
      </c>
      <c r="C7292">
        <v>103682</v>
      </c>
      <c r="D7292" t="s">
        <v>2601</v>
      </c>
      <c r="E7292" t="s">
        <v>10</v>
      </c>
      <c r="F7292">
        <v>969.26</v>
      </c>
      <c r="G7292">
        <v>1002.18</v>
      </c>
      <c r="J7292">
        <v>0</v>
      </c>
      <c r="K7292">
        <v>0</v>
      </c>
    </row>
    <row r="7293" spans="1:11">
      <c r="A7293" t="s">
        <v>23353</v>
      </c>
      <c r="B7293" t="s">
        <v>58</v>
      </c>
      <c r="C7293">
        <v>103670</v>
      </c>
      <c r="D7293" t="s">
        <v>2591</v>
      </c>
      <c r="E7293" t="s">
        <v>10</v>
      </c>
      <c r="F7293">
        <v>371.74</v>
      </c>
      <c r="G7293">
        <v>402.67</v>
      </c>
      <c r="J7293">
        <v>0</v>
      </c>
      <c r="K7293">
        <v>0</v>
      </c>
    </row>
    <row r="7294" spans="1:11">
      <c r="A7294" t="s">
        <v>23354</v>
      </c>
      <c r="B7294" t="s">
        <v>58</v>
      </c>
      <c r="C7294">
        <v>103673</v>
      </c>
      <c r="D7294" t="s">
        <v>2594</v>
      </c>
      <c r="E7294" t="s">
        <v>10</v>
      </c>
      <c r="F7294">
        <v>52.97</v>
      </c>
      <c r="G7294">
        <v>57.35</v>
      </c>
      <c r="J7294">
        <v>0</v>
      </c>
      <c r="K7294">
        <v>0</v>
      </c>
    </row>
    <row r="7295" spans="1:11">
      <c r="A7295" t="s">
        <v>23355</v>
      </c>
      <c r="B7295" t="s">
        <v>58</v>
      </c>
      <c r="C7295">
        <v>91084</v>
      </c>
      <c r="D7295" t="s">
        <v>1744</v>
      </c>
      <c r="E7295" t="s">
        <v>9</v>
      </c>
      <c r="F7295">
        <v>273.10000000000002</v>
      </c>
      <c r="G7295">
        <v>285.47000000000003</v>
      </c>
      <c r="J7295">
        <v>0</v>
      </c>
      <c r="K7295">
        <v>0</v>
      </c>
    </row>
    <row r="7296" spans="1:11">
      <c r="A7296" t="s">
        <v>23356</v>
      </c>
      <c r="B7296" t="s">
        <v>58</v>
      </c>
      <c r="C7296">
        <v>91080</v>
      </c>
      <c r="D7296" t="s">
        <v>1740</v>
      </c>
      <c r="E7296" t="s">
        <v>9</v>
      </c>
      <c r="F7296">
        <v>209.27</v>
      </c>
      <c r="G7296">
        <v>216.86</v>
      </c>
      <c r="J7296">
        <v>0</v>
      </c>
      <c r="K7296">
        <v>0</v>
      </c>
    </row>
    <row r="7297" spans="1:11">
      <c r="A7297" t="s">
        <v>23357</v>
      </c>
      <c r="B7297" t="s">
        <v>58</v>
      </c>
      <c r="C7297">
        <v>91101</v>
      </c>
      <c r="D7297" t="s">
        <v>1760</v>
      </c>
      <c r="E7297" t="s">
        <v>9</v>
      </c>
      <c r="F7297">
        <v>251.75</v>
      </c>
      <c r="G7297">
        <v>262.56</v>
      </c>
      <c r="J7297">
        <v>0</v>
      </c>
      <c r="K7297">
        <v>0</v>
      </c>
    </row>
    <row r="7298" spans="1:11">
      <c r="A7298" t="s">
        <v>23358</v>
      </c>
      <c r="B7298" t="s">
        <v>58</v>
      </c>
      <c r="C7298">
        <v>91097</v>
      </c>
      <c r="D7298" t="s">
        <v>1756</v>
      </c>
      <c r="E7298" t="s">
        <v>9</v>
      </c>
      <c r="F7298">
        <v>201.17</v>
      </c>
      <c r="G7298">
        <v>208.18</v>
      </c>
      <c r="J7298">
        <v>0</v>
      </c>
      <c r="K7298">
        <v>0</v>
      </c>
    </row>
    <row r="7299" spans="1:11">
      <c r="A7299" t="s">
        <v>23359</v>
      </c>
      <c r="B7299" t="s">
        <v>58</v>
      </c>
      <c r="C7299">
        <v>91082</v>
      </c>
      <c r="D7299" t="s">
        <v>1742</v>
      </c>
      <c r="E7299" t="s">
        <v>9</v>
      </c>
      <c r="F7299">
        <v>243.21</v>
      </c>
      <c r="G7299">
        <v>253.24</v>
      </c>
      <c r="J7299">
        <v>0</v>
      </c>
      <c r="K7299">
        <v>0</v>
      </c>
    </row>
    <row r="7300" spans="1:11">
      <c r="A7300" t="s">
        <v>23360</v>
      </c>
      <c r="B7300" t="s">
        <v>58</v>
      </c>
      <c r="C7300">
        <v>91078</v>
      </c>
      <c r="D7300" t="s">
        <v>1738</v>
      </c>
      <c r="E7300" t="s">
        <v>9</v>
      </c>
      <c r="F7300">
        <v>195.44</v>
      </c>
      <c r="G7300">
        <v>201.93</v>
      </c>
      <c r="J7300">
        <v>0</v>
      </c>
      <c r="K7300">
        <v>0</v>
      </c>
    </row>
    <row r="7301" spans="1:11">
      <c r="A7301" t="s">
        <v>23361</v>
      </c>
      <c r="B7301" t="s">
        <v>58</v>
      </c>
      <c r="C7301">
        <v>91099</v>
      </c>
      <c r="D7301" t="s">
        <v>1758</v>
      </c>
      <c r="E7301" t="s">
        <v>9</v>
      </c>
      <c r="F7301">
        <v>228.07</v>
      </c>
      <c r="G7301">
        <v>237.01</v>
      </c>
      <c r="J7301">
        <v>0</v>
      </c>
      <c r="K7301">
        <v>0</v>
      </c>
    </row>
    <row r="7302" spans="1:11">
      <c r="A7302" t="s">
        <v>23362</v>
      </c>
      <c r="B7302" t="s">
        <v>58</v>
      </c>
      <c r="C7302">
        <v>91095</v>
      </c>
      <c r="D7302" t="s">
        <v>1754</v>
      </c>
      <c r="E7302" t="s">
        <v>9</v>
      </c>
      <c r="F7302">
        <v>189.04</v>
      </c>
      <c r="G7302">
        <v>195.06</v>
      </c>
      <c r="J7302">
        <v>0</v>
      </c>
      <c r="K7302">
        <v>0</v>
      </c>
    </row>
    <row r="7303" spans="1:11">
      <c r="A7303" t="s">
        <v>23363</v>
      </c>
      <c r="B7303" t="s">
        <v>58</v>
      </c>
      <c r="C7303">
        <v>91076</v>
      </c>
      <c r="D7303" t="s">
        <v>1736</v>
      </c>
      <c r="E7303" t="s">
        <v>9</v>
      </c>
      <c r="F7303">
        <v>392.46</v>
      </c>
      <c r="G7303">
        <v>420.76</v>
      </c>
      <c r="J7303">
        <v>0</v>
      </c>
      <c r="K7303">
        <v>0</v>
      </c>
    </row>
    <row r="7304" spans="1:11">
      <c r="A7304" t="s">
        <v>23364</v>
      </c>
      <c r="B7304" t="s">
        <v>58</v>
      </c>
      <c r="C7304">
        <v>91072</v>
      </c>
      <c r="D7304" t="s">
        <v>1732</v>
      </c>
      <c r="E7304" t="s">
        <v>9</v>
      </c>
      <c r="F7304">
        <v>341.99</v>
      </c>
      <c r="G7304">
        <v>366.5</v>
      </c>
      <c r="J7304">
        <v>0</v>
      </c>
      <c r="K7304">
        <v>0</v>
      </c>
    </row>
    <row r="7305" spans="1:11">
      <c r="A7305" t="s">
        <v>23365</v>
      </c>
      <c r="B7305" t="s">
        <v>58</v>
      </c>
      <c r="C7305">
        <v>91093</v>
      </c>
      <c r="D7305" t="s">
        <v>1752</v>
      </c>
      <c r="E7305" t="s">
        <v>9</v>
      </c>
      <c r="F7305">
        <v>409.32</v>
      </c>
      <c r="G7305">
        <v>439.62</v>
      </c>
      <c r="J7305">
        <v>0</v>
      </c>
      <c r="K7305">
        <v>0</v>
      </c>
    </row>
    <row r="7306" spans="1:11">
      <c r="A7306" t="s">
        <v>23366</v>
      </c>
      <c r="B7306" t="s">
        <v>58</v>
      </c>
      <c r="C7306">
        <v>91089</v>
      </c>
      <c r="D7306" t="s">
        <v>1748</v>
      </c>
      <c r="E7306" t="s">
        <v>9</v>
      </c>
      <c r="F7306">
        <v>368.03</v>
      </c>
      <c r="G7306">
        <v>395.23</v>
      </c>
      <c r="J7306">
        <v>0</v>
      </c>
      <c r="K7306">
        <v>0</v>
      </c>
    </row>
    <row r="7307" spans="1:11">
      <c r="A7307" t="s">
        <v>23367</v>
      </c>
      <c r="B7307" t="s">
        <v>58</v>
      </c>
      <c r="C7307">
        <v>91074</v>
      </c>
      <c r="D7307" t="s">
        <v>1734</v>
      </c>
      <c r="E7307" t="s">
        <v>9</v>
      </c>
      <c r="F7307">
        <v>244.4</v>
      </c>
      <c r="G7307">
        <v>258.66000000000003</v>
      </c>
      <c r="J7307">
        <v>0</v>
      </c>
      <c r="K7307">
        <v>0</v>
      </c>
    </row>
    <row r="7308" spans="1:11">
      <c r="A7308" t="s">
        <v>23368</v>
      </c>
      <c r="B7308" t="s">
        <v>58</v>
      </c>
      <c r="C7308">
        <v>91070</v>
      </c>
      <c r="D7308" t="s">
        <v>1730</v>
      </c>
      <c r="E7308" t="s">
        <v>9</v>
      </c>
      <c r="F7308">
        <v>205.71</v>
      </c>
      <c r="G7308">
        <v>217.09</v>
      </c>
      <c r="J7308">
        <v>0</v>
      </c>
      <c r="K7308">
        <v>0</v>
      </c>
    </row>
    <row r="7309" spans="1:11">
      <c r="A7309" t="s">
        <v>23369</v>
      </c>
      <c r="B7309" t="s">
        <v>58</v>
      </c>
      <c r="C7309">
        <v>91091</v>
      </c>
      <c r="D7309" t="s">
        <v>1750</v>
      </c>
      <c r="E7309" t="s">
        <v>9</v>
      </c>
      <c r="F7309">
        <v>262.64</v>
      </c>
      <c r="G7309">
        <v>278.97000000000003</v>
      </c>
      <c r="J7309">
        <v>0</v>
      </c>
      <c r="K7309">
        <v>0</v>
      </c>
    </row>
    <row r="7310" spans="1:11">
      <c r="A7310" t="s">
        <v>23370</v>
      </c>
      <c r="B7310" t="s">
        <v>58</v>
      </c>
      <c r="C7310">
        <v>91087</v>
      </c>
      <c r="D7310" t="s">
        <v>1746</v>
      </c>
      <c r="E7310" t="s">
        <v>9</v>
      </c>
      <c r="F7310">
        <v>230.35</v>
      </c>
      <c r="G7310">
        <v>244.29</v>
      </c>
      <c r="J7310">
        <v>0</v>
      </c>
      <c r="K7310">
        <v>0</v>
      </c>
    </row>
    <row r="7311" spans="1:11">
      <c r="A7311" t="s">
        <v>23371</v>
      </c>
      <c r="B7311" t="s">
        <v>58</v>
      </c>
      <c r="C7311">
        <v>91083</v>
      </c>
      <c r="D7311" t="s">
        <v>1743</v>
      </c>
      <c r="E7311" t="s">
        <v>9</v>
      </c>
      <c r="F7311">
        <v>348.22</v>
      </c>
      <c r="G7311">
        <v>367.38</v>
      </c>
      <c r="J7311">
        <v>0</v>
      </c>
      <c r="K7311">
        <v>0</v>
      </c>
    </row>
    <row r="7312" spans="1:11">
      <c r="A7312" t="s">
        <v>23372</v>
      </c>
      <c r="B7312" t="s">
        <v>58</v>
      </c>
      <c r="C7312">
        <v>91079</v>
      </c>
      <c r="D7312" t="s">
        <v>1739</v>
      </c>
      <c r="E7312" t="s">
        <v>9</v>
      </c>
      <c r="F7312">
        <v>198.4</v>
      </c>
      <c r="G7312">
        <v>206.35</v>
      </c>
      <c r="J7312">
        <v>0</v>
      </c>
      <c r="K7312">
        <v>0</v>
      </c>
    </row>
    <row r="7313" spans="1:11">
      <c r="A7313" t="s">
        <v>23373</v>
      </c>
      <c r="B7313" t="s">
        <v>58</v>
      </c>
      <c r="C7313">
        <v>91100</v>
      </c>
      <c r="D7313" t="s">
        <v>1759</v>
      </c>
      <c r="E7313" t="s">
        <v>9</v>
      </c>
      <c r="F7313">
        <v>285.35000000000002</v>
      </c>
      <c r="G7313">
        <v>299.81</v>
      </c>
      <c r="J7313">
        <v>0</v>
      </c>
      <c r="K7313">
        <v>0</v>
      </c>
    </row>
    <row r="7314" spans="1:11">
      <c r="A7314" t="s">
        <v>23374</v>
      </c>
      <c r="B7314" t="s">
        <v>58</v>
      </c>
      <c r="C7314">
        <v>91096</v>
      </c>
      <c r="D7314" t="s">
        <v>1755</v>
      </c>
      <c r="E7314" t="s">
        <v>9</v>
      </c>
      <c r="F7314">
        <v>186.22</v>
      </c>
      <c r="G7314">
        <v>193.26</v>
      </c>
      <c r="J7314">
        <v>0</v>
      </c>
      <c r="K7314">
        <v>0</v>
      </c>
    </row>
    <row r="7315" spans="1:11">
      <c r="A7315" t="s">
        <v>23375</v>
      </c>
      <c r="B7315" t="s">
        <v>58</v>
      </c>
      <c r="C7315">
        <v>91081</v>
      </c>
      <c r="D7315" t="s">
        <v>1741</v>
      </c>
      <c r="E7315" t="s">
        <v>9</v>
      </c>
      <c r="F7315">
        <v>273.37</v>
      </c>
      <c r="G7315">
        <v>286.81</v>
      </c>
      <c r="J7315">
        <v>0</v>
      </c>
      <c r="K7315">
        <v>0</v>
      </c>
    </row>
    <row r="7316" spans="1:11">
      <c r="A7316" t="s">
        <v>23376</v>
      </c>
      <c r="B7316" t="s">
        <v>58</v>
      </c>
      <c r="C7316">
        <v>91077</v>
      </c>
      <c r="D7316" t="s">
        <v>1737</v>
      </c>
      <c r="E7316" t="s">
        <v>9</v>
      </c>
      <c r="F7316">
        <v>180.45</v>
      </c>
      <c r="G7316">
        <v>187.01</v>
      </c>
      <c r="J7316">
        <v>0</v>
      </c>
      <c r="K7316">
        <v>0</v>
      </c>
    </row>
    <row r="7317" spans="1:11">
      <c r="A7317" t="s">
        <v>23377</v>
      </c>
      <c r="B7317" t="s">
        <v>58</v>
      </c>
      <c r="C7317">
        <v>91098</v>
      </c>
      <c r="D7317" t="s">
        <v>1757</v>
      </c>
      <c r="E7317" t="s">
        <v>9</v>
      </c>
      <c r="F7317">
        <v>237.92</v>
      </c>
      <c r="G7317">
        <v>248.73</v>
      </c>
      <c r="J7317">
        <v>0</v>
      </c>
      <c r="K7317">
        <v>0</v>
      </c>
    </row>
    <row r="7318" spans="1:11">
      <c r="A7318" t="s">
        <v>23378</v>
      </c>
      <c r="B7318" t="s">
        <v>58</v>
      </c>
      <c r="C7318">
        <v>91094</v>
      </c>
      <c r="D7318" t="s">
        <v>1753</v>
      </c>
      <c r="E7318" t="s">
        <v>9</v>
      </c>
      <c r="F7318">
        <v>171.42</v>
      </c>
      <c r="G7318">
        <v>177.32</v>
      </c>
      <c r="J7318">
        <v>0</v>
      </c>
      <c r="K7318">
        <v>0</v>
      </c>
    </row>
    <row r="7319" spans="1:11">
      <c r="A7319" t="s">
        <v>23379</v>
      </c>
      <c r="B7319" t="s">
        <v>58</v>
      </c>
      <c r="C7319">
        <v>91075</v>
      </c>
      <c r="D7319" t="s">
        <v>1735</v>
      </c>
      <c r="E7319" t="s">
        <v>9</v>
      </c>
      <c r="F7319">
        <v>432.61</v>
      </c>
      <c r="G7319">
        <v>464.44</v>
      </c>
      <c r="J7319">
        <v>0</v>
      </c>
      <c r="K7319">
        <v>0</v>
      </c>
    </row>
    <row r="7320" spans="1:11">
      <c r="A7320" t="s">
        <v>23380</v>
      </c>
      <c r="B7320" t="s">
        <v>58</v>
      </c>
      <c r="C7320">
        <v>91071</v>
      </c>
      <c r="D7320" t="s">
        <v>1731</v>
      </c>
      <c r="E7320" t="s">
        <v>9</v>
      </c>
      <c r="F7320">
        <v>335.2</v>
      </c>
      <c r="G7320">
        <v>359.76</v>
      </c>
      <c r="J7320">
        <v>0</v>
      </c>
      <c r="K7320">
        <v>0</v>
      </c>
    </row>
    <row r="7321" spans="1:11">
      <c r="A7321" t="s">
        <v>23381</v>
      </c>
      <c r="B7321" t="s">
        <v>58</v>
      </c>
      <c r="C7321">
        <v>91092</v>
      </c>
      <c r="D7321" t="s">
        <v>1751</v>
      </c>
      <c r="E7321" t="s">
        <v>9</v>
      </c>
      <c r="F7321">
        <v>428.44</v>
      </c>
      <c r="G7321">
        <v>460.72</v>
      </c>
      <c r="J7321">
        <v>0</v>
      </c>
      <c r="K7321">
        <v>0</v>
      </c>
    </row>
    <row r="7322" spans="1:11">
      <c r="A7322" t="s">
        <v>23382</v>
      </c>
      <c r="B7322" t="s">
        <v>58</v>
      </c>
      <c r="C7322">
        <v>91088</v>
      </c>
      <c r="D7322" t="s">
        <v>1747</v>
      </c>
      <c r="E7322" t="s">
        <v>9</v>
      </c>
      <c r="F7322">
        <v>358.55</v>
      </c>
      <c r="G7322">
        <v>385.58</v>
      </c>
      <c r="J7322">
        <v>0</v>
      </c>
      <c r="K7322">
        <v>0</v>
      </c>
    </row>
    <row r="7323" spans="1:11">
      <c r="A7323" t="s">
        <v>23383</v>
      </c>
      <c r="B7323" t="s">
        <v>58</v>
      </c>
      <c r="C7323">
        <v>91073</v>
      </c>
      <c r="D7323" t="s">
        <v>1733</v>
      </c>
      <c r="E7323" t="s">
        <v>9</v>
      </c>
      <c r="F7323">
        <v>261.88</v>
      </c>
      <c r="G7323">
        <v>277.97000000000003</v>
      </c>
      <c r="J7323">
        <v>0</v>
      </c>
      <c r="K7323">
        <v>0</v>
      </c>
    </row>
    <row r="7324" spans="1:11">
      <c r="A7324" t="s">
        <v>23384</v>
      </c>
      <c r="B7324" t="s">
        <v>58</v>
      </c>
      <c r="C7324">
        <v>91069</v>
      </c>
      <c r="D7324" t="s">
        <v>1729</v>
      </c>
      <c r="E7324" t="s">
        <v>9</v>
      </c>
      <c r="F7324">
        <v>196.37</v>
      </c>
      <c r="G7324">
        <v>207.62</v>
      </c>
      <c r="J7324">
        <v>0</v>
      </c>
      <c r="K7324">
        <v>0</v>
      </c>
    </row>
    <row r="7325" spans="1:11">
      <c r="A7325" t="s">
        <v>23385</v>
      </c>
      <c r="B7325" t="s">
        <v>58</v>
      </c>
      <c r="C7325">
        <v>91090</v>
      </c>
      <c r="D7325" t="s">
        <v>1749</v>
      </c>
      <c r="E7325" t="s">
        <v>9</v>
      </c>
      <c r="F7325">
        <v>268.74</v>
      </c>
      <c r="G7325">
        <v>286.05</v>
      </c>
      <c r="J7325">
        <v>0</v>
      </c>
      <c r="K7325">
        <v>0</v>
      </c>
    </row>
    <row r="7326" spans="1:11">
      <c r="A7326" t="s">
        <v>23386</v>
      </c>
      <c r="B7326" t="s">
        <v>58</v>
      </c>
      <c r="C7326">
        <v>91086</v>
      </c>
      <c r="D7326" t="s">
        <v>1745</v>
      </c>
      <c r="E7326" t="s">
        <v>9</v>
      </c>
      <c r="F7326">
        <v>219.28</v>
      </c>
      <c r="G7326">
        <v>232.94</v>
      </c>
      <c r="J7326">
        <v>0</v>
      </c>
      <c r="K7326">
        <v>0</v>
      </c>
    </row>
    <row r="7327" spans="1:11">
      <c r="A7327" t="s">
        <v>23387</v>
      </c>
      <c r="B7327" t="s">
        <v>58</v>
      </c>
      <c r="C7327">
        <v>105522</v>
      </c>
      <c r="D7327" t="s">
        <v>7184</v>
      </c>
      <c r="E7327" t="s">
        <v>9</v>
      </c>
      <c r="F7327">
        <v>0</v>
      </c>
      <c r="G7327">
        <v>0</v>
      </c>
    </row>
    <row r="7328" spans="1:11">
      <c r="A7328" t="s">
        <v>23388</v>
      </c>
      <c r="B7328" t="s">
        <v>58</v>
      </c>
      <c r="C7328">
        <v>104281</v>
      </c>
      <c r="D7328" t="s">
        <v>7185</v>
      </c>
      <c r="E7328" t="s">
        <v>32</v>
      </c>
      <c r="F7328">
        <v>0</v>
      </c>
      <c r="G7328">
        <v>0</v>
      </c>
    </row>
    <row r="7329" spans="1:7">
      <c r="A7329" t="s">
        <v>23389</v>
      </c>
      <c r="B7329" t="s">
        <v>58</v>
      </c>
      <c r="C7329">
        <v>104287</v>
      </c>
      <c r="D7329" t="s">
        <v>7186</v>
      </c>
      <c r="E7329" t="s">
        <v>32</v>
      </c>
      <c r="F7329">
        <v>0</v>
      </c>
      <c r="G7329">
        <v>0</v>
      </c>
    </row>
    <row r="7330" spans="1:7">
      <c r="A7330" t="s">
        <v>23390</v>
      </c>
      <c r="B7330" t="s">
        <v>58</v>
      </c>
      <c r="C7330">
        <v>104286</v>
      </c>
      <c r="D7330" t="s">
        <v>7187</v>
      </c>
      <c r="E7330" t="s">
        <v>32</v>
      </c>
      <c r="F7330">
        <v>0</v>
      </c>
      <c r="G7330">
        <v>0</v>
      </c>
    </row>
    <row r="7331" spans="1:7">
      <c r="A7331" t="s">
        <v>23391</v>
      </c>
      <c r="B7331" t="s">
        <v>58</v>
      </c>
      <c r="C7331">
        <v>104292</v>
      </c>
      <c r="D7331" t="s">
        <v>7188</v>
      </c>
      <c r="E7331" t="s">
        <v>32</v>
      </c>
      <c r="F7331">
        <v>0</v>
      </c>
      <c r="G7331">
        <v>0</v>
      </c>
    </row>
    <row r="7332" spans="1:7">
      <c r="A7332" t="s">
        <v>23392</v>
      </c>
      <c r="B7332" t="s">
        <v>58</v>
      </c>
      <c r="C7332">
        <v>104282</v>
      </c>
      <c r="D7332" t="s">
        <v>7189</v>
      </c>
      <c r="E7332" t="s">
        <v>32</v>
      </c>
      <c r="F7332">
        <v>0</v>
      </c>
      <c r="G7332">
        <v>0</v>
      </c>
    </row>
    <row r="7333" spans="1:7">
      <c r="A7333" t="s">
        <v>23393</v>
      </c>
      <c r="B7333" t="s">
        <v>58</v>
      </c>
      <c r="C7333">
        <v>104288</v>
      </c>
      <c r="D7333" t="s">
        <v>7190</v>
      </c>
      <c r="E7333" t="s">
        <v>32</v>
      </c>
      <c r="F7333">
        <v>0</v>
      </c>
      <c r="G7333">
        <v>0</v>
      </c>
    </row>
    <row r="7334" spans="1:7">
      <c r="A7334" t="s">
        <v>23394</v>
      </c>
      <c r="B7334" t="s">
        <v>58</v>
      </c>
      <c r="C7334">
        <v>104283</v>
      </c>
      <c r="D7334" t="s">
        <v>7191</v>
      </c>
      <c r="E7334" t="s">
        <v>32</v>
      </c>
      <c r="F7334">
        <v>0</v>
      </c>
      <c r="G7334">
        <v>0</v>
      </c>
    </row>
    <row r="7335" spans="1:7">
      <c r="A7335" t="s">
        <v>23395</v>
      </c>
      <c r="B7335" t="s">
        <v>58</v>
      </c>
      <c r="C7335">
        <v>104289</v>
      </c>
      <c r="D7335" t="s">
        <v>7192</v>
      </c>
      <c r="E7335" t="s">
        <v>32</v>
      </c>
      <c r="F7335">
        <v>0</v>
      </c>
      <c r="G7335">
        <v>0</v>
      </c>
    </row>
    <row r="7336" spans="1:7">
      <c r="A7336" t="s">
        <v>23396</v>
      </c>
      <c r="B7336" t="s">
        <v>58</v>
      </c>
      <c r="C7336">
        <v>104284</v>
      </c>
      <c r="D7336" t="s">
        <v>7193</v>
      </c>
      <c r="E7336" t="s">
        <v>32</v>
      </c>
      <c r="F7336">
        <v>0</v>
      </c>
      <c r="G7336">
        <v>0</v>
      </c>
    </row>
    <row r="7337" spans="1:7">
      <c r="A7337" t="s">
        <v>23397</v>
      </c>
      <c r="B7337" t="s">
        <v>58</v>
      </c>
      <c r="C7337">
        <v>104290</v>
      </c>
      <c r="D7337" t="s">
        <v>7194</v>
      </c>
      <c r="E7337" t="s">
        <v>32</v>
      </c>
      <c r="F7337">
        <v>0</v>
      </c>
      <c r="G7337">
        <v>0</v>
      </c>
    </row>
    <row r="7338" spans="1:7">
      <c r="A7338" t="s">
        <v>23398</v>
      </c>
      <c r="B7338" t="s">
        <v>58</v>
      </c>
      <c r="C7338">
        <v>104285</v>
      </c>
      <c r="D7338" t="s">
        <v>7195</v>
      </c>
      <c r="E7338" t="s">
        <v>32</v>
      </c>
      <c r="F7338">
        <v>0</v>
      </c>
      <c r="G7338">
        <v>0</v>
      </c>
    </row>
    <row r="7339" spans="1:7">
      <c r="A7339" t="s">
        <v>23399</v>
      </c>
      <c r="B7339" t="s">
        <v>58</v>
      </c>
      <c r="C7339">
        <v>104291</v>
      </c>
      <c r="D7339" t="s">
        <v>7196</v>
      </c>
      <c r="E7339" t="s">
        <v>32</v>
      </c>
      <c r="F7339">
        <v>0</v>
      </c>
      <c r="G7339">
        <v>0</v>
      </c>
    </row>
    <row r="7340" spans="1:7">
      <c r="A7340" t="s">
        <v>23400</v>
      </c>
      <c r="B7340" t="s">
        <v>58</v>
      </c>
      <c r="C7340">
        <v>104267</v>
      </c>
      <c r="D7340" t="s">
        <v>7197</v>
      </c>
      <c r="E7340" t="s">
        <v>32</v>
      </c>
      <c r="F7340">
        <v>0</v>
      </c>
      <c r="G7340">
        <v>0</v>
      </c>
    </row>
    <row r="7341" spans="1:7">
      <c r="A7341" t="s">
        <v>23401</v>
      </c>
      <c r="B7341" t="s">
        <v>58</v>
      </c>
      <c r="C7341">
        <v>104268</v>
      </c>
      <c r="D7341" t="s">
        <v>7198</v>
      </c>
      <c r="E7341" t="s">
        <v>32</v>
      </c>
      <c r="F7341">
        <v>0</v>
      </c>
      <c r="G7341">
        <v>0</v>
      </c>
    </row>
    <row r="7342" spans="1:7">
      <c r="A7342" t="s">
        <v>23402</v>
      </c>
      <c r="B7342" t="s">
        <v>58</v>
      </c>
      <c r="C7342">
        <v>104269</v>
      </c>
      <c r="D7342" t="s">
        <v>7199</v>
      </c>
      <c r="E7342" t="s">
        <v>32</v>
      </c>
      <c r="F7342">
        <v>0</v>
      </c>
      <c r="G7342">
        <v>0</v>
      </c>
    </row>
    <row r="7343" spans="1:7">
      <c r="A7343" t="s">
        <v>23403</v>
      </c>
      <c r="B7343" t="s">
        <v>58</v>
      </c>
      <c r="C7343">
        <v>104270</v>
      </c>
      <c r="D7343" t="s">
        <v>7200</v>
      </c>
      <c r="E7343" t="s">
        <v>32</v>
      </c>
      <c r="F7343">
        <v>0</v>
      </c>
      <c r="G7343">
        <v>0</v>
      </c>
    </row>
    <row r="7344" spans="1:7">
      <c r="A7344" t="s">
        <v>23404</v>
      </c>
      <c r="B7344" t="s">
        <v>58</v>
      </c>
      <c r="C7344">
        <v>104276</v>
      </c>
      <c r="D7344" t="s">
        <v>7201</v>
      </c>
      <c r="E7344" t="s">
        <v>32</v>
      </c>
      <c r="F7344">
        <v>0</v>
      </c>
      <c r="G7344">
        <v>0</v>
      </c>
    </row>
    <row r="7345" spans="1:7">
      <c r="A7345" t="s">
        <v>23405</v>
      </c>
      <c r="B7345" t="s">
        <v>58</v>
      </c>
      <c r="C7345">
        <v>104280</v>
      </c>
      <c r="D7345" t="s">
        <v>7202</v>
      </c>
      <c r="E7345" t="s">
        <v>32</v>
      </c>
      <c r="F7345">
        <v>0</v>
      </c>
      <c r="G7345">
        <v>0</v>
      </c>
    </row>
    <row r="7346" spans="1:7">
      <c r="A7346" t="s">
        <v>23406</v>
      </c>
      <c r="B7346" t="s">
        <v>58</v>
      </c>
      <c r="C7346">
        <v>104271</v>
      </c>
      <c r="D7346" t="s">
        <v>7203</v>
      </c>
      <c r="E7346" t="s">
        <v>32</v>
      </c>
      <c r="F7346">
        <v>0</v>
      </c>
      <c r="G7346">
        <v>0</v>
      </c>
    </row>
    <row r="7347" spans="1:7">
      <c r="A7347" t="s">
        <v>23407</v>
      </c>
      <c r="B7347" t="s">
        <v>58</v>
      </c>
      <c r="C7347">
        <v>104272</v>
      </c>
      <c r="D7347" t="s">
        <v>7204</v>
      </c>
      <c r="E7347" t="s">
        <v>32</v>
      </c>
      <c r="F7347">
        <v>0</v>
      </c>
      <c r="G7347">
        <v>0</v>
      </c>
    </row>
    <row r="7348" spans="1:7">
      <c r="A7348" t="s">
        <v>23408</v>
      </c>
      <c r="B7348" t="s">
        <v>58</v>
      </c>
      <c r="C7348">
        <v>104273</v>
      </c>
      <c r="D7348" t="s">
        <v>7205</v>
      </c>
      <c r="E7348" t="s">
        <v>32</v>
      </c>
      <c r="F7348">
        <v>0</v>
      </c>
      <c r="G7348">
        <v>0</v>
      </c>
    </row>
    <row r="7349" spans="1:7">
      <c r="A7349" t="s">
        <v>23409</v>
      </c>
      <c r="B7349" t="s">
        <v>58</v>
      </c>
      <c r="C7349">
        <v>104277</v>
      </c>
      <c r="D7349" t="s">
        <v>7206</v>
      </c>
      <c r="E7349" t="s">
        <v>32</v>
      </c>
      <c r="F7349">
        <v>0</v>
      </c>
      <c r="G7349">
        <v>0</v>
      </c>
    </row>
    <row r="7350" spans="1:7">
      <c r="A7350" t="s">
        <v>23410</v>
      </c>
      <c r="B7350" t="s">
        <v>58</v>
      </c>
      <c r="C7350">
        <v>104274</v>
      </c>
      <c r="D7350" t="s">
        <v>7207</v>
      </c>
      <c r="E7350" t="s">
        <v>32</v>
      </c>
      <c r="F7350">
        <v>0</v>
      </c>
      <c r="G7350">
        <v>0</v>
      </c>
    </row>
    <row r="7351" spans="1:7">
      <c r="A7351" t="s">
        <v>23411</v>
      </c>
      <c r="B7351" t="s">
        <v>58</v>
      </c>
      <c r="C7351">
        <v>104278</v>
      </c>
      <c r="D7351" t="s">
        <v>7208</v>
      </c>
      <c r="E7351" t="s">
        <v>32</v>
      </c>
      <c r="F7351">
        <v>0</v>
      </c>
      <c r="G7351">
        <v>0</v>
      </c>
    </row>
    <row r="7352" spans="1:7">
      <c r="A7352" t="s">
        <v>23412</v>
      </c>
      <c r="B7352" t="s">
        <v>58</v>
      </c>
      <c r="C7352">
        <v>104275</v>
      </c>
      <c r="D7352" t="s">
        <v>7209</v>
      </c>
      <c r="E7352" t="s">
        <v>32</v>
      </c>
      <c r="F7352">
        <v>0</v>
      </c>
      <c r="G7352">
        <v>0</v>
      </c>
    </row>
    <row r="7353" spans="1:7">
      <c r="A7353" t="s">
        <v>23413</v>
      </c>
      <c r="B7353" t="s">
        <v>58</v>
      </c>
      <c r="C7353">
        <v>104279</v>
      </c>
      <c r="D7353" t="s">
        <v>7210</v>
      </c>
      <c r="E7353" t="s">
        <v>32</v>
      </c>
      <c r="F7353">
        <v>0</v>
      </c>
      <c r="G7353">
        <v>0</v>
      </c>
    </row>
    <row r="7354" spans="1:7">
      <c r="A7354" t="s">
        <v>23414</v>
      </c>
      <c r="B7354" t="s">
        <v>58</v>
      </c>
      <c r="C7354">
        <v>104265</v>
      </c>
      <c r="D7354" t="s">
        <v>7211</v>
      </c>
      <c r="E7354" t="s">
        <v>32</v>
      </c>
      <c r="F7354">
        <v>0</v>
      </c>
      <c r="G7354">
        <v>0</v>
      </c>
    </row>
    <row r="7355" spans="1:7">
      <c r="A7355" t="s">
        <v>23415</v>
      </c>
      <c r="B7355" t="s">
        <v>58</v>
      </c>
      <c r="C7355">
        <v>104266</v>
      </c>
      <c r="D7355" t="s">
        <v>7212</v>
      </c>
      <c r="E7355" t="s">
        <v>32</v>
      </c>
      <c r="F7355">
        <v>0</v>
      </c>
      <c r="G7355">
        <v>0</v>
      </c>
    </row>
    <row r="7356" spans="1:7">
      <c r="A7356" t="s">
        <v>23416</v>
      </c>
      <c r="B7356" t="s">
        <v>58</v>
      </c>
      <c r="C7356">
        <v>104305</v>
      </c>
      <c r="D7356" t="s">
        <v>7213</v>
      </c>
      <c r="E7356" t="s">
        <v>12</v>
      </c>
      <c r="F7356">
        <v>0</v>
      </c>
      <c r="G7356">
        <v>0</v>
      </c>
    </row>
    <row r="7357" spans="1:7">
      <c r="A7357" t="s">
        <v>23417</v>
      </c>
      <c r="B7357" t="s">
        <v>58</v>
      </c>
      <c r="C7357">
        <v>104306</v>
      </c>
      <c r="D7357" t="s">
        <v>7214</v>
      </c>
      <c r="E7357" t="s">
        <v>12</v>
      </c>
      <c r="F7357">
        <v>0</v>
      </c>
      <c r="G7357">
        <v>0</v>
      </c>
    </row>
    <row r="7358" spans="1:7">
      <c r="A7358" t="s">
        <v>23418</v>
      </c>
      <c r="B7358" t="s">
        <v>58</v>
      </c>
      <c r="C7358">
        <v>104307</v>
      </c>
      <c r="D7358" t="s">
        <v>7215</v>
      </c>
      <c r="E7358" t="s">
        <v>12</v>
      </c>
      <c r="F7358">
        <v>0</v>
      </c>
      <c r="G7358">
        <v>0</v>
      </c>
    </row>
    <row r="7359" spans="1:7">
      <c r="A7359" t="s">
        <v>23419</v>
      </c>
      <c r="B7359" t="s">
        <v>58</v>
      </c>
      <c r="C7359">
        <v>104308</v>
      </c>
      <c r="D7359" t="s">
        <v>7216</v>
      </c>
      <c r="E7359" t="s">
        <v>12</v>
      </c>
      <c r="F7359">
        <v>0</v>
      </c>
      <c r="G7359">
        <v>0</v>
      </c>
    </row>
    <row r="7360" spans="1:7">
      <c r="A7360" t="s">
        <v>23420</v>
      </c>
      <c r="B7360" t="s">
        <v>58</v>
      </c>
      <c r="C7360">
        <v>104309</v>
      </c>
      <c r="D7360" t="s">
        <v>7217</v>
      </c>
      <c r="E7360" t="s">
        <v>12</v>
      </c>
      <c r="F7360">
        <v>0</v>
      </c>
      <c r="G7360">
        <v>0</v>
      </c>
    </row>
    <row r="7361" spans="1:11">
      <c r="A7361" t="s">
        <v>23421</v>
      </c>
      <c r="B7361" t="s">
        <v>58</v>
      </c>
      <c r="C7361">
        <v>104310</v>
      </c>
      <c r="D7361" t="s">
        <v>7218</v>
      </c>
      <c r="E7361" t="s">
        <v>12</v>
      </c>
      <c r="F7361">
        <v>0</v>
      </c>
      <c r="G7361">
        <v>0</v>
      </c>
    </row>
    <row r="7362" spans="1:11">
      <c r="A7362" t="s">
        <v>23422</v>
      </c>
      <c r="B7362" t="s">
        <v>58</v>
      </c>
      <c r="C7362">
        <v>104311</v>
      </c>
      <c r="D7362" t="s">
        <v>7219</v>
      </c>
      <c r="E7362" t="s">
        <v>12</v>
      </c>
      <c r="F7362">
        <v>0</v>
      </c>
      <c r="G7362">
        <v>0</v>
      </c>
    </row>
    <row r="7363" spans="1:11">
      <c r="A7363" t="s">
        <v>23423</v>
      </c>
      <c r="B7363" t="s">
        <v>58</v>
      </c>
      <c r="C7363">
        <v>104301</v>
      </c>
      <c r="D7363" t="s">
        <v>7220</v>
      </c>
      <c r="E7363" t="s">
        <v>11</v>
      </c>
      <c r="F7363">
        <v>0</v>
      </c>
      <c r="G7363">
        <v>0</v>
      </c>
    </row>
    <row r="7364" spans="1:11">
      <c r="A7364" t="s">
        <v>23424</v>
      </c>
      <c r="B7364" t="s">
        <v>58</v>
      </c>
      <c r="C7364">
        <v>104302</v>
      </c>
      <c r="D7364" t="s">
        <v>7221</v>
      </c>
      <c r="E7364" t="s">
        <v>11</v>
      </c>
      <c r="F7364">
        <v>0</v>
      </c>
      <c r="G7364">
        <v>0</v>
      </c>
    </row>
    <row r="7365" spans="1:11">
      <c r="A7365" t="s">
        <v>23425</v>
      </c>
      <c r="B7365" t="s">
        <v>58</v>
      </c>
      <c r="C7365">
        <v>104303</v>
      </c>
      <c r="D7365" t="s">
        <v>7222</v>
      </c>
      <c r="E7365" t="s">
        <v>11</v>
      </c>
      <c r="F7365">
        <v>0</v>
      </c>
      <c r="G7365">
        <v>0</v>
      </c>
    </row>
    <row r="7366" spans="1:11">
      <c r="A7366" t="s">
        <v>23426</v>
      </c>
      <c r="B7366" t="s">
        <v>58</v>
      </c>
      <c r="C7366">
        <v>104304</v>
      </c>
      <c r="D7366" t="s">
        <v>7223</v>
      </c>
      <c r="E7366" t="s">
        <v>11</v>
      </c>
      <c r="F7366">
        <v>0</v>
      </c>
      <c r="G7366">
        <v>0</v>
      </c>
    </row>
    <row r="7367" spans="1:11">
      <c r="A7367" t="s">
        <v>23427</v>
      </c>
      <c r="B7367" t="s">
        <v>58</v>
      </c>
      <c r="C7367">
        <v>104293</v>
      </c>
      <c r="D7367" t="s">
        <v>7224</v>
      </c>
      <c r="E7367" t="s">
        <v>11</v>
      </c>
      <c r="F7367">
        <v>0</v>
      </c>
      <c r="G7367">
        <v>0</v>
      </c>
    </row>
    <row r="7368" spans="1:11">
      <c r="A7368" t="s">
        <v>23428</v>
      </c>
      <c r="B7368" t="s">
        <v>58</v>
      </c>
      <c r="C7368">
        <v>104297</v>
      </c>
      <c r="D7368" t="s">
        <v>7225</v>
      </c>
      <c r="E7368" t="s">
        <v>11</v>
      </c>
      <c r="F7368">
        <v>0</v>
      </c>
      <c r="G7368">
        <v>0</v>
      </c>
    </row>
    <row r="7369" spans="1:11">
      <c r="A7369" t="s">
        <v>23429</v>
      </c>
      <c r="B7369" t="s">
        <v>58</v>
      </c>
      <c r="C7369">
        <v>104295</v>
      </c>
      <c r="D7369" t="s">
        <v>7226</v>
      </c>
      <c r="E7369" t="s">
        <v>11</v>
      </c>
      <c r="F7369">
        <v>0</v>
      </c>
      <c r="G7369">
        <v>0</v>
      </c>
    </row>
    <row r="7370" spans="1:11">
      <c r="A7370" t="s">
        <v>23430</v>
      </c>
      <c r="B7370" t="s">
        <v>58</v>
      </c>
      <c r="C7370">
        <v>104299</v>
      </c>
      <c r="D7370" t="s">
        <v>7227</v>
      </c>
      <c r="E7370" t="s">
        <v>11</v>
      </c>
      <c r="F7370">
        <v>0</v>
      </c>
      <c r="G7370">
        <v>0</v>
      </c>
    </row>
    <row r="7371" spans="1:11">
      <c r="A7371" t="s">
        <v>23431</v>
      </c>
      <c r="B7371" t="s">
        <v>58</v>
      </c>
      <c r="C7371">
        <v>104294</v>
      </c>
      <c r="D7371" t="s">
        <v>7228</v>
      </c>
      <c r="E7371" t="s">
        <v>11</v>
      </c>
      <c r="F7371">
        <v>0</v>
      </c>
      <c r="G7371">
        <v>0</v>
      </c>
    </row>
    <row r="7372" spans="1:11">
      <c r="A7372" t="s">
        <v>23432</v>
      </c>
      <c r="B7372" t="s">
        <v>58</v>
      </c>
      <c r="C7372">
        <v>104298</v>
      </c>
      <c r="D7372" t="s">
        <v>7229</v>
      </c>
      <c r="E7372" t="s">
        <v>11</v>
      </c>
      <c r="F7372">
        <v>0</v>
      </c>
      <c r="G7372">
        <v>0</v>
      </c>
    </row>
    <row r="7373" spans="1:11">
      <c r="A7373" t="s">
        <v>23433</v>
      </c>
      <c r="B7373" t="s">
        <v>58</v>
      </c>
      <c r="C7373">
        <v>104296</v>
      </c>
      <c r="D7373" t="s">
        <v>7230</v>
      </c>
      <c r="E7373" t="s">
        <v>11</v>
      </c>
      <c r="F7373">
        <v>0</v>
      </c>
      <c r="G7373">
        <v>0</v>
      </c>
    </row>
    <row r="7374" spans="1:11">
      <c r="A7374" t="s">
        <v>23434</v>
      </c>
      <c r="B7374" t="s">
        <v>58</v>
      </c>
      <c r="C7374">
        <v>104300</v>
      </c>
      <c r="D7374" t="s">
        <v>7231</v>
      </c>
      <c r="E7374" t="s">
        <v>11</v>
      </c>
      <c r="F7374">
        <v>0</v>
      </c>
      <c r="G7374">
        <v>0</v>
      </c>
    </row>
    <row r="7375" spans="1:11">
      <c r="A7375" t="s">
        <v>23435</v>
      </c>
      <c r="B7375" t="s">
        <v>58</v>
      </c>
      <c r="C7375">
        <v>90944</v>
      </c>
      <c r="D7375" t="s">
        <v>5810</v>
      </c>
      <c r="E7375" t="s">
        <v>9</v>
      </c>
      <c r="F7375">
        <v>199.8</v>
      </c>
      <c r="G7375">
        <v>203.87</v>
      </c>
      <c r="J7375">
        <v>0</v>
      </c>
      <c r="K7375">
        <v>0</v>
      </c>
    </row>
    <row r="7376" spans="1:11">
      <c r="A7376" t="s">
        <v>23436</v>
      </c>
      <c r="B7376" t="s">
        <v>58</v>
      </c>
      <c r="C7376">
        <v>90934</v>
      </c>
      <c r="D7376" t="s">
        <v>5806</v>
      </c>
      <c r="E7376" t="s">
        <v>9</v>
      </c>
      <c r="F7376">
        <v>185.12</v>
      </c>
      <c r="G7376">
        <v>188.82</v>
      </c>
      <c r="J7376">
        <v>0</v>
      </c>
      <c r="K7376">
        <v>0</v>
      </c>
    </row>
    <row r="7377" spans="1:11">
      <c r="A7377" t="s">
        <v>23437</v>
      </c>
      <c r="B7377" t="s">
        <v>58</v>
      </c>
      <c r="C7377">
        <v>90954</v>
      </c>
      <c r="D7377" t="s">
        <v>5814</v>
      </c>
      <c r="E7377" t="s">
        <v>9</v>
      </c>
      <c r="F7377">
        <v>226.68</v>
      </c>
      <c r="G7377">
        <v>231.41</v>
      </c>
      <c r="J7377">
        <v>0</v>
      </c>
      <c r="K7377">
        <v>0</v>
      </c>
    </row>
    <row r="7378" spans="1:11">
      <c r="A7378" t="s">
        <v>23438</v>
      </c>
      <c r="B7378" t="s">
        <v>58</v>
      </c>
      <c r="C7378">
        <v>90933</v>
      </c>
      <c r="D7378" t="s">
        <v>5805</v>
      </c>
      <c r="E7378" t="s">
        <v>9</v>
      </c>
      <c r="F7378">
        <v>168.11</v>
      </c>
      <c r="G7378">
        <v>170.59</v>
      </c>
      <c r="J7378">
        <v>0</v>
      </c>
      <c r="K7378">
        <v>0</v>
      </c>
    </row>
    <row r="7379" spans="1:11">
      <c r="A7379" t="s">
        <v>23439</v>
      </c>
      <c r="B7379" t="s">
        <v>58</v>
      </c>
      <c r="C7379">
        <v>90943</v>
      </c>
      <c r="D7379" t="s">
        <v>5809</v>
      </c>
      <c r="E7379" t="s">
        <v>9</v>
      </c>
      <c r="F7379">
        <v>181.28</v>
      </c>
      <c r="G7379">
        <v>184.01</v>
      </c>
      <c r="J7379">
        <v>0</v>
      </c>
      <c r="K7379">
        <v>0</v>
      </c>
    </row>
    <row r="7380" spans="1:11">
      <c r="A7380" t="s">
        <v>23440</v>
      </c>
      <c r="B7380" t="s">
        <v>58</v>
      </c>
      <c r="C7380">
        <v>90953</v>
      </c>
      <c r="D7380" t="s">
        <v>5813</v>
      </c>
      <c r="E7380" t="s">
        <v>9</v>
      </c>
      <c r="F7380">
        <v>205.39</v>
      </c>
      <c r="G7380">
        <v>208.58</v>
      </c>
      <c r="J7380">
        <v>0</v>
      </c>
      <c r="K7380">
        <v>0</v>
      </c>
    </row>
    <row r="7381" spans="1:11">
      <c r="A7381" t="s">
        <v>23441</v>
      </c>
      <c r="B7381" t="s">
        <v>58</v>
      </c>
      <c r="C7381">
        <v>90932</v>
      </c>
      <c r="D7381" t="s">
        <v>5804</v>
      </c>
      <c r="E7381" t="s">
        <v>9</v>
      </c>
      <c r="F7381">
        <v>88.48</v>
      </c>
      <c r="G7381">
        <v>91.83</v>
      </c>
      <c r="J7381">
        <v>0</v>
      </c>
      <c r="K7381">
        <v>0</v>
      </c>
    </row>
    <row r="7382" spans="1:11">
      <c r="A7382" t="s">
        <v>23442</v>
      </c>
      <c r="B7382" t="s">
        <v>58</v>
      </c>
      <c r="C7382">
        <v>90942</v>
      </c>
      <c r="D7382" t="s">
        <v>5808</v>
      </c>
      <c r="E7382" t="s">
        <v>9</v>
      </c>
      <c r="F7382">
        <v>94.56</v>
      </c>
      <c r="G7382">
        <v>98.25</v>
      </c>
      <c r="J7382">
        <v>0</v>
      </c>
      <c r="K7382">
        <v>0</v>
      </c>
    </row>
    <row r="7383" spans="1:11">
      <c r="A7383" t="s">
        <v>23443</v>
      </c>
      <c r="B7383" t="s">
        <v>58</v>
      </c>
      <c r="C7383">
        <v>90952</v>
      </c>
      <c r="D7383" t="s">
        <v>5812</v>
      </c>
      <c r="E7383" t="s">
        <v>9</v>
      </c>
      <c r="F7383">
        <v>105.69</v>
      </c>
      <c r="G7383">
        <v>109.97</v>
      </c>
      <c r="J7383">
        <v>0</v>
      </c>
      <c r="K7383">
        <v>0</v>
      </c>
    </row>
    <row r="7384" spans="1:11">
      <c r="A7384" t="s">
        <v>23444</v>
      </c>
      <c r="B7384" t="s">
        <v>58</v>
      </c>
      <c r="C7384">
        <v>90930</v>
      </c>
      <c r="D7384" t="s">
        <v>5803</v>
      </c>
      <c r="E7384" t="s">
        <v>9</v>
      </c>
      <c r="F7384">
        <v>79.09</v>
      </c>
      <c r="G7384">
        <v>81.709999999999994</v>
      </c>
      <c r="J7384">
        <v>0</v>
      </c>
      <c r="K7384">
        <v>0</v>
      </c>
    </row>
    <row r="7385" spans="1:11">
      <c r="A7385" t="s">
        <v>23445</v>
      </c>
      <c r="B7385" t="s">
        <v>58</v>
      </c>
      <c r="C7385">
        <v>90940</v>
      </c>
      <c r="D7385" t="s">
        <v>5807</v>
      </c>
      <c r="E7385" t="s">
        <v>9</v>
      </c>
      <c r="F7385">
        <v>84.34</v>
      </c>
      <c r="G7385">
        <v>87.23</v>
      </c>
      <c r="J7385">
        <v>0</v>
      </c>
      <c r="K7385">
        <v>0</v>
      </c>
    </row>
    <row r="7386" spans="1:11">
      <c r="A7386" t="s">
        <v>23446</v>
      </c>
      <c r="B7386" t="s">
        <v>58</v>
      </c>
      <c r="C7386">
        <v>90950</v>
      </c>
      <c r="D7386" t="s">
        <v>5811</v>
      </c>
      <c r="E7386" t="s">
        <v>9</v>
      </c>
      <c r="F7386">
        <v>93.94</v>
      </c>
      <c r="G7386">
        <v>97.3</v>
      </c>
      <c r="J7386">
        <v>0</v>
      </c>
      <c r="K7386">
        <v>0</v>
      </c>
    </row>
    <row r="7387" spans="1:11">
      <c r="A7387" t="s">
        <v>23447</v>
      </c>
      <c r="B7387" t="s">
        <v>58</v>
      </c>
      <c r="C7387">
        <v>88476</v>
      </c>
      <c r="D7387" t="s">
        <v>5800</v>
      </c>
      <c r="E7387" t="s">
        <v>9</v>
      </c>
      <c r="F7387">
        <v>20.68</v>
      </c>
      <c r="G7387">
        <v>20.89</v>
      </c>
      <c r="J7387">
        <v>0</v>
      </c>
      <c r="K7387">
        <v>0</v>
      </c>
    </row>
    <row r="7388" spans="1:11">
      <c r="A7388" t="s">
        <v>23448</v>
      </c>
      <c r="B7388" t="s">
        <v>58</v>
      </c>
      <c r="C7388">
        <v>88477</v>
      </c>
      <c r="D7388" t="s">
        <v>5801</v>
      </c>
      <c r="E7388" t="s">
        <v>9</v>
      </c>
      <c r="F7388">
        <v>28.67</v>
      </c>
      <c r="G7388">
        <v>29.06</v>
      </c>
      <c r="J7388">
        <v>0</v>
      </c>
      <c r="K7388">
        <v>0</v>
      </c>
    </row>
    <row r="7389" spans="1:11">
      <c r="A7389" t="s">
        <v>23449</v>
      </c>
      <c r="B7389" t="s">
        <v>58</v>
      </c>
      <c r="C7389">
        <v>88478</v>
      </c>
      <c r="D7389" t="s">
        <v>5802</v>
      </c>
      <c r="E7389" t="s">
        <v>9</v>
      </c>
      <c r="F7389">
        <v>35.26</v>
      </c>
      <c r="G7389">
        <v>35.81</v>
      </c>
      <c r="J7389">
        <v>0</v>
      </c>
      <c r="K7389">
        <v>0</v>
      </c>
    </row>
    <row r="7390" spans="1:11">
      <c r="A7390" t="s">
        <v>23450</v>
      </c>
      <c r="B7390" t="s">
        <v>58</v>
      </c>
      <c r="C7390">
        <v>88470</v>
      </c>
      <c r="D7390" t="s">
        <v>5797</v>
      </c>
      <c r="E7390" t="s">
        <v>9</v>
      </c>
      <c r="F7390">
        <v>24.54</v>
      </c>
      <c r="G7390">
        <v>24.88</v>
      </c>
      <c r="J7390">
        <v>0</v>
      </c>
      <c r="K7390">
        <v>0</v>
      </c>
    </row>
    <row r="7391" spans="1:11">
      <c r="A7391" t="s">
        <v>23451</v>
      </c>
      <c r="B7391" t="s">
        <v>58</v>
      </c>
      <c r="C7391">
        <v>88471</v>
      </c>
      <c r="D7391" t="s">
        <v>5798</v>
      </c>
      <c r="E7391" t="s">
        <v>9</v>
      </c>
      <c r="F7391">
        <v>30.84</v>
      </c>
      <c r="G7391">
        <v>31.31</v>
      </c>
      <c r="J7391">
        <v>0</v>
      </c>
      <c r="K7391">
        <v>0</v>
      </c>
    </row>
    <row r="7392" spans="1:11">
      <c r="A7392" t="s">
        <v>23452</v>
      </c>
      <c r="B7392" t="s">
        <v>58</v>
      </c>
      <c r="C7392">
        <v>88472</v>
      </c>
      <c r="D7392" t="s">
        <v>5799</v>
      </c>
      <c r="E7392" t="s">
        <v>9</v>
      </c>
      <c r="F7392">
        <v>35.840000000000003</v>
      </c>
      <c r="G7392">
        <v>36.409999999999997</v>
      </c>
      <c r="J7392">
        <v>0</v>
      </c>
      <c r="K7392">
        <v>0</v>
      </c>
    </row>
    <row r="7393" spans="1:11">
      <c r="A7393" t="s">
        <v>23453</v>
      </c>
      <c r="B7393" t="s">
        <v>58</v>
      </c>
      <c r="C7393">
        <v>87759</v>
      </c>
      <c r="D7393" t="s">
        <v>5792</v>
      </c>
      <c r="E7393" t="s">
        <v>9</v>
      </c>
      <c r="F7393">
        <v>127.15</v>
      </c>
      <c r="G7393">
        <v>130.85</v>
      </c>
      <c r="J7393">
        <v>0</v>
      </c>
      <c r="K7393">
        <v>0</v>
      </c>
    </row>
    <row r="7394" spans="1:11">
      <c r="A7394" t="s">
        <v>23454</v>
      </c>
      <c r="B7394" t="s">
        <v>58</v>
      </c>
      <c r="C7394">
        <v>87769</v>
      </c>
      <c r="D7394" t="s">
        <v>5796</v>
      </c>
      <c r="E7394" t="s">
        <v>9</v>
      </c>
      <c r="F7394">
        <v>151.22999999999999</v>
      </c>
      <c r="G7394">
        <v>155.34</v>
      </c>
      <c r="J7394">
        <v>0</v>
      </c>
      <c r="K7394">
        <v>0</v>
      </c>
    </row>
    <row r="7395" spans="1:11">
      <c r="A7395" t="s">
        <v>23455</v>
      </c>
      <c r="B7395" t="s">
        <v>58</v>
      </c>
      <c r="C7395">
        <v>87739</v>
      </c>
      <c r="D7395" t="s">
        <v>5784</v>
      </c>
      <c r="E7395" t="s">
        <v>9</v>
      </c>
      <c r="F7395">
        <v>99.86</v>
      </c>
      <c r="G7395">
        <v>102.93</v>
      </c>
      <c r="J7395">
        <v>0</v>
      </c>
      <c r="K7395">
        <v>0</v>
      </c>
    </row>
    <row r="7396" spans="1:11">
      <c r="A7396" t="s">
        <v>23456</v>
      </c>
      <c r="B7396" t="s">
        <v>58</v>
      </c>
      <c r="C7396">
        <v>87749</v>
      </c>
      <c r="D7396" t="s">
        <v>5788</v>
      </c>
      <c r="E7396" t="s">
        <v>9</v>
      </c>
      <c r="F7396">
        <v>129.16999999999999</v>
      </c>
      <c r="G7396">
        <v>132.77000000000001</v>
      </c>
      <c r="J7396">
        <v>0</v>
      </c>
      <c r="K7396">
        <v>0</v>
      </c>
    </row>
    <row r="7397" spans="1:11">
      <c r="A7397" t="s">
        <v>23457</v>
      </c>
      <c r="B7397" t="s">
        <v>58</v>
      </c>
      <c r="C7397">
        <v>87624</v>
      </c>
      <c r="D7397" t="s">
        <v>5760</v>
      </c>
      <c r="E7397" t="s">
        <v>9</v>
      </c>
      <c r="F7397">
        <v>85.05</v>
      </c>
      <c r="G7397">
        <v>86.86</v>
      </c>
      <c r="J7397">
        <v>0</v>
      </c>
      <c r="K7397">
        <v>0</v>
      </c>
    </row>
    <row r="7398" spans="1:11">
      <c r="A7398" t="s">
        <v>23458</v>
      </c>
      <c r="B7398" t="s">
        <v>58</v>
      </c>
      <c r="C7398">
        <v>87634</v>
      </c>
      <c r="D7398" t="s">
        <v>5764</v>
      </c>
      <c r="E7398" t="s">
        <v>9</v>
      </c>
      <c r="F7398">
        <v>114.36</v>
      </c>
      <c r="G7398">
        <v>116.7</v>
      </c>
      <c r="J7398">
        <v>0</v>
      </c>
      <c r="K7398">
        <v>0</v>
      </c>
    </row>
    <row r="7399" spans="1:11">
      <c r="A7399" t="s">
        <v>23459</v>
      </c>
      <c r="B7399" t="s">
        <v>58</v>
      </c>
      <c r="C7399">
        <v>87644</v>
      </c>
      <c r="D7399" t="s">
        <v>5768</v>
      </c>
      <c r="E7399" t="s">
        <v>9</v>
      </c>
      <c r="F7399">
        <v>138.37</v>
      </c>
      <c r="G7399">
        <v>141.13</v>
      </c>
      <c r="J7399">
        <v>0</v>
      </c>
      <c r="K7399">
        <v>0</v>
      </c>
    </row>
    <row r="7400" spans="1:11">
      <c r="A7400" t="s">
        <v>23460</v>
      </c>
      <c r="B7400" t="s">
        <v>58</v>
      </c>
      <c r="C7400">
        <v>87684</v>
      </c>
      <c r="D7400" t="s">
        <v>5772</v>
      </c>
      <c r="E7400" t="s">
        <v>9</v>
      </c>
      <c r="F7400">
        <v>133.63</v>
      </c>
      <c r="G7400">
        <v>136.29</v>
      </c>
      <c r="J7400">
        <v>0</v>
      </c>
      <c r="K7400">
        <v>0</v>
      </c>
    </row>
    <row r="7401" spans="1:11">
      <c r="A7401" t="s">
        <v>23461</v>
      </c>
      <c r="B7401" t="s">
        <v>58</v>
      </c>
      <c r="C7401">
        <v>87694</v>
      </c>
      <c r="D7401" t="s">
        <v>5776</v>
      </c>
      <c r="E7401" t="s">
        <v>9</v>
      </c>
      <c r="F7401">
        <v>153.08000000000001</v>
      </c>
      <c r="G7401">
        <v>156.12</v>
      </c>
      <c r="J7401">
        <v>0</v>
      </c>
      <c r="K7401">
        <v>0</v>
      </c>
    </row>
    <row r="7402" spans="1:11">
      <c r="A7402" t="s">
        <v>23462</v>
      </c>
      <c r="B7402" t="s">
        <v>58</v>
      </c>
      <c r="C7402">
        <v>87704</v>
      </c>
      <c r="D7402" t="s">
        <v>5780</v>
      </c>
      <c r="E7402" t="s">
        <v>9</v>
      </c>
      <c r="F7402">
        <v>166.17</v>
      </c>
      <c r="G7402">
        <v>169.43</v>
      </c>
      <c r="J7402">
        <v>0</v>
      </c>
      <c r="K7402">
        <v>0</v>
      </c>
    </row>
    <row r="7403" spans="1:11">
      <c r="A7403" t="s">
        <v>23463</v>
      </c>
      <c r="B7403" t="s">
        <v>58</v>
      </c>
      <c r="C7403">
        <v>87758</v>
      </c>
      <c r="D7403" t="s">
        <v>5791</v>
      </c>
      <c r="E7403" t="s">
        <v>9</v>
      </c>
      <c r="F7403">
        <v>115.08</v>
      </c>
      <c r="G7403">
        <v>117.9</v>
      </c>
      <c r="J7403">
        <v>0</v>
      </c>
      <c r="K7403">
        <v>0</v>
      </c>
    </row>
    <row r="7404" spans="1:11">
      <c r="A7404" t="s">
        <v>23464</v>
      </c>
      <c r="B7404" t="s">
        <v>58</v>
      </c>
      <c r="C7404">
        <v>87768</v>
      </c>
      <c r="D7404" t="s">
        <v>5795</v>
      </c>
      <c r="E7404" t="s">
        <v>9</v>
      </c>
      <c r="F7404">
        <v>136.38</v>
      </c>
      <c r="G7404">
        <v>139.41</v>
      </c>
      <c r="J7404">
        <v>0</v>
      </c>
      <c r="K7404">
        <v>0</v>
      </c>
    </row>
    <row r="7405" spans="1:11">
      <c r="A7405" t="s">
        <v>23465</v>
      </c>
      <c r="B7405" t="s">
        <v>58</v>
      </c>
      <c r="C7405">
        <v>87738</v>
      </c>
      <c r="D7405" t="s">
        <v>5783</v>
      </c>
      <c r="E7405" t="s">
        <v>9</v>
      </c>
      <c r="F7405">
        <v>91.18</v>
      </c>
      <c r="G7405">
        <v>93.62</v>
      </c>
      <c r="J7405">
        <v>0</v>
      </c>
      <c r="K7405">
        <v>0</v>
      </c>
    </row>
    <row r="7406" spans="1:11">
      <c r="A7406" t="s">
        <v>23466</v>
      </c>
      <c r="B7406" t="s">
        <v>58</v>
      </c>
      <c r="C7406">
        <v>87748</v>
      </c>
      <c r="D7406" t="s">
        <v>5787</v>
      </c>
      <c r="E7406" t="s">
        <v>9</v>
      </c>
      <c r="F7406">
        <v>117.1</v>
      </c>
      <c r="G7406">
        <v>119.82</v>
      </c>
      <c r="J7406">
        <v>0</v>
      </c>
      <c r="K7406">
        <v>0</v>
      </c>
    </row>
    <row r="7407" spans="1:11">
      <c r="A7407" t="s">
        <v>23467</v>
      </c>
      <c r="B7407" t="s">
        <v>58</v>
      </c>
      <c r="C7407">
        <v>87623</v>
      </c>
      <c r="D7407" t="s">
        <v>5759</v>
      </c>
      <c r="E7407" t="s">
        <v>9</v>
      </c>
      <c r="F7407">
        <v>76.37</v>
      </c>
      <c r="G7407">
        <v>77.55</v>
      </c>
      <c r="J7407">
        <v>0</v>
      </c>
      <c r="K7407">
        <v>0</v>
      </c>
    </row>
    <row r="7408" spans="1:11">
      <c r="A7408" t="s">
        <v>23468</v>
      </c>
      <c r="B7408" t="s">
        <v>58</v>
      </c>
      <c r="C7408">
        <v>87633</v>
      </c>
      <c r="D7408" t="s">
        <v>5763</v>
      </c>
      <c r="E7408" t="s">
        <v>9</v>
      </c>
      <c r="F7408">
        <v>102.29</v>
      </c>
      <c r="G7408">
        <v>103.75</v>
      </c>
      <c r="J7408">
        <v>0</v>
      </c>
      <c r="K7408">
        <v>0</v>
      </c>
    </row>
    <row r="7409" spans="1:11">
      <c r="A7409" t="s">
        <v>23469</v>
      </c>
      <c r="B7409" t="s">
        <v>58</v>
      </c>
      <c r="C7409">
        <v>87643</v>
      </c>
      <c r="D7409" t="s">
        <v>5767</v>
      </c>
      <c r="E7409" t="s">
        <v>9</v>
      </c>
      <c r="F7409">
        <v>123.52</v>
      </c>
      <c r="G7409">
        <v>125.2</v>
      </c>
      <c r="J7409">
        <v>0</v>
      </c>
      <c r="K7409">
        <v>0</v>
      </c>
    </row>
    <row r="7410" spans="1:11">
      <c r="A7410" t="s">
        <v>23470</v>
      </c>
      <c r="B7410" t="s">
        <v>58</v>
      </c>
      <c r="C7410">
        <v>87683</v>
      </c>
      <c r="D7410" t="s">
        <v>5771</v>
      </c>
      <c r="E7410" t="s">
        <v>9</v>
      </c>
      <c r="F7410">
        <v>118.78</v>
      </c>
      <c r="G7410">
        <v>120.36</v>
      </c>
      <c r="J7410">
        <v>0</v>
      </c>
      <c r="K7410">
        <v>0</v>
      </c>
    </row>
    <row r="7411" spans="1:11">
      <c r="A7411" t="s">
        <v>23471</v>
      </c>
      <c r="B7411" t="s">
        <v>58</v>
      </c>
      <c r="C7411">
        <v>87703</v>
      </c>
      <c r="D7411" t="s">
        <v>5779</v>
      </c>
      <c r="E7411" t="s">
        <v>9</v>
      </c>
      <c r="F7411">
        <v>147.65</v>
      </c>
      <c r="G7411">
        <v>149.57</v>
      </c>
      <c r="J7411">
        <v>0</v>
      </c>
      <c r="K7411">
        <v>0</v>
      </c>
    </row>
    <row r="7412" spans="1:11">
      <c r="A7412" t="s">
        <v>23472</v>
      </c>
      <c r="B7412" t="s">
        <v>58</v>
      </c>
      <c r="C7412">
        <v>87693</v>
      </c>
      <c r="D7412" t="s">
        <v>5775</v>
      </c>
      <c r="E7412" t="s">
        <v>9</v>
      </c>
      <c r="F7412">
        <v>136.07</v>
      </c>
      <c r="G7412">
        <v>137.88999999999999</v>
      </c>
      <c r="J7412">
        <v>0</v>
      </c>
      <c r="K7412">
        <v>0</v>
      </c>
    </row>
    <row r="7413" spans="1:11">
      <c r="A7413" t="s">
        <v>23473</v>
      </c>
      <c r="B7413" t="s">
        <v>58</v>
      </c>
      <c r="C7413">
        <v>87757</v>
      </c>
      <c r="D7413" t="s">
        <v>5790</v>
      </c>
      <c r="E7413" t="s">
        <v>9</v>
      </c>
      <c r="F7413">
        <v>58.54</v>
      </c>
      <c r="G7413">
        <v>61.98</v>
      </c>
      <c r="J7413">
        <v>0</v>
      </c>
      <c r="K7413">
        <v>0</v>
      </c>
    </row>
    <row r="7414" spans="1:11">
      <c r="A7414" t="s">
        <v>23474</v>
      </c>
      <c r="B7414" t="s">
        <v>58</v>
      </c>
      <c r="C7414">
        <v>87767</v>
      </c>
      <c r="D7414" t="s">
        <v>5794</v>
      </c>
      <c r="E7414" t="s">
        <v>9</v>
      </c>
      <c r="F7414">
        <v>66.849999999999994</v>
      </c>
      <c r="G7414">
        <v>70.650000000000006</v>
      </c>
      <c r="J7414">
        <v>0</v>
      </c>
      <c r="K7414">
        <v>0</v>
      </c>
    </row>
    <row r="7415" spans="1:11">
      <c r="A7415" t="s">
        <v>23475</v>
      </c>
      <c r="B7415" t="s">
        <v>58</v>
      </c>
      <c r="C7415">
        <v>87737</v>
      </c>
      <c r="D7415" t="s">
        <v>5782</v>
      </c>
      <c r="E7415" t="s">
        <v>9</v>
      </c>
      <c r="F7415">
        <v>50.51</v>
      </c>
      <c r="G7415">
        <v>53.4</v>
      </c>
      <c r="J7415">
        <v>0</v>
      </c>
      <c r="K7415">
        <v>0</v>
      </c>
    </row>
    <row r="7416" spans="1:11">
      <c r="A7416" t="s">
        <v>23476</v>
      </c>
      <c r="B7416" t="s">
        <v>58</v>
      </c>
      <c r="C7416">
        <v>87747</v>
      </c>
      <c r="D7416" t="s">
        <v>5786</v>
      </c>
      <c r="E7416" t="s">
        <v>9</v>
      </c>
      <c r="F7416">
        <v>60.56</v>
      </c>
      <c r="G7416">
        <v>63.9</v>
      </c>
      <c r="J7416">
        <v>0</v>
      </c>
      <c r="K7416">
        <v>0</v>
      </c>
    </row>
    <row r="7417" spans="1:11">
      <c r="A7417" t="s">
        <v>23477</v>
      </c>
      <c r="B7417" t="s">
        <v>58</v>
      </c>
      <c r="C7417">
        <v>87622</v>
      </c>
      <c r="D7417" t="s">
        <v>5758</v>
      </c>
      <c r="E7417" t="s">
        <v>9</v>
      </c>
      <c r="F7417">
        <v>35.700000000000003</v>
      </c>
      <c r="G7417">
        <v>37.33</v>
      </c>
      <c r="J7417">
        <v>0</v>
      </c>
      <c r="K7417">
        <v>0</v>
      </c>
    </row>
    <row r="7418" spans="1:11">
      <c r="A7418" t="s">
        <v>23478</v>
      </c>
      <c r="B7418" t="s">
        <v>58</v>
      </c>
      <c r="C7418">
        <v>87632</v>
      </c>
      <c r="D7418" t="s">
        <v>5762</v>
      </c>
      <c r="E7418" t="s">
        <v>9</v>
      </c>
      <c r="F7418">
        <v>45.75</v>
      </c>
      <c r="G7418">
        <v>47.83</v>
      </c>
      <c r="J7418">
        <v>0</v>
      </c>
      <c r="K7418">
        <v>0</v>
      </c>
    </row>
    <row r="7419" spans="1:11">
      <c r="A7419" t="s">
        <v>23479</v>
      </c>
      <c r="B7419" t="s">
        <v>58</v>
      </c>
      <c r="C7419">
        <v>87642</v>
      </c>
      <c r="D7419" t="s">
        <v>5766</v>
      </c>
      <c r="E7419" t="s">
        <v>9</v>
      </c>
      <c r="F7419">
        <v>53.99</v>
      </c>
      <c r="G7419">
        <v>56.44</v>
      </c>
      <c r="J7419">
        <v>0</v>
      </c>
      <c r="K7419">
        <v>0</v>
      </c>
    </row>
    <row r="7420" spans="1:11">
      <c r="A7420" t="s">
        <v>23480</v>
      </c>
      <c r="B7420" t="s">
        <v>58</v>
      </c>
      <c r="C7420">
        <v>87682</v>
      </c>
      <c r="D7420" t="s">
        <v>5770</v>
      </c>
      <c r="E7420" t="s">
        <v>9</v>
      </c>
      <c r="F7420">
        <v>49.25</v>
      </c>
      <c r="G7420">
        <v>51.6</v>
      </c>
      <c r="J7420">
        <v>0</v>
      </c>
      <c r="K7420">
        <v>0</v>
      </c>
    </row>
    <row r="7421" spans="1:11">
      <c r="A7421" t="s">
        <v>23481</v>
      </c>
      <c r="B7421" t="s">
        <v>58</v>
      </c>
      <c r="C7421">
        <v>87692</v>
      </c>
      <c r="D7421" t="s">
        <v>5774</v>
      </c>
      <c r="E7421" t="s">
        <v>9</v>
      </c>
      <c r="F7421">
        <v>56.44</v>
      </c>
      <c r="G7421">
        <v>59.13</v>
      </c>
      <c r="J7421">
        <v>0</v>
      </c>
      <c r="K7421">
        <v>0</v>
      </c>
    </row>
    <row r="7422" spans="1:11">
      <c r="A7422" t="s">
        <v>23482</v>
      </c>
      <c r="B7422" t="s">
        <v>58</v>
      </c>
      <c r="C7422">
        <v>87702</v>
      </c>
      <c r="D7422" t="s">
        <v>5778</v>
      </c>
      <c r="E7422" t="s">
        <v>9</v>
      </c>
      <c r="F7422">
        <v>60.93</v>
      </c>
      <c r="G7422">
        <v>63.81</v>
      </c>
      <c r="J7422">
        <v>0</v>
      </c>
      <c r="K7422">
        <v>0</v>
      </c>
    </row>
    <row r="7423" spans="1:11">
      <c r="A7423" t="s">
        <v>23483</v>
      </c>
      <c r="B7423" t="s">
        <v>58</v>
      </c>
      <c r="C7423">
        <v>87755</v>
      </c>
      <c r="D7423" t="s">
        <v>5789</v>
      </c>
      <c r="E7423" t="s">
        <v>9</v>
      </c>
      <c r="F7423">
        <v>51.87</v>
      </c>
      <c r="G7423">
        <v>54.79</v>
      </c>
      <c r="J7423">
        <v>0</v>
      </c>
      <c r="K7423">
        <v>0</v>
      </c>
    </row>
    <row r="7424" spans="1:11">
      <c r="A7424" t="s">
        <v>23484</v>
      </c>
      <c r="B7424" t="s">
        <v>58</v>
      </c>
      <c r="C7424">
        <v>87765</v>
      </c>
      <c r="D7424" t="s">
        <v>5793</v>
      </c>
      <c r="E7424" t="s">
        <v>9</v>
      </c>
      <c r="F7424">
        <v>58.66</v>
      </c>
      <c r="G7424">
        <v>61.81</v>
      </c>
      <c r="J7424">
        <v>0</v>
      </c>
      <c r="K7424">
        <v>0</v>
      </c>
    </row>
    <row r="7425" spans="1:11">
      <c r="A7425" t="s">
        <v>23485</v>
      </c>
      <c r="B7425" t="s">
        <v>58</v>
      </c>
      <c r="C7425">
        <v>87735</v>
      </c>
      <c r="D7425" t="s">
        <v>5781</v>
      </c>
      <c r="E7425" t="s">
        <v>9</v>
      </c>
      <c r="F7425">
        <v>45.72</v>
      </c>
      <c r="G7425">
        <v>48.23</v>
      </c>
      <c r="J7425">
        <v>0</v>
      </c>
      <c r="K7425">
        <v>0</v>
      </c>
    </row>
    <row r="7426" spans="1:11">
      <c r="A7426" t="s">
        <v>23486</v>
      </c>
      <c r="B7426" t="s">
        <v>58</v>
      </c>
      <c r="C7426">
        <v>87745</v>
      </c>
      <c r="D7426" t="s">
        <v>5785</v>
      </c>
      <c r="E7426" t="s">
        <v>9</v>
      </c>
      <c r="F7426">
        <v>53.89</v>
      </c>
      <c r="G7426">
        <v>56.71</v>
      </c>
      <c r="J7426">
        <v>0</v>
      </c>
      <c r="K7426">
        <v>0</v>
      </c>
    </row>
    <row r="7427" spans="1:11">
      <c r="A7427" t="s">
        <v>23487</v>
      </c>
      <c r="B7427" t="s">
        <v>58</v>
      </c>
      <c r="C7427">
        <v>87620</v>
      </c>
      <c r="D7427" t="s">
        <v>5757</v>
      </c>
      <c r="E7427" t="s">
        <v>9</v>
      </c>
      <c r="F7427">
        <v>30.91</v>
      </c>
      <c r="G7427">
        <v>32.159999999999997</v>
      </c>
      <c r="J7427">
        <v>0</v>
      </c>
      <c r="K7427">
        <v>0</v>
      </c>
    </row>
    <row r="7428" spans="1:11">
      <c r="A7428" t="s">
        <v>23488</v>
      </c>
      <c r="B7428" t="s">
        <v>58</v>
      </c>
      <c r="C7428">
        <v>87630</v>
      </c>
      <c r="D7428" t="s">
        <v>5761</v>
      </c>
      <c r="E7428" t="s">
        <v>9</v>
      </c>
      <c r="F7428">
        <v>39.08</v>
      </c>
      <c r="G7428">
        <v>40.64</v>
      </c>
      <c r="J7428">
        <v>0</v>
      </c>
      <c r="K7428">
        <v>0</v>
      </c>
    </row>
    <row r="7429" spans="1:11">
      <c r="A7429" t="s">
        <v>23489</v>
      </c>
      <c r="B7429" t="s">
        <v>58</v>
      </c>
      <c r="C7429">
        <v>87640</v>
      </c>
      <c r="D7429" t="s">
        <v>5765</v>
      </c>
      <c r="E7429" t="s">
        <v>9</v>
      </c>
      <c r="F7429">
        <v>45.8</v>
      </c>
      <c r="G7429">
        <v>47.6</v>
      </c>
      <c r="J7429">
        <v>0</v>
      </c>
      <c r="K7429">
        <v>0</v>
      </c>
    </row>
    <row r="7430" spans="1:11">
      <c r="A7430" t="s">
        <v>23490</v>
      </c>
      <c r="B7430" t="s">
        <v>58</v>
      </c>
      <c r="C7430">
        <v>87680</v>
      </c>
      <c r="D7430" t="s">
        <v>5769</v>
      </c>
      <c r="E7430" t="s">
        <v>9</v>
      </c>
      <c r="F7430">
        <v>41.06</v>
      </c>
      <c r="G7430">
        <v>42.76</v>
      </c>
      <c r="J7430">
        <v>0</v>
      </c>
      <c r="K7430">
        <v>0</v>
      </c>
    </row>
    <row r="7431" spans="1:11">
      <c r="A7431" t="s">
        <v>23491</v>
      </c>
      <c r="B7431" t="s">
        <v>58</v>
      </c>
      <c r="C7431">
        <v>87690</v>
      </c>
      <c r="D7431" t="s">
        <v>5773</v>
      </c>
      <c r="E7431" t="s">
        <v>9</v>
      </c>
      <c r="F7431">
        <v>47.05</v>
      </c>
      <c r="G7431">
        <v>49.01</v>
      </c>
      <c r="J7431">
        <v>0</v>
      </c>
      <c r="K7431">
        <v>0</v>
      </c>
    </row>
    <row r="7432" spans="1:11">
      <c r="A7432" t="s">
        <v>23492</v>
      </c>
      <c r="B7432" t="s">
        <v>58</v>
      </c>
      <c r="C7432">
        <v>87700</v>
      </c>
      <c r="D7432" t="s">
        <v>5777</v>
      </c>
      <c r="E7432" t="s">
        <v>9</v>
      </c>
      <c r="F7432">
        <v>50.71</v>
      </c>
      <c r="G7432">
        <v>52.79</v>
      </c>
      <c r="J7432">
        <v>0</v>
      </c>
      <c r="K7432">
        <v>0</v>
      </c>
    </row>
    <row r="7433" spans="1:11">
      <c r="A7433" t="s">
        <v>23493</v>
      </c>
      <c r="B7433" t="s">
        <v>58</v>
      </c>
      <c r="C7433">
        <v>102803</v>
      </c>
      <c r="D7433" t="s">
        <v>5815</v>
      </c>
      <c r="E7433" t="s">
        <v>9</v>
      </c>
      <c r="F7433">
        <v>2.74</v>
      </c>
      <c r="G7433">
        <v>2.95</v>
      </c>
      <c r="J7433">
        <v>0</v>
      </c>
      <c r="K7433">
        <v>0</v>
      </c>
    </row>
    <row r="7434" spans="1:11">
      <c r="A7434" t="s">
        <v>23494</v>
      </c>
      <c r="B7434" t="s">
        <v>58</v>
      </c>
      <c r="C7434">
        <v>92717</v>
      </c>
      <c r="D7434" t="s">
        <v>825</v>
      </c>
      <c r="E7434" t="s">
        <v>67</v>
      </c>
      <c r="F7434">
        <v>0.26</v>
      </c>
      <c r="G7434">
        <v>0.26</v>
      </c>
      <c r="J7434">
        <v>0</v>
      </c>
      <c r="K7434">
        <v>0</v>
      </c>
    </row>
    <row r="7435" spans="1:11">
      <c r="A7435" t="s">
        <v>23495</v>
      </c>
      <c r="B7435" t="s">
        <v>58</v>
      </c>
      <c r="C7435">
        <v>92716</v>
      </c>
      <c r="D7435" t="s">
        <v>679</v>
      </c>
      <c r="E7435" t="s">
        <v>66</v>
      </c>
      <c r="F7435">
        <v>109.53</v>
      </c>
      <c r="G7435">
        <v>109.53</v>
      </c>
      <c r="J7435">
        <v>0</v>
      </c>
      <c r="K7435">
        <v>0</v>
      </c>
    </row>
    <row r="7436" spans="1:11">
      <c r="A7436" t="s">
        <v>23496</v>
      </c>
      <c r="B7436" t="s">
        <v>58</v>
      </c>
      <c r="C7436">
        <v>103668</v>
      </c>
      <c r="D7436" t="s">
        <v>7232</v>
      </c>
      <c r="E7436" t="s">
        <v>67</v>
      </c>
      <c r="F7436">
        <v>0</v>
      </c>
      <c r="G7436">
        <v>0</v>
      </c>
    </row>
    <row r="7437" spans="1:11">
      <c r="A7437" t="s">
        <v>23497</v>
      </c>
      <c r="B7437" t="s">
        <v>58</v>
      </c>
      <c r="C7437">
        <v>103667</v>
      </c>
      <c r="D7437" t="s">
        <v>7233</v>
      </c>
      <c r="E7437" t="s">
        <v>66</v>
      </c>
      <c r="F7437">
        <v>0</v>
      </c>
      <c r="G7437">
        <v>0</v>
      </c>
    </row>
    <row r="7438" spans="1:11">
      <c r="A7438" t="s">
        <v>23498</v>
      </c>
      <c r="B7438" t="s">
        <v>58</v>
      </c>
      <c r="C7438">
        <v>89218</v>
      </c>
      <c r="D7438" t="s">
        <v>783</v>
      </c>
      <c r="E7438" t="s">
        <v>67</v>
      </c>
      <c r="F7438">
        <v>110.58</v>
      </c>
      <c r="G7438">
        <v>117.2</v>
      </c>
      <c r="J7438">
        <v>0</v>
      </c>
      <c r="K7438">
        <v>0</v>
      </c>
    </row>
    <row r="7439" spans="1:11">
      <c r="A7439" t="s">
        <v>23499</v>
      </c>
      <c r="B7439" t="s">
        <v>58</v>
      </c>
      <c r="C7439">
        <v>89843</v>
      </c>
      <c r="D7439" t="s">
        <v>645</v>
      </c>
      <c r="E7439" t="s">
        <v>66</v>
      </c>
      <c r="F7439">
        <v>231.17</v>
      </c>
      <c r="G7439">
        <v>237.79</v>
      </c>
      <c r="J7439">
        <v>0</v>
      </c>
      <c r="K7439">
        <v>0</v>
      </c>
    </row>
    <row r="7440" spans="1:11">
      <c r="A7440" t="s">
        <v>23500</v>
      </c>
      <c r="B7440" t="s">
        <v>58</v>
      </c>
      <c r="C7440">
        <v>87446</v>
      </c>
      <c r="D7440" t="s">
        <v>770</v>
      </c>
      <c r="E7440" t="s">
        <v>67</v>
      </c>
      <c r="F7440">
        <v>0.53</v>
      </c>
      <c r="G7440">
        <v>0.53</v>
      </c>
      <c r="J7440">
        <v>0</v>
      </c>
      <c r="K7440">
        <v>0</v>
      </c>
    </row>
    <row r="7441" spans="1:11">
      <c r="A7441" t="s">
        <v>23501</v>
      </c>
      <c r="B7441" t="s">
        <v>58</v>
      </c>
      <c r="C7441">
        <v>87445</v>
      </c>
      <c r="D7441" t="s">
        <v>625</v>
      </c>
      <c r="E7441" t="s">
        <v>66</v>
      </c>
      <c r="F7441">
        <v>5.24</v>
      </c>
      <c r="G7441">
        <v>5.24</v>
      </c>
      <c r="J7441">
        <v>0</v>
      </c>
      <c r="K7441">
        <v>0</v>
      </c>
    </row>
    <row r="7442" spans="1:11">
      <c r="A7442" t="s">
        <v>23502</v>
      </c>
      <c r="B7442" t="s">
        <v>58</v>
      </c>
      <c r="C7442">
        <v>93234</v>
      </c>
      <c r="D7442" t="s">
        <v>829</v>
      </c>
      <c r="E7442" t="s">
        <v>67</v>
      </c>
      <c r="F7442">
        <v>0.48</v>
      </c>
      <c r="G7442">
        <v>0.48</v>
      </c>
      <c r="J7442">
        <v>0</v>
      </c>
      <c r="K7442">
        <v>0</v>
      </c>
    </row>
    <row r="7443" spans="1:11">
      <c r="A7443" t="s">
        <v>23503</v>
      </c>
      <c r="B7443" t="s">
        <v>58</v>
      </c>
      <c r="C7443">
        <v>93233</v>
      </c>
      <c r="D7443" t="s">
        <v>683</v>
      </c>
      <c r="E7443" t="s">
        <v>66</v>
      </c>
      <c r="F7443">
        <v>5.63</v>
      </c>
      <c r="G7443">
        <v>5.63</v>
      </c>
      <c r="J7443">
        <v>0</v>
      </c>
      <c r="K7443">
        <v>0</v>
      </c>
    </row>
    <row r="7444" spans="1:11">
      <c r="A7444" t="s">
        <v>23504</v>
      </c>
      <c r="B7444" t="s">
        <v>58</v>
      </c>
      <c r="C7444">
        <v>102953</v>
      </c>
      <c r="D7444" t="s">
        <v>7234</v>
      </c>
      <c r="E7444" t="s">
        <v>67</v>
      </c>
      <c r="F7444">
        <v>0</v>
      </c>
      <c r="G7444">
        <v>0</v>
      </c>
    </row>
    <row r="7445" spans="1:11">
      <c r="A7445" t="s">
        <v>23505</v>
      </c>
      <c r="B7445" t="s">
        <v>58</v>
      </c>
      <c r="C7445">
        <v>102952</v>
      </c>
      <c r="D7445" t="s">
        <v>7235</v>
      </c>
      <c r="E7445" t="s">
        <v>66</v>
      </c>
      <c r="F7445">
        <v>0</v>
      </c>
      <c r="G7445">
        <v>0</v>
      </c>
    </row>
    <row r="7446" spans="1:11">
      <c r="A7446" t="s">
        <v>23506</v>
      </c>
      <c r="B7446" t="s">
        <v>58</v>
      </c>
      <c r="C7446">
        <v>88831</v>
      </c>
      <c r="D7446" t="s">
        <v>776</v>
      </c>
      <c r="E7446" t="s">
        <v>67</v>
      </c>
      <c r="F7446">
        <v>0.38</v>
      </c>
      <c r="G7446">
        <v>0.38</v>
      </c>
      <c r="J7446">
        <v>0</v>
      </c>
      <c r="K7446">
        <v>0</v>
      </c>
    </row>
    <row r="7447" spans="1:11">
      <c r="A7447" t="s">
        <v>23507</v>
      </c>
      <c r="B7447" t="s">
        <v>58</v>
      </c>
      <c r="C7447">
        <v>88830</v>
      </c>
      <c r="D7447" t="s">
        <v>631</v>
      </c>
      <c r="E7447" t="s">
        <v>66</v>
      </c>
      <c r="F7447">
        <v>1.69</v>
      </c>
      <c r="G7447">
        <v>1.69</v>
      </c>
      <c r="J7447">
        <v>0</v>
      </c>
      <c r="K7447">
        <v>0</v>
      </c>
    </row>
    <row r="7448" spans="1:11">
      <c r="A7448" t="s">
        <v>23508</v>
      </c>
      <c r="B7448" t="s">
        <v>58</v>
      </c>
      <c r="C7448">
        <v>89226</v>
      </c>
      <c r="D7448" t="s">
        <v>784</v>
      </c>
      <c r="E7448" t="s">
        <v>67</v>
      </c>
      <c r="F7448">
        <v>1.59</v>
      </c>
      <c r="G7448">
        <v>1.59</v>
      </c>
      <c r="J7448">
        <v>0</v>
      </c>
      <c r="K7448">
        <v>0</v>
      </c>
    </row>
    <row r="7449" spans="1:11">
      <c r="A7449" t="s">
        <v>23509</v>
      </c>
      <c r="B7449" t="s">
        <v>58</v>
      </c>
      <c r="C7449">
        <v>89225</v>
      </c>
      <c r="D7449" t="s">
        <v>638</v>
      </c>
      <c r="E7449" t="s">
        <v>66</v>
      </c>
      <c r="F7449">
        <v>4.96</v>
      </c>
      <c r="G7449">
        <v>4.96</v>
      </c>
      <c r="J7449">
        <v>0</v>
      </c>
      <c r="K7449">
        <v>0</v>
      </c>
    </row>
    <row r="7450" spans="1:11">
      <c r="A7450" t="s">
        <v>23510</v>
      </c>
      <c r="B7450" t="s">
        <v>58</v>
      </c>
      <c r="C7450">
        <v>89279</v>
      </c>
      <c r="D7450" t="s">
        <v>790</v>
      </c>
      <c r="E7450" t="s">
        <v>67</v>
      </c>
      <c r="F7450">
        <v>1.93</v>
      </c>
      <c r="G7450">
        <v>1.93</v>
      </c>
      <c r="J7450">
        <v>0</v>
      </c>
      <c r="K7450">
        <v>0</v>
      </c>
    </row>
    <row r="7451" spans="1:11">
      <c r="A7451" t="s">
        <v>23511</v>
      </c>
      <c r="B7451" t="s">
        <v>58</v>
      </c>
      <c r="C7451">
        <v>89278</v>
      </c>
      <c r="D7451" t="s">
        <v>644</v>
      </c>
      <c r="E7451" t="s">
        <v>66</v>
      </c>
      <c r="F7451">
        <v>12.25</v>
      </c>
      <c r="G7451">
        <v>12.25</v>
      </c>
      <c r="J7451">
        <v>0</v>
      </c>
      <c r="K7451">
        <v>0</v>
      </c>
    </row>
    <row r="7452" spans="1:11">
      <c r="A7452" t="s">
        <v>23512</v>
      </c>
      <c r="B7452" t="s">
        <v>58</v>
      </c>
      <c r="C7452">
        <v>90651</v>
      </c>
      <c r="D7452" t="s">
        <v>798</v>
      </c>
      <c r="E7452" t="s">
        <v>67</v>
      </c>
      <c r="F7452">
        <v>1.07</v>
      </c>
      <c r="G7452">
        <v>1.07</v>
      </c>
      <c r="J7452">
        <v>0</v>
      </c>
      <c r="K7452">
        <v>0</v>
      </c>
    </row>
    <row r="7453" spans="1:11">
      <c r="A7453" t="s">
        <v>23513</v>
      </c>
      <c r="B7453" t="s">
        <v>58</v>
      </c>
      <c r="C7453">
        <v>90650</v>
      </c>
      <c r="D7453" t="s">
        <v>653</v>
      </c>
      <c r="E7453" t="s">
        <v>66</v>
      </c>
      <c r="F7453">
        <v>9.6300000000000008</v>
      </c>
      <c r="G7453">
        <v>9.6300000000000008</v>
      </c>
      <c r="J7453">
        <v>0</v>
      </c>
      <c r="K7453">
        <v>0</v>
      </c>
    </row>
    <row r="7454" spans="1:11">
      <c r="A7454" t="s">
        <v>23514</v>
      </c>
      <c r="B7454" t="s">
        <v>58</v>
      </c>
      <c r="C7454">
        <v>90657</v>
      </c>
      <c r="D7454" t="s">
        <v>799</v>
      </c>
      <c r="E7454" t="s">
        <v>67</v>
      </c>
      <c r="F7454">
        <v>4.79</v>
      </c>
      <c r="G7454">
        <v>4.79</v>
      </c>
      <c r="J7454">
        <v>0</v>
      </c>
      <c r="K7454">
        <v>0</v>
      </c>
    </row>
    <row r="7455" spans="1:11">
      <c r="A7455" t="s">
        <v>23515</v>
      </c>
      <c r="B7455" t="s">
        <v>58</v>
      </c>
      <c r="C7455">
        <v>90656</v>
      </c>
      <c r="D7455" t="s">
        <v>654</v>
      </c>
      <c r="E7455" t="s">
        <v>66</v>
      </c>
      <c r="F7455">
        <v>14.04</v>
      </c>
      <c r="G7455">
        <v>14.04</v>
      </c>
      <c r="J7455">
        <v>0</v>
      </c>
      <c r="K7455">
        <v>0</v>
      </c>
    </row>
    <row r="7456" spans="1:11">
      <c r="A7456" t="s">
        <v>23516</v>
      </c>
      <c r="B7456" t="s">
        <v>58</v>
      </c>
      <c r="C7456">
        <v>90663</v>
      </c>
      <c r="D7456" t="s">
        <v>800</v>
      </c>
      <c r="E7456" t="s">
        <v>67</v>
      </c>
      <c r="F7456">
        <v>5.13</v>
      </c>
      <c r="G7456">
        <v>5.13</v>
      </c>
      <c r="J7456">
        <v>0</v>
      </c>
      <c r="K7456">
        <v>0</v>
      </c>
    </row>
    <row r="7457" spans="1:11">
      <c r="A7457" t="s">
        <v>23517</v>
      </c>
      <c r="B7457" t="s">
        <v>58</v>
      </c>
      <c r="C7457">
        <v>90662</v>
      </c>
      <c r="D7457" t="s">
        <v>655</v>
      </c>
      <c r="E7457" t="s">
        <v>66</v>
      </c>
      <c r="F7457">
        <v>14.69</v>
      </c>
      <c r="G7457">
        <v>14.69</v>
      </c>
      <c r="J7457">
        <v>0</v>
      </c>
      <c r="K7457">
        <v>0</v>
      </c>
    </row>
    <row r="7458" spans="1:11">
      <c r="A7458" t="s">
        <v>23518</v>
      </c>
      <c r="B7458" t="s">
        <v>58</v>
      </c>
      <c r="C7458">
        <v>89022</v>
      </c>
      <c r="D7458" t="s">
        <v>779</v>
      </c>
      <c r="E7458" t="s">
        <v>67</v>
      </c>
      <c r="F7458">
        <v>0.49</v>
      </c>
      <c r="G7458">
        <v>0.49</v>
      </c>
      <c r="J7458">
        <v>0</v>
      </c>
      <c r="K7458">
        <v>0</v>
      </c>
    </row>
    <row r="7459" spans="1:11">
      <c r="A7459" t="s">
        <v>23519</v>
      </c>
      <c r="B7459" t="s">
        <v>58</v>
      </c>
      <c r="C7459">
        <v>89021</v>
      </c>
      <c r="D7459" t="s">
        <v>634</v>
      </c>
      <c r="E7459" t="s">
        <v>66</v>
      </c>
      <c r="F7459">
        <v>2.42</v>
      </c>
      <c r="G7459">
        <v>2.42</v>
      </c>
      <c r="J7459">
        <v>0</v>
      </c>
      <c r="K7459">
        <v>0</v>
      </c>
    </row>
    <row r="7460" spans="1:11">
      <c r="A7460" t="s">
        <v>23520</v>
      </c>
      <c r="B7460" t="s">
        <v>58</v>
      </c>
      <c r="C7460">
        <v>90644</v>
      </c>
      <c r="D7460" t="s">
        <v>797</v>
      </c>
      <c r="E7460" t="s">
        <v>67</v>
      </c>
      <c r="F7460">
        <v>7.36</v>
      </c>
      <c r="G7460">
        <v>7.36</v>
      </c>
      <c r="J7460">
        <v>0</v>
      </c>
      <c r="K7460">
        <v>0</v>
      </c>
    </row>
    <row r="7461" spans="1:11">
      <c r="A7461" t="s">
        <v>23521</v>
      </c>
      <c r="B7461" t="s">
        <v>58</v>
      </c>
      <c r="C7461">
        <v>90643</v>
      </c>
      <c r="D7461" t="s">
        <v>652</v>
      </c>
      <c r="E7461" t="s">
        <v>66</v>
      </c>
      <c r="F7461">
        <v>26.43</v>
      </c>
      <c r="G7461">
        <v>26.43</v>
      </c>
      <c r="J7461">
        <v>0</v>
      </c>
      <c r="K7461">
        <v>0</v>
      </c>
    </row>
    <row r="7462" spans="1:11">
      <c r="A7462" t="s">
        <v>23522</v>
      </c>
      <c r="B7462" t="s">
        <v>58</v>
      </c>
      <c r="C7462">
        <v>102811</v>
      </c>
      <c r="D7462" t="s">
        <v>7236</v>
      </c>
      <c r="E7462" t="s">
        <v>67</v>
      </c>
      <c r="F7462">
        <v>0</v>
      </c>
      <c r="G7462">
        <v>0</v>
      </c>
    </row>
    <row r="7463" spans="1:11">
      <c r="A7463" t="s">
        <v>23523</v>
      </c>
      <c r="B7463" t="s">
        <v>58</v>
      </c>
      <c r="C7463">
        <v>102810</v>
      </c>
      <c r="D7463" t="s">
        <v>7237</v>
      </c>
      <c r="E7463" t="s">
        <v>66</v>
      </c>
      <c r="F7463">
        <v>0</v>
      </c>
      <c r="G7463">
        <v>0</v>
      </c>
    </row>
    <row r="7464" spans="1:11">
      <c r="A7464" t="s">
        <v>23524</v>
      </c>
      <c r="B7464" t="s">
        <v>58</v>
      </c>
      <c r="C7464">
        <v>92146</v>
      </c>
      <c r="D7464" t="s">
        <v>823</v>
      </c>
      <c r="E7464" t="s">
        <v>67</v>
      </c>
      <c r="F7464">
        <v>36.36</v>
      </c>
      <c r="G7464">
        <v>38.94</v>
      </c>
      <c r="J7464">
        <v>0</v>
      </c>
      <c r="K7464">
        <v>0</v>
      </c>
    </row>
    <row r="7465" spans="1:11">
      <c r="A7465" t="s">
        <v>23525</v>
      </c>
      <c r="B7465" t="s">
        <v>58</v>
      </c>
      <c r="C7465">
        <v>92145</v>
      </c>
      <c r="D7465" t="s">
        <v>677</v>
      </c>
      <c r="E7465" t="s">
        <v>66</v>
      </c>
      <c r="F7465">
        <v>82.86</v>
      </c>
      <c r="G7465">
        <v>85.44</v>
      </c>
      <c r="J7465">
        <v>0</v>
      </c>
      <c r="K7465">
        <v>0</v>
      </c>
    </row>
    <row r="7466" spans="1:11">
      <c r="A7466" t="s">
        <v>23526</v>
      </c>
      <c r="B7466" t="s">
        <v>58</v>
      </c>
      <c r="C7466">
        <v>92139</v>
      </c>
      <c r="D7466" t="s">
        <v>822</v>
      </c>
      <c r="E7466" t="s">
        <v>67</v>
      </c>
      <c r="F7466">
        <v>48.17</v>
      </c>
      <c r="G7466">
        <v>50.75</v>
      </c>
      <c r="J7466">
        <v>0</v>
      </c>
      <c r="K7466">
        <v>0</v>
      </c>
    </row>
    <row r="7467" spans="1:11">
      <c r="A7467" t="s">
        <v>23527</v>
      </c>
      <c r="B7467" t="s">
        <v>58</v>
      </c>
      <c r="C7467">
        <v>92138</v>
      </c>
      <c r="D7467" t="s">
        <v>676</v>
      </c>
      <c r="E7467" t="s">
        <v>66</v>
      </c>
      <c r="F7467">
        <v>99.6</v>
      </c>
      <c r="G7467">
        <v>102.18</v>
      </c>
      <c r="J7467">
        <v>0</v>
      </c>
      <c r="K7467">
        <v>0</v>
      </c>
    </row>
    <row r="7468" spans="1:11">
      <c r="A7468" t="s">
        <v>23528</v>
      </c>
      <c r="B7468" t="s">
        <v>58</v>
      </c>
      <c r="C7468">
        <v>91387</v>
      </c>
      <c r="D7468" t="s">
        <v>812</v>
      </c>
      <c r="E7468" t="s">
        <v>67</v>
      </c>
      <c r="F7468">
        <v>79.989999999999995</v>
      </c>
      <c r="G7468">
        <v>83.21</v>
      </c>
      <c r="J7468">
        <v>0</v>
      </c>
      <c r="K7468">
        <v>0</v>
      </c>
    </row>
    <row r="7469" spans="1:11">
      <c r="A7469" t="s">
        <v>23529</v>
      </c>
      <c r="B7469" t="s">
        <v>58</v>
      </c>
      <c r="C7469">
        <v>91386</v>
      </c>
      <c r="D7469" t="s">
        <v>667</v>
      </c>
      <c r="E7469" t="s">
        <v>66</v>
      </c>
      <c r="F7469">
        <v>274.18</v>
      </c>
      <c r="G7469">
        <v>277.39999999999998</v>
      </c>
      <c r="J7469">
        <v>0</v>
      </c>
      <c r="K7469">
        <v>0</v>
      </c>
    </row>
    <row r="7470" spans="1:11">
      <c r="A7470" t="s">
        <v>23530</v>
      </c>
      <c r="B7470" t="s">
        <v>58</v>
      </c>
      <c r="C7470">
        <v>96036</v>
      </c>
      <c r="D7470" t="s">
        <v>858</v>
      </c>
      <c r="E7470" t="s">
        <v>67</v>
      </c>
      <c r="F7470">
        <v>90.06</v>
      </c>
      <c r="G7470">
        <v>93.28</v>
      </c>
      <c r="J7470">
        <v>0</v>
      </c>
      <c r="K7470">
        <v>0</v>
      </c>
    </row>
    <row r="7471" spans="1:11">
      <c r="A7471" t="s">
        <v>23531</v>
      </c>
      <c r="B7471" t="s">
        <v>58</v>
      </c>
      <c r="C7471">
        <v>96035</v>
      </c>
      <c r="D7471" t="s">
        <v>712</v>
      </c>
      <c r="E7471" t="s">
        <v>66</v>
      </c>
      <c r="F7471">
        <v>290.77999999999997</v>
      </c>
      <c r="G7471">
        <v>294</v>
      </c>
      <c r="J7471">
        <v>0</v>
      </c>
      <c r="K7471">
        <v>0</v>
      </c>
    </row>
    <row r="7472" spans="1:11">
      <c r="A7472" t="s">
        <v>23532</v>
      </c>
      <c r="B7472" t="s">
        <v>58</v>
      </c>
      <c r="C7472">
        <v>89877</v>
      </c>
      <c r="D7472" t="s">
        <v>791</v>
      </c>
      <c r="E7472" t="s">
        <v>67</v>
      </c>
      <c r="F7472">
        <v>93.64</v>
      </c>
      <c r="G7472">
        <v>96.86</v>
      </c>
      <c r="J7472">
        <v>0</v>
      </c>
      <c r="K7472">
        <v>0</v>
      </c>
    </row>
    <row r="7473" spans="1:11">
      <c r="A7473" t="s">
        <v>23533</v>
      </c>
      <c r="B7473" t="s">
        <v>58</v>
      </c>
      <c r="C7473">
        <v>89876</v>
      </c>
      <c r="D7473" t="s">
        <v>646</v>
      </c>
      <c r="E7473" t="s">
        <v>66</v>
      </c>
      <c r="F7473">
        <v>336.76</v>
      </c>
      <c r="G7473">
        <v>339.98</v>
      </c>
      <c r="J7473">
        <v>0</v>
      </c>
      <c r="K7473">
        <v>0</v>
      </c>
    </row>
    <row r="7474" spans="1:11">
      <c r="A7474" t="s">
        <v>23534</v>
      </c>
      <c r="B7474" t="s">
        <v>58</v>
      </c>
      <c r="C7474">
        <v>89884</v>
      </c>
      <c r="D7474" t="s">
        <v>792</v>
      </c>
      <c r="E7474" t="s">
        <v>67</v>
      </c>
      <c r="F7474">
        <v>97.49</v>
      </c>
      <c r="G7474">
        <v>100.71</v>
      </c>
      <c r="J7474">
        <v>0</v>
      </c>
      <c r="K7474">
        <v>0</v>
      </c>
    </row>
    <row r="7475" spans="1:11">
      <c r="A7475" t="s">
        <v>23535</v>
      </c>
      <c r="B7475" t="s">
        <v>58</v>
      </c>
      <c r="C7475">
        <v>89883</v>
      </c>
      <c r="D7475" t="s">
        <v>647</v>
      </c>
      <c r="E7475" t="s">
        <v>66</v>
      </c>
      <c r="F7475">
        <v>371.78</v>
      </c>
      <c r="G7475">
        <v>375</v>
      </c>
      <c r="J7475">
        <v>0</v>
      </c>
      <c r="K7475">
        <v>0</v>
      </c>
    </row>
    <row r="7476" spans="1:11">
      <c r="A7476" t="s">
        <v>23536</v>
      </c>
      <c r="B7476" t="s">
        <v>58</v>
      </c>
      <c r="C7476">
        <v>67827</v>
      </c>
      <c r="D7476" t="s">
        <v>767</v>
      </c>
      <c r="E7476" t="s">
        <v>67</v>
      </c>
      <c r="F7476">
        <v>70.39</v>
      </c>
      <c r="G7476">
        <v>73.61</v>
      </c>
      <c r="J7476">
        <v>0</v>
      </c>
      <c r="K7476">
        <v>0</v>
      </c>
    </row>
    <row r="7477" spans="1:11">
      <c r="A7477" t="s">
        <v>23537</v>
      </c>
      <c r="B7477" t="s">
        <v>58</v>
      </c>
      <c r="C7477">
        <v>67826</v>
      </c>
      <c r="D7477" t="s">
        <v>619</v>
      </c>
      <c r="E7477" t="s">
        <v>66</v>
      </c>
      <c r="F7477">
        <v>193.22</v>
      </c>
      <c r="G7477">
        <v>196.44</v>
      </c>
      <c r="J7477">
        <v>0</v>
      </c>
      <c r="K7477">
        <v>0</v>
      </c>
    </row>
    <row r="7478" spans="1:11">
      <c r="A7478" t="s">
        <v>23538</v>
      </c>
      <c r="B7478" t="s">
        <v>58</v>
      </c>
      <c r="C7478">
        <v>5961</v>
      </c>
      <c r="D7478" t="s">
        <v>761</v>
      </c>
      <c r="E7478" t="s">
        <v>67</v>
      </c>
      <c r="F7478">
        <v>69.180000000000007</v>
      </c>
      <c r="G7478">
        <v>72.400000000000006</v>
      </c>
      <c r="J7478">
        <v>0</v>
      </c>
      <c r="K7478">
        <v>0</v>
      </c>
    </row>
    <row r="7479" spans="1:11">
      <c r="A7479" t="s">
        <v>23539</v>
      </c>
      <c r="B7479" t="s">
        <v>58</v>
      </c>
      <c r="C7479">
        <v>5811</v>
      </c>
      <c r="D7479" t="s">
        <v>590</v>
      </c>
      <c r="E7479" t="s">
        <v>66</v>
      </c>
      <c r="F7479">
        <v>210.38</v>
      </c>
      <c r="G7479">
        <v>213.6</v>
      </c>
      <c r="J7479">
        <v>0</v>
      </c>
      <c r="K7479">
        <v>0</v>
      </c>
    </row>
    <row r="7480" spans="1:11">
      <c r="A7480" t="s">
        <v>23540</v>
      </c>
      <c r="B7480" t="s">
        <v>58</v>
      </c>
      <c r="C7480">
        <v>92243</v>
      </c>
      <c r="D7480" t="s">
        <v>824</v>
      </c>
      <c r="E7480" t="s">
        <v>67</v>
      </c>
      <c r="F7480">
        <v>86.02</v>
      </c>
      <c r="G7480">
        <v>89.87</v>
      </c>
      <c r="J7480">
        <v>0</v>
      </c>
      <c r="K7480">
        <v>0</v>
      </c>
    </row>
    <row r="7481" spans="1:11">
      <c r="A7481" t="s">
        <v>23541</v>
      </c>
      <c r="B7481" t="s">
        <v>58</v>
      </c>
      <c r="C7481">
        <v>92242</v>
      </c>
      <c r="D7481" t="s">
        <v>678</v>
      </c>
      <c r="E7481" t="s">
        <v>66</v>
      </c>
      <c r="F7481">
        <v>413.95</v>
      </c>
      <c r="G7481">
        <v>417.8</v>
      </c>
      <c r="J7481">
        <v>0</v>
      </c>
      <c r="K7481">
        <v>0</v>
      </c>
    </row>
    <row r="7482" spans="1:11">
      <c r="A7482" t="s">
        <v>23542</v>
      </c>
      <c r="B7482" t="s">
        <v>58</v>
      </c>
      <c r="C7482">
        <v>91646</v>
      </c>
      <c r="D7482" t="s">
        <v>816</v>
      </c>
      <c r="E7482" t="s">
        <v>67</v>
      </c>
      <c r="F7482">
        <v>103.14</v>
      </c>
      <c r="G7482">
        <v>106.99</v>
      </c>
      <c r="J7482">
        <v>0</v>
      </c>
      <c r="K7482">
        <v>0</v>
      </c>
    </row>
    <row r="7483" spans="1:11">
      <c r="A7483" t="s">
        <v>23543</v>
      </c>
      <c r="B7483" t="s">
        <v>58</v>
      </c>
      <c r="C7483">
        <v>91645</v>
      </c>
      <c r="D7483" t="s">
        <v>670</v>
      </c>
      <c r="E7483" t="s">
        <v>66</v>
      </c>
      <c r="F7483">
        <v>475.96</v>
      </c>
      <c r="G7483">
        <v>479.81</v>
      </c>
      <c r="J7483">
        <v>0</v>
      </c>
      <c r="K7483">
        <v>0</v>
      </c>
    </row>
    <row r="7484" spans="1:11">
      <c r="A7484" t="s">
        <v>23544</v>
      </c>
      <c r="B7484" t="s">
        <v>58</v>
      </c>
      <c r="C7484">
        <v>92107</v>
      </c>
      <c r="D7484" t="s">
        <v>819</v>
      </c>
      <c r="E7484" t="s">
        <v>67</v>
      </c>
      <c r="F7484">
        <v>98.58</v>
      </c>
      <c r="G7484">
        <v>101.67</v>
      </c>
      <c r="J7484">
        <v>0</v>
      </c>
      <c r="K7484">
        <v>0</v>
      </c>
    </row>
    <row r="7485" spans="1:11">
      <c r="A7485" t="s">
        <v>23545</v>
      </c>
      <c r="B7485" t="s">
        <v>58</v>
      </c>
      <c r="C7485">
        <v>92106</v>
      </c>
      <c r="D7485" t="s">
        <v>673</v>
      </c>
      <c r="E7485" t="s">
        <v>66</v>
      </c>
      <c r="F7485">
        <v>361.47</v>
      </c>
      <c r="G7485">
        <v>364.56</v>
      </c>
      <c r="J7485">
        <v>0</v>
      </c>
      <c r="K7485">
        <v>0</v>
      </c>
    </row>
    <row r="7486" spans="1:11">
      <c r="A7486" t="s">
        <v>23546</v>
      </c>
      <c r="B7486" t="s">
        <v>58</v>
      </c>
      <c r="C7486">
        <v>5903</v>
      </c>
      <c r="D7486" t="s">
        <v>752</v>
      </c>
      <c r="E7486" t="s">
        <v>67</v>
      </c>
      <c r="F7486">
        <v>78.92</v>
      </c>
      <c r="G7486">
        <v>82.01</v>
      </c>
      <c r="J7486">
        <v>0</v>
      </c>
      <c r="K7486">
        <v>0</v>
      </c>
    </row>
    <row r="7487" spans="1:11">
      <c r="A7487" t="s">
        <v>23547</v>
      </c>
      <c r="B7487" t="s">
        <v>58</v>
      </c>
      <c r="C7487">
        <v>5901</v>
      </c>
      <c r="D7487" t="s">
        <v>606</v>
      </c>
      <c r="E7487" t="s">
        <v>66</v>
      </c>
      <c r="F7487">
        <v>322.68</v>
      </c>
      <c r="G7487">
        <v>325.77</v>
      </c>
      <c r="J7487">
        <v>0</v>
      </c>
      <c r="K7487">
        <v>0</v>
      </c>
    </row>
    <row r="7488" spans="1:11">
      <c r="A7488" t="s">
        <v>23548</v>
      </c>
      <c r="B7488" t="s">
        <v>58</v>
      </c>
      <c r="C7488">
        <v>6260</v>
      </c>
      <c r="D7488" t="s">
        <v>762</v>
      </c>
      <c r="E7488" t="s">
        <v>67</v>
      </c>
      <c r="F7488">
        <v>66.25</v>
      </c>
      <c r="G7488">
        <v>69.34</v>
      </c>
      <c r="J7488">
        <v>0</v>
      </c>
      <c r="K7488">
        <v>0</v>
      </c>
    </row>
    <row r="7489" spans="1:11">
      <c r="A7489" t="s">
        <v>23549</v>
      </c>
      <c r="B7489" t="s">
        <v>58</v>
      </c>
      <c r="C7489">
        <v>6259</v>
      </c>
      <c r="D7489" t="s">
        <v>614</v>
      </c>
      <c r="E7489" t="s">
        <v>66</v>
      </c>
      <c r="F7489">
        <v>261.02</v>
      </c>
      <c r="G7489">
        <v>264.11</v>
      </c>
      <c r="J7489">
        <v>0</v>
      </c>
      <c r="K7489">
        <v>0</v>
      </c>
    </row>
    <row r="7490" spans="1:11">
      <c r="A7490" t="s">
        <v>23550</v>
      </c>
      <c r="B7490" t="s">
        <v>58</v>
      </c>
      <c r="C7490">
        <v>104705</v>
      </c>
      <c r="D7490" t="s">
        <v>7238</v>
      </c>
      <c r="E7490" t="s">
        <v>67</v>
      </c>
      <c r="F7490">
        <v>0</v>
      </c>
      <c r="G7490">
        <v>0</v>
      </c>
    </row>
    <row r="7491" spans="1:11">
      <c r="A7491" t="s">
        <v>23551</v>
      </c>
      <c r="B7491" t="s">
        <v>58</v>
      </c>
      <c r="C7491">
        <v>104704</v>
      </c>
      <c r="D7491" t="s">
        <v>7239</v>
      </c>
      <c r="E7491" t="s">
        <v>66</v>
      </c>
      <c r="F7491">
        <v>0</v>
      </c>
      <c r="G7491">
        <v>0</v>
      </c>
    </row>
    <row r="7492" spans="1:11">
      <c r="A7492" t="s">
        <v>23552</v>
      </c>
      <c r="B7492" t="s">
        <v>58</v>
      </c>
      <c r="C7492">
        <v>91395</v>
      </c>
      <c r="D7492" t="s">
        <v>813</v>
      </c>
      <c r="E7492" t="s">
        <v>67</v>
      </c>
      <c r="F7492">
        <v>64.02</v>
      </c>
      <c r="G7492">
        <v>67.11</v>
      </c>
      <c r="J7492">
        <v>0</v>
      </c>
      <c r="K7492">
        <v>0</v>
      </c>
    </row>
    <row r="7493" spans="1:11">
      <c r="A7493" t="s">
        <v>23553</v>
      </c>
      <c r="B7493" t="s">
        <v>58</v>
      </c>
      <c r="C7493">
        <v>73467</v>
      </c>
      <c r="D7493" t="s">
        <v>622</v>
      </c>
      <c r="E7493" t="s">
        <v>66</v>
      </c>
      <c r="F7493">
        <v>253.66</v>
      </c>
      <c r="G7493">
        <v>256.75</v>
      </c>
      <c r="J7493">
        <v>0</v>
      </c>
      <c r="K7493">
        <v>0</v>
      </c>
    </row>
    <row r="7494" spans="1:11">
      <c r="A7494" t="s">
        <v>23554</v>
      </c>
      <c r="B7494" t="s">
        <v>58</v>
      </c>
      <c r="C7494">
        <v>5826</v>
      </c>
      <c r="D7494" t="s">
        <v>737</v>
      </c>
      <c r="E7494" t="s">
        <v>67</v>
      </c>
      <c r="F7494">
        <v>66.91</v>
      </c>
      <c r="G7494">
        <v>70</v>
      </c>
      <c r="J7494">
        <v>0</v>
      </c>
      <c r="K7494">
        <v>0</v>
      </c>
    </row>
    <row r="7495" spans="1:11">
      <c r="A7495" t="s">
        <v>23555</v>
      </c>
      <c r="B7495" t="s">
        <v>58</v>
      </c>
      <c r="C7495">
        <v>5824</v>
      </c>
      <c r="D7495" t="s">
        <v>592</v>
      </c>
      <c r="E7495" t="s">
        <v>66</v>
      </c>
      <c r="F7495">
        <v>221.74</v>
      </c>
      <c r="G7495">
        <v>224.83</v>
      </c>
      <c r="J7495">
        <v>0</v>
      </c>
      <c r="K7495">
        <v>0</v>
      </c>
    </row>
    <row r="7496" spans="1:11">
      <c r="A7496" t="s">
        <v>23556</v>
      </c>
      <c r="B7496" t="s">
        <v>58</v>
      </c>
      <c r="C7496">
        <v>5892</v>
      </c>
      <c r="D7496" t="s">
        <v>750</v>
      </c>
      <c r="E7496" t="s">
        <v>67</v>
      </c>
      <c r="F7496">
        <v>61.77</v>
      </c>
      <c r="G7496">
        <v>64.86</v>
      </c>
      <c r="J7496">
        <v>0</v>
      </c>
      <c r="K7496">
        <v>0</v>
      </c>
    </row>
    <row r="7497" spans="1:11">
      <c r="A7497" t="s">
        <v>23557</v>
      </c>
      <c r="B7497" t="s">
        <v>58</v>
      </c>
      <c r="C7497">
        <v>5890</v>
      </c>
      <c r="D7497" t="s">
        <v>604</v>
      </c>
      <c r="E7497" t="s">
        <v>66</v>
      </c>
      <c r="F7497">
        <v>208.68</v>
      </c>
      <c r="G7497">
        <v>211.77</v>
      </c>
      <c r="J7497">
        <v>0</v>
      </c>
      <c r="K7497">
        <v>0</v>
      </c>
    </row>
    <row r="7498" spans="1:11">
      <c r="A7498" t="s">
        <v>23558</v>
      </c>
      <c r="B7498" t="s">
        <v>58</v>
      </c>
      <c r="C7498">
        <v>5896</v>
      </c>
      <c r="D7498" t="s">
        <v>751</v>
      </c>
      <c r="E7498" t="s">
        <v>67</v>
      </c>
      <c r="F7498">
        <v>64.5</v>
      </c>
      <c r="G7498">
        <v>67.59</v>
      </c>
      <c r="J7498">
        <v>0</v>
      </c>
      <c r="K7498">
        <v>0</v>
      </c>
    </row>
    <row r="7499" spans="1:11">
      <c r="A7499" t="s">
        <v>23559</v>
      </c>
      <c r="B7499" t="s">
        <v>58</v>
      </c>
      <c r="C7499">
        <v>5894</v>
      </c>
      <c r="D7499" t="s">
        <v>605</v>
      </c>
      <c r="E7499" t="s">
        <v>66</v>
      </c>
      <c r="F7499">
        <v>217.11</v>
      </c>
      <c r="G7499">
        <v>220.2</v>
      </c>
      <c r="J7499">
        <v>0</v>
      </c>
      <c r="K7499">
        <v>0</v>
      </c>
    </row>
    <row r="7500" spans="1:11">
      <c r="A7500" t="s">
        <v>23560</v>
      </c>
      <c r="B7500" t="s">
        <v>58</v>
      </c>
      <c r="C7500">
        <v>91032</v>
      </c>
      <c r="D7500" t="s">
        <v>810</v>
      </c>
      <c r="E7500" t="s">
        <v>67</v>
      </c>
      <c r="F7500">
        <v>72.73</v>
      </c>
      <c r="G7500">
        <v>75.819999999999993</v>
      </c>
      <c r="J7500">
        <v>0</v>
      </c>
      <c r="K7500">
        <v>0</v>
      </c>
    </row>
    <row r="7501" spans="1:11">
      <c r="A7501" t="s">
        <v>23561</v>
      </c>
      <c r="B7501" t="s">
        <v>58</v>
      </c>
      <c r="C7501">
        <v>91031</v>
      </c>
      <c r="D7501" t="s">
        <v>665</v>
      </c>
      <c r="E7501" t="s">
        <v>66</v>
      </c>
      <c r="F7501">
        <v>264.66000000000003</v>
      </c>
      <c r="G7501">
        <v>267.75</v>
      </c>
      <c r="J7501">
        <v>0</v>
      </c>
      <c r="K7501">
        <v>0</v>
      </c>
    </row>
    <row r="7502" spans="1:11">
      <c r="A7502" t="s">
        <v>23562</v>
      </c>
      <c r="B7502" t="s">
        <v>58</v>
      </c>
      <c r="C7502">
        <v>102817</v>
      </c>
      <c r="D7502" t="s">
        <v>7240</v>
      </c>
      <c r="E7502" t="s">
        <v>67</v>
      </c>
      <c r="F7502">
        <v>0</v>
      </c>
      <c r="G7502">
        <v>0</v>
      </c>
    </row>
    <row r="7503" spans="1:11">
      <c r="A7503" t="s">
        <v>23563</v>
      </c>
      <c r="B7503" t="s">
        <v>58</v>
      </c>
      <c r="C7503">
        <v>102816</v>
      </c>
      <c r="D7503" t="s">
        <v>7241</v>
      </c>
      <c r="E7503" t="s">
        <v>66</v>
      </c>
      <c r="F7503">
        <v>0</v>
      </c>
      <c r="G7503">
        <v>0</v>
      </c>
    </row>
    <row r="7504" spans="1:11">
      <c r="A7504" t="s">
        <v>23564</v>
      </c>
      <c r="B7504" t="s">
        <v>58</v>
      </c>
      <c r="C7504">
        <v>91534</v>
      </c>
      <c r="D7504" t="s">
        <v>814</v>
      </c>
      <c r="E7504" t="s">
        <v>67</v>
      </c>
      <c r="F7504">
        <v>36.64</v>
      </c>
      <c r="G7504">
        <v>39.93</v>
      </c>
      <c r="J7504">
        <v>0</v>
      </c>
      <c r="K7504">
        <v>0</v>
      </c>
    </row>
    <row r="7505" spans="1:11">
      <c r="A7505" t="s">
        <v>23565</v>
      </c>
      <c r="B7505" t="s">
        <v>58</v>
      </c>
      <c r="C7505">
        <v>91533</v>
      </c>
      <c r="D7505" t="s">
        <v>668</v>
      </c>
      <c r="E7505" t="s">
        <v>66</v>
      </c>
      <c r="F7505">
        <v>43.95</v>
      </c>
      <c r="G7505">
        <v>47.24</v>
      </c>
      <c r="J7505">
        <v>0</v>
      </c>
      <c r="K7505">
        <v>0</v>
      </c>
    </row>
    <row r="7506" spans="1:11">
      <c r="A7506" t="s">
        <v>23566</v>
      </c>
      <c r="B7506" t="s">
        <v>58</v>
      </c>
      <c r="C7506">
        <v>95265</v>
      </c>
      <c r="D7506" t="s">
        <v>845</v>
      </c>
      <c r="E7506" t="s">
        <v>67</v>
      </c>
      <c r="F7506">
        <v>0.87</v>
      </c>
      <c r="G7506">
        <v>0.87</v>
      </c>
      <c r="J7506">
        <v>0</v>
      </c>
      <c r="K7506">
        <v>0</v>
      </c>
    </row>
    <row r="7507" spans="1:11">
      <c r="A7507" t="s">
        <v>23567</v>
      </c>
      <c r="B7507" t="s">
        <v>58</v>
      </c>
      <c r="C7507">
        <v>95264</v>
      </c>
      <c r="D7507" t="s">
        <v>699</v>
      </c>
      <c r="E7507" t="s">
        <v>66</v>
      </c>
      <c r="F7507">
        <v>6.45</v>
      </c>
      <c r="G7507">
        <v>6.45</v>
      </c>
      <c r="J7507">
        <v>0</v>
      </c>
      <c r="K7507">
        <v>0</v>
      </c>
    </row>
    <row r="7508" spans="1:11">
      <c r="A7508" t="s">
        <v>23568</v>
      </c>
      <c r="B7508" t="s">
        <v>58</v>
      </c>
      <c r="C7508">
        <v>90973</v>
      </c>
      <c r="D7508" t="s">
        <v>807</v>
      </c>
      <c r="E7508" t="s">
        <v>67</v>
      </c>
      <c r="F7508">
        <v>8.93</v>
      </c>
      <c r="G7508">
        <v>8.93</v>
      </c>
      <c r="J7508">
        <v>0</v>
      </c>
      <c r="K7508">
        <v>0</v>
      </c>
    </row>
    <row r="7509" spans="1:11">
      <c r="A7509" t="s">
        <v>23569</v>
      </c>
      <c r="B7509" t="s">
        <v>58</v>
      </c>
      <c r="C7509">
        <v>90972</v>
      </c>
      <c r="D7509" t="s">
        <v>662</v>
      </c>
      <c r="E7509" t="s">
        <v>66</v>
      </c>
      <c r="F7509">
        <v>78.209999999999994</v>
      </c>
      <c r="G7509">
        <v>78.209999999999994</v>
      </c>
      <c r="J7509">
        <v>0</v>
      </c>
      <c r="K7509">
        <v>0</v>
      </c>
    </row>
    <row r="7510" spans="1:11">
      <c r="A7510" t="s">
        <v>23570</v>
      </c>
      <c r="B7510" t="s">
        <v>58</v>
      </c>
      <c r="C7510">
        <v>91001</v>
      </c>
      <c r="D7510" t="s">
        <v>809</v>
      </c>
      <c r="E7510" t="s">
        <v>67</v>
      </c>
      <c r="F7510">
        <v>10.59</v>
      </c>
      <c r="G7510">
        <v>10.59</v>
      </c>
      <c r="J7510">
        <v>0</v>
      </c>
      <c r="K7510">
        <v>0</v>
      </c>
    </row>
    <row r="7511" spans="1:11">
      <c r="A7511" t="s">
        <v>23571</v>
      </c>
      <c r="B7511" t="s">
        <v>58</v>
      </c>
      <c r="C7511">
        <v>90999</v>
      </c>
      <c r="D7511" t="s">
        <v>664</v>
      </c>
      <c r="E7511" t="s">
        <v>66</v>
      </c>
      <c r="F7511">
        <v>103.18</v>
      </c>
      <c r="G7511">
        <v>103.18</v>
      </c>
      <c r="J7511">
        <v>0</v>
      </c>
      <c r="K7511">
        <v>0</v>
      </c>
    </row>
    <row r="7512" spans="1:11">
      <c r="A7512" t="s">
        <v>23572</v>
      </c>
      <c r="B7512" t="s">
        <v>58</v>
      </c>
      <c r="C7512">
        <v>5954</v>
      </c>
      <c r="D7512" t="s">
        <v>760</v>
      </c>
      <c r="E7512" t="s">
        <v>67</v>
      </c>
      <c r="F7512">
        <v>6.67</v>
      </c>
      <c r="G7512">
        <v>6.67</v>
      </c>
      <c r="J7512">
        <v>0</v>
      </c>
      <c r="K7512">
        <v>0</v>
      </c>
    </row>
    <row r="7513" spans="1:11">
      <c r="A7513" t="s">
        <v>23573</v>
      </c>
      <c r="B7513" t="s">
        <v>58</v>
      </c>
      <c r="C7513">
        <v>5953</v>
      </c>
      <c r="D7513" t="s">
        <v>613</v>
      </c>
      <c r="E7513" t="s">
        <v>66</v>
      </c>
      <c r="F7513">
        <v>60.29</v>
      </c>
      <c r="G7513">
        <v>60.29</v>
      </c>
      <c r="J7513">
        <v>0</v>
      </c>
      <c r="K7513">
        <v>0</v>
      </c>
    </row>
    <row r="7514" spans="1:11">
      <c r="A7514" t="s">
        <v>23574</v>
      </c>
      <c r="B7514" t="s">
        <v>58</v>
      </c>
      <c r="C7514">
        <v>90982</v>
      </c>
      <c r="D7514" t="s">
        <v>808</v>
      </c>
      <c r="E7514" t="s">
        <v>67</v>
      </c>
      <c r="F7514">
        <v>22.69</v>
      </c>
      <c r="G7514">
        <v>22.69</v>
      </c>
      <c r="J7514">
        <v>0</v>
      </c>
      <c r="K7514">
        <v>0</v>
      </c>
    </row>
    <row r="7515" spans="1:11">
      <c r="A7515" t="s">
        <v>23575</v>
      </c>
      <c r="B7515" t="s">
        <v>58</v>
      </c>
      <c r="C7515">
        <v>90979</v>
      </c>
      <c r="D7515" t="s">
        <v>663</v>
      </c>
      <c r="E7515" t="s">
        <v>66</v>
      </c>
      <c r="F7515">
        <v>201.97</v>
      </c>
      <c r="G7515">
        <v>201.97</v>
      </c>
      <c r="J7515">
        <v>0</v>
      </c>
      <c r="K7515">
        <v>0</v>
      </c>
    </row>
    <row r="7516" spans="1:11">
      <c r="A7516" t="s">
        <v>23576</v>
      </c>
      <c r="B7516" t="s">
        <v>58</v>
      </c>
      <c r="C7516">
        <v>90965</v>
      </c>
      <c r="D7516" t="s">
        <v>806</v>
      </c>
      <c r="E7516" t="s">
        <v>67</v>
      </c>
      <c r="F7516">
        <v>8.9</v>
      </c>
      <c r="G7516">
        <v>8.9</v>
      </c>
      <c r="J7516">
        <v>0</v>
      </c>
      <c r="K7516">
        <v>0</v>
      </c>
    </row>
    <row r="7517" spans="1:11">
      <c r="A7517" t="s">
        <v>23577</v>
      </c>
      <c r="B7517" t="s">
        <v>58</v>
      </c>
      <c r="C7517">
        <v>90964</v>
      </c>
      <c r="D7517" t="s">
        <v>661</v>
      </c>
      <c r="E7517" t="s">
        <v>66</v>
      </c>
      <c r="F7517">
        <v>32.61</v>
      </c>
      <c r="G7517">
        <v>32.61</v>
      </c>
      <c r="J7517">
        <v>0</v>
      </c>
      <c r="K7517">
        <v>0</v>
      </c>
    </row>
    <row r="7518" spans="1:11">
      <c r="A7518" t="s">
        <v>23578</v>
      </c>
      <c r="B7518" t="s">
        <v>58</v>
      </c>
      <c r="C7518">
        <v>102970</v>
      </c>
      <c r="D7518" t="s">
        <v>14757</v>
      </c>
      <c r="E7518" t="s">
        <v>67</v>
      </c>
      <c r="F7518">
        <v>0</v>
      </c>
      <c r="G7518">
        <v>0</v>
      </c>
    </row>
    <row r="7519" spans="1:11">
      <c r="A7519" t="s">
        <v>23579</v>
      </c>
      <c r="B7519" t="s">
        <v>58</v>
      </c>
      <c r="C7519">
        <v>102971</v>
      </c>
      <c r="D7519" t="s">
        <v>7242</v>
      </c>
      <c r="E7519" t="s">
        <v>66</v>
      </c>
      <c r="F7519">
        <v>0</v>
      </c>
      <c r="G7519">
        <v>0</v>
      </c>
    </row>
    <row r="7520" spans="1:11">
      <c r="A7520" t="s">
        <v>23580</v>
      </c>
      <c r="B7520" t="s">
        <v>58</v>
      </c>
      <c r="C7520">
        <v>102822</v>
      </c>
      <c r="D7520" t="s">
        <v>14758</v>
      </c>
      <c r="E7520" t="s">
        <v>67</v>
      </c>
      <c r="F7520">
        <v>0</v>
      </c>
      <c r="G7520">
        <v>0</v>
      </c>
    </row>
    <row r="7521" spans="1:11">
      <c r="A7521" t="s">
        <v>23581</v>
      </c>
      <c r="B7521" t="s">
        <v>58</v>
      </c>
      <c r="C7521">
        <v>102821</v>
      </c>
      <c r="D7521" t="s">
        <v>14759</v>
      </c>
      <c r="E7521" t="s">
        <v>66</v>
      </c>
      <c r="F7521">
        <v>0</v>
      </c>
      <c r="G7521">
        <v>0</v>
      </c>
    </row>
    <row r="7522" spans="1:11">
      <c r="A7522" t="s">
        <v>23582</v>
      </c>
      <c r="B7522" t="s">
        <v>58</v>
      </c>
      <c r="C7522">
        <v>102828</v>
      </c>
      <c r="D7522" t="s">
        <v>7243</v>
      </c>
      <c r="E7522" t="s">
        <v>67</v>
      </c>
      <c r="F7522">
        <v>0</v>
      </c>
      <c r="G7522">
        <v>0</v>
      </c>
    </row>
    <row r="7523" spans="1:11">
      <c r="A7523" t="s">
        <v>23583</v>
      </c>
      <c r="B7523" t="s">
        <v>58</v>
      </c>
      <c r="C7523">
        <v>102827</v>
      </c>
      <c r="D7523" t="s">
        <v>7244</v>
      </c>
      <c r="E7523" t="s">
        <v>66</v>
      </c>
      <c r="F7523">
        <v>0</v>
      </c>
      <c r="G7523">
        <v>0</v>
      </c>
    </row>
    <row r="7524" spans="1:11">
      <c r="A7524" t="s">
        <v>23584</v>
      </c>
      <c r="B7524" t="s">
        <v>58</v>
      </c>
      <c r="C7524">
        <v>103939</v>
      </c>
      <c r="D7524" t="s">
        <v>14760</v>
      </c>
      <c r="E7524" t="s">
        <v>67</v>
      </c>
      <c r="F7524">
        <v>0</v>
      </c>
      <c r="G7524">
        <v>0</v>
      </c>
    </row>
    <row r="7525" spans="1:11">
      <c r="A7525" t="s">
        <v>23585</v>
      </c>
      <c r="B7525" t="s">
        <v>58</v>
      </c>
      <c r="C7525">
        <v>103938</v>
      </c>
      <c r="D7525" t="s">
        <v>14761</v>
      </c>
      <c r="E7525" t="s">
        <v>66</v>
      </c>
      <c r="F7525">
        <v>0</v>
      </c>
      <c r="G7525">
        <v>0</v>
      </c>
    </row>
    <row r="7526" spans="1:11">
      <c r="A7526" t="s">
        <v>23586</v>
      </c>
      <c r="B7526" t="s">
        <v>58</v>
      </c>
      <c r="C7526">
        <v>103945</v>
      </c>
      <c r="D7526" t="s">
        <v>14762</v>
      </c>
      <c r="E7526" t="s">
        <v>67</v>
      </c>
      <c r="F7526">
        <v>0</v>
      </c>
      <c r="G7526">
        <v>0</v>
      </c>
    </row>
    <row r="7527" spans="1:11">
      <c r="A7527" t="s">
        <v>23587</v>
      </c>
      <c r="B7527" t="s">
        <v>58</v>
      </c>
      <c r="C7527">
        <v>103944</v>
      </c>
      <c r="D7527" t="s">
        <v>14763</v>
      </c>
      <c r="E7527" t="s">
        <v>66</v>
      </c>
      <c r="F7527">
        <v>0</v>
      </c>
      <c r="G7527">
        <v>0</v>
      </c>
    </row>
    <row r="7528" spans="1:11">
      <c r="A7528" t="s">
        <v>23588</v>
      </c>
      <c r="B7528" t="s">
        <v>58</v>
      </c>
      <c r="C7528">
        <v>91285</v>
      </c>
      <c r="D7528" t="s">
        <v>811</v>
      </c>
      <c r="E7528" t="s">
        <v>67</v>
      </c>
      <c r="F7528">
        <v>1.05</v>
      </c>
      <c r="G7528">
        <v>1.05</v>
      </c>
      <c r="J7528">
        <v>0</v>
      </c>
      <c r="K7528">
        <v>0</v>
      </c>
    </row>
    <row r="7529" spans="1:11">
      <c r="A7529" t="s">
        <v>23589</v>
      </c>
      <c r="B7529" t="s">
        <v>58</v>
      </c>
      <c r="C7529">
        <v>91283</v>
      </c>
      <c r="D7529" t="s">
        <v>666</v>
      </c>
      <c r="E7529" t="s">
        <v>66</v>
      </c>
      <c r="F7529">
        <v>10.92</v>
      </c>
      <c r="G7529">
        <v>10.92</v>
      </c>
      <c r="J7529">
        <v>0</v>
      </c>
      <c r="K7529">
        <v>0</v>
      </c>
    </row>
    <row r="7530" spans="1:11">
      <c r="A7530" t="s">
        <v>23590</v>
      </c>
      <c r="B7530" t="s">
        <v>58</v>
      </c>
      <c r="C7530">
        <v>95283</v>
      </c>
      <c r="D7530" t="s">
        <v>848</v>
      </c>
      <c r="E7530" t="s">
        <v>67</v>
      </c>
      <c r="F7530">
        <v>0.89</v>
      </c>
      <c r="G7530">
        <v>0.89</v>
      </c>
      <c r="J7530">
        <v>0</v>
      </c>
      <c r="K7530">
        <v>0</v>
      </c>
    </row>
    <row r="7531" spans="1:11">
      <c r="A7531" t="s">
        <v>23591</v>
      </c>
      <c r="B7531" t="s">
        <v>58</v>
      </c>
      <c r="C7531">
        <v>95282</v>
      </c>
      <c r="D7531" t="s">
        <v>702</v>
      </c>
      <c r="E7531" t="s">
        <v>66</v>
      </c>
      <c r="F7531">
        <v>10.33</v>
      </c>
      <c r="G7531">
        <v>10.33</v>
      </c>
      <c r="J7531">
        <v>0</v>
      </c>
      <c r="K7531">
        <v>0</v>
      </c>
    </row>
    <row r="7532" spans="1:11">
      <c r="A7532" t="s">
        <v>23592</v>
      </c>
      <c r="B7532" t="s">
        <v>58</v>
      </c>
      <c r="C7532">
        <v>95128</v>
      </c>
      <c r="D7532" t="s">
        <v>841</v>
      </c>
      <c r="E7532" t="s">
        <v>67</v>
      </c>
      <c r="F7532">
        <v>63.86</v>
      </c>
      <c r="G7532">
        <v>67.150000000000006</v>
      </c>
      <c r="J7532">
        <v>0</v>
      </c>
      <c r="K7532">
        <v>0</v>
      </c>
    </row>
    <row r="7533" spans="1:11">
      <c r="A7533" t="s">
        <v>23593</v>
      </c>
      <c r="B7533" t="s">
        <v>58</v>
      </c>
      <c r="C7533">
        <v>95127</v>
      </c>
      <c r="D7533" t="s">
        <v>694</v>
      </c>
      <c r="E7533" t="s">
        <v>66</v>
      </c>
      <c r="F7533">
        <v>234.45</v>
      </c>
      <c r="G7533">
        <v>237.74</v>
      </c>
      <c r="J7533">
        <v>0</v>
      </c>
      <c r="K7533">
        <v>0</v>
      </c>
    </row>
    <row r="7534" spans="1:11">
      <c r="A7534" t="s">
        <v>23594</v>
      </c>
      <c r="B7534" t="s">
        <v>58</v>
      </c>
      <c r="C7534">
        <v>92044</v>
      </c>
      <c r="D7534" t="s">
        <v>818</v>
      </c>
      <c r="E7534" t="s">
        <v>67</v>
      </c>
      <c r="F7534">
        <v>9.4499999999999993</v>
      </c>
      <c r="G7534">
        <v>9.4499999999999993</v>
      </c>
      <c r="J7534">
        <v>0</v>
      </c>
      <c r="K7534">
        <v>0</v>
      </c>
    </row>
    <row r="7535" spans="1:11">
      <c r="A7535" t="s">
        <v>23595</v>
      </c>
      <c r="B7535" t="s">
        <v>58</v>
      </c>
      <c r="C7535">
        <v>92043</v>
      </c>
      <c r="D7535" t="s">
        <v>672</v>
      </c>
      <c r="E7535" t="s">
        <v>66</v>
      </c>
      <c r="F7535">
        <v>15.98</v>
      </c>
      <c r="G7535">
        <v>15.98</v>
      </c>
      <c r="J7535">
        <v>0</v>
      </c>
      <c r="K7535">
        <v>0</v>
      </c>
    </row>
    <row r="7536" spans="1:11">
      <c r="A7536" t="s">
        <v>23596</v>
      </c>
      <c r="B7536" t="s">
        <v>58</v>
      </c>
      <c r="C7536">
        <v>102834</v>
      </c>
      <c r="D7536" t="s">
        <v>7245</v>
      </c>
      <c r="E7536" t="s">
        <v>67</v>
      </c>
      <c r="F7536">
        <v>0</v>
      </c>
      <c r="G7536">
        <v>0</v>
      </c>
    </row>
    <row r="7537" spans="1:11">
      <c r="A7537" t="s">
        <v>23597</v>
      </c>
      <c r="B7537" t="s">
        <v>58</v>
      </c>
      <c r="C7537">
        <v>102833</v>
      </c>
      <c r="D7537" t="s">
        <v>7246</v>
      </c>
      <c r="E7537" t="s">
        <v>66</v>
      </c>
      <c r="F7537">
        <v>0</v>
      </c>
      <c r="G7537">
        <v>0</v>
      </c>
    </row>
    <row r="7538" spans="1:11">
      <c r="A7538" t="s">
        <v>23598</v>
      </c>
      <c r="B7538" t="s">
        <v>58</v>
      </c>
      <c r="C7538">
        <v>92119</v>
      </c>
      <c r="D7538" t="s">
        <v>821</v>
      </c>
      <c r="E7538" t="s">
        <v>67</v>
      </c>
      <c r="F7538">
        <v>0.27</v>
      </c>
      <c r="G7538">
        <v>0.27</v>
      </c>
      <c r="J7538">
        <v>0</v>
      </c>
      <c r="K7538">
        <v>0</v>
      </c>
    </row>
    <row r="7539" spans="1:11">
      <c r="A7539" t="s">
        <v>23599</v>
      </c>
      <c r="B7539" t="s">
        <v>58</v>
      </c>
      <c r="C7539">
        <v>92118</v>
      </c>
      <c r="D7539" t="s">
        <v>675</v>
      </c>
      <c r="E7539" t="s">
        <v>66</v>
      </c>
      <c r="F7539">
        <v>0.43</v>
      </c>
      <c r="G7539">
        <v>0.43</v>
      </c>
      <c r="J7539">
        <v>0</v>
      </c>
      <c r="K7539">
        <v>0</v>
      </c>
    </row>
    <row r="7540" spans="1:11">
      <c r="A7540" t="s">
        <v>23600</v>
      </c>
      <c r="B7540" t="s">
        <v>58</v>
      </c>
      <c r="C7540">
        <v>102917</v>
      </c>
      <c r="D7540" t="s">
        <v>7247</v>
      </c>
      <c r="E7540" t="s">
        <v>67</v>
      </c>
      <c r="F7540">
        <v>0</v>
      </c>
      <c r="G7540">
        <v>0</v>
      </c>
    </row>
    <row r="7541" spans="1:11">
      <c r="A7541" t="s">
        <v>23601</v>
      </c>
      <c r="B7541" t="s">
        <v>58</v>
      </c>
      <c r="C7541">
        <v>102916</v>
      </c>
      <c r="D7541" t="s">
        <v>7248</v>
      </c>
      <c r="E7541" t="s">
        <v>66</v>
      </c>
      <c r="F7541">
        <v>0</v>
      </c>
      <c r="G7541">
        <v>0</v>
      </c>
    </row>
    <row r="7542" spans="1:11">
      <c r="A7542" t="s">
        <v>23602</v>
      </c>
      <c r="B7542" t="s">
        <v>58</v>
      </c>
      <c r="C7542">
        <v>95721</v>
      </c>
      <c r="D7542" t="s">
        <v>853</v>
      </c>
      <c r="E7542" t="s">
        <v>67</v>
      </c>
      <c r="F7542">
        <v>126.64</v>
      </c>
      <c r="G7542">
        <v>130.72999999999999</v>
      </c>
      <c r="J7542">
        <v>0</v>
      </c>
      <c r="K7542">
        <v>0</v>
      </c>
    </row>
    <row r="7543" spans="1:11">
      <c r="A7543" t="s">
        <v>23603</v>
      </c>
      <c r="B7543" t="s">
        <v>58</v>
      </c>
      <c r="C7543">
        <v>95720</v>
      </c>
      <c r="D7543" t="s">
        <v>707</v>
      </c>
      <c r="E7543" t="s">
        <v>66</v>
      </c>
      <c r="F7543">
        <v>299.70999999999998</v>
      </c>
      <c r="G7543">
        <v>303.8</v>
      </c>
      <c r="J7543">
        <v>0</v>
      </c>
      <c r="K7543">
        <v>0</v>
      </c>
    </row>
    <row r="7544" spans="1:11">
      <c r="A7544" t="s">
        <v>23604</v>
      </c>
      <c r="B7544" t="s">
        <v>58</v>
      </c>
      <c r="C7544">
        <v>104717</v>
      </c>
      <c r="D7544" t="s">
        <v>877</v>
      </c>
      <c r="E7544" t="s">
        <v>67</v>
      </c>
      <c r="F7544">
        <v>121.57</v>
      </c>
      <c r="G7544">
        <v>125.66</v>
      </c>
      <c r="J7544">
        <v>0</v>
      </c>
      <c r="K7544">
        <v>0</v>
      </c>
    </row>
    <row r="7545" spans="1:11">
      <c r="A7545" t="s">
        <v>23605</v>
      </c>
      <c r="B7545" t="s">
        <v>58</v>
      </c>
      <c r="C7545">
        <v>104716</v>
      </c>
      <c r="D7545" t="s">
        <v>14764</v>
      </c>
      <c r="E7545" t="s">
        <v>66</v>
      </c>
      <c r="F7545">
        <v>289.63</v>
      </c>
      <c r="G7545">
        <v>293.72000000000003</v>
      </c>
      <c r="J7545">
        <v>0</v>
      </c>
      <c r="K7545">
        <v>0</v>
      </c>
    </row>
    <row r="7546" spans="1:11">
      <c r="A7546" t="s">
        <v>23606</v>
      </c>
      <c r="B7546" t="s">
        <v>58</v>
      </c>
      <c r="C7546">
        <v>102899</v>
      </c>
      <c r="D7546" t="s">
        <v>7249</v>
      </c>
      <c r="E7546" t="s">
        <v>67</v>
      </c>
      <c r="F7546">
        <v>0</v>
      </c>
      <c r="G7546">
        <v>0</v>
      </c>
    </row>
    <row r="7547" spans="1:11">
      <c r="A7547" t="s">
        <v>23607</v>
      </c>
      <c r="B7547" t="s">
        <v>58</v>
      </c>
      <c r="C7547">
        <v>102898</v>
      </c>
      <c r="D7547" t="s">
        <v>7250</v>
      </c>
      <c r="E7547" t="s">
        <v>66</v>
      </c>
      <c r="F7547">
        <v>0</v>
      </c>
      <c r="G7547">
        <v>0</v>
      </c>
    </row>
    <row r="7548" spans="1:11">
      <c r="A7548" t="s">
        <v>23608</v>
      </c>
      <c r="B7548" t="s">
        <v>58</v>
      </c>
      <c r="C7548">
        <v>5632</v>
      </c>
      <c r="D7548" t="s">
        <v>731</v>
      </c>
      <c r="E7548" t="s">
        <v>67</v>
      </c>
      <c r="F7548">
        <v>103.21</v>
      </c>
      <c r="G7548">
        <v>107.3</v>
      </c>
      <c r="J7548">
        <v>0</v>
      </c>
      <c r="K7548">
        <v>0</v>
      </c>
    </row>
    <row r="7549" spans="1:11">
      <c r="A7549" t="s">
        <v>23609</v>
      </c>
      <c r="B7549" t="s">
        <v>58</v>
      </c>
      <c r="C7549">
        <v>5631</v>
      </c>
      <c r="D7549" t="s">
        <v>584</v>
      </c>
      <c r="E7549" t="s">
        <v>66</v>
      </c>
      <c r="F7549">
        <v>227.69</v>
      </c>
      <c r="G7549">
        <v>231.78</v>
      </c>
      <c r="J7549">
        <v>0</v>
      </c>
      <c r="K7549">
        <v>0</v>
      </c>
    </row>
    <row r="7550" spans="1:11">
      <c r="A7550" t="s">
        <v>23610</v>
      </c>
      <c r="B7550" t="s">
        <v>58</v>
      </c>
      <c r="C7550">
        <v>88908</v>
      </c>
      <c r="D7550" t="s">
        <v>778</v>
      </c>
      <c r="E7550" t="s">
        <v>67</v>
      </c>
      <c r="F7550">
        <v>111.23</v>
      </c>
      <c r="G7550">
        <v>115.32</v>
      </c>
      <c r="J7550">
        <v>0</v>
      </c>
      <c r="K7550">
        <v>0</v>
      </c>
    </row>
    <row r="7551" spans="1:11">
      <c r="A7551" t="s">
        <v>23611</v>
      </c>
      <c r="B7551" t="s">
        <v>58</v>
      </c>
      <c r="C7551">
        <v>88907</v>
      </c>
      <c r="D7551" t="s">
        <v>633</v>
      </c>
      <c r="E7551" t="s">
        <v>66</v>
      </c>
      <c r="F7551">
        <v>269.06</v>
      </c>
      <c r="G7551">
        <v>273.14999999999998</v>
      </c>
      <c r="J7551">
        <v>0</v>
      </c>
      <c r="K7551">
        <v>0</v>
      </c>
    </row>
    <row r="7552" spans="1:11">
      <c r="A7552" t="s">
        <v>23612</v>
      </c>
      <c r="B7552" t="s">
        <v>58</v>
      </c>
      <c r="C7552">
        <v>5911</v>
      </c>
      <c r="D7552" t="s">
        <v>753</v>
      </c>
      <c r="E7552" t="s">
        <v>67</v>
      </c>
      <c r="F7552">
        <v>34.46</v>
      </c>
      <c r="G7552">
        <v>36.78</v>
      </c>
      <c r="J7552">
        <v>0</v>
      </c>
      <c r="K7552">
        <v>0</v>
      </c>
    </row>
    <row r="7553" spans="1:11">
      <c r="A7553" t="s">
        <v>23613</v>
      </c>
      <c r="B7553" t="s">
        <v>58</v>
      </c>
      <c r="C7553">
        <v>5909</v>
      </c>
      <c r="D7553" t="s">
        <v>607</v>
      </c>
      <c r="E7553" t="s">
        <v>66</v>
      </c>
      <c r="F7553">
        <v>42.97</v>
      </c>
      <c r="G7553">
        <v>45.29</v>
      </c>
      <c r="J7553">
        <v>0</v>
      </c>
      <c r="K7553">
        <v>0</v>
      </c>
    </row>
    <row r="7554" spans="1:11">
      <c r="A7554" t="s">
        <v>23614</v>
      </c>
      <c r="B7554" t="s">
        <v>58</v>
      </c>
      <c r="C7554">
        <v>91486</v>
      </c>
      <c r="D7554" t="s">
        <v>14765</v>
      </c>
      <c r="E7554" t="s">
        <v>67</v>
      </c>
      <c r="F7554">
        <v>75.94</v>
      </c>
      <c r="G7554">
        <v>79.03</v>
      </c>
      <c r="J7554">
        <v>0</v>
      </c>
      <c r="K7554">
        <v>0</v>
      </c>
    </row>
    <row r="7555" spans="1:11">
      <c r="A7555" t="s">
        <v>23615</v>
      </c>
      <c r="B7555" t="s">
        <v>58</v>
      </c>
      <c r="C7555">
        <v>83362</v>
      </c>
      <c r="D7555" t="s">
        <v>14766</v>
      </c>
      <c r="E7555" t="s">
        <v>66</v>
      </c>
      <c r="F7555">
        <v>275.38</v>
      </c>
      <c r="G7555">
        <v>278.47000000000003</v>
      </c>
      <c r="J7555">
        <v>0</v>
      </c>
      <c r="K7555">
        <v>0</v>
      </c>
    </row>
    <row r="7556" spans="1:11">
      <c r="A7556" t="s">
        <v>23616</v>
      </c>
      <c r="B7556" t="s">
        <v>58</v>
      </c>
      <c r="C7556">
        <v>102839</v>
      </c>
      <c r="D7556" t="s">
        <v>14767</v>
      </c>
      <c r="E7556" t="s">
        <v>67</v>
      </c>
      <c r="F7556">
        <v>0</v>
      </c>
      <c r="G7556">
        <v>0</v>
      </c>
    </row>
    <row r="7557" spans="1:11">
      <c r="A7557" t="s">
        <v>23617</v>
      </c>
      <c r="B7557" t="s">
        <v>58</v>
      </c>
      <c r="C7557">
        <v>102838</v>
      </c>
      <c r="D7557" t="s">
        <v>14768</v>
      </c>
      <c r="E7557" t="s">
        <v>66</v>
      </c>
      <c r="F7557">
        <v>0</v>
      </c>
      <c r="G7557">
        <v>0</v>
      </c>
    </row>
    <row r="7558" spans="1:11">
      <c r="A7558" t="s">
        <v>23618</v>
      </c>
      <c r="B7558" t="s">
        <v>58</v>
      </c>
      <c r="C7558">
        <v>89235</v>
      </c>
      <c r="D7558" t="s">
        <v>785</v>
      </c>
      <c r="E7558" t="s">
        <v>67</v>
      </c>
      <c r="F7558">
        <v>175.87</v>
      </c>
      <c r="G7558">
        <v>178.92</v>
      </c>
      <c r="J7558">
        <v>0</v>
      </c>
      <c r="K7558">
        <v>0</v>
      </c>
    </row>
    <row r="7559" spans="1:11">
      <c r="A7559" t="s">
        <v>23619</v>
      </c>
      <c r="B7559" t="s">
        <v>58</v>
      </c>
      <c r="C7559">
        <v>89234</v>
      </c>
      <c r="D7559" t="s">
        <v>639</v>
      </c>
      <c r="E7559" t="s">
        <v>66</v>
      </c>
      <c r="F7559">
        <v>536.92999999999995</v>
      </c>
      <c r="G7559">
        <v>539.98</v>
      </c>
      <c r="J7559">
        <v>0</v>
      </c>
      <c r="K7559">
        <v>0</v>
      </c>
    </row>
    <row r="7560" spans="1:11">
      <c r="A7560" t="s">
        <v>23620</v>
      </c>
      <c r="B7560" t="s">
        <v>58</v>
      </c>
      <c r="C7560">
        <v>89243</v>
      </c>
      <c r="D7560" t="s">
        <v>786</v>
      </c>
      <c r="E7560" t="s">
        <v>67</v>
      </c>
      <c r="F7560">
        <v>365.98</v>
      </c>
      <c r="G7560">
        <v>369.03</v>
      </c>
      <c r="J7560">
        <v>0</v>
      </c>
      <c r="K7560">
        <v>0</v>
      </c>
    </row>
    <row r="7561" spans="1:11">
      <c r="A7561" t="s">
        <v>23621</v>
      </c>
      <c r="B7561" t="s">
        <v>58</v>
      </c>
      <c r="C7561">
        <v>89242</v>
      </c>
      <c r="D7561" t="s">
        <v>640</v>
      </c>
      <c r="E7561" t="s">
        <v>66</v>
      </c>
      <c r="F7561">
        <v>1260.8499999999999</v>
      </c>
      <c r="G7561">
        <v>1263.9000000000001</v>
      </c>
      <c r="J7561">
        <v>0</v>
      </c>
      <c r="K7561">
        <v>0</v>
      </c>
    </row>
    <row r="7562" spans="1:11">
      <c r="A7562" t="s">
        <v>23622</v>
      </c>
      <c r="B7562" t="s">
        <v>58</v>
      </c>
      <c r="C7562">
        <v>102935</v>
      </c>
      <c r="D7562" t="s">
        <v>7251</v>
      </c>
      <c r="E7562" t="s">
        <v>67</v>
      </c>
      <c r="F7562">
        <v>0</v>
      </c>
      <c r="G7562">
        <v>0</v>
      </c>
    </row>
    <row r="7563" spans="1:11">
      <c r="A7563" t="s">
        <v>23623</v>
      </c>
      <c r="B7563" t="s">
        <v>58</v>
      </c>
      <c r="C7563">
        <v>102934</v>
      </c>
      <c r="D7563" t="s">
        <v>7252</v>
      </c>
      <c r="E7563" t="s">
        <v>66</v>
      </c>
      <c r="F7563">
        <v>0</v>
      </c>
      <c r="G7563">
        <v>0</v>
      </c>
    </row>
    <row r="7564" spans="1:11">
      <c r="A7564" t="s">
        <v>23624</v>
      </c>
      <c r="B7564" t="s">
        <v>58</v>
      </c>
      <c r="C7564">
        <v>93416</v>
      </c>
      <c r="D7564" t="s">
        <v>835</v>
      </c>
      <c r="E7564" t="s">
        <v>67</v>
      </c>
      <c r="F7564">
        <v>0.51</v>
      </c>
      <c r="G7564">
        <v>0.51</v>
      </c>
      <c r="J7564">
        <v>0</v>
      </c>
      <c r="K7564">
        <v>0</v>
      </c>
    </row>
    <row r="7565" spans="1:11">
      <c r="A7565" t="s">
        <v>23625</v>
      </c>
      <c r="B7565" t="s">
        <v>58</v>
      </c>
      <c r="C7565">
        <v>93415</v>
      </c>
      <c r="D7565" t="s">
        <v>688</v>
      </c>
      <c r="E7565" t="s">
        <v>66</v>
      </c>
      <c r="F7565">
        <v>11.87</v>
      </c>
      <c r="G7565">
        <v>11.87</v>
      </c>
      <c r="J7565">
        <v>0</v>
      </c>
      <c r="K7565">
        <v>0</v>
      </c>
    </row>
    <row r="7566" spans="1:11">
      <c r="A7566" t="s">
        <v>23626</v>
      </c>
      <c r="B7566" t="s">
        <v>58</v>
      </c>
      <c r="C7566">
        <v>5689</v>
      </c>
      <c r="D7566" t="s">
        <v>588</v>
      </c>
      <c r="E7566" t="s">
        <v>66</v>
      </c>
      <c r="F7566">
        <v>6.55</v>
      </c>
      <c r="G7566">
        <v>6.55</v>
      </c>
      <c r="J7566">
        <v>0</v>
      </c>
      <c r="K7566">
        <v>0</v>
      </c>
    </row>
    <row r="7567" spans="1:11">
      <c r="A7567" t="s">
        <v>23627</v>
      </c>
      <c r="B7567" t="s">
        <v>58</v>
      </c>
      <c r="C7567">
        <v>5690</v>
      </c>
      <c r="D7567" t="s">
        <v>735</v>
      </c>
      <c r="E7567" t="s">
        <v>67</v>
      </c>
      <c r="F7567">
        <v>4.24</v>
      </c>
      <c r="G7567">
        <v>4.24</v>
      </c>
      <c r="J7567">
        <v>0</v>
      </c>
      <c r="K7567">
        <v>0</v>
      </c>
    </row>
    <row r="7568" spans="1:11">
      <c r="A7568" t="s">
        <v>23628</v>
      </c>
      <c r="B7568" t="s">
        <v>58</v>
      </c>
      <c r="C7568">
        <v>5923</v>
      </c>
      <c r="D7568" t="s">
        <v>754</v>
      </c>
      <c r="E7568" t="s">
        <v>67</v>
      </c>
      <c r="F7568">
        <v>3.32</v>
      </c>
      <c r="G7568">
        <v>3.32</v>
      </c>
      <c r="J7568">
        <v>0</v>
      </c>
      <c r="K7568">
        <v>0</v>
      </c>
    </row>
    <row r="7569" spans="1:11">
      <c r="A7569" t="s">
        <v>23629</v>
      </c>
      <c r="B7569" t="s">
        <v>58</v>
      </c>
      <c r="C7569">
        <v>5921</v>
      </c>
      <c r="D7569" t="s">
        <v>608</v>
      </c>
      <c r="E7569" t="s">
        <v>66</v>
      </c>
      <c r="F7569">
        <v>5.13</v>
      </c>
      <c r="G7569">
        <v>5.13</v>
      </c>
      <c r="J7569">
        <v>0</v>
      </c>
      <c r="K7569">
        <v>0</v>
      </c>
    </row>
    <row r="7570" spans="1:11">
      <c r="A7570" t="s">
        <v>23630</v>
      </c>
      <c r="B7570" t="s">
        <v>58</v>
      </c>
      <c r="C7570">
        <v>95212</v>
      </c>
      <c r="D7570" t="s">
        <v>697</v>
      </c>
      <c r="E7570" t="s">
        <v>66</v>
      </c>
      <c r="F7570">
        <v>164.85</v>
      </c>
      <c r="G7570">
        <v>167.8</v>
      </c>
      <c r="J7570">
        <v>0</v>
      </c>
      <c r="K7570">
        <v>0</v>
      </c>
    </row>
    <row r="7571" spans="1:11">
      <c r="A7571" t="s">
        <v>23631</v>
      </c>
      <c r="B7571" t="s">
        <v>58</v>
      </c>
      <c r="C7571">
        <v>95213</v>
      </c>
      <c r="D7571" t="s">
        <v>843</v>
      </c>
      <c r="E7571" t="s">
        <v>67</v>
      </c>
      <c r="F7571">
        <v>98.82</v>
      </c>
      <c r="G7571">
        <v>101.77</v>
      </c>
      <c r="J7571">
        <v>0</v>
      </c>
      <c r="K7571">
        <v>0</v>
      </c>
    </row>
    <row r="7572" spans="1:11">
      <c r="A7572" t="s">
        <v>23632</v>
      </c>
      <c r="B7572" t="s">
        <v>58</v>
      </c>
      <c r="C7572">
        <v>93272</v>
      </c>
      <c r="D7572" t="s">
        <v>684</v>
      </c>
      <c r="E7572" t="s">
        <v>66</v>
      </c>
      <c r="F7572">
        <v>102.56</v>
      </c>
      <c r="G7572">
        <v>105.51</v>
      </c>
      <c r="J7572">
        <v>0</v>
      </c>
      <c r="K7572">
        <v>0</v>
      </c>
    </row>
    <row r="7573" spans="1:11">
      <c r="A7573" t="s">
        <v>23633</v>
      </c>
      <c r="B7573" t="s">
        <v>58</v>
      </c>
      <c r="C7573">
        <v>93274</v>
      </c>
      <c r="D7573" t="s">
        <v>831</v>
      </c>
      <c r="E7573" t="s">
        <v>67</v>
      </c>
      <c r="F7573">
        <v>69.349999999999994</v>
      </c>
      <c r="G7573">
        <v>72.3</v>
      </c>
      <c r="J7573">
        <v>0</v>
      </c>
      <c r="K7573">
        <v>0</v>
      </c>
    </row>
    <row r="7574" spans="1:11">
      <c r="A7574" t="s">
        <v>23634</v>
      </c>
      <c r="B7574" t="s">
        <v>58</v>
      </c>
      <c r="C7574">
        <v>83766</v>
      </c>
      <c r="D7574" t="s">
        <v>769</v>
      </c>
      <c r="E7574" t="s">
        <v>67</v>
      </c>
      <c r="F7574">
        <v>50.6</v>
      </c>
      <c r="G7574">
        <v>53.71</v>
      </c>
      <c r="J7574">
        <v>0</v>
      </c>
      <c r="K7574">
        <v>0</v>
      </c>
    </row>
    <row r="7575" spans="1:11">
      <c r="A7575" t="s">
        <v>23635</v>
      </c>
      <c r="B7575" t="s">
        <v>58</v>
      </c>
      <c r="C7575">
        <v>83765</v>
      </c>
      <c r="D7575" t="s">
        <v>624</v>
      </c>
      <c r="E7575" t="s">
        <v>66</v>
      </c>
      <c r="F7575">
        <v>110.11</v>
      </c>
      <c r="G7575">
        <v>113.22</v>
      </c>
      <c r="J7575">
        <v>0</v>
      </c>
      <c r="K7575">
        <v>0</v>
      </c>
    </row>
    <row r="7576" spans="1:11">
      <c r="A7576" t="s">
        <v>23636</v>
      </c>
      <c r="B7576" t="s">
        <v>58</v>
      </c>
      <c r="C7576">
        <v>95873</v>
      </c>
      <c r="D7576" t="s">
        <v>854</v>
      </c>
      <c r="E7576" t="s">
        <v>67</v>
      </c>
      <c r="F7576">
        <v>15.27</v>
      </c>
      <c r="G7576">
        <v>15.27</v>
      </c>
      <c r="J7576">
        <v>0</v>
      </c>
      <c r="K7576">
        <v>0</v>
      </c>
    </row>
    <row r="7577" spans="1:11">
      <c r="A7577" t="s">
        <v>23637</v>
      </c>
      <c r="B7577" t="s">
        <v>58</v>
      </c>
      <c r="C7577">
        <v>95872</v>
      </c>
      <c r="D7577" t="s">
        <v>708</v>
      </c>
      <c r="E7577" t="s">
        <v>66</v>
      </c>
      <c r="F7577">
        <v>297.81</v>
      </c>
      <c r="G7577">
        <v>297.81</v>
      </c>
      <c r="J7577">
        <v>0</v>
      </c>
      <c r="K7577">
        <v>0</v>
      </c>
    </row>
    <row r="7578" spans="1:11">
      <c r="A7578" t="s">
        <v>23638</v>
      </c>
      <c r="B7578" t="s">
        <v>58</v>
      </c>
      <c r="C7578">
        <v>104689</v>
      </c>
      <c r="D7578" t="s">
        <v>7253</v>
      </c>
      <c r="E7578" t="s">
        <v>67</v>
      </c>
      <c r="F7578">
        <v>0</v>
      </c>
      <c r="G7578">
        <v>0</v>
      </c>
    </row>
    <row r="7579" spans="1:11">
      <c r="A7579" t="s">
        <v>23639</v>
      </c>
      <c r="B7579" t="s">
        <v>58</v>
      </c>
      <c r="C7579">
        <v>104688</v>
      </c>
      <c r="D7579" t="s">
        <v>7254</v>
      </c>
      <c r="E7579" t="s">
        <v>66</v>
      </c>
      <c r="F7579">
        <v>0</v>
      </c>
      <c r="G7579">
        <v>0</v>
      </c>
    </row>
    <row r="7580" spans="1:11">
      <c r="A7580" t="s">
        <v>23640</v>
      </c>
      <c r="B7580" t="s">
        <v>58</v>
      </c>
      <c r="C7580">
        <v>73395</v>
      </c>
      <c r="D7580" t="s">
        <v>768</v>
      </c>
      <c r="E7580" t="s">
        <v>67</v>
      </c>
      <c r="F7580">
        <v>10.72</v>
      </c>
      <c r="G7580">
        <v>10.72</v>
      </c>
      <c r="J7580">
        <v>0</v>
      </c>
      <c r="K7580">
        <v>0</v>
      </c>
    </row>
    <row r="7581" spans="1:11">
      <c r="A7581" t="s">
        <v>23641</v>
      </c>
      <c r="B7581" t="s">
        <v>58</v>
      </c>
      <c r="C7581">
        <v>73417</v>
      </c>
      <c r="D7581" t="s">
        <v>620</v>
      </c>
      <c r="E7581" t="s">
        <v>66</v>
      </c>
      <c r="F7581">
        <v>192.73</v>
      </c>
      <c r="G7581">
        <v>192.73</v>
      </c>
      <c r="J7581">
        <v>0</v>
      </c>
      <c r="K7581">
        <v>0</v>
      </c>
    </row>
    <row r="7582" spans="1:11">
      <c r="A7582" t="s">
        <v>23642</v>
      </c>
      <c r="B7582" t="s">
        <v>58</v>
      </c>
      <c r="C7582">
        <v>93428</v>
      </c>
      <c r="D7582" t="s">
        <v>837</v>
      </c>
      <c r="E7582" t="s">
        <v>67</v>
      </c>
      <c r="F7582">
        <v>9.5500000000000007</v>
      </c>
      <c r="G7582">
        <v>9.5500000000000007</v>
      </c>
      <c r="J7582">
        <v>0</v>
      </c>
      <c r="K7582">
        <v>0</v>
      </c>
    </row>
    <row r="7583" spans="1:11">
      <c r="A7583" t="s">
        <v>23643</v>
      </c>
      <c r="B7583" t="s">
        <v>58</v>
      </c>
      <c r="C7583">
        <v>93427</v>
      </c>
      <c r="D7583" t="s">
        <v>690</v>
      </c>
      <c r="E7583" t="s">
        <v>66</v>
      </c>
      <c r="F7583">
        <v>175.78</v>
      </c>
      <c r="G7583">
        <v>175.78</v>
      </c>
      <c r="J7583">
        <v>0</v>
      </c>
      <c r="K7583">
        <v>0</v>
      </c>
    </row>
    <row r="7584" spans="1:11">
      <c r="A7584" t="s">
        <v>23644</v>
      </c>
      <c r="B7584" t="s">
        <v>58</v>
      </c>
      <c r="C7584">
        <v>93422</v>
      </c>
      <c r="D7584" t="s">
        <v>836</v>
      </c>
      <c r="E7584" t="s">
        <v>67</v>
      </c>
      <c r="F7584">
        <v>6.75</v>
      </c>
      <c r="G7584">
        <v>6.75</v>
      </c>
      <c r="J7584">
        <v>0</v>
      </c>
      <c r="K7584">
        <v>0</v>
      </c>
    </row>
    <row r="7585" spans="1:11">
      <c r="A7585" t="s">
        <v>23645</v>
      </c>
      <c r="B7585" t="s">
        <v>58</v>
      </c>
      <c r="C7585">
        <v>93421</v>
      </c>
      <c r="D7585" t="s">
        <v>689</v>
      </c>
      <c r="E7585" t="s">
        <v>66</v>
      </c>
      <c r="F7585">
        <v>78.12</v>
      </c>
      <c r="G7585">
        <v>78.12</v>
      </c>
      <c r="J7585">
        <v>0</v>
      </c>
      <c r="K7585">
        <v>0</v>
      </c>
    </row>
    <row r="7586" spans="1:11">
      <c r="A7586" t="s">
        <v>23646</v>
      </c>
      <c r="B7586" t="s">
        <v>58</v>
      </c>
      <c r="C7586">
        <v>93282</v>
      </c>
      <c r="D7586" t="s">
        <v>832</v>
      </c>
      <c r="E7586" t="s">
        <v>67</v>
      </c>
      <c r="F7586">
        <v>32.229999999999997</v>
      </c>
      <c r="G7586">
        <v>35.08</v>
      </c>
      <c r="J7586">
        <v>0</v>
      </c>
      <c r="K7586">
        <v>0</v>
      </c>
    </row>
    <row r="7587" spans="1:11">
      <c r="A7587" t="s">
        <v>23647</v>
      </c>
      <c r="B7587" t="s">
        <v>58</v>
      </c>
      <c r="C7587">
        <v>93281</v>
      </c>
      <c r="D7587" t="s">
        <v>685</v>
      </c>
      <c r="E7587" t="s">
        <v>66</v>
      </c>
      <c r="F7587">
        <v>33.11</v>
      </c>
      <c r="G7587">
        <v>35.96</v>
      </c>
      <c r="J7587">
        <v>0</v>
      </c>
      <c r="K7587">
        <v>0</v>
      </c>
    </row>
    <row r="7588" spans="1:11">
      <c r="A7588" t="s">
        <v>23648</v>
      </c>
      <c r="B7588" t="s">
        <v>58</v>
      </c>
      <c r="C7588">
        <v>104914</v>
      </c>
      <c r="D7588" t="s">
        <v>7255</v>
      </c>
      <c r="E7588" t="s">
        <v>67</v>
      </c>
      <c r="F7588">
        <v>0</v>
      </c>
      <c r="G7588">
        <v>0</v>
      </c>
    </row>
    <row r="7589" spans="1:11">
      <c r="A7589" t="s">
        <v>23649</v>
      </c>
      <c r="B7589" t="s">
        <v>58</v>
      </c>
      <c r="C7589">
        <v>104913</v>
      </c>
      <c r="D7589" t="s">
        <v>7256</v>
      </c>
      <c r="E7589" t="s">
        <v>66</v>
      </c>
      <c r="F7589">
        <v>0</v>
      </c>
      <c r="G7589">
        <v>0</v>
      </c>
    </row>
    <row r="7590" spans="1:11">
      <c r="A7590" t="s">
        <v>23650</v>
      </c>
      <c r="B7590" t="s">
        <v>58</v>
      </c>
      <c r="C7590">
        <v>102845</v>
      </c>
      <c r="D7590" t="s">
        <v>7257</v>
      </c>
      <c r="E7590" t="s">
        <v>67</v>
      </c>
      <c r="F7590">
        <v>0</v>
      </c>
      <c r="G7590">
        <v>0</v>
      </c>
    </row>
    <row r="7591" spans="1:11">
      <c r="A7591" t="s">
        <v>23651</v>
      </c>
      <c r="B7591" t="s">
        <v>58</v>
      </c>
      <c r="C7591">
        <v>102844</v>
      </c>
      <c r="D7591" t="s">
        <v>7258</v>
      </c>
      <c r="E7591" t="s">
        <v>66</v>
      </c>
      <c r="F7591">
        <v>0</v>
      </c>
      <c r="G7591">
        <v>0</v>
      </c>
    </row>
    <row r="7592" spans="1:11">
      <c r="A7592" t="s">
        <v>23652</v>
      </c>
      <c r="B7592" t="s">
        <v>58</v>
      </c>
      <c r="C7592">
        <v>89273</v>
      </c>
      <c r="D7592" t="s">
        <v>789</v>
      </c>
      <c r="E7592" t="s">
        <v>67</v>
      </c>
      <c r="F7592">
        <v>110.14</v>
      </c>
      <c r="G7592">
        <v>113.09</v>
      </c>
      <c r="J7592">
        <v>0</v>
      </c>
      <c r="K7592">
        <v>0</v>
      </c>
    </row>
    <row r="7593" spans="1:11">
      <c r="A7593" t="s">
        <v>23653</v>
      </c>
      <c r="B7593" t="s">
        <v>58</v>
      </c>
      <c r="C7593">
        <v>89272</v>
      </c>
      <c r="D7593" t="s">
        <v>643</v>
      </c>
      <c r="E7593" t="s">
        <v>66</v>
      </c>
      <c r="F7593">
        <v>222.38</v>
      </c>
      <c r="G7593">
        <v>225.33</v>
      </c>
      <c r="J7593">
        <v>0</v>
      </c>
      <c r="K7593">
        <v>0</v>
      </c>
    </row>
    <row r="7594" spans="1:11">
      <c r="A7594" t="s">
        <v>23654</v>
      </c>
      <c r="B7594" t="s">
        <v>58</v>
      </c>
      <c r="C7594">
        <v>93288</v>
      </c>
      <c r="D7594" t="s">
        <v>833</v>
      </c>
      <c r="E7594" t="s">
        <v>67</v>
      </c>
      <c r="F7594">
        <v>181.64</v>
      </c>
      <c r="G7594">
        <v>184.59</v>
      </c>
      <c r="J7594">
        <v>0</v>
      </c>
      <c r="K7594">
        <v>0</v>
      </c>
    </row>
    <row r="7595" spans="1:11">
      <c r="A7595" t="s">
        <v>23655</v>
      </c>
      <c r="B7595" t="s">
        <v>58</v>
      </c>
      <c r="C7595">
        <v>93287</v>
      </c>
      <c r="D7595" t="s">
        <v>686</v>
      </c>
      <c r="E7595" t="s">
        <v>66</v>
      </c>
      <c r="F7595">
        <v>351.95</v>
      </c>
      <c r="G7595">
        <v>354.9</v>
      </c>
      <c r="J7595">
        <v>0</v>
      </c>
      <c r="K7595">
        <v>0</v>
      </c>
    </row>
    <row r="7596" spans="1:11">
      <c r="A7596" t="s">
        <v>23656</v>
      </c>
      <c r="B7596" t="s">
        <v>58</v>
      </c>
      <c r="C7596">
        <v>104711</v>
      </c>
      <c r="D7596" t="s">
        <v>7259</v>
      </c>
      <c r="E7596" t="s">
        <v>67</v>
      </c>
      <c r="F7596">
        <v>0</v>
      </c>
      <c r="G7596">
        <v>0</v>
      </c>
    </row>
    <row r="7597" spans="1:11">
      <c r="A7597" t="s">
        <v>23657</v>
      </c>
      <c r="B7597" t="s">
        <v>58</v>
      </c>
      <c r="C7597">
        <v>104710</v>
      </c>
      <c r="D7597" t="s">
        <v>7260</v>
      </c>
      <c r="E7597" t="s">
        <v>66</v>
      </c>
      <c r="F7597">
        <v>0</v>
      </c>
      <c r="G7597">
        <v>0</v>
      </c>
    </row>
    <row r="7598" spans="1:11">
      <c r="A7598" t="s">
        <v>23658</v>
      </c>
      <c r="B7598" t="s">
        <v>58</v>
      </c>
      <c r="C7598">
        <v>104908</v>
      </c>
      <c r="D7598" t="s">
        <v>7261</v>
      </c>
      <c r="E7598" t="s">
        <v>67</v>
      </c>
      <c r="F7598">
        <v>0</v>
      </c>
      <c r="G7598">
        <v>0</v>
      </c>
    </row>
    <row r="7599" spans="1:11">
      <c r="A7599" t="s">
        <v>23659</v>
      </c>
      <c r="B7599" t="s">
        <v>58</v>
      </c>
      <c r="C7599">
        <v>104907</v>
      </c>
      <c r="D7599" t="s">
        <v>7262</v>
      </c>
      <c r="E7599" t="s">
        <v>66</v>
      </c>
      <c r="F7599">
        <v>0</v>
      </c>
      <c r="G7599">
        <v>0</v>
      </c>
    </row>
    <row r="7600" spans="1:11">
      <c r="A7600" t="s">
        <v>23660</v>
      </c>
      <c r="B7600" t="s">
        <v>58</v>
      </c>
      <c r="C7600">
        <v>102851</v>
      </c>
      <c r="D7600" t="s">
        <v>7263</v>
      </c>
      <c r="E7600" t="s">
        <v>67</v>
      </c>
      <c r="F7600">
        <v>0</v>
      </c>
      <c r="G7600">
        <v>0</v>
      </c>
    </row>
    <row r="7601" spans="1:11">
      <c r="A7601" t="s">
        <v>23661</v>
      </c>
      <c r="B7601" t="s">
        <v>58</v>
      </c>
      <c r="C7601">
        <v>102850</v>
      </c>
      <c r="D7601" t="s">
        <v>7264</v>
      </c>
      <c r="E7601" t="s">
        <v>66</v>
      </c>
      <c r="F7601">
        <v>0</v>
      </c>
      <c r="G7601">
        <v>0</v>
      </c>
    </row>
    <row r="7602" spans="1:11">
      <c r="A7602" t="s">
        <v>23662</v>
      </c>
      <c r="B7602" t="s">
        <v>58</v>
      </c>
      <c r="C7602">
        <v>102857</v>
      </c>
      <c r="D7602" t="s">
        <v>7265</v>
      </c>
      <c r="E7602" t="s">
        <v>67</v>
      </c>
      <c r="F7602">
        <v>0</v>
      </c>
      <c r="G7602">
        <v>0</v>
      </c>
    </row>
    <row r="7603" spans="1:11">
      <c r="A7603" t="s">
        <v>23663</v>
      </c>
      <c r="B7603" t="s">
        <v>58</v>
      </c>
      <c r="C7603">
        <v>102856</v>
      </c>
      <c r="D7603" t="s">
        <v>7266</v>
      </c>
      <c r="E7603" t="s">
        <v>66</v>
      </c>
      <c r="F7603">
        <v>0</v>
      </c>
      <c r="G7603">
        <v>0</v>
      </c>
    </row>
    <row r="7604" spans="1:11">
      <c r="A7604" t="s">
        <v>23664</v>
      </c>
      <c r="B7604" t="s">
        <v>58</v>
      </c>
      <c r="C7604">
        <v>93403</v>
      </c>
      <c r="D7604" t="s">
        <v>834</v>
      </c>
      <c r="E7604" t="s">
        <v>67</v>
      </c>
      <c r="F7604">
        <v>75.67</v>
      </c>
      <c r="G7604">
        <v>79.180000000000007</v>
      </c>
      <c r="J7604">
        <v>0</v>
      </c>
      <c r="K7604">
        <v>0</v>
      </c>
    </row>
    <row r="7605" spans="1:11">
      <c r="A7605" t="s">
        <v>23665</v>
      </c>
      <c r="B7605" t="s">
        <v>58</v>
      </c>
      <c r="C7605">
        <v>93402</v>
      </c>
      <c r="D7605" t="s">
        <v>687</v>
      </c>
      <c r="E7605" t="s">
        <v>66</v>
      </c>
      <c r="F7605">
        <v>276.87</v>
      </c>
      <c r="G7605">
        <v>280.38</v>
      </c>
      <c r="J7605">
        <v>0</v>
      </c>
      <c r="K7605">
        <v>0</v>
      </c>
    </row>
    <row r="7606" spans="1:11">
      <c r="A7606" t="s">
        <v>23666</v>
      </c>
      <c r="B7606" t="s">
        <v>58</v>
      </c>
      <c r="C7606">
        <v>5930</v>
      </c>
      <c r="D7606" t="s">
        <v>755</v>
      </c>
      <c r="E7606" t="s">
        <v>67</v>
      </c>
      <c r="F7606">
        <v>78.8</v>
      </c>
      <c r="G7606">
        <v>82.31</v>
      </c>
      <c r="J7606">
        <v>0</v>
      </c>
      <c r="K7606">
        <v>0</v>
      </c>
    </row>
    <row r="7607" spans="1:11">
      <c r="A7607" t="s">
        <v>23667</v>
      </c>
      <c r="B7607" t="s">
        <v>58</v>
      </c>
      <c r="C7607">
        <v>5928</v>
      </c>
      <c r="D7607" t="s">
        <v>609</v>
      </c>
      <c r="E7607" t="s">
        <v>66</v>
      </c>
      <c r="F7607">
        <v>282.86</v>
      </c>
      <c r="G7607">
        <v>286.37</v>
      </c>
      <c r="J7607">
        <v>0</v>
      </c>
      <c r="K7607">
        <v>0</v>
      </c>
    </row>
    <row r="7608" spans="1:11">
      <c r="A7608" t="s">
        <v>23668</v>
      </c>
      <c r="B7608" t="s">
        <v>58</v>
      </c>
      <c r="C7608">
        <v>105845</v>
      </c>
      <c r="D7608" t="s">
        <v>7267</v>
      </c>
      <c r="E7608" t="s">
        <v>67</v>
      </c>
      <c r="F7608">
        <v>0</v>
      </c>
      <c r="G7608">
        <v>0</v>
      </c>
    </row>
    <row r="7609" spans="1:11">
      <c r="A7609" t="s">
        <v>23669</v>
      </c>
      <c r="B7609" t="s">
        <v>58</v>
      </c>
      <c r="C7609">
        <v>105844</v>
      </c>
      <c r="D7609" t="s">
        <v>7268</v>
      </c>
      <c r="E7609" t="s">
        <v>66</v>
      </c>
      <c r="F7609">
        <v>0</v>
      </c>
      <c r="G7609">
        <v>0</v>
      </c>
    </row>
    <row r="7610" spans="1:11">
      <c r="A7610" t="s">
        <v>23670</v>
      </c>
      <c r="B7610" t="s">
        <v>58</v>
      </c>
      <c r="C7610">
        <v>91635</v>
      </c>
      <c r="D7610" t="s">
        <v>815</v>
      </c>
      <c r="E7610" t="s">
        <v>67</v>
      </c>
      <c r="F7610">
        <v>70.33</v>
      </c>
      <c r="G7610">
        <v>73.84</v>
      </c>
      <c r="J7610">
        <v>0</v>
      </c>
      <c r="K7610">
        <v>0</v>
      </c>
    </row>
    <row r="7611" spans="1:11">
      <c r="A7611" t="s">
        <v>23671</v>
      </c>
      <c r="B7611" t="s">
        <v>58</v>
      </c>
      <c r="C7611">
        <v>91634</v>
      </c>
      <c r="D7611" t="s">
        <v>669</v>
      </c>
      <c r="E7611" t="s">
        <v>66</v>
      </c>
      <c r="F7611">
        <v>240.93</v>
      </c>
      <c r="G7611">
        <v>244.44</v>
      </c>
      <c r="J7611">
        <v>0</v>
      </c>
      <c r="K7611">
        <v>0</v>
      </c>
    </row>
    <row r="7612" spans="1:11">
      <c r="A7612" t="s">
        <v>23672</v>
      </c>
      <c r="B7612" t="s">
        <v>58</v>
      </c>
      <c r="C7612">
        <v>105985</v>
      </c>
      <c r="D7612" t="s">
        <v>15781</v>
      </c>
      <c r="E7612" t="s">
        <v>67</v>
      </c>
      <c r="F7612">
        <v>102.11</v>
      </c>
      <c r="G7612">
        <v>105.62</v>
      </c>
      <c r="J7612">
        <v>0</v>
      </c>
      <c r="K7612">
        <v>0</v>
      </c>
    </row>
    <row r="7613" spans="1:11">
      <c r="A7613" t="s">
        <v>23673</v>
      </c>
      <c r="B7613" t="s">
        <v>58</v>
      </c>
      <c r="C7613">
        <v>105984</v>
      </c>
      <c r="D7613" t="s">
        <v>15782</v>
      </c>
      <c r="E7613" t="s">
        <v>66</v>
      </c>
      <c r="F7613">
        <v>328.78</v>
      </c>
      <c r="G7613">
        <v>332.29</v>
      </c>
      <c r="J7613">
        <v>0</v>
      </c>
      <c r="K7613">
        <v>0</v>
      </c>
    </row>
    <row r="7614" spans="1:11">
      <c r="A7614" t="s">
        <v>23674</v>
      </c>
      <c r="B7614" t="s">
        <v>58</v>
      </c>
      <c r="C7614">
        <v>98765</v>
      </c>
      <c r="D7614" t="s">
        <v>32020</v>
      </c>
      <c r="E7614" t="s">
        <v>67</v>
      </c>
      <c r="F7614">
        <v>0.06</v>
      </c>
      <c r="G7614">
        <v>0.06</v>
      </c>
      <c r="J7614">
        <v>0</v>
      </c>
      <c r="K7614">
        <v>0</v>
      </c>
    </row>
    <row r="7615" spans="1:11">
      <c r="A7615" t="s">
        <v>23675</v>
      </c>
      <c r="B7615" t="s">
        <v>58</v>
      </c>
      <c r="C7615">
        <v>98764</v>
      </c>
      <c r="D7615" t="s">
        <v>32021</v>
      </c>
      <c r="E7615" t="s">
        <v>66</v>
      </c>
      <c r="F7615">
        <v>3.71</v>
      </c>
      <c r="G7615">
        <v>3.71</v>
      </c>
      <c r="J7615">
        <v>0</v>
      </c>
      <c r="K7615">
        <v>0</v>
      </c>
    </row>
    <row r="7616" spans="1:11">
      <c r="A7616" t="s">
        <v>23676</v>
      </c>
      <c r="B7616" t="s">
        <v>58</v>
      </c>
      <c r="C7616">
        <v>99834</v>
      </c>
      <c r="D7616" t="s">
        <v>864</v>
      </c>
      <c r="E7616" t="s">
        <v>67</v>
      </c>
      <c r="F7616">
        <v>0.2</v>
      </c>
      <c r="G7616">
        <v>0.2</v>
      </c>
      <c r="J7616">
        <v>0</v>
      </c>
      <c r="K7616">
        <v>0</v>
      </c>
    </row>
    <row r="7617" spans="1:11">
      <c r="A7617" t="s">
        <v>23677</v>
      </c>
      <c r="B7617" t="s">
        <v>58</v>
      </c>
      <c r="C7617">
        <v>99833</v>
      </c>
      <c r="D7617" t="s">
        <v>717</v>
      </c>
      <c r="E7617" t="s">
        <v>66</v>
      </c>
      <c r="F7617">
        <v>3.76</v>
      </c>
      <c r="G7617">
        <v>3.76</v>
      </c>
      <c r="J7617">
        <v>0</v>
      </c>
      <c r="K7617">
        <v>0</v>
      </c>
    </row>
    <row r="7618" spans="1:11">
      <c r="A7618" t="s">
        <v>23678</v>
      </c>
      <c r="B7618" t="s">
        <v>58</v>
      </c>
      <c r="C7618">
        <v>104521</v>
      </c>
      <c r="D7618" t="s">
        <v>7269</v>
      </c>
      <c r="E7618" t="s">
        <v>67</v>
      </c>
      <c r="F7618">
        <v>0</v>
      </c>
      <c r="G7618">
        <v>0</v>
      </c>
    </row>
    <row r="7619" spans="1:11">
      <c r="A7619" t="s">
        <v>23679</v>
      </c>
      <c r="B7619" t="s">
        <v>58</v>
      </c>
      <c r="C7619">
        <v>104520</v>
      </c>
      <c r="D7619" t="s">
        <v>7270</v>
      </c>
      <c r="E7619" t="s">
        <v>66</v>
      </c>
      <c r="F7619">
        <v>0</v>
      </c>
      <c r="G7619">
        <v>0</v>
      </c>
    </row>
    <row r="7620" spans="1:11">
      <c r="A7620" t="s">
        <v>23680</v>
      </c>
      <c r="B7620" t="s">
        <v>58</v>
      </c>
      <c r="C7620">
        <v>90687</v>
      </c>
      <c r="D7620" t="s">
        <v>804</v>
      </c>
      <c r="E7620" t="s">
        <v>67</v>
      </c>
      <c r="F7620">
        <v>82.43</v>
      </c>
      <c r="G7620">
        <v>85.48</v>
      </c>
      <c r="J7620">
        <v>0</v>
      </c>
      <c r="K7620">
        <v>0</v>
      </c>
    </row>
    <row r="7621" spans="1:11">
      <c r="A7621" t="s">
        <v>23681</v>
      </c>
      <c r="B7621" t="s">
        <v>58</v>
      </c>
      <c r="C7621">
        <v>90686</v>
      </c>
      <c r="D7621" t="s">
        <v>659</v>
      </c>
      <c r="E7621" t="s">
        <v>66</v>
      </c>
      <c r="F7621">
        <v>182.6</v>
      </c>
      <c r="G7621">
        <v>185.65</v>
      </c>
      <c r="J7621">
        <v>0</v>
      </c>
      <c r="K7621">
        <v>0</v>
      </c>
    </row>
    <row r="7622" spans="1:11">
      <c r="A7622" t="s">
        <v>23682</v>
      </c>
      <c r="B7622" t="s">
        <v>58</v>
      </c>
      <c r="C7622">
        <v>5952</v>
      </c>
      <c r="D7622" t="s">
        <v>759</v>
      </c>
      <c r="E7622" t="s">
        <v>67</v>
      </c>
      <c r="F7622">
        <v>33.47</v>
      </c>
      <c r="G7622">
        <v>36.299999999999997</v>
      </c>
      <c r="J7622">
        <v>0</v>
      </c>
      <c r="K7622">
        <v>0</v>
      </c>
    </row>
    <row r="7623" spans="1:11">
      <c r="A7623" t="s">
        <v>23683</v>
      </c>
      <c r="B7623" t="s">
        <v>58</v>
      </c>
      <c r="C7623">
        <v>5795</v>
      </c>
      <c r="D7623" t="s">
        <v>589</v>
      </c>
      <c r="E7623" t="s">
        <v>66</v>
      </c>
      <c r="F7623">
        <v>35.299999999999997</v>
      </c>
      <c r="G7623">
        <v>38.130000000000003</v>
      </c>
      <c r="J7623">
        <v>0</v>
      </c>
      <c r="K7623">
        <v>0</v>
      </c>
    </row>
    <row r="7624" spans="1:11">
      <c r="A7624" t="s">
        <v>23684</v>
      </c>
      <c r="B7624" t="s">
        <v>58</v>
      </c>
      <c r="C7624">
        <v>104657</v>
      </c>
      <c r="D7624" t="s">
        <v>7271</v>
      </c>
      <c r="E7624" t="s">
        <v>67</v>
      </c>
      <c r="F7624">
        <v>0</v>
      </c>
      <c r="G7624">
        <v>0</v>
      </c>
    </row>
    <row r="7625" spans="1:11">
      <c r="A7625" t="s">
        <v>23685</v>
      </c>
      <c r="B7625" t="s">
        <v>58</v>
      </c>
      <c r="C7625">
        <v>104656</v>
      </c>
      <c r="D7625" t="s">
        <v>7272</v>
      </c>
      <c r="E7625" t="s">
        <v>66</v>
      </c>
      <c r="F7625">
        <v>0</v>
      </c>
      <c r="G7625">
        <v>0</v>
      </c>
    </row>
    <row r="7626" spans="1:11">
      <c r="A7626" t="s">
        <v>23686</v>
      </c>
      <c r="B7626" t="s">
        <v>58</v>
      </c>
      <c r="C7626">
        <v>102274</v>
      </c>
      <c r="D7626" t="s">
        <v>14769</v>
      </c>
      <c r="E7626" t="s">
        <v>67</v>
      </c>
      <c r="F7626">
        <v>32.46</v>
      </c>
      <c r="G7626">
        <v>35.29</v>
      </c>
      <c r="J7626">
        <v>0</v>
      </c>
      <c r="K7626">
        <v>0</v>
      </c>
    </row>
    <row r="7627" spans="1:11">
      <c r="A7627" t="s">
        <v>23687</v>
      </c>
      <c r="B7627" t="s">
        <v>58</v>
      </c>
      <c r="C7627">
        <v>102275</v>
      </c>
      <c r="D7627" t="s">
        <v>720</v>
      </c>
      <c r="E7627" t="s">
        <v>66</v>
      </c>
      <c r="F7627">
        <v>34.58</v>
      </c>
      <c r="G7627">
        <v>37.409999999999997</v>
      </c>
      <c r="J7627">
        <v>0</v>
      </c>
      <c r="K7627">
        <v>0</v>
      </c>
    </row>
    <row r="7628" spans="1:11">
      <c r="A7628" t="s">
        <v>23688</v>
      </c>
      <c r="B7628" t="s">
        <v>58</v>
      </c>
      <c r="C7628">
        <v>95259</v>
      </c>
      <c r="D7628" t="s">
        <v>844</v>
      </c>
      <c r="E7628" t="s">
        <v>67</v>
      </c>
      <c r="F7628">
        <v>33.28</v>
      </c>
      <c r="G7628">
        <v>36.11</v>
      </c>
      <c r="J7628">
        <v>0</v>
      </c>
      <c r="K7628">
        <v>0</v>
      </c>
    </row>
    <row r="7629" spans="1:11">
      <c r="A7629" t="s">
        <v>23689</v>
      </c>
      <c r="B7629" t="s">
        <v>58</v>
      </c>
      <c r="C7629">
        <v>95258</v>
      </c>
      <c r="D7629" t="s">
        <v>698</v>
      </c>
      <c r="E7629" t="s">
        <v>66</v>
      </c>
      <c r="F7629">
        <v>34.9</v>
      </c>
      <c r="G7629">
        <v>37.729999999999997</v>
      </c>
      <c r="J7629">
        <v>0</v>
      </c>
      <c r="K7629">
        <v>0</v>
      </c>
    </row>
    <row r="7630" spans="1:11">
      <c r="A7630" t="s">
        <v>23690</v>
      </c>
      <c r="B7630" t="s">
        <v>58</v>
      </c>
      <c r="C7630">
        <v>105917</v>
      </c>
      <c r="D7630" t="s">
        <v>7273</v>
      </c>
      <c r="E7630" t="s">
        <v>67</v>
      </c>
      <c r="F7630">
        <v>0</v>
      </c>
      <c r="G7630">
        <v>0</v>
      </c>
    </row>
    <row r="7631" spans="1:11">
      <c r="A7631" t="s">
        <v>23691</v>
      </c>
      <c r="B7631" t="s">
        <v>58</v>
      </c>
      <c r="C7631">
        <v>105916</v>
      </c>
      <c r="D7631" t="s">
        <v>7274</v>
      </c>
      <c r="E7631" t="s">
        <v>66</v>
      </c>
      <c r="F7631">
        <v>0</v>
      </c>
      <c r="G7631">
        <v>0</v>
      </c>
    </row>
    <row r="7632" spans="1:11">
      <c r="A7632" t="s">
        <v>23692</v>
      </c>
      <c r="B7632" t="s">
        <v>58</v>
      </c>
      <c r="C7632">
        <v>92967</v>
      </c>
      <c r="D7632" t="s">
        <v>827</v>
      </c>
      <c r="E7632" t="s">
        <v>67</v>
      </c>
      <c r="F7632">
        <v>33.520000000000003</v>
      </c>
      <c r="G7632">
        <v>36.35</v>
      </c>
      <c r="J7632">
        <v>0</v>
      </c>
      <c r="K7632">
        <v>0</v>
      </c>
    </row>
    <row r="7633" spans="1:11">
      <c r="A7633" t="s">
        <v>23693</v>
      </c>
      <c r="B7633" t="s">
        <v>58</v>
      </c>
      <c r="C7633">
        <v>92966</v>
      </c>
      <c r="D7633" t="s">
        <v>681</v>
      </c>
      <c r="E7633" t="s">
        <v>66</v>
      </c>
      <c r="F7633">
        <v>35.4</v>
      </c>
      <c r="G7633">
        <v>38.229999999999997</v>
      </c>
      <c r="J7633">
        <v>0</v>
      </c>
      <c r="K7633">
        <v>0</v>
      </c>
    </row>
    <row r="7634" spans="1:11">
      <c r="A7634" t="s">
        <v>23694</v>
      </c>
      <c r="B7634" t="s">
        <v>58</v>
      </c>
      <c r="C7634">
        <v>103794</v>
      </c>
      <c r="D7634" t="s">
        <v>7275</v>
      </c>
      <c r="E7634" t="s">
        <v>67</v>
      </c>
      <c r="F7634">
        <v>0</v>
      </c>
      <c r="G7634">
        <v>0</v>
      </c>
    </row>
    <row r="7635" spans="1:11">
      <c r="A7635" t="s">
        <v>23695</v>
      </c>
      <c r="B7635" t="s">
        <v>58</v>
      </c>
      <c r="C7635">
        <v>103793</v>
      </c>
      <c r="D7635" t="s">
        <v>7276</v>
      </c>
      <c r="E7635" t="s">
        <v>66</v>
      </c>
      <c r="F7635">
        <v>0</v>
      </c>
      <c r="G7635">
        <v>0</v>
      </c>
    </row>
    <row r="7636" spans="1:11">
      <c r="A7636" t="s">
        <v>23696</v>
      </c>
      <c r="B7636" t="s">
        <v>58</v>
      </c>
      <c r="C7636">
        <v>96156</v>
      </c>
      <c r="D7636" t="s">
        <v>860</v>
      </c>
      <c r="E7636" t="s">
        <v>67</v>
      </c>
      <c r="F7636">
        <v>70.28</v>
      </c>
      <c r="G7636">
        <v>73.33</v>
      </c>
      <c r="J7636">
        <v>0</v>
      </c>
      <c r="K7636">
        <v>0</v>
      </c>
    </row>
    <row r="7637" spans="1:11">
      <c r="A7637" t="s">
        <v>23697</v>
      </c>
      <c r="B7637" t="s">
        <v>58</v>
      </c>
      <c r="C7637">
        <v>96158</v>
      </c>
      <c r="D7637" t="s">
        <v>714</v>
      </c>
      <c r="E7637" t="s">
        <v>66</v>
      </c>
      <c r="F7637">
        <v>148.09</v>
      </c>
      <c r="G7637">
        <v>151.13999999999999</v>
      </c>
      <c r="J7637">
        <v>0</v>
      </c>
      <c r="K7637">
        <v>0</v>
      </c>
    </row>
    <row r="7638" spans="1:11">
      <c r="A7638" t="s">
        <v>23698</v>
      </c>
      <c r="B7638" t="s">
        <v>58</v>
      </c>
      <c r="C7638">
        <v>90693</v>
      </c>
      <c r="D7638" t="s">
        <v>805</v>
      </c>
      <c r="E7638" t="s">
        <v>67</v>
      </c>
      <c r="F7638">
        <v>65.430000000000007</v>
      </c>
      <c r="G7638">
        <v>68.48</v>
      </c>
      <c r="J7638">
        <v>0</v>
      </c>
      <c r="K7638">
        <v>0</v>
      </c>
    </row>
    <row r="7639" spans="1:11">
      <c r="A7639" t="s">
        <v>23699</v>
      </c>
      <c r="B7639" t="s">
        <v>58</v>
      </c>
      <c r="C7639">
        <v>90692</v>
      </c>
      <c r="D7639" t="s">
        <v>660</v>
      </c>
      <c r="E7639" t="s">
        <v>66</v>
      </c>
      <c r="F7639">
        <v>138.44</v>
      </c>
      <c r="G7639">
        <v>141.49</v>
      </c>
      <c r="J7639">
        <v>0</v>
      </c>
      <c r="K7639">
        <v>0</v>
      </c>
    </row>
    <row r="7640" spans="1:11">
      <c r="A7640" t="s">
        <v>23700</v>
      </c>
      <c r="B7640" t="s">
        <v>58</v>
      </c>
      <c r="C7640">
        <v>96246</v>
      </c>
      <c r="D7640" t="s">
        <v>862</v>
      </c>
      <c r="E7640" t="s">
        <v>67</v>
      </c>
      <c r="F7640">
        <v>78.069999999999993</v>
      </c>
      <c r="G7640">
        <v>82.16</v>
      </c>
      <c r="J7640">
        <v>0</v>
      </c>
      <c r="K7640">
        <v>0</v>
      </c>
    </row>
    <row r="7641" spans="1:11">
      <c r="A7641" t="s">
        <v>23701</v>
      </c>
      <c r="B7641" t="s">
        <v>58</v>
      </c>
      <c r="C7641">
        <v>96245</v>
      </c>
      <c r="D7641" t="s">
        <v>715</v>
      </c>
      <c r="E7641" t="s">
        <v>66</v>
      </c>
      <c r="F7641">
        <v>130.77000000000001</v>
      </c>
      <c r="G7641">
        <v>134.86000000000001</v>
      </c>
      <c r="J7641">
        <v>0</v>
      </c>
      <c r="K7641">
        <v>0</v>
      </c>
    </row>
    <row r="7642" spans="1:11">
      <c r="A7642" t="s">
        <v>23702</v>
      </c>
      <c r="B7642" t="s">
        <v>58</v>
      </c>
      <c r="C7642">
        <v>88404</v>
      </c>
      <c r="D7642" t="s">
        <v>773</v>
      </c>
      <c r="E7642" t="s">
        <v>67</v>
      </c>
      <c r="F7642">
        <v>0.98</v>
      </c>
      <c r="G7642">
        <v>0.98</v>
      </c>
      <c r="J7642">
        <v>0</v>
      </c>
      <c r="K7642">
        <v>0</v>
      </c>
    </row>
    <row r="7643" spans="1:11">
      <c r="A7643" t="s">
        <v>23703</v>
      </c>
      <c r="B7643" t="s">
        <v>58</v>
      </c>
      <c r="C7643">
        <v>88399</v>
      </c>
      <c r="D7643" t="s">
        <v>628</v>
      </c>
      <c r="E7643" t="s">
        <v>66</v>
      </c>
      <c r="F7643">
        <v>3.31</v>
      </c>
      <c r="G7643">
        <v>3.31</v>
      </c>
      <c r="J7643">
        <v>0</v>
      </c>
      <c r="K7643">
        <v>0</v>
      </c>
    </row>
    <row r="7644" spans="1:11">
      <c r="A7644" t="s">
        <v>23704</v>
      </c>
      <c r="B7644" t="s">
        <v>58</v>
      </c>
      <c r="C7644">
        <v>88392</v>
      </c>
      <c r="D7644" t="s">
        <v>771</v>
      </c>
      <c r="E7644" t="s">
        <v>67</v>
      </c>
      <c r="F7644">
        <v>1.03</v>
      </c>
      <c r="G7644">
        <v>1.03</v>
      </c>
      <c r="J7644">
        <v>0</v>
      </c>
      <c r="K7644">
        <v>0</v>
      </c>
    </row>
    <row r="7645" spans="1:11">
      <c r="A7645" t="s">
        <v>23705</v>
      </c>
      <c r="B7645" t="s">
        <v>58</v>
      </c>
      <c r="C7645">
        <v>88386</v>
      </c>
      <c r="D7645" t="s">
        <v>626</v>
      </c>
      <c r="E7645" t="s">
        <v>66</v>
      </c>
      <c r="F7645">
        <v>4.3899999999999997</v>
      </c>
      <c r="G7645">
        <v>4.3899999999999997</v>
      </c>
      <c r="J7645">
        <v>0</v>
      </c>
      <c r="K7645">
        <v>0</v>
      </c>
    </row>
    <row r="7646" spans="1:11">
      <c r="A7646" t="s">
        <v>23706</v>
      </c>
      <c r="B7646" t="s">
        <v>58</v>
      </c>
      <c r="C7646">
        <v>88398</v>
      </c>
      <c r="D7646" t="s">
        <v>772</v>
      </c>
      <c r="E7646" t="s">
        <v>67</v>
      </c>
      <c r="F7646">
        <v>1.23</v>
      </c>
      <c r="G7646">
        <v>1.23</v>
      </c>
      <c r="J7646">
        <v>0</v>
      </c>
      <c r="K7646">
        <v>0</v>
      </c>
    </row>
    <row r="7647" spans="1:11">
      <c r="A7647" t="s">
        <v>23707</v>
      </c>
      <c r="B7647" t="s">
        <v>58</v>
      </c>
      <c r="C7647">
        <v>88393</v>
      </c>
      <c r="D7647" t="s">
        <v>627</v>
      </c>
      <c r="E7647" t="s">
        <v>66</v>
      </c>
      <c r="F7647">
        <v>5.98</v>
      </c>
      <c r="G7647">
        <v>5.98</v>
      </c>
      <c r="J7647">
        <v>0</v>
      </c>
      <c r="K7647">
        <v>0</v>
      </c>
    </row>
    <row r="7648" spans="1:11">
      <c r="A7648" t="s">
        <v>23708</v>
      </c>
      <c r="B7648" t="s">
        <v>58</v>
      </c>
      <c r="C7648">
        <v>90638</v>
      </c>
      <c r="D7648" t="s">
        <v>796</v>
      </c>
      <c r="E7648" t="s">
        <v>67</v>
      </c>
      <c r="F7648">
        <v>4.92</v>
      </c>
      <c r="G7648">
        <v>4.92</v>
      </c>
      <c r="J7648">
        <v>0</v>
      </c>
      <c r="K7648">
        <v>0</v>
      </c>
    </row>
    <row r="7649" spans="1:11">
      <c r="A7649" t="s">
        <v>23709</v>
      </c>
      <c r="B7649" t="s">
        <v>58</v>
      </c>
      <c r="C7649">
        <v>90637</v>
      </c>
      <c r="D7649" t="s">
        <v>651</v>
      </c>
      <c r="E7649" t="s">
        <v>66</v>
      </c>
      <c r="F7649">
        <v>14.18</v>
      </c>
      <c r="G7649">
        <v>14.18</v>
      </c>
      <c r="J7649">
        <v>0</v>
      </c>
      <c r="K7649">
        <v>0</v>
      </c>
    </row>
    <row r="7650" spans="1:11">
      <c r="A7650" t="s">
        <v>23710</v>
      </c>
      <c r="B7650" t="s">
        <v>58</v>
      </c>
      <c r="C7650">
        <v>103243</v>
      </c>
      <c r="D7650" t="s">
        <v>7277</v>
      </c>
      <c r="E7650" t="s">
        <v>67</v>
      </c>
      <c r="F7650">
        <v>0</v>
      </c>
      <c r="G7650">
        <v>0</v>
      </c>
    </row>
    <row r="7651" spans="1:11">
      <c r="A7651" t="s">
        <v>23711</v>
      </c>
      <c r="B7651" t="s">
        <v>58</v>
      </c>
      <c r="C7651">
        <v>103242</v>
      </c>
      <c r="D7651" t="s">
        <v>7278</v>
      </c>
      <c r="E7651" t="s">
        <v>66</v>
      </c>
      <c r="F7651">
        <v>0</v>
      </c>
      <c r="G7651">
        <v>0</v>
      </c>
    </row>
    <row r="7652" spans="1:11">
      <c r="A7652" t="s">
        <v>23712</v>
      </c>
      <c r="B7652" t="s">
        <v>58</v>
      </c>
      <c r="C7652">
        <v>5806</v>
      </c>
      <c r="D7652" t="s">
        <v>736</v>
      </c>
      <c r="E7652" t="s">
        <v>67</v>
      </c>
      <c r="F7652">
        <v>0.3</v>
      </c>
      <c r="G7652">
        <v>0.3</v>
      </c>
      <c r="J7652">
        <v>0</v>
      </c>
      <c r="K7652">
        <v>0</v>
      </c>
    </row>
    <row r="7653" spans="1:11">
      <c r="A7653" t="s">
        <v>23713</v>
      </c>
      <c r="B7653" t="s">
        <v>58</v>
      </c>
      <c r="C7653">
        <v>73536</v>
      </c>
      <c r="D7653" t="s">
        <v>623</v>
      </c>
      <c r="E7653" t="s">
        <v>66</v>
      </c>
      <c r="F7653">
        <v>21.41</v>
      </c>
      <c r="G7653">
        <v>21.41</v>
      </c>
      <c r="J7653">
        <v>0</v>
      </c>
      <c r="K7653">
        <v>0</v>
      </c>
    </row>
    <row r="7654" spans="1:11">
      <c r="A7654" t="s">
        <v>23714</v>
      </c>
      <c r="B7654" t="s">
        <v>58</v>
      </c>
      <c r="C7654">
        <v>7043</v>
      </c>
      <c r="D7654" t="s">
        <v>765</v>
      </c>
      <c r="E7654" t="s">
        <v>67</v>
      </c>
      <c r="F7654">
        <v>0.37</v>
      </c>
      <c r="G7654">
        <v>0.37</v>
      </c>
      <c r="J7654">
        <v>0</v>
      </c>
      <c r="K7654">
        <v>0</v>
      </c>
    </row>
    <row r="7655" spans="1:11">
      <c r="A7655" t="s">
        <v>23715</v>
      </c>
      <c r="B7655" t="s">
        <v>58</v>
      </c>
      <c r="C7655">
        <v>7042</v>
      </c>
      <c r="D7655" t="s">
        <v>617</v>
      </c>
      <c r="E7655" t="s">
        <v>66</v>
      </c>
      <c r="F7655">
        <v>25.3</v>
      </c>
      <c r="G7655">
        <v>25.3</v>
      </c>
      <c r="J7655">
        <v>0</v>
      </c>
      <c r="K7655">
        <v>0</v>
      </c>
    </row>
    <row r="7656" spans="1:11">
      <c r="A7656" t="s">
        <v>23716</v>
      </c>
      <c r="B7656" t="s">
        <v>58</v>
      </c>
      <c r="C7656">
        <v>5934</v>
      </c>
      <c r="D7656" t="s">
        <v>756</v>
      </c>
      <c r="E7656" t="s">
        <v>67</v>
      </c>
      <c r="F7656">
        <v>105.66</v>
      </c>
      <c r="G7656">
        <v>109.88</v>
      </c>
      <c r="J7656">
        <v>0</v>
      </c>
      <c r="K7656">
        <v>0</v>
      </c>
    </row>
    <row r="7657" spans="1:11">
      <c r="A7657" t="s">
        <v>23717</v>
      </c>
      <c r="B7657" t="s">
        <v>58</v>
      </c>
      <c r="C7657">
        <v>5932</v>
      </c>
      <c r="D7657" t="s">
        <v>610</v>
      </c>
      <c r="E7657" t="s">
        <v>66</v>
      </c>
      <c r="F7657">
        <v>263.12</v>
      </c>
      <c r="G7657">
        <v>267.33999999999997</v>
      </c>
      <c r="J7657">
        <v>0</v>
      </c>
      <c r="K7657">
        <v>0</v>
      </c>
    </row>
    <row r="7658" spans="1:11">
      <c r="A7658" t="s">
        <v>23718</v>
      </c>
      <c r="B7658" t="s">
        <v>58</v>
      </c>
      <c r="C7658">
        <v>96159</v>
      </c>
      <c r="D7658" t="s">
        <v>861</v>
      </c>
      <c r="E7658" t="s">
        <v>67</v>
      </c>
      <c r="F7658">
        <v>112.57</v>
      </c>
      <c r="G7658">
        <v>115.62</v>
      </c>
      <c r="J7658">
        <v>0</v>
      </c>
      <c r="K7658">
        <v>0</v>
      </c>
    </row>
    <row r="7659" spans="1:11">
      <c r="A7659" t="s">
        <v>23719</v>
      </c>
      <c r="B7659" t="s">
        <v>58</v>
      </c>
      <c r="C7659">
        <v>95133</v>
      </c>
      <c r="D7659" t="s">
        <v>695</v>
      </c>
      <c r="E7659" t="s">
        <v>66</v>
      </c>
      <c r="F7659">
        <v>212.98</v>
      </c>
      <c r="G7659">
        <v>216.03</v>
      </c>
      <c r="J7659">
        <v>0</v>
      </c>
      <c r="K7659">
        <v>0</v>
      </c>
    </row>
    <row r="7660" spans="1:11">
      <c r="A7660" t="s">
        <v>23720</v>
      </c>
      <c r="B7660" t="s">
        <v>58</v>
      </c>
      <c r="C7660">
        <v>102986</v>
      </c>
      <c r="D7660" t="s">
        <v>14770</v>
      </c>
      <c r="E7660" t="s">
        <v>67</v>
      </c>
      <c r="F7660">
        <v>0</v>
      </c>
      <c r="G7660">
        <v>0</v>
      </c>
    </row>
    <row r="7661" spans="1:11">
      <c r="A7661" t="s">
        <v>23721</v>
      </c>
      <c r="B7661" t="s">
        <v>58</v>
      </c>
      <c r="C7661">
        <v>102987</v>
      </c>
      <c r="D7661" t="s">
        <v>14771</v>
      </c>
      <c r="E7661" t="s">
        <v>66</v>
      </c>
      <c r="F7661">
        <v>0</v>
      </c>
      <c r="G7661">
        <v>0</v>
      </c>
    </row>
    <row r="7662" spans="1:11">
      <c r="A7662" t="s">
        <v>23722</v>
      </c>
      <c r="B7662" t="s">
        <v>58</v>
      </c>
      <c r="C7662">
        <v>92961</v>
      </c>
      <c r="D7662" t="s">
        <v>826</v>
      </c>
      <c r="E7662" t="s">
        <v>67</v>
      </c>
      <c r="F7662">
        <v>5.38</v>
      </c>
      <c r="G7662">
        <v>5.38</v>
      </c>
      <c r="J7662">
        <v>0</v>
      </c>
      <c r="K7662">
        <v>0</v>
      </c>
    </row>
    <row r="7663" spans="1:11">
      <c r="A7663" t="s">
        <v>23723</v>
      </c>
      <c r="B7663" t="s">
        <v>58</v>
      </c>
      <c r="C7663">
        <v>92960</v>
      </c>
      <c r="D7663" t="s">
        <v>680</v>
      </c>
      <c r="E7663" t="s">
        <v>66</v>
      </c>
      <c r="F7663">
        <v>19.420000000000002</v>
      </c>
      <c r="G7663">
        <v>19.420000000000002</v>
      </c>
      <c r="J7663">
        <v>0</v>
      </c>
      <c r="K7663">
        <v>0</v>
      </c>
    </row>
    <row r="7664" spans="1:11">
      <c r="A7664" t="s">
        <v>23724</v>
      </c>
      <c r="B7664" t="s">
        <v>58</v>
      </c>
      <c r="C7664">
        <v>102863</v>
      </c>
      <c r="D7664" t="s">
        <v>7279</v>
      </c>
      <c r="E7664" t="s">
        <v>67</v>
      </c>
      <c r="F7664">
        <v>0</v>
      </c>
      <c r="G7664">
        <v>0</v>
      </c>
    </row>
    <row r="7665" spans="1:11">
      <c r="A7665" t="s">
        <v>23725</v>
      </c>
      <c r="B7665" t="s">
        <v>58</v>
      </c>
      <c r="C7665">
        <v>102862</v>
      </c>
      <c r="D7665" t="s">
        <v>7280</v>
      </c>
      <c r="E7665" t="s">
        <v>66</v>
      </c>
      <c r="F7665">
        <v>0</v>
      </c>
      <c r="G7665">
        <v>0</v>
      </c>
    </row>
    <row r="7666" spans="1:11">
      <c r="A7666" t="s">
        <v>23726</v>
      </c>
      <c r="B7666" t="s">
        <v>58</v>
      </c>
      <c r="C7666">
        <v>93409</v>
      </c>
      <c r="D7666" t="s">
        <v>14772</v>
      </c>
      <c r="E7666" t="s">
        <v>67</v>
      </c>
      <c r="F7666">
        <v>36.700000000000003</v>
      </c>
      <c r="G7666">
        <v>38.979999999999997</v>
      </c>
      <c r="J7666">
        <v>0</v>
      </c>
      <c r="K7666">
        <v>0</v>
      </c>
    </row>
    <row r="7667" spans="1:11">
      <c r="A7667" t="s">
        <v>23727</v>
      </c>
      <c r="B7667" t="s">
        <v>58</v>
      </c>
      <c r="C7667">
        <v>93408</v>
      </c>
      <c r="D7667" t="s">
        <v>14773</v>
      </c>
      <c r="E7667" t="s">
        <v>66</v>
      </c>
      <c r="F7667">
        <v>93.04</v>
      </c>
      <c r="G7667">
        <v>95.32</v>
      </c>
      <c r="J7667">
        <v>0</v>
      </c>
      <c r="K7667">
        <v>0</v>
      </c>
    </row>
    <row r="7668" spans="1:11">
      <c r="A7668" t="s">
        <v>23728</v>
      </c>
      <c r="B7668" t="s">
        <v>58</v>
      </c>
      <c r="C7668">
        <v>102941</v>
      </c>
      <c r="D7668" t="s">
        <v>7281</v>
      </c>
      <c r="E7668" t="s">
        <v>67</v>
      </c>
      <c r="F7668">
        <v>0</v>
      </c>
      <c r="G7668">
        <v>0</v>
      </c>
    </row>
    <row r="7669" spans="1:11">
      <c r="A7669" t="s">
        <v>23729</v>
      </c>
      <c r="B7669" t="s">
        <v>58</v>
      </c>
      <c r="C7669">
        <v>102940</v>
      </c>
      <c r="D7669" t="s">
        <v>7282</v>
      </c>
      <c r="E7669" t="s">
        <v>66</v>
      </c>
      <c r="F7669">
        <v>0</v>
      </c>
      <c r="G7669">
        <v>0</v>
      </c>
    </row>
    <row r="7670" spans="1:11">
      <c r="A7670" t="s">
        <v>23730</v>
      </c>
      <c r="B7670" t="s">
        <v>58</v>
      </c>
      <c r="C7670">
        <v>103164</v>
      </c>
      <c r="D7670" t="s">
        <v>7283</v>
      </c>
      <c r="E7670" t="s">
        <v>67</v>
      </c>
      <c r="F7670">
        <v>0</v>
      </c>
      <c r="G7670">
        <v>0</v>
      </c>
    </row>
    <row r="7671" spans="1:11">
      <c r="A7671" t="s">
        <v>23731</v>
      </c>
      <c r="B7671" t="s">
        <v>58</v>
      </c>
      <c r="C7671">
        <v>103163</v>
      </c>
      <c r="D7671" t="s">
        <v>7284</v>
      </c>
      <c r="E7671" t="s">
        <v>66</v>
      </c>
      <c r="F7671">
        <v>0</v>
      </c>
      <c r="G7671">
        <v>0</v>
      </c>
    </row>
    <row r="7672" spans="1:11">
      <c r="A7672" t="s">
        <v>23732</v>
      </c>
      <c r="B7672" t="s">
        <v>58</v>
      </c>
      <c r="C7672">
        <v>103158</v>
      </c>
      <c r="D7672" t="s">
        <v>7285</v>
      </c>
      <c r="E7672" t="s">
        <v>67</v>
      </c>
      <c r="F7672">
        <v>0</v>
      </c>
      <c r="G7672">
        <v>0</v>
      </c>
    </row>
    <row r="7673" spans="1:11">
      <c r="A7673" t="s">
        <v>23733</v>
      </c>
      <c r="B7673" t="s">
        <v>58</v>
      </c>
      <c r="C7673">
        <v>103157</v>
      </c>
      <c r="D7673" t="s">
        <v>7286</v>
      </c>
      <c r="E7673" t="s">
        <v>66</v>
      </c>
      <c r="F7673">
        <v>0</v>
      </c>
      <c r="G7673">
        <v>0</v>
      </c>
    </row>
    <row r="7674" spans="1:11">
      <c r="A7674" t="s">
        <v>23734</v>
      </c>
      <c r="B7674" t="s">
        <v>58</v>
      </c>
      <c r="C7674">
        <v>103176</v>
      </c>
      <c r="D7674" t="s">
        <v>7287</v>
      </c>
      <c r="E7674" t="s">
        <v>67</v>
      </c>
      <c r="F7674">
        <v>0</v>
      </c>
      <c r="G7674">
        <v>0</v>
      </c>
    </row>
    <row r="7675" spans="1:11">
      <c r="A7675" t="s">
        <v>23735</v>
      </c>
      <c r="B7675" t="s">
        <v>58</v>
      </c>
      <c r="C7675">
        <v>103175</v>
      </c>
      <c r="D7675" t="s">
        <v>7288</v>
      </c>
      <c r="E7675" t="s">
        <v>66</v>
      </c>
      <c r="F7675">
        <v>0</v>
      </c>
      <c r="G7675">
        <v>0</v>
      </c>
    </row>
    <row r="7676" spans="1:11">
      <c r="A7676" t="s">
        <v>23736</v>
      </c>
      <c r="B7676" t="s">
        <v>58</v>
      </c>
      <c r="C7676">
        <v>103182</v>
      </c>
      <c r="D7676" t="s">
        <v>7289</v>
      </c>
      <c r="E7676" t="s">
        <v>67</v>
      </c>
      <c r="F7676">
        <v>0</v>
      </c>
      <c r="G7676">
        <v>0</v>
      </c>
    </row>
    <row r="7677" spans="1:11">
      <c r="A7677" t="s">
        <v>23737</v>
      </c>
      <c r="B7677" t="s">
        <v>58</v>
      </c>
      <c r="C7677">
        <v>103181</v>
      </c>
      <c r="D7677" t="s">
        <v>7290</v>
      </c>
      <c r="E7677" t="s">
        <v>66</v>
      </c>
      <c r="F7677">
        <v>0</v>
      </c>
      <c r="G7677">
        <v>0</v>
      </c>
    </row>
    <row r="7678" spans="1:11">
      <c r="A7678" t="s">
        <v>23738</v>
      </c>
      <c r="B7678" t="s">
        <v>58</v>
      </c>
      <c r="C7678">
        <v>103170</v>
      </c>
      <c r="D7678" t="s">
        <v>7291</v>
      </c>
      <c r="E7678" t="s">
        <v>67</v>
      </c>
      <c r="F7678">
        <v>0</v>
      </c>
      <c r="G7678">
        <v>0</v>
      </c>
    </row>
    <row r="7679" spans="1:11">
      <c r="A7679" t="s">
        <v>23739</v>
      </c>
      <c r="B7679" t="s">
        <v>58</v>
      </c>
      <c r="C7679">
        <v>103169</v>
      </c>
      <c r="D7679" t="s">
        <v>7292</v>
      </c>
      <c r="E7679" t="s">
        <v>66</v>
      </c>
      <c r="F7679">
        <v>0</v>
      </c>
      <c r="G7679">
        <v>0</v>
      </c>
    </row>
    <row r="7680" spans="1:11">
      <c r="A7680" t="s">
        <v>23740</v>
      </c>
      <c r="B7680" t="s">
        <v>58</v>
      </c>
      <c r="C7680">
        <v>102869</v>
      </c>
      <c r="D7680" t="s">
        <v>7293</v>
      </c>
      <c r="E7680" t="s">
        <v>67</v>
      </c>
      <c r="F7680">
        <v>0</v>
      </c>
      <c r="G7680">
        <v>0</v>
      </c>
    </row>
    <row r="7681" spans="1:11">
      <c r="A7681" t="s">
        <v>23741</v>
      </c>
      <c r="B7681" t="s">
        <v>58</v>
      </c>
      <c r="C7681">
        <v>102868</v>
      </c>
      <c r="D7681" t="s">
        <v>7294</v>
      </c>
      <c r="E7681" t="s">
        <v>66</v>
      </c>
      <c r="F7681">
        <v>0</v>
      </c>
      <c r="G7681">
        <v>0</v>
      </c>
    </row>
    <row r="7682" spans="1:11">
      <c r="A7682" t="s">
        <v>23742</v>
      </c>
      <c r="B7682" t="s">
        <v>58</v>
      </c>
      <c r="C7682">
        <v>92113</v>
      </c>
      <c r="D7682" t="s">
        <v>820</v>
      </c>
      <c r="E7682" t="s">
        <v>67</v>
      </c>
      <c r="F7682">
        <v>1.1399999999999999</v>
      </c>
      <c r="G7682">
        <v>1.1399999999999999</v>
      </c>
      <c r="J7682">
        <v>0</v>
      </c>
      <c r="K7682">
        <v>0</v>
      </c>
    </row>
    <row r="7683" spans="1:11">
      <c r="A7683" t="s">
        <v>23743</v>
      </c>
      <c r="B7683" t="s">
        <v>58</v>
      </c>
      <c r="C7683">
        <v>92112</v>
      </c>
      <c r="D7683" t="s">
        <v>674</v>
      </c>
      <c r="E7683" t="s">
        <v>66</v>
      </c>
      <c r="F7683">
        <v>3.28</v>
      </c>
      <c r="G7683">
        <v>3.28</v>
      </c>
      <c r="J7683">
        <v>0</v>
      </c>
      <c r="K7683">
        <v>0</v>
      </c>
    </row>
    <row r="7684" spans="1:11">
      <c r="A7684" t="s">
        <v>23744</v>
      </c>
      <c r="B7684" t="s">
        <v>58</v>
      </c>
      <c r="C7684">
        <v>90675</v>
      </c>
      <c r="D7684" t="s">
        <v>802</v>
      </c>
      <c r="E7684" t="s">
        <v>67</v>
      </c>
      <c r="F7684">
        <v>349.77</v>
      </c>
      <c r="G7684">
        <v>353.06</v>
      </c>
      <c r="J7684">
        <v>0</v>
      </c>
      <c r="K7684">
        <v>0</v>
      </c>
    </row>
    <row r="7685" spans="1:11">
      <c r="A7685" t="s">
        <v>23745</v>
      </c>
      <c r="B7685" t="s">
        <v>58</v>
      </c>
      <c r="C7685">
        <v>90674</v>
      </c>
      <c r="D7685" t="s">
        <v>657</v>
      </c>
      <c r="E7685" t="s">
        <v>66</v>
      </c>
      <c r="F7685">
        <v>779.15</v>
      </c>
      <c r="G7685">
        <v>782.44</v>
      </c>
      <c r="J7685">
        <v>0</v>
      </c>
      <c r="K7685">
        <v>0</v>
      </c>
    </row>
    <row r="7686" spans="1:11">
      <c r="A7686" t="s">
        <v>23746</v>
      </c>
      <c r="B7686" t="s">
        <v>58</v>
      </c>
      <c r="C7686">
        <v>93225</v>
      </c>
      <c r="D7686" t="s">
        <v>828</v>
      </c>
      <c r="E7686" t="s">
        <v>67</v>
      </c>
      <c r="F7686">
        <v>517.36</v>
      </c>
      <c r="G7686">
        <v>520.65</v>
      </c>
      <c r="J7686">
        <v>0</v>
      </c>
      <c r="K7686">
        <v>0</v>
      </c>
    </row>
    <row r="7687" spans="1:11">
      <c r="A7687" t="s">
        <v>23747</v>
      </c>
      <c r="B7687" t="s">
        <v>58</v>
      </c>
      <c r="C7687">
        <v>93224</v>
      </c>
      <c r="D7687" t="s">
        <v>682</v>
      </c>
      <c r="E7687" t="s">
        <v>66</v>
      </c>
      <c r="F7687">
        <v>1148.6300000000001</v>
      </c>
      <c r="G7687">
        <v>1151.92</v>
      </c>
      <c r="J7687">
        <v>0</v>
      </c>
      <c r="K7687">
        <v>0</v>
      </c>
    </row>
    <row r="7688" spans="1:11">
      <c r="A7688" t="s">
        <v>23748</v>
      </c>
      <c r="B7688" t="s">
        <v>58</v>
      </c>
      <c r="C7688">
        <v>104696</v>
      </c>
      <c r="D7688" t="s">
        <v>876</v>
      </c>
      <c r="E7688" t="s">
        <v>67</v>
      </c>
      <c r="F7688">
        <v>36.75</v>
      </c>
      <c r="G7688">
        <v>40.04</v>
      </c>
      <c r="J7688">
        <v>0</v>
      </c>
      <c r="K7688">
        <v>0</v>
      </c>
    </row>
    <row r="7689" spans="1:11">
      <c r="A7689" t="s">
        <v>23749</v>
      </c>
      <c r="B7689" t="s">
        <v>58</v>
      </c>
      <c r="C7689">
        <v>104695</v>
      </c>
      <c r="D7689" t="s">
        <v>730</v>
      </c>
      <c r="E7689" t="s">
        <v>66</v>
      </c>
      <c r="F7689">
        <v>39.64</v>
      </c>
      <c r="G7689">
        <v>42.93</v>
      </c>
      <c r="J7689">
        <v>0</v>
      </c>
      <c r="K7689">
        <v>0</v>
      </c>
    </row>
    <row r="7690" spans="1:11">
      <c r="A7690" t="s">
        <v>23750</v>
      </c>
      <c r="B7690" t="s">
        <v>58</v>
      </c>
      <c r="C7690">
        <v>90681</v>
      </c>
      <c r="D7690" t="s">
        <v>803</v>
      </c>
      <c r="E7690" t="s">
        <v>67</v>
      </c>
      <c r="F7690">
        <v>178.56</v>
      </c>
      <c r="G7690">
        <v>181.85</v>
      </c>
      <c r="J7690">
        <v>0</v>
      </c>
      <c r="K7690">
        <v>0</v>
      </c>
    </row>
    <row r="7691" spans="1:11">
      <c r="A7691" t="s">
        <v>23751</v>
      </c>
      <c r="B7691" t="s">
        <v>58</v>
      </c>
      <c r="C7691">
        <v>90680</v>
      </c>
      <c r="D7691" t="s">
        <v>658</v>
      </c>
      <c r="E7691" t="s">
        <v>66</v>
      </c>
      <c r="F7691">
        <v>410.29</v>
      </c>
      <c r="G7691">
        <v>413.58</v>
      </c>
      <c r="J7691">
        <v>0</v>
      </c>
      <c r="K7691">
        <v>0</v>
      </c>
    </row>
    <row r="7692" spans="1:11">
      <c r="A7692" t="s">
        <v>23752</v>
      </c>
      <c r="B7692" t="s">
        <v>58</v>
      </c>
      <c r="C7692">
        <v>102875</v>
      </c>
      <c r="D7692" t="s">
        <v>867</v>
      </c>
      <c r="E7692" t="s">
        <v>67</v>
      </c>
      <c r="F7692">
        <v>494.48</v>
      </c>
      <c r="G7692">
        <v>497.77</v>
      </c>
      <c r="J7692">
        <v>0</v>
      </c>
      <c r="K7692">
        <v>0</v>
      </c>
    </row>
    <row r="7693" spans="1:11">
      <c r="A7693" t="s">
        <v>23753</v>
      </c>
      <c r="B7693" t="s">
        <v>58</v>
      </c>
      <c r="C7693">
        <v>102874</v>
      </c>
      <c r="D7693" t="s">
        <v>721</v>
      </c>
      <c r="E7693" t="s">
        <v>66</v>
      </c>
      <c r="F7693">
        <v>1065.98</v>
      </c>
      <c r="G7693">
        <v>1069.27</v>
      </c>
      <c r="J7693">
        <v>0</v>
      </c>
      <c r="K7693">
        <v>0</v>
      </c>
    </row>
    <row r="7694" spans="1:11">
      <c r="A7694" t="s">
        <v>23754</v>
      </c>
      <c r="B7694" t="s">
        <v>58</v>
      </c>
      <c r="C7694">
        <v>102965</v>
      </c>
      <c r="D7694" t="s">
        <v>869</v>
      </c>
      <c r="E7694" t="s">
        <v>67</v>
      </c>
      <c r="F7694">
        <v>258.27</v>
      </c>
      <c r="G7694">
        <v>261.56</v>
      </c>
      <c r="J7694">
        <v>0</v>
      </c>
      <c r="K7694">
        <v>0</v>
      </c>
    </row>
    <row r="7695" spans="1:11">
      <c r="A7695" t="s">
        <v>23755</v>
      </c>
      <c r="B7695" t="s">
        <v>58</v>
      </c>
      <c r="C7695">
        <v>102964</v>
      </c>
      <c r="D7695" t="s">
        <v>723</v>
      </c>
      <c r="E7695" t="s">
        <v>66</v>
      </c>
      <c r="F7695">
        <v>507.36</v>
      </c>
      <c r="G7695">
        <v>510.65</v>
      </c>
      <c r="J7695">
        <v>0</v>
      </c>
      <c r="K7695">
        <v>0</v>
      </c>
    </row>
    <row r="7696" spans="1:11">
      <c r="A7696" t="s">
        <v>23756</v>
      </c>
      <c r="B7696" t="s">
        <v>58</v>
      </c>
      <c r="C7696">
        <v>95703</v>
      </c>
      <c r="D7696" t="s">
        <v>851</v>
      </c>
      <c r="E7696" t="s">
        <v>67</v>
      </c>
      <c r="F7696">
        <v>40.869999999999997</v>
      </c>
      <c r="G7696">
        <v>44.16</v>
      </c>
      <c r="J7696">
        <v>0</v>
      </c>
      <c r="K7696">
        <v>0</v>
      </c>
    </row>
    <row r="7697" spans="1:11">
      <c r="A7697" t="s">
        <v>23757</v>
      </c>
      <c r="B7697" t="s">
        <v>58</v>
      </c>
      <c r="C7697">
        <v>95702</v>
      </c>
      <c r="D7697" t="s">
        <v>705</v>
      </c>
      <c r="E7697" t="s">
        <v>66</v>
      </c>
      <c r="F7697">
        <v>48.71</v>
      </c>
      <c r="G7697">
        <v>52</v>
      </c>
      <c r="J7697">
        <v>0</v>
      </c>
      <c r="K7697">
        <v>0</v>
      </c>
    </row>
    <row r="7698" spans="1:11">
      <c r="A7698" t="s">
        <v>23758</v>
      </c>
      <c r="B7698" t="s">
        <v>58</v>
      </c>
      <c r="C7698">
        <v>90626</v>
      </c>
      <c r="D7698" t="s">
        <v>794</v>
      </c>
      <c r="E7698" t="s">
        <v>67</v>
      </c>
      <c r="F7698">
        <v>2.4</v>
      </c>
      <c r="G7698">
        <v>2.4</v>
      </c>
      <c r="J7698">
        <v>0</v>
      </c>
      <c r="K7698">
        <v>0</v>
      </c>
    </row>
    <row r="7699" spans="1:11">
      <c r="A7699" t="s">
        <v>23759</v>
      </c>
      <c r="B7699" t="s">
        <v>58</v>
      </c>
      <c r="C7699">
        <v>90625</v>
      </c>
      <c r="D7699" t="s">
        <v>649</v>
      </c>
      <c r="E7699" t="s">
        <v>66</v>
      </c>
      <c r="F7699">
        <v>7.27</v>
      </c>
      <c r="G7699">
        <v>7.27</v>
      </c>
      <c r="J7699">
        <v>0</v>
      </c>
      <c r="K7699">
        <v>0</v>
      </c>
    </row>
    <row r="7700" spans="1:11">
      <c r="A7700" t="s">
        <v>23760</v>
      </c>
      <c r="B7700" t="s">
        <v>58</v>
      </c>
      <c r="C7700">
        <v>102881</v>
      </c>
      <c r="D7700" t="s">
        <v>868</v>
      </c>
      <c r="E7700" t="s">
        <v>67</v>
      </c>
      <c r="F7700">
        <v>673.32</v>
      </c>
      <c r="G7700">
        <v>676.61</v>
      </c>
      <c r="J7700">
        <v>0</v>
      </c>
      <c r="K7700">
        <v>0</v>
      </c>
    </row>
    <row r="7701" spans="1:11">
      <c r="A7701" t="s">
        <v>23761</v>
      </c>
      <c r="B7701" t="s">
        <v>58</v>
      </c>
      <c r="C7701">
        <v>102880</v>
      </c>
      <c r="D7701" t="s">
        <v>722</v>
      </c>
      <c r="E7701" t="s">
        <v>66</v>
      </c>
      <c r="F7701">
        <v>1480.78</v>
      </c>
      <c r="G7701">
        <v>1484.07</v>
      </c>
      <c r="J7701">
        <v>0</v>
      </c>
      <c r="K7701">
        <v>0</v>
      </c>
    </row>
    <row r="7702" spans="1:11">
      <c r="A7702" t="s">
        <v>23762</v>
      </c>
      <c r="B7702" t="s">
        <v>58</v>
      </c>
      <c r="C7702">
        <v>103225</v>
      </c>
      <c r="D7702" t="s">
        <v>871</v>
      </c>
      <c r="E7702" t="s">
        <v>67</v>
      </c>
      <c r="F7702">
        <v>230.59</v>
      </c>
      <c r="G7702">
        <v>233.88</v>
      </c>
      <c r="J7702">
        <v>0</v>
      </c>
      <c r="K7702">
        <v>0</v>
      </c>
    </row>
    <row r="7703" spans="1:11">
      <c r="A7703" t="s">
        <v>23763</v>
      </c>
      <c r="B7703" t="s">
        <v>58</v>
      </c>
      <c r="C7703">
        <v>103224</v>
      </c>
      <c r="D7703" t="s">
        <v>725</v>
      </c>
      <c r="E7703" t="s">
        <v>66</v>
      </c>
      <c r="F7703">
        <v>457.73</v>
      </c>
      <c r="G7703">
        <v>461.02</v>
      </c>
      <c r="J7703">
        <v>0</v>
      </c>
      <c r="K7703">
        <v>0</v>
      </c>
    </row>
    <row r="7704" spans="1:11">
      <c r="A7704" t="s">
        <v>23764</v>
      </c>
      <c r="B7704" t="s">
        <v>58</v>
      </c>
      <c r="C7704">
        <v>103237</v>
      </c>
      <c r="D7704" t="s">
        <v>873</v>
      </c>
      <c r="E7704" t="s">
        <v>67</v>
      </c>
      <c r="F7704">
        <v>647.48</v>
      </c>
      <c r="G7704">
        <v>650.77</v>
      </c>
      <c r="J7704">
        <v>0</v>
      </c>
      <c r="K7704">
        <v>0</v>
      </c>
    </row>
    <row r="7705" spans="1:11">
      <c r="A7705" t="s">
        <v>23765</v>
      </c>
      <c r="B7705" t="s">
        <v>58</v>
      </c>
      <c r="C7705">
        <v>103236</v>
      </c>
      <c r="D7705" t="s">
        <v>727</v>
      </c>
      <c r="E7705" t="s">
        <v>66</v>
      </c>
      <c r="F7705">
        <v>1382.63</v>
      </c>
      <c r="G7705">
        <v>1385.92</v>
      </c>
      <c r="J7705">
        <v>0</v>
      </c>
      <c r="K7705">
        <v>0</v>
      </c>
    </row>
    <row r="7706" spans="1:11">
      <c r="A7706" t="s">
        <v>23766</v>
      </c>
      <c r="B7706" t="s">
        <v>58</v>
      </c>
      <c r="C7706">
        <v>103231</v>
      </c>
      <c r="D7706" t="s">
        <v>872</v>
      </c>
      <c r="E7706" t="s">
        <v>67</v>
      </c>
      <c r="F7706">
        <v>483.01</v>
      </c>
      <c r="G7706">
        <v>486.3</v>
      </c>
      <c r="J7706">
        <v>0</v>
      </c>
      <c r="K7706">
        <v>0</v>
      </c>
    </row>
    <row r="7707" spans="1:11">
      <c r="A7707" t="s">
        <v>23767</v>
      </c>
      <c r="B7707" t="s">
        <v>58</v>
      </c>
      <c r="C7707">
        <v>103230</v>
      </c>
      <c r="D7707" t="s">
        <v>726</v>
      </c>
      <c r="E7707" t="s">
        <v>66</v>
      </c>
      <c r="F7707">
        <v>1010.73</v>
      </c>
      <c r="G7707">
        <v>1014.02</v>
      </c>
      <c r="J7707">
        <v>0</v>
      </c>
      <c r="K7707">
        <v>0</v>
      </c>
    </row>
    <row r="7708" spans="1:11">
      <c r="A7708" t="s">
        <v>23768</v>
      </c>
      <c r="B7708" t="s">
        <v>58</v>
      </c>
      <c r="C7708">
        <v>95621</v>
      </c>
      <c r="D7708" t="s">
        <v>849</v>
      </c>
      <c r="E7708" t="s">
        <v>67</v>
      </c>
      <c r="F7708">
        <v>32.979999999999997</v>
      </c>
      <c r="G7708">
        <v>35.81</v>
      </c>
      <c r="J7708">
        <v>0</v>
      </c>
      <c r="K7708">
        <v>0</v>
      </c>
    </row>
    <row r="7709" spans="1:11">
      <c r="A7709" t="s">
        <v>23769</v>
      </c>
      <c r="B7709" t="s">
        <v>58</v>
      </c>
      <c r="C7709">
        <v>95620</v>
      </c>
      <c r="D7709" t="s">
        <v>703</v>
      </c>
      <c r="E7709" t="s">
        <v>66</v>
      </c>
      <c r="F7709">
        <v>34.31</v>
      </c>
      <c r="G7709">
        <v>37.14</v>
      </c>
      <c r="J7709">
        <v>0</v>
      </c>
      <c r="K7709">
        <v>0</v>
      </c>
    </row>
    <row r="7710" spans="1:11">
      <c r="A7710" t="s">
        <v>23770</v>
      </c>
      <c r="B7710" t="s">
        <v>58</v>
      </c>
      <c r="C7710">
        <v>102975</v>
      </c>
      <c r="D7710" t="s">
        <v>870</v>
      </c>
      <c r="E7710" t="s">
        <v>67</v>
      </c>
      <c r="F7710">
        <v>155.12</v>
      </c>
      <c r="G7710">
        <v>158.41</v>
      </c>
      <c r="J7710">
        <v>0</v>
      </c>
      <c r="K7710">
        <v>0</v>
      </c>
    </row>
    <row r="7711" spans="1:11">
      <c r="A7711" t="s">
        <v>23771</v>
      </c>
      <c r="B7711" t="s">
        <v>58</v>
      </c>
      <c r="C7711">
        <v>102976</v>
      </c>
      <c r="D7711" t="s">
        <v>724</v>
      </c>
      <c r="E7711" t="s">
        <v>66</v>
      </c>
      <c r="F7711">
        <v>291.93</v>
      </c>
      <c r="G7711">
        <v>295.22000000000003</v>
      </c>
      <c r="J7711">
        <v>0</v>
      </c>
      <c r="K7711">
        <v>0</v>
      </c>
    </row>
    <row r="7712" spans="1:11">
      <c r="A7712" t="s">
        <v>23772</v>
      </c>
      <c r="B7712" t="s">
        <v>58</v>
      </c>
      <c r="C7712">
        <v>90632</v>
      </c>
      <c r="D7712" t="s">
        <v>795</v>
      </c>
      <c r="E7712" t="s">
        <v>67</v>
      </c>
      <c r="F7712">
        <v>105.19</v>
      </c>
      <c r="G7712">
        <v>108.48</v>
      </c>
      <c r="J7712">
        <v>0</v>
      </c>
      <c r="K7712">
        <v>0</v>
      </c>
    </row>
    <row r="7713" spans="1:11">
      <c r="A7713" t="s">
        <v>23773</v>
      </c>
      <c r="B7713" t="s">
        <v>58</v>
      </c>
      <c r="C7713">
        <v>90631</v>
      </c>
      <c r="D7713" t="s">
        <v>650</v>
      </c>
      <c r="E7713" t="s">
        <v>66</v>
      </c>
      <c r="F7713">
        <v>175.07</v>
      </c>
      <c r="G7713">
        <v>178.36</v>
      </c>
      <c r="J7713">
        <v>0</v>
      </c>
      <c r="K7713">
        <v>0</v>
      </c>
    </row>
    <row r="7714" spans="1:11">
      <c r="A7714" t="s">
        <v>23774</v>
      </c>
      <c r="B7714" t="s">
        <v>58</v>
      </c>
      <c r="C7714">
        <v>95709</v>
      </c>
      <c r="D7714" t="s">
        <v>852</v>
      </c>
      <c r="E7714" t="s">
        <v>67</v>
      </c>
      <c r="F7714">
        <v>105.87</v>
      </c>
      <c r="G7714">
        <v>109.16</v>
      </c>
      <c r="J7714">
        <v>0</v>
      </c>
      <c r="K7714">
        <v>0</v>
      </c>
    </row>
    <row r="7715" spans="1:11">
      <c r="A7715" t="s">
        <v>23775</v>
      </c>
      <c r="B7715" t="s">
        <v>58</v>
      </c>
      <c r="C7715">
        <v>95708</v>
      </c>
      <c r="D7715" t="s">
        <v>706</v>
      </c>
      <c r="E7715" t="s">
        <v>66</v>
      </c>
      <c r="F7715">
        <v>178.45</v>
      </c>
      <c r="G7715">
        <v>181.74</v>
      </c>
      <c r="J7715">
        <v>0</v>
      </c>
      <c r="K7715">
        <v>0</v>
      </c>
    </row>
    <row r="7716" spans="1:11">
      <c r="A7716" t="s">
        <v>23776</v>
      </c>
      <c r="B7716" t="s">
        <v>58</v>
      </c>
      <c r="C7716">
        <v>91278</v>
      </c>
      <c r="D7716" t="s">
        <v>70</v>
      </c>
      <c r="E7716" t="s">
        <v>67</v>
      </c>
      <c r="F7716">
        <v>0.73</v>
      </c>
      <c r="G7716">
        <v>0.73</v>
      </c>
      <c r="J7716">
        <v>0</v>
      </c>
      <c r="K7716">
        <v>0</v>
      </c>
    </row>
    <row r="7717" spans="1:11">
      <c r="A7717" t="s">
        <v>23777</v>
      </c>
      <c r="B7717" t="s">
        <v>58</v>
      </c>
      <c r="C7717">
        <v>91277</v>
      </c>
      <c r="D7717" t="s">
        <v>69</v>
      </c>
      <c r="E7717" t="s">
        <v>66</v>
      </c>
      <c r="F7717">
        <v>10.17</v>
      </c>
      <c r="G7717">
        <v>10.17</v>
      </c>
      <c r="J7717">
        <v>0</v>
      </c>
      <c r="K7717">
        <v>0</v>
      </c>
    </row>
    <row r="7718" spans="1:11">
      <c r="A7718" t="s">
        <v>23778</v>
      </c>
      <c r="B7718" t="s">
        <v>58</v>
      </c>
      <c r="C7718">
        <v>102887</v>
      </c>
      <c r="D7718" t="s">
        <v>7295</v>
      </c>
      <c r="E7718" t="s">
        <v>67</v>
      </c>
      <c r="F7718">
        <v>0</v>
      </c>
      <c r="G7718">
        <v>0</v>
      </c>
    </row>
    <row r="7719" spans="1:11">
      <c r="A7719" t="s">
        <v>23779</v>
      </c>
      <c r="B7719" t="s">
        <v>58</v>
      </c>
      <c r="C7719">
        <v>102886</v>
      </c>
      <c r="D7719" t="s">
        <v>7296</v>
      </c>
      <c r="E7719" t="s">
        <v>66</v>
      </c>
      <c r="F7719">
        <v>0</v>
      </c>
      <c r="G7719">
        <v>0</v>
      </c>
    </row>
    <row r="7720" spans="1:11">
      <c r="A7720" t="s">
        <v>23780</v>
      </c>
      <c r="B7720" t="s">
        <v>58</v>
      </c>
      <c r="C7720">
        <v>95277</v>
      </c>
      <c r="D7720" t="s">
        <v>847</v>
      </c>
      <c r="E7720" t="s">
        <v>67</v>
      </c>
      <c r="F7720">
        <v>0.75</v>
      </c>
      <c r="G7720">
        <v>0.75</v>
      </c>
      <c r="J7720">
        <v>0</v>
      </c>
      <c r="K7720">
        <v>0</v>
      </c>
    </row>
    <row r="7721" spans="1:11">
      <c r="A7721" t="s">
        <v>23781</v>
      </c>
      <c r="B7721" t="s">
        <v>58</v>
      </c>
      <c r="C7721">
        <v>95276</v>
      </c>
      <c r="D7721" t="s">
        <v>701</v>
      </c>
      <c r="E7721" t="s">
        <v>66</v>
      </c>
      <c r="F7721">
        <v>3.2</v>
      </c>
      <c r="G7721">
        <v>3.2</v>
      </c>
      <c r="J7721">
        <v>0</v>
      </c>
      <c r="K7721">
        <v>0</v>
      </c>
    </row>
    <row r="7722" spans="1:11">
      <c r="A7722" t="s">
        <v>23782</v>
      </c>
      <c r="B7722" t="s">
        <v>58</v>
      </c>
      <c r="C7722">
        <v>88430</v>
      </c>
      <c r="D7722" t="s">
        <v>774</v>
      </c>
      <c r="E7722" t="s">
        <v>67</v>
      </c>
      <c r="F7722">
        <v>6.4</v>
      </c>
      <c r="G7722">
        <v>6.4</v>
      </c>
      <c r="J7722">
        <v>0</v>
      </c>
      <c r="K7722">
        <v>0</v>
      </c>
    </row>
    <row r="7723" spans="1:11">
      <c r="A7723" t="s">
        <v>23783</v>
      </c>
      <c r="B7723" t="s">
        <v>58</v>
      </c>
      <c r="C7723">
        <v>88418</v>
      </c>
      <c r="D7723" t="s">
        <v>629</v>
      </c>
      <c r="E7723" t="s">
        <v>66</v>
      </c>
      <c r="F7723">
        <v>13.72</v>
      </c>
      <c r="G7723">
        <v>13.72</v>
      </c>
      <c r="J7723">
        <v>0</v>
      </c>
      <c r="K7723">
        <v>0</v>
      </c>
    </row>
    <row r="7724" spans="1:11">
      <c r="A7724" t="s">
        <v>23784</v>
      </c>
      <c r="B7724" t="s">
        <v>58</v>
      </c>
      <c r="C7724">
        <v>88438</v>
      </c>
      <c r="D7724" t="s">
        <v>775</v>
      </c>
      <c r="E7724" t="s">
        <v>67</v>
      </c>
      <c r="F7724">
        <v>8.49</v>
      </c>
      <c r="G7724">
        <v>8.49</v>
      </c>
      <c r="J7724">
        <v>0</v>
      </c>
      <c r="K7724">
        <v>0</v>
      </c>
    </row>
    <row r="7725" spans="1:11">
      <c r="A7725" t="s">
        <v>23785</v>
      </c>
      <c r="B7725" t="s">
        <v>58</v>
      </c>
      <c r="C7725">
        <v>88433</v>
      </c>
      <c r="D7725" t="s">
        <v>630</v>
      </c>
      <c r="E7725" t="s">
        <v>66</v>
      </c>
      <c r="F7725">
        <v>17.93</v>
      </c>
      <c r="G7725">
        <v>17.93</v>
      </c>
      <c r="J7725">
        <v>0</v>
      </c>
      <c r="K7725">
        <v>0</v>
      </c>
    </row>
    <row r="7726" spans="1:11">
      <c r="A7726" t="s">
        <v>23786</v>
      </c>
      <c r="B7726" t="s">
        <v>58</v>
      </c>
      <c r="C7726">
        <v>90669</v>
      </c>
      <c r="D7726" t="s">
        <v>801</v>
      </c>
      <c r="E7726" t="s">
        <v>67</v>
      </c>
      <c r="F7726">
        <v>8.94</v>
      </c>
      <c r="G7726">
        <v>8.94</v>
      </c>
      <c r="J7726">
        <v>0</v>
      </c>
      <c r="K7726">
        <v>0</v>
      </c>
    </row>
    <row r="7727" spans="1:11">
      <c r="A7727" t="s">
        <v>23787</v>
      </c>
      <c r="B7727" t="s">
        <v>58</v>
      </c>
      <c r="C7727">
        <v>90668</v>
      </c>
      <c r="D7727" t="s">
        <v>656</v>
      </c>
      <c r="E7727" t="s">
        <v>66</v>
      </c>
      <c r="F7727">
        <v>32.700000000000003</v>
      </c>
      <c r="G7727">
        <v>32.700000000000003</v>
      </c>
      <c r="J7727">
        <v>0</v>
      </c>
      <c r="K7727">
        <v>0</v>
      </c>
    </row>
    <row r="7728" spans="1:11">
      <c r="A7728" t="s">
        <v>23788</v>
      </c>
      <c r="B7728" t="s">
        <v>58</v>
      </c>
      <c r="C7728">
        <v>102980</v>
      </c>
      <c r="D7728" t="s">
        <v>7297</v>
      </c>
      <c r="E7728" t="s">
        <v>67</v>
      </c>
      <c r="F7728">
        <v>0</v>
      </c>
      <c r="G7728">
        <v>0</v>
      </c>
    </row>
    <row r="7729" spans="1:11">
      <c r="A7729" t="s">
        <v>23789</v>
      </c>
      <c r="B7729" t="s">
        <v>58</v>
      </c>
      <c r="C7729">
        <v>102981</v>
      </c>
      <c r="D7729" t="s">
        <v>7298</v>
      </c>
      <c r="E7729" t="s">
        <v>66</v>
      </c>
      <c r="F7729">
        <v>0</v>
      </c>
      <c r="G7729">
        <v>0</v>
      </c>
    </row>
    <row r="7730" spans="1:11">
      <c r="A7730" t="s">
        <v>23790</v>
      </c>
      <c r="B7730" t="s">
        <v>58</v>
      </c>
      <c r="C7730">
        <v>5946</v>
      </c>
      <c r="D7730" t="s">
        <v>758</v>
      </c>
      <c r="E7730" t="s">
        <v>67</v>
      </c>
      <c r="F7730">
        <v>98.85</v>
      </c>
      <c r="G7730">
        <v>101.9</v>
      </c>
      <c r="J7730">
        <v>0</v>
      </c>
      <c r="K7730">
        <v>0</v>
      </c>
    </row>
    <row r="7731" spans="1:11">
      <c r="A7731" t="s">
        <v>23791</v>
      </c>
      <c r="B7731" t="s">
        <v>58</v>
      </c>
      <c r="C7731">
        <v>5944</v>
      </c>
      <c r="D7731" t="s">
        <v>612</v>
      </c>
      <c r="E7731" t="s">
        <v>66</v>
      </c>
      <c r="F7731">
        <v>233.59</v>
      </c>
      <c r="G7731">
        <v>236.64</v>
      </c>
      <c r="J7731">
        <v>0</v>
      </c>
      <c r="K7731">
        <v>0</v>
      </c>
    </row>
    <row r="7732" spans="1:11">
      <c r="A7732" t="s">
        <v>23792</v>
      </c>
      <c r="B7732" t="s">
        <v>58</v>
      </c>
      <c r="C7732">
        <v>5942</v>
      </c>
      <c r="D7732" t="s">
        <v>757</v>
      </c>
      <c r="E7732" t="s">
        <v>67</v>
      </c>
      <c r="F7732">
        <v>80.66</v>
      </c>
      <c r="G7732">
        <v>83.71</v>
      </c>
      <c r="J7732">
        <v>0</v>
      </c>
      <c r="K7732">
        <v>0</v>
      </c>
    </row>
    <row r="7733" spans="1:11">
      <c r="A7733" t="s">
        <v>23793</v>
      </c>
      <c r="B7733" t="s">
        <v>58</v>
      </c>
      <c r="C7733">
        <v>5940</v>
      </c>
      <c r="D7733" t="s">
        <v>611</v>
      </c>
      <c r="E7733" t="s">
        <v>66</v>
      </c>
      <c r="F7733">
        <v>172.82</v>
      </c>
      <c r="G7733">
        <v>175.87</v>
      </c>
      <c r="J7733">
        <v>0</v>
      </c>
      <c r="K7733">
        <v>0</v>
      </c>
    </row>
    <row r="7734" spans="1:11">
      <c r="A7734" t="s">
        <v>23794</v>
      </c>
      <c r="B7734" t="s">
        <v>58</v>
      </c>
      <c r="C7734">
        <v>102893</v>
      </c>
      <c r="D7734" t="s">
        <v>14774</v>
      </c>
      <c r="E7734" t="s">
        <v>67</v>
      </c>
      <c r="F7734">
        <v>0</v>
      </c>
      <c r="G7734">
        <v>0</v>
      </c>
    </row>
    <row r="7735" spans="1:11">
      <c r="A7735" t="s">
        <v>23795</v>
      </c>
      <c r="B7735" t="s">
        <v>58</v>
      </c>
      <c r="C7735">
        <v>102892</v>
      </c>
      <c r="D7735" t="s">
        <v>14775</v>
      </c>
      <c r="E7735" t="s">
        <v>66</v>
      </c>
      <c r="F7735">
        <v>0</v>
      </c>
      <c r="G7735">
        <v>0</v>
      </c>
    </row>
    <row r="7736" spans="1:11">
      <c r="A7736" t="s">
        <v>23796</v>
      </c>
      <c r="B7736" t="s">
        <v>58</v>
      </c>
      <c r="C7736">
        <v>89251</v>
      </c>
      <c r="D7736" t="s">
        <v>787</v>
      </c>
      <c r="E7736" t="s">
        <v>67</v>
      </c>
      <c r="F7736">
        <v>322.42</v>
      </c>
      <c r="G7736">
        <v>325.47000000000003</v>
      </c>
      <c r="J7736">
        <v>0</v>
      </c>
      <c r="K7736">
        <v>0</v>
      </c>
    </row>
    <row r="7737" spans="1:11">
      <c r="A7737" t="s">
        <v>23797</v>
      </c>
      <c r="B7737" t="s">
        <v>58</v>
      </c>
      <c r="C7737">
        <v>89250</v>
      </c>
      <c r="D7737" t="s">
        <v>641</v>
      </c>
      <c r="E7737" t="s">
        <v>66</v>
      </c>
      <c r="F7737">
        <v>1092.72</v>
      </c>
      <c r="G7737">
        <v>1095.77</v>
      </c>
      <c r="J7737">
        <v>0</v>
      </c>
      <c r="K7737">
        <v>0</v>
      </c>
    </row>
    <row r="7738" spans="1:11">
      <c r="A7738" t="s">
        <v>23798</v>
      </c>
      <c r="B7738" t="s">
        <v>58</v>
      </c>
      <c r="C7738">
        <v>102959</v>
      </c>
      <c r="D7738" t="s">
        <v>14776</v>
      </c>
      <c r="E7738" t="s">
        <v>67</v>
      </c>
      <c r="F7738">
        <v>0</v>
      </c>
      <c r="G7738">
        <v>0</v>
      </c>
    </row>
    <row r="7739" spans="1:11">
      <c r="A7739" t="s">
        <v>23799</v>
      </c>
      <c r="B7739" t="s">
        <v>58</v>
      </c>
      <c r="C7739">
        <v>102958</v>
      </c>
      <c r="D7739" t="s">
        <v>14777</v>
      </c>
      <c r="E7739" t="s">
        <v>66</v>
      </c>
      <c r="F7739">
        <v>0</v>
      </c>
      <c r="G7739">
        <v>0</v>
      </c>
    </row>
    <row r="7740" spans="1:11">
      <c r="A7740" t="s">
        <v>23800</v>
      </c>
      <c r="B7740" t="s">
        <v>58</v>
      </c>
      <c r="C7740">
        <v>5681</v>
      </c>
      <c r="D7740" t="s">
        <v>733</v>
      </c>
      <c r="E7740" t="s">
        <v>67</v>
      </c>
      <c r="F7740">
        <v>71.709999999999994</v>
      </c>
      <c r="G7740">
        <v>75.8</v>
      </c>
      <c r="J7740">
        <v>0</v>
      </c>
      <c r="K7740">
        <v>0</v>
      </c>
    </row>
    <row r="7741" spans="1:11">
      <c r="A7741" t="s">
        <v>23801</v>
      </c>
      <c r="B7741" t="s">
        <v>58</v>
      </c>
      <c r="C7741">
        <v>5680</v>
      </c>
      <c r="D7741" t="s">
        <v>586</v>
      </c>
      <c r="E7741" t="s">
        <v>66</v>
      </c>
      <c r="F7741">
        <v>146.47999999999999</v>
      </c>
      <c r="G7741">
        <v>150.57</v>
      </c>
      <c r="J7741">
        <v>0</v>
      </c>
      <c r="K7741">
        <v>0</v>
      </c>
    </row>
    <row r="7742" spans="1:11">
      <c r="A7742" t="s">
        <v>23802</v>
      </c>
      <c r="B7742" t="s">
        <v>58</v>
      </c>
      <c r="C7742">
        <v>5877</v>
      </c>
      <c r="D7742" t="s">
        <v>747</v>
      </c>
      <c r="E7742" t="s">
        <v>67</v>
      </c>
      <c r="F7742">
        <v>74.2</v>
      </c>
      <c r="G7742">
        <v>78.290000000000006</v>
      </c>
      <c r="J7742">
        <v>0</v>
      </c>
      <c r="K7742">
        <v>0</v>
      </c>
    </row>
    <row r="7743" spans="1:11">
      <c r="A7743" t="s">
        <v>23803</v>
      </c>
      <c r="B7743" t="s">
        <v>58</v>
      </c>
      <c r="C7743">
        <v>5875</v>
      </c>
      <c r="D7743" t="s">
        <v>601</v>
      </c>
      <c r="E7743" t="s">
        <v>66</v>
      </c>
      <c r="F7743">
        <v>147.37</v>
      </c>
      <c r="G7743">
        <v>151.46</v>
      </c>
      <c r="J7743">
        <v>0</v>
      </c>
      <c r="K7743">
        <v>0</v>
      </c>
    </row>
    <row r="7744" spans="1:11">
      <c r="A7744" t="s">
        <v>23804</v>
      </c>
      <c r="B7744" t="s">
        <v>58</v>
      </c>
      <c r="C7744">
        <v>5679</v>
      </c>
      <c r="D7744" t="s">
        <v>732</v>
      </c>
      <c r="E7744" t="s">
        <v>67</v>
      </c>
      <c r="F7744">
        <v>75.36</v>
      </c>
      <c r="G7744">
        <v>79.45</v>
      </c>
      <c r="J7744">
        <v>0</v>
      </c>
      <c r="K7744">
        <v>0</v>
      </c>
    </row>
    <row r="7745" spans="1:11">
      <c r="A7745" t="s">
        <v>23805</v>
      </c>
      <c r="B7745" t="s">
        <v>58</v>
      </c>
      <c r="C7745">
        <v>5678</v>
      </c>
      <c r="D7745" t="s">
        <v>585</v>
      </c>
      <c r="E7745" t="s">
        <v>66</v>
      </c>
      <c r="F7745">
        <v>158.93</v>
      </c>
      <c r="G7745">
        <v>163.02000000000001</v>
      </c>
      <c r="J7745">
        <v>0</v>
      </c>
      <c r="K7745">
        <v>0</v>
      </c>
    </row>
    <row r="7746" spans="1:11">
      <c r="A7746" t="s">
        <v>23806</v>
      </c>
      <c r="B7746" t="s">
        <v>58</v>
      </c>
      <c r="C7746">
        <v>6880</v>
      </c>
      <c r="D7746" t="s">
        <v>763</v>
      </c>
      <c r="E7746" t="s">
        <v>67</v>
      </c>
      <c r="F7746">
        <v>97.59</v>
      </c>
      <c r="G7746">
        <v>100.7</v>
      </c>
      <c r="J7746">
        <v>0</v>
      </c>
      <c r="K7746">
        <v>0</v>
      </c>
    </row>
    <row r="7747" spans="1:11">
      <c r="A7747" t="s">
        <v>23807</v>
      </c>
      <c r="B7747" t="s">
        <v>58</v>
      </c>
      <c r="C7747">
        <v>6879</v>
      </c>
      <c r="D7747" t="s">
        <v>615</v>
      </c>
      <c r="E7747" t="s">
        <v>66</v>
      </c>
      <c r="F7747">
        <v>224.57</v>
      </c>
      <c r="G7747">
        <v>227.68</v>
      </c>
      <c r="J7747">
        <v>0</v>
      </c>
      <c r="K7747">
        <v>0</v>
      </c>
    </row>
    <row r="7748" spans="1:11">
      <c r="A7748" t="s">
        <v>23808</v>
      </c>
      <c r="B7748" t="s">
        <v>58</v>
      </c>
      <c r="C7748">
        <v>96464</v>
      </c>
      <c r="D7748" t="s">
        <v>863</v>
      </c>
      <c r="E7748" t="s">
        <v>67</v>
      </c>
      <c r="F7748">
        <v>101.49</v>
      </c>
      <c r="G7748">
        <v>104.6</v>
      </c>
      <c r="J7748">
        <v>0</v>
      </c>
      <c r="K7748">
        <v>0</v>
      </c>
    </row>
    <row r="7749" spans="1:11">
      <c r="A7749" t="s">
        <v>23809</v>
      </c>
      <c r="B7749" t="s">
        <v>58</v>
      </c>
      <c r="C7749">
        <v>96463</v>
      </c>
      <c r="D7749" t="s">
        <v>716</v>
      </c>
      <c r="E7749" t="s">
        <v>66</v>
      </c>
      <c r="F7749">
        <v>231.73</v>
      </c>
      <c r="G7749">
        <v>234.84</v>
      </c>
      <c r="J7749">
        <v>0</v>
      </c>
      <c r="K7749">
        <v>0</v>
      </c>
    </row>
    <row r="7750" spans="1:11">
      <c r="A7750" t="s">
        <v>23810</v>
      </c>
      <c r="B7750" t="s">
        <v>58</v>
      </c>
      <c r="C7750">
        <v>7050</v>
      </c>
      <c r="D7750" t="s">
        <v>766</v>
      </c>
      <c r="E7750" t="s">
        <v>67</v>
      </c>
      <c r="F7750">
        <v>90.48</v>
      </c>
      <c r="G7750">
        <v>93.59</v>
      </c>
      <c r="J7750">
        <v>0</v>
      </c>
      <c r="K7750">
        <v>0</v>
      </c>
    </row>
    <row r="7751" spans="1:11">
      <c r="A7751" t="s">
        <v>23811</v>
      </c>
      <c r="B7751" t="s">
        <v>58</v>
      </c>
      <c r="C7751">
        <v>7049</v>
      </c>
      <c r="D7751" t="s">
        <v>618</v>
      </c>
      <c r="E7751" t="s">
        <v>66</v>
      </c>
      <c r="F7751">
        <v>235.16</v>
      </c>
      <c r="G7751">
        <v>238.27</v>
      </c>
      <c r="J7751">
        <v>0</v>
      </c>
      <c r="K7751">
        <v>0</v>
      </c>
    </row>
    <row r="7752" spans="1:11">
      <c r="A7752" t="s">
        <v>23812</v>
      </c>
      <c r="B7752" t="s">
        <v>58</v>
      </c>
      <c r="C7752">
        <v>95632</v>
      </c>
      <c r="D7752" t="s">
        <v>850</v>
      </c>
      <c r="E7752" t="s">
        <v>67</v>
      </c>
      <c r="F7752">
        <v>94.86</v>
      </c>
      <c r="G7752">
        <v>97.97</v>
      </c>
      <c r="J7752">
        <v>0</v>
      </c>
      <c r="K7752">
        <v>0</v>
      </c>
    </row>
    <row r="7753" spans="1:11">
      <c r="A7753" t="s">
        <v>23813</v>
      </c>
      <c r="B7753" t="s">
        <v>58</v>
      </c>
      <c r="C7753">
        <v>95631</v>
      </c>
      <c r="D7753" t="s">
        <v>704</v>
      </c>
      <c r="E7753" t="s">
        <v>66</v>
      </c>
      <c r="F7753">
        <v>243.94</v>
      </c>
      <c r="G7753">
        <v>247.05</v>
      </c>
      <c r="J7753">
        <v>0</v>
      </c>
      <c r="K7753">
        <v>0</v>
      </c>
    </row>
    <row r="7754" spans="1:11">
      <c r="A7754" t="s">
        <v>23814</v>
      </c>
      <c r="B7754" t="s">
        <v>58</v>
      </c>
      <c r="C7754">
        <v>5685</v>
      </c>
      <c r="D7754" t="s">
        <v>734</v>
      </c>
      <c r="E7754" t="s">
        <v>67</v>
      </c>
      <c r="F7754">
        <v>74.7</v>
      </c>
      <c r="G7754">
        <v>77.81</v>
      </c>
      <c r="J7754">
        <v>0</v>
      </c>
      <c r="K7754">
        <v>0</v>
      </c>
    </row>
    <row r="7755" spans="1:11">
      <c r="A7755" t="s">
        <v>23815</v>
      </c>
      <c r="B7755" t="s">
        <v>58</v>
      </c>
      <c r="C7755">
        <v>5684</v>
      </c>
      <c r="D7755" t="s">
        <v>587</v>
      </c>
      <c r="E7755" t="s">
        <v>66</v>
      </c>
      <c r="F7755">
        <v>171.82</v>
      </c>
      <c r="G7755">
        <v>174.93</v>
      </c>
      <c r="J7755">
        <v>0</v>
      </c>
      <c r="K7755">
        <v>0</v>
      </c>
    </row>
    <row r="7756" spans="1:11">
      <c r="A7756" t="s">
        <v>23816</v>
      </c>
      <c r="B7756" t="s">
        <v>58</v>
      </c>
      <c r="C7756">
        <v>93244</v>
      </c>
      <c r="D7756" t="s">
        <v>830</v>
      </c>
      <c r="E7756" t="s">
        <v>67</v>
      </c>
      <c r="F7756">
        <v>76.38</v>
      </c>
      <c r="G7756">
        <v>79.489999999999995</v>
      </c>
      <c r="J7756">
        <v>0</v>
      </c>
      <c r="K7756">
        <v>0</v>
      </c>
    </row>
    <row r="7757" spans="1:11">
      <c r="A7757" t="s">
        <v>23817</v>
      </c>
      <c r="B7757" t="s">
        <v>58</v>
      </c>
      <c r="C7757">
        <v>73436</v>
      </c>
      <c r="D7757" t="s">
        <v>621</v>
      </c>
      <c r="E7757" t="s">
        <v>66</v>
      </c>
      <c r="F7757">
        <v>175.1</v>
      </c>
      <c r="G7757">
        <v>178.21</v>
      </c>
      <c r="J7757">
        <v>0</v>
      </c>
      <c r="K7757">
        <v>0</v>
      </c>
    </row>
    <row r="7758" spans="1:11">
      <c r="A7758" t="s">
        <v>23818</v>
      </c>
      <c r="B7758" t="s">
        <v>58</v>
      </c>
      <c r="C7758">
        <v>5881</v>
      </c>
      <c r="D7758" t="s">
        <v>748</v>
      </c>
      <c r="E7758" t="s">
        <v>67</v>
      </c>
      <c r="F7758">
        <v>89.6</v>
      </c>
      <c r="G7758">
        <v>92.71</v>
      </c>
      <c r="J7758">
        <v>0</v>
      </c>
      <c r="K7758">
        <v>0</v>
      </c>
    </row>
    <row r="7759" spans="1:11">
      <c r="A7759" t="s">
        <v>23819</v>
      </c>
      <c r="B7759" t="s">
        <v>58</v>
      </c>
      <c r="C7759">
        <v>5879</v>
      </c>
      <c r="D7759" t="s">
        <v>602</v>
      </c>
      <c r="E7759" t="s">
        <v>66</v>
      </c>
      <c r="F7759">
        <v>156.35</v>
      </c>
      <c r="G7759">
        <v>159.46</v>
      </c>
      <c r="J7759">
        <v>0</v>
      </c>
      <c r="K7759">
        <v>0</v>
      </c>
    </row>
    <row r="7760" spans="1:11">
      <c r="A7760" t="s">
        <v>23820</v>
      </c>
      <c r="B7760" t="s">
        <v>58</v>
      </c>
      <c r="C7760">
        <v>5865</v>
      </c>
      <c r="D7760" t="s">
        <v>745</v>
      </c>
      <c r="E7760" t="s">
        <v>67</v>
      </c>
      <c r="F7760">
        <v>12.26</v>
      </c>
      <c r="G7760">
        <v>12.26</v>
      </c>
      <c r="J7760">
        <v>0</v>
      </c>
      <c r="K7760">
        <v>0</v>
      </c>
    </row>
    <row r="7761" spans="1:11">
      <c r="A7761" t="s">
        <v>23821</v>
      </c>
      <c r="B7761" t="s">
        <v>58</v>
      </c>
      <c r="C7761">
        <v>5863</v>
      </c>
      <c r="D7761" t="s">
        <v>599</v>
      </c>
      <c r="E7761" t="s">
        <v>66</v>
      </c>
      <c r="F7761">
        <v>24.36</v>
      </c>
      <c r="G7761">
        <v>24.36</v>
      </c>
      <c r="J7761">
        <v>0</v>
      </c>
      <c r="K7761">
        <v>0</v>
      </c>
    </row>
    <row r="7762" spans="1:11">
      <c r="A7762" t="s">
        <v>23822</v>
      </c>
      <c r="B7762" t="s">
        <v>58</v>
      </c>
      <c r="C7762">
        <v>5869</v>
      </c>
      <c r="D7762" t="s">
        <v>746</v>
      </c>
      <c r="E7762" t="s">
        <v>67</v>
      </c>
      <c r="F7762">
        <v>83.97</v>
      </c>
      <c r="G7762">
        <v>87.08</v>
      </c>
      <c r="J7762">
        <v>0</v>
      </c>
      <c r="K7762">
        <v>0</v>
      </c>
    </row>
    <row r="7763" spans="1:11">
      <c r="A7763" t="s">
        <v>23823</v>
      </c>
      <c r="B7763" t="s">
        <v>58</v>
      </c>
      <c r="C7763">
        <v>5867</v>
      </c>
      <c r="D7763" t="s">
        <v>600</v>
      </c>
      <c r="E7763" t="s">
        <v>66</v>
      </c>
      <c r="F7763">
        <v>174</v>
      </c>
      <c r="G7763">
        <v>177.11</v>
      </c>
      <c r="J7763">
        <v>0</v>
      </c>
      <c r="K7763">
        <v>0</v>
      </c>
    </row>
    <row r="7764" spans="1:11">
      <c r="A7764" t="s">
        <v>23824</v>
      </c>
      <c r="B7764" t="s">
        <v>58</v>
      </c>
      <c r="C7764">
        <v>95271</v>
      </c>
      <c r="D7764" t="s">
        <v>846</v>
      </c>
      <c r="E7764" t="s">
        <v>67</v>
      </c>
      <c r="F7764">
        <v>0.74</v>
      </c>
      <c r="G7764">
        <v>0.74</v>
      </c>
      <c r="J7764">
        <v>0</v>
      </c>
      <c r="K7764">
        <v>0</v>
      </c>
    </row>
    <row r="7765" spans="1:11">
      <c r="A7765" t="s">
        <v>23825</v>
      </c>
      <c r="B7765" t="s">
        <v>58</v>
      </c>
      <c r="C7765">
        <v>95270</v>
      </c>
      <c r="D7765" t="s">
        <v>700</v>
      </c>
      <c r="E7765" t="s">
        <v>66</v>
      </c>
      <c r="F7765">
        <v>10.07</v>
      </c>
      <c r="G7765">
        <v>10.07</v>
      </c>
      <c r="J7765">
        <v>0</v>
      </c>
      <c r="K7765">
        <v>0</v>
      </c>
    </row>
    <row r="7766" spans="1:11">
      <c r="A7766" t="s">
        <v>23826</v>
      </c>
      <c r="B7766" t="s">
        <v>58</v>
      </c>
      <c r="C7766">
        <v>91693</v>
      </c>
      <c r="D7766" t="s">
        <v>817</v>
      </c>
      <c r="E7766" t="s">
        <v>67</v>
      </c>
      <c r="F7766">
        <v>35.67</v>
      </c>
      <c r="G7766">
        <v>38.96</v>
      </c>
      <c r="J7766">
        <v>0</v>
      </c>
      <c r="K7766">
        <v>0</v>
      </c>
    </row>
    <row r="7767" spans="1:11">
      <c r="A7767" t="s">
        <v>23827</v>
      </c>
      <c r="B7767" t="s">
        <v>58</v>
      </c>
      <c r="C7767">
        <v>91692</v>
      </c>
      <c r="D7767" t="s">
        <v>671</v>
      </c>
      <c r="E7767" t="s">
        <v>66</v>
      </c>
      <c r="F7767">
        <v>36.799999999999997</v>
      </c>
      <c r="G7767">
        <v>40.090000000000003</v>
      </c>
      <c r="J7767">
        <v>0</v>
      </c>
      <c r="K7767">
        <v>0</v>
      </c>
    </row>
    <row r="7768" spans="1:11">
      <c r="A7768" t="s">
        <v>23828</v>
      </c>
      <c r="B7768" t="s">
        <v>58</v>
      </c>
      <c r="C7768">
        <v>102929</v>
      </c>
      <c r="D7768" t="s">
        <v>7299</v>
      </c>
      <c r="E7768" t="s">
        <v>67</v>
      </c>
      <c r="F7768">
        <v>0</v>
      </c>
      <c r="G7768">
        <v>0</v>
      </c>
    </row>
    <row r="7769" spans="1:11">
      <c r="A7769" t="s">
        <v>23829</v>
      </c>
      <c r="B7769" t="s">
        <v>58</v>
      </c>
      <c r="C7769">
        <v>102928</v>
      </c>
      <c r="D7769" t="s">
        <v>7300</v>
      </c>
      <c r="E7769" t="s">
        <v>66</v>
      </c>
      <c r="F7769">
        <v>0</v>
      </c>
      <c r="G7769">
        <v>0</v>
      </c>
    </row>
    <row r="7770" spans="1:11">
      <c r="A7770" t="s">
        <v>23830</v>
      </c>
      <c r="B7770" t="s">
        <v>58</v>
      </c>
      <c r="C7770">
        <v>95140</v>
      </c>
      <c r="D7770" t="s">
        <v>842</v>
      </c>
      <c r="E7770" t="s">
        <v>67</v>
      </c>
      <c r="F7770">
        <v>0.04</v>
      </c>
      <c r="G7770">
        <v>0.04</v>
      </c>
      <c r="J7770">
        <v>0</v>
      </c>
      <c r="K7770">
        <v>0</v>
      </c>
    </row>
    <row r="7771" spans="1:11">
      <c r="A7771" t="s">
        <v>23831</v>
      </c>
      <c r="B7771" t="s">
        <v>58</v>
      </c>
      <c r="C7771">
        <v>95139</v>
      </c>
      <c r="D7771" t="s">
        <v>696</v>
      </c>
      <c r="E7771" t="s">
        <v>66</v>
      </c>
      <c r="F7771">
        <v>0.06</v>
      </c>
      <c r="G7771">
        <v>0.06</v>
      </c>
      <c r="J7771">
        <v>0</v>
      </c>
      <c r="K7771">
        <v>0</v>
      </c>
    </row>
    <row r="7772" spans="1:11">
      <c r="A7772" t="s">
        <v>23832</v>
      </c>
      <c r="B7772" t="s">
        <v>58</v>
      </c>
      <c r="C7772">
        <v>89027</v>
      </c>
      <c r="D7772" t="s">
        <v>780</v>
      </c>
      <c r="E7772" t="s">
        <v>67</v>
      </c>
      <c r="F7772">
        <v>5.14</v>
      </c>
      <c r="G7772">
        <v>5.14</v>
      </c>
      <c r="J7772">
        <v>0</v>
      </c>
      <c r="K7772">
        <v>0</v>
      </c>
    </row>
    <row r="7773" spans="1:11">
      <c r="A7773" t="s">
        <v>23833</v>
      </c>
      <c r="B7773" t="s">
        <v>58</v>
      </c>
      <c r="C7773">
        <v>89028</v>
      </c>
      <c r="D7773" t="s">
        <v>635</v>
      </c>
      <c r="E7773" t="s">
        <v>66</v>
      </c>
      <c r="F7773">
        <v>180.51</v>
      </c>
      <c r="G7773">
        <v>180.51</v>
      </c>
      <c r="J7773">
        <v>0</v>
      </c>
      <c r="K7773">
        <v>0</v>
      </c>
    </row>
    <row r="7774" spans="1:11">
      <c r="A7774" t="s">
        <v>23834</v>
      </c>
      <c r="B7774" t="s">
        <v>58</v>
      </c>
      <c r="C7774">
        <v>7031</v>
      </c>
      <c r="D7774" t="s">
        <v>764</v>
      </c>
      <c r="E7774" t="s">
        <v>67</v>
      </c>
      <c r="F7774">
        <v>6.33</v>
      </c>
      <c r="G7774">
        <v>6.33</v>
      </c>
      <c r="J7774">
        <v>0</v>
      </c>
      <c r="K7774">
        <v>0</v>
      </c>
    </row>
    <row r="7775" spans="1:11">
      <c r="A7775" t="s">
        <v>23835</v>
      </c>
      <c r="B7775" t="s">
        <v>58</v>
      </c>
      <c r="C7775">
        <v>7030</v>
      </c>
      <c r="D7775" t="s">
        <v>616</v>
      </c>
      <c r="E7775" t="s">
        <v>66</v>
      </c>
      <c r="F7775">
        <v>268.08999999999997</v>
      </c>
      <c r="G7775">
        <v>268.08999999999997</v>
      </c>
      <c r="J7775">
        <v>0</v>
      </c>
      <c r="K7775">
        <v>0</v>
      </c>
    </row>
    <row r="7776" spans="1:11">
      <c r="A7776" t="s">
        <v>23836</v>
      </c>
      <c r="B7776" t="s">
        <v>58</v>
      </c>
      <c r="C7776">
        <v>102947</v>
      </c>
      <c r="D7776" t="s">
        <v>7301</v>
      </c>
      <c r="E7776" t="s">
        <v>67</v>
      </c>
      <c r="F7776">
        <v>0</v>
      </c>
      <c r="G7776">
        <v>0</v>
      </c>
    </row>
    <row r="7777" spans="1:11">
      <c r="A7777" t="s">
        <v>23837</v>
      </c>
      <c r="B7777" t="s">
        <v>58</v>
      </c>
      <c r="C7777">
        <v>102946</v>
      </c>
      <c r="D7777" t="s">
        <v>7302</v>
      </c>
      <c r="E7777" t="s">
        <v>66</v>
      </c>
      <c r="F7777">
        <v>0</v>
      </c>
      <c r="G7777">
        <v>0</v>
      </c>
    </row>
    <row r="7778" spans="1:11">
      <c r="A7778" t="s">
        <v>23838</v>
      </c>
      <c r="B7778" t="s">
        <v>58</v>
      </c>
      <c r="C7778">
        <v>104092</v>
      </c>
      <c r="D7778" t="s">
        <v>874</v>
      </c>
      <c r="E7778" t="s">
        <v>67</v>
      </c>
      <c r="F7778">
        <v>7.0000000000000007E-2</v>
      </c>
      <c r="G7778">
        <v>7.0000000000000007E-2</v>
      </c>
      <c r="J7778">
        <v>0</v>
      </c>
      <c r="K7778">
        <v>0</v>
      </c>
    </row>
    <row r="7779" spans="1:11">
      <c r="A7779" t="s">
        <v>23839</v>
      </c>
      <c r="B7779" t="s">
        <v>58</v>
      </c>
      <c r="C7779">
        <v>104091</v>
      </c>
      <c r="D7779" t="s">
        <v>728</v>
      </c>
      <c r="E7779" t="s">
        <v>66</v>
      </c>
      <c r="F7779">
        <v>0.68</v>
      </c>
      <c r="G7779">
        <v>0.68</v>
      </c>
      <c r="J7779">
        <v>0</v>
      </c>
      <c r="K7779">
        <v>0</v>
      </c>
    </row>
    <row r="7780" spans="1:11">
      <c r="A7780" t="s">
        <v>23840</v>
      </c>
      <c r="B7780" t="s">
        <v>58</v>
      </c>
      <c r="C7780">
        <v>104098</v>
      </c>
      <c r="D7780" t="s">
        <v>875</v>
      </c>
      <c r="E7780" t="s">
        <v>67</v>
      </c>
      <c r="F7780">
        <v>0.11</v>
      </c>
      <c r="G7780">
        <v>0.11</v>
      </c>
      <c r="J7780">
        <v>0</v>
      </c>
      <c r="K7780">
        <v>0</v>
      </c>
    </row>
    <row r="7781" spans="1:11">
      <c r="A7781" t="s">
        <v>23841</v>
      </c>
      <c r="B7781" t="s">
        <v>58</v>
      </c>
      <c r="C7781">
        <v>104097</v>
      </c>
      <c r="D7781" t="s">
        <v>729</v>
      </c>
      <c r="E7781" t="s">
        <v>66</v>
      </c>
      <c r="F7781">
        <v>0.96</v>
      </c>
      <c r="G7781">
        <v>0.96</v>
      </c>
      <c r="J7781">
        <v>0</v>
      </c>
      <c r="K7781">
        <v>0</v>
      </c>
    </row>
    <row r="7782" spans="1:11">
      <c r="A7782" t="s">
        <v>23842</v>
      </c>
      <c r="B7782" t="s">
        <v>58</v>
      </c>
      <c r="C7782">
        <v>102905</v>
      </c>
      <c r="D7782" t="s">
        <v>14778</v>
      </c>
      <c r="E7782" t="s">
        <v>67</v>
      </c>
      <c r="F7782">
        <v>0</v>
      </c>
      <c r="G7782">
        <v>0</v>
      </c>
    </row>
    <row r="7783" spans="1:11">
      <c r="A7783" t="s">
        <v>23843</v>
      </c>
      <c r="B7783" t="s">
        <v>58</v>
      </c>
      <c r="C7783">
        <v>102904</v>
      </c>
      <c r="D7783" t="s">
        <v>14779</v>
      </c>
      <c r="E7783" t="s">
        <v>66</v>
      </c>
      <c r="F7783">
        <v>0</v>
      </c>
      <c r="G7783">
        <v>0</v>
      </c>
    </row>
    <row r="7784" spans="1:11">
      <c r="A7784" t="s">
        <v>23844</v>
      </c>
      <c r="B7784" t="s">
        <v>58</v>
      </c>
      <c r="C7784">
        <v>89031</v>
      </c>
      <c r="D7784" t="s">
        <v>781</v>
      </c>
      <c r="E7784" t="s">
        <v>67</v>
      </c>
      <c r="F7784">
        <v>83.6</v>
      </c>
      <c r="G7784">
        <v>86.89</v>
      </c>
      <c r="J7784">
        <v>0</v>
      </c>
      <c r="K7784">
        <v>0</v>
      </c>
    </row>
    <row r="7785" spans="1:11">
      <c r="A7785" t="s">
        <v>23845</v>
      </c>
      <c r="B7785" t="s">
        <v>58</v>
      </c>
      <c r="C7785">
        <v>89032</v>
      </c>
      <c r="D7785" t="s">
        <v>636</v>
      </c>
      <c r="E7785" t="s">
        <v>66</v>
      </c>
      <c r="F7785">
        <v>205.57</v>
      </c>
      <c r="G7785">
        <v>208.86</v>
      </c>
      <c r="J7785">
        <v>0</v>
      </c>
      <c r="K7785">
        <v>0</v>
      </c>
    </row>
    <row r="7786" spans="1:11">
      <c r="A7786" t="s">
        <v>23846</v>
      </c>
      <c r="B7786" t="s">
        <v>58</v>
      </c>
      <c r="C7786">
        <v>88844</v>
      </c>
      <c r="D7786" t="s">
        <v>777</v>
      </c>
      <c r="E7786" t="s">
        <v>67</v>
      </c>
      <c r="F7786">
        <v>85.85</v>
      </c>
      <c r="G7786">
        <v>89.14</v>
      </c>
      <c r="J7786">
        <v>0</v>
      </c>
      <c r="K7786">
        <v>0</v>
      </c>
    </row>
    <row r="7787" spans="1:11">
      <c r="A7787" t="s">
        <v>23847</v>
      </c>
      <c r="B7787" t="s">
        <v>58</v>
      </c>
      <c r="C7787">
        <v>88843</v>
      </c>
      <c r="D7787" t="s">
        <v>632</v>
      </c>
      <c r="E7787" t="s">
        <v>66</v>
      </c>
      <c r="F7787">
        <v>226.24</v>
      </c>
      <c r="G7787">
        <v>229.53</v>
      </c>
      <c r="J7787">
        <v>0</v>
      </c>
      <c r="K7787">
        <v>0</v>
      </c>
    </row>
    <row r="7788" spans="1:11">
      <c r="A7788" t="s">
        <v>23848</v>
      </c>
      <c r="B7788" t="s">
        <v>58</v>
      </c>
      <c r="C7788">
        <v>5853</v>
      </c>
      <c r="D7788" t="s">
        <v>743</v>
      </c>
      <c r="E7788" t="s">
        <v>67</v>
      </c>
      <c r="F7788">
        <v>97.86</v>
      </c>
      <c r="G7788">
        <v>101.15</v>
      </c>
      <c r="J7788">
        <v>0</v>
      </c>
      <c r="K7788">
        <v>0</v>
      </c>
    </row>
    <row r="7789" spans="1:11">
      <c r="A7789" t="s">
        <v>23849</v>
      </c>
      <c r="B7789" t="s">
        <v>58</v>
      </c>
      <c r="C7789">
        <v>5851</v>
      </c>
      <c r="D7789" t="s">
        <v>597</v>
      </c>
      <c r="E7789" t="s">
        <v>66</v>
      </c>
      <c r="F7789">
        <v>268.73</v>
      </c>
      <c r="G7789">
        <v>272.02</v>
      </c>
      <c r="J7789">
        <v>0</v>
      </c>
      <c r="K7789">
        <v>0</v>
      </c>
    </row>
    <row r="7790" spans="1:11">
      <c r="A7790" t="s">
        <v>23850</v>
      </c>
      <c r="B7790" t="s">
        <v>58</v>
      </c>
      <c r="C7790">
        <v>5849</v>
      </c>
      <c r="D7790" t="s">
        <v>742</v>
      </c>
      <c r="E7790" t="s">
        <v>67</v>
      </c>
      <c r="F7790">
        <v>97.48</v>
      </c>
      <c r="G7790">
        <v>100.77</v>
      </c>
      <c r="J7790">
        <v>0</v>
      </c>
      <c r="K7790">
        <v>0</v>
      </c>
    </row>
    <row r="7791" spans="1:11">
      <c r="A7791" t="s">
        <v>23851</v>
      </c>
      <c r="B7791" t="s">
        <v>58</v>
      </c>
      <c r="C7791">
        <v>5847</v>
      </c>
      <c r="D7791" t="s">
        <v>596</v>
      </c>
      <c r="E7791" t="s">
        <v>66</v>
      </c>
      <c r="F7791">
        <v>280.36</v>
      </c>
      <c r="G7791">
        <v>283.64999999999998</v>
      </c>
      <c r="J7791">
        <v>0</v>
      </c>
      <c r="K7791">
        <v>0</v>
      </c>
    </row>
    <row r="7792" spans="1:11">
      <c r="A7792" t="s">
        <v>23852</v>
      </c>
      <c r="B7792" t="s">
        <v>58</v>
      </c>
      <c r="C7792">
        <v>5857</v>
      </c>
      <c r="D7792" t="s">
        <v>744</v>
      </c>
      <c r="E7792" t="s">
        <v>67</v>
      </c>
      <c r="F7792">
        <v>239.67</v>
      </c>
      <c r="G7792">
        <v>242.96</v>
      </c>
      <c r="J7792">
        <v>0</v>
      </c>
      <c r="K7792">
        <v>0</v>
      </c>
    </row>
    <row r="7793" spans="1:11">
      <c r="A7793" t="s">
        <v>23853</v>
      </c>
      <c r="B7793" t="s">
        <v>58</v>
      </c>
      <c r="C7793">
        <v>5855</v>
      </c>
      <c r="D7793" t="s">
        <v>598</v>
      </c>
      <c r="E7793" t="s">
        <v>66</v>
      </c>
      <c r="F7793">
        <v>709.35</v>
      </c>
      <c r="G7793">
        <v>712.64</v>
      </c>
      <c r="J7793">
        <v>0</v>
      </c>
      <c r="K7793">
        <v>0</v>
      </c>
    </row>
    <row r="7794" spans="1:11">
      <c r="A7794" t="s">
        <v>23854</v>
      </c>
      <c r="B7794" t="s">
        <v>58</v>
      </c>
      <c r="C7794">
        <v>96021</v>
      </c>
      <c r="D7794" t="s">
        <v>856</v>
      </c>
      <c r="E7794" t="s">
        <v>67</v>
      </c>
      <c r="F7794">
        <v>64.36</v>
      </c>
      <c r="G7794">
        <v>67.650000000000006</v>
      </c>
      <c r="J7794">
        <v>0</v>
      </c>
      <c r="K7794">
        <v>0</v>
      </c>
    </row>
    <row r="7795" spans="1:11">
      <c r="A7795" t="s">
        <v>23855</v>
      </c>
      <c r="B7795" t="s">
        <v>58</v>
      </c>
      <c r="C7795">
        <v>96020</v>
      </c>
      <c r="D7795" t="s">
        <v>710</v>
      </c>
      <c r="E7795" t="s">
        <v>66</v>
      </c>
      <c r="F7795">
        <v>185.68</v>
      </c>
      <c r="G7795">
        <v>188.97</v>
      </c>
      <c r="J7795">
        <v>0</v>
      </c>
      <c r="K7795">
        <v>0</v>
      </c>
    </row>
    <row r="7796" spans="1:11">
      <c r="A7796" t="s">
        <v>23856</v>
      </c>
      <c r="B7796" t="s">
        <v>58</v>
      </c>
      <c r="C7796">
        <v>96014</v>
      </c>
      <c r="D7796" t="s">
        <v>855</v>
      </c>
      <c r="E7796" t="s">
        <v>67</v>
      </c>
      <c r="F7796">
        <v>64.63</v>
      </c>
      <c r="G7796">
        <v>67.92</v>
      </c>
      <c r="J7796">
        <v>0</v>
      </c>
      <c r="K7796">
        <v>0</v>
      </c>
    </row>
    <row r="7797" spans="1:11">
      <c r="A7797" t="s">
        <v>23857</v>
      </c>
      <c r="B7797" t="s">
        <v>58</v>
      </c>
      <c r="C7797">
        <v>96013</v>
      </c>
      <c r="D7797" t="s">
        <v>709</v>
      </c>
      <c r="E7797" t="s">
        <v>66</v>
      </c>
      <c r="F7797">
        <v>186.18</v>
      </c>
      <c r="G7797">
        <v>189.47</v>
      </c>
      <c r="J7797">
        <v>0</v>
      </c>
      <c r="K7797">
        <v>0</v>
      </c>
    </row>
    <row r="7798" spans="1:11">
      <c r="A7798" t="s">
        <v>23858</v>
      </c>
      <c r="B7798" t="s">
        <v>58</v>
      </c>
      <c r="C7798">
        <v>96029</v>
      </c>
      <c r="D7798" t="s">
        <v>857</v>
      </c>
      <c r="E7798" t="s">
        <v>67</v>
      </c>
      <c r="F7798">
        <v>57.82</v>
      </c>
      <c r="G7798">
        <v>61.11</v>
      </c>
      <c r="J7798">
        <v>0</v>
      </c>
      <c r="K7798">
        <v>0</v>
      </c>
    </row>
    <row r="7799" spans="1:11">
      <c r="A7799" t="s">
        <v>23859</v>
      </c>
      <c r="B7799" t="s">
        <v>58</v>
      </c>
      <c r="C7799">
        <v>96028</v>
      </c>
      <c r="D7799" t="s">
        <v>711</v>
      </c>
      <c r="E7799" t="s">
        <v>66</v>
      </c>
      <c r="F7799">
        <v>144.25</v>
      </c>
      <c r="G7799">
        <v>147.54</v>
      </c>
      <c r="J7799">
        <v>0</v>
      </c>
      <c r="K7799">
        <v>0</v>
      </c>
    </row>
    <row r="7800" spans="1:11">
      <c r="A7800" t="s">
        <v>23860</v>
      </c>
      <c r="B7800" t="s">
        <v>58</v>
      </c>
      <c r="C7800">
        <v>96155</v>
      </c>
      <c r="D7800" t="s">
        <v>859</v>
      </c>
      <c r="E7800" t="s">
        <v>67</v>
      </c>
      <c r="F7800">
        <v>58.09</v>
      </c>
      <c r="G7800">
        <v>61.38</v>
      </c>
      <c r="J7800">
        <v>0</v>
      </c>
      <c r="K7800">
        <v>0</v>
      </c>
    </row>
    <row r="7801" spans="1:11">
      <c r="A7801" t="s">
        <v>23861</v>
      </c>
      <c r="B7801" t="s">
        <v>58</v>
      </c>
      <c r="C7801">
        <v>96157</v>
      </c>
      <c r="D7801" t="s">
        <v>713</v>
      </c>
      <c r="E7801" t="s">
        <v>66</v>
      </c>
      <c r="F7801">
        <v>144.75</v>
      </c>
      <c r="G7801">
        <v>148.04</v>
      </c>
      <c r="J7801">
        <v>0</v>
      </c>
      <c r="K7801">
        <v>0</v>
      </c>
    </row>
    <row r="7802" spans="1:11">
      <c r="A7802" t="s">
        <v>23862</v>
      </c>
      <c r="B7802" t="s">
        <v>58</v>
      </c>
      <c r="C7802">
        <v>5845</v>
      </c>
      <c r="D7802" t="s">
        <v>741</v>
      </c>
      <c r="E7802" t="s">
        <v>67</v>
      </c>
      <c r="F7802">
        <v>60.02</v>
      </c>
      <c r="G7802">
        <v>63.31</v>
      </c>
      <c r="J7802">
        <v>0</v>
      </c>
      <c r="K7802">
        <v>0</v>
      </c>
    </row>
    <row r="7803" spans="1:11">
      <c r="A7803" t="s">
        <v>23863</v>
      </c>
      <c r="B7803" t="s">
        <v>58</v>
      </c>
      <c r="C7803">
        <v>5843</v>
      </c>
      <c r="D7803" t="s">
        <v>595</v>
      </c>
      <c r="E7803" t="s">
        <v>66</v>
      </c>
      <c r="F7803">
        <v>177.57</v>
      </c>
      <c r="G7803">
        <v>180.86</v>
      </c>
      <c r="J7803">
        <v>0</v>
      </c>
      <c r="K7803">
        <v>0</v>
      </c>
    </row>
    <row r="7804" spans="1:11">
      <c r="A7804" t="s">
        <v>23864</v>
      </c>
      <c r="B7804" t="s">
        <v>58</v>
      </c>
      <c r="C7804">
        <v>89036</v>
      </c>
      <c r="D7804" t="s">
        <v>782</v>
      </c>
      <c r="E7804" t="s">
        <v>67</v>
      </c>
      <c r="F7804">
        <v>53.45</v>
      </c>
      <c r="G7804">
        <v>56.74</v>
      </c>
      <c r="J7804">
        <v>0</v>
      </c>
      <c r="K7804">
        <v>0</v>
      </c>
    </row>
    <row r="7805" spans="1:11">
      <c r="A7805" t="s">
        <v>23865</v>
      </c>
      <c r="B7805" t="s">
        <v>58</v>
      </c>
      <c r="C7805">
        <v>89035</v>
      </c>
      <c r="D7805" t="s">
        <v>637</v>
      </c>
      <c r="E7805" t="s">
        <v>66</v>
      </c>
      <c r="F7805">
        <v>136.11000000000001</v>
      </c>
      <c r="G7805">
        <v>139.4</v>
      </c>
      <c r="J7805">
        <v>0</v>
      </c>
      <c r="K7805">
        <v>0</v>
      </c>
    </row>
    <row r="7806" spans="1:11">
      <c r="A7806" t="s">
        <v>23866</v>
      </c>
      <c r="B7806" t="s">
        <v>58</v>
      </c>
      <c r="C7806">
        <v>102911</v>
      </c>
      <c r="D7806" t="s">
        <v>7303</v>
      </c>
      <c r="E7806" t="s">
        <v>67</v>
      </c>
      <c r="F7806">
        <v>0</v>
      </c>
      <c r="G7806">
        <v>0</v>
      </c>
    </row>
    <row r="7807" spans="1:11">
      <c r="A7807" t="s">
        <v>23867</v>
      </c>
      <c r="B7807" t="s">
        <v>58</v>
      </c>
      <c r="C7807">
        <v>102910</v>
      </c>
      <c r="D7807" t="s">
        <v>7304</v>
      </c>
      <c r="E7807" t="s">
        <v>66</v>
      </c>
      <c r="F7807">
        <v>0</v>
      </c>
      <c r="G7807">
        <v>0</v>
      </c>
    </row>
    <row r="7808" spans="1:11">
      <c r="A7808" t="s">
        <v>23868</v>
      </c>
      <c r="B7808" t="s">
        <v>58</v>
      </c>
      <c r="C7808">
        <v>93440</v>
      </c>
      <c r="D7808" t="s">
        <v>839</v>
      </c>
      <c r="E7808" t="s">
        <v>67</v>
      </c>
      <c r="F7808">
        <v>169.24</v>
      </c>
      <c r="G7808">
        <v>182.74</v>
      </c>
      <c r="J7808">
        <v>0</v>
      </c>
      <c r="K7808">
        <v>0</v>
      </c>
    </row>
    <row r="7809" spans="1:11">
      <c r="A7809" t="s">
        <v>23869</v>
      </c>
      <c r="B7809" t="s">
        <v>58</v>
      </c>
      <c r="C7809">
        <v>93439</v>
      </c>
      <c r="D7809" t="s">
        <v>692</v>
      </c>
      <c r="E7809" t="s">
        <v>66</v>
      </c>
      <c r="F7809">
        <v>291.42</v>
      </c>
      <c r="G7809">
        <v>304.92</v>
      </c>
      <c r="J7809">
        <v>0</v>
      </c>
      <c r="K7809">
        <v>0</v>
      </c>
    </row>
    <row r="7810" spans="1:11">
      <c r="A7810" t="s">
        <v>23870</v>
      </c>
      <c r="B7810" t="s">
        <v>58</v>
      </c>
      <c r="C7810">
        <v>100648</v>
      </c>
      <c r="D7810" t="s">
        <v>866</v>
      </c>
      <c r="E7810" t="s">
        <v>67</v>
      </c>
      <c r="F7810">
        <v>604.9</v>
      </c>
      <c r="G7810">
        <v>609.12</v>
      </c>
      <c r="J7810">
        <v>0</v>
      </c>
      <c r="K7810">
        <v>0</v>
      </c>
    </row>
    <row r="7811" spans="1:11">
      <c r="A7811" t="s">
        <v>23871</v>
      </c>
      <c r="B7811" t="s">
        <v>58</v>
      </c>
      <c r="C7811">
        <v>100647</v>
      </c>
      <c r="D7811" t="s">
        <v>719</v>
      </c>
      <c r="E7811" t="s">
        <v>66</v>
      </c>
      <c r="F7811">
        <v>6645.22</v>
      </c>
      <c r="G7811">
        <v>6649.44</v>
      </c>
      <c r="J7811">
        <v>0</v>
      </c>
      <c r="K7811">
        <v>0</v>
      </c>
    </row>
    <row r="7812" spans="1:11">
      <c r="A7812" t="s">
        <v>23872</v>
      </c>
      <c r="B7812" t="s">
        <v>58</v>
      </c>
      <c r="C7812">
        <v>5829</v>
      </c>
      <c r="D7812" t="s">
        <v>738</v>
      </c>
      <c r="E7812" t="s">
        <v>67</v>
      </c>
      <c r="F7812">
        <v>199.72</v>
      </c>
      <c r="G7812">
        <v>213.22</v>
      </c>
      <c r="J7812">
        <v>0</v>
      </c>
      <c r="K7812">
        <v>0</v>
      </c>
    </row>
    <row r="7813" spans="1:11">
      <c r="A7813" t="s">
        <v>23873</v>
      </c>
      <c r="B7813" t="s">
        <v>58</v>
      </c>
      <c r="C7813">
        <v>5823</v>
      </c>
      <c r="D7813" t="s">
        <v>591</v>
      </c>
      <c r="E7813" t="s">
        <v>66</v>
      </c>
      <c r="F7813">
        <v>253.9</v>
      </c>
      <c r="G7813">
        <v>267.39999999999998</v>
      </c>
      <c r="J7813">
        <v>0</v>
      </c>
      <c r="K7813">
        <v>0</v>
      </c>
    </row>
    <row r="7814" spans="1:11">
      <c r="A7814" t="s">
        <v>23874</v>
      </c>
      <c r="B7814" t="s">
        <v>58</v>
      </c>
      <c r="C7814">
        <v>5884</v>
      </c>
      <c r="D7814" t="s">
        <v>749</v>
      </c>
      <c r="E7814" t="s">
        <v>67</v>
      </c>
      <c r="F7814">
        <v>67.39</v>
      </c>
      <c r="G7814">
        <v>69.709999999999994</v>
      </c>
      <c r="J7814">
        <v>0</v>
      </c>
      <c r="K7814">
        <v>0</v>
      </c>
    </row>
    <row r="7815" spans="1:11">
      <c r="A7815" t="s">
        <v>23875</v>
      </c>
      <c r="B7815" t="s">
        <v>58</v>
      </c>
      <c r="C7815">
        <v>5882</v>
      </c>
      <c r="D7815" t="s">
        <v>603</v>
      </c>
      <c r="E7815" t="s">
        <v>66</v>
      </c>
      <c r="F7815">
        <v>146.68</v>
      </c>
      <c r="G7815">
        <v>149</v>
      </c>
      <c r="J7815">
        <v>0</v>
      </c>
      <c r="K7815">
        <v>0</v>
      </c>
    </row>
    <row r="7816" spans="1:11">
      <c r="A7816" t="s">
        <v>23876</v>
      </c>
      <c r="B7816" t="s">
        <v>58</v>
      </c>
      <c r="C7816">
        <v>100642</v>
      </c>
      <c r="D7816" t="s">
        <v>865</v>
      </c>
      <c r="E7816" t="s">
        <v>67</v>
      </c>
      <c r="F7816">
        <v>308.32</v>
      </c>
      <c r="G7816">
        <v>312.54000000000002</v>
      </c>
      <c r="J7816">
        <v>0</v>
      </c>
      <c r="K7816">
        <v>0</v>
      </c>
    </row>
    <row r="7817" spans="1:11">
      <c r="A7817" t="s">
        <v>23877</v>
      </c>
      <c r="B7817" t="s">
        <v>58</v>
      </c>
      <c r="C7817">
        <v>100641</v>
      </c>
      <c r="D7817" t="s">
        <v>718</v>
      </c>
      <c r="E7817" t="s">
        <v>66</v>
      </c>
      <c r="F7817">
        <v>4860.16</v>
      </c>
      <c r="G7817">
        <v>4864.38</v>
      </c>
      <c r="J7817">
        <v>0</v>
      </c>
      <c r="K7817">
        <v>0</v>
      </c>
    </row>
    <row r="7818" spans="1:11">
      <c r="A7818" t="s">
        <v>23878</v>
      </c>
      <c r="B7818" t="s">
        <v>58</v>
      </c>
      <c r="C7818">
        <v>93434</v>
      </c>
      <c r="D7818" t="s">
        <v>838</v>
      </c>
      <c r="E7818" t="s">
        <v>67</v>
      </c>
      <c r="F7818">
        <v>372.77</v>
      </c>
      <c r="G7818">
        <v>386.27</v>
      </c>
      <c r="J7818">
        <v>0</v>
      </c>
      <c r="K7818">
        <v>0</v>
      </c>
    </row>
    <row r="7819" spans="1:11">
      <c r="A7819" t="s">
        <v>23879</v>
      </c>
      <c r="B7819" t="s">
        <v>58</v>
      </c>
      <c r="C7819">
        <v>93433</v>
      </c>
      <c r="D7819" t="s">
        <v>691</v>
      </c>
      <c r="E7819" t="s">
        <v>66</v>
      </c>
      <c r="F7819">
        <v>2728.3</v>
      </c>
      <c r="G7819">
        <v>2741.8</v>
      </c>
      <c r="J7819">
        <v>0</v>
      </c>
      <c r="K7819">
        <v>0</v>
      </c>
    </row>
    <row r="7820" spans="1:11">
      <c r="A7820" t="s">
        <v>23880</v>
      </c>
      <c r="B7820" t="s">
        <v>58</v>
      </c>
      <c r="C7820">
        <v>95122</v>
      </c>
      <c r="D7820" t="s">
        <v>840</v>
      </c>
      <c r="E7820" t="s">
        <v>67</v>
      </c>
      <c r="F7820">
        <v>256.11</v>
      </c>
      <c r="G7820">
        <v>269.61</v>
      </c>
      <c r="J7820">
        <v>0</v>
      </c>
      <c r="K7820">
        <v>0</v>
      </c>
    </row>
    <row r="7821" spans="1:11">
      <c r="A7821" t="s">
        <v>23881</v>
      </c>
      <c r="B7821" t="s">
        <v>58</v>
      </c>
      <c r="C7821">
        <v>95121</v>
      </c>
      <c r="D7821" t="s">
        <v>693</v>
      </c>
      <c r="E7821" t="s">
        <v>66</v>
      </c>
      <c r="F7821">
        <v>388.59</v>
      </c>
      <c r="G7821">
        <v>402.09</v>
      </c>
      <c r="J7821">
        <v>0</v>
      </c>
      <c r="K7821">
        <v>0</v>
      </c>
    </row>
    <row r="7822" spans="1:11">
      <c r="A7822" t="s">
        <v>23882</v>
      </c>
      <c r="B7822" t="s">
        <v>58</v>
      </c>
      <c r="C7822">
        <v>103662</v>
      </c>
      <c r="D7822" t="s">
        <v>7305</v>
      </c>
      <c r="E7822" t="s">
        <v>67</v>
      </c>
      <c r="F7822">
        <v>0</v>
      </c>
      <c r="G7822">
        <v>0</v>
      </c>
    </row>
    <row r="7823" spans="1:11">
      <c r="A7823" t="s">
        <v>23883</v>
      </c>
      <c r="B7823" t="s">
        <v>58</v>
      </c>
      <c r="C7823">
        <v>103661</v>
      </c>
      <c r="D7823" t="s">
        <v>7306</v>
      </c>
      <c r="E7823" t="s">
        <v>66</v>
      </c>
      <c r="F7823">
        <v>0</v>
      </c>
      <c r="G7823">
        <v>0</v>
      </c>
    </row>
    <row r="7824" spans="1:11">
      <c r="A7824" t="s">
        <v>23884</v>
      </c>
      <c r="B7824" t="s">
        <v>58</v>
      </c>
      <c r="C7824">
        <v>5841</v>
      </c>
      <c r="D7824" t="s">
        <v>740</v>
      </c>
      <c r="E7824" t="s">
        <v>67</v>
      </c>
      <c r="F7824">
        <v>4.8499999999999996</v>
      </c>
      <c r="G7824">
        <v>4.8499999999999996</v>
      </c>
      <c r="J7824">
        <v>0</v>
      </c>
      <c r="K7824">
        <v>0</v>
      </c>
    </row>
    <row r="7825" spans="1:11">
      <c r="A7825" t="s">
        <v>23885</v>
      </c>
      <c r="B7825" t="s">
        <v>58</v>
      </c>
      <c r="C7825">
        <v>5839</v>
      </c>
      <c r="D7825" t="s">
        <v>594</v>
      </c>
      <c r="E7825" t="s">
        <v>66</v>
      </c>
      <c r="F7825">
        <v>9.65</v>
      </c>
      <c r="G7825">
        <v>9.65</v>
      </c>
      <c r="J7825">
        <v>0</v>
      </c>
      <c r="K7825">
        <v>0</v>
      </c>
    </row>
    <row r="7826" spans="1:11">
      <c r="A7826" t="s">
        <v>23886</v>
      </c>
      <c r="B7826" t="s">
        <v>58</v>
      </c>
      <c r="C7826">
        <v>90587</v>
      </c>
      <c r="D7826" t="s">
        <v>793</v>
      </c>
      <c r="E7826" t="s">
        <v>67</v>
      </c>
      <c r="F7826">
        <v>0.54</v>
      </c>
      <c r="G7826">
        <v>0.54</v>
      </c>
      <c r="J7826">
        <v>0</v>
      </c>
      <c r="K7826">
        <v>0</v>
      </c>
    </row>
    <row r="7827" spans="1:11">
      <c r="A7827" t="s">
        <v>23887</v>
      </c>
      <c r="B7827" t="s">
        <v>58</v>
      </c>
      <c r="C7827">
        <v>90586</v>
      </c>
      <c r="D7827" t="s">
        <v>648</v>
      </c>
      <c r="E7827" t="s">
        <v>66</v>
      </c>
      <c r="F7827">
        <v>1.28</v>
      </c>
      <c r="G7827">
        <v>1.28</v>
      </c>
      <c r="J7827">
        <v>0</v>
      </c>
      <c r="K7827">
        <v>0</v>
      </c>
    </row>
    <row r="7828" spans="1:11">
      <c r="A7828" t="s">
        <v>23888</v>
      </c>
      <c r="B7828" t="s">
        <v>58</v>
      </c>
      <c r="C7828">
        <v>5837</v>
      </c>
      <c r="D7828" t="s">
        <v>739</v>
      </c>
      <c r="E7828" t="s">
        <v>67</v>
      </c>
      <c r="F7828">
        <v>139.19999999999999</v>
      </c>
      <c r="G7828">
        <v>142.25</v>
      </c>
      <c r="J7828">
        <v>0</v>
      </c>
      <c r="K7828">
        <v>0</v>
      </c>
    </row>
    <row r="7829" spans="1:11">
      <c r="A7829" t="s">
        <v>23889</v>
      </c>
      <c r="B7829" t="s">
        <v>58</v>
      </c>
      <c r="C7829">
        <v>5835</v>
      </c>
      <c r="D7829" t="s">
        <v>593</v>
      </c>
      <c r="E7829" t="s">
        <v>66</v>
      </c>
      <c r="F7829">
        <v>353.57</v>
      </c>
      <c r="G7829">
        <v>356.62</v>
      </c>
      <c r="J7829">
        <v>0</v>
      </c>
      <c r="K7829">
        <v>0</v>
      </c>
    </row>
    <row r="7830" spans="1:11">
      <c r="A7830" t="s">
        <v>23890</v>
      </c>
      <c r="B7830" t="s">
        <v>58</v>
      </c>
      <c r="C7830">
        <v>89257</v>
      </c>
      <c r="D7830" t="s">
        <v>642</v>
      </c>
      <c r="E7830" t="s">
        <v>66</v>
      </c>
      <c r="F7830">
        <v>307.61</v>
      </c>
      <c r="G7830">
        <v>310.66000000000003</v>
      </c>
      <c r="J7830">
        <v>0</v>
      </c>
      <c r="K7830">
        <v>0</v>
      </c>
    </row>
    <row r="7831" spans="1:11">
      <c r="A7831" t="s">
        <v>23891</v>
      </c>
      <c r="B7831" t="s">
        <v>58</v>
      </c>
      <c r="C7831">
        <v>89258</v>
      </c>
      <c r="D7831" t="s">
        <v>788</v>
      </c>
      <c r="E7831" t="s">
        <v>67</v>
      </c>
      <c r="F7831">
        <v>120.14</v>
      </c>
      <c r="G7831">
        <v>123.19</v>
      </c>
      <c r="J7831">
        <v>0</v>
      </c>
      <c r="K7831">
        <v>0</v>
      </c>
    </row>
    <row r="7832" spans="1:11">
      <c r="A7832" t="s">
        <v>23892</v>
      </c>
      <c r="B7832" t="s">
        <v>58</v>
      </c>
      <c r="C7832">
        <v>97621</v>
      </c>
      <c r="D7832" t="s">
        <v>6382</v>
      </c>
      <c r="E7832" t="s">
        <v>10</v>
      </c>
      <c r="F7832">
        <v>151.82</v>
      </c>
      <c r="G7832">
        <v>164.32</v>
      </c>
      <c r="J7832">
        <v>0</v>
      </c>
      <c r="K7832">
        <v>0</v>
      </c>
    </row>
    <row r="7833" spans="1:11">
      <c r="A7833" t="s">
        <v>23893</v>
      </c>
      <c r="B7833" t="s">
        <v>58</v>
      </c>
      <c r="C7833">
        <v>97622</v>
      </c>
      <c r="D7833" t="s">
        <v>6383</v>
      </c>
      <c r="E7833" t="s">
        <v>10</v>
      </c>
      <c r="F7833">
        <v>74</v>
      </c>
      <c r="G7833">
        <v>80.08</v>
      </c>
      <c r="J7833">
        <v>0</v>
      </c>
      <c r="K7833">
        <v>0</v>
      </c>
    </row>
    <row r="7834" spans="1:11">
      <c r="A7834" t="s">
        <v>23894</v>
      </c>
      <c r="B7834" t="s">
        <v>58</v>
      </c>
      <c r="C7834">
        <v>97623</v>
      </c>
      <c r="D7834" t="s">
        <v>6384</v>
      </c>
      <c r="E7834" t="s">
        <v>10</v>
      </c>
      <c r="F7834">
        <v>226.66</v>
      </c>
      <c r="G7834">
        <v>245.32</v>
      </c>
      <c r="J7834">
        <v>0</v>
      </c>
      <c r="K7834">
        <v>0</v>
      </c>
    </row>
    <row r="7835" spans="1:11">
      <c r="A7835" t="s">
        <v>23895</v>
      </c>
      <c r="B7835" t="s">
        <v>58</v>
      </c>
      <c r="C7835">
        <v>97624</v>
      </c>
      <c r="D7835" t="s">
        <v>6385</v>
      </c>
      <c r="E7835" t="s">
        <v>10</v>
      </c>
      <c r="F7835">
        <v>139.12</v>
      </c>
      <c r="G7835">
        <v>150.56</v>
      </c>
      <c r="J7835">
        <v>0</v>
      </c>
      <c r="K7835">
        <v>0</v>
      </c>
    </row>
    <row r="7836" spans="1:11">
      <c r="A7836" t="s">
        <v>23896</v>
      </c>
      <c r="B7836" t="s">
        <v>58</v>
      </c>
      <c r="C7836">
        <v>97625</v>
      </c>
      <c r="D7836" t="s">
        <v>83</v>
      </c>
      <c r="E7836" t="s">
        <v>10</v>
      </c>
      <c r="F7836">
        <v>52.71</v>
      </c>
      <c r="G7836">
        <v>53.86</v>
      </c>
      <c r="J7836">
        <v>0</v>
      </c>
      <c r="K7836">
        <v>0</v>
      </c>
    </row>
    <row r="7837" spans="1:11">
      <c r="A7837" t="s">
        <v>23897</v>
      </c>
      <c r="B7837" t="s">
        <v>58</v>
      </c>
      <c r="C7837">
        <v>104791</v>
      </c>
      <c r="D7837" t="s">
        <v>6423</v>
      </c>
      <c r="E7837" t="s">
        <v>9</v>
      </c>
      <c r="F7837">
        <v>7.85</v>
      </c>
      <c r="G7837">
        <v>8.51</v>
      </c>
      <c r="J7837">
        <v>0</v>
      </c>
      <c r="K7837">
        <v>0</v>
      </c>
    </row>
    <row r="7838" spans="1:11">
      <c r="A7838" t="s">
        <v>23898</v>
      </c>
      <c r="B7838" t="s">
        <v>58</v>
      </c>
      <c r="C7838">
        <v>97631</v>
      </c>
      <c r="D7838" t="s">
        <v>6388</v>
      </c>
      <c r="E7838" t="s">
        <v>9</v>
      </c>
      <c r="F7838">
        <v>14.77</v>
      </c>
      <c r="G7838">
        <v>15.99</v>
      </c>
      <c r="J7838">
        <v>0</v>
      </c>
      <c r="K7838">
        <v>0</v>
      </c>
    </row>
    <row r="7839" spans="1:11">
      <c r="A7839" t="s">
        <v>23899</v>
      </c>
      <c r="B7839" t="s">
        <v>58</v>
      </c>
      <c r="C7839">
        <v>97630</v>
      </c>
      <c r="D7839" t="s">
        <v>7307</v>
      </c>
      <c r="E7839" t="s">
        <v>10</v>
      </c>
      <c r="F7839">
        <v>0</v>
      </c>
      <c r="G7839">
        <v>0</v>
      </c>
    </row>
    <row r="7840" spans="1:11">
      <c r="A7840" t="s">
        <v>23900</v>
      </c>
      <c r="B7840" t="s">
        <v>58</v>
      </c>
      <c r="C7840">
        <v>104796</v>
      </c>
      <c r="D7840" t="s">
        <v>6428</v>
      </c>
      <c r="E7840" t="s">
        <v>12</v>
      </c>
      <c r="F7840">
        <v>16.73</v>
      </c>
      <c r="G7840">
        <v>17.84</v>
      </c>
      <c r="J7840">
        <v>0</v>
      </c>
      <c r="K7840">
        <v>0</v>
      </c>
    </row>
    <row r="7841" spans="1:11">
      <c r="A7841" t="s">
        <v>23901</v>
      </c>
      <c r="B7841" t="s">
        <v>58</v>
      </c>
      <c r="C7841">
        <v>97628</v>
      </c>
      <c r="D7841" t="s">
        <v>6387</v>
      </c>
      <c r="E7841" t="s">
        <v>10</v>
      </c>
      <c r="F7841">
        <v>346.33</v>
      </c>
      <c r="G7841">
        <v>374.85</v>
      </c>
      <c r="J7841">
        <v>0</v>
      </c>
      <c r="K7841">
        <v>0</v>
      </c>
    </row>
    <row r="7842" spans="1:11">
      <c r="A7842" t="s">
        <v>23902</v>
      </c>
      <c r="B7842" t="s">
        <v>58</v>
      </c>
      <c r="C7842">
        <v>97629</v>
      </c>
      <c r="D7842" t="s">
        <v>79</v>
      </c>
      <c r="E7842" t="s">
        <v>10</v>
      </c>
      <c r="F7842">
        <v>109.93</v>
      </c>
      <c r="G7842">
        <v>119.13</v>
      </c>
      <c r="J7842">
        <v>0</v>
      </c>
      <c r="K7842">
        <v>0</v>
      </c>
    </row>
    <row r="7843" spans="1:11">
      <c r="A7843" t="s">
        <v>23903</v>
      </c>
      <c r="B7843" t="s">
        <v>58</v>
      </c>
      <c r="C7843">
        <v>97626</v>
      </c>
      <c r="D7843" t="s">
        <v>6386</v>
      </c>
      <c r="E7843" t="s">
        <v>10</v>
      </c>
      <c r="F7843">
        <v>743.61</v>
      </c>
      <c r="G7843">
        <v>804.84</v>
      </c>
      <c r="J7843">
        <v>0</v>
      </c>
      <c r="K7843">
        <v>0</v>
      </c>
    </row>
    <row r="7844" spans="1:11">
      <c r="A7844" t="s">
        <v>23904</v>
      </c>
      <c r="B7844" t="s">
        <v>58</v>
      </c>
      <c r="C7844">
        <v>97627</v>
      </c>
      <c r="D7844" t="s">
        <v>81</v>
      </c>
      <c r="E7844" t="s">
        <v>10</v>
      </c>
      <c r="F7844">
        <v>236.03</v>
      </c>
      <c r="G7844">
        <v>255.81</v>
      </c>
      <c r="J7844">
        <v>0</v>
      </c>
      <c r="K7844">
        <v>0</v>
      </c>
    </row>
    <row r="7845" spans="1:11">
      <c r="A7845" t="s">
        <v>23905</v>
      </c>
      <c r="B7845" t="s">
        <v>58</v>
      </c>
      <c r="C7845">
        <v>104789</v>
      </c>
      <c r="D7845" t="s">
        <v>6422</v>
      </c>
      <c r="E7845" t="s">
        <v>10</v>
      </c>
      <c r="F7845">
        <v>260.39999999999998</v>
      </c>
      <c r="G7845">
        <v>281.83999999999997</v>
      </c>
      <c r="J7845">
        <v>0</v>
      </c>
      <c r="K7845">
        <v>0</v>
      </c>
    </row>
    <row r="7846" spans="1:11">
      <c r="A7846" t="s">
        <v>23906</v>
      </c>
      <c r="B7846" t="s">
        <v>58</v>
      </c>
      <c r="C7846">
        <v>104790</v>
      </c>
      <c r="D7846" t="s">
        <v>60</v>
      </c>
      <c r="E7846" t="s">
        <v>10</v>
      </c>
      <c r="F7846">
        <v>129.11000000000001</v>
      </c>
      <c r="G7846">
        <v>136.03</v>
      </c>
      <c r="J7846">
        <v>0</v>
      </c>
      <c r="K7846">
        <v>0</v>
      </c>
    </row>
    <row r="7847" spans="1:11">
      <c r="A7847" t="s">
        <v>23907</v>
      </c>
      <c r="B7847" t="s">
        <v>58</v>
      </c>
      <c r="C7847">
        <v>97633</v>
      </c>
      <c r="D7847" t="s">
        <v>6390</v>
      </c>
      <c r="E7847" t="s">
        <v>9</v>
      </c>
      <c r="F7847">
        <v>29.49</v>
      </c>
      <c r="G7847">
        <v>31.93</v>
      </c>
      <c r="J7847">
        <v>0</v>
      </c>
      <c r="K7847">
        <v>0</v>
      </c>
    </row>
    <row r="7848" spans="1:11">
      <c r="A7848" t="s">
        <v>23908</v>
      </c>
      <c r="B7848" t="s">
        <v>58</v>
      </c>
      <c r="C7848">
        <v>97634</v>
      </c>
      <c r="D7848" t="s">
        <v>6391</v>
      </c>
      <c r="E7848" t="s">
        <v>9</v>
      </c>
      <c r="F7848">
        <v>8.8000000000000007</v>
      </c>
      <c r="G7848">
        <v>9.5299999999999994</v>
      </c>
      <c r="J7848">
        <v>0</v>
      </c>
      <c r="K7848">
        <v>0</v>
      </c>
    </row>
    <row r="7849" spans="1:11">
      <c r="A7849" t="s">
        <v>23909</v>
      </c>
      <c r="B7849" t="s">
        <v>58</v>
      </c>
      <c r="C7849">
        <v>97632</v>
      </c>
      <c r="D7849" t="s">
        <v>6389</v>
      </c>
      <c r="E7849" t="s">
        <v>12</v>
      </c>
      <c r="F7849">
        <v>3.38</v>
      </c>
      <c r="G7849">
        <v>3.65</v>
      </c>
      <c r="J7849">
        <v>0</v>
      </c>
      <c r="K7849">
        <v>0</v>
      </c>
    </row>
    <row r="7850" spans="1:11">
      <c r="A7850" t="s">
        <v>23910</v>
      </c>
      <c r="B7850" t="s">
        <v>58</v>
      </c>
      <c r="C7850">
        <v>97636</v>
      </c>
      <c r="D7850" t="s">
        <v>80</v>
      </c>
      <c r="E7850" t="s">
        <v>9</v>
      </c>
      <c r="F7850">
        <v>25.28</v>
      </c>
      <c r="G7850">
        <v>26.46</v>
      </c>
      <c r="J7850">
        <v>0</v>
      </c>
      <c r="K7850">
        <v>0</v>
      </c>
    </row>
    <row r="7851" spans="1:11">
      <c r="A7851" t="s">
        <v>23911</v>
      </c>
      <c r="B7851" t="s">
        <v>58</v>
      </c>
      <c r="C7851">
        <v>104797</v>
      </c>
      <c r="D7851" t="s">
        <v>6429</v>
      </c>
      <c r="E7851" t="s">
        <v>12</v>
      </c>
      <c r="F7851">
        <v>20.93</v>
      </c>
      <c r="G7851">
        <v>22.32</v>
      </c>
      <c r="J7851">
        <v>0</v>
      </c>
      <c r="K7851">
        <v>0</v>
      </c>
    </row>
    <row r="7852" spans="1:11">
      <c r="A7852" t="s">
        <v>23912</v>
      </c>
      <c r="B7852" t="s">
        <v>58</v>
      </c>
      <c r="C7852">
        <v>104803</v>
      </c>
      <c r="D7852" t="s">
        <v>6434</v>
      </c>
      <c r="E7852" t="s">
        <v>12</v>
      </c>
      <c r="F7852">
        <v>5.82</v>
      </c>
      <c r="G7852">
        <v>6.32</v>
      </c>
      <c r="J7852">
        <v>0</v>
      </c>
      <c r="K7852">
        <v>0</v>
      </c>
    </row>
    <row r="7853" spans="1:11">
      <c r="A7853" t="s">
        <v>23913</v>
      </c>
      <c r="B7853" t="s">
        <v>58</v>
      </c>
      <c r="C7853">
        <v>97664</v>
      </c>
      <c r="D7853" t="s">
        <v>6419</v>
      </c>
      <c r="E7853" t="s">
        <v>32</v>
      </c>
      <c r="F7853">
        <v>2.11</v>
      </c>
      <c r="G7853">
        <v>2.29</v>
      </c>
      <c r="J7853">
        <v>0</v>
      </c>
      <c r="K7853">
        <v>0</v>
      </c>
    </row>
    <row r="7854" spans="1:11">
      <c r="A7854" t="s">
        <v>23914</v>
      </c>
      <c r="B7854" t="s">
        <v>58</v>
      </c>
      <c r="C7854">
        <v>104801</v>
      </c>
      <c r="D7854" t="s">
        <v>82</v>
      </c>
      <c r="E7854" t="s">
        <v>9</v>
      </c>
      <c r="F7854">
        <v>17.989999999999998</v>
      </c>
      <c r="G7854">
        <v>19.5</v>
      </c>
      <c r="J7854">
        <v>0</v>
      </c>
      <c r="K7854">
        <v>0</v>
      </c>
    </row>
    <row r="7855" spans="1:11">
      <c r="A7855" t="s">
        <v>23915</v>
      </c>
      <c r="B7855" t="s">
        <v>58</v>
      </c>
      <c r="C7855">
        <v>97661</v>
      </c>
      <c r="D7855" t="s">
        <v>6416</v>
      </c>
      <c r="E7855" t="s">
        <v>12</v>
      </c>
      <c r="F7855">
        <v>0.97</v>
      </c>
      <c r="G7855">
        <v>1.05</v>
      </c>
      <c r="J7855">
        <v>0</v>
      </c>
      <c r="K7855">
        <v>0</v>
      </c>
    </row>
    <row r="7856" spans="1:11">
      <c r="A7856" t="s">
        <v>23916</v>
      </c>
      <c r="B7856" t="s">
        <v>58</v>
      </c>
      <c r="C7856">
        <v>104794</v>
      </c>
      <c r="D7856" t="s">
        <v>6426</v>
      </c>
      <c r="E7856" t="s">
        <v>12</v>
      </c>
      <c r="F7856">
        <v>1.32</v>
      </c>
      <c r="G7856">
        <v>1.43</v>
      </c>
      <c r="J7856">
        <v>0</v>
      </c>
      <c r="K7856">
        <v>0</v>
      </c>
    </row>
    <row r="7857" spans="1:11">
      <c r="A7857" t="s">
        <v>23917</v>
      </c>
      <c r="B7857" t="s">
        <v>58</v>
      </c>
      <c r="C7857">
        <v>104795</v>
      </c>
      <c r="D7857" t="s">
        <v>6427</v>
      </c>
      <c r="E7857" t="s">
        <v>12</v>
      </c>
      <c r="F7857">
        <v>1.85</v>
      </c>
      <c r="G7857">
        <v>2.0099999999999998</v>
      </c>
      <c r="J7857">
        <v>0</v>
      </c>
      <c r="K7857">
        <v>0</v>
      </c>
    </row>
    <row r="7858" spans="1:11">
      <c r="A7858" t="s">
        <v>23918</v>
      </c>
      <c r="B7858" t="s">
        <v>58</v>
      </c>
      <c r="C7858">
        <v>104792</v>
      </c>
      <c r="D7858" t="s">
        <v>6424</v>
      </c>
      <c r="E7858" t="s">
        <v>12</v>
      </c>
      <c r="F7858">
        <v>0.54</v>
      </c>
      <c r="G7858">
        <v>0.57999999999999996</v>
      </c>
      <c r="J7858">
        <v>0</v>
      </c>
      <c r="K7858">
        <v>0</v>
      </c>
    </row>
    <row r="7859" spans="1:11">
      <c r="A7859" t="s">
        <v>23919</v>
      </c>
      <c r="B7859" t="s">
        <v>58</v>
      </c>
      <c r="C7859">
        <v>104793</v>
      </c>
      <c r="D7859" t="s">
        <v>6425</v>
      </c>
      <c r="E7859" t="s">
        <v>12</v>
      </c>
      <c r="F7859">
        <v>0.75</v>
      </c>
      <c r="G7859">
        <v>0.81</v>
      </c>
      <c r="J7859">
        <v>0</v>
      </c>
      <c r="K7859">
        <v>0</v>
      </c>
    </row>
    <row r="7860" spans="1:11">
      <c r="A7860" t="s">
        <v>23920</v>
      </c>
      <c r="B7860" t="s">
        <v>58</v>
      </c>
      <c r="C7860">
        <v>104800</v>
      </c>
      <c r="D7860" t="s">
        <v>6432</v>
      </c>
      <c r="E7860" t="s">
        <v>12</v>
      </c>
      <c r="F7860">
        <v>11.72</v>
      </c>
      <c r="G7860">
        <v>12.71</v>
      </c>
      <c r="J7860">
        <v>0</v>
      </c>
      <c r="K7860">
        <v>0</v>
      </c>
    </row>
    <row r="7861" spans="1:11">
      <c r="A7861" t="s">
        <v>23921</v>
      </c>
      <c r="B7861" t="s">
        <v>58</v>
      </c>
      <c r="C7861">
        <v>97638</v>
      </c>
      <c r="D7861" t="s">
        <v>6394</v>
      </c>
      <c r="E7861" t="s">
        <v>9</v>
      </c>
      <c r="F7861">
        <v>10.96</v>
      </c>
      <c r="G7861">
        <v>11.88</v>
      </c>
      <c r="J7861">
        <v>0</v>
      </c>
      <c r="K7861">
        <v>0</v>
      </c>
    </row>
    <row r="7862" spans="1:11">
      <c r="A7862" t="s">
        <v>23922</v>
      </c>
      <c r="B7862" t="s">
        <v>58</v>
      </c>
      <c r="C7862">
        <v>97641</v>
      </c>
      <c r="D7862" t="s">
        <v>6397</v>
      </c>
      <c r="E7862" t="s">
        <v>9</v>
      </c>
      <c r="F7862">
        <v>3.79</v>
      </c>
      <c r="G7862">
        <v>4.0999999999999996</v>
      </c>
      <c r="J7862">
        <v>0</v>
      </c>
      <c r="K7862">
        <v>0</v>
      </c>
    </row>
    <row r="7863" spans="1:11">
      <c r="A7863" t="s">
        <v>23923</v>
      </c>
      <c r="B7863" t="s">
        <v>58</v>
      </c>
      <c r="C7863">
        <v>97640</v>
      </c>
      <c r="D7863" t="s">
        <v>6396</v>
      </c>
      <c r="E7863" t="s">
        <v>9</v>
      </c>
      <c r="F7863">
        <v>2.5499999999999998</v>
      </c>
      <c r="G7863">
        <v>2.77</v>
      </c>
      <c r="J7863">
        <v>0</v>
      </c>
      <c r="K7863">
        <v>0</v>
      </c>
    </row>
    <row r="7864" spans="1:11">
      <c r="A7864" t="s">
        <v>23924</v>
      </c>
      <c r="B7864" t="s">
        <v>58</v>
      </c>
      <c r="C7864">
        <v>97660</v>
      </c>
      <c r="D7864" t="s">
        <v>6415</v>
      </c>
      <c r="E7864" t="s">
        <v>32</v>
      </c>
      <c r="F7864">
        <v>0.91</v>
      </c>
      <c r="G7864">
        <v>0.99</v>
      </c>
      <c r="J7864">
        <v>0</v>
      </c>
      <c r="K7864">
        <v>0</v>
      </c>
    </row>
    <row r="7865" spans="1:11">
      <c r="A7865" t="s">
        <v>23925</v>
      </c>
      <c r="B7865" t="s">
        <v>58</v>
      </c>
      <c r="C7865">
        <v>97645</v>
      </c>
      <c r="D7865" t="s">
        <v>6401</v>
      </c>
      <c r="E7865" t="s">
        <v>9</v>
      </c>
      <c r="F7865">
        <v>31.74</v>
      </c>
      <c r="G7865">
        <v>34.369999999999997</v>
      </c>
      <c r="J7865">
        <v>0</v>
      </c>
      <c r="K7865">
        <v>0</v>
      </c>
    </row>
    <row r="7866" spans="1:11">
      <c r="A7866" t="s">
        <v>23926</v>
      </c>
      <c r="B7866" t="s">
        <v>58</v>
      </c>
      <c r="C7866">
        <v>97663</v>
      </c>
      <c r="D7866" t="s">
        <v>6418</v>
      </c>
      <c r="E7866" t="s">
        <v>32</v>
      </c>
      <c r="F7866">
        <v>16.920000000000002</v>
      </c>
      <c r="G7866">
        <v>18.350000000000001</v>
      </c>
      <c r="J7866">
        <v>0</v>
      </c>
      <c r="K7866">
        <v>0</v>
      </c>
    </row>
    <row r="7867" spans="1:11">
      <c r="A7867" t="s">
        <v>23927</v>
      </c>
      <c r="B7867" t="s">
        <v>58</v>
      </c>
      <c r="C7867">
        <v>97665</v>
      </c>
      <c r="D7867" t="s">
        <v>6420</v>
      </c>
      <c r="E7867" t="s">
        <v>32</v>
      </c>
      <c r="F7867">
        <v>2.4700000000000002</v>
      </c>
      <c r="G7867">
        <v>2.68</v>
      </c>
      <c r="J7867">
        <v>0</v>
      </c>
      <c r="K7867">
        <v>0</v>
      </c>
    </row>
    <row r="7868" spans="1:11">
      <c r="A7868" t="s">
        <v>23928</v>
      </c>
      <c r="B7868" t="s">
        <v>58</v>
      </c>
      <c r="C7868">
        <v>97666</v>
      </c>
      <c r="D7868" t="s">
        <v>6421</v>
      </c>
      <c r="E7868" t="s">
        <v>32</v>
      </c>
      <c r="F7868">
        <v>12.33</v>
      </c>
      <c r="G7868">
        <v>13.37</v>
      </c>
      <c r="J7868">
        <v>0</v>
      </c>
      <c r="K7868">
        <v>0</v>
      </c>
    </row>
    <row r="7869" spans="1:11">
      <c r="A7869" t="s">
        <v>23929</v>
      </c>
      <c r="B7869" t="s">
        <v>58</v>
      </c>
      <c r="C7869">
        <v>97635</v>
      </c>
      <c r="D7869" t="s">
        <v>6392</v>
      </c>
      <c r="E7869" t="s">
        <v>9</v>
      </c>
      <c r="F7869">
        <v>21.65</v>
      </c>
      <c r="G7869">
        <v>23.49</v>
      </c>
      <c r="J7869">
        <v>0</v>
      </c>
      <c r="K7869">
        <v>0</v>
      </c>
    </row>
    <row r="7870" spans="1:11">
      <c r="A7870" t="s">
        <v>23930</v>
      </c>
      <c r="B7870" t="s">
        <v>58</v>
      </c>
      <c r="C7870">
        <v>97643</v>
      </c>
      <c r="D7870" t="s">
        <v>6399</v>
      </c>
      <c r="E7870" t="s">
        <v>9</v>
      </c>
      <c r="F7870">
        <v>32.549999999999997</v>
      </c>
      <c r="G7870">
        <v>35.26</v>
      </c>
      <c r="J7870">
        <v>0</v>
      </c>
      <c r="K7870">
        <v>0</v>
      </c>
    </row>
    <row r="7871" spans="1:11">
      <c r="A7871" t="s">
        <v>23931</v>
      </c>
      <c r="B7871" t="s">
        <v>58</v>
      </c>
      <c r="C7871">
        <v>104799</v>
      </c>
      <c r="D7871" t="s">
        <v>6431</v>
      </c>
      <c r="E7871" t="s">
        <v>9</v>
      </c>
      <c r="F7871">
        <v>14.14</v>
      </c>
      <c r="G7871">
        <v>15.34</v>
      </c>
      <c r="J7871">
        <v>0</v>
      </c>
      <c r="K7871">
        <v>0</v>
      </c>
    </row>
    <row r="7872" spans="1:11">
      <c r="A7872" t="s">
        <v>23932</v>
      </c>
      <c r="B7872" t="s">
        <v>58</v>
      </c>
      <c r="C7872">
        <v>97639</v>
      </c>
      <c r="D7872" t="s">
        <v>6395</v>
      </c>
      <c r="E7872" t="s">
        <v>9</v>
      </c>
      <c r="F7872">
        <v>26.53</v>
      </c>
      <c r="G7872">
        <v>28.74</v>
      </c>
      <c r="J7872">
        <v>0</v>
      </c>
      <c r="K7872">
        <v>0</v>
      </c>
    </row>
    <row r="7873" spans="1:11">
      <c r="A7873" t="s">
        <v>23933</v>
      </c>
      <c r="B7873" t="s">
        <v>58</v>
      </c>
      <c r="C7873">
        <v>97644</v>
      </c>
      <c r="D7873" t="s">
        <v>6400</v>
      </c>
      <c r="E7873" t="s">
        <v>9</v>
      </c>
      <c r="F7873">
        <v>12.29</v>
      </c>
      <c r="G7873">
        <v>13.31</v>
      </c>
      <c r="J7873">
        <v>0</v>
      </c>
      <c r="K7873">
        <v>0</v>
      </c>
    </row>
    <row r="7874" spans="1:11">
      <c r="A7874" t="s">
        <v>23934</v>
      </c>
      <c r="B7874" t="s">
        <v>58</v>
      </c>
      <c r="C7874">
        <v>97648</v>
      </c>
      <c r="D7874" t="s">
        <v>6403</v>
      </c>
      <c r="E7874" t="s">
        <v>9</v>
      </c>
      <c r="F7874">
        <v>2.63</v>
      </c>
      <c r="G7874">
        <v>2.86</v>
      </c>
      <c r="J7874">
        <v>0</v>
      </c>
      <c r="K7874">
        <v>0</v>
      </c>
    </row>
    <row r="7875" spans="1:11">
      <c r="A7875" t="s">
        <v>23935</v>
      </c>
      <c r="B7875" t="s">
        <v>58</v>
      </c>
      <c r="C7875">
        <v>104798</v>
      </c>
      <c r="D7875" t="s">
        <v>6430</v>
      </c>
      <c r="E7875" t="s">
        <v>32</v>
      </c>
      <c r="F7875">
        <v>18.02</v>
      </c>
      <c r="G7875">
        <v>19.54</v>
      </c>
      <c r="J7875">
        <v>0</v>
      </c>
      <c r="K7875">
        <v>0</v>
      </c>
    </row>
    <row r="7876" spans="1:11">
      <c r="A7876" t="s">
        <v>23936</v>
      </c>
      <c r="B7876" t="s">
        <v>58</v>
      </c>
      <c r="C7876">
        <v>97637</v>
      </c>
      <c r="D7876" t="s">
        <v>6393</v>
      </c>
      <c r="E7876" t="s">
        <v>9</v>
      </c>
      <c r="F7876">
        <v>3.77</v>
      </c>
      <c r="G7876">
        <v>4.08</v>
      </c>
      <c r="J7876">
        <v>0</v>
      </c>
      <c r="K7876">
        <v>0</v>
      </c>
    </row>
    <row r="7877" spans="1:11">
      <c r="A7877" t="s">
        <v>23937</v>
      </c>
      <c r="B7877" t="s">
        <v>58</v>
      </c>
      <c r="C7877">
        <v>104802</v>
      </c>
      <c r="D7877" t="s">
        <v>6433</v>
      </c>
      <c r="E7877" t="s">
        <v>9</v>
      </c>
      <c r="F7877">
        <v>11.96</v>
      </c>
      <c r="G7877">
        <v>12.97</v>
      </c>
      <c r="J7877">
        <v>0</v>
      </c>
      <c r="K7877">
        <v>0</v>
      </c>
    </row>
    <row r="7878" spans="1:11">
      <c r="A7878" t="s">
        <v>23938</v>
      </c>
      <c r="B7878" t="s">
        <v>58</v>
      </c>
      <c r="C7878">
        <v>97647</v>
      </c>
      <c r="D7878" t="s">
        <v>6402</v>
      </c>
      <c r="E7878" t="s">
        <v>9</v>
      </c>
      <c r="F7878">
        <v>4.58</v>
      </c>
      <c r="G7878">
        <v>4.97</v>
      </c>
      <c r="J7878">
        <v>0</v>
      </c>
      <c r="K7878">
        <v>0</v>
      </c>
    </row>
    <row r="7879" spans="1:11">
      <c r="A7879" t="s">
        <v>23939</v>
      </c>
      <c r="B7879" t="s">
        <v>58</v>
      </c>
      <c r="C7879">
        <v>97649</v>
      </c>
      <c r="D7879" t="s">
        <v>6404</v>
      </c>
      <c r="E7879" t="s">
        <v>9</v>
      </c>
      <c r="F7879">
        <v>5.63</v>
      </c>
      <c r="G7879">
        <v>6.04</v>
      </c>
      <c r="J7879">
        <v>0</v>
      </c>
      <c r="K7879">
        <v>0</v>
      </c>
    </row>
    <row r="7880" spans="1:11">
      <c r="A7880" t="s">
        <v>23940</v>
      </c>
      <c r="B7880" t="s">
        <v>58</v>
      </c>
      <c r="C7880">
        <v>97652</v>
      </c>
      <c r="D7880" t="s">
        <v>6407</v>
      </c>
      <c r="E7880" t="s">
        <v>32</v>
      </c>
      <c r="F7880">
        <v>244.47</v>
      </c>
      <c r="G7880">
        <v>264.77999999999997</v>
      </c>
      <c r="J7880">
        <v>0</v>
      </c>
      <c r="K7880">
        <v>0</v>
      </c>
    </row>
    <row r="7881" spans="1:11">
      <c r="A7881" t="s">
        <v>23941</v>
      </c>
      <c r="B7881" t="s">
        <v>58</v>
      </c>
      <c r="C7881">
        <v>97654</v>
      </c>
      <c r="D7881" t="s">
        <v>6409</v>
      </c>
      <c r="E7881" t="s">
        <v>32</v>
      </c>
      <c r="F7881">
        <v>196.69</v>
      </c>
      <c r="G7881">
        <v>204.99</v>
      </c>
      <c r="J7881">
        <v>0</v>
      </c>
      <c r="K7881">
        <v>0</v>
      </c>
    </row>
    <row r="7882" spans="1:11">
      <c r="A7882" t="s">
        <v>23942</v>
      </c>
      <c r="B7882" t="s">
        <v>58</v>
      </c>
      <c r="C7882">
        <v>97651</v>
      </c>
      <c r="D7882" t="s">
        <v>6406</v>
      </c>
      <c r="E7882" t="s">
        <v>32</v>
      </c>
      <c r="F7882">
        <v>107.84</v>
      </c>
      <c r="G7882">
        <v>116.8</v>
      </c>
      <c r="J7882">
        <v>0</v>
      </c>
      <c r="K7882">
        <v>0</v>
      </c>
    </row>
    <row r="7883" spans="1:11">
      <c r="A7883" t="s">
        <v>23943</v>
      </c>
      <c r="B7883" t="s">
        <v>58</v>
      </c>
      <c r="C7883">
        <v>97653</v>
      </c>
      <c r="D7883" t="s">
        <v>6408</v>
      </c>
      <c r="E7883" t="s">
        <v>32</v>
      </c>
      <c r="F7883">
        <v>151.97</v>
      </c>
      <c r="G7883">
        <v>156.55000000000001</v>
      </c>
      <c r="J7883">
        <v>0</v>
      </c>
      <c r="K7883">
        <v>0</v>
      </c>
    </row>
    <row r="7884" spans="1:11">
      <c r="A7884" t="s">
        <v>23944</v>
      </c>
      <c r="B7884" t="s">
        <v>58</v>
      </c>
      <c r="C7884">
        <v>97657</v>
      </c>
      <c r="D7884" t="s">
        <v>6412</v>
      </c>
      <c r="E7884" t="s">
        <v>32</v>
      </c>
      <c r="F7884">
        <v>783.71</v>
      </c>
      <c r="G7884">
        <v>822.57</v>
      </c>
      <c r="J7884">
        <v>0</v>
      </c>
      <c r="K7884">
        <v>0</v>
      </c>
    </row>
    <row r="7885" spans="1:11">
      <c r="A7885" t="s">
        <v>23945</v>
      </c>
      <c r="B7885" t="s">
        <v>58</v>
      </c>
      <c r="C7885">
        <v>97659</v>
      </c>
      <c r="D7885" t="s">
        <v>6414</v>
      </c>
      <c r="E7885" t="s">
        <v>32</v>
      </c>
      <c r="F7885">
        <v>347.02</v>
      </c>
      <c r="G7885">
        <v>361.76</v>
      </c>
      <c r="J7885">
        <v>0</v>
      </c>
      <c r="K7885">
        <v>0</v>
      </c>
    </row>
    <row r="7886" spans="1:11">
      <c r="A7886" t="s">
        <v>23946</v>
      </c>
      <c r="B7886" t="s">
        <v>58</v>
      </c>
      <c r="C7886">
        <v>97656</v>
      </c>
      <c r="D7886" t="s">
        <v>6411</v>
      </c>
      <c r="E7886" t="s">
        <v>32</v>
      </c>
      <c r="F7886">
        <v>395.39</v>
      </c>
      <c r="G7886">
        <v>415</v>
      </c>
      <c r="J7886">
        <v>0</v>
      </c>
      <c r="K7886">
        <v>0</v>
      </c>
    </row>
    <row r="7887" spans="1:11">
      <c r="A7887" t="s">
        <v>23947</v>
      </c>
      <c r="B7887" t="s">
        <v>58</v>
      </c>
      <c r="C7887">
        <v>97658</v>
      </c>
      <c r="D7887" t="s">
        <v>6413</v>
      </c>
      <c r="E7887" t="s">
        <v>32</v>
      </c>
      <c r="F7887">
        <v>244.17</v>
      </c>
      <c r="G7887">
        <v>253.05</v>
      </c>
      <c r="J7887">
        <v>0</v>
      </c>
      <c r="K7887">
        <v>0</v>
      </c>
    </row>
    <row r="7888" spans="1:11">
      <c r="A7888" t="s">
        <v>23948</v>
      </c>
      <c r="B7888" t="s">
        <v>58</v>
      </c>
      <c r="C7888">
        <v>97650</v>
      </c>
      <c r="D7888" t="s">
        <v>6405</v>
      </c>
      <c r="E7888" t="s">
        <v>9</v>
      </c>
      <c r="F7888">
        <v>9.9</v>
      </c>
      <c r="G7888">
        <v>10.72</v>
      </c>
      <c r="J7888">
        <v>0</v>
      </c>
      <c r="K7888">
        <v>0</v>
      </c>
    </row>
    <row r="7889" spans="1:11">
      <c r="A7889" t="s">
        <v>23949</v>
      </c>
      <c r="B7889" t="s">
        <v>58</v>
      </c>
      <c r="C7889">
        <v>97642</v>
      </c>
      <c r="D7889" t="s">
        <v>6398</v>
      </c>
      <c r="E7889" t="s">
        <v>9</v>
      </c>
      <c r="F7889">
        <v>3.67</v>
      </c>
      <c r="G7889">
        <v>3.97</v>
      </c>
      <c r="J7889">
        <v>0</v>
      </c>
      <c r="K7889">
        <v>0</v>
      </c>
    </row>
    <row r="7890" spans="1:11">
      <c r="A7890" t="s">
        <v>23950</v>
      </c>
      <c r="B7890" t="s">
        <v>58</v>
      </c>
      <c r="C7890">
        <v>97655</v>
      </c>
      <c r="D7890" t="s">
        <v>6410</v>
      </c>
      <c r="E7890" t="s">
        <v>9</v>
      </c>
      <c r="F7890">
        <v>42.77</v>
      </c>
      <c r="G7890">
        <v>44.64</v>
      </c>
      <c r="J7890">
        <v>0</v>
      </c>
      <c r="K7890">
        <v>0</v>
      </c>
    </row>
    <row r="7891" spans="1:11">
      <c r="A7891" t="s">
        <v>23951</v>
      </c>
      <c r="B7891" t="s">
        <v>58</v>
      </c>
      <c r="C7891">
        <v>97662</v>
      </c>
      <c r="D7891" t="s">
        <v>6417</v>
      </c>
      <c r="E7891" t="s">
        <v>12</v>
      </c>
      <c r="F7891">
        <v>0.68</v>
      </c>
      <c r="G7891">
        <v>0.74</v>
      </c>
      <c r="J7891">
        <v>0</v>
      </c>
      <c r="K7891">
        <v>0</v>
      </c>
    </row>
    <row r="7892" spans="1:11">
      <c r="A7892" t="s">
        <v>23952</v>
      </c>
      <c r="B7892" t="s">
        <v>58</v>
      </c>
      <c r="C7892">
        <v>97646</v>
      </c>
      <c r="D7892" t="s">
        <v>7308</v>
      </c>
      <c r="E7892" t="s">
        <v>9</v>
      </c>
      <c r="F7892">
        <v>0</v>
      </c>
      <c r="G7892">
        <v>0</v>
      </c>
    </row>
    <row r="7893" spans="1:11">
      <c r="A7893" t="s">
        <v>23953</v>
      </c>
      <c r="B7893" t="s">
        <v>58</v>
      </c>
      <c r="C7893">
        <v>92712</v>
      </c>
      <c r="D7893" t="s">
        <v>1269</v>
      </c>
      <c r="E7893" t="s">
        <v>62</v>
      </c>
      <c r="F7893">
        <v>0.21</v>
      </c>
      <c r="G7893">
        <v>0.21</v>
      </c>
      <c r="J7893">
        <v>0</v>
      </c>
      <c r="K7893">
        <v>0</v>
      </c>
    </row>
    <row r="7894" spans="1:11">
      <c r="A7894" t="s">
        <v>23954</v>
      </c>
      <c r="B7894" t="s">
        <v>58</v>
      </c>
      <c r="C7894">
        <v>92713</v>
      </c>
      <c r="D7894" t="s">
        <v>1270</v>
      </c>
      <c r="E7894" t="s">
        <v>62</v>
      </c>
      <c r="F7894">
        <v>0.05</v>
      </c>
      <c r="G7894">
        <v>0.05</v>
      </c>
      <c r="J7894">
        <v>0</v>
      </c>
      <c r="K7894">
        <v>0</v>
      </c>
    </row>
    <row r="7895" spans="1:11">
      <c r="A7895" t="s">
        <v>23955</v>
      </c>
      <c r="B7895" t="s">
        <v>58</v>
      </c>
      <c r="C7895">
        <v>92714</v>
      </c>
      <c r="D7895" t="s">
        <v>1271</v>
      </c>
      <c r="E7895" t="s">
        <v>62</v>
      </c>
      <c r="F7895">
        <v>0.27</v>
      </c>
      <c r="G7895">
        <v>0.27</v>
      </c>
      <c r="J7895">
        <v>0</v>
      </c>
      <c r="K7895">
        <v>0</v>
      </c>
    </row>
    <row r="7896" spans="1:11">
      <c r="A7896" t="s">
        <v>23956</v>
      </c>
      <c r="B7896" t="s">
        <v>58</v>
      </c>
      <c r="C7896">
        <v>92715</v>
      </c>
      <c r="D7896" t="s">
        <v>1272</v>
      </c>
      <c r="E7896" t="s">
        <v>62</v>
      </c>
      <c r="F7896">
        <v>109</v>
      </c>
      <c r="G7896">
        <v>109</v>
      </c>
      <c r="J7896">
        <v>0</v>
      </c>
      <c r="K7896">
        <v>0</v>
      </c>
    </row>
    <row r="7897" spans="1:11">
      <c r="A7897" t="s">
        <v>23957</v>
      </c>
      <c r="B7897" t="s">
        <v>58</v>
      </c>
      <c r="C7897">
        <v>103663</v>
      </c>
      <c r="D7897" t="s">
        <v>7309</v>
      </c>
      <c r="E7897" t="s">
        <v>62</v>
      </c>
      <c r="F7897">
        <v>0</v>
      </c>
      <c r="G7897">
        <v>0</v>
      </c>
    </row>
    <row r="7898" spans="1:11">
      <c r="A7898" t="s">
        <v>23958</v>
      </c>
      <c r="B7898" t="s">
        <v>58</v>
      </c>
      <c r="C7898">
        <v>104390</v>
      </c>
      <c r="D7898" t="s">
        <v>7310</v>
      </c>
      <c r="E7898" t="s">
        <v>62</v>
      </c>
      <c r="F7898">
        <v>0</v>
      </c>
      <c r="G7898">
        <v>0</v>
      </c>
    </row>
    <row r="7899" spans="1:11">
      <c r="A7899" t="s">
        <v>23959</v>
      </c>
      <c r="B7899" t="s">
        <v>58</v>
      </c>
      <c r="C7899">
        <v>103664</v>
      </c>
      <c r="D7899" t="s">
        <v>7311</v>
      </c>
      <c r="E7899" t="s">
        <v>62</v>
      </c>
      <c r="F7899">
        <v>0</v>
      </c>
      <c r="G7899">
        <v>0</v>
      </c>
    </row>
    <row r="7900" spans="1:11">
      <c r="A7900" t="s">
        <v>23960</v>
      </c>
      <c r="B7900" t="s">
        <v>58</v>
      </c>
      <c r="C7900">
        <v>104451</v>
      </c>
      <c r="D7900" t="s">
        <v>7312</v>
      </c>
      <c r="E7900" t="s">
        <v>62</v>
      </c>
      <c r="F7900">
        <v>0</v>
      </c>
      <c r="G7900">
        <v>0</v>
      </c>
    </row>
    <row r="7901" spans="1:11">
      <c r="A7901" t="s">
        <v>23961</v>
      </c>
      <c r="B7901" t="s">
        <v>58</v>
      </c>
      <c r="C7901">
        <v>103666</v>
      </c>
      <c r="D7901" t="s">
        <v>1489</v>
      </c>
      <c r="E7901" t="s">
        <v>62</v>
      </c>
      <c r="F7901">
        <v>135.38999999999999</v>
      </c>
      <c r="G7901">
        <v>135.38999999999999</v>
      </c>
      <c r="J7901">
        <v>0</v>
      </c>
      <c r="K7901">
        <v>0</v>
      </c>
    </row>
    <row r="7902" spans="1:11">
      <c r="A7902" t="s">
        <v>23962</v>
      </c>
      <c r="B7902" t="s">
        <v>58</v>
      </c>
      <c r="C7902">
        <v>89212</v>
      </c>
      <c r="D7902" t="s">
        <v>1056</v>
      </c>
      <c r="E7902" t="s">
        <v>62</v>
      </c>
      <c r="F7902">
        <v>29.76</v>
      </c>
      <c r="G7902">
        <v>29.76</v>
      </c>
      <c r="J7902">
        <v>0</v>
      </c>
      <c r="K7902">
        <v>0</v>
      </c>
    </row>
    <row r="7903" spans="1:11">
      <c r="A7903" t="s">
        <v>23963</v>
      </c>
      <c r="B7903" t="s">
        <v>58</v>
      </c>
      <c r="C7903">
        <v>89213</v>
      </c>
      <c r="D7903" t="s">
        <v>1057</v>
      </c>
      <c r="E7903" t="s">
        <v>62</v>
      </c>
      <c r="F7903">
        <v>9.18</v>
      </c>
      <c r="G7903">
        <v>9.18</v>
      </c>
      <c r="J7903">
        <v>0</v>
      </c>
      <c r="K7903">
        <v>0</v>
      </c>
    </row>
    <row r="7904" spans="1:11">
      <c r="A7904" t="s">
        <v>23964</v>
      </c>
      <c r="B7904" t="s">
        <v>58</v>
      </c>
      <c r="C7904">
        <v>89214</v>
      </c>
      <c r="D7904" t="s">
        <v>1058</v>
      </c>
      <c r="E7904" t="s">
        <v>62</v>
      </c>
      <c r="F7904">
        <v>27.94</v>
      </c>
      <c r="G7904">
        <v>27.94</v>
      </c>
      <c r="J7904">
        <v>0</v>
      </c>
      <c r="K7904">
        <v>0</v>
      </c>
    </row>
    <row r="7905" spans="1:11">
      <c r="A7905" t="s">
        <v>23965</v>
      </c>
      <c r="B7905" t="s">
        <v>58</v>
      </c>
      <c r="C7905">
        <v>89215</v>
      </c>
      <c r="D7905" t="s">
        <v>1059</v>
      </c>
      <c r="E7905" t="s">
        <v>62</v>
      </c>
      <c r="F7905">
        <v>92.65</v>
      </c>
      <c r="G7905">
        <v>92.65</v>
      </c>
      <c r="J7905">
        <v>0</v>
      </c>
      <c r="K7905">
        <v>0</v>
      </c>
    </row>
    <row r="7906" spans="1:11">
      <c r="A7906" t="s">
        <v>23966</v>
      </c>
      <c r="B7906" t="s">
        <v>58</v>
      </c>
      <c r="C7906">
        <v>87441</v>
      </c>
      <c r="D7906" t="s">
        <v>982</v>
      </c>
      <c r="E7906" t="s">
        <v>62</v>
      </c>
      <c r="F7906">
        <v>0.43</v>
      </c>
      <c r="G7906">
        <v>0.43</v>
      </c>
      <c r="J7906">
        <v>0</v>
      </c>
      <c r="K7906">
        <v>0</v>
      </c>
    </row>
    <row r="7907" spans="1:11">
      <c r="A7907" t="s">
        <v>23967</v>
      </c>
      <c r="B7907" t="s">
        <v>58</v>
      </c>
      <c r="C7907">
        <v>87442</v>
      </c>
      <c r="D7907" t="s">
        <v>983</v>
      </c>
      <c r="E7907" t="s">
        <v>62</v>
      </c>
      <c r="F7907">
        <v>0.1</v>
      </c>
      <c r="G7907">
        <v>0.1</v>
      </c>
      <c r="J7907">
        <v>0</v>
      </c>
      <c r="K7907">
        <v>0</v>
      </c>
    </row>
    <row r="7908" spans="1:11">
      <c r="A7908" t="s">
        <v>23968</v>
      </c>
      <c r="B7908" t="s">
        <v>58</v>
      </c>
      <c r="C7908">
        <v>87443</v>
      </c>
      <c r="D7908" t="s">
        <v>984</v>
      </c>
      <c r="E7908" t="s">
        <v>62</v>
      </c>
      <c r="F7908">
        <v>0.54</v>
      </c>
      <c r="G7908">
        <v>0.54</v>
      </c>
      <c r="J7908">
        <v>0</v>
      </c>
      <c r="K7908">
        <v>0</v>
      </c>
    </row>
    <row r="7909" spans="1:11">
      <c r="A7909" t="s">
        <v>23969</v>
      </c>
      <c r="B7909" t="s">
        <v>58</v>
      </c>
      <c r="C7909">
        <v>87444</v>
      </c>
      <c r="D7909" t="s">
        <v>985</v>
      </c>
      <c r="E7909" t="s">
        <v>62</v>
      </c>
      <c r="F7909">
        <v>4.17</v>
      </c>
      <c r="G7909">
        <v>4.17</v>
      </c>
      <c r="J7909">
        <v>0</v>
      </c>
      <c r="K7909">
        <v>0</v>
      </c>
    </row>
    <row r="7910" spans="1:11">
      <c r="A7910" t="s">
        <v>23970</v>
      </c>
      <c r="B7910" t="s">
        <v>58</v>
      </c>
      <c r="C7910">
        <v>93229</v>
      </c>
      <c r="D7910" t="s">
        <v>1284</v>
      </c>
      <c r="E7910" t="s">
        <v>62</v>
      </c>
      <c r="F7910">
        <v>0.39</v>
      </c>
      <c r="G7910">
        <v>0.39</v>
      </c>
      <c r="J7910">
        <v>0</v>
      </c>
      <c r="K7910">
        <v>0</v>
      </c>
    </row>
    <row r="7911" spans="1:11">
      <c r="A7911" t="s">
        <v>23971</v>
      </c>
      <c r="B7911" t="s">
        <v>58</v>
      </c>
      <c r="C7911">
        <v>93230</v>
      </c>
      <c r="D7911" t="s">
        <v>1285</v>
      </c>
      <c r="E7911" t="s">
        <v>62</v>
      </c>
      <c r="F7911">
        <v>0.09</v>
      </c>
      <c r="G7911">
        <v>0.09</v>
      </c>
      <c r="J7911">
        <v>0</v>
      </c>
      <c r="K7911">
        <v>0</v>
      </c>
    </row>
    <row r="7912" spans="1:11">
      <c r="A7912" t="s">
        <v>23972</v>
      </c>
      <c r="B7912" t="s">
        <v>58</v>
      </c>
      <c r="C7912">
        <v>93231</v>
      </c>
      <c r="D7912" t="s">
        <v>1286</v>
      </c>
      <c r="E7912" t="s">
        <v>62</v>
      </c>
      <c r="F7912">
        <v>0.49</v>
      </c>
      <c r="G7912">
        <v>0.49</v>
      </c>
      <c r="J7912">
        <v>0</v>
      </c>
      <c r="K7912">
        <v>0</v>
      </c>
    </row>
    <row r="7913" spans="1:11">
      <c r="A7913" t="s">
        <v>23973</v>
      </c>
      <c r="B7913" t="s">
        <v>58</v>
      </c>
      <c r="C7913">
        <v>93232</v>
      </c>
      <c r="D7913" t="s">
        <v>1287</v>
      </c>
      <c r="E7913" t="s">
        <v>62</v>
      </c>
      <c r="F7913">
        <v>4.66</v>
      </c>
      <c r="G7913">
        <v>4.66</v>
      </c>
      <c r="J7913">
        <v>0</v>
      </c>
      <c r="K7913">
        <v>0</v>
      </c>
    </row>
    <row r="7914" spans="1:11">
      <c r="A7914" t="s">
        <v>23974</v>
      </c>
      <c r="B7914" t="s">
        <v>58</v>
      </c>
      <c r="C7914">
        <v>102948</v>
      </c>
      <c r="D7914" t="s">
        <v>7313</v>
      </c>
      <c r="E7914" t="s">
        <v>62</v>
      </c>
      <c r="F7914">
        <v>0</v>
      </c>
      <c r="G7914">
        <v>0</v>
      </c>
    </row>
    <row r="7915" spans="1:11">
      <c r="A7915" t="s">
        <v>23975</v>
      </c>
      <c r="B7915" t="s">
        <v>58</v>
      </c>
      <c r="C7915">
        <v>102949</v>
      </c>
      <c r="D7915" t="s">
        <v>7314</v>
      </c>
      <c r="E7915" t="s">
        <v>62</v>
      </c>
      <c r="F7915">
        <v>0</v>
      </c>
      <c r="G7915">
        <v>0</v>
      </c>
    </row>
    <row r="7916" spans="1:11">
      <c r="A7916" t="s">
        <v>23976</v>
      </c>
      <c r="B7916" t="s">
        <v>58</v>
      </c>
      <c r="C7916">
        <v>102950</v>
      </c>
      <c r="D7916" t="s">
        <v>7315</v>
      </c>
      <c r="E7916" t="s">
        <v>62</v>
      </c>
      <c r="F7916">
        <v>0</v>
      </c>
      <c r="G7916">
        <v>0</v>
      </c>
    </row>
    <row r="7917" spans="1:11">
      <c r="A7917" t="s">
        <v>23977</v>
      </c>
      <c r="B7917" t="s">
        <v>58</v>
      </c>
      <c r="C7917">
        <v>102951</v>
      </c>
      <c r="D7917" t="s">
        <v>1460</v>
      </c>
      <c r="E7917" t="s">
        <v>62</v>
      </c>
      <c r="F7917">
        <v>0.49</v>
      </c>
      <c r="G7917">
        <v>0.49</v>
      </c>
      <c r="J7917">
        <v>0</v>
      </c>
      <c r="K7917">
        <v>0</v>
      </c>
    </row>
    <row r="7918" spans="1:11">
      <c r="A7918" t="s">
        <v>23978</v>
      </c>
      <c r="B7918" t="s">
        <v>58</v>
      </c>
      <c r="C7918">
        <v>88826</v>
      </c>
      <c r="D7918" t="s">
        <v>1008</v>
      </c>
      <c r="E7918" t="s">
        <v>62</v>
      </c>
      <c r="F7918">
        <v>0.31</v>
      </c>
      <c r="G7918">
        <v>0.31</v>
      </c>
      <c r="J7918">
        <v>0</v>
      </c>
      <c r="K7918">
        <v>0</v>
      </c>
    </row>
    <row r="7919" spans="1:11">
      <c r="A7919" t="s">
        <v>23979</v>
      </c>
      <c r="B7919" t="s">
        <v>58</v>
      </c>
      <c r="C7919">
        <v>88827</v>
      </c>
      <c r="D7919" t="s">
        <v>1009</v>
      </c>
      <c r="E7919" t="s">
        <v>62</v>
      </c>
      <c r="F7919">
        <v>7.0000000000000007E-2</v>
      </c>
      <c r="G7919">
        <v>7.0000000000000007E-2</v>
      </c>
      <c r="J7919">
        <v>0</v>
      </c>
      <c r="K7919">
        <v>0</v>
      </c>
    </row>
    <row r="7920" spans="1:11">
      <c r="A7920" t="s">
        <v>23980</v>
      </c>
      <c r="B7920" t="s">
        <v>58</v>
      </c>
      <c r="C7920">
        <v>88828</v>
      </c>
      <c r="D7920" t="s">
        <v>1010</v>
      </c>
      <c r="E7920" t="s">
        <v>62</v>
      </c>
      <c r="F7920">
        <v>0.34</v>
      </c>
      <c r="G7920">
        <v>0.34</v>
      </c>
      <c r="J7920">
        <v>0</v>
      </c>
      <c r="K7920">
        <v>0</v>
      </c>
    </row>
    <row r="7921" spans="1:11">
      <c r="A7921" t="s">
        <v>23981</v>
      </c>
      <c r="B7921" t="s">
        <v>58</v>
      </c>
      <c r="C7921">
        <v>88829</v>
      </c>
      <c r="D7921" t="s">
        <v>1011</v>
      </c>
      <c r="E7921" t="s">
        <v>62</v>
      </c>
      <c r="F7921">
        <v>0.97</v>
      </c>
      <c r="G7921">
        <v>0.97</v>
      </c>
      <c r="J7921">
        <v>0</v>
      </c>
      <c r="K7921">
        <v>0</v>
      </c>
    </row>
    <row r="7922" spans="1:11">
      <c r="A7922" t="s">
        <v>23982</v>
      </c>
      <c r="B7922" t="s">
        <v>58</v>
      </c>
      <c r="C7922">
        <v>89221</v>
      </c>
      <c r="D7922" t="s">
        <v>1060</v>
      </c>
      <c r="E7922" t="s">
        <v>62</v>
      </c>
      <c r="F7922">
        <v>1.29</v>
      </c>
      <c r="G7922">
        <v>1.29</v>
      </c>
      <c r="J7922">
        <v>0</v>
      </c>
      <c r="K7922">
        <v>0</v>
      </c>
    </row>
    <row r="7923" spans="1:11">
      <c r="A7923" t="s">
        <v>23983</v>
      </c>
      <c r="B7923" t="s">
        <v>58</v>
      </c>
      <c r="C7923">
        <v>89222</v>
      </c>
      <c r="D7923" t="s">
        <v>1061</v>
      </c>
      <c r="E7923" t="s">
        <v>62</v>
      </c>
      <c r="F7923">
        <v>0.3</v>
      </c>
      <c r="G7923">
        <v>0.3</v>
      </c>
      <c r="J7923">
        <v>0</v>
      </c>
      <c r="K7923">
        <v>0</v>
      </c>
    </row>
    <row r="7924" spans="1:11">
      <c r="A7924" t="s">
        <v>23984</v>
      </c>
      <c r="B7924" t="s">
        <v>58</v>
      </c>
      <c r="C7924">
        <v>89223</v>
      </c>
      <c r="D7924" t="s">
        <v>1062</v>
      </c>
      <c r="E7924" t="s">
        <v>62</v>
      </c>
      <c r="F7924">
        <v>1.42</v>
      </c>
      <c r="G7924">
        <v>1.42</v>
      </c>
      <c r="J7924">
        <v>0</v>
      </c>
      <c r="K7924">
        <v>0</v>
      </c>
    </row>
    <row r="7925" spans="1:11">
      <c r="A7925" t="s">
        <v>23985</v>
      </c>
      <c r="B7925" t="s">
        <v>58</v>
      </c>
      <c r="C7925">
        <v>89224</v>
      </c>
      <c r="D7925" t="s">
        <v>1063</v>
      </c>
      <c r="E7925" t="s">
        <v>62</v>
      </c>
      <c r="F7925">
        <v>1.95</v>
      </c>
      <c r="G7925">
        <v>1.95</v>
      </c>
      <c r="J7925">
        <v>0</v>
      </c>
      <c r="K7925">
        <v>0</v>
      </c>
    </row>
    <row r="7926" spans="1:11">
      <c r="A7926" t="s">
        <v>23986</v>
      </c>
      <c r="B7926" t="s">
        <v>58</v>
      </c>
      <c r="C7926">
        <v>89274</v>
      </c>
      <c r="D7926" t="s">
        <v>1095</v>
      </c>
      <c r="E7926" t="s">
        <v>62</v>
      </c>
      <c r="F7926">
        <v>1.57</v>
      </c>
      <c r="G7926">
        <v>1.57</v>
      </c>
      <c r="J7926">
        <v>0</v>
      </c>
      <c r="K7926">
        <v>0</v>
      </c>
    </row>
    <row r="7927" spans="1:11">
      <c r="A7927" t="s">
        <v>23987</v>
      </c>
      <c r="B7927" t="s">
        <v>58</v>
      </c>
      <c r="C7927">
        <v>89275</v>
      </c>
      <c r="D7927" t="s">
        <v>1096</v>
      </c>
      <c r="E7927" t="s">
        <v>62</v>
      </c>
      <c r="F7927">
        <v>0.36</v>
      </c>
      <c r="G7927">
        <v>0.36</v>
      </c>
      <c r="J7927">
        <v>0</v>
      </c>
      <c r="K7927">
        <v>0</v>
      </c>
    </row>
    <row r="7928" spans="1:11">
      <c r="A7928" t="s">
        <v>23988</v>
      </c>
      <c r="B7928" t="s">
        <v>58</v>
      </c>
      <c r="C7928">
        <v>89276</v>
      </c>
      <c r="D7928" t="s">
        <v>1097</v>
      </c>
      <c r="E7928" t="s">
        <v>62</v>
      </c>
      <c r="F7928">
        <v>1.97</v>
      </c>
      <c r="G7928">
        <v>1.97</v>
      </c>
      <c r="J7928">
        <v>0</v>
      </c>
      <c r="K7928">
        <v>0</v>
      </c>
    </row>
    <row r="7929" spans="1:11">
      <c r="A7929" t="s">
        <v>23989</v>
      </c>
      <c r="B7929" t="s">
        <v>58</v>
      </c>
      <c r="C7929">
        <v>89277</v>
      </c>
      <c r="D7929" t="s">
        <v>1098</v>
      </c>
      <c r="E7929" t="s">
        <v>62</v>
      </c>
      <c r="F7929">
        <v>8.35</v>
      </c>
      <c r="G7929">
        <v>8.35</v>
      </c>
      <c r="J7929">
        <v>0</v>
      </c>
      <c r="K7929">
        <v>0</v>
      </c>
    </row>
    <row r="7930" spans="1:11">
      <c r="A7930" t="s">
        <v>23990</v>
      </c>
      <c r="B7930" t="s">
        <v>58</v>
      </c>
      <c r="C7930">
        <v>90646</v>
      </c>
      <c r="D7930" t="s">
        <v>1131</v>
      </c>
      <c r="E7930" t="s">
        <v>62</v>
      </c>
      <c r="F7930">
        <v>0.87</v>
      </c>
      <c r="G7930">
        <v>0.87</v>
      </c>
      <c r="J7930">
        <v>0</v>
      </c>
      <c r="K7930">
        <v>0</v>
      </c>
    </row>
    <row r="7931" spans="1:11">
      <c r="A7931" t="s">
        <v>23991</v>
      </c>
      <c r="B7931" t="s">
        <v>58</v>
      </c>
      <c r="C7931">
        <v>90647</v>
      </c>
      <c r="D7931" t="s">
        <v>1132</v>
      </c>
      <c r="E7931" t="s">
        <v>62</v>
      </c>
      <c r="F7931">
        <v>0.2</v>
      </c>
      <c r="G7931">
        <v>0.2</v>
      </c>
      <c r="J7931">
        <v>0</v>
      </c>
      <c r="K7931">
        <v>0</v>
      </c>
    </row>
    <row r="7932" spans="1:11">
      <c r="A7932" t="s">
        <v>23992</v>
      </c>
      <c r="B7932" t="s">
        <v>58</v>
      </c>
      <c r="C7932">
        <v>90648</v>
      </c>
      <c r="D7932" t="s">
        <v>1133</v>
      </c>
      <c r="E7932" t="s">
        <v>62</v>
      </c>
      <c r="F7932">
        <v>0.96</v>
      </c>
      <c r="G7932">
        <v>0.96</v>
      </c>
      <c r="J7932">
        <v>0</v>
      </c>
      <c r="K7932">
        <v>0</v>
      </c>
    </row>
    <row r="7933" spans="1:11">
      <c r="A7933" t="s">
        <v>23993</v>
      </c>
      <c r="B7933" t="s">
        <v>58</v>
      </c>
      <c r="C7933">
        <v>90649</v>
      </c>
      <c r="D7933" t="s">
        <v>1134</v>
      </c>
      <c r="E7933" t="s">
        <v>62</v>
      </c>
      <c r="F7933">
        <v>7.6</v>
      </c>
      <c r="G7933">
        <v>7.6</v>
      </c>
      <c r="J7933">
        <v>0</v>
      </c>
      <c r="K7933">
        <v>0</v>
      </c>
    </row>
    <row r="7934" spans="1:11">
      <c r="A7934" t="s">
        <v>23994</v>
      </c>
      <c r="B7934" t="s">
        <v>58</v>
      </c>
      <c r="C7934">
        <v>90652</v>
      </c>
      <c r="D7934" t="s">
        <v>1135</v>
      </c>
      <c r="E7934" t="s">
        <v>62</v>
      </c>
      <c r="F7934">
        <v>3.89</v>
      </c>
      <c r="G7934">
        <v>3.89</v>
      </c>
      <c r="J7934">
        <v>0</v>
      </c>
      <c r="K7934">
        <v>0</v>
      </c>
    </row>
    <row r="7935" spans="1:11">
      <c r="A7935" t="s">
        <v>23995</v>
      </c>
      <c r="B7935" t="s">
        <v>58</v>
      </c>
      <c r="C7935">
        <v>90653</v>
      </c>
      <c r="D7935" t="s">
        <v>1136</v>
      </c>
      <c r="E7935" t="s">
        <v>62</v>
      </c>
      <c r="F7935">
        <v>0.9</v>
      </c>
      <c r="G7935">
        <v>0.9</v>
      </c>
      <c r="J7935">
        <v>0</v>
      </c>
      <c r="K7935">
        <v>0</v>
      </c>
    </row>
    <row r="7936" spans="1:11">
      <c r="A7936" t="s">
        <v>23996</v>
      </c>
      <c r="B7936" t="s">
        <v>58</v>
      </c>
      <c r="C7936">
        <v>90654</v>
      </c>
      <c r="D7936" t="s">
        <v>1137</v>
      </c>
      <c r="E7936" t="s">
        <v>62</v>
      </c>
      <c r="F7936">
        <v>4.25</v>
      </c>
      <c r="G7936">
        <v>4.25</v>
      </c>
      <c r="J7936">
        <v>0</v>
      </c>
      <c r="K7936">
        <v>0</v>
      </c>
    </row>
    <row r="7937" spans="1:11">
      <c r="A7937" t="s">
        <v>23997</v>
      </c>
      <c r="B7937" t="s">
        <v>58</v>
      </c>
      <c r="C7937">
        <v>90655</v>
      </c>
      <c r="D7937" t="s">
        <v>1138</v>
      </c>
      <c r="E7937" t="s">
        <v>62</v>
      </c>
      <c r="F7937">
        <v>5</v>
      </c>
      <c r="G7937">
        <v>5</v>
      </c>
      <c r="J7937">
        <v>0</v>
      </c>
      <c r="K7937">
        <v>0</v>
      </c>
    </row>
    <row r="7938" spans="1:11">
      <c r="A7938" t="s">
        <v>23998</v>
      </c>
      <c r="B7938" t="s">
        <v>58</v>
      </c>
      <c r="C7938">
        <v>90658</v>
      </c>
      <c r="D7938" t="s">
        <v>1139</v>
      </c>
      <c r="E7938" t="s">
        <v>62</v>
      </c>
      <c r="F7938">
        <v>4.17</v>
      </c>
      <c r="G7938">
        <v>4.17</v>
      </c>
      <c r="J7938">
        <v>0</v>
      </c>
      <c r="K7938">
        <v>0</v>
      </c>
    </row>
    <row r="7939" spans="1:11">
      <c r="A7939" t="s">
        <v>23999</v>
      </c>
      <c r="B7939" t="s">
        <v>58</v>
      </c>
      <c r="C7939">
        <v>90659</v>
      </c>
      <c r="D7939" t="s">
        <v>1140</v>
      </c>
      <c r="E7939" t="s">
        <v>62</v>
      </c>
      <c r="F7939">
        <v>0.96</v>
      </c>
      <c r="G7939">
        <v>0.96</v>
      </c>
      <c r="J7939">
        <v>0</v>
      </c>
      <c r="K7939">
        <v>0</v>
      </c>
    </row>
    <row r="7940" spans="1:11">
      <c r="A7940" t="s">
        <v>24000</v>
      </c>
      <c r="B7940" t="s">
        <v>58</v>
      </c>
      <c r="C7940">
        <v>90660</v>
      </c>
      <c r="D7940" t="s">
        <v>1141</v>
      </c>
      <c r="E7940" t="s">
        <v>62</v>
      </c>
      <c r="F7940">
        <v>4.5599999999999996</v>
      </c>
      <c r="G7940">
        <v>4.5599999999999996</v>
      </c>
      <c r="J7940">
        <v>0</v>
      </c>
      <c r="K7940">
        <v>0</v>
      </c>
    </row>
    <row r="7941" spans="1:11">
      <c r="A7941" t="s">
        <v>24001</v>
      </c>
      <c r="B7941" t="s">
        <v>58</v>
      </c>
      <c r="C7941">
        <v>90661</v>
      </c>
      <c r="D7941" t="s">
        <v>1142</v>
      </c>
      <c r="E7941" t="s">
        <v>62</v>
      </c>
      <c r="F7941">
        <v>5</v>
      </c>
      <c r="G7941">
        <v>5</v>
      </c>
      <c r="J7941">
        <v>0</v>
      </c>
      <c r="K7941">
        <v>0</v>
      </c>
    </row>
    <row r="7942" spans="1:11">
      <c r="A7942" t="s">
        <v>24002</v>
      </c>
      <c r="B7942" t="s">
        <v>58</v>
      </c>
      <c r="C7942">
        <v>89019</v>
      </c>
      <c r="D7942" t="s">
        <v>1040</v>
      </c>
      <c r="E7942" t="s">
        <v>62</v>
      </c>
      <c r="F7942">
        <v>0.4</v>
      </c>
      <c r="G7942">
        <v>0.4</v>
      </c>
      <c r="J7942">
        <v>0</v>
      </c>
      <c r="K7942">
        <v>0</v>
      </c>
    </row>
    <row r="7943" spans="1:11">
      <c r="A7943" t="s">
        <v>24003</v>
      </c>
      <c r="B7943" t="s">
        <v>58</v>
      </c>
      <c r="C7943">
        <v>89020</v>
      </c>
      <c r="D7943" t="s">
        <v>1041</v>
      </c>
      <c r="E7943" t="s">
        <v>62</v>
      </c>
      <c r="F7943">
        <v>0.09</v>
      </c>
      <c r="G7943">
        <v>0.09</v>
      </c>
      <c r="J7943">
        <v>0</v>
      </c>
      <c r="K7943">
        <v>0</v>
      </c>
    </row>
    <row r="7944" spans="1:11">
      <c r="A7944" t="s">
        <v>24004</v>
      </c>
      <c r="B7944" t="s">
        <v>58</v>
      </c>
      <c r="C7944">
        <v>5800</v>
      </c>
      <c r="D7944" t="s">
        <v>920</v>
      </c>
      <c r="E7944" t="s">
        <v>62</v>
      </c>
      <c r="F7944">
        <v>0.43</v>
      </c>
      <c r="G7944">
        <v>0.43</v>
      </c>
      <c r="J7944">
        <v>0</v>
      </c>
      <c r="K7944">
        <v>0</v>
      </c>
    </row>
    <row r="7945" spans="1:11">
      <c r="A7945" t="s">
        <v>24005</v>
      </c>
      <c r="B7945" t="s">
        <v>58</v>
      </c>
      <c r="C7945">
        <v>53866</v>
      </c>
      <c r="D7945" t="s">
        <v>966</v>
      </c>
      <c r="E7945" t="s">
        <v>62</v>
      </c>
      <c r="F7945">
        <v>1.5</v>
      </c>
      <c r="G7945">
        <v>1.5</v>
      </c>
      <c r="J7945">
        <v>0</v>
      </c>
      <c r="K7945">
        <v>0</v>
      </c>
    </row>
    <row r="7946" spans="1:11">
      <c r="A7946" t="s">
        <v>24006</v>
      </c>
      <c r="B7946" t="s">
        <v>58</v>
      </c>
      <c r="C7946">
        <v>90639</v>
      </c>
      <c r="D7946" t="s">
        <v>1127</v>
      </c>
      <c r="E7946" t="s">
        <v>62</v>
      </c>
      <c r="F7946">
        <v>5.98</v>
      </c>
      <c r="G7946">
        <v>5.98</v>
      </c>
      <c r="J7946">
        <v>0</v>
      </c>
      <c r="K7946">
        <v>0</v>
      </c>
    </row>
    <row r="7947" spans="1:11">
      <c r="A7947" t="s">
        <v>24007</v>
      </c>
      <c r="B7947" t="s">
        <v>58</v>
      </c>
      <c r="C7947">
        <v>90640</v>
      </c>
      <c r="D7947" t="s">
        <v>1128</v>
      </c>
      <c r="E7947" t="s">
        <v>62</v>
      </c>
      <c r="F7947">
        <v>1.38</v>
      </c>
      <c r="G7947">
        <v>1.38</v>
      </c>
      <c r="J7947">
        <v>0</v>
      </c>
      <c r="K7947">
        <v>0</v>
      </c>
    </row>
    <row r="7948" spans="1:11">
      <c r="A7948" t="s">
        <v>24008</v>
      </c>
      <c r="B7948" t="s">
        <v>58</v>
      </c>
      <c r="C7948">
        <v>90641</v>
      </c>
      <c r="D7948" t="s">
        <v>1129</v>
      </c>
      <c r="E7948" t="s">
        <v>62</v>
      </c>
      <c r="F7948">
        <v>6.54</v>
      </c>
      <c r="G7948">
        <v>6.54</v>
      </c>
      <c r="J7948">
        <v>0</v>
      </c>
      <c r="K7948">
        <v>0</v>
      </c>
    </row>
    <row r="7949" spans="1:11">
      <c r="A7949" t="s">
        <v>24009</v>
      </c>
      <c r="B7949" t="s">
        <v>58</v>
      </c>
      <c r="C7949">
        <v>90642</v>
      </c>
      <c r="D7949" t="s">
        <v>1130</v>
      </c>
      <c r="E7949" t="s">
        <v>62</v>
      </c>
      <c r="F7949">
        <v>12.53</v>
      </c>
      <c r="G7949">
        <v>12.53</v>
      </c>
      <c r="J7949">
        <v>0</v>
      </c>
      <c r="K7949">
        <v>0</v>
      </c>
    </row>
    <row r="7950" spans="1:11">
      <c r="A7950" t="s">
        <v>24010</v>
      </c>
      <c r="B7950" t="s">
        <v>58</v>
      </c>
      <c r="C7950">
        <v>102806</v>
      </c>
      <c r="D7950" t="s">
        <v>7316</v>
      </c>
      <c r="E7950" t="s">
        <v>62</v>
      </c>
      <c r="F7950">
        <v>0</v>
      </c>
      <c r="G7950">
        <v>0</v>
      </c>
    </row>
    <row r="7951" spans="1:11">
      <c r="A7951" t="s">
        <v>24011</v>
      </c>
      <c r="B7951" t="s">
        <v>58</v>
      </c>
      <c r="C7951">
        <v>102807</v>
      </c>
      <c r="D7951" t="s">
        <v>7317</v>
      </c>
      <c r="E7951" t="s">
        <v>62</v>
      </c>
      <c r="F7951">
        <v>0</v>
      </c>
      <c r="G7951">
        <v>0</v>
      </c>
    </row>
    <row r="7952" spans="1:11">
      <c r="A7952" t="s">
        <v>24012</v>
      </c>
      <c r="B7952" t="s">
        <v>58</v>
      </c>
      <c r="C7952">
        <v>102808</v>
      </c>
      <c r="D7952" t="s">
        <v>7318</v>
      </c>
      <c r="E7952" t="s">
        <v>62</v>
      </c>
      <c r="F7952">
        <v>0</v>
      </c>
      <c r="G7952">
        <v>0</v>
      </c>
    </row>
    <row r="7953" spans="1:11">
      <c r="A7953" t="s">
        <v>24013</v>
      </c>
      <c r="B7953" t="s">
        <v>58</v>
      </c>
      <c r="C7953">
        <v>102809</v>
      </c>
      <c r="D7953" t="s">
        <v>1436</v>
      </c>
      <c r="E7953" t="s">
        <v>62</v>
      </c>
      <c r="F7953">
        <v>18.079999999999998</v>
      </c>
      <c r="G7953">
        <v>18.079999999999998</v>
      </c>
      <c r="J7953">
        <v>0</v>
      </c>
      <c r="K7953">
        <v>0</v>
      </c>
    </row>
    <row r="7954" spans="1:11">
      <c r="A7954" t="s">
        <v>24014</v>
      </c>
      <c r="B7954" t="s">
        <v>58</v>
      </c>
      <c r="C7954">
        <v>92140</v>
      </c>
      <c r="D7954" t="s">
        <v>1259</v>
      </c>
      <c r="E7954" t="s">
        <v>62</v>
      </c>
      <c r="F7954">
        <v>4.7699999999999996</v>
      </c>
      <c r="G7954">
        <v>4.7699999999999996</v>
      </c>
      <c r="J7954">
        <v>0</v>
      </c>
      <c r="K7954">
        <v>0</v>
      </c>
    </row>
    <row r="7955" spans="1:11">
      <c r="A7955" t="s">
        <v>24015</v>
      </c>
      <c r="B7955" t="s">
        <v>58</v>
      </c>
      <c r="C7955">
        <v>92142</v>
      </c>
      <c r="D7955" t="s">
        <v>1261</v>
      </c>
      <c r="E7955" t="s">
        <v>62</v>
      </c>
      <c r="F7955">
        <v>0.59</v>
      </c>
      <c r="G7955">
        <v>0.59</v>
      </c>
      <c r="J7955">
        <v>0</v>
      </c>
      <c r="K7955">
        <v>0</v>
      </c>
    </row>
    <row r="7956" spans="1:11">
      <c r="A7956" t="s">
        <v>24016</v>
      </c>
      <c r="B7956" t="s">
        <v>58</v>
      </c>
      <c r="C7956">
        <v>92141</v>
      </c>
      <c r="D7956" t="s">
        <v>1260</v>
      </c>
      <c r="E7956" t="s">
        <v>62</v>
      </c>
      <c r="F7956">
        <v>1.47</v>
      </c>
      <c r="G7956">
        <v>1.47</v>
      </c>
      <c r="J7956">
        <v>0</v>
      </c>
      <c r="K7956">
        <v>0</v>
      </c>
    </row>
    <row r="7957" spans="1:11">
      <c r="A7957" t="s">
        <v>24017</v>
      </c>
      <c r="B7957" t="s">
        <v>58</v>
      </c>
      <c r="C7957">
        <v>92143</v>
      </c>
      <c r="D7957" t="s">
        <v>1262</v>
      </c>
      <c r="E7957" t="s">
        <v>62</v>
      </c>
      <c r="F7957">
        <v>5.96</v>
      </c>
      <c r="G7957">
        <v>5.96</v>
      </c>
      <c r="J7957">
        <v>0</v>
      </c>
      <c r="K7957">
        <v>0</v>
      </c>
    </row>
    <row r="7958" spans="1:11">
      <c r="A7958" t="s">
        <v>24018</v>
      </c>
      <c r="B7958" t="s">
        <v>58</v>
      </c>
      <c r="C7958">
        <v>92144</v>
      </c>
      <c r="D7958" t="s">
        <v>1263</v>
      </c>
      <c r="E7958" t="s">
        <v>62</v>
      </c>
      <c r="F7958">
        <v>40.54</v>
      </c>
      <c r="G7958">
        <v>40.54</v>
      </c>
      <c r="J7958">
        <v>0</v>
      </c>
      <c r="K7958">
        <v>0</v>
      </c>
    </row>
    <row r="7959" spans="1:11">
      <c r="A7959" t="s">
        <v>24019</v>
      </c>
      <c r="B7959" t="s">
        <v>58</v>
      </c>
      <c r="C7959">
        <v>92133</v>
      </c>
      <c r="D7959" t="s">
        <v>1254</v>
      </c>
      <c r="E7959" t="s">
        <v>62</v>
      </c>
      <c r="F7959">
        <v>13.01</v>
      </c>
      <c r="G7959">
        <v>13.01</v>
      </c>
      <c r="J7959">
        <v>0</v>
      </c>
      <c r="K7959">
        <v>0</v>
      </c>
    </row>
    <row r="7960" spans="1:11">
      <c r="A7960" t="s">
        <v>24020</v>
      </c>
      <c r="B7960" t="s">
        <v>58</v>
      </c>
      <c r="C7960">
        <v>92135</v>
      </c>
      <c r="D7960" t="s">
        <v>1256</v>
      </c>
      <c r="E7960" t="s">
        <v>62</v>
      </c>
      <c r="F7960">
        <v>1.62</v>
      </c>
      <c r="G7960">
        <v>1.62</v>
      </c>
      <c r="J7960">
        <v>0</v>
      </c>
      <c r="K7960">
        <v>0</v>
      </c>
    </row>
    <row r="7961" spans="1:11">
      <c r="A7961" t="s">
        <v>24021</v>
      </c>
      <c r="B7961" t="s">
        <v>58</v>
      </c>
      <c r="C7961">
        <v>92134</v>
      </c>
      <c r="D7961" t="s">
        <v>1255</v>
      </c>
      <c r="E7961" t="s">
        <v>62</v>
      </c>
      <c r="F7961">
        <v>4.01</v>
      </c>
      <c r="G7961">
        <v>4.01</v>
      </c>
      <c r="J7961">
        <v>0</v>
      </c>
      <c r="K7961">
        <v>0</v>
      </c>
    </row>
    <row r="7962" spans="1:11">
      <c r="A7962" t="s">
        <v>24022</v>
      </c>
      <c r="B7962" t="s">
        <v>58</v>
      </c>
      <c r="C7962">
        <v>92136</v>
      </c>
      <c r="D7962" t="s">
        <v>1257</v>
      </c>
      <c r="E7962" t="s">
        <v>62</v>
      </c>
      <c r="F7962">
        <v>16.27</v>
      </c>
      <c r="G7962">
        <v>16.27</v>
      </c>
      <c r="J7962">
        <v>0</v>
      </c>
      <c r="K7962">
        <v>0</v>
      </c>
    </row>
    <row r="7963" spans="1:11">
      <c r="A7963" t="s">
        <v>24023</v>
      </c>
      <c r="B7963" t="s">
        <v>58</v>
      </c>
      <c r="C7963">
        <v>92137</v>
      </c>
      <c r="D7963" t="s">
        <v>1258</v>
      </c>
      <c r="E7963" t="s">
        <v>62</v>
      </c>
      <c r="F7963">
        <v>35.159999999999997</v>
      </c>
      <c r="G7963">
        <v>35.159999999999997</v>
      </c>
      <c r="J7963">
        <v>0</v>
      </c>
      <c r="K7963">
        <v>0</v>
      </c>
    </row>
    <row r="7964" spans="1:11">
      <c r="A7964" t="s">
        <v>24024</v>
      </c>
      <c r="B7964" t="s">
        <v>58</v>
      </c>
      <c r="C7964">
        <v>91380</v>
      </c>
      <c r="D7964" t="s">
        <v>1207</v>
      </c>
      <c r="E7964" t="s">
        <v>62</v>
      </c>
      <c r="F7964">
        <v>29.3</v>
      </c>
      <c r="G7964">
        <v>29.3</v>
      </c>
      <c r="J7964">
        <v>0</v>
      </c>
      <c r="K7964">
        <v>0</v>
      </c>
    </row>
    <row r="7965" spans="1:11">
      <c r="A7965" t="s">
        <v>24025</v>
      </c>
      <c r="B7965" t="s">
        <v>58</v>
      </c>
      <c r="C7965">
        <v>91382</v>
      </c>
      <c r="D7965" t="s">
        <v>1209</v>
      </c>
      <c r="E7965" t="s">
        <v>62</v>
      </c>
      <c r="F7965">
        <v>4.54</v>
      </c>
      <c r="G7965">
        <v>4.54</v>
      </c>
      <c r="J7965">
        <v>0</v>
      </c>
      <c r="K7965">
        <v>0</v>
      </c>
    </row>
    <row r="7966" spans="1:11">
      <c r="A7966" t="s">
        <v>24026</v>
      </c>
      <c r="B7966" t="s">
        <v>58</v>
      </c>
      <c r="C7966">
        <v>91381</v>
      </c>
      <c r="D7966" t="s">
        <v>1208</v>
      </c>
      <c r="E7966" t="s">
        <v>62</v>
      </c>
      <c r="F7966">
        <v>11.24</v>
      </c>
      <c r="G7966">
        <v>11.24</v>
      </c>
      <c r="J7966">
        <v>0</v>
      </c>
      <c r="K7966">
        <v>0</v>
      </c>
    </row>
    <row r="7967" spans="1:11">
      <c r="A7967" t="s">
        <v>24027</v>
      </c>
      <c r="B7967" t="s">
        <v>58</v>
      </c>
      <c r="C7967">
        <v>91383</v>
      </c>
      <c r="D7967" t="s">
        <v>1210</v>
      </c>
      <c r="E7967" t="s">
        <v>62</v>
      </c>
      <c r="F7967">
        <v>52.71</v>
      </c>
      <c r="G7967">
        <v>52.71</v>
      </c>
      <c r="J7967">
        <v>0</v>
      </c>
      <c r="K7967">
        <v>0</v>
      </c>
    </row>
    <row r="7968" spans="1:11">
      <c r="A7968" t="s">
        <v>24028</v>
      </c>
      <c r="B7968" t="s">
        <v>58</v>
      </c>
      <c r="C7968">
        <v>91384</v>
      </c>
      <c r="D7968" t="s">
        <v>1211</v>
      </c>
      <c r="E7968" t="s">
        <v>62</v>
      </c>
      <c r="F7968">
        <v>141.47999999999999</v>
      </c>
      <c r="G7968">
        <v>141.47999999999999</v>
      </c>
      <c r="J7968">
        <v>0</v>
      </c>
      <c r="K7968">
        <v>0</v>
      </c>
    </row>
    <row r="7969" spans="1:11">
      <c r="A7969" t="s">
        <v>24029</v>
      </c>
      <c r="B7969" t="s">
        <v>58</v>
      </c>
      <c r="C7969">
        <v>96030</v>
      </c>
      <c r="D7969" t="s">
        <v>1398</v>
      </c>
      <c r="E7969" t="s">
        <v>62</v>
      </c>
      <c r="F7969">
        <v>37.14</v>
      </c>
      <c r="G7969">
        <v>37.14</v>
      </c>
      <c r="J7969">
        <v>0</v>
      </c>
      <c r="K7969">
        <v>0</v>
      </c>
    </row>
    <row r="7970" spans="1:11">
      <c r="A7970" t="s">
        <v>24030</v>
      </c>
      <c r="B7970" t="s">
        <v>58</v>
      </c>
      <c r="C7970">
        <v>96032</v>
      </c>
      <c r="D7970" t="s">
        <v>1400</v>
      </c>
      <c r="E7970" t="s">
        <v>62</v>
      </c>
      <c r="F7970">
        <v>5.16</v>
      </c>
      <c r="G7970">
        <v>5.16</v>
      </c>
      <c r="J7970">
        <v>0</v>
      </c>
      <c r="K7970">
        <v>0</v>
      </c>
    </row>
    <row r="7971" spans="1:11">
      <c r="A7971" t="s">
        <v>24031</v>
      </c>
      <c r="B7971" t="s">
        <v>58</v>
      </c>
      <c r="C7971">
        <v>96031</v>
      </c>
      <c r="D7971" t="s">
        <v>1399</v>
      </c>
      <c r="E7971" t="s">
        <v>62</v>
      </c>
      <c r="F7971">
        <v>12.85</v>
      </c>
      <c r="G7971">
        <v>12.85</v>
      </c>
      <c r="J7971">
        <v>0</v>
      </c>
      <c r="K7971">
        <v>0</v>
      </c>
    </row>
    <row r="7972" spans="1:11">
      <c r="A7972" t="s">
        <v>24032</v>
      </c>
      <c r="B7972" t="s">
        <v>58</v>
      </c>
      <c r="C7972">
        <v>96033</v>
      </c>
      <c r="D7972" t="s">
        <v>1401</v>
      </c>
      <c r="E7972" t="s">
        <v>62</v>
      </c>
      <c r="F7972">
        <v>59.24</v>
      </c>
      <c r="G7972">
        <v>59.24</v>
      </c>
      <c r="J7972">
        <v>0</v>
      </c>
      <c r="K7972">
        <v>0</v>
      </c>
    </row>
    <row r="7973" spans="1:11">
      <c r="A7973" t="s">
        <v>24033</v>
      </c>
      <c r="B7973" t="s">
        <v>58</v>
      </c>
      <c r="C7973">
        <v>96034</v>
      </c>
      <c r="D7973" t="s">
        <v>1402</v>
      </c>
      <c r="E7973" t="s">
        <v>62</v>
      </c>
      <c r="F7973">
        <v>141.47999999999999</v>
      </c>
      <c r="G7973">
        <v>141.47999999999999</v>
      </c>
      <c r="J7973">
        <v>0</v>
      </c>
      <c r="K7973">
        <v>0</v>
      </c>
    </row>
    <row r="7974" spans="1:11">
      <c r="A7974" t="s">
        <v>24034</v>
      </c>
      <c r="B7974" t="s">
        <v>58</v>
      </c>
      <c r="C7974">
        <v>89870</v>
      </c>
      <c r="D7974" t="s">
        <v>1101</v>
      </c>
      <c r="E7974" t="s">
        <v>62</v>
      </c>
      <c r="F7974">
        <v>39.369999999999997</v>
      </c>
      <c r="G7974">
        <v>39.369999999999997</v>
      </c>
      <c r="J7974">
        <v>0</v>
      </c>
      <c r="K7974">
        <v>0</v>
      </c>
    </row>
    <row r="7975" spans="1:11">
      <c r="A7975" t="s">
        <v>24035</v>
      </c>
      <c r="B7975" t="s">
        <v>58</v>
      </c>
      <c r="C7975">
        <v>89872</v>
      </c>
      <c r="D7975" t="s">
        <v>1103</v>
      </c>
      <c r="E7975" t="s">
        <v>62</v>
      </c>
      <c r="F7975">
        <v>5.57</v>
      </c>
      <c r="G7975">
        <v>5.57</v>
      </c>
      <c r="J7975">
        <v>0</v>
      </c>
      <c r="K7975">
        <v>0</v>
      </c>
    </row>
    <row r="7976" spans="1:11">
      <c r="A7976" t="s">
        <v>24036</v>
      </c>
      <c r="B7976" t="s">
        <v>58</v>
      </c>
      <c r="C7976">
        <v>89871</v>
      </c>
      <c r="D7976" t="s">
        <v>1102</v>
      </c>
      <c r="E7976" t="s">
        <v>62</v>
      </c>
      <c r="F7976">
        <v>13.79</v>
      </c>
      <c r="G7976">
        <v>13.79</v>
      </c>
      <c r="J7976">
        <v>0</v>
      </c>
      <c r="K7976">
        <v>0</v>
      </c>
    </row>
    <row r="7977" spans="1:11">
      <c r="A7977" t="s">
        <v>24037</v>
      </c>
      <c r="B7977" t="s">
        <v>58</v>
      </c>
      <c r="C7977">
        <v>89873</v>
      </c>
      <c r="D7977" t="s">
        <v>1104</v>
      </c>
      <c r="E7977" t="s">
        <v>62</v>
      </c>
      <c r="F7977">
        <v>67.19</v>
      </c>
      <c r="G7977">
        <v>67.19</v>
      </c>
      <c r="J7977">
        <v>0</v>
      </c>
      <c r="K7977">
        <v>0</v>
      </c>
    </row>
    <row r="7978" spans="1:11">
      <c r="A7978" t="s">
        <v>24038</v>
      </c>
      <c r="B7978" t="s">
        <v>58</v>
      </c>
      <c r="C7978">
        <v>89874</v>
      </c>
      <c r="D7978" t="s">
        <v>1105</v>
      </c>
      <c r="E7978" t="s">
        <v>62</v>
      </c>
      <c r="F7978">
        <v>175.93</v>
      </c>
      <c r="G7978">
        <v>175.93</v>
      </c>
      <c r="J7978">
        <v>0</v>
      </c>
      <c r="K7978">
        <v>0</v>
      </c>
    </row>
    <row r="7979" spans="1:11">
      <c r="A7979" t="s">
        <v>24039</v>
      </c>
      <c r="B7979" t="s">
        <v>58</v>
      </c>
      <c r="C7979">
        <v>89878</v>
      </c>
      <c r="D7979" t="s">
        <v>1106</v>
      </c>
      <c r="E7979" t="s">
        <v>62</v>
      </c>
      <c r="F7979">
        <v>42.2</v>
      </c>
      <c r="G7979">
        <v>42.2</v>
      </c>
      <c r="J7979">
        <v>0</v>
      </c>
      <c r="K7979">
        <v>0</v>
      </c>
    </row>
    <row r="7980" spans="1:11">
      <c r="A7980" t="s">
        <v>24040</v>
      </c>
      <c r="B7980" t="s">
        <v>58</v>
      </c>
      <c r="C7980">
        <v>89880</v>
      </c>
      <c r="D7980" t="s">
        <v>1108</v>
      </c>
      <c r="E7980" t="s">
        <v>62</v>
      </c>
      <c r="F7980">
        <v>5.86</v>
      </c>
      <c r="G7980">
        <v>5.86</v>
      </c>
      <c r="J7980">
        <v>0</v>
      </c>
      <c r="K7980">
        <v>0</v>
      </c>
    </row>
    <row r="7981" spans="1:11">
      <c r="A7981" t="s">
        <v>24041</v>
      </c>
      <c r="B7981" t="s">
        <v>58</v>
      </c>
      <c r="C7981">
        <v>89879</v>
      </c>
      <c r="D7981" t="s">
        <v>1107</v>
      </c>
      <c r="E7981" t="s">
        <v>62</v>
      </c>
      <c r="F7981">
        <v>14.52</v>
      </c>
      <c r="G7981">
        <v>14.52</v>
      </c>
      <c r="J7981">
        <v>0</v>
      </c>
      <c r="K7981">
        <v>0</v>
      </c>
    </row>
    <row r="7982" spans="1:11">
      <c r="A7982" t="s">
        <v>24042</v>
      </c>
      <c r="B7982" t="s">
        <v>58</v>
      </c>
      <c r="C7982">
        <v>89881</v>
      </c>
      <c r="D7982" t="s">
        <v>1109</v>
      </c>
      <c r="E7982" t="s">
        <v>62</v>
      </c>
      <c r="F7982">
        <v>71.31</v>
      </c>
      <c r="G7982">
        <v>71.31</v>
      </c>
      <c r="J7982">
        <v>0</v>
      </c>
      <c r="K7982">
        <v>0</v>
      </c>
    </row>
    <row r="7983" spans="1:11">
      <c r="A7983" t="s">
        <v>24043</v>
      </c>
      <c r="B7983" t="s">
        <v>58</v>
      </c>
      <c r="C7983">
        <v>89882</v>
      </c>
      <c r="D7983" t="s">
        <v>1110</v>
      </c>
      <c r="E7983" t="s">
        <v>62</v>
      </c>
      <c r="F7983">
        <v>202.98</v>
      </c>
      <c r="G7983">
        <v>202.98</v>
      </c>
      <c r="J7983">
        <v>0</v>
      </c>
      <c r="K7983">
        <v>0</v>
      </c>
    </row>
    <row r="7984" spans="1:11">
      <c r="A7984" t="s">
        <v>24044</v>
      </c>
      <c r="B7984" t="s">
        <v>58</v>
      </c>
      <c r="C7984">
        <v>7058</v>
      </c>
      <c r="D7984" t="s">
        <v>936</v>
      </c>
      <c r="E7984" t="s">
        <v>62</v>
      </c>
      <c r="F7984">
        <v>23.04</v>
      </c>
      <c r="G7984">
        <v>23.04</v>
      </c>
      <c r="J7984">
        <v>0</v>
      </c>
      <c r="K7984">
        <v>0</v>
      </c>
    </row>
    <row r="7985" spans="1:11">
      <c r="A7985" t="s">
        <v>24045</v>
      </c>
      <c r="B7985" t="s">
        <v>58</v>
      </c>
      <c r="C7985">
        <v>91402</v>
      </c>
      <c r="D7985" t="s">
        <v>1218</v>
      </c>
      <c r="E7985" t="s">
        <v>62</v>
      </c>
      <c r="F7985">
        <v>3.58</v>
      </c>
      <c r="G7985">
        <v>3.58</v>
      </c>
      <c r="J7985">
        <v>0</v>
      </c>
      <c r="K7985">
        <v>0</v>
      </c>
    </row>
    <row r="7986" spans="1:11">
      <c r="A7986" t="s">
        <v>24046</v>
      </c>
      <c r="B7986" t="s">
        <v>58</v>
      </c>
      <c r="C7986">
        <v>7059</v>
      </c>
      <c r="D7986" t="s">
        <v>937</v>
      </c>
      <c r="E7986" t="s">
        <v>62</v>
      </c>
      <c r="F7986">
        <v>8.86</v>
      </c>
      <c r="G7986">
        <v>8.86</v>
      </c>
      <c r="J7986">
        <v>0</v>
      </c>
      <c r="K7986">
        <v>0</v>
      </c>
    </row>
    <row r="7987" spans="1:11">
      <c r="A7987" t="s">
        <v>24047</v>
      </c>
      <c r="B7987" t="s">
        <v>58</v>
      </c>
      <c r="C7987">
        <v>7060</v>
      </c>
      <c r="D7987" t="s">
        <v>938</v>
      </c>
      <c r="E7987" t="s">
        <v>62</v>
      </c>
      <c r="F7987">
        <v>41.52</v>
      </c>
      <c r="G7987">
        <v>41.52</v>
      </c>
      <c r="J7987">
        <v>0</v>
      </c>
      <c r="K7987">
        <v>0</v>
      </c>
    </row>
    <row r="7988" spans="1:11">
      <c r="A7988" t="s">
        <v>24048</v>
      </c>
      <c r="B7988" t="s">
        <v>58</v>
      </c>
      <c r="C7988">
        <v>7061</v>
      </c>
      <c r="D7988" t="s">
        <v>939</v>
      </c>
      <c r="E7988" t="s">
        <v>62</v>
      </c>
      <c r="F7988">
        <v>81.31</v>
      </c>
      <c r="G7988">
        <v>81.31</v>
      </c>
      <c r="J7988">
        <v>0</v>
      </c>
      <c r="K7988">
        <v>0</v>
      </c>
    </row>
    <row r="7989" spans="1:11">
      <c r="A7989" t="s">
        <v>24049</v>
      </c>
      <c r="B7989" t="s">
        <v>58</v>
      </c>
      <c r="C7989">
        <v>91367</v>
      </c>
      <c r="D7989" t="s">
        <v>1201</v>
      </c>
      <c r="E7989" t="s">
        <v>62</v>
      </c>
      <c r="F7989">
        <v>22.27</v>
      </c>
      <c r="G7989">
        <v>22.27</v>
      </c>
      <c r="J7989">
        <v>0</v>
      </c>
      <c r="K7989">
        <v>0</v>
      </c>
    </row>
    <row r="7990" spans="1:11">
      <c r="A7990" t="s">
        <v>24050</v>
      </c>
      <c r="B7990" t="s">
        <v>58</v>
      </c>
      <c r="C7990">
        <v>91369</v>
      </c>
      <c r="D7990" t="s">
        <v>1203</v>
      </c>
      <c r="E7990" t="s">
        <v>62</v>
      </c>
      <c r="F7990">
        <v>3.45</v>
      </c>
      <c r="G7990">
        <v>3.45</v>
      </c>
      <c r="J7990">
        <v>0</v>
      </c>
      <c r="K7990">
        <v>0</v>
      </c>
    </row>
    <row r="7991" spans="1:11">
      <c r="A7991" t="s">
        <v>24051</v>
      </c>
      <c r="B7991" t="s">
        <v>58</v>
      </c>
      <c r="C7991">
        <v>91368</v>
      </c>
      <c r="D7991" t="s">
        <v>1202</v>
      </c>
      <c r="E7991" t="s">
        <v>62</v>
      </c>
      <c r="F7991">
        <v>8.5500000000000007</v>
      </c>
      <c r="G7991">
        <v>8.5500000000000007</v>
      </c>
      <c r="J7991">
        <v>0</v>
      </c>
      <c r="K7991">
        <v>0</v>
      </c>
    </row>
    <row r="7992" spans="1:11">
      <c r="A7992" t="s">
        <v>24052</v>
      </c>
      <c r="B7992" t="s">
        <v>58</v>
      </c>
      <c r="C7992">
        <v>5695</v>
      </c>
      <c r="D7992" t="s">
        <v>890</v>
      </c>
      <c r="E7992" t="s">
        <v>62</v>
      </c>
      <c r="F7992">
        <v>40.130000000000003</v>
      </c>
      <c r="G7992">
        <v>40.130000000000003</v>
      </c>
      <c r="J7992">
        <v>0</v>
      </c>
      <c r="K7992">
        <v>0</v>
      </c>
    </row>
    <row r="7993" spans="1:11">
      <c r="A7993" t="s">
        <v>24053</v>
      </c>
      <c r="B7993" t="s">
        <v>58</v>
      </c>
      <c r="C7993">
        <v>53792</v>
      </c>
      <c r="D7993" t="s">
        <v>946</v>
      </c>
      <c r="E7993" t="s">
        <v>62</v>
      </c>
      <c r="F7993">
        <v>101.07</v>
      </c>
      <c r="G7993">
        <v>101.07</v>
      </c>
      <c r="J7993">
        <v>0</v>
      </c>
      <c r="K7993">
        <v>0</v>
      </c>
    </row>
    <row r="7994" spans="1:11">
      <c r="A7994" t="s">
        <v>24054</v>
      </c>
      <c r="B7994" t="s">
        <v>58</v>
      </c>
      <c r="C7994">
        <v>92237</v>
      </c>
      <c r="D7994" t="s">
        <v>1264</v>
      </c>
      <c r="E7994" t="s">
        <v>62</v>
      </c>
      <c r="F7994">
        <v>29.23</v>
      </c>
      <c r="G7994">
        <v>29.23</v>
      </c>
      <c r="J7994">
        <v>0</v>
      </c>
      <c r="K7994">
        <v>0</v>
      </c>
    </row>
    <row r="7995" spans="1:11">
      <c r="A7995" t="s">
        <v>24055</v>
      </c>
      <c r="B7995" t="s">
        <v>58</v>
      </c>
      <c r="C7995">
        <v>92239</v>
      </c>
      <c r="D7995" t="s">
        <v>1266</v>
      </c>
      <c r="E7995" t="s">
        <v>62</v>
      </c>
      <c r="F7995">
        <v>4.75</v>
      </c>
      <c r="G7995">
        <v>4.75</v>
      </c>
      <c r="J7995">
        <v>0</v>
      </c>
      <c r="K7995">
        <v>0</v>
      </c>
    </row>
    <row r="7996" spans="1:11">
      <c r="A7996" t="s">
        <v>24056</v>
      </c>
      <c r="B7996" t="s">
        <v>58</v>
      </c>
      <c r="C7996">
        <v>92238</v>
      </c>
      <c r="D7996" t="s">
        <v>1265</v>
      </c>
      <c r="E7996" t="s">
        <v>62</v>
      </c>
      <c r="F7996">
        <v>11.76</v>
      </c>
      <c r="G7996">
        <v>11.76</v>
      </c>
      <c r="J7996">
        <v>0</v>
      </c>
      <c r="K7996">
        <v>0</v>
      </c>
    </row>
    <row r="7997" spans="1:11">
      <c r="A7997" t="s">
        <v>24057</v>
      </c>
      <c r="B7997" t="s">
        <v>58</v>
      </c>
      <c r="C7997">
        <v>92240</v>
      </c>
      <c r="D7997" t="s">
        <v>1267</v>
      </c>
      <c r="E7997" t="s">
        <v>62</v>
      </c>
      <c r="F7997">
        <v>52.42</v>
      </c>
      <c r="G7997">
        <v>52.42</v>
      </c>
      <c r="J7997">
        <v>0</v>
      </c>
      <c r="K7997">
        <v>0</v>
      </c>
    </row>
    <row r="7998" spans="1:11">
      <c r="A7998" t="s">
        <v>24058</v>
      </c>
      <c r="B7998" t="s">
        <v>58</v>
      </c>
      <c r="C7998">
        <v>92241</v>
      </c>
      <c r="D7998" t="s">
        <v>1268</v>
      </c>
      <c r="E7998" t="s">
        <v>62</v>
      </c>
      <c r="F7998">
        <v>275.51</v>
      </c>
      <c r="G7998">
        <v>275.51</v>
      </c>
      <c r="J7998">
        <v>0</v>
      </c>
      <c r="K7998">
        <v>0</v>
      </c>
    </row>
    <row r="7999" spans="1:11">
      <c r="A7999" t="s">
        <v>24059</v>
      </c>
      <c r="B7999" t="s">
        <v>58</v>
      </c>
      <c r="C7999">
        <v>91640</v>
      </c>
      <c r="D7999" t="s">
        <v>1230</v>
      </c>
      <c r="E7999" t="s">
        <v>62</v>
      </c>
      <c r="F7999">
        <v>40.130000000000003</v>
      </c>
      <c r="G7999">
        <v>40.130000000000003</v>
      </c>
      <c r="J7999">
        <v>0</v>
      </c>
      <c r="K7999">
        <v>0</v>
      </c>
    </row>
    <row r="8000" spans="1:11">
      <c r="A8000" t="s">
        <v>24060</v>
      </c>
      <c r="B8000" t="s">
        <v>58</v>
      </c>
      <c r="C8000">
        <v>91642</v>
      </c>
      <c r="D8000" t="s">
        <v>1232</v>
      </c>
      <c r="E8000" t="s">
        <v>62</v>
      </c>
      <c r="F8000">
        <v>6.54</v>
      </c>
      <c r="G8000">
        <v>6.54</v>
      </c>
      <c r="J8000">
        <v>0</v>
      </c>
      <c r="K8000">
        <v>0</v>
      </c>
    </row>
    <row r="8001" spans="1:11">
      <c r="A8001" t="s">
        <v>24061</v>
      </c>
      <c r="B8001" t="s">
        <v>58</v>
      </c>
      <c r="C8001">
        <v>91641</v>
      </c>
      <c r="D8001" t="s">
        <v>1231</v>
      </c>
      <c r="E8001" t="s">
        <v>62</v>
      </c>
      <c r="F8001">
        <v>16.190000000000001</v>
      </c>
      <c r="G8001">
        <v>16.190000000000001</v>
      </c>
      <c r="J8001">
        <v>0</v>
      </c>
      <c r="K8001">
        <v>0</v>
      </c>
    </row>
    <row r="8002" spans="1:11">
      <c r="A8002" t="s">
        <v>24062</v>
      </c>
      <c r="B8002" t="s">
        <v>58</v>
      </c>
      <c r="C8002">
        <v>91643</v>
      </c>
      <c r="D8002" t="s">
        <v>1233</v>
      </c>
      <c r="E8002" t="s">
        <v>62</v>
      </c>
      <c r="F8002">
        <v>72.3</v>
      </c>
      <c r="G8002">
        <v>72.3</v>
      </c>
      <c r="J8002">
        <v>0</v>
      </c>
      <c r="K8002">
        <v>0</v>
      </c>
    </row>
    <row r="8003" spans="1:11">
      <c r="A8003" t="s">
        <v>24063</v>
      </c>
      <c r="B8003" t="s">
        <v>58</v>
      </c>
      <c r="C8003">
        <v>91644</v>
      </c>
      <c r="D8003" t="s">
        <v>1234</v>
      </c>
      <c r="E8003" t="s">
        <v>62</v>
      </c>
      <c r="F8003">
        <v>300.52</v>
      </c>
      <c r="G8003">
        <v>300.52</v>
      </c>
      <c r="J8003">
        <v>0</v>
      </c>
      <c r="K8003">
        <v>0</v>
      </c>
    </row>
    <row r="8004" spans="1:11">
      <c r="A8004" t="s">
        <v>24064</v>
      </c>
      <c r="B8004" t="s">
        <v>58</v>
      </c>
      <c r="C8004">
        <v>92105</v>
      </c>
      <c r="D8004" t="s">
        <v>1246</v>
      </c>
      <c r="E8004" t="s">
        <v>62</v>
      </c>
      <c r="F8004">
        <v>191.99</v>
      </c>
      <c r="G8004">
        <v>191.99</v>
      </c>
      <c r="J8004">
        <v>0</v>
      </c>
      <c r="K8004">
        <v>0</v>
      </c>
    </row>
    <row r="8005" spans="1:11">
      <c r="A8005" t="s">
        <v>24065</v>
      </c>
      <c r="B8005" t="s">
        <v>58</v>
      </c>
      <c r="C8005">
        <v>92101</v>
      </c>
      <c r="D8005" t="s">
        <v>1242</v>
      </c>
      <c r="E8005" t="s">
        <v>62</v>
      </c>
      <c r="F8005">
        <v>44.89</v>
      </c>
      <c r="G8005">
        <v>44.89</v>
      </c>
      <c r="J8005">
        <v>0</v>
      </c>
      <c r="K8005">
        <v>0</v>
      </c>
    </row>
    <row r="8006" spans="1:11">
      <c r="A8006" t="s">
        <v>24066</v>
      </c>
      <c r="B8006" t="s">
        <v>58</v>
      </c>
      <c r="C8006">
        <v>92103</v>
      </c>
      <c r="D8006" t="s">
        <v>1244</v>
      </c>
      <c r="E8006" t="s">
        <v>62</v>
      </c>
      <c r="F8006">
        <v>5.7</v>
      </c>
      <c r="G8006">
        <v>5.7</v>
      </c>
      <c r="J8006">
        <v>0</v>
      </c>
      <c r="K8006">
        <v>0</v>
      </c>
    </row>
    <row r="8007" spans="1:11">
      <c r="A8007" t="s">
        <v>24067</v>
      </c>
      <c r="B8007" t="s">
        <v>58</v>
      </c>
      <c r="C8007">
        <v>92102</v>
      </c>
      <c r="D8007" t="s">
        <v>1243</v>
      </c>
      <c r="E8007" t="s">
        <v>62</v>
      </c>
      <c r="F8007">
        <v>14.08</v>
      </c>
      <c r="G8007">
        <v>14.08</v>
      </c>
      <c r="J8007">
        <v>0</v>
      </c>
      <c r="K8007">
        <v>0</v>
      </c>
    </row>
    <row r="8008" spans="1:11">
      <c r="A8008" t="s">
        <v>24068</v>
      </c>
      <c r="B8008" t="s">
        <v>58</v>
      </c>
      <c r="C8008">
        <v>92104</v>
      </c>
      <c r="D8008" t="s">
        <v>1245</v>
      </c>
      <c r="E8008" t="s">
        <v>62</v>
      </c>
      <c r="F8008">
        <v>70.900000000000006</v>
      </c>
      <c r="G8008">
        <v>70.900000000000006</v>
      </c>
      <c r="J8008">
        <v>0</v>
      </c>
      <c r="K8008">
        <v>0</v>
      </c>
    </row>
    <row r="8009" spans="1:11">
      <c r="A8009" t="s">
        <v>24069</v>
      </c>
      <c r="B8009" t="s">
        <v>58</v>
      </c>
      <c r="C8009">
        <v>91396</v>
      </c>
      <c r="D8009" t="s">
        <v>1215</v>
      </c>
      <c r="E8009" t="s">
        <v>62</v>
      </c>
      <c r="F8009">
        <v>29.18</v>
      </c>
      <c r="G8009">
        <v>29.18</v>
      </c>
      <c r="J8009">
        <v>0</v>
      </c>
      <c r="K8009">
        <v>0</v>
      </c>
    </row>
    <row r="8010" spans="1:11">
      <c r="A8010" t="s">
        <v>24070</v>
      </c>
      <c r="B8010" t="s">
        <v>58</v>
      </c>
      <c r="C8010">
        <v>91398</v>
      </c>
      <c r="D8010" t="s">
        <v>1217</v>
      </c>
      <c r="E8010" t="s">
        <v>62</v>
      </c>
      <c r="F8010">
        <v>4.55</v>
      </c>
      <c r="G8010">
        <v>4.55</v>
      </c>
      <c r="J8010">
        <v>0</v>
      </c>
      <c r="K8010">
        <v>0</v>
      </c>
    </row>
    <row r="8011" spans="1:11">
      <c r="A8011" t="s">
        <v>24071</v>
      </c>
      <c r="B8011" t="s">
        <v>58</v>
      </c>
      <c r="C8011">
        <v>91397</v>
      </c>
      <c r="D8011" t="s">
        <v>1216</v>
      </c>
      <c r="E8011" t="s">
        <v>62</v>
      </c>
      <c r="F8011">
        <v>11.28</v>
      </c>
      <c r="G8011">
        <v>11.28</v>
      </c>
      <c r="J8011">
        <v>0</v>
      </c>
      <c r="K8011">
        <v>0</v>
      </c>
    </row>
    <row r="8012" spans="1:11">
      <c r="A8012" t="s">
        <v>24072</v>
      </c>
      <c r="B8012" t="s">
        <v>58</v>
      </c>
      <c r="C8012">
        <v>5763</v>
      </c>
      <c r="D8012" t="s">
        <v>914</v>
      </c>
      <c r="E8012" t="s">
        <v>62</v>
      </c>
      <c r="F8012">
        <v>51.77</v>
      </c>
      <c r="G8012">
        <v>51.77</v>
      </c>
      <c r="J8012">
        <v>0</v>
      </c>
      <c r="K8012">
        <v>0</v>
      </c>
    </row>
    <row r="8013" spans="1:11">
      <c r="A8013" t="s">
        <v>24073</v>
      </c>
      <c r="B8013" t="s">
        <v>58</v>
      </c>
      <c r="C8013">
        <v>53831</v>
      </c>
      <c r="D8013" t="s">
        <v>957</v>
      </c>
      <c r="E8013" t="s">
        <v>62</v>
      </c>
      <c r="F8013">
        <v>191.99</v>
      </c>
      <c r="G8013">
        <v>191.99</v>
      </c>
      <c r="J8013">
        <v>0</v>
      </c>
      <c r="K8013">
        <v>0</v>
      </c>
    </row>
    <row r="8014" spans="1:11">
      <c r="A8014" t="s">
        <v>24074</v>
      </c>
      <c r="B8014" t="s">
        <v>58</v>
      </c>
      <c r="C8014">
        <v>91359</v>
      </c>
      <c r="D8014" t="s">
        <v>1198</v>
      </c>
      <c r="E8014" t="s">
        <v>62</v>
      </c>
      <c r="F8014">
        <v>21.04</v>
      </c>
      <c r="G8014">
        <v>21.04</v>
      </c>
      <c r="J8014">
        <v>0</v>
      </c>
      <c r="K8014">
        <v>0</v>
      </c>
    </row>
    <row r="8015" spans="1:11">
      <c r="A8015" t="s">
        <v>24075</v>
      </c>
      <c r="B8015" t="s">
        <v>58</v>
      </c>
      <c r="C8015">
        <v>91361</v>
      </c>
      <c r="D8015" t="s">
        <v>1200</v>
      </c>
      <c r="E8015" t="s">
        <v>62</v>
      </c>
      <c r="F8015">
        <v>3.25</v>
      </c>
      <c r="G8015">
        <v>3.25</v>
      </c>
      <c r="J8015">
        <v>0</v>
      </c>
      <c r="K8015">
        <v>0</v>
      </c>
    </row>
    <row r="8016" spans="1:11">
      <c r="A8016" t="s">
        <v>24076</v>
      </c>
      <c r="B8016" t="s">
        <v>58</v>
      </c>
      <c r="C8016">
        <v>91360</v>
      </c>
      <c r="D8016" t="s">
        <v>1199</v>
      </c>
      <c r="E8016" t="s">
        <v>62</v>
      </c>
      <c r="F8016">
        <v>8.0500000000000007</v>
      </c>
      <c r="G8016">
        <v>8.0500000000000007</v>
      </c>
      <c r="J8016">
        <v>0</v>
      </c>
      <c r="K8016">
        <v>0</v>
      </c>
    </row>
    <row r="8017" spans="1:11">
      <c r="A8017" t="s">
        <v>24077</v>
      </c>
      <c r="B8017" t="s">
        <v>58</v>
      </c>
      <c r="C8017">
        <v>53882</v>
      </c>
      <c r="D8017" t="s">
        <v>967</v>
      </c>
      <c r="E8017" t="s">
        <v>62</v>
      </c>
      <c r="F8017">
        <v>36.99</v>
      </c>
      <c r="G8017">
        <v>36.99</v>
      </c>
      <c r="J8017">
        <v>0</v>
      </c>
      <c r="K8017">
        <v>0</v>
      </c>
    </row>
    <row r="8018" spans="1:11">
      <c r="A8018" t="s">
        <v>24078</v>
      </c>
      <c r="B8018" t="s">
        <v>58</v>
      </c>
      <c r="C8018">
        <v>5747</v>
      </c>
      <c r="D8018" t="s">
        <v>911</v>
      </c>
      <c r="E8018" t="s">
        <v>62</v>
      </c>
      <c r="F8018">
        <v>157.78</v>
      </c>
      <c r="G8018">
        <v>157.78</v>
      </c>
      <c r="J8018">
        <v>0</v>
      </c>
      <c r="K8018">
        <v>0</v>
      </c>
    </row>
    <row r="8019" spans="1:11">
      <c r="A8019" t="s">
        <v>24079</v>
      </c>
      <c r="B8019" t="s">
        <v>58</v>
      </c>
      <c r="C8019">
        <v>104699</v>
      </c>
      <c r="D8019" t="s">
        <v>7319</v>
      </c>
      <c r="E8019" t="s">
        <v>62</v>
      </c>
      <c r="F8019">
        <v>0</v>
      </c>
      <c r="G8019">
        <v>0</v>
      </c>
    </row>
    <row r="8020" spans="1:11">
      <c r="A8020" t="s">
        <v>24080</v>
      </c>
      <c r="B8020" t="s">
        <v>58</v>
      </c>
      <c r="C8020">
        <v>104702</v>
      </c>
      <c r="D8020" t="s">
        <v>7320</v>
      </c>
      <c r="E8020" t="s">
        <v>62</v>
      </c>
      <c r="F8020">
        <v>0</v>
      </c>
      <c r="G8020">
        <v>0</v>
      </c>
    </row>
    <row r="8021" spans="1:11">
      <c r="A8021" t="s">
        <v>24081</v>
      </c>
      <c r="B8021" t="s">
        <v>58</v>
      </c>
      <c r="C8021">
        <v>104700</v>
      </c>
      <c r="D8021" t="s">
        <v>7321</v>
      </c>
      <c r="E8021" t="s">
        <v>62</v>
      </c>
      <c r="F8021">
        <v>0</v>
      </c>
      <c r="G8021">
        <v>0</v>
      </c>
    </row>
    <row r="8022" spans="1:11">
      <c r="A8022" t="s">
        <v>24082</v>
      </c>
      <c r="B8022" t="s">
        <v>58</v>
      </c>
      <c r="C8022">
        <v>104701</v>
      </c>
      <c r="D8022" t="s">
        <v>7322</v>
      </c>
      <c r="E8022" t="s">
        <v>62</v>
      </c>
      <c r="F8022">
        <v>0</v>
      </c>
      <c r="G8022">
        <v>0</v>
      </c>
    </row>
    <row r="8023" spans="1:11">
      <c r="A8023" t="s">
        <v>24083</v>
      </c>
      <c r="B8023" t="s">
        <v>58</v>
      </c>
      <c r="C8023">
        <v>104703</v>
      </c>
      <c r="D8023" t="s">
        <v>1506</v>
      </c>
      <c r="E8023" t="s">
        <v>62</v>
      </c>
      <c r="F8023">
        <v>92.29</v>
      </c>
      <c r="G8023">
        <v>92.29</v>
      </c>
      <c r="J8023">
        <v>0</v>
      </c>
      <c r="K8023">
        <v>0</v>
      </c>
    </row>
    <row r="8024" spans="1:11">
      <c r="A8024" t="s">
        <v>24084</v>
      </c>
      <c r="B8024" t="s">
        <v>58</v>
      </c>
      <c r="C8024">
        <v>91390</v>
      </c>
      <c r="D8024" t="s">
        <v>1212</v>
      </c>
      <c r="E8024" t="s">
        <v>62</v>
      </c>
      <c r="F8024">
        <v>19.32</v>
      </c>
      <c r="G8024">
        <v>19.32</v>
      </c>
      <c r="J8024">
        <v>0</v>
      </c>
      <c r="K8024">
        <v>0</v>
      </c>
    </row>
    <row r="8025" spans="1:11">
      <c r="A8025" t="s">
        <v>24085</v>
      </c>
      <c r="B8025" t="s">
        <v>58</v>
      </c>
      <c r="C8025">
        <v>91392</v>
      </c>
      <c r="D8025" t="s">
        <v>1214</v>
      </c>
      <c r="E8025" t="s">
        <v>62</v>
      </c>
      <c r="F8025">
        <v>3.1</v>
      </c>
      <c r="G8025">
        <v>3.1</v>
      </c>
      <c r="J8025">
        <v>0</v>
      </c>
      <c r="K8025">
        <v>0</v>
      </c>
    </row>
    <row r="8026" spans="1:11">
      <c r="A8026" t="s">
        <v>24086</v>
      </c>
      <c r="B8026" t="s">
        <v>58</v>
      </c>
      <c r="C8026">
        <v>91391</v>
      </c>
      <c r="D8026" t="s">
        <v>1213</v>
      </c>
      <c r="E8026" t="s">
        <v>62</v>
      </c>
      <c r="F8026">
        <v>7.69</v>
      </c>
      <c r="G8026">
        <v>7.69</v>
      </c>
      <c r="J8026">
        <v>0</v>
      </c>
      <c r="K8026">
        <v>0</v>
      </c>
    </row>
    <row r="8027" spans="1:11">
      <c r="A8027" t="s">
        <v>24087</v>
      </c>
      <c r="B8027" t="s">
        <v>58</v>
      </c>
      <c r="C8027">
        <v>73335</v>
      </c>
      <c r="D8027" t="s">
        <v>975</v>
      </c>
      <c r="E8027" t="s">
        <v>62</v>
      </c>
      <c r="F8027">
        <v>35.200000000000003</v>
      </c>
      <c r="G8027">
        <v>35.200000000000003</v>
      </c>
      <c r="J8027">
        <v>0</v>
      </c>
      <c r="K8027">
        <v>0</v>
      </c>
    </row>
    <row r="8028" spans="1:11">
      <c r="A8028" t="s">
        <v>24088</v>
      </c>
      <c r="B8028" t="s">
        <v>58</v>
      </c>
      <c r="C8028">
        <v>73340</v>
      </c>
      <c r="D8028" t="s">
        <v>976</v>
      </c>
      <c r="E8028" t="s">
        <v>62</v>
      </c>
      <c r="F8028">
        <v>154.44</v>
      </c>
      <c r="G8028">
        <v>154.44</v>
      </c>
      <c r="J8028">
        <v>0</v>
      </c>
      <c r="K8028">
        <v>0</v>
      </c>
    </row>
    <row r="8029" spans="1:11">
      <c r="A8029" t="s">
        <v>24089</v>
      </c>
      <c r="B8029" t="s">
        <v>58</v>
      </c>
      <c r="C8029">
        <v>89264</v>
      </c>
      <c r="D8029" t="s">
        <v>1087</v>
      </c>
      <c r="E8029" t="s">
        <v>62</v>
      </c>
      <c r="F8029">
        <v>21.17</v>
      </c>
      <c r="G8029">
        <v>21.17</v>
      </c>
      <c r="J8029">
        <v>0</v>
      </c>
      <c r="K8029">
        <v>0</v>
      </c>
    </row>
    <row r="8030" spans="1:11">
      <c r="A8030" t="s">
        <v>24090</v>
      </c>
      <c r="B8030" t="s">
        <v>58</v>
      </c>
      <c r="C8030">
        <v>89266</v>
      </c>
      <c r="D8030" t="s">
        <v>1089</v>
      </c>
      <c r="E8030" t="s">
        <v>62</v>
      </c>
      <c r="F8030">
        <v>3.4</v>
      </c>
      <c r="G8030">
        <v>3.4</v>
      </c>
      <c r="J8030">
        <v>0</v>
      </c>
      <c r="K8030">
        <v>0</v>
      </c>
    </row>
    <row r="8031" spans="1:11">
      <c r="A8031" t="s">
        <v>24091</v>
      </c>
      <c r="B8031" t="s">
        <v>58</v>
      </c>
      <c r="C8031">
        <v>89265</v>
      </c>
      <c r="D8031" t="s">
        <v>1088</v>
      </c>
      <c r="E8031" t="s">
        <v>62</v>
      </c>
      <c r="F8031">
        <v>8.43</v>
      </c>
      <c r="G8031">
        <v>8.43</v>
      </c>
      <c r="J8031">
        <v>0</v>
      </c>
      <c r="K8031">
        <v>0</v>
      </c>
    </row>
    <row r="8032" spans="1:11">
      <c r="A8032" t="s">
        <v>24092</v>
      </c>
      <c r="B8032" t="s">
        <v>58</v>
      </c>
      <c r="C8032">
        <v>5705</v>
      </c>
      <c r="D8032" t="s">
        <v>892</v>
      </c>
      <c r="E8032" t="s">
        <v>62</v>
      </c>
      <c r="F8032">
        <v>38.6</v>
      </c>
      <c r="G8032">
        <v>38.6</v>
      </c>
      <c r="J8032">
        <v>0</v>
      </c>
      <c r="K8032">
        <v>0</v>
      </c>
    </row>
    <row r="8033" spans="1:11">
      <c r="A8033" t="s">
        <v>24093</v>
      </c>
      <c r="B8033" t="s">
        <v>58</v>
      </c>
      <c r="C8033">
        <v>53797</v>
      </c>
      <c r="D8033" t="s">
        <v>948</v>
      </c>
      <c r="E8033" t="s">
        <v>62</v>
      </c>
      <c r="F8033">
        <v>116.23</v>
      </c>
      <c r="G8033">
        <v>116.23</v>
      </c>
      <c r="J8033">
        <v>0</v>
      </c>
      <c r="K8033">
        <v>0</v>
      </c>
    </row>
    <row r="8034" spans="1:11">
      <c r="A8034" t="s">
        <v>24094</v>
      </c>
      <c r="B8034" t="s">
        <v>58</v>
      </c>
      <c r="C8034">
        <v>91354</v>
      </c>
      <c r="D8034" t="s">
        <v>1195</v>
      </c>
      <c r="E8034" t="s">
        <v>62</v>
      </c>
      <c r="F8034">
        <v>17.670000000000002</v>
      </c>
      <c r="G8034">
        <v>17.670000000000002</v>
      </c>
      <c r="J8034">
        <v>0</v>
      </c>
      <c r="K8034">
        <v>0</v>
      </c>
    </row>
    <row r="8035" spans="1:11">
      <c r="A8035" t="s">
        <v>24095</v>
      </c>
      <c r="B8035" t="s">
        <v>58</v>
      </c>
      <c r="C8035">
        <v>91356</v>
      </c>
      <c r="D8035" t="s">
        <v>1197</v>
      </c>
      <c r="E8035" t="s">
        <v>62</v>
      </c>
      <c r="F8035">
        <v>2.93</v>
      </c>
      <c r="G8035">
        <v>2.93</v>
      </c>
      <c r="J8035">
        <v>0</v>
      </c>
      <c r="K8035">
        <v>0</v>
      </c>
    </row>
    <row r="8036" spans="1:11">
      <c r="A8036" t="s">
        <v>24096</v>
      </c>
      <c r="B8036" t="s">
        <v>58</v>
      </c>
      <c r="C8036">
        <v>91355</v>
      </c>
      <c r="D8036" t="s">
        <v>1196</v>
      </c>
      <c r="E8036" t="s">
        <v>62</v>
      </c>
      <c r="F8036">
        <v>7.26</v>
      </c>
      <c r="G8036">
        <v>7.26</v>
      </c>
      <c r="J8036">
        <v>0</v>
      </c>
      <c r="K8036">
        <v>0</v>
      </c>
    </row>
    <row r="8037" spans="1:11">
      <c r="A8037" t="s">
        <v>24097</v>
      </c>
      <c r="B8037" t="s">
        <v>58</v>
      </c>
      <c r="C8037">
        <v>5751</v>
      </c>
      <c r="D8037" t="s">
        <v>912</v>
      </c>
      <c r="E8037" t="s">
        <v>62</v>
      </c>
      <c r="F8037">
        <v>33.130000000000003</v>
      </c>
      <c r="G8037">
        <v>33.130000000000003</v>
      </c>
      <c r="J8037">
        <v>0</v>
      </c>
      <c r="K8037">
        <v>0</v>
      </c>
    </row>
    <row r="8038" spans="1:11">
      <c r="A8038" t="s">
        <v>24098</v>
      </c>
      <c r="B8038" t="s">
        <v>58</v>
      </c>
      <c r="C8038">
        <v>53827</v>
      </c>
      <c r="D8038" t="s">
        <v>955</v>
      </c>
      <c r="E8038" t="s">
        <v>62</v>
      </c>
      <c r="F8038">
        <v>113.78</v>
      </c>
      <c r="G8038">
        <v>113.78</v>
      </c>
      <c r="J8038">
        <v>0</v>
      </c>
      <c r="K8038">
        <v>0</v>
      </c>
    </row>
    <row r="8039" spans="1:11">
      <c r="A8039" t="s">
        <v>24099</v>
      </c>
      <c r="B8039" t="s">
        <v>58</v>
      </c>
      <c r="C8039">
        <v>91375</v>
      </c>
      <c r="D8039" t="s">
        <v>1204</v>
      </c>
      <c r="E8039" t="s">
        <v>62</v>
      </c>
      <c r="F8039">
        <v>19.399999999999999</v>
      </c>
      <c r="G8039">
        <v>19.399999999999999</v>
      </c>
      <c r="J8039">
        <v>0</v>
      </c>
      <c r="K8039">
        <v>0</v>
      </c>
    </row>
    <row r="8040" spans="1:11">
      <c r="A8040" t="s">
        <v>24100</v>
      </c>
      <c r="B8040" t="s">
        <v>58</v>
      </c>
      <c r="C8040">
        <v>91377</v>
      </c>
      <c r="D8040" t="s">
        <v>1206</v>
      </c>
      <c r="E8040" t="s">
        <v>62</v>
      </c>
      <c r="F8040">
        <v>3.22</v>
      </c>
      <c r="G8040">
        <v>3.22</v>
      </c>
      <c r="J8040">
        <v>0</v>
      </c>
      <c r="K8040">
        <v>0</v>
      </c>
    </row>
    <row r="8041" spans="1:11">
      <c r="A8041" t="s">
        <v>24101</v>
      </c>
      <c r="B8041" t="s">
        <v>58</v>
      </c>
      <c r="C8041">
        <v>91376</v>
      </c>
      <c r="D8041" t="s">
        <v>1205</v>
      </c>
      <c r="E8041" t="s">
        <v>62</v>
      </c>
      <c r="F8041">
        <v>7.97</v>
      </c>
      <c r="G8041">
        <v>7.97</v>
      </c>
      <c r="J8041">
        <v>0</v>
      </c>
      <c r="K8041">
        <v>0</v>
      </c>
    </row>
    <row r="8042" spans="1:11">
      <c r="A8042" t="s">
        <v>24102</v>
      </c>
      <c r="B8042" t="s">
        <v>58</v>
      </c>
      <c r="C8042">
        <v>5754</v>
      </c>
      <c r="D8042" t="s">
        <v>913</v>
      </c>
      <c r="E8042" t="s">
        <v>62</v>
      </c>
      <c r="F8042">
        <v>36.380000000000003</v>
      </c>
      <c r="G8042">
        <v>36.380000000000003</v>
      </c>
      <c r="J8042">
        <v>0</v>
      </c>
      <c r="K8042">
        <v>0</v>
      </c>
    </row>
    <row r="8043" spans="1:11">
      <c r="A8043" t="s">
        <v>24103</v>
      </c>
      <c r="B8043" t="s">
        <v>58</v>
      </c>
      <c r="C8043">
        <v>53829</v>
      </c>
      <c r="D8043" t="s">
        <v>956</v>
      </c>
      <c r="E8043" t="s">
        <v>62</v>
      </c>
      <c r="F8043">
        <v>116.23</v>
      </c>
      <c r="G8043">
        <v>116.23</v>
      </c>
      <c r="J8043">
        <v>0</v>
      </c>
      <c r="K8043">
        <v>0</v>
      </c>
    </row>
    <row r="8044" spans="1:11">
      <c r="A8044" t="s">
        <v>24104</v>
      </c>
      <c r="B8044" t="s">
        <v>58</v>
      </c>
      <c r="C8044">
        <v>91026</v>
      </c>
      <c r="D8044" t="s">
        <v>1182</v>
      </c>
      <c r="E8044" t="s">
        <v>62</v>
      </c>
      <c r="F8044">
        <v>24.84</v>
      </c>
      <c r="G8044">
        <v>24.84</v>
      </c>
      <c r="J8044">
        <v>0</v>
      </c>
      <c r="K8044">
        <v>0</v>
      </c>
    </row>
    <row r="8045" spans="1:11">
      <c r="A8045" t="s">
        <v>24105</v>
      </c>
      <c r="B8045" t="s">
        <v>58</v>
      </c>
      <c r="C8045">
        <v>91028</v>
      </c>
      <c r="D8045" t="s">
        <v>1184</v>
      </c>
      <c r="E8045" t="s">
        <v>62</v>
      </c>
      <c r="F8045">
        <v>4.0199999999999996</v>
      </c>
      <c r="G8045">
        <v>4.0199999999999996</v>
      </c>
      <c r="J8045">
        <v>0</v>
      </c>
      <c r="K8045">
        <v>0</v>
      </c>
    </row>
    <row r="8046" spans="1:11">
      <c r="A8046" t="s">
        <v>24106</v>
      </c>
      <c r="B8046" t="s">
        <v>58</v>
      </c>
      <c r="C8046">
        <v>91027</v>
      </c>
      <c r="D8046" t="s">
        <v>1183</v>
      </c>
      <c r="E8046" t="s">
        <v>62</v>
      </c>
      <c r="F8046">
        <v>9.9600000000000009</v>
      </c>
      <c r="G8046">
        <v>9.9600000000000009</v>
      </c>
      <c r="J8046">
        <v>0</v>
      </c>
      <c r="K8046">
        <v>0</v>
      </c>
    </row>
    <row r="8047" spans="1:11">
      <c r="A8047" t="s">
        <v>24107</v>
      </c>
      <c r="B8047" t="s">
        <v>58</v>
      </c>
      <c r="C8047">
        <v>91029</v>
      </c>
      <c r="D8047" t="s">
        <v>1185</v>
      </c>
      <c r="E8047" t="s">
        <v>62</v>
      </c>
      <c r="F8047">
        <v>45.55</v>
      </c>
      <c r="G8047">
        <v>45.55</v>
      </c>
      <c r="J8047">
        <v>0</v>
      </c>
      <c r="K8047">
        <v>0</v>
      </c>
    </row>
    <row r="8048" spans="1:11">
      <c r="A8048" t="s">
        <v>24108</v>
      </c>
      <c r="B8048" t="s">
        <v>58</v>
      </c>
      <c r="C8048">
        <v>91030</v>
      </c>
      <c r="D8048" t="s">
        <v>1186</v>
      </c>
      <c r="E8048" t="s">
        <v>62</v>
      </c>
      <c r="F8048">
        <v>146.38</v>
      </c>
      <c r="G8048">
        <v>146.38</v>
      </c>
      <c r="J8048">
        <v>0</v>
      </c>
      <c r="K8048">
        <v>0</v>
      </c>
    </row>
    <row r="8049" spans="1:11">
      <c r="A8049" t="s">
        <v>24109</v>
      </c>
      <c r="B8049" t="s">
        <v>58</v>
      </c>
      <c r="C8049">
        <v>102812</v>
      </c>
      <c r="D8049" t="s">
        <v>7323</v>
      </c>
      <c r="E8049" t="s">
        <v>62</v>
      </c>
      <c r="F8049">
        <v>0</v>
      </c>
      <c r="G8049">
        <v>0</v>
      </c>
    </row>
    <row r="8050" spans="1:11">
      <c r="A8050" t="s">
        <v>24110</v>
      </c>
      <c r="B8050" t="s">
        <v>58</v>
      </c>
      <c r="C8050">
        <v>102813</v>
      </c>
      <c r="D8050" t="s">
        <v>7324</v>
      </c>
      <c r="E8050" t="s">
        <v>62</v>
      </c>
      <c r="F8050">
        <v>0</v>
      </c>
      <c r="G8050">
        <v>0</v>
      </c>
    </row>
    <row r="8051" spans="1:11">
      <c r="A8051" t="s">
        <v>24111</v>
      </c>
      <c r="B8051" t="s">
        <v>58</v>
      </c>
      <c r="C8051">
        <v>102814</v>
      </c>
      <c r="D8051" t="s">
        <v>7325</v>
      </c>
      <c r="E8051" t="s">
        <v>62</v>
      </c>
      <c r="F8051">
        <v>0</v>
      </c>
      <c r="G8051">
        <v>0</v>
      </c>
    </row>
    <row r="8052" spans="1:11">
      <c r="A8052" t="s">
        <v>24112</v>
      </c>
      <c r="B8052" t="s">
        <v>58</v>
      </c>
      <c r="C8052">
        <v>102815</v>
      </c>
      <c r="D8052" t="s">
        <v>1437</v>
      </c>
      <c r="E8052" t="s">
        <v>62</v>
      </c>
      <c r="F8052">
        <v>2.65</v>
      </c>
      <c r="G8052">
        <v>2.65</v>
      </c>
      <c r="J8052">
        <v>0</v>
      </c>
      <c r="K8052">
        <v>0</v>
      </c>
    </row>
    <row r="8053" spans="1:11">
      <c r="A8053" t="s">
        <v>24113</v>
      </c>
      <c r="B8053" t="s">
        <v>58</v>
      </c>
      <c r="C8053">
        <v>91529</v>
      </c>
      <c r="D8053" t="s">
        <v>1221</v>
      </c>
      <c r="E8053" t="s">
        <v>62</v>
      </c>
      <c r="F8053">
        <v>0.86</v>
      </c>
      <c r="G8053">
        <v>0.86</v>
      </c>
      <c r="J8053">
        <v>0</v>
      </c>
      <c r="K8053">
        <v>0</v>
      </c>
    </row>
    <row r="8054" spans="1:11">
      <c r="A8054" t="s">
        <v>24114</v>
      </c>
      <c r="B8054" t="s">
        <v>58</v>
      </c>
      <c r="C8054">
        <v>91530</v>
      </c>
      <c r="D8054" t="s">
        <v>1222</v>
      </c>
      <c r="E8054" t="s">
        <v>62</v>
      </c>
      <c r="F8054">
        <v>0.23</v>
      </c>
      <c r="G8054">
        <v>0.23</v>
      </c>
      <c r="J8054">
        <v>0</v>
      </c>
      <c r="K8054">
        <v>0</v>
      </c>
    </row>
    <row r="8055" spans="1:11">
      <c r="A8055" t="s">
        <v>24115</v>
      </c>
      <c r="B8055" t="s">
        <v>58</v>
      </c>
      <c r="C8055">
        <v>91531</v>
      </c>
      <c r="D8055" t="s">
        <v>1223</v>
      </c>
      <c r="E8055" t="s">
        <v>62</v>
      </c>
      <c r="F8055">
        <v>1.07</v>
      </c>
      <c r="G8055">
        <v>1.07</v>
      </c>
      <c r="J8055">
        <v>0</v>
      </c>
      <c r="K8055">
        <v>0</v>
      </c>
    </row>
    <row r="8056" spans="1:11">
      <c r="A8056" t="s">
        <v>24116</v>
      </c>
      <c r="B8056" t="s">
        <v>58</v>
      </c>
      <c r="C8056">
        <v>91532</v>
      </c>
      <c r="D8056" t="s">
        <v>1224</v>
      </c>
      <c r="E8056" t="s">
        <v>62</v>
      </c>
      <c r="F8056">
        <v>6.24</v>
      </c>
      <c r="G8056">
        <v>6.24</v>
      </c>
      <c r="J8056">
        <v>0</v>
      </c>
      <c r="K8056">
        <v>0</v>
      </c>
    </row>
    <row r="8057" spans="1:11">
      <c r="A8057" t="s">
        <v>24117</v>
      </c>
      <c r="B8057" t="s">
        <v>58</v>
      </c>
      <c r="C8057">
        <v>95260</v>
      </c>
      <c r="D8057" t="s">
        <v>1348</v>
      </c>
      <c r="E8057" t="s">
        <v>62</v>
      </c>
      <c r="F8057">
        <v>0.69</v>
      </c>
      <c r="G8057">
        <v>0.69</v>
      </c>
      <c r="J8057">
        <v>0</v>
      </c>
      <c r="K8057">
        <v>0</v>
      </c>
    </row>
    <row r="8058" spans="1:11">
      <c r="A8058" t="s">
        <v>24118</v>
      </c>
      <c r="B8058" t="s">
        <v>58</v>
      </c>
      <c r="C8058">
        <v>95261</v>
      </c>
      <c r="D8058" t="s">
        <v>1349</v>
      </c>
      <c r="E8058" t="s">
        <v>62</v>
      </c>
      <c r="F8058">
        <v>0.18</v>
      </c>
      <c r="G8058">
        <v>0.18</v>
      </c>
      <c r="J8058">
        <v>0</v>
      </c>
      <c r="K8058">
        <v>0</v>
      </c>
    </row>
    <row r="8059" spans="1:11">
      <c r="A8059" t="s">
        <v>24119</v>
      </c>
      <c r="B8059" t="s">
        <v>58</v>
      </c>
      <c r="C8059">
        <v>95262</v>
      </c>
      <c r="D8059" t="s">
        <v>1350</v>
      </c>
      <c r="E8059" t="s">
        <v>62</v>
      </c>
      <c r="F8059">
        <v>0.86</v>
      </c>
      <c r="G8059">
        <v>0.86</v>
      </c>
      <c r="J8059">
        <v>0</v>
      </c>
      <c r="K8059">
        <v>0</v>
      </c>
    </row>
    <row r="8060" spans="1:11">
      <c r="A8060" t="s">
        <v>24120</v>
      </c>
      <c r="B8060" t="s">
        <v>58</v>
      </c>
      <c r="C8060">
        <v>95263</v>
      </c>
      <c r="D8060" t="s">
        <v>1351</v>
      </c>
      <c r="E8060" t="s">
        <v>62</v>
      </c>
      <c r="F8060">
        <v>4.72</v>
      </c>
      <c r="G8060">
        <v>4.72</v>
      </c>
      <c r="J8060">
        <v>0</v>
      </c>
      <c r="K8060">
        <v>0</v>
      </c>
    </row>
    <row r="8061" spans="1:11">
      <c r="A8061" t="s">
        <v>24121</v>
      </c>
      <c r="B8061" t="s">
        <v>58</v>
      </c>
      <c r="C8061">
        <v>90968</v>
      </c>
      <c r="D8061" t="s">
        <v>1169</v>
      </c>
      <c r="E8061" t="s">
        <v>62</v>
      </c>
      <c r="F8061">
        <v>7.04</v>
      </c>
      <c r="G8061">
        <v>7.04</v>
      </c>
      <c r="J8061">
        <v>0</v>
      </c>
      <c r="K8061">
        <v>0</v>
      </c>
    </row>
    <row r="8062" spans="1:11">
      <c r="A8062" t="s">
        <v>24122</v>
      </c>
      <c r="B8062" t="s">
        <v>58</v>
      </c>
      <c r="C8062">
        <v>90969</v>
      </c>
      <c r="D8062" t="s">
        <v>1170</v>
      </c>
      <c r="E8062" t="s">
        <v>62</v>
      </c>
      <c r="F8062">
        <v>1.89</v>
      </c>
      <c r="G8062">
        <v>1.89</v>
      </c>
      <c r="J8062">
        <v>0</v>
      </c>
      <c r="K8062">
        <v>0</v>
      </c>
    </row>
    <row r="8063" spans="1:11">
      <c r="A8063" t="s">
        <v>24123</v>
      </c>
      <c r="B8063" t="s">
        <v>58</v>
      </c>
      <c r="C8063">
        <v>90970</v>
      </c>
      <c r="D8063" t="s">
        <v>1171</v>
      </c>
      <c r="E8063" t="s">
        <v>62</v>
      </c>
      <c r="F8063">
        <v>8.81</v>
      </c>
      <c r="G8063">
        <v>8.81</v>
      </c>
      <c r="J8063">
        <v>0</v>
      </c>
      <c r="K8063">
        <v>0</v>
      </c>
    </row>
    <row r="8064" spans="1:11">
      <c r="A8064" t="s">
        <v>24124</v>
      </c>
      <c r="B8064" t="s">
        <v>58</v>
      </c>
      <c r="C8064">
        <v>90971</v>
      </c>
      <c r="D8064" t="s">
        <v>1172</v>
      </c>
      <c r="E8064" t="s">
        <v>62</v>
      </c>
      <c r="F8064">
        <v>60.47</v>
      </c>
      <c r="G8064">
        <v>60.47</v>
      </c>
      <c r="J8064">
        <v>0</v>
      </c>
      <c r="K8064">
        <v>0</v>
      </c>
    </row>
    <row r="8065" spans="1:11">
      <c r="A8065" t="s">
        <v>24125</v>
      </c>
      <c r="B8065" t="s">
        <v>58</v>
      </c>
      <c r="C8065">
        <v>90992</v>
      </c>
      <c r="D8065" t="s">
        <v>1177</v>
      </c>
      <c r="E8065" t="s">
        <v>62</v>
      </c>
      <c r="F8065">
        <v>8.35</v>
      </c>
      <c r="G8065">
        <v>8.35</v>
      </c>
      <c r="J8065">
        <v>0</v>
      </c>
      <c r="K8065">
        <v>0</v>
      </c>
    </row>
    <row r="8066" spans="1:11">
      <c r="A8066" t="s">
        <v>24126</v>
      </c>
      <c r="B8066" t="s">
        <v>58</v>
      </c>
      <c r="C8066">
        <v>90993</v>
      </c>
      <c r="D8066" t="s">
        <v>1178</v>
      </c>
      <c r="E8066" t="s">
        <v>62</v>
      </c>
      <c r="F8066">
        <v>2.2400000000000002</v>
      </c>
      <c r="G8066">
        <v>2.2400000000000002</v>
      </c>
      <c r="J8066">
        <v>0</v>
      </c>
      <c r="K8066">
        <v>0</v>
      </c>
    </row>
    <row r="8067" spans="1:11">
      <c r="A8067" t="s">
        <v>24127</v>
      </c>
      <c r="B8067" t="s">
        <v>58</v>
      </c>
      <c r="C8067">
        <v>90994</v>
      </c>
      <c r="D8067" t="s">
        <v>1179</v>
      </c>
      <c r="E8067" t="s">
        <v>62</v>
      </c>
      <c r="F8067">
        <v>10.45</v>
      </c>
      <c r="G8067">
        <v>10.45</v>
      </c>
      <c r="J8067">
        <v>0</v>
      </c>
      <c r="K8067">
        <v>0</v>
      </c>
    </row>
    <row r="8068" spans="1:11">
      <c r="A8068" t="s">
        <v>24128</v>
      </c>
      <c r="B8068" t="s">
        <v>58</v>
      </c>
      <c r="C8068">
        <v>90995</v>
      </c>
      <c r="D8068" t="s">
        <v>1180</v>
      </c>
      <c r="E8068" t="s">
        <v>62</v>
      </c>
      <c r="F8068">
        <v>82.14</v>
      </c>
      <c r="G8068">
        <v>82.14</v>
      </c>
      <c r="J8068">
        <v>0</v>
      </c>
      <c r="K8068">
        <v>0</v>
      </c>
    </row>
    <row r="8069" spans="1:11">
      <c r="A8069" t="s">
        <v>24129</v>
      </c>
      <c r="B8069" t="s">
        <v>58</v>
      </c>
      <c r="C8069">
        <v>90957</v>
      </c>
      <c r="D8069" t="s">
        <v>1163</v>
      </c>
      <c r="E8069" t="s">
        <v>62</v>
      </c>
      <c r="F8069">
        <v>5.26</v>
      </c>
      <c r="G8069">
        <v>5.26</v>
      </c>
      <c r="J8069">
        <v>0</v>
      </c>
      <c r="K8069">
        <v>0</v>
      </c>
    </row>
    <row r="8070" spans="1:11">
      <c r="A8070" t="s">
        <v>24130</v>
      </c>
      <c r="B8070" t="s">
        <v>58</v>
      </c>
      <c r="C8070">
        <v>90958</v>
      </c>
      <c r="D8070" t="s">
        <v>1164</v>
      </c>
      <c r="E8070" t="s">
        <v>62</v>
      </c>
      <c r="F8070">
        <v>1.41</v>
      </c>
      <c r="G8070">
        <v>1.41</v>
      </c>
      <c r="J8070">
        <v>0</v>
      </c>
      <c r="K8070">
        <v>0</v>
      </c>
    </row>
    <row r="8071" spans="1:11">
      <c r="A8071" t="s">
        <v>24131</v>
      </c>
      <c r="B8071" t="s">
        <v>58</v>
      </c>
      <c r="C8071">
        <v>5797</v>
      </c>
      <c r="D8071" t="s">
        <v>919</v>
      </c>
      <c r="E8071" t="s">
        <v>62</v>
      </c>
      <c r="F8071">
        <v>6.58</v>
      </c>
      <c r="G8071">
        <v>6.58</v>
      </c>
      <c r="J8071">
        <v>0</v>
      </c>
      <c r="K8071">
        <v>0</v>
      </c>
    </row>
    <row r="8072" spans="1:11">
      <c r="A8072" t="s">
        <v>24132</v>
      </c>
      <c r="B8072" t="s">
        <v>58</v>
      </c>
      <c r="C8072">
        <v>53865</v>
      </c>
      <c r="D8072" t="s">
        <v>965</v>
      </c>
      <c r="E8072" t="s">
        <v>62</v>
      </c>
      <c r="F8072">
        <v>47.04</v>
      </c>
      <c r="G8072">
        <v>47.04</v>
      </c>
      <c r="J8072">
        <v>0</v>
      </c>
      <c r="K8072">
        <v>0</v>
      </c>
    </row>
    <row r="8073" spans="1:11">
      <c r="A8073" t="s">
        <v>24133</v>
      </c>
      <c r="B8073" t="s">
        <v>58</v>
      </c>
      <c r="C8073">
        <v>90975</v>
      </c>
      <c r="D8073" t="s">
        <v>1173</v>
      </c>
      <c r="E8073" t="s">
        <v>62</v>
      </c>
      <c r="F8073">
        <v>17.89</v>
      </c>
      <c r="G8073">
        <v>17.89</v>
      </c>
      <c r="J8073">
        <v>0</v>
      </c>
      <c r="K8073">
        <v>0</v>
      </c>
    </row>
    <row r="8074" spans="1:11">
      <c r="A8074" t="s">
        <v>24134</v>
      </c>
      <c r="B8074" t="s">
        <v>58</v>
      </c>
      <c r="C8074">
        <v>90976</v>
      </c>
      <c r="D8074" t="s">
        <v>1174</v>
      </c>
      <c r="E8074" t="s">
        <v>62</v>
      </c>
      <c r="F8074">
        <v>4.8</v>
      </c>
      <c r="G8074">
        <v>4.8</v>
      </c>
      <c r="J8074">
        <v>0</v>
      </c>
      <c r="K8074">
        <v>0</v>
      </c>
    </row>
    <row r="8075" spans="1:11">
      <c r="A8075" t="s">
        <v>24135</v>
      </c>
      <c r="B8075" t="s">
        <v>58</v>
      </c>
      <c r="C8075">
        <v>90977</v>
      </c>
      <c r="D8075" t="s">
        <v>1175</v>
      </c>
      <c r="E8075" t="s">
        <v>62</v>
      </c>
      <c r="F8075">
        <v>22.39</v>
      </c>
      <c r="G8075">
        <v>22.39</v>
      </c>
      <c r="J8075">
        <v>0</v>
      </c>
      <c r="K8075">
        <v>0</v>
      </c>
    </row>
    <row r="8076" spans="1:11">
      <c r="A8076" t="s">
        <v>24136</v>
      </c>
      <c r="B8076" t="s">
        <v>58</v>
      </c>
      <c r="C8076">
        <v>90978</v>
      </c>
      <c r="D8076" t="s">
        <v>1176</v>
      </c>
      <c r="E8076" t="s">
        <v>62</v>
      </c>
      <c r="F8076">
        <v>156.88999999999999</v>
      </c>
      <c r="G8076">
        <v>156.88999999999999</v>
      </c>
      <c r="J8076">
        <v>0</v>
      </c>
      <c r="K8076">
        <v>0</v>
      </c>
    </row>
    <row r="8077" spans="1:11">
      <c r="A8077" t="s">
        <v>24137</v>
      </c>
      <c r="B8077" t="s">
        <v>58</v>
      </c>
      <c r="C8077">
        <v>90960</v>
      </c>
      <c r="D8077" t="s">
        <v>1165</v>
      </c>
      <c r="E8077" t="s">
        <v>62</v>
      </c>
      <c r="F8077">
        <v>7.02</v>
      </c>
      <c r="G8077">
        <v>7.02</v>
      </c>
      <c r="J8077">
        <v>0</v>
      </c>
      <c r="K8077">
        <v>0</v>
      </c>
    </row>
    <row r="8078" spans="1:11">
      <c r="A8078" t="s">
        <v>24138</v>
      </c>
      <c r="B8078" t="s">
        <v>58</v>
      </c>
      <c r="C8078">
        <v>90961</v>
      </c>
      <c r="D8078" t="s">
        <v>1166</v>
      </c>
      <c r="E8078" t="s">
        <v>62</v>
      </c>
      <c r="F8078">
        <v>1.88</v>
      </c>
      <c r="G8078">
        <v>1.88</v>
      </c>
      <c r="J8078">
        <v>0</v>
      </c>
      <c r="K8078">
        <v>0</v>
      </c>
    </row>
    <row r="8079" spans="1:11">
      <c r="A8079" t="s">
        <v>24139</v>
      </c>
      <c r="B8079" t="s">
        <v>58</v>
      </c>
      <c r="C8079">
        <v>90962</v>
      </c>
      <c r="D8079" t="s">
        <v>1167</v>
      </c>
      <c r="E8079" t="s">
        <v>62</v>
      </c>
      <c r="F8079">
        <v>8.7899999999999991</v>
      </c>
      <c r="G8079">
        <v>8.7899999999999991</v>
      </c>
      <c r="J8079">
        <v>0</v>
      </c>
      <c r="K8079">
        <v>0</v>
      </c>
    </row>
    <row r="8080" spans="1:11">
      <c r="A8080" t="s">
        <v>24140</v>
      </c>
      <c r="B8080" t="s">
        <v>58</v>
      </c>
      <c r="C8080">
        <v>90963</v>
      </c>
      <c r="D8080" t="s">
        <v>1168</v>
      </c>
      <c r="E8080" t="s">
        <v>62</v>
      </c>
      <c r="F8080">
        <v>14.92</v>
      </c>
      <c r="G8080">
        <v>14.92</v>
      </c>
      <c r="J8080">
        <v>0</v>
      </c>
      <c r="K8080">
        <v>0</v>
      </c>
    </row>
    <row r="8081" spans="1:11">
      <c r="A8081" t="s">
        <v>24141</v>
      </c>
      <c r="B8081" t="s">
        <v>58</v>
      </c>
      <c r="C8081">
        <v>102966</v>
      </c>
      <c r="D8081" t="s">
        <v>14780</v>
      </c>
      <c r="E8081" t="s">
        <v>62</v>
      </c>
      <c r="F8081">
        <v>0</v>
      </c>
      <c r="G8081">
        <v>0</v>
      </c>
    </row>
    <row r="8082" spans="1:11">
      <c r="A8082" t="s">
        <v>24142</v>
      </c>
      <c r="B8082" t="s">
        <v>58</v>
      </c>
      <c r="C8082">
        <v>102967</v>
      </c>
      <c r="D8082" t="s">
        <v>14781</v>
      </c>
      <c r="E8082" t="s">
        <v>62</v>
      </c>
      <c r="F8082">
        <v>0</v>
      </c>
      <c r="G8082">
        <v>0</v>
      </c>
    </row>
    <row r="8083" spans="1:11">
      <c r="A8083" t="s">
        <v>24143</v>
      </c>
      <c r="B8083" t="s">
        <v>58</v>
      </c>
      <c r="C8083">
        <v>102968</v>
      </c>
      <c r="D8083" t="s">
        <v>14782</v>
      </c>
      <c r="E8083" t="s">
        <v>62</v>
      </c>
      <c r="F8083">
        <v>0</v>
      </c>
      <c r="G8083">
        <v>0</v>
      </c>
    </row>
    <row r="8084" spans="1:11">
      <c r="A8084" t="s">
        <v>24144</v>
      </c>
      <c r="B8084" t="s">
        <v>58</v>
      </c>
      <c r="C8084">
        <v>102969</v>
      </c>
      <c r="D8084" t="s">
        <v>1465</v>
      </c>
      <c r="E8084" t="s">
        <v>62</v>
      </c>
      <c r="F8084">
        <v>0.11</v>
      </c>
      <c r="G8084">
        <v>0.11</v>
      </c>
      <c r="J8084">
        <v>0</v>
      </c>
      <c r="K8084">
        <v>0</v>
      </c>
    </row>
    <row r="8085" spans="1:11">
      <c r="A8085" t="s">
        <v>24145</v>
      </c>
      <c r="B8085" t="s">
        <v>58</v>
      </c>
      <c r="C8085">
        <v>102818</v>
      </c>
      <c r="D8085" t="s">
        <v>14783</v>
      </c>
      <c r="E8085" t="s">
        <v>62</v>
      </c>
      <c r="F8085">
        <v>0</v>
      </c>
      <c r="G8085">
        <v>0</v>
      </c>
    </row>
    <row r="8086" spans="1:11">
      <c r="A8086" t="s">
        <v>24146</v>
      </c>
      <c r="B8086" t="s">
        <v>58</v>
      </c>
      <c r="C8086">
        <v>102819</v>
      </c>
      <c r="D8086" t="s">
        <v>14784</v>
      </c>
      <c r="E8086" t="s">
        <v>62</v>
      </c>
      <c r="F8086">
        <v>0</v>
      </c>
      <c r="G8086">
        <v>0</v>
      </c>
    </row>
    <row r="8087" spans="1:11">
      <c r="A8087" t="s">
        <v>24147</v>
      </c>
      <c r="B8087" t="s">
        <v>58</v>
      </c>
      <c r="C8087">
        <v>102820</v>
      </c>
      <c r="D8087" t="s">
        <v>14785</v>
      </c>
      <c r="E8087" t="s">
        <v>62</v>
      </c>
      <c r="F8087">
        <v>0</v>
      </c>
      <c r="G8087">
        <v>0</v>
      </c>
    </row>
    <row r="8088" spans="1:11">
      <c r="A8088" t="s">
        <v>24148</v>
      </c>
      <c r="B8088" t="s">
        <v>58</v>
      </c>
      <c r="C8088">
        <v>102832</v>
      </c>
      <c r="D8088" t="s">
        <v>14786</v>
      </c>
      <c r="E8088" t="s">
        <v>62</v>
      </c>
      <c r="F8088">
        <v>6.63</v>
      </c>
      <c r="G8088">
        <v>6.63</v>
      </c>
      <c r="J8088">
        <v>0</v>
      </c>
      <c r="K8088">
        <v>0</v>
      </c>
    </row>
    <row r="8089" spans="1:11">
      <c r="A8089" t="s">
        <v>24149</v>
      </c>
      <c r="B8089" t="s">
        <v>58</v>
      </c>
      <c r="C8089">
        <v>102823</v>
      </c>
      <c r="D8089" t="s">
        <v>7326</v>
      </c>
      <c r="E8089" t="s">
        <v>62</v>
      </c>
      <c r="F8089">
        <v>0</v>
      </c>
      <c r="G8089">
        <v>0</v>
      </c>
    </row>
    <row r="8090" spans="1:11">
      <c r="A8090" t="s">
        <v>24150</v>
      </c>
      <c r="B8090" t="s">
        <v>58</v>
      </c>
      <c r="C8090">
        <v>102824</v>
      </c>
      <c r="D8090" t="s">
        <v>7327</v>
      </c>
      <c r="E8090" t="s">
        <v>62</v>
      </c>
      <c r="F8090">
        <v>0</v>
      </c>
      <c r="G8090">
        <v>0</v>
      </c>
    </row>
    <row r="8091" spans="1:11">
      <c r="A8091" t="s">
        <v>24151</v>
      </c>
      <c r="B8091" t="s">
        <v>58</v>
      </c>
      <c r="C8091">
        <v>102825</v>
      </c>
      <c r="D8091" t="s">
        <v>7328</v>
      </c>
      <c r="E8091" t="s">
        <v>62</v>
      </c>
      <c r="F8091">
        <v>0</v>
      </c>
      <c r="G8091">
        <v>0</v>
      </c>
    </row>
    <row r="8092" spans="1:11">
      <c r="A8092" t="s">
        <v>24152</v>
      </c>
      <c r="B8092" t="s">
        <v>58</v>
      </c>
      <c r="C8092">
        <v>102826</v>
      </c>
      <c r="D8092" t="s">
        <v>1438</v>
      </c>
      <c r="E8092" t="s">
        <v>62</v>
      </c>
      <c r="F8092">
        <v>4.97</v>
      </c>
      <c r="G8092">
        <v>4.97</v>
      </c>
      <c r="J8092">
        <v>0</v>
      </c>
      <c r="K8092">
        <v>0</v>
      </c>
    </row>
    <row r="8093" spans="1:11">
      <c r="A8093" t="s">
        <v>24153</v>
      </c>
      <c r="B8093" t="s">
        <v>58</v>
      </c>
      <c r="C8093">
        <v>103934</v>
      </c>
      <c r="D8093" t="s">
        <v>14787</v>
      </c>
      <c r="E8093" t="s">
        <v>62</v>
      </c>
      <c r="F8093">
        <v>0</v>
      </c>
      <c r="G8093">
        <v>0</v>
      </c>
    </row>
    <row r="8094" spans="1:11">
      <c r="A8094" t="s">
        <v>24154</v>
      </c>
      <c r="B8094" t="s">
        <v>58</v>
      </c>
      <c r="C8094">
        <v>103935</v>
      </c>
      <c r="D8094" t="s">
        <v>14788</v>
      </c>
      <c r="E8094" t="s">
        <v>62</v>
      </c>
      <c r="F8094">
        <v>0</v>
      </c>
      <c r="G8094">
        <v>0</v>
      </c>
    </row>
    <row r="8095" spans="1:11">
      <c r="A8095" t="s">
        <v>24155</v>
      </c>
      <c r="B8095" t="s">
        <v>58</v>
      </c>
      <c r="C8095">
        <v>103936</v>
      </c>
      <c r="D8095" t="s">
        <v>14789</v>
      </c>
      <c r="E8095" t="s">
        <v>62</v>
      </c>
      <c r="F8095">
        <v>0</v>
      </c>
      <c r="G8095">
        <v>0</v>
      </c>
    </row>
    <row r="8096" spans="1:11">
      <c r="A8096" t="s">
        <v>24156</v>
      </c>
      <c r="B8096" t="s">
        <v>58</v>
      </c>
      <c r="C8096">
        <v>103937</v>
      </c>
      <c r="D8096" t="s">
        <v>14790</v>
      </c>
      <c r="E8096" t="s">
        <v>62</v>
      </c>
      <c r="F8096">
        <v>1.19</v>
      </c>
      <c r="G8096">
        <v>1.19</v>
      </c>
      <c r="J8096">
        <v>0</v>
      </c>
      <c r="K8096">
        <v>0</v>
      </c>
    </row>
    <row r="8097" spans="1:11">
      <c r="A8097" t="s">
        <v>24157</v>
      </c>
      <c r="B8097" t="s">
        <v>58</v>
      </c>
      <c r="C8097">
        <v>103940</v>
      </c>
      <c r="D8097" t="s">
        <v>14791</v>
      </c>
      <c r="E8097" t="s">
        <v>62</v>
      </c>
      <c r="F8097">
        <v>0</v>
      </c>
      <c r="G8097">
        <v>0</v>
      </c>
    </row>
    <row r="8098" spans="1:11">
      <c r="A8098" t="s">
        <v>24158</v>
      </c>
      <c r="B8098" t="s">
        <v>58</v>
      </c>
      <c r="C8098">
        <v>103941</v>
      </c>
      <c r="D8098" t="s">
        <v>14792</v>
      </c>
      <c r="E8098" t="s">
        <v>62</v>
      </c>
      <c r="F8098">
        <v>0</v>
      </c>
      <c r="G8098">
        <v>0</v>
      </c>
    </row>
    <row r="8099" spans="1:11">
      <c r="A8099" t="s">
        <v>24159</v>
      </c>
      <c r="B8099" t="s">
        <v>58</v>
      </c>
      <c r="C8099">
        <v>103942</v>
      </c>
      <c r="D8099" t="s">
        <v>14793</v>
      </c>
      <c r="E8099" t="s">
        <v>62</v>
      </c>
      <c r="F8099">
        <v>0</v>
      </c>
      <c r="G8099">
        <v>0</v>
      </c>
    </row>
    <row r="8100" spans="1:11">
      <c r="A8100" t="s">
        <v>24160</v>
      </c>
      <c r="B8100" t="s">
        <v>58</v>
      </c>
      <c r="C8100">
        <v>103943</v>
      </c>
      <c r="D8100" t="s">
        <v>14794</v>
      </c>
      <c r="E8100" t="s">
        <v>62</v>
      </c>
      <c r="F8100">
        <v>1.19</v>
      </c>
      <c r="G8100">
        <v>1.19</v>
      </c>
      <c r="J8100">
        <v>0</v>
      </c>
      <c r="K8100">
        <v>0</v>
      </c>
    </row>
    <row r="8101" spans="1:11">
      <c r="A8101" t="s">
        <v>24161</v>
      </c>
      <c r="B8101" t="s">
        <v>58</v>
      </c>
      <c r="C8101">
        <v>91279</v>
      </c>
      <c r="D8101" t="s">
        <v>1191</v>
      </c>
      <c r="E8101" t="s">
        <v>62</v>
      </c>
      <c r="F8101">
        <v>0.86</v>
      </c>
      <c r="G8101">
        <v>0.86</v>
      </c>
      <c r="J8101">
        <v>0</v>
      </c>
      <c r="K8101">
        <v>0</v>
      </c>
    </row>
    <row r="8102" spans="1:11">
      <c r="A8102" t="s">
        <v>24162</v>
      </c>
      <c r="B8102" t="s">
        <v>58</v>
      </c>
      <c r="C8102">
        <v>91280</v>
      </c>
      <c r="D8102" t="s">
        <v>1192</v>
      </c>
      <c r="E8102" t="s">
        <v>62</v>
      </c>
      <c r="F8102">
        <v>0.19</v>
      </c>
      <c r="G8102">
        <v>0.19</v>
      </c>
      <c r="J8102">
        <v>0</v>
      </c>
      <c r="K8102">
        <v>0</v>
      </c>
    </row>
    <row r="8103" spans="1:11">
      <c r="A8103" t="s">
        <v>24163</v>
      </c>
      <c r="B8103" t="s">
        <v>58</v>
      </c>
      <c r="C8103">
        <v>91281</v>
      </c>
      <c r="D8103" t="s">
        <v>1193</v>
      </c>
      <c r="E8103" t="s">
        <v>62</v>
      </c>
      <c r="F8103">
        <v>1.0900000000000001</v>
      </c>
      <c r="G8103">
        <v>1.0900000000000001</v>
      </c>
      <c r="J8103">
        <v>0</v>
      </c>
      <c r="K8103">
        <v>0</v>
      </c>
    </row>
    <row r="8104" spans="1:11">
      <c r="A8104" t="s">
        <v>24164</v>
      </c>
      <c r="B8104" t="s">
        <v>58</v>
      </c>
      <c r="C8104">
        <v>91282</v>
      </c>
      <c r="D8104" t="s">
        <v>1194</v>
      </c>
      <c r="E8104" t="s">
        <v>62</v>
      </c>
      <c r="F8104">
        <v>8.7799999999999994</v>
      </c>
      <c r="G8104">
        <v>8.7799999999999994</v>
      </c>
      <c r="J8104">
        <v>0</v>
      </c>
      <c r="K8104">
        <v>0</v>
      </c>
    </row>
    <row r="8105" spans="1:11">
      <c r="A8105" t="s">
        <v>24165</v>
      </c>
      <c r="B8105" t="s">
        <v>58</v>
      </c>
      <c r="C8105">
        <v>95278</v>
      </c>
      <c r="D8105" t="s">
        <v>1360</v>
      </c>
      <c r="E8105" t="s">
        <v>62</v>
      </c>
      <c r="F8105">
        <v>0.74</v>
      </c>
      <c r="G8105">
        <v>0.74</v>
      </c>
      <c r="J8105">
        <v>0</v>
      </c>
      <c r="K8105">
        <v>0</v>
      </c>
    </row>
    <row r="8106" spans="1:11">
      <c r="A8106" t="s">
        <v>24166</v>
      </c>
      <c r="B8106" t="s">
        <v>58</v>
      </c>
      <c r="C8106">
        <v>95279</v>
      </c>
      <c r="D8106" t="s">
        <v>1361</v>
      </c>
      <c r="E8106" t="s">
        <v>62</v>
      </c>
      <c r="F8106">
        <v>0.15</v>
      </c>
      <c r="G8106">
        <v>0.15</v>
      </c>
      <c r="J8106">
        <v>0</v>
      </c>
      <c r="K8106">
        <v>0</v>
      </c>
    </row>
    <row r="8107" spans="1:11">
      <c r="A8107" t="s">
        <v>24167</v>
      </c>
      <c r="B8107" t="s">
        <v>58</v>
      </c>
      <c r="C8107">
        <v>95280</v>
      </c>
      <c r="D8107" t="s">
        <v>1362</v>
      </c>
      <c r="E8107" t="s">
        <v>62</v>
      </c>
      <c r="F8107">
        <v>0.72</v>
      </c>
      <c r="G8107">
        <v>0.72</v>
      </c>
      <c r="J8107">
        <v>0</v>
      </c>
      <c r="K8107">
        <v>0</v>
      </c>
    </row>
    <row r="8108" spans="1:11">
      <c r="A8108" t="s">
        <v>24168</v>
      </c>
      <c r="B8108" t="s">
        <v>58</v>
      </c>
      <c r="C8108">
        <v>95281</v>
      </c>
      <c r="D8108" t="s">
        <v>14795</v>
      </c>
      <c r="E8108" t="s">
        <v>62</v>
      </c>
      <c r="F8108">
        <v>8.7200000000000006</v>
      </c>
      <c r="G8108">
        <v>8.7200000000000006</v>
      </c>
      <c r="J8108">
        <v>0</v>
      </c>
      <c r="K8108">
        <v>0</v>
      </c>
    </row>
    <row r="8109" spans="1:11">
      <c r="A8109" t="s">
        <v>24169</v>
      </c>
      <c r="B8109" t="s">
        <v>58</v>
      </c>
      <c r="C8109">
        <v>95124</v>
      </c>
      <c r="D8109" t="s">
        <v>1334</v>
      </c>
      <c r="E8109" t="s">
        <v>62</v>
      </c>
      <c r="F8109">
        <v>6.67</v>
      </c>
      <c r="G8109">
        <v>6.67</v>
      </c>
      <c r="J8109">
        <v>0</v>
      </c>
      <c r="K8109">
        <v>0</v>
      </c>
    </row>
    <row r="8110" spans="1:11">
      <c r="A8110" t="s">
        <v>24170</v>
      </c>
      <c r="B8110" t="s">
        <v>58</v>
      </c>
      <c r="C8110">
        <v>95123</v>
      </c>
      <c r="D8110" t="s">
        <v>1333</v>
      </c>
      <c r="E8110" t="s">
        <v>62</v>
      </c>
      <c r="F8110">
        <v>21.64</v>
      </c>
      <c r="G8110">
        <v>21.64</v>
      </c>
      <c r="J8110">
        <v>0</v>
      </c>
      <c r="K8110">
        <v>0</v>
      </c>
    </row>
    <row r="8111" spans="1:11">
      <c r="A8111" t="s">
        <v>24171</v>
      </c>
      <c r="B8111" t="s">
        <v>58</v>
      </c>
      <c r="C8111">
        <v>95125</v>
      </c>
      <c r="D8111" t="s">
        <v>1335</v>
      </c>
      <c r="E8111" t="s">
        <v>62</v>
      </c>
      <c r="F8111">
        <v>23.67</v>
      </c>
      <c r="G8111">
        <v>23.67</v>
      </c>
      <c r="J8111">
        <v>0</v>
      </c>
      <c r="K8111">
        <v>0</v>
      </c>
    </row>
    <row r="8112" spans="1:11">
      <c r="A8112" t="s">
        <v>24172</v>
      </c>
      <c r="B8112" t="s">
        <v>58</v>
      </c>
      <c r="C8112">
        <v>95126</v>
      </c>
      <c r="D8112" t="s">
        <v>1336</v>
      </c>
      <c r="E8112" t="s">
        <v>62</v>
      </c>
      <c r="F8112">
        <v>146.91999999999999</v>
      </c>
      <c r="G8112">
        <v>146.91999999999999</v>
      </c>
      <c r="J8112">
        <v>0</v>
      </c>
      <c r="K8112">
        <v>0</v>
      </c>
    </row>
    <row r="8113" spans="1:11">
      <c r="A8113" t="s">
        <v>24173</v>
      </c>
      <c r="B8113" t="s">
        <v>58</v>
      </c>
      <c r="C8113">
        <v>92040</v>
      </c>
      <c r="D8113" t="s">
        <v>1239</v>
      </c>
      <c r="E8113" t="s">
        <v>62</v>
      </c>
      <c r="F8113">
        <v>7.84</v>
      </c>
      <c r="G8113">
        <v>7.84</v>
      </c>
      <c r="J8113">
        <v>0</v>
      </c>
      <c r="K8113">
        <v>0</v>
      </c>
    </row>
    <row r="8114" spans="1:11">
      <c r="A8114" t="s">
        <v>24174</v>
      </c>
      <c r="B8114" t="s">
        <v>58</v>
      </c>
      <c r="C8114">
        <v>92041</v>
      </c>
      <c r="D8114" t="s">
        <v>1240</v>
      </c>
      <c r="E8114" t="s">
        <v>62</v>
      </c>
      <c r="F8114">
        <v>1.61</v>
      </c>
      <c r="G8114">
        <v>1.61</v>
      </c>
      <c r="J8114">
        <v>0</v>
      </c>
      <c r="K8114">
        <v>0</v>
      </c>
    </row>
    <row r="8115" spans="1:11">
      <c r="A8115" t="s">
        <v>24175</v>
      </c>
      <c r="B8115" t="s">
        <v>58</v>
      </c>
      <c r="C8115">
        <v>92042</v>
      </c>
      <c r="D8115" t="s">
        <v>1241</v>
      </c>
      <c r="E8115" t="s">
        <v>62</v>
      </c>
      <c r="F8115">
        <v>6.53</v>
      </c>
      <c r="G8115">
        <v>6.53</v>
      </c>
      <c r="J8115">
        <v>0</v>
      </c>
      <c r="K8115">
        <v>0</v>
      </c>
    </row>
    <row r="8116" spans="1:11">
      <c r="A8116" t="s">
        <v>24176</v>
      </c>
      <c r="B8116" t="s">
        <v>58</v>
      </c>
      <c r="C8116">
        <v>102829</v>
      </c>
      <c r="D8116" t="s">
        <v>7329</v>
      </c>
      <c r="E8116" t="s">
        <v>62</v>
      </c>
      <c r="F8116">
        <v>0</v>
      </c>
      <c r="G8116">
        <v>0</v>
      </c>
    </row>
    <row r="8117" spans="1:11">
      <c r="A8117" t="s">
        <v>24177</v>
      </c>
      <c r="B8117" t="s">
        <v>58</v>
      </c>
      <c r="C8117">
        <v>102830</v>
      </c>
      <c r="D8117" t="s">
        <v>7330</v>
      </c>
      <c r="E8117" t="s">
        <v>62</v>
      </c>
      <c r="F8117">
        <v>0</v>
      </c>
      <c r="G8117">
        <v>0</v>
      </c>
    </row>
    <row r="8118" spans="1:11">
      <c r="A8118" t="s">
        <v>24178</v>
      </c>
      <c r="B8118" t="s">
        <v>58</v>
      </c>
      <c r="C8118">
        <v>102831</v>
      </c>
      <c r="D8118" t="s">
        <v>7331</v>
      </c>
      <c r="E8118" t="s">
        <v>62</v>
      </c>
      <c r="F8118">
        <v>0</v>
      </c>
      <c r="G8118">
        <v>0</v>
      </c>
    </row>
    <row r="8119" spans="1:11">
      <c r="A8119" t="s">
        <v>24179</v>
      </c>
      <c r="B8119" t="s">
        <v>58</v>
      </c>
      <c r="C8119">
        <v>92114</v>
      </c>
      <c r="D8119" t="s">
        <v>1251</v>
      </c>
      <c r="E8119" t="s">
        <v>62</v>
      </c>
      <c r="F8119">
        <v>0.23</v>
      </c>
      <c r="G8119">
        <v>0.23</v>
      </c>
      <c r="J8119">
        <v>0</v>
      </c>
      <c r="K8119">
        <v>0</v>
      </c>
    </row>
    <row r="8120" spans="1:11">
      <c r="A8120" t="s">
        <v>24180</v>
      </c>
      <c r="B8120" t="s">
        <v>58</v>
      </c>
      <c r="C8120">
        <v>92115</v>
      </c>
      <c r="D8120" t="s">
        <v>1252</v>
      </c>
      <c r="E8120" t="s">
        <v>62</v>
      </c>
      <c r="F8120">
        <v>0.04</v>
      </c>
      <c r="G8120">
        <v>0.04</v>
      </c>
      <c r="J8120">
        <v>0</v>
      </c>
      <c r="K8120">
        <v>0</v>
      </c>
    </row>
    <row r="8121" spans="1:11">
      <c r="A8121" t="s">
        <v>24181</v>
      </c>
      <c r="B8121" t="s">
        <v>58</v>
      </c>
      <c r="C8121">
        <v>92116</v>
      </c>
      <c r="D8121" t="s">
        <v>1253</v>
      </c>
      <c r="E8121" t="s">
        <v>62</v>
      </c>
      <c r="F8121">
        <v>0.16</v>
      </c>
      <c r="G8121">
        <v>0.16</v>
      </c>
      <c r="J8121">
        <v>0</v>
      </c>
      <c r="K8121">
        <v>0</v>
      </c>
    </row>
    <row r="8122" spans="1:11">
      <c r="A8122" t="s">
        <v>24182</v>
      </c>
      <c r="B8122" t="s">
        <v>58</v>
      </c>
      <c r="C8122">
        <v>102912</v>
      </c>
      <c r="D8122" t="s">
        <v>7332</v>
      </c>
      <c r="E8122" t="s">
        <v>62</v>
      </c>
      <c r="F8122">
        <v>0</v>
      </c>
      <c r="G8122">
        <v>0</v>
      </c>
    </row>
    <row r="8123" spans="1:11">
      <c r="A8123" t="s">
        <v>24183</v>
      </c>
      <c r="B8123" t="s">
        <v>58</v>
      </c>
      <c r="C8123">
        <v>102913</v>
      </c>
      <c r="D8123" t="s">
        <v>7333</v>
      </c>
      <c r="E8123" t="s">
        <v>62</v>
      </c>
      <c r="F8123">
        <v>0</v>
      </c>
      <c r="G8123">
        <v>0</v>
      </c>
    </row>
    <row r="8124" spans="1:11">
      <c r="A8124" t="s">
        <v>24184</v>
      </c>
      <c r="B8124" t="s">
        <v>58</v>
      </c>
      <c r="C8124">
        <v>102914</v>
      </c>
      <c r="D8124" t="s">
        <v>7334</v>
      </c>
      <c r="E8124" t="s">
        <v>62</v>
      </c>
      <c r="F8124">
        <v>0</v>
      </c>
      <c r="G8124">
        <v>0</v>
      </c>
    </row>
    <row r="8125" spans="1:11">
      <c r="A8125" t="s">
        <v>24185</v>
      </c>
      <c r="B8125" t="s">
        <v>58</v>
      </c>
      <c r="C8125">
        <v>102915</v>
      </c>
      <c r="D8125" t="s">
        <v>1455</v>
      </c>
      <c r="E8125" t="s">
        <v>62</v>
      </c>
      <c r="F8125">
        <v>0.49</v>
      </c>
      <c r="G8125">
        <v>0.49</v>
      </c>
      <c r="J8125">
        <v>0</v>
      </c>
      <c r="K8125">
        <v>0</v>
      </c>
    </row>
    <row r="8126" spans="1:11">
      <c r="A8126" t="s">
        <v>24186</v>
      </c>
      <c r="B8126" t="s">
        <v>58</v>
      </c>
      <c r="C8126">
        <v>95716</v>
      </c>
      <c r="D8126" t="s">
        <v>1378</v>
      </c>
      <c r="E8126" t="s">
        <v>62</v>
      </c>
      <c r="F8126">
        <v>66.680000000000007</v>
      </c>
      <c r="G8126">
        <v>66.680000000000007</v>
      </c>
      <c r="J8126">
        <v>0</v>
      </c>
      <c r="K8126">
        <v>0</v>
      </c>
    </row>
    <row r="8127" spans="1:11">
      <c r="A8127" t="s">
        <v>24187</v>
      </c>
      <c r="B8127" t="s">
        <v>58</v>
      </c>
      <c r="C8127">
        <v>95717</v>
      </c>
      <c r="D8127" t="s">
        <v>1379</v>
      </c>
      <c r="E8127" t="s">
        <v>62</v>
      </c>
      <c r="F8127">
        <v>17.62</v>
      </c>
      <c r="G8127">
        <v>17.62</v>
      </c>
      <c r="J8127">
        <v>0</v>
      </c>
      <c r="K8127">
        <v>0</v>
      </c>
    </row>
    <row r="8128" spans="1:11">
      <c r="A8128" t="s">
        <v>24188</v>
      </c>
      <c r="B8128" t="s">
        <v>58</v>
      </c>
      <c r="C8128">
        <v>95718</v>
      </c>
      <c r="D8128" t="s">
        <v>1380</v>
      </c>
      <c r="E8128" t="s">
        <v>62</v>
      </c>
      <c r="F8128">
        <v>83.35</v>
      </c>
      <c r="G8128">
        <v>83.35</v>
      </c>
      <c r="J8128">
        <v>0</v>
      </c>
      <c r="K8128">
        <v>0</v>
      </c>
    </row>
    <row r="8129" spans="1:11">
      <c r="A8129" t="s">
        <v>24189</v>
      </c>
      <c r="B8129" t="s">
        <v>58</v>
      </c>
      <c r="C8129">
        <v>95719</v>
      </c>
      <c r="D8129" t="s">
        <v>1381</v>
      </c>
      <c r="E8129" t="s">
        <v>62</v>
      </c>
      <c r="F8129">
        <v>89.72</v>
      </c>
      <c r="G8129">
        <v>89.72</v>
      </c>
      <c r="J8129">
        <v>0</v>
      </c>
      <c r="K8129">
        <v>0</v>
      </c>
    </row>
    <row r="8130" spans="1:11">
      <c r="A8130" t="s">
        <v>24190</v>
      </c>
      <c r="B8130" t="s">
        <v>58</v>
      </c>
      <c r="C8130">
        <v>104712</v>
      </c>
      <c r="D8130" t="s">
        <v>1508</v>
      </c>
      <c r="E8130" t="s">
        <v>62</v>
      </c>
      <c r="F8130">
        <v>62.67</v>
      </c>
      <c r="G8130">
        <v>62.67</v>
      </c>
      <c r="J8130">
        <v>0</v>
      </c>
      <c r="K8130">
        <v>0</v>
      </c>
    </row>
    <row r="8131" spans="1:11">
      <c r="A8131" t="s">
        <v>24191</v>
      </c>
      <c r="B8131" t="s">
        <v>58</v>
      </c>
      <c r="C8131">
        <v>104713</v>
      </c>
      <c r="D8131" t="s">
        <v>1509</v>
      </c>
      <c r="E8131" t="s">
        <v>62</v>
      </c>
      <c r="F8131">
        <v>16.559999999999999</v>
      </c>
      <c r="G8131">
        <v>16.559999999999999</v>
      </c>
      <c r="J8131">
        <v>0</v>
      </c>
      <c r="K8131">
        <v>0</v>
      </c>
    </row>
    <row r="8132" spans="1:11">
      <c r="A8132" t="s">
        <v>24192</v>
      </c>
      <c r="B8132" t="s">
        <v>58</v>
      </c>
      <c r="C8132">
        <v>104714</v>
      </c>
      <c r="D8132" t="s">
        <v>1510</v>
      </c>
      <c r="E8132" t="s">
        <v>62</v>
      </c>
      <c r="F8132">
        <v>78.34</v>
      </c>
      <c r="G8132">
        <v>78.34</v>
      </c>
      <c r="J8132">
        <v>0</v>
      </c>
      <c r="K8132">
        <v>0</v>
      </c>
    </row>
    <row r="8133" spans="1:11">
      <c r="A8133" t="s">
        <v>24193</v>
      </c>
      <c r="B8133" t="s">
        <v>58</v>
      </c>
      <c r="C8133">
        <v>104715</v>
      </c>
      <c r="D8133" t="s">
        <v>14796</v>
      </c>
      <c r="E8133" t="s">
        <v>62</v>
      </c>
      <c r="F8133">
        <v>89.72</v>
      </c>
      <c r="G8133">
        <v>89.72</v>
      </c>
      <c r="J8133">
        <v>0</v>
      </c>
      <c r="K8133">
        <v>0</v>
      </c>
    </row>
    <row r="8134" spans="1:11">
      <c r="A8134" t="s">
        <v>24194</v>
      </c>
      <c r="B8134" t="s">
        <v>58</v>
      </c>
      <c r="C8134">
        <v>102894</v>
      </c>
      <c r="D8134" t="s">
        <v>7335</v>
      </c>
      <c r="E8134" t="s">
        <v>62</v>
      </c>
      <c r="F8134">
        <v>0</v>
      </c>
      <c r="G8134">
        <v>0</v>
      </c>
    </row>
    <row r="8135" spans="1:11">
      <c r="A8135" t="s">
        <v>24195</v>
      </c>
      <c r="B8135" t="s">
        <v>58</v>
      </c>
      <c r="C8135">
        <v>104161</v>
      </c>
      <c r="D8135" t="s">
        <v>7336</v>
      </c>
      <c r="E8135" t="s">
        <v>62</v>
      </c>
      <c r="F8135">
        <v>0</v>
      </c>
      <c r="G8135">
        <v>0</v>
      </c>
    </row>
    <row r="8136" spans="1:11">
      <c r="A8136" t="s">
        <v>24196</v>
      </c>
      <c r="B8136" t="s">
        <v>58</v>
      </c>
      <c r="C8136">
        <v>102896</v>
      </c>
      <c r="D8136" t="s">
        <v>7337</v>
      </c>
      <c r="E8136" t="s">
        <v>62</v>
      </c>
      <c r="F8136">
        <v>0</v>
      </c>
      <c r="G8136">
        <v>0</v>
      </c>
    </row>
    <row r="8137" spans="1:11">
      <c r="A8137" t="s">
        <v>24197</v>
      </c>
      <c r="B8137" t="s">
        <v>58</v>
      </c>
      <c r="C8137">
        <v>102897</v>
      </c>
      <c r="D8137" t="s">
        <v>1453</v>
      </c>
      <c r="E8137" t="s">
        <v>62</v>
      </c>
      <c r="F8137">
        <v>89.72</v>
      </c>
      <c r="G8137">
        <v>89.72</v>
      </c>
      <c r="J8137">
        <v>0</v>
      </c>
      <c r="K8137">
        <v>0</v>
      </c>
    </row>
    <row r="8138" spans="1:11">
      <c r="A8138" t="s">
        <v>24198</v>
      </c>
      <c r="B8138" t="s">
        <v>58</v>
      </c>
      <c r="C8138">
        <v>5627</v>
      </c>
      <c r="D8138" t="s">
        <v>879</v>
      </c>
      <c r="E8138" t="s">
        <v>62</v>
      </c>
      <c r="F8138">
        <v>48.15</v>
      </c>
      <c r="G8138">
        <v>48.15</v>
      </c>
      <c r="J8138">
        <v>0</v>
      </c>
      <c r="K8138">
        <v>0</v>
      </c>
    </row>
    <row r="8139" spans="1:11">
      <c r="A8139" t="s">
        <v>24199</v>
      </c>
      <c r="B8139" t="s">
        <v>58</v>
      </c>
      <c r="C8139">
        <v>5628</v>
      </c>
      <c r="D8139" t="s">
        <v>880</v>
      </c>
      <c r="E8139" t="s">
        <v>62</v>
      </c>
      <c r="F8139">
        <v>12.72</v>
      </c>
      <c r="G8139">
        <v>12.72</v>
      </c>
      <c r="J8139">
        <v>0</v>
      </c>
      <c r="K8139">
        <v>0</v>
      </c>
    </row>
    <row r="8140" spans="1:11">
      <c r="A8140" t="s">
        <v>24200</v>
      </c>
      <c r="B8140" t="s">
        <v>58</v>
      </c>
      <c r="C8140">
        <v>5629</v>
      </c>
      <c r="D8140" t="s">
        <v>881</v>
      </c>
      <c r="E8140" t="s">
        <v>62</v>
      </c>
      <c r="F8140">
        <v>60.19</v>
      </c>
      <c r="G8140">
        <v>60.19</v>
      </c>
      <c r="J8140">
        <v>0</v>
      </c>
      <c r="K8140">
        <v>0</v>
      </c>
    </row>
    <row r="8141" spans="1:11">
      <c r="A8141" t="s">
        <v>24201</v>
      </c>
      <c r="B8141" t="s">
        <v>58</v>
      </c>
      <c r="C8141">
        <v>5630</v>
      </c>
      <c r="D8141" t="s">
        <v>882</v>
      </c>
      <c r="E8141" t="s">
        <v>62</v>
      </c>
      <c r="F8141">
        <v>64.290000000000006</v>
      </c>
      <c r="G8141">
        <v>64.290000000000006</v>
      </c>
      <c r="J8141">
        <v>0</v>
      </c>
      <c r="K8141">
        <v>0</v>
      </c>
    </row>
    <row r="8142" spans="1:11">
      <c r="A8142" t="s">
        <v>24202</v>
      </c>
      <c r="B8142" t="s">
        <v>58</v>
      </c>
      <c r="C8142">
        <v>88900</v>
      </c>
      <c r="D8142" t="s">
        <v>1026</v>
      </c>
      <c r="E8142" t="s">
        <v>62</v>
      </c>
      <c r="F8142">
        <v>54.49</v>
      </c>
      <c r="G8142">
        <v>54.49</v>
      </c>
      <c r="J8142">
        <v>0</v>
      </c>
      <c r="K8142">
        <v>0</v>
      </c>
    </row>
    <row r="8143" spans="1:11">
      <c r="A8143" t="s">
        <v>24203</v>
      </c>
      <c r="B8143" t="s">
        <v>58</v>
      </c>
      <c r="C8143">
        <v>88902</v>
      </c>
      <c r="D8143" t="s">
        <v>1027</v>
      </c>
      <c r="E8143" t="s">
        <v>62</v>
      </c>
      <c r="F8143">
        <v>14.4</v>
      </c>
      <c r="G8143">
        <v>14.4</v>
      </c>
      <c r="J8143">
        <v>0</v>
      </c>
      <c r="K8143">
        <v>0</v>
      </c>
    </row>
    <row r="8144" spans="1:11">
      <c r="A8144" t="s">
        <v>24204</v>
      </c>
      <c r="B8144" t="s">
        <v>58</v>
      </c>
      <c r="C8144">
        <v>88903</v>
      </c>
      <c r="D8144" t="s">
        <v>1028</v>
      </c>
      <c r="E8144" t="s">
        <v>62</v>
      </c>
      <c r="F8144">
        <v>68.11</v>
      </c>
      <c r="G8144">
        <v>68.11</v>
      </c>
      <c r="J8144">
        <v>0</v>
      </c>
      <c r="K8144">
        <v>0</v>
      </c>
    </row>
    <row r="8145" spans="1:11">
      <c r="A8145" t="s">
        <v>24205</v>
      </c>
      <c r="B8145" t="s">
        <v>58</v>
      </c>
      <c r="C8145">
        <v>88904</v>
      </c>
      <c r="D8145" t="s">
        <v>1029</v>
      </c>
      <c r="E8145" t="s">
        <v>62</v>
      </c>
      <c r="F8145">
        <v>89.72</v>
      </c>
      <c r="G8145">
        <v>89.72</v>
      </c>
      <c r="J8145">
        <v>0</v>
      </c>
      <c r="K8145">
        <v>0</v>
      </c>
    </row>
    <row r="8146" spans="1:11">
      <c r="A8146" t="s">
        <v>24206</v>
      </c>
      <c r="B8146" t="s">
        <v>58</v>
      </c>
      <c r="C8146">
        <v>88569</v>
      </c>
      <c r="D8146" t="s">
        <v>1006</v>
      </c>
      <c r="E8146" t="s">
        <v>62</v>
      </c>
      <c r="F8146">
        <v>4.49</v>
      </c>
      <c r="G8146">
        <v>4.49</v>
      </c>
      <c r="J8146">
        <v>0</v>
      </c>
      <c r="K8146">
        <v>0</v>
      </c>
    </row>
    <row r="8147" spans="1:11">
      <c r="A8147" t="s">
        <v>24207</v>
      </c>
      <c r="B8147" t="s">
        <v>58</v>
      </c>
      <c r="C8147">
        <v>88570</v>
      </c>
      <c r="D8147" t="s">
        <v>1007</v>
      </c>
      <c r="E8147" t="s">
        <v>62</v>
      </c>
      <c r="F8147">
        <v>1.55</v>
      </c>
      <c r="G8147">
        <v>1.55</v>
      </c>
      <c r="J8147">
        <v>0</v>
      </c>
      <c r="K8147">
        <v>0</v>
      </c>
    </row>
    <row r="8148" spans="1:11">
      <c r="A8148" t="s">
        <v>24208</v>
      </c>
      <c r="B8148" t="s">
        <v>58</v>
      </c>
      <c r="C8148">
        <v>5765</v>
      </c>
      <c r="D8148" t="s">
        <v>915</v>
      </c>
      <c r="E8148" t="s">
        <v>62</v>
      </c>
      <c r="F8148">
        <v>5.61</v>
      </c>
      <c r="G8148">
        <v>5.61</v>
      </c>
      <c r="J8148">
        <v>0</v>
      </c>
      <c r="K8148">
        <v>0</v>
      </c>
    </row>
    <row r="8149" spans="1:11">
      <c r="A8149" t="s">
        <v>24209</v>
      </c>
      <c r="B8149" t="s">
        <v>58</v>
      </c>
      <c r="C8149">
        <v>5766</v>
      </c>
      <c r="D8149" t="s">
        <v>916</v>
      </c>
      <c r="E8149" t="s">
        <v>62</v>
      </c>
      <c r="F8149">
        <v>2.9</v>
      </c>
      <c r="G8149">
        <v>2.9</v>
      </c>
      <c r="J8149">
        <v>0</v>
      </c>
      <c r="K8149">
        <v>0</v>
      </c>
    </row>
    <row r="8150" spans="1:11">
      <c r="A8150" t="s">
        <v>24210</v>
      </c>
      <c r="B8150" t="s">
        <v>58</v>
      </c>
      <c r="C8150">
        <v>91468</v>
      </c>
      <c r="D8150" t="s">
        <v>14797</v>
      </c>
      <c r="E8150" t="s">
        <v>62</v>
      </c>
      <c r="F8150">
        <v>27.2</v>
      </c>
      <c r="G8150">
        <v>27.2</v>
      </c>
      <c r="J8150">
        <v>0</v>
      </c>
      <c r="K8150">
        <v>0</v>
      </c>
    </row>
    <row r="8151" spans="1:11">
      <c r="A8151" t="s">
        <v>24211</v>
      </c>
      <c r="B8151" t="s">
        <v>58</v>
      </c>
      <c r="C8151">
        <v>91484</v>
      </c>
      <c r="D8151" t="s">
        <v>14798</v>
      </c>
      <c r="E8151" t="s">
        <v>62</v>
      </c>
      <c r="F8151">
        <v>4.2699999999999996</v>
      </c>
      <c r="G8151">
        <v>4.2699999999999996</v>
      </c>
      <c r="J8151">
        <v>0</v>
      </c>
      <c r="K8151">
        <v>0</v>
      </c>
    </row>
    <row r="8152" spans="1:11">
      <c r="A8152" t="s">
        <v>24212</v>
      </c>
      <c r="B8152" t="s">
        <v>58</v>
      </c>
      <c r="C8152">
        <v>91469</v>
      </c>
      <c r="D8152" t="s">
        <v>14799</v>
      </c>
      <c r="E8152" t="s">
        <v>62</v>
      </c>
      <c r="F8152">
        <v>10.56</v>
      </c>
      <c r="G8152">
        <v>10.56</v>
      </c>
      <c r="J8152">
        <v>0</v>
      </c>
      <c r="K8152">
        <v>0</v>
      </c>
    </row>
    <row r="8153" spans="1:11">
      <c r="A8153" t="s">
        <v>24213</v>
      </c>
      <c r="B8153" t="s">
        <v>58</v>
      </c>
      <c r="C8153">
        <v>83361</v>
      </c>
      <c r="D8153" t="s">
        <v>14800</v>
      </c>
      <c r="E8153" t="s">
        <v>62</v>
      </c>
      <c r="F8153">
        <v>45</v>
      </c>
      <c r="G8153">
        <v>45</v>
      </c>
      <c r="J8153">
        <v>0</v>
      </c>
      <c r="K8153">
        <v>0</v>
      </c>
    </row>
    <row r="8154" spans="1:11">
      <c r="A8154" t="s">
        <v>24214</v>
      </c>
      <c r="B8154" t="s">
        <v>58</v>
      </c>
      <c r="C8154">
        <v>91485</v>
      </c>
      <c r="D8154" t="s">
        <v>14801</v>
      </c>
      <c r="E8154" t="s">
        <v>62</v>
      </c>
      <c r="F8154">
        <v>154.44</v>
      </c>
      <c r="G8154">
        <v>154.44</v>
      </c>
      <c r="J8154">
        <v>0</v>
      </c>
      <c r="K8154">
        <v>0</v>
      </c>
    </row>
    <row r="8155" spans="1:11">
      <c r="A8155" t="s">
        <v>24215</v>
      </c>
      <c r="B8155" t="s">
        <v>58</v>
      </c>
      <c r="C8155">
        <v>102835</v>
      </c>
      <c r="D8155" t="s">
        <v>14802</v>
      </c>
      <c r="E8155" t="s">
        <v>62</v>
      </c>
      <c r="F8155">
        <v>0</v>
      </c>
      <c r="G8155">
        <v>0</v>
      </c>
    </row>
    <row r="8156" spans="1:11">
      <c r="A8156" t="s">
        <v>24216</v>
      </c>
      <c r="B8156" t="s">
        <v>58</v>
      </c>
      <c r="C8156">
        <v>102836</v>
      </c>
      <c r="D8156" t="s">
        <v>14803</v>
      </c>
      <c r="E8156" t="s">
        <v>62</v>
      </c>
      <c r="F8156">
        <v>0</v>
      </c>
      <c r="G8156">
        <v>0</v>
      </c>
    </row>
    <row r="8157" spans="1:11">
      <c r="A8157" t="s">
        <v>24217</v>
      </c>
      <c r="B8157" t="s">
        <v>58</v>
      </c>
      <c r="C8157">
        <v>102837</v>
      </c>
      <c r="D8157" t="s">
        <v>14804</v>
      </c>
      <c r="E8157" t="s">
        <v>62</v>
      </c>
      <c r="F8157">
        <v>0</v>
      </c>
      <c r="G8157">
        <v>0</v>
      </c>
    </row>
    <row r="8158" spans="1:11">
      <c r="A8158" t="s">
        <v>24218</v>
      </c>
      <c r="B8158" t="s">
        <v>58</v>
      </c>
      <c r="C8158">
        <v>89230</v>
      </c>
      <c r="D8158" t="s">
        <v>1066</v>
      </c>
      <c r="E8158" t="s">
        <v>62</v>
      </c>
      <c r="F8158">
        <v>108.94</v>
      </c>
      <c r="G8158">
        <v>108.94</v>
      </c>
      <c r="J8158">
        <v>0</v>
      </c>
      <c r="K8158">
        <v>0</v>
      </c>
    </row>
    <row r="8159" spans="1:11">
      <c r="A8159" t="s">
        <v>24219</v>
      </c>
      <c r="B8159" t="s">
        <v>58</v>
      </c>
      <c r="C8159">
        <v>89231</v>
      </c>
      <c r="D8159" t="s">
        <v>1067</v>
      </c>
      <c r="E8159" t="s">
        <v>62</v>
      </c>
      <c r="F8159">
        <v>33.35</v>
      </c>
      <c r="G8159">
        <v>33.35</v>
      </c>
      <c r="J8159">
        <v>0</v>
      </c>
      <c r="K8159">
        <v>0</v>
      </c>
    </row>
    <row r="8160" spans="1:11">
      <c r="A8160" t="s">
        <v>24220</v>
      </c>
      <c r="B8160" t="s">
        <v>58</v>
      </c>
      <c r="C8160">
        <v>89232</v>
      </c>
      <c r="D8160" t="s">
        <v>1068</v>
      </c>
      <c r="E8160" t="s">
        <v>62</v>
      </c>
      <c r="F8160">
        <v>194.32</v>
      </c>
      <c r="G8160">
        <v>194.32</v>
      </c>
      <c r="J8160">
        <v>0</v>
      </c>
      <c r="K8160">
        <v>0</v>
      </c>
    </row>
    <row r="8161" spans="1:11">
      <c r="A8161" t="s">
        <v>24221</v>
      </c>
      <c r="B8161" t="s">
        <v>58</v>
      </c>
      <c r="C8161">
        <v>89233</v>
      </c>
      <c r="D8161" t="s">
        <v>1069</v>
      </c>
      <c r="E8161" t="s">
        <v>62</v>
      </c>
      <c r="F8161">
        <v>166.74</v>
      </c>
      <c r="G8161">
        <v>166.74</v>
      </c>
      <c r="J8161">
        <v>0</v>
      </c>
      <c r="K8161">
        <v>0</v>
      </c>
    </row>
    <row r="8162" spans="1:11">
      <c r="A8162" t="s">
        <v>24222</v>
      </c>
      <c r="B8162" t="s">
        <v>58</v>
      </c>
      <c r="C8162">
        <v>89236</v>
      </c>
      <c r="D8162" t="s">
        <v>1070</v>
      </c>
      <c r="E8162" t="s">
        <v>62</v>
      </c>
      <c r="F8162">
        <v>254.48</v>
      </c>
      <c r="G8162">
        <v>254.48</v>
      </c>
      <c r="J8162">
        <v>0</v>
      </c>
      <c r="K8162">
        <v>0</v>
      </c>
    </row>
    <row r="8163" spans="1:11">
      <c r="A8163" t="s">
        <v>24223</v>
      </c>
      <c r="B8163" t="s">
        <v>58</v>
      </c>
      <c r="C8163">
        <v>89237</v>
      </c>
      <c r="D8163" t="s">
        <v>1071</v>
      </c>
      <c r="E8163" t="s">
        <v>62</v>
      </c>
      <c r="F8163">
        <v>77.92</v>
      </c>
      <c r="G8163">
        <v>77.92</v>
      </c>
      <c r="J8163">
        <v>0</v>
      </c>
      <c r="K8163">
        <v>0</v>
      </c>
    </row>
    <row r="8164" spans="1:11">
      <c r="A8164" t="s">
        <v>24224</v>
      </c>
      <c r="B8164" t="s">
        <v>58</v>
      </c>
      <c r="C8164">
        <v>89238</v>
      </c>
      <c r="D8164" t="s">
        <v>1072</v>
      </c>
      <c r="E8164" t="s">
        <v>62</v>
      </c>
      <c r="F8164">
        <v>453.93</v>
      </c>
      <c r="G8164">
        <v>453.93</v>
      </c>
      <c r="J8164">
        <v>0</v>
      </c>
      <c r="K8164">
        <v>0</v>
      </c>
    </row>
    <row r="8165" spans="1:11">
      <c r="A8165" t="s">
        <v>24225</v>
      </c>
      <c r="B8165" t="s">
        <v>58</v>
      </c>
      <c r="C8165">
        <v>89239</v>
      </c>
      <c r="D8165" t="s">
        <v>1073</v>
      </c>
      <c r="E8165" t="s">
        <v>62</v>
      </c>
      <c r="F8165">
        <v>440.94</v>
      </c>
      <c r="G8165">
        <v>440.94</v>
      </c>
      <c r="J8165">
        <v>0</v>
      </c>
      <c r="K8165">
        <v>0</v>
      </c>
    </row>
    <row r="8166" spans="1:11">
      <c r="A8166" t="s">
        <v>24226</v>
      </c>
      <c r="B8166" t="s">
        <v>58</v>
      </c>
      <c r="C8166">
        <v>102930</v>
      </c>
      <c r="D8166" t="s">
        <v>7338</v>
      </c>
      <c r="E8166" t="s">
        <v>62</v>
      </c>
      <c r="F8166">
        <v>0</v>
      </c>
      <c r="G8166">
        <v>0</v>
      </c>
    </row>
    <row r="8167" spans="1:11">
      <c r="A8167" t="s">
        <v>24227</v>
      </c>
      <c r="B8167" t="s">
        <v>58</v>
      </c>
      <c r="C8167">
        <v>102931</v>
      </c>
      <c r="D8167" t="s">
        <v>7339</v>
      </c>
      <c r="E8167" t="s">
        <v>62</v>
      </c>
      <c r="F8167">
        <v>0</v>
      </c>
      <c r="G8167">
        <v>0</v>
      </c>
    </row>
    <row r="8168" spans="1:11">
      <c r="A8168" t="s">
        <v>24228</v>
      </c>
      <c r="B8168" t="s">
        <v>58</v>
      </c>
      <c r="C8168">
        <v>102932</v>
      </c>
      <c r="D8168" t="s">
        <v>7340</v>
      </c>
      <c r="E8168" t="s">
        <v>62</v>
      </c>
      <c r="F8168">
        <v>0</v>
      </c>
      <c r="G8168">
        <v>0</v>
      </c>
    </row>
    <row r="8169" spans="1:11">
      <c r="A8169" t="s">
        <v>24229</v>
      </c>
      <c r="B8169" t="s">
        <v>58</v>
      </c>
      <c r="C8169">
        <v>102933</v>
      </c>
      <c r="D8169" t="s">
        <v>1457</v>
      </c>
      <c r="E8169" t="s">
        <v>62</v>
      </c>
      <c r="F8169">
        <v>0.73</v>
      </c>
      <c r="G8169">
        <v>0.73</v>
      </c>
      <c r="J8169">
        <v>0</v>
      </c>
      <c r="K8169">
        <v>0</v>
      </c>
    </row>
    <row r="8170" spans="1:11">
      <c r="A8170" t="s">
        <v>24230</v>
      </c>
      <c r="B8170" t="s">
        <v>58</v>
      </c>
      <c r="C8170">
        <v>93411</v>
      </c>
      <c r="D8170" t="s">
        <v>1306</v>
      </c>
      <c r="E8170" t="s">
        <v>62</v>
      </c>
      <c r="F8170">
        <v>0.38</v>
      </c>
      <c r="G8170">
        <v>0.38</v>
      </c>
      <c r="J8170">
        <v>0</v>
      </c>
      <c r="K8170">
        <v>0</v>
      </c>
    </row>
    <row r="8171" spans="1:11">
      <c r="A8171" t="s">
        <v>24231</v>
      </c>
      <c r="B8171" t="s">
        <v>58</v>
      </c>
      <c r="C8171">
        <v>93412</v>
      </c>
      <c r="D8171" t="s">
        <v>1307</v>
      </c>
      <c r="E8171" t="s">
        <v>62</v>
      </c>
      <c r="F8171">
        <v>0.13</v>
      </c>
      <c r="G8171">
        <v>0.13</v>
      </c>
      <c r="J8171">
        <v>0</v>
      </c>
      <c r="K8171">
        <v>0</v>
      </c>
    </row>
    <row r="8172" spans="1:11">
      <c r="A8172" t="s">
        <v>24232</v>
      </c>
      <c r="B8172" t="s">
        <v>58</v>
      </c>
      <c r="C8172">
        <v>93413</v>
      </c>
      <c r="D8172" t="s">
        <v>1308</v>
      </c>
      <c r="E8172" t="s">
        <v>62</v>
      </c>
      <c r="F8172">
        <v>0.34</v>
      </c>
      <c r="G8172">
        <v>0.34</v>
      </c>
      <c r="J8172">
        <v>0</v>
      </c>
      <c r="K8172">
        <v>0</v>
      </c>
    </row>
    <row r="8173" spans="1:11">
      <c r="A8173" t="s">
        <v>24233</v>
      </c>
      <c r="B8173" t="s">
        <v>58</v>
      </c>
      <c r="C8173">
        <v>93414</v>
      </c>
      <c r="D8173" t="s">
        <v>1309</v>
      </c>
      <c r="E8173" t="s">
        <v>62</v>
      </c>
      <c r="F8173">
        <v>11.02</v>
      </c>
      <c r="G8173">
        <v>11.02</v>
      </c>
      <c r="J8173">
        <v>0</v>
      </c>
      <c r="K8173">
        <v>0</v>
      </c>
    </row>
    <row r="8174" spans="1:11">
      <c r="A8174" t="s">
        <v>24234</v>
      </c>
      <c r="B8174" t="s">
        <v>58</v>
      </c>
      <c r="C8174">
        <v>88855</v>
      </c>
      <c r="D8174" t="s">
        <v>1020</v>
      </c>
      <c r="E8174" t="s">
        <v>62</v>
      </c>
      <c r="F8174">
        <v>3.33</v>
      </c>
      <c r="G8174">
        <v>3.33</v>
      </c>
      <c r="J8174">
        <v>0</v>
      </c>
      <c r="K8174">
        <v>0</v>
      </c>
    </row>
    <row r="8175" spans="1:11">
      <c r="A8175" t="s">
        <v>24235</v>
      </c>
      <c r="B8175" t="s">
        <v>58</v>
      </c>
      <c r="C8175">
        <v>88856</v>
      </c>
      <c r="D8175" t="s">
        <v>1021</v>
      </c>
      <c r="E8175" t="s">
        <v>62</v>
      </c>
      <c r="F8175">
        <v>0.91</v>
      </c>
      <c r="G8175">
        <v>0.91</v>
      </c>
      <c r="J8175">
        <v>0</v>
      </c>
      <c r="K8175">
        <v>0</v>
      </c>
    </row>
    <row r="8176" spans="1:11">
      <c r="A8176" t="s">
        <v>24236</v>
      </c>
      <c r="B8176" t="s">
        <v>58</v>
      </c>
      <c r="C8176">
        <v>5658</v>
      </c>
      <c r="D8176" t="s">
        <v>883</v>
      </c>
      <c r="E8176" t="s">
        <v>62</v>
      </c>
      <c r="F8176">
        <v>2.31</v>
      </c>
      <c r="G8176">
        <v>2.31</v>
      </c>
      <c r="J8176">
        <v>0</v>
      </c>
      <c r="K8176">
        <v>0</v>
      </c>
    </row>
    <row r="8177" spans="1:11">
      <c r="A8177" t="s">
        <v>24237</v>
      </c>
      <c r="B8177" t="s">
        <v>58</v>
      </c>
      <c r="C8177">
        <v>53840</v>
      </c>
      <c r="D8177" t="s">
        <v>958</v>
      </c>
      <c r="E8177" t="s">
        <v>62</v>
      </c>
      <c r="F8177">
        <v>2.61</v>
      </c>
      <c r="G8177">
        <v>2.61</v>
      </c>
      <c r="J8177">
        <v>0</v>
      </c>
      <c r="K8177">
        <v>0</v>
      </c>
    </row>
    <row r="8178" spans="1:11">
      <c r="A8178" t="s">
        <v>24238</v>
      </c>
      <c r="B8178" t="s">
        <v>58</v>
      </c>
      <c r="C8178">
        <v>87026</v>
      </c>
      <c r="D8178" t="s">
        <v>981</v>
      </c>
      <c r="E8178" t="s">
        <v>62</v>
      </c>
      <c r="F8178">
        <v>0.71</v>
      </c>
      <c r="G8178">
        <v>0.71</v>
      </c>
      <c r="J8178">
        <v>0</v>
      </c>
      <c r="K8178">
        <v>0</v>
      </c>
    </row>
    <row r="8179" spans="1:11">
      <c r="A8179" t="s">
        <v>24239</v>
      </c>
      <c r="B8179" t="s">
        <v>58</v>
      </c>
      <c r="C8179">
        <v>53841</v>
      </c>
      <c r="D8179" t="s">
        <v>959</v>
      </c>
      <c r="E8179" t="s">
        <v>62</v>
      </c>
      <c r="F8179">
        <v>1.81</v>
      </c>
      <c r="G8179">
        <v>1.81</v>
      </c>
      <c r="J8179">
        <v>0</v>
      </c>
      <c r="K8179">
        <v>0</v>
      </c>
    </row>
    <row r="8180" spans="1:11">
      <c r="A8180" t="s">
        <v>24240</v>
      </c>
      <c r="B8180" t="s">
        <v>58</v>
      </c>
      <c r="C8180">
        <v>95209</v>
      </c>
      <c r="D8180" t="s">
        <v>14805</v>
      </c>
      <c r="E8180" t="s">
        <v>62</v>
      </c>
      <c r="F8180">
        <v>12.42</v>
      </c>
      <c r="G8180">
        <v>12.42</v>
      </c>
      <c r="J8180">
        <v>0</v>
      </c>
      <c r="K8180">
        <v>0</v>
      </c>
    </row>
    <row r="8181" spans="1:11">
      <c r="A8181" t="s">
        <v>24241</v>
      </c>
      <c r="B8181" t="s">
        <v>58</v>
      </c>
      <c r="C8181">
        <v>95210</v>
      </c>
      <c r="D8181" t="s">
        <v>14806</v>
      </c>
      <c r="E8181" t="s">
        <v>62</v>
      </c>
      <c r="F8181">
        <v>58.74</v>
      </c>
      <c r="G8181">
        <v>58.74</v>
      </c>
      <c r="J8181">
        <v>0</v>
      </c>
      <c r="K8181">
        <v>0</v>
      </c>
    </row>
    <row r="8182" spans="1:11">
      <c r="A8182" t="s">
        <v>24242</v>
      </c>
      <c r="B8182" t="s">
        <v>58</v>
      </c>
      <c r="C8182">
        <v>95211</v>
      </c>
      <c r="D8182" t="s">
        <v>14807</v>
      </c>
      <c r="E8182" t="s">
        <v>62</v>
      </c>
      <c r="F8182">
        <v>7.29</v>
      </c>
      <c r="G8182">
        <v>7.29</v>
      </c>
      <c r="J8182">
        <v>0</v>
      </c>
      <c r="K8182">
        <v>0</v>
      </c>
    </row>
    <row r="8183" spans="1:11">
      <c r="A8183" t="s">
        <v>24243</v>
      </c>
      <c r="B8183" t="s">
        <v>58</v>
      </c>
      <c r="C8183">
        <v>93267</v>
      </c>
      <c r="D8183" t="s">
        <v>14808</v>
      </c>
      <c r="E8183" t="s">
        <v>62</v>
      </c>
      <c r="F8183">
        <v>26.66</v>
      </c>
      <c r="G8183">
        <v>26.66</v>
      </c>
      <c r="J8183">
        <v>0</v>
      </c>
      <c r="K8183">
        <v>0</v>
      </c>
    </row>
    <row r="8184" spans="1:11">
      <c r="A8184" t="s">
        <v>24244</v>
      </c>
      <c r="B8184" t="s">
        <v>58</v>
      </c>
      <c r="C8184">
        <v>93269</v>
      </c>
      <c r="D8184" t="s">
        <v>14809</v>
      </c>
      <c r="E8184" t="s">
        <v>62</v>
      </c>
      <c r="F8184">
        <v>10</v>
      </c>
      <c r="G8184">
        <v>10</v>
      </c>
      <c r="J8184">
        <v>0</v>
      </c>
      <c r="K8184">
        <v>0</v>
      </c>
    </row>
    <row r="8185" spans="1:11">
      <c r="A8185" t="s">
        <v>24245</v>
      </c>
      <c r="B8185" t="s">
        <v>58</v>
      </c>
      <c r="C8185">
        <v>93270</v>
      </c>
      <c r="D8185" t="s">
        <v>14810</v>
      </c>
      <c r="E8185" t="s">
        <v>62</v>
      </c>
      <c r="F8185">
        <v>25.92</v>
      </c>
      <c r="G8185">
        <v>25.92</v>
      </c>
      <c r="J8185">
        <v>0</v>
      </c>
      <c r="K8185">
        <v>0</v>
      </c>
    </row>
    <row r="8186" spans="1:11">
      <c r="A8186" t="s">
        <v>24246</v>
      </c>
      <c r="B8186" t="s">
        <v>58</v>
      </c>
      <c r="C8186">
        <v>93271</v>
      </c>
      <c r="D8186" t="s">
        <v>14811</v>
      </c>
      <c r="E8186" t="s">
        <v>62</v>
      </c>
      <c r="F8186">
        <v>7.29</v>
      </c>
      <c r="G8186">
        <v>7.29</v>
      </c>
      <c r="J8186">
        <v>0</v>
      </c>
      <c r="K8186">
        <v>0</v>
      </c>
    </row>
    <row r="8187" spans="1:11">
      <c r="A8187" t="s">
        <v>24247</v>
      </c>
      <c r="B8187" t="s">
        <v>58</v>
      </c>
      <c r="C8187">
        <v>95208</v>
      </c>
      <c r="D8187" t="s">
        <v>14812</v>
      </c>
      <c r="E8187" t="s">
        <v>62</v>
      </c>
      <c r="F8187">
        <v>53.71</v>
      </c>
      <c r="G8187">
        <v>53.71</v>
      </c>
      <c r="J8187">
        <v>0</v>
      </c>
      <c r="K8187">
        <v>0</v>
      </c>
    </row>
    <row r="8188" spans="1:11">
      <c r="A8188" t="s">
        <v>24248</v>
      </c>
      <c r="B8188" t="s">
        <v>58</v>
      </c>
      <c r="C8188">
        <v>83761</v>
      </c>
      <c r="D8188" t="s">
        <v>977</v>
      </c>
      <c r="E8188" t="s">
        <v>62</v>
      </c>
      <c r="F8188">
        <v>10.57</v>
      </c>
      <c r="G8188">
        <v>10.57</v>
      </c>
      <c r="J8188">
        <v>0</v>
      </c>
      <c r="K8188">
        <v>0</v>
      </c>
    </row>
    <row r="8189" spans="1:11">
      <c r="A8189" t="s">
        <v>24249</v>
      </c>
      <c r="B8189" t="s">
        <v>58</v>
      </c>
      <c r="C8189">
        <v>83764</v>
      </c>
      <c r="D8189" t="s">
        <v>980</v>
      </c>
      <c r="E8189" t="s">
        <v>62</v>
      </c>
      <c r="F8189">
        <v>3.72</v>
      </c>
      <c r="G8189">
        <v>3.72</v>
      </c>
      <c r="J8189">
        <v>0</v>
      </c>
      <c r="K8189">
        <v>0</v>
      </c>
    </row>
    <row r="8190" spans="1:11">
      <c r="A8190" t="s">
        <v>24250</v>
      </c>
      <c r="B8190" t="s">
        <v>58</v>
      </c>
      <c r="C8190">
        <v>83762</v>
      </c>
      <c r="D8190" t="s">
        <v>978</v>
      </c>
      <c r="E8190" t="s">
        <v>62</v>
      </c>
      <c r="F8190">
        <v>9.43</v>
      </c>
      <c r="G8190">
        <v>9.43</v>
      </c>
      <c r="J8190">
        <v>0</v>
      </c>
      <c r="K8190">
        <v>0</v>
      </c>
    </row>
    <row r="8191" spans="1:11">
      <c r="A8191" t="s">
        <v>24251</v>
      </c>
      <c r="B8191" t="s">
        <v>58</v>
      </c>
      <c r="C8191">
        <v>83763</v>
      </c>
      <c r="D8191" t="s">
        <v>979</v>
      </c>
      <c r="E8191" t="s">
        <v>62</v>
      </c>
      <c r="F8191">
        <v>50.08</v>
      </c>
      <c r="G8191">
        <v>50.08</v>
      </c>
      <c r="J8191">
        <v>0</v>
      </c>
      <c r="K8191">
        <v>0</v>
      </c>
    </row>
    <row r="8192" spans="1:11">
      <c r="A8192" t="s">
        <v>24252</v>
      </c>
      <c r="B8192" t="s">
        <v>58</v>
      </c>
      <c r="C8192">
        <v>95874</v>
      </c>
      <c r="D8192" t="s">
        <v>1385</v>
      </c>
      <c r="E8192" t="s">
        <v>62</v>
      </c>
      <c r="F8192">
        <v>11.29</v>
      </c>
      <c r="G8192">
        <v>11.29</v>
      </c>
      <c r="J8192">
        <v>0</v>
      </c>
      <c r="K8192">
        <v>0</v>
      </c>
    </row>
    <row r="8193" spans="1:11">
      <c r="A8193" t="s">
        <v>24253</v>
      </c>
      <c r="B8193" t="s">
        <v>58</v>
      </c>
      <c r="C8193">
        <v>95869</v>
      </c>
      <c r="D8193" t="s">
        <v>1382</v>
      </c>
      <c r="E8193" t="s">
        <v>62</v>
      </c>
      <c r="F8193">
        <v>3.98</v>
      </c>
      <c r="G8193">
        <v>3.98</v>
      </c>
      <c r="J8193">
        <v>0</v>
      </c>
      <c r="K8193">
        <v>0</v>
      </c>
    </row>
    <row r="8194" spans="1:11">
      <c r="A8194" t="s">
        <v>24254</v>
      </c>
      <c r="B8194" t="s">
        <v>58</v>
      </c>
      <c r="C8194">
        <v>95870</v>
      </c>
      <c r="D8194" t="s">
        <v>1383</v>
      </c>
      <c r="E8194" t="s">
        <v>62</v>
      </c>
      <c r="F8194">
        <v>10.07</v>
      </c>
      <c r="G8194">
        <v>10.07</v>
      </c>
      <c r="J8194">
        <v>0</v>
      </c>
      <c r="K8194">
        <v>0</v>
      </c>
    </row>
    <row r="8195" spans="1:11">
      <c r="A8195" t="s">
        <v>24255</v>
      </c>
      <c r="B8195" t="s">
        <v>58</v>
      </c>
      <c r="C8195">
        <v>95871</v>
      </c>
      <c r="D8195" t="s">
        <v>1384</v>
      </c>
      <c r="E8195" t="s">
        <v>62</v>
      </c>
      <c r="F8195">
        <v>272.47000000000003</v>
      </c>
      <c r="G8195">
        <v>272.47000000000003</v>
      </c>
      <c r="J8195">
        <v>0</v>
      </c>
      <c r="K8195">
        <v>0</v>
      </c>
    </row>
    <row r="8196" spans="1:11">
      <c r="A8196" t="s">
        <v>24256</v>
      </c>
      <c r="B8196" t="s">
        <v>58</v>
      </c>
      <c r="C8196">
        <v>104684</v>
      </c>
      <c r="D8196" t="s">
        <v>7341</v>
      </c>
      <c r="E8196" t="s">
        <v>62</v>
      </c>
      <c r="F8196">
        <v>0</v>
      </c>
      <c r="G8196">
        <v>0</v>
      </c>
    </row>
    <row r="8197" spans="1:11">
      <c r="A8197" t="s">
        <v>24257</v>
      </c>
      <c r="B8197" t="s">
        <v>58</v>
      </c>
      <c r="C8197">
        <v>104685</v>
      </c>
      <c r="D8197" t="s">
        <v>7342</v>
      </c>
      <c r="E8197" t="s">
        <v>62</v>
      </c>
      <c r="F8197">
        <v>0</v>
      </c>
      <c r="G8197">
        <v>0</v>
      </c>
    </row>
    <row r="8198" spans="1:11">
      <c r="A8198" t="s">
        <v>24258</v>
      </c>
      <c r="B8198" t="s">
        <v>58</v>
      </c>
      <c r="C8198">
        <v>104686</v>
      </c>
      <c r="D8198" t="s">
        <v>7343</v>
      </c>
      <c r="E8198" t="s">
        <v>62</v>
      </c>
      <c r="F8198">
        <v>0</v>
      </c>
      <c r="G8198">
        <v>0</v>
      </c>
    </row>
    <row r="8199" spans="1:11">
      <c r="A8199" t="s">
        <v>24259</v>
      </c>
      <c r="B8199" t="s">
        <v>58</v>
      </c>
      <c r="C8199">
        <v>104687</v>
      </c>
      <c r="D8199" t="s">
        <v>1501</v>
      </c>
      <c r="E8199" t="s">
        <v>62</v>
      </c>
      <c r="F8199">
        <v>448.46</v>
      </c>
      <c r="G8199">
        <v>448.46</v>
      </c>
      <c r="J8199">
        <v>0</v>
      </c>
      <c r="K8199">
        <v>0</v>
      </c>
    </row>
    <row r="8200" spans="1:11">
      <c r="A8200" t="s">
        <v>24260</v>
      </c>
      <c r="B8200" t="s">
        <v>58</v>
      </c>
      <c r="C8200">
        <v>73303</v>
      </c>
      <c r="D8200" t="s">
        <v>969</v>
      </c>
      <c r="E8200" t="s">
        <v>62</v>
      </c>
      <c r="F8200">
        <v>7.93</v>
      </c>
      <c r="G8200">
        <v>7.93</v>
      </c>
      <c r="J8200">
        <v>0</v>
      </c>
      <c r="K8200">
        <v>0</v>
      </c>
    </row>
    <row r="8201" spans="1:11">
      <c r="A8201" t="s">
        <v>24261</v>
      </c>
      <c r="B8201" t="s">
        <v>58</v>
      </c>
      <c r="C8201">
        <v>93235</v>
      </c>
      <c r="D8201" t="s">
        <v>1288</v>
      </c>
      <c r="E8201" t="s">
        <v>62</v>
      </c>
      <c r="F8201">
        <v>2.79</v>
      </c>
      <c r="G8201">
        <v>2.79</v>
      </c>
      <c r="J8201">
        <v>0</v>
      </c>
      <c r="K8201">
        <v>0</v>
      </c>
    </row>
    <row r="8202" spans="1:11">
      <c r="A8202" t="s">
        <v>24262</v>
      </c>
      <c r="B8202" t="s">
        <v>58</v>
      </c>
      <c r="C8202">
        <v>73307</v>
      </c>
      <c r="D8202" t="s">
        <v>970</v>
      </c>
      <c r="E8202" t="s">
        <v>62</v>
      </c>
      <c r="F8202">
        <v>7.08</v>
      </c>
      <c r="G8202">
        <v>7.08</v>
      </c>
      <c r="J8202">
        <v>0</v>
      </c>
      <c r="K8202">
        <v>0</v>
      </c>
    </row>
    <row r="8203" spans="1:11">
      <c r="A8203" t="s">
        <v>24263</v>
      </c>
      <c r="B8203" t="s">
        <v>58</v>
      </c>
      <c r="C8203">
        <v>73311</v>
      </c>
      <c r="D8203" t="s">
        <v>972</v>
      </c>
      <c r="E8203" t="s">
        <v>62</v>
      </c>
      <c r="F8203">
        <v>177.72</v>
      </c>
      <c r="G8203">
        <v>177.72</v>
      </c>
      <c r="J8203">
        <v>0</v>
      </c>
      <c r="K8203">
        <v>0</v>
      </c>
    </row>
    <row r="8204" spans="1:11">
      <c r="A8204" t="s">
        <v>24264</v>
      </c>
      <c r="B8204" t="s">
        <v>58</v>
      </c>
      <c r="C8204">
        <v>93423</v>
      </c>
      <c r="D8204" t="s">
        <v>1314</v>
      </c>
      <c r="E8204" t="s">
        <v>62</v>
      </c>
      <c r="F8204">
        <v>7.06</v>
      </c>
      <c r="G8204">
        <v>7.06</v>
      </c>
      <c r="J8204">
        <v>0</v>
      </c>
      <c r="K8204">
        <v>0</v>
      </c>
    </row>
    <row r="8205" spans="1:11">
      <c r="A8205" t="s">
        <v>24265</v>
      </c>
      <c r="B8205" t="s">
        <v>58</v>
      </c>
      <c r="C8205">
        <v>93424</v>
      </c>
      <c r="D8205" t="s">
        <v>1315</v>
      </c>
      <c r="E8205" t="s">
        <v>62</v>
      </c>
      <c r="F8205">
        <v>2.4900000000000002</v>
      </c>
      <c r="G8205">
        <v>2.4900000000000002</v>
      </c>
      <c r="J8205">
        <v>0</v>
      </c>
      <c r="K8205">
        <v>0</v>
      </c>
    </row>
    <row r="8206" spans="1:11">
      <c r="A8206" t="s">
        <v>24266</v>
      </c>
      <c r="B8206" t="s">
        <v>58</v>
      </c>
      <c r="C8206">
        <v>93425</v>
      </c>
      <c r="D8206" t="s">
        <v>1316</v>
      </c>
      <c r="E8206" t="s">
        <v>62</v>
      </c>
      <c r="F8206">
        <v>6.3</v>
      </c>
      <c r="G8206">
        <v>6.3</v>
      </c>
      <c r="J8206">
        <v>0</v>
      </c>
      <c r="K8206">
        <v>0</v>
      </c>
    </row>
    <row r="8207" spans="1:11">
      <c r="A8207" t="s">
        <v>24267</v>
      </c>
      <c r="B8207" t="s">
        <v>58</v>
      </c>
      <c r="C8207">
        <v>93426</v>
      </c>
      <c r="D8207" t="s">
        <v>1317</v>
      </c>
      <c r="E8207" t="s">
        <v>62</v>
      </c>
      <c r="F8207">
        <v>159.93</v>
      </c>
      <c r="G8207">
        <v>159.93</v>
      </c>
      <c r="J8207">
        <v>0</v>
      </c>
      <c r="K8207">
        <v>0</v>
      </c>
    </row>
    <row r="8208" spans="1:11">
      <c r="A8208" t="s">
        <v>24268</v>
      </c>
      <c r="B8208" t="s">
        <v>58</v>
      </c>
      <c r="C8208">
        <v>93417</v>
      </c>
      <c r="D8208" t="s">
        <v>1310</v>
      </c>
      <c r="E8208" t="s">
        <v>62</v>
      </c>
      <c r="F8208">
        <v>4.99</v>
      </c>
      <c r="G8208">
        <v>4.99</v>
      </c>
      <c r="J8208">
        <v>0</v>
      </c>
      <c r="K8208">
        <v>0</v>
      </c>
    </row>
    <row r="8209" spans="1:11">
      <c r="A8209" t="s">
        <v>24269</v>
      </c>
      <c r="B8209" t="s">
        <v>58</v>
      </c>
      <c r="C8209">
        <v>93418</v>
      </c>
      <c r="D8209" t="s">
        <v>1311</v>
      </c>
      <c r="E8209" t="s">
        <v>62</v>
      </c>
      <c r="F8209">
        <v>1.76</v>
      </c>
      <c r="G8209">
        <v>1.76</v>
      </c>
      <c r="J8209">
        <v>0</v>
      </c>
      <c r="K8209">
        <v>0</v>
      </c>
    </row>
    <row r="8210" spans="1:11">
      <c r="A8210" t="s">
        <v>24270</v>
      </c>
      <c r="B8210" t="s">
        <v>58</v>
      </c>
      <c r="C8210">
        <v>93419</v>
      </c>
      <c r="D8210" t="s">
        <v>1312</v>
      </c>
      <c r="E8210" t="s">
        <v>62</v>
      </c>
      <c r="F8210">
        <v>4.45</v>
      </c>
      <c r="G8210">
        <v>4.45</v>
      </c>
      <c r="J8210">
        <v>0</v>
      </c>
      <c r="K8210">
        <v>0</v>
      </c>
    </row>
    <row r="8211" spans="1:11">
      <c r="A8211" t="s">
        <v>24271</v>
      </c>
      <c r="B8211" t="s">
        <v>58</v>
      </c>
      <c r="C8211">
        <v>93420</v>
      </c>
      <c r="D8211" t="s">
        <v>1313</v>
      </c>
      <c r="E8211" t="s">
        <v>62</v>
      </c>
      <c r="F8211">
        <v>66.92</v>
      </c>
      <c r="G8211">
        <v>66.92</v>
      </c>
      <c r="J8211">
        <v>0</v>
      </c>
      <c r="K8211">
        <v>0</v>
      </c>
    </row>
    <row r="8212" spans="1:11">
      <c r="A8212" t="s">
        <v>24272</v>
      </c>
      <c r="B8212" t="s">
        <v>58</v>
      </c>
      <c r="C8212">
        <v>93277</v>
      </c>
      <c r="D8212" t="s">
        <v>1292</v>
      </c>
      <c r="E8212" t="s">
        <v>62</v>
      </c>
      <c r="F8212">
        <v>0.3</v>
      </c>
      <c r="G8212">
        <v>0.3</v>
      </c>
      <c r="J8212">
        <v>0</v>
      </c>
      <c r="K8212">
        <v>0</v>
      </c>
    </row>
    <row r="8213" spans="1:11">
      <c r="A8213" t="s">
        <v>24273</v>
      </c>
      <c r="B8213" t="s">
        <v>58</v>
      </c>
      <c r="C8213">
        <v>93278</v>
      </c>
      <c r="D8213" t="s">
        <v>1293</v>
      </c>
      <c r="E8213" t="s">
        <v>62</v>
      </c>
      <c r="F8213">
        <v>0.06</v>
      </c>
      <c r="G8213">
        <v>0.06</v>
      </c>
      <c r="J8213">
        <v>0</v>
      </c>
      <c r="K8213">
        <v>0</v>
      </c>
    </row>
    <row r="8214" spans="1:11">
      <c r="A8214" t="s">
        <v>24274</v>
      </c>
      <c r="B8214" t="s">
        <v>58</v>
      </c>
      <c r="C8214">
        <v>93279</v>
      </c>
      <c r="D8214" t="s">
        <v>1294</v>
      </c>
      <c r="E8214" t="s">
        <v>62</v>
      </c>
      <c r="F8214">
        <v>0.28000000000000003</v>
      </c>
      <c r="G8214">
        <v>0.28000000000000003</v>
      </c>
      <c r="J8214">
        <v>0</v>
      </c>
      <c r="K8214">
        <v>0</v>
      </c>
    </row>
    <row r="8215" spans="1:11">
      <c r="A8215" t="s">
        <v>24275</v>
      </c>
      <c r="B8215" t="s">
        <v>58</v>
      </c>
      <c r="C8215">
        <v>93280</v>
      </c>
      <c r="D8215" t="s">
        <v>1295</v>
      </c>
      <c r="E8215" t="s">
        <v>62</v>
      </c>
      <c r="F8215">
        <v>0.6</v>
      </c>
      <c r="G8215">
        <v>0.6</v>
      </c>
      <c r="J8215">
        <v>0</v>
      </c>
      <c r="K8215">
        <v>0</v>
      </c>
    </row>
    <row r="8216" spans="1:11">
      <c r="A8216" t="s">
        <v>24276</v>
      </c>
      <c r="B8216" t="s">
        <v>58</v>
      </c>
      <c r="C8216">
        <v>104909</v>
      </c>
      <c r="D8216" t="s">
        <v>7344</v>
      </c>
      <c r="E8216" t="s">
        <v>62</v>
      </c>
      <c r="F8216">
        <v>0</v>
      </c>
      <c r="G8216">
        <v>0</v>
      </c>
    </row>
    <row r="8217" spans="1:11">
      <c r="A8217" t="s">
        <v>24277</v>
      </c>
      <c r="B8217" t="s">
        <v>58</v>
      </c>
      <c r="C8217">
        <v>104910</v>
      </c>
      <c r="D8217" t="s">
        <v>7345</v>
      </c>
      <c r="E8217" t="s">
        <v>62</v>
      </c>
      <c r="F8217">
        <v>0</v>
      </c>
      <c r="G8217">
        <v>0</v>
      </c>
    </row>
    <row r="8218" spans="1:11">
      <c r="A8218" t="s">
        <v>24278</v>
      </c>
      <c r="B8218" t="s">
        <v>58</v>
      </c>
      <c r="C8218">
        <v>104911</v>
      </c>
      <c r="D8218" t="s">
        <v>7346</v>
      </c>
      <c r="E8218" t="s">
        <v>62</v>
      </c>
      <c r="F8218">
        <v>0</v>
      </c>
      <c r="G8218">
        <v>0</v>
      </c>
    </row>
    <row r="8219" spans="1:11">
      <c r="A8219" t="s">
        <v>24279</v>
      </c>
      <c r="B8219" t="s">
        <v>58</v>
      </c>
      <c r="C8219">
        <v>104912</v>
      </c>
      <c r="D8219" t="s">
        <v>1512</v>
      </c>
      <c r="E8219" t="s">
        <v>62</v>
      </c>
      <c r="F8219">
        <v>29.83</v>
      </c>
      <c r="G8219">
        <v>29.83</v>
      </c>
      <c r="J8219">
        <v>0</v>
      </c>
      <c r="K8219">
        <v>0</v>
      </c>
    </row>
    <row r="8220" spans="1:11">
      <c r="A8220" t="s">
        <v>24280</v>
      </c>
      <c r="B8220" t="s">
        <v>58</v>
      </c>
      <c r="C8220">
        <v>102840</v>
      </c>
      <c r="D8220" t="s">
        <v>7347</v>
      </c>
      <c r="E8220" t="s">
        <v>62</v>
      </c>
      <c r="F8220">
        <v>0</v>
      </c>
      <c r="G8220">
        <v>0</v>
      </c>
    </row>
    <row r="8221" spans="1:11">
      <c r="A8221" t="s">
        <v>24281</v>
      </c>
      <c r="B8221" t="s">
        <v>58</v>
      </c>
      <c r="C8221">
        <v>102841</v>
      </c>
      <c r="D8221" t="s">
        <v>7348</v>
      </c>
      <c r="E8221" t="s">
        <v>62</v>
      </c>
      <c r="F8221">
        <v>0</v>
      </c>
      <c r="G8221">
        <v>0</v>
      </c>
    </row>
    <row r="8222" spans="1:11">
      <c r="A8222" t="s">
        <v>24282</v>
      </c>
      <c r="B8222" t="s">
        <v>58</v>
      </c>
      <c r="C8222">
        <v>102842</v>
      </c>
      <c r="D8222" t="s">
        <v>7349</v>
      </c>
      <c r="E8222" t="s">
        <v>62</v>
      </c>
      <c r="F8222">
        <v>0</v>
      </c>
      <c r="G8222">
        <v>0</v>
      </c>
    </row>
    <row r="8223" spans="1:11">
      <c r="A8223" t="s">
        <v>24283</v>
      </c>
      <c r="B8223" t="s">
        <v>58</v>
      </c>
      <c r="C8223">
        <v>102843</v>
      </c>
      <c r="D8223" t="s">
        <v>1439</v>
      </c>
      <c r="E8223" t="s">
        <v>62</v>
      </c>
      <c r="F8223">
        <v>134.32</v>
      </c>
      <c r="G8223">
        <v>134.32</v>
      </c>
      <c r="J8223">
        <v>0</v>
      </c>
      <c r="K8223">
        <v>0</v>
      </c>
    </row>
    <row r="8224" spans="1:11">
      <c r="A8224" t="s">
        <v>24284</v>
      </c>
      <c r="B8224" t="s">
        <v>58</v>
      </c>
      <c r="C8224">
        <v>89267</v>
      </c>
      <c r="D8224" t="s">
        <v>1090</v>
      </c>
      <c r="E8224" t="s">
        <v>62</v>
      </c>
      <c r="F8224">
        <v>51.81</v>
      </c>
      <c r="G8224">
        <v>51.81</v>
      </c>
      <c r="J8224">
        <v>0</v>
      </c>
      <c r="K8224">
        <v>0</v>
      </c>
    </row>
    <row r="8225" spans="1:11">
      <c r="A8225" t="s">
        <v>24285</v>
      </c>
      <c r="B8225" t="s">
        <v>58</v>
      </c>
      <c r="C8225">
        <v>89269</v>
      </c>
      <c r="D8225" t="s">
        <v>1092</v>
      </c>
      <c r="E8225" t="s">
        <v>62</v>
      </c>
      <c r="F8225">
        <v>7.38</v>
      </c>
      <c r="G8225">
        <v>7.38</v>
      </c>
      <c r="J8225">
        <v>0</v>
      </c>
      <c r="K8225">
        <v>0</v>
      </c>
    </row>
    <row r="8226" spans="1:11">
      <c r="A8226" t="s">
        <v>24286</v>
      </c>
      <c r="B8226" t="s">
        <v>58</v>
      </c>
      <c r="C8226">
        <v>89268</v>
      </c>
      <c r="D8226" t="s">
        <v>1091</v>
      </c>
      <c r="E8226" t="s">
        <v>62</v>
      </c>
      <c r="F8226">
        <v>18.260000000000002</v>
      </c>
      <c r="G8226">
        <v>18.260000000000002</v>
      </c>
      <c r="J8226">
        <v>0</v>
      </c>
      <c r="K8226">
        <v>0</v>
      </c>
    </row>
    <row r="8227" spans="1:11">
      <c r="A8227" t="s">
        <v>24287</v>
      </c>
      <c r="B8227" t="s">
        <v>58</v>
      </c>
      <c r="C8227">
        <v>89270</v>
      </c>
      <c r="D8227" t="s">
        <v>1093</v>
      </c>
      <c r="E8227" t="s">
        <v>62</v>
      </c>
      <c r="F8227">
        <v>83.29</v>
      </c>
      <c r="G8227">
        <v>83.29</v>
      </c>
      <c r="J8227">
        <v>0</v>
      </c>
      <c r="K8227">
        <v>0</v>
      </c>
    </row>
    <row r="8228" spans="1:11">
      <c r="A8228" t="s">
        <v>24288</v>
      </c>
      <c r="B8228" t="s">
        <v>58</v>
      </c>
      <c r="C8228">
        <v>89271</v>
      </c>
      <c r="D8228" t="s">
        <v>1094</v>
      </c>
      <c r="E8228" t="s">
        <v>62</v>
      </c>
      <c r="F8228">
        <v>28.95</v>
      </c>
      <c r="G8228">
        <v>28.95</v>
      </c>
      <c r="J8228">
        <v>0</v>
      </c>
      <c r="K8228">
        <v>0</v>
      </c>
    </row>
    <row r="8229" spans="1:11">
      <c r="A8229" t="s">
        <v>24289</v>
      </c>
      <c r="B8229" t="s">
        <v>58</v>
      </c>
      <c r="C8229">
        <v>93283</v>
      </c>
      <c r="D8229" t="s">
        <v>1296</v>
      </c>
      <c r="E8229" t="s">
        <v>62</v>
      </c>
      <c r="F8229">
        <v>99.64</v>
      </c>
      <c r="G8229">
        <v>99.64</v>
      </c>
      <c r="J8229">
        <v>0</v>
      </c>
      <c r="K8229">
        <v>0</v>
      </c>
    </row>
    <row r="8230" spans="1:11">
      <c r="A8230" t="s">
        <v>24290</v>
      </c>
      <c r="B8230" t="s">
        <v>58</v>
      </c>
      <c r="C8230">
        <v>93296</v>
      </c>
      <c r="D8230" t="s">
        <v>1300</v>
      </c>
      <c r="E8230" t="s">
        <v>62</v>
      </c>
      <c r="F8230">
        <v>14.19</v>
      </c>
      <c r="G8230">
        <v>14.19</v>
      </c>
      <c r="J8230">
        <v>0</v>
      </c>
      <c r="K8230">
        <v>0</v>
      </c>
    </row>
    <row r="8231" spans="1:11">
      <c r="A8231" t="s">
        <v>24291</v>
      </c>
      <c r="B8231" t="s">
        <v>58</v>
      </c>
      <c r="C8231">
        <v>93284</v>
      </c>
      <c r="D8231" t="s">
        <v>1297</v>
      </c>
      <c r="E8231" t="s">
        <v>62</v>
      </c>
      <c r="F8231">
        <v>35.119999999999997</v>
      </c>
      <c r="G8231">
        <v>35.119999999999997</v>
      </c>
      <c r="J8231">
        <v>0</v>
      </c>
      <c r="K8231">
        <v>0</v>
      </c>
    </row>
    <row r="8232" spans="1:11">
      <c r="A8232" t="s">
        <v>24292</v>
      </c>
      <c r="B8232" t="s">
        <v>58</v>
      </c>
      <c r="C8232">
        <v>93285</v>
      </c>
      <c r="D8232" t="s">
        <v>1298</v>
      </c>
      <c r="E8232" t="s">
        <v>62</v>
      </c>
      <c r="F8232">
        <v>160.16999999999999</v>
      </c>
      <c r="G8232">
        <v>160.16999999999999</v>
      </c>
      <c r="J8232">
        <v>0</v>
      </c>
      <c r="K8232">
        <v>0</v>
      </c>
    </row>
    <row r="8233" spans="1:11">
      <c r="A8233" t="s">
        <v>24293</v>
      </c>
      <c r="B8233" t="s">
        <v>58</v>
      </c>
      <c r="C8233">
        <v>93286</v>
      </c>
      <c r="D8233" t="s">
        <v>1299</v>
      </c>
      <c r="E8233" t="s">
        <v>62</v>
      </c>
      <c r="F8233">
        <v>10.14</v>
      </c>
      <c r="G8233">
        <v>10.14</v>
      </c>
      <c r="J8233">
        <v>0</v>
      </c>
      <c r="K8233">
        <v>0</v>
      </c>
    </row>
    <row r="8234" spans="1:11">
      <c r="A8234" t="s">
        <v>24294</v>
      </c>
      <c r="B8234" t="s">
        <v>58</v>
      </c>
      <c r="C8234">
        <v>104706</v>
      </c>
      <c r="D8234" t="s">
        <v>7350</v>
      </c>
      <c r="E8234" t="s">
        <v>62</v>
      </c>
      <c r="F8234">
        <v>0</v>
      </c>
      <c r="G8234">
        <v>0</v>
      </c>
    </row>
    <row r="8235" spans="1:11">
      <c r="A8235" t="s">
        <v>24295</v>
      </c>
      <c r="B8235" t="s">
        <v>58</v>
      </c>
      <c r="C8235">
        <v>104707</v>
      </c>
      <c r="D8235" t="s">
        <v>7351</v>
      </c>
      <c r="E8235" t="s">
        <v>62</v>
      </c>
      <c r="F8235">
        <v>0</v>
      </c>
      <c r="G8235">
        <v>0</v>
      </c>
    </row>
    <row r="8236" spans="1:11">
      <c r="A8236" t="s">
        <v>24296</v>
      </c>
      <c r="B8236" t="s">
        <v>58</v>
      </c>
      <c r="C8236">
        <v>104708</v>
      </c>
      <c r="D8236" t="s">
        <v>7352</v>
      </c>
      <c r="E8236" t="s">
        <v>62</v>
      </c>
      <c r="F8236">
        <v>0</v>
      </c>
      <c r="G8236">
        <v>0</v>
      </c>
    </row>
    <row r="8237" spans="1:11">
      <c r="A8237" t="s">
        <v>24297</v>
      </c>
      <c r="B8237" t="s">
        <v>58</v>
      </c>
      <c r="C8237">
        <v>104709</v>
      </c>
      <c r="D8237" t="s">
        <v>1507</v>
      </c>
      <c r="E8237" t="s">
        <v>62</v>
      </c>
      <c r="F8237">
        <v>1167.1300000000001</v>
      </c>
      <c r="G8237">
        <v>1167.1300000000001</v>
      </c>
      <c r="J8237">
        <v>0</v>
      </c>
      <c r="K8237">
        <v>0</v>
      </c>
    </row>
    <row r="8238" spans="1:11">
      <c r="A8238" t="s">
        <v>24298</v>
      </c>
      <c r="B8238" t="s">
        <v>58</v>
      </c>
      <c r="C8238">
        <v>104903</v>
      </c>
      <c r="D8238" t="s">
        <v>7353</v>
      </c>
      <c r="E8238" t="s">
        <v>62</v>
      </c>
      <c r="F8238">
        <v>0</v>
      </c>
      <c r="G8238">
        <v>0</v>
      </c>
    </row>
    <row r="8239" spans="1:11">
      <c r="A8239" t="s">
        <v>24299</v>
      </c>
      <c r="B8239" t="s">
        <v>58</v>
      </c>
      <c r="C8239">
        <v>104904</v>
      </c>
      <c r="D8239" t="s">
        <v>7354</v>
      </c>
      <c r="E8239" t="s">
        <v>62</v>
      </c>
      <c r="F8239">
        <v>0</v>
      </c>
      <c r="G8239">
        <v>0</v>
      </c>
    </row>
    <row r="8240" spans="1:11">
      <c r="A8240" t="s">
        <v>24300</v>
      </c>
      <c r="B8240" t="s">
        <v>58</v>
      </c>
      <c r="C8240">
        <v>104905</v>
      </c>
      <c r="D8240" t="s">
        <v>7355</v>
      </c>
      <c r="E8240" t="s">
        <v>62</v>
      </c>
      <c r="F8240">
        <v>0</v>
      </c>
      <c r="G8240">
        <v>0</v>
      </c>
    </row>
    <row r="8241" spans="1:11">
      <c r="A8241" t="s">
        <v>24301</v>
      </c>
      <c r="B8241" t="s">
        <v>58</v>
      </c>
      <c r="C8241">
        <v>104906</v>
      </c>
      <c r="D8241" t="s">
        <v>1511</v>
      </c>
      <c r="E8241" t="s">
        <v>62</v>
      </c>
      <c r="F8241">
        <v>98.5</v>
      </c>
      <c r="G8241">
        <v>98.5</v>
      </c>
      <c r="J8241">
        <v>0</v>
      </c>
      <c r="K8241">
        <v>0</v>
      </c>
    </row>
    <row r="8242" spans="1:11">
      <c r="A8242" t="s">
        <v>24302</v>
      </c>
      <c r="B8242" t="s">
        <v>58</v>
      </c>
      <c r="C8242">
        <v>102846</v>
      </c>
      <c r="D8242" t="s">
        <v>7356</v>
      </c>
      <c r="E8242" t="s">
        <v>62</v>
      </c>
      <c r="F8242">
        <v>0</v>
      </c>
      <c r="G8242">
        <v>0</v>
      </c>
    </row>
    <row r="8243" spans="1:11">
      <c r="A8243" t="s">
        <v>24303</v>
      </c>
      <c r="B8243" t="s">
        <v>58</v>
      </c>
      <c r="C8243">
        <v>102847</v>
      </c>
      <c r="D8243" t="s">
        <v>7357</v>
      </c>
      <c r="E8243" t="s">
        <v>62</v>
      </c>
      <c r="F8243">
        <v>0</v>
      </c>
      <c r="G8243">
        <v>0</v>
      </c>
    </row>
    <row r="8244" spans="1:11">
      <c r="A8244" t="s">
        <v>24304</v>
      </c>
      <c r="B8244" t="s">
        <v>58</v>
      </c>
      <c r="C8244">
        <v>102848</v>
      </c>
      <c r="D8244" t="s">
        <v>7358</v>
      </c>
      <c r="E8244" t="s">
        <v>62</v>
      </c>
      <c r="F8244">
        <v>0</v>
      </c>
      <c r="G8244">
        <v>0</v>
      </c>
    </row>
    <row r="8245" spans="1:11">
      <c r="A8245" t="s">
        <v>24305</v>
      </c>
      <c r="B8245" t="s">
        <v>58</v>
      </c>
      <c r="C8245">
        <v>102849</v>
      </c>
      <c r="D8245" t="s">
        <v>1440</v>
      </c>
      <c r="E8245" t="s">
        <v>62</v>
      </c>
      <c r="F8245">
        <v>65.67</v>
      </c>
      <c r="G8245">
        <v>65.67</v>
      </c>
      <c r="J8245">
        <v>0</v>
      </c>
      <c r="K8245">
        <v>0</v>
      </c>
    </row>
    <row r="8246" spans="1:11">
      <c r="A8246" t="s">
        <v>24306</v>
      </c>
      <c r="B8246" t="s">
        <v>58</v>
      </c>
      <c r="C8246">
        <v>102852</v>
      </c>
      <c r="D8246" t="s">
        <v>7359</v>
      </c>
      <c r="E8246" t="s">
        <v>62</v>
      </c>
      <c r="F8246">
        <v>0</v>
      </c>
      <c r="G8246">
        <v>0</v>
      </c>
    </row>
    <row r="8247" spans="1:11">
      <c r="A8247" t="s">
        <v>24307</v>
      </c>
      <c r="B8247" t="s">
        <v>58</v>
      </c>
      <c r="C8247">
        <v>102853</v>
      </c>
      <c r="D8247" t="s">
        <v>7360</v>
      </c>
      <c r="E8247" t="s">
        <v>62</v>
      </c>
      <c r="F8247">
        <v>0</v>
      </c>
      <c r="G8247">
        <v>0</v>
      </c>
    </row>
    <row r="8248" spans="1:11">
      <c r="A8248" t="s">
        <v>24308</v>
      </c>
      <c r="B8248" t="s">
        <v>58</v>
      </c>
      <c r="C8248">
        <v>102854</v>
      </c>
      <c r="D8248" t="s">
        <v>7361</v>
      </c>
      <c r="E8248" t="s">
        <v>62</v>
      </c>
      <c r="F8248">
        <v>0</v>
      </c>
      <c r="G8248">
        <v>0</v>
      </c>
    </row>
    <row r="8249" spans="1:11">
      <c r="A8249" t="s">
        <v>24309</v>
      </c>
      <c r="B8249" t="s">
        <v>58</v>
      </c>
      <c r="C8249">
        <v>102855</v>
      </c>
      <c r="D8249" t="s">
        <v>1441</v>
      </c>
      <c r="E8249" t="s">
        <v>62</v>
      </c>
      <c r="F8249">
        <v>65.67</v>
      </c>
      <c r="G8249">
        <v>65.67</v>
      </c>
      <c r="J8249">
        <v>0</v>
      </c>
      <c r="K8249">
        <v>0</v>
      </c>
    </row>
    <row r="8250" spans="1:11">
      <c r="A8250" t="s">
        <v>24310</v>
      </c>
      <c r="B8250" t="s">
        <v>58</v>
      </c>
      <c r="C8250">
        <v>93397</v>
      </c>
      <c r="D8250" t="s">
        <v>1301</v>
      </c>
      <c r="E8250" t="s">
        <v>62</v>
      </c>
      <c r="F8250">
        <v>25.03</v>
      </c>
      <c r="G8250">
        <v>25.03</v>
      </c>
      <c r="J8250">
        <v>0</v>
      </c>
      <c r="K8250">
        <v>0</v>
      </c>
    </row>
    <row r="8251" spans="1:11">
      <c r="A8251" t="s">
        <v>24311</v>
      </c>
      <c r="B8251" t="s">
        <v>58</v>
      </c>
      <c r="C8251">
        <v>93399</v>
      </c>
      <c r="D8251" t="s">
        <v>1303</v>
      </c>
      <c r="E8251" t="s">
        <v>62</v>
      </c>
      <c r="F8251">
        <v>3.81</v>
      </c>
      <c r="G8251">
        <v>3.81</v>
      </c>
      <c r="J8251">
        <v>0</v>
      </c>
      <c r="K8251">
        <v>0</v>
      </c>
    </row>
    <row r="8252" spans="1:11">
      <c r="A8252" t="s">
        <v>24312</v>
      </c>
      <c r="B8252" t="s">
        <v>58</v>
      </c>
      <c r="C8252">
        <v>93398</v>
      </c>
      <c r="D8252" t="s">
        <v>1302</v>
      </c>
      <c r="E8252" t="s">
        <v>62</v>
      </c>
      <c r="F8252">
        <v>9.44</v>
      </c>
      <c r="G8252">
        <v>9.44</v>
      </c>
      <c r="J8252">
        <v>0</v>
      </c>
      <c r="K8252">
        <v>0</v>
      </c>
    </row>
    <row r="8253" spans="1:11">
      <c r="A8253" t="s">
        <v>24313</v>
      </c>
      <c r="B8253" t="s">
        <v>58</v>
      </c>
      <c r="C8253">
        <v>93400</v>
      </c>
      <c r="D8253" t="s">
        <v>1304</v>
      </c>
      <c r="E8253" t="s">
        <v>62</v>
      </c>
      <c r="F8253">
        <v>43.42</v>
      </c>
      <c r="G8253">
        <v>43.42</v>
      </c>
      <c r="J8253">
        <v>0</v>
      </c>
      <c r="K8253">
        <v>0</v>
      </c>
    </row>
    <row r="8254" spans="1:11">
      <c r="A8254" t="s">
        <v>24314</v>
      </c>
      <c r="B8254" t="s">
        <v>58</v>
      </c>
      <c r="C8254">
        <v>93401</v>
      </c>
      <c r="D8254" t="s">
        <v>1305</v>
      </c>
      <c r="E8254" t="s">
        <v>62</v>
      </c>
      <c r="F8254">
        <v>157.78</v>
      </c>
      <c r="G8254">
        <v>157.78</v>
      </c>
      <c r="J8254">
        <v>0</v>
      </c>
      <c r="K8254">
        <v>0</v>
      </c>
    </row>
    <row r="8255" spans="1:11">
      <c r="A8255" t="s">
        <v>24315</v>
      </c>
      <c r="B8255" t="s">
        <v>58</v>
      </c>
      <c r="C8255">
        <v>89259</v>
      </c>
      <c r="D8255" t="s">
        <v>1084</v>
      </c>
      <c r="E8255" t="s">
        <v>62</v>
      </c>
      <c r="F8255">
        <v>27.32</v>
      </c>
      <c r="G8255">
        <v>27.32</v>
      </c>
      <c r="J8255">
        <v>0</v>
      </c>
      <c r="K8255">
        <v>0</v>
      </c>
    </row>
    <row r="8256" spans="1:11">
      <c r="A8256" t="s">
        <v>24316</v>
      </c>
      <c r="B8256" t="s">
        <v>58</v>
      </c>
      <c r="C8256">
        <v>91466</v>
      </c>
      <c r="D8256" t="s">
        <v>1219</v>
      </c>
      <c r="E8256" t="s">
        <v>62</v>
      </c>
      <c r="F8256">
        <v>4.05</v>
      </c>
      <c r="G8256">
        <v>4.05</v>
      </c>
      <c r="J8256">
        <v>0</v>
      </c>
      <c r="K8256">
        <v>0</v>
      </c>
    </row>
    <row r="8257" spans="1:11">
      <c r="A8257" t="s">
        <v>24317</v>
      </c>
      <c r="B8257" t="s">
        <v>58</v>
      </c>
      <c r="C8257">
        <v>89260</v>
      </c>
      <c r="D8257" t="s">
        <v>1085</v>
      </c>
      <c r="E8257" t="s">
        <v>62</v>
      </c>
      <c r="F8257">
        <v>10.039999999999999</v>
      </c>
      <c r="G8257">
        <v>10.039999999999999</v>
      </c>
      <c r="J8257">
        <v>0</v>
      </c>
      <c r="K8257">
        <v>0</v>
      </c>
    </row>
    <row r="8258" spans="1:11">
      <c r="A8258" t="s">
        <v>24318</v>
      </c>
      <c r="B8258" t="s">
        <v>58</v>
      </c>
      <c r="C8258">
        <v>89262</v>
      </c>
      <c r="D8258" t="s">
        <v>1086</v>
      </c>
      <c r="E8258" t="s">
        <v>62</v>
      </c>
      <c r="F8258">
        <v>46.28</v>
      </c>
      <c r="G8258">
        <v>46.28</v>
      </c>
      <c r="J8258">
        <v>0</v>
      </c>
      <c r="K8258">
        <v>0</v>
      </c>
    </row>
    <row r="8259" spans="1:11">
      <c r="A8259" t="s">
        <v>24319</v>
      </c>
      <c r="B8259" t="s">
        <v>58</v>
      </c>
      <c r="C8259">
        <v>91467</v>
      </c>
      <c r="D8259" t="s">
        <v>1220</v>
      </c>
      <c r="E8259" t="s">
        <v>62</v>
      </c>
      <c r="F8259">
        <v>157.78</v>
      </c>
      <c r="G8259">
        <v>157.78</v>
      </c>
      <c r="J8259">
        <v>0</v>
      </c>
      <c r="K8259">
        <v>0</v>
      </c>
    </row>
    <row r="8260" spans="1:11">
      <c r="A8260" t="s">
        <v>24320</v>
      </c>
      <c r="B8260" t="s">
        <v>58</v>
      </c>
      <c r="C8260">
        <v>105839</v>
      </c>
      <c r="D8260" t="s">
        <v>7362</v>
      </c>
      <c r="E8260" t="s">
        <v>62</v>
      </c>
      <c r="F8260">
        <v>0</v>
      </c>
      <c r="G8260">
        <v>0</v>
      </c>
    </row>
    <row r="8261" spans="1:11">
      <c r="A8261" t="s">
        <v>24321</v>
      </c>
      <c r="B8261" t="s">
        <v>58</v>
      </c>
      <c r="C8261">
        <v>105842</v>
      </c>
      <c r="D8261" t="s">
        <v>7363</v>
      </c>
      <c r="E8261" t="s">
        <v>62</v>
      </c>
      <c r="F8261">
        <v>0</v>
      </c>
      <c r="G8261">
        <v>0</v>
      </c>
    </row>
    <row r="8262" spans="1:11">
      <c r="A8262" t="s">
        <v>24322</v>
      </c>
      <c r="B8262" t="s">
        <v>58</v>
      </c>
      <c r="C8262">
        <v>105840</v>
      </c>
      <c r="D8262" t="s">
        <v>7364</v>
      </c>
      <c r="E8262" t="s">
        <v>62</v>
      </c>
      <c r="F8262">
        <v>0</v>
      </c>
      <c r="G8262">
        <v>0</v>
      </c>
    </row>
    <row r="8263" spans="1:11">
      <c r="A8263" t="s">
        <v>24323</v>
      </c>
      <c r="B8263" t="s">
        <v>58</v>
      </c>
      <c r="C8263">
        <v>105841</v>
      </c>
      <c r="D8263" t="s">
        <v>7365</v>
      </c>
      <c r="E8263" t="s">
        <v>62</v>
      </c>
      <c r="F8263">
        <v>0</v>
      </c>
      <c r="G8263">
        <v>0</v>
      </c>
    </row>
    <row r="8264" spans="1:11">
      <c r="A8264" t="s">
        <v>24324</v>
      </c>
      <c r="B8264" t="s">
        <v>58</v>
      </c>
      <c r="C8264">
        <v>105843</v>
      </c>
      <c r="D8264" t="s">
        <v>7366</v>
      </c>
      <c r="E8264" t="s">
        <v>62</v>
      </c>
      <c r="F8264">
        <v>83.04</v>
      </c>
      <c r="G8264">
        <v>83.04</v>
      </c>
      <c r="J8264">
        <v>0</v>
      </c>
      <c r="K8264">
        <v>0</v>
      </c>
    </row>
    <row r="8265" spans="1:11">
      <c r="A8265" t="s">
        <v>24325</v>
      </c>
      <c r="B8265" t="s">
        <v>58</v>
      </c>
      <c r="C8265">
        <v>91629</v>
      </c>
      <c r="D8265" t="s">
        <v>1225</v>
      </c>
      <c r="E8265" t="s">
        <v>62</v>
      </c>
      <c r="F8265">
        <v>21.64</v>
      </c>
      <c r="G8265">
        <v>21.64</v>
      </c>
      <c r="J8265">
        <v>0</v>
      </c>
      <c r="K8265">
        <v>0</v>
      </c>
    </row>
    <row r="8266" spans="1:11">
      <c r="A8266" t="s">
        <v>24326</v>
      </c>
      <c r="B8266" t="s">
        <v>58</v>
      </c>
      <c r="C8266">
        <v>91631</v>
      </c>
      <c r="D8266" t="s">
        <v>1227</v>
      </c>
      <c r="E8266" t="s">
        <v>62</v>
      </c>
      <c r="F8266">
        <v>3.25</v>
      </c>
      <c r="G8266">
        <v>3.25</v>
      </c>
      <c r="J8266">
        <v>0</v>
      </c>
      <c r="K8266">
        <v>0</v>
      </c>
    </row>
    <row r="8267" spans="1:11">
      <c r="A8267" t="s">
        <v>24327</v>
      </c>
      <c r="B8267" t="s">
        <v>58</v>
      </c>
      <c r="C8267">
        <v>91630</v>
      </c>
      <c r="D8267" t="s">
        <v>1226</v>
      </c>
      <c r="E8267" t="s">
        <v>62</v>
      </c>
      <c r="F8267">
        <v>8.0500000000000007</v>
      </c>
      <c r="G8267">
        <v>8.0500000000000007</v>
      </c>
      <c r="J8267">
        <v>0</v>
      </c>
      <c r="K8267">
        <v>0</v>
      </c>
    </row>
    <row r="8268" spans="1:11">
      <c r="A8268" t="s">
        <v>24328</v>
      </c>
      <c r="B8268" t="s">
        <v>58</v>
      </c>
      <c r="C8268">
        <v>91632</v>
      </c>
      <c r="D8268" t="s">
        <v>1228</v>
      </c>
      <c r="E8268" t="s">
        <v>62</v>
      </c>
      <c r="F8268">
        <v>37.06</v>
      </c>
      <c r="G8268">
        <v>37.06</v>
      </c>
      <c r="J8268">
        <v>0</v>
      </c>
      <c r="K8268">
        <v>0</v>
      </c>
    </row>
    <row r="8269" spans="1:11">
      <c r="A8269" t="s">
        <v>24329</v>
      </c>
      <c r="B8269" t="s">
        <v>58</v>
      </c>
      <c r="C8269">
        <v>91633</v>
      </c>
      <c r="D8269" t="s">
        <v>1229</v>
      </c>
      <c r="E8269" t="s">
        <v>62</v>
      </c>
      <c r="F8269">
        <v>133.54</v>
      </c>
      <c r="G8269">
        <v>133.54</v>
      </c>
      <c r="J8269">
        <v>0</v>
      </c>
      <c r="K8269">
        <v>0</v>
      </c>
    </row>
    <row r="8270" spans="1:11">
      <c r="A8270" t="s">
        <v>24330</v>
      </c>
      <c r="B8270" t="s">
        <v>58</v>
      </c>
      <c r="C8270">
        <v>105979</v>
      </c>
      <c r="D8270" t="s">
        <v>15783</v>
      </c>
      <c r="E8270" t="s">
        <v>62</v>
      </c>
      <c r="F8270">
        <v>43.75</v>
      </c>
      <c r="G8270">
        <v>43.75</v>
      </c>
      <c r="J8270">
        <v>0</v>
      </c>
      <c r="K8270">
        <v>0</v>
      </c>
    </row>
    <row r="8271" spans="1:11">
      <c r="A8271" t="s">
        <v>24331</v>
      </c>
      <c r="B8271" t="s">
        <v>58</v>
      </c>
      <c r="C8271">
        <v>105982</v>
      </c>
      <c r="D8271" t="s">
        <v>15784</v>
      </c>
      <c r="E8271" t="s">
        <v>62</v>
      </c>
      <c r="F8271">
        <v>6.04</v>
      </c>
      <c r="G8271">
        <v>6.04</v>
      </c>
      <c r="J8271">
        <v>0</v>
      </c>
      <c r="K8271">
        <v>0</v>
      </c>
    </row>
    <row r="8272" spans="1:11">
      <c r="A8272" t="s">
        <v>24332</v>
      </c>
      <c r="B8272" t="s">
        <v>58</v>
      </c>
      <c r="C8272">
        <v>105980</v>
      </c>
      <c r="D8272" t="s">
        <v>15785</v>
      </c>
      <c r="E8272" t="s">
        <v>62</v>
      </c>
      <c r="F8272">
        <v>14.93</v>
      </c>
      <c r="G8272">
        <v>14.93</v>
      </c>
      <c r="J8272">
        <v>0</v>
      </c>
      <c r="K8272">
        <v>0</v>
      </c>
    </row>
    <row r="8273" spans="1:11">
      <c r="A8273" t="s">
        <v>24333</v>
      </c>
      <c r="B8273" t="s">
        <v>58</v>
      </c>
      <c r="C8273">
        <v>105981</v>
      </c>
      <c r="D8273" t="s">
        <v>15786</v>
      </c>
      <c r="E8273" t="s">
        <v>62</v>
      </c>
      <c r="F8273">
        <v>69.19</v>
      </c>
      <c r="G8273">
        <v>69.19</v>
      </c>
      <c r="J8273">
        <v>0</v>
      </c>
      <c r="K8273">
        <v>0</v>
      </c>
    </row>
    <row r="8274" spans="1:11">
      <c r="A8274" t="s">
        <v>24334</v>
      </c>
      <c r="B8274" t="s">
        <v>58</v>
      </c>
      <c r="C8274">
        <v>105983</v>
      </c>
      <c r="D8274" t="s">
        <v>15787</v>
      </c>
      <c r="E8274" t="s">
        <v>62</v>
      </c>
      <c r="F8274">
        <v>157.47999999999999</v>
      </c>
      <c r="G8274">
        <v>157.47999999999999</v>
      </c>
      <c r="J8274">
        <v>0</v>
      </c>
      <c r="K8274">
        <v>0</v>
      </c>
    </row>
    <row r="8275" spans="1:11">
      <c r="A8275" t="s">
        <v>24335</v>
      </c>
      <c r="B8275" t="s">
        <v>58</v>
      </c>
      <c r="C8275">
        <v>98760</v>
      </c>
      <c r="D8275" t="s">
        <v>32022</v>
      </c>
      <c r="E8275" t="s">
        <v>62</v>
      </c>
      <c r="F8275">
        <v>0.05</v>
      </c>
      <c r="G8275">
        <v>0.05</v>
      </c>
      <c r="J8275">
        <v>0</v>
      </c>
      <c r="K8275">
        <v>0</v>
      </c>
    </row>
    <row r="8276" spans="1:11">
      <c r="A8276" t="s">
        <v>24336</v>
      </c>
      <c r="B8276" t="s">
        <v>58</v>
      </c>
      <c r="C8276">
        <v>98761</v>
      </c>
      <c r="D8276" t="s">
        <v>32023</v>
      </c>
      <c r="E8276" t="s">
        <v>62</v>
      </c>
      <c r="F8276">
        <v>0.01</v>
      </c>
      <c r="G8276">
        <v>0.01</v>
      </c>
      <c r="J8276">
        <v>0</v>
      </c>
      <c r="K8276">
        <v>0</v>
      </c>
    </row>
    <row r="8277" spans="1:11">
      <c r="A8277" t="s">
        <v>24337</v>
      </c>
      <c r="B8277" t="s">
        <v>58</v>
      </c>
      <c r="C8277">
        <v>98762</v>
      </c>
      <c r="D8277" t="s">
        <v>32024</v>
      </c>
      <c r="E8277" t="s">
        <v>62</v>
      </c>
      <c r="F8277">
        <v>7.0000000000000007E-2</v>
      </c>
      <c r="G8277">
        <v>7.0000000000000007E-2</v>
      </c>
      <c r="J8277">
        <v>0</v>
      </c>
      <c r="K8277">
        <v>0</v>
      </c>
    </row>
    <row r="8278" spans="1:11">
      <c r="A8278" t="s">
        <v>24338</v>
      </c>
      <c r="B8278" t="s">
        <v>58</v>
      </c>
      <c r="C8278">
        <v>98763</v>
      </c>
      <c r="D8278" t="s">
        <v>32025</v>
      </c>
      <c r="E8278" t="s">
        <v>62</v>
      </c>
      <c r="F8278">
        <v>3.58</v>
      </c>
      <c r="G8278">
        <v>3.58</v>
      </c>
      <c r="J8278">
        <v>0</v>
      </c>
      <c r="K8278">
        <v>0</v>
      </c>
    </row>
    <row r="8279" spans="1:11">
      <c r="A8279" t="s">
        <v>24339</v>
      </c>
      <c r="B8279" t="s">
        <v>58</v>
      </c>
      <c r="C8279">
        <v>99829</v>
      </c>
      <c r="D8279" t="s">
        <v>1420</v>
      </c>
      <c r="E8279" t="s">
        <v>62</v>
      </c>
      <c r="F8279">
        <v>0.17</v>
      </c>
      <c r="G8279">
        <v>0.17</v>
      </c>
      <c r="J8279">
        <v>0</v>
      </c>
      <c r="K8279">
        <v>0</v>
      </c>
    </row>
    <row r="8280" spans="1:11">
      <c r="A8280" t="s">
        <v>24340</v>
      </c>
      <c r="B8280" t="s">
        <v>58</v>
      </c>
      <c r="C8280">
        <v>99830</v>
      </c>
      <c r="D8280" t="s">
        <v>1421</v>
      </c>
      <c r="E8280" t="s">
        <v>62</v>
      </c>
      <c r="F8280">
        <v>0.03</v>
      </c>
      <c r="G8280">
        <v>0.03</v>
      </c>
      <c r="J8280">
        <v>0</v>
      </c>
      <c r="K8280">
        <v>0</v>
      </c>
    </row>
    <row r="8281" spans="1:11">
      <c r="A8281" t="s">
        <v>24341</v>
      </c>
      <c r="B8281" t="s">
        <v>58</v>
      </c>
      <c r="C8281">
        <v>99831</v>
      </c>
      <c r="D8281" t="s">
        <v>1422</v>
      </c>
      <c r="E8281" t="s">
        <v>62</v>
      </c>
      <c r="F8281">
        <v>0.12</v>
      </c>
      <c r="G8281">
        <v>0.12</v>
      </c>
      <c r="J8281">
        <v>0</v>
      </c>
      <c r="K8281">
        <v>0</v>
      </c>
    </row>
    <row r="8282" spans="1:11">
      <c r="A8282" t="s">
        <v>24342</v>
      </c>
      <c r="B8282" t="s">
        <v>58</v>
      </c>
      <c r="C8282">
        <v>99832</v>
      </c>
      <c r="D8282" t="s">
        <v>1423</v>
      </c>
      <c r="E8282" t="s">
        <v>62</v>
      </c>
      <c r="F8282">
        <v>3.44</v>
      </c>
      <c r="G8282">
        <v>3.44</v>
      </c>
      <c r="J8282">
        <v>0</v>
      </c>
      <c r="K8282">
        <v>0</v>
      </c>
    </row>
    <row r="8283" spans="1:11">
      <c r="A8283" t="s">
        <v>24343</v>
      </c>
      <c r="B8283" t="s">
        <v>58</v>
      </c>
      <c r="C8283">
        <v>104516</v>
      </c>
      <c r="D8283" t="s">
        <v>7367</v>
      </c>
      <c r="E8283" t="s">
        <v>62</v>
      </c>
      <c r="F8283">
        <v>0</v>
      </c>
      <c r="G8283">
        <v>0</v>
      </c>
    </row>
    <row r="8284" spans="1:11">
      <c r="A8284" t="s">
        <v>24344</v>
      </c>
      <c r="B8284" t="s">
        <v>58</v>
      </c>
      <c r="C8284">
        <v>104517</v>
      </c>
      <c r="D8284" t="s">
        <v>7368</v>
      </c>
      <c r="E8284" t="s">
        <v>62</v>
      </c>
      <c r="F8284">
        <v>0</v>
      </c>
      <c r="G8284">
        <v>0</v>
      </c>
    </row>
    <row r="8285" spans="1:11">
      <c r="A8285" t="s">
        <v>24345</v>
      </c>
      <c r="B8285" t="s">
        <v>58</v>
      </c>
      <c r="C8285">
        <v>104518</v>
      </c>
      <c r="D8285" t="s">
        <v>7369</v>
      </c>
      <c r="E8285" t="s">
        <v>62</v>
      </c>
      <c r="F8285">
        <v>0</v>
      </c>
      <c r="G8285">
        <v>0</v>
      </c>
    </row>
    <row r="8286" spans="1:11">
      <c r="A8286" t="s">
        <v>24346</v>
      </c>
      <c r="B8286" t="s">
        <v>58</v>
      </c>
      <c r="C8286">
        <v>104519</v>
      </c>
      <c r="D8286" t="s">
        <v>1499</v>
      </c>
      <c r="E8286" t="s">
        <v>62</v>
      </c>
      <c r="F8286">
        <v>0.49</v>
      </c>
      <c r="G8286">
        <v>0.49</v>
      </c>
      <c r="J8286">
        <v>0</v>
      </c>
      <c r="K8286">
        <v>0</v>
      </c>
    </row>
    <row r="8287" spans="1:11">
      <c r="A8287" t="s">
        <v>24347</v>
      </c>
      <c r="B8287" t="s">
        <v>58</v>
      </c>
      <c r="C8287">
        <v>90682</v>
      </c>
      <c r="D8287" t="s">
        <v>1155</v>
      </c>
      <c r="E8287" t="s">
        <v>62</v>
      </c>
      <c r="F8287">
        <v>39.68</v>
      </c>
      <c r="G8287">
        <v>39.68</v>
      </c>
      <c r="J8287">
        <v>0</v>
      </c>
      <c r="K8287">
        <v>0</v>
      </c>
    </row>
    <row r="8288" spans="1:11">
      <c r="A8288" t="s">
        <v>24348</v>
      </c>
      <c r="B8288" t="s">
        <v>58</v>
      </c>
      <c r="C8288">
        <v>90683</v>
      </c>
      <c r="D8288" t="s">
        <v>1156</v>
      </c>
      <c r="E8288" t="s">
        <v>62</v>
      </c>
      <c r="F8288">
        <v>9.17</v>
      </c>
      <c r="G8288">
        <v>9.17</v>
      </c>
      <c r="J8288">
        <v>0</v>
      </c>
      <c r="K8288">
        <v>0</v>
      </c>
    </row>
    <row r="8289" spans="1:11">
      <c r="A8289" t="s">
        <v>24349</v>
      </c>
      <c r="B8289" t="s">
        <v>58</v>
      </c>
      <c r="C8289">
        <v>90684</v>
      </c>
      <c r="D8289" t="s">
        <v>1157</v>
      </c>
      <c r="E8289" t="s">
        <v>62</v>
      </c>
      <c r="F8289">
        <v>43.4</v>
      </c>
      <c r="G8289">
        <v>43.4</v>
      </c>
      <c r="J8289">
        <v>0</v>
      </c>
      <c r="K8289">
        <v>0</v>
      </c>
    </row>
    <row r="8290" spans="1:11">
      <c r="A8290" t="s">
        <v>24350</v>
      </c>
      <c r="B8290" t="s">
        <v>58</v>
      </c>
      <c r="C8290">
        <v>90685</v>
      </c>
      <c r="D8290" t="s">
        <v>1158</v>
      </c>
      <c r="E8290" t="s">
        <v>62</v>
      </c>
      <c r="F8290">
        <v>56.77</v>
      </c>
      <c r="G8290">
        <v>56.77</v>
      </c>
      <c r="J8290">
        <v>0</v>
      </c>
      <c r="K8290">
        <v>0</v>
      </c>
    </row>
    <row r="8291" spans="1:11">
      <c r="A8291" t="s">
        <v>24351</v>
      </c>
      <c r="B8291" t="s">
        <v>58</v>
      </c>
      <c r="C8291">
        <v>95114</v>
      </c>
      <c r="D8291" t="s">
        <v>1326</v>
      </c>
      <c r="E8291" t="s">
        <v>62</v>
      </c>
      <c r="F8291">
        <v>1.46</v>
      </c>
      <c r="G8291">
        <v>1.46</v>
      </c>
      <c r="J8291">
        <v>0</v>
      </c>
      <c r="K8291">
        <v>0</v>
      </c>
    </row>
    <row r="8292" spans="1:11">
      <c r="A8292" t="s">
        <v>24352</v>
      </c>
      <c r="B8292" t="s">
        <v>58</v>
      </c>
      <c r="C8292">
        <v>95115</v>
      </c>
      <c r="D8292" t="s">
        <v>1327</v>
      </c>
      <c r="E8292" t="s">
        <v>62</v>
      </c>
      <c r="F8292">
        <v>0.33</v>
      </c>
      <c r="G8292">
        <v>0.33</v>
      </c>
      <c r="J8292">
        <v>0</v>
      </c>
      <c r="K8292">
        <v>0</v>
      </c>
    </row>
    <row r="8293" spans="1:11">
      <c r="A8293" t="s">
        <v>24353</v>
      </c>
      <c r="B8293" t="s">
        <v>58</v>
      </c>
      <c r="C8293">
        <v>53863</v>
      </c>
      <c r="D8293" t="s">
        <v>964</v>
      </c>
      <c r="E8293" t="s">
        <v>62</v>
      </c>
      <c r="F8293">
        <v>1.83</v>
      </c>
      <c r="G8293">
        <v>1.83</v>
      </c>
      <c r="J8293">
        <v>0</v>
      </c>
      <c r="K8293">
        <v>0</v>
      </c>
    </row>
    <row r="8294" spans="1:11">
      <c r="A8294" t="s">
        <v>24354</v>
      </c>
      <c r="B8294" t="s">
        <v>58</v>
      </c>
      <c r="C8294">
        <v>104652</v>
      </c>
      <c r="D8294" t="s">
        <v>7370</v>
      </c>
      <c r="E8294" t="s">
        <v>62</v>
      </c>
      <c r="F8294">
        <v>0</v>
      </c>
      <c r="G8294">
        <v>0</v>
      </c>
    </row>
    <row r="8295" spans="1:11">
      <c r="A8295" t="s">
        <v>24355</v>
      </c>
      <c r="B8295" t="s">
        <v>58</v>
      </c>
      <c r="C8295">
        <v>104653</v>
      </c>
      <c r="D8295" t="s">
        <v>7371</v>
      </c>
      <c r="E8295" t="s">
        <v>62</v>
      </c>
      <c r="F8295">
        <v>0</v>
      </c>
      <c r="G8295">
        <v>0</v>
      </c>
    </row>
    <row r="8296" spans="1:11">
      <c r="A8296" t="s">
        <v>24356</v>
      </c>
      <c r="B8296" t="s">
        <v>58</v>
      </c>
      <c r="C8296">
        <v>104654</v>
      </c>
      <c r="D8296" t="s">
        <v>7372</v>
      </c>
      <c r="E8296" t="s">
        <v>62</v>
      </c>
      <c r="F8296">
        <v>0</v>
      </c>
      <c r="G8296">
        <v>0</v>
      </c>
    </row>
    <row r="8297" spans="1:11">
      <c r="A8297" t="s">
        <v>24357</v>
      </c>
      <c r="B8297" t="s">
        <v>58</v>
      </c>
      <c r="C8297">
        <v>104655</v>
      </c>
      <c r="D8297" t="s">
        <v>1500</v>
      </c>
      <c r="E8297" t="s">
        <v>62</v>
      </c>
      <c r="F8297">
        <v>0.53</v>
      </c>
      <c r="G8297">
        <v>0.53</v>
      </c>
      <c r="J8297">
        <v>0</v>
      </c>
      <c r="K8297">
        <v>0</v>
      </c>
    </row>
    <row r="8298" spans="1:11">
      <c r="A8298" t="s">
        <v>24358</v>
      </c>
      <c r="B8298" t="s">
        <v>58</v>
      </c>
      <c r="C8298">
        <v>102270</v>
      </c>
      <c r="D8298" t="s">
        <v>1432</v>
      </c>
      <c r="E8298" t="s">
        <v>62</v>
      </c>
      <c r="F8298">
        <v>0.64</v>
      </c>
      <c r="G8298">
        <v>0.64</v>
      </c>
      <c r="J8298">
        <v>0</v>
      </c>
      <c r="K8298">
        <v>0</v>
      </c>
    </row>
    <row r="8299" spans="1:11">
      <c r="A8299" t="s">
        <v>24359</v>
      </c>
      <c r="B8299" t="s">
        <v>58</v>
      </c>
      <c r="C8299">
        <v>102271</v>
      </c>
      <c r="D8299" t="s">
        <v>1433</v>
      </c>
      <c r="E8299" t="s">
        <v>62</v>
      </c>
      <c r="F8299">
        <v>0.14000000000000001</v>
      </c>
      <c r="G8299">
        <v>0.14000000000000001</v>
      </c>
      <c r="J8299">
        <v>0</v>
      </c>
      <c r="K8299">
        <v>0</v>
      </c>
    </row>
    <row r="8300" spans="1:11">
      <c r="A8300" t="s">
        <v>24360</v>
      </c>
      <c r="B8300" t="s">
        <v>58</v>
      </c>
      <c r="C8300">
        <v>102272</v>
      </c>
      <c r="D8300" t="s">
        <v>1434</v>
      </c>
      <c r="E8300" t="s">
        <v>62</v>
      </c>
      <c r="F8300">
        <v>0.8</v>
      </c>
      <c r="G8300">
        <v>0.8</v>
      </c>
      <c r="J8300">
        <v>0</v>
      </c>
      <c r="K8300">
        <v>0</v>
      </c>
    </row>
    <row r="8301" spans="1:11">
      <c r="A8301" t="s">
        <v>24361</v>
      </c>
      <c r="B8301" t="s">
        <v>58</v>
      </c>
      <c r="C8301">
        <v>102273</v>
      </c>
      <c r="D8301" t="s">
        <v>1435</v>
      </c>
      <c r="E8301" t="s">
        <v>62</v>
      </c>
      <c r="F8301">
        <v>1.32</v>
      </c>
      <c r="G8301">
        <v>1.32</v>
      </c>
      <c r="J8301">
        <v>0</v>
      </c>
      <c r="K8301">
        <v>0</v>
      </c>
    </row>
    <row r="8302" spans="1:11">
      <c r="A8302" t="s">
        <v>24362</v>
      </c>
      <c r="B8302" t="s">
        <v>58</v>
      </c>
      <c r="C8302">
        <v>95255</v>
      </c>
      <c r="D8302" t="s">
        <v>1345</v>
      </c>
      <c r="E8302" t="s">
        <v>62</v>
      </c>
      <c r="F8302">
        <v>1.3</v>
      </c>
      <c r="G8302">
        <v>1.3</v>
      </c>
      <c r="J8302">
        <v>0</v>
      </c>
      <c r="K8302">
        <v>0</v>
      </c>
    </row>
    <row r="8303" spans="1:11">
      <c r="A8303" t="s">
        <v>24363</v>
      </c>
      <c r="B8303" t="s">
        <v>58</v>
      </c>
      <c r="C8303">
        <v>95256</v>
      </c>
      <c r="D8303" t="s">
        <v>1346</v>
      </c>
      <c r="E8303" t="s">
        <v>62</v>
      </c>
      <c r="F8303">
        <v>0.3</v>
      </c>
      <c r="G8303">
        <v>0.3</v>
      </c>
      <c r="J8303">
        <v>0</v>
      </c>
      <c r="K8303">
        <v>0</v>
      </c>
    </row>
    <row r="8304" spans="1:11">
      <c r="A8304" t="s">
        <v>24364</v>
      </c>
      <c r="B8304" t="s">
        <v>58</v>
      </c>
      <c r="C8304">
        <v>95257</v>
      </c>
      <c r="D8304" t="s">
        <v>1347</v>
      </c>
      <c r="E8304" t="s">
        <v>62</v>
      </c>
      <c r="F8304">
        <v>1.62</v>
      </c>
      <c r="G8304">
        <v>1.62</v>
      </c>
      <c r="J8304">
        <v>0</v>
      </c>
      <c r="K8304">
        <v>0</v>
      </c>
    </row>
    <row r="8305" spans="1:11">
      <c r="A8305" t="s">
        <v>24365</v>
      </c>
      <c r="B8305" t="s">
        <v>58</v>
      </c>
      <c r="C8305">
        <v>105913</v>
      </c>
      <c r="D8305" t="s">
        <v>7373</v>
      </c>
      <c r="E8305" t="s">
        <v>62</v>
      </c>
      <c r="F8305">
        <v>0</v>
      </c>
      <c r="G8305">
        <v>0</v>
      </c>
    </row>
    <row r="8306" spans="1:11">
      <c r="A8306" t="s">
        <v>24366</v>
      </c>
      <c r="B8306" t="s">
        <v>58</v>
      </c>
      <c r="C8306">
        <v>105914</v>
      </c>
      <c r="D8306" t="s">
        <v>7374</v>
      </c>
      <c r="E8306" t="s">
        <v>62</v>
      </c>
      <c r="F8306">
        <v>0</v>
      </c>
      <c r="G8306">
        <v>0</v>
      </c>
    </row>
    <row r="8307" spans="1:11">
      <c r="A8307" t="s">
        <v>24367</v>
      </c>
      <c r="B8307" t="s">
        <v>58</v>
      </c>
      <c r="C8307">
        <v>105915</v>
      </c>
      <c r="D8307" t="s">
        <v>7375</v>
      </c>
      <c r="E8307" t="s">
        <v>62</v>
      </c>
      <c r="F8307">
        <v>0</v>
      </c>
      <c r="G8307">
        <v>0</v>
      </c>
    </row>
    <row r="8308" spans="1:11">
      <c r="A8308" t="s">
        <v>24368</v>
      </c>
      <c r="B8308" t="s">
        <v>58</v>
      </c>
      <c r="C8308">
        <v>92963</v>
      </c>
      <c r="D8308" t="s">
        <v>1277</v>
      </c>
      <c r="E8308" t="s">
        <v>62</v>
      </c>
      <c r="F8308">
        <v>1.5</v>
      </c>
      <c r="G8308">
        <v>1.5</v>
      </c>
      <c r="J8308">
        <v>0</v>
      </c>
      <c r="K8308">
        <v>0</v>
      </c>
    </row>
    <row r="8309" spans="1:11">
      <c r="A8309" t="s">
        <v>24369</v>
      </c>
      <c r="B8309" t="s">
        <v>58</v>
      </c>
      <c r="C8309">
        <v>92964</v>
      </c>
      <c r="D8309" t="s">
        <v>1278</v>
      </c>
      <c r="E8309" t="s">
        <v>62</v>
      </c>
      <c r="F8309">
        <v>0.34</v>
      </c>
      <c r="G8309">
        <v>0.34</v>
      </c>
      <c r="J8309">
        <v>0</v>
      </c>
      <c r="K8309">
        <v>0</v>
      </c>
    </row>
    <row r="8310" spans="1:11">
      <c r="A8310" t="s">
        <v>24370</v>
      </c>
      <c r="B8310" t="s">
        <v>58</v>
      </c>
      <c r="C8310">
        <v>92965</v>
      </c>
      <c r="D8310" t="s">
        <v>1279</v>
      </c>
      <c r="E8310" t="s">
        <v>62</v>
      </c>
      <c r="F8310">
        <v>1.88</v>
      </c>
      <c r="G8310">
        <v>1.88</v>
      </c>
      <c r="J8310">
        <v>0</v>
      </c>
      <c r="K8310">
        <v>0</v>
      </c>
    </row>
    <row r="8311" spans="1:11">
      <c r="A8311" t="s">
        <v>24371</v>
      </c>
      <c r="B8311" t="s">
        <v>58</v>
      </c>
      <c r="C8311">
        <v>103792</v>
      </c>
      <c r="D8311" t="s">
        <v>1490</v>
      </c>
      <c r="E8311" t="s">
        <v>62</v>
      </c>
      <c r="F8311">
        <v>3.65</v>
      </c>
      <c r="G8311">
        <v>3.65</v>
      </c>
      <c r="J8311">
        <v>0</v>
      </c>
      <c r="K8311">
        <v>0</v>
      </c>
    </row>
    <row r="8312" spans="1:11">
      <c r="A8312" t="s">
        <v>24372</v>
      </c>
      <c r="B8312" t="s">
        <v>58</v>
      </c>
      <c r="C8312">
        <v>103789</v>
      </c>
      <c r="D8312" t="s">
        <v>7376</v>
      </c>
      <c r="E8312" t="s">
        <v>62</v>
      </c>
      <c r="F8312">
        <v>0</v>
      </c>
      <c r="G8312">
        <v>0</v>
      </c>
    </row>
    <row r="8313" spans="1:11">
      <c r="A8313" t="s">
        <v>24373</v>
      </c>
      <c r="B8313" t="s">
        <v>58</v>
      </c>
      <c r="C8313">
        <v>103790</v>
      </c>
      <c r="D8313" t="s">
        <v>7377</v>
      </c>
      <c r="E8313" t="s">
        <v>62</v>
      </c>
      <c r="F8313">
        <v>0</v>
      </c>
      <c r="G8313">
        <v>0</v>
      </c>
    </row>
    <row r="8314" spans="1:11">
      <c r="A8314" t="s">
        <v>24374</v>
      </c>
      <c r="B8314" t="s">
        <v>58</v>
      </c>
      <c r="C8314">
        <v>103791</v>
      </c>
      <c r="D8314" t="s">
        <v>7378</v>
      </c>
      <c r="E8314" t="s">
        <v>62</v>
      </c>
      <c r="F8314">
        <v>0</v>
      </c>
      <c r="G8314">
        <v>0</v>
      </c>
    </row>
    <row r="8315" spans="1:11">
      <c r="A8315" t="s">
        <v>24375</v>
      </c>
      <c r="B8315" t="s">
        <v>58</v>
      </c>
      <c r="C8315">
        <v>96054</v>
      </c>
      <c r="D8315" t="s">
        <v>1404</v>
      </c>
      <c r="E8315" t="s">
        <v>62</v>
      </c>
      <c r="F8315">
        <v>30.44</v>
      </c>
      <c r="G8315">
        <v>30.44</v>
      </c>
      <c r="J8315">
        <v>0</v>
      </c>
      <c r="K8315">
        <v>0</v>
      </c>
    </row>
    <row r="8316" spans="1:11">
      <c r="A8316" t="s">
        <v>24376</v>
      </c>
      <c r="B8316" t="s">
        <v>58</v>
      </c>
      <c r="C8316">
        <v>96060</v>
      </c>
      <c r="D8316" t="s">
        <v>1408</v>
      </c>
      <c r="E8316" t="s">
        <v>62</v>
      </c>
      <c r="F8316">
        <v>6.26</v>
      </c>
      <c r="G8316">
        <v>6.26</v>
      </c>
      <c r="J8316">
        <v>0</v>
      </c>
      <c r="K8316">
        <v>0</v>
      </c>
    </row>
    <row r="8317" spans="1:11">
      <c r="A8317" t="s">
        <v>24377</v>
      </c>
      <c r="B8317" t="s">
        <v>58</v>
      </c>
      <c r="C8317">
        <v>96061</v>
      </c>
      <c r="D8317" t="s">
        <v>1409</v>
      </c>
      <c r="E8317" t="s">
        <v>62</v>
      </c>
      <c r="F8317">
        <v>38.049999999999997</v>
      </c>
      <c r="G8317">
        <v>38.049999999999997</v>
      </c>
      <c r="J8317">
        <v>0</v>
      </c>
      <c r="K8317">
        <v>0</v>
      </c>
    </row>
    <row r="8318" spans="1:11">
      <c r="A8318" t="s">
        <v>24378</v>
      </c>
      <c r="B8318" t="s">
        <v>58</v>
      </c>
      <c r="C8318">
        <v>96062</v>
      </c>
      <c r="D8318" t="s">
        <v>1410</v>
      </c>
      <c r="E8318" t="s">
        <v>62</v>
      </c>
      <c r="F8318">
        <v>39.76</v>
      </c>
      <c r="G8318">
        <v>39.76</v>
      </c>
      <c r="J8318">
        <v>0</v>
      </c>
      <c r="K8318">
        <v>0</v>
      </c>
    </row>
    <row r="8319" spans="1:11">
      <c r="A8319" t="s">
        <v>24379</v>
      </c>
      <c r="B8319" t="s">
        <v>58</v>
      </c>
      <c r="C8319">
        <v>90688</v>
      </c>
      <c r="D8319" t="s">
        <v>1159</v>
      </c>
      <c r="E8319" t="s">
        <v>62</v>
      </c>
      <c r="F8319">
        <v>26.6</v>
      </c>
      <c r="G8319">
        <v>26.6</v>
      </c>
      <c r="J8319">
        <v>0</v>
      </c>
      <c r="K8319">
        <v>0</v>
      </c>
    </row>
    <row r="8320" spans="1:11">
      <c r="A8320" t="s">
        <v>24380</v>
      </c>
      <c r="B8320" t="s">
        <v>58</v>
      </c>
      <c r="C8320">
        <v>90689</v>
      </c>
      <c r="D8320" t="s">
        <v>1160</v>
      </c>
      <c r="E8320" t="s">
        <v>62</v>
      </c>
      <c r="F8320">
        <v>5.25</v>
      </c>
      <c r="G8320">
        <v>5.25</v>
      </c>
      <c r="J8320">
        <v>0</v>
      </c>
      <c r="K8320">
        <v>0</v>
      </c>
    </row>
    <row r="8321" spans="1:11">
      <c r="A8321" t="s">
        <v>24381</v>
      </c>
      <c r="B8321" t="s">
        <v>58</v>
      </c>
      <c r="C8321">
        <v>90690</v>
      </c>
      <c r="D8321" t="s">
        <v>1161</v>
      </c>
      <c r="E8321" t="s">
        <v>62</v>
      </c>
      <c r="F8321">
        <v>33.25</v>
      </c>
      <c r="G8321">
        <v>33.25</v>
      </c>
      <c r="J8321">
        <v>0</v>
      </c>
      <c r="K8321">
        <v>0</v>
      </c>
    </row>
    <row r="8322" spans="1:11">
      <c r="A8322" t="s">
        <v>24382</v>
      </c>
      <c r="B8322" t="s">
        <v>58</v>
      </c>
      <c r="C8322">
        <v>90691</v>
      </c>
      <c r="D8322" t="s">
        <v>1162</v>
      </c>
      <c r="E8322" t="s">
        <v>62</v>
      </c>
      <c r="F8322">
        <v>39.76</v>
      </c>
      <c r="G8322">
        <v>39.76</v>
      </c>
      <c r="J8322">
        <v>0</v>
      </c>
      <c r="K8322">
        <v>0</v>
      </c>
    </row>
    <row r="8323" spans="1:11">
      <c r="A8323" t="s">
        <v>24383</v>
      </c>
      <c r="B8323" t="s">
        <v>58</v>
      </c>
      <c r="C8323">
        <v>96241</v>
      </c>
      <c r="D8323" t="s">
        <v>1411</v>
      </c>
      <c r="E8323" t="s">
        <v>62</v>
      </c>
      <c r="F8323">
        <v>28.26</v>
      </c>
      <c r="G8323">
        <v>28.26</v>
      </c>
      <c r="J8323">
        <v>0</v>
      </c>
      <c r="K8323">
        <v>0</v>
      </c>
    </row>
    <row r="8324" spans="1:11">
      <c r="A8324" t="s">
        <v>24384</v>
      </c>
      <c r="B8324" t="s">
        <v>58</v>
      </c>
      <c r="C8324">
        <v>96242</v>
      </c>
      <c r="D8324" t="s">
        <v>1412</v>
      </c>
      <c r="E8324" t="s">
        <v>62</v>
      </c>
      <c r="F8324">
        <v>7.47</v>
      </c>
      <c r="G8324">
        <v>7.47</v>
      </c>
      <c r="J8324">
        <v>0</v>
      </c>
      <c r="K8324">
        <v>0</v>
      </c>
    </row>
    <row r="8325" spans="1:11">
      <c r="A8325" t="s">
        <v>24385</v>
      </c>
      <c r="B8325" t="s">
        <v>58</v>
      </c>
      <c r="C8325">
        <v>96243</v>
      </c>
      <c r="D8325" t="s">
        <v>1413</v>
      </c>
      <c r="E8325" t="s">
        <v>62</v>
      </c>
      <c r="F8325">
        <v>35.33</v>
      </c>
      <c r="G8325">
        <v>35.33</v>
      </c>
      <c r="J8325">
        <v>0</v>
      </c>
      <c r="K8325">
        <v>0</v>
      </c>
    </row>
    <row r="8326" spans="1:11">
      <c r="A8326" t="s">
        <v>24386</v>
      </c>
      <c r="B8326" t="s">
        <v>58</v>
      </c>
      <c r="C8326">
        <v>96244</v>
      </c>
      <c r="D8326" t="s">
        <v>1414</v>
      </c>
      <c r="E8326" t="s">
        <v>62</v>
      </c>
      <c r="F8326">
        <v>17.37</v>
      </c>
      <c r="G8326">
        <v>17.37</v>
      </c>
      <c r="J8326">
        <v>0</v>
      </c>
      <c r="K8326">
        <v>0</v>
      </c>
    </row>
    <row r="8327" spans="1:11">
      <c r="A8327" t="s">
        <v>24387</v>
      </c>
      <c r="B8327" t="s">
        <v>58</v>
      </c>
      <c r="C8327">
        <v>88400</v>
      </c>
      <c r="D8327" t="s">
        <v>994</v>
      </c>
      <c r="E8327" t="s">
        <v>62</v>
      </c>
      <c r="F8327">
        <v>0.8</v>
      </c>
      <c r="G8327">
        <v>0.8</v>
      </c>
      <c r="J8327">
        <v>0</v>
      </c>
      <c r="K8327">
        <v>0</v>
      </c>
    </row>
    <row r="8328" spans="1:11">
      <c r="A8328" t="s">
        <v>24388</v>
      </c>
      <c r="B8328" t="s">
        <v>58</v>
      </c>
      <c r="C8328">
        <v>88401</v>
      </c>
      <c r="D8328" t="s">
        <v>995</v>
      </c>
      <c r="E8328" t="s">
        <v>62</v>
      </c>
      <c r="F8328">
        <v>0.18</v>
      </c>
      <c r="G8328">
        <v>0.18</v>
      </c>
      <c r="J8328">
        <v>0</v>
      </c>
      <c r="K8328">
        <v>0</v>
      </c>
    </row>
    <row r="8329" spans="1:11">
      <c r="A8329" t="s">
        <v>24389</v>
      </c>
      <c r="B8329" t="s">
        <v>58</v>
      </c>
      <c r="C8329">
        <v>88402</v>
      </c>
      <c r="D8329" t="s">
        <v>996</v>
      </c>
      <c r="E8329" t="s">
        <v>62</v>
      </c>
      <c r="F8329">
        <v>0.87</v>
      </c>
      <c r="G8329">
        <v>0.87</v>
      </c>
      <c r="J8329">
        <v>0</v>
      </c>
      <c r="K8329">
        <v>0</v>
      </c>
    </row>
    <row r="8330" spans="1:11">
      <c r="A8330" t="s">
        <v>24390</v>
      </c>
      <c r="B8330" t="s">
        <v>58</v>
      </c>
      <c r="C8330">
        <v>88403</v>
      </c>
      <c r="D8330" t="s">
        <v>997</v>
      </c>
      <c r="E8330" t="s">
        <v>62</v>
      </c>
      <c r="F8330">
        <v>1.46</v>
      </c>
      <c r="G8330">
        <v>1.46</v>
      </c>
      <c r="J8330">
        <v>0</v>
      </c>
      <c r="K8330">
        <v>0</v>
      </c>
    </row>
    <row r="8331" spans="1:11">
      <c r="A8331" t="s">
        <v>24391</v>
      </c>
      <c r="B8331" t="s">
        <v>58</v>
      </c>
      <c r="C8331">
        <v>88387</v>
      </c>
      <c r="D8331" t="s">
        <v>986</v>
      </c>
      <c r="E8331" t="s">
        <v>62</v>
      </c>
      <c r="F8331">
        <v>0.84</v>
      </c>
      <c r="G8331">
        <v>0.84</v>
      </c>
      <c r="J8331">
        <v>0</v>
      </c>
      <c r="K8331">
        <v>0</v>
      </c>
    </row>
    <row r="8332" spans="1:11">
      <c r="A8332" t="s">
        <v>24392</v>
      </c>
      <c r="B8332" t="s">
        <v>58</v>
      </c>
      <c r="C8332">
        <v>88389</v>
      </c>
      <c r="D8332" t="s">
        <v>987</v>
      </c>
      <c r="E8332" t="s">
        <v>62</v>
      </c>
      <c r="F8332">
        <v>0.19</v>
      </c>
      <c r="G8332">
        <v>0.19</v>
      </c>
      <c r="J8332">
        <v>0</v>
      </c>
      <c r="K8332">
        <v>0</v>
      </c>
    </row>
    <row r="8333" spans="1:11">
      <c r="A8333" t="s">
        <v>24393</v>
      </c>
      <c r="B8333" t="s">
        <v>58</v>
      </c>
      <c r="C8333">
        <v>88390</v>
      </c>
      <c r="D8333" t="s">
        <v>988</v>
      </c>
      <c r="E8333" t="s">
        <v>62</v>
      </c>
      <c r="F8333">
        <v>0.92</v>
      </c>
      <c r="G8333">
        <v>0.92</v>
      </c>
      <c r="J8333">
        <v>0</v>
      </c>
      <c r="K8333">
        <v>0</v>
      </c>
    </row>
    <row r="8334" spans="1:11">
      <c r="A8334" t="s">
        <v>24394</v>
      </c>
      <c r="B8334" t="s">
        <v>58</v>
      </c>
      <c r="C8334">
        <v>88391</v>
      </c>
      <c r="D8334" t="s">
        <v>989</v>
      </c>
      <c r="E8334" t="s">
        <v>62</v>
      </c>
      <c r="F8334">
        <v>2.44</v>
      </c>
      <c r="G8334">
        <v>2.44</v>
      </c>
      <c r="J8334">
        <v>0</v>
      </c>
      <c r="K8334">
        <v>0</v>
      </c>
    </row>
    <row r="8335" spans="1:11">
      <c r="A8335" t="s">
        <v>24395</v>
      </c>
      <c r="B8335" t="s">
        <v>58</v>
      </c>
      <c r="C8335">
        <v>88394</v>
      </c>
      <c r="D8335" t="s">
        <v>990</v>
      </c>
      <c r="E8335" t="s">
        <v>62</v>
      </c>
      <c r="F8335">
        <v>1</v>
      </c>
      <c r="G8335">
        <v>1</v>
      </c>
      <c r="J8335">
        <v>0</v>
      </c>
      <c r="K8335">
        <v>0</v>
      </c>
    </row>
    <row r="8336" spans="1:11">
      <c r="A8336" t="s">
        <v>24396</v>
      </c>
      <c r="B8336" t="s">
        <v>58</v>
      </c>
      <c r="C8336">
        <v>88395</v>
      </c>
      <c r="D8336" t="s">
        <v>991</v>
      </c>
      <c r="E8336" t="s">
        <v>62</v>
      </c>
      <c r="F8336">
        <v>0.23</v>
      </c>
      <c r="G8336">
        <v>0.23</v>
      </c>
      <c r="J8336">
        <v>0</v>
      </c>
      <c r="K8336">
        <v>0</v>
      </c>
    </row>
    <row r="8337" spans="1:11">
      <c r="A8337" t="s">
        <v>24397</v>
      </c>
      <c r="B8337" t="s">
        <v>58</v>
      </c>
      <c r="C8337">
        <v>88396</v>
      </c>
      <c r="D8337" t="s">
        <v>992</v>
      </c>
      <c r="E8337" t="s">
        <v>62</v>
      </c>
      <c r="F8337">
        <v>1.1000000000000001</v>
      </c>
      <c r="G8337">
        <v>1.1000000000000001</v>
      </c>
      <c r="J8337">
        <v>0</v>
      </c>
      <c r="K8337">
        <v>0</v>
      </c>
    </row>
    <row r="8338" spans="1:11">
      <c r="A8338" t="s">
        <v>24398</v>
      </c>
      <c r="B8338" t="s">
        <v>58</v>
      </c>
      <c r="C8338">
        <v>88397</v>
      </c>
      <c r="D8338" t="s">
        <v>993</v>
      </c>
      <c r="E8338" t="s">
        <v>62</v>
      </c>
      <c r="F8338">
        <v>3.65</v>
      </c>
      <c r="G8338">
        <v>3.65</v>
      </c>
      <c r="J8338">
        <v>0</v>
      </c>
      <c r="K8338">
        <v>0</v>
      </c>
    </row>
    <row r="8339" spans="1:11">
      <c r="A8339" t="s">
        <v>24399</v>
      </c>
      <c r="B8339" t="s">
        <v>58</v>
      </c>
      <c r="C8339">
        <v>90633</v>
      </c>
      <c r="D8339" t="s">
        <v>1123</v>
      </c>
      <c r="E8339" t="s">
        <v>62</v>
      </c>
      <c r="F8339">
        <v>4</v>
      </c>
      <c r="G8339">
        <v>4</v>
      </c>
      <c r="J8339">
        <v>0</v>
      </c>
      <c r="K8339">
        <v>0</v>
      </c>
    </row>
    <row r="8340" spans="1:11">
      <c r="A8340" t="s">
        <v>24400</v>
      </c>
      <c r="B8340" t="s">
        <v>58</v>
      </c>
      <c r="C8340">
        <v>90634</v>
      </c>
      <c r="D8340" t="s">
        <v>1124</v>
      </c>
      <c r="E8340" t="s">
        <v>62</v>
      </c>
      <c r="F8340">
        <v>0.92</v>
      </c>
      <c r="G8340">
        <v>0.92</v>
      </c>
      <c r="J8340">
        <v>0</v>
      </c>
      <c r="K8340">
        <v>0</v>
      </c>
    </row>
    <row r="8341" spans="1:11">
      <c r="A8341" t="s">
        <v>24401</v>
      </c>
      <c r="B8341" t="s">
        <v>58</v>
      </c>
      <c r="C8341">
        <v>90635</v>
      </c>
      <c r="D8341" t="s">
        <v>1125</v>
      </c>
      <c r="E8341" t="s">
        <v>62</v>
      </c>
      <c r="F8341">
        <v>4.38</v>
      </c>
      <c r="G8341">
        <v>4.38</v>
      </c>
      <c r="J8341">
        <v>0</v>
      </c>
      <c r="K8341">
        <v>0</v>
      </c>
    </row>
    <row r="8342" spans="1:11">
      <c r="A8342" t="s">
        <v>24402</v>
      </c>
      <c r="B8342" t="s">
        <v>58</v>
      </c>
      <c r="C8342">
        <v>90636</v>
      </c>
      <c r="D8342" t="s">
        <v>1126</v>
      </c>
      <c r="E8342" t="s">
        <v>62</v>
      </c>
      <c r="F8342">
        <v>4.88</v>
      </c>
      <c r="G8342">
        <v>4.88</v>
      </c>
      <c r="J8342">
        <v>0</v>
      </c>
      <c r="K8342">
        <v>0</v>
      </c>
    </row>
    <row r="8343" spans="1:11">
      <c r="A8343" t="s">
        <v>24403</v>
      </c>
      <c r="B8343" t="s">
        <v>58</v>
      </c>
      <c r="C8343">
        <v>103238</v>
      </c>
      <c r="D8343" t="s">
        <v>7379</v>
      </c>
      <c r="E8343" t="s">
        <v>62</v>
      </c>
      <c r="F8343">
        <v>0</v>
      </c>
      <c r="G8343">
        <v>0</v>
      </c>
    </row>
    <row r="8344" spans="1:11">
      <c r="A8344" t="s">
        <v>24404</v>
      </c>
      <c r="B8344" t="s">
        <v>58</v>
      </c>
      <c r="C8344">
        <v>103239</v>
      </c>
      <c r="D8344" t="s">
        <v>7380</v>
      </c>
      <c r="E8344" t="s">
        <v>62</v>
      </c>
      <c r="F8344">
        <v>0</v>
      </c>
      <c r="G8344">
        <v>0</v>
      </c>
    </row>
    <row r="8345" spans="1:11">
      <c r="A8345" t="s">
        <v>24405</v>
      </c>
      <c r="B8345" t="s">
        <v>58</v>
      </c>
      <c r="C8345">
        <v>103240</v>
      </c>
      <c r="D8345" t="s">
        <v>7381</v>
      </c>
      <c r="E8345" t="s">
        <v>62</v>
      </c>
      <c r="F8345">
        <v>0</v>
      </c>
      <c r="G8345">
        <v>0</v>
      </c>
    </row>
    <row r="8346" spans="1:11">
      <c r="A8346" t="s">
        <v>24406</v>
      </c>
      <c r="B8346" t="s">
        <v>58</v>
      </c>
      <c r="C8346">
        <v>103241</v>
      </c>
      <c r="D8346" t="s">
        <v>1487</v>
      </c>
      <c r="E8346" t="s">
        <v>62</v>
      </c>
      <c r="F8346">
        <v>9.14</v>
      </c>
      <c r="G8346">
        <v>9.14</v>
      </c>
      <c r="J8346">
        <v>0</v>
      </c>
      <c r="K8346">
        <v>0</v>
      </c>
    </row>
    <row r="8347" spans="1:11">
      <c r="A8347" t="s">
        <v>24407</v>
      </c>
      <c r="B8347" t="s">
        <v>58</v>
      </c>
      <c r="C8347">
        <v>88853</v>
      </c>
      <c r="D8347" t="s">
        <v>1018</v>
      </c>
      <c r="E8347" t="s">
        <v>62</v>
      </c>
      <c r="F8347">
        <v>0.25</v>
      </c>
      <c r="G8347">
        <v>0.25</v>
      </c>
      <c r="J8347">
        <v>0</v>
      </c>
      <c r="K8347">
        <v>0</v>
      </c>
    </row>
    <row r="8348" spans="1:11">
      <c r="A8348" t="s">
        <v>24408</v>
      </c>
      <c r="B8348" t="s">
        <v>58</v>
      </c>
      <c r="C8348">
        <v>88854</v>
      </c>
      <c r="D8348" t="s">
        <v>1019</v>
      </c>
      <c r="E8348" t="s">
        <v>62</v>
      </c>
      <c r="F8348">
        <v>0.05</v>
      </c>
      <c r="G8348">
        <v>0.05</v>
      </c>
      <c r="J8348">
        <v>0</v>
      </c>
      <c r="K8348">
        <v>0</v>
      </c>
    </row>
    <row r="8349" spans="1:11">
      <c r="A8349" t="s">
        <v>24409</v>
      </c>
      <c r="B8349" t="s">
        <v>58</v>
      </c>
      <c r="C8349">
        <v>5692</v>
      </c>
      <c r="D8349" t="s">
        <v>888</v>
      </c>
      <c r="E8349" t="s">
        <v>62</v>
      </c>
      <c r="F8349">
        <v>0.27</v>
      </c>
      <c r="G8349">
        <v>0.27</v>
      </c>
      <c r="J8349">
        <v>0</v>
      </c>
      <c r="K8349">
        <v>0</v>
      </c>
    </row>
    <row r="8350" spans="1:11">
      <c r="A8350" t="s">
        <v>24410</v>
      </c>
      <c r="B8350" t="s">
        <v>58</v>
      </c>
      <c r="C8350">
        <v>5693</v>
      </c>
      <c r="D8350" t="s">
        <v>889</v>
      </c>
      <c r="E8350" t="s">
        <v>62</v>
      </c>
      <c r="F8350">
        <v>20.84</v>
      </c>
      <c r="G8350">
        <v>20.84</v>
      </c>
      <c r="J8350">
        <v>0</v>
      </c>
      <c r="K8350">
        <v>0</v>
      </c>
    </row>
    <row r="8351" spans="1:11">
      <c r="A8351" t="s">
        <v>24411</v>
      </c>
      <c r="B8351" t="s">
        <v>58</v>
      </c>
      <c r="C8351">
        <v>7044</v>
      </c>
      <c r="D8351" t="s">
        <v>928</v>
      </c>
      <c r="E8351" t="s">
        <v>62</v>
      </c>
      <c r="F8351">
        <v>0.3</v>
      </c>
      <c r="G8351">
        <v>0.3</v>
      </c>
      <c r="J8351">
        <v>0</v>
      </c>
      <c r="K8351">
        <v>0</v>
      </c>
    </row>
    <row r="8352" spans="1:11">
      <c r="A8352" t="s">
        <v>24412</v>
      </c>
      <c r="B8352" t="s">
        <v>58</v>
      </c>
      <c r="C8352">
        <v>7045</v>
      </c>
      <c r="D8352" t="s">
        <v>929</v>
      </c>
      <c r="E8352" t="s">
        <v>62</v>
      </c>
      <c r="F8352">
        <v>7.0000000000000007E-2</v>
      </c>
      <c r="G8352">
        <v>7.0000000000000007E-2</v>
      </c>
      <c r="J8352">
        <v>0</v>
      </c>
      <c r="K8352">
        <v>0</v>
      </c>
    </row>
    <row r="8353" spans="1:11">
      <c r="A8353" t="s">
        <v>24413</v>
      </c>
      <c r="B8353" t="s">
        <v>58</v>
      </c>
      <c r="C8353">
        <v>7046</v>
      </c>
      <c r="D8353" t="s">
        <v>930</v>
      </c>
      <c r="E8353" t="s">
        <v>62</v>
      </c>
      <c r="F8353">
        <v>0.33</v>
      </c>
      <c r="G8353">
        <v>0.33</v>
      </c>
      <c r="J8353">
        <v>0</v>
      </c>
      <c r="K8353">
        <v>0</v>
      </c>
    </row>
    <row r="8354" spans="1:11">
      <c r="A8354" t="s">
        <v>24414</v>
      </c>
      <c r="B8354" t="s">
        <v>58</v>
      </c>
      <c r="C8354">
        <v>7047</v>
      </c>
      <c r="D8354" t="s">
        <v>931</v>
      </c>
      <c r="E8354" t="s">
        <v>62</v>
      </c>
      <c r="F8354">
        <v>24.6</v>
      </c>
      <c r="G8354">
        <v>24.6</v>
      </c>
      <c r="J8354">
        <v>0</v>
      </c>
      <c r="K8354">
        <v>0</v>
      </c>
    </row>
    <row r="8355" spans="1:11">
      <c r="A8355" t="s">
        <v>24415</v>
      </c>
      <c r="B8355" t="s">
        <v>58</v>
      </c>
      <c r="C8355">
        <v>89228</v>
      </c>
      <c r="D8355" t="s">
        <v>1064</v>
      </c>
      <c r="E8355" t="s">
        <v>62</v>
      </c>
      <c r="F8355">
        <v>46</v>
      </c>
      <c r="G8355">
        <v>46</v>
      </c>
      <c r="J8355">
        <v>0</v>
      </c>
      <c r="K8355">
        <v>0</v>
      </c>
    </row>
    <row r="8356" spans="1:11">
      <c r="A8356" t="s">
        <v>24416</v>
      </c>
      <c r="B8356" t="s">
        <v>58</v>
      </c>
      <c r="C8356">
        <v>89229</v>
      </c>
      <c r="D8356" t="s">
        <v>1065</v>
      </c>
      <c r="E8356" t="s">
        <v>62</v>
      </c>
      <c r="F8356">
        <v>16.21</v>
      </c>
      <c r="G8356">
        <v>16.21</v>
      </c>
      <c r="J8356">
        <v>0</v>
      </c>
      <c r="K8356">
        <v>0</v>
      </c>
    </row>
    <row r="8357" spans="1:11">
      <c r="A8357" t="s">
        <v>24417</v>
      </c>
      <c r="B8357" t="s">
        <v>58</v>
      </c>
      <c r="C8357">
        <v>5779</v>
      </c>
      <c r="D8357" t="s">
        <v>917</v>
      </c>
      <c r="E8357" t="s">
        <v>62</v>
      </c>
      <c r="F8357">
        <v>73.94</v>
      </c>
      <c r="G8357">
        <v>73.94</v>
      </c>
      <c r="J8357">
        <v>0</v>
      </c>
      <c r="K8357">
        <v>0</v>
      </c>
    </row>
    <row r="8358" spans="1:11">
      <c r="A8358" t="s">
        <v>24418</v>
      </c>
      <c r="B8358" t="s">
        <v>58</v>
      </c>
      <c r="C8358">
        <v>53849</v>
      </c>
      <c r="D8358" t="s">
        <v>960</v>
      </c>
      <c r="E8358" t="s">
        <v>62</v>
      </c>
      <c r="F8358">
        <v>83.52</v>
      </c>
      <c r="G8358">
        <v>83.52</v>
      </c>
      <c r="J8358">
        <v>0</v>
      </c>
      <c r="K8358">
        <v>0</v>
      </c>
    </row>
    <row r="8359" spans="1:11">
      <c r="A8359" t="s">
        <v>24419</v>
      </c>
      <c r="B8359" t="s">
        <v>58</v>
      </c>
      <c r="C8359">
        <v>95129</v>
      </c>
      <c r="D8359" t="s">
        <v>1337</v>
      </c>
      <c r="E8359" t="s">
        <v>62</v>
      </c>
      <c r="F8359">
        <v>57.97</v>
      </c>
      <c r="G8359">
        <v>57.97</v>
      </c>
      <c r="J8359">
        <v>0</v>
      </c>
      <c r="K8359">
        <v>0</v>
      </c>
    </row>
    <row r="8360" spans="1:11">
      <c r="A8360" t="s">
        <v>24420</v>
      </c>
      <c r="B8360" t="s">
        <v>58</v>
      </c>
      <c r="C8360">
        <v>95130</v>
      </c>
      <c r="D8360" t="s">
        <v>1338</v>
      </c>
      <c r="E8360" t="s">
        <v>62</v>
      </c>
      <c r="F8360">
        <v>21.02</v>
      </c>
      <c r="G8360">
        <v>21.02</v>
      </c>
      <c r="J8360">
        <v>0</v>
      </c>
      <c r="K8360">
        <v>0</v>
      </c>
    </row>
    <row r="8361" spans="1:11">
      <c r="A8361" t="s">
        <v>24421</v>
      </c>
      <c r="B8361" t="s">
        <v>58</v>
      </c>
      <c r="C8361">
        <v>95131</v>
      </c>
      <c r="D8361" t="s">
        <v>1339</v>
      </c>
      <c r="E8361" t="s">
        <v>62</v>
      </c>
      <c r="F8361">
        <v>68.239999999999995</v>
      </c>
      <c r="G8361">
        <v>68.239999999999995</v>
      </c>
      <c r="J8361">
        <v>0</v>
      </c>
      <c r="K8361">
        <v>0</v>
      </c>
    </row>
    <row r="8362" spans="1:11">
      <c r="A8362" t="s">
        <v>24422</v>
      </c>
      <c r="B8362" t="s">
        <v>58</v>
      </c>
      <c r="C8362">
        <v>95132</v>
      </c>
      <c r="D8362" t="s">
        <v>1340</v>
      </c>
      <c r="E8362" t="s">
        <v>62</v>
      </c>
      <c r="F8362">
        <v>32.17</v>
      </c>
      <c r="G8362">
        <v>32.17</v>
      </c>
      <c r="J8362">
        <v>0</v>
      </c>
      <c r="K8362">
        <v>0</v>
      </c>
    </row>
    <row r="8363" spans="1:11">
      <c r="A8363" t="s">
        <v>24423</v>
      </c>
      <c r="B8363" t="s">
        <v>58</v>
      </c>
      <c r="C8363">
        <v>102982</v>
      </c>
      <c r="D8363" t="s">
        <v>7382</v>
      </c>
      <c r="E8363" t="s">
        <v>62</v>
      </c>
      <c r="F8363">
        <v>0</v>
      </c>
      <c r="G8363">
        <v>0</v>
      </c>
    </row>
    <row r="8364" spans="1:11">
      <c r="A8364" t="s">
        <v>24424</v>
      </c>
      <c r="B8364" t="s">
        <v>58</v>
      </c>
      <c r="C8364">
        <v>102983</v>
      </c>
      <c r="D8364" t="s">
        <v>7383</v>
      </c>
      <c r="E8364" t="s">
        <v>62</v>
      </c>
      <c r="F8364">
        <v>0</v>
      </c>
      <c r="G8364">
        <v>0</v>
      </c>
    </row>
    <row r="8365" spans="1:11">
      <c r="A8365" t="s">
        <v>24425</v>
      </c>
      <c r="B8365" t="s">
        <v>58</v>
      </c>
      <c r="C8365">
        <v>102984</v>
      </c>
      <c r="D8365" t="s">
        <v>7384</v>
      </c>
      <c r="E8365" t="s">
        <v>62</v>
      </c>
      <c r="F8365">
        <v>0</v>
      </c>
      <c r="G8365">
        <v>0</v>
      </c>
    </row>
    <row r="8366" spans="1:11">
      <c r="A8366" t="s">
        <v>24426</v>
      </c>
      <c r="B8366" t="s">
        <v>58</v>
      </c>
      <c r="C8366">
        <v>102985</v>
      </c>
      <c r="D8366" t="s">
        <v>1469</v>
      </c>
      <c r="E8366" t="s">
        <v>62</v>
      </c>
      <c r="F8366">
        <v>14.92</v>
      </c>
      <c r="G8366">
        <v>14.92</v>
      </c>
      <c r="J8366">
        <v>0</v>
      </c>
      <c r="K8366">
        <v>0</v>
      </c>
    </row>
    <row r="8367" spans="1:11">
      <c r="A8367" t="s">
        <v>24427</v>
      </c>
      <c r="B8367" t="s">
        <v>58</v>
      </c>
      <c r="C8367">
        <v>92956</v>
      </c>
      <c r="D8367" t="s">
        <v>1273</v>
      </c>
      <c r="E8367" t="s">
        <v>62</v>
      </c>
      <c r="F8367">
        <v>4.37</v>
      </c>
      <c r="G8367">
        <v>4.37</v>
      </c>
      <c r="J8367">
        <v>0</v>
      </c>
      <c r="K8367">
        <v>0</v>
      </c>
    </row>
    <row r="8368" spans="1:11">
      <c r="A8368" t="s">
        <v>24428</v>
      </c>
      <c r="B8368" t="s">
        <v>58</v>
      </c>
      <c r="C8368">
        <v>92957</v>
      </c>
      <c r="D8368" t="s">
        <v>1274</v>
      </c>
      <c r="E8368" t="s">
        <v>62</v>
      </c>
      <c r="F8368">
        <v>1.01</v>
      </c>
      <c r="G8368">
        <v>1.01</v>
      </c>
      <c r="J8368">
        <v>0</v>
      </c>
      <c r="K8368">
        <v>0</v>
      </c>
    </row>
    <row r="8369" spans="1:11">
      <c r="A8369" t="s">
        <v>24429</v>
      </c>
      <c r="B8369" t="s">
        <v>58</v>
      </c>
      <c r="C8369">
        <v>92958</v>
      </c>
      <c r="D8369" t="s">
        <v>1275</v>
      </c>
      <c r="E8369" t="s">
        <v>62</v>
      </c>
      <c r="F8369">
        <v>4.79</v>
      </c>
      <c r="G8369">
        <v>4.79</v>
      </c>
      <c r="J8369">
        <v>0</v>
      </c>
      <c r="K8369">
        <v>0</v>
      </c>
    </row>
    <row r="8370" spans="1:11">
      <c r="A8370" t="s">
        <v>24430</v>
      </c>
      <c r="B8370" t="s">
        <v>58</v>
      </c>
      <c r="C8370">
        <v>92959</v>
      </c>
      <c r="D8370" t="s">
        <v>1276</v>
      </c>
      <c r="E8370" t="s">
        <v>62</v>
      </c>
      <c r="F8370">
        <v>9.25</v>
      </c>
      <c r="G8370">
        <v>9.25</v>
      </c>
      <c r="J8370">
        <v>0</v>
      </c>
      <c r="K8370">
        <v>0</v>
      </c>
    </row>
    <row r="8371" spans="1:11">
      <c r="A8371" t="s">
        <v>24431</v>
      </c>
      <c r="B8371" t="s">
        <v>58</v>
      </c>
      <c r="C8371">
        <v>102858</v>
      </c>
      <c r="D8371" t="s">
        <v>7385</v>
      </c>
      <c r="E8371" t="s">
        <v>62</v>
      </c>
      <c r="F8371">
        <v>0</v>
      </c>
      <c r="G8371">
        <v>0</v>
      </c>
    </row>
    <row r="8372" spans="1:11">
      <c r="A8372" t="s">
        <v>24432</v>
      </c>
      <c r="B8372" t="s">
        <v>58</v>
      </c>
      <c r="C8372">
        <v>102859</v>
      </c>
      <c r="D8372" t="s">
        <v>7386</v>
      </c>
      <c r="E8372" t="s">
        <v>62</v>
      </c>
      <c r="F8372">
        <v>0</v>
      </c>
      <c r="G8372">
        <v>0</v>
      </c>
    </row>
    <row r="8373" spans="1:11">
      <c r="A8373" t="s">
        <v>24433</v>
      </c>
      <c r="B8373" t="s">
        <v>58</v>
      </c>
      <c r="C8373">
        <v>102860</v>
      </c>
      <c r="D8373" t="s">
        <v>7387</v>
      </c>
      <c r="E8373" t="s">
        <v>62</v>
      </c>
      <c r="F8373">
        <v>0</v>
      </c>
      <c r="G8373">
        <v>0</v>
      </c>
    </row>
    <row r="8374" spans="1:11">
      <c r="A8374" t="s">
        <v>24434</v>
      </c>
      <c r="B8374" t="s">
        <v>58</v>
      </c>
      <c r="C8374">
        <v>102861</v>
      </c>
      <c r="D8374" t="s">
        <v>1442</v>
      </c>
      <c r="E8374" t="s">
        <v>62</v>
      </c>
      <c r="F8374">
        <v>0.97</v>
      </c>
      <c r="G8374">
        <v>0.97</v>
      </c>
      <c r="J8374">
        <v>0</v>
      </c>
      <c r="K8374">
        <v>0</v>
      </c>
    </row>
    <row r="8375" spans="1:11">
      <c r="A8375" t="s">
        <v>24435</v>
      </c>
      <c r="B8375" t="s">
        <v>58</v>
      </c>
      <c r="C8375">
        <v>93404</v>
      </c>
      <c r="D8375" t="s">
        <v>14813</v>
      </c>
      <c r="E8375" t="s">
        <v>62</v>
      </c>
      <c r="F8375">
        <v>7.75</v>
      </c>
      <c r="G8375">
        <v>7.75</v>
      </c>
      <c r="J8375">
        <v>0</v>
      </c>
      <c r="K8375">
        <v>0</v>
      </c>
    </row>
    <row r="8376" spans="1:11">
      <c r="A8376" t="s">
        <v>24436</v>
      </c>
      <c r="B8376" t="s">
        <v>58</v>
      </c>
      <c r="C8376">
        <v>93405</v>
      </c>
      <c r="D8376" t="s">
        <v>14814</v>
      </c>
      <c r="E8376" t="s">
        <v>62</v>
      </c>
      <c r="F8376">
        <v>1.98</v>
      </c>
      <c r="G8376">
        <v>1.98</v>
      </c>
      <c r="J8376">
        <v>0</v>
      </c>
      <c r="K8376">
        <v>0</v>
      </c>
    </row>
    <row r="8377" spans="1:11">
      <c r="A8377" t="s">
        <v>24437</v>
      </c>
      <c r="B8377" t="s">
        <v>58</v>
      </c>
      <c r="C8377">
        <v>93406</v>
      </c>
      <c r="D8377" t="s">
        <v>14815</v>
      </c>
      <c r="E8377" t="s">
        <v>62</v>
      </c>
      <c r="F8377">
        <v>9.3000000000000007</v>
      </c>
      <c r="G8377">
        <v>9.3000000000000007</v>
      </c>
      <c r="J8377">
        <v>0</v>
      </c>
      <c r="K8377">
        <v>0</v>
      </c>
    </row>
    <row r="8378" spans="1:11">
      <c r="A8378" t="s">
        <v>24438</v>
      </c>
      <c r="B8378" t="s">
        <v>58</v>
      </c>
      <c r="C8378">
        <v>93407</v>
      </c>
      <c r="D8378" t="s">
        <v>14816</v>
      </c>
      <c r="E8378" t="s">
        <v>62</v>
      </c>
      <c r="F8378">
        <v>47.04</v>
      </c>
      <c r="G8378">
        <v>47.04</v>
      </c>
      <c r="J8378">
        <v>0</v>
      </c>
      <c r="K8378">
        <v>0</v>
      </c>
    </row>
    <row r="8379" spans="1:11">
      <c r="A8379" t="s">
        <v>24439</v>
      </c>
      <c r="B8379" t="s">
        <v>58</v>
      </c>
      <c r="C8379">
        <v>102936</v>
      </c>
      <c r="D8379" t="s">
        <v>7388</v>
      </c>
      <c r="E8379" t="s">
        <v>62</v>
      </c>
      <c r="F8379">
        <v>0</v>
      </c>
      <c r="G8379">
        <v>0</v>
      </c>
    </row>
    <row r="8380" spans="1:11">
      <c r="A8380" t="s">
        <v>24440</v>
      </c>
      <c r="B8380" t="s">
        <v>58</v>
      </c>
      <c r="C8380">
        <v>102937</v>
      </c>
      <c r="D8380" t="s">
        <v>7389</v>
      </c>
      <c r="E8380" t="s">
        <v>62</v>
      </c>
      <c r="F8380">
        <v>0</v>
      </c>
      <c r="G8380">
        <v>0</v>
      </c>
    </row>
    <row r="8381" spans="1:11">
      <c r="A8381" t="s">
        <v>24441</v>
      </c>
      <c r="B8381" t="s">
        <v>58</v>
      </c>
      <c r="C8381">
        <v>102938</v>
      </c>
      <c r="D8381" t="s">
        <v>7390</v>
      </c>
      <c r="E8381" t="s">
        <v>62</v>
      </c>
      <c r="F8381">
        <v>0</v>
      </c>
      <c r="G8381">
        <v>0</v>
      </c>
    </row>
    <row r="8382" spans="1:11">
      <c r="A8382" t="s">
        <v>24442</v>
      </c>
      <c r="B8382" t="s">
        <v>58</v>
      </c>
      <c r="C8382">
        <v>102939</v>
      </c>
      <c r="D8382" t="s">
        <v>1458</v>
      </c>
      <c r="E8382" t="s">
        <v>62</v>
      </c>
      <c r="F8382">
        <v>7.29</v>
      </c>
      <c r="G8382">
        <v>7.29</v>
      </c>
      <c r="J8382">
        <v>0</v>
      </c>
      <c r="K8382">
        <v>0</v>
      </c>
    </row>
    <row r="8383" spans="1:11">
      <c r="A8383" t="s">
        <v>24443</v>
      </c>
      <c r="B8383" t="s">
        <v>58</v>
      </c>
      <c r="C8383">
        <v>103159</v>
      </c>
      <c r="D8383" t="s">
        <v>7391</v>
      </c>
      <c r="E8383" t="s">
        <v>62</v>
      </c>
      <c r="F8383">
        <v>0</v>
      </c>
      <c r="G8383">
        <v>0</v>
      </c>
    </row>
    <row r="8384" spans="1:11">
      <c r="A8384" t="s">
        <v>24444</v>
      </c>
      <c r="B8384" t="s">
        <v>58</v>
      </c>
      <c r="C8384">
        <v>103160</v>
      </c>
      <c r="D8384" t="s">
        <v>7392</v>
      </c>
      <c r="E8384" t="s">
        <v>62</v>
      </c>
      <c r="F8384">
        <v>0</v>
      </c>
      <c r="G8384">
        <v>0</v>
      </c>
    </row>
    <row r="8385" spans="1:11">
      <c r="A8385" t="s">
        <v>24445</v>
      </c>
      <c r="B8385" t="s">
        <v>58</v>
      </c>
      <c r="C8385">
        <v>103161</v>
      </c>
      <c r="D8385" t="s">
        <v>7393</v>
      </c>
      <c r="E8385" t="s">
        <v>62</v>
      </c>
      <c r="F8385">
        <v>0</v>
      </c>
      <c r="G8385">
        <v>0</v>
      </c>
    </row>
    <row r="8386" spans="1:11">
      <c r="A8386" t="s">
        <v>24446</v>
      </c>
      <c r="B8386" t="s">
        <v>58</v>
      </c>
      <c r="C8386">
        <v>103162</v>
      </c>
      <c r="D8386" t="s">
        <v>1471</v>
      </c>
      <c r="E8386" t="s">
        <v>62</v>
      </c>
      <c r="F8386">
        <v>0.52</v>
      </c>
      <c r="G8386">
        <v>0.52</v>
      </c>
      <c r="J8386">
        <v>0</v>
      </c>
      <c r="K8386">
        <v>0</v>
      </c>
    </row>
    <row r="8387" spans="1:11">
      <c r="A8387" t="s">
        <v>24447</v>
      </c>
      <c r="B8387" t="s">
        <v>58</v>
      </c>
      <c r="C8387">
        <v>103153</v>
      </c>
      <c r="D8387" t="s">
        <v>7394</v>
      </c>
      <c r="E8387" t="s">
        <v>62</v>
      </c>
      <c r="F8387">
        <v>0</v>
      </c>
      <c r="G8387">
        <v>0</v>
      </c>
    </row>
    <row r="8388" spans="1:11">
      <c r="A8388" t="s">
        <v>24448</v>
      </c>
      <c r="B8388" t="s">
        <v>58</v>
      </c>
      <c r="C8388">
        <v>103154</v>
      </c>
      <c r="D8388" t="s">
        <v>7395</v>
      </c>
      <c r="E8388" t="s">
        <v>62</v>
      </c>
      <c r="F8388">
        <v>0</v>
      </c>
      <c r="G8388">
        <v>0</v>
      </c>
    </row>
    <row r="8389" spans="1:11">
      <c r="A8389" t="s">
        <v>24449</v>
      </c>
      <c r="B8389" t="s">
        <v>58</v>
      </c>
      <c r="C8389">
        <v>103155</v>
      </c>
      <c r="D8389" t="s">
        <v>7396</v>
      </c>
      <c r="E8389" t="s">
        <v>62</v>
      </c>
      <c r="F8389">
        <v>0</v>
      </c>
      <c r="G8389">
        <v>0</v>
      </c>
    </row>
    <row r="8390" spans="1:11">
      <c r="A8390" t="s">
        <v>24450</v>
      </c>
      <c r="B8390" t="s">
        <v>58</v>
      </c>
      <c r="C8390">
        <v>103156</v>
      </c>
      <c r="D8390" t="s">
        <v>1470</v>
      </c>
      <c r="E8390" t="s">
        <v>62</v>
      </c>
      <c r="F8390">
        <v>1.85</v>
      </c>
      <c r="G8390">
        <v>1.85</v>
      </c>
      <c r="J8390">
        <v>0</v>
      </c>
      <c r="K8390">
        <v>0</v>
      </c>
    </row>
    <row r="8391" spans="1:11">
      <c r="A8391" t="s">
        <v>24451</v>
      </c>
      <c r="B8391" t="s">
        <v>58</v>
      </c>
      <c r="C8391">
        <v>103171</v>
      </c>
      <c r="D8391" t="s">
        <v>7397</v>
      </c>
      <c r="E8391" t="s">
        <v>62</v>
      </c>
      <c r="F8391">
        <v>0</v>
      </c>
      <c r="G8391">
        <v>0</v>
      </c>
    </row>
    <row r="8392" spans="1:11">
      <c r="A8392" t="s">
        <v>24452</v>
      </c>
      <c r="B8392" t="s">
        <v>58</v>
      </c>
      <c r="C8392">
        <v>103172</v>
      </c>
      <c r="D8392" t="s">
        <v>7398</v>
      </c>
      <c r="E8392" t="s">
        <v>62</v>
      </c>
      <c r="F8392">
        <v>0</v>
      </c>
      <c r="G8392">
        <v>0</v>
      </c>
    </row>
    <row r="8393" spans="1:11">
      <c r="A8393" t="s">
        <v>24453</v>
      </c>
      <c r="B8393" t="s">
        <v>58</v>
      </c>
      <c r="C8393">
        <v>103173</v>
      </c>
      <c r="D8393" t="s">
        <v>7399</v>
      </c>
      <c r="E8393" t="s">
        <v>62</v>
      </c>
      <c r="F8393">
        <v>0</v>
      </c>
      <c r="G8393">
        <v>0</v>
      </c>
    </row>
    <row r="8394" spans="1:11">
      <c r="A8394" t="s">
        <v>24454</v>
      </c>
      <c r="B8394" t="s">
        <v>58</v>
      </c>
      <c r="C8394">
        <v>103174</v>
      </c>
      <c r="D8394" t="s">
        <v>1473</v>
      </c>
      <c r="E8394" t="s">
        <v>62</v>
      </c>
      <c r="F8394">
        <v>1.48</v>
      </c>
      <c r="G8394">
        <v>1.48</v>
      </c>
      <c r="J8394">
        <v>0</v>
      </c>
      <c r="K8394">
        <v>0</v>
      </c>
    </row>
    <row r="8395" spans="1:11">
      <c r="A8395" t="s">
        <v>24455</v>
      </c>
      <c r="B8395" t="s">
        <v>58</v>
      </c>
      <c r="C8395">
        <v>103177</v>
      </c>
      <c r="D8395" t="s">
        <v>7400</v>
      </c>
      <c r="E8395" t="s">
        <v>62</v>
      </c>
      <c r="F8395">
        <v>0</v>
      </c>
      <c r="G8395">
        <v>0</v>
      </c>
    </row>
    <row r="8396" spans="1:11">
      <c r="A8396" t="s">
        <v>24456</v>
      </c>
      <c r="B8396" t="s">
        <v>58</v>
      </c>
      <c r="C8396">
        <v>103178</v>
      </c>
      <c r="D8396" t="s">
        <v>7401</v>
      </c>
      <c r="E8396" t="s">
        <v>62</v>
      </c>
      <c r="F8396">
        <v>0</v>
      </c>
      <c r="G8396">
        <v>0</v>
      </c>
    </row>
    <row r="8397" spans="1:11">
      <c r="A8397" t="s">
        <v>24457</v>
      </c>
      <c r="B8397" t="s">
        <v>58</v>
      </c>
      <c r="C8397">
        <v>103179</v>
      </c>
      <c r="D8397" t="s">
        <v>7402</v>
      </c>
      <c r="E8397" t="s">
        <v>62</v>
      </c>
      <c r="F8397">
        <v>0</v>
      </c>
      <c r="G8397">
        <v>0</v>
      </c>
    </row>
    <row r="8398" spans="1:11">
      <c r="A8398" t="s">
        <v>24458</v>
      </c>
      <c r="B8398" t="s">
        <v>58</v>
      </c>
      <c r="C8398">
        <v>103180</v>
      </c>
      <c r="D8398" t="s">
        <v>1474</v>
      </c>
      <c r="E8398" t="s">
        <v>62</v>
      </c>
      <c r="F8398">
        <v>3.4</v>
      </c>
      <c r="G8398">
        <v>3.4</v>
      </c>
      <c r="J8398">
        <v>0</v>
      </c>
      <c r="K8398">
        <v>0</v>
      </c>
    </row>
    <row r="8399" spans="1:11">
      <c r="A8399" t="s">
        <v>24459</v>
      </c>
      <c r="B8399" t="s">
        <v>58</v>
      </c>
      <c r="C8399">
        <v>103165</v>
      </c>
      <c r="D8399" t="s">
        <v>7403</v>
      </c>
      <c r="E8399" t="s">
        <v>62</v>
      </c>
      <c r="F8399">
        <v>0</v>
      </c>
      <c r="G8399">
        <v>0</v>
      </c>
    </row>
    <row r="8400" spans="1:11">
      <c r="A8400" t="s">
        <v>24460</v>
      </c>
      <c r="B8400" t="s">
        <v>58</v>
      </c>
      <c r="C8400">
        <v>103166</v>
      </c>
      <c r="D8400" t="s">
        <v>7404</v>
      </c>
      <c r="E8400" t="s">
        <v>62</v>
      </c>
      <c r="F8400">
        <v>0</v>
      </c>
      <c r="G8400">
        <v>0</v>
      </c>
    </row>
    <row r="8401" spans="1:11">
      <c r="A8401" t="s">
        <v>24461</v>
      </c>
      <c r="B8401" t="s">
        <v>58</v>
      </c>
      <c r="C8401">
        <v>103167</v>
      </c>
      <c r="D8401" t="s">
        <v>7405</v>
      </c>
      <c r="E8401" t="s">
        <v>62</v>
      </c>
      <c r="F8401">
        <v>0</v>
      </c>
      <c r="G8401">
        <v>0</v>
      </c>
    </row>
    <row r="8402" spans="1:11">
      <c r="A8402" t="s">
        <v>24462</v>
      </c>
      <c r="B8402" t="s">
        <v>58</v>
      </c>
      <c r="C8402">
        <v>103168</v>
      </c>
      <c r="D8402" t="s">
        <v>1472</v>
      </c>
      <c r="E8402" t="s">
        <v>62</v>
      </c>
      <c r="F8402">
        <v>0.59</v>
      </c>
      <c r="G8402">
        <v>0.59</v>
      </c>
      <c r="J8402">
        <v>0</v>
      </c>
      <c r="K8402">
        <v>0</v>
      </c>
    </row>
    <row r="8403" spans="1:11">
      <c r="A8403" t="s">
        <v>24463</v>
      </c>
      <c r="B8403" t="s">
        <v>58</v>
      </c>
      <c r="C8403">
        <v>102864</v>
      </c>
      <c r="D8403" t="s">
        <v>7406</v>
      </c>
      <c r="E8403" t="s">
        <v>62</v>
      </c>
      <c r="F8403">
        <v>0</v>
      </c>
      <c r="G8403">
        <v>0</v>
      </c>
    </row>
    <row r="8404" spans="1:11">
      <c r="A8404" t="s">
        <v>24464</v>
      </c>
      <c r="B8404" t="s">
        <v>58</v>
      </c>
      <c r="C8404">
        <v>102865</v>
      </c>
      <c r="D8404" t="s">
        <v>7407</v>
      </c>
      <c r="E8404" t="s">
        <v>62</v>
      </c>
      <c r="F8404">
        <v>0</v>
      </c>
      <c r="G8404">
        <v>0</v>
      </c>
    </row>
    <row r="8405" spans="1:11">
      <c r="A8405" t="s">
        <v>24465</v>
      </c>
      <c r="B8405" t="s">
        <v>58</v>
      </c>
      <c r="C8405">
        <v>102866</v>
      </c>
      <c r="D8405" t="s">
        <v>7408</v>
      </c>
      <c r="E8405" t="s">
        <v>62</v>
      </c>
      <c r="F8405">
        <v>0</v>
      </c>
      <c r="G8405">
        <v>0</v>
      </c>
    </row>
    <row r="8406" spans="1:11">
      <c r="A8406" t="s">
        <v>24466</v>
      </c>
      <c r="B8406" t="s">
        <v>58</v>
      </c>
      <c r="C8406">
        <v>102867</v>
      </c>
      <c r="D8406" t="s">
        <v>1443</v>
      </c>
      <c r="E8406" t="s">
        <v>62</v>
      </c>
      <c r="F8406">
        <v>0.53</v>
      </c>
      <c r="G8406">
        <v>0.53</v>
      </c>
      <c r="J8406">
        <v>0</v>
      </c>
      <c r="K8406">
        <v>0</v>
      </c>
    </row>
    <row r="8407" spans="1:11">
      <c r="A8407" t="s">
        <v>24467</v>
      </c>
      <c r="B8407" t="s">
        <v>58</v>
      </c>
      <c r="C8407">
        <v>92108</v>
      </c>
      <c r="D8407" t="s">
        <v>1247</v>
      </c>
      <c r="E8407" t="s">
        <v>62</v>
      </c>
      <c r="F8407">
        <v>0.93</v>
      </c>
      <c r="G8407">
        <v>0.93</v>
      </c>
      <c r="J8407">
        <v>0</v>
      </c>
      <c r="K8407">
        <v>0</v>
      </c>
    </row>
    <row r="8408" spans="1:11">
      <c r="A8408" t="s">
        <v>24468</v>
      </c>
      <c r="B8408" t="s">
        <v>58</v>
      </c>
      <c r="C8408">
        <v>92109</v>
      </c>
      <c r="D8408" t="s">
        <v>1248</v>
      </c>
      <c r="E8408" t="s">
        <v>62</v>
      </c>
      <c r="F8408">
        <v>0.21</v>
      </c>
      <c r="G8408">
        <v>0.21</v>
      </c>
      <c r="J8408">
        <v>0</v>
      </c>
      <c r="K8408">
        <v>0</v>
      </c>
    </row>
    <row r="8409" spans="1:11">
      <c r="A8409" t="s">
        <v>24469</v>
      </c>
      <c r="B8409" t="s">
        <v>58</v>
      </c>
      <c r="C8409">
        <v>92110</v>
      </c>
      <c r="D8409" t="s">
        <v>1249</v>
      </c>
      <c r="E8409" t="s">
        <v>62</v>
      </c>
      <c r="F8409">
        <v>1.17</v>
      </c>
      <c r="G8409">
        <v>1.17</v>
      </c>
      <c r="J8409">
        <v>0</v>
      </c>
      <c r="K8409">
        <v>0</v>
      </c>
    </row>
    <row r="8410" spans="1:11">
      <c r="A8410" t="s">
        <v>24470</v>
      </c>
      <c r="B8410" t="s">
        <v>58</v>
      </c>
      <c r="C8410">
        <v>92111</v>
      </c>
      <c r="D8410" t="s">
        <v>1250</v>
      </c>
      <c r="E8410" t="s">
        <v>62</v>
      </c>
      <c r="F8410">
        <v>0.97</v>
      </c>
      <c r="G8410">
        <v>0.97</v>
      </c>
      <c r="J8410">
        <v>0</v>
      </c>
      <c r="K8410">
        <v>0</v>
      </c>
    </row>
    <row r="8411" spans="1:11">
      <c r="A8411" t="s">
        <v>24471</v>
      </c>
      <c r="B8411" t="s">
        <v>58</v>
      </c>
      <c r="C8411">
        <v>90670</v>
      </c>
      <c r="D8411" t="s">
        <v>1147</v>
      </c>
      <c r="E8411" t="s">
        <v>62</v>
      </c>
      <c r="F8411">
        <v>247.75</v>
      </c>
      <c r="G8411">
        <v>247.75</v>
      </c>
      <c r="J8411">
        <v>0</v>
      </c>
      <c r="K8411">
        <v>0</v>
      </c>
    </row>
    <row r="8412" spans="1:11">
      <c r="A8412" t="s">
        <v>24472</v>
      </c>
      <c r="B8412" t="s">
        <v>58</v>
      </c>
      <c r="C8412">
        <v>90671</v>
      </c>
      <c r="D8412" t="s">
        <v>1148</v>
      </c>
      <c r="E8412" t="s">
        <v>62</v>
      </c>
      <c r="F8412">
        <v>66.47</v>
      </c>
      <c r="G8412">
        <v>66.47</v>
      </c>
      <c r="J8412">
        <v>0</v>
      </c>
      <c r="K8412">
        <v>0</v>
      </c>
    </row>
    <row r="8413" spans="1:11">
      <c r="A8413" t="s">
        <v>24473</v>
      </c>
      <c r="B8413" t="s">
        <v>58</v>
      </c>
      <c r="C8413">
        <v>90672</v>
      </c>
      <c r="D8413" t="s">
        <v>1149</v>
      </c>
      <c r="E8413" t="s">
        <v>62</v>
      </c>
      <c r="F8413">
        <v>310.04000000000002</v>
      </c>
      <c r="G8413">
        <v>310.04000000000002</v>
      </c>
      <c r="J8413">
        <v>0</v>
      </c>
      <c r="K8413">
        <v>0</v>
      </c>
    </row>
    <row r="8414" spans="1:11">
      <c r="A8414" t="s">
        <v>24474</v>
      </c>
      <c r="B8414" t="s">
        <v>58</v>
      </c>
      <c r="C8414">
        <v>90673</v>
      </c>
      <c r="D8414" t="s">
        <v>1150</v>
      </c>
      <c r="E8414" t="s">
        <v>62</v>
      </c>
      <c r="F8414">
        <v>119.34</v>
      </c>
      <c r="G8414">
        <v>119.34</v>
      </c>
      <c r="J8414">
        <v>0</v>
      </c>
      <c r="K8414">
        <v>0</v>
      </c>
    </row>
    <row r="8415" spans="1:11">
      <c r="A8415" t="s">
        <v>24475</v>
      </c>
      <c r="B8415" t="s">
        <v>58</v>
      </c>
      <c r="C8415">
        <v>93220</v>
      </c>
      <c r="D8415" t="s">
        <v>1280</v>
      </c>
      <c r="E8415" t="s">
        <v>62</v>
      </c>
      <c r="F8415">
        <v>379.89</v>
      </c>
      <c r="G8415">
        <v>379.89</v>
      </c>
      <c r="J8415">
        <v>0</v>
      </c>
      <c r="K8415">
        <v>0</v>
      </c>
    </row>
    <row r="8416" spans="1:11">
      <c r="A8416" t="s">
        <v>24476</v>
      </c>
      <c r="B8416" t="s">
        <v>58</v>
      </c>
      <c r="C8416">
        <v>93221</v>
      </c>
      <c r="D8416" t="s">
        <v>1281</v>
      </c>
      <c r="E8416" t="s">
        <v>62</v>
      </c>
      <c r="F8416">
        <v>101.92</v>
      </c>
      <c r="G8416">
        <v>101.92</v>
      </c>
      <c r="J8416">
        <v>0</v>
      </c>
      <c r="K8416">
        <v>0</v>
      </c>
    </row>
    <row r="8417" spans="1:11">
      <c r="A8417" t="s">
        <v>24477</v>
      </c>
      <c r="B8417" t="s">
        <v>58</v>
      </c>
      <c r="C8417">
        <v>93222</v>
      </c>
      <c r="D8417" t="s">
        <v>1282</v>
      </c>
      <c r="E8417" t="s">
        <v>62</v>
      </c>
      <c r="F8417">
        <v>475.4</v>
      </c>
      <c r="G8417">
        <v>475.4</v>
      </c>
      <c r="J8417">
        <v>0</v>
      </c>
      <c r="K8417">
        <v>0</v>
      </c>
    </row>
    <row r="8418" spans="1:11">
      <c r="A8418" t="s">
        <v>24478</v>
      </c>
      <c r="B8418" t="s">
        <v>58</v>
      </c>
      <c r="C8418">
        <v>93223</v>
      </c>
      <c r="D8418" t="s">
        <v>1283</v>
      </c>
      <c r="E8418" t="s">
        <v>62</v>
      </c>
      <c r="F8418">
        <v>155.87</v>
      </c>
      <c r="G8418">
        <v>155.87</v>
      </c>
      <c r="J8418">
        <v>0</v>
      </c>
      <c r="K8418">
        <v>0</v>
      </c>
    </row>
    <row r="8419" spans="1:11">
      <c r="A8419" t="s">
        <v>24479</v>
      </c>
      <c r="B8419" t="s">
        <v>58</v>
      </c>
      <c r="C8419">
        <v>104691</v>
      </c>
      <c r="D8419" t="s">
        <v>1502</v>
      </c>
      <c r="E8419" t="s">
        <v>62</v>
      </c>
      <c r="F8419">
        <v>0.98</v>
      </c>
      <c r="G8419">
        <v>0.98</v>
      </c>
      <c r="J8419">
        <v>0</v>
      </c>
      <c r="K8419">
        <v>0</v>
      </c>
    </row>
    <row r="8420" spans="1:11">
      <c r="A8420" t="s">
        <v>24480</v>
      </c>
      <c r="B8420" t="s">
        <v>58</v>
      </c>
      <c r="C8420">
        <v>104692</v>
      </c>
      <c r="D8420" t="s">
        <v>1503</v>
      </c>
      <c r="E8420" t="s">
        <v>62</v>
      </c>
      <c r="F8420">
        <v>0.22</v>
      </c>
      <c r="G8420">
        <v>0.22</v>
      </c>
      <c r="J8420">
        <v>0</v>
      </c>
      <c r="K8420">
        <v>0</v>
      </c>
    </row>
    <row r="8421" spans="1:11">
      <c r="A8421" t="s">
        <v>24481</v>
      </c>
      <c r="B8421" t="s">
        <v>58</v>
      </c>
      <c r="C8421">
        <v>104693</v>
      </c>
      <c r="D8421" t="s">
        <v>1504</v>
      </c>
      <c r="E8421" t="s">
        <v>62</v>
      </c>
      <c r="F8421">
        <v>1.23</v>
      </c>
      <c r="G8421">
        <v>1.23</v>
      </c>
      <c r="J8421">
        <v>0</v>
      </c>
      <c r="K8421">
        <v>0</v>
      </c>
    </row>
    <row r="8422" spans="1:11">
      <c r="A8422" t="s">
        <v>24482</v>
      </c>
      <c r="B8422" t="s">
        <v>58</v>
      </c>
      <c r="C8422">
        <v>104694</v>
      </c>
      <c r="D8422" t="s">
        <v>1505</v>
      </c>
      <c r="E8422" t="s">
        <v>62</v>
      </c>
      <c r="F8422">
        <v>1.66</v>
      </c>
      <c r="G8422">
        <v>1.66</v>
      </c>
      <c r="J8422">
        <v>0</v>
      </c>
      <c r="K8422">
        <v>0</v>
      </c>
    </row>
    <row r="8423" spans="1:11">
      <c r="A8423" t="s">
        <v>24483</v>
      </c>
      <c r="B8423" t="s">
        <v>58</v>
      </c>
      <c r="C8423">
        <v>90676</v>
      </c>
      <c r="D8423" t="s">
        <v>1151</v>
      </c>
      <c r="E8423" t="s">
        <v>62</v>
      </c>
      <c r="F8423">
        <v>100.47</v>
      </c>
      <c r="G8423">
        <v>100.47</v>
      </c>
      <c r="J8423">
        <v>0</v>
      </c>
      <c r="K8423">
        <v>0</v>
      </c>
    </row>
    <row r="8424" spans="1:11">
      <c r="A8424" t="s">
        <v>24484</v>
      </c>
      <c r="B8424" t="s">
        <v>58</v>
      </c>
      <c r="C8424">
        <v>91021</v>
      </c>
      <c r="D8424" t="s">
        <v>1181</v>
      </c>
      <c r="E8424" t="s">
        <v>62</v>
      </c>
      <c r="F8424">
        <v>12.26</v>
      </c>
      <c r="G8424">
        <v>12.26</v>
      </c>
      <c r="J8424">
        <v>0</v>
      </c>
      <c r="K8424">
        <v>0</v>
      </c>
    </row>
    <row r="8425" spans="1:11">
      <c r="A8425" t="s">
        <v>24485</v>
      </c>
      <c r="B8425" t="s">
        <v>58</v>
      </c>
      <c r="C8425">
        <v>90677</v>
      </c>
      <c r="D8425" t="s">
        <v>1152</v>
      </c>
      <c r="E8425" t="s">
        <v>62</v>
      </c>
      <c r="F8425">
        <v>30.28</v>
      </c>
      <c r="G8425">
        <v>30.28</v>
      </c>
      <c r="J8425">
        <v>0</v>
      </c>
      <c r="K8425">
        <v>0</v>
      </c>
    </row>
    <row r="8426" spans="1:11">
      <c r="A8426" t="s">
        <v>24486</v>
      </c>
      <c r="B8426" t="s">
        <v>58</v>
      </c>
      <c r="C8426">
        <v>90678</v>
      </c>
      <c r="D8426" t="s">
        <v>1153</v>
      </c>
      <c r="E8426" t="s">
        <v>62</v>
      </c>
      <c r="F8426">
        <v>140.21</v>
      </c>
      <c r="G8426">
        <v>140.21</v>
      </c>
      <c r="J8426">
        <v>0</v>
      </c>
      <c r="K8426">
        <v>0</v>
      </c>
    </row>
    <row r="8427" spans="1:11">
      <c r="A8427" t="s">
        <v>24487</v>
      </c>
      <c r="B8427" t="s">
        <v>58</v>
      </c>
      <c r="C8427">
        <v>90679</v>
      </c>
      <c r="D8427" t="s">
        <v>1154</v>
      </c>
      <c r="E8427" t="s">
        <v>62</v>
      </c>
      <c r="F8427">
        <v>91.52</v>
      </c>
      <c r="G8427">
        <v>91.52</v>
      </c>
      <c r="J8427">
        <v>0</v>
      </c>
      <c r="K8427">
        <v>0</v>
      </c>
    </row>
    <row r="8428" spans="1:11">
      <c r="A8428" t="s">
        <v>24488</v>
      </c>
      <c r="B8428" t="s">
        <v>58</v>
      </c>
      <c r="C8428">
        <v>102870</v>
      </c>
      <c r="D8428" t="s">
        <v>1444</v>
      </c>
      <c r="E8428" t="s">
        <v>62</v>
      </c>
      <c r="F8428">
        <v>361.32</v>
      </c>
      <c r="G8428">
        <v>361.32</v>
      </c>
      <c r="J8428">
        <v>0</v>
      </c>
      <c r="K8428">
        <v>0</v>
      </c>
    </row>
    <row r="8429" spans="1:11">
      <c r="A8429" t="s">
        <v>24489</v>
      </c>
      <c r="B8429" t="s">
        <v>58</v>
      </c>
      <c r="C8429">
        <v>102871</v>
      </c>
      <c r="D8429" t="s">
        <v>1445</v>
      </c>
      <c r="E8429" t="s">
        <v>62</v>
      </c>
      <c r="F8429">
        <v>97.61</v>
      </c>
      <c r="G8429">
        <v>97.61</v>
      </c>
      <c r="J8429">
        <v>0</v>
      </c>
      <c r="K8429">
        <v>0</v>
      </c>
    </row>
    <row r="8430" spans="1:11">
      <c r="A8430" t="s">
        <v>24490</v>
      </c>
      <c r="B8430" t="s">
        <v>58</v>
      </c>
      <c r="C8430">
        <v>102872</v>
      </c>
      <c r="D8430" t="s">
        <v>1446</v>
      </c>
      <c r="E8430" t="s">
        <v>62</v>
      </c>
      <c r="F8430">
        <v>452.16</v>
      </c>
      <c r="G8430">
        <v>452.16</v>
      </c>
      <c r="J8430">
        <v>0</v>
      </c>
      <c r="K8430">
        <v>0</v>
      </c>
    </row>
    <row r="8431" spans="1:11">
      <c r="A8431" t="s">
        <v>24491</v>
      </c>
      <c r="B8431" t="s">
        <v>58</v>
      </c>
      <c r="C8431">
        <v>102873</v>
      </c>
      <c r="D8431" t="s">
        <v>1447</v>
      </c>
      <c r="E8431" t="s">
        <v>62</v>
      </c>
      <c r="F8431">
        <v>119.34</v>
      </c>
      <c r="G8431">
        <v>119.34</v>
      </c>
      <c r="J8431">
        <v>0</v>
      </c>
      <c r="K8431">
        <v>0</v>
      </c>
    </row>
    <row r="8432" spans="1:11">
      <c r="A8432" t="s">
        <v>24492</v>
      </c>
      <c r="B8432" t="s">
        <v>58</v>
      </c>
      <c r="C8432">
        <v>102960</v>
      </c>
      <c r="D8432" t="s">
        <v>1461</v>
      </c>
      <c r="E8432" t="s">
        <v>62</v>
      </c>
      <c r="F8432">
        <v>175.35</v>
      </c>
      <c r="G8432">
        <v>175.35</v>
      </c>
      <c r="J8432">
        <v>0</v>
      </c>
      <c r="K8432">
        <v>0</v>
      </c>
    </row>
    <row r="8433" spans="1:11">
      <c r="A8433" t="s">
        <v>24493</v>
      </c>
      <c r="B8433" t="s">
        <v>58</v>
      </c>
      <c r="C8433">
        <v>102961</v>
      </c>
      <c r="D8433" t="s">
        <v>1462</v>
      </c>
      <c r="E8433" t="s">
        <v>62</v>
      </c>
      <c r="F8433">
        <v>47.37</v>
      </c>
      <c r="G8433">
        <v>47.37</v>
      </c>
      <c r="J8433">
        <v>0</v>
      </c>
      <c r="K8433">
        <v>0</v>
      </c>
    </row>
    <row r="8434" spans="1:11">
      <c r="A8434" t="s">
        <v>24494</v>
      </c>
      <c r="B8434" t="s">
        <v>58</v>
      </c>
      <c r="C8434">
        <v>102962</v>
      </c>
      <c r="D8434" t="s">
        <v>1463</v>
      </c>
      <c r="E8434" t="s">
        <v>62</v>
      </c>
      <c r="F8434">
        <v>164.5</v>
      </c>
      <c r="G8434">
        <v>164.5</v>
      </c>
      <c r="J8434">
        <v>0</v>
      </c>
      <c r="K8434">
        <v>0</v>
      </c>
    </row>
    <row r="8435" spans="1:11">
      <c r="A8435" t="s">
        <v>24495</v>
      </c>
      <c r="B8435" t="s">
        <v>58</v>
      </c>
      <c r="C8435">
        <v>102963</v>
      </c>
      <c r="D8435" t="s">
        <v>1464</v>
      </c>
      <c r="E8435" t="s">
        <v>62</v>
      </c>
      <c r="F8435">
        <v>84.59</v>
      </c>
      <c r="G8435">
        <v>84.59</v>
      </c>
      <c r="J8435">
        <v>0</v>
      </c>
      <c r="K8435">
        <v>0</v>
      </c>
    </row>
    <row r="8436" spans="1:11">
      <c r="A8436" t="s">
        <v>24496</v>
      </c>
      <c r="B8436" t="s">
        <v>58</v>
      </c>
      <c r="C8436">
        <v>95698</v>
      </c>
      <c r="D8436" t="s">
        <v>1370</v>
      </c>
      <c r="E8436" t="s">
        <v>62</v>
      </c>
      <c r="F8436">
        <v>4.32</v>
      </c>
      <c r="G8436">
        <v>4.32</v>
      </c>
      <c r="J8436">
        <v>0</v>
      </c>
      <c r="K8436">
        <v>0</v>
      </c>
    </row>
    <row r="8437" spans="1:11">
      <c r="A8437" t="s">
        <v>24497</v>
      </c>
      <c r="B8437" t="s">
        <v>58</v>
      </c>
      <c r="C8437">
        <v>95699</v>
      </c>
      <c r="D8437" t="s">
        <v>1371</v>
      </c>
      <c r="E8437" t="s">
        <v>62</v>
      </c>
      <c r="F8437">
        <v>1</v>
      </c>
      <c r="G8437">
        <v>1</v>
      </c>
      <c r="J8437">
        <v>0</v>
      </c>
      <c r="K8437">
        <v>0</v>
      </c>
    </row>
    <row r="8438" spans="1:11">
      <c r="A8438" t="s">
        <v>24498</v>
      </c>
      <c r="B8438" t="s">
        <v>58</v>
      </c>
      <c r="C8438">
        <v>95700</v>
      </c>
      <c r="D8438" t="s">
        <v>1372</v>
      </c>
      <c r="E8438" t="s">
        <v>62</v>
      </c>
      <c r="F8438">
        <v>5.4</v>
      </c>
      <c r="G8438">
        <v>5.4</v>
      </c>
      <c r="J8438">
        <v>0</v>
      </c>
      <c r="K8438">
        <v>0</v>
      </c>
    </row>
    <row r="8439" spans="1:11">
      <c r="A8439" t="s">
        <v>24499</v>
      </c>
      <c r="B8439" t="s">
        <v>58</v>
      </c>
      <c r="C8439">
        <v>95701</v>
      </c>
      <c r="D8439" t="s">
        <v>1373</v>
      </c>
      <c r="E8439" t="s">
        <v>62</v>
      </c>
      <c r="F8439">
        <v>2.44</v>
      </c>
      <c r="G8439">
        <v>2.44</v>
      </c>
      <c r="J8439">
        <v>0</v>
      </c>
      <c r="K8439">
        <v>0</v>
      </c>
    </row>
    <row r="8440" spans="1:11">
      <c r="A8440" t="s">
        <v>24500</v>
      </c>
      <c r="B8440" t="s">
        <v>58</v>
      </c>
      <c r="C8440">
        <v>90621</v>
      </c>
      <c r="D8440" t="s">
        <v>1115</v>
      </c>
      <c r="E8440" t="s">
        <v>62</v>
      </c>
      <c r="F8440">
        <v>1.95</v>
      </c>
      <c r="G8440">
        <v>1.95</v>
      </c>
      <c r="J8440">
        <v>0</v>
      </c>
      <c r="K8440">
        <v>0</v>
      </c>
    </row>
    <row r="8441" spans="1:11">
      <c r="A8441" t="s">
        <v>24501</v>
      </c>
      <c r="B8441" t="s">
        <v>58</v>
      </c>
      <c r="C8441">
        <v>90622</v>
      </c>
      <c r="D8441" t="s">
        <v>1116</v>
      </c>
      <c r="E8441" t="s">
        <v>62</v>
      </c>
      <c r="F8441">
        <v>0.45</v>
      </c>
      <c r="G8441">
        <v>0.45</v>
      </c>
      <c r="J8441">
        <v>0</v>
      </c>
      <c r="K8441">
        <v>0</v>
      </c>
    </row>
    <row r="8442" spans="1:11">
      <c r="A8442" t="s">
        <v>24502</v>
      </c>
      <c r="B8442" t="s">
        <v>58</v>
      </c>
      <c r="C8442">
        <v>90623</v>
      </c>
      <c r="D8442" t="s">
        <v>1117</v>
      </c>
      <c r="E8442" t="s">
        <v>62</v>
      </c>
      <c r="F8442">
        <v>2.4300000000000002</v>
      </c>
      <c r="G8442">
        <v>2.4300000000000002</v>
      </c>
      <c r="J8442">
        <v>0</v>
      </c>
      <c r="K8442">
        <v>0</v>
      </c>
    </row>
    <row r="8443" spans="1:11">
      <c r="A8443" t="s">
        <v>24503</v>
      </c>
      <c r="B8443" t="s">
        <v>58</v>
      </c>
      <c r="C8443">
        <v>90624</v>
      </c>
      <c r="D8443" t="s">
        <v>1118</v>
      </c>
      <c r="E8443" t="s">
        <v>62</v>
      </c>
      <c r="F8443">
        <v>2.44</v>
      </c>
      <c r="G8443">
        <v>2.44</v>
      </c>
      <c r="J8443">
        <v>0</v>
      </c>
      <c r="K8443">
        <v>0</v>
      </c>
    </row>
    <row r="8444" spans="1:11">
      <c r="A8444" t="s">
        <v>24504</v>
      </c>
      <c r="B8444" t="s">
        <v>58</v>
      </c>
      <c r="C8444">
        <v>102876</v>
      </c>
      <c r="D8444" t="s">
        <v>1448</v>
      </c>
      <c r="E8444" t="s">
        <v>62</v>
      </c>
      <c r="F8444">
        <v>502.12</v>
      </c>
      <c r="G8444">
        <v>502.12</v>
      </c>
      <c r="J8444">
        <v>0</v>
      </c>
      <c r="K8444">
        <v>0</v>
      </c>
    </row>
    <row r="8445" spans="1:11">
      <c r="A8445" t="s">
        <v>24505</v>
      </c>
      <c r="B8445" t="s">
        <v>58</v>
      </c>
      <c r="C8445">
        <v>102877</v>
      </c>
      <c r="D8445" t="s">
        <v>1449</v>
      </c>
      <c r="E8445" t="s">
        <v>62</v>
      </c>
      <c r="F8445">
        <v>135.65</v>
      </c>
      <c r="G8445">
        <v>135.65</v>
      </c>
      <c r="J8445">
        <v>0</v>
      </c>
      <c r="K8445">
        <v>0</v>
      </c>
    </row>
    <row r="8446" spans="1:11">
      <c r="A8446" t="s">
        <v>24506</v>
      </c>
      <c r="B8446" t="s">
        <v>58</v>
      </c>
      <c r="C8446">
        <v>102878</v>
      </c>
      <c r="D8446" t="s">
        <v>1450</v>
      </c>
      <c r="E8446" t="s">
        <v>62</v>
      </c>
      <c r="F8446">
        <v>628.36</v>
      </c>
      <c r="G8446">
        <v>628.36</v>
      </c>
      <c r="J8446">
        <v>0</v>
      </c>
      <c r="K8446">
        <v>0</v>
      </c>
    </row>
    <row r="8447" spans="1:11">
      <c r="A8447" t="s">
        <v>24507</v>
      </c>
      <c r="B8447" t="s">
        <v>58</v>
      </c>
      <c r="C8447">
        <v>102879</v>
      </c>
      <c r="D8447" t="s">
        <v>1451</v>
      </c>
      <c r="E8447" t="s">
        <v>62</v>
      </c>
      <c r="F8447">
        <v>179.1</v>
      </c>
      <c r="G8447">
        <v>179.1</v>
      </c>
      <c r="J8447">
        <v>0</v>
      </c>
      <c r="K8447">
        <v>0</v>
      </c>
    </row>
    <row r="8448" spans="1:11">
      <c r="A8448" t="s">
        <v>24508</v>
      </c>
      <c r="B8448" t="s">
        <v>58</v>
      </c>
      <c r="C8448">
        <v>103220</v>
      </c>
      <c r="D8448" t="s">
        <v>1475</v>
      </c>
      <c r="E8448" t="s">
        <v>62</v>
      </c>
      <c r="F8448">
        <v>153.56</v>
      </c>
      <c r="G8448">
        <v>153.56</v>
      </c>
      <c r="J8448">
        <v>0</v>
      </c>
      <c r="K8448">
        <v>0</v>
      </c>
    </row>
    <row r="8449" spans="1:11">
      <c r="A8449" t="s">
        <v>24509</v>
      </c>
      <c r="B8449" t="s">
        <v>58</v>
      </c>
      <c r="C8449">
        <v>103221</v>
      </c>
      <c r="D8449" t="s">
        <v>1476</v>
      </c>
      <c r="E8449" t="s">
        <v>62</v>
      </c>
      <c r="F8449">
        <v>41.48</v>
      </c>
      <c r="G8449">
        <v>41.48</v>
      </c>
      <c r="J8449">
        <v>0</v>
      </c>
      <c r="K8449">
        <v>0</v>
      </c>
    </row>
    <row r="8450" spans="1:11">
      <c r="A8450" t="s">
        <v>24510</v>
      </c>
      <c r="B8450" t="s">
        <v>58</v>
      </c>
      <c r="C8450">
        <v>103222</v>
      </c>
      <c r="D8450" t="s">
        <v>1477</v>
      </c>
      <c r="E8450" t="s">
        <v>62</v>
      </c>
      <c r="F8450">
        <v>192.16</v>
      </c>
      <c r="G8450">
        <v>192.16</v>
      </c>
      <c r="J8450">
        <v>0</v>
      </c>
      <c r="K8450">
        <v>0</v>
      </c>
    </row>
    <row r="8451" spans="1:11">
      <c r="A8451" t="s">
        <v>24511</v>
      </c>
      <c r="B8451" t="s">
        <v>58</v>
      </c>
      <c r="C8451">
        <v>103223</v>
      </c>
      <c r="D8451" t="s">
        <v>1478</v>
      </c>
      <c r="E8451" t="s">
        <v>62</v>
      </c>
      <c r="F8451">
        <v>34.979999999999997</v>
      </c>
      <c r="G8451">
        <v>34.979999999999997</v>
      </c>
      <c r="J8451">
        <v>0</v>
      </c>
      <c r="K8451">
        <v>0</v>
      </c>
    </row>
    <row r="8452" spans="1:11">
      <c r="A8452" t="s">
        <v>24512</v>
      </c>
      <c r="B8452" t="s">
        <v>58</v>
      </c>
      <c r="C8452">
        <v>103232</v>
      </c>
      <c r="D8452" t="s">
        <v>1483</v>
      </c>
      <c r="E8452" t="s">
        <v>62</v>
      </c>
      <c r="F8452">
        <v>481.77</v>
      </c>
      <c r="G8452">
        <v>481.77</v>
      </c>
      <c r="J8452">
        <v>0</v>
      </c>
      <c r="K8452">
        <v>0</v>
      </c>
    </row>
    <row r="8453" spans="1:11">
      <c r="A8453" t="s">
        <v>24513</v>
      </c>
      <c r="B8453" t="s">
        <v>58</v>
      </c>
      <c r="C8453">
        <v>103233</v>
      </c>
      <c r="D8453" t="s">
        <v>1484</v>
      </c>
      <c r="E8453" t="s">
        <v>62</v>
      </c>
      <c r="F8453">
        <v>130.16</v>
      </c>
      <c r="G8453">
        <v>130.16</v>
      </c>
      <c r="J8453">
        <v>0</v>
      </c>
      <c r="K8453">
        <v>0</v>
      </c>
    </row>
    <row r="8454" spans="1:11">
      <c r="A8454" t="s">
        <v>24514</v>
      </c>
      <c r="B8454" t="s">
        <v>58</v>
      </c>
      <c r="C8454">
        <v>103234</v>
      </c>
      <c r="D8454" t="s">
        <v>1485</v>
      </c>
      <c r="E8454" t="s">
        <v>62</v>
      </c>
      <c r="F8454">
        <v>632.72</v>
      </c>
      <c r="G8454">
        <v>632.72</v>
      </c>
      <c r="J8454">
        <v>0</v>
      </c>
      <c r="K8454">
        <v>0</v>
      </c>
    </row>
    <row r="8455" spans="1:11">
      <c r="A8455" t="s">
        <v>24515</v>
      </c>
      <c r="B8455" t="s">
        <v>58</v>
      </c>
      <c r="C8455">
        <v>103235</v>
      </c>
      <c r="D8455" t="s">
        <v>1486</v>
      </c>
      <c r="E8455" t="s">
        <v>62</v>
      </c>
      <c r="F8455">
        <v>102.43</v>
      </c>
      <c r="G8455">
        <v>102.43</v>
      </c>
      <c r="J8455">
        <v>0</v>
      </c>
      <c r="K8455">
        <v>0</v>
      </c>
    </row>
    <row r="8456" spans="1:11">
      <c r="A8456" t="s">
        <v>24516</v>
      </c>
      <c r="B8456" t="s">
        <v>58</v>
      </c>
      <c r="C8456">
        <v>103228</v>
      </c>
      <c r="D8456" t="s">
        <v>1481</v>
      </c>
      <c r="E8456" t="s">
        <v>62</v>
      </c>
      <c r="F8456">
        <v>440.86</v>
      </c>
      <c r="G8456">
        <v>440.86</v>
      </c>
      <c r="J8456">
        <v>0</v>
      </c>
      <c r="K8456">
        <v>0</v>
      </c>
    </row>
    <row r="8457" spans="1:11">
      <c r="A8457" t="s">
        <v>24517</v>
      </c>
      <c r="B8457" t="s">
        <v>58</v>
      </c>
      <c r="C8457">
        <v>103226</v>
      </c>
      <c r="D8457" t="s">
        <v>1479</v>
      </c>
      <c r="E8457" t="s">
        <v>62</v>
      </c>
      <c r="F8457">
        <v>352.29</v>
      </c>
      <c r="G8457">
        <v>352.29</v>
      </c>
      <c r="J8457">
        <v>0</v>
      </c>
      <c r="K8457">
        <v>0</v>
      </c>
    </row>
    <row r="8458" spans="1:11">
      <c r="A8458" t="s">
        <v>24518</v>
      </c>
      <c r="B8458" t="s">
        <v>58</v>
      </c>
      <c r="C8458">
        <v>103227</v>
      </c>
      <c r="D8458" t="s">
        <v>1480</v>
      </c>
      <c r="E8458" t="s">
        <v>62</v>
      </c>
      <c r="F8458">
        <v>95.17</v>
      </c>
      <c r="G8458">
        <v>95.17</v>
      </c>
      <c r="J8458">
        <v>0</v>
      </c>
      <c r="K8458">
        <v>0</v>
      </c>
    </row>
    <row r="8459" spans="1:11">
      <c r="A8459" t="s">
        <v>24519</v>
      </c>
      <c r="B8459" t="s">
        <v>58</v>
      </c>
      <c r="C8459">
        <v>103229</v>
      </c>
      <c r="D8459" t="s">
        <v>1482</v>
      </c>
      <c r="E8459" t="s">
        <v>62</v>
      </c>
      <c r="F8459">
        <v>86.86</v>
      </c>
      <c r="G8459">
        <v>86.86</v>
      </c>
      <c r="J8459">
        <v>0</v>
      </c>
      <c r="K8459">
        <v>0</v>
      </c>
    </row>
    <row r="8460" spans="1:11">
      <c r="A8460" t="s">
        <v>24520</v>
      </c>
      <c r="B8460" t="s">
        <v>58</v>
      </c>
      <c r="C8460">
        <v>95617</v>
      </c>
      <c r="D8460" t="s">
        <v>1363</v>
      </c>
      <c r="E8460" t="s">
        <v>62</v>
      </c>
      <c r="F8460">
        <v>1.06</v>
      </c>
      <c r="G8460">
        <v>1.06</v>
      </c>
      <c r="J8460">
        <v>0</v>
      </c>
      <c r="K8460">
        <v>0</v>
      </c>
    </row>
    <row r="8461" spans="1:11">
      <c r="A8461" t="s">
        <v>24521</v>
      </c>
      <c r="B8461" t="s">
        <v>58</v>
      </c>
      <c r="C8461">
        <v>95618</v>
      </c>
      <c r="D8461" t="s">
        <v>1364</v>
      </c>
      <c r="E8461" t="s">
        <v>62</v>
      </c>
      <c r="F8461">
        <v>0.24</v>
      </c>
      <c r="G8461">
        <v>0.24</v>
      </c>
      <c r="J8461">
        <v>0</v>
      </c>
      <c r="K8461">
        <v>0</v>
      </c>
    </row>
    <row r="8462" spans="1:11">
      <c r="A8462" t="s">
        <v>24522</v>
      </c>
      <c r="B8462" t="s">
        <v>58</v>
      </c>
      <c r="C8462">
        <v>95619</v>
      </c>
      <c r="D8462" t="s">
        <v>1365</v>
      </c>
      <c r="E8462" t="s">
        <v>62</v>
      </c>
      <c r="F8462">
        <v>1.33</v>
      </c>
      <c r="G8462">
        <v>1.33</v>
      </c>
      <c r="J8462">
        <v>0</v>
      </c>
      <c r="K8462">
        <v>0</v>
      </c>
    </row>
    <row r="8463" spans="1:11">
      <c r="A8463" t="s">
        <v>24523</v>
      </c>
      <c r="B8463" t="s">
        <v>58</v>
      </c>
      <c r="C8463">
        <v>102972</v>
      </c>
      <c r="D8463" t="s">
        <v>1466</v>
      </c>
      <c r="E8463" t="s">
        <v>62</v>
      </c>
      <c r="F8463">
        <v>93.59</v>
      </c>
      <c r="G8463">
        <v>93.59</v>
      </c>
      <c r="J8463">
        <v>0</v>
      </c>
      <c r="K8463">
        <v>0</v>
      </c>
    </row>
    <row r="8464" spans="1:11">
      <c r="A8464" t="s">
        <v>24524</v>
      </c>
      <c r="B8464" t="s">
        <v>58</v>
      </c>
      <c r="C8464">
        <v>102973</v>
      </c>
      <c r="D8464" t="s">
        <v>1467</v>
      </c>
      <c r="E8464" t="s">
        <v>62</v>
      </c>
      <c r="F8464">
        <v>25.98</v>
      </c>
      <c r="G8464">
        <v>25.98</v>
      </c>
      <c r="J8464">
        <v>0</v>
      </c>
      <c r="K8464">
        <v>0</v>
      </c>
    </row>
    <row r="8465" spans="1:11">
      <c r="A8465" t="s">
        <v>24525</v>
      </c>
      <c r="B8465" t="s">
        <v>58</v>
      </c>
      <c r="C8465">
        <v>102974</v>
      </c>
      <c r="D8465" t="s">
        <v>1468</v>
      </c>
      <c r="E8465" t="s">
        <v>62</v>
      </c>
      <c r="F8465">
        <v>87.8</v>
      </c>
      <c r="G8465">
        <v>87.8</v>
      </c>
      <c r="J8465">
        <v>0</v>
      </c>
      <c r="K8465">
        <v>0</v>
      </c>
    </row>
    <row r="8466" spans="1:11">
      <c r="A8466" t="s">
        <v>24526</v>
      </c>
      <c r="B8466" t="s">
        <v>58</v>
      </c>
      <c r="C8466">
        <v>96301</v>
      </c>
      <c r="D8466" t="s">
        <v>1415</v>
      </c>
      <c r="E8466" t="s">
        <v>62</v>
      </c>
      <c r="F8466">
        <v>49.01</v>
      </c>
      <c r="G8466">
        <v>49.01</v>
      </c>
      <c r="J8466">
        <v>0</v>
      </c>
      <c r="K8466">
        <v>0</v>
      </c>
    </row>
    <row r="8467" spans="1:11">
      <c r="A8467" t="s">
        <v>24527</v>
      </c>
      <c r="B8467" t="s">
        <v>58</v>
      </c>
      <c r="C8467">
        <v>90627</v>
      </c>
      <c r="D8467" t="s">
        <v>1119</v>
      </c>
      <c r="E8467" t="s">
        <v>62</v>
      </c>
      <c r="F8467">
        <v>54.91</v>
      </c>
      <c r="G8467">
        <v>54.91</v>
      </c>
      <c r="J8467">
        <v>0</v>
      </c>
      <c r="K8467">
        <v>0</v>
      </c>
    </row>
    <row r="8468" spans="1:11">
      <c r="A8468" t="s">
        <v>24528</v>
      </c>
      <c r="B8468" t="s">
        <v>58</v>
      </c>
      <c r="C8468">
        <v>90628</v>
      </c>
      <c r="D8468" t="s">
        <v>1120</v>
      </c>
      <c r="E8468" t="s">
        <v>62</v>
      </c>
      <c r="F8468">
        <v>14.73</v>
      </c>
      <c r="G8468">
        <v>14.73</v>
      </c>
      <c r="J8468">
        <v>0</v>
      </c>
      <c r="K8468">
        <v>0</v>
      </c>
    </row>
    <row r="8469" spans="1:11">
      <c r="A8469" t="s">
        <v>24529</v>
      </c>
      <c r="B8469" t="s">
        <v>58</v>
      </c>
      <c r="C8469">
        <v>90629</v>
      </c>
      <c r="D8469" t="s">
        <v>1121</v>
      </c>
      <c r="E8469" t="s">
        <v>62</v>
      </c>
      <c r="F8469">
        <v>68.72</v>
      </c>
      <c r="G8469">
        <v>68.72</v>
      </c>
      <c r="J8469">
        <v>0</v>
      </c>
      <c r="K8469">
        <v>0</v>
      </c>
    </row>
    <row r="8470" spans="1:11">
      <c r="A8470" t="s">
        <v>24530</v>
      </c>
      <c r="B8470" t="s">
        <v>58</v>
      </c>
      <c r="C8470">
        <v>90630</v>
      </c>
      <c r="D8470" t="s">
        <v>1122</v>
      </c>
      <c r="E8470" t="s">
        <v>62</v>
      </c>
      <c r="F8470">
        <v>1.1599999999999999</v>
      </c>
      <c r="G8470">
        <v>1.1599999999999999</v>
      </c>
      <c r="J8470">
        <v>0</v>
      </c>
      <c r="K8470">
        <v>0</v>
      </c>
    </row>
    <row r="8471" spans="1:11">
      <c r="A8471" t="s">
        <v>24531</v>
      </c>
      <c r="B8471" t="s">
        <v>58</v>
      </c>
      <c r="C8471">
        <v>95704</v>
      </c>
      <c r="D8471" t="s">
        <v>1374</v>
      </c>
      <c r="E8471" t="s">
        <v>62</v>
      </c>
      <c r="F8471">
        <v>55.45</v>
      </c>
      <c r="G8471">
        <v>55.45</v>
      </c>
      <c r="J8471">
        <v>0</v>
      </c>
      <c r="K8471">
        <v>0</v>
      </c>
    </row>
    <row r="8472" spans="1:11">
      <c r="A8472" t="s">
        <v>24532</v>
      </c>
      <c r="B8472" t="s">
        <v>58</v>
      </c>
      <c r="C8472">
        <v>95705</v>
      </c>
      <c r="D8472" t="s">
        <v>1375</v>
      </c>
      <c r="E8472" t="s">
        <v>62</v>
      </c>
      <c r="F8472">
        <v>14.87</v>
      </c>
      <c r="G8472">
        <v>14.87</v>
      </c>
      <c r="J8472">
        <v>0</v>
      </c>
      <c r="K8472">
        <v>0</v>
      </c>
    </row>
    <row r="8473" spans="1:11">
      <c r="A8473" t="s">
        <v>24533</v>
      </c>
      <c r="B8473" t="s">
        <v>58</v>
      </c>
      <c r="C8473">
        <v>95706</v>
      </c>
      <c r="D8473" t="s">
        <v>1376</v>
      </c>
      <c r="E8473" t="s">
        <v>62</v>
      </c>
      <c r="F8473">
        <v>69.39</v>
      </c>
      <c r="G8473">
        <v>69.39</v>
      </c>
      <c r="J8473">
        <v>0</v>
      </c>
      <c r="K8473">
        <v>0</v>
      </c>
    </row>
    <row r="8474" spans="1:11">
      <c r="A8474" t="s">
        <v>24534</v>
      </c>
      <c r="B8474" t="s">
        <v>58</v>
      </c>
      <c r="C8474">
        <v>95707</v>
      </c>
      <c r="D8474" t="s">
        <v>1377</v>
      </c>
      <c r="E8474" t="s">
        <v>62</v>
      </c>
      <c r="F8474">
        <v>3.19</v>
      </c>
      <c r="G8474">
        <v>3.19</v>
      </c>
      <c r="J8474">
        <v>0</v>
      </c>
      <c r="K8474">
        <v>0</v>
      </c>
    </row>
    <row r="8475" spans="1:11">
      <c r="A8475" t="s">
        <v>24535</v>
      </c>
      <c r="B8475" t="s">
        <v>58</v>
      </c>
      <c r="C8475">
        <v>91273</v>
      </c>
      <c r="D8475" t="s">
        <v>1187</v>
      </c>
      <c r="E8475" t="s">
        <v>62</v>
      </c>
      <c r="F8475">
        <v>0.57999999999999996</v>
      </c>
      <c r="G8475">
        <v>0.57999999999999996</v>
      </c>
      <c r="J8475">
        <v>0</v>
      </c>
      <c r="K8475">
        <v>0</v>
      </c>
    </row>
    <row r="8476" spans="1:11">
      <c r="A8476" t="s">
        <v>24536</v>
      </c>
      <c r="B8476" t="s">
        <v>58</v>
      </c>
      <c r="C8476">
        <v>91274</v>
      </c>
      <c r="D8476" t="s">
        <v>1188</v>
      </c>
      <c r="E8476" t="s">
        <v>62</v>
      </c>
      <c r="F8476">
        <v>0.15</v>
      </c>
      <c r="G8476">
        <v>0.15</v>
      </c>
      <c r="J8476">
        <v>0</v>
      </c>
      <c r="K8476">
        <v>0</v>
      </c>
    </row>
    <row r="8477" spans="1:11">
      <c r="A8477" t="s">
        <v>24537</v>
      </c>
      <c r="B8477" t="s">
        <v>58</v>
      </c>
      <c r="C8477">
        <v>91275</v>
      </c>
      <c r="D8477" t="s">
        <v>1189</v>
      </c>
      <c r="E8477" t="s">
        <v>62</v>
      </c>
      <c r="F8477">
        <v>0.72</v>
      </c>
      <c r="G8477">
        <v>0.72</v>
      </c>
      <c r="J8477">
        <v>0</v>
      </c>
      <c r="K8477">
        <v>0</v>
      </c>
    </row>
    <row r="8478" spans="1:11">
      <c r="A8478" t="s">
        <v>24538</v>
      </c>
      <c r="B8478" t="s">
        <v>58</v>
      </c>
      <c r="C8478">
        <v>91276</v>
      </c>
      <c r="D8478" t="s">
        <v>1190</v>
      </c>
      <c r="E8478" t="s">
        <v>62</v>
      </c>
      <c r="F8478">
        <v>8.7200000000000006</v>
      </c>
      <c r="G8478">
        <v>8.7200000000000006</v>
      </c>
      <c r="J8478">
        <v>0</v>
      </c>
      <c r="K8478">
        <v>0</v>
      </c>
    </row>
    <row r="8479" spans="1:11">
      <c r="A8479" t="s">
        <v>24539</v>
      </c>
      <c r="B8479" t="s">
        <v>58</v>
      </c>
      <c r="C8479">
        <v>102882</v>
      </c>
      <c r="D8479" t="s">
        <v>7409</v>
      </c>
      <c r="E8479" t="s">
        <v>62</v>
      </c>
      <c r="F8479">
        <v>0</v>
      </c>
      <c r="G8479">
        <v>0</v>
      </c>
    </row>
    <row r="8480" spans="1:11">
      <c r="A8480" t="s">
        <v>24540</v>
      </c>
      <c r="B8480" t="s">
        <v>58</v>
      </c>
      <c r="C8480">
        <v>102883</v>
      </c>
      <c r="D8480" t="s">
        <v>7410</v>
      </c>
      <c r="E8480" t="s">
        <v>62</v>
      </c>
      <c r="F8480">
        <v>0</v>
      </c>
      <c r="G8480">
        <v>0</v>
      </c>
    </row>
    <row r="8481" spans="1:11">
      <c r="A8481" t="s">
        <v>24541</v>
      </c>
      <c r="B8481" t="s">
        <v>58</v>
      </c>
      <c r="C8481">
        <v>102884</v>
      </c>
      <c r="D8481" t="s">
        <v>7411</v>
      </c>
      <c r="E8481" t="s">
        <v>62</v>
      </c>
      <c r="F8481">
        <v>0</v>
      </c>
      <c r="G8481">
        <v>0</v>
      </c>
    </row>
    <row r="8482" spans="1:11">
      <c r="A8482" t="s">
        <v>24542</v>
      </c>
      <c r="B8482" t="s">
        <v>58</v>
      </c>
      <c r="C8482">
        <v>102885</v>
      </c>
      <c r="D8482" t="s">
        <v>1452</v>
      </c>
      <c r="E8482" t="s">
        <v>62</v>
      </c>
      <c r="F8482">
        <v>0.99</v>
      </c>
      <c r="G8482">
        <v>0.99</v>
      </c>
      <c r="J8482">
        <v>0</v>
      </c>
      <c r="K8482">
        <v>0</v>
      </c>
    </row>
    <row r="8483" spans="1:11">
      <c r="A8483" t="s">
        <v>24543</v>
      </c>
      <c r="B8483" t="s">
        <v>58</v>
      </c>
      <c r="C8483">
        <v>95272</v>
      </c>
      <c r="D8483" t="s">
        <v>1356</v>
      </c>
      <c r="E8483" t="s">
        <v>62</v>
      </c>
      <c r="F8483">
        <v>0.61</v>
      </c>
      <c r="G8483">
        <v>0.61</v>
      </c>
      <c r="J8483">
        <v>0</v>
      </c>
      <c r="K8483">
        <v>0</v>
      </c>
    </row>
    <row r="8484" spans="1:11">
      <c r="A8484" t="s">
        <v>24544</v>
      </c>
      <c r="B8484" t="s">
        <v>58</v>
      </c>
      <c r="C8484">
        <v>95273</v>
      </c>
      <c r="D8484" t="s">
        <v>1357</v>
      </c>
      <c r="E8484" t="s">
        <v>62</v>
      </c>
      <c r="F8484">
        <v>0.14000000000000001</v>
      </c>
      <c r="G8484">
        <v>0.14000000000000001</v>
      </c>
      <c r="J8484">
        <v>0</v>
      </c>
      <c r="K8484">
        <v>0</v>
      </c>
    </row>
    <row r="8485" spans="1:11">
      <c r="A8485" t="s">
        <v>24545</v>
      </c>
      <c r="B8485" t="s">
        <v>58</v>
      </c>
      <c r="C8485">
        <v>95274</v>
      </c>
      <c r="D8485" t="s">
        <v>1358</v>
      </c>
      <c r="E8485" t="s">
        <v>62</v>
      </c>
      <c r="F8485">
        <v>0.47</v>
      </c>
      <c r="G8485">
        <v>0.47</v>
      </c>
      <c r="J8485">
        <v>0</v>
      </c>
      <c r="K8485">
        <v>0</v>
      </c>
    </row>
    <row r="8486" spans="1:11">
      <c r="A8486" t="s">
        <v>24546</v>
      </c>
      <c r="B8486" t="s">
        <v>58</v>
      </c>
      <c r="C8486">
        <v>95275</v>
      </c>
      <c r="D8486" t="s">
        <v>1359</v>
      </c>
      <c r="E8486" t="s">
        <v>62</v>
      </c>
      <c r="F8486">
        <v>1.98</v>
      </c>
      <c r="G8486">
        <v>1.98</v>
      </c>
      <c r="J8486">
        <v>0</v>
      </c>
      <c r="K8486">
        <v>0</v>
      </c>
    </row>
    <row r="8487" spans="1:11">
      <c r="A8487" t="s">
        <v>24547</v>
      </c>
      <c r="B8487" t="s">
        <v>58</v>
      </c>
      <c r="C8487">
        <v>88419</v>
      </c>
      <c r="D8487" t="s">
        <v>998</v>
      </c>
      <c r="E8487" t="s">
        <v>62</v>
      </c>
      <c r="F8487">
        <v>5.2</v>
      </c>
      <c r="G8487">
        <v>5.2</v>
      </c>
      <c r="J8487">
        <v>0</v>
      </c>
      <c r="K8487">
        <v>0</v>
      </c>
    </row>
    <row r="8488" spans="1:11">
      <c r="A8488" t="s">
        <v>24548</v>
      </c>
      <c r="B8488" t="s">
        <v>58</v>
      </c>
      <c r="C8488">
        <v>88422</v>
      </c>
      <c r="D8488" t="s">
        <v>999</v>
      </c>
      <c r="E8488" t="s">
        <v>62</v>
      </c>
      <c r="F8488">
        <v>1.2</v>
      </c>
      <c r="G8488">
        <v>1.2</v>
      </c>
      <c r="J8488">
        <v>0</v>
      </c>
      <c r="K8488">
        <v>0</v>
      </c>
    </row>
    <row r="8489" spans="1:11">
      <c r="A8489" t="s">
        <v>24549</v>
      </c>
      <c r="B8489" t="s">
        <v>58</v>
      </c>
      <c r="C8489">
        <v>88425</v>
      </c>
      <c r="D8489" t="s">
        <v>1000</v>
      </c>
      <c r="E8489" t="s">
        <v>62</v>
      </c>
      <c r="F8489">
        <v>6.5</v>
      </c>
      <c r="G8489">
        <v>6.5</v>
      </c>
      <c r="J8489">
        <v>0</v>
      </c>
      <c r="K8489">
        <v>0</v>
      </c>
    </row>
    <row r="8490" spans="1:11">
      <c r="A8490" t="s">
        <v>24550</v>
      </c>
      <c r="B8490" t="s">
        <v>58</v>
      </c>
      <c r="C8490">
        <v>88427</v>
      </c>
      <c r="D8490" t="s">
        <v>1001</v>
      </c>
      <c r="E8490" t="s">
        <v>62</v>
      </c>
      <c r="F8490">
        <v>0.82</v>
      </c>
      <c r="G8490">
        <v>0.82</v>
      </c>
      <c r="J8490">
        <v>0</v>
      </c>
      <c r="K8490">
        <v>0</v>
      </c>
    </row>
    <row r="8491" spans="1:11">
      <c r="A8491" t="s">
        <v>24551</v>
      </c>
      <c r="B8491" t="s">
        <v>58</v>
      </c>
      <c r="C8491">
        <v>88434</v>
      </c>
      <c r="D8491" t="s">
        <v>1002</v>
      </c>
      <c r="E8491" t="s">
        <v>62</v>
      </c>
      <c r="F8491">
        <v>6.9</v>
      </c>
      <c r="G8491">
        <v>6.9</v>
      </c>
      <c r="J8491">
        <v>0</v>
      </c>
      <c r="K8491">
        <v>0</v>
      </c>
    </row>
    <row r="8492" spans="1:11">
      <c r="A8492" t="s">
        <v>24552</v>
      </c>
      <c r="B8492" t="s">
        <v>58</v>
      </c>
      <c r="C8492">
        <v>88435</v>
      </c>
      <c r="D8492" t="s">
        <v>1003</v>
      </c>
      <c r="E8492" t="s">
        <v>62</v>
      </c>
      <c r="F8492">
        <v>1.59</v>
      </c>
      <c r="G8492">
        <v>1.59</v>
      </c>
      <c r="J8492">
        <v>0</v>
      </c>
      <c r="K8492">
        <v>0</v>
      </c>
    </row>
    <row r="8493" spans="1:11">
      <c r="A8493" t="s">
        <v>24553</v>
      </c>
      <c r="B8493" t="s">
        <v>58</v>
      </c>
      <c r="C8493">
        <v>88436</v>
      </c>
      <c r="D8493" t="s">
        <v>1004</v>
      </c>
      <c r="E8493" t="s">
        <v>62</v>
      </c>
      <c r="F8493">
        <v>8.6199999999999992</v>
      </c>
      <c r="G8493">
        <v>8.6199999999999992</v>
      </c>
      <c r="J8493">
        <v>0</v>
      </c>
      <c r="K8493">
        <v>0</v>
      </c>
    </row>
    <row r="8494" spans="1:11">
      <c r="A8494" t="s">
        <v>24554</v>
      </c>
      <c r="B8494" t="s">
        <v>58</v>
      </c>
      <c r="C8494">
        <v>88437</v>
      </c>
      <c r="D8494" t="s">
        <v>1005</v>
      </c>
      <c r="E8494" t="s">
        <v>62</v>
      </c>
      <c r="F8494">
        <v>0.82</v>
      </c>
      <c r="G8494">
        <v>0.82</v>
      </c>
      <c r="J8494">
        <v>0</v>
      </c>
      <c r="K8494">
        <v>0</v>
      </c>
    </row>
    <row r="8495" spans="1:11">
      <c r="A8495" t="s">
        <v>24555</v>
      </c>
      <c r="B8495" t="s">
        <v>58</v>
      </c>
      <c r="C8495">
        <v>90664</v>
      </c>
      <c r="D8495" t="s">
        <v>1143</v>
      </c>
      <c r="E8495" t="s">
        <v>62</v>
      </c>
      <c r="F8495">
        <v>7.06</v>
      </c>
      <c r="G8495">
        <v>7.06</v>
      </c>
      <c r="J8495">
        <v>0</v>
      </c>
      <c r="K8495">
        <v>0</v>
      </c>
    </row>
    <row r="8496" spans="1:11">
      <c r="A8496" t="s">
        <v>24556</v>
      </c>
      <c r="B8496" t="s">
        <v>58</v>
      </c>
      <c r="C8496">
        <v>90665</v>
      </c>
      <c r="D8496" t="s">
        <v>1144</v>
      </c>
      <c r="E8496" t="s">
        <v>62</v>
      </c>
      <c r="F8496">
        <v>1.88</v>
      </c>
      <c r="G8496">
        <v>1.88</v>
      </c>
      <c r="J8496">
        <v>0</v>
      </c>
      <c r="K8496">
        <v>0</v>
      </c>
    </row>
    <row r="8497" spans="1:11">
      <c r="A8497" t="s">
        <v>24557</v>
      </c>
      <c r="B8497" t="s">
        <v>58</v>
      </c>
      <c r="C8497">
        <v>90666</v>
      </c>
      <c r="D8497" t="s">
        <v>1145</v>
      </c>
      <c r="E8497" t="s">
        <v>62</v>
      </c>
      <c r="F8497">
        <v>8.84</v>
      </c>
      <c r="G8497">
        <v>8.84</v>
      </c>
      <c r="J8497">
        <v>0</v>
      </c>
      <c r="K8497">
        <v>0</v>
      </c>
    </row>
    <row r="8498" spans="1:11">
      <c r="A8498" t="s">
        <v>24558</v>
      </c>
      <c r="B8498" t="s">
        <v>58</v>
      </c>
      <c r="C8498">
        <v>90667</v>
      </c>
      <c r="D8498" t="s">
        <v>1146</v>
      </c>
      <c r="E8498" t="s">
        <v>62</v>
      </c>
      <c r="F8498">
        <v>14.92</v>
      </c>
      <c r="G8498">
        <v>14.92</v>
      </c>
      <c r="J8498">
        <v>0</v>
      </c>
      <c r="K8498">
        <v>0</v>
      </c>
    </row>
    <row r="8499" spans="1:11">
      <c r="A8499" t="s">
        <v>24559</v>
      </c>
      <c r="B8499" t="s">
        <v>58</v>
      </c>
      <c r="C8499">
        <v>102977</v>
      </c>
      <c r="D8499" t="s">
        <v>7412</v>
      </c>
      <c r="E8499" t="s">
        <v>62</v>
      </c>
      <c r="F8499">
        <v>0</v>
      </c>
      <c r="G8499">
        <v>0</v>
      </c>
    </row>
    <row r="8500" spans="1:11">
      <c r="A8500" t="s">
        <v>24560</v>
      </c>
      <c r="B8500" t="s">
        <v>58</v>
      </c>
      <c r="C8500">
        <v>102978</v>
      </c>
      <c r="D8500" t="s">
        <v>7413</v>
      </c>
      <c r="E8500" t="s">
        <v>62</v>
      </c>
      <c r="F8500">
        <v>0</v>
      </c>
      <c r="G8500">
        <v>0</v>
      </c>
    </row>
    <row r="8501" spans="1:11">
      <c r="A8501" t="s">
        <v>24561</v>
      </c>
      <c r="B8501" t="s">
        <v>58</v>
      </c>
      <c r="C8501">
        <v>102979</v>
      </c>
      <c r="D8501" t="s">
        <v>7414</v>
      </c>
      <c r="E8501" t="s">
        <v>62</v>
      </c>
      <c r="F8501">
        <v>0</v>
      </c>
      <c r="G8501">
        <v>0</v>
      </c>
    </row>
    <row r="8502" spans="1:11">
      <c r="A8502" t="s">
        <v>24562</v>
      </c>
      <c r="B8502" t="s">
        <v>58</v>
      </c>
      <c r="C8502">
        <v>95217</v>
      </c>
      <c r="D8502" t="s">
        <v>1344</v>
      </c>
      <c r="E8502" t="s">
        <v>62</v>
      </c>
      <c r="F8502">
        <v>0.49</v>
      </c>
      <c r="G8502">
        <v>0.49</v>
      </c>
      <c r="J8502">
        <v>0</v>
      </c>
      <c r="K8502">
        <v>0</v>
      </c>
    </row>
    <row r="8503" spans="1:11">
      <c r="A8503" t="s">
        <v>24563</v>
      </c>
      <c r="B8503" t="s">
        <v>58</v>
      </c>
      <c r="C8503">
        <v>89130</v>
      </c>
      <c r="D8503" t="s">
        <v>1052</v>
      </c>
      <c r="E8503" t="s">
        <v>62</v>
      </c>
      <c r="F8503">
        <v>51.63</v>
      </c>
      <c r="G8503">
        <v>51.63</v>
      </c>
      <c r="J8503">
        <v>0</v>
      </c>
      <c r="K8503">
        <v>0</v>
      </c>
    </row>
    <row r="8504" spans="1:11">
      <c r="A8504" t="s">
        <v>24564</v>
      </c>
      <c r="B8504" t="s">
        <v>58</v>
      </c>
      <c r="C8504">
        <v>89131</v>
      </c>
      <c r="D8504" t="s">
        <v>1053</v>
      </c>
      <c r="E8504" t="s">
        <v>62</v>
      </c>
      <c r="F8504">
        <v>13.64</v>
      </c>
      <c r="G8504">
        <v>13.64</v>
      </c>
      <c r="J8504">
        <v>0</v>
      </c>
      <c r="K8504">
        <v>0</v>
      </c>
    </row>
    <row r="8505" spans="1:11">
      <c r="A8505" t="s">
        <v>24565</v>
      </c>
      <c r="B8505" t="s">
        <v>58</v>
      </c>
      <c r="C8505">
        <v>53861</v>
      </c>
      <c r="D8505" t="s">
        <v>963</v>
      </c>
      <c r="E8505" t="s">
        <v>62</v>
      </c>
      <c r="F8505">
        <v>64.540000000000006</v>
      </c>
      <c r="G8505">
        <v>64.540000000000006</v>
      </c>
      <c r="J8505">
        <v>0</v>
      </c>
      <c r="K8505">
        <v>0</v>
      </c>
    </row>
    <row r="8506" spans="1:11">
      <c r="A8506" t="s">
        <v>24566</v>
      </c>
      <c r="B8506" t="s">
        <v>58</v>
      </c>
      <c r="C8506">
        <v>5787</v>
      </c>
      <c r="D8506" t="s">
        <v>918</v>
      </c>
      <c r="E8506" t="s">
        <v>62</v>
      </c>
      <c r="F8506">
        <v>70.2</v>
      </c>
      <c r="G8506">
        <v>70.2</v>
      </c>
      <c r="J8506">
        <v>0</v>
      </c>
      <c r="K8506">
        <v>0</v>
      </c>
    </row>
    <row r="8507" spans="1:11">
      <c r="A8507" t="s">
        <v>24567</v>
      </c>
      <c r="B8507" t="s">
        <v>58</v>
      </c>
      <c r="C8507">
        <v>89128</v>
      </c>
      <c r="D8507" t="s">
        <v>1050</v>
      </c>
      <c r="E8507" t="s">
        <v>62</v>
      </c>
      <c r="F8507">
        <v>37.24</v>
      </c>
      <c r="G8507">
        <v>37.24</v>
      </c>
      <c r="J8507">
        <v>0</v>
      </c>
      <c r="K8507">
        <v>0</v>
      </c>
    </row>
    <row r="8508" spans="1:11">
      <c r="A8508" t="s">
        <v>24568</v>
      </c>
      <c r="B8508" t="s">
        <v>58</v>
      </c>
      <c r="C8508">
        <v>89129</v>
      </c>
      <c r="D8508" t="s">
        <v>1051</v>
      </c>
      <c r="E8508" t="s">
        <v>62</v>
      </c>
      <c r="F8508">
        <v>9.84</v>
      </c>
      <c r="G8508">
        <v>9.84</v>
      </c>
      <c r="J8508">
        <v>0</v>
      </c>
      <c r="K8508">
        <v>0</v>
      </c>
    </row>
    <row r="8509" spans="1:11">
      <c r="A8509" t="s">
        <v>24569</v>
      </c>
      <c r="B8509" t="s">
        <v>58</v>
      </c>
      <c r="C8509">
        <v>53857</v>
      </c>
      <c r="D8509" t="s">
        <v>961</v>
      </c>
      <c r="E8509" t="s">
        <v>62</v>
      </c>
      <c r="F8509">
        <v>46.55</v>
      </c>
      <c r="G8509">
        <v>46.55</v>
      </c>
      <c r="J8509">
        <v>0</v>
      </c>
      <c r="K8509">
        <v>0</v>
      </c>
    </row>
    <row r="8510" spans="1:11">
      <c r="A8510" t="s">
        <v>24570</v>
      </c>
      <c r="B8510" t="s">
        <v>58</v>
      </c>
      <c r="C8510">
        <v>53858</v>
      </c>
      <c r="D8510" t="s">
        <v>962</v>
      </c>
      <c r="E8510" t="s">
        <v>62</v>
      </c>
      <c r="F8510">
        <v>45.61</v>
      </c>
      <c r="G8510">
        <v>45.61</v>
      </c>
      <c r="J8510">
        <v>0</v>
      </c>
      <c r="K8510">
        <v>0</v>
      </c>
    </row>
    <row r="8511" spans="1:11">
      <c r="A8511" t="s">
        <v>24571</v>
      </c>
      <c r="B8511" t="s">
        <v>58</v>
      </c>
      <c r="C8511">
        <v>102888</v>
      </c>
      <c r="D8511" t="s">
        <v>14817</v>
      </c>
      <c r="E8511" t="s">
        <v>62</v>
      </c>
      <c r="F8511">
        <v>0</v>
      </c>
      <c r="G8511">
        <v>0</v>
      </c>
    </row>
    <row r="8512" spans="1:11">
      <c r="A8512" t="s">
        <v>24572</v>
      </c>
      <c r="B8512" t="s">
        <v>58</v>
      </c>
      <c r="C8512">
        <v>102889</v>
      </c>
      <c r="D8512" t="s">
        <v>14818</v>
      </c>
      <c r="E8512" t="s">
        <v>62</v>
      </c>
      <c r="F8512">
        <v>0</v>
      </c>
      <c r="G8512">
        <v>0</v>
      </c>
    </row>
    <row r="8513" spans="1:11">
      <c r="A8513" t="s">
        <v>24573</v>
      </c>
      <c r="B8513" t="s">
        <v>58</v>
      </c>
      <c r="C8513">
        <v>102890</v>
      </c>
      <c r="D8513" t="s">
        <v>14819</v>
      </c>
      <c r="E8513" t="s">
        <v>62</v>
      </c>
      <c r="F8513">
        <v>0</v>
      </c>
      <c r="G8513">
        <v>0</v>
      </c>
    </row>
    <row r="8514" spans="1:11">
      <c r="A8514" t="s">
        <v>24574</v>
      </c>
      <c r="B8514" t="s">
        <v>58</v>
      </c>
      <c r="C8514">
        <v>102891</v>
      </c>
      <c r="D8514" t="s">
        <v>14820</v>
      </c>
      <c r="E8514" t="s">
        <v>62</v>
      </c>
      <c r="F8514">
        <v>0.99</v>
      </c>
      <c r="G8514">
        <v>0.99</v>
      </c>
      <c r="J8514">
        <v>0</v>
      </c>
      <c r="K8514">
        <v>0</v>
      </c>
    </row>
    <row r="8515" spans="1:11">
      <c r="A8515" t="s">
        <v>24575</v>
      </c>
      <c r="B8515" t="s">
        <v>58</v>
      </c>
      <c r="C8515">
        <v>89246</v>
      </c>
      <c r="D8515" t="s">
        <v>1076</v>
      </c>
      <c r="E8515" t="s">
        <v>62</v>
      </c>
      <c r="F8515">
        <v>221.13</v>
      </c>
      <c r="G8515">
        <v>221.13</v>
      </c>
      <c r="J8515">
        <v>0</v>
      </c>
      <c r="K8515">
        <v>0</v>
      </c>
    </row>
    <row r="8516" spans="1:11">
      <c r="A8516" t="s">
        <v>24576</v>
      </c>
      <c r="B8516" t="s">
        <v>58</v>
      </c>
      <c r="C8516">
        <v>89247</v>
      </c>
      <c r="D8516" t="s">
        <v>1077</v>
      </c>
      <c r="E8516" t="s">
        <v>62</v>
      </c>
      <c r="F8516">
        <v>67.709999999999994</v>
      </c>
      <c r="G8516">
        <v>67.709999999999994</v>
      </c>
      <c r="J8516">
        <v>0</v>
      </c>
      <c r="K8516">
        <v>0</v>
      </c>
    </row>
    <row r="8517" spans="1:11">
      <c r="A8517" t="s">
        <v>24577</v>
      </c>
      <c r="B8517" t="s">
        <v>58</v>
      </c>
      <c r="C8517">
        <v>89248</v>
      </c>
      <c r="D8517" t="s">
        <v>1078</v>
      </c>
      <c r="E8517" t="s">
        <v>62</v>
      </c>
      <c r="F8517">
        <v>394.43</v>
      </c>
      <c r="G8517">
        <v>394.43</v>
      </c>
      <c r="J8517">
        <v>0</v>
      </c>
      <c r="K8517">
        <v>0</v>
      </c>
    </row>
    <row r="8518" spans="1:11">
      <c r="A8518" t="s">
        <v>24578</v>
      </c>
      <c r="B8518" t="s">
        <v>58</v>
      </c>
      <c r="C8518">
        <v>89249</v>
      </c>
      <c r="D8518" t="s">
        <v>1079</v>
      </c>
      <c r="E8518" t="s">
        <v>62</v>
      </c>
      <c r="F8518">
        <v>375.87</v>
      </c>
      <c r="G8518">
        <v>375.87</v>
      </c>
      <c r="J8518">
        <v>0</v>
      </c>
      <c r="K8518">
        <v>0</v>
      </c>
    </row>
    <row r="8519" spans="1:11">
      <c r="A8519" t="s">
        <v>24579</v>
      </c>
      <c r="B8519" t="s">
        <v>58</v>
      </c>
      <c r="C8519">
        <v>102954</v>
      </c>
      <c r="D8519" t="s">
        <v>14821</v>
      </c>
      <c r="E8519" t="s">
        <v>62</v>
      </c>
      <c r="F8519">
        <v>0</v>
      </c>
      <c r="G8519">
        <v>0</v>
      </c>
    </row>
    <row r="8520" spans="1:11">
      <c r="A8520" t="s">
        <v>24580</v>
      </c>
      <c r="B8520" t="s">
        <v>58</v>
      </c>
      <c r="C8520">
        <v>104727</v>
      </c>
      <c r="D8520" t="s">
        <v>7415</v>
      </c>
      <c r="E8520" t="s">
        <v>62</v>
      </c>
      <c r="F8520">
        <v>0</v>
      </c>
      <c r="G8520">
        <v>0</v>
      </c>
    </row>
    <row r="8521" spans="1:11">
      <c r="A8521" t="s">
        <v>24581</v>
      </c>
      <c r="B8521" t="s">
        <v>58</v>
      </c>
      <c r="C8521">
        <v>102956</v>
      </c>
      <c r="D8521" t="s">
        <v>14822</v>
      </c>
      <c r="E8521" t="s">
        <v>62</v>
      </c>
      <c r="F8521">
        <v>0</v>
      </c>
      <c r="G8521">
        <v>0</v>
      </c>
    </row>
    <row r="8522" spans="1:11">
      <c r="A8522" t="s">
        <v>24582</v>
      </c>
      <c r="B8522" t="s">
        <v>58</v>
      </c>
      <c r="C8522">
        <v>102957</v>
      </c>
      <c r="D8522" t="s">
        <v>14823</v>
      </c>
      <c r="E8522" t="s">
        <v>62</v>
      </c>
      <c r="F8522">
        <v>39.22</v>
      </c>
      <c r="G8522">
        <v>39.22</v>
      </c>
      <c r="J8522">
        <v>0</v>
      </c>
      <c r="K8522">
        <v>0</v>
      </c>
    </row>
    <row r="8523" spans="1:11">
      <c r="A8523" t="s">
        <v>24583</v>
      </c>
      <c r="B8523" t="s">
        <v>58</v>
      </c>
      <c r="C8523">
        <v>88859</v>
      </c>
      <c r="D8523" t="s">
        <v>1024</v>
      </c>
      <c r="E8523" t="s">
        <v>62</v>
      </c>
      <c r="F8523">
        <v>23.23</v>
      </c>
      <c r="G8523">
        <v>23.23</v>
      </c>
      <c r="J8523">
        <v>0</v>
      </c>
      <c r="K8523">
        <v>0</v>
      </c>
    </row>
    <row r="8524" spans="1:11">
      <c r="A8524" t="s">
        <v>24584</v>
      </c>
      <c r="B8524" t="s">
        <v>58</v>
      </c>
      <c r="C8524">
        <v>88860</v>
      </c>
      <c r="D8524" t="s">
        <v>1025</v>
      </c>
      <c r="E8524" t="s">
        <v>62</v>
      </c>
      <c r="F8524">
        <v>6.14</v>
      </c>
      <c r="G8524">
        <v>6.14</v>
      </c>
      <c r="J8524">
        <v>0</v>
      </c>
      <c r="K8524">
        <v>0</v>
      </c>
    </row>
    <row r="8525" spans="1:11">
      <c r="A8525" t="s">
        <v>24585</v>
      </c>
      <c r="B8525" t="s">
        <v>58</v>
      </c>
      <c r="C8525">
        <v>5667</v>
      </c>
      <c r="D8525" t="s">
        <v>885</v>
      </c>
      <c r="E8525" t="s">
        <v>62</v>
      </c>
      <c r="F8525">
        <v>29.04</v>
      </c>
      <c r="G8525">
        <v>29.04</v>
      </c>
      <c r="J8525">
        <v>0</v>
      </c>
      <c r="K8525">
        <v>0</v>
      </c>
    </row>
    <row r="8526" spans="1:11">
      <c r="A8526" t="s">
        <v>24586</v>
      </c>
      <c r="B8526" t="s">
        <v>58</v>
      </c>
      <c r="C8526">
        <v>5668</v>
      </c>
      <c r="D8526" t="s">
        <v>886</v>
      </c>
      <c r="E8526" t="s">
        <v>62</v>
      </c>
      <c r="F8526">
        <v>45.73</v>
      </c>
      <c r="G8526">
        <v>45.73</v>
      </c>
      <c r="J8526">
        <v>0</v>
      </c>
      <c r="K8526">
        <v>0</v>
      </c>
    </row>
    <row r="8527" spans="1:11">
      <c r="A8527" t="s">
        <v>24587</v>
      </c>
      <c r="B8527" t="s">
        <v>58</v>
      </c>
      <c r="C8527">
        <v>89011</v>
      </c>
      <c r="D8527" t="s">
        <v>1032</v>
      </c>
      <c r="E8527" t="s">
        <v>62</v>
      </c>
      <c r="F8527">
        <v>25.2</v>
      </c>
      <c r="G8527">
        <v>25.2</v>
      </c>
      <c r="J8527">
        <v>0</v>
      </c>
      <c r="K8527">
        <v>0</v>
      </c>
    </row>
    <row r="8528" spans="1:11">
      <c r="A8528" t="s">
        <v>24588</v>
      </c>
      <c r="B8528" t="s">
        <v>58</v>
      </c>
      <c r="C8528">
        <v>89012</v>
      </c>
      <c r="D8528" t="s">
        <v>1033</v>
      </c>
      <c r="E8528" t="s">
        <v>62</v>
      </c>
      <c r="F8528">
        <v>6.66</v>
      </c>
      <c r="G8528">
        <v>6.66</v>
      </c>
      <c r="J8528">
        <v>0</v>
      </c>
      <c r="K8528">
        <v>0</v>
      </c>
    </row>
    <row r="8529" spans="1:11">
      <c r="A8529" t="s">
        <v>24589</v>
      </c>
      <c r="B8529" t="s">
        <v>58</v>
      </c>
      <c r="C8529">
        <v>5735</v>
      </c>
      <c r="D8529" t="s">
        <v>905</v>
      </c>
      <c r="E8529" t="s">
        <v>62</v>
      </c>
      <c r="F8529">
        <v>31.5</v>
      </c>
      <c r="G8529">
        <v>31.5</v>
      </c>
      <c r="J8529">
        <v>0</v>
      </c>
      <c r="K8529">
        <v>0</v>
      </c>
    </row>
    <row r="8530" spans="1:11">
      <c r="A8530" t="s">
        <v>24590</v>
      </c>
      <c r="B8530" t="s">
        <v>58</v>
      </c>
      <c r="C8530">
        <v>5736</v>
      </c>
      <c r="D8530" t="s">
        <v>906</v>
      </c>
      <c r="E8530" t="s">
        <v>62</v>
      </c>
      <c r="F8530">
        <v>41.67</v>
      </c>
      <c r="G8530">
        <v>41.67</v>
      </c>
      <c r="J8530">
        <v>0</v>
      </c>
      <c r="K8530">
        <v>0</v>
      </c>
    </row>
    <row r="8531" spans="1:11">
      <c r="A8531" t="s">
        <v>24591</v>
      </c>
      <c r="B8531" t="s">
        <v>58</v>
      </c>
      <c r="C8531">
        <v>88857</v>
      </c>
      <c r="D8531" t="s">
        <v>1022</v>
      </c>
      <c r="E8531" t="s">
        <v>62</v>
      </c>
      <c r="F8531">
        <v>26.12</v>
      </c>
      <c r="G8531">
        <v>26.12</v>
      </c>
      <c r="J8531">
        <v>0</v>
      </c>
      <c r="K8531">
        <v>0</v>
      </c>
    </row>
    <row r="8532" spans="1:11">
      <c r="A8532" t="s">
        <v>24592</v>
      </c>
      <c r="B8532" t="s">
        <v>58</v>
      </c>
      <c r="C8532">
        <v>88858</v>
      </c>
      <c r="D8532" t="s">
        <v>1023</v>
      </c>
      <c r="E8532" t="s">
        <v>62</v>
      </c>
      <c r="F8532">
        <v>6.9</v>
      </c>
      <c r="G8532">
        <v>6.9</v>
      </c>
      <c r="J8532">
        <v>0</v>
      </c>
      <c r="K8532">
        <v>0</v>
      </c>
    </row>
    <row r="8533" spans="1:11">
      <c r="A8533" t="s">
        <v>24593</v>
      </c>
      <c r="B8533" t="s">
        <v>58</v>
      </c>
      <c r="C8533">
        <v>5664</v>
      </c>
      <c r="D8533" t="s">
        <v>884</v>
      </c>
      <c r="E8533" t="s">
        <v>62</v>
      </c>
      <c r="F8533">
        <v>32.65</v>
      </c>
      <c r="G8533">
        <v>32.65</v>
      </c>
      <c r="J8533">
        <v>0</v>
      </c>
      <c r="K8533">
        <v>0</v>
      </c>
    </row>
    <row r="8534" spans="1:11">
      <c r="A8534" t="s">
        <v>24594</v>
      </c>
      <c r="B8534" t="s">
        <v>58</v>
      </c>
      <c r="C8534">
        <v>53786</v>
      </c>
      <c r="D8534" t="s">
        <v>944</v>
      </c>
      <c r="E8534" t="s">
        <v>62</v>
      </c>
      <c r="F8534">
        <v>50.92</v>
      </c>
      <c r="G8534">
        <v>50.92</v>
      </c>
      <c r="J8534">
        <v>0</v>
      </c>
      <c r="K8534">
        <v>0</v>
      </c>
    </row>
    <row r="8535" spans="1:11">
      <c r="A8535" t="s">
        <v>24595</v>
      </c>
      <c r="B8535" t="s">
        <v>58</v>
      </c>
      <c r="C8535">
        <v>7038</v>
      </c>
      <c r="D8535" t="s">
        <v>925</v>
      </c>
      <c r="E8535" t="s">
        <v>62</v>
      </c>
      <c r="F8535">
        <v>50.1</v>
      </c>
      <c r="G8535">
        <v>50.1</v>
      </c>
      <c r="J8535">
        <v>0</v>
      </c>
      <c r="K8535">
        <v>0</v>
      </c>
    </row>
    <row r="8536" spans="1:11">
      <c r="A8536" t="s">
        <v>24596</v>
      </c>
      <c r="B8536" t="s">
        <v>58</v>
      </c>
      <c r="C8536">
        <v>7039</v>
      </c>
      <c r="D8536" t="s">
        <v>926</v>
      </c>
      <c r="E8536" t="s">
        <v>62</v>
      </c>
      <c r="F8536">
        <v>13.44</v>
      </c>
      <c r="G8536">
        <v>13.44</v>
      </c>
      <c r="J8536">
        <v>0</v>
      </c>
      <c r="K8536">
        <v>0</v>
      </c>
    </row>
    <row r="8537" spans="1:11">
      <c r="A8537" t="s">
        <v>24597</v>
      </c>
      <c r="B8537" t="s">
        <v>58</v>
      </c>
      <c r="C8537">
        <v>7040</v>
      </c>
      <c r="D8537" t="s">
        <v>927</v>
      </c>
      <c r="E8537" t="s">
        <v>62</v>
      </c>
      <c r="F8537">
        <v>62.69</v>
      </c>
      <c r="G8537">
        <v>62.69</v>
      </c>
      <c r="J8537">
        <v>0</v>
      </c>
      <c r="K8537">
        <v>0</v>
      </c>
    </row>
    <row r="8538" spans="1:11">
      <c r="A8538" t="s">
        <v>24598</v>
      </c>
      <c r="B8538" t="s">
        <v>58</v>
      </c>
      <c r="C8538">
        <v>55263</v>
      </c>
      <c r="D8538" t="s">
        <v>968</v>
      </c>
      <c r="E8538" t="s">
        <v>62</v>
      </c>
      <c r="F8538">
        <v>64.290000000000006</v>
      </c>
      <c r="G8538">
        <v>64.290000000000006</v>
      </c>
      <c r="J8538">
        <v>0</v>
      </c>
      <c r="K8538">
        <v>0</v>
      </c>
    </row>
    <row r="8539" spans="1:11">
      <c r="A8539" t="s">
        <v>24599</v>
      </c>
      <c r="B8539" t="s">
        <v>58</v>
      </c>
      <c r="C8539">
        <v>96460</v>
      </c>
      <c r="D8539" t="s">
        <v>1419</v>
      </c>
      <c r="E8539" t="s">
        <v>62</v>
      </c>
      <c r="F8539">
        <v>53.18</v>
      </c>
      <c r="G8539">
        <v>53.18</v>
      </c>
      <c r="J8539">
        <v>0</v>
      </c>
      <c r="K8539">
        <v>0</v>
      </c>
    </row>
    <row r="8540" spans="1:11">
      <c r="A8540" t="s">
        <v>24600</v>
      </c>
      <c r="B8540" t="s">
        <v>58</v>
      </c>
      <c r="C8540">
        <v>96459</v>
      </c>
      <c r="D8540" t="s">
        <v>1418</v>
      </c>
      <c r="E8540" t="s">
        <v>62</v>
      </c>
      <c r="F8540">
        <v>14.26</v>
      </c>
      <c r="G8540">
        <v>14.26</v>
      </c>
      <c r="J8540">
        <v>0</v>
      </c>
      <c r="K8540">
        <v>0</v>
      </c>
    </row>
    <row r="8541" spans="1:11">
      <c r="A8541" t="s">
        <v>24601</v>
      </c>
      <c r="B8541" t="s">
        <v>58</v>
      </c>
      <c r="C8541">
        <v>96458</v>
      </c>
      <c r="D8541" t="s">
        <v>1417</v>
      </c>
      <c r="E8541" t="s">
        <v>62</v>
      </c>
      <c r="F8541">
        <v>66.55</v>
      </c>
      <c r="G8541">
        <v>66.55</v>
      </c>
      <c r="J8541">
        <v>0</v>
      </c>
      <c r="K8541">
        <v>0</v>
      </c>
    </row>
    <row r="8542" spans="1:11">
      <c r="A8542" t="s">
        <v>24602</v>
      </c>
      <c r="B8542" t="s">
        <v>58</v>
      </c>
      <c r="C8542">
        <v>96457</v>
      </c>
      <c r="D8542" t="s">
        <v>1416</v>
      </c>
      <c r="E8542" t="s">
        <v>62</v>
      </c>
      <c r="F8542">
        <v>63.69</v>
      </c>
      <c r="G8542">
        <v>63.69</v>
      </c>
      <c r="J8542">
        <v>0</v>
      </c>
      <c r="K8542">
        <v>0</v>
      </c>
    </row>
    <row r="8543" spans="1:11">
      <c r="A8543" t="s">
        <v>24603</v>
      </c>
      <c r="B8543" t="s">
        <v>58</v>
      </c>
      <c r="C8543">
        <v>7051</v>
      </c>
      <c r="D8543" t="s">
        <v>932</v>
      </c>
      <c r="E8543" t="s">
        <v>62</v>
      </c>
      <c r="F8543">
        <v>44.43</v>
      </c>
      <c r="G8543">
        <v>44.43</v>
      </c>
      <c r="J8543">
        <v>0</v>
      </c>
      <c r="K8543">
        <v>0</v>
      </c>
    </row>
    <row r="8544" spans="1:11">
      <c r="A8544" t="s">
        <v>24604</v>
      </c>
      <c r="B8544" t="s">
        <v>58</v>
      </c>
      <c r="C8544">
        <v>7052</v>
      </c>
      <c r="D8544" t="s">
        <v>933</v>
      </c>
      <c r="E8544" t="s">
        <v>62</v>
      </c>
      <c r="F8544">
        <v>12</v>
      </c>
      <c r="G8544">
        <v>12</v>
      </c>
      <c r="J8544">
        <v>0</v>
      </c>
      <c r="K8544">
        <v>0</v>
      </c>
    </row>
    <row r="8545" spans="1:11">
      <c r="A8545" t="s">
        <v>24605</v>
      </c>
      <c r="B8545" t="s">
        <v>58</v>
      </c>
      <c r="C8545">
        <v>7053</v>
      </c>
      <c r="D8545" t="s">
        <v>934</v>
      </c>
      <c r="E8545" t="s">
        <v>62</v>
      </c>
      <c r="F8545">
        <v>55.61</v>
      </c>
      <c r="G8545">
        <v>55.61</v>
      </c>
      <c r="J8545">
        <v>0</v>
      </c>
      <c r="K8545">
        <v>0</v>
      </c>
    </row>
    <row r="8546" spans="1:11">
      <c r="A8546" t="s">
        <v>24606</v>
      </c>
      <c r="B8546" t="s">
        <v>58</v>
      </c>
      <c r="C8546">
        <v>7054</v>
      </c>
      <c r="D8546" t="s">
        <v>935</v>
      </c>
      <c r="E8546" t="s">
        <v>62</v>
      </c>
      <c r="F8546">
        <v>89.07</v>
      </c>
      <c r="G8546">
        <v>89.07</v>
      </c>
      <c r="J8546">
        <v>0</v>
      </c>
      <c r="K8546">
        <v>0</v>
      </c>
    </row>
    <row r="8547" spans="1:11">
      <c r="A8547" t="s">
        <v>24607</v>
      </c>
      <c r="B8547" t="s">
        <v>58</v>
      </c>
      <c r="C8547">
        <v>95627</v>
      </c>
      <c r="D8547" t="s">
        <v>1366</v>
      </c>
      <c r="E8547" t="s">
        <v>62</v>
      </c>
      <c r="F8547">
        <v>47.95</v>
      </c>
      <c r="G8547">
        <v>47.95</v>
      </c>
      <c r="J8547">
        <v>0</v>
      </c>
      <c r="K8547">
        <v>0</v>
      </c>
    </row>
    <row r="8548" spans="1:11">
      <c r="A8548" t="s">
        <v>24608</v>
      </c>
      <c r="B8548" t="s">
        <v>58</v>
      </c>
      <c r="C8548">
        <v>95628</v>
      </c>
      <c r="D8548" t="s">
        <v>1367</v>
      </c>
      <c r="E8548" t="s">
        <v>62</v>
      </c>
      <c r="F8548">
        <v>12.86</v>
      </c>
      <c r="G8548">
        <v>12.86</v>
      </c>
      <c r="J8548">
        <v>0</v>
      </c>
      <c r="K8548">
        <v>0</v>
      </c>
    </row>
    <row r="8549" spans="1:11">
      <c r="A8549" t="s">
        <v>24609</v>
      </c>
      <c r="B8549" t="s">
        <v>58</v>
      </c>
      <c r="C8549">
        <v>95629</v>
      </c>
      <c r="D8549" t="s">
        <v>1368</v>
      </c>
      <c r="E8549" t="s">
        <v>62</v>
      </c>
      <c r="F8549">
        <v>60.01</v>
      </c>
      <c r="G8549">
        <v>60.01</v>
      </c>
      <c r="J8549">
        <v>0</v>
      </c>
      <c r="K8549">
        <v>0</v>
      </c>
    </row>
    <row r="8550" spans="1:11">
      <c r="A8550" t="s">
        <v>24610</v>
      </c>
      <c r="B8550" t="s">
        <v>58</v>
      </c>
      <c r="C8550">
        <v>95630</v>
      </c>
      <c r="D8550" t="s">
        <v>1369</v>
      </c>
      <c r="E8550" t="s">
        <v>62</v>
      </c>
      <c r="F8550">
        <v>89.07</v>
      </c>
      <c r="G8550">
        <v>89.07</v>
      </c>
      <c r="J8550">
        <v>0</v>
      </c>
      <c r="K8550">
        <v>0</v>
      </c>
    </row>
    <row r="8551" spans="1:11">
      <c r="A8551" t="s">
        <v>24611</v>
      </c>
      <c r="B8551" t="s">
        <v>58</v>
      </c>
      <c r="C8551">
        <v>89210</v>
      </c>
      <c r="D8551" t="s">
        <v>1054</v>
      </c>
      <c r="E8551" t="s">
        <v>62</v>
      </c>
      <c r="F8551">
        <v>32.049999999999997</v>
      </c>
      <c r="G8551">
        <v>32.049999999999997</v>
      </c>
      <c r="J8551">
        <v>0</v>
      </c>
      <c r="K8551">
        <v>0</v>
      </c>
    </row>
    <row r="8552" spans="1:11">
      <c r="A8552" t="s">
        <v>24612</v>
      </c>
      <c r="B8552" t="s">
        <v>58</v>
      </c>
      <c r="C8552">
        <v>89211</v>
      </c>
      <c r="D8552" t="s">
        <v>1055</v>
      </c>
      <c r="E8552" t="s">
        <v>62</v>
      </c>
      <c r="F8552">
        <v>8.6</v>
      </c>
      <c r="G8552">
        <v>8.6</v>
      </c>
      <c r="J8552">
        <v>0</v>
      </c>
      <c r="K8552">
        <v>0</v>
      </c>
    </row>
    <row r="8553" spans="1:11">
      <c r="A8553" t="s">
        <v>24613</v>
      </c>
      <c r="B8553" t="s">
        <v>58</v>
      </c>
      <c r="C8553">
        <v>5674</v>
      </c>
      <c r="D8553" t="s">
        <v>887</v>
      </c>
      <c r="E8553" t="s">
        <v>62</v>
      </c>
      <c r="F8553">
        <v>40.11</v>
      </c>
      <c r="G8553">
        <v>40.11</v>
      </c>
      <c r="J8553">
        <v>0</v>
      </c>
      <c r="K8553">
        <v>0</v>
      </c>
    </row>
    <row r="8554" spans="1:11">
      <c r="A8554" t="s">
        <v>24614</v>
      </c>
      <c r="B8554" t="s">
        <v>58</v>
      </c>
      <c r="C8554">
        <v>53788</v>
      </c>
      <c r="D8554" t="s">
        <v>945</v>
      </c>
      <c r="E8554" t="s">
        <v>62</v>
      </c>
      <c r="F8554">
        <v>57.01</v>
      </c>
      <c r="G8554">
        <v>57.01</v>
      </c>
      <c r="J8554">
        <v>0</v>
      </c>
      <c r="K8554">
        <v>0</v>
      </c>
    </row>
    <row r="8555" spans="1:11">
      <c r="A8555" t="s">
        <v>24615</v>
      </c>
      <c r="B8555" t="s">
        <v>58</v>
      </c>
      <c r="C8555">
        <v>73309</v>
      </c>
      <c r="D8555" t="s">
        <v>971</v>
      </c>
      <c r="E8555" t="s">
        <v>62</v>
      </c>
      <c r="F8555">
        <v>33.33</v>
      </c>
      <c r="G8555">
        <v>33.33</v>
      </c>
      <c r="J8555">
        <v>0</v>
      </c>
      <c r="K8555">
        <v>0</v>
      </c>
    </row>
    <row r="8556" spans="1:11">
      <c r="A8556" t="s">
        <v>24616</v>
      </c>
      <c r="B8556" t="s">
        <v>58</v>
      </c>
      <c r="C8556">
        <v>73313</v>
      </c>
      <c r="D8556" t="s">
        <v>973</v>
      </c>
      <c r="E8556" t="s">
        <v>62</v>
      </c>
      <c r="F8556">
        <v>9</v>
      </c>
      <c r="G8556">
        <v>9</v>
      </c>
      <c r="J8556">
        <v>0</v>
      </c>
      <c r="K8556">
        <v>0</v>
      </c>
    </row>
    <row r="8557" spans="1:11">
      <c r="A8557" t="s">
        <v>24617</v>
      </c>
      <c r="B8557" t="s">
        <v>58</v>
      </c>
      <c r="C8557">
        <v>5089</v>
      </c>
      <c r="D8557" t="s">
        <v>878</v>
      </c>
      <c r="E8557" t="s">
        <v>62</v>
      </c>
      <c r="F8557">
        <v>41.71</v>
      </c>
      <c r="G8557">
        <v>41.71</v>
      </c>
      <c r="J8557">
        <v>0</v>
      </c>
      <c r="K8557">
        <v>0</v>
      </c>
    </row>
    <row r="8558" spans="1:11">
      <c r="A8558" t="s">
        <v>24618</v>
      </c>
      <c r="B8558" t="s">
        <v>58</v>
      </c>
      <c r="C8558">
        <v>73315</v>
      </c>
      <c r="D8558" t="s">
        <v>974</v>
      </c>
      <c r="E8558" t="s">
        <v>62</v>
      </c>
      <c r="F8558">
        <v>57.01</v>
      </c>
      <c r="G8558">
        <v>57.01</v>
      </c>
      <c r="J8558">
        <v>0</v>
      </c>
      <c r="K8558">
        <v>0</v>
      </c>
    </row>
    <row r="8559" spans="1:11">
      <c r="A8559" t="s">
        <v>24619</v>
      </c>
      <c r="B8559" t="s">
        <v>58</v>
      </c>
      <c r="C8559">
        <v>5738</v>
      </c>
      <c r="D8559" t="s">
        <v>907</v>
      </c>
      <c r="E8559" t="s">
        <v>62</v>
      </c>
      <c r="F8559">
        <v>43.8</v>
      </c>
      <c r="G8559">
        <v>43.8</v>
      </c>
      <c r="J8559">
        <v>0</v>
      </c>
      <c r="K8559">
        <v>0</v>
      </c>
    </row>
    <row r="8560" spans="1:11">
      <c r="A8560" t="s">
        <v>24620</v>
      </c>
      <c r="B8560" t="s">
        <v>58</v>
      </c>
      <c r="C8560">
        <v>93239</v>
      </c>
      <c r="D8560" t="s">
        <v>1290</v>
      </c>
      <c r="E8560" t="s">
        <v>62</v>
      </c>
      <c r="F8560">
        <v>11.75</v>
      </c>
      <c r="G8560">
        <v>11.75</v>
      </c>
      <c r="J8560">
        <v>0</v>
      </c>
      <c r="K8560">
        <v>0</v>
      </c>
    </row>
    <row r="8561" spans="1:11">
      <c r="A8561" t="s">
        <v>24621</v>
      </c>
      <c r="B8561" t="s">
        <v>58</v>
      </c>
      <c r="C8561">
        <v>5739</v>
      </c>
      <c r="D8561" t="s">
        <v>908</v>
      </c>
      <c r="E8561" t="s">
        <v>62</v>
      </c>
      <c r="F8561">
        <v>54.81</v>
      </c>
      <c r="G8561">
        <v>54.81</v>
      </c>
      <c r="J8561">
        <v>0</v>
      </c>
      <c r="K8561">
        <v>0</v>
      </c>
    </row>
    <row r="8562" spans="1:11">
      <c r="A8562" t="s">
        <v>24622</v>
      </c>
      <c r="B8562" t="s">
        <v>58</v>
      </c>
      <c r="C8562">
        <v>93240</v>
      </c>
      <c r="D8562" t="s">
        <v>1291</v>
      </c>
      <c r="E8562" t="s">
        <v>62</v>
      </c>
      <c r="F8562">
        <v>11.94</v>
      </c>
      <c r="G8562">
        <v>11.94</v>
      </c>
      <c r="J8562">
        <v>0</v>
      </c>
      <c r="K8562">
        <v>0</v>
      </c>
    </row>
    <row r="8563" spans="1:11">
      <c r="A8563" t="s">
        <v>24623</v>
      </c>
      <c r="B8563" t="s">
        <v>58</v>
      </c>
      <c r="C8563">
        <v>53818</v>
      </c>
      <c r="D8563" t="s">
        <v>954</v>
      </c>
      <c r="E8563" t="s">
        <v>62</v>
      </c>
      <c r="F8563">
        <v>9.67</v>
      </c>
      <c r="G8563">
        <v>9.67</v>
      </c>
      <c r="J8563">
        <v>0</v>
      </c>
      <c r="K8563">
        <v>0</v>
      </c>
    </row>
    <row r="8564" spans="1:11">
      <c r="A8564" t="s">
        <v>24624</v>
      </c>
      <c r="B8564" t="s">
        <v>58</v>
      </c>
      <c r="C8564">
        <v>93238</v>
      </c>
      <c r="D8564" t="s">
        <v>1289</v>
      </c>
      <c r="E8564" t="s">
        <v>62</v>
      </c>
      <c r="F8564">
        <v>2.59</v>
      </c>
      <c r="G8564">
        <v>2.59</v>
      </c>
      <c r="J8564">
        <v>0</v>
      </c>
      <c r="K8564">
        <v>0</v>
      </c>
    </row>
    <row r="8565" spans="1:11">
      <c r="A8565" t="s">
        <v>24625</v>
      </c>
      <c r="B8565" t="s">
        <v>58</v>
      </c>
      <c r="C8565">
        <v>5727</v>
      </c>
      <c r="D8565" t="s">
        <v>902</v>
      </c>
      <c r="E8565" t="s">
        <v>62</v>
      </c>
      <c r="F8565">
        <v>12.1</v>
      </c>
      <c r="G8565">
        <v>12.1</v>
      </c>
      <c r="J8565">
        <v>0</v>
      </c>
      <c r="K8565">
        <v>0</v>
      </c>
    </row>
    <row r="8566" spans="1:11">
      <c r="A8566" t="s">
        <v>24626</v>
      </c>
      <c r="B8566" t="s">
        <v>58</v>
      </c>
      <c r="C8566">
        <v>89280</v>
      </c>
      <c r="D8566" t="s">
        <v>1099</v>
      </c>
      <c r="E8566" t="s">
        <v>62</v>
      </c>
      <c r="F8566">
        <v>39.36</v>
      </c>
      <c r="G8566">
        <v>39.36</v>
      </c>
      <c r="J8566">
        <v>0</v>
      </c>
      <c r="K8566">
        <v>0</v>
      </c>
    </row>
    <row r="8567" spans="1:11">
      <c r="A8567" t="s">
        <v>24627</v>
      </c>
      <c r="B8567" t="s">
        <v>58</v>
      </c>
      <c r="C8567">
        <v>89281</v>
      </c>
      <c r="D8567" t="s">
        <v>1100</v>
      </c>
      <c r="E8567" t="s">
        <v>62</v>
      </c>
      <c r="F8567">
        <v>10.56</v>
      </c>
      <c r="G8567">
        <v>10.56</v>
      </c>
      <c r="J8567">
        <v>0</v>
      </c>
      <c r="K8567">
        <v>0</v>
      </c>
    </row>
    <row r="8568" spans="1:11">
      <c r="A8568" t="s">
        <v>24628</v>
      </c>
      <c r="B8568" t="s">
        <v>58</v>
      </c>
      <c r="C8568">
        <v>5729</v>
      </c>
      <c r="D8568" t="s">
        <v>903</v>
      </c>
      <c r="E8568" t="s">
        <v>62</v>
      </c>
      <c r="F8568">
        <v>49.26</v>
      </c>
      <c r="G8568">
        <v>49.26</v>
      </c>
      <c r="J8568">
        <v>0</v>
      </c>
      <c r="K8568">
        <v>0</v>
      </c>
    </row>
    <row r="8569" spans="1:11">
      <c r="A8569" t="s">
        <v>24629</v>
      </c>
      <c r="B8569" t="s">
        <v>58</v>
      </c>
      <c r="C8569">
        <v>5730</v>
      </c>
      <c r="D8569" t="s">
        <v>904</v>
      </c>
      <c r="E8569" t="s">
        <v>62</v>
      </c>
      <c r="F8569">
        <v>40.770000000000003</v>
      </c>
      <c r="G8569">
        <v>40.770000000000003</v>
      </c>
      <c r="J8569">
        <v>0</v>
      </c>
      <c r="K8569">
        <v>0</v>
      </c>
    </row>
    <row r="8570" spans="1:11">
      <c r="A8570" t="s">
        <v>24630</v>
      </c>
      <c r="B8570" t="s">
        <v>58</v>
      </c>
      <c r="C8570">
        <v>95266</v>
      </c>
      <c r="D8570" t="s">
        <v>1352</v>
      </c>
      <c r="E8570" t="s">
        <v>62</v>
      </c>
      <c r="F8570">
        <v>0.62</v>
      </c>
      <c r="G8570">
        <v>0.62</v>
      </c>
      <c r="J8570">
        <v>0</v>
      </c>
      <c r="K8570">
        <v>0</v>
      </c>
    </row>
    <row r="8571" spans="1:11">
      <c r="A8571" t="s">
        <v>24631</v>
      </c>
      <c r="B8571" t="s">
        <v>58</v>
      </c>
      <c r="C8571">
        <v>95267</v>
      </c>
      <c r="D8571" t="s">
        <v>1353</v>
      </c>
      <c r="E8571" t="s">
        <v>62</v>
      </c>
      <c r="F8571">
        <v>0.12</v>
      </c>
      <c r="G8571">
        <v>0.12</v>
      </c>
      <c r="J8571">
        <v>0</v>
      </c>
      <c r="K8571">
        <v>0</v>
      </c>
    </row>
    <row r="8572" spans="1:11">
      <c r="A8572" t="s">
        <v>24632</v>
      </c>
      <c r="B8572" t="s">
        <v>58</v>
      </c>
      <c r="C8572">
        <v>95268</v>
      </c>
      <c r="D8572" t="s">
        <v>1354</v>
      </c>
      <c r="E8572" t="s">
        <v>62</v>
      </c>
      <c r="F8572">
        <v>0.61</v>
      </c>
      <c r="G8572">
        <v>0.61</v>
      </c>
      <c r="J8572">
        <v>0</v>
      </c>
      <c r="K8572">
        <v>0</v>
      </c>
    </row>
    <row r="8573" spans="1:11">
      <c r="A8573" t="s">
        <v>24633</v>
      </c>
      <c r="B8573" t="s">
        <v>58</v>
      </c>
      <c r="C8573">
        <v>95269</v>
      </c>
      <c r="D8573" t="s">
        <v>1355</v>
      </c>
      <c r="E8573" t="s">
        <v>62</v>
      </c>
      <c r="F8573">
        <v>8.7200000000000006</v>
      </c>
      <c r="G8573">
        <v>8.7200000000000006</v>
      </c>
      <c r="J8573">
        <v>0</v>
      </c>
      <c r="K8573">
        <v>0</v>
      </c>
    </row>
    <row r="8574" spans="1:11">
      <c r="A8574" t="s">
        <v>24634</v>
      </c>
      <c r="B8574" t="s">
        <v>58</v>
      </c>
      <c r="C8574">
        <v>91688</v>
      </c>
      <c r="D8574" t="s">
        <v>1235</v>
      </c>
      <c r="E8574" t="s">
        <v>62</v>
      </c>
      <c r="F8574">
        <v>0.1</v>
      </c>
      <c r="G8574">
        <v>0.1</v>
      </c>
      <c r="J8574">
        <v>0</v>
      </c>
      <c r="K8574">
        <v>0</v>
      </c>
    </row>
    <row r="8575" spans="1:11">
      <c r="A8575" t="s">
        <v>24635</v>
      </c>
      <c r="B8575" t="s">
        <v>58</v>
      </c>
      <c r="C8575">
        <v>91689</v>
      </c>
      <c r="D8575" t="s">
        <v>1236</v>
      </c>
      <c r="E8575" t="s">
        <v>62</v>
      </c>
      <c r="F8575">
        <v>0.02</v>
      </c>
      <c r="G8575">
        <v>0.02</v>
      </c>
      <c r="J8575">
        <v>0</v>
      </c>
      <c r="K8575">
        <v>0</v>
      </c>
    </row>
    <row r="8576" spans="1:11">
      <c r="A8576" t="s">
        <v>24636</v>
      </c>
      <c r="B8576" t="s">
        <v>58</v>
      </c>
      <c r="C8576">
        <v>91690</v>
      </c>
      <c r="D8576" t="s">
        <v>1237</v>
      </c>
      <c r="E8576" t="s">
        <v>62</v>
      </c>
      <c r="F8576">
        <v>7.0000000000000007E-2</v>
      </c>
      <c r="G8576">
        <v>7.0000000000000007E-2</v>
      </c>
      <c r="J8576">
        <v>0</v>
      </c>
      <c r="K8576">
        <v>0</v>
      </c>
    </row>
    <row r="8577" spans="1:11">
      <c r="A8577" t="s">
        <v>24637</v>
      </c>
      <c r="B8577" t="s">
        <v>58</v>
      </c>
      <c r="C8577">
        <v>91691</v>
      </c>
      <c r="D8577" t="s">
        <v>1238</v>
      </c>
      <c r="E8577" t="s">
        <v>62</v>
      </c>
      <c r="F8577">
        <v>1.06</v>
      </c>
      <c r="G8577">
        <v>1.06</v>
      </c>
      <c r="J8577">
        <v>0</v>
      </c>
      <c r="K8577">
        <v>0</v>
      </c>
    </row>
    <row r="8578" spans="1:11">
      <c r="A8578" t="s">
        <v>24638</v>
      </c>
      <c r="B8578" t="s">
        <v>58</v>
      </c>
      <c r="C8578">
        <v>102924</v>
      </c>
      <c r="D8578" t="s">
        <v>7416</v>
      </c>
      <c r="E8578" t="s">
        <v>62</v>
      </c>
      <c r="F8578">
        <v>0</v>
      </c>
      <c r="G8578">
        <v>0</v>
      </c>
    </row>
    <row r="8579" spans="1:11">
      <c r="A8579" t="s">
        <v>24639</v>
      </c>
      <c r="B8579" t="s">
        <v>58</v>
      </c>
      <c r="C8579">
        <v>102925</v>
      </c>
      <c r="D8579" t="s">
        <v>7417</v>
      </c>
      <c r="E8579" t="s">
        <v>62</v>
      </c>
      <c r="F8579">
        <v>0</v>
      </c>
      <c r="G8579">
        <v>0</v>
      </c>
    </row>
    <row r="8580" spans="1:11">
      <c r="A8580" t="s">
        <v>24640</v>
      </c>
      <c r="B8580" t="s">
        <v>58</v>
      </c>
      <c r="C8580">
        <v>102926</v>
      </c>
      <c r="D8580" t="s">
        <v>7418</v>
      </c>
      <c r="E8580" t="s">
        <v>62</v>
      </c>
      <c r="F8580">
        <v>0</v>
      </c>
      <c r="G8580">
        <v>0</v>
      </c>
    </row>
    <row r="8581" spans="1:11">
      <c r="A8581" t="s">
        <v>24641</v>
      </c>
      <c r="B8581" t="s">
        <v>58</v>
      </c>
      <c r="C8581">
        <v>102927</v>
      </c>
      <c r="D8581" t="s">
        <v>1456</v>
      </c>
      <c r="E8581" t="s">
        <v>62</v>
      </c>
      <c r="F8581">
        <v>0.73</v>
      </c>
      <c r="G8581">
        <v>0.73</v>
      </c>
      <c r="J8581">
        <v>0</v>
      </c>
      <c r="K8581">
        <v>0</v>
      </c>
    </row>
    <row r="8582" spans="1:11">
      <c r="A8582" t="s">
        <v>24642</v>
      </c>
      <c r="B8582" t="s">
        <v>58</v>
      </c>
      <c r="C8582">
        <v>95136</v>
      </c>
      <c r="D8582" t="s">
        <v>1341</v>
      </c>
      <c r="E8582" t="s">
        <v>62</v>
      </c>
      <c r="F8582">
        <v>0.03</v>
      </c>
      <c r="G8582">
        <v>0.03</v>
      </c>
      <c r="J8582">
        <v>0</v>
      </c>
      <c r="K8582">
        <v>0</v>
      </c>
    </row>
    <row r="8583" spans="1:11">
      <c r="A8583" t="s">
        <v>24643</v>
      </c>
      <c r="B8583" t="s">
        <v>58</v>
      </c>
      <c r="C8583">
        <v>95137</v>
      </c>
      <c r="D8583" t="s">
        <v>1342</v>
      </c>
      <c r="E8583" t="s">
        <v>62</v>
      </c>
      <c r="F8583">
        <v>0.01</v>
      </c>
      <c r="G8583">
        <v>0.01</v>
      </c>
      <c r="J8583">
        <v>0</v>
      </c>
      <c r="K8583">
        <v>0</v>
      </c>
    </row>
    <row r="8584" spans="1:11">
      <c r="A8584" t="s">
        <v>24644</v>
      </c>
      <c r="B8584" t="s">
        <v>58</v>
      </c>
      <c r="C8584">
        <v>95138</v>
      </c>
      <c r="D8584" t="s">
        <v>1343</v>
      </c>
      <c r="E8584" t="s">
        <v>62</v>
      </c>
      <c r="F8584">
        <v>0.02</v>
      </c>
      <c r="G8584">
        <v>0.02</v>
      </c>
      <c r="J8584">
        <v>0</v>
      </c>
      <c r="K8584">
        <v>0</v>
      </c>
    </row>
    <row r="8585" spans="1:11">
      <c r="A8585" t="s">
        <v>24645</v>
      </c>
      <c r="B8585" t="s">
        <v>58</v>
      </c>
      <c r="C8585">
        <v>89023</v>
      </c>
      <c r="D8585" t="s">
        <v>1042</v>
      </c>
      <c r="E8585" t="s">
        <v>62</v>
      </c>
      <c r="F8585">
        <v>3.82</v>
      </c>
      <c r="G8585">
        <v>3.82</v>
      </c>
      <c r="J8585">
        <v>0</v>
      </c>
      <c r="K8585">
        <v>0</v>
      </c>
    </row>
    <row r="8586" spans="1:11">
      <c r="A8586" t="s">
        <v>24646</v>
      </c>
      <c r="B8586" t="s">
        <v>58</v>
      </c>
      <c r="C8586">
        <v>89024</v>
      </c>
      <c r="D8586" t="s">
        <v>1043</v>
      </c>
      <c r="E8586" t="s">
        <v>62</v>
      </c>
      <c r="F8586">
        <v>1.32</v>
      </c>
      <c r="G8586">
        <v>1.32</v>
      </c>
      <c r="J8586">
        <v>0</v>
      </c>
      <c r="K8586">
        <v>0</v>
      </c>
    </row>
    <row r="8587" spans="1:11">
      <c r="A8587" t="s">
        <v>24647</v>
      </c>
      <c r="B8587" t="s">
        <v>58</v>
      </c>
      <c r="C8587">
        <v>89025</v>
      </c>
      <c r="D8587" t="s">
        <v>1044</v>
      </c>
      <c r="E8587" t="s">
        <v>62</v>
      </c>
      <c r="F8587">
        <v>4.78</v>
      </c>
      <c r="G8587">
        <v>4.78</v>
      </c>
      <c r="J8587">
        <v>0</v>
      </c>
      <c r="K8587">
        <v>0</v>
      </c>
    </row>
    <row r="8588" spans="1:11">
      <c r="A8588" t="s">
        <v>24648</v>
      </c>
      <c r="B8588" t="s">
        <v>58</v>
      </c>
      <c r="C8588">
        <v>89026</v>
      </c>
      <c r="D8588" t="s">
        <v>1045</v>
      </c>
      <c r="E8588" t="s">
        <v>62</v>
      </c>
      <c r="F8588">
        <v>170.59</v>
      </c>
      <c r="G8588">
        <v>170.59</v>
      </c>
      <c r="J8588">
        <v>0</v>
      </c>
      <c r="K8588">
        <v>0</v>
      </c>
    </row>
    <row r="8589" spans="1:11">
      <c r="A8589" t="s">
        <v>24649</v>
      </c>
      <c r="B8589" t="s">
        <v>58</v>
      </c>
      <c r="C8589">
        <v>7032</v>
      </c>
      <c r="D8589" t="s">
        <v>921</v>
      </c>
      <c r="E8589" t="s">
        <v>62</v>
      </c>
      <c r="F8589">
        <v>4.7</v>
      </c>
      <c r="G8589">
        <v>4.7</v>
      </c>
      <c r="J8589">
        <v>0</v>
      </c>
      <c r="K8589">
        <v>0</v>
      </c>
    </row>
    <row r="8590" spans="1:11">
      <c r="A8590" t="s">
        <v>24650</v>
      </c>
      <c r="B8590" t="s">
        <v>58</v>
      </c>
      <c r="C8590">
        <v>7033</v>
      </c>
      <c r="D8590" t="s">
        <v>922</v>
      </c>
      <c r="E8590" t="s">
        <v>62</v>
      </c>
      <c r="F8590">
        <v>1.63</v>
      </c>
      <c r="G8590">
        <v>1.63</v>
      </c>
      <c r="J8590">
        <v>0</v>
      </c>
      <c r="K8590">
        <v>0</v>
      </c>
    </row>
    <row r="8591" spans="1:11">
      <c r="A8591" t="s">
        <v>24651</v>
      </c>
      <c r="B8591" t="s">
        <v>58</v>
      </c>
      <c r="C8591">
        <v>7034</v>
      </c>
      <c r="D8591" t="s">
        <v>923</v>
      </c>
      <c r="E8591" t="s">
        <v>62</v>
      </c>
      <c r="F8591">
        <v>5.88</v>
      </c>
      <c r="G8591">
        <v>5.88</v>
      </c>
      <c r="J8591">
        <v>0</v>
      </c>
      <c r="K8591">
        <v>0</v>
      </c>
    </row>
    <row r="8592" spans="1:11">
      <c r="A8592" t="s">
        <v>24652</v>
      </c>
      <c r="B8592" t="s">
        <v>58</v>
      </c>
      <c r="C8592">
        <v>7035</v>
      </c>
      <c r="D8592" t="s">
        <v>924</v>
      </c>
      <c r="E8592" t="s">
        <v>62</v>
      </c>
      <c r="F8592">
        <v>255.88</v>
      </c>
      <c r="G8592">
        <v>255.88</v>
      </c>
      <c r="J8592">
        <v>0</v>
      </c>
      <c r="K8592">
        <v>0</v>
      </c>
    </row>
    <row r="8593" spans="1:11">
      <c r="A8593" t="s">
        <v>24653</v>
      </c>
      <c r="B8593" t="s">
        <v>58</v>
      </c>
      <c r="C8593">
        <v>102942</v>
      </c>
      <c r="D8593" t="s">
        <v>7419</v>
      </c>
      <c r="E8593" t="s">
        <v>62</v>
      </c>
      <c r="F8593">
        <v>0</v>
      </c>
      <c r="G8593">
        <v>0</v>
      </c>
    </row>
    <row r="8594" spans="1:11">
      <c r="A8594" t="s">
        <v>24654</v>
      </c>
      <c r="B8594" t="s">
        <v>58</v>
      </c>
      <c r="C8594">
        <v>102943</v>
      </c>
      <c r="D8594" t="s">
        <v>7420</v>
      </c>
      <c r="E8594" t="s">
        <v>62</v>
      </c>
      <c r="F8594">
        <v>0</v>
      </c>
      <c r="G8594">
        <v>0</v>
      </c>
    </row>
    <row r="8595" spans="1:11">
      <c r="A8595" t="s">
        <v>24655</v>
      </c>
      <c r="B8595" t="s">
        <v>58</v>
      </c>
      <c r="C8595">
        <v>102944</v>
      </c>
      <c r="D8595" t="s">
        <v>7421</v>
      </c>
      <c r="E8595" t="s">
        <v>62</v>
      </c>
      <c r="F8595">
        <v>0</v>
      </c>
      <c r="G8595">
        <v>0</v>
      </c>
    </row>
    <row r="8596" spans="1:11">
      <c r="A8596" t="s">
        <v>24656</v>
      </c>
      <c r="B8596" t="s">
        <v>58</v>
      </c>
      <c r="C8596">
        <v>102945</v>
      </c>
      <c r="D8596" t="s">
        <v>1459</v>
      </c>
      <c r="E8596" t="s">
        <v>62</v>
      </c>
      <c r="F8596">
        <v>0.01</v>
      </c>
      <c r="G8596">
        <v>0.01</v>
      </c>
      <c r="J8596">
        <v>0</v>
      </c>
      <c r="K8596">
        <v>0</v>
      </c>
    </row>
    <row r="8597" spans="1:11">
      <c r="A8597" t="s">
        <v>24657</v>
      </c>
      <c r="B8597" t="s">
        <v>58</v>
      </c>
      <c r="C8597">
        <v>104087</v>
      </c>
      <c r="D8597" t="s">
        <v>1491</v>
      </c>
      <c r="E8597" t="s">
        <v>62</v>
      </c>
      <c r="F8597">
        <v>0.06</v>
      </c>
      <c r="G8597">
        <v>0.06</v>
      </c>
      <c r="J8597">
        <v>0</v>
      </c>
      <c r="K8597">
        <v>0</v>
      </c>
    </row>
    <row r="8598" spans="1:11">
      <c r="A8598" t="s">
        <v>24658</v>
      </c>
      <c r="B8598" t="s">
        <v>58</v>
      </c>
      <c r="C8598">
        <v>104088</v>
      </c>
      <c r="D8598" t="s">
        <v>1492</v>
      </c>
      <c r="E8598" t="s">
        <v>62</v>
      </c>
      <c r="F8598">
        <v>0.01</v>
      </c>
      <c r="G8598">
        <v>0.01</v>
      </c>
      <c r="J8598">
        <v>0</v>
      </c>
      <c r="K8598">
        <v>0</v>
      </c>
    </row>
    <row r="8599" spans="1:11">
      <c r="A8599" t="s">
        <v>24659</v>
      </c>
      <c r="B8599" t="s">
        <v>58</v>
      </c>
      <c r="C8599">
        <v>104089</v>
      </c>
      <c r="D8599" t="s">
        <v>1493</v>
      </c>
      <c r="E8599" t="s">
        <v>62</v>
      </c>
      <c r="F8599">
        <v>0.08</v>
      </c>
      <c r="G8599">
        <v>0.08</v>
      </c>
      <c r="J8599">
        <v>0</v>
      </c>
      <c r="K8599">
        <v>0</v>
      </c>
    </row>
    <row r="8600" spans="1:11">
      <c r="A8600" t="s">
        <v>24660</v>
      </c>
      <c r="B8600" t="s">
        <v>58</v>
      </c>
      <c r="C8600">
        <v>104090</v>
      </c>
      <c r="D8600" t="s">
        <v>1494</v>
      </c>
      <c r="E8600" t="s">
        <v>62</v>
      </c>
      <c r="F8600">
        <v>0.53</v>
      </c>
      <c r="G8600">
        <v>0.53</v>
      </c>
      <c r="J8600">
        <v>0</v>
      </c>
      <c r="K8600">
        <v>0</v>
      </c>
    </row>
    <row r="8601" spans="1:11">
      <c r="A8601" t="s">
        <v>24661</v>
      </c>
      <c r="B8601" t="s">
        <v>58</v>
      </c>
      <c r="C8601">
        <v>104093</v>
      </c>
      <c r="D8601" t="s">
        <v>1495</v>
      </c>
      <c r="E8601" t="s">
        <v>62</v>
      </c>
      <c r="F8601">
        <v>0.09</v>
      </c>
      <c r="G8601">
        <v>0.09</v>
      </c>
      <c r="J8601">
        <v>0</v>
      </c>
      <c r="K8601">
        <v>0</v>
      </c>
    </row>
    <row r="8602" spans="1:11">
      <c r="A8602" t="s">
        <v>24662</v>
      </c>
      <c r="B8602" t="s">
        <v>58</v>
      </c>
      <c r="C8602">
        <v>104094</v>
      </c>
      <c r="D8602" t="s">
        <v>1496</v>
      </c>
      <c r="E8602" t="s">
        <v>62</v>
      </c>
      <c r="F8602">
        <v>0.02</v>
      </c>
      <c r="G8602">
        <v>0.02</v>
      </c>
      <c r="J8602">
        <v>0</v>
      </c>
      <c r="K8602">
        <v>0</v>
      </c>
    </row>
    <row r="8603" spans="1:11">
      <c r="A8603" t="s">
        <v>24663</v>
      </c>
      <c r="B8603" t="s">
        <v>58</v>
      </c>
      <c r="C8603">
        <v>104095</v>
      </c>
      <c r="D8603" t="s">
        <v>1497</v>
      </c>
      <c r="E8603" t="s">
        <v>62</v>
      </c>
      <c r="F8603">
        <v>0.12</v>
      </c>
      <c r="G8603">
        <v>0.12</v>
      </c>
      <c r="J8603">
        <v>0</v>
      </c>
      <c r="K8603">
        <v>0</v>
      </c>
    </row>
    <row r="8604" spans="1:11">
      <c r="A8604" t="s">
        <v>24664</v>
      </c>
      <c r="B8604" t="s">
        <v>58</v>
      </c>
      <c r="C8604">
        <v>104096</v>
      </c>
      <c r="D8604" t="s">
        <v>1498</v>
      </c>
      <c r="E8604" t="s">
        <v>62</v>
      </c>
      <c r="F8604">
        <v>0.73</v>
      </c>
      <c r="G8604">
        <v>0.73</v>
      </c>
      <c r="J8604">
        <v>0</v>
      </c>
      <c r="K8604">
        <v>0</v>
      </c>
    </row>
    <row r="8605" spans="1:11">
      <c r="A8605" t="s">
        <v>24665</v>
      </c>
      <c r="B8605" t="s">
        <v>58</v>
      </c>
      <c r="C8605">
        <v>102900</v>
      </c>
      <c r="D8605" t="s">
        <v>14824</v>
      </c>
      <c r="E8605" t="s">
        <v>62</v>
      </c>
      <c r="F8605">
        <v>0</v>
      </c>
      <c r="G8605">
        <v>0</v>
      </c>
    </row>
    <row r="8606" spans="1:11">
      <c r="A8606" t="s">
        <v>24666</v>
      </c>
      <c r="B8606" t="s">
        <v>58</v>
      </c>
      <c r="C8606">
        <v>102901</v>
      </c>
      <c r="D8606" t="s">
        <v>14825</v>
      </c>
      <c r="E8606" t="s">
        <v>62</v>
      </c>
      <c r="F8606">
        <v>0</v>
      </c>
      <c r="G8606">
        <v>0</v>
      </c>
    </row>
    <row r="8607" spans="1:11">
      <c r="A8607" t="s">
        <v>24667</v>
      </c>
      <c r="B8607" t="s">
        <v>58</v>
      </c>
      <c r="C8607">
        <v>102902</v>
      </c>
      <c r="D8607" t="s">
        <v>14826</v>
      </c>
      <c r="E8607" t="s">
        <v>62</v>
      </c>
      <c r="F8607">
        <v>0</v>
      </c>
      <c r="G8607">
        <v>0</v>
      </c>
    </row>
    <row r="8608" spans="1:11">
      <c r="A8608" t="s">
        <v>24668</v>
      </c>
      <c r="B8608" t="s">
        <v>58</v>
      </c>
      <c r="C8608">
        <v>102903</v>
      </c>
      <c r="D8608" t="s">
        <v>14827</v>
      </c>
      <c r="E8608" t="s">
        <v>62</v>
      </c>
      <c r="F8608">
        <v>11.64</v>
      </c>
      <c r="G8608">
        <v>11.64</v>
      </c>
      <c r="J8608">
        <v>0</v>
      </c>
      <c r="K8608">
        <v>0</v>
      </c>
    </row>
    <row r="8609" spans="1:11">
      <c r="A8609" t="s">
        <v>24669</v>
      </c>
      <c r="B8609" t="s">
        <v>58</v>
      </c>
      <c r="C8609">
        <v>89029</v>
      </c>
      <c r="D8609" t="s">
        <v>1046</v>
      </c>
      <c r="E8609" t="s">
        <v>62</v>
      </c>
      <c r="F8609">
        <v>33.36</v>
      </c>
      <c r="G8609">
        <v>33.36</v>
      </c>
      <c r="J8609">
        <v>0</v>
      </c>
      <c r="K8609">
        <v>0</v>
      </c>
    </row>
    <row r="8610" spans="1:11">
      <c r="A8610" t="s">
        <v>24670</v>
      </c>
      <c r="B8610" t="s">
        <v>58</v>
      </c>
      <c r="C8610">
        <v>89030</v>
      </c>
      <c r="D8610" t="s">
        <v>1047</v>
      </c>
      <c r="E8610" t="s">
        <v>62</v>
      </c>
      <c r="F8610">
        <v>14.69</v>
      </c>
      <c r="G8610">
        <v>14.69</v>
      </c>
      <c r="J8610">
        <v>0</v>
      </c>
      <c r="K8610">
        <v>0</v>
      </c>
    </row>
    <row r="8611" spans="1:11">
      <c r="A8611" t="s">
        <v>24671</v>
      </c>
      <c r="B8611" t="s">
        <v>58</v>
      </c>
      <c r="C8611">
        <v>5724</v>
      </c>
      <c r="D8611" t="s">
        <v>901</v>
      </c>
      <c r="E8611" t="s">
        <v>62</v>
      </c>
      <c r="F8611">
        <v>59.65</v>
      </c>
      <c r="G8611">
        <v>59.65</v>
      </c>
      <c r="J8611">
        <v>0</v>
      </c>
      <c r="K8611">
        <v>0</v>
      </c>
    </row>
    <row r="8612" spans="1:11">
      <c r="A8612" t="s">
        <v>24672</v>
      </c>
      <c r="B8612" t="s">
        <v>58</v>
      </c>
      <c r="C8612">
        <v>53817</v>
      </c>
      <c r="D8612" t="s">
        <v>953</v>
      </c>
      <c r="E8612" t="s">
        <v>62</v>
      </c>
      <c r="F8612">
        <v>62.32</v>
      </c>
      <c r="G8612">
        <v>62.32</v>
      </c>
      <c r="J8612">
        <v>0</v>
      </c>
      <c r="K8612">
        <v>0</v>
      </c>
    </row>
    <row r="8613" spans="1:11">
      <c r="A8613" t="s">
        <v>24673</v>
      </c>
      <c r="B8613" t="s">
        <v>58</v>
      </c>
      <c r="C8613">
        <v>88839</v>
      </c>
      <c r="D8613" t="s">
        <v>1012</v>
      </c>
      <c r="E8613" t="s">
        <v>62</v>
      </c>
      <c r="F8613">
        <v>34.92</v>
      </c>
      <c r="G8613">
        <v>34.92</v>
      </c>
      <c r="J8613">
        <v>0</v>
      </c>
      <c r="K8613">
        <v>0</v>
      </c>
    </row>
    <row r="8614" spans="1:11">
      <c r="A8614" t="s">
        <v>24674</v>
      </c>
      <c r="B8614" t="s">
        <v>58</v>
      </c>
      <c r="C8614">
        <v>88840</v>
      </c>
      <c r="D8614" t="s">
        <v>1013</v>
      </c>
      <c r="E8614" t="s">
        <v>62</v>
      </c>
      <c r="F8614">
        <v>15.38</v>
      </c>
      <c r="G8614">
        <v>15.38</v>
      </c>
      <c r="J8614">
        <v>0</v>
      </c>
      <c r="K8614">
        <v>0</v>
      </c>
    </row>
    <row r="8615" spans="1:11">
      <c r="A8615" t="s">
        <v>24675</v>
      </c>
      <c r="B8615" t="s">
        <v>58</v>
      </c>
      <c r="C8615">
        <v>88841</v>
      </c>
      <c r="D8615" t="s">
        <v>1014</v>
      </c>
      <c r="E8615" t="s">
        <v>62</v>
      </c>
      <c r="F8615">
        <v>62.43</v>
      </c>
      <c r="G8615">
        <v>62.43</v>
      </c>
      <c r="J8615">
        <v>0</v>
      </c>
      <c r="K8615">
        <v>0</v>
      </c>
    </row>
    <row r="8616" spans="1:11">
      <c r="A8616" t="s">
        <v>24676</v>
      </c>
      <c r="B8616" t="s">
        <v>58</v>
      </c>
      <c r="C8616">
        <v>88842</v>
      </c>
      <c r="D8616" t="s">
        <v>1015</v>
      </c>
      <c r="E8616" t="s">
        <v>62</v>
      </c>
      <c r="F8616">
        <v>77.959999999999994</v>
      </c>
      <c r="G8616">
        <v>77.959999999999994</v>
      </c>
      <c r="J8616">
        <v>0</v>
      </c>
      <c r="K8616">
        <v>0</v>
      </c>
    </row>
    <row r="8617" spans="1:11">
      <c r="A8617" t="s">
        <v>24677</v>
      </c>
      <c r="B8617" t="s">
        <v>58</v>
      </c>
      <c r="C8617">
        <v>89009</v>
      </c>
      <c r="D8617" t="s">
        <v>1030</v>
      </c>
      <c r="E8617" t="s">
        <v>62</v>
      </c>
      <c r="F8617">
        <v>43.26</v>
      </c>
      <c r="G8617">
        <v>43.26</v>
      </c>
      <c r="J8617">
        <v>0</v>
      </c>
      <c r="K8617">
        <v>0</v>
      </c>
    </row>
    <row r="8618" spans="1:11">
      <c r="A8618" t="s">
        <v>24678</v>
      </c>
      <c r="B8618" t="s">
        <v>58</v>
      </c>
      <c r="C8618">
        <v>89010</v>
      </c>
      <c r="D8618" t="s">
        <v>1031</v>
      </c>
      <c r="E8618" t="s">
        <v>62</v>
      </c>
      <c r="F8618">
        <v>19.05</v>
      </c>
      <c r="G8618">
        <v>19.05</v>
      </c>
      <c r="J8618">
        <v>0</v>
      </c>
      <c r="K8618">
        <v>0</v>
      </c>
    </row>
    <row r="8619" spans="1:11">
      <c r="A8619" t="s">
        <v>24679</v>
      </c>
      <c r="B8619" t="s">
        <v>58</v>
      </c>
      <c r="C8619">
        <v>53810</v>
      </c>
      <c r="D8619" t="s">
        <v>951</v>
      </c>
      <c r="E8619" t="s">
        <v>62</v>
      </c>
      <c r="F8619">
        <v>77.33</v>
      </c>
      <c r="G8619">
        <v>77.33</v>
      </c>
      <c r="J8619">
        <v>0</v>
      </c>
      <c r="K8619">
        <v>0</v>
      </c>
    </row>
    <row r="8620" spans="1:11">
      <c r="A8620" t="s">
        <v>24680</v>
      </c>
      <c r="B8620" t="s">
        <v>58</v>
      </c>
      <c r="C8620">
        <v>5721</v>
      </c>
      <c r="D8620" t="s">
        <v>899</v>
      </c>
      <c r="E8620" t="s">
        <v>62</v>
      </c>
      <c r="F8620">
        <v>93.54</v>
      </c>
      <c r="G8620">
        <v>93.54</v>
      </c>
      <c r="J8620">
        <v>0</v>
      </c>
      <c r="K8620">
        <v>0</v>
      </c>
    </row>
    <row r="8621" spans="1:11">
      <c r="A8621" t="s">
        <v>24681</v>
      </c>
      <c r="B8621" t="s">
        <v>58</v>
      </c>
      <c r="C8621">
        <v>89017</v>
      </c>
      <c r="D8621" t="s">
        <v>1038</v>
      </c>
      <c r="E8621" t="s">
        <v>62</v>
      </c>
      <c r="F8621">
        <v>42.99</v>
      </c>
      <c r="G8621">
        <v>42.99</v>
      </c>
      <c r="J8621">
        <v>0</v>
      </c>
      <c r="K8621">
        <v>0</v>
      </c>
    </row>
    <row r="8622" spans="1:11">
      <c r="A8622" t="s">
        <v>24682</v>
      </c>
      <c r="B8622" t="s">
        <v>58</v>
      </c>
      <c r="C8622">
        <v>89018</v>
      </c>
      <c r="D8622" t="s">
        <v>1039</v>
      </c>
      <c r="E8622" t="s">
        <v>62</v>
      </c>
      <c r="F8622">
        <v>18.940000000000001</v>
      </c>
      <c r="G8622">
        <v>18.940000000000001</v>
      </c>
      <c r="J8622">
        <v>0</v>
      </c>
      <c r="K8622">
        <v>0</v>
      </c>
    </row>
    <row r="8623" spans="1:11">
      <c r="A8623" t="s">
        <v>24683</v>
      </c>
      <c r="B8623" t="s">
        <v>58</v>
      </c>
      <c r="C8623">
        <v>53806</v>
      </c>
      <c r="D8623" t="s">
        <v>950</v>
      </c>
      <c r="E8623" t="s">
        <v>62</v>
      </c>
      <c r="F8623">
        <v>76.86</v>
      </c>
      <c r="G8623">
        <v>76.86</v>
      </c>
      <c r="J8623">
        <v>0</v>
      </c>
      <c r="K8623">
        <v>0</v>
      </c>
    </row>
    <row r="8624" spans="1:11">
      <c r="A8624" t="s">
        <v>24684</v>
      </c>
      <c r="B8624" t="s">
        <v>58</v>
      </c>
      <c r="C8624">
        <v>5718</v>
      </c>
      <c r="D8624" t="s">
        <v>898</v>
      </c>
      <c r="E8624" t="s">
        <v>62</v>
      </c>
      <c r="F8624">
        <v>106.02</v>
      </c>
      <c r="G8624">
        <v>106.02</v>
      </c>
      <c r="J8624">
        <v>0</v>
      </c>
      <c r="K8624">
        <v>0</v>
      </c>
    </row>
    <row r="8625" spans="1:11">
      <c r="A8625" t="s">
        <v>24685</v>
      </c>
      <c r="B8625" t="s">
        <v>58</v>
      </c>
      <c r="C8625">
        <v>89013</v>
      </c>
      <c r="D8625" t="s">
        <v>1034</v>
      </c>
      <c r="E8625" t="s">
        <v>62</v>
      </c>
      <c r="F8625">
        <v>141.69999999999999</v>
      </c>
      <c r="G8625">
        <v>141.69999999999999</v>
      </c>
      <c r="J8625">
        <v>0</v>
      </c>
      <c r="K8625">
        <v>0</v>
      </c>
    </row>
    <row r="8626" spans="1:11">
      <c r="A8626" t="s">
        <v>24686</v>
      </c>
      <c r="B8626" t="s">
        <v>58</v>
      </c>
      <c r="C8626">
        <v>89014</v>
      </c>
      <c r="D8626" t="s">
        <v>1035</v>
      </c>
      <c r="E8626" t="s">
        <v>62</v>
      </c>
      <c r="F8626">
        <v>62.42</v>
      </c>
      <c r="G8626">
        <v>62.42</v>
      </c>
      <c r="J8626">
        <v>0</v>
      </c>
      <c r="K8626">
        <v>0</v>
      </c>
    </row>
    <row r="8627" spans="1:11">
      <c r="A8627" t="s">
        <v>24687</v>
      </c>
      <c r="B8627" t="s">
        <v>58</v>
      </c>
      <c r="C8627">
        <v>53814</v>
      </c>
      <c r="D8627" t="s">
        <v>952</v>
      </c>
      <c r="E8627" t="s">
        <v>62</v>
      </c>
      <c r="F8627">
        <v>253.33</v>
      </c>
      <c r="G8627">
        <v>253.33</v>
      </c>
      <c r="J8627">
        <v>0</v>
      </c>
      <c r="K8627">
        <v>0</v>
      </c>
    </row>
    <row r="8628" spans="1:11">
      <c r="A8628" t="s">
        <v>24688</v>
      </c>
      <c r="B8628" t="s">
        <v>58</v>
      </c>
      <c r="C8628">
        <v>5722</v>
      </c>
      <c r="D8628" t="s">
        <v>900</v>
      </c>
      <c r="E8628" t="s">
        <v>62</v>
      </c>
      <c r="F8628">
        <v>216.35</v>
      </c>
      <c r="G8628">
        <v>216.35</v>
      </c>
      <c r="J8628">
        <v>0</v>
      </c>
      <c r="K8628">
        <v>0</v>
      </c>
    </row>
    <row r="8629" spans="1:11">
      <c r="A8629" t="s">
        <v>24689</v>
      </c>
      <c r="B8629" t="s">
        <v>58</v>
      </c>
      <c r="C8629">
        <v>96015</v>
      </c>
      <c r="D8629" t="s">
        <v>1390</v>
      </c>
      <c r="E8629" t="s">
        <v>62</v>
      </c>
      <c r="F8629">
        <v>22.72</v>
      </c>
      <c r="G8629">
        <v>22.72</v>
      </c>
      <c r="J8629">
        <v>0</v>
      </c>
      <c r="K8629">
        <v>0</v>
      </c>
    </row>
    <row r="8630" spans="1:11">
      <c r="A8630" t="s">
        <v>24690</v>
      </c>
      <c r="B8630" t="s">
        <v>58</v>
      </c>
      <c r="C8630">
        <v>96016</v>
      </c>
      <c r="D8630" t="s">
        <v>1391</v>
      </c>
      <c r="E8630" t="s">
        <v>62</v>
      </c>
      <c r="F8630">
        <v>6.09</v>
      </c>
      <c r="G8630">
        <v>6.09</v>
      </c>
      <c r="J8630">
        <v>0</v>
      </c>
      <c r="K8630">
        <v>0</v>
      </c>
    </row>
    <row r="8631" spans="1:11">
      <c r="A8631" t="s">
        <v>24691</v>
      </c>
      <c r="B8631" t="s">
        <v>58</v>
      </c>
      <c r="C8631">
        <v>96018</v>
      </c>
      <c r="D8631" t="s">
        <v>1392</v>
      </c>
      <c r="E8631" t="s">
        <v>62</v>
      </c>
      <c r="F8631">
        <v>24.85</v>
      </c>
      <c r="G8631">
        <v>24.85</v>
      </c>
      <c r="J8631">
        <v>0</v>
      </c>
      <c r="K8631">
        <v>0</v>
      </c>
    </row>
    <row r="8632" spans="1:11">
      <c r="A8632" t="s">
        <v>24692</v>
      </c>
      <c r="B8632" t="s">
        <v>58</v>
      </c>
      <c r="C8632">
        <v>96019</v>
      </c>
      <c r="D8632" t="s">
        <v>1393</v>
      </c>
      <c r="E8632" t="s">
        <v>62</v>
      </c>
      <c r="F8632">
        <v>96.47</v>
      </c>
      <c r="G8632">
        <v>96.47</v>
      </c>
      <c r="J8632">
        <v>0</v>
      </c>
      <c r="K8632">
        <v>0</v>
      </c>
    </row>
    <row r="8633" spans="1:11">
      <c r="A8633" t="s">
        <v>24693</v>
      </c>
      <c r="B8633" t="s">
        <v>58</v>
      </c>
      <c r="C8633">
        <v>96008</v>
      </c>
      <c r="D8633" t="s">
        <v>1386</v>
      </c>
      <c r="E8633" t="s">
        <v>62</v>
      </c>
      <c r="F8633">
        <v>22.93</v>
      </c>
      <c r="G8633">
        <v>22.93</v>
      </c>
      <c r="J8633">
        <v>0</v>
      </c>
      <c r="K8633">
        <v>0</v>
      </c>
    </row>
    <row r="8634" spans="1:11">
      <c r="A8634" t="s">
        <v>24694</v>
      </c>
      <c r="B8634" t="s">
        <v>58</v>
      </c>
      <c r="C8634">
        <v>96009</v>
      </c>
      <c r="D8634" t="s">
        <v>1387</v>
      </c>
      <c r="E8634" t="s">
        <v>62</v>
      </c>
      <c r="F8634">
        <v>6.15</v>
      </c>
      <c r="G8634">
        <v>6.15</v>
      </c>
      <c r="J8634">
        <v>0</v>
      </c>
      <c r="K8634">
        <v>0</v>
      </c>
    </row>
    <row r="8635" spans="1:11">
      <c r="A8635" t="s">
        <v>24695</v>
      </c>
      <c r="B8635" t="s">
        <v>58</v>
      </c>
      <c r="C8635">
        <v>96011</v>
      </c>
      <c r="D8635" t="s">
        <v>1388</v>
      </c>
      <c r="E8635" t="s">
        <v>62</v>
      </c>
      <c r="F8635">
        <v>25.08</v>
      </c>
      <c r="G8635">
        <v>25.08</v>
      </c>
      <c r="J8635">
        <v>0</v>
      </c>
      <c r="K8635">
        <v>0</v>
      </c>
    </row>
    <row r="8636" spans="1:11">
      <c r="A8636" t="s">
        <v>24696</v>
      </c>
      <c r="B8636" t="s">
        <v>58</v>
      </c>
      <c r="C8636">
        <v>96012</v>
      </c>
      <c r="D8636" t="s">
        <v>1389</v>
      </c>
      <c r="E8636" t="s">
        <v>62</v>
      </c>
      <c r="F8636">
        <v>96.47</v>
      </c>
      <c r="G8636">
        <v>96.47</v>
      </c>
      <c r="J8636">
        <v>0</v>
      </c>
      <c r="K8636">
        <v>0</v>
      </c>
    </row>
    <row r="8637" spans="1:11">
      <c r="A8637" t="s">
        <v>24697</v>
      </c>
      <c r="B8637" t="s">
        <v>58</v>
      </c>
      <c r="C8637">
        <v>96023</v>
      </c>
      <c r="D8637" t="s">
        <v>1394</v>
      </c>
      <c r="E8637" t="s">
        <v>62</v>
      </c>
      <c r="F8637">
        <v>17.57</v>
      </c>
      <c r="G8637">
        <v>17.57</v>
      </c>
      <c r="J8637">
        <v>0</v>
      </c>
      <c r="K8637">
        <v>0</v>
      </c>
    </row>
    <row r="8638" spans="1:11">
      <c r="A8638" t="s">
        <v>24698</v>
      </c>
      <c r="B8638" t="s">
        <v>58</v>
      </c>
      <c r="C8638">
        <v>96024</v>
      </c>
      <c r="D8638" t="s">
        <v>1395</v>
      </c>
      <c r="E8638" t="s">
        <v>62</v>
      </c>
      <c r="F8638">
        <v>4.7</v>
      </c>
      <c r="G8638">
        <v>4.7</v>
      </c>
      <c r="J8638">
        <v>0</v>
      </c>
      <c r="K8638">
        <v>0</v>
      </c>
    </row>
    <row r="8639" spans="1:11">
      <c r="A8639" t="s">
        <v>24699</v>
      </c>
      <c r="B8639" t="s">
        <v>58</v>
      </c>
      <c r="C8639">
        <v>96026</v>
      </c>
      <c r="D8639" t="s">
        <v>1396</v>
      </c>
      <c r="E8639" t="s">
        <v>62</v>
      </c>
      <c r="F8639">
        <v>19.21</v>
      </c>
      <c r="G8639">
        <v>19.21</v>
      </c>
      <c r="J8639">
        <v>0</v>
      </c>
      <c r="K8639">
        <v>0</v>
      </c>
    </row>
    <row r="8640" spans="1:11">
      <c r="A8640" t="s">
        <v>24700</v>
      </c>
      <c r="B8640" t="s">
        <v>58</v>
      </c>
      <c r="C8640">
        <v>96027</v>
      </c>
      <c r="D8640" t="s">
        <v>1397</v>
      </c>
      <c r="E8640" t="s">
        <v>62</v>
      </c>
      <c r="F8640">
        <v>67.22</v>
      </c>
      <c r="G8640">
        <v>67.22</v>
      </c>
      <c r="J8640">
        <v>0</v>
      </c>
      <c r="K8640">
        <v>0</v>
      </c>
    </row>
    <row r="8641" spans="1:11">
      <c r="A8641" t="s">
        <v>24701</v>
      </c>
      <c r="B8641" t="s">
        <v>58</v>
      </c>
      <c r="C8641">
        <v>96053</v>
      </c>
      <c r="D8641" t="s">
        <v>1403</v>
      </c>
      <c r="E8641" t="s">
        <v>62</v>
      </c>
      <c r="F8641">
        <v>17.78</v>
      </c>
      <c r="G8641">
        <v>17.78</v>
      </c>
      <c r="J8641">
        <v>0</v>
      </c>
      <c r="K8641">
        <v>0</v>
      </c>
    </row>
    <row r="8642" spans="1:11">
      <c r="A8642" t="s">
        <v>24702</v>
      </c>
      <c r="B8642" t="s">
        <v>58</v>
      </c>
      <c r="C8642">
        <v>96055</v>
      </c>
      <c r="D8642" t="s">
        <v>1405</v>
      </c>
      <c r="E8642" t="s">
        <v>62</v>
      </c>
      <c r="F8642">
        <v>4.76</v>
      </c>
      <c r="G8642">
        <v>4.76</v>
      </c>
      <c r="J8642">
        <v>0</v>
      </c>
      <c r="K8642">
        <v>0</v>
      </c>
    </row>
    <row r="8643" spans="1:11">
      <c r="A8643" t="s">
        <v>24703</v>
      </c>
      <c r="B8643" t="s">
        <v>58</v>
      </c>
      <c r="C8643">
        <v>96056</v>
      </c>
      <c r="D8643" t="s">
        <v>1406</v>
      </c>
      <c r="E8643" t="s">
        <v>62</v>
      </c>
      <c r="F8643">
        <v>19.440000000000001</v>
      </c>
      <c r="G8643">
        <v>19.440000000000001</v>
      </c>
      <c r="J8643">
        <v>0</v>
      </c>
      <c r="K8643">
        <v>0</v>
      </c>
    </row>
    <row r="8644" spans="1:11">
      <c r="A8644" t="s">
        <v>24704</v>
      </c>
      <c r="B8644" t="s">
        <v>58</v>
      </c>
      <c r="C8644">
        <v>96057</v>
      </c>
      <c r="D8644" t="s">
        <v>1407</v>
      </c>
      <c r="E8644" t="s">
        <v>62</v>
      </c>
      <c r="F8644">
        <v>67.22</v>
      </c>
      <c r="G8644">
        <v>67.22</v>
      </c>
      <c r="J8644">
        <v>0</v>
      </c>
      <c r="K8644">
        <v>0</v>
      </c>
    </row>
    <row r="8645" spans="1:11">
      <c r="A8645" t="s">
        <v>24705</v>
      </c>
      <c r="B8645" t="s">
        <v>58</v>
      </c>
      <c r="C8645">
        <v>7063</v>
      </c>
      <c r="D8645" t="s">
        <v>940</v>
      </c>
      <c r="E8645" t="s">
        <v>62</v>
      </c>
      <c r="F8645">
        <v>19.27</v>
      </c>
      <c r="G8645">
        <v>19.27</v>
      </c>
      <c r="J8645">
        <v>0</v>
      </c>
      <c r="K8645">
        <v>0</v>
      </c>
    </row>
    <row r="8646" spans="1:11">
      <c r="A8646" t="s">
        <v>24706</v>
      </c>
      <c r="B8646" t="s">
        <v>58</v>
      </c>
      <c r="C8646">
        <v>7064</v>
      </c>
      <c r="D8646" t="s">
        <v>941</v>
      </c>
      <c r="E8646" t="s">
        <v>62</v>
      </c>
      <c r="F8646">
        <v>5.2</v>
      </c>
      <c r="G8646">
        <v>5.2</v>
      </c>
      <c r="J8646">
        <v>0</v>
      </c>
      <c r="K8646">
        <v>0</v>
      </c>
    </row>
    <row r="8647" spans="1:11">
      <c r="A8647" t="s">
        <v>24707</v>
      </c>
      <c r="B8647" t="s">
        <v>58</v>
      </c>
      <c r="C8647">
        <v>7065</v>
      </c>
      <c r="D8647" t="s">
        <v>942</v>
      </c>
      <c r="E8647" t="s">
        <v>62</v>
      </c>
      <c r="F8647">
        <v>21.08</v>
      </c>
      <c r="G8647">
        <v>21.08</v>
      </c>
      <c r="J8647">
        <v>0</v>
      </c>
      <c r="K8647">
        <v>0</v>
      </c>
    </row>
    <row r="8648" spans="1:11">
      <c r="A8648" t="s">
        <v>24708</v>
      </c>
      <c r="B8648" t="s">
        <v>58</v>
      </c>
      <c r="C8648">
        <v>7066</v>
      </c>
      <c r="D8648" t="s">
        <v>943</v>
      </c>
      <c r="E8648" t="s">
        <v>62</v>
      </c>
      <c r="F8648">
        <v>96.47</v>
      </c>
      <c r="G8648">
        <v>96.47</v>
      </c>
      <c r="J8648">
        <v>0</v>
      </c>
      <c r="K8648">
        <v>0</v>
      </c>
    </row>
    <row r="8649" spans="1:11">
      <c r="A8649" t="s">
        <v>24709</v>
      </c>
      <c r="B8649" t="s">
        <v>58</v>
      </c>
      <c r="C8649">
        <v>89033</v>
      </c>
      <c r="D8649" t="s">
        <v>1048</v>
      </c>
      <c r="E8649" t="s">
        <v>62</v>
      </c>
      <c r="F8649">
        <v>14.12</v>
      </c>
      <c r="G8649">
        <v>14.12</v>
      </c>
      <c r="J8649">
        <v>0</v>
      </c>
      <c r="K8649">
        <v>0</v>
      </c>
    </row>
    <row r="8650" spans="1:11">
      <c r="A8650" t="s">
        <v>24710</v>
      </c>
      <c r="B8650" t="s">
        <v>58</v>
      </c>
      <c r="C8650">
        <v>89034</v>
      </c>
      <c r="D8650" t="s">
        <v>1049</v>
      </c>
      <c r="E8650" t="s">
        <v>62</v>
      </c>
      <c r="F8650">
        <v>3.78</v>
      </c>
      <c r="G8650">
        <v>3.78</v>
      </c>
      <c r="J8650">
        <v>0</v>
      </c>
      <c r="K8650">
        <v>0</v>
      </c>
    </row>
    <row r="8651" spans="1:11">
      <c r="A8651" t="s">
        <v>24711</v>
      </c>
      <c r="B8651" t="s">
        <v>58</v>
      </c>
      <c r="C8651">
        <v>5714</v>
      </c>
      <c r="D8651" t="s">
        <v>896</v>
      </c>
      <c r="E8651" t="s">
        <v>62</v>
      </c>
      <c r="F8651">
        <v>15.44</v>
      </c>
      <c r="G8651">
        <v>15.44</v>
      </c>
      <c r="J8651">
        <v>0</v>
      </c>
      <c r="K8651">
        <v>0</v>
      </c>
    </row>
    <row r="8652" spans="1:11">
      <c r="A8652" t="s">
        <v>24712</v>
      </c>
      <c r="B8652" t="s">
        <v>58</v>
      </c>
      <c r="C8652">
        <v>5715</v>
      </c>
      <c r="D8652" t="s">
        <v>897</v>
      </c>
      <c r="E8652" t="s">
        <v>62</v>
      </c>
      <c r="F8652">
        <v>67.22</v>
      </c>
      <c r="G8652">
        <v>67.22</v>
      </c>
      <c r="J8652">
        <v>0</v>
      </c>
      <c r="K8652">
        <v>0</v>
      </c>
    </row>
    <row r="8653" spans="1:11">
      <c r="A8653" t="s">
        <v>24713</v>
      </c>
      <c r="B8653" t="s">
        <v>58</v>
      </c>
      <c r="C8653">
        <v>102906</v>
      </c>
      <c r="D8653" t="s">
        <v>7422</v>
      </c>
      <c r="E8653" t="s">
        <v>62</v>
      </c>
      <c r="F8653">
        <v>0</v>
      </c>
      <c r="G8653">
        <v>0</v>
      </c>
    </row>
    <row r="8654" spans="1:11">
      <c r="A8654" t="s">
        <v>24714</v>
      </c>
      <c r="B8654" t="s">
        <v>58</v>
      </c>
      <c r="C8654">
        <v>102907</v>
      </c>
      <c r="D8654" t="s">
        <v>7423</v>
      </c>
      <c r="E8654" t="s">
        <v>62</v>
      </c>
      <c r="F8654">
        <v>0</v>
      </c>
      <c r="G8654">
        <v>0</v>
      </c>
    </row>
    <row r="8655" spans="1:11">
      <c r="A8655" t="s">
        <v>24715</v>
      </c>
      <c r="B8655" t="s">
        <v>58</v>
      </c>
      <c r="C8655">
        <v>102908</v>
      </c>
      <c r="D8655" t="s">
        <v>7424</v>
      </c>
      <c r="E8655" t="s">
        <v>62</v>
      </c>
      <c r="F8655">
        <v>0</v>
      </c>
      <c r="G8655">
        <v>0</v>
      </c>
    </row>
    <row r="8656" spans="1:11">
      <c r="A8656" t="s">
        <v>24716</v>
      </c>
      <c r="B8656" t="s">
        <v>58</v>
      </c>
      <c r="C8656">
        <v>102909</v>
      </c>
      <c r="D8656" t="s">
        <v>1454</v>
      </c>
      <c r="E8656" t="s">
        <v>62</v>
      </c>
      <c r="F8656">
        <v>3.18</v>
      </c>
      <c r="G8656">
        <v>3.18</v>
      </c>
      <c r="J8656">
        <v>0</v>
      </c>
      <c r="K8656">
        <v>0</v>
      </c>
    </row>
    <row r="8657" spans="1:11">
      <c r="A8657" t="s">
        <v>24717</v>
      </c>
      <c r="B8657" t="s">
        <v>58</v>
      </c>
      <c r="C8657">
        <v>93435</v>
      </c>
      <c r="D8657" t="s">
        <v>1322</v>
      </c>
      <c r="E8657" t="s">
        <v>62</v>
      </c>
      <c r="F8657">
        <v>9.26</v>
      </c>
      <c r="G8657">
        <v>9.26</v>
      </c>
      <c r="J8657">
        <v>0</v>
      </c>
      <c r="K8657">
        <v>0</v>
      </c>
    </row>
    <row r="8658" spans="1:11">
      <c r="A8658" t="s">
        <v>24718</v>
      </c>
      <c r="B8658" t="s">
        <v>58</v>
      </c>
      <c r="C8658">
        <v>93436</v>
      </c>
      <c r="D8658" t="s">
        <v>1323</v>
      </c>
      <c r="E8658" t="s">
        <v>62</v>
      </c>
      <c r="F8658">
        <v>2.85</v>
      </c>
      <c r="G8658">
        <v>2.85</v>
      </c>
      <c r="J8658">
        <v>0</v>
      </c>
      <c r="K8658">
        <v>0</v>
      </c>
    </row>
    <row r="8659" spans="1:11">
      <c r="A8659" t="s">
        <v>24719</v>
      </c>
      <c r="B8659" t="s">
        <v>58</v>
      </c>
      <c r="C8659">
        <v>93437</v>
      </c>
      <c r="D8659" t="s">
        <v>1324</v>
      </c>
      <c r="E8659" t="s">
        <v>62</v>
      </c>
      <c r="F8659">
        <v>10.130000000000001</v>
      </c>
      <c r="G8659">
        <v>10.130000000000001</v>
      </c>
      <c r="J8659">
        <v>0</v>
      </c>
      <c r="K8659">
        <v>0</v>
      </c>
    </row>
    <row r="8660" spans="1:11">
      <c r="A8660" t="s">
        <v>24720</v>
      </c>
      <c r="B8660" t="s">
        <v>58</v>
      </c>
      <c r="C8660">
        <v>93438</v>
      </c>
      <c r="D8660" t="s">
        <v>1325</v>
      </c>
      <c r="E8660" t="s">
        <v>62</v>
      </c>
      <c r="F8660">
        <v>112.05</v>
      </c>
      <c r="G8660">
        <v>112.05</v>
      </c>
      <c r="J8660">
        <v>0</v>
      </c>
      <c r="K8660">
        <v>0</v>
      </c>
    </row>
    <row r="8661" spans="1:11">
      <c r="A8661" t="s">
        <v>24721</v>
      </c>
      <c r="B8661" t="s">
        <v>58</v>
      </c>
      <c r="C8661">
        <v>100643</v>
      </c>
      <c r="D8661" t="s">
        <v>1428</v>
      </c>
      <c r="E8661" t="s">
        <v>62</v>
      </c>
      <c r="F8661">
        <v>415.12</v>
      </c>
      <c r="G8661">
        <v>415.12</v>
      </c>
      <c r="J8661">
        <v>0</v>
      </c>
      <c r="K8661">
        <v>0</v>
      </c>
    </row>
    <row r="8662" spans="1:11">
      <c r="A8662" t="s">
        <v>24722</v>
      </c>
      <c r="B8662" t="s">
        <v>58</v>
      </c>
      <c r="C8662">
        <v>100644</v>
      </c>
      <c r="D8662" t="s">
        <v>1429</v>
      </c>
      <c r="E8662" t="s">
        <v>62</v>
      </c>
      <c r="F8662">
        <v>146.33000000000001</v>
      </c>
      <c r="G8662">
        <v>146.33000000000001</v>
      </c>
      <c r="J8662">
        <v>0</v>
      </c>
      <c r="K8662">
        <v>0</v>
      </c>
    </row>
    <row r="8663" spans="1:11">
      <c r="A8663" t="s">
        <v>24723</v>
      </c>
      <c r="B8663" t="s">
        <v>58</v>
      </c>
      <c r="C8663">
        <v>100645</v>
      </c>
      <c r="D8663" t="s">
        <v>1430</v>
      </c>
      <c r="E8663" t="s">
        <v>62</v>
      </c>
      <c r="F8663">
        <v>667.32</v>
      </c>
      <c r="G8663">
        <v>667.32</v>
      </c>
      <c r="J8663">
        <v>0</v>
      </c>
      <c r="K8663">
        <v>0</v>
      </c>
    </row>
    <row r="8664" spans="1:11">
      <c r="A8664" t="s">
        <v>24724</v>
      </c>
      <c r="B8664" t="s">
        <v>58</v>
      </c>
      <c r="C8664">
        <v>100646</v>
      </c>
      <c r="D8664" t="s">
        <v>1431</v>
      </c>
      <c r="E8664" t="s">
        <v>62</v>
      </c>
      <c r="F8664">
        <v>5373</v>
      </c>
      <c r="G8664">
        <v>5373</v>
      </c>
      <c r="J8664">
        <v>0</v>
      </c>
      <c r="K8664">
        <v>0</v>
      </c>
    </row>
    <row r="8665" spans="1:11">
      <c r="A8665" t="s">
        <v>24725</v>
      </c>
      <c r="B8665" t="s">
        <v>58</v>
      </c>
      <c r="C8665">
        <v>95116</v>
      </c>
      <c r="D8665" t="s">
        <v>1328</v>
      </c>
      <c r="E8665" t="s">
        <v>62</v>
      </c>
      <c r="F8665">
        <v>32.549999999999997</v>
      </c>
      <c r="G8665">
        <v>32.549999999999997</v>
      </c>
      <c r="J8665">
        <v>0</v>
      </c>
      <c r="K8665">
        <v>0</v>
      </c>
    </row>
    <row r="8666" spans="1:11">
      <c r="A8666" t="s">
        <v>24726</v>
      </c>
      <c r="B8666" t="s">
        <v>58</v>
      </c>
      <c r="C8666">
        <v>95117</v>
      </c>
      <c r="D8666" t="s">
        <v>1329</v>
      </c>
      <c r="E8666" t="s">
        <v>62</v>
      </c>
      <c r="F8666">
        <v>10.039999999999999</v>
      </c>
      <c r="G8666">
        <v>10.039999999999999</v>
      </c>
      <c r="J8666">
        <v>0</v>
      </c>
      <c r="K8666">
        <v>0</v>
      </c>
    </row>
    <row r="8667" spans="1:11">
      <c r="A8667" t="s">
        <v>24727</v>
      </c>
      <c r="B8667" t="s">
        <v>58</v>
      </c>
      <c r="C8667">
        <v>53794</v>
      </c>
      <c r="D8667" t="s">
        <v>947</v>
      </c>
      <c r="E8667" t="s">
        <v>62</v>
      </c>
      <c r="F8667">
        <v>35.619999999999997</v>
      </c>
      <c r="G8667">
        <v>35.619999999999997</v>
      </c>
      <c r="J8667">
        <v>0</v>
      </c>
      <c r="K8667">
        <v>0</v>
      </c>
    </row>
    <row r="8668" spans="1:11">
      <c r="A8668" t="s">
        <v>24728</v>
      </c>
      <c r="B8668" t="s">
        <v>58</v>
      </c>
      <c r="C8668">
        <v>5703</v>
      </c>
      <c r="D8668" t="s">
        <v>891</v>
      </c>
      <c r="E8668" t="s">
        <v>62</v>
      </c>
      <c r="F8668">
        <v>18.559999999999999</v>
      </c>
      <c r="G8668">
        <v>18.559999999999999</v>
      </c>
      <c r="J8668">
        <v>0</v>
      </c>
      <c r="K8668">
        <v>0</v>
      </c>
    </row>
    <row r="8669" spans="1:11">
      <c r="A8669" t="s">
        <v>24729</v>
      </c>
      <c r="B8669" t="s">
        <v>58</v>
      </c>
      <c r="C8669">
        <v>88847</v>
      </c>
      <c r="D8669" t="s">
        <v>1016</v>
      </c>
      <c r="E8669" t="s">
        <v>62</v>
      </c>
      <c r="F8669">
        <v>27.62</v>
      </c>
      <c r="G8669">
        <v>27.62</v>
      </c>
      <c r="J8669">
        <v>0</v>
      </c>
      <c r="K8669">
        <v>0</v>
      </c>
    </row>
    <row r="8670" spans="1:11">
      <c r="A8670" t="s">
        <v>24730</v>
      </c>
      <c r="B8670" t="s">
        <v>58</v>
      </c>
      <c r="C8670">
        <v>88848</v>
      </c>
      <c r="D8670" t="s">
        <v>1017</v>
      </c>
      <c r="E8670" t="s">
        <v>62</v>
      </c>
      <c r="F8670">
        <v>11.35</v>
      </c>
      <c r="G8670">
        <v>11.35</v>
      </c>
      <c r="J8670">
        <v>0</v>
      </c>
      <c r="K8670">
        <v>0</v>
      </c>
    </row>
    <row r="8671" spans="1:11">
      <c r="A8671" t="s">
        <v>24731</v>
      </c>
      <c r="B8671" t="s">
        <v>58</v>
      </c>
      <c r="C8671">
        <v>5741</v>
      </c>
      <c r="D8671" t="s">
        <v>909</v>
      </c>
      <c r="E8671" t="s">
        <v>62</v>
      </c>
      <c r="F8671">
        <v>51.77</v>
      </c>
      <c r="G8671">
        <v>51.77</v>
      </c>
      <c r="J8671">
        <v>0</v>
      </c>
      <c r="K8671">
        <v>0</v>
      </c>
    </row>
    <row r="8672" spans="1:11">
      <c r="A8672" t="s">
        <v>24732</v>
      </c>
      <c r="B8672" t="s">
        <v>58</v>
      </c>
      <c r="C8672">
        <v>5742</v>
      </c>
      <c r="D8672" t="s">
        <v>910</v>
      </c>
      <c r="E8672" t="s">
        <v>62</v>
      </c>
      <c r="F8672">
        <v>27.52</v>
      </c>
      <c r="G8672">
        <v>27.52</v>
      </c>
      <c r="J8672">
        <v>0</v>
      </c>
      <c r="K8672">
        <v>0</v>
      </c>
    </row>
    <row r="8673" spans="1:11">
      <c r="A8673" t="s">
        <v>24733</v>
      </c>
      <c r="B8673" t="s">
        <v>58</v>
      </c>
      <c r="C8673">
        <v>100637</v>
      </c>
      <c r="D8673" t="s">
        <v>1424</v>
      </c>
      <c r="E8673" t="s">
        <v>62</v>
      </c>
      <c r="F8673">
        <v>202.6</v>
      </c>
      <c r="G8673">
        <v>202.6</v>
      </c>
      <c r="J8673">
        <v>0</v>
      </c>
      <c r="K8673">
        <v>0</v>
      </c>
    </row>
    <row r="8674" spans="1:11">
      <c r="A8674" t="s">
        <v>24734</v>
      </c>
      <c r="B8674" t="s">
        <v>58</v>
      </c>
      <c r="C8674">
        <v>100638</v>
      </c>
      <c r="D8674" t="s">
        <v>1425</v>
      </c>
      <c r="E8674" t="s">
        <v>62</v>
      </c>
      <c r="F8674">
        <v>62.27</v>
      </c>
      <c r="G8674">
        <v>62.27</v>
      </c>
      <c r="J8674">
        <v>0</v>
      </c>
      <c r="K8674">
        <v>0</v>
      </c>
    </row>
    <row r="8675" spans="1:11">
      <c r="A8675" t="s">
        <v>24735</v>
      </c>
      <c r="B8675" t="s">
        <v>58</v>
      </c>
      <c r="C8675">
        <v>100639</v>
      </c>
      <c r="D8675" t="s">
        <v>1426</v>
      </c>
      <c r="E8675" t="s">
        <v>62</v>
      </c>
      <c r="F8675">
        <v>253.44</v>
      </c>
      <c r="G8675">
        <v>253.44</v>
      </c>
      <c r="J8675">
        <v>0</v>
      </c>
      <c r="K8675">
        <v>0</v>
      </c>
    </row>
    <row r="8676" spans="1:11">
      <c r="A8676" t="s">
        <v>24736</v>
      </c>
      <c r="B8676" t="s">
        <v>58</v>
      </c>
      <c r="C8676">
        <v>100640</v>
      </c>
      <c r="D8676" t="s">
        <v>1427</v>
      </c>
      <c r="E8676" t="s">
        <v>62</v>
      </c>
      <c r="F8676">
        <v>4298.3999999999996</v>
      </c>
      <c r="G8676">
        <v>4298.3999999999996</v>
      </c>
      <c r="J8676">
        <v>0</v>
      </c>
      <c r="K8676">
        <v>0</v>
      </c>
    </row>
    <row r="8677" spans="1:11">
      <c r="A8677" t="s">
        <v>24737</v>
      </c>
      <c r="B8677" t="s">
        <v>58</v>
      </c>
      <c r="C8677">
        <v>93429</v>
      </c>
      <c r="D8677" t="s">
        <v>1318</v>
      </c>
      <c r="E8677" t="s">
        <v>62</v>
      </c>
      <c r="F8677">
        <v>164.94</v>
      </c>
      <c r="G8677">
        <v>164.94</v>
      </c>
      <c r="J8677">
        <v>0</v>
      </c>
      <c r="K8677">
        <v>0</v>
      </c>
    </row>
    <row r="8678" spans="1:11">
      <c r="A8678" t="s">
        <v>24738</v>
      </c>
      <c r="B8678" t="s">
        <v>58</v>
      </c>
      <c r="C8678">
        <v>93430</v>
      </c>
      <c r="D8678" t="s">
        <v>1319</v>
      </c>
      <c r="E8678" t="s">
        <v>62</v>
      </c>
      <c r="F8678">
        <v>50.7</v>
      </c>
      <c r="G8678">
        <v>50.7</v>
      </c>
      <c r="J8678">
        <v>0</v>
      </c>
      <c r="K8678">
        <v>0</v>
      </c>
    </row>
    <row r="8679" spans="1:11">
      <c r="A8679" t="s">
        <v>24739</v>
      </c>
      <c r="B8679" t="s">
        <v>58</v>
      </c>
      <c r="C8679">
        <v>93431</v>
      </c>
      <c r="D8679" t="s">
        <v>1320</v>
      </c>
      <c r="E8679" t="s">
        <v>62</v>
      </c>
      <c r="F8679">
        <v>206.33</v>
      </c>
      <c r="G8679">
        <v>206.33</v>
      </c>
      <c r="J8679">
        <v>0</v>
      </c>
      <c r="K8679">
        <v>0</v>
      </c>
    </row>
    <row r="8680" spans="1:11">
      <c r="A8680" t="s">
        <v>24740</v>
      </c>
      <c r="B8680" t="s">
        <v>58</v>
      </c>
      <c r="C8680">
        <v>93432</v>
      </c>
      <c r="D8680" t="s">
        <v>1321</v>
      </c>
      <c r="E8680" t="s">
        <v>62</v>
      </c>
      <c r="F8680">
        <v>2149.1999999999998</v>
      </c>
      <c r="G8680">
        <v>2149.1999999999998</v>
      </c>
      <c r="J8680">
        <v>0</v>
      </c>
      <c r="K8680">
        <v>0</v>
      </c>
    </row>
    <row r="8681" spans="1:11">
      <c r="A8681" t="s">
        <v>24741</v>
      </c>
      <c r="B8681" t="s">
        <v>58</v>
      </c>
      <c r="C8681">
        <v>95118</v>
      </c>
      <c r="D8681" t="s">
        <v>1330</v>
      </c>
      <c r="E8681" t="s">
        <v>62</v>
      </c>
      <c r="F8681">
        <v>75.64</v>
      </c>
      <c r="G8681">
        <v>75.64</v>
      </c>
      <c r="J8681">
        <v>0</v>
      </c>
      <c r="K8681">
        <v>0</v>
      </c>
    </row>
    <row r="8682" spans="1:11">
      <c r="A8682" t="s">
        <v>24742</v>
      </c>
      <c r="B8682" t="s">
        <v>58</v>
      </c>
      <c r="C8682">
        <v>95119</v>
      </c>
      <c r="D8682" t="s">
        <v>1331</v>
      </c>
      <c r="E8682" t="s">
        <v>62</v>
      </c>
      <c r="F8682">
        <v>23.34</v>
      </c>
      <c r="G8682">
        <v>23.34</v>
      </c>
      <c r="J8682">
        <v>0</v>
      </c>
      <c r="K8682">
        <v>0</v>
      </c>
    </row>
    <row r="8683" spans="1:11">
      <c r="A8683" t="s">
        <v>24743</v>
      </c>
      <c r="B8683" t="s">
        <v>58</v>
      </c>
      <c r="C8683">
        <v>5707</v>
      </c>
      <c r="D8683" t="s">
        <v>893</v>
      </c>
      <c r="E8683" t="s">
        <v>62</v>
      </c>
      <c r="F8683">
        <v>82.76</v>
      </c>
      <c r="G8683">
        <v>82.76</v>
      </c>
      <c r="J8683">
        <v>0</v>
      </c>
      <c r="K8683">
        <v>0</v>
      </c>
    </row>
    <row r="8684" spans="1:11">
      <c r="A8684" t="s">
        <v>24744</v>
      </c>
      <c r="B8684" t="s">
        <v>58</v>
      </c>
      <c r="C8684">
        <v>95120</v>
      </c>
      <c r="D8684" t="s">
        <v>1332</v>
      </c>
      <c r="E8684" t="s">
        <v>62</v>
      </c>
      <c r="F8684">
        <v>49.72</v>
      </c>
      <c r="G8684">
        <v>49.72</v>
      </c>
      <c r="J8684">
        <v>0</v>
      </c>
      <c r="K8684">
        <v>0</v>
      </c>
    </row>
    <row r="8685" spans="1:11">
      <c r="A8685" t="s">
        <v>24745</v>
      </c>
      <c r="B8685" t="s">
        <v>58</v>
      </c>
      <c r="C8685">
        <v>103657</v>
      </c>
      <c r="D8685" t="s">
        <v>7425</v>
      </c>
      <c r="E8685" t="s">
        <v>62</v>
      </c>
      <c r="F8685">
        <v>0</v>
      </c>
      <c r="G8685">
        <v>0</v>
      </c>
    </row>
    <row r="8686" spans="1:11">
      <c r="A8686" t="s">
        <v>24746</v>
      </c>
      <c r="B8686" t="s">
        <v>58</v>
      </c>
      <c r="C8686">
        <v>103658</v>
      </c>
      <c r="D8686" t="s">
        <v>7426</v>
      </c>
      <c r="E8686" t="s">
        <v>62</v>
      </c>
      <c r="F8686">
        <v>0</v>
      </c>
      <c r="G8686">
        <v>0</v>
      </c>
    </row>
    <row r="8687" spans="1:11">
      <c r="A8687" t="s">
        <v>24747</v>
      </c>
      <c r="B8687" t="s">
        <v>58</v>
      </c>
      <c r="C8687">
        <v>103659</v>
      </c>
      <c r="D8687" t="s">
        <v>7427</v>
      </c>
      <c r="E8687" t="s">
        <v>62</v>
      </c>
      <c r="F8687">
        <v>0</v>
      </c>
      <c r="G8687">
        <v>0</v>
      </c>
    </row>
    <row r="8688" spans="1:11">
      <c r="A8688" t="s">
        <v>24748</v>
      </c>
      <c r="B8688" t="s">
        <v>58</v>
      </c>
      <c r="C8688">
        <v>103660</v>
      </c>
      <c r="D8688" t="s">
        <v>1488</v>
      </c>
      <c r="E8688" t="s">
        <v>62</v>
      </c>
      <c r="F8688">
        <v>11.75</v>
      </c>
      <c r="G8688">
        <v>11.75</v>
      </c>
      <c r="J8688">
        <v>0</v>
      </c>
      <c r="K8688">
        <v>0</v>
      </c>
    </row>
    <row r="8689" spans="1:11">
      <c r="A8689" t="s">
        <v>24749</v>
      </c>
      <c r="B8689" t="s">
        <v>58</v>
      </c>
      <c r="C8689">
        <v>89015</v>
      </c>
      <c r="D8689" t="s">
        <v>1036</v>
      </c>
      <c r="E8689" t="s">
        <v>62</v>
      </c>
      <c r="F8689">
        <v>3.84</v>
      </c>
      <c r="G8689">
        <v>3.84</v>
      </c>
      <c r="J8689">
        <v>0</v>
      </c>
      <c r="K8689">
        <v>0</v>
      </c>
    </row>
    <row r="8690" spans="1:11">
      <c r="A8690" t="s">
        <v>24750</v>
      </c>
      <c r="B8690" t="s">
        <v>58</v>
      </c>
      <c r="C8690">
        <v>89016</v>
      </c>
      <c r="D8690" t="s">
        <v>1037</v>
      </c>
      <c r="E8690" t="s">
        <v>62</v>
      </c>
      <c r="F8690">
        <v>1.01</v>
      </c>
      <c r="G8690">
        <v>1.01</v>
      </c>
      <c r="J8690">
        <v>0</v>
      </c>
      <c r="K8690">
        <v>0</v>
      </c>
    </row>
    <row r="8691" spans="1:11">
      <c r="A8691" t="s">
        <v>24751</v>
      </c>
      <c r="B8691" t="s">
        <v>58</v>
      </c>
      <c r="C8691">
        <v>53804</v>
      </c>
      <c r="D8691" t="s">
        <v>949</v>
      </c>
      <c r="E8691" t="s">
        <v>62</v>
      </c>
      <c r="F8691">
        <v>4.8</v>
      </c>
      <c r="G8691">
        <v>4.8</v>
      </c>
      <c r="J8691">
        <v>0</v>
      </c>
      <c r="K8691">
        <v>0</v>
      </c>
    </row>
    <row r="8692" spans="1:11">
      <c r="A8692" t="s">
        <v>24752</v>
      </c>
      <c r="B8692" t="s">
        <v>58</v>
      </c>
      <c r="C8692">
        <v>90582</v>
      </c>
      <c r="D8692" t="s">
        <v>1111</v>
      </c>
      <c r="E8692" t="s">
        <v>62</v>
      </c>
      <c r="F8692">
        <v>0.44</v>
      </c>
      <c r="G8692">
        <v>0.44</v>
      </c>
      <c r="J8692">
        <v>0</v>
      </c>
      <c r="K8692">
        <v>0</v>
      </c>
    </row>
    <row r="8693" spans="1:11">
      <c r="A8693" t="s">
        <v>24753</v>
      </c>
      <c r="B8693" t="s">
        <v>58</v>
      </c>
      <c r="C8693">
        <v>90583</v>
      </c>
      <c r="D8693" t="s">
        <v>1112</v>
      </c>
      <c r="E8693" t="s">
        <v>62</v>
      </c>
      <c r="F8693">
        <v>0.1</v>
      </c>
      <c r="G8693">
        <v>0.1</v>
      </c>
      <c r="J8693">
        <v>0</v>
      </c>
      <c r="K8693">
        <v>0</v>
      </c>
    </row>
    <row r="8694" spans="1:11">
      <c r="A8694" t="s">
        <v>24754</v>
      </c>
      <c r="B8694" t="s">
        <v>58</v>
      </c>
      <c r="C8694">
        <v>90584</v>
      </c>
      <c r="D8694" t="s">
        <v>1113</v>
      </c>
      <c r="E8694" t="s">
        <v>62</v>
      </c>
      <c r="F8694">
        <v>0.34</v>
      </c>
      <c r="G8694">
        <v>0.34</v>
      </c>
      <c r="J8694">
        <v>0</v>
      </c>
      <c r="K8694">
        <v>0</v>
      </c>
    </row>
    <row r="8695" spans="1:11">
      <c r="A8695" t="s">
        <v>24755</v>
      </c>
      <c r="B8695" t="s">
        <v>58</v>
      </c>
      <c r="C8695">
        <v>90585</v>
      </c>
      <c r="D8695" t="s">
        <v>1114</v>
      </c>
      <c r="E8695" t="s">
        <v>62</v>
      </c>
      <c r="F8695">
        <v>0.4</v>
      </c>
      <c r="G8695">
        <v>0.4</v>
      </c>
      <c r="J8695">
        <v>0</v>
      </c>
      <c r="K8695">
        <v>0</v>
      </c>
    </row>
    <row r="8696" spans="1:11">
      <c r="A8696" t="s">
        <v>24756</v>
      </c>
      <c r="B8696" t="s">
        <v>58</v>
      </c>
      <c r="C8696">
        <v>89240</v>
      </c>
      <c r="D8696" t="s">
        <v>1074</v>
      </c>
      <c r="E8696" t="s">
        <v>62</v>
      </c>
      <c r="F8696">
        <v>78.09</v>
      </c>
      <c r="G8696">
        <v>78.09</v>
      </c>
      <c r="J8696">
        <v>0</v>
      </c>
      <c r="K8696">
        <v>0</v>
      </c>
    </row>
    <row r="8697" spans="1:11">
      <c r="A8697" t="s">
        <v>24757</v>
      </c>
      <c r="B8697" t="s">
        <v>58</v>
      </c>
      <c r="C8697">
        <v>89241</v>
      </c>
      <c r="D8697" t="s">
        <v>1075</v>
      </c>
      <c r="E8697" t="s">
        <v>62</v>
      </c>
      <c r="F8697">
        <v>27.53</v>
      </c>
      <c r="G8697">
        <v>27.53</v>
      </c>
      <c r="J8697">
        <v>0</v>
      </c>
      <c r="K8697">
        <v>0</v>
      </c>
    </row>
    <row r="8698" spans="1:11">
      <c r="A8698" t="s">
        <v>24758</v>
      </c>
      <c r="B8698" t="s">
        <v>58</v>
      </c>
      <c r="C8698">
        <v>5710</v>
      </c>
      <c r="D8698" t="s">
        <v>894</v>
      </c>
      <c r="E8698" t="s">
        <v>62</v>
      </c>
      <c r="F8698">
        <v>125.54</v>
      </c>
      <c r="G8698">
        <v>125.54</v>
      </c>
      <c r="J8698">
        <v>0</v>
      </c>
      <c r="K8698">
        <v>0</v>
      </c>
    </row>
    <row r="8699" spans="1:11">
      <c r="A8699" t="s">
        <v>24759</v>
      </c>
      <c r="B8699" t="s">
        <v>58</v>
      </c>
      <c r="C8699">
        <v>5711</v>
      </c>
      <c r="D8699" t="s">
        <v>895</v>
      </c>
      <c r="E8699" t="s">
        <v>62</v>
      </c>
      <c r="F8699">
        <v>88.83</v>
      </c>
      <c r="G8699">
        <v>88.83</v>
      </c>
      <c r="J8699">
        <v>0</v>
      </c>
      <c r="K8699">
        <v>0</v>
      </c>
    </row>
    <row r="8700" spans="1:11">
      <c r="A8700" t="s">
        <v>24760</v>
      </c>
      <c r="B8700" t="s">
        <v>58</v>
      </c>
      <c r="C8700">
        <v>89253</v>
      </c>
      <c r="D8700" t="s">
        <v>1080</v>
      </c>
      <c r="E8700" t="s">
        <v>62</v>
      </c>
      <c r="F8700">
        <v>64</v>
      </c>
      <c r="G8700">
        <v>64</v>
      </c>
      <c r="J8700">
        <v>0</v>
      </c>
      <c r="K8700">
        <v>0</v>
      </c>
    </row>
    <row r="8701" spans="1:11">
      <c r="A8701" t="s">
        <v>24761</v>
      </c>
      <c r="B8701" t="s">
        <v>58</v>
      </c>
      <c r="C8701">
        <v>89254</v>
      </c>
      <c r="D8701" t="s">
        <v>1081</v>
      </c>
      <c r="E8701" t="s">
        <v>62</v>
      </c>
      <c r="F8701">
        <v>22.56</v>
      </c>
      <c r="G8701">
        <v>22.56</v>
      </c>
      <c r="J8701">
        <v>0</v>
      </c>
      <c r="K8701">
        <v>0</v>
      </c>
    </row>
    <row r="8702" spans="1:11">
      <c r="A8702" t="s">
        <v>24762</v>
      </c>
      <c r="B8702" t="s">
        <v>58</v>
      </c>
      <c r="C8702">
        <v>89255</v>
      </c>
      <c r="D8702" t="s">
        <v>1082</v>
      </c>
      <c r="E8702" t="s">
        <v>62</v>
      </c>
      <c r="F8702">
        <v>102.88</v>
      </c>
      <c r="G8702">
        <v>102.88</v>
      </c>
      <c r="J8702">
        <v>0</v>
      </c>
      <c r="K8702">
        <v>0</v>
      </c>
    </row>
    <row r="8703" spans="1:11">
      <c r="A8703" t="s">
        <v>24763</v>
      </c>
      <c r="B8703" t="s">
        <v>58</v>
      </c>
      <c r="C8703">
        <v>89256</v>
      </c>
      <c r="D8703" t="s">
        <v>1083</v>
      </c>
      <c r="E8703" t="s">
        <v>62</v>
      </c>
      <c r="F8703">
        <v>84.59</v>
      </c>
      <c r="G8703">
        <v>84.59</v>
      </c>
      <c r="J8703">
        <v>0</v>
      </c>
      <c r="K8703">
        <v>0</v>
      </c>
    </row>
    <row r="8704" spans="1:11">
      <c r="A8704" t="s">
        <v>24764</v>
      </c>
      <c r="B8704" t="s">
        <v>58</v>
      </c>
      <c r="C8704">
        <v>103797</v>
      </c>
      <c r="D8704" t="s">
        <v>2661</v>
      </c>
      <c r="E8704" t="s">
        <v>11</v>
      </c>
      <c r="F8704">
        <v>16.78</v>
      </c>
      <c r="G8704">
        <v>17.559999999999999</v>
      </c>
      <c r="J8704">
        <v>0</v>
      </c>
      <c r="K8704">
        <v>0</v>
      </c>
    </row>
    <row r="8705" spans="1:11">
      <c r="A8705" t="s">
        <v>24765</v>
      </c>
      <c r="B8705" t="s">
        <v>58</v>
      </c>
      <c r="C8705">
        <v>103930</v>
      </c>
      <c r="D8705" t="s">
        <v>2670</v>
      </c>
      <c r="E8705" t="s">
        <v>10</v>
      </c>
      <c r="F8705">
        <v>758.47</v>
      </c>
      <c r="G8705">
        <v>785.42</v>
      </c>
      <c r="J8705">
        <v>0</v>
      </c>
      <c r="K8705">
        <v>0</v>
      </c>
    </row>
    <row r="8706" spans="1:11">
      <c r="A8706" t="s">
        <v>24766</v>
      </c>
      <c r="B8706" t="s">
        <v>58</v>
      </c>
      <c r="C8706">
        <v>103931</v>
      </c>
      <c r="D8706" t="s">
        <v>2671</v>
      </c>
      <c r="E8706" t="s">
        <v>10</v>
      </c>
      <c r="F8706">
        <v>553.71</v>
      </c>
      <c r="G8706">
        <v>574.79999999999995</v>
      </c>
      <c r="J8706">
        <v>0</v>
      </c>
      <c r="K8706">
        <v>0</v>
      </c>
    </row>
    <row r="8707" spans="1:11">
      <c r="A8707" t="s">
        <v>24767</v>
      </c>
      <c r="B8707" t="s">
        <v>58</v>
      </c>
      <c r="C8707">
        <v>103932</v>
      </c>
      <c r="D8707" t="s">
        <v>2672</v>
      </c>
      <c r="E8707" t="s">
        <v>10</v>
      </c>
      <c r="F8707">
        <v>523.70000000000005</v>
      </c>
      <c r="G8707">
        <v>543.94000000000005</v>
      </c>
      <c r="J8707">
        <v>0</v>
      </c>
      <c r="K8707">
        <v>0</v>
      </c>
    </row>
    <row r="8708" spans="1:11">
      <c r="A8708" t="s">
        <v>24768</v>
      </c>
      <c r="B8708" t="s">
        <v>58</v>
      </c>
      <c r="C8708">
        <v>103929</v>
      </c>
      <c r="D8708" t="s">
        <v>2669</v>
      </c>
      <c r="E8708" t="s">
        <v>10</v>
      </c>
      <c r="F8708">
        <v>1230.27</v>
      </c>
      <c r="G8708">
        <v>1270.5999999999999</v>
      </c>
      <c r="J8708">
        <v>0</v>
      </c>
      <c r="K8708">
        <v>0</v>
      </c>
    </row>
    <row r="8709" spans="1:11">
      <c r="A8709" t="s">
        <v>24769</v>
      </c>
      <c r="B8709" t="s">
        <v>58</v>
      </c>
      <c r="C8709">
        <v>103928</v>
      </c>
      <c r="D8709" t="s">
        <v>2668</v>
      </c>
      <c r="E8709" t="s">
        <v>10</v>
      </c>
      <c r="F8709">
        <v>506.84</v>
      </c>
      <c r="G8709">
        <v>529.05999999999995</v>
      </c>
      <c r="J8709">
        <v>0</v>
      </c>
      <c r="K8709">
        <v>0</v>
      </c>
    </row>
    <row r="8710" spans="1:11">
      <c r="A8710" t="s">
        <v>24770</v>
      </c>
      <c r="B8710" t="s">
        <v>58</v>
      </c>
      <c r="C8710">
        <v>103798</v>
      </c>
      <c r="D8710" t="s">
        <v>2662</v>
      </c>
      <c r="E8710" t="s">
        <v>10</v>
      </c>
      <c r="F8710">
        <v>604.15</v>
      </c>
      <c r="G8710">
        <v>610.80999999999995</v>
      </c>
      <c r="J8710">
        <v>0</v>
      </c>
      <c r="K8710">
        <v>0</v>
      </c>
    </row>
    <row r="8711" spans="1:11">
      <c r="A8711" t="s">
        <v>24771</v>
      </c>
      <c r="B8711" t="s">
        <v>58</v>
      </c>
      <c r="C8711">
        <v>103801</v>
      </c>
      <c r="D8711" t="s">
        <v>2665</v>
      </c>
      <c r="E8711" t="s">
        <v>10</v>
      </c>
      <c r="F8711">
        <v>622.51</v>
      </c>
      <c r="G8711">
        <v>645.34</v>
      </c>
      <c r="J8711">
        <v>0</v>
      </c>
      <c r="K8711">
        <v>0</v>
      </c>
    </row>
    <row r="8712" spans="1:11">
      <c r="A8712" t="s">
        <v>24772</v>
      </c>
      <c r="B8712" t="s">
        <v>58</v>
      </c>
      <c r="C8712">
        <v>103933</v>
      </c>
      <c r="D8712" t="s">
        <v>2673</v>
      </c>
      <c r="E8712" t="s">
        <v>10</v>
      </c>
      <c r="F8712">
        <v>1515.48</v>
      </c>
      <c r="G8712">
        <v>1555.66</v>
      </c>
      <c r="J8712">
        <v>0</v>
      </c>
      <c r="K8712">
        <v>0</v>
      </c>
    </row>
    <row r="8713" spans="1:11">
      <c r="A8713" t="s">
        <v>24773</v>
      </c>
      <c r="B8713" t="s">
        <v>58</v>
      </c>
      <c r="C8713">
        <v>103925</v>
      </c>
      <c r="D8713" t="s">
        <v>2666</v>
      </c>
      <c r="E8713" t="s">
        <v>10</v>
      </c>
      <c r="F8713">
        <v>1689.63</v>
      </c>
      <c r="G8713">
        <v>1750.57</v>
      </c>
      <c r="J8713">
        <v>0</v>
      </c>
      <c r="K8713">
        <v>0</v>
      </c>
    </row>
    <row r="8714" spans="1:11">
      <c r="A8714" t="s">
        <v>24774</v>
      </c>
      <c r="B8714" t="s">
        <v>58</v>
      </c>
      <c r="C8714">
        <v>103926</v>
      </c>
      <c r="D8714" t="s">
        <v>2667</v>
      </c>
      <c r="E8714" t="s">
        <v>10</v>
      </c>
      <c r="F8714">
        <v>1352.1</v>
      </c>
      <c r="G8714">
        <v>1396.02</v>
      </c>
      <c r="J8714">
        <v>0</v>
      </c>
      <c r="K8714">
        <v>0</v>
      </c>
    </row>
    <row r="8715" spans="1:11">
      <c r="A8715" t="s">
        <v>24775</v>
      </c>
      <c r="B8715" t="s">
        <v>58</v>
      </c>
      <c r="C8715">
        <v>103796</v>
      </c>
      <c r="D8715" t="s">
        <v>2660</v>
      </c>
      <c r="E8715" t="s">
        <v>9</v>
      </c>
      <c r="F8715">
        <v>60.77</v>
      </c>
      <c r="G8715">
        <v>62.52</v>
      </c>
      <c r="J8715">
        <v>0</v>
      </c>
      <c r="K8715">
        <v>0</v>
      </c>
    </row>
    <row r="8716" spans="1:11">
      <c r="A8716" t="s">
        <v>24776</v>
      </c>
      <c r="B8716" t="s">
        <v>58</v>
      </c>
      <c r="C8716">
        <v>103795</v>
      </c>
      <c r="D8716" t="s">
        <v>2659</v>
      </c>
      <c r="E8716" t="s">
        <v>9</v>
      </c>
      <c r="F8716">
        <v>89</v>
      </c>
      <c r="G8716">
        <v>93.71</v>
      </c>
      <c r="J8716">
        <v>0</v>
      </c>
      <c r="K8716">
        <v>0</v>
      </c>
    </row>
    <row r="8717" spans="1:11">
      <c r="A8717" t="s">
        <v>24777</v>
      </c>
      <c r="B8717" t="s">
        <v>58</v>
      </c>
      <c r="C8717">
        <v>103800</v>
      </c>
      <c r="D8717" t="s">
        <v>2664</v>
      </c>
      <c r="E8717" t="s">
        <v>10</v>
      </c>
      <c r="F8717">
        <v>506.84</v>
      </c>
      <c r="G8717">
        <v>529.05999999999995</v>
      </c>
      <c r="J8717">
        <v>0</v>
      </c>
      <c r="K8717">
        <v>0</v>
      </c>
    </row>
    <row r="8718" spans="1:11">
      <c r="A8718" t="s">
        <v>24778</v>
      </c>
      <c r="B8718" t="s">
        <v>58</v>
      </c>
      <c r="C8718">
        <v>103799</v>
      </c>
      <c r="D8718" t="s">
        <v>2663</v>
      </c>
      <c r="E8718" t="s">
        <v>10</v>
      </c>
      <c r="F8718">
        <v>409.75</v>
      </c>
      <c r="G8718">
        <v>426.83</v>
      </c>
      <c r="J8718">
        <v>0</v>
      </c>
      <c r="K8718">
        <v>0</v>
      </c>
    </row>
    <row r="8719" spans="1:11">
      <c r="A8719" t="s">
        <v>24779</v>
      </c>
      <c r="B8719" t="s">
        <v>58</v>
      </c>
      <c r="C8719">
        <v>104950</v>
      </c>
      <c r="D8719" t="s">
        <v>7428</v>
      </c>
      <c r="E8719" t="s">
        <v>10</v>
      </c>
      <c r="F8719">
        <v>0</v>
      </c>
      <c r="G8719">
        <v>0</v>
      </c>
    </row>
    <row r="8720" spans="1:11">
      <c r="A8720" t="s">
        <v>24780</v>
      </c>
      <c r="B8720" t="s">
        <v>58</v>
      </c>
      <c r="C8720">
        <v>104948</v>
      </c>
      <c r="D8720" t="s">
        <v>5009</v>
      </c>
      <c r="E8720" t="s">
        <v>10</v>
      </c>
      <c r="F8720">
        <v>5.83</v>
      </c>
      <c r="G8720">
        <v>6.04</v>
      </c>
      <c r="J8720">
        <v>0</v>
      </c>
      <c r="K8720">
        <v>0</v>
      </c>
    </row>
    <row r="8721" spans="1:11">
      <c r="A8721" t="s">
        <v>24781</v>
      </c>
      <c r="B8721" t="s">
        <v>58</v>
      </c>
      <c r="C8721">
        <v>104949</v>
      </c>
      <c r="D8721" t="s">
        <v>5010</v>
      </c>
      <c r="E8721" t="s">
        <v>10</v>
      </c>
      <c r="F8721">
        <v>10.75</v>
      </c>
      <c r="G8721">
        <v>11.08</v>
      </c>
      <c r="J8721">
        <v>0</v>
      </c>
      <c r="K8721">
        <v>0</v>
      </c>
    </row>
    <row r="8722" spans="1:11">
      <c r="A8722" t="s">
        <v>24782</v>
      </c>
      <c r="B8722" t="s">
        <v>58</v>
      </c>
      <c r="C8722">
        <v>104947</v>
      </c>
      <c r="D8722" t="s">
        <v>5008</v>
      </c>
      <c r="E8722" t="s">
        <v>10</v>
      </c>
      <c r="F8722">
        <v>13.61</v>
      </c>
      <c r="G8722">
        <v>14.26</v>
      </c>
      <c r="J8722">
        <v>0</v>
      </c>
      <c r="K8722">
        <v>0</v>
      </c>
    </row>
    <row r="8723" spans="1:11">
      <c r="A8723" t="s">
        <v>24783</v>
      </c>
      <c r="B8723" t="s">
        <v>58</v>
      </c>
      <c r="C8723">
        <v>104325</v>
      </c>
      <c r="D8723" t="s">
        <v>7429</v>
      </c>
      <c r="E8723" t="s">
        <v>32</v>
      </c>
      <c r="F8723">
        <v>0</v>
      </c>
      <c r="G8723">
        <v>0</v>
      </c>
    </row>
    <row r="8724" spans="1:11">
      <c r="A8724" t="s">
        <v>24784</v>
      </c>
      <c r="B8724" t="s">
        <v>58</v>
      </c>
      <c r="C8724">
        <v>104318</v>
      </c>
      <c r="D8724" t="s">
        <v>4461</v>
      </c>
      <c r="E8724" t="s">
        <v>32</v>
      </c>
      <c r="F8724">
        <v>8.92</v>
      </c>
      <c r="G8724">
        <v>9.5399999999999991</v>
      </c>
      <c r="J8724">
        <v>0</v>
      </c>
      <c r="K8724">
        <v>0</v>
      </c>
    </row>
    <row r="8725" spans="1:11">
      <c r="A8725" t="s">
        <v>24785</v>
      </c>
      <c r="B8725" t="s">
        <v>58</v>
      </c>
      <c r="C8725">
        <v>89867</v>
      </c>
      <c r="D8725" t="s">
        <v>3707</v>
      </c>
      <c r="E8725" t="s">
        <v>32</v>
      </c>
      <c r="F8725">
        <v>9.8800000000000008</v>
      </c>
      <c r="G8725">
        <v>10.53</v>
      </c>
      <c r="J8725">
        <v>0</v>
      </c>
      <c r="K8725">
        <v>0</v>
      </c>
    </row>
    <row r="8726" spans="1:11">
      <c r="A8726" t="s">
        <v>24786</v>
      </c>
      <c r="B8726" t="s">
        <v>58</v>
      </c>
      <c r="C8726">
        <v>104320</v>
      </c>
      <c r="D8726" t="s">
        <v>4463</v>
      </c>
      <c r="E8726" t="s">
        <v>32</v>
      </c>
      <c r="F8726">
        <v>13.47</v>
      </c>
      <c r="G8726">
        <v>14.17</v>
      </c>
      <c r="J8726">
        <v>0</v>
      </c>
      <c r="K8726">
        <v>0</v>
      </c>
    </row>
    <row r="8727" spans="1:11">
      <c r="A8727" t="s">
        <v>24787</v>
      </c>
      <c r="B8727" t="s">
        <v>58</v>
      </c>
      <c r="C8727">
        <v>104317</v>
      </c>
      <c r="D8727" t="s">
        <v>4460</v>
      </c>
      <c r="E8727" t="s">
        <v>32</v>
      </c>
      <c r="F8727">
        <v>8.36</v>
      </c>
      <c r="G8727">
        <v>8.98</v>
      </c>
      <c r="J8727">
        <v>0</v>
      </c>
      <c r="K8727">
        <v>0</v>
      </c>
    </row>
    <row r="8728" spans="1:11">
      <c r="A8728" t="s">
        <v>24788</v>
      </c>
      <c r="B8728" t="s">
        <v>58</v>
      </c>
      <c r="C8728">
        <v>89866</v>
      </c>
      <c r="D8728" t="s">
        <v>3706</v>
      </c>
      <c r="E8728" t="s">
        <v>32</v>
      </c>
      <c r="F8728">
        <v>9.08</v>
      </c>
      <c r="G8728">
        <v>9.73</v>
      </c>
      <c r="J8728">
        <v>0</v>
      </c>
      <c r="K8728">
        <v>0</v>
      </c>
    </row>
    <row r="8729" spans="1:11">
      <c r="A8729" t="s">
        <v>24789</v>
      </c>
      <c r="B8729" t="s">
        <v>58</v>
      </c>
      <c r="C8729">
        <v>104319</v>
      </c>
      <c r="D8729" t="s">
        <v>4462</v>
      </c>
      <c r="E8729" t="s">
        <v>32</v>
      </c>
      <c r="F8729">
        <v>11.68</v>
      </c>
      <c r="G8729">
        <v>12.38</v>
      </c>
      <c r="J8729">
        <v>0</v>
      </c>
      <c r="K8729">
        <v>0</v>
      </c>
    </row>
    <row r="8730" spans="1:11">
      <c r="A8730" t="s">
        <v>24790</v>
      </c>
      <c r="B8730" t="s">
        <v>58</v>
      </c>
      <c r="C8730">
        <v>104321</v>
      </c>
      <c r="D8730" t="s">
        <v>4464</v>
      </c>
      <c r="E8730" t="s">
        <v>32</v>
      </c>
      <c r="F8730">
        <v>6.21</v>
      </c>
      <c r="G8730">
        <v>6.63</v>
      </c>
      <c r="J8730">
        <v>0</v>
      </c>
      <c r="K8730">
        <v>0</v>
      </c>
    </row>
    <row r="8731" spans="1:11">
      <c r="A8731" t="s">
        <v>24791</v>
      </c>
      <c r="B8731" t="s">
        <v>58</v>
      </c>
      <c r="C8731">
        <v>89868</v>
      </c>
      <c r="D8731" t="s">
        <v>3708</v>
      </c>
      <c r="E8731" t="s">
        <v>32</v>
      </c>
      <c r="F8731">
        <v>6.71</v>
      </c>
      <c r="G8731">
        <v>7.15</v>
      </c>
      <c r="J8731">
        <v>0</v>
      </c>
      <c r="K8731">
        <v>0</v>
      </c>
    </row>
    <row r="8732" spans="1:11">
      <c r="A8732" t="s">
        <v>24792</v>
      </c>
      <c r="B8732" t="s">
        <v>58</v>
      </c>
      <c r="C8732">
        <v>104322</v>
      </c>
      <c r="D8732" t="s">
        <v>4465</v>
      </c>
      <c r="E8732" t="s">
        <v>32</v>
      </c>
      <c r="F8732">
        <v>8.6199999999999992</v>
      </c>
      <c r="G8732">
        <v>9.08</v>
      </c>
      <c r="J8732">
        <v>0</v>
      </c>
      <c r="K8732">
        <v>0</v>
      </c>
    </row>
    <row r="8733" spans="1:11">
      <c r="A8733" t="s">
        <v>24793</v>
      </c>
      <c r="B8733" t="s">
        <v>58</v>
      </c>
      <c r="C8733">
        <v>104323</v>
      </c>
      <c r="D8733" t="s">
        <v>4466</v>
      </c>
      <c r="E8733" t="s">
        <v>32</v>
      </c>
      <c r="F8733">
        <v>11.56</v>
      </c>
      <c r="G8733">
        <v>12.38</v>
      </c>
      <c r="J8733">
        <v>0</v>
      </c>
      <c r="K8733">
        <v>0</v>
      </c>
    </row>
    <row r="8734" spans="1:11">
      <c r="A8734" t="s">
        <v>24794</v>
      </c>
      <c r="B8734" t="s">
        <v>58</v>
      </c>
      <c r="C8734">
        <v>89869</v>
      </c>
      <c r="D8734" t="s">
        <v>3709</v>
      </c>
      <c r="E8734" t="s">
        <v>32</v>
      </c>
      <c r="F8734">
        <v>12.5</v>
      </c>
      <c r="G8734">
        <v>13.37</v>
      </c>
      <c r="J8734">
        <v>0</v>
      </c>
      <c r="K8734">
        <v>0</v>
      </c>
    </row>
    <row r="8735" spans="1:11">
      <c r="A8735" t="s">
        <v>24795</v>
      </c>
      <c r="B8735" t="s">
        <v>58</v>
      </c>
      <c r="C8735">
        <v>104324</v>
      </c>
      <c r="D8735" t="s">
        <v>4467</v>
      </c>
      <c r="E8735" t="s">
        <v>32</v>
      </c>
      <c r="F8735">
        <v>16.37</v>
      </c>
      <c r="G8735">
        <v>17.29</v>
      </c>
      <c r="J8735">
        <v>0</v>
      </c>
      <c r="K8735">
        <v>0</v>
      </c>
    </row>
    <row r="8736" spans="1:11">
      <c r="A8736" t="s">
        <v>24796</v>
      </c>
      <c r="B8736" t="s">
        <v>58</v>
      </c>
      <c r="C8736">
        <v>104315</v>
      </c>
      <c r="D8736" t="s">
        <v>3422</v>
      </c>
      <c r="E8736" t="s">
        <v>12</v>
      </c>
      <c r="F8736">
        <v>20.18</v>
      </c>
      <c r="G8736">
        <v>21.62</v>
      </c>
      <c r="J8736">
        <v>0</v>
      </c>
      <c r="K8736">
        <v>0</v>
      </c>
    </row>
    <row r="8737" spans="1:11">
      <c r="A8737" t="s">
        <v>24797</v>
      </c>
      <c r="B8737" t="s">
        <v>58</v>
      </c>
      <c r="C8737">
        <v>89865</v>
      </c>
      <c r="D8737" t="s">
        <v>3278</v>
      </c>
      <c r="E8737" t="s">
        <v>12</v>
      </c>
      <c r="F8737">
        <v>21.55</v>
      </c>
      <c r="G8737">
        <v>23.05</v>
      </c>
      <c r="J8737">
        <v>0</v>
      </c>
      <c r="K8737">
        <v>0</v>
      </c>
    </row>
    <row r="8738" spans="1:11">
      <c r="A8738" t="s">
        <v>24798</v>
      </c>
      <c r="B8738" t="s">
        <v>58</v>
      </c>
      <c r="C8738">
        <v>104316</v>
      </c>
      <c r="D8738" t="s">
        <v>3423</v>
      </c>
      <c r="E8738" t="s">
        <v>12</v>
      </c>
      <c r="F8738">
        <v>27.99</v>
      </c>
      <c r="G8738">
        <v>29.6</v>
      </c>
      <c r="J8738">
        <v>0</v>
      </c>
      <c r="K8738">
        <v>0</v>
      </c>
    </row>
    <row r="8739" spans="1:11">
      <c r="A8739" t="s">
        <v>24799</v>
      </c>
      <c r="B8739" t="s">
        <v>58</v>
      </c>
      <c r="C8739">
        <v>102724</v>
      </c>
      <c r="D8739" t="s">
        <v>1709</v>
      </c>
      <c r="E8739" t="s">
        <v>32</v>
      </c>
      <c r="F8739">
        <v>32.72</v>
      </c>
      <c r="G8739">
        <v>33.909999999999997</v>
      </c>
      <c r="J8739">
        <v>0</v>
      </c>
      <c r="K8739">
        <v>0</v>
      </c>
    </row>
    <row r="8740" spans="1:11">
      <c r="A8740" t="s">
        <v>24800</v>
      </c>
      <c r="B8740" t="s">
        <v>58</v>
      </c>
      <c r="C8740">
        <v>102726</v>
      </c>
      <c r="D8740" t="s">
        <v>1711</v>
      </c>
      <c r="E8740" t="s">
        <v>32</v>
      </c>
      <c r="F8740">
        <v>30.03</v>
      </c>
      <c r="G8740">
        <v>31.22</v>
      </c>
      <c r="J8740">
        <v>0</v>
      </c>
      <c r="K8740">
        <v>0</v>
      </c>
    </row>
    <row r="8741" spans="1:11">
      <c r="A8741" t="s">
        <v>24801</v>
      </c>
      <c r="B8741" t="s">
        <v>58</v>
      </c>
      <c r="C8741">
        <v>102725</v>
      </c>
      <c r="D8741" t="s">
        <v>1710</v>
      </c>
      <c r="E8741" t="s">
        <v>32</v>
      </c>
      <c r="F8741">
        <v>32.06</v>
      </c>
      <c r="G8741">
        <v>33.25</v>
      </c>
      <c r="J8741">
        <v>0</v>
      </c>
      <c r="K8741">
        <v>0</v>
      </c>
    </row>
    <row r="8742" spans="1:11">
      <c r="A8742" t="s">
        <v>24802</v>
      </c>
      <c r="B8742" t="s">
        <v>58</v>
      </c>
      <c r="C8742">
        <v>102722</v>
      </c>
      <c r="D8742" t="s">
        <v>1707</v>
      </c>
      <c r="E8742" t="s">
        <v>12</v>
      </c>
      <c r="F8742">
        <v>56.25</v>
      </c>
      <c r="G8742">
        <v>57.47</v>
      </c>
      <c r="J8742">
        <v>0</v>
      </c>
      <c r="K8742">
        <v>0</v>
      </c>
    </row>
    <row r="8743" spans="1:11">
      <c r="A8743" t="s">
        <v>24803</v>
      </c>
      <c r="B8743" t="s">
        <v>58</v>
      </c>
      <c r="C8743">
        <v>102721</v>
      </c>
      <c r="D8743" t="s">
        <v>7430</v>
      </c>
      <c r="E8743" t="s">
        <v>12</v>
      </c>
      <c r="F8743">
        <v>0</v>
      </c>
      <c r="G8743">
        <v>0</v>
      </c>
    </row>
    <row r="8744" spans="1:11">
      <c r="A8744" t="s">
        <v>24804</v>
      </c>
      <c r="B8744" t="s">
        <v>58</v>
      </c>
      <c r="C8744">
        <v>102723</v>
      </c>
      <c r="D8744" t="s">
        <v>1708</v>
      </c>
      <c r="E8744" t="s">
        <v>12</v>
      </c>
      <c r="F8744">
        <v>108.63</v>
      </c>
      <c r="G8744">
        <v>109.85</v>
      </c>
      <c r="J8744">
        <v>0</v>
      </c>
      <c r="K8744">
        <v>0</v>
      </c>
    </row>
    <row r="8745" spans="1:11">
      <c r="A8745" t="s">
        <v>24805</v>
      </c>
      <c r="B8745" t="s">
        <v>58</v>
      </c>
      <c r="C8745">
        <v>102690</v>
      </c>
      <c r="D8745" t="s">
        <v>1690</v>
      </c>
      <c r="E8745" t="s">
        <v>12</v>
      </c>
      <c r="F8745">
        <v>64.89</v>
      </c>
      <c r="G8745">
        <v>66.010000000000005</v>
      </c>
      <c r="J8745">
        <v>0</v>
      </c>
      <c r="K8745">
        <v>0</v>
      </c>
    </row>
    <row r="8746" spans="1:11">
      <c r="A8746" t="s">
        <v>24806</v>
      </c>
      <c r="B8746" t="s">
        <v>58</v>
      </c>
      <c r="C8746">
        <v>102688</v>
      </c>
      <c r="D8746" t="s">
        <v>1688</v>
      </c>
      <c r="E8746" t="s">
        <v>12</v>
      </c>
      <c r="F8746">
        <v>42.83</v>
      </c>
      <c r="G8746">
        <v>43.91</v>
      </c>
      <c r="J8746">
        <v>0</v>
      </c>
      <c r="K8746">
        <v>0</v>
      </c>
    </row>
    <row r="8747" spans="1:11">
      <c r="A8747" t="s">
        <v>24807</v>
      </c>
      <c r="B8747" t="s">
        <v>58</v>
      </c>
      <c r="C8747">
        <v>102689</v>
      </c>
      <c r="D8747" t="s">
        <v>1689</v>
      </c>
      <c r="E8747" t="s">
        <v>12</v>
      </c>
      <c r="F8747">
        <v>96.61</v>
      </c>
      <c r="G8747">
        <v>97.76</v>
      </c>
      <c r="J8747">
        <v>0</v>
      </c>
      <c r="K8747">
        <v>0</v>
      </c>
    </row>
    <row r="8748" spans="1:11">
      <c r="A8748" t="s">
        <v>24808</v>
      </c>
      <c r="B8748" t="s">
        <v>58</v>
      </c>
      <c r="C8748">
        <v>102693</v>
      </c>
      <c r="D8748" t="s">
        <v>1691</v>
      </c>
      <c r="E8748" t="s">
        <v>12</v>
      </c>
      <c r="F8748">
        <v>118.67</v>
      </c>
      <c r="G8748">
        <v>119.88</v>
      </c>
      <c r="J8748">
        <v>0</v>
      </c>
      <c r="K8748">
        <v>0</v>
      </c>
    </row>
    <row r="8749" spans="1:11">
      <c r="A8749" t="s">
        <v>24809</v>
      </c>
      <c r="B8749" t="s">
        <v>58</v>
      </c>
      <c r="C8749">
        <v>102694</v>
      </c>
      <c r="D8749" t="s">
        <v>1692</v>
      </c>
      <c r="E8749" t="s">
        <v>12</v>
      </c>
      <c r="F8749">
        <v>76.709999999999994</v>
      </c>
      <c r="G8749">
        <v>78.2</v>
      </c>
      <c r="J8749">
        <v>0</v>
      </c>
      <c r="K8749">
        <v>0</v>
      </c>
    </row>
    <row r="8750" spans="1:11">
      <c r="A8750" t="s">
        <v>24810</v>
      </c>
      <c r="B8750" t="s">
        <v>58</v>
      </c>
      <c r="C8750">
        <v>102697</v>
      </c>
      <c r="D8750" t="s">
        <v>1694</v>
      </c>
      <c r="E8750" t="s">
        <v>12</v>
      </c>
      <c r="F8750">
        <v>105.47</v>
      </c>
      <c r="G8750">
        <v>107.04</v>
      </c>
      <c r="J8750">
        <v>0</v>
      </c>
      <c r="K8750">
        <v>0</v>
      </c>
    </row>
    <row r="8751" spans="1:11">
      <c r="A8751" t="s">
        <v>24811</v>
      </c>
      <c r="B8751" t="s">
        <v>58</v>
      </c>
      <c r="C8751">
        <v>102696</v>
      </c>
      <c r="D8751" t="s">
        <v>1693</v>
      </c>
      <c r="E8751" t="s">
        <v>12</v>
      </c>
      <c r="F8751">
        <v>130.63</v>
      </c>
      <c r="G8751">
        <v>132.28</v>
      </c>
      <c r="J8751">
        <v>0</v>
      </c>
      <c r="K8751">
        <v>0</v>
      </c>
    </row>
    <row r="8752" spans="1:11">
      <c r="A8752" t="s">
        <v>24812</v>
      </c>
      <c r="B8752" t="s">
        <v>58</v>
      </c>
      <c r="C8752">
        <v>102703</v>
      </c>
      <c r="D8752" t="s">
        <v>1695</v>
      </c>
      <c r="E8752" t="s">
        <v>12</v>
      </c>
      <c r="F8752">
        <v>159.38999999999999</v>
      </c>
      <c r="G8752">
        <v>161.12</v>
      </c>
      <c r="J8752">
        <v>0</v>
      </c>
      <c r="K8752">
        <v>0</v>
      </c>
    </row>
    <row r="8753" spans="1:11">
      <c r="A8753" t="s">
        <v>24813</v>
      </c>
      <c r="B8753" t="s">
        <v>58</v>
      </c>
      <c r="C8753">
        <v>102678</v>
      </c>
      <c r="D8753" t="s">
        <v>1680</v>
      </c>
      <c r="E8753" t="s">
        <v>12</v>
      </c>
      <c r="F8753">
        <v>125.56</v>
      </c>
      <c r="G8753">
        <v>127.07</v>
      </c>
      <c r="J8753">
        <v>0</v>
      </c>
      <c r="K8753">
        <v>0</v>
      </c>
    </row>
    <row r="8754" spans="1:11">
      <c r="A8754" t="s">
        <v>24814</v>
      </c>
      <c r="B8754" t="s">
        <v>58</v>
      </c>
      <c r="C8754">
        <v>102679</v>
      </c>
      <c r="D8754" t="s">
        <v>1681</v>
      </c>
      <c r="E8754" t="s">
        <v>12</v>
      </c>
      <c r="F8754">
        <v>135</v>
      </c>
      <c r="G8754">
        <v>136.33000000000001</v>
      </c>
      <c r="J8754">
        <v>0</v>
      </c>
      <c r="K8754">
        <v>0</v>
      </c>
    </row>
    <row r="8755" spans="1:11">
      <c r="A8755" t="s">
        <v>24815</v>
      </c>
      <c r="B8755" t="s">
        <v>58</v>
      </c>
      <c r="C8755">
        <v>102673</v>
      </c>
      <c r="D8755" t="s">
        <v>1676</v>
      </c>
      <c r="E8755" t="s">
        <v>12</v>
      </c>
      <c r="F8755">
        <v>165.72</v>
      </c>
      <c r="G8755">
        <v>169.42</v>
      </c>
      <c r="J8755">
        <v>0</v>
      </c>
      <c r="K8755">
        <v>0</v>
      </c>
    </row>
    <row r="8756" spans="1:11">
      <c r="A8756" t="s">
        <v>24816</v>
      </c>
      <c r="B8756" t="s">
        <v>58</v>
      </c>
      <c r="C8756">
        <v>102677</v>
      </c>
      <c r="D8756" t="s">
        <v>1679</v>
      </c>
      <c r="E8756" t="s">
        <v>12</v>
      </c>
      <c r="F8756">
        <v>149.5</v>
      </c>
      <c r="G8756">
        <v>151.69</v>
      </c>
      <c r="J8756">
        <v>0</v>
      </c>
      <c r="K8756">
        <v>0</v>
      </c>
    </row>
    <row r="8757" spans="1:11">
      <c r="A8757" t="s">
        <v>24817</v>
      </c>
      <c r="B8757" t="s">
        <v>58</v>
      </c>
      <c r="C8757">
        <v>102683</v>
      </c>
      <c r="D8757" t="s">
        <v>1684</v>
      </c>
      <c r="E8757" t="s">
        <v>12</v>
      </c>
      <c r="F8757">
        <v>185.35</v>
      </c>
      <c r="G8757">
        <v>187.93</v>
      </c>
      <c r="J8757">
        <v>0</v>
      </c>
      <c r="K8757">
        <v>0</v>
      </c>
    </row>
    <row r="8758" spans="1:11">
      <c r="A8758" t="s">
        <v>24818</v>
      </c>
      <c r="B8758" t="s">
        <v>58</v>
      </c>
      <c r="C8758">
        <v>102687</v>
      </c>
      <c r="D8758" t="s">
        <v>1687</v>
      </c>
      <c r="E8758" t="s">
        <v>12</v>
      </c>
      <c r="F8758">
        <v>190.2</v>
      </c>
      <c r="G8758">
        <v>192.47</v>
      </c>
      <c r="J8758">
        <v>0</v>
      </c>
      <c r="K8758">
        <v>0</v>
      </c>
    </row>
    <row r="8759" spans="1:11">
      <c r="A8759" t="s">
        <v>24819</v>
      </c>
      <c r="B8759" t="s">
        <v>58</v>
      </c>
      <c r="C8759">
        <v>102670</v>
      </c>
      <c r="D8759" t="s">
        <v>1674</v>
      </c>
      <c r="E8759" t="s">
        <v>12</v>
      </c>
      <c r="F8759">
        <v>99.76</v>
      </c>
      <c r="G8759">
        <v>101.29</v>
      </c>
      <c r="J8759">
        <v>0</v>
      </c>
      <c r="K8759">
        <v>0</v>
      </c>
    </row>
    <row r="8760" spans="1:11">
      <c r="A8760" t="s">
        <v>24820</v>
      </c>
      <c r="B8760" t="s">
        <v>58</v>
      </c>
      <c r="C8760">
        <v>102674</v>
      </c>
      <c r="D8760" t="s">
        <v>1677</v>
      </c>
      <c r="E8760" t="s">
        <v>12</v>
      </c>
      <c r="F8760">
        <v>108.19</v>
      </c>
      <c r="G8760">
        <v>109.58</v>
      </c>
      <c r="J8760">
        <v>0</v>
      </c>
      <c r="K8760">
        <v>0</v>
      </c>
    </row>
    <row r="8761" spans="1:11">
      <c r="A8761" t="s">
        <v>24821</v>
      </c>
      <c r="B8761" t="s">
        <v>58</v>
      </c>
      <c r="C8761">
        <v>102680</v>
      </c>
      <c r="D8761" t="s">
        <v>1682</v>
      </c>
      <c r="E8761" t="s">
        <v>12</v>
      </c>
      <c r="F8761">
        <v>139.26</v>
      </c>
      <c r="G8761">
        <v>140.9</v>
      </c>
      <c r="J8761">
        <v>0</v>
      </c>
      <c r="K8761">
        <v>0</v>
      </c>
    </row>
    <row r="8762" spans="1:11">
      <c r="A8762" t="s">
        <v>24822</v>
      </c>
      <c r="B8762" t="s">
        <v>58</v>
      </c>
      <c r="C8762">
        <v>102684</v>
      </c>
      <c r="D8762" t="s">
        <v>1685</v>
      </c>
      <c r="E8762" t="s">
        <v>12</v>
      </c>
      <c r="F8762">
        <v>148.68</v>
      </c>
      <c r="G8762">
        <v>150.16</v>
      </c>
      <c r="J8762">
        <v>0</v>
      </c>
      <c r="K8762">
        <v>0</v>
      </c>
    </row>
    <row r="8763" spans="1:11">
      <c r="A8763" t="s">
        <v>24823</v>
      </c>
      <c r="B8763" t="s">
        <v>58</v>
      </c>
      <c r="C8763">
        <v>102672</v>
      </c>
      <c r="D8763" t="s">
        <v>1675</v>
      </c>
      <c r="E8763" t="s">
        <v>12</v>
      </c>
      <c r="F8763">
        <v>172.59</v>
      </c>
      <c r="G8763">
        <v>175.29</v>
      </c>
      <c r="J8763">
        <v>0</v>
      </c>
      <c r="K8763">
        <v>0</v>
      </c>
    </row>
    <row r="8764" spans="1:11">
      <c r="A8764" t="s">
        <v>24824</v>
      </c>
      <c r="B8764" t="s">
        <v>58</v>
      </c>
      <c r="C8764">
        <v>102676</v>
      </c>
      <c r="D8764" t="s">
        <v>1678</v>
      </c>
      <c r="E8764" t="s">
        <v>12</v>
      </c>
      <c r="F8764">
        <v>169.26</v>
      </c>
      <c r="G8764">
        <v>171.16</v>
      </c>
      <c r="J8764">
        <v>0</v>
      </c>
      <c r="K8764">
        <v>0</v>
      </c>
    </row>
    <row r="8765" spans="1:11">
      <c r="A8765" t="s">
        <v>24825</v>
      </c>
      <c r="B8765" t="s">
        <v>58</v>
      </c>
      <c r="C8765">
        <v>102681</v>
      </c>
      <c r="D8765" t="s">
        <v>1683</v>
      </c>
      <c r="E8765" t="s">
        <v>12</v>
      </c>
      <c r="F8765">
        <v>200.33</v>
      </c>
      <c r="G8765">
        <v>202.46</v>
      </c>
      <c r="J8765">
        <v>0</v>
      </c>
      <c r="K8765">
        <v>0</v>
      </c>
    </row>
    <row r="8766" spans="1:11">
      <c r="A8766" t="s">
        <v>24826</v>
      </c>
      <c r="B8766" t="s">
        <v>58</v>
      </c>
      <c r="C8766">
        <v>102685</v>
      </c>
      <c r="D8766" t="s">
        <v>1686</v>
      </c>
      <c r="E8766" t="s">
        <v>12</v>
      </c>
      <c r="F8766">
        <v>209.75</v>
      </c>
      <c r="G8766">
        <v>211.72</v>
      </c>
      <c r="J8766">
        <v>0</v>
      </c>
      <c r="K8766">
        <v>0</v>
      </c>
    </row>
    <row r="8767" spans="1:11">
      <c r="A8767" t="s">
        <v>24827</v>
      </c>
      <c r="B8767" t="s">
        <v>58</v>
      </c>
      <c r="C8767">
        <v>102664</v>
      </c>
      <c r="D8767" t="s">
        <v>1669</v>
      </c>
      <c r="E8767" t="s">
        <v>12</v>
      </c>
      <c r="F8767">
        <v>45.64</v>
      </c>
      <c r="G8767">
        <v>46.34</v>
      </c>
      <c r="J8767">
        <v>0</v>
      </c>
      <c r="K8767">
        <v>0</v>
      </c>
    </row>
    <row r="8768" spans="1:11">
      <c r="A8768" t="s">
        <v>24828</v>
      </c>
      <c r="B8768" t="s">
        <v>58</v>
      </c>
      <c r="C8768">
        <v>102665</v>
      </c>
      <c r="D8768" t="s">
        <v>1670</v>
      </c>
      <c r="E8768" t="s">
        <v>12</v>
      </c>
      <c r="F8768">
        <v>22.25</v>
      </c>
      <c r="G8768">
        <v>22.9</v>
      </c>
      <c r="J8768">
        <v>0</v>
      </c>
      <c r="K8768">
        <v>0</v>
      </c>
    </row>
    <row r="8769" spans="1:11">
      <c r="A8769" t="s">
        <v>24829</v>
      </c>
      <c r="B8769" t="s">
        <v>58</v>
      </c>
      <c r="C8769">
        <v>102663</v>
      </c>
      <c r="D8769" t="s">
        <v>1668</v>
      </c>
      <c r="E8769" t="s">
        <v>12</v>
      </c>
      <c r="F8769">
        <v>69.7</v>
      </c>
      <c r="G8769">
        <v>70.790000000000006</v>
      </c>
      <c r="J8769">
        <v>0</v>
      </c>
      <c r="K8769">
        <v>0</v>
      </c>
    </row>
    <row r="8770" spans="1:11">
      <c r="A8770" t="s">
        <v>24830</v>
      </c>
      <c r="B8770" t="s">
        <v>58</v>
      </c>
      <c r="C8770">
        <v>102669</v>
      </c>
      <c r="D8770" t="s">
        <v>1673</v>
      </c>
      <c r="E8770" t="s">
        <v>12</v>
      </c>
      <c r="F8770">
        <v>91.97</v>
      </c>
      <c r="G8770">
        <v>93.11</v>
      </c>
      <c r="J8770">
        <v>0</v>
      </c>
      <c r="K8770">
        <v>0</v>
      </c>
    </row>
    <row r="8771" spans="1:11">
      <c r="A8771" t="s">
        <v>24831</v>
      </c>
      <c r="B8771" t="s">
        <v>58</v>
      </c>
      <c r="C8771">
        <v>102661</v>
      </c>
      <c r="D8771" t="s">
        <v>1666</v>
      </c>
      <c r="E8771" t="s">
        <v>12</v>
      </c>
      <c r="F8771">
        <v>35.75</v>
      </c>
      <c r="G8771">
        <v>36.450000000000003</v>
      </c>
      <c r="J8771">
        <v>0</v>
      </c>
      <c r="K8771">
        <v>0</v>
      </c>
    </row>
    <row r="8772" spans="1:11">
      <c r="A8772" t="s">
        <v>24832</v>
      </c>
      <c r="B8772" t="s">
        <v>58</v>
      </c>
      <c r="C8772">
        <v>102666</v>
      </c>
      <c r="D8772" t="s">
        <v>1671</v>
      </c>
      <c r="E8772" t="s">
        <v>12</v>
      </c>
      <c r="F8772">
        <v>57.81</v>
      </c>
      <c r="G8772">
        <v>58.57</v>
      </c>
      <c r="J8772">
        <v>0</v>
      </c>
      <c r="K8772">
        <v>0</v>
      </c>
    </row>
    <row r="8773" spans="1:11">
      <c r="A8773" t="s">
        <v>24833</v>
      </c>
      <c r="B8773" t="s">
        <v>58</v>
      </c>
      <c r="C8773">
        <v>102662</v>
      </c>
      <c r="D8773" t="s">
        <v>1667</v>
      </c>
      <c r="E8773" t="s">
        <v>12</v>
      </c>
      <c r="F8773">
        <v>92.59</v>
      </c>
      <c r="G8773">
        <v>93.57</v>
      </c>
      <c r="J8773">
        <v>0</v>
      </c>
      <c r="K8773">
        <v>0</v>
      </c>
    </row>
    <row r="8774" spans="1:11">
      <c r="A8774" t="s">
        <v>24834</v>
      </c>
      <c r="B8774" t="s">
        <v>58</v>
      </c>
      <c r="C8774">
        <v>102668</v>
      </c>
      <c r="D8774" t="s">
        <v>1672</v>
      </c>
      <c r="E8774" t="s">
        <v>12</v>
      </c>
      <c r="F8774">
        <v>114.65</v>
      </c>
      <c r="G8774">
        <v>115.68</v>
      </c>
      <c r="J8774">
        <v>0</v>
      </c>
      <c r="K8774">
        <v>0</v>
      </c>
    </row>
    <row r="8775" spans="1:11">
      <c r="A8775" t="s">
        <v>24835</v>
      </c>
      <c r="B8775" t="s">
        <v>58</v>
      </c>
      <c r="C8775">
        <v>102718</v>
      </c>
      <c r="D8775" t="s">
        <v>1705</v>
      </c>
      <c r="E8775" t="s">
        <v>10</v>
      </c>
      <c r="F8775">
        <v>138.51</v>
      </c>
      <c r="G8775">
        <v>142.13999999999999</v>
      </c>
      <c r="J8775">
        <v>0</v>
      </c>
      <c r="K8775">
        <v>0</v>
      </c>
    </row>
    <row r="8776" spans="1:11">
      <c r="A8776" t="s">
        <v>24836</v>
      </c>
      <c r="B8776" t="s">
        <v>58</v>
      </c>
      <c r="C8776">
        <v>102716</v>
      </c>
      <c r="D8776" t="s">
        <v>1703</v>
      </c>
      <c r="E8776" t="s">
        <v>10</v>
      </c>
      <c r="F8776">
        <v>124.09</v>
      </c>
      <c r="G8776">
        <v>125.71</v>
      </c>
      <c r="J8776">
        <v>0</v>
      </c>
      <c r="K8776">
        <v>0</v>
      </c>
    </row>
    <row r="8777" spans="1:11">
      <c r="A8777" t="s">
        <v>24837</v>
      </c>
      <c r="B8777" t="s">
        <v>58</v>
      </c>
      <c r="C8777">
        <v>102719</v>
      </c>
      <c r="D8777" t="s">
        <v>1706</v>
      </c>
      <c r="E8777" t="s">
        <v>10</v>
      </c>
      <c r="F8777">
        <v>129.79</v>
      </c>
      <c r="G8777">
        <v>133.41999999999999</v>
      </c>
      <c r="J8777">
        <v>0</v>
      </c>
      <c r="K8777">
        <v>0</v>
      </c>
    </row>
    <row r="8778" spans="1:11">
      <c r="A8778" t="s">
        <v>24838</v>
      </c>
      <c r="B8778" t="s">
        <v>58</v>
      </c>
      <c r="C8778">
        <v>102717</v>
      </c>
      <c r="D8778" t="s">
        <v>1704</v>
      </c>
      <c r="E8778" t="s">
        <v>10</v>
      </c>
      <c r="F8778">
        <v>115.37</v>
      </c>
      <c r="G8778">
        <v>116.99</v>
      </c>
      <c r="J8778">
        <v>0</v>
      </c>
      <c r="K8778">
        <v>0</v>
      </c>
    </row>
    <row r="8779" spans="1:11">
      <c r="A8779" t="s">
        <v>24839</v>
      </c>
      <c r="B8779" t="s">
        <v>58</v>
      </c>
      <c r="C8779">
        <v>102720</v>
      </c>
      <c r="D8779" t="s">
        <v>7431</v>
      </c>
      <c r="E8779" t="s">
        <v>9</v>
      </c>
      <c r="F8779">
        <v>0</v>
      </c>
      <c r="G8779">
        <v>0</v>
      </c>
    </row>
    <row r="8780" spans="1:11">
      <c r="A8780" t="s">
        <v>24840</v>
      </c>
      <c r="B8780" t="s">
        <v>58</v>
      </c>
      <c r="C8780">
        <v>102713</v>
      </c>
      <c r="D8780" t="s">
        <v>1701</v>
      </c>
      <c r="E8780" t="s">
        <v>9</v>
      </c>
      <c r="F8780">
        <v>12.58</v>
      </c>
      <c r="G8780">
        <v>12.62</v>
      </c>
      <c r="J8780">
        <v>0</v>
      </c>
      <c r="K8780">
        <v>0</v>
      </c>
    </row>
    <row r="8781" spans="1:11">
      <c r="A8781" t="s">
        <v>24841</v>
      </c>
      <c r="B8781" t="s">
        <v>58</v>
      </c>
      <c r="C8781">
        <v>102715</v>
      </c>
      <c r="D8781" t="s">
        <v>1702</v>
      </c>
      <c r="E8781" t="s">
        <v>9</v>
      </c>
      <c r="F8781">
        <v>24.77</v>
      </c>
      <c r="G8781">
        <v>24.81</v>
      </c>
      <c r="J8781">
        <v>0</v>
      </c>
      <c r="K8781">
        <v>0</v>
      </c>
    </row>
    <row r="8782" spans="1:11">
      <c r="A8782" t="s">
        <v>24842</v>
      </c>
      <c r="B8782" t="s">
        <v>58</v>
      </c>
      <c r="C8782">
        <v>103653</v>
      </c>
      <c r="D8782" t="s">
        <v>1712</v>
      </c>
      <c r="E8782" t="s">
        <v>9</v>
      </c>
      <c r="F8782">
        <v>29.57</v>
      </c>
      <c r="G8782">
        <v>29.61</v>
      </c>
      <c r="J8782">
        <v>0</v>
      </c>
      <c r="K8782">
        <v>0</v>
      </c>
    </row>
    <row r="8783" spans="1:11">
      <c r="A8783" t="s">
        <v>24843</v>
      </c>
      <c r="B8783" t="s">
        <v>58</v>
      </c>
      <c r="C8783">
        <v>102712</v>
      </c>
      <c r="D8783" t="s">
        <v>1700</v>
      </c>
      <c r="E8783" t="s">
        <v>9</v>
      </c>
      <c r="F8783">
        <v>9.19</v>
      </c>
      <c r="G8783">
        <v>9.23</v>
      </c>
      <c r="J8783">
        <v>0</v>
      </c>
      <c r="K8783">
        <v>0</v>
      </c>
    </row>
    <row r="8784" spans="1:11">
      <c r="A8784" t="s">
        <v>24844</v>
      </c>
      <c r="B8784" t="s">
        <v>58</v>
      </c>
      <c r="C8784">
        <v>102711</v>
      </c>
      <c r="D8784" t="s">
        <v>14828</v>
      </c>
      <c r="E8784" t="s">
        <v>32</v>
      </c>
      <c r="F8784">
        <v>89.22</v>
      </c>
      <c r="G8784">
        <v>92.95</v>
      </c>
      <c r="J8784">
        <v>0</v>
      </c>
      <c r="K8784">
        <v>0</v>
      </c>
    </row>
    <row r="8785" spans="1:11">
      <c r="A8785" t="s">
        <v>24845</v>
      </c>
      <c r="B8785" t="s">
        <v>58</v>
      </c>
      <c r="C8785">
        <v>102710</v>
      </c>
      <c r="D8785" t="s">
        <v>1699</v>
      </c>
      <c r="E8785" t="s">
        <v>32</v>
      </c>
      <c r="F8785">
        <v>70.400000000000006</v>
      </c>
      <c r="G8785">
        <v>74.13</v>
      </c>
      <c r="J8785">
        <v>0</v>
      </c>
      <c r="K8785">
        <v>0</v>
      </c>
    </row>
    <row r="8786" spans="1:11">
      <c r="A8786" t="s">
        <v>24846</v>
      </c>
      <c r="B8786" t="s">
        <v>58</v>
      </c>
      <c r="C8786">
        <v>102709</v>
      </c>
      <c r="D8786" t="s">
        <v>14829</v>
      </c>
      <c r="E8786" t="s">
        <v>32</v>
      </c>
      <c r="F8786">
        <v>0</v>
      </c>
      <c r="G8786">
        <v>0</v>
      </c>
    </row>
    <row r="8787" spans="1:11">
      <c r="A8787" t="s">
        <v>24847</v>
      </c>
      <c r="B8787" t="s">
        <v>58</v>
      </c>
      <c r="C8787">
        <v>102708</v>
      </c>
      <c r="D8787" t="s">
        <v>14830</v>
      </c>
      <c r="E8787" t="s">
        <v>32</v>
      </c>
      <c r="F8787">
        <v>29.46</v>
      </c>
      <c r="G8787">
        <v>31.32</v>
      </c>
      <c r="J8787">
        <v>0</v>
      </c>
      <c r="K8787">
        <v>0</v>
      </c>
    </row>
    <row r="8788" spans="1:11">
      <c r="A8788" t="s">
        <v>24848</v>
      </c>
      <c r="B8788" t="s">
        <v>58</v>
      </c>
      <c r="C8788">
        <v>102707</v>
      </c>
      <c r="D8788" t="s">
        <v>1698</v>
      </c>
      <c r="E8788" t="s">
        <v>12</v>
      </c>
      <c r="F8788">
        <v>50.41</v>
      </c>
      <c r="G8788">
        <v>50.96</v>
      </c>
      <c r="J8788">
        <v>0</v>
      </c>
      <c r="K8788">
        <v>0</v>
      </c>
    </row>
    <row r="8789" spans="1:11">
      <c r="A8789" t="s">
        <v>24849</v>
      </c>
      <c r="B8789" t="s">
        <v>58</v>
      </c>
      <c r="C8789">
        <v>102704</v>
      </c>
      <c r="D8789" t="s">
        <v>1696</v>
      </c>
      <c r="E8789" t="s">
        <v>12</v>
      </c>
      <c r="F8789">
        <v>12.74</v>
      </c>
      <c r="G8789">
        <v>12.78</v>
      </c>
      <c r="J8789">
        <v>0</v>
      </c>
      <c r="K8789">
        <v>0</v>
      </c>
    </row>
    <row r="8790" spans="1:11">
      <c r="A8790" t="s">
        <v>24850</v>
      </c>
      <c r="B8790" t="s">
        <v>58</v>
      </c>
      <c r="C8790">
        <v>102705</v>
      </c>
      <c r="D8790" t="s">
        <v>1697</v>
      </c>
      <c r="E8790" t="s">
        <v>12</v>
      </c>
      <c r="F8790">
        <v>65.12</v>
      </c>
      <c r="G8790">
        <v>65.16</v>
      </c>
      <c r="J8790">
        <v>0</v>
      </c>
      <c r="K8790">
        <v>0</v>
      </c>
    </row>
    <row r="8791" spans="1:11">
      <c r="A8791" t="s">
        <v>24851</v>
      </c>
      <c r="B8791" t="s">
        <v>58</v>
      </c>
      <c r="C8791">
        <v>98333</v>
      </c>
      <c r="D8791" t="s">
        <v>7432</v>
      </c>
      <c r="E8791" t="s">
        <v>9</v>
      </c>
      <c r="F8791">
        <v>0</v>
      </c>
      <c r="G8791">
        <v>0</v>
      </c>
    </row>
    <row r="8792" spans="1:11">
      <c r="A8792" t="s">
        <v>24852</v>
      </c>
      <c r="B8792" t="s">
        <v>58</v>
      </c>
      <c r="C8792">
        <v>98332</v>
      </c>
      <c r="D8792" t="s">
        <v>7433</v>
      </c>
      <c r="E8792" t="s">
        <v>9</v>
      </c>
      <c r="F8792">
        <v>0</v>
      </c>
      <c r="G8792">
        <v>0</v>
      </c>
    </row>
    <row r="8793" spans="1:11">
      <c r="A8793" t="s">
        <v>24853</v>
      </c>
      <c r="B8793" t="s">
        <v>58</v>
      </c>
      <c r="C8793">
        <v>98331</v>
      </c>
      <c r="D8793" t="s">
        <v>7434</v>
      </c>
      <c r="E8793" t="s">
        <v>9</v>
      </c>
      <c r="F8793">
        <v>0</v>
      </c>
      <c r="G8793">
        <v>0</v>
      </c>
    </row>
    <row r="8794" spans="1:11">
      <c r="A8794" t="s">
        <v>24854</v>
      </c>
      <c r="B8794" t="s">
        <v>58</v>
      </c>
      <c r="C8794">
        <v>98327</v>
      </c>
      <c r="D8794" t="s">
        <v>7435</v>
      </c>
      <c r="E8794" t="s">
        <v>9</v>
      </c>
      <c r="F8794">
        <v>0</v>
      </c>
      <c r="G8794">
        <v>0</v>
      </c>
    </row>
    <row r="8795" spans="1:11">
      <c r="A8795" t="s">
        <v>24855</v>
      </c>
      <c r="B8795" t="s">
        <v>58</v>
      </c>
      <c r="C8795">
        <v>98326</v>
      </c>
      <c r="D8795" t="s">
        <v>7436</v>
      </c>
      <c r="E8795" t="s">
        <v>9</v>
      </c>
      <c r="F8795">
        <v>0</v>
      </c>
      <c r="G8795">
        <v>0</v>
      </c>
    </row>
    <row r="8796" spans="1:11">
      <c r="A8796" t="s">
        <v>24856</v>
      </c>
      <c r="B8796" t="s">
        <v>58</v>
      </c>
      <c r="C8796">
        <v>98325</v>
      </c>
      <c r="D8796" t="s">
        <v>7437</v>
      </c>
      <c r="E8796" t="s">
        <v>9</v>
      </c>
      <c r="F8796">
        <v>0</v>
      </c>
      <c r="G8796">
        <v>0</v>
      </c>
    </row>
    <row r="8797" spans="1:11">
      <c r="A8797" t="s">
        <v>24857</v>
      </c>
      <c r="B8797" t="s">
        <v>58</v>
      </c>
      <c r="C8797">
        <v>98370</v>
      </c>
      <c r="D8797" t="s">
        <v>7438</v>
      </c>
      <c r="E8797" t="s">
        <v>9</v>
      </c>
      <c r="F8797">
        <v>0</v>
      </c>
      <c r="G8797">
        <v>0</v>
      </c>
    </row>
    <row r="8798" spans="1:11">
      <c r="A8798" t="s">
        <v>24858</v>
      </c>
      <c r="B8798" t="s">
        <v>58</v>
      </c>
      <c r="C8798">
        <v>98389</v>
      </c>
      <c r="D8798" t="s">
        <v>7439</v>
      </c>
      <c r="E8798" t="s">
        <v>32</v>
      </c>
      <c r="F8798">
        <v>0</v>
      </c>
      <c r="G8798">
        <v>0</v>
      </c>
    </row>
    <row r="8799" spans="1:11">
      <c r="A8799" t="s">
        <v>24859</v>
      </c>
      <c r="B8799" t="s">
        <v>58</v>
      </c>
      <c r="C8799">
        <v>98390</v>
      </c>
      <c r="D8799" t="s">
        <v>7440</v>
      </c>
      <c r="E8799" t="s">
        <v>32</v>
      </c>
      <c r="F8799">
        <v>0</v>
      </c>
      <c r="G8799">
        <v>0</v>
      </c>
    </row>
    <row r="8800" spans="1:11">
      <c r="A8800" t="s">
        <v>24860</v>
      </c>
      <c r="B8800" t="s">
        <v>58</v>
      </c>
      <c r="C8800">
        <v>98391</v>
      </c>
      <c r="D8800" t="s">
        <v>7441</v>
      </c>
      <c r="E8800" t="s">
        <v>32</v>
      </c>
      <c r="F8800">
        <v>0</v>
      </c>
      <c r="G8800">
        <v>0</v>
      </c>
    </row>
    <row r="8801" spans="1:7">
      <c r="A8801" t="s">
        <v>24861</v>
      </c>
      <c r="B8801" t="s">
        <v>58</v>
      </c>
      <c r="C8801">
        <v>98392</v>
      </c>
      <c r="D8801" t="s">
        <v>7442</v>
      </c>
      <c r="E8801" t="s">
        <v>32</v>
      </c>
      <c r="F8801">
        <v>0</v>
      </c>
      <c r="G8801">
        <v>0</v>
      </c>
    </row>
    <row r="8802" spans="1:7">
      <c r="A8802" t="s">
        <v>24862</v>
      </c>
      <c r="B8802" t="s">
        <v>58</v>
      </c>
      <c r="C8802">
        <v>98393</v>
      </c>
      <c r="D8802" t="s">
        <v>7443</v>
      </c>
      <c r="E8802" t="s">
        <v>32</v>
      </c>
      <c r="F8802">
        <v>0</v>
      </c>
      <c r="G8802">
        <v>0</v>
      </c>
    </row>
    <row r="8803" spans="1:7">
      <c r="A8803" t="s">
        <v>24863</v>
      </c>
      <c r="B8803" t="s">
        <v>58</v>
      </c>
      <c r="C8803">
        <v>98394</v>
      </c>
      <c r="D8803" t="s">
        <v>7444</v>
      </c>
      <c r="E8803" t="s">
        <v>32</v>
      </c>
      <c r="F8803">
        <v>0</v>
      </c>
      <c r="G8803">
        <v>0</v>
      </c>
    </row>
    <row r="8804" spans="1:7">
      <c r="A8804" t="s">
        <v>24864</v>
      </c>
      <c r="B8804" t="s">
        <v>58</v>
      </c>
      <c r="C8804">
        <v>98395</v>
      </c>
      <c r="D8804" t="s">
        <v>7445</v>
      </c>
      <c r="E8804" t="s">
        <v>32</v>
      </c>
      <c r="F8804">
        <v>0</v>
      </c>
      <c r="G8804">
        <v>0</v>
      </c>
    </row>
    <row r="8805" spans="1:7">
      <c r="A8805" t="s">
        <v>24865</v>
      </c>
      <c r="B8805" t="s">
        <v>58</v>
      </c>
      <c r="C8805">
        <v>98396</v>
      </c>
      <c r="D8805" t="s">
        <v>7446</v>
      </c>
      <c r="E8805" t="s">
        <v>32</v>
      </c>
      <c r="F8805">
        <v>0</v>
      </c>
      <c r="G8805">
        <v>0</v>
      </c>
    </row>
    <row r="8806" spans="1:7">
      <c r="A8806" t="s">
        <v>24866</v>
      </c>
      <c r="B8806" t="s">
        <v>58</v>
      </c>
      <c r="C8806">
        <v>98369</v>
      </c>
      <c r="D8806" t="s">
        <v>7447</v>
      </c>
      <c r="E8806" t="s">
        <v>9</v>
      </c>
      <c r="F8806">
        <v>0</v>
      </c>
      <c r="G8806">
        <v>0</v>
      </c>
    </row>
    <row r="8807" spans="1:7">
      <c r="A8807" t="s">
        <v>24867</v>
      </c>
      <c r="B8807" t="s">
        <v>58</v>
      </c>
      <c r="C8807">
        <v>98360</v>
      </c>
      <c r="D8807" t="s">
        <v>7448</v>
      </c>
      <c r="E8807" t="s">
        <v>9</v>
      </c>
      <c r="F8807">
        <v>0</v>
      </c>
      <c r="G8807">
        <v>0</v>
      </c>
    </row>
    <row r="8808" spans="1:7">
      <c r="A8808" t="s">
        <v>24868</v>
      </c>
      <c r="B8808" t="s">
        <v>58</v>
      </c>
      <c r="C8808">
        <v>98368</v>
      </c>
      <c r="D8808" t="s">
        <v>7449</v>
      </c>
      <c r="E8808" t="s">
        <v>9</v>
      </c>
      <c r="F8808">
        <v>0</v>
      </c>
      <c r="G8808">
        <v>0</v>
      </c>
    </row>
    <row r="8809" spans="1:7">
      <c r="A8809" t="s">
        <v>24869</v>
      </c>
      <c r="B8809" t="s">
        <v>58</v>
      </c>
      <c r="C8809">
        <v>98359</v>
      </c>
      <c r="D8809" t="s">
        <v>7450</v>
      </c>
      <c r="E8809" t="s">
        <v>9</v>
      </c>
      <c r="F8809">
        <v>0</v>
      </c>
      <c r="G8809">
        <v>0</v>
      </c>
    </row>
    <row r="8810" spans="1:7">
      <c r="A8810" t="s">
        <v>24870</v>
      </c>
      <c r="B8810" t="s">
        <v>58</v>
      </c>
      <c r="C8810">
        <v>98367</v>
      </c>
      <c r="D8810" t="s">
        <v>7451</v>
      </c>
      <c r="E8810" t="s">
        <v>9</v>
      </c>
      <c r="F8810">
        <v>0</v>
      </c>
      <c r="G8810">
        <v>0</v>
      </c>
    </row>
    <row r="8811" spans="1:7">
      <c r="A8811" t="s">
        <v>24871</v>
      </c>
      <c r="B8811" t="s">
        <v>58</v>
      </c>
      <c r="C8811">
        <v>98358</v>
      </c>
      <c r="D8811" t="s">
        <v>7452</v>
      </c>
      <c r="E8811" t="s">
        <v>9</v>
      </c>
      <c r="F8811">
        <v>0</v>
      </c>
      <c r="G8811">
        <v>0</v>
      </c>
    </row>
    <row r="8812" spans="1:7">
      <c r="A8812" t="s">
        <v>24872</v>
      </c>
      <c r="B8812" t="s">
        <v>58</v>
      </c>
      <c r="C8812">
        <v>98352</v>
      </c>
      <c r="D8812" t="s">
        <v>7453</v>
      </c>
      <c r="E8812" t="s">
        <v>9</v>
      </c>
      <c r="F8812">
        <v>0</v>
      </c>
      <c r="G8812">
        <v>0</v>
      </c>
    </row>
    <row r="8813" spans="1:7">
      <c r="A8813" t="s">
        <v>24873</v>
      </c>
      <c r="B8813" t="s">
        <v>58</v>
      </c>
      <c r="C8813">
        <v>98343</v>
      </c>
      <c r="D8813" t="s">
        <v>7454</v>
      </c>
      <c r="E8813" t="s">
        <v>9</v>
      </c>
      <c r="F8813">
        <v>0</v>
      </c>
      <c r="G8813">
        <v>0</v>
      </c>
    </row>
    <row r="8814" spans="1:7">
      <c r="A8814" t="s">
        <v>24874</v>
      </c>
      <c r="B8814" t="s">
        <v>58</v>
      </c>
      <c r="C8814">
        <v>98351</v>
      </c>
      <c r="D8814" t="s">
        <v>7455</v>
      </c>
      <c r="E8814" t="s">
        <v>9</v>
      </c>
      <c r="F8814">
        <v>0</v>
      </c>
      <c r="G8814">
        <v>0</v>
      </c>
    </row>
    <row r="8815" spans="1:7">
      <c r="A8815" t="s">
        <v>24875</v>
      </c>
      <c r="B8815" t="s">
        <v>58</v>
      </c>
      <c r="C8815">
        <v>98342</v>
      </c>
      <c r="D8815" t="s">
        <v>7456</v>
      </c>
      <c r="E8815" t="s">
        <v>9</v>
      </c>
      <c r="F8815">
        <v>0</v>
      </c>
      <c r="G8815">
        <v>0</v>
      </c>
    </row>
    <row r="8816" spans="1:7">
      <c r="A8816" t="s">
        <v>24876</v>
      </c>
      <c r="B8816" t="s">
        <v>58</v>
      </c>
      <c r="C8816">
        <v>98350</v>
      </c>
      <c r="D8816" t="s">
        <v>7457</v>
      </c>
      <c r="E8816" t="s">
        <v>9</v>
      </c>
      <c r="F8816">
        <v>0</v>
      </c>
      <c r="G8816">
        <v>0</v>
      </c>
    </row>
    <row r="8817" spans="1:7">
      <c r="A8817" t="s">
        <v>24877</v>
      </c>
      <c r="B8817" t="s">
        <v>58</v>
      </c>
      <c r="C8817">
        <v>98341</v>
      </c>
      <c r="D8817" t="s">
        <v>7458</v>
      </c>
      <c r="E8817" t="s">
        <v>9</v>
      </c>
      <c r="F8817">
        <v>0</v>
      </c>
      <c r="G8817">
        <v>0</v>
      </c>
    </row>
    <row r="8818" spans="1:7">
      <c r="A8818" t="s">
        <v>24878</v>
      </c>
      <c r="B8818" t="s">
        <v>58</v>
      </c>
      <c r="C8818">
        <v>98381</v>
      </c>
      <c r="D8818" t="s">
        <v>7459</v>
      </c>
      <c r="E8818" t="s">
        <v>12</v>
      </c>
      <c r="F8818">
        <v>0</v>
      </c>
      <c r="G8818">
        <v>0</v>
      </c>
    </row>
    <row r="8819" spans="1:7">
      <c r="A8819" t="s">
        <v>24879</v>
      </c>
      <c r="B8819" t="s">
        <v>58</v>
      </c>
      <c r="C8819">
        <v>98382</v>
      </c>
      <c r="D8819" t="s">
        <v>7460</v>
      </c>
      <c r="E8819" t="s">
        <v>12</v>
      </c>
      <c r="F8819">
        <v>0</v>
      </c>
      <c r="G8819">
        <v>0</v>
      </c>
    </row>
    <row r="8820" spans="1:7">
      <c r="A8820" t="s">
        <v>24880</v>
      </c>
      <c r="B8820" t="s">
        <v>58</v>
      </c>
      <c r="C8820">
        <v>98383</v>
      </c>
      <c r="D8820" t="s">
        <v>7461</v>
      </c>
      <c r="E8820" t="s">
        <v>12</v>
      </c>
      <c r="F8820">
        <v>0</v>
      </c>
      <c r="G8820">
        <v>0</v>
      </c>
    </row>
    <row r="8821" spans="1:7">
      <c r="A8821" t="s">
        <v>24881</v>
      </c>
      <c r="B8821" t="s">
        <v>58</v>
      </c>
      <c r="C8821">
        <v>98384</v>
      </c>
      <c r="D8821" t="s">
        <v>7462</v>
      </c>
      <c r="E8821" t="s">
        <v>12</v>
      </c>
      <c r="F8821">
        <v>0</v>
      </c>
      <c r="G8821">
        <v>0</v>
      </c>
    </row>
    <row r="8822" spans="1:7">
      <c r="A8822" t="s">
        <v>24882</v>
      </c>
      <c r="B8822" t="s">
        <v>58</v>
      </c>
      <c r="C8822">
        <v>98385</v>
      </c>
      <c r="D8822" t="s">
        <v>7463</v>
      </c>
      <c r="E8822" t="s">
        <v>12</v>
      </c>
      <c r="F8822">
        <v>0</v>
      </c>
      <c r="G8822">
        <v>0</v>
      </c>
    </row>
    <row r="8823" spans="1:7">
      <c r="A8823" t="s">
        <v>24883</v>
      </c>
      <c r="B8823" t="s">
        <v>58</v>
      </c>
      <c r="C8823">
        <v>98386</v>
      </c>
      <c r="D8823" t="s">
        <v>7464</v>
      </c>
      <c r="E8823" t="s">
        <v>12</v>
      </c>
      <c r="F8823">
        <v>0</v>
      </c>
      <c r="G8823">
        <v>0</v>
      </c>
    </row>
    <row r="8824" spans="1:7">
      <c r="A8824" t="s">
        <v>24884</v>
      </c>
      <c r="B8824" t="s">
        <v>58</v>
      </c>
      <c r="C8824">
        <v>98387</v>
      </c>
      <c r="D8824" t="s">
        <v>7465</v>
      </c>
      <c r="E8824" t="s">
        <v>12</v>
      </c>
      <c r="F8824">
        <v>0</v>
      </c>
      <c r="G8824">
        <v>0</v>
      </c>
    </row>
    <row r="8825" spans="1:7">
      <c r="A8825" t="s">
        <v>24885</v>
      </c>
      <c r="B8825" t="s">
        <v>58</v>
      </c>
      <c r="C8825">
        <v>98388</v>
      </c>
      <c r="D8825" t="s">
        <v>7466</v>
      </c>
      <c r="E8825" t="s">
        <v>12</v>
      </c>
      <c r="F8825">
        <v>0</v>
      </c>
      <c r="G8825">
        <v>0</v>
      </c>
    </row>
    <row r="8826" spans="1:7">
      <c r="A8826" t="s">
        <v>24886</v>
      </c>
      <c r="B8826" t="s">
        <v>58</v>
      </c>
      <c r="C8826">
        <v>98346</v>
      </c>
      <c r="D8826" t="s">
        <v>7467</v>
      </c>
      <c r="E8826" t="s">
        <v>9</v>
      </c>
      <c r="F8826">
        <v>0</v>
      </c>
      <c r="G8826">
        <v>0</v>
      </c>
    </row>
    <row r="8827" spans="1:7">
      <c r="A8827" t="s">
        <v>24887</v>
      </c>
      <c r="B8827" t="s">
        <v>58</v>
      </c>
      <c r="C8827">
        <v>98363</v>
      </c>
      <c r="D8827" t="s">
        <v>7468</v>
      </c>
      <c r="E8827" t="s">
        <v>9</v>
      </c>
      <c r="F8827">
        <v>0</v>
      </c>
      <c r="G8827">
        <v>0</v>
      </c>
    </row>
    <row r="8828" spans="1:7">
      <c r="A8828" t="s">
        <v>24888</v>
      </c>
      <c r="B8828" t="s">
        <v>58</v>
      </c>
      <c r="C8828">
        <v>98354</v>
      </c>
      <c r="D8828" t="s">
        <v>7469</v>
      </c>
      <c r="E8828" t="s">
        <v>9</v>
      </c>
      <c r="F8828">
        <v>0</v>
      </c>
      <c r="G8828">
        <v>0</v>
      </c>
    </row>
    <row r="8829" spans="1:7">
      <c r="A8829" t="s">
        <v>24889</v>
      </c>
      <c r="B8829" t="s">
        <v>58</v>
      </c>
      <c r="C8829">
        <v>98337</v>
      </c>
      <c r="D8829" t="s">
        <v>7470</v>
      </c>
      <c r="E8829" t="s">
        <v>9</v>
      </c>
      <c r="F8829">
        <v>0</v>
      </c>
      <c r="G8829">
        <v>0</v>
      </c>
    </row>
    <row r="8830" spans="1:7">
      <c r="A8830" t="s">
        <v>24890</v>
      </c>
      <c r="B8830" t="s">
        <v>58</v>
      </c>
      <c r="C8830">
        <v>98345</v>
      </c>
      <c r="D8830" t="s">
        <v>7471</v>
      </c>
      <c r="E8830" t="s">
        <v>9</v>
      </c>
      <c r="F8830">
        <v>0</v>
      </c>
      <c r="G8830">
        <v>0</v>
      </c>
    </row>
    <row r="8831" spans="1:7">
      <c r="A8831" t="s">
        <v>24891</v>
      </c>
      <c r="B8831" t="s">
        <v>58</v>
      </c>
      <c r="C8831">
        <v>98362</v>
      </c>
      <c r="D8831" t="s">
        <v>7472</v>
      </c>
      <c r="E8831" t="s">
        <v>9</v>
      </c>
      <c r="F8831">
        <v>0</v>
      </c>
      <c r="G8831">
        <v>0</v>
      </c>
    </row>
    <row r="8832" spans="1:7">
      <c r="A8832" t="s">
        <v>24892</v>
      </c>
      <c r="B8832" t="s">
        <v>58</v>
      </c>
      <c r="C8832">
        <v>98403</v>
      </c>
      <c r="D8832" t="s">
        <v>7473</v>
      </c>
      <c r="E8832" t="s">
        <v>9</v>
      </c>
      <c r="F8832">
        <v>0</v>
      </c>
      <c r="G8832">
        <v>0</v>
      </c>
    </row>
    <row r="8833" spans="1:11">
      <c r="A8833" t="s">
        <v>24893</v>
      </c>
      <c r="B8833" t="s">
        <v>58</v>
      </c>
      <c r="C8833">
        <v>98335</v>
      </c>
      <c r="D8833" t="s">
        <v>7474</v>
      </c>
      <c r="E8833" t="s">
        <v>9</v>
      </c>
      <c r="F8833">
        <v>0</v>
      </c>
      <c r="G8833">
        <v>0</v>
      </c>
    </row>
    <row r="8834" spans="1:11">
      <c r="A8834" t="s">
        <v>24894</v>
      </c>
      <c r="B8834" t="s">
        <v>58</v>
      </c>
      <c r="C8834">
        <v>98344</v>
      </c>
      <c r="D8834" t="s">
        <v>7475</v>
      </c>
      <c r="E8834" t="s">
        <v>9</v>
      </c>
      <c r="F8834">
        <v>0</v>
      </c>
      <c r="G8834">
        <v>0</v>
      </c>
    </row>
    <row r="8835" spans="1:11">
      <c r="A8835" t="s">
        <v>24895</v>
      </c>
      <c r="B8835" t="s">
        <v>58</v>
      </c>
      <c r="C8835">
        <v>98361</v>
      </c>
      <c r="D8835" t="s">
        <v>7476</v>
      </c>
      <c r="E8835" t="s">
        <v>9</v>
      </c>
      <c r="F8835">
        <v>0</v>
      </c>
      <c r="G8835">
        <v>0</v>
      </c>
    </row>
    <row r="8836" spans="1:11">
      <c r="A8836" t="s">
        <v>24896</v>
      </c>
      <c r="B8836" t="s">
        <v>58</v>
      </c>
      <c r="C8836">
        <v>98353</v>
      </c>
      <c r="D8836" t="s">
        <v>7477</v>
      </c>
      <c r="E8836" t="s">
        <v>9</v>
      </c>
      <c r="F8836">
        <v>0</v>
      </c>
      <c r="G8836">
        <v>0</v>
      </c>
    </row>
    <row r="8837" spans="1:11">
      <c r="A8837" t="s">
        <v>24897</v>
      </c>
      <c r="B8837" t="s">
        <v>58</v>
      </c>
      <c r="C8837">
        <v>98334</v>
      </c>
      <c r="D8837" t="s">
        <v>7478</v>
      </c>
      <c r="E8837" t="s">
        <v>9</v>
      </c>
      <c r="F8837">
        <v>0</v>
      </c>
      <c r="G8837">
        <v>0</v>
      </c>
    </row>
    <row r="8838" spans="1:11">
      <c r="A8838" t="s">
        <v>24898</v>
      </c>
      <c r="B8838" t="s">
        <v>58</v>
      </c>
      <c r="C8838">
        <v>98371</v>
      </c>
      <c r="D8838" t="s">
        <v>7479</v>
      </c>
      <c r="E8838" t="s">
        <v>9</v>
      </c>
      <c r="F8838">
        <v>0</v>
      </c>
      <c r="G8838">
        <v>0</v>
      </c>
    </row>
    <row r="8839" spans="1:11">
      <c r="A8839" t="s">
        <v>24899</v>
      </c>
      <c r="B8839" t="s">
        <v>58</v>
      </c>
      <c r="C8839">
        <v>98397</v>
      </c>
      <c r="D8839" t="s">
        <v>3187</v>
      </c>
      <c r="E8839" t="s">
        <v>9</v>
      </c>
      <c r="F8839">
        <v>14.87</v>
      </c>
      <c r="G8839">
        <v>15.67</v>
      </c>
      <c r="J8839">
        <v>0</v>
      </c>
      <c r="K8839">
        <v>0</v>
      </c>
    </row>
    <row r="8840" spans="1:11">
      <c r="A8840" t="s">
        <v>24900</v>
      </c>
      <c r="B8840" t="s">
        <v>58</v>
      </c>
      <c r="C8840">
        <v>97280</v>
      </c>
      <c r="D8840" t="s">
        <v>7480</v>
      </c>
      <c r="E8840" t="s">
        <v>32</v>
      </c>
      <c r="F8840">
        <v>0</v>
      </c>
      <c r="G8840">
        <v>0</v>
      </c>
    </row>
    <row r="8841" spans="1:11">
      <c r="A8841" t="s">
        <v>24901</v>
      </c>
      <c r="B8841" t="s">
        <v>58</v>
      </c>
      <c r="C8841">
        <v>97275</v>
      </c>
      <c r="D8841" t="s">
        <v>7481</v>
      </c>
      <c r="E8841" t="s">
        <v>32</v>
      </c>
      <c r="F8841">
        <v>0</v>
      </c>
      <c r="G8841">
        <v>0</v>
      </c>
    </row>
    <row r="8842" spans="1:11">
      <c r="A8842" t="s">
        <v>24902</v>
      </c>
      <c r="B8842" t="s">
        <v>58</v>
      </c>
      <c r="C8842">
        <v>97279</v>
      </c>
      <c r="D8842" t="s">
        <v>7482</v>
      </c>
      <c r="E8842" t="s">
        <v>32</v>
      </c>
      <c r="F8842">
        <v>0</v>
      </c>
      <c r="G8842">
        <v>0</v>
      </c>
    </row>
    <row r="8843" spans="1:11">
      <c r="A8843" t="s">
        <v>24903</v>
      </c>
      <c r="B8843" t="s">
        <v>58</v>
      </c>
      <c r="C8843">
        <v>97285</v>
      </c>
      <c r="D8843" t="s">
        <v>7483</v>
      </c>
      <c r="E8843" t="s">
        <v>32</v>
      </c>
      <c r="F8843">
        <v>0</v>
      </c>
      <c r="G8843">
        <v>0</v>
      </c>
    </row>
    <row r="8844" spans="1:11">
      <c r="A8844" t="s">
        <v>24904</v>
      </c>
      <c r="B8844" t="s">
        <v>58</v>
      </c>
      <c r="C8844">
        <v>97286</v>
      </c>
      <c r="D8844" t="s">
        <v>7484</v>
      </c>
      <c r="E8844" t="s">
        <v>32</v>
      </c>
      <c r="F8844">
        <v>0</v>
      </c>
      <c r="G8844">
        <v>0</v>
      </c>
    </row>
    <row r="8845" spans="1:11">
      <c r="A8845" t="s">
        <v>24905</v>
      </c>
      <c r="B8845" t="s">
        <v>58</v>
      </c>
      <c r="C8845">
        <v>97291</v>
      </c>
      <c r="D8845" t="s">
        <v>7485</v>
      </c>
      <c r="E8845" t="s">
        <v>32</v>
      </c>
      <c r="F8845">
        <v>0</v>
      </c>
      <c r="G8845">
        <v>0</v>
      </c>
    </row>
    <row r="8846" spans="1:11">
      <c r="A8846" t="s">
        <v>24906</v>
      </c>
      <c r="B8846" t="s">
        <v>58</v>
      </c>
      <c r="C8846">
        <v>97292</v>
      </c>
      <c r="D8846" t="s">
        <v>7486</v>
      </c>
      <c r="E8846" t="s">
        <v>32</v>
      </c>
      <c r="F8846">
        <v>0</v>
      </c>
      <c r="G8846">
        <v>0</v>
      </c>
    </row>
    <row r="8847" spans="1:11">
      <c r="A8847" t="s">
        <v>24907</v>
      </c>
      <c r="B8847" t="s">
        <v>58</v>
      </c>
      <c r="C8847">
        <v>97297</v>
      </c>
      <c r="D8847" t="s">
        <v>7487</v>
      </c>
      <c r="E8847" t="s">
        <v>32</v>
      </c>
      <c r="F8847">
        <v>0</v>
      </c>
      <c r="G8847">
        <v>0</v>
      </c>
    </row>
    <row r="8848" spans="1:11">
      <c r="A8848" t="s">
        <v>24908</v>
      </c>
      <c r="B8848" t="s">
        <v>58</v>
      </c>
      <c r="C8848">
        <v>97298</v>
      </c>
      <c r="D8848" t="s">
        <v>7488</v>
      </c>
      <c r="E8848" t="s">
        <v>32</v>
      </c>
      <c r="F8848">
        <v>0</v>
      </c>
      <c r="G8848">
        <v>0</v>
      </c>
    </row>
    <row r="8849" spans="1:7">
      <c r="A8849" t="s">
        <v>24909</v>
      </c>
      <c r="B8849" t="s">
        <v>58</v>
      </c>
      <c r="C8849">
        <v>97303</v>
      </c>
      <c r="D8849" t="s">
        <v>7489</v>
      </c>
      <c r="E8849" t="s">
        <v>32</v>
      </c>
      <c r="F8849">
        <v>0</v>
      </c>
      <c r="G8849">
        <v>0</v>
      </c>
    </row>
    <row r="8850" spans="1:7">
      <c r="A8850" t="s">
        <v>24910</v>
      </c>
      <c r="B8850" t="s">
        <v>58</v>
      </c>
      <c r="C8850">
        <v>97304</v>
      </c>
      <c r="D8850" t="s">
        <v>7490</v>
      </c>
      <c r="E8850" t="s">
        <v>32</v>
      </c>
      <c r="F8850">
        <v>0</v>
      </c>
      <c r="G8850">
        <v>0</v>
      </c>
    </row>
    <row r="8851" spans="1:7">
      <c r="A8851" t="s">
        <v>24911</v>
      </c>
      <c r="B8851" t="s">
        <v>58</v>
      </c>
      <c r="C8851">
        <v>97309</v>
      </c>
      <c r="D8851" t="s">
        <v>7491</v>
      </c>
      <c r="E8851" t="s">
        <v>32</v>
      </c>
      <c r="F8851">
        <v>0</v>
      </c>
      <c r="G8851">
        <v>0</v>
      </c>
    </row>
    <row r="8852" spans="1:7">
      <c r="A8852" t="s">
        <v>24912</v>
      </c>
      <c r="B8852" t="s">
        <v>58</v>
      </c>
      <c r="C8852">
        <v>97310</v>
      </c>
      <c r="D8852" t="s">
        <v>7492</v>
      </c>
      <c r="E8852" t="s">
        <v>32</v>
      </c>
      <c r="F8852">
        <v>0</v>
      </c>
      <c r="G8852">
        <v>0</v>
      </c>
    </row>
    <row r="8853" spans="1:7">
      <c r="A8853" t="s">
        <v>24913</v>
      </c>
      <c r="B8853" t="s">
        <v>58</v>
      </c>
      <c r="C8853">
        <v>97282</v>
      </c>
      <c r="D8853" t="s">
        <v>7493</v>
      </c>
      <c r="E8853" t="s">
        <v>32</v>
      </c>
      <c r="F8853">
        <v>0</v>
      </c>
      <c r="G8853">
        <v>0</v>
      </c>
    </row>
    <row r="8854" spans="1:7">
      <c r="A8854" t="s">
        <v>24914</v>
      </c>
      <c r="B8854" t="s">
        <v>58</v>
      </c>
      <c r="C8854">
        <v>97276</v>
      </c>
      <c r="D8854" t="s">
        <v>7494</v>
      </c>
      <c r="E8854" t="s">
        <v>32</v>
      </c>
      <c r="F8854">
        <v>0</v>
      </c>
      <c r="G8854">
        <v>0</v>
      </c>
    </row>
    <row r="8855" spans="1:7">
      <c r="A8855" t="s">
        <v>24915</v>
      </c>
      <c r="B8855" t="s">
        <v>58</v>
      </c>
      <c r="C8855">
        <v>97281</v>
      </c>
      <c r="D8855" t="s">
        <v>7495</v>
      </c>
      <c r="E8855" t="s">
        <v>32</v>
      </c>
      <c r="F8855">
        <v>0</v>
      </c>
      <c r="G8855">
        <v>0</v>
      </c>
    </row>
    <row r="8856" spans="1:7">
      <c r="A8856" t="s">
        <v>24916</v>
      </c>
      <c r="B8856" t="s">
        <v>58</v>
      </c>
      <c r="C8856">
        <v>97287</v>
      </c>
      <c r="D8856" t="s">
        <v>7496</v>
      </c>
      <c r="E8856" t="s">
        <v>32</v>
      </c>
      <c r="F8856">
        <v>0</v>
      </c>
      <c r="G8856">
        <v>0</v>
      </c>
    </row>
    <row r="8857" spans="1:7">
      <c r="A8857" t="s">
        <v>24917</v>
      </c>
      <c r="B8857" t="s">
        <v>58</v>
      </c>
      <c r="C8857">
        <v>97288</v>
      </c>
      <c r="D8857" t="s">
        <v>7497</v>
      </c>
      <c r="E8857" t="s">
        <v>32</v>
      </c>
      <c r="F8857">
        <v>0</v>
      </c>
      <c r="G8857">
        <v>0</v>
      </c>
    </row>
    <row r="8858" spans="1:7">
      <c r="A8858" t="s">
        <v>24918</v>
      </c>
      <c r="B8858" t="s">
        <v>58</v>
      </c>
      <c r="C8858">
        <v>97293</v>
      </c>
      <c r="D8858" t="s">
        <v>7498</v>
      </c>
      <c r="E8858" t="s">
        <v>32</v>
      </c>
      <c r="F8858">
        <v>0</v>
      </c>
      <c r="G8858">
        <v>0</v>
      </c>
    </row>
    <row r="8859" spans="1:7">
      <c r="A8859" t="s">
        <v>24919</v>
      </c>
      <c r="B8859" t="s">
        <v>58</v>
      </c>
      <c r="C8859">
        <v>97294</v>
      </c>
      <c r="D8859" t="s">
        <v>7499</v>
      </c>
      <c r="E8859" t="s">
        <v>32</v>
      </c>
      <c r="F8859">
        <v>0</v>
      </c>
      <c r="G8859">
        <v>0</v>
      </c>
    </row>
    <row r="8860" spans="1:7">
      <c r="A8860" t="s">
        <v>24920</v>
      </c>
      <c r="B8860" t="s">
        <v>58</v>
      </c>
      <c r="C8860">
        <v>97299</v>
      </c>
      <c r="D8860" t="s">
        <v>7500</v>
      </c>
      <c r="E8860" t="s">
        <v>32</v>
      </c>
      <c r="F8860">
        <v>0</v>
      </c>
      <c r="G8860">
        <v>0</v>
      </c>
    </row>
    <row r="8861" spans="1:7">
      <c r="A8861" t="s">
        <v>24921</v>
      </c>
      <c r="B8861" t="s">
        <v>58</v>
      </c>
      <c r="C8861">
        <v>97300</v>
      </c>
      <c r="D8861" t="s">
        <v>7501</v>
      </c>
      <c r="E8861" t="s">
        <v>32</v>
      </c>
      <c r="F8861">
        <v>0</v>
      </c>
      <c r="G8861">
        <v>0</v>
      </c>
    </row>
    <row r="8862" spans="1:7">
      <c r="A8862" t="s">
        <v>24922</v>
      </c>
      <c r="B8862" t="s">
        <v>58</v>
      </c>
      <c r="C8862">
        <v>97305</v>
      </c>
      <c r="D8862" t="s">
        <v>7502</v>
      </c>
      <c r="E8862" t="s">
        <v>32</v>
      </c>
      <c r="F8862">
        <v>0</v>
      </c>
      <c r="G8862">
        <v>0</v>
      </c>
    </row>
    <row r="8863" spans="1:7">
      <c r="A8863" t="s">
        <v>24923</v>
      </c>
      <c r="B8863" t="s">
        <v>58</v>
      </c>
      <c r="C8863">
        <v>97306</v>
      </c>
      <c r="D8863" t="s">
        <v>7503</v>
      </c>
      <c r="E8863" t="s">
        <v>32</v>
      </c>
      <c r="F8863">
        <v>0</v>
      </c>
      <c r="G8863">
        <v>0</v>
      </c>
    </row>
    <row r="8864" spans="1:7">
      <c r="A8864" t="s">
        <v>24924</v>
      </c>
      <c r="B8864" t="s">
        <v>58</v>
      </c>
      <c r="C8864">
        <v>97311</v>
      </c>
      <c r="D8864" t="s">
        <v>7504</v>
      </c>
      <c r="E8864" t="s">
        <v>32</v>
      </c>
      <c r="F8864">
        <v>0</v>
      </c>
      <c r="G8864">
        <v>0</v>
      </c>
    </row>
    <row r="8865" spans="1:7">
      <c r="A8865" t="s">
        <v>24925</v>
      </c>
      <c r="B8865" t="s">
        <v>58</v>
      </c>
      <c r="C8865">
        <v>97312</v>
      </c>
      <c r="D8865" t="s">
        <v>7505</v>
      </c>
      <c r="E8865" t="s">
        <v>32</v>
      </c>
      <c r="F8865">
        <v>0</v>
      </c>
      <c r="G8865">
        <v>0</v>
      </c>
    </row>
    <row r="8866" spans="1:7">
      <c r="A8866" t="s">
        <v>24926</v>
      </c>
      <c r="B8866" t="s">
        <v>58</v>
      </c>
      <c r="C8866">
        <v>97278</v>
      </c>
      <c r="D8866" t="s">
        <v>7506</v>
      </c>
      <c r="E8866" t="s">
        <v>32</v>
      </c>
      <c r="F8866">
        <v>0</v>
      </c>
      <c r="G8866">
        <v>0</v>
      </c>
    </row>
    <row r="8867" spans="1:7">
      <c r="A8867" t="s">
        <v>24927</v>
      </c>
      <c r="B8867" t="s">
        <v>58</v>
      </c>
      <c r="C8867">
        <v>97274</v>
      </c>
      <c r="D8867" t="s">
        <v>7507</v>
      </c>
      <c r="E8867" t="s">
        <v>32</v>
      </c>
      <c r="F8867">
        <v>0</v>
      </c>
      <c r="G8867">
        <v>0</v>
      </c>
    </row>
    <row r="8868" spans="1:7">
      <c r="A8868" t="s">
        <v>24928</v>
      </c>
      <c r="B8868" t="s">
        <v>58</v>
      </c>
      <c r="C8868">
        <v>97283</v>
      </c>
      <c r="D8868" t="s">
        <v>7508</v>
      </c>
      <c r="E8868" t="s">
        <v>32</v>
      </c>
      <c r="F8868">
        <v>0</v>
      </c>
      <c r="G8868">
        <v>0</v>
      </c>
    </row>
    <row r="8869" spans="1:7">
      <c r="A8869" t="s">
        <v>24929</v>
      </c>
      <c r="B8869" t="s">
        <v>58</v>
      </c>
      <c r="C8869">
        <v>97284</v>
      </c>
      <c r="D8869" t="s">
        <v>7509</v>
      </c>
      <c r="E8869" t="s">
        <v>32</v>
      </c>
      <c r="F8869">
        <v>0</v>
      </c>
      <c r="G8869">
        <v>0</v>
      </c>
    </row>
    <row r="8870" spans="1:7">
      <c r="A8870" t="s">
        <v>24930</v>
      </c>
      <c r="B8870" t="s">
        <v>58</v>
      </c>
      <c r="C8870">
        <v>97289</v>
      </c>
      <c r="D8870" t="s">
        <v>7510</v>
      </c>
      <c r="E8870" t="s">
        <v>32</v>
      </c>
      <c r="F8870">
        <v>0</v>
      </c>
      <c r="G8870">
        <v>0</v>
      </c>
    </row>
    <row r="8871" spans="1:7">
      <c r="A8871" t="s">
        <v>24931</v>
      </c>
      <c r="B8871" t="s">
        <v>58</v>
      </c>
      <c r="C8871">
        <v>97290</v>
      </c>
      <c r="D8871" t="s">
        <v>7511</v>
      </c>
      <c r="E8871" t="s">
        <v>32</v>
      </c>
      <c r="F8871">
        <v>0</v>
      </c>
      <c r="G8871">
        <v>0</v>
      </c>
    </row>
    <row r="8872" spans="1:7">
      <c r="A8872" t="s">
        <v>24932</v>
      </c>
      <c r="B8872" t="s">
        <v>58</v>
      </c>
      <c r="C8872">
        <v>97295</v>
      </c>
      <c r="D8872" t="s">
        <v>7512</v>
      </c>
      <c r="E8872" t="s">
        <v>32</v>
      </c>
      <c r="F8872">
        <v>0</v>
      </c>
      <c r="G8872">
        <v>0</v>
      </c>
    </row>
    <row r="8873" spans="1:7">
      <c r="A8873" t="s">
        <v>24933</v>
      </c>
      <c r="B8873" t="s">
        <v>58</v>
      </c>
      <c r="C8873">
        <v>97296</v>
      </c>
      <c r="D8873" t="s">
        <v>7513</v>
      </c>
      <c r="E8873" t="s">
        <v>32</v>
      </c>
      <c r="F8873">
        <v>0</v>
      </c>
      <c r="G8873">
        <v>0</v>
      </c>
    </row>
    <row r="8874" spans="1:7">
      <c r="A8874" t="s">
        <v>24934</v>
      </c>
      <c r="B8874" t="s">
        <v>58</v>
      </c>
      <c r="C8874">
        <v>97301</v>
      </c>
      <c r="D8874" t="s">
        <v>7514</v>
      </c>
      <c r="E8874" t="s">
        <v>32</v>
      </c>
      <c r="F8874">
        <v>0</v>
      </c>
      <c r="G8874">
        <v>0</v>
      </c>
    </row>
    <row r="8875" spans="1:7">
      <c r="A8875" t="s">
        <v>24935</v>
      </c>
      <c r="B8875" t="s">
        <v>58</v>
      </c>
      <c r="C8875">
        <v>97302</v>
      </c>
      <c r="D8875" t="s">
        <v>7515</v>
      </c>
      <c r="E8875" t="s">
        <v>32</v>
      </c>
      <c r="F8875">
        <v>0</v>
      </c>
      <c r="G8875">
        <v>0</v>
      </c>
    </row>
    <row r="8876" spans="1:7">
      <c r="A8876" t="s">
        <v>24936</v>
      </c>
      <c r="B8876" t="s">
        <v>58</v>
      </c>
      <c r="C8876">
        <v>97307</v>
      </c>
      <c r="D8876" t="s">
        <v>7516</v>
      </c>
      <c r="E8876" t="s">
        <v>32</v>
      </c>
      <c r="F8876">
        <v>0</v>
      </c>
      <c r="G8876">
        <v>0</v>
      </c>
    </row>
    <row r="8877" spans="1:7">
      <c r="A8877" t="s">
        <v>24937</v>
      </c>
      <c r="B8877" t="s">
        <v>58</v>
      </c>
      <c r="C8877">
        <v>97277</v>
      </c>
      <c r="D8877" t="s">
        <v>7517</v>
      </c>
      <c r="E8877" t="s">
        <v>32</v>
      </c>
      <c r="F8877">
        <v>0</v>
      </c>
      <c r="G8877">
        <v>0</v>
      </c>
    </row>
    <row r="8878" spans="1:7">
      <c r="A8878" t="s">
        <v>24938</v>
      </c>
      <c r="B8878" t="s">
        <v>58</v>
      </c>
      <c r="C8878">
        <v>97308</v>
      </c>
      <c r="D8878" t="s">
        <v>7518</v>
      </c>
      <c r="E8878" t="s">
        <v>32</v>
      </c>
      <c r="F8878">
        <v>0</v>
      </c>
      <c r="G8878">
        <v>0</v>
      </c>
    </row>
    <row r="8879" spans="1:7">
      <c r="A8879" t="s">
        <v>24939</v>
      </c>
      <c r="B8879" t="s">
        <v>58</v>
      </c>
      <c r="C8879">
        <v>97238</v>
      </c>
      <c r="D8879" t="s">
        <v>14831</v>
      </c>
      <c r="E8879" t="s">
        <v>12</v>
      </c>
      <c r="F8879">
        <v>0</v>
      </c>
      <c r="G8879">
        <v>0</v>
      </c>
    </row>
    <row r="8880" spans="1:7">
      <c r="A8880" t="s">
        <v>24940</v>
      </c>
      <c r="B8880" t="s">
        <v>58</v>
      </c>
      <c r="C8880">
        <v>97239</v>
      </c>
      <c r="D8880" t="s">
        <v>7519</v>
      </c>
      <c r="E8880" t="s">
        <v>12</v>
      </c>
      <c r="F8880">
        <v>0</v>
      </c>
      <c r="G8880">
        <v>0</v>
      </c>
    </row>
    <row r="8881" spans="1:7">
      <c r="A8881" t="s">
        <v>24941</v>
      </c>
      <c r="B8881" t="s">
        <v>58</v>
      </c>
      <c r="C8881">
        <v>97240</v>
      </c>
      <c r="D8881" t="s">
        <v>7520</v>
      </c>
      <c r="E8881" t="s">
        <v>12</v>
      </c>
      <c r="F8881">
        <v>0</v>
      </c>
      <c r="G8881">
        <v>0</v>
      </c>
    </row>
    <row r="8882" spans="1:7">
      <c r="A8882" t="s">
        <v>24942</v>
      </c>
      <c r="B8882" t="s">
        <v>58</v>
      </c>
      <c r="C8882">
        <v>97241</v>
      </c>
      <c r="D8882" t="s">
        <v>7521</v>
      </c>
      <c r="E8882" t="s">
        <v>12</v>
      </c>
      <c r="F8882">
        <v>0</v>
      </c>
      <c r="G8882">
        <v>0</v>
      </c>
    </row>
    <row r="8883" spans="1:7">
      <c r="A8883" t="s">
        <v>24943</v>
      </c>
      <c r="B8883" t="s">
        <v>58</v>
      </c>
      <c r="C8883">
        <v>97242</v>
      </c>
      <c r="D8883" t="s">
        <v>7522</v>
      </c>
      <c r="E8883" t="s">
        <v>12</v>
      </c>
      <c r="F8883">
        <v>0</v>
      </c>
      <c r="G8883">
        <v>0</v>
      </c>
    </row>
    <row r="8884" spans="1:7">
      <c r="A8884" t="s">
        <v>24944</v>
      </c>
      <c r="B8884" t="s">
        <v>58</v>
      </c>
      <c r="C8884">
        <v>97243</v>
      </c>
      <c r="D8884" t="s">
        <v>7523</v>
      </c>
      <c r="E8884" t="s">
        <v>12</v>
      </c>
      <c r="F8884">
        <v>0</v>
      </c>
      <c r="G8884">
        <v>0</v>
      </c>
    </row>
    <row r="8885" spans="1:7">
      <c r="A8885" t="s">
        <v>24945</v>
      </c>
      <c r="B8885" t="s">
        <v>58</v>
      </c>
      <c r="C8885">
        <v>97244</v>
      </c>
      <c r="D8885" t="s">
        <v>7524</v>
      </c>
      <c r="E8885" t="s">
        <v>12</v>
      </c>
      <c r="F8885">
        <v>0</v>
      </c>
      <c r="G8885">
        <v>0</v>
      </c>
    </row>
    <row r="8886" spans="1:7">
      <c r="A8886" t="s">
        <v>24946</v>
      </c>
      <c r="B8886" t="s">
        <v>58</v>
      </c>
      <c r="C8886">
        <v>97245</v>
      </c>
      <c r="D8886" t="s">
        <v>7525</v>
      </c>
      <c r="E8886" t="s">
        <v>12</v>
      </c>
      <c r="F8886">
        <v>0</v>
      </c>
      <c r="G8886">
        <v>0</v>
      </c>
    </row>
    <row r="8887" spans="1:7">
      <c r="A8887" t="s">
        <v>24947</v>
      </c>
      <c r="B8887" t="s">
        <v>58</v>
      </c>
      <c r="C8887">
        <v>97236</v>
      </c>
      <c r="D8887" t="s">
        <v>7526</v>
      </c>
      <c r="E8887" t="s">
        <v>12</v>
      </c>
      <c r="F8887">
        <v>0</v>
      </c>
      <c r="G8887">
        <v>0</v>
      </c>
    </row>
    <row r="8888" spans="1:7">
      <c r="A8888" t="s">
        <v>24948</v>
      </c>
      <c r="B8888" t="s">
        <v>58</v>
      </c>
      <c r="C8888">
        <v>97246</v>
      </c>
      <c r="D8888" t="s">
        <v>7527</v>
      </c>
      <c r="E8888" t="s">
        <v>12</v>
      </c>
      <c r="F8888">
        <v>0</v>
      </c>
      <c r="G8888">
        <v>0</v>
      </c>
    </row>
    <row r="8889" spans="1:7">
      <c r="A8889" t="s">
        <v>24949</v>
      </c>
      <c r="B8889" t="s">
        <v>58</v>
      </c>
      <c r="C8889">
        <v>97247</v>
      </c>
      <c r="D8889" t="s">
        <v>7528</v>
      </c>
      <c r="E8889" t="s">
        <v>12</v>
      </c>
      <c r="F8889">
        <v>0</v>
      </c>
      <c r="G8889">
        <v>0</v>
      </c>
    </row>
    <row r="8890" spans="1:7">
      <c r="A8890" t="s">
        <v>24950</v>
      </c>
      <c r="B8890" t="s">
        <v>58</v>
      </c>
      <c r="C8890">
        <v>97237</v>
      </c>
      <c r="D8890" t="s">
        <v>7529</v>
      </c>
      <c r="E8890" t="s">
        <v>12</v>
      </c>
      <c r="F8890">
        <v>0</v>
      </c>
      <c r="G8890">
        <v>0</v>
      </c>
    </row>
    <row r="8891" spans="1:7">
      <c r="A8891" t="s">
        <v>24951</v>
      </c>
      <c r="B8891" t="s">
        <v>58</v>
      </c>
      <c r="C8891">
        <v>97248</v>
      </c>
      <c r="D8891" t="s">
        <v>7530</v>
      </c>
      <c r="E8891" t="s">
        <v>12</v>
      </c>
      <c r="F8891">
        <v>0</v>
      </c>
      <c r="G8891">
        <v>0</v>
      </c>
    </row>
    <row r="8892" spans="1:7">
      <c r="A8892" t="s">
        <v>24952</v>
      </c>
      <c r="B8892" t="s">
        <v>58</v>
      </c>
      <c r="C8892">
        <v>97251</v>
      </c>
      <c r="D8892" t="s">
        <v>7531</v>
      </c>
      <c r="E8892" t="s">
        <v>32</v>
      </c>
      <c r="F8892">
        <v>0</v>
      </c>
      <c r="G8892">
        <v>0</v>
      </c>
    </row>
    <row r="8893" spans="1:7">
      <c r="A8893" t="s">
        <v>24953</v>
      </c>
      <c r="B8893" t="s">
        <v>58</v>
      </c>
      <c r="C8893">
        <v>97254</v>
      </c>
      <c r="D8893" t="s">
        <v>7532</v>
      </c>
      <c r="E8893" t="s">
        <v>32</v>
      </c>
      <c r="F8893">
        <v>0</v>
      </c>
      <c r="G8893">
        <v>0</v>
      </c>
    </row>
    <row r="8894" spans="1:7">
      <c r="A8894" t="s">
        <v>24954</v>
      </c>
      <c r="B8894" t="s">
        <v>58</v>
      </c>
      <c r="C8894">
        <v>97255</v>
      </c>
      <c r="D8894" t="s">
        <v>7533</v>
      </c>
      <c r="E8894" t="s">
        <v>32</v>
      </c>
      <c r="F8894">
        <v>0</v>
      </c>
      <c r="G8894">
        <v>0</v>
      </c>
    </row>
    <row r="8895" spans="1:7">
      <c r="A8895" t="s">
        <v>24955</v>
      </c>
      <c r="B8895" t="s">
        <v>58</v>
      </c>
      <c r="C8895">
        <v>97249</v>
      </c>
      <c r="D8895" t="s">
        <v>7534</v>
      </c>
      <c r="E8895" t="s">
        <v>32</v>
      </c>
      <c r="F8895">
        <v>0</v>
      </c>
      <c r="G8895">
        <v>0</v>
      </c>
    </row>
    <row r="8896" spans="1:7">
      <c r="A8896" t="s">
        <v>24956</v>
      </c>
      <c r="B8896" t="s">
        <v>58</v>
      </c>
      <c r="C8896">
        <v>97250</v>
      </c>
      <c r="D8896" t="s">
        <v>7535</v>
      </c>
      <c r="E8896" t="s">
        <v>32</v>
      </c>
      <c r="F8896">
        <v>0</v>
      </c>
      <c r="G8896">
        <v>0</v>
      </c>
    </row>
    <row r="8897" spans="1:7">
      <c r="A8897" t="s">
        <v>24957</v>
      </c>
      <c r="B8897" t="s">
        <v>58</v>
      </c>
      <c r="C8897">
        <v>97258</v>
      </c>
      <c r="D8897" t="s">
        <v>7536</v>
      </c>
      <c r="E8897" t="s">
        <v>32</v>
      </c>
      <c r="F8897">
        <v>0</v>
      </c>
      <c r="G8897">
        <v>0</v>
      </c>
    </row>
    <row r="8898" spans="1:7">
      <c r="A8898" t="s">
        <v>24958</v>
      </c>
      <c r="B8898" t="s">
        <v>58</v>
      </c>
      <c r="C8898">
        <v>97259</v>
      </c>
      <c r="D8898" t="s">
        <v>7537</v>
      </c>
      <c r="E8898" t="s">
        <v>32</v>
      </c>
      <c r="F8898">
        <v>0</v>
      </c>
      <c r="G8898">
        <v>0</v>
      </c>
    </row>
    <row r="8899" spans="1:7">
      <c r="A8899" t="s">
        <v>24959</v>
      </c>
      <c r="B8899" t="s">
        <v>58</v>
      </c>
      <c r="C8899">
        <v>97262</v>
      </c>
      <c r="D8899" t="s">
        <v>7538</v>
      </c>
      <c r="E8899" t="s">
        <v>32</v>
      </c>
      <c r="F8899">
        <v>0</v>
      </c>
      <c r="G8899">
        <v>0</v>
      </c>
    </row>
    <row r="8900" spans="1:7">
      <c r="A8900" t="s">
        <v>24960</v>
      </c>
      <c r="B8900" t="s">
        <v>58</v>
      </c>
      <c r="C8900">
        <v>97263</v>
      </c>
      <c r="D8900" t="s">
        <v>7539</v>
      </c>
      <c r="E8900" t="s">
        <v>32</v>
      </c>
      <c r="F8900">
        <v>0</v>
      </c>
      <c r="G8900">
        <v>0</v>
      </c>
    </row>
    <row r="8901" spans="1:7">
      <c r="A8901" t="s">
        <v>24961</v>
      </c>
      <c r="B8901" t="s">
        <v>58</v>
      </c>
      <c r="C8901">
        <v>97266</v>
      </c>
      <c r="D8901" t="s">
        <v>7540</v>
      </c>
      <c r="E8901" t="s">
        <v>32</v>
      </c>
      <c r="F8901">
        <v>0</v>
      </c>
      <c r="G8901">
        <v>0</v>
      </c>
    </row>
    <row r="8902" spans="1:7">
      <c r="A8902" t="s">
        <v>24962</v>
      </c>
      <c r="B8902" t="s">
        <v>58</v>
      </c>
      <c r="C8902">
        <v>97267</v>
      </c>
      <c r="D8902" t="s">
        <v>7541</v>
      </c>
      <c r="E8902" t="s">
        <v>32</v>
      </c>
      <c r="F8902">
        <v>0</v>
      </c>
      <c r="G8902">
        <v>0</v>
      </c>
    </row>
    <row r="8903" spans="1:7">
      <c r="A8903" t="s">
        <v>24963</v>
      </c>
      <c r="B8903" t="s">
        <v>58</v>
      </c>
      <c r="C8903">
        <v>97270</v>
      </c>
      <c r="D8903" t="s">
        <v>7542</v>
      </c>
      <c r="E8903" t="s">
        <v>32</v>
      </c>
      <c r="F8903">
        <v>0</v>
      </c>
      <c r="G8903">
        <v>0</v>
      </c>
    </row>
    <row r="8904" spans="1:7">
      <c r="A8904" t="s">
        <v>24964</v>
      </c>
      <c r="B8904" t="s">
        <v>58</v>
      </c>
      <c r="C8904">
        <v>97271</v>
      </c>
      <c r="D8904" t="s">
        <v>7543</v>
      </c>
      <c r="E8904" t="s">
        <v>32</v>
      </c>
      <c r="F8904">
        <v>0</v>
      </c>
      <c r="G8904">
        <v>0</v>
      </c>
    </row>
    <row r="8905" spans="1:7">
      <c r="A8905" t="s">
        <v>24965</v>
      </c>
      <c r="B8905" t="s">
        <v>58</v>
      </c>
      <c r="C8905">
        <v>97252</v>
      </c>
      <c r="D8905" t="s">
        <v>7544</v>
      </c>
      <c r="E8905" t="s">
        <v>32</v>
      </c>
      <c r="F8905">
        <v>0</v>
      </c>
      <c r="G8905">
        <v>0</v>
      </c>
    </row>
    <row r="8906" spans="1:7">
      <c r="A8906" t="s">
        <v>24966</v>
      </c>
      <c r="B8906" t="s">
        <v>58</v>
      </c>
      <c r="C8906">
        <v>97257</v>
      </c>
      <c r="D8906" t="s">
        <v>7545</v>
      </c>
      <c r="E8906" t="s">
        <v>32</v>
      </c>
      <c r="F8906">
        <v>0</v>
      </c>
      <c r="G8906">
        <v>0</v>
      </c>
    </row>
    <row r="8907" spans="1:7">
      <c r="A8907" t="s">
        <v>24967</v>
      </c>
      <c r="B8907" t="s">
        <v>58</v>
      </c>
      <c r="C8907">
        <v>97256</v>
      </c>
      <c r="D8907" t="s">
        <v>7546</v>
      </c>
      <c r="E8907" t="s">
        <v>32</v>
      </c>
      <c r="F8907">
        <v>0</v>
      </c>
      <c r="G8907">
        <v>0</v>
      </c>
    </row>
    <row r="8908" spans="1:7">
      <c r="A8908" t="s">
        <v>24968</v>
      </c>
      <c r="B8908" t="s">
        <v>58</v>
      </c>
      <c r="C8908">
        <v>97253</v>
      </c>
      <c r="D8908" t="s">
        <v>7547</v>
      </c>
      <c r="E8908" t="s">
        <v>32</v>
      </c>
      <c r="F8908">
        <v>0</v>
      </c>
      <c r="G8908">
        <v>0</v>
      </c>
    </row>
    <row r="8909" spans="1:7">
      <c r="A8909" t="s">
        <v>24969</v>
      </c>
      <c r="B8909" t="s">
        <v>58</v>
      </c>
      <c r="C8909">
        <v>97261</v>
      </c>
      <c r="D8909" t="s">
        <v>7548</v>
      </c>
      <c r="E8909" t="s">
        <v>32</v>
      </c>
      <c r="F8909">
        <v>0</v>
      </c>
      <c r="G8909">
        <v>0</v>
      </c>
    </row>
    <row r="8910" spans="1:7">
      <c r="A8910" t="s">
        <v>24970</v>
      </c>
      <c r="B8910" t="s">
        <v>58</v>
      </c>
      <c r="C8910">
        <v>97260</v>
      </c>
      <c r="D8910" t="s">
        <v>7549</v>
      </c>
      <c r="E8910" t="s">
        <v>32</v>
      </c>
      <c r="F8910">
        <v>0</v>
      </c>
      <c r="G8910">
        <v>0</v>
      </c>
    </row>
    <row r="8911" spans="1:7">
      <c r="A8911" t="s">
        <v>24971</v>
      </c>
      <c r="B8911" t="s">
        <v>58</v>
      </c>
      <c r="C8911">
        <v>97265</v>
      </c>
      <c r="D8911" t="s">
        <v>7550</v>
      </c>
      <c r="E8911" t="s">
        <v>32</v>
      </c>
      <c r="F8911">
        <v>0</v>
      </c>
      <c r="G8911">
        <v>0</v>
      </c>
    </row>
    <row r="8912" spans="1:7">
      <c r="A8912" t="s">
        <v>24972</v>
      </c>
      <c r="B8912" t="s">
        <v>58</v>
      </c>
      <c r="C8912">
        <v>97264</v>
      </c>
      <c r="D8912" t="s">
        <v>7551</v>
      </c>
      <c r="E8912" t="s">
        <v>32</v>
      </c>
      <c r="F8912">
        <v>0</v>
      </c>
      <c r="G8912">
        <v>0</v>
      </c>
    </row>
    <row r="8913" spans="1:7">
      <c r="A8913" t="s">
        <v>24973</v>
      </c>
      <c r="B8913" t="s">
        <v>58</v>
      </c>
      <c r="C8913">
        <v>97269</v>
      </c>
      <c r="D8913" t="s">
        <v>7552</v>
      </c>
      <c r="E8913" t="s">
        <v>32</v>
      </c>
      <c r="F8913">
        <v>0</v>
      </c>
      <c r="G8913">
        <v>0</v>
      </c>
    </row>
    <row r="8914" spans="1:7">
      <c r="A8914" t="s">
        <v>24974</v>
      </c>
      <c r="B8914" t="s">
        <v>58</v>
      </c>
      <c r="C8914">
        <v>97268</v>
      </c>
      <c r="D8914" t="s">
        <v>7553</v>
      </c>
      <c r="E8914" t="s">
        <v>32</v>
      </c>
      <c r="F8914">
        <v>0</v>
      </c>
      <c r="G8914">
        <v>0</v>
      </c>
    </row>
    <row r="8915" spans="1:7">
      <c r="A8915" t="s">
        <v>24975</v>
      </c>
      <c r="B8915" t="s">
        <v>58</v>
      </c>
      <c r="C8915">
        <v>97273</v>
      </c>
      <c r="D8915" t="s">
        <v>7554</v>
      </c>
      <c r="E8915" t="s">
        <v>32</v>
      </c>
      <c r="F8915">
        <v>0</v>
      </c>
      <c r="G8915">
        <v>0</v>
      </c>
    </row>
    <row r="8916" spans="1:7">
      <c r="A8916" t="s">
        <v>24976</v>
      </c>
      <c r="B8916" t="s">
        <v>58</v>
      </c>
      <c r="C8916">
        <v>97272</v>
      </c>
      <c r="D8916" t="s">
        <v>7555</v>
      </c>
      <c r="E8916" t="s">
        <v>32</v>
      </c>
      <c r="F8916">
        <v>0</v>
      </c>
      <c r="G8916">
        <v>0</v>
      </c>
    </row>
    <row r="8917" spans="1:7">
      <c r="A8917" t="s">
        <v>24977</v>
      </c>
      <c r="B8917" t="s">
        <v>58</v>
      </c>
      <c r="C8917">
        <v>97315</v>
      </c>
      <c r="D8917" t="s">
        <v>7556</v>
      </c>
      <c r="E8917" t="s">
        <v>32</v>
      </c>
      <c r="F8917">
        <v>0</v>
      </c>
      <c r="G8917">
        <v>0</v>
      </c>
    </row>
    <row r="8918" spans="1:7">
      <c r="A8918" t="s">
        <v>24978</v>
      </c>
      <c r="B8918" t="s">
        <v>58</v>
      </c>
      <c r="C8918">
        <v>97316</v>
      </c>
      <c r="D8918" t="s">
        <v>7557</v>
      </c>
      <c r="E8918" t="s">
        <v>32</v>
      </c>
      <c r="F8918">
        <v>0</v>
      </c>
      <c r="G8918">
        <v>0</v>
      </c>
    </row>
    <row r="8919" spans="1:7">
      <c r="A8919" t="s">
        <v>24979</v>
      </c>
      <c r="B8919" t="s">
        <v>58</v>
      </c>
      <c r="C8919">
        <v>97317</v>
      </c>
      <c r="D8919" t="s">
        <v>7558</v>
      </c>
      <c r="E8919" t="s">
        <v>32</v>
      </c>
      <c r="F8919">
        <v>0</v>
      </c>
      <c r="G8919">
        <v>0</v>
      </c>
    </row>
    <row r="8920" spans="1:7">
      <c r="A8920" t="s">
        <v>24980</v>
      </c>
      <c r="B8920" t="s">
        <v>58</v>
      </c>
      <c r="C8920">
        <v>97318</v>
      </c>
      <c r="D8920" t="s">
        <v>7559</v>
      </c>
      <c r="E8920" t="s">
        <v>32</v>
      </c>
      <c r="F8920">
        <v>0</v>
      </c>
      <c r="G8920">
        <v>0</v>
      </c>
    </row>
    <row r="8921" spans="1:7">
      <c r="A8921" t="s">
        <v>24981</v>
      </c>
      <c r="B8921" t="s">
        <v>58</v>
      </c>
      <c r="C8921">
        <v>97319</v>
      </c>
      <c r="D8921" t="s">
        <v>7560</v>
      </c>
      <c r="E8921" t="s">
        <v>32</v>
      </c>
      <c r="F8921">
        <v>0</v>
      </c>
      <c r="G8921">
        <v>0</v>
      </c>
    </row>
    <row r="8922" spans="1:7">
      <c r="A8922" t="s">
        <v>24982</v>
      </c>
      <c r="B8922" t="s">
        <v>58</v>
      </c>
      <c r="C8922">
        <v>97320</v>
      </c>
      <c r="D8922" t="s">
        <v>7561</v>
      </c>
      <c r="E8922" t="s">
        <v>32</v>
      </c>
      <c r="F8922">
        <v>0</v>
      </c>
      <c r="G8922">
        <v>0</v>
      </c>
    </row>
    <row r="8923" spans="1:7">
      <c r="A8923" t="s">
        <v>24983</v>
      </c>
      <c r="B8923" t="s">
        <v>58</v>
      </c>
      <c r="C8923">
        <v>97321</v>
      </c>
      <c r="D8923" t="s">
        <v>7562</v>
      </c>
      <c r="E8923" t="s">
        <v>32</v>
      </c>
      <c r="F8923">
        <v>0</v>
      </c>
      <c r="G8923">
        <v>0</v>
      </c>
    </row>
    <row r="8924" spans="1:7">
      <c r="A8924" t="s">
        <v>24984</v>
      </c>
      <c r="B8924" t="s">
        <v>58</v>
      </c>
      <c r="C8924">
        <v>97322</v>
      </c>
      <c r="D8924" t="s">
        <v>7563</v>
      </c>
      <c r="E8924" t="s">
        <v>32</v>
      </c>
      <c r="F8924">
        <v>0</v>
      </c>
      <c r="G8924">
        <v>0</v>
      </c>
    </row>
    <row r="8925" spans="1:7">
      <c r="A8925" t="s">
        <v>24985</v>
      </c>
      <c r="B8925" t="s">
        <v>58</v>
      </c>
      <c r="C8925">
        <v>97313</v>
      </c>
      <c r="D8925" t="s">
        <v>7564</v>
      </c>
      <c r="E8925" t="s">
        <v>32</v>
      </c>
      <c r="F8925">
        <v>0</v>
      </c>
      <c r="G8925">
        <v>0</v>
      </c>
    </row>
    <row r="8926" spans="1:7">
      <c r="A8926" t="s">
        <v>24986</v>
      </c>
      <c r="B8926" t="s">
        <v>58</v>
      </c>
      <c r="C8926">
        <v>97323</v>
      </c>
      <c r="D8926" t="s">
        <v>7565</v>
      </c>
      <c r="E8926" t="s">
        <v>32</v>
      </c>
      <c r="F8926">
        <v>0</v>
      </c>
      <c r="G8926">
        <v>0</v>
      </c>
    </row>
    <row r="8927" spans="1:7">
      <c r="A8927" t="s">
        <v>24987</v>
      </c>
      <c r="B8927" t="s">
        <v>58</v>
      </c>
      <c r="C8927">
        <v>97324</v>
      </c>
      <c r="D8927" t="s">
        <v>7566</v>
      </c>
      <c r="E8927" t="s">
        <v>32</v>
      </c>
      <c r="F8927">
        <v>0</v>
      </c>
      <c r="G8927">
        <v>0</v>
      </c>
    </row>
    <row r="8928" spans="1:7">
      <c r="A8928" t="s">
        <v>24988</v>
      </c>
      <c r="B8928" t="s">
        <v>58</v>
      </c>
      <c r="C8928">
        <v>97314</v>
      </c>
      <c r="D8928" t="s">
        <v>7567</v>
      </c>
      <c r="E8928" t="s">
        <v>32</v>
      </c>
      <c r="F8928">
        <v>0</v>
      </c>
      <c r="G8928">
        <v>0</v>
      </c>
    </row>
    <row r="8929" spans="1:11">
      <c r="A8929" t="s">
        <v>24989</v>
      </c>
      <c r="B8929" t="s">
        <v>58</v>
      </c>
      <c r="C8929">
        <v>97325</v>
      </c>
      <c r="D8929" t="s">
        <v>7568</v>
      </c>
      <c r="E8929" t="s">
        <v>32</v>
      </c>
      <c r="F8929">
        <v>0</v>
      </c>
      <c r="G8929">
        <v>0</v>
      </c>
    </row>
    <row r="8930" spans="1:11">
      <c r="A8930" t="s">
        <v>24990</v>
      </c>
      <c r="B8930" t="s">
        <v>58</v>
      </c>
      <c r="C8930">
        <v>103517</v>
      </c>
      <c r="D8930" t="s">
        <v>4952</v>
      </c>
      <c r="E8930" t="s">
        <v>32</v>
      </c>
      <c r="F8930">
        <v>3150.15</v>
      </c>
      <c r="G8930">
        <v>3163.45</v>
      </c>
      <c r="J8930">
        <v>0</v>
      </c>
      <c r="K8930">
        <v>0</v>
      </c>
    </row>
    <row r="8931" spans="1:11">
      <c r="A8931" t="s">
        <v>24991</v>
      </c>
      <c r="B8931" t="s">
        <v>58</v>
      </c>
      <c r="C8931">
        <v>103518</v>
      </c>
      <c r="D8931" t="s">
        <v>7569</v>
      </c>
      <c r="E8931" t="s">
        <v>32</v>
      </c>
      <c r="F8931">
        <v>0</v>
      </c>
      <c r="G8931">
        <v>0</v>
      </c>
    </row>
    <row r="8932" spans="1:11">
      <c r="A8932" t="s">
        <v>24992</v>
      </c>
      <c r="B8932" t="s">
        <v>58</v>
      </c>
      <c r="C8932">
        <v>103519</v>
      </c>
      <c r="D8932" t="s">
        <v>4953</v>
      </c>
      <c r="E8932" t="s">
        <v>32</v>
      </c>
      <c r="F8932">
        <v>11.69</v>
      </c>
      <c r="G8932">
        <v>12.2</v>
      </c>
      <c r="J8932">
        <v>0</v>
      </c>
      <c r="K8932">
        <v>0</v>
      </c>
    </row>
    <row r="8933" spans="1:11">
      <c r="A8933" t="s">
        <v>24993</v>
      </c>
      <c r="B8933" t="s">
        <v>58</v>
      </c>
      <c r="C8933">
        <v>103515</v>
      </c>
      <c r="D8933" t="s">
        <v>7570</v>
      </c>
      <c r="E8933" t="s">
        <v>32</v>
      </c>
      <c r="F8933">
        <v>0</v>
      </c>
      <c r="G8933">
        <v>0</v>
      </c>
    </row>
    <row r="8934" spans="1:11">
      <c r="A8934" t="s">
        <v>24994</v>
      </c>
      <c r="B8934" t="s">
        <v>58</v>
      </c>
      <c r="C8934">
        <v>103502</v>
      </c>
      <c r="D8934" t="s">
        <v>7571</v>
      </c>
      <c r="E8934" t="s">
        <v>12</v>
      </c>
      <c r="F8934">
        <v>0</v>
      </c>
      <c r="G8934">
        <v>0</v>
      </c>
    </row>
    <row r="8935" spans="1:11">
      <c r="A8935" t="s">
        <v>24995</v>
      </c>
      <c r="B8935" t="s">
        <v>58</v>
      </c>
      <c r="C8935">
        <v>103504</v>
      </c>
      <c r="D8935" t="s">
        <v>7572</v>
      </c>
      <c r="E8935" t="s">
        <v>12</v>
      </c>
      <c r="F8935">
        <v>0</v>
      </c>
      <c r="G8935">
        <v>0</v>
      </c>
    </row>
    <row r="8936" spans="1:11">
      <c r="A8936" t="s">
        <v>24996</v>
      </c>
      <c r="B8936" t="s">
        <v>58</v>
      </c>
      <c r="C8936">
        <v>103503</v>
      </c>
      <c r="D8936" t="s">
        <v>7573</v>
      </c>
      <c r="E8936" t="s">
        <v>12</v>
      </c>
      <c r="F8936">
        <v>0</v>
      </c>
      <c r="G8936">
        <v>0</v>
      </c>
    </row>
    <row r="8937" spans="1:11">
      <c r="A8937" t="s">
        <v>24997</v>
      </c>
      <c r="B8937" t="s">
        <v>58</v>
      </c>
      <c r="C8937">
        <v>103505</v>
      </c>
      <c r="D8937" t="s">
        <v>7574</v>
      </c>
      <c r="E8937" t="s">
        <v>12</v>
      </c>
      <c r="F8937">
        <v>0</v>
      </c>
      <c r="G8937">
        <v>0</v>
      </c>
    </row>
    <row r="8938" spans="1:11">
      <c r="A8938" t="s">
        <v>24998</v>
      </c>
      <c r="B8938" t="s">
        <v>58</v>
      </c>
      <c r="C8938">
        <v>103499</v>
      </c>
      <c r="D8938" t="s">
        <v>7575</v>
      </c>
      <c r="E8938" t="s">
        <v>32</v>
      </c>
      <c r="F8938">
        <v>0</v>
      </c>
      <c r="G8938">
        <v>0</v>
      </c>
    </row>
    <row r="8939" spans="1:11">
      <c r="A8939" t="s">
        <v>24999</v>
      </c>
      <c r="B8939" t="s">
        <v>58</v>
      </c>
      <c r="C8939">
        <v>103501</v>
      </c>
      <c r="D8939" t="s">
        <v>7576</v>
      </c>
      <c r="E8939" t="s">
        <v>32</v>
      </c>
      <c r="F8939">
        <v>0</v>
      </c>
      <c r="G8939">
        <v>0</v>
      </c>
    </row>
    <row r="8940" spans="1:11">
      <c r="A8940" t="s">
        <v>25000</v>
      </c>
      <c r="B8940" t="s">
        <v>58</v>
      </c>
      <c r="C8940">
        <v>103500</v>
      </c>
      <c r="D8940" t="s">
        <v>7577</v>
      </c>
      <c r="E8940" t="s">
        <v>32</v>
      </c>
      <c r="F8940">
        <v>0</v>
      </c>
      <c r="G8940">
        <v>0</v>
      </c>
    </row>
    <row r="8941" spans="1:11">
      <c r="A8941" t="s">
        <v>25001</v>
      </c>
      <c r="B8941" t="s">
        <v>58</v>
      </c>
      <c r="C8941">
        <v>103496</v>
      </c>
      <c r="D8941" t="s">
        <v>7578</v>
      </c>
      <c r="E8941" t="s">
        <v>32</v>
      </c>
      <c r="F8941">
        <v>0</v>
      </c>
      <c r="G8941">
        <v>0</v>
      </c>
    </row>
    <row r="8942" spans="1:11">
      <c r="A8942" t="s">
        <v>25002</v>
      </c>
      <c r="B8942" t="s">
        <v>58</v>
      </c>
      <c r="C8942">
        <v>103498</v>
      </c>
      <c r="D8942" t="s">
        <v>7579</v>
      </c>
      <c r="E8942" t="s">
        <v>32</v>
      </c>
      <c r="F8942">
        <v>0</v>
      </c>
      <c r="G8942">
        <v>0</v>
      </c>
    </row>
    <row r="8943" spans="1:11">
      <c r="A8943" t="s">
        <v>25003</v>
      </c>
      <c r="B8943" t="s">
        <v>58</v>
      </c>
      <c r="C8943">
        <v>103497</v>
      </c>
      <c r="D8943" t="s">
        <v>7580</v>
      </c>
      <c r="E8943" t="s">
        <v>32</v>
      </c>
      <c r="F8943">
        <v>0</v>
      </c>
      <c r="G8943">
        <v>0</v>
      </c>
    </row>
    <row r="8944" spans="1:11">
      <c r="A8944" t="s">
        <v>25004</v>
      </c>
      <c r="B8944" t="s">
        <v>58</v>
      </c>
      <c r="C8944">
        <v>103516</v>
      </c>
      <c r="D8944" t="s">
        <v>7581</v>
      </c>
      <c r="E8944" t="s">
        <v>32</v>
      </c>
      <c r="F8944">
        <v>0</v>
      </c>
      <c r="G8944">
        <v>0</v>
      </c>
    </row>
    <row r="8945" spans="1:11">
      <c r="A8945" t="s">
        <v>25005</v>
      </c>
      <c r="B8945" t="s">
        <v>58</v>
      </c>
      <c r="C8945">
        <v>103506</v>
      </c>
      <c r="D8945" t="s">
        <v>7582</v>
      </c>
      <c r="E8945" t="s">
        <v>32</v>
      </c>
      <c r="F8945">
        <v>0</v>
      </c>
      <c r="G8945">
        <v>0</v>
      </c>
    </row>
    <row r="8946" spans="1:11">
      <c r="A8946" t="s">
        <v>25006</v>
      </c>
      <c r="B8946" t="s">
        <v>58</v>
      </c>
      <c r="C8946">
        <v>103507</v>
      </c>
      <c r="D8946" t="s">
        <v>7583</v>
      </c>
      <c r="E8946" t="s">
        <v>32</v>
      </c>
      <c r="F8946">
        <v>0</v>
      </c>
      <c r="G8946">
        <v>0</v>
      </c>
    </row>
    <row r="8947" spans="1:11">
      <c r="A8947" t="s">
        <v>25007</v>
      </c>
      <c r="B8947" t="s">
        <v>58</v>
      </c>
      <c r="C8947">
        <v>103493</v>
      </c>
      <c r="D8947" t="s">
        <v>7584</v>
      </c>
      <c r="E8947" t="s">
        <v>32</v>
      </c>
      <c r="F8947">
        <v>0</v>
      </c>
      <c r="G8947">
        <v>0</v>
      </c>
    </row>
    <row r="8948" spans="1:11">
      <c r="A8948" t="s">
        <v>25008</v>
      </c>
      <c r="B8948" t="s">
        <v>58</v>
      </c>
      <c r="C8948">
        <v>103495</v>
      </c>
      <c r="D8948" t="s">
        <v>7585</v>
      </c>
      <c r="E8948" t="s">
        <v>32</v>
      </c>
      <c r="F8948">
        <v>0</v>
      </c>
      <c r="G8948">
        <v>0</v>
      </c>
    </row>
    <row r="8949" spans="1:11">
      <c r="A8949" t="s">
        <v>25009</v>
      </c>
      <c r="B8949" t="s">
        <v>58</v>
      </c>
      <c r="C8949">
        <v>103494</v>
      </c>
      <c r="D8949" t="s">
        <v>7586</v>
      </c>
      <c r="E8949" t="s">
        <v>32</v>
      </c>
      <c r="F8949">
        <v>0</v>
      </c>
      <c r="G8949">
        <v>0</v>
      </c>
    </row>
    <row r="8950" spans="1:11">
      <c r="A8950" t="s">
        <v>25010</v>
      </c>
      <c r="B8950" t="s">
        <v>58</v>
      </c>
      <c r="C8950">
        <v>103513</v>
      </c>
      <c r="D8950" t="s">
        <v>7587</v>
      </c>
      <c r="E8950" t="s">
        <v>32</v>
      </c>
      <c r="F8950">
        <v>0</v>
      </c>
      <c r="G8950">
        <v>0</v>
      </c>
    </row>
    <row r="8951" spans="1:11">
      <c r="A8951" t="s">
        <v>25011</v>
      </c>
      <c r="B8951" t="s">
        <v>58</v>
      </c>
      <c r="C8951">
        <v>103523</v>
      </c>
      <c r="D8951" t="s">
        <v>4957</v>
      </c>
      <c r="E8951" t="s">
        <v>32</v>
      </c>
      <c r="F8951">
        <v>10447.620000000001</v>
      </c>
      <c r="G8951">
        <v>10470.879999999999</v>
      </c>
      <c r="J8951">
        <v>0</v>
      </c>
      <c r="K8951">
        <v>0</v>
      </c>
    </row>
    <row r="8952" spans="1:11">
      <c r="A8952" t="s">
        <v>25012</v>
      </c>
      <c r="B8952" t="s">
        <v>58</v>
      </c>
      <c r="C8952">
        <v>103509</v>
      </c>
      <c r="D8952" t="s">
        <v>7588</v>
      </c>
      <c r="E8952" t="s">
        <v>32</v>
      </c>
      <c r="F8952">
        <v>0</v>
      </c>
      <c r="G8952">
        <v>0</v>
      </c>
    </row>
    <row r="8953" spans="1:11">
      <c r="A8953" t="s">
        <v>25013</v>
      </c>
      <c r="B8953" t="s">
        <v>58</v>
      </c>
      <c r="C8953">
        <v>103514</v>
      </c>
      <c r="D8953" t="s">
        <v>7589</v>
      </c>
      <c r="E8953" t="s">
        <v>32</v>
      </c>
      <c r="F8953">
        <v>0</v>
      </c>
      <c r="G8953">
        <v>0</v>
      </c>
    </row>
    <row r="8954" spans="1:11">
      <c r="A8954" t="s">
        <v>25014</v>
      </c>
      <c r="B8954" t="s">
        <v>58</v>
      </c>
      <c r="C8954">
        <v>103510</v>
      </c>
      <c r="D8954" t="s">
        <v>7590</v>
      </c>
      <c r="E8954" t="s">
        <v>32</v>
      </c>
      <c r="F8954">
        <v>0</v>
      </c>
      <c r="G8954">
        <v>0</v>
      </c>
    </row>
    <row r="8955" spans="1:11">
      <c r="A8955" t="s">
        <v>25015</v>
      </c>
      <c r="B8955" t="s">
        <v>58</v>
      </c>
      <c r="C8955">
        <v>103520</v>
      </c>
      <c r="D8955" t="s">
        <v>4954</v>
      </c>
      <c r="E8955" t="s">
        <v>32</v>
      </c>
      <c r="F8955">
        <v>5126.67</v>
      </c>
      <c r="G8955">
        <v>5130.33</v>
      </c>
      <c r="J8955">
        <v>0</v>
      </c>
      <c r="K8955">
        <v>0</v>
      </c>
    </row>
    <row r="8956" spans="1:11">
      <c r="A8956" t="s">
        <v>25016</v>
      </c>
      <c r="B8956" t="s">
        <v>58</v>
      </c>
      <c r="C8956">
        <v>103511</v>
      </c>
      <c r="D8956" t="s">
        <v>7591</v>
      </c>
      <c r="E8956" t="s">
        <v>32</v>
      </c>
      <c r="F8956">
        <v>0</v>
      </c>
      <c r="G8956">
        <v>0</v>
      </c>
    </row>
    <row r="8957" spans="1:11">
      <c r="A8957" t="s">
        <v>25017</v>
      </c>
      <c r="B8957" t="s">
        <v>58</v>
      </c>
      <c r="C8957">
        <v>103521</v>
      </c>
      <c r="D8957" t="s">
        <v>4955</v>
      </c>
      <c r="E8957" t="s">
        <v>32</v>
      </c>
      <c r="F8957">
        <v>6808.65</v>
      </c>
      <c r="G8957">
        <v>6813.9</v>
      </c>
      <c r="J8957">
        <v>0</v>
      </c>
      <c r="K8957">
        <v>0</v>
      </c>
    </row>
    <row r="8958" spans="1:11">
      <c r="A8958" t="s">
        <v>25018</v>
      </c>
      <c r="B8958" t="s">
        <v>58</v>
      </c>
      <c r="C8958">
        <v>103512</v>
      </c>
      <c r="D8958" t="s">
        <v>7592</v>
      </c>
      <c r="E8958" t="s">
        <v>32</v>
      </c>
      <c r="F8958">
        <v>0</v>
      </c>
      <c r="G8958">
        <v>0</v>
      </c>
    </row>
    <row r="8959" spans="1:11">
      <c r="A8959" t="s">
        <v>25019</v>
      </c>
      <c r="B8959" t="s">
        <v>58</v>
      </c>
      <c r="C8959">
        <v>103522</v>
      </c>
      <c r="D8959" t="s">
        <v>4956</v>
      </c>
      <c r="E8959" t="s">
        <v>32</v>
      </c>
      <c r="F8959">
        <v>6988.93</v>
      </c>
      <c r="G8959">
        <v>7011.19</v>
      </c>
      <c r="J8959">
        <v>0</v>
      </c>
      <c r="K8959">
        <v>0</v>
      </c>
    </row>
    <row r="8960" spans="1:11">
      <c r="A8960" t="s">
        <v>25020</v>
      </c>
      <c r="B8960" t="s">
        <v>58</v>
      </c>
      <c r="C8960">
        <v>103508</v>
      </c>
      <c r="D8960" t="s">
        <v>7593</v>
      </c>
      <c r="E8960" t="s">
        <v>32</v>
      </c>
      <c r="F8960">
        <v>0</v>
      </c>
      <c r="G8960">
        <v>0</v>
      </c>
    </row>
    <row r="8961" spans="1:11">
      <c r="A8961" t="s">
        <v>25021</v>
      </c>
      <c r="B8961" t="s">
        <v>58</v>
      </c>
      <c r="C8961">
        <v>103524</v>
      </c>
      <c r="D8961" t="s">
        <v>7594</v>
      </c>
      <c r="E8961" t="s">
        <v>32</v>
      </c>
      <c r="F8961">
        <v>0</v>
      </c>
      <c r="G8961">
        <v>0</v>
      </c>
    </row>
    <row r="8962" spans="1:11">
      <c r="A8962" t="s">
        <v>25022</v>
      </c>
      <c r="B8962" t="s">
        <v>58</v>
      </c>
      <c r="C8962">
        <v>103526</v>
      </c>
      <c r="D8962" t="s">
        <v>7595</v>
      </c>
      <c r="E8962" t="s">
        <v>32</v>
      </c>
      <c r="F8962">
        <v>0</v>
      </c>
      <c r="G8962">
        <v>0</v>
      </c>
    </row>
    <row r="8963" spans="1:11">
      <c r="A8963" t="s">
        <v>25023</v>
      </c>
      <c r="B8963" t="s">
        <v>58</v>
      </c>
      <c r="C8963">
        <v>103525</v>
      </c>
      <c r="D8963" t="s">
        <v>7596</v>
      </c>
      <c r="E8963" t="s">
        <v>32</v>
      </c>
      <c r="F8963">
        <v>0</v>
      </c>
      <c r="G8963">
        <v>0</v>
      </c>
    </row>
    <row r="8964" spans="1:11">
      <c r="A8964" t="s">
        <v>25024</v>
      </c>
      <c r="B8964" t="s">
        <v>58</v>
      </c>
      <c r="C8964">
        <v>97062</v>
      </c>
      <c r="D8964" t="s">
        <v>6366</v>
      </c>
      <c r="E8964" t="s">
        <v>9</v>
      </c>
      <c r="F8964">
        <v>6.79</v>
      </c>
      <c r="G8964">
        <v>7.15</v>
      </c>
      <c r="J8964">
        <v>0</v>
      </c>
      <c r="K8964">
        <v>0</v>
      </c>
    </row>
    <row r="8965" spans="1:11">
      <c r="A8965" t="s">
        <v>25025</v>
      </c>
      <c r="B8965" t="s">
        <v>58</v>
      </c>
      <c r="C8965">
        <v>97061</v>
      </c>
      <c r="D8965" t="s">
        <v>7597</v>
      </c>
      <c r="E8965" t="s">
        <v>9</v>
      </c>
      <c r="F8965">
        <v>0</v>
      </c>
      <c r="G8965">
        <v>0</v>
      </c>
    </row>
    <row r="8966" spans="1:11">
      <c r="A8966" t="s">
        <v>25026</v>
      </c>
      <c r="B8966" t="s">
        <v>58</v>
      </c>
      <c r="C8966">
        <v>104988</v>
      </c>
      <c r="D8966" t="s">
        <v>7598</v>
      </c>
      <c r="E8966" t="s">
        <v>9</v>
      </c>
      <c r="F8966">
        <v>0</v>
      </c>
      <c r="G8966">
        <v>0</v>
      </c>
    </row>
    <row r="8967" spans="1:11">
      <c r="A8967" t="s">
        <v>25027</v>
      </c>
      <c r="B8967" t="s">
        <v>58</v>
      </c>
      <c r="C8967">
        <v>104979</v>
      </c>
      <c r="D8967" t="s">
        <v>7599</v>
      </c>
      <c r="E8967" t="s">
        <v>9</v>
      </c>
      <c r="F8967">
        <v>0</v>
      </c>
      <c r="G8967">
        <v>0</v>
      </c>
    </row>
    <row r="8968" spans="1:11">
      <c r="A8968" t="s">
        <v>25028</v>
      </c>
      <c r="B8968" t="s">
        <v>58</v>
      </c>
      <c r="C8968">
        <v>97040</v>
      </c>
      <c r="D8968" t="s">
        <v>6360</v>
      </c>
      <c r="E8968" t="s">
        <v>9</v>
      </c>
      <c r="F8968">
        <v>20.38</v>
      </c>
      <c r="G8968">
        <v>21.66</v>
      </c>
      <c r="J8968">
        <v>0</v>
      </c>
      <c r="K8968">
        <v>0</v>
      </c>
    </row>
    <row r="8969" spans="1:11">
      <c r="A8969" t="s">
        <v>25029</v>
      </c>
      <c r="B8969" t="s">
        <v>58</v>
      </c>
      <c r="C8969">
        <v>97041</v>
      </c>
      <c r="D8969" t="s">
        <v>6361</v>
      </c>
      <c r="E8969" t="s">
        <v>9</v>
      </c>
      <c r="F8969">
        <v>149.58000000000001</v>
      </c>
      <c r="G8969">
        <v>153.02000000000001</v>
      </c>
      <c r="J8969">
        <v>0</v>
      </c>
      <c r="K8969">
        <v>0</v>
      </c>
    </row>
    <row r="8970" spans="1:11">
      <c r="A8970" t="s">
        <v>25030</v>
      </c>
      <c r="B8970" t="s">
        <v>58</v>
      </c>
      <c r="C8970">
        <v>97039</v>
      </c>
      <c r="D8970" t="s">
        <v>6359</v>
      </c>
      <c r="E8970" t="s">
        <v>9</v>
      </c>
      <c r="F8970">
        <v>74.14</v>
      </c>
      <c r="G8970">
        <v>76.63</v>
      </c>
      <c r="J8970">
        <v>0</v>
      </c>
      <c r="K8970">
        <v>0</v>
      </c>
    </row>
    <row r="8971" spans="1:11">
      <c r="A8971" t="s">
        <v>25031</v>
      </c>
      <c r="B8971" t="s">
        <v>58</v>
      </c>
      <c r="C8971">
        <v>102655</v>
      </c>
      <c r="D8971" t="s">
        <v>7600</v>
      </c>
      <c r="E8971" t="s">
        <v>12</v>
      </c>
      <c r="F8971">
        <v>0</v>
      </c>
      <c r="G8971">
        <v>0</v>
      </c>
    </row>
    <row r="8972" spans="1:11">
      <c r="A8972" t="s">
        <v>25032</v>
      </c>
      <c r="B8972" t="s">
        <v>58</v>
      </c>
      <c r="C8972">
        <v>104987</v>
      </c>
      <c r="D8972" t="s">
        <v>7601</v>
      </c>
      <c r="E8972" t="s">
        <v>12</v>
      </c>
      <c r="F8972">
        <v>0</v>
      </c>
      <c r="G8972">
        <v>0</v>
      </c>
    </row>
    <row r="8973" spans="1:11">
      <c r="A8973" t="s">
        <v>25033</v>
      </c>
      <c r="B8973" t="s">
        <v>58</v>
      </c>
      <c r="C8973">
        <v>104986</v>
      </c>
      <c r="D8973" t="s">
        <v>7602</v>
      </c>
      <c r="E8973" t="s">
        <v>12</v>
      </c>
      <c r="F8973">
        <v>0</v>
      </c>
      <c r="G8973">
        <v>0</v>
      </c>
    </row>
    <row r="8974" spans="1:11">
      <c r="A8974" t="s">
        <v>25034</v>
      </c>
      <c r="B8974" t="s">
        <v>58</v>
      </c>
      <c r="C8974">
        <v>104984</v>
      </c>
      <c r="D8974" t="s">
        <v>7603</v>
      </c>
      <c r="E8974" t="s">
        <v>12</v>
      </c>
      <c r="F8974">
        <v>0</v>
      </c>
      <c r="G8974">
        <v>0</v>
      </c>
    </row>
    <row r="8975" spans="1:11">
      <c r="A8975" t="s">
        <v>25035</v>
      </c>
      <c r="B8975" t="s">
        <v>58</v>
      </c>
      <c r="C8975">
        <v>104985</v>
      </c>
      <c r="D8975" t="s">
        <v>7604</v>
      </c>
      <c r="E8975" t="s">
        <v>12</v>
      </c>
      <c r="F8975">
        <v>0</v>
      </c>
      <c r="G8975">
        <v>0</v>
      </c>
    </row>
    <row r="8976" spans="1:11">
      <c r="A8976" t="s">
        <v>25036</v>
      </c>
      <c r="B8976" t="s">
        <v>58</v>
      </c>
      <c r="C8976">
        <v>97026</v>
      </c>
      <c r="D8976" t="s">
        <v>7605</v>
      </c>
      <c r="E8976" t="s">
        <v>12</v>
      </c>
      <c r="F8976">
        <v>0</v>
      </c>
      <c r="G8976">
        <v>0</v>
      </c>
    </row>
    <row r="8977" spans="1:11">
      <c r="A8977" t="s">
        <v>25037</v>
      </c>
      <c r="B8977" t="s">
        <v>58</v>
      </c>
      <c r="C8977">
        <v>97025</v>
      </c>
      <c r="D8977" t="s">
        <v>7606</v>
      </c>
      <c r="E8977" t="s">
        <v>12</v>
      </c>
      <c r="F8977">
        <v>0</v>
      </c>
      <c r="G8977">
        <v>0</v>
      </c>
    </row>
    <row r="8978" spans="1:11">
      <c r="A8978" t="s">
        <v>25038</v>
      </c>
      <c r="B8978" t="s">
        <v>58</v>
      </c>
      <c r="C8978">
        <v>97032</v>
      </c>
      <c r="D8978" t="s">
        <v>6356</v>
      </c>
      <c r="E8978" t="s">
        <v>12</v>
      </c>
      <c r="F8978">
        <v>63.96</v>
      </c>
      <c r="G8978">
        <v>65.81</v>
      </c>
      <c r="J8978">
        <v>0</v>
      </c>
      <c r="K8978">
        <v>0</v>
      </c>
    </row>
    <row r="8979" spans="1:11">
      <c r="A8979" t="s">
        <v>25039</v>
      </c>
      <c r="B8979" t="s">
        <v>58</v>
      </c>
      <c r="C8979">
        <v>97031</v>
      </c>
      <c r="D8979" t="s">
        <v>6355</v>
      </c>
      <c r="E8979" t="s">
        <v>12</v>
      </c>
      <c r="F8979">
        <v>103.16</v>
      </c>
      <c r="G8979">
        <v>105.01</v>
      </c>
      <c r="J8979">
        <v>0</v>
      </c>
      <c r="K8979">
        <v>0</v>
      </c>
    </row>
    <row r="8980" spans="1:11">
      <c r="A8980" t="s">
        <v>25040</v>
      </c>
      <c r="B8980" t="s">
        <v>58</v>
      </c>
      <c r="C8980">
        <v>97036</v>
      </c>
      <c r="D8980" t="s">
        <v>7607</v>
      </c>
      <c r="E8980" t="s">
        <v>12</v>
      </c>
      <c r="F8980">
        <v>0</v>
      </c>
      <c r="G8980">
        <v>0</v>
      </c>
    </row>
    <row r="8981" spans="1:11">
      <c r="A8981" t="s">
        <v>25041</v>
      </c>
      <c r="B8981" t="s">
        <v>58</v>
      </c>
      <c r="C8981">
        <v>97035</v>
      </c>
      <c r="D8981" t="s">
        <v>7608</v>
      </c>
      <c r="E8981" t="s">
        <v>12</v>
      </c>
      <c r="F8981">
        <v>0</v>
      </c>
      <c r="G8981">
        <v>0</v>
      </c>
    </row>
    <row r="8982" spans="1:11">
      <c r="A8982" t="s">
        <v>25042</v>
      </c>
      <c r="B8982" t="s">
        <v>58</v>
      </c>
      <c r="C8982">
        <v>97034</v>
      </c>
      <c r="D8982" t="s">
        <v>6358</v>
      </c>
      <c r="E8982" t="s">
        <v>12</v>
      </c>
      <c r="F8982">
        <v>64.98</v>
      </c>
      <c r="G8982">
        <v>67.45</v>
      </c>
      <c r="J8982">
        <v>0</v>
      </c>
      <c r="K8982">
        <v>0</v>
      </c>
    </row>
    <row r="8983" spans="1:11">
      <c r="A8983" t="s">
        <v>25043</v>
      </c>
      <c r="B8983" t="s">
        <v>58</v>
      </c>
      <c r="C8983">
        <v>97033</v>
      </c>
      <c r="D8983" t="s">
        <v>6357</v>
      </c>
      <c r="E8983" t="s">
        <v>12</v>
      </c>
      <c r="F8983">
        <v>98.65</v>
      </c>
      <c r="G8983">
        <v>101.12</v>
      </c>
      <c r="J8983">
        <v>0</v>
      </c>
      <c r="K8983">
        <v>0</v>
      </c>
    </row>
    <row r="8984" spans="1:11">
      <c r="A8984" t="s">
        <v>25044</v>
      </c>
      <c r="B8984" t="s">
        <v>58</v>
      </c>
      <c r="C8984">
        <v>97030</v>
      </c>
      <c r="D8984" t="s">
        <v>7609</v>
      </c>
      <c r="E8984" t="s">
        <v>12</v>
      </c>
      <c r="F8984">
        <v>0</v>
      </c>
      <c r="G8984">
        <v>0</v>
      </c>
    </row>
    <row r="8985" spans="1:11">
      <c r="A8985" t="s">
        <v>25045</v>
      </c>
      <c r="B8985" t="s">
        <v>58</v>
      </c>
      <c r="C8985">
        <v>97029</v>
      </c>
      <c r="D8985" t="s">
        <v>7610</v>
      </c>
      <c r="E8985" t="s">
        <v>12</v>
      </c>
      <c r="F8985">
        <v>0</v>
      </c>
      <c r="G8985">
        <v>0</v>
      </c>
    </row>
    <row r="8986" spans="1:11">
      <c r="A8986" t="s">
        <v>25046</v>
      </c>
      <c r="B8986" t="s">
        <v>58</v>
      </c>
      <c r="C8986">
        <v>97028</v>
      </c>
      <c r="D8986" t="s">
        <v>7611</v>
      </c>
      <c r="E8986" t="s">
        <v>12</v>
      </c>
      <c r="F8986">
        <v>0</v>
      </c>
      <c r="G8986">
        <v>0</v>
      </c>
    </row>
    <row r="8987" spans="1:11">
      <c r="A8987" t="s">
        <v>25047</v>
      </c>
      <c r="B8987" t="s">
        <v>58</v>
      </c>
      <c r="C8987">
        <v>97027</v>
      </c>
      <c r="D8987" t="s">
        <v>7612</v>
      </c>
      <c r="E8987" t="s">
        <v>12</v>
      </c>
      <c r="F8987">
        <v>0</v>
      </c>
      <c r="G8987">
        <v>0</v>
      </c>
    </row>
    <row r="8988" spans="1:11">
      <c r="A8988" t="s">
        <v>25048</v>
      </c>
      <c r="B8988" t="s">
        <v>58</v>
      </c>
      <c r="C8988">
        <v>97038</v>
      </c>
      <c r="D8988" t="s">
        <v>7613</v>
      </c>
      <c r="E8988" t="s">
        <v>12</v>
      </c>
      <c r="F8988">
        <v>0</v>
      </c>
      <c r="G8988">
        <v>0</v>
      </c>
    </row>
    <row r="8989" spans="1:11">
      <c r="A8989" t="s">
        <v>25049</v>
      </c>
      <c r="B8989" t="s">
        <v>58</v>
      </c>
      <c r="C8989">
        <v>97037</v>
      </c>
      <c r="D8989" t="s">
        <v>7614</v>
      </c>
      <c r="E8989" t="s">
        <v>12</v>
      </c>
      <c r="F8989">
        <v>0</v>
      </c>
      <c r="G8989">
        <v>0</v>
      </c>
    </row>
    <row r="8990" spans="1:11">
      <c r="A8990" t="s">
        <v>25050</v>
      </c>
      <c r="B8990" t="s">
        <v>58</v>
      </c>
      <c r="C8990">
        <v>97014</v>
      </c>
      <c r="D8990" t="s">
        <v>6350</v>
      </c>
      <c r="E8990" t="s">
        <v>12</v>
      </c>
      <c r="F8990">
        <v>65.05</v>
      </c>
      <c r="G8990">
        <v>66.81</v>
      </c>
      <c r="J8990">
        <v>0</v>
      </c>
      <c r="K8990">
        <v>0</v>
      </c>
    </row>
    <row r="8991" spans="1:11">
      <c r="A8991" t="s">
        <v>25051</v>
      </c>
      <c r="B8991" t="s">
        <v>58</v>
      </c>
      <c r="C8991">
        <v>97015</v>
      </c>
      <c r="D8991" t="s">
        <v>6351</v>
      </c>
      <c r="E8991" t="s">
        <v>12</v>
      </c>
      <c r="F8991">
        <v>54.56</v>
      </c>
      <c r="G8991">
        <v>56.32</v>
      </c>
      <c r="J8991">
        <v>0</v>
      </c>
      <c r="K8991">
        <v>0</v>
      </c>
    </row>
    <row r="8992" spans="1:11">
      <c r="A8992" t="s">
        <v>25052</v>
      </c>
      <c r="B8992" t="s">
        <v>58</v>
      </c>
      <c r="C8992">
        <v>97013</v>
      </c>
      <c r="D8992" t="s">
        <v>6349</v>
      </c>
      <c r="E8992" t="s">
        <v>12</v>
      </c>
      <c r="F8992">
        <v>86.04</v>
      </c>
      <c r="G8992">
        <v>87.8</v>
      </c>
      <c r="J8992">
        <v>0</v>
      </c>
      <c r="K8992">
        <v>0</v>
      </c>
    </row>
    <row r="8993" spans="1:11">
      <c r="A8993" t="s">
        <v>25053</v>
      </c>
      <c r="B8993" t="s">
        <v>58</v>
      </c>
      <c r="C8993">
        <v>97017</v>
      </c>
      <c r="D8993" t="s">
        <v>6353</v>
      </c>
      <c r="E8993" t="s">
        <v>12</v>
      </c>
      <c r="F8993">
        <v>52.46</v>
      </c>
      <c r="G8993">
        <v>53.84</v>
      </c>
      <c r="J8993">
        <v>0</v>
      </c>
      <c r="K8993">
        <v>0</v>
      </c>
    </row>
    <row r="8994" spans="1:11">
      <c r="A8994" t="s">
        <v>25054</v>
      </c>
      <c r="B8994" t="s">
        <v>58</v>
      </c>
      <c r="C8994">
        <v>97018</v>
      </c>
      <c r="D8994" t="s">
        <v>6354</v>
      </c>
      <c r="E8994" t="s">
        <v>12</v>
      </c>
      <c r="F8994">
        <v>43.86</v>
      </c>
      <c r="G8994">
        <v>45.24</v>
      </c>
      <c r="J8994">
        <v>0</v>
      </c>
      <c r="K8994">
        <v>0</v>
      </c>
    </row>
    <row r="8995" spans="1:11">
      <c r="A8995" t="s">
        <v>25055</v>
      </c>
      <c r="B8995" t="s">
        <v>58</v>
      </c>
      <c r="C8995">
        <v>97016</v>
      </c>
      <c r="D8995" t="s">
        <v>6352</v>
      </c>
      <c r="E8995" t="s">
        <v>12</v>
      </c>
      <c r="F8995">
        <v>69.78</v>
      </c>
      <c r="G8995">
        <v>71.16</v>
      </c>
      <c r="J8995">
        <v>0</v>
      </c>
      <c r="K8995">
        <v>0</v>
      </c>
    </row>
    <row r="8996" spans="1:11">
      <c r="A8996" t="s">
        <v>25056</v>
      </c>
      <c r="B8996" t="s">
        <v>58</v>
      </c>
      <c r="C8996">
        <v>97024</v>
      </c>
      <c r="D8996" t="s">
        <v>7615</v>
      </c>
      <c r="E8996" t="s">
        <v>12</v>
      </c>
      <c r="F8996">
        <v>0</v>
      </c>
      <c r="G8996">
        <v>0</v>
      </c>
    </row>
    <row r="8997" spans="1:11">
      <c r="A8997" t="s">
        <v>25057</v>
      </c>
      <c r="B8997" t="s">
        <v>58</v>
      </c>
      <c r="C8997">
        <v>97023</v>
      </c>
      <c r="D8997" t="s">
        <v>7616</v>
      </c>
      <c r="E8997" t="s">
        <v>12</v>
      </c>
      <c r="F8997">
        <v>0</v>
      </c>
      <c r="G8997">
        <v>0</v>
      </c>
    </row>
    <row r="8998" spans="1:11">
      <c r="A8998" t="s">
        <v>25058</v>
      </c>
      <c r="B8998" t="s">
        <v>58</v>
      </c>
      <c r="C8998">
        <v>105804</v>
      </c>
      <c r="D8998" t="s">
        <v>7617</v>
      </c>
      <c r="E8998" t="s">
        <v>12</v>
      </c>
      <c r="F8998">
        <v>0</v>
      </c>
      <c r="G8998">
        <v>0</v>
      </c>
    </row>
    <row r="8999" spans="1:11">
      <c r="A8999" t="s">
        <v>25059</v>
      </c>
      <c r="B8999" t="s">
        <v>58</v>
      </c>
      <c r="C8999">
        <v>104990</v>
      </c>
      <c r="D8999" t="s">
        <v>6373</v>
      </c>
      <c r="E8999" t="s">
        <v>12</v>
      </c>
      <c r="F8999">
        <v>12.52</v>
      </c>
      <c r="G8999">
        <v>13.1</v>
      </c>
      <c r="J8999">
        <v>0</v>
      </c>
      <c r="K8999">
        <v>0</v>
      </c>
    </row>
    <row r="9000" spans="1:11">
      <c r="A9000" t="s">
        <v>25060</v>
      </c>
      <c r="B9000" t="s">
        <v>58</v>
      </c>
      <c r="C9000">
        <v>97052</v>
      </c>
      <c r="D9000" t="s">
        <v>7618</v>
      </c>
      <c r="E9000" t="s">
        <v>32</v>
      </c>
      <c r="F9000">
        <v>0</v>
      </c>
      <c r="G9000">
        <v>0</v>
      </c>
    </row>
    <row r="9001" spans="1:11">
      <c r="A9001" t="s">
        <v>25061</v>
      </c>
      <c r="B9001" t="s">
        <v>58</v>
      </c>
      <c r="C9001">
        <v>97054</v>
      </c>
      <c r="D9001" t="s">
        <v>6365</v>
      </c>
      <c r="E9001" t="s">
        <v>32</v>
      </c>
      <c r="F9001">
        <v>31.16</v>
      </c>
      <c r="G9001">
        <v>32.31</v>
      </c>
      <c r="J9001">
        <v>0</v>
      </c>
      <c r="K9001">
        <v>0</v>
      </c>
    </row>
    <row r="9002" spans="1:11">
      <c r="A9002" t="s">
        <v>25062</v>
      </c>
      <c r="B9002" t="s">
        <v>58</v>
      </c>
      <c r="C9002">
        <v>104981</v>
      </c>
      <c r="D9002" t="s">
        <v>7619</v>
      </c>
      <c r="E9002" t="s">
        <v>12</v>
      </c>
      <c r="F9002">
        <v>0</v>
      </c>
      <c r="G9002">
        <v>0</v>
      </c>
    </row>
    <row r="9003" spans="1:11">
      <c r="A9003" t="s">
        <v>25063</v>
      </c>
      <c r="B9003" t="s">
        <v>58</v>
      </c>
      <c r="C9003">
        <v>104980</v>
      </c>
      <c r="D9003" t="s">
        <v>7620</v>
      </c>
      <c r="E9003" t="s">
        <v>12</v>
      </c>
      <c r="F9003">
        <v>0</v>
      </c>
      <c r="G9003">
        <v>0</v>
      </c>
    </row>
    <row r="9004" spans="1:11">
      <c r="A9004" t="s">
        <v>25064</v>
      </c>
      <c r="B9004" t="s">
        <v>58</v>
      </c>
      <c r="C9004">
        <v>97042</v>
      </c>
      <c r="D9004" t="s">
        <v>7621</v>
      </c>
      <c r="E9004" t="s">
        <v>12</v>
      </c>
      <c r="F9004">
        <v>0</v>
      </c>
      <c r="G9004">
        <v>0</v>
      </c>
    </row>
    <row r="9005" spans="1:11">
      <c r="A9005" t="s">
        <v>25065</v>
      </c>
      <c r="B9005" t="s">
        <v>58</v>
      </c>
      <c r="C9005">
        <v>97045</v>
      </c>
      <c r="D9005" t="s">
        <v>7622</v>
      </c>
      <c r="E9005" t="s">
        <v>12</v>
      </c>
      <c r="F9005">
        <v>0</v>
      </c>
      <c r="G9005">
        <v>0</v>
      </c>
    </row>
    <row r="9006" spans="1:11">
      <c r="A9006" t="s">
        <v>25066</v>
      </c>
      <c r="B9006" t="s">
        <v>58</v>
      </c>
      <c r="C9006">
        <v>97044</v>
      </c>
      <c r="D9006" t="s">
        <v>7623</v>
      </c>
      <c r="E9006" t="s">
        <v>12</v>
      </c>
      <c r="F9006">
        <v>0</v>
      </c>
      <c r="G9006">
        <v>0</v>
      </c>
    </row>
    <row r="9007" spans="1:11">
      <c r="A9007" t="s">
        <v>25067</v>
      </c>
      <c r="B9007" t="s">
        <v>58</v>
      </c>
      <c r="C9007">
        <v>97043</v>
      </c>
      <c r="D9007" t="s">
        <v>7624</v>
      </c>
      <c r="E9007" t="s">
        <v>12</v>
      </c>
      <c r="F9007">
        <v>0</v>
      </c>
      <c r="G9007">
        <v>0</v>
      </c>
    </row>
    <row r="9008" spans="1:11">
      <c r="A9008" t="s">
        <v>25068</v>
      </c>
      <c r="B9008" t="s">
        <v>58</v>
      </c>
      <c r="C9008">
        <v>97063</v>
      </c>
      <c r="D9008" t="s">
        <v>6367</v>
      </c>
      <c r="E9008" t="s">
        <v>9</v>
      </c>
      <c r="F9008">
        <v>23.51</v>
      </c>
      <c r="G9008">
        <v>25.57</v>
      </c>
      <c r="J9008">
        <v>0</v>
      </c>
      <c r="K9008">
        <v>0</v>
      </c>
    </row>
    <row r="9009" spans="1:11">
      <c r="A9009" t="s">
        <v>25069</v>
      </c>
      <c r="B9009" t="s">
        <v>58</v>
      </c>
      <c r="C9009">
        <v>97065</v>
      </c>
      <c r="D9009" t="s">
        <v>6369</v>
      </c>
      <c r="E9009" t="s">
        <v>10</v>
      </c>
      <c r="F9009">
        <v>15.8</v>
      </c>
      <c r="G9009">
        <v>17.16</v>
      </c>
      <c r="J9009">
        <v>0</v>
      </c>
      <c r="K9009">
        <v>0</v>
      </c>
    </row>
    <row r="9010" spans="1:11">
      <c r="A9010" t="s">
        <v>25070</v>
      </c>
      <c r="B9010" t="s">
        <v>58</v>
      </c>
      <c r="C9010">
        <v>97064</v>
      </c>
      <c r="D9010" t="s">
        <v>6368</v>
      </c>
      <c r="E9010" t="s">
        <v>12</v>
      </c>
      <c r="F9010">
        <v>32.909999999999997</v>
      </c>
      <c r="G9010">
        <v>35.770000000000003</v>
      </c>
      <c r="J9010">
        <v>0</v>
      </c>
      <c r="K9010">
        <v>0</v>
      </c>
    </row>
    <row r="9011" spans="1:11">
      <c r="A9011" t="s">
        <v>25071</v>
      </c>
      <c r="B9011" t="s">
        <v>58</v>
      </c>
      <c r="C9011">
        <v>97049</v>
      </c>
      <c r="D9011" t="s">
        <v>7625</v>
      </c>
      <c r="E9011" t="s">
        <v>9</v>
      </c>
      <c r="F9011">
        <v>0</v>
      </c>
      <c r="G9011">
        <v>0</v>
      </c>
    </row>
    <row r="9012" spans="1:11">
      <c r="A9012" t="s">
        <v>25072</v>
      </c>
      <c r="B9012" t="s">
        <v>58</v>
      </c>
      <c r="C9012">
        <v>96997</v>
      </c>
      <c r="D9012" t="s">
        <v>7626</v>
      </c>
      <c r="E9012" t="s">
        <v>12</v>
      </c>
      <c r="F9012">
        <v>0</v>
      </c>
      <c r="G9012">
        <v>0</v>
      </c>
    </row>
    <row r="9013" spans="1:11">
      <c r="A9013" t="s">
        <v>25073</v>
      </c>
      <c r="B9013" t="s">
        <v>58</v>
      </c>
      <c r="C9013">
        <v>96999</v>
      </c>
      <c r="D9013" t="s">
        <v>7627</v>
      </c>
      <c r="E9013" t="s">
        <v>12</v>
      </c>
      <c r="F9013">
        <v>0</v>
      </c>
      <c r="G9013">
        <v>0</v>
      </c>
    </row>
    <row r="9014" spans="1:11">
      <c r="A9014" t="s">
        <v>25074</v>
      </c>
      <c r="B9014" t="s">
        <v>58</v>
      </c>
      <c r="C9014">
        <v>96996</v>
      </c>
      <c r="D9014" t="s">
        <v>7628</v>
      </c>
      <c r="E9014" t="s">
        <v>12</v>
      </c>
      <c r="F9014">
        <v>0</v>
      </c>
      <c r="G9014">
        <v>0</v>
      </c>
    </row>
    <row r="9015" spans="1:11">
      <c r="A9015" t="s">
        <v>25075</v>
      </c>
      <c r="B9015" t="s">
        <v>58</v>
      </c>
      <c r="C9015">
        <v>96998</v>
      </c>
      <c r="D9015" t="s">
        <v>7629</v>
      </c>
      <c r="E9015" t="s">
        <v>12</v>
      </c>
      <c r="F9015">
        <v>0</v>
      </c>
      <c r="G9015">
        <v>0</v>
      </c>
    </row>
    <row r="9016" spans="1:11">
      <c r="A9016" t="s">
        <v>25076</v>
      </c>
      <c r="B9016" t="s">
        <v>58</v>
      </c>
      <c r="C9016">
        <v>97067</v>
      </c>
      <c r="D9016" t="s">
        <v>6371</v>
      </c>
      <c r="E9016" t="s">
        <v>12</v>
      </c>
      <c r="F9016">
        <v>721.74</v>
      </c>
      <c r="G9016">
        <v>739.72</v>
      </c>
      <c r="J9016">
        <v>0</v>
      </c>
      <c r="K9016">
        <v>0</v>
      </c>
    </row>
    <row r="9017" spans="1:11">
      <c r="A9017" t="s">
        <v>25077</v>
      </c>
      <c r="B9017" t="s">
        <v>58</v>
      </c>
      <c r="C9017">
        <v>97001</v>
      </c>
      <c r="D9017" t="s">
        <v>7630</v>
      </c>
      <c r="E9017" t="s">
        <v>12</v>
      </c>
      <c r="F9017">
        <v>0</v>
      </c>
      <c r="G9017">
        <v>0</v>
      </c>
    </row>
    <row r="9018" spans="1:11">
      <c r="A9018" t="s">
        <v>25078</v>
      </c>
      <c r="B9018" t="s">
        <v>58</v>
      </c>
      <c r="C9018">
        <v>97003</v>
      </c>
      <c r="D9018" t="s">
        <v>7631</v>
      </c>
      <c r="E9018" t="s">
        <v>12</v>
      </c>
      <c r="F9018">
        <v>0</v>
      </c>
      <c r="G9018">
        <v>0</v>
      </c>
    </row>
    <row r="9019" spans="1:11">
      <c r="A9019" t="s">
        <v>25079</v>
      </c>
      <c r="B9019" t="s">
        <v>58</v>
      </c>
      <c r="C9019">
        <v>97005</v>
      </c>
      <c r="D9019" t="s">
        <v>7632</v>
      </c>
      <c r="E9019" t="s">
        <v>12</v>
      </c>
      <c r="F9019">
        <v>0</v>
      </c>
      <c r="G9019">
        <v>0</v>
      </c>
    </row>
    <row r="9020" spans="1:11">
      <c r="A9020" t="s">
        <v>25080</v>
      </c>
      <c r="B9020" t="s">
        <v>58</v>
      </c>
      <c r="C9020">
        <v>97000</v>
      </c>
      <c r="D9020" t="s">
        <v>7633</v>
      </c>
      <c r="E9020" t="s">
        <v>12</v>
      </c>
      <c r="F9020">
        <v>0</v>
      </c>
      <c r="G9020">
        <v>0</v>
      </c>
    </row>
    <row r="9021" spans="1:11">
      <c r="A9021" t="s">
        <v>25081</v>
      </c>
      <c r="B9021" t="s">
        <v>58</v>
      </c>
      <c r="C9021">
        <v>97002</v>
      </c>
      <c r="D9021" t="s">
        <v>7634</v>
      </c>
      <c r="E9021" t="s">
        <v>12</v>
      </c>
      <c r="F9021">
        <v>0</v>
      </c>
      <c r="G9021">
        <v>0</v>
      </c>
    </row>
    <row r="9022" spans="1:11">
      <c r="A9022" t="s">
        <v>25082</v>
      </c>
      <c r="B9022" t="s">
        <v>58</v>
      </c>
      <c r="C9022">
        <v>97004</v>
      </c>
      <c r="D9022" t="s">
        <v>7635</v>
      </c>
      <c r="E9022" t="s">
        <v>12</v>
      </c>
      <c r="F9022">
        <v>0</v>
      </c>
      <c r="G9022">
        <v>0</v>
      </c>
    </row>
    <row r="9023" spans="1:11">
      <c r="A9023" t="s">
        <v>25083</v>
      </c>
      <c r="B9023" t="s">
        <v>58</v>
      </c>
      <c r="C9023">
        <v>97007</v>
      </c>
      <c r="D9023" t="s">
        <v>7636</v>
      </c>
      <c r="E9023" t="s">
        <v>12</v>
      </c>
      <c r="F9023">
        <v>0</v>
      </c>
      <c r="G9023">
        <v>0</v>
      </c>
    </row>
    <row r="9024" spans="1:11">
      <c r="A9024" t="s">
        <v>25084</v>
      </c>
      <c r="B9024" t="s">
        <v>58</v>
      </c>
      <c r="C9024">
        <v>97009</v>
      </c>
      <c r="D9024" t="s">
        <v>7637</v>
      </c>
      <c r="E9024" t="s">
        <v>12</v>
      </c>
      <c r="F9024">
        <v>0</v>
      </c>
      <c r="G9024">
        <v>0</v>
      </c>
    </row>
    <row r="9025" spans="1:11">
      <c r="A9025" t="s">
        <v>25085</v>
      </c>
      <c r="B9025" t="s">
        <v>58</v>
      </c>
      <c r="C9025">
        <v>97006</v>
      </c>
      <c r="D9025" t="s">
        <v>7638</v>
      </c>
      <c r="E9025" t="s">
        <v>12</v>
      </c>
      <c r="F9025">
        <v>0</v>
      </c>
      <c r="G9025">
        <v>0</v>
      </c>
    </row>
    <row r="9026" spans="1:11">
      <c r="A9026" t="s">
        <v>25086</v>
      </c>
      <c r="B9026" t="s">
        <v>58</v>
      </c>
      <c r="C9026">
        <v>97008</v>
      </c>
      <c r="D9026" t="s">
        <v>7639</v>
      </c>
      <c r="E9026" t="s">
        <v>12</v>
      </c>
      <c r="F9026">
        <v>0</v>
      </c>
      <c r="G9026">
        <v>0</v>
      </c>
    </row>
    <row r="9027" spans="1:11">
      <c r="A9027" t="s">
        <v>25087</v>
      </c>
      <c r="B9027" t="s">
        <v>58</v>
      </c>
      <c r="C9027">
        <v>97048</v>
      </c>
      <c r="D9027" t="s">
        <v>6364</v>
      </c>
      <c r="E9027" t="s">
        <v>9</v>
      </c>
      <c r="F9027">
        <v>0.1</v>
      </c>
      <c r="G9027">
        <v>0.1</v>
      </c>
      <c r="J9027">
        <v>0</v>
      </c>
      <c r="K9027">
        <v>0</v>
      </c>
    </row>
    <row r="9028" spans="1:11">
      <c r="A9028" t="s">
        <v>25088</v>
      </c>
      <c r="B9028" t="s">
        <v>58</v>
      </c>
      <c r="C9028">
        <v>97047</v>
      </c>
      <c r="D9028" t="s">
        <v>6363</v>
      </c>
      <c r="E9028" t="s">
        <v>9</v>
      </c>
      <c r="F9028">
        <v>0.14000000000000001</v>
      </c>
      <c r="G9028">
        <v>0.14000000000000001</v>
      </c>
      <c r="J9028">
        <v>0</v>
      </c>
      <c r="K9028">
        <v>0</v>
      </c>
    </row>
    <row r="9029" spans="1:11">
      <c r="A9029" t="s">
        <v>25089</v>
      </c>
      <c r="B9029" t="s">
        <v>58</v>
      </c>
      <c r="C9029">
        <v>97046</v>
      </c>
      <c r="D9029" t="s">
        <v>6362</v>
      </c>
      <c r="E9029" t="s">
        <v>9</v>
      </c>
      <c r="F9029">
        <v>0.37</v>
      </c>
      <c r="G9029">
        <v>0.38</v>
      </c>
      <c r="J9029">
        <v>0</v>
      </c>
      <c r="K9029">
        <v>0</v>
      </c>
    </row>
    <row r="9030" spans="1:11">
      <c r="A9030" t="s">
        <v>25090</v>
      </c>
      <c r="B9030" t="s">
        <v>58</v>
      </c>
      <c r="C9030">
        <v>104989</v>
      </c>
      <c r="D9030" t="s">
        <v>6372</v>
      </c>
      <c r="E9030" t="s">
        <v>32</v>
      </c>
      <c r="F9030">
        <v>45.53</v>
      </c>
      <c r="G9030">
        <v>48.45</v>
      </c>
      <c r="J9030">
        <v>0</v>
      </c>
      <c r="K9030">
        <v>0</v>
      </c>
    </row>
    <row r="9031" spans="1:11">
      <c r="A9031" t="s">
        <v>25091</v>
      </c>
      <c r="B9031" t="s">
        <v>58</v>
      </c>
      <c r="C9031">
        <v>97066</v>
      </c>
      <c r="D9031" t="s">
        <v>6370</v>
      </c>
      <c r="E9031" t="s">
        <v>9</v>
      </c>
      <c r="F9031">
        <v>342.57</v>
      </c>
      <c r="G9031">
        <v>357.02</v>
      </c>
      <c r="J9031">
        <v>0</v>
      </c>
      <c r="K9031">
        <v>0</v>
      </c>
    </row>
    <row r="9032" spans="1:11">
      <c r="A9032" t="s">
        <v>25092</v>
      </c>
      <c r="B9032" t="s">
        <v>58</v>
      </c>
      <c r="C9032">
        <v>104982</v>
      </c>
      <c r="D9032" t="s">
        <v>7640</v>
      </c>
      <c r="E9032" t="s">
        <v>12</v>
      </c>
      <c r="F9032">
        <v>0</v>
      </c>
      <c r="G9032">
        <v>0</v>
      </c>
    </row>
    <row r="9033" spans="1:11">
      <c r="A9033" t="s">
        <v>25093</v>
      </c>
      <c r="B9033" t="s">
        <v>58</v>
      </c>
      <c r="C9033">
        <v>97060</v>
      </c>
      <c r="D9033" t="s">
        <v>7641</v>
      </c>
      <c r="E9033" t="s">
        <v>12</v>
      </c>
      <c r="F9033">
        <v>0</v>
      </c>
      <c r="G9033">
        <v>0</v>
      </c>
    </row>
    <row r="9034" spans="1:11">
      <c r="A9034" t="s">
        <v>25094</v>
      </c>
      <c r="B9034" t="s">
        <v>58</v>
      </c>
      <c r="C9034">
        <v>97059</v>
      </c>
      <c r="D9034" t="s">
        <v>7642</v>
      </c>
      <c r="E9034" t="s">
        <v>12</v>
      </c>
      <c r="F9034">
        <v>0</v>
      </c>
      <c r="G9034">
        <v>0</v>
      </c>
    </row>
    <row r="9035" spans="1:11">
      <c r="A9035" t="s">
        <v>25095</v>
      </c>
      <c r="B9035" t="s">
        <v>58</v>
      </c>
      <c r="C9035">
        <v>97058</v>
      </c>
      <c r="D9035" t="s">
        <v>7643</v>
      </c>
      <c r="E9035" t="s">
        <v>12</v>
      </c>
      <c r="F9035">
        <v>0</v>
      </c>
      <c r="G9035">
        <v>0</v>
      </c>
    </row>
    <row r="9036" spans="1:11">
      <c r="A9036" t="s">
        <v>25096</v>
      </c>
      <c r="B9036" t="s">
        <v>58</v>
      </c>
      <c r="C9036">
        <v>97056</v>
      </c>
      <c r="D9036" t="s">
        <v>7644</v>
      </c>
      <c r="E9036" t="s">
        <v>12</v>
      </c>
      <c r="F9036">
        <v>0</v>
      </c>
      <c r="G9036">
        <v>0</v>
      </c>
    </row>
    <row r="9037" spans="1:11">
      <c r="A9037" t="s">
        <v>25097</v>
      </c>
      <c r="B9037" t="s">
        <v>58</v>
      </c>
      <c r="C9037">
        <v>97057</v>
      </c>
      <c r="D9037" t="s">
        <v>7645</v>
      </c>
      <c r="E9037" t="s">
        <v>12</v>
      </c>
      <c r="F9037">
        <v>0</v>
      </c>
      <c r="G9037">
        <v>0</v>
      </c>
    </row>
    <row r="9038" spans="1:11">
      <c r="A9038" t="s">
        <v>25098</v>
      </c>
      <c r="B9038" t="s">
        <v>58</v>
      </c>
      <c r="C9038">
        <v>97055</v>
      </c>
      <c r="D9038" t="s">
        <v>7646</v>
      </c>
      <c r="E9038" t="s">
        <v>12</v>
      </c>
      <c r="F9038">
        <v>0</v>
      </c>
      <c r="G9038">
        <v>0</v>
      </c>
    </row>
    <row r="9039" spans="1:11">
      <c r="A9039" t="s">
        <v>25099</v>
      </c>
      <c r="B9039" t="s">
        <v>58</v>
      </c>
      <c r="C9039">
        <v>102656</v>
      </c>
      <c r="D9039" t="s">
        <v>7647</v>
      </c>
      <c r="E9039" t="s">
        <v>12</v>
      </c>
      <c r="F9039">
        <v>0</v>
      </c>
      <c r="G9039">
        <v>0</v>
      </c>
    </row>
    <row r="9040" spans="1:11">
      <c r="A9040" t="s">
        <v>25100</v>
      </c>
      <c r="B9040" t="s">
        <v>58</v>
      </c>
      <c r="C9040">
        <v>104983</v>
      </c>
      <c r="D9040" t="s">
        <v>7648</v>
      </c>
      <c r="E9040" t="s">
        <v>32</v>
      </c>
      <c r="F9040">
        <v>0</v>
      </c>
      <c r="G9040">
        <v>0</v>
      </c>
    </row>
    <row r="9041" spans="1:11">
      <c r="A9041" t="s">
        <v>25101</v>
      </c>
      <c r="B9041" t="s">
        <v>58</v>
      </c>
      <c r="C9041">
        <v>97050</v>
      </c>
      <c r="D9041" t="s">
        <v>7649</v>
      </c>
      <c r="E9041" t="s">
        <v>9</v>
      </c>
      <c r="F9041">
        <v>0</v>
      </c>
      <c r="G9041">
        <v>0</v>
      </c>
    </row>
    <row r="9042" spans="1:11">
      <c r="A9042" t="s">
        <v>25102</v>
      </c>
      <c r="B9042" t="s">
        <v>58</v>
      </c>
      <c r="C9042">
        <v>95946</v>
      </c>
      <c r="D9042" t="s">
        <v>2509</v>
      </c>
      <c r="E9042" t="s">
        <v>11</v>
      </c>
      <c r="F9042">
        <v>12.23</v>
      </c>
      <c r="G9042">
        <v>12.57</v>
      </c>
      <c r="J9042">
        <v>0</v>
      </c>
      <c r="K9042">
        <v>0</v>
      </c>
    </row>
    <row r="9043" spans="1:11">
      <c r="A9043" t="s">
        <v>25103</v>
      </c>
      <c r="B9043" t="s">
        <v>58</v>
      </c>
      <c r="C9043">
        <v>95947</v>
      </c>
      <c r="D9043" t="s">
        <v>2510</v>
      </c>
      <c r="E9043" t="s">
        <v>11</v>
      </c>
      <c r="F9043">
        <v>9.07</v>
      </c>
      <c r="G9043">
        <v>9.2200000000000006</v>
      </c>
      <c r="J9043">
        <v>0</v>
      </c>
      <c r="K9043">
        <v>0</v>
      </c>
    </row>
    <row r="9044" spans="1:11">
      <c r="A9044" t="s">
        <v>25104</v>
      </c>
      <c r="B9044" t="s">
        <v>58</v>
      </c>
      <c r="C9044">
        <v>95948</v>
      </c>
      <c r="D9044" t="s">
        <v>2511</v>
      </c>
      <c r="E9044" t="s">
        <v>11</v>
      </c>
      <c r="F9044">
        <v>7.63</v>
      </c>
      <c r="G9044">
        <v>7.65</v>
      </c>
      <c r="J9044">
        <v>0</v>
      </c>
      <c r="K9044">
        <v>0</v>
      </c>
    </row>
    <row r="9045" spans="1:11">
      <c r="A9045" t="s">
        <v>25105</v>
      </c>
      <c r="B9045" t="s">
        <v>58</v>
      </c>
      <c r="C9045">
        <v>95944</v>
      </c>
      <c r="D9045" t="s">
        <v>2508</v>
      </c>
      <c r="E9045" t="s">
        <v>11</v>
      </c>
      <c r="F9045">
        <v>20.86</v>
      </c>
      <c r="G9045">
        <v>21.91</v>
      </c>
      <c r="J9045">
        <v>0</v>
      </c>
      <c r="K9045">
        <v>0</v>
      </c>
    </row>
    <row r="9046" spans="1:11">
      <c r="A9046" t="s">
        <v>25106</v>
      </c>
      <c r="B9046" t="s">
        <v>58</v>
      </c>
      <c r="C9046">
        <v>95945</v>
      </c>
      <c r="D9046" t="s">
        <v>106</v>
      </c>
      <c r="E9046" t="s">
        <v>11</v>
      </c>
      <c r="F9046">
        <v>16.04</v>
      </c>
      <c r="G9046">
        <v>16.66</v>
      </c>
      <c r="J9046">
        <v>0</v>
      </c>
      <c r="K9046">
        <v>0</v>
      </c>
    </row>
    <row r="9047" spans="1:11">
      <c r="A9047" t="s">
        <v>25107</v>
      </c>
      <c r="B9047" t="s">
        <v>58</v>
      </c>
      <c r="C9047">
        <v>95943</v>
      </c>
      <c r="D9047" t="s">
        <v>2507</v>
      </c>
      <c r="E9047" t="s">
        <v>11</v>
      </c>
      <c r="F9047">
        <v>23.69</v>
      </c>
      <c r="G9047">
        <v>25.05</v>
      </c>
      <c r="J9047">
        <v>0</v>
      </c>
      <c r="K9047">
        <v>0</v>
      </c>
    </row>
    <row r="9048" spans="1:11">
      <c r="A9048" t="s">
        <v>25108</v>
      </c>
      <c r="B9048" t="s">
        <v>58</v>
      </c>
      <c r="C9048">
        <v>102077</v>
      </c>
      <c r="D9048" t="s">
        <v>7650</v>
      </c>
      <c r="E9048" t="s">
        <v>10</v>
      </c>
      <c r="F9048">
        <v>5133.8900000000003</v>
      </c>
      <c r="G9048">
        <v>5349.14</v>
      </c>
      <c r="J9048">
        <v>0</v>
      </c>
      <c r="K9048">
        <v>0</v>
      </c>
    </row>
    <row r="9049" spans="1:11">
      <c r="A9049" t="s">
        <v>25109</v>
      </c>
      <c r="B9049" t="s">
        <v>58</v>
      </c>
      <c r="C9049">
        <v>102073</v>
      </c>
      <c r="D9049" t="s">
        <v>7651</v>
      </c>
      <c r="E9049" t="s">
        <v>10</v>
      </c>
      <c r="F9049">
        <v>3754.46</v>
      </c>
      <c r="G9049">
        <v>3897.19</v>
      </c>
      <c r="J9049">
        <v>0</v>
      </c>
      <c r="K9049">
        <v>0</v>
      </c>
    </row>
    <row r="9050" spans="1:11">
      <c r="A9050" t="s">
        <v>25110</v>
      </c>
      <c r="B9050" t="s">
        <v>58</v>
      </c>
      <c r="C9050">
        <v>102079</v>
      </c>
      <c r="D9050" t="s">
        <v>14832</v>
      </c>
      <c r="E9050" t="s">
        <v>10</v>
      </c>
      <c r="F9050">
        <v>5045.8900000000003</v>
      </c>
      <c r="G9050">
        <v>5249.06</v>
      </c>
      <c r="J9050">
        <v>0</v>
      </c>
      <c r="K9050">
        <v>0</v>
      </c>
    </row>
    <row r="9051" spans="1:11">
      <c r="A9051" t="s">
        <v>25111</v>
      </c>
      <c r="B9051" t="s">
        <v>58</v>
      </c>
      <c r="C9051">
        <v>102075</v>
      </c>
      <c r="D9051" t="s">
        <v>14833</v>
      </c>
      <c r="E9051" t="s">
        <v>10</v>
      </c>
      <c r="F9051">
        <v>4611.2299999999996</v>
      </c>
      <c r="G9051">
        <v>4778.13</v>
      </c>
      <c r="J9051">
        <v>0</v>
      </c>
      <c r="K9051">
        <v>0</v>
      </c>
    </row>
    <row r="9052" spans="1:11">
      <c r="A9052" t="s">
        <v>25112</v>
      </c>
      <c r="B9052" t="s">
        <v>58</v>
      </c>
      <c r="C9052">
        <v>102078</v>
      </c>
      <c r="D9052" t="s">
        <v>14834</v>
      </c>
      <c r="E9052" t="s">
        <v>10</v>
      </c>
      <c r="F9052">
        <v>5274.03</v>
      </c>
      <c r="G9052">
        <v>5486.09</v>
      </c>
      <c r="J9052">
        <v>0</v>
      </c>
      <c r="K9052">
        <v>0</v>
      </c>
    </row>
    <row r="9053" spans="1:11">
      <c r="A9053" t="s">
        <v>25113</v>
      </c>
      <c r="B9053" t="s">
        <v>58</v>
      </c>
      <c r="C9053">
        <v>102074</v>
      </c>
      <c r="D9053" t="s">
        <v>14835</v>
      </c>
      <c r="E9053" t="s">
        <v>10</v>
      </c>
      <c r="F9053">
        <v>4459.43</v>
      </c>
      <c r="G9053">
        <v>4620.1400000000003</v>
      </c>
      <c r="J9053">
        <v>0</v>
      </c>
      <c r="K9053">
        <v>0</v>
      </c>
    </row>
    <row r="9054" spans="1:11">
      <c r="A9054" t="s">
        <v>25114</v>
      </c>
      <c r="B9054" t="s">
        <v>58</v>
      </c>
      <c r="C9054">
        <v>102080</v>
      </c>
      <c r="D9054" t="s">
        <v>14836</v>
      </c>
      <c r="E9054" t="s">
        <v>10</v>
      </c>
      <c r="F9054">
        <v>4371.49</v>
      </c>
      <c r="G9054">
        <v>4534.1400000000003</v>
      </c>
      <c r="J9054">
        <v>0</v>
      </c>
      <c r="K9054">
        <v>0</v>
      </c>
    </row>
    <row r="9055" spans="1:11">
      <c r="A9055" t="s">
        <v>25115</v>
      </c>
      <c r="B9055" t="s">
        <v>58</v>
      </c>
      <c r="C9055">
        <v>102076</v>
      </c>
      <c r="D9055" t="s">
        <v>14837</v>
      </c>
      <c r="E9055" t="s">
        <v>10</v>
      </c>
      <c r="F9055">
        <v>4716.83</v>
      </c>
      <c r="G9055">
        <v>4879.93</v>
      </c>
      <c r="J9055">
        <v>0</v>
      </c>
      <c r="K9055">
        <v>0</v>
      </c>
    </row>
    <row r="9056" spans="1:11">
      <c r="A9056" t="s">
        <v>25116</v>
      </c>
      <c r="B9056" t="s">
        <v>58</v>
      </c>
      <c r="C9056">
        <v>102084</v>
      </c>
      <c r="D9056" t="s">
        <v>7652</v>
      </c>
      <c r="E9056" t="s">
        <v>12</v>
      </c>
      <c r="F9056">
        <v>0</v>
      </c>
      <c r="G9056">
        <v>0</v>
      </c>
    </row>
    <row r="9057" spans="1:11">
      <c r="A9057" t="s">
        <v>25117</v>
      </c>
      <c r="B9057" t="s">
        <v>58</v>
      </c>
      <c r="C9057">
        <v>102082</v>
      </c>
      <c r="D9057" t="s">
        <v>7653</v>
      </c>
      <c r="E9057" t="s">
        <v>12</v>
      </c>
      <c r="F9057">
        <v>0</v>
      </c>
      <c r="G9057">
        <v>0</v>
      </c>
    </row>
    <row r="9058" spans="1:11">
      <c r="A9058" t="s">
        <v>25118</v>
      </c>
      <c r="B9058" t="s">
        <v>58</v>
      </c>
      <c r="C9058">
        <v>102081</v>
      </c>
      <c r="D9058" t="s">
        <v>7654</v>
      </c>
      <c r="E9058" t="s">
        <v>12</v>
      </c>
      <c r="F9058">
        <v>0</v>
      </c>
      <c r="G9058">
        <v>0</v>
      </c>
    </row>
    <row r="9059" spans="1:11">
      <c r="A9059" t="s">
        <v>25119</v>
      </c>
      <c r="B9059" t="s">
        <v>58</v>
      </c>
      <c r="C9059">
        <v>102092</v>
      </c>
      <c r="D9059" t="s">
        <v>7655</v>
      </c>
      <c r="E9059" t="s">
        <v>12</v>
      </c>
      <c r="F9059">
        <v>0</v>
      </c>
      <c r="G9059">
        <v>0</v>
      </c>
    </row>
    <row r="9060" spans="1:11">
      <c r="A9060" t="s">
        <v>25120</v>
      </c>
      <c r="B9060" t="s">
        <v>58</v>
      </c>
      <c r="C9060">
        <v>102089</v>
      </c>
      <c r="D9060" t="s">
        <v>2423</v>
      </c>
      <c r="E9060" t="s">
        <v>9</v>
      </c>
      <c r="F9060">
        <v>167.02</v>
      </c>
      <c r="G9060">
        <v>170.77</v>
      </c>
      <c r="J9060">
        <v>0</v>
      </c>
      <c r="K9060">
        <v>0</v>
      </c>
    </row>
    <row r="9061" spans="1:11">
      <c r="A9061" t="s">
        <v>25121</v>
      </c>
      <c r="B9061" t="s">
        <v>58</v>
      </c>
      <c r="C9061">
        <v>102090</v>
      </c>
      <c r="D9061" t="s">
        <v>2424</v>
      </c>
      <c r="E9061" t="s">
        <v>9</v>
      </c>
      <c r="F9061">
        <v>129.91999999999999</v>
      </c>
      <c r="G9061">
        <v>133.66999999999999</v>
      </c>
      <c r="J9061">
        <v>0</v>
      </c>
      <c r="K9061">
        <v>0</v>
      </c>
    </row>
    <row r="9062" spans="1:11">
      <c r="A9062" t="s">
        <v>25122</v>
      </c>
      <c r="B9062" t="s">
        <v>58</v>
      </c>
      <c r="C9062">
        <v>102086</v>
      </c>
      <c r="D9062" t="s">
        <v>2420</v>
      </c>
      <c r="E9062" t="s">
        <v>9</v>
      </c>
      <c r="F9062">
        <v>181.7</v>
      </c>
      <c r="G9062">
        <v>185.17</v>
      </c>
      <c r="J9062">
        <v>0</v>
      </c>
      <c r="K9062">
        <v>0</v>
      </c>
    </row>
    <row r="9063" spans="1:11">
      <c r="A9063" t="s">
        <v>25123</v>
      </c>
      <c r="B9063" t="s">
        <v>58</v>
      </c>
      <c r="C9063">
        <v>102087</v>
      </c>
      <c r="D9063" t="s">
        <v>2421</v>
      </c>
      <c r="E9063" t="s">
        <v>9</v>
      </c>
      <c r="F9063">
        <v>149</v>
      </c>
      <c r="G9063">
        <v>152.47</v>
      </c>
      <c r="J9063">
        <v>0</v>
      </c>
      <c r="K9063">
        <v>0</v>
      </c>
    </row>
    <row r="9064" spans="1:11">
      <c r="A9064" t="s">
        <v>25124</v>
      </c>
      <c r="B9064" t="s">
        <v>58</v>
      </c>
      <c r="C9064">
        <v>102091</v>
      </c>
      <c r="D9064" t="s">
        <v>2425</v>
      </c>
      <c r="E9064" t="s">
        <v>9</v>
      </c>
      <c r="F9064">
        <v>292.35000000000002</v>
      </c>
      <c r="G9064">
        <v>296.14999999999998</v>
      </c>
      <c r="J9064">
        <v>0</v>
      </c>
      <c r="K9064">
        <v>0</v>
      </c>
    </row>
    <row r="9065" spans="1:11">
      <c r="A9065" t="s">
        <v>25125</v>
      </c>
      <c r="B9065" t="s">
        <v>58</v>
      </c>
      <c r="C9065">
        <v>102088</v>
      </c>
      <c r="D9065" t="s">
        <v>2422</v>
      </c>
      <c r="E9065" t="s">
        <v>9</v>
      </c>
      <c r="F9065">
        <v>250.98</v>
      </c>
      <c r="G9065">
        <v>254.63</v>
      </c>
      <c r="J9065">
        <v>0</v>
      </c>
      <c r="K9065">
        <v>0</v>
      </c>
    </row>
    <row r="9066" spans="1:11">
      <c r="A9066" t="s">
        <v>25126</v>
      </c>
      <c r="B9066" t="s">
        <v>58</v>
      </c>
      <c r="C9066">
        <v>101997</v>
      </c>
      <c r="D9066" t="s">
        <v>2369</v>
      </c>
      <c r="E9066" t="s">
        <v>9</v>
      </c>
      <c r="F9066">
        <v>176.19</v>
      </c>
      <c r="G9066">
        <v>180.31</v>
      </c>
      <c r="J9066">
        <v>0</v>
      </c>
      <c r="K9066">
        <v>0</v>
      </c>
    </row>
    <row r="9067" spans="1:11">
      <c r="A9067" t="s">
        <v>25127</v>
      </c>
      <c r="B9067" t="s">
        <v>58</v>
      </c>
      <c r="C9067">
        <v>101998</v>
      </c>
      <c r="D9067" t="s">
        <v>2370</v>
      </c>
      <c r="E9067" t="s">
        <v>9</v>
      </c>
      <c r="F9067">
        <v>136.99</v>
      </c>
      <c r="G9067">
        <v>141.11000000000001</v>
      </c>
      <c r="J9067">
        <v>0</v>
      </c>
      <c r="K9067">
        <v>0</v>
      </c>
    </row>
    <row r="9068" spans="1:11">
      <c r="A9068" t="s">
        <v>25128</v>
      </c>
      <c r="B9068" t="s">
        <v>58</v>
      </c>
      <c r="C9068">
        <v>101999</v>
      </c>
      <c r="D9068" t="s">
        <v>2371</v>
      </c>
      <c r="E9068" t="s">
        <v>9</v>
      </c>
      <c r="F9068">
        <v>345.05</v>
      </c>
      <c r="G9068">
        <v>348.96</v>
      </c>
      <c r="J9068">
        <v>0</v>
      </c>
      <c r="K9068">
        <v>0</v>
      </c>
    </row>
    <row r="9069" spans="1:11">
      <c r="A9069" t="s">
        <v>25129</v>
      </c>
      <c r="B9069" t="s">
        <v>58</v>
      </c>
      <c r="C9069">
        <v>101994</v>
      </c>
      <c r="D9069" t="s">
        <v>2367</v>
      </c>
      <c r="E9069" t="s">
        <v>9</v>
      </c>
      <c r="F9069">
        <v>188.48</v>
      </c>
      <c r="G9069">
        <v>191.94</v>
      </c>
      <c r="J9069">
        <v>0</v>
      </c>
      <c r="K9069">
        <v>0</v>
      </c>
    </row>
    <row r="9070" spans="1:11">
      <c r="A9070" t="s">
        <v>25130</v>
      </c>
      <c r="B9070" t="s">
        <v>58</v>
      </c>
      <c r="C9070">
        <v>101995</v>
      </c>
      <c r="D9070" t="s">
        <v>94</v>
      </c>
      <c r="E9070" t="s">
        <v>9</v>
      </c>
      <c r="F9070">
        <v>153.52000000000001</v>
      </c>
      <c r="G9070">
        <v>156.97999999999999</v>
      </c>
      <c r="J9070">
        <v>0</v>
      </c>
      <c r="K9070">
        <v>0</v>
      </c>
    </row>
    <row r="9071" spans="1:11">
      <c r="A9071" t="s">
        <v>25131</v>
      </c>
      <c r="B9071" t="s">
        <v>58</v>
      </c>
      <c r="C9071">
        <v>101996</v>
      </c>
      <c r="D9071" t="s">
        <v>2368</v>
      </c>
      <c r="E9071" t="s">
        <v>9</v>
      </c>
      <c r="F9071">
        <v>269.38</v>
      </c>
      <c r="G9071">
        <v>273.04000000000002</v>
      </c>
      <c r="J9071">
        <v>0</v>
      </c>
      <c r="K9071">
        <v>0</v>
      </c>
    </row>
    <row r="9072" spans="1:11">
      <c r="A9072" t="s">
        <v>25132</v>
      </c>
      <c r="B9072" t="s">
        <v>58</v>
      </c>
      <c r="C9072">
        <v>101991</v>
      </c>
      <c r="D9072" t="s">
        <v>2364</v>
      </c>
      <c r="E9072" t="s">
        <v>9</v>
      </c>
      <c r="F9072">
        <v>177.24</v>
      </c>
      <c r="G9072">
        <v>181.41</v>
      </c>
      <c r="J9072">
        <v>0</v>
      </c>
      <c r="K9072">
        <v>0</v>
      </c>
    </row>
    <row r="9073" spans="1:11">
      <c r="A9073" t="s">
        <v>25133</v>
      </c>
      <c r="B9073" t="s">
        <v>58</v>
      </c>
      <c r="C9073">
        <v>101992</v>
      </c>
      <c r="D9073" t="s">
        <v>2365</v>
      </c>
      <c r="E9073" t="s">
        <v>9</v>
      </c>
      <c r="F9073">
        <v>138.9</v>
      </c>
      <c r="G9073">
        <v>143.07</v>
      </c>
      <c r="J9073">
        <v>0</v>
      </c>
      <c r="K9073">
        <v>0</v>
      </c>
    </row>
    <row r="9074" spans="1:11">
      <c r="A9074" t="s">
        <v>25134</v>
      </c>
      <c r="B9074" t="s">
        <v>58</v>
      </c>
      <c r="C9074">
        <v>101993</v>
      </c>
      <c r="D9074" t="s">
        <v>2366</v>
      </c>
      <c r="E9074" t="s">
        <v>9</v>
      </c>
      <c r="F9074">
        <v>322.16000000000003</v>
      </c>
      <c r="G9074">
        <v>325.98</v>
      </c>
      <c r="J9074">
        <v>0</v>
      </c>
      <c r="K9074">
        <v>0</v>
      </c>
    </row>
    <row r="9075" spans="1:11">
      <c r="A9075" t="s">
        <v>25135</v>
      </c>
      <c r="B9075" t="s">
        <v>58</v>
      </c>
      <c r="C9075">
        <v>101988</v>
      </c>
      <c r="D9075" t="s">
        <v>2361</v>
      </c>
      <c r="E9075" t="s">
        <v>9</v>
      </c>
      <c r="F9075">
        <v>180.05</v>
      </c>
      <c r="G9075">
        <v>183.75</v>
      </c>
      <c r="J9075">
        <v>0</v>
      </c>
      <c r="K9075">
        <v>0</v>
      </c>
    </row>
    <row r="9076" spans="1:11">
      <c r="A9076" t="s">
        <v>25136</v>
      </c>
      <c r="B9076" t="s">
        <v>58</v>
      </c>
      <c r="C9076">
        <v>101989</v>
      </c>
      <c r="D9076" t="s">
        <v>2362</v>
      </c>
      <c r="E9076" t="s">
        <v>9</v>
      </c>
      <c r="F9076">
        <v>148.9</v>
      </c>
      <c r="G9076">
        <v>152.6</v>
      </c>
      <c r="J9076">
        <v>0</v>
      </c>
      <c r="K9076">
        <v>0</v>
      </c>
    </row>
    <row r="9077" spans="1:11">
      <c r="A9077" t="s">
        <v>25137</v>
      </c>
      <c r="B9077" t="s">
        <v>58</v>
      </c>
      <c r="C9077">
        <v>101990</v>
      </c>
      <c r="D9077" t="s">
        <v>2363</v>
      </c>
      <c r="E9077" t="s">
        <v>9</v>
      </c>
      <c r="F9077">
        <v>250.87</v>
      </c>
      <c r="G9077">
        <v>254.53</v>
      </c>
      <c r="J9077">
        <v>0</v>
      </c>
      <c r="K9077">
        <v>0</v>
      </c>
    </row>
    <row r="9078" spans="1:11">
      <c r="A9078" t="s">
        <v>25138</v>
      </c>
      <c r="B9078" t="s">
        <v>58</v>
      </c>
      <c r="C9078">
        <v>101985</v>
      </c>
      <c r="D9078" t="s">
        <v>2358</v>
      </c>
      <c r="E9078" t="s">
        <v>9</v>
      </c>
      <c r="F9078">
        <v>174.43</v>
      </c>
      <c r="G9078">
        <v>178.06</v>
      </c>
      <c r="J9078">
        <v>0</v>
      </c>
      <c r="K9078">
        <v>0</v>
      </c>
    </row>
    <row r="9079" spans="1:11">
      <c r="A9079" t="s">
        <v>25139</v>
      </c>
      <c r="B9079" t="s">
        <v>58</v>
      </c>
      <c r="C9079">
        <v>101986</v>
      </c>
      <c r="D9079" t="s">
        <v>2359</v>
      </c>
      <c r="E9079" t="s">
        <v>9</v>
      </c>
      <c r="F9079">
        <v>134.33000000000001</v>
      </c>
      <c r="G9079">
        <v>137.96</v>
      </c>
      <c r="J9079">
        <v>0</v>
      </c>
      <c r="K9079">
        <v>0</v>
      </c>
    </row>
    <row r="9080" spans="1:11">
      <c r="A9080" t="s">
        <v>25140</v>
      </c>
      <c r="B9080" t="s">
        <v>58</v>
      </c>
      <c r="C9080">
        <v>101987</v>
      </c>
      <c r="D9080" t="s">
        <v>2360</v>
      </c>
      <c r="E9080" t="s">
        <v>9</v>
      </c>
      <c r="F9080">
        <v>274.60000000000002</v>
      </c>
      <c r="G9080">
        <v>278.14</v>
      </c>
      <c r="J9080">
        <v>0</v>
      </c>
      <c r="K9080">
        <v>0</v>
      </c>
    </row>
    <row r="9081" spans="1:11">
      <c r="A9081" t="s">
        <v>25141</v>
      </c>
      <c r="B9081" t="s">
        <v>58</v>
      </c>
      <c r="C9081">
        <v>101969</v>
      </c>
      <c r="D9081" t="s">
        <v>2349</v>
      </c>
      <c r="E9081" t="s">
        <v>9</v>
      </c>
      <c r="F9081">
        <v>171.05</v>
      </c>
      <c r="G9081">
        <v>174.14</v>
      </c>
      <c r="J9081">
        <v>0</v>
      </c>
      <c r="K9081">
        <v>0</v>
      </c>
    </row>
    <row r="9082" spans="1:11">
      <c r="A9082" t="s">
        <v>25142</v>
      </c>
      <c r="B9082" t="s">
        <v>58</v>
      </c>
      <c r="C9082">
        <v>101971</v>
      </c>
      <c r="D9082" t="s">
        <v>2350</v>
      </c>
      <c r="E9082" t="s">
        <v>9</v>
      </c>
      <c r="F9082">
        <v>139.51</v>
      </c>
      <c r="G9082">
        <v>142.6</v>
      </c>
      <c r="J9082">
        <v>0</v>
      </c>
      <c r="K9082">
        <v>0</v>
      </c>
    </row>
    <row r="9083" spans="1:11">
      <c r="A9083" t="s">
        <v>25143</v>
      </c>
      <c r="B9083" t="s">
        <v>58</v>
      </c>
      <c r="C9083">
        <v>101973</v>
      </c>
      <c r="D9083" t="s">
        <v>2351</v>
      </c>
      <c r="E9083" t="s">
        <v>9</v>
      </c>
      <c r="F9083">
        <v>233.02</v>
      </c>
      <c r="G9083">
        <v>236.39</v>
      </c>
      <c r="J9083">
        <v>0</v>
      </c>
      <c r="K9083">
        <v>0</v>
      </c>
    </row>
    <row r="9084" spans="1:11">
      <c r="A9084" t="s">
        <v>25144</v>
      </c>
      <c r="B9084" t="s">
        <v>58</v>
      </c>
      <c r="C9084">
        <v>102072</v>
      </c>
      <c r="D9084" t="s">
        <v>2419</v>
      </c>
      <c r="E9084" t="s">
        <v>9</v>
      </c>
      <c r="F9084">
        <v>191.2</v>
      </c>
      <c r="G9084">
        <v>200.24</v>
      </c>
      <c r="J9084">
        <v>0</v>
      </c>
      <c r="K9084">
        <v>0</v>
      </c>
    </row>
    <row r="9085" spans="1:11">
      <c r="A9085" t="s">
        <v>25145</v>
      </c>
      <c r="B9085" t="s">
        <v>58</v>
      </c>
      <c r="C9085">
        <v>102070</v>
      </c>
      <c r="D9085" t="s">
        <v>2417</v>
      </c>
      <c r="E9085" t="s">
        <v>9</v>
      </c>
      <c r="F9085">
        <v>223.01</v>
      </c>
      <c r="G9085">
        <v>233.59</v>
      </c>
      <c r="J9085">
        <v>0</v>
      </c>
      <c r="K9085">
        <v>0</v>
      </c>
    </row>
    <row r="9086" spans="1:11">
      <c r="A9086" t="s">
        <v>25146</v>
      </c>
      <c r="B9086" t="s">
        <v>58</v>
      </c>
      <c r="C9086">
        <v>102071</v>
      </c>
      <c r="D9086" t="s">
        <v>2418</v>
      </c>
      <c r="E9086" t="s">
        <v>9</v>
      </c>
      <c r="F9086">
        <v>199.12</v>
      </c>
      <c r="G9086">
        <v>208.82</v>
      </c>
      <c r="J9086">
        <v>0</v>
      </c>
      <c r="K9086">
        <v>0</v>
      </c>
    </row>
    <row r="9087" spans="1:11">
      <c r="A9087" t="s">
        <v>25147</v>
      </c>
      <c r="B9087" t="s">
        <v>58</v>
      </c>
      <c r="C9087">
        <v>102068</v>
      </c>
      <c r="D9087" t="s">
        <v>2415</v>
      </c>
      <c r="E9087" t="s">
        <v>9</v>
      </c>
      <c r="F9087">
        <v>282.76</v>
      </c>
      <c r="G9087">
        <v>298.44</v>
      </c>
      <c r="J9087">
        <v>0</v>
      </c>
      <c r="K9087">
        <v>0</v>
      </c>
    </row>
    <row r="9088" spans="1:11">
      <c r="A9088" t="s">
        <v>25148</v>
      </c>
      <c r="B9088" t="s">
        <v>58</v>
      </c>
      <c r="C9088">
        <v>102069</v>
      </c>
      <c r="D9088" t="s">
        <v>2416</v>
      </c>
      <c r="E9088" t="s">
        <v>9</v>
      </c>
      <c r="F9088">
        <v>258.73</v>
      </c>
      <c r="G9088">
        <v>271.57</v>
      </c>
      <c r="J9088">
        <v>0</v>
      </c>
      <c r="K9088">
        <v>0</v>
      </c>
    </row>
    <row r="9089" spans="1:11">
      <c r="A9089" t="s">
        <v>25149</v>
      </c>
      <c r="B9089" t="s">
        <v>58</v>
      </c>
      <c r="C9089">
        <v>102066</v>
      </c>
      <c r="D9089" t="s">
        <v>2413</v>
      </c>
      <c r="E9089" t="s">
        <v>9</v>
      </c>
      <c r="F9089">
        <v>554.5</v>
      </c>
      <c r="G9089">
        <v>577.21</v>
      </c>
      <c r="J9089">
        <v>0</v>
      </c>
      <c r="K9089">
        <v>0</v>
      </c>
    </row>
    <row r="9090" spans="1:11">
      <c r="A9090" t="s">
        <v>25150</v>
      </c>
      <c r="B9090" t="s">
        <v>58</v>
      </c>
      <c r="C9090">
        <v>102067</v>
      </c>
      <c r="D9090" t="s">
        <v>2414</v>
      </c>
      <c r="E9090" t="s">
        <v>9</v>
      </c>
      <c r="F9090">
        <v>472.99</v>
      </c>
      <c r="G9090">
        <v>491.08</v>
      </c>
      <c r="J9090">
        <v>0</v>
      </c>
      <c r="K9090">
        <v>0</v>
      </c>
    </row>
    <row r="9091" spans="1:11">
      <c r="A9091" t="s">
        <v>25151</v>
      </c>
      <c r="B9091" t="s">
        <v>58</v>
      </c>
      <c r="C9091">
        <v>102065</v>
      </c>
      <c r="D9091" t="s">
        <v>2412</v>
      </c>
      <c r="E9091" t="s">
        <v>9</v>
      </c>
      <c r="F9091">
        <v>202.32</v>
      </c>
      <c r="G9091">
        <v>211.32</v>
      </c>
      <c r="J9091">
        <v>0</v>
      </c>
      <c r="K9091">
        <v>0</v>
      </c>
    </row>
    <row r="9092" spans="1:11">
      <c r="A9092" t="s">
        <v>25152</v>
      </c>
      <c r="B9092" t="s">
        <v>58</v>
      </c>
      <c r="C9092">
        <v>102063</v>
      </c>
      <c r="D9092" t="s">
        <v>2410</v>
      </c>
      <c r="E9092" t="s">
        <v>9</v>
      </c>
      <c r="F9092">
        <v>242.01</v>
      </c>
      <c r="G9092">
        <v>252.37</v>
      </c>
      <c r="J9092">
        <v>0</v>
      </c>
      <c r="K9092">
        <v>0</v>
      </c>
    </row>
    <row r="9093" spans="1:11">
      <c r="A9093" t="s">
        <v>25153</v>
      </c>
      <c r="B9093" t="s">
        <v>58</v>
      </c>
      <c r="C9093">
        <v>102064</v>
      </c>
      <c r="D9093" t="s">
        <v>2411</v>
      </c>
      <c r="E9093" t="s">
        <v>9</v>
      </c>
      <c r="F9093">
        <v>216.52</v>
      </c>
      <c r="G9093">
        <v>226.02</v>
      </c>
      <c r="J9093">
        <v>0</v>
      </c>
      <c r="K9093">
        <v>0</v>
      </c>
    </row>
    <row r="9094" spans="1:11">
      <c r="A9094" t="s">
        <v>25154</v>
      </c>
      <c r="B9094" t="s">
        <v>58</v>
      </c>
      <c r="C9094">
        <v>102061</v>
      </c>
      <c r="D9094" t="s">
        <v>2408</v>
      </c>
      <c r="E9094" t="s">
        <v>9</v>
      </c>
      <c r="F9094">
        <v>307.20999999999998</v>
      </c>
      <c r="G9094">
        <v>322.56</v>
      </c>
      <c r="J9094">
        <v>0</v>
      </c>
      <c r="K9094">
        <v>0</v>
      </c>
    </row>
    <row r="9095" spans="1:11">
      <c r="A9095" t="s">
        <v>25155</v>
      </c>
      <c r="B9095" t="s">
        <v>58</v>
      </c>
      <c r="C9095">
        <v>102062</v>
      </c>
      <c r="D9095" t="s">
        <v>2409</v>
      </c>
      <c r="E9095" t="s">
        <v>9</v>
      </c>
      <c r="F9095">
        <v>284.56</v>
      </c>
      <c r="G9095">
        <v>297</v>
      </c>
      <c r="J9095">
        <v>0</v>
      </c>
      <c r="K9095">
        <v>0</v>
      </c>
    </row>
    <row r="9096" spans="1:11">
      <c r="A9096" t="s">
        <v>25156</v>
      </c>
      <c r="B9096" t="s">
        <v>58</v>
      </c>
      <c r="C9096">
        <v>102059</v>
      </c>
      <c r="D9096" t="s">
        <v>2406</v>
      </c>
      <c r="E9096" t="s">
        <v>9</v>
      </c>
      <c r="F9096">
        <v>528.77</v>
      </c>
      <c r="G9096">
        <v>551.9</v>
      </c>
      <c r="J9096">
        <v>0</v>
      </c>
      <c r="K9096">
        <v>0</v>
      </c>
    </row>
    <row r="9097" spans="1:11">
      <c r="A9097" t="s">
        <v>25157</v>
      </c>
      <c r="B9097" t="s">
        <v>58</v>
      </c>
      <c r="C9097">
        <v>102060</v>
      </c>
      <c r="D9097" t="s">
        <v>2407</v>
      </c>
      <c r="E9097" t="s">
        <v>9</v>
      </c>
      <c r="F9097">
        <v>442.36</v>
      </c>
      <c r="G9097">
        <v>460.73</v>
      </c>
      <c r="J9097">
        <v>0</v>
      </c>
      <c r="K9097">
        <v>0</v>
      </c>
    </row>
    <row r="9098" spans="1:11">
      <c r="A9098" t="s">
        <v>25158</v>
      </c>
      <c r="B9098" t="s">
        <v>58</v>
      </c>
      <c r="C9098">
        <v>102052</v>
      </c>
      <c r="D9098" t="s">
        <v>2405</v>
      </c>
      <c r="E9098" t="s">
        <v>9</v>
      </c>
      <c r="F9098">
        <v>195.56</v>
      </c>
      <c r="G9098">
        <v>206.32</v>
      </c>
      <c r="J9098">
        <v>0</v>
      </c>
      <c r="K9098">
        <v>0</v>
      </c>
    </row>
    <row r="9099" spans="1:11">
      <c r="A9099" t="s">
        <v>25159</v>
      </c>
      <c r="B9099" t="s">
        <v>58</v>
      </c>
      <c r="C9099">
        <v>102050</v>
      </c>
      <c r="D9099" t="s">
        <v>2403</v>
      </c>
      <c r="E9099" t="s">
        <v>9</v>
      </c>
      <c r="F9099">
        <v>236.01</v>
      </c>
      <c r="G9099">
        <v>248.4</v>
      </c>
      <c r="J9099">
        <v>0</v>
      </c>
      <c r="K9099">
        <v>0</v>
      </c>
    </row>
    <row r="9100" spans="1:11">
      <c r="A9100" t="s">
        <v>25160</v>
      </c>
      <c r="B9100" t="s">
        <v>58</v>
      </c>
      <c r="C9100">
        <v>102051</v>
      </c>
      <c r="D9100" t="s">
        <v>2404</v>
      </c>
      <c r="E9100" t="s">
        <v>9</v>
      </c>
      <c r="F9100">
        <v>210.06</v>
      </c>
      <c r="G9100">
        <v>221.43</v>
      </c>
      <c r="J9100">
        <v>0</v>
      </c>
      <c r="K9100">
        <v>0</v>
      </c>
    </row>
    <row r="9101" spans="1:11">
      <c r="A9101" t="s">
        <v>25161</v>
      </c>
      <c r="B9101" t="s">
        <v>58</v>
      </c>
      <c r="C9101">
        <v>102048</v>
      </c>
      <c r="D9101" t="s">
        <v>2401</v>
      </c>
      <c r="E9101" t="s">
        <v>9</v>
      </c>
      <c r="F9101">
        <v>308.88</v>
      </c>
      <c r="G9101">
        <v>327.23</v>
      </c>
      <c r="J9101">
        <v>0</v>
      </c>
      <c r="K9101">
        <v>0</v>
      </c>
    </row>
    <row r="9102" spans="1:11">
      <c r="A9102" t="s">
        <v>25162</v>
      </c>
      <c r="B9102" t="s">
        <v>58</v>
      </c>
      <c r="C9102">
        <v>102049</v>
      </c>
      <c r="D9102" t="s">
        <v>2402</v>
      </c>
      <c r="E9102" t="s">
        <v>9</v>
      </c>
      <c r="F9102">
        <v>274.20999999999998</v>
      </c>
      <c r="G9102">
        <v>289.12</v>
      </c>
      <c r="J9102">
        <v>0</v>
      </c>
      <c r="K9102">
        <v>0</v>
      </c>
    </row>
    <row r="9103" spans="1:11">
      <c r="A9103" t="s">
        <v>25163</v>
      </c>
      <c r="B9103" t="s">
        <v>58</v>
      </c>
      <c r="C9103">
        <v>102046</v>
      </c>
      <c r="D9103" t="s">
        <v>2399</v>
      </c>
      <c r="E9103" t="s">
        <v>9</v>
      </c>
      <c r="F9103">
        <v>624.65</v>
      </c>
      <c r="G9103">
        <v>649.57000000000005</v>
      </c>
      <c r="J9103">
        <v>0</v>
      </c>
      <c r="K9103">
        <v>0</v>
      </c>
    </row>
    <row r="9104" spans="1:11">
      <c r="A9104" t="s">
        <v>25164</v>
      </c>
      <c r="B9104" t="s">
        <v>58</v>
      </c>
      <c r="C9104">
        <v>102047</v>
      </c>
      <c r="D9104" t="s">
        <v>2400</v>
      </c>
      <c r="E9104" t="s">
        <v>9</v>
      </c>
      <c r="F9104">
        <v>530.29</v>
      </c>
      <c r="G9104">
        <v>550.03</v>
      </c>
      <c r="J9104">
        <v>0</v>
      </c>
      <c r="K9104">
        <v>0</v>
      </c>
    </row>
    <row r="9105" spans="1:11">
      <c r="A9105" t="s">
        <v>25165</v>
      </c>
      <c r="B9105" t="s">
        <v>58</v>
      </c>
      <c r="C9105">
        <v>102045</v>
      </c>
      <c r="D9105" t="s">
        <v>2398</v>
      </c>
      <c r="E9105" t="s">
        <v>9</v>
      </c>
      <c r="F9105">
        <v>215.45</v>
      </c>
      <c r="G9105">
        <v>225.89</v>
      </c>
      <c r="J9105">
        <v>0</v>
      </c>
      <c r="K9105">
        <v>0</v>
      </c>
    </row>
    <row r="9106" spans="1:11">
      <c r="A9106" t="s">
        <v>25166</v>
      </c>
      <c r="B9106" t="s">
        <v>58</v>
      </c>
      <c r="C9106">
        <v>102043</v>
      </c>
      <c r="D9106" t="s">
        <v>2396</v>
      </c>
      <c r="E9106" t="s">
        <v>9</v>
      </c>
      <c r="F9106">
        <v>256.10000000000002</v>
      </c>
      <c r="G9106">
        <v>268.02</v>
      </c>
      <c r="J9106">
        <v>0</v>
      </c>
      <c r="K9106">
        <v>0</v>
      </c>
    </row>
    <row r="9107" spans="1:11">
      <c r="A9107" t="s">
        <v>25167</v>
      </c>
      <c r="B9107" t="s">
        <v>58</v>
      </c>
      <c r="C9107">
        <v>102044</v>
      </c>
      <c r="D9107" t="s">
        <v>2397</v>
      </c>
      <c r="E9107" t="s">
        <v>9</v>
      </c>
      <c r="F9107">
        <v>230.69</v>
      </c>
      <c r="G9107">
        <v>241.7</v>
      </c>
      <c r="J9107">
        <v>0</v>
      </c>
      <c r="K9107">
        <v>0</v>
      </c>
    </row>
    <row r="9108" spans="1:11">
      <c r="A9108" t="s">
        <v>25168</v>
      </c>
      <c r="B9108" t="s">
        <v>58</v>
      </c>
      <c r="C9108">
        <v>102041</v>
      </c>
      <c r="D9108" t="s">
        <v>2395</v>
      </c>
      <c r="E9108" t="s">
        <v>9</v>
      </c>
      <c r="F9108">
        <v>332.39</v>
      </c>
      <c r="G9108">
        <v>350.05</v>
      </c>
      <c r="J9108">
        <v>0</v>
      </c>
      <c r="K9108">
        <v>0</v>
      </c>
    </row>
    <row r="9109" spans="1:11">
      <c r="A9109" t="s">
        <v>25169</v>
      </c>
      <c r="B9109" t="s">
        <v>58</v>
      </c>
      <c r="C9109">
        <v>102042</v>
      </c>
      <c r="D9109" t="s">
        <v>95</v>
      </c>
      <c r="E9109" t="s">
        <v>9</v>
      </c>
      <c r="F9109">
        <v>300.23</v>
      </c>
      <c r="G9109">
        <v>314.39</v>
      </c>
      <c r="J9109">
        <v>0</v>
      </c>
      <c r="K9109">
        <v>0</v>
      </c>
    </row>
    <row r="9110" spans="1:11">
      <c r="A9110" t="s">
        <v>25170</v>
      </c>
      <c r="B9110" t="s">
        <v>58</v>
      </c>
      <c r="C9110">
        <v>102039</v>
      </c>
      <c r="D9110" t="s">
        <v>2393</v>
      </c>
      <c r="E9110" t="s">
        <v>9</v>
      </c>
      <c r="F9110">
        <v>569.92999999999995</v>
      </c>
      <c r="G9110">
        <v>595.30999999999995</v>
      </c>
      <c r="J9110">
        <v>0</v>
      </c>
      <c r="K9110">
        <v>0</v>
      </c>
    </row>
    <row r="9111" spans="1:11">
      <c r="A9111" t="s">
        <v>25171</v>
      </c>
      <c r="B9111" t="s">
        <v>58</v>
      </c>
      <c r="C9111">
        <v>102040</v>
      </c>
      <c r="D9111" t="s">
        <v>2394</v>
      </c>
      <c r="E9111" t="s">
        <v>9</v>
      </c>
      <c r="F9111">
        <v>472.66</v>
      </c>
      <c r="G9111">
        <v>492.7</v>
      </c>
      <c r="J9111">
        <v>0</v>
      </c>
      <c r="K9111">
        <v>0</v>
      </c>
    </row>
    <row r="9112" spans="1:11">
      <c r="A9112" t="s">
        <v>25172</v>
      </c>
      <c r="B9112" t="s">
        <v>58</v>
      </c>
      <c r="C9112">
        <v>102038</v>
      </c>
      <c r="D9112" t="s">
        <v>2392</v>
      </c>
      <c r="E9112" t="s">
        <v>9</v>
      </c>
      <c r="F9112">
        <v>207.08</v>
      </c>
      <c r="G9112">
        <v>217.9</v>
      </c>
      <c r="J9112">
        <v>0</v>
      </c>
      <c r="K9112">
        <v>0</v>
      </c>
    </row>
    <row r="9113" spans="1:11">
      <c r="A9113" t="s">
        <v>25173</v>
      </c>
      <c r="B9113" t="s">
        <v>58</v>
      </c>
      <c r="C9113">
        <v>102036</v>
      </c>
      <c r="D9113" t="s">
        <v>2390</v>
      </c>
      <c r="E9113" t="s">
        <v>9</v>
      </c>
      <c r="F9113">
        <v>247.71</v>
      </c>
      <c r="G9113">
        <v>260.16000000000003</v>
      </c>
      <c r="J9113">
        <v>0</v>
      </c>
      <c r="K9113">
        <v>0</v>
      </c>
    </row>
    <row r="9114" spans="1:11">
      <c r="A9114" t="s">
        <v>25174</v>
      </c>
      <c r="B9114" t="s">
        <v>58</v>
      </c>
      <c r="C9114">
        <v>102037</v>
      </c>
      <c r="D9114" t="s">
        <v>2391</v>
      </c>
      <c r="E9114" t="s">
        <v>9</v>
      </c>
      <c r="F9114">
        <v>221.64</v>
      </c>
      <c r="G9114">
        <v>233.08</v>
      </c>
      <c r="J9114">
        <v>0</v>
      </c>
      <c r="K9114">
        <v>0</v>
      </c>
    </row>
    <row r="9115" spans="1:11">
      <c r="A9115" t="s">
        <v>25175</v>
      </c>
      <c r="B9115" t="s">
        <v>58</v>
      </c>
      <c r="C9115">
        <v>102016</v>
      </c>
      <c r="D9115" t="s">
        <v>2388</v>
      </c>
      <c r="E9115" t="s">
        <v>9</v>
      </c>
      <c r="F9115">
        <v>318.45999999999998</v>
      </c>
      <c r="G9115">
        <v>336.91</v>
      </c>
      <c r="J9115">
        <v>0</v>
      </c>
      <c r="K9115">
        <v>0</v>
      </c>
    </row>
    <row r="9116" spans="1:11">
      <c r="A9116" t="s">
        <v>25176</v>
      </c>
      <c r="B9116" t="s">
        <v>58</v>
      </c>
      <c r="C9116">
        <v>102017</v>
      </c>
      <c r="D9116" t="s">
        <v>2389</v>
      </c>
      <c r="E9116" t="s">
        <v>9</v>
      </c>
      <c r="F9116">
        <v>288.02999999999997</v>
      </c>
      <c r="G9116">
        <v>303.08</v>
      </c>
      <c r="J9116">
        <v>0</v>
      </c>
      <c r="K9116">
        <v>0</v>
      </c>
    </row>
    <row r="9117" spans="1:11">
      <c r="A9117" t="s">
        <v>25177</v>
      </c>
      <c r="B9117" t="s">
        <v>58</v>
      </c>
      <c r="C9117">
        <v>102014</v>
      </c>
      <c r="D9117" t="s">
        <v>2386</v>
      </c>
      <c r="E9117" t="s">
        <v>9</v>
      </c>
      <c r="F9117">
        <v>612.53</v>
      </c>
      <c r="G9117">
        <v>637.61</v>
      </c>
      <c r="J9117">
        <v>0</v>
      </c>
      <c r="K9117">
        <v>0</v>
      </c>
    </row>
    <row r="9118" spans="1:11">
      <c r="A9118" t="s">
        <v>25178</v>
      </c>
      <c r="B9118" t="s">
        <v>58</v>
      </c>
      <c r="C9118">
        <v>102015</v>
      </c>
      <c r="D9118" t="s">
        <v>2387</v>
      </c>
      <c r="E9118" t="s">
        <v>9</v>
      </c>
      <c r="F9118">
        <v>511.36</v>
      </c>
      <c r="G9118">
        <v>531.29999999999995</v>
      </c>
      <c r="J9118">
        <v>0</v>
      </c>
      <c r="K9118">
        <v>0</v>
      </c>
    </row>
    <row r="9119" spans="1:11">
      <c r="A9119" t="s">
        <v>25179</v>
      </c>
      <c r="B9119" t="s">
        <v>58</v>
      </c>
      <c r="C9119">
        <v>102013</v>
      </c>
      <c r="D9119" t="s">
        <v>2385</v>
      </c>
      <c r="E9119" t="s">
        <v>9</v>
      </c>
      <c r="F9119">
        <v>218.96</v>
      </c>
      <c r="G9119">
        <v>229.53</v>
      </c>
      <c r="J9119">
        <v>0</v>
      </c>
      <c r="K9119">
        <v>0</v>
      </c>
    </row>
    <row r="9120" spans="1:11">
      <c r="A9120" t="s">
        <v>25180</v>
      </c>
      <c r="B9120" t="s">
        <v>58</v>
      </c>
      <c r="C9120">
        <v>102011</v>
      </c>
      <c r="D9120" t="s">
        <v>2383</v>
      </c>
      <c r="E9120" t="s">
        <v>9</v>
      </c>
      <c r="F9120">
        <v>260.07</v>
      </c>
      <c r="G9120">
        <v>272.19</v>
      </c>
      <c r="J9120">
        <v>0</v>
      </c>
      <c r="K9120">
        <v>0</v>
      </c>
    </row>
    <row r="9121" spans="1:11">
      <c r="A9121" t="s">
        <v>25181</v>
      </c>
      <c r="B9121" t="s">
        <v>58</v>
      </c>
      <c r="C9121">
        <v>102012</v>
      </c>
      <c r="D9121" t="s">
        <v>2384</v>
      </c>
      <c r="E9121" t="s">
        <v>9</v>
      </c>
      <c r="F9121">
        <v>233.7</v>
      </c>
      <c r="G9121">
        <v>244.85</v>
      </c>
      <c r="J9121">
        <v>0</v>
      </c>
      <c r="K9121">
        <v>0</v>
      </c>
    </row>
    <row r="9122" spans="1:11">
      <c r="A9122" t="s">
        <v>25182</v>
      </c>
      <c r="B9122" t="s">
        <v>58</v>
      </c>
      <c r="C9122">
        <v>102009</v>
      </c>
      <c r="D9122" t="s">
        <v>2381</v>
      </c>
      <c r="E9122" t="s">
        <v>9</v>
      </c>
      <c r="F9122">
        <v>334.62</v>
      </c>
      <c r="G9122">
        <v>352.56</v>
      </c>
      <c r="J9122">
        <v>0</v>
      </c>
      <c r="K9122">
        <v>0</v>
      </c>
    </row>
    <row r="9123" spans="1:11">
      <c r="A9123" t="s">
        <v>25183</v>
      </c>
      <c r="B9123" t="s">
        <v>58</v>
      </c>
      <c r="C9123">
        <v>102010</v>
      </c>
      <c r="D9123" t="s">
        <v>2382</v>
      </c>
      <c r="E9123" t="s">
        <v>9</v>
      </c>
      <c r="F9123">
        <v>305.57</v>
      </c>
      <c r="G9123">
        <v>320.04000000000002</v>
      </c>
      <c r="J9123">
        <v>0</v>
      </c>
      <c r="K9123">
        <v>0</v>
      </c>
    </row>
    <row r="9124" spans="1:11">
      <c r="A9124" t="s">
        <v>25184</v>
      </c>
      <c r="B9124" t="s">
        <v>58</v>
      </c>
      <c r="C9124">
        <v>102007</v>
      </c>
      <c r="D9124" t="s">
        <v>2379</v>
      </c>
      <c r="E9124" t="s">
        <v>9</v>
      </c>
      <c r="F9124">
        <v>545.36</v>
      </c>
      <c r="G9124">
        <v>570.76</v>
      </c>
      <c r="J9124">
        <v>0</v>
      </c>
      <c r="K9124">
        <v>0</v>
      </c>
    </row>
    <row r="9125" spans="1:11">
      <c r="A9125" t="s">
        <v>25185</v>
      </c>
      <c r="B9125" t="s">
        <v>58</v>
      </c>
      <c r="C9125">
        <v>102008</v>
      </c>
      <c r="D9125" t="s">
        <v>2380</v>
      </c>
      <c r="E9125" t="s">
        <v>9</v>
      </c>
      <c r="F9125">
        <v>453.58</v>
      </c>
      <c r="G9125">
        <v>473.68</v>
      </c>
      <c r="J9125">
        <v>0</v>
      </c>
      <c r="K9125">
        <v>0</v>
      </c>
    </row>
    <row r="9126" spans="1:11">
      <c r="A9126" t="s">
        <v>25186</v>
      </c>
      <c r="B9126" t="s">
        <v>58</v>
      </c>
      <c r="C9126">
        <v>102006</v>
      </c>
      <c r="D9126" t="s">
        <v>2378</v>
      </c>
      <c r="E9126" t="s">
        <v>9</v>
      </c>
      <c r="F9126">
        <v>210.48</v>
      </c>
      <c r="G9126">
        <v>221.13</v>
      </c>
      <c r="J9126">
        <v>0</v>
      </c>
      <c r="K9126">
        <v>0</v>
      </c>
    </row>
    <row r="9127" spans="1:11">
      <c r="A9127" t="s">
        <v>25187</v>
      </c>
      <c r="B9127" t="s">
        <v>58</v>
      </c>
      <c r="C9127">
        <v>102004</v>
      </c>
      <c r="D9127" t="s">
        <v>2376</v>
      </c>
      <c r="E9127" t="s">
        <v>9</v>
      </c>
      <c r="F9127">
        <v>252.37</v>
      </c>
      <c r="G9127">
        <v>264.60000000000002</v>
      </c>
      <c r="J9127">
        <v>0</v>
      </c>
      <c r="K9127">
        <v>0</v>
      </c>
    </row>
    <row r="9128" spans="1:11">
      <c r="A9128" t="s">
        <v>25188</v>
      </c>
      <c r="B9128" t="s">
        <v>58</v>
      </c>
      <c r="C9128">
        <v>102005</v>
      </c>
      <c r="D9128" t="s">
        <v>2377</v>
      </c>
      <c r="E9128" t="s">
        <v>9</v>
      </c>
      <c r="F9128">
        <v>226.62</v>
      </c>
      <c r="G9128">
        <v>237.88</v>
      </c>
      <c r="J9128">
        <v>0</v>
      </c>
      <c r="K9128">
        <v>0</v>
      </c>
    </row>
    <row r="9129" spans="1:11">
      <c r="A9129" t="s">
        <v>25189</v>
      </c>
      <c r="B9129" t="s">
        <v>58</v>
      </c>
      <c r="C9129">
        <v>102002</v>
      </c>
      <c r="D9129" t="s">
        <v>2374</v>
      </c>
      <c r="E9129" t="s">
        <v>9</v>
      </c>
      <c r="F9129">
        <v>318.89</v>
      </c>
      <c r="G9129">
        <v>336.92</v>
      </c>
      <c r="J9129">
        <v>0</v>
      </c>
      <c r="K9129">
        <v>0</v>
      </c>
    </row>
    <row r="9130" spans="1:11">
      <c r="A9130" t="s">
        <v>25190</v>
      </c>
      <c r="B9130" t="s">
        <v>58</v>
      </c>
      <c r="C9130">
        <v>102003</v>
      </c>
      <c r="D9130" t="s">
        <v>2375</v>
      </c>
      <c r="E9130" t="s">
        <v>9</v>
      </c>
      <c r="F9130">
        <v>290.66000000000003</v>
      </c>
      <c r="G9130">
        <v>305.32</v>
      </c>
      <c r="J9130">
        <v>0</v>
      </c>
      <c r="K9130">
        <v>0</v>
      </c>
    </row>
    <row r="9131" spans="1:11">
      <c r="A9131" t="s">
        <v>25191</v>
      </c>
      <c r="B9131" t="s">
        <v>58</v>
      </c>
      <c r="C9131">
        <v>102000</v>
      </c>
      <c r="D9131" t="s">
        <v>2372</v>
      </c>
      <c r="E9131" t="s">
        <v>9</v>
      </c>
      <c r="F9131">
        <v>565.03</v>
      </c>
      <c r="G9131">
        <v>589.87</v>
      </c>
      <c r="J9131">
        <v>0</v>
      </c>
      <c r="K9131">
        <v>0</v>
      </c>
    </row>
    <row r="9132" spans="1:11">
      <c r="A9132" t="s">
        <v>25192</v>
      </c>
      <c r="B9132" t="s">
        <v>58</v>
      </c>
      <c r="C9132">
        <v>102001</v>
      </c>
      <c r="D9132" t="s">
        <v>2373</v>
      </c>
      <c r="E9132" t="s">
        <v>9</v>
      </c>
      <c r="F9132">
        <v>484.3</v>
      </c>
      <c r="G9132">
        <v>504.08</v>
      </c>
      <c r="J9132">
        <v>0</v>
      </c>
      <c r="K9132">
        <v>0</v>
      </c>
    </row>
    <row r="9133" spans="1:11">
      <c r="A9133" t="s">
        <v>25193</v>
      </c>
      <c r="B9133" t="s">
        <v>58</v>
      </c>
      <c r="C9133">
        <v>101983</v>
      </c>
      <c r="D9133" t="s">
        <v>2357</v>
      </c>
      <c r="E9133" t="s">
        <v>9</v>
      </c>
      <c r="F9133">
        <v>222.37</v>
      </c>
      <c r="G9133">
        <v>232.75</v>
      </c>
      <c r="J9133">
        <v>0</v>
      </c>
      <c r="K9133">
        <v>0</v>
      </c>
    </row>
    <row r="9134" spans="1:11">
      <c r="A9134" t="s">
        <v>25194</v>
      </c>
      <c r="B9134" t="s">
        <v>58</v>
      </c>
      <c r="C9134">
        <v>101981</v>
      </c>
      <c r="D9134" t="s">
        <v>2355</v>
      </c>
      <c r="E9134" t="s">
        <v>9</v>
      </c>
      <c r="F9134">
        <v>263.66000000000003</v>
      </c>
      <c r="G9134">
        <v>275.51</v>
      </c>
      <c r="J9134">
        <v>0</v>
      </c>
      <c r="K9134">
        <v>0</v>
      </c>
    </row>
    <row r="9135" spans="1:11">
      <c r="A9135" t="s">
        <v>25195</v>
      </c>
      <c r="B9135" t="s">
        <v>58</v>
      </c>
      <c r="C9135">
        <v>101982</v>
      </c>
      <c r="D9135" t="s">
        <v>2356</v>
      </c>
      <c r="E9135" t="s">
        <v>9</v>
      </c>
      <c r="F9135">
        <v>238.28</v>
      </c>
      <c r="G9135">
        <v>249.23</v>
      </c>
      <c r="J9135">
        <v>0</v>
      </c>
      <c r="K9135">
        <v>0</v>
      </c>
    </row>
    <row r="9136" spans="1:11">
      <c r="A9136" t="s">
        <v>25196</v>
      </c>
      <c r="B9136" t="s">
        <v>58</v>
      </c>
      <c r="C9136">
        <v>101977</v>
      </c>
      <c r="D9136" t="s">
        <v>2353</v>
      </c>
      <c r="E9136" t="s">
        <v>9</v>
      </c>
      <c r="F9136">
        <v>332.53</v>
      </c>
      <c r="G9136">
        <v>349.99</v>
      </c>
      <c r="J9136">
        <v>0</v>
      </c>
      <c r="K9136">
        <v>0</v>
      </c>
    </row>
    <row r="9137" spans="1:11">
      <c r="A9137" t="s">
        <v>25197</v>
      </c>
      <c r="B9137" t="s">
        <v>58</v>
      </c>
      <c r="C9137">
        <v>101980</v>
      </c>
      <c r="D9137" t="s">
        <v>2354</v>
      </c>
      <c r="E9137" t="s">
        <v>9</v>
      </c>
      <c r="F9137">
        <v>306.61</v>
      </c>
      <c r="G9137">
        <v>320.64999999999998</v>
      </c>
      <c r="J9137">
        <v>0</v>
      </c>
      <c r="K9137">
        <v>0</v>
      </c>
    </row>
    <row r="9138" spans="1:11">
      <c r="A9138" t="s">
        <v>25198</v>
      </c>
      <c r="B9138" t="s">
        <v>58</v>
      </c>
      <c r="C9138">
        <v>101974</v>
      </c>
      <c r="D9138" t="s">
        <v>2352</v>
      </c>
      <c r="E9138" t="s">
        <v>9</v>
      </c>
      <c r="F9138">
        <v>550.55999999999995</v>
      </c>
      <c r="G9138">
        <v>576.05999999999995</v>
      </c>
      <c r="J9138">
        <v>0</v>
      </c>
      <c r="K9138">
        <v>0</v>
      </c>
    </row>
    <row r="9139" spans="1:11">
      <c r="A9139" t="s">
        <v>25199</v>
      </c>
      <c r="B9139" t="s">
        <v>58</v>
      </c>
      <c r="C9139">
        <v>101975</v>
      </c>
      <c r="D9139" t="s">
        <v>14838</v>
      </c>
      <c r="E9139" t="s">
        <v>9</v>
      </c>
      <c r="F9139">
        <v>465.93</v>
      </c>
      <c r="G9139">
        <v>486.23</v>
      </c>
      <c r="J9139">
        <v>0</v>
      </c>
      <c r="K9139">
        <v>0</v>
      </c>
    </row>
    <row r="9140" spans="1:11">
      <c r="A9140" t="s">
        <v>25200</v>
      </c>
      <c r="B9140" t="s">
        <v>58</v>
      </c>
      <c r="C9140">
        <v>101114</v>
      </c>
      <c r="D9140" t="s">
        <v>5020</v>
      </c>
      <c r="E9140" t="s">
        <v>10</v>
      </c>
      <c r="F9140">
        <v>4.87</v>
      </c>
      <c r="G9140">
        <v>5.04</v>
      </c>
      <c r="J9140">
        <v>0</v>
      </c>
      <c r="K9140">
        <v>0</v>
      </c>
    </row>
    <row r="9141" spans="1:11">
      <c r="A9141" t="s">
        <v>25201</v>
      </c>
      <c r="B9141" t="s">
        <v>58</v>
      </c>
      <c r="C9141">
        <v>101118</v>
      </c>
      <c r="D9141" t="s">
        <v>5024</v>
      </c>
      <c r="E9141" t="s">
        <v>10</v>
      </c>
      <c r="F9141">
        <v>4.16</v>
      </c>
      <c r="G9141">
        <v>4.3</v>
      </c>
      <c r="J9141">
        <v>0</v>
      </c>
      <c r="K9141">
        <v>0</v>
      </c>
    </row>
    <row r="9142" spans="1:11">
      <c r="A9142" t="s">
        <v>25202</v>
      </c>
      <c r="B9142" t="s">
        <v>58</v>
      </c>
      <c r="C9142">
        <v>101115</v>
      </c>
      <c r="D9142" t="s">
        <v>5021</v>
      </c>
      <c r="E9142" t="s">
        <v>10</v>
      </c>
      <c r="F9142">
        <v>4.03</v>
      </c>
      <c r="G9142">
        <v>4.1399999999999997</v>
      </c>
      <c r="J9142">
        <v>0</v>
      </c>
      <c r="K9142">
        <v>0</v>
      </c>
    </row>
    <row r="9143" spans="1:11">
      <c r="A9143" t="s">
        <v>25203</v>
      </c>
      <c r="B9143" t="s">
        <v>58</v>
      </c>
      <c r="C9143">
        <v>101116</v>
      </c>
      <c r="D9143" t="s">
        <v>5022</v>
      </c>
      <c r="E9143" t="s">
        <v>10</v>
      </c>
      <c r="F9143">
        <v>2.5</v>
      </c>
      <c r="G9143">
        <v>2.58</v>
      </c>
      <c r="J9143">
        <v>0</v>
      </c>
      <c r="K9143">
        <v>0</v>
      </c>
    </row>
    <row r="9144" spans="1:11">
      <c r="A9144" t="s">
        <v>25204</v>
      </c>
      <c r="B9144" t="s">
        <v>58</v>
      </c>
      <c r="C9144">
        <v>101117</v>
      </c>
      <c r="D9144" t="s">
        <v>5023</v>
      </c>
      <c r="E9144" t="s">
        <v>10</v>
      </c>
      <c r="F9144">
        <v>3.44</v>
      </c>
      <c r="G9144">
        <v>3.48</v>
      </c>
      <c r="J9144">
        <v>0</v>
      </c>
      <c r="K9144">
        <v>0</v>
      </c>
    </row>
    <row r="9145" spans="1:11">
      <c r="A9145" t="s">
        <v>25205</v>
      </c>
      <c r="B9145" t="s">
        <v>58</v>
      </c>
      <c r="C9145">
        <v>101124</v>
      </c>
      <c r="D9145" t="s">
        <v>5030</v>
      </c>
      <c r="E9145" t="s">
        <v>10</v>
      </c>
      <c r="F9145">
        <v>15.85</v>
      </c>
      <c r="G9145">
        <v>16.22</v>
      </c>
      <c r="J9145">
        <v>0</v>
      </c>
      <c r="K9145">
        <v>0</v>
      </c>
    </row>
    <row r="9146" spans="1:11">
      <c r="A9146" t="s">
        <v>25206</v>
      </c>
      <c r="B9146" t="s">
        <v>58</v>
      </c>
      <c r="C9146">
        <v>101128</v>
      </c>
      <c r="D9146" t="s">
        <v>5034</v>
      </c>
      <c r="E9146" t="s">
        <v>10</v>
      </c>
      <c r="F9146">
        <v>15.14</v>
      </c>
      <c r="G9146">
        <v>15.48</v>
      </c>
      <c r="J9146">
        <v>0</v>
      </c>
      <c r="K9146">
        <v>0</v>
      </c>
    </row>
    <row r="9147" spans="1:11">
      <c r="A9147" t="s">
        <v>25207</v>
      </c>
      <c r="B9147" t="s">
        <v>58</v>
      </c>
      <c r="C9147">
        <v>101125</v>
      </c>
      <c r="D9147" t="s">
        <v>5031</v>
      </c>
      <c r="E9147" t="s">
        <v>10</v>
      </c>
      <c r="F9147">
        <v>15.01</v>
      </c>
      <c r="G9147">
        <v>15.32</v>
      </c>
      <c r="J9147">
        <v>0</v>
      </c>
      <c r="K9147">
        <v>0</v>
      </c>
    </row>
    <row r="9148" spans="1:11">
      <c r="A9148" t="s">
        <v>25208</v>
      </c>
      <c r="B9148" t="s">
        <v>58</v>
      </c>
      <c r="C9148">
        <v>101126</v>
      </c>
      <c r="D9148" t="s">
        <v>5032</v>
      </c>
      <c r="E9148" t="s">
        <v>10</v>
      </c>
      <c r="F9148">
        <v>13.47</v>
      </c>
      <c r="G9148">
        <v>13.75</v>
      </c>
      <c r="J9148">
        <v>0</v>
      </c>
      <c r="K9148">
        <v>0</v>
      </c>
    </row>
    <row r="9149" spans="1:11">
      <c r="A9149" t="s">
        <v>25209</v>
      </c>
      <c r="B9149" t="s">
        <v>58</v>
      </c>
      <c r="C9149">
        <v>101127</v>
      </c>
      <c r="D9149" t="s">
        <v>5033</v>
      </c>
      <c r="E9149" t="s">
        <v>10</v>
      </c>
      <c r="F9149">
        <v>14.42</v>
      </c>
      <c r="G9149">
        <v>14.66</v>
      </c>
      <c r="J9149">
        <v>0</v>
      </c>
      <c r="K9149">
        <v>0</v>
      </c>
    </row>
    <row r="9150" spans="1:11">
      <c r="A9150" t="s">
        <v>25210</v>
      </c>
      <c r="B9150" t="s">
        <v>58</v>
      </c>
      <c r="C9150">
        <v>101134</v>
      </c>
      <c r="D9150" t="s">
        <v>113</v>
      </c>
      <c r="E9150" t="s">
        <v>10</v>
      </c>
      <c r="F9150">
        <v>16.54</v>
      </c>
      <c r="G9150">
        <v>16.920000000000002</v>
      </c>
      <c r="J9150">
        <v>0</v>
      </c>
      <c r="K9150">
        <v>0</v>
      </c>
    </row>
    <row r="9151" spans="1:11">
      <c r="A9151" t="s">
        <v>25211</v>
      </c>
      <c r="B9151" t="s">
        <v>58</v>
      </c>
      <c r="C9151">
        <v>101144</v>
      </c>
      <c r="D9151" t="s">
        <v>5048</v>
      </c>
      <c r="E9151" t="s">
        <v>10</v>
      </c>
      <c r="F9151">
        <v>16.510000000000002</v>
      </c>
      <c r="G9151">
        <v>16.850000000000001</v>
      </c>
      <c r="J9151">
        <v>0</v>
      </c>
      <c r="K9151">
        <v>0</v>
      </c>
    </row>
    <row r="9152" spans="1:11">
      <c r="A9152" t="s">
        <v>25212</v>
      </c>
      <c r="B9152" t="s">
        <v>58</v>
      </c>
      <c r="C9152">
        <v>101138</v>
      </c>
      <c r="D9152" t="s">
        <v>5043</v>
      </c>
      <c r="E9152" t="s">
        <v>10</v>
      </c>
      <c r="F9152">
        <v>15.83</v>
      </c>
      <c r="G9152">
        <v>16.18</v>
      </c>
      <c r="J9152">
        <v>0</v>
      </c>
      <c r="K9152">
        <v>0</v>
      </c>
    </row>
    <row r="9153" spans="1:11">
      <c r="A9153" t="s">
        <v>25213</v>
      </c>
      <c r="B9153" t="s">
        <v>58</v>
      </c>
      <c r="C9153">
        <v>101148</v>
      </c>
      <c r="D9153" t="s">
        <v>5052</v>
      </c>
      <c r="E9153" t="s">
        <v>10</v>
      </c>
      <c r="F9153">
        <v>15.8</v>
      </c>
      <c r="G9153">
        <v>16.11</v>
      </c>
      <c r="J9153">
        <v>0</v>
      </c>
      <c r="K9153">
        <v>0</v>
      </c>
    </row>
    <row r="9154" spans="1:11">
      <c r="A9154" t="s">
        <v>25214</v>
      </c>
      <c r="B9154" t="s">
        <v>58</v>
      </c>
      <c r="C9154">
        <v>101135</v>
      </c>
      <c r="D9154" t="s">
        <v>5040</v>
      </c>
      <c r="E9154" t="s">
        <v>10</v>
      </c>
      <c r="F9154">
        <v>15.7</v>
      </c>
      <c r="G9154">
        <v>16.02</v>
      </c>
      <c r="J9154">
        <v>0</v>
      </c>
      <c r="K9154">
        <v>0</v>
      </c>
    </row>
    <row r="9155" spans="1:11">
      <c r="A9155" t="s">
        <v>25215</v>
      </c>
      <c r="B9155" t="s">
        <v>58</v>
      </c>
      <c r="C9155">
        <v>101145</v>
      </c>
      <c r="D9155" t="s">
        <v>5049</v>
      </c>
      <c r="E9155" t="s">
        <v>10</v>
      </c>
      <c r="F9155">
        <v>15.67</v>
      </c>
      <c r="G9155">
        <v>15.95</v>
      </c>
      <c r="J9155">
        <v>0</v>
      </c>
      <c r="K9155">
        <v>0</v>
      </c>
    </row>
    <row r="9156" spans="1:11">
      <c r="A9156" t="s">
        <v>25216</v>
      </c>
      <c r="B9156" t="s">
        <v>58</v>
      </c>
      <c r="C9156">
        <v>101136</v>
      </c>
      <c r="D9156" t="s">
        <v>5041</v>
      </c>
      <c r="E9156" t="s">
        <v>10</v>
      </c>
      <c r="F9156">
        <v>14.17</v>
      </c>
      <c r="G9156">
        <v>14.46</v>
      </c>
      <c r="J9156">
        <v>0</v>
      </c>
      <c r="K9156">
        <v>0</v>
      </c>
    </row>
    <row r="9157" spans="1:11">
      <c r="A9157" t="s">
        <v>25217</v>
      </c>
      <c r="B9157" t="s">
        <v>58</v>
      </c>
      <c r="C9157">
        <v>101146</v>
      </c>
      <c r="D9157" t="s">
        <v>5050</v>
      </c>
      <c r="E9157" t="s">
        <v>10</v>
      </c>
      <c r="F9157">
        <v>14.14</v>
      </c>
      <c r="G9157">
        <v>14.39</v>
      </c>
      <c r="J9157">
        <v>0</v>
      </c>
      <c r="K9157">
        <v>0</v>
      </c>
    </row>
    <row r="9158" spans="1:11">
      <c r="A9158" t="s">
        <v>25218</v>
      </c>
      <c r="B9158" t="s">
        <v>58</v>
      </c>
      <c r="C9158">
        <v>101137</v>
      </c>
      <c r="D9158" t="s">
        <v>5042</v>
      </c>
      <c r="E9158" t="s">
        <v>10</v>
      </c>
      <c r="F9158">
        <v>15.11</v>
      </c>
      <c r="G9158">
        <v>15.36</v>
      </c>
      <c r="J9158">
        <v>0</v>
      </c>
      <c r="K9158">
        <v>0</v>
      </c>
    </row>
    <row r="9159" spans="1:11">
      <c r="A9159" t="s">
        <v>25219</v>
      </c>
      <c r="B9159" t="s">
        <v>58</v>
      </c>
      <c r="C9159">
        <v>101147</v>
      </c>
      <c r="D9159" t="s">
        <v>5051</v>
      </c>
      <c r="E9159" t="s">
        <v>10</v>
      </c>
      <c r="F9159">
        <v>15.08</v>
      </c>
      <c r="G9159">
        <v>15.29</v>
      </c>
      <c r="J9159">
        <v>0</v>
      </c>
      <c r="K9159">
        <v>0</v>
      </c>
    </row>
    <row r="9160" spans="1:11">
      <c r="A9160" t="s">
        <v>25220</v>
      </c>
      <c r="B9160" t="s">
        <v>58</v>
      </c>
      <c r="C9160">
        <v>101119</v>
      </c>
      <c r="D9160" t="s">
        <v>5025</v>
      </c>
      <c r="E9160" t="s">
        <v>10</v>
      </c>
      <c r="F9160">
        <v>9.27</v>
      </c>
      <c r="G9160">
        <v>9.61</v>
      </c>
      <c r="J9160">
        <v>0</v>
      </c>
      <c r="K9160">
        <v>0</v>
      </c>
    </row>
    <row r="9161" spans="1:11">
      <c r="A9161" t="s">
        <v>25221</v>
      </c>
      <c r="B9161" t="s">
        <v>58</v>
      </c>
      <c r="C9161">
        <v>101123</v>
      </c>
      <c r="D9161" t="s">
        <v>5029</v>
      </c>
      <c r="E9161" t="s">
        <v>10</v>
      </c>
      <c r="F9161">
        <v>7.95</v>
      </c>
      <c r="G9161">
        <v>8.2200000000000006</v>
      </c>
      <c r="J9161">
        <v>0</v>
      </c>
      <c r="K9161">
        <v>0</v>
      </c>
    </row>
    <row r="9162" spans="1:11">
      <c r="A9162" t="s">
        <v>25222</v>
      </c>
      <c r="B9162" t="s">
        <v>58</v>
      </c>
      <c r="C9162">
        <v>101120</v>
      </c>
      <c r="D9162" t="s">
        <v>5026</v>
      </c>
      <c r="E9162" t="s">
        <v>10</v>
      </c>
      <c r="F9162">
        <v>7.7</v>
      </c>
      <c r="G9162">
        <v>7.93</v>
      </c>
      <c r="J9162">
        <v>0</v>
      </c>
      <c r="K9162">
        <v>0</v>
      </c>
    </row>
    <row r="9163" spans="1:11">
      <c r="A9163" t="s">
        <v>25223</v>
      </c>
      <c r="B9163" t="s">
        <v>58</v>
      </c>
      <c r="C9163">
        <v>101121</v>
      </c>
      <c r="D9163" t="s">
        <v>5027</v>
      </c>
      <c r="E9163" t="s">
        <v>10</v>
      </c>
      <c r="F9163">
        <v>4.8</v>
      </c>
      <c r="G9163">
        <v>4.9400000000000004</v>
      </c>
      <c r="J9163">
        <v>0</v>
      </c>
      <c r="K9163">
        <v>0</v>
      </c>
    </row>
    <row r="9164" spans="1:11">
      <c r="A9164" t="s">
        <v>25224</v>
      </c>
      <c r="B9164" t="s">
        <v>58</v>
      </c>
      <c r="C9164">
        <v>101122</v>
      </c>
      <c r="D9164" t="s">
        <v>5028</v>
      </c>
      <c r="E9164" t="s">
        <v>10</v>
      </c>
      <c r="F9164">
        <v>6.57</v>
      </c>
      <c r="G9164">
        <v>6.64</v>
      </c>
      <c r="J9164">
        <v>0</v>
      </c>
      <c r="K9164">
        <v>0</v>
      </c>
    </row>
    <row r="9165" spans="1:11">
      <c r="A9165" t="s">
        <v>25225</v>
      </c>
      <c r="B9165" t="s">
        <v>58</v>
      </c>
      <c r="C9165">
        <v>101129</v>
      </c>
      <c r="D9165" t="s">
        <v>5035</v>
      </c>
      <c r="E9165" t="s">
        <v>10</v>
      </c>
      <c r="F9165">
        <v>20.69</v>
      </c>
      <c r="G9165">
        <v>21.24</v>
      </c>
      <c r="J9165">
        <v>0</v>
      </c>
      <c r="K9165">
        <v>0</v>
      </c>
    </row>
    <row r="9166" spans="1:11">
      <c r="A9166" t="s">
        <v>25226</v>
      </c>
      <c r="B9166" t="s">
        <v>58</v>
      </c>
      <c r="C9166">
        <v>101133</v>
      </c>
      <c r="D9166" t="s">
        <v>5039</v>
      </c>
      <c r="E9166" t="s">
        <v>10</v>
      </c>
      <c r="F9166">
        <v>19.37</v>
      </c>
      <c r="G9166">
        <v>19.850000000000001</v>
      </c>
      <c r="J9166">
        <v>0</v>
      </c>
      <c r="K9166">
        <v>0</v>
      </c>
    </row>
    <row r="9167" spans="1:11">
      <c r="A9167" t="s">
        <v>25227</v>
      </c>
      <c r="B9167" t="s">
        <v>58</v>
      </c>
      <c r="C9167">
        <v>101130</v>
      </c>
      <c r="D9167" t="s">
        <v>5036</v>
      </c>
      <c r="E9167" t="s">
        <v>10</v>
      </c>
      <c r="F9167">
        <v>19.12</v>
      </c>
      <c r="G9167">
        <v>19.559999999999999</v>
      </c>
      <c r="J9167">
        <v>0</v>
      </c>
      <c r="K9167">
        <v>0</v>
      </c>
    </row>
    <row r="9168" spans="1:11">
      <c r="A9168" t="s">
        <v>25228</v>
      </c>
      <c r="B9168" t="s">
        <v>58</v>
      </c>
      <c r="C9168">
        <v>101131</v>
      </c>
      <c r="D9168" t="s">
        <v>5037</v>
      </c>
      <c r="E9168" t="s">
        <v>10</v>
      </c>
      <c r="F9168">
        <v>16.22</v>
      </c>
      <c r="G9168">
        <v>16.57</v>
      </c>
      <c r="J9168">
        <v>0</v>
      </c>
      <c r="K9168">
        <v>0</v>
      </c>
    </row>
    <row r="9169" spans="1:11">
      <c r="A9169" t="s">
        <v>25229</v>
      </c>
      <c r="B9169" t="s">
        <v>58</v>
      </c>
      <c r="C9169">
        <v>101132</v>
      </c>
      <c r="D9169" t="s">
        <v>5038</v>
      </c>
      <c r="E9169" t="s">
        <v>10</v>
      </c>
      <c r="F9169">
        <v>17.989999999999998</v>
      </c>
      <c r="G9169">
        <v>18.27</v>
      </c>
      <c r="J9169">
        <v>0</v>
      </c>
      <c r="K9169">
        <v>0</v>
      </c>
    </row>
    <row r="9170" spans="1:11">
      <c r="A9170" t="s">
        <v>25230</v>
      </c>
      <c r="B9170" t="s">
        <v>58</v>
      </c>
      <c r="C9170">
        <v>101139</v>
      </c>
      <c r="D9170" t="s">
        <v>14839</v>
      </c>
      <c r="E9170" t="s">
        <v>10</v>
      </c>
      <c r="F9170">
        <v>21.41</v>
      </c>
      <c r="G9170">
        <v>21.97</v>
      </c>
      <c r="J9170">
        <v>0</v>
      </c>
      <c r="K9170">
        <v>0</v>
      </c>
    </row>
    <row r="9171" spans="1:11">
      <c r="A9171" t="s">
        <v>25231</v>
      </c>
      <c r="B9171" t="s">
        <v>58</v>
      </c>
      <c r="C9171">
        <v>101149</v>
      </c>
      <c r="D9171" t="s">
        <v>5053</v>
      </c>
      <c r="E9171" t="s">
        <v>10</v>
      </c>
      <c r="F9171">
        <v>21.37</v>
      </c>
      <c r="G9171">
        <v>21.89</v>
      </c>
      <c r="J9171">
        <v>0</v>
      </c>
      <c r="K9171">
        <v>0</v>
      </c>
    </row>
    <row r="9172" spans="1:11">
      <c r="A9172" t="s">
        <v>25232</v>
      </c>
      <c r="B9172" t="s">
        <v>58</v>
      </c>
      <c r="C9172">
        <v>101143</v>
      </c>
      <c r="D9172" t="s">
        <v>5047</v>
      </c>
      <c r="E9172" t="s">
        <v>10</v>
      </c>
      <c r="F9172">
        <v>20.09</v>
      </c>
      <c r="G9172">
        <v>20.58</v>
      </c>
      <c r="J9172">
        <v>0</v>
      </c>
      <c r="K9172">
        <v>0</v>
      </c>
    </row>
    <row r="9173" spans="1:11">
      <c r="A9173" t="s">
        <v>25233</v>
      </c>
      <c r="B9173" t="s">
        <v>58</v>
      </c>
      <c r="C9173">
        <v>101153</v>
      </c>
      <c r="D9173" t="s">
        <v>5057</v>
      </c>
      <c r="E9173" t="s">
        <v>10</v>
      </c>
      <c r="F9173">
        <v>20.05</v>
      </c>
      <c r="G9173">
        <v>20.5</v>
      </c>
      <c r="J9173">
        <v>0</v>
      </c>
      <c r="K9173">
        <v>0</v>
      </c>
    </row>
    <row r="9174" spans="1:11">
      <c r="A9174" t="s">
        <v>25234</v>
      </c>
      <c r="B9174" t="s">
        <v>58</v>
      </c>
      <c r="C9174">
        <v>101140</v>
      </c>
      <c r="D9174" t="s">
        <v>5044</v>
      </c>
      <c r="E9174" t="s">
        <v>10</v>
      </c>
      <c r="F9174">
        <v>19.84</v>
      </c>
      <c r="G9174">
        <v>20.29</v>
      </c>
      <c r="J9174">
        <v>0</v>
      </c>
      <c r="K9174">
        <v>0</v>
      </c>
    </row>
    <row r="9175" spans="1:11">
      <c r="A9175" t="s">
        <v>25235</v>
      </c>
      <c r="B9175" t="s">
        <v>58</v>
      </c>
      <c r="C9175">
        <v>101150</v>
      </c>
      <c r="D9175" t="s">
        <v>5054</v>
      </c>
      <c r="E9175" t="s">
        <v>10</v>
      </c>
      <c r="F9175">
        <v>19.8</v>
      </c>
      <c r="G9175">
        <v>20.21</v>
      </c>
      <c r="J9175">
        <v>0</v>
      </c>
      <c r="K9175">
        <v>0</v>
      </c>
    </row>
    <row r="9176" spans="1:11">
      <c r="A9176" t="s">
        <v>25236</v>
      </c>
      <c r="B9176" t="s">
        <v>58</v>
      </c>
      <c r="C9176">
        <v>101141</v>
      </c>
      <c r="D9176" t="s">
        <v>5045</v>
      </c>
      <c r="E9176" t="s">
        <v>10</v>
      </c>
      <c r="F9176">
        <v>16.940000000000001</v>
      </c>
      <c r="G9176">
        <v>17.3</v>
      </c>
      <c r="J9176">
        <v>0</v>
      </c>
      <c r="K9176">
        <v>0</v>
      </c>
    </row>
    <row r="9177" spans="1:11">
      <c r="A9177" t="s">
        <v>25237</v>
      </c>
      <c r="B9177" t="s">
        <v>58</v>
      </c>
      <c r="C9177">
        <v>101151</v>
      </c>
      <c r="D9177" t="s">
        <v>5055</v>
      </c>
      <c r="E9177" t="s">
        <v>10</v>
      </c>
      <c r="F9177">
        <v>16.899999999999999</v>
      </c>
      <c r="G9177">
        <v>17.22</v>
      </c>
      <c r="J9177">
        <v>0</v>
      </c>
      <c r="K9177">
        <v>0</v>
      </c>
    </row>
    <row r="9178" spans="1:11">
      <c r="A9178" t="s">
        <v>25238</v>
      </c>
      <c r="B9178" t="s">
        <v>58</v>
      </c>
      <c r="C9178">
        <v>101142</v>
      </c>
      <c r="D9178" t="s">
        <v>5046</v>
      </c>
      <c r="E9178" t="s">
        <v>10</v>
      </c>
      <c r="F9178">
        <v>18.71</v>
      </c>
      <c r="G9178">
        <v>19</v>
      </c>
      <c r="J9178">
        <v>0</v>
      </c>
      <c r="K9178">
        <v>0</v>
      </c>
    </row>
    <row r="9179" spans="1:11">
      <c r="A9179" t="s">
        <v>25239</v>
      </c>
      <c r="B9179" t="s">
        <v>58</v>
      </c>
      <c r="C9179">
        <v>101152</v>
      </c>
      <c r="D9179" t="s">
        <v>5056</v>
      </c>
      <c r="E9179" t="s">
        <v>10</v>
      </c>
      <c r="F9179">
        <v>18.670000000000002</v>
      </c>
      <c r="G9179">
        <v>18.920000000000002</v>
      </c>
      <c r="J9179">
        <v>0</v>
      </c>
      <c r="K9179">
        <v>0</v>
      </c>
    </row>
    <row r="9180" spans="1:11">
      <c r="A9180" t="s">
        <v>25240</v>
      </c>
      <c r="B9180" t="s">
        <v>58</v>
      </c>
      <c r="C9180">
        <v>101207</v>
      </c>
      <c r="D9180" t="s">
        <v>5058</v>
      </c>
      <c r="E9180" t="s">
        <v>10</v>
      </c>
      <c r="F9180">
        <v>11.41</v>
      </c>
      <c r="G9180">
        <v>11.58</v>
      </c>
      <c r="J9180">
        <v>0</v>
      </c>
      <c r="K9180">
        <v>0</v>
      </c>
    </row>
    <row r="9181" spans="1:11">
      <c r="A9181" t="s">
        <v>25241</v>
      </c>
      <c r="B9181" t="s">
        <v>58</v>
      </c>
      <c r="C9181">
        <v>101206</v>
      </c>
      <c r="D9181" t="s">
        <v>14840</v>
      </c>
      <c r="E9181" t="s">
        <v>10</v>
      </c>
      <c r="F9181">
        <v>13.26</v>
      </c>
      <c r="G9181">
        <v>13.5</v>
      </c>
      <c r="J9181">
        <v>0</v>
      </c>
      <c r="K9181">
        <v>0</v>
      </c>
    </row>
    <row r="9182" spans="1:11">
      <c r="A9182" t="s">
        <v>25242</v>
      </c>
      <c r="B9182" t="s">
        <v>58</v>
      </c>
      <c r="C9182">
        <v>101210</v>
      </c>
      <c r="D9182" t="s">
        <v>14841</v>
      </c>
      <c r="E9182" t="s">
        <v>10</v>
      </c>
      <c r="F9182">
        <v>18.350000000000001</v>
      </c>
      <c r="G9182">
        <v>18.63</v>
      </c>
      <c r="J9182">
        <v>0</v>
      </c>
      <c r="K9182">
        <v>0</v>
      </c>
    </row>
    <row r="9183" spans="1:11">
      <c r="A9183" t="s">
        <v>25243</v>
      </c>
      <c r="B9183" t="s">
        <v>58</v>
      </c>
      <c r="C9183">
        <v>101211</v>
      </c>
      <c r="D9183" t="s">
        <v>14842</v>
      </c>
      <c r="E9183" t="s">
        <v>10</v>
      </c>
      <c r="F9183">
        <v>19.68</v>
      </c>
      <c r="G9183">
        <v>19.96</v>
      </c>
      <c r="J9183">
        <v>0</v>
      </c>
      <c r="K9183">
        <v>0</v>
      </c>
    </row>
    <row r="9184" spans="1:11">
      <c r="A9184" t="s">
        <v>25244</v>
      </c>
      <c r="B9184" t="s">
        <v>58</v>
      </c>
      <c r="C9184">
        <v>101215</v>
      </c>
      <c r="D9184" t="s">
        <v>14843</v>
      </c>
      <c r="E9184" t="s">
        <v>10</v>
      </c>
      <c r="F9184">
        <v>17.670000000000002</v>
      </c>
      <c r="G9184">
        <v>17.93</v>
      </c>
      <c r="J9184">
        <v>0</v>
      </c>
      <c r="K9184">
        <v>0</v>
      </c>
    </row>
    <row r="9185" spans="1:11">
      <c r="A9185" t="s">
        <v>25245</v>
      </c>
      <c r="B9185" t="s">
        <v>58</v>
      </c>
      <c r="C9185">
        <v>101216</v>
      </c>
      <c r="D9185" t="s">
        <v>14844</v>
      </c>
      <c r="E9185" t="s">
        <v>10</v>
      </c>
      <c r="F9185">
        <v>18.489999999999998</v>
      </c>
      <c r="G9185">
        <v>18.760000000000002</v>
      </c>
      <c r="J9185">
        <v>0</v>
      </c>
      <c r="K9185">
        <v>0</v>
      </c>
    </row>
    <row r="9186" spans="1:11">
      <c r="A9186" t="s">
        <v>25246</v>
      </c>
      <c r="B9186" t="s">
        <v>58</v>
      </c>
      <c r="C9186">
        <v>101212</v>
      </c>
      <c r="D9186" t="s">
        <v>14845</v>
      </c>
      <c r="E9186" t="s">
        <v>10</v>
      </c>
      <c r="F9186">
        <v>22.95</v>
      </c>
      <c r="G9186">
        <v>23.28</v>
      </c>
      <c r="J9186">
        <v>0</v>
      </c>
      <c r="K9186">
        <v>0</v>
      </c>
    </row>
    <row r="9187" spans="1:11">
      <c r="A9187" t="s">
        <v>25247</v>
      </c>
      <c r="B9187" t="s">
        <v>58</v>
      </c>
      <c r="C9187">
        <v>101217</v>
      </c>
      <c r="D9187" t="s">
        <v>14846</v>
      </c>
      <c r="E9187" t="s">
        <v>10</v>
      </c>
      <c r="F9187">
        <v>21.53</v>
      </c>
      <c r="G9187">
        <v>21.83</v>
      </c>
      <c r="J9187">
        <v>0</v>
      </c>
      <c r="K9187">
        <v>0</v>
      </c>
    </row>
    <row r="9188" spans="1:11">
      <c r="A9188" t="s">
        <v>25248</v>
      </c>
      <c r="B9188" t="s">
        <v>58</v>
      </c>
      <c r="C9188">
        <v>101218</v>
      </c>
      <c r="D9188" t="s">
        <v>14847</v>
      </c>
      <c r="E9188" t="s">
        <v>10</v>
      </c>
      <c r="F9188">
        <v>22.73</v>
      </c>
      <c r="G9188">
        <v>23.04</v>
      </c>
      <c r="J9188">
        <v>0</v>
      </c>
      <c r="K9188">
        <v>0</v>
      </c>
    </row>
    <row r="9189" spans="1:11">
      <c r="A9189" t="s">
        <v>25249</v>
      </c>
      <c r="B9189" t="s">
        <v>58</v>
      </c>
      <c r="C9189">
        <v>101213</v>
      </c>
      <c r="D9189" t="s">
        <v>14848</v>
      </c>
      <c r="E9189" t="s">
        <v>10</v>
      </c>
      <c r="F9189">
        <v>25.68</v>
      </c>
      <c r="G9189">
        <v>26.05</v>
      </c>
      <c r="J9189">
        <v>0</v>
      </c>
      <c r="K9189">
        <v>0</v>
      </c>
    </row>
    <row r="9190" spans="1:11">
      <c r="A9190" t="s">
        <v>25250</v>
      </c>
      <c r="B9190" t="s">
        <v>58</v>
      </c>
      <c r="C9190">
        <v>101219</v>
      </c>
      <c r="D9190" t="s">
        <v>14849</v>
      </c>
      <c r="E9190" t="s">
        <v>10</v>
      </c>
      <c r="F9190">
        <v>27.5</v>
      </c>
      <c r="G9190">
        <v>27.84</v>
      </c>
      <c r="J9190">
        <v>0</v>
      </c>
      <c r="K9190">
        <v>0</v>
      </c>
    </row>
    <row r="9191" spans="1:11">
      <c r="A9191" t="s">
        <v>25251</v>
      </c>
      <c r="B9191" t="s">
        <v>58</v>
      </c>
      <c r="C9191">
        <v>101214</v>
      </c>
      <c r="D9191" t="s">
        <v>14850</v>
      </c>
      <c r="E9191" t="s">
        <v>10</v>
      </c>
      <c r="F9191">
        <v>30.95</v>
      </c>
      <c r="G9191">
        <v>31.37</v>
      </c>
      <c r="J9191">
        <v>0</v>
      </c>
      <c r="K9191">
        <v>0</v>
      </c>
    </row>
    <row r="9192" spans="1:11">
      <c r="A9192" t="s">
        <v>25252</v>
      </c>
      <c r="B9192" t="s">
        <v>58</v>
      </c>
      <c r="C9192">
        <v>101254</v>
      </c>
      <c r="D9192" t="s">
        <v>14851</v>
      </c>
      <c r="E9192" t="s">
        <v>10</v>
      </c>
      <c r="F9192">
        <v>13.5</v>
      </c>
      <c r="G9192">
        <v>13.75</v>
      </c>
      <c r="J9192">
        <v>0</v>
      </c>
      <c r="K9192">
        <v>0</v>
      </c>
    </row>
    <row r="9193" spans="1:11">
      <c r="A9193" t="s">
        <v>25253</v>
      </c>
      <c r="B9193" t="s">
        <v>58</v>
      </c>
      <c r="C9193">
        <v>101256</v>
      </c>
      <c r="D9193" t="s">
        <v>14852</v>
      </c>
      <c r="E9193" t="s">
        <v>10</v>
      </c>
      <c r="F9193">
        <v>20.69</v>
      </c>
      <c r="G9193">
        <v>21.04</v>
      </c>
      <c r="J9193">
        <v>0</v>
      </c>
      <c r="K9193">
        <v>0</v>
      </c>
    </row>
    <row r="9194" spans="1:11">
      <c r="A9194" t="s">
        <v>25254</v>
      </c>
      <c r="B9194" t="s">
        <v>58</v>
      </c>
      <c r="C9194">
        <v>101257</v>
      </c>
      <c r="D9194" t="s">
        <v>14853</v>
      </c>
      <c r="E9194" t="s">
        <v>10</v>
      </c>
      <c r="F9194">
        <v>21.76</v>
      </c>
      <c r="G9194">
        <v>22.11</v>
      </c>
      <c r="J9194">
        <v>0</v>
      </c>
      <c r="K9194">
        <v>0</v>
      </c>
    </row>
    <row r="9195" spans="1:11">
      <c r="A9195" t="s">
        <v>25255</v>
      </c>
      <c r="B9195" t="s">
        <v>58</v>
      </c>
      <c r="C9195">
        <v>101258</v>
      </c>
      <c r="D9195" t="s">
        <v>14854</v>
      </c>
      <c r="E9195" t="s">
        <v>10</v>
      </c>
      <c r="F9195">
        <v>25.2</v>
      </c>
      <c r="G9195">
        <v>25.6</v>
      </c>
      <c r="J9195">
        <v>0</v>
      </c>
      <c r="K9195">
        <v>0</v>
      </c>
    </row>
    <row r="9196" spans="1:11">
      <c r="A9196" t="s">
        <v>25256</v>
      </c>
      <c r="B9196" t="s">
        <v>58</v>
      </c>
      <c r="C9196">
        <v>101259</v>
      </c>
      <c r="D9196" t="s">
        <v>14855</v>
      </c>
      <c r="E9196" t="s">
        <v>10</v>
      </c>
      <c r="F9196">
        <v>28</v>
      </c>
      <c r="G9196">
        <v>28.46</v>
      </c>
      <c r="J9196">
        <v>0</v>
      </c>
      <c r="K9196">
        <v>0</v>
      </c>
    </row>
    <row r="9197" spans="1:11">
      <c r="A9197" t="s">
        <v>25257</v>
      </c>
      <c r="B9197" t="s">
        <v>58</v>
      </c>
      <c r="C9197">
        <v>101260</v>
      </c>
      <c r="D9197" t="s">
        <v>14856</v>
      </c>
      <c r="E9197" t="s">
        <v>10</v>
      </c>
      <c r="F9197">
        <v>34.94</v>
      </c>
      <c r="G9197">
        <v>35.5</v>
      </c>
      <c r="J9197">
        <v>0</v>
      </c>
      <c r="K9197">
        <v>0</v>
      </c>
    </row>
    <row r="9198" spans="1:11">
      <c r="A9198" t="s">
        <v>25258</v>
      </c>
      <c r="B9198" t="s">
        <v>58</v>
      </c>
      <c r="C9198">
        <v>101208</v>
      </c>
      <c r="D9198" t="s">
        <v>14857</v>
      </c>
      <c r="E9198" t="s">
        <v>10</v>
      </c>
      <c r="F9198">
        <v>11.17</v>
      </c>
      <c r="G9198">
        <v>11.34</v>
      </c>
      <c r="J9198">
        <v>0</v>
      </c>
      <c r="K9198">
        <v>0</v>
      </c>
    </row>
    <row r="9199" spans="1:11">
      <c r="A9199" t="s">
        <v>25259</v>
      </c>
      <c r="B9199" t="s">
        <v>58</v>
      </c>
      <c r="C9199">
        <v>101209</v>
      </c>
      <c r="D9199" t="s">
        <v>14858</v>
      </c>
      <c r="E9199" t="s">
        <v>10</v>
      </c>
      <c r="F9199">
        <v>10.36</v>
      </c>
      <c r="G9199">
        <v>10.52</v>
      </c>
      <c r="J9199">
        <v>0</v>
      </c>
      <c r="K9199">
        <v>0</v>
      </c>
    </row>
    <row r="9200" spans="1:11">
      <c r="A9200" t="s">
        <v>25260</v>
      </c>
      <c r="B9200" t="s">
        <v>58</v>
      </c>
      <c r="C9200">
        <v>101220</v>
      </c>
      <c r="D9200" t="s">
        <v>14859</v>
      </c>
      <c r="E9200" t="s">
        <v>10</v>
      </c>
      <c r="F9200">
        <v>17.309999999999999</v>
      </c>
      <c r="G9200">
        <v>17.559999999999999</v>
      </c>
      <c r="J9200">
        <v>0</v>
      </c>
      <c r="K9200">
        <v>0</v>
      </c>
    </row>
    <row r="9201" spans="1:11">
      <c r="A9201" t="s">
        <v>25261</v>
      </c>
      <c r="B9201" t="s">
        <v>58</v>
      </c>
      <c r="C9201">
        <v>101221</v>
      </c>
      <c r="D9201" t="s">
        <v>14860</v>
      </c>
      <c r="E9201" t="s">
        <v>10</v>
      </c>
      <c r="F9201">
        <v>18.25</v>
      </c>
      <c r="G9201">
        <v>18.5</v>
      </c>
      <c r="J9201">
        <v>0</v>
      </c>
      <c r="K9201">
        <v>0</v>
      </c>
    </row>
    <row r="9202" spans="1:11">
      <c r="A9202" t="s">
        <v>25262</v>
      </c>
      <c r="B9202" t="s">
        <v>58</v>
      </c>
      <c r="C9202">
        <v>101225</v>
      </c>
      <c r="D9202" t="s">
        <v>14861</v>
      </c>
      <c r="E9202" t="s">
        <v>10</v>
      </c>
      <c r="F9202">
        <v>15.89</v>
      </c>
      <c r="G9202">
        <v>16.11</v>
      </c>
      <c r="J9202">
        <v>0</v>
      </c>
      <c r="K9202">
        <v>0</v>
      </c>
    </row>
    <row r="9203" spans="1:11">
      <c r="A9203" t="s">
        <v>25263</v>
      </c>
      <c r="B9203" t="s">
        <v>58</v>
      </c>
      <c r="C9203">
        <v>101226</v>
      </c>
      <c r="D9203" t="s">
        <v>14862</v>
      </c>
      <c r="E9203" t="s">
        <v>10</v>
      </c>
      <c r="F9203">
        <v>16.72</v>
      </c>
      <c r="G9203">
        <v>16.95</v>
      </c>
      <c r="J9203">
        <v>0</v>
      </c>
      <c r="K9203">
        <v>0</v>
      </c>
    </row>
    <row r="9204" spans="1:11">
      <c r="A9204" t="s">
        <v>25264</v>
      </c>
      <c r="B9204" t="s">
        <v>58</v>
      </c>
      <c r="C9204">
        <v>101222</v>
      </c>
      <c r="D9204" t="s">
        <v>14863</v>
      </c>
      <c r="E9204" t="s">
        <v>10</v>
      </c>
      <c r="F9204">
        <v>21.21</v>
      </c>
      <c r="G9204">
        <v>21.48</v>
      </c>
      <c r="J9204">
        <v>0</v>
      </c>
      <c r="K9204">
        <v>0</v>
      </c>
    </row>
    <row r="9205" spans="1:11">
      <c r="A9205" t="s">
        <v>25265</v>
      </c>
      <c r="B9205" t="s">
        <v>58</v>
      </c>
      <c r="C9205">
        <v>101227</v>
      </c>
      <c r="D9205" t="s">
        <v>14864</v>
      </c>
      <c r="E9205" t="s">
        <v>10</v>
      </c>
      <c r="F9205">
        <v>19.36</v>
      </c>
      <c r="G9205">
        <v>19.62</v>
      </c>
      <c r="J9205">
        <v>0</v>
      </c>
      <c r="K9205">
        <v>0</v>
      </c>
    </row>
    <row r="9206" spans="1:11">
      <c r="A9206" t="s">
        <v>25266</v>
      </c>
      <c r="B9206" t="s">
        <v>58</v>
      </c>
      <c r="C9206">
        <v>101228</v>
      </c>
      <c r="D9206" t="s">
        <v>14865</v>
      </c>
      <c r="E9206" t="s">
        <v>10</v>
      </c>
      <c r="F9206">
        <v>20.61</v>
      </c>
      <c r="G9206">
        <v>20.86</v>
      </c>
      <c r="J9206">
        <v>0</v>
      </c>
      <c r="K9206">
        <v>0</v>
      </c>
    </row>
    <row r="9207" spans="1:11">
      <c r="A9207" t="s">
        <v>25267</v>
      </c>
      <c r="B9207" t="s">
        <v>58</v>
      </c>
      <c r="C9207">
        <v>101223</v>
      </c>
      <c r="D9207" t="s">
        <v>14866</v>
      </c>
      <c r="E9207" t="s">
        <v>10</v>
      </c>
      <c r="F9207">
        <v>23.6</v>
      </c>
      <c r="G9207">
        <v>23.92</v>
      </c>
      <c r="J9207">
        <v>0</v>
      </c>
      <c r="K9207">
        <v>0</v>
      </c>
    </row>
    <row r="9208" spans="1:11">
      <c r="A9208" t="s">
        <v>25268</v>
      </c>
      <c r="B9208" t="s">
        <v>58</v>
      </c>
      <c r="C9208">
        <v>101229</v>
      </c>
      <c r="D9208" t="s">
        <v>14867</v>
      </c>
      <c r="E9208" t="s">
        <v>10</v>
      </c>
      <c r="F9208">
        <v>25.96</v>
      </c>
      <c r="G9208">
        <v>26.29</v>
      </c>
      <c r="J9208">
        <v>0</v>
      </c>
      <c r="K9208">
        <v>0</v>
      </c>
    </row>
    <row r="9209" spans="1:11">
      <c r="A9209" t="s">
        <v>25269</v>
      </c>
      <c r="B9209" t="s">
        <v>58</v>
      </c>
      <c r="C9209">
        <v>101224</v>
      </c>
      <c r="D9209" t="s">
        <v>14868</v>
      </c>
      <c r="E9209" t="s">
        <v>10</v>
      </c>
      <c r="F9209">
        <v>29.55</v>
      </c>
      <c r="G9209">
        <v>29.94</v>
      </c>
      <c r="J9209">
        <v>0</v>
      </c>
      <c r="K9209">
        <v>0</v>
      </c>
    </row>
    <row r="9210" spans="1:11">
      <c r="A9210" t="s">
        <v>25270</v>
      </c>
      <c r="B9210" t="s">
        <v>58</v>
      </c>
      <c r="C9210">
        <v>101265</v>
      </c>
      <c r="D9210" t="s">
        <v>14869</v>
      </c>
      <c r="E9210" t="s">
        <v>10</v>
      </c>
      <c r="F9210">
        <v>32.75</v>
      </c>
      <c r="G9210">
        <v>33.24</v>
      </c>
      <c r="J9210">
        <v>0</v>
      </c>
      <c r="K9210">
        <v>0</v>
      </c>
    </row>
    <row r="9211" spans="1:11">
      <c r="A9211" t="s">
        <v>25271</v>
      </c>
      <c r="B9211" t="s">
        <v>58</v>
      </c>
      <c r="C9211">
        <v>101255</v>
      </c>
      <c r="D9211" t="s">
        <v>14870</v>
      </c>
      <c r="E9211" t="s">
        <v>10</v>
      </c>
      <c r="F9211">
        <v>11.88</v>
      </c>
      <c r="G9211">
        <v>12.08</v>
      </c>
      <c r="J9211">
        <v>0</v>
      </c>
      <c r="K9211">
        <v>0</v>
      </c>
    </row>
    <row r="9212" spans="1:11">
      <c r="A9212" t="s">
        <v>25272</v>
      </c>
      <c r="B9212" t="s">
        <v>58</v>
      </c>
      <c r="C9212">
        <v>101261</v>
      </c>
      <c r="D9212" t="s">
        <v>14871</v>
      </c>
      <c r="E9212" t="s">
        <v>10</v>
      </c>
      <c r="F9212">
        <v>19.54</v>
      </c>
      <c r="G9212">
        <v>19.87</v>
      </c>
      <c r="J9212">
        <v>0</v>
      </c>
      <c r="K9212">
        <v>0</v>
      </c>
    </row>
    <row r="9213" spans="1:11">
      <c r="A9213" t="s">
        <v>25273</v>
      </c>
      <c r="B9213" t="s">
        <v>58</v>
      </c>
      <c r="C9213">
        <v>101262</v>
      </c>
      <c r="D9213" t="s">
        <v>14872</v>
      </c>
      <c r="E9213" t="s">
        <v>10</v>
      </c>
      <c r="F9213">
        <v>20.58</v>
      </c>
      <c r="G9213">
        <v>20.91</v>
      </c>
      <c r="J9213">
        <v>0</v>
      </c>
      <c r="K9213">
        <v>0</v>
      </c>
    </row>
    <row r="9214" spans="1:11">
      <c r="A9214" t="s">
        <v>25274</v>
      </c>
      <c r="B9214" t="s">
        <v>58</v>
      </c>
      <c r="C9214">
        <v>101263</v>
      </c>
      <c r="D9214" t="s">
        <v>14873</v>
      </c>
      <c r="E9214" t="s">
        <v>10</v>
      </c>
      <c r="F9214">
        <v>23.76</v>
      </c>
      <c r="G9214">
        <v>24.13</v>
      </c>
      <c r="J9214">
        <v>0</v>
      </c>
      <c r="K9214">
        <v>0</v>
      </c>
    </row>
    <row r="9215" spans="1:11">
      <c r="A9215" t="s">
        <v>25275</v>
      </c>
      <c r="B9215" t="s">
        <v>58</v>
      </c>
      <c r="C9215">
        <v>101264</v>
      </c>
      <c r="D9215" t="s">
        <v>14874</v>
      </c>
      <c r="E9215" t="s">
        <v>10</v>
      </c>
      <c r="F9215">
        <v>26.34</v>
      </c>
      <c r="G9215">
        <v>26.74</v>
      </c>
      <c r="J9215">
        <v>0</v>
      </c>
      <c r="K9215">
        <v>0</v>
      </c>
    </row>
    <row r="9216" spans="1:11">
      <c r="A9216" t="s">
        <v>25276</v>
      </c>
      <c r="B9216" t="s">
        <v>58</v>
      </c>
      <c r="C9216">
        <v>101230</v>
      </c>
      <c r="D9216" t="s">
        <v>5059</v>
      </c>
      <c r="E9216" t="s">
        <v>10</v>
      </c>
      <c r="F9216">
        <v>11.66</v>
      </c>
      <c r="G9216">
        <v>11.85</v>
      </c>
      <c r="J9216">
        <v>0</v>
      </c>
      <c r="K9216">
        <v>0</v>
      </c>
    </row>
    <row r="9217" spans="1:11">
      <c r="A9217" t="s">
        <v>25277</v>
      </c>
      <c r="B9217" t="s">
        <v>58</v>
      </c>
      <c r="C9217">
        <v>101231</v>
      </c>
      <c r="D9217" t="s">
        <v>5060</v>
      </c>
      <c r="E9217" t="s">
        <v>10</v>
      </c>
      <c r="F9217">
        <v>11.08</v>
      </c>
      <c r="G9217">
        <v>11.28</v>
      </c>
      <c r="J9217">
        <v>0</v>
      </c>
      <c r="K9217">
        <v>0</v>
      </c>
    </row>
    <row r="9218" spans="1:11">
      <c r="A9218" t="s">
        <v>25278</v>
      </c>
      <c r="B9218" t="s">
        <v>58</v>
      </c>
      <c r="C9218">
        <v>101272</v>
      </c>
      <c r="D9218" t="s">
        <v>5089</v>
      </c>
      <c r="E9218" t="s">
        <v>10</v>
      </c>
      <c r="F9218">
        <v>33.31</v>
      </c>
      <c r="G9218">
        <v>33.840000000000003</v>
      </c>
      <c r="J9218">
        <v>0</v>
      </c>
      <c r="K9218">
        <v>0</v>
      </c>
    </row>
    <row r="9219" spans="1:11">
      <c r="A9219" t="s">
        <v>25279</v>
      </c>
      <c r="B9219" t="s">
        <v>58</v>
      </c>
      <c r="C9219">
        <v>101266</v>
      </c>
      <c r="D9219" t="s">
        <v>5083</v>
      </c>
      <c r="E9219" t="s">
        <v>10</v>
      </c>
      <c r="F9219">
        <v>11.96</v>
      </c>
      <c r="G9219">
        <v>12.19</v>
      </c>
      <c r="J9219">
        <v>0</v>
      </c>
      <c r="K9219">
        <v>0</v>
      </c>
    </row>
    <row r="9220" spans="1:11">
      <c r="A9220" t="s">
        <v>25280</v>
      </c>
      <c r="B9220" t="s">
        <v>58</v>
      </c>
      <c r="C9220">
        <v>101239</v>
      </c>
      <c r="D9220" t="s">
        <v>5068</v>
      </c>
      <c r="E9220" t="s">
        <v>10</v>
      </c>
      <c r="F9220">
        <v>15.78</v>
      </c>
      <c r="G9220">
        <v>16.010000000000002</v>
      </c>
      <c r="J9220">
        <v>0</v>
      </c>
      <c r="K9220">
        <v>0</v>
      </c>
    </row>
    <row r="9221" spans="1:11">
      <c r="A9221" t="s">
        <v>25281</v>
      </c>
      <c r="B9221" t="s">
        <v>58</v>
      </c>
      <c r="C9221">
        <v>101240</v>
      </c>
      <c r="D9221" t="s">
        <v>5069</v>
      </c>
      <c r="E9221" t="s">
        <v>10</v>
      </c>
      <c r="F9221">
        <v>16.62</v>
      </c>
      <c r="G9221">
        <v>16.850000000000001</v>
      </c>
      <c r="J9221">
        <v>0</v>
      </c>
      <c r="K9221">
        <v>0</v>
      </c>
    </row>
    <row r="9222" spans="1:11">
      <c r="A9222" t="s">
        <v>25282</v>
      </c>
      <c r="B9222" t="s">
        <v>58</v>
      </c>
      <c r="C9222">
        <v>101268</v>
      </c>
      <c r="D9222" t="s">
        <v>5085</v>
      </c>
      <c r="E9222" t="s">
        <v>10</v>
      </c>
      <c r="F9222">
        <v>18.73</v>
      </c>
      <c r="G9222">
        <v>19.04</v>
      </c>
      <c r="J9222">
        <v>0</v>
      </c>
      <c r="K9222">
        <v>0</v>
      </c>
    </row>
    <row r="9223" spans="1:11">
      <c r="A9223" t="s">
        <v>25283</v>
      </c>
      <c r="B9223" t="s">
        <v>58</v>
      </c>
      <c r="C9223">
        <v>101234</v>
      </c>
      <c r="D9223" t="s">
        <v>5063</v>
      </c>
      <c r="E9223" t="s">
        <v>10</v>
      </c>
      <c r="F9223">
        <v>18.04</v>
      </c>
      <c r="G9223">
        <v>18.3</v>
      </c>
      <c r="J9223">
        <v>0</v>
      </c>
      <c r="K9223">
        <v>0</v>
      </c>
    </row>
    <row r="9224" spans="1:11">
      <c r="A9224" t="s">
        <v>25284</v>
      </c>
      <c r="B9224" t="s">
        <v>58</v>
      </c>
      <c r="C9224">
        <v>101235</v>
      </c>
      <c r="D9224" t="s">
        <v>5064</v>
      </c>
      <c r="E9224" t="s">
        <v>10</v>
      </c>
      <c r="F9224">
        <v>18.95</v>
      </c>
      <c r="G9224">
        <v>19.21</v>
      </c>
      <c r="J9224">
        <v>0</v>
      </c>
      <c r="K9224">
        <v>0</v>
      </c>
    </row>
    <row r="9225" spans="1:11">
      <c r="A9225" t="s">
        <v>25285</v>
      </c>
      <c r="B9225" t="s">
        <v>58</v>
      </c>
      <c r="C9225">
        <v>101241</v>
      </c>
      <c r="D9225" t="s">
        <v>5070</v>
      </c>
      <c r="E9225" t="s">
        <v>10</v>
      </c>
      <c r="F9225">
        <v>19.43</v>
      </c>
      <c r="G9225">
        <v>19.690000000000001</v>
      </c>
      <c r="J9225">
        <v>0</v>
      </c>
      <c r="K9225">
        <v>0</v>
      </c>
    </row>
    <row r="9226" spans="1:11">
      <c r="A9226" t="s">
        <v>25286</v>
      </c>
      <c r="B9226" t="s">
        <v>58</v>
      </c>
      <c r="C9226">
        <v>101269</v>
      </c>
      <c r="D9226" t="s">
        <v>5086</v>
      </c>
      <c r="E9226" t="s">
        <v>10</v>
      </c>
      <c r="F9226">
        <v>20.86</v>
      </c>
      <c r="G9226">
        <v>21.21</v>
      </c>
      <c r="J9226">
        <v>0</v>
      </c>
      <c r="K9226">
        <v>0</v>
      </c>
    </row>
    <row r="9227" spans="1:11">
      <c r="A9227" t="s">
        <v>25287</v>
      </c>
      <c r="B9227" t="s">
        <v>58</v>
      </c>
      <c r="C9227">
        <v>101236</v>
      </c>
      <c r="D9227" t="s">
        <v>5065</v>
      </c>
      <c r="E9227" t="s">
        <v>10</v>
      </c>
      <c r="F9227">
        <v>22.06</v>
      </c>
      <c r="G9227">
        <v>22.35</v>
      </c>
      <c r="J9227">
        <v>0</v>
      </c>
      <c r="K9227">
        <v>0</v>
      </c>
    </row>
    <row r="9228" spans="1:11">
      <c r="A9228" t="s">
        <v>25288</v>
      </c>
      <c r="B9228" t="s">
        <v>58</v>
      </c>
      <c r="C9228">
        <v>101237</v>
      </c>
      <c r="D9228" t="s">
        <v>5066</v>
      </c>
      <c r="E9228" t="s">
        <v>10</v>
      </c>
      <c r="F9228">
        <v>23.44</v>
      </c>
      <c r="G9228">
        <v>23.74</v>
      </c>
      <c r="J9228">
        <v>0</v>
      </c>
      <c r="K9228">
        <v>0</v>
      </c>
    </row>
    <row r="9229" spans="1:11">
      <c r="A9229" t="s">
        <v>25289</v>
      </c>
      <c r="B9229" t="s">
        <v>58</v>
      </c>
      <c r="C9229">
        <v>101242</v>
      </c>
      <c r="D9229" t="s">
        <v>5071</v>
      </c>
      <c r="E9229" t="s">
        <v>10</v>
      </c>
      <c r="F9229">
        <v>21.72</v>
      </c>
      <c r="G9229">
        <v>22.02</v>
      </c>
      <c r="J9229">
        <v>0</v>
      </c>
      <c r="K9229">
        <v>0</v>
      </c>
    </row>
    <row r="9230" spans="1:11">
      <c r="A9230" t="s">
        <v>25290</v>
      </c>
      <c r="B9230" t="s">
        <v>58</v>
      </c>
      <c r="C9230">
        <v>101270</v>
      </c>
      <c r="D9230" t="s">
        <v>5087</v>
      </c>
      <c r="E9230" t="s">
        <v>10</v>
      </c>
      <c r="F9230">
        <v>24.13</v>
      </c>
      <c r="G9230">
        <v>24.52</v>
      </c>
      <c r="J9230">
        <v>0</v>
      </c>
      <c r="K9230">
        <v>0</v>
      </c>
    </row>
    <row r="9231" spans="1:11">
      <c r="A9231" t="s">
        <v>25291</v>
      </c>
      <c r="B9231" t="s">
        <v>58</v>
      </c>
      <c r="C9231">
        <v>101243</v>
      </c>
      <c r="D9231" t="s">
        <v>5072</v>
      </c>
      <c r="E9231" t="s">
        <v>10</v>
      </c>
      <c r="F9231">
        <v>26.27</v>
      </c>
      <c r="G9231">
        <v>26.6</v>
      </c>
      <c r="J9231">
        <v>0</v>
      </c>
      <c r="K9231">
        <v>0</v>
      </c>
    </row>
    <row r="9232" spans="1:11">
      <c r="A9232" t="s">
        <v>25292</v>
      </c>
      <c r="B9232" t="s">
        <v>58</v>
      </c>
      <c r="C9232">
        <v>101271</v>
      </c>
      <c r="D9232" t="s">
        <v>5088</v>
      </c>
      <c r="E9232" t="s">
        <v>10</v>
      </c>
      <c r="F9232">
        <v>26.75</v>
      </c>
      <c r="G9232">
        <v>27.19</v>
      </c>
      <c r="J9232">
        <v>0</v>
      </c>
      <c r="K9232">
        <v>0</v>
      </c>
    </row>
    <row r="9233" spans="1:11">
      <c r="A9233" t="s">
        <v>25293</v>
      </c>
      <c r="B9233" t="s">
        <v>58</v>
      </c>
      <c r="C9233">
        <v>101238</v>
      </c>
      <c r="D9233" t="s">
        <v>5067</v>
      </c>
      <c r="E9233" t="s">
        <v>10</v>
      </c>
      <c r="F9233">
        <v>29.62</v>
      </c>
      <c r="G9233">
        <v>30</v>
      </c>
      <c r="J9233">
        <v>0</v>
      </c>
      <c r="K9233">
        <v>0</v>
      </c>
    </row>
    <row r="9234" spans="1:11">
      <c r="A9234" t="s">
        <v>25294</v>
      </c>
      <c r="B9234" t="s">
        <v>58</v>
      </c>
      <c r="C9234">
        <v>101232</v>
      </c>
      <c r="D9234" t="s">
        <v>5061</v>
      </c>
      <c r="E9234" t="s">
        <v>10</v>
      </c>
      <c r="F9234">
        <v>9.9499999999999993</v>
      </c>
      <c r="G9234">
        <v>10.08</v>
      </c>
      <c r="J9234">
        <v>0</v>
      </c>
      <c r="K9234">
        <v>0</v>
      </c>
    </row>
    <row r="9235" spans="1:11">
      <c r="A9235" t="s">
        <v>25295</v>
      </c>
      <c r="B9235" t="s">
        <v>58</v>
      </c>
      <c r="C9235">
        <v>101233</v>
      </c>
      <c r="D9235" t="s">
        <v>5062</v>
      </c>
      <c r="E9235" t="s">
        <v>10</v>
      </c>
      <c r="F9235">
        <v>9.17</v>
      </c>
      <c r="G9235">
        <v>9.31</v>
      </c>
      <c r="J9235">
        <v>0</v>
      </c>
      <c r="K9235">
        <v>0</v>
      </c>
    </row>
    <row r="9236" spans="1:11">
      <c r="A9236" t="s">
        <v>25296</v>
      </c>
      <c r="B9236" t="s">
        <v>58</v>
      </c>
      <c r="C9236">
        <v>101248</v>
      </c>
      <c r="D9236" t="s">
        <v>5077</v>
      </c>
      <c r="E9236" t="s">
        <v>10</v>
      </c>
      <c r="F9236">
        <v>28.27</v>
      </c>
      <c r="G9236">
        <v>28.61</v>
      </c>
      <c r="J9236">
        <v>0</v>
      </c>
      <c r="K9236">
        <v>0</v>
      </c>
    </row>
    <row r="9237" spans="1:11">
      <c r="A9237" t="s">
        <v>25297</v>
      </c>
      <c r="B9237" t="s">
        <v>58</v>
      </c>
      <c r="C9237">
        <v>101277</v>
      </c>
      <c r="D9237" t="s">
        <v>5094</v>
      </c>
      <c r="E9237" t="s">
        <v>10</v>
      </c>
      <c r="F9237">
        <v>32.22</v>
      </c>
      <c r="G9237">
        <v>32.700000000000003</v>
      </c>
      <c r="J9237">
        <v>0</v>
      </c>
      <c r="K9237">
        <v>0</v>
      </c>
    </row>
    <row r="9238" spans="1:11">
      <c r="A9238" t="s">
        <v>25298</v>
      </c>
      <c r="B9238" t="s">
        <v>58</v>
      </c>
      <c r="C9238">
        <v>101267</v>
      </c>
      <c r="D9238" t="s">
        <v>5084</v>
      </c>
      <c r="E9238" t="s">
        <v>10</v>
      </c>
      <c r="F9238">
        <v>11.52</v>
      </c>
      <c r="G9238">
        <v>11.71</v>
      </c>
      <c r="J9238">
        <v>0</v>
      </c>
      <c r="K9238">
        <v>0</v>
      </c>
    </row>
    <row r="9239" spans="1:11">
      <c r="A9239" t="s">
        <v>25299</v>
      </c>
      <c r="B9239" t="s">
        <v>58</v>
      </c>
      <c r="C9239">
        <v>101249</v>
      </c>
      <c r="D9239" t="s">
        <v>5078</v>
      </c>
      <c r="E9239" t="s">
        <v>10</v>
      </c>
      <c r="F9239">
        <v>14.43</v>
      </c>
      <c r="G9239">
        <v>14.61</v>
      </c>
      <c r="J9239">
        <v>0</v>
      </c>
      <c r="K9239">
        <v>0</v>
      </c>
    </row>
    <row r="9240" spans="1:11">
      <c r="A9240" t="s">
        <v>25300</v>
      </c>
      <c r="B9240" t="s">
        <v>58</v>
      </c>
      <c r="C9240">
        <v>101273</v>
      </c>
      <c r="D9240" t="s">
        <v>5090</v>
      </c>
      <c r="E9240" t="s">
        <v>10</v>
      </c>
      <c r="F9240">
        <v>17.88</v>
      </c>
      <c r="G9240">
        <v>18.149999999999999</v>
      </c>
      <c r="J9240">
        <v>0</v>
      </c>
      <c r="K9240">
        <v>0</v>
      </c>
    </row>
    <row r="9241" spans="1:11">
      <c r="A9241" t="s">
        <v>25301</v>
      </c>
      <c r="B9241" t="s">
        <v>58</v>
      </c>
      <c r="C9241">
        <v>101245</v>
      </c>
      <c r="D9241" t="s">
        <v>5074</v>
      </c>
      <c r="E9241" t="s">
        <v>10</v>
      </c>
      <c r="F9241">
        <v>17.57</v>
      </c>
      <c r="G9241">
        <v>17.79</v>
      </c>
      <c r="J9241">
        <v>0</v>
      </c>
      <c r="K9241">
        <v>0</v>
      </c>
    </row>
    <row r="9242" spans="1:11">
      <c r="A9242" t="s">
        <v>25302</v>
      </c>
      <c r="B9242" t="s">
        <v>58</v>
      </c>
      <c r="C9242">
        <v>101250</v>
      </c>
      <c r="D9242" t="s">
        <v>5079</v>
      </c>
      <c r="E9242" t="s">
        <v>10</v>
      </c>
      <c r="F9242">
        <v>16.02</v>
      </c>
      <c r="G9242">
        <v>16.25</v>
      </c>
      <c r="J9242">
        <v>0</v>
      </c>
      <c r="K9242">
        <v>0</v>
      </c>
    </row>
    <row r="9243" spans="1:11">
      <c r="A9243" t="s">
        <v>25303</v>
      </c>
      <c r="B9243" t="s">
        <v>58</v>
      </c>
      <c r="C9243">
        <v>101251</v>
      </c>
      <c r="D9243" t="s">
        <v>5080</v>
      </c>
      <c r="E9243" t="s">
        <v>10</v>
      </c>
      <c r="F9243">
        <v>18.23</v>
      </c>
      <c r="G9243">
        <v>18.46</v>
      </c>
      <c r="J9243">
        <v>0</v>
      </c>
      <c r="K9243">
        <v>0</v>
      </c>
    </row>
    <row r="9244" spans="1:11">
      <c r="A9244" t="s">
        <v>25304</v>
      </c>
      <c r="B9244" t="s">
        <v>58</v>
      </c>
      <c r="C9244">
        <v>101274</v>
      </c>
      <c r="D9244" t="s">
        <v>5091</v>
      </c>
      <c r="E9244" t="s">
        <v>10</v>
      </c>
      <c r="F9244">
        <v>19.77</v>
      </c>
      <c r="G9244">
        <v>20.07</v>
      </c>
      <c r="J9244">
        <v>0</v>
      </c>
      <c r="K9244">
        <v>0</v>
      </c>
    </row>
    <row r="9245" spans="1:11">
      <c r="A9245" t="s">
        <v>25305</v>
      </c>
      <c r="B9245" t="s">
        <v>58</v>
      </c>
      <c r="C9245">
        <v>101246</v>
      </c>
      <c r="D9245" t="s">
        <v>5075</v>
      </c>
      <c r="E9245" t="s">
        <v>10</v>
      </c>
      <c r="F9245">
        <v>20.38</v>
      </c>
      <c r="G9245">
        <v>20.64</v>
      </c>
      <c r="J9245">
        <v>0</v>
      </c>
      <c r="K9245">
        <v>0</v>
      </c>
    </row>
    <row r="9246" spans="1:11">
      <c r="A9246" t="s">
        <v>25306</v>
      </c>
      <c r="B9246" t="s">
        <v>58</v>
      </c>
      <c r="C9246">
        <v>101252</v>
      </c>
      <c r="D9246" t="s">
        <v>5081</v>
      </c>
      <c r="E9246" t="s">
        <v>10</v>
      </c>
      <c r="F9246">
        <v>19.739999999999998</v>
      </c>
      <c r="G9246">
        <v>19.98</v>
      </c>
      <c r="J9246">
        <v>0</v>
      </c>
      <c r="K9246">
        <v>0</v>
      </c>
    </row>
    <row r="9247" spans="1:11">
      <c r="A9247" t="s">
        <v>25307</v>
      </c>
      <c r="B9247" t="s">
        <v>58</v>
      </c>
      <c r="C9247">
        <v>101275</v>
      </c>
      <c r="D9247" t="s">
        <v>5092</v>
      </c>
      <c r="E9247" t="s">
        <v>10</v>
      </c>
      <c r="F9247">
        <v>22.85</v>
      </c>
      <c r="G9247">
        <v>23.19</v>
      </c>
      <c r="J9247">
        <v>0</v>
      </c>
      <c r="K9247">
        <v>0</v>
      </c>
    </row>
    <row r="9248" spans="1:11">
      <c r="A9248" t="s">
        <v>25308</v>
      </c>
      <c r="B9248" t="s">
        <v>58</v>
      </c>
      <c r="C9248">
        <v>101247</v>
      </c>
      <c r="D9248" t="s">
        <v>5076</v>
      </c>
      <c r="E9248" t="s">
        <v>10</v>
      </c>
      <c r="F9248">
        <v>22.62</v>
      </c>
      <c r="G9248">
        <v>22.91</v>
      </c>
      <c r="J9248">
        <v>0</v>
      </c>
      <c r="K9248">
        <v>0</v>
      </c>
    </row>
    <row r="9249" spans="1:11">
      <c r="A9249" t="s">
        <v>25309</v>
      </c>
      <c r="B9249" t="s">
        <v>58</v>
      </c>
      <c r="C9249">
        <v>101276</v>
      </c>
      <c r="D9249" t="s">
        <v>5093</v>
      </c>
      <c r="E9249" t="s">
        <v>10</v>
      </c>
      <c r="F9249">
        <v>25.24</v>
      </c>
      <c r="G9249">
        <v>25.61</v>
      </c>
      <c r="J9249">
        <v>0</v>
      </c>
      <c r="K9249">
        <v>0</v>
      </c>
    </row>
    <row r="9250" spans="1:11">
      <c r="A9250" t="s">
        <v>25310</v>
      </c>
      <c r="B9250" t="s">
        <v>58</v>
      </c>
      <c r="C9250">
        <v>101253</v>
      </c>
      <c r="D9250" t="s">
        <v>5082</v>
      </c>
      <c r="E9250" t="s">
        <v>10</v>
      </c>
      <c r="F9250">
        <v>24.83</v>
      </c>
      <c r="G9250">
        <v>25.14</v>
      </c>
      <c r="J9250">
        <v>0</v>
      </c>
      <c r="K9250">
        <v>0</v>
      </c>
    </row>
    <row r="9251" spans="1:11">
      <c r="A9251" t="s">
        <v>25311</v>
      </c>
      <c r="B9251" t="s">
        <v>58</v>
      </c>
      <c r="C9251">
        <v>101244</v>
      </c>
      <c r="D9251" t="s">
        <v>5073</v>
      </c>
      <c r="E9251" t="s">
        <v>10</v>
      </c>
      <c r="F9251">
        <v>16.64</v>
      </c>
      <c r="G9251">
        <v>16.86</v>
      </c>
      <c r="J9251">
        <v>0</v>
      </c>
      <c r="K9251">
        <v>0</v>
      </c>
    </row>
    <row r="9252" spans="1:11">
      <c r="A9252" t="s">
        <v>25312</v>
      </c>
      <c r="B9252" t="s">
        <v>58</v>
      </c>
      <c r="C9252">
        <v>93358</v>
      </c>
      <c r="D9252" t="s">
        <v>5116</v>
      </c>
      <c r="E9252" t="s">
        <v>10</v>
      </c>
      <c r="F9252">
        <v>112.42</v>
      </c>
      <c r="G9252">
        <v>121.6</v>
      </c>
      <c r="J9252">
        <v>0</v>
      </c>
      <c r="K9252">
        <v>0</v>
      </c>
    </row>
    <row r="9253" spans="1:11">
      <c r="A9253" t="s">
        <v>25313</v>
      </c>
      <c r="B9253" t="s">
        <v>58</v>
      </c>
      <c r="C9253">
        <v>90082</v>
      </c>
      <c r="D9253" t="s">
        <v>5098</v>
      </c>
      <c r="E9253" t="s">
        <v>10</v>
      </c>
      <c r="F9253">
        <v>10.62</v>
      </c>
      <c r="G9253">
        <v>10.95</v>
      </c>
      <c r="J9253">
        <v>0</v>
      </c>
      <c r="K9253">
        <v>0</v>
      </c>
    </row>
    <row r="9254" spans="1:11">
      <c r="A9254" t="s">
        <v>25314</v>
      </c>
      <c r="B9254" t="s">
        <v>58</v>
      </c>
      <c r="C9254">
        <v>90091</v>
      </c>
      <c r="D9254" t="s">
        <v>5103</v>
      </c>
      <c r="E9254" t="s">
        <v>10</v>
      </c>
      <c r="F9254">
        <v>6.68</v>
      </c>
      <c r="G9254">
        <v>6.9</v>
      </c>
      <c r="J9254">
        <v>0</v>
      </c>
      <c r="K9254">
        <v>0</v>
      </c>
    </row>
    <row r="9255" spans="1:11">
      <c r="A9255" t="s">
        <v>25315</v>
      </c>
      <c r="B9255" t="s">
        <v>58</v>
      </c>
      <c r="C9255">
        <v>102307</v>
      </c>
      <c r="D9255" t="s">
        <v>5148</v>
      </c>
      <c r="E9255" t="s">
        <v>10</v>
      </c>
      <c r="F9255">
        <v>13.27</v>
      </c>
      <c r="G9255">
        <v>13.68</v>
      </c>
      <c r="J9255">
        <v>0</v>
      </c>
      <c r="K9255">
        <v>0</v>
      </c>
    </row>
    <row r="9256" spans="1:11">
      <c r="A9256" t="s">
        <v>25316</v>
      </c>
      <c r="B9256" t="s">
        <v>58</v>
      </c>
      <c r="C9256">
        <v>102315</v>
      </c>
      <c r="D9256" t="s">
        <v>5156</v>
      </c>
      <c r="E9256" t="s">
        <v>10</v>
      </c>
      <c r="F9256">
        <v>8.36</v>
      </c>
      <c r="G9256">
        <v>8.6199999999999992</v>
      </c>
      <c r="J9256">
        <v>0</v>
      </c>
      <c r="K9256">
        <v>0</v>
      </c>
    </row>
    <row r="9257" spans="1:11">
      <c r="A9257" t="s">
        <v>25317</v>
      </c>
      <c r="B9257" t="s">
        <v>58</v>
      </c>
      <c r="C9257">
        <v>102283</v>
      </c>
      <c r="D9257" t="s">
        <v>5124</v>
      </c>
      <c r="E9257" t="s">
        <v>10</v>
      </c>
      <c r="F9257">
        <v>13.89</v>
      </c>
      <c r="G9257">
        <v>14.33</v>
      </c>
      <c r="J9257">
        <v>0</v>
      </c>
      <c r="K9257">
        <v>0</v>
      </c>
    </row>
    <row r="9258" spans="1:11">
      <c r="A9258" t="s">
        <v>25318</v>
      </c>
      <c r="B9258" t="s">
        <v>58</v>
      </c>
      <c r="C9258">
        <v>102291</v>
      </c>
      <c r="D9258" t="s">
        <v>5132</v>
      </c>
      <c r="E9258" t="s">
        <v>10</v>
      </c>
      <c r="F9258">
        <v>8.74</v>
      </c>
      <c r="G9258">
        <v>9.02</v>
      </c>
      <c r="J9258">
        <v>0</v>
      </c>
      <c r="K9258">
        <v>0</v>
      </c>
    </row>
    <row r="9259" spans="1:11">
      <c r="A9259" t="s">
        <v>25319</v>
      </c>
      <c r="B9259" t="s">
        <v>58</v>
      </c>
      <c r="C9259">
        <v>102276</v>
      </c>
      <c r="D9259" t="s">
        <v>5117</v>
      </c>
      <c r="E9259" t="s">
        <v>10</v>
      </c>
      <c r="F9259">
        <v>11.94</v>
      </c>
      <c r="G9259">
        <v>12.32</v>
      </c>
      <c r="J9259">
        <v>0</v>
      </c>
      <c r="K9259">
        <v>0</v>
      </c>
    </row>
    <row r="9260" spans="1:11">
      <c r="A9260" t="s">
        <v>25320</v>
      </c>
      <c r="B9260" t="s">
        <v>58</v>
      </c>
      <c r="C9260">
        <v>102306</v>
      </c>
      <c r="D9260" t="s">
        <v>5147</v>
      </c>
      <c r="E9260" t="s">
        <v>10</v>
      </c>
      <c r="F9260">
        <v>14.94</v>
      </c>
      <c r="G9260">
        <v>15.42</v>
      </c>
      <c r="J9260">
        <v>0</v>
      </c>
      <c r="K9260">
        <v>0</v>
      </c>
    </row>
    <row r="9261" spans="1:11">
      <c r="A9261" t="s">
        <v>25321</v>
      </c>
      <c r="B9261" t="s">
        <v>58</v>
      </c>
      <c r="C9261">
        <v>102279</v>
      </c>
      <c r="D9261" t="s">
        <v>5120</v>
      </c>
      <c r="E9261" t="s">
        <v>10</v>
      </c>
      <c r="F9261">
        <v>7.53</v>
      </c>
      <c r="G9261">
        <v>7.77</v>
      </c>
      <c r="J9261">
        <v>0</v>
      </c>
      <c r="K9261">
        <v>0</v>
      </c>
    </row>
    <row r="9262" spans="1:11">
      <c r="A9262" t="s">
        <v>25322</v>
      </c>
      <c r="B9262" t="s">
        <v>58</v>
      </c>
      <c r="C9262">
        <v>102282</v>
      </c>
      <c r="D9262" t="s">
        <v>5123</v>
      </c>
      <c r="E9262" t="s">
        <v>10</v>
      </c>
      <c r="F9262">
        <v>15.63</v>
      </c>
      <c r="G9262">
        <v>16.12</v>
      </c>
      <c r="J9262">
        <v>0</v>
      </c>
      <c r="K9262">
        <v>0</v>
      </c>
    </row>
    <row r="9263" spans="1:11">
      <c r="A9263" t="s">
        <v>25323</v>
      </c>
      <c r="B9263" t="s">
        <v>58</v>
      </c>
      <c r="C9263">
        <v>102290</v>
      </c>
      <c r="D9263" t="s">
        <v>5131</v>
      </c>
      <c r="E9263" t="s">
        <v>10</v>
      </c>
      <c r="F9263">
        <v>9.85</v>
      </c>
      <c r="G9263">
        <v>10.16</v>
      </c>
      <c r="J9263">
        <v>0</v>
      </c>
      <c r="K9263">
        <v>0</v>
      </c>
    </row>
    <row r="9264" spans="1:11">
      <c r="A9264" t="s">
        <v>25324</v>
      </c>
      <c r="B9264" t="s">
        <v>58</v>
      </c>
      <c r="C9264">
        <v>90100</v>
      </c>
      <c r="D9264" t="s">
        <v>5109</v>
      </c>
      <c r="E9264" t="s">
        <v>10</v>
      </c>
      <c r="F9264">
        <v>14.8</v>
      </c>
      <c r="G9264">
        <v>15.47</v>
      </c>
      <c r="J9264">
        <v>0</v>
      </c>
      <c r="K9264">
        <v>0</v>
      </c>
    </row>
    <row r="9265" spans="1:11">
      <c r="A9265" t="s">
        <v>25325</v>
      </c>
      <c r="B9265" t="s">
        <v>58</v>
      </c>
      <c r="C9265">
        <v>102323</v>
      </c>
      <c r="D9265" t="s">
        <v>5164</v>
      </c>
      <c r="E9265" t="s">
        <v>10</v>
      </c>
      <c r="F9265">
        <v>18.52</v>
      </c>
      <c r="G9265">
        <v>19.350000000000001</v>
      </c>
      <c r="J9265">
        <v>0</v>
      </c>
      <c r="K9265">
        <v>0</v>
      </c>
    </row>
    <row r="9266" spans="1:11">
      <c r="A9266" t="s">
        <v>25326</v>
      </c>
      <c r="B9266" t="s">
        <v>58</v>
      </c>
      <c r="C9266">
        <v>102327</v>
      </c>
      <c r="D9266" t="s">
        <v>5168</v>
      </c>
      <c r="E9266" t="s">
        <v>10</v>
      </c>
      <c r="F9266">
        <v>11.67</v>
      </c>
      <c r="G9266">
        <v>12.18</v>
      </c>
      <c r="J9266">
        <v>0</v>
      </c>
      <c r="K9266">
        <v>0</v>
      </c>
    </row>
    <row r="9267" spans="1:11">
      <c r="A9267" t="s">
        <v>25327</v>
      </c>
      <c r="B9267" t="s">
        <v>58</v>
      </c>
      <c r="C9267">
        <v>102299</v>
      </c>
      <c r="D9267" t="s">
        <v>5140</v>
      </c>
      <c r="E9267" t="s">
        <v>10</v>
      </c>
      <c r="F9267">
        <v>19.38</v>
      </c>
      <c r="G9267">
        <v>20.239999999999998</v>
      </c>
      <c r="J9267">
        <v>0</v>
      </c>
      <c r="K9267">
        <v>0</v>
      </c>
    </row>
    <row r="9268" spans="1:11">
      <c r="A9268" t="s">
        <v>25328</v>
      </c>
      <c r="B9268" t="s">
        <v>58</v>
      </c>
      <c r="C9268">
        <v>102303</v>
      </c>
      <c r="D9268" t="s">
        <v>5144</v>
      </c>
      <c r="E9268" t="s">
        <v>10</v>
      </c>
      <c r="F9268">
        <v>12.21</v>
      </c>
      <c r="G9268">
        <v>12.75</v>
      </c>
      <c r="J9268">
        <v>0</v>
      </c>
      <c r="K9268">
        <v>0</v>
      </c>
    </row>
    <row r="9269" spans="1:11">
      <c r="A9269" t="s">
        <v>25329</v>
      </c>
      <c r="B9269" t="s">
        <v>58</v>
      </c>
      <c r="C9269">
        <v>90099</v>
      </c>
      <c r="D9269" t="s">
        <v>5108</v>
      </c>
      <c r="E9269" t="s">
        <v>10</v>
      </c>
      <c r="F9269">
        <v>17.29</v>
      </c>
      <c r="G9269">
        <v>18.059999999999999</v>
      </c>
      <c r="J9269">
        <v>0</v>
      </c>
      <c r="K9269">
        <v>0</v>
      </c>
    </row>
    <row r="9270" spans="1:11">
      <c r="A9270" t="s">
        <v>25330</v>
      </c>
      <c r="B9270" t="s">
        <v>58</v>
      </c>
      <c r="C9270">
        <v>102322</v>
      </c>
      <c r="D9270" t="s">
        <v>5163</v>
      </c>
      <c r="E9270" t="s">
        <v>10</v>
      </c>
      <c r="F9270">
        <v>21.6</v>
      </c>
      <c r="G9270">
        <v>22.57</v>
      </c>
      <c r="J9270">
        <v>0</v>
      </c>
      <c r="K9270">
        <v>0</v>
      </c>
    </row>
    <row r="9271" spans="1:11">
      <c r="A9271" t="s">
        <v>25331</v>
      </c>
      <c r="B9271" t="s">
        <v>58</v>
      </c>
      <c r="C9271">
        <v>102298</v>
      </c>
      <c r="D9271" t="s">
        <v>5139</v>
      </c>
      <c r="E9271" t="s">
        <v>10</v>
      </c>
      <c r="F9271">
        <v>22.61</v>
      </c>
      <c r="G9271">
        <v>23.63</v>
      </c>
      <c r="J9271">
        <v>0</v>
      </c>
      <c r="K9271">
        <v>0</v>
      </c>
    </row>
    <row r="9272" spans="1:11">
      <c r="A9272" t="s">
        <v>25332</v>
      </c>
      <c r="B9272" t="s">
        <v>58</v>
      </c>
      <c r="C9272">
        <v>102302</v>
      </c>
      <c r="D9272" t="s">
        <v>5143</v>
      </c>
      <c r="E9272" t="s">
        <v>10</v>
      </c>
      <c r="F9272">
        <v>14.25</v>
      </c>
      <c r="G9272">
        <v>14.88</v>
      </c>
      <c r="J9272">
        <v>0</v>
      </c>
      <c r="K9272">
        <v>0</v>
      </c>
    </row>
    <row r="9273" spans="1:11">
      <c r="A9273" t="s">
        <v>25333</v>
      </c>
      <c r="B9273" t="s">
        <v>58</v>
      </c>
      <c r="C9273">
        <v>102326</v>
      </c>
      <c r="D9273" t="s">
        <v>5167</v>
      </c>
      <c r="E9273" t="s">
        <v>10</v>
      </c>
      <c r="F9273">
        <v>13.61</v>
      </c>
      <c r="G9273">
        <v>14.22</v>
      </c>
      <c r="J9273">
        <v>0</v>
      </c>
      <c r="K9273">
        <v>0</v>
      </c>
    </row>
    <row r="9274" spans="1:11">
      <c r="A9274" t="s">
        <v>25334</v>
      </c>
      <c r="B9274" t="s">
        <v>58</v>
      </c>
      <c r="C9274">
        <v>102314</v>
      </c>
      <c r="D9274" t="s">
        <v>5155</v>
      </c>
      <c r="E9274" t="s">
        <v>10</v>
      </c>
      <c r="F9274">
        <v>9.41</v>
      </c>
      <c r="G9274">
        <v>9.7100000000000009</v>
      </c>
      <c r="J9274">
        <v>0</v>
      </c>
      <c r="K9274">
        <v>0</v>
      </c>
    </row>
    <row r="9275" spans="1:11">
      <c r="A9275" t="s">
        <v>25335</v>
      </c>
      <c r="B9275" t="s">
        <v>58</v>
      </c>
      <c r="C9275">
        <v>102312</v>
      </c>
      <c r="D9275" t="s">
        <v>5153</v>
      </c>
      <c r="E9275" t="s">
        <v>10</v>
      </c>
      <c r="F9275">
        <v>11.83</v>
      </c>
      <c r="G9275">
        <v>12.17</v>
      </c>
      <c r="J9275">
        <v>0</v>
      </c>
      <c r="K9275">
        <v>0</v>
      </c>
    </row>
    <row r="9276" spans="1:11">
      <c r="A9276" t="s">
        <v>25336</v>
      </c>
      <c r="B9276" t="s">
        <v>58</v>
      </c>
      <c r="C9276">
        <v>102288</v>
      </c>
      <c r="D9276" t="s">
        <v>5129</v>
      </c>
      <c r="E9276" t="s">
        <v>10</v>
      </c>
      <c r="F9276">
        <v>12.39</v>
      </c>
      <c r="G9276">
        <v>12.74</v>
      </c>
      <c r="J9276">
        <v>0</v>
      </c>
      <c r="K9276">
        <v>0</v>
      </c>
    </row>
    <row r="9277" spans="1:11">
      <c r="A9277" t="s">
        <v>25337</v>
      </c>
      <c r="B9277" t="s">
        <v>58</v>
      </c>
      <c r="C9277">
        <v>90087</v>
      </c>
      <c r="D9277" t="s">
        <v>5101</v>
      </c>
      <c r="E9277" t="s">
        <v>10</v>
      </c>
      <c r="F9277">
        <v>9.4700000000000006</v>
      </c>
      <c r="G9277">
        <v>9.73</v>
      </c>
      <c r="J9277">
        <v>0</v>
      </c>
      <c r="K9277">
        <v>0</v>
      </c>
    </row>
    <row r="9278" spans="1:11">
      <c r="A9278" t="s">
        <v>25338</v>
      </c>
      <c r="B9278" t="s">
        <v>58</v>
      </c>
      <c r="C9278">
        <v>102308</v>
      </c>
      <c r="D9278" t="s">
        <v>5149</v>
      </c>
      <c r="E9278" t="s">
        <v>10</v>
      </c>
      <c r="F9278">
        <v>12.84</v>
      </c>
      <c r="G9278">
        <v>13.26</v>
      </c>
      <c r="J9278">
        <v>0</v>
      </c>
      <c r="K9278">
        <v>0</v>
      </c>
    </row>
    <row r="9279" spans="1:11">
      <c r="A9279" t="s">
        <v>25339</v>
      </c>
      <c r="B9279" t="s">
        <v>58</v>
      </c>
      <c r="C9279">
        <v>90084</v>
      </c>
      <c r="D9279" t="s">
        <v>5099</v>
      </c>
      <c r="E9279" t="s">
        <v>10</v>
      </c>
      <c r="F9279">
        <v>10.28</v>
      </c>
      <c r="G9279">
        <v>10.6</v>
      </c>
      <c r="J9279">
        <v>0</v>
      </c>
      <c r="K9279">
        <v>0</v>
      </c>
    </row>
    <row r="9280" spans="1:11">
      <c r="A9280" t="s">
        <v>25340</v>
      </c>
      <c r="B9280" t="s">
        <v>58</v>
      </c>
      <c r="C9280">
        <v>102284</v>
      </c>
      <c r="D9280" t="s">
        <v>5125</v>
      </c>
      <c r="E9280" t="s">
        <v>10</v>
      </c>
      <c r="F9280">
        <v>13.45</v>
      </c>
      <c r="G9280">
        <v>13.88</v>
      </c>
      <c r="J9280">
        <v>0</v>
      </c>
      <c r="K9280">
        <v>0</v>
      </c>
    </row>
    <row r="9281" spans="1:11">
      <c r="A9281" t="s">
        <v>25341</v>
      </c>
      <c r="B9281" t="s">
        <v>58</v>
      </c>
      <c r="C9281">
        <v>102325</v>
      </c>
      <c r="D9281" t="s">
        <v>5166</v>
      </c>
      <c r="E9281" t="s">
        <v>10</v>
      </c>
      <c r="F9281">
        <v>16.760000000000002</v>
      </c>
      <c r="G9281">
        <v>17.5</v>
      </c>
      <c r="J9281">
        <v>0</v>
      </c>
      <c r="K9281">
        <v>0</v>
      </c>
    </row>
    <row r="9282" spans="1:11">
      <c r="A9282" t="s">
        <v>25342</v>
      </c>
      <c r="B9282" t="s">
        <v>58</v>
      </c>
      <c r="C9282">
        <v>102329</v>
      </c>
      <c r="D9282" t="s">
        <v>5170</v>
      </c>
      <c r="E9282" t="s">
        <v>10</v>
      </c>
      <c r="F9282">
        <v>10.55</v>
      </c>
      <c r="G9282">
        <v>11.03</v>
      </c>
      <c r="J9282">
        <v>0</v>
      </c>
      <c r="K9282">
        <v>0</v>
      </c>
    </row>
    <row r="9283" spans="1:11">
      <c r="A9283" t="s">
        <v>25343</v>
      </c>
      <c r="B9283" t="s">
        <v>58</v>
      </c>
      <c r="C9283">
        <v>102301</v>
      </c>
      <c r="D9283" t="s">
        <v>5142</v>
      </c>
      <c r="E9283" t="s">
        <v>10</v>
      </c>
      <c r="F9283">
        <v>17.52</v>
      </c>
      <c r="G9283">
        <v>18.309999999999999</v>
      </c>
      <c r="J9283">
        <v>0</v>
      </c>
      <c r="K9283">
        <v>0</v>
      </c>
    </row>
    <row r="9284" spans="1:11">
      <c r="A9284" t="s">
        <v>25344</v>
      </c>
      <c r="B9284" t="s">
        <v>58</v>
      </c>
      <c r="C9284">
        <v>102305</v>
      </c>
      <c r="D9284" t="s">
        <v>5146</v>
      </c>
      <c r="E9284" t="s">
        <v>10</v>
      </c>
      <c r="F9284">
        <v>11.04</v>
      </c>
      <c r="G9284">
        <v>11.54</v>
      </c>
      <c r="J9284">
        <v>0</v>
      </c>
      <c r="K9284">
        <v>0</v>
      </c>
    </row>
    <row r="9285" spans="1:11">
      <c r="A9285" t="s">
        <v>25345</v>
      </c>
      <c r="B9285" t="s">
        <v>58</v>
      </c>
      <c r="C9285">
        <v>90101</v>
      </c>
      <c r="D9285" t="s">
        <v>5110</v>
      </c>
      <c r="E9285" t="s">
        <v>10</v>
      </c>
      <c r="F9285">
        <v>14.63</v>
      </c>
      <c r="G9285">
        <v>15.29</v>
      </c>
      <c r="J9285">
        <v>0</v>
      </c>
      <c r="K9285">
        <v>0</v>
      </c>
    </row>
    <row r="9286" spans="1:11">
      <c r="A9286" t="s">
        <v>25346</v>
      </c>
      <c r="B9286" t="s">
        <v>58</v>
      </c>
      <c r="C9286">
        <v>102324</v>
      </c>
      <c r="D9286" t="s">
        <v>5165</v>
      </c>
      <c r="E9286" t="s">
        <v>10</v>
      </c>
      <c r="F9286">
        <v>18.29</v>
      </c>
      <c r="G9286">
        <v>19.12</v>
      </c>
      <c r="J9286">
        <v>0</v>
      </c>
      <c r="K9286">
        <v>0</v>
      </c>
    </row>
    <row r="9287" spans="1:11">
      <c r="A9287" t="s">
        <v>25347</v>
      </c>
      <c r="B9287" t="s">
        <v>58</v>
      </c>
      <c r="C9287">
        <v>102300</v>
      </c>
      <c r="D9287" t="s">
        <v>5141</v>
      </c>
      <c r="E9287" t="s">
        <v>10</v>
      </c>
      <c r="F9287">
        <v>19.149999999999999</v>
      </c>
      <c r="G9287">
        <v>20.010000000000002</v>
      </c>
      <c r="J9287">
        <v>0</v>
      </c>
      <c r="K9287">
        <v>0</v>
      </c>
    </row>
    <row r="9288" spans="1:11">
      <c r="A9288" t="s">
        <v>25348</v>
      </c>
      <c r="B9288" t="s">
        <v>58</v>
      </c>
      <c r="C9288">
        <v>90102</v>
      </c>
      <c r="D9288" t="s">
        <v>5111</v>
      </c>
      <c r="E9288" t="s">
        <v>10</v>
      </c>
      <c r="F9288">
        <v>13.4</v>
      </c>
      <c r="G9288">
        <v>14</v>
      </c>
      <c r="J9288">
        <v>0</v>
      </c>
      <c r="K9288">
        <v>0</v>
      </c>
    </row>
    <row r="9289" spans="1:11">
      <c r="A9289" t="s">
        <v>25349</v>
      </c>
      <c r="B9289" t="s">
        <v>58</v>
      </c>
      <c r="C9289">
        <v>102328</v>
      </c>
      <c r="D9289" t="s">
        <v>5169</v>
      </c>
      <c r="E9289" t="s">
        <v>10</v>
      </c>
      <c r="F9289">
        <v>11.53</v>
      </c>
      <c r="G9289">
        <v>12.03</v>
      </c>
      <c r="J9289">
        <v>0</v>
      </c>
      <c r="K9289">
        <v>0</v>
      </c>
    </row>
    <row r="9290" spans="1:11">
      <c r="A9290" t="s">
        <v>25350</v>
      </c>
      <c r="B9290" t="s">
        <v>58</v>
      </c>
      <c r="C9290">
        <v>102304</v>
      </c>
      <c r="D9290" t="s">
        <v>5145</v>
      </c>
      <c r="E9290" t="s">
        <v>10</v>
      </c>
      <c r="F9290">
        <v>12.06</v>
      </c>
      <c r="G9290">
        <v>12.6</v>
      </c>
      <c r="J9290">
        <v>0</v>
      </c>
      <c r="K9290">
        <v>0</v>
      </c>
    </row>
    <row r="9291" spans="1:11">
      <c r="A9291" t="s">
        <v>25351</v>
      </c>
      <c r="B9291" t="s">
        <v>58</v>
      </c>
      <c r="C9291">
        <v>102295</v>
      </c>
      <c r="D9291" t="s">
        <v>5136</v>
      </c>
      <c r="E9291" t="s">
        <v>10</v>
      </c>
      <c r="F9291">
        <v>8.11</v>
      </c>
      <c r="G9291">
        <v>8.34</v>
      </c>
      <c r="J9291">
        <v>0</v>
      </c>
      <c r="K9291">
        <v>0</v>
      </c>
    </row>
    <row r="9292" spans="1:11">
      <c r="A9292" t="s">
        <v>25352</v>
      </c>
      <c r="B9292" t="s">
        <v>58</v>
      </c>
      <c r="C9292">
        <v>102281</v>
      </c>
      <c r="D9292" t="s">
        <v>5122</v>
      </c>
      <c r="E9292" t="s">
        <v>10</v>
      </c>
      <c r="F9292">
        <v>6.2</v>
      </c>
      <c r="G9292">
        <v>6.37</v>
      </c>
      <c r="J9292">
        <v>0</v>
      </c>
      <c r="K9292">
        <v>0</v>
      </c>
    </row>
    <row r="9293" spans="1:11">
      <c r="A9293" t="s">
        <v>25353</v>
      </c>
      <c r="B9293" t="s">
        <v>58</v>
      </c>
      <c r="C9293">
        <v>102311</v>
      </c>
      <c r="D9293" t="s">
        <v>5152</v>
      </c>
      <c r="E9293" t="s">
        <v>10</v>
      </c>
      <c r="F9293">
        <v>12.31</v>
      </c>
      <c r="G9293">
        <v>12.66</v>
      </c>
      <c r="J9293">
        <v>0</v>
      </c>
      <c r="K9293">
        <v>0</v>
      </c>
    </row>
    <row r="9294" spans="1:11">
      <c r="A9294" t="s">
        <v>25354</v>
      </c>
      <c r="B9294" t="s">
        <v>58</v>
      </c>
      <c r="C9294">
        <v>102319</v>
      </c>
      <c r="D9294" t="s">
        <v>5160</v>
      </c>
      <c r="E9294" t="s">
        <v>10</v>
      </c>
      <c r="F9294">
        <v>7.75</v>
      </c>
      <c r="G9294">
        <v>7.97</v>
      </c>
      <c r="J9294">
        <v>0</v>
      </c>
      <c r="K9294">
        <v>0</v>
      </c>
    </row>
    <row r="9295" spans="1:11">
      <c r="A9295" t="s">
        <v>25355</v>
      </c>
      <c r="B9295" t="s">
        <v>58</v>
      </c>
      <c r="C9295">
        <v>102287</v>
      </c>
      <c r="D9295" t="s">
        <v>5128</v>
      </c>
      <c r="E9295" t="s">
        <v>10</v>
      </c>
      <c r="F9295">
        <v>12.88</v>
      </c>
      <c r="G9295">
        <v>13.24</v>
      </c>
      <c r="J9295">
        <v>0</v>
      </c>
      <c r="K9295">
        <v>0</v>
      </c>
    </row>
    <row r="9296" spans="1:11">
      <c r="A9296" t="s">
        <v>25356</v>
      </c>
      <c r="B9296" t="s">
        <v>58</v>
      </c>
      <c r="C9296">
        <v>102316</v>
      </c>
      <c r="D9296" t="s">
        <v>5157</v>
      </c>
      <c r="E9296" t="s">
        <v>10</v>
      </c>
      <c r="F9296">
        <v>8.1</v>
      </c>
      <c r="G9296">
        <v>8.35</v>
      </c>
      <c r="J9296">
        <v>0</v>
      </c>
      <c r="K9296">
        <v>0</v>
      </c>
    </row>
    <row r="9297" spans="1:11">
      <c r="A9297" t="s">
        <v>25357</v>
      </c>
      <c r="B9297" t="s">
        <v>58</v>
      </c>
      <c r="C9297">
        <v>102292</v>
      </c>
      <c r="D9297" t="s">
        <v>5133</v>
      </c>
      <c r="E9297" t="s">
        <v>10</v>
      </c>
      <c r="F9297">
        <v>8.4600000000000009</v>
      </c>
      <c r="G9297">
        <v>8.74</v>
      </c>
      <c r="J9297">
        <v>0</v>
      </c>
      <c r="K9297">
        <v>0</v>
      </c>
    </row>
    <row r="9298" spans="1:11">
      <c r="A9298" t="s">
        <v>25358</v>
      </c>
      <c r="B9298" t="s">
        <v>58</v>
      </c>
      <c r="C9298">
        <v>90092</v>
      </c>
      <c r="D9298" t="s">
        <v>5104</v>
      </c>
      <c r="E9298" t="s">
        <v>10</v>
      </c>
      <c r="F9298">
        <v>6.47</v>
      </c>
      <c r="G9298">
        <v>6.68</v>
      </c>
      <c r="J9298">
        <v>0</v>
      </c>
      <c r="K9298">
        <v>0</v>
      </c>
    </row>
    <row r="9299" spans="1:11">
      <c r="A9299" t="s">
        <v>25359</v>
      </c>
      <c r="B9299" t="s">
        <v>58</v>
      </c>
      <c r="C9299">
        <v>102278</v>
      </c>
      <c r="D9299" t="s">
        <v>5119</v>
      </c>
      <c r="E9299" t="s">
        <v>10</v>
      </c>
      <c r="F9299">
        <v>9.85</v>
      </c>
      <c r="G9299">
        <v>10.11</v>
      </c>
      <c r="J9299">
        <v>0</v>
      </c>
      <c r="K9299">
        <v>0</v>
      </c>
    </row>
    <row r="9300" spans="1:11">
      <c r="A9300" t="s">
        <v>25360</v>
      </c>
      <c r="B9300" t="s">
        <v>58</v>
      </c>
      <c r="C9300">
        <v>90094</v>
      </c>
      <c r="D9300" t="s">
        <v>5105</v>
      </c>
      <c r="E9300" t="s">
        <v>10</v>
      </c>
      <c r="F9300">
        <v>6.12</v>
      </c>
      <c r="G9300">
        <v>6.32</v>
      </c>
      <c r="J9300">
        <v>0</v>
      </c>
      <c r="K9300">
        <v>0</v>
      </c>
    </row>
    <row r="9301" spans="1:11">
      <c r="A9301" t="s">
        <v>25361</v>
      </c>
      <c r="B9301" t="s">
        <v>58</v>
      </c>
      <c r="C9301">
        <v>102309</v>
      </c>
      <c r="D9301" t="s">
        <v>5150</v>
      </c>
      <c r="E9301" t="s">
        <v>10</v>
      </c>
      <c r="F9301">
        <v>12.14</v>
      </c>
      <c r="G9301">
        <v>12.53</v>
      </c>
      <c r="J9301">
        <v>0</v>
      </c>
      <c r="K9301">
        <v>0</v>
      </c>
    </row>
    <row r="9302" spans="1:11">
      <c r="A9302" t="s">
        <v>25362</v>
      </c>
      <c r="B9302" t="s">
        <v>58</v>
      </c>
      <c r="C9302">
        <v>102285</v>
      </c>
      <c r="D9302" t="s">
        <v>5126</v>
      </c>
      <c r="E9302" t="s">
        <v>10</v>
      </c>
      <c r="F9302">
        <v>12.71</v>
      </c>
      <c r="G9302">
        <v>13.13</v>
      </c>
      <c r="J9302">
        <v>0</v>
      </c>
      <c r="K9302">
        <v>0</v>
      </c>
    </row>
    <row r="9303" spans="1:11">
      <c r="A9303" t="s">
        <v>25363</v>
      </c>
      <c r="B9303" t="s">
        <v>58</v>
      </c>
      <c r="C9303">
        <v>90095</v>
      </c>
      <c r="D9303" t="s">
        <v>5106</v>
      </c>
      <c r="E9303" t="s">
        <v>10</v>
      </c>
      <c r="F9303">
        <v>5.96</v>
      </c>
      <c r="G9303">
        <v>6.13</v>
      </c>
      <c r="J9303">
        <v>0</v>
      </c>
      <c r="K9303">
        <v>0</v>
      </c>
    </row>
    <row r="9304" spans="1:11">
      <c r="A9304" t="s">
        <v>25364</v>
      </c>
      <c r="B9304" t="s">
        <v>58</v>
      </c>
      <c r="C9304">
        <v>102320</v>
      </c>
      <c r="D9304" t="s">
        <v>5161</v>
      </c>
      <c r="E9304" t="s">
        <v>10</v>
      </c>
      <c r="F9304">
        <v>7.46</v>
      </c>
      <c r="G9304">
        <v>7.66</v>
      </c>
      <c r="J9304">
        <v>0</v>
      </c>
      <c r="K9304">
        <v>0</v>
      </c>
    </row>
    <row r="9305" spans="1:11">
      <c r="A9305" t="s">
        <v>25365</v>
      </c>
      <c r="B9305" t="s">
        <v>58</v>
      </c>
      <c r="C9305">
        <v>102296</v>
      </c>
      <c r="D9305" t="s">
        <v>5137</v>
      </c>
      <c r="E9305" t="s">
        <v>10</v>
      </c>
      <c r="F9305">
        <v>7.81</v>
      </c>
      <c r="G9305">
        <v>8.0299999999999994</v>
      </c>
      <c r="J9305">
        <v>0</v>
      </c>
      <c r="K9305">
        <v>0</v>
      </c>
    </row>
    <row r="9306" spans="1:11">
      <c r="A9306" t="s">
        <v>25366</v>
      </c>
      <c r="B9306" t="s">
        <v>58</v>
      </c>
      <c r="C9306">
        <v>90086</v>
      </c>
      <c r="D9306" t="s">
        <v>5100</v>
      </c>
      <c r="E9306" t="s">
        <v>10</v>
      </c>
      <c r="F9306">
        <v>9.7100000000000009</v>
      </c>
      <c r="G9306">
        <v>10.02</v>
      </c>
      <c r="J9306">
        <v>0</v>
      </c>
      <c r="K9306">
        <v>0</v>
      </c>
    </row>
    <row r="9307" spans="1:11">
      <c r="A9307" t="s">
        <v>25367</v>
      </c>
      <c r="B9307" t="s">
        <v>58</v>
      </c>
      <c r="C9307">
        <v>102277</v>
      </c>
      <c r="D9307" t="s">
        <v>5118</v>
      </c>
      <c r="E9307" t="s">
        <v>10</v>
      </c>
      <c r="F9307">
        <v>9.44</v>
      </c>
      <c r="G9307">
        <v>9.75</v>
      </c>
      <c r="J9307">
        <v>0</v>
      </c>
      <c r="K9307">
        <v>0</v>
      </c>
    </row>
    <row r="9308" spans="1:11">
      <c r="A9308" t="s">
        <v>25368</v>
      </c>
      <c r="B9308" t="s">
        <v>58</v>
      </c>
      <c r="C9308">
        <v>102286</v>
      </c>
      <c r="D9308" t="s">
        <v>5127</v>
      </c>
      <c r="E9308" t="s">
        <v>10</v>
      </c>
      <c r="F9308">
        <v>12.35</v>
      </c>
      <c r="G9308">
        <v>12.74</v>
      </c>
      <c r="J9308">
        <v>0</v>
      </c>
      <c r="K9308">
        <v>0</v>
      </c>
    </row>
    <row r="9309" spans="1:11">
      <c r="A9309" t="s">
        <v>25369</v>
      </c>
      <c r="B9309" t="s">
        <v>58</v>
      </c>
      <c r="C9309">
        <v>90098</v>
      </c>
      <c r="D9309" t="s">
        <v>5107</v>
      </c>
      <c r="E9309" t="s">
        <v>10</v>
      </c>
      <c r="F9309">
        <v>5.84</v>
      </c>
      <c r="G9309">
        <v>6</v>
      </c>
      <c r="J9309">
        <v>0</v>
      </c>
      <c r="K9309">
        <v>0</v>
      </c>
    </row>
    <row r="9310" spans="1:11">
      <c r="A9310" t="s">
        <v>25370</v>
      </c>
      <c r="B9310" t="s">
        <v>58</v>
      </c>
      <c r="C9310">
        <v>102313</v>
      </c>
      <c r="D9310" t="s">
        <v>5154</v>
      </c>
      <c r="E9310" t="s">
        <v>10</v>
      </c>
      <c r="F9310">
        <v>11.59</v>
      </c>
      <c r="G9310">
        <v>11.92</v>
      </c>
      <c r="J9310">
        <v>0</v>
      </c>
      <c r="K9310">
        <v>0</v>
      </c>
    </row>
    <row r="9311" spans="1:11">
      <c r="A9311" t="s">
        <v>25371</v>
      </c>
      <c r="B9311" t="s">
        <v>58</v>
      </c>
      <c r="C9311">
        <v>102321</v>
      </c>
      <c r="D9311" t="s">
        <v>5162</v>
      </c>
      <c r="E9311" t="s">
        <v>10</v>
      </c>
      <c r="F9311">
        <v>7.31</v>
      </c>
      <c r="G9311">
        <v>7.51</v>
      </c>
      <c r="J9311">
        <v>0</v>
      </c>
      <c r="K9311">
        <v>0</v>
      </c>
    </row>
    <row r="9312" spans="1:11">
      <c r="A9312" t="s">
        <v>25372</v>
      </c>
      <c r="B9312" t="s">
        <v>58</v>
      </c>
      <c r="C9312">
        <v>102289</v>
      </c>
      <c r="D9312" t="s">
        <v>5130</v>
      </c>
      <c r="E9312" t="s">
        <v>10</v>
      </c>
      <c r="F9312">
        <v>12.14</v>
      </c>
      <c r="G9312">
        <v>12.48</v>
      </c>
      <c r="J9312">
        <v>0</v>
      </c>
      <c r="K9312">
        <v>0</v>
      </c>
    </row>
    <row r="9313" spans="1:11">
      <c r="A9313" t="s">
        <v>25373</v>
      </c>
      <c r="B9313" t="s">
        <v>58</v>
      </c>
      <c r="C9313">
        <v>102297</v>
      </c>
      <c r="D9313" t="s">
        <v>5138</v>
      </c>
      <c r="E9313" t="s">
        <v>10</v>
      </c>
      <c r="F9313">
        <v>7.64</v>
      </c>
      <c r="G9313">
        <v>7.86</v>
      </c>
      <c r="J9313">
        <v>0</v>
      </c>
      <c r="K9313">
        <v>0</v>
      </c>
    </row>
    <row r="9314" spans="1:11">
      <c r="A9314" t="s">
        <v>25374</v>
      </c>
      <c r="B9314" t="s">
        <v>58</v>
      </c>
      <c r="C9314">
        <v>102280</v>
      </c>
      <c r="D9314" t="s">
        <v>5121</v>
      </c>
      <c r="E9314" t="s">
        <v>10</v>
      </c>
      <c r="F9314">
        <v>5.95</v>
      </c>
      <c r="G9314">
        <v>6.13</v>
      </c>
      <c r="J9314">
        <v>0</v>
      </c>
      <c r="K9314">
        <v>0</v>
      </c>
    </row>
    <row r="9315" spans="1:11">
      <c r="A9315" t="s">
        <v>25375</v>
      </c>
      <c r="B9315" t="s">
        <v>58</v>
      </c>
      <c r="C9315">
        <v>102294</v>
      </c>
      <c r="D9315" t="s">
        <v>5135</v>
      </c>
      <c r="E9315" t="s">
        <v>10</v>
      </c>
      <c r="F9315">
        <v>7.79</v>
      </c>
      <c r="G9315">
        <v>8.0399999999999991</v>
      </c>
      <c r="J9315">
        <v>0</v>
      </c>
      <c r="K9315">
        <v>0</v>
      </c>
    </row>
    <row r="9316" spans="1:11">
      <c r="A9316" t="s">
        <v>25376</v>
      </c>
      <c r="B9316" t="s">
        <v>58</v>
      </c>
      <c r="C9316">
        <v>90090</v>
      </c>
      <c r="D9316" t="s">
        <v>5102</v>
      </c>
      <c r="E9316" t="s">
        <v>10</v>
      </c>
      <c r="F9316">
        <v>9.27</v>
      </c>
      <c r="G9316">
        <v>9.5399999999999991</v>
      </c>
      <c r="J9316">
        <v>0</v>
      </c>
      <c r="K9316">
        <v>0</v>
      </c>
    </row>
    <row r="9317" spans="1:11">
      <c r="A9317" t="s">
        <v>25377</v>
      </c>
      <c r="B9317" t="s">
        <v>58</v>
      </c>
      <c r="C9317">
        <v>102317</v>
      </c>
      <c r="D9317" t="s">
        <v>5158</v>
      </c>
      <c r="E9317" t="s">
        <v>10</v>
      </c>
      <c r="F9317">
        <v>7.66</v>
      </c>
      <c r="G9317">
        <v>7.9</v>
      </c>
      <c r="J9317">
        <v>0</v>
      </c>
      <c r="K9317">
        <v>0</v>
      </c>
    </row>
    <row r="9318" spans="1:11">
      <c r="A9318" t="s">
        <v>25378</v>
      </c>
      <c r="B9318" t="s">
        <v>58</v>
      </c>
      <c r="C9318">
        <v>102293</v>
      </c>
      <c r="D9318" t="s">
        <v>5134</v>
      </c>
      <c r="E9318" t="s">
        <v>10</v>
      </c>
      <c r="F9318">
        <v>8.01</v>
      </c>
      <c r="G9318">
        <v>8.26</v>
      </c>
      <c r="J9318">
        <v>0</v>
      </c>
      <c r="K9318">
        <v>0</v>
      </c>
    </row>
    <row r="9319" spans="1:11">
      <c r="A9319" t="s">
        <v>25379</v>
      </c>
      <c r="B9319" t="s">
        <v>58</v>
      </c>
      <c r="C9319">
        <v>102310</v>
      </c>
      <c r="D9319" t="s">
        <v>5151</v>
      </c>
      <c r="E9319" t="s">
        <v>10</v>
      </c>
      <c r="F9319">
        <v>11.8</v>
      </c>
      <c r="G9319">
        <v>12.18</v>
      </c>
      <c r="J9319">
        <v>0</v>
      </c>
      <c r="K9319">
        <v>0</v>
      </c>
    </row>
    <row r="9320" spans="1:11">
      <c r="A9320" t="s">
        <v>25380</v>
      </c>
      <c r="B9320" t="s">
        <v>58</v>
      </c>
      <c r="C9320">
        <v>102318</v>
      </c>
      <c r="D9320" t="s">
        <v>5159</v>
      </c>
      <c r="E9320" t="s">
        <v>10</v>
      </c>
      <c r="F9320">
        <v>7.44</v>
      </c>
      <c r="G9320">
        <v>7.66</v>
      </c>
      <c r="J9320">
        <v>0</v>
      </c>
      <c r="K9320">
        <v>0</v>
      </c>
    </row>
    <row r="9321" spans="1:11">
      <c r="A9321" t="s">
        <v>25381</v>
      </c>
      <c r="B9321" t="s">
        <v>58</v>
      </c>
      <c r="C9321">
        <v>90106</v>
      </c>
      <c r="D9321" t="s">
        <v>5113</v>
      </c>
      <c r="E9321" t="s">
        <v>10</v>
      </c>
      <c r="F9321">
        <v>9.32</v>
      </c>
      <c r="G9321">
        <v>9.75</v>
      </c>
      <c r="J9321">
        <v>0</v>
      </c>
      <c r="K9321">
        <v>0</v>
      </c>
    </row>
    <row r="9322" spans="1:11">
      <c r="A9322" t="s">
        <v>25382</v>
      </c>
      <c r="B9322" t="s">
        <v>58</v>
      </c>
      <c r="C9322">
        <v>90105</v>
      </c>
      <c r="D9322" t="s">
        <v>5112</v>
      </c>
      <c r="E9322" t="s">
        <v>10</v>
      </c>
      <c r="F9322">
        <v>10.26</v>
      </c>
      <c r="G9322">
        <v>10.74</v>
      </c>
      <c r="J9322">
        <v>0</v>
      </c>
      <c r="K9322">
        <v>0</v>
      </c>
    </row>
    <row r="9323" spans="1:11">
      <c r="A9323" t="s">
        <v>25383</v>
      </c>
      <c r="B9323" t="s">
        <v>58</v>
      </c>
      <c r="C9323">
        <v>90108</v>
      </c>
      <c r="D9323" t="s">
        <v>5115</v>
      </c>
      <c r="E9323" t="s">
        <v>10</v>
      </c>
      <c r="F9323">
        <v>8.44</v>
      </c>
      <c r="G9323">
        <v>8.81</v>
      </c>
      <c r="J9323">
        <v>0</v>
      </c>
      <c r="K9323">
        <v>0</v>
      </c>
    </row>
    <row r="9324" spans="1:11">
      <c r="A9324" t="s">
        <v>25384</v>
      </c>
      <c r="B9324" t="s">
        <v>58</v>
      </c>
      <c r="C9324">
        <v>90107</v>
      </c>
      <c r="D9324" t="s">
        <v>5114</v>
      </c>
      <c r="E9324" t="s">
        <v>10</v>
      </c>
      <c r="F9324">
        <v>9.2100000000000009</v>
      </c>
      <c r="G9324">
        <v>9.6300000000000008</v>
      </c>
      <c r="J9324">
        <v>0</v>
      </c>
      <c r="K9324">
        <v>0</v>
      </c>
    </row>
    <row r="9325" spans="1:11">
      <c r="A9325" t="s">
        <v>25385</v>
      </c>
      <c r="B9325" t="s">
        <v>58</v>
      </c>
      <c r="C9325">
        <v>102354</v>
      </c>
      <c r="D9325" t="s">
        <v>5095</v>
      </c>
      <c r="E9325" t="s">
        <v>10</v>
      </c>
      <c r="F9325">
        <v>175.24</v>
      </c>
      <c r="G9325">
        <v>182.35</v>
      </c>
      <c r="J9325">
        <v>0</v>
      </c>
      <c r="K9325">
        <v>0</v>
      </c>
    </row>
    <row r="9326" spans="1:11">
      <c r="A9326" t="s">
        <v>25386</v>
      </c>
      <c r="B9326" t="s">
        <v>58</v>
      </c>
      <c r="C9326">
        <v>102355</v>
      </c>
      <c r="D9326" t="s">
        <v>14875</v>
      </c>
      <c r="E9326" t="s">
        <v>10</v>
      </c>
      <c r="F9326">
        <v>209</v>
      </c>
      <c r="G9326">
        <v>218.49</v>
      </c>
      <c r="J9326">
        <v>0</v>
      </c>
      <c r="K9326">
        <v>0</v>
      </c>
    </row>
    <row r="9327" spans="1:11">
      <c r="A9327" t="s">
        <v>25387</v>
      </c>
      <c r="B9327" t="s">
        <v>58</v>
      </c>
      <c r="C9327">
        <v>102356</v>
      </c>
      <c r="D9327" t="s">
        <v>7656</v>
      </c>
      <c r="E9327" t="s">
        <v>10</v>
      </c>
      <c r="F9327">
        <v>0</v>
      </c>
      <c r="G9327">
        <v>0</v>
      </c>
    </row>
    <row r="9328" spans="1:11">
      <c r="A9328" t="s">
        <v>25388</v>
      </c>
      <c r="B9328" t="s">
        <v>58</v>
      </c>
      <c r="C9328">
        <v>102357</v>
      </c>
      <c r="D9328" t="s">
        <v>7657</v>
      </c>
      <c r="E9328" t="s">
        <v>10</v>
      </c>
      <c r="F9328">
        <v>0</v>
      </c>
      <c r="G9328">
        <v>0</v>
      </c>
    </row>
    <row r="9329" spans="1:11">
      <c r="A9329" t="s">
        <v>25389</v>
      </c>
      <c r="B9329" t="s">
        <v>58</v>
      </c>
      <c r="C9329">
        <v>102358</v>
      </c>
      <c r="D9329" t="s">
        <v>7658</v>
      </c>
      <c r="E9329" t="s">
        <v>10</v>
      </c>
      <c r="F9329">
        <v>0</v>
      </c>
      <c r="G9329">
        <v>0</v>
      </c>
    </row>
    <row r="9330" spans="1:11">
      <c r="A9330" t="s">
        <v>25390</v>
      </c>
      <c r="B9330" t="s">
        <v>58</v>
      </c>
      <c r="C9330">
        <v>102359</v>
      </c>
      <c r="D9330" t="s">
        <v>14876</v>
      </c>
      <c r="E9330" t="s">
        <v>10</v>
      </c>
      <c r="F9330">
        <v>0</v>
      </c>
      <c r="G9330">
        <v>0</v>
      </c>
    </row>
    <row r="9331" spans="1:11">
      <c r="A9331" t="s">
        <v>25391</v>
      </c>
      <c r="B9331" t="s">
        <v>58</v>
      </c>
      <c r="C9331">
        <v>102348</v>
      </c>
      <c r="D9331" t="s">
        <v>7659</v>
      </c>
      <c r="E9331" t="s">
        <v>10</v>
      </c>
      <c r="F9331">
        <v>0</v>
      </c>
      <c r="G9331">
        <v>0</v>
      </c>
    </row>
    <row r="9332" spans="1:11">
      <c r="A9332" t="s">
        <v>25392</v>
      </c>
      <c r="B9332" t="s">
        <v>58</v>
      </c>
      <c r="C9332">
        <v>102346</v>
      </c>
      <c r="D9332" t="s">
        <v>7660</v>
      </c>
      <c r="E9332" t="s">
        <v>10</v>
      </c>
      <c r="F9332">
        <v>0</v>
      </c>
      <c r="G9332">
        <v>0</v>
      </c>
    </row>
    <row r="9333" spans="1:11">
      <c r="A9333" t="s">
        <v>25393</v>
      </c>
      <c r="B9333" t="s">
        <v>58</v>
      </c>
      <c r="C9333">
        <v>102347</v>
      </c>
      <c r="D9333" t="s">
        <v>7661</v>
      </c>
      <c r="E9333" t="s">
        <v>10</v>
      </c>
      <c r="F9333">
        <v>0</v>
      </c>
      <c r="G9333">
        <v>0</v>
      </c>
    </row>
    <row r="9334" spans="1:11">
      <c r="A9334" t="s">
        <v>25394</v>
      </c>
      <c r="B9334" t="s">
        <v>58</v>
      </c>
      <c r="C9334">
        <v>102350</v>
      </c>
      <c r="D9334" t="s">
        <v>7662</v>
      </c>
      <c r="E9334" t="s">
        <v>10</v>
      </c>
      <c r="F9334">
        <v>0</v>
      </c>
      <c r="G9334">
        <v>0</v>
      </c>
    </row>
    <row r="9335" spans="1:11">
      <c r="A9335" t="s">
        <v>25395</v>
      </c>
      <c r="B9335" t="s">
        <v>58</v>
      </c>
      <c r="C9335">
        <v>102351</v>
      </c>
      <c r="D9335" t="s">
        <v>7663</v>
      </c>
      <c r="E9335" t="s">
        <v>10</v>
      </c>
      <c r="F9335">
        <v>0</v>
      </c>
      <c r="G9335">
        <v>0</v>
      </c>
    </row>
    <row r="9336" spans="1:11">
      <c r="A9336" t="s">
        <v>25396</v>
      </c>
      <c r="B9336" t="s">
        <v>58</v>
      </c>
      <c r="C9336">
        <v>102352</v>
      </c>
      <c r="D9336" t="s">
        <v>7664</v>
      </c>
      <c r="E9336" t="s">
        <v>10</v>
      </c>
      <c r="F9336">
        <v>0</v>
      </c>
      <c r="G9336">
        <v>0</v>
      </c>
    </row>
    <row r="9337" spans="1:11">
      <c r="A9337" t="s">
        <v>25397</v>
      </c>
      <c r="B9337" t="s">
        <v>58</v>
      </c>
      <c r="C9337">
        <v>102353</v>
      </c>
      <c r="D9337" t="s">
        <v>7665</v>
      </c>
      <c r="E9337" t="s">
        <v>10</v>
      </c>
      <c r="F9337">
        <v>0</v>
      </c>
      <c r="G9337">
        <v>0</v>
      </c>
    </row>
    <row r="9338" spans="1:11">
      <c r="A9338" t="s">
        <v>25398</v>
      </c>
      <c r="B9338" t="s">
        <v>58</v>
      </c>
      <c r="C9338">
        <v>102349</v>
      </c>
      <c r="D9338" t="s">
        <v>7666</v>
      </c>
      <c r="E9338" t="s">
        <v>10</v>
      </c>
      <c r="F9338">
        <v>0</v>
      </c>
      <c r="G9338">
        <v>0</v>
      </c>
    </row>
    <row r="9339" spans="1:11">
      <c r="A9339" t="s">
        <v>25399</v>
      </c>
      <c r="B9339" t="s">
        <v>58</v>
      </c>
      <c r="C9339">
        <v>102360</v>
      </c>
      <c r="D9339" t="s">
        <v>5096</v>
      </c>
      <c r="E9339" t="s">
        <v>10</v>
      </c>
      <c r="F9339">
        <v>27.83</v>
      </c>
      <c r="G9339">
        <v>28.82</v>
      </c>
      <c r="J9339">
        <v>0</v>
      </c>
      <c r="K9339">
        <v>0</v>
      </c>
    </row>
    <row r="9340" spans="1:11">
      <c r="A9340" t="s">
        <v>25400</v>
      </c>
      <c r="B9340" t="s">
        <v>58</v>
      </c>
      <c r="C9340">
        <v>102361</v>
      </c>
      <c r="D9340" t="s">
        <v>5097</v>
      </c>
      <c r="E9340" t="s">
        <v>10</v>
      </c>
      <c r="F9340">
        <v>42.92</v>
      </c>
      <c r="G9340">
        <v>45.02</v>
      </c>
      <c r="J9340">
        <v>0</v>
      </c>
      <c r="K9340">
        <v>0</v>
      </c>
    </row>
    <row r="9341" spans="1:11">
      <c r="A9341" t="s">
        <v>25401</v>
      </c>
      <c r="B9341" t="s">
        <v>58</v>
      </c>
      <c r="C9341">
        <v>101595</v>
      </c>
      <c r="D9341" t="s">
        <v>7667</v>
      </c>
      <c r="E9341" t="s">
        <v>9</v>
      </c>
      <c r="F9341">
        <v>0</v>
      </c>
      <c r="G9341">
        <v>0</v>
      </c>
    </row>
    <row r="9342" spans="1:11">
      <c r="A9342" t="s">
        <v>25402</v>
      </c>
      <c r="B9342" t="s">
        <v>58</v>
      </c>
      <c r="C9342">
        <v>101601</v>
      </c>
      <c r="D9342" t="s">
        <v>2008</v>
      </c>
      <c r="E9342" t="s">
        <v>9</v>
      </c>
      <c r="F9342">
        <v>30.44</v>
      </c>
      <c r="G9342">
        <v>31.89</v>
      </c>
      <c r="J9342">
        <v>0</v>
      </c>
      <c r="K9342">
        <v>0</v>
      </c>
    </row>
    <row r="9343" spans="1:11">
      <c r="A9343" t="s">
        <v>25403</v>
      </c>
      <c r="B9343" t="s">
        <v>58</v>
      </c>
      <c r="C9343">
        <v>101594</v>
      </c>
      <c r="D9343" t="s">
        <v>7668</v>
      </c>
      <c r="E9343" t="s">
        <v>9</v>
      </c>
      <c r="F9343">
        <v>0</v>
      </c>
      <c r="G9343">
        <v>0</v>
      </c>
    </row>
    <row r="9344" spans="1:11">
      <c r="A9344" t="s">
        <v>25404</v>
      </c>
      <c r="B9344" t="s">
        <v>58</v>
      </c>
      <c r="C9344">
        <v>101600</v>
      </c>
      <c r="D9344" t="s">
        <v>2007</v>
      </c>
      <c r="E9344" t="s">
        <v>9</v>
      </c>
      <c r="F9344">
        <v>20.56</v>
      </c>
      <c r="G9344">
        <v>21.54</v>
      </c>
      <c r="J9344">
        <v>0</v>
      </c>
      <c r="K9344">
        <v>0</v>
      </c>
    </row>
    <row r="9345" spans="1:11">
      <c r="A9345" t="s">
        <v>25405</v>
      </c>
      <c r="B9345" t="s">
        <v>58</v>
      </c>
      <c r="C9345">
        <v>101597</v>
      </c>
      <c r="D9345" t="s">
        <v>7669</v>
      </c>
      <c r="E9345" t="s">
        <v>9</v>
      </c>
      <c r="F9345">
        <v>0</v>
      </c>
      <c r="G9345">
        <v>0</v>
      </c>
    </row>
    <row r="9346" spans="1:11">
      <c r="A9346" t="s">
        <v>25406</v>
      </c>
      <c r="B9346" t="s">
        <v>58</v>
      </c>
      <c r="C9346">
        <v>101603</v>
      </c>
      <c r="D9346" t="s">
        <v>2010</v>
      </c>
      <c r="E9346" t="s">
        <v>9</v>
      </c>
      <c r="F9346">
        <v>25.12</v>
      </c>
      <c r="G9346">
        <v>26.32</v>
      </c>
      <c r="J9346">
        <v>0</v>
      </c>
      <c r="K9346">
        <v>0</v>
      </c>
    </row>
    <row r="9347" spans="1:11">
      <c r="A9347" t="s">
        <v>25407</v>
      </c>
      <c r="B9347" t="s">
        <v>58</v>
      </c>
      <c r="C9347">
        <v>101596</v>
      </c>
      <c r="D9347" t="s">
        <v>7670</v>
      </c>
      <c r="E9347" t="s">
        <v>9</v>
      </c>
      <c r="F9347">
        <v>0</v>
      </c>
      <c r="G9347">
        <v>0</v>
      </c>
    </row>
    <row r="9348" spans="1:11">
      <c r="A9348" t="s">
        <v>25408</v>
      </c>
      <c r="B9348" t="s">
        <v>58</v>
      </c>
      <c r="C9348">
        <v>101602</v>
      </c>
      <c r="D9348" t="s">
        <v>2009</v>
      </c>
      <c r="E9348" t="s">
        <v>9</v>
      </c>
      <c r="F9348">
        <v>15.25</v>
      </c>
      <c r="G9348">
        <v>15.98</v>
      </c>
      <c r="J9348">
        <v>0</v>
      </c>
      <c r="K9348">
        <v>0</v>
      </c>
    </row>
    <row r="9349" spans="1:11">
      <c r="A9349" t="s">
        <v>25409</v>
      </c>
      <c r="B9349" t="s">
        <v>58</v>
      </c>
      <c r="C9349">
        <v>101599</v>
      </c>
      <c r="D9349" t="s">
        <v>7671</v>
      </c>
      <c r="E9349" t="s">
        <v>9</v>
      </c>
      <c r="F9349">
        <v>0</v>
      </c>
      <c r="G9349">
        <v>0</v>
      </c>
    </row>
    <row r="9350" spans="1:11">
      <c r="A9350" t="s">
        <v>25410</v>
      </c>
      <c r="B9350" t="s">
        <v>58</v>
      </c>
      <c r="C9350">
        <v>101605</v>
      </c>
      <c r="D9350" t="s">
        <v>2012</v>
      </c>
      <c r="E9350" t="s">
        <v>9</v>
      </c>
      <c r="F9350">
        <v>19.86</v>
      </c>
      <c r="G9350">
        <v>20.8</v>
      </c>
      <c r="J9350">
        <v>0</v>
      </c>
      <c r="K9350">
        <v>0</v>
      </c>
    </row>
    <row r="9351" spans="1:11">
      <c r="A9351" t="s">
        <v>25411</v>
      </c>
      <c r="B9351" t="s">
        <v>58</v>
      </c>
      <c r="C9351">
        <v>101598</v>
      </c>
      <c r="D9351" t="s">
        <v>7672</v>
      </c>
      <c r="E9351" t="s">
        <v>9</v>
      </c>
      <c r="F9351">
        <v>0</v>
      </c>
      <c r="G9351">
        <v>0</v>
      </c>
    </row>
    <row r="9352" spans="1:11">
      <c r="A9352" t="s">
        <v>25412</v>
      </c>
      <c r="B9352" t="s">
        <v>58</v>
      </c>
      <c r="C9352">
        <v>101604</v>
      </c>
      <c r="D9352" t="s">
        <v>2011</v>
      </c>
      <c r="E9352" t="s">
        <v>9</v>
      </c>
      <c r="F9352">
        <v>9.9700000000000006</v>
      </c>
      <c r="G9352">
        <v>10.46</v>
      </c>
      <c r="J9352">
        <v>0</v>
      </c>
      <c r="K9352">
        <v>0</v>
      </c>
    </row>
    <row r="9353" spans="1:11">
      <c r="A9353" t="s">
        <v>25413</v>
      </c>
      <c r="B9353" t="s">
        <v>58</v>
      </c>
      <c r="C9353">
        <v>101588</v>
      </c>
      <c r="D9353" t="s">
        <v>2001</v>
      </c>
      <c r="E9353" t="s">
        <v>9</v>
      </c>
      <c r="F9353">
        <v>109.08</v>
      </c>
      <c r="G9353">
        <v>114</v>
      </c>
      <c r="J9353">
        <v>0</v>
      </c>
      <c r="K9353">
        <v>0</v>
      </c>
    </row>
    <row r="9354" spans="1:11">
      <c r="A9354" t="s">
        <v>25414</v>
      </c>
      <c r="B9354" t="s">
        <v>58</v>
      </c>
      <c r="C9354">
        <v>101591</v>
      </c>
      <c r="D9354" t="s">
        <v>2004</v>
      </c>
      <c r="E9354" t="s">
        <v>9</v>
      </c>
      <c r="F9354">
        <v>132.61000000000001</v>
      </c>
      <c r="G9354">
        <v>138.63</v>
      </c>
      <c r="J9354">
        <v>0</v>
      </c>
      <c r="K9354">
        <v>0</v>
      </c>
    </row>
    <row r="9355" spans="1:11">
      <c r="A9355" t="s">
        <v>25415</v>
      </c>
      <c r="B9355" t="s">
        <v>58</v>
      </c>
      <c r="C9355">
        <v>101590</v>
      </c>
      <c r="D9355" t="s">
        <v>2003</v>
      </c>
      <c r="E9355" t="s">
        <v>9</v>
      </c>
      <c r="F9355">
        <v>82.44</v>
      </c>
      <c r="G9355">
        <v>86.1</v>
      </c>
      <c r="J9355">
        <v>0</v>
      </c>
      <c r="K9355">
        <v>0</v>
      </c>
    </row>
    <row r="9356" spans="1:11">
      <c r="A9356" t="s">
        <v>25416</v>
      </c>
      <c r="B9356" t="s">
        <v>58</v>
      </c>
      <c r="C9356">
        <v>101593</v>
      </c>
      <c r="D9356" t="s">
        <v>2006</v>
      </c>
      <c r="E9356" t="s">
        <v>9</v>
      </c>
      <c r="F9356">
        <v>107.92</v>
      </c>
      <c r="G9356">
        <v>112.69</v>
      </c>
      <c r="J9356">
        <v>0</v>
      </c>
      <c r="K9356">
        <v>0</v>
      </c>
    </row>
    <row r="9357" spans="1:11">
      <c r="A9357" t="s">
        <v>25417</v>
      </c>
      <c r="B9357" t="s">
        <v>58</v>
      </c>
      <c r="C9357">
        <v>101592</v>
      </c>
      <c r="D9357" t="s">
        <v>2005</v>
      </c>
      <c r="E9357" t="s">
        <v>9</v>
      </c>
      <c r="F9357">
        <v>57.61</v>
      </c>
      <c r="G9357">
        <v>59.99</v>
      </c>
      <c r="J9357">
        <v>0</v>
      </c>
      <c r="K9357">
        <v>0</v>
      </c>
    </row>
    <row r="9358" spans="1:11">
      <c r="A9358" t="s">
        <v>25418</v>
      </c>
      <c r="B9358" t="s">
        <v>58</v>
      </c>
      <c r="C9358">
        <v>101583</v>
      </c>
      <c r="D9358" t="s">
        <v>1996</v>
      </c>
      <c r="E9358" t="s">
        <v>9</v>
      </c>
      <c r="F9358">
        <v>99.76</v>
      </c>
      <c r="G9358">
        <v>105.05</v>
      </c>
      <c r="J9358">
        <v>0</v>
      </c>
      <c r="K9358">
        <v>0</v>
      </c>
    </row>
    <row r="9359" spans="1:11">
      <c r="A9359" t="s">
        <v>25419</v>
      </c>
      <c r="B9359" t="s">
        <v>58</v>
      </c>
      <c r="C9359">
        <v>101582</v>
      </c>
      <c r="D9359" t="s">
        <v>1995</v>
      </c>
      <c r="E9359" t="s">
        <v>9</v>
      </c>
      <c r="F9359">
        <v>79.06</v>
      </c>
      <c r="G9359">
        <v>82.64</v>
      </c>
      <c r="J9359">
        <v>0</v>
      </c>
      <c r="K9359">
        <v>0</v>
      </c>
    </row>
    <row r="9360" spans="1:11">
      <c r="A9360" t="s">
        <v>25420</v>
      </c>
      <c r="B9360" t="s">
        <v>58</v>
      </c>
      <c r="C9360">
        <v>101585</v>
      </c>
      <c r="D9360" t="s">
        <v>1998</v>
      </c>
      <c r="E9360" t="s">
        <v>9</v>
      </c>
      <c r="F9360">
        <v>85.18</v>
      </c>
      <c r="G9360">
        <v>89.56</v>
      </c>
      <c r="J9360">
        <v>0</v>
      </c>
      <c r="K9360">
        <v>0</v>
      </c>
    </row>
    <row r="9361" spans="1:11">
      <c r="A9361" t="s">
        <v>25421</v>
      </c>
      <c r="B9361" t="s">
        <v>58</v>
      </c>
      <c r="C9361">
        <v>101584</v>
      </c>
      <c r="D9361" t="s">
        <v>1997</v>
      </c>
      <c r="E9361" t="s">
        <v>9</v>
      </c>
      <c r="F9361">
        <v>64.48</v>
      </c>
      <c r="G9361">
        <v>67.14</v>
      </c>
      <c r="J9361">
        <v>0</v>
      </c>
      <c r="K9361">
        <v>0</v>
      </c>
    </row>
    <row r="9362" spans="1:11">
      <c r="A9362" t="s">
        <v>25422</v>
      </c>
      <c r="B9362" t="s">
        <v>58</v>
      </c>
      <c r="C9362">
        <v>101587</v>
      </c>
      <c r="D9362" t="s">
        <v>2000</v>
      </c>
      <c r="E9362" t="s">
        <v>9</v>
      </c>
      <c r="F9362">
        <v>75.62</v>
      </c>
      <c r="G9362">
        <v>79.08</v>
      </c>
      <c r="J9362">
        <v>0</v>
      </c>
      <c r="K9362">
        <v>0</v>
      </c>
    </row>
    <row r="9363" spans="1:11">
      <c r="A9363" t="s">
        <v>25423</v>
      </c>
      <c r="B9363" t="s">
        <v>58</v>
      </c>
      <c r="C9363">
        <v>101586</v>
      </c>
      <c r="D9363" t="s">
        <v>1999</v>
      </c>
      <c r="E9363" t="s">
        <v>9</v>
      </c>
      <c r="F9363">
        <v>54.73</v>
      </c>
      <c r="G9363">
        <v>56.46</v>
      </c>
      <c r="J9363">
        <v>0</v>
      </c>
      <c r="K9363">
        <v>0</v>
      </c>
    </row>
    <row r="9364" spans="1:11">
      <c r="A9364" t="s">
        <v>25424</v>
      </c>
      <c r="B9364" t="s">
        <v>58</v>
      </c>
      <c r="C9364">
        <v>101577</v>
      </c>
      <c r="D9364" t="s">
        <v>1990</v>
      </c>
      <c r="E9364" t="s">
        <v>9</v>
      </c>
      <c r="F9364">
        <v>61.57</v>
      </c>
      <c r="G9364">
        <v>64.92</v>
      </c>
      <c r="J9364">
        <v>0</v>
      </c>
      <c r="K9364">
        <v>0</v>
      </c>
    </row>
    <row r="9365" spans="1:11">
      <c r="A9365" t="s">
        <v>25425</v>
      </c>
      <c r="B9365" t="s">
        <v>58</v>
      </c>
      <c r="C9365">
        <v>101576</v>
      </c>
      <c r="D9365" t="s">
        <v>1989</v>
      </c>
      <c r="E9365" t="s">
        <v>9</v>
      </c>
      <c r="F9365">
        <v>48.29</v>
      </c>
      <c r="G9365">
        <v>50.54</v>
      </c>
      <c r="J9365">
        <v>0</v>
      </c>
      <c r="K9365">
        <v>0</v>
      </c>
    </row>
    <row r="9366" spans="1:11">
      <c r="A9366" t="s">
        <v>25426</v>
      </c>
      <c r="B9366" t="s">
        <v>58</v>
      </c>
      <c r="C9366">
        <v>101579</v>
      </c>
      <c r="D9366" t="s">
        <v>1992</v>
      </c>
      <c r="E9366" t="s">
        <v>9</v>
      </c>
      <c r="F9366">
        <v>52.86</v>
      </c>
      <c r="G9366">
        <v>55.63</v>
      </c>
      <c r="J9366">
        <v>0</v>
      </c>
      <c r="K9366">
        <v>0</v>
      </c>
    </row>
    <row r="9367" spans="1:11">
      <c r="A9367" t="s">
        <v>25427</v>
      </c>
      <c r="B9367" t="s">
        <v>58</v>
      </c>
      <c r="C9367">
        <v>101578</v>
      </c>
      <c r="D9367" t="s">
        <v>1991</v>
      </c>
      <c r="E9367" t="s">
        <v>9</v>
      </c>
      <c r="F9367">
        <v>39.58</v>
      </c>
      <c r="G9367">
        <v>41.25</v>
      </c>
      <c r="J9367">
        <v>0</v>
      </c>
      <c r="K9367">
        <v>0</v>
      </c>
    </row>
    <row r="9368" spans="1:11">
      <c r="A9368" t="s">
        <v>25428</v>
      </c>
      <c r="B9368" t="s">
        <v>58</v>
      </c>
      <c r="C9368">
        <v>101581</v>
      </c>
      <c r="D9368" t="s">
        <v>1994</v>
      </c>
      <c r="E9368" t="s">
        <v>9</v>
      </c>
      <c r="F9368">
        <v>47.85</v>
      </c>
      <c r="G9368">
        <v>50.03</v>
      </c>
      <c r="J9368">
        <v>0</v>
      </c>
      <c r="K9368">
        <v>0</v>
      </c>
    </row>
    <row r="9369" spans="1:11">
      <c r="A9369" t="s">
        <v>25429</v>
      </c>
      <c r="B9369" t="s">
        <v>58</v>
      </c>
      <c r="C9369">
        <v>101580</v>
      </c>
      <c r="D9369" t="s">
        <v>1993</v>
      </c>
      <c r="E9369" t="s">
        <v>9</v>
      </c>
      <c r="F9369">
        <v>34.380000000000003</v>
      </c>
      <c r="G9369">
        <v>35.47</v>
      </c>
      <c r="J9369">
        <v>0</v>
      </c>
      <c r="K9369">
        <v>0</v>
      </c>
    </row>
    <row r="9370" spans="1:11">
      <c r="A9370" t="s">
        <v>25430</v>
      </c>
      <c r="B9370" t="s">
        <v>58</v>
      </c>
      <c r="C9370">
        <v>101606</v>
      </c>
      <c r="D9370" t="s">
        <v>7673</v>
      </c>
      <c r="E9370" t="s">
        <v>9</v>
      </c>
      <c r="F9370">
        <v>0</v>
      </c>
      <c r="G9370">
        <v>0</v>
      </c>
    </row>
    <row r="9371" spans="1:11">
      <c r="A9371" t="s">
        <v>25431</v>
      </c>
      <c r="B9371" t="s">
        <v>58</v>
      </c>
      <c r="C9371">
        <v>101607</v>
      </c>
      <c r="D9371" t="s">
        <v>7674</v>
      </c>
      <c r="E9371" t="s">
        <v>9</v>
      </c>
      <c r="F9371">
        <v>0</v>
      </c>
      <c r="G9371">
        <v>0</v>
      </c>
    </row>
    <row r="9372" spans="1:11">
      <c r="A9372" t="s">
        <v>25432</v>
      </c>
      <c r="B9372" t="s">
        <v>58</v>
      </c>
      <c r="C9372">
        <v>101608</v>
      </c>
      <c r="D9372" t="s">
        <v>7675</v>
      </c>
      <c r="E9372" t="s">
        <v>9</v>
      </c>
      <c r="F9372">
        <v>0</v>
      </c>
      <c r="G9372">
        <v>0</v>
      </c>
    </row>
    <row r="9373" spans="1:11">
      <c r="A9373" t="s">
        <v>25433</v>
      </c>
      <c r="B9373" t="s">
        <v>58</v>
      </c>
      <c r="C9373">
        <v>101571</v>
      </c>
      <c r="D9373" t="s">
        <v>1984</v>
      </c>
      <c r="E9373" t="s">
        <v>9</v>
      </c>
      <c r="F9373">
        <v>38.19</v>
      </c>
      <c r="G9373">
        <v>40.770000000000003</v>
      </c>
      <c r="J9373">
        <v>0</v>
      </c>
      <c r="K9373">
        <v>0</v>
      </c>
    </row>
    <row r="9374" spans="1:11">
      <c r="A9374" t="s">
        <v>25434</v>
      </c>
      <c r="B9374" t="s">
        <v>58</v>
      </c>
      <c r="C9374">
        <v>101570</v>
      </c>
      <c r="D9374" t="s">
        <v>1983</v>
      </c>
      <c r="E9374" t="s">
        <v>9</v>
      </c>
      <c r="F9374">
        <v>27.82</v>
      </c>
      <c r="G9374">
        <v>29.55</v>
      </c>
      <c r="J9374">
        <v>0</v>
      </c>
      <c r="K9374">
        <v>0</v>
      </c>
    </row>
    <row r="9375" spans="1:11">
      <c r="A9375" t="s">
        <v>25435</v>
      </c>
      <c r="B9375" t="s">
        <v>58</v>
      </c>
      <c r="C9375">
        <v>101573</v>
      </c>
      <c r="D9375" t="s">
        <v>1986</v>
      </c>
      <c r="E9375" t="s">
        <v>9</v>
      </c>
      <c r="F9375">
        <v>32.08</v>
      </c>
      <c r="G9375">
        <v>34.21</v>
      </c>
      <c r="J9375">
        <v>0</v>
      </c>
      <c r="K9375">
        <v>0</v>
      </c>
    </row>
    <row r="9376" spans="1:11">
      <c r="A9376" t="s">
        <v>25436</v>
      </c>
      <c r="B9376" t="s">
        <v>58</v>
      </c>
      <c r="C9376">
        <v>101572</v>
      </c>
      <c r="D9376" t="s">
        <v>1985</v>
      </c>
      <c r="E9376" t="s">
        <v>9</v>
      </c>
      <c r="F9376">
        <v>21.71</v>
      </c>
      <c r="G9376">
        <v>23.01</v>
      </c>
      <c r="J9376">
        <v>0</v>
      </c>
      <c r="K9376">
        <v>0</v>
      </c>
    </row>
    <row r="9377" spans="1:11">
      <c r="A9377" t="s">
        <v>25437</v>
      </c>
      <c r="B9377" t="s">
        <v>58</v>
      </c>
      <c r="C9377">
        <v>101575</v>
      </c>
      <c r="D9377" t="s">
        <v>1988</v>
      </c>
      <c r="E9377" t="s">
        <v>9</v>
      </c>
      <c r="F9377">
        <v>26.97</v>
      </c>
      <c r="G9377">
        <v>28.66</v>
      </c>
      <c r="J9377">
        <v>0</v>
      </c>
      <c r="K9377">
        <v>0</v>
      </c>
    </row>
    <row r="9378" spans="1:11">
      <c r="A9378" t="s">
        <v>25438</v>
      </c>
      <c r="B9378" t="s">
        <v>58</v>
      </c>
      <c r="C9378">
        <v>101574</v>
      </c>
      <c r="D9378" t="s">
        <v>1987</v>
      </c>
      <c r="E9378" t="s">
        <v>9</v>
      </c>
      <c r="F9378">
        <v>16.41</v>
      </c>
      <c r="G9378">
        <v>17.260000000000002</v>
      </c>
      <c r="J9378">
        <v>0</v>
      </c>
      <c r="K9378">
        <v>0</v>
      </c>
    </row>
    <row r="9379" spans="1:11">
      <c r="A9379" t="s">
        <v>25439</v>
      </c>
      <c r="B9379" t="s">
        <v>58</v>
      </c>
      <c r="C9379">
        <v>101589</v>
      </c>
      <c r="D9379" t="s">
        <v>2002</v>
      </c>
      <c r="E9379" t="s">
        <v>9</v>
      </c>
      <c r="F9379">
        <v>159.24</v>
      </c>
      <c r="G9379">
        <v>166.53</v>
      </c>
      <c r="J9379">
        <v>0</v>
      </c>
      <c r="K9379">
        <v>0</v>
      </c>
    </row>
    <row r="9380" spans="1:11">
      <c r="A9380" t="s">
        <v>25440</v>
      </c>
      <c r="B9380" t="s">
        <v>58</v>
      </c>
      <c r="C9380">
        <v>101610</v>
      </c>
      <c r="D9380" t="s">
        <v>14877</v>
      </c>
      <c r="E9380" t="s">
        <v>32</v>
      </c>
      <c r="F9380">
        <v>0</v>
      </c>
      <c r="G9380">
        <v>0</v>
      </c>
    </row>
    <row r="9381" spans="1:11">
      <c r="A9381" t="s">
        <v>25441</v>
      </c>
      <c r="B9381" t="s">
        <v>58</v>
      </c>
      <c r="C9381">
        <v>101613</v>
      </c>
      <c r="D9381" t="s">
        <v>7676</v>
      </c>
      <c r="E9381" t="s">
        <v>32</v>
      </c>
      <c r="F9381">
        <v>0</v>
      </c>
      <c r="G9381">
        <v>0</v>
      </c>
    </row>
    <row r="9382" spans="1:11">
      <c r="A9382" t="s">
        <v>25442</v>
      </c>
      <c r="B9382" t="s">
        <v>58</v>
      </c>
      <c r="C9382">
        <v>101611</v>
      </c>
      <c r="D9382" t="s">
        <v>7677</v>
      </c>
      <c r="E9382" t="s">
        <v>32</v>
      </c>
      <c r="F9382">
        <v>0</v>
      </c>
      <c r="G9382">
        <v>0</v>
      </c>
    </row>
    <row r="9383" spans="1:11">
      <c r="A9383" t="s">
        <v>25443</v>
      </c>
      <c r="B9383" t="s">
        <v>58</v>
      </c>
      <c r="C9383">
        <v>101614</v>
      </c>
      <c r="D9383" t="s">
        <v>7678</v>
      </c>
      <c r="E9383" t="s">
        <v>32</v>
      </c>
      <c r="F9383">
        <v>0</v>
      </c>
      <c r="G9383">
        <v>0</v>
      </c>
    </row>
    <row r="9384" spans="1:11">
      <c r="A9384" t="s">
        <v>25444</v>
      </c>
      <c r="B9384" t="s">
        <v>58</v>
      </c>
      <c r="C9384">
        <v>101612</v>
      </c>
      <c r="D9384" t="s">
        <v>7679</v>
      </c>
      <c r="E9384" t="s">
        <v>32</v>
      </c>
      <c r="F9384">
        <v>0</v>
      </c>
      <c r="G9384">
        <v>0</v>
      </c>
    </row>
    <row r="9385" spans="1:11">
      <c r="A9385" t="s">
        <v>25445</v>
      </c>
      <c r="B9385" t="s">
        <v>58</v>
      </c>
      <c r="C9385">
        <v>101615</v>
      </c>
      <c r="D9385" t="s">
        <v>14878</v>
      </c>
      <c r="E9385" t="s">
        <v>32</v>
      </c>
      <c r="F9385">
        <v>0</v>
      </c>
      <c r="G9385">
        <v>0</v>
      </c>
    </row>
    <row r="9386" spans="1:11">
      <c r="A9386" t="s">
        <v>25446</v>
      </c>
      <c r="B9386" t="s">
        <v>58</v>
      </c>
      <c r="C9386">
        <v>101617</v>
      </c>
      <c r="D9386" t="s">
        <v>5216</v>
      </c>
      <c r="E9386" t="s">
        <v>9</v>
      </c>
      <c r="F9386">
        <v>3.93</v>
      </c>
      <c r="G9386">
        <v>4.26</v>
      </c>
      <c r="J9386">
        <v>0</v>
      </c>
      <c r="K9386">
        <v>0</v>
      </c>
    </row>
    <row r="9387" spans="1:11">
      <c r="A9387" t="s">
        <v>25447</v>
      </c>
      <c r="B9387" t="s">
        <v>58</v>
      </c>
      <c r="C9387">
        <v>101620</v>
      </c>
      <c r="D9387" t="s">
        <v>5219</v>
      </c>
      <c r="E9387" t="s">
        <v>10</v>
      </c>
      <c r="F9387">
        <v>219.44</v>
      </c>
      <c r="G9387">
        <v>229.97</v>
      </c>
      <c r="J9387">
        <v>0</v>
      </c>
      <c r="K9387">
        <v>0</v>
      </c>
    </row>
    <row r="9388" spans="1:11">
      <c r="A9388" t="s">
        <v>25448</v>
      </c>
      <c r="B9388" t="s">
        <v>58</v>
      </c>
      <c r="C9388">
        <v>101625</v>
      </c>
      <c r="D9388" t="s">
        <v>5224</v>
      </c>
      <c r="E9388" t="s">
        <v>10</v>
      </c>
      <c r="F9388">
        <v>162.51</v>
      </c>
      <c r="G9388">
        <v>167.03</v>
      </c>
      <c r="J9388">
        <v>0</v>
      </c>
      <c r="K9388">
        <v>0</v>
      </c>
    </row>
    <row r="9389" spans="1:11">
      <c r="A9389" t="s">
        <v>25449</v>
      </c>
      <c r="B9389" t="s">
        <v>58</v>
      </c>
      <c r="C9389">
        <v>101621</v>
      </c>
      <c r="D9389" t="s">
        <v>5220</v>
      </c>
      <c r="E9389" t="s">
        <v>10</v>
      </c>
      <c r="F9389">
        <v>260.3</v>
      </c>
      <c r="G9389">
        <v>273.8</v>
      </c>
      <c r="J9389">
        <v>0</v>
      </c>
      <c r="K9389">
        <v>0</v>
      </c>
    </row>
    <row r="9390" spans="1:11">
      <c r="A9390" t="s">
        <v>25450</v>
      </c>
      <c r="B9390" t="s">
        <v>58</v>
      </c>
      <c r="C9390">
        <v>101624</v>
      </c>
      <c r="D9390" t="s">
        <v>5223</v>
      </c>
      <c r="E9390" t="s">
        <v>10</v>
      </c>
      <c r="F9390">
        <v>186.95</v>
      </c>
      <c r="G9390">
        <v>192.72</v>
      </c>
      <c r="J9390">
        <v>0</v>
      </c>
      <c r="K9390">
        <v>0</v>
      </c>
    </row>
    <row r="9391" spans="1:11">
      <c r="A9391" t="s">
        <v>25451</v>
      </c>
      <c r="B9391" t="s">
        <v>58</v>
      </c>
      <c r="C9391">
        <v>101616</v>
      </c>
      <c r="D9391" t="s">
        <v>5215</v>
      </c>
      <c r="E9391" t="s">
        <v>9</v>
      </c>
      <c r="F9391">
        <v>7.97</v>
      </c>
      <c r="G9391">
        <v>8.6300000000000008</v>
      </c>
      <c r="J9391">
        <v>0</v>
      </c>
      <c r="K9391">
        <v>0</v>
      </c>
    </row>
    <row r="9392" spans="1:11">
      <c r="A9392" t="s">
        <v>25452</v>
      </c>
      <c r="B9392" t="s">
        <v>58</v>
      </c>
      <c r="C9392">
        <v>101618</v>
      </c>
      <c r="D9392" t="s">
        <v>5217</v>
      </c>
      <c r="E9392" t="s">
        <v>10</v>
      </c>
      <c r="F9392">
        <v>251.51</v>
      </c>
      <c r="G9392">
        <v>264.7</v>
      </c>
      <c r="J9392">
        <v>0</v>
      </c>
      <c r="K9392">
        <v>0</v>
      </c>
    </row>
    <row r="9393" spans="1:11">
      <c r="A9393" t="s">
        <v>25453</v>
      </c>
      <c r="B9393" t="s">
        <v>58</v>
      </c>
      <c r="C9393">
        <v>101622</v>
      </c>
      <c r="D9393" t="s">
        <v>5221</v>
      </c>
      <c r="E9393" t="s">
        <v>10</v>
      </c>
      <c r="F9393">
        <v>210.96</v>
      </c>
      <c r="G9393">
        <v>218.66</v>
      </c>
      <c r="J9393">
        <v>0</v>
      </c>
      <c r="K9393">
        <v>0</v>
      </c>
    </row>
    <row r="9394" spans="1:11">
      <c r="A9394" t="s">
        <v>25454</v>
      </c>
      <c r="B9394" t="s">
        <v>58</v>
      </c>
      <c r="C9394">
        <v>101619</v>
      </c>
      <c r="D9394" t="s">
        <v>5218</v>
      </c>
      <c r="E9394" t="s">
        <v>10</v>
      </c>
      <c r="F9394">
        <v>292.37</v>
      </c>
      <c r="G9394">
        <v>308.52</v>
      </c>
      <c r="J9394">
        <v>0</v>
      </c>
      <c r="K9394">
        <v>0</v>
      </c>
    </row>
    <row r="9395" spans="1:11">
      <c r="A9395" t="s">
        <v>25455</v>
      </c>
      <c r="B9395" t="s">
        <v>58</v>
      </c>
      <c r="C9395">
        <v>101623</v>
      </c>
      <c r="D9395" t="s">
        <v>5222</v>
      </c>
      <c r="E9395" t="s">
        <v>10</v>
      </c>
      <c r="F9395">
        <v>242.37</v>
      </c>
      <c r="G9395">
        <v>251.75</v>
      </c>
      <c r="J9395">
        <v>0</v>
      </c>
      <c r="K9395">
        <v>0</v>
      </c>
    </row>
    <row r="9396" spans="1:11">
      <c r="A9396" t="s">
        <v>25456</v>
      </c>
      <c r="B9396" t="s">
        <v>58</v>
      </c>
      <c r="C9396">
        <v>104482</v>
      </c>
      <c r="D9396" t="s">
        <v>1659</v>
      </c>
      <c r="E9396" t="s">
        <v>62</v>
      </c>
      <c r="F9396">
        <v>41.5</v>
      </c>
      <c r="G9396">
        <v>45.24</v>
      </c>
      <c r="J9396">
        <v>0</v>
      </c>
      <c r="K9396">
        <v>0</v>
      </c>
    </row>
    <row r="9397" spans="1:11">
      <c r="A9397" t="s">
        <v>25457</v>
      </c>
      <c r="B9397" t="s">
        <v>58</v>
      </c>
      <c r="C9397">
        <v>104189</v>
      </c>
      <c r="D9397" t="s">
        <v>1664</v>
      </c>
      <c r="E9397" t="s">
        <v>10</v>
      </c>
      <c r="F9397">
        <v>143.84</v>
      </c>
      <c r="G9397">
        <v>148.06</v>
      </c>
      <c r="J9397">
        <v>0</v>
      </c>
      <c r="K9397">
        <v>0</v>
      </c>
    </row>
    <row r="9398" spans="1:11">
      <c r="A9398" t="s">
        <v>25458</v>
      </c>
      <c r="B9398" t="s">
        <v>58</v>
      </c>
      <c r="C9398">
        <v>104465</v>
      </c>
      <c r="D9398" t="s">
        <v>7680</v>
      </c>
      <c r="E9398" t="s">
        <v>12</v>
      </c>
      <c r="F9398">
        <v>0</v>
      </c>
      <c r="G9398">
        <v>0</v>
      </c>
    </row>
    <row r="9399" spans="1:11">
      <c r="A9399" t="s">
        <v>25459</v>
      </c>
      <c r="B9399" t="s">
        <v>58</v>
      </c>
      <c r="C9399">
        <v>104188</v>
      </c>
      <c r="D9399" t="s">
        <v>7681</v>
      </c>
      <c r="E9399" t="s">
        <v>12</v>
      </c>
      <c r="F9399">
        <v>0</v>
      </c>
      <c r="G9399">
        <v>0</v>
      </c>
    </row>
    <row r="9400" spans="1:11">
      <c r="A9400" t="s">
        <v>25460</v>
      </c>
      <c r="B9400" t="s">
        <v>58</v>
      </c>
      <c r="C9400">
        <v>104185</v>
      </c>
      <c r="D9400" t="s">
        <v>1661</v>
      </c>
      <c r="E9400" t="s">
        <v>32</v>
      </c>
      <c r="F9400">
        <v>35.08</v>
      </c>
      <c r="G9400">
        <v>38.29</v>
      </c>
      <c r="J9400">
        <v>0</v>
      </c>
      <c r="K9400">
        <v>0</v>
      </c>
    </row>
    <row r="9401" spans="1:11">
      <c r="A9401" t="s">
        <v>25461</v>
      </c>
      <c r="B9401" t="s">
        <v>58</v>
      </c>
      <c r="C9401">
        <v>104182</v>
      </c>
      <c r="D9401" t="s">
        <v>7682</v>
      </c>
      <c r="E9401" t="s">
        <v>12</v>
      </c>
      <c r="F9401">
        <v>0</v>
      </c>
      <c r="G9401">
        <v>0</v>
      </c>
    </row>
    <row r="9402" spans="1:11">
      <c r="A9402" t="s">
        <v>25462</v>
      </c>
      <c r="B9402" t="s">
        <v>58</v>
      </c>
      <c r="C9402">
        <v>104184</v>
      </c>
      <c r="D9402" t="s">
        <v>1660</v>
      </c>
      <c r="E9402" t="s">
        <v>32</v>
      </c>
      <c r="F9402">
        <v>41.77</v>
      </c>
      <c r="G9402">
        <v>44.44</v>
      </c>
      <c r="J9402">
        <v>0</v>
      </c>
      <c r="K9402">
        <v>0</v>
      </c>
    </row>
    <row r="9403" spans="1:11">
      <c r="A9403" t="s">
        <v>25463</v>
      </c>
      <c r="B9403" t="s">
        <v>58</v>
      </c>
      <c r="C9403">
        <v>104190</v>
      </c>
      <c r="D9403" t="s">
        <v>1665</v>
      </c>
      <c r="E9403" t="s">
        <v>32</v>
      </c>
      <c r="F9403">
        <v>916.67</v>
      </c>
      <c r="G9403">
        <v>997.53</v>
      </c>
      <c r="J9403">
        <v>0</v>
      </c>
      <c r="K9403">
        <v>0</v>
      </c>
    </row>
    <row r="9404" spans="1:11">
      <c r="A9404" t="s">
        <v>25464</v>
      </c>
      <c r="B9404" t="s">
        <v>58</v>
      </c>
      <c r="C9404">
        <v>104463</v>
      </c>
      <c r="D9404" t="s">
        <v>7683</v>
      </c>
      <c r="E9404" t="s">
        <v>32</v>
      </c>
      <c r="F9404">
        <v>0</v>
      </c>
      <c r="G9404">
        <v>0</v>
      </c>
    </row>
    <row r="9405" spans="1:11">
      <c r="A9405" t="s">
        <v>25465</v>
      </c>
      <c r="B9405" t="s">
        <v>58</v>
      </c>
      <c r="C9405">
        <v>104464</v>
      </c>
      <c r="D9405" t="s">
        <v>7684</v>
      </c>
      <c r="E9405" t="s">
        <v>32</v>
      </c>
      <c r="F9405">
        <v>0</v>
      </c>
      <c r="G9405">
        <v>0</v>
      </c>
    </row>
    <row r="9406" spans="1:11">
      <c r="A9406" t="s">
        <v>25466</v>
      </c>
      <c r="B9406" t="s">
        <v>58</v>
      </c>
      <c r="C9406">
        <v>104183</v>
      </c>
      <c r="D9406" t="s">
        <v>7685</v>
      </c>
      <c r="E9406" t="s">
        <v>12</v>
      </c>
      <c r="F9406">
        <v>242.22</v>
      </c>
      <c r="G9406">
        <v>244.64</v>
      </c>
      <c r="J9406">
        <v>0</v>
      </c>
      <c r="K9406">
        <v>0</v>
      </c>
    </row>
    <row r="9407" spans="1:11">
      <c r="A9407" t="s">
        <v>25467</v>
      </c>
      <c r="B9407" t="s">
        <v>58</v>
      </c>
      <c r="C9407">
        <v>104187</v>
      </c>
      <c r="D9407" t="s">
        <v>1663</v>
      </c>
      <c r="E9407" t="s">
        <v>12</v>
      </c>
      <c r="F9407">
        <v>1602.09</v>
      </c>
      <c r="G9407">
        <v>1606.77</v>
      </c>
      <c r="J9407">
        <v>0</v>
      </c>
      <c r="K9407">
        <v>0</v>
      </c>
    </row>
    <row r="9408" spans="1:11">
      <c r="A9408" t="s">
        <v>25468</v>
      </c>
      <c r="B9408" t="s">
        <v>58</v>
      </c>
      <c r="C9408">
        <v>104186</v>
      </c>
      <c r="D9408" t="s">
        <v>1662</v>
      </c>
      <c r="E9408" t="s">
        <v>12</v>
      </c>
      <c r="F9408">
        <v>290.44</v>
      </c>
      <c r="G9408">
        <v>295.76</v>
      </c>
      <c r="J9408">
        <v>0</v>
      </c>
      <c r="K9408">
        <v>0</v>
      </c>
    </row>
    <row r="9409" spans="1:11">
      <c r="A9409" t="s">
        <v>25469</v>
      </c>
      <c r="B9409" t="s">
        <v>58</v>
      </c>
      <c r="C9409">
        <v>104180</v>
      </c>
      <c r="D9409" t="s">
        <v>7686</v>
      </c>
      <c r="E9409" t="s">
        <v>12</v>
      </c>
      <c r="F9409">
        <v>0</v>
      </c>
      <c r="G9409">
        <v>0</v>
      </c>
    </row>
    <row r="9410" spans="1:11">
      <c r="A9410" t="s">
        <v>25470</v>
      </c>
      <c r="B9410" t="s">
        <v>58</v>
      </c>
      <c r="C9410">
        <v>104181</v>
      </c>
      <c r="D9410" t="s">
        <v>7687</v>
      </c>
      <c r="E9410" t="s">
        <v>12</v>
      </c>
      <c r="F9410">
        <v>0</v>
      </c>
      <c r="G9410">
        <v>0</v>
      </c>
    </row>
    <row r="9411" spans="1:11">
      <c r="A9411" t="s">
        <v>25471</v>
      </c>
      <c r="B9411" t="s">
        <v>58</v>
      </c>
      <c r="C9411">
        <v>100674</v>
      </c>
      <c r="D9411" t="s">
        <v>7688</v>
      </c>
      <c r="E9411" t="s">
        <v>9</v>
      </c>
      <c r="F9411">
        <v>758.14</v>
      </c>
      <c r="G9411">
        <v>761.09</v>
      </c>
      <c r="J9411">
        <v>0</v>
      </c>
      <c r="K9411">
        <v>0</v>
      </c>
    </row>
    <row r="9412" spans="1:11">
      <c r="A9412" t="s">
        <v>25472</v>
      </c>
      <c r="B9412" t="s">
        <v>58</v>
      </c>
      <c r="C9412">
        <v>100664</v>
      </c>
      <c r="D9412" t="s">
        <v>7689</v>
      </c>
      <c r="E9412" t="s">
        <v>9</v>
      </c>
      <c r="F9412">
        <v>0</v>
      </c>
      <c r="G9412">
        <v>0</v>
      </c>
    </row>
    <row r="9413" spans="1:11">
      <c r="A9413" t="s">
        <v>25473</v>
      </c>
      <c r="B9413" t="s">
        <v>58</v>
      </c>
      <c r="C9413">
        <v>94589</v>
      </c>
      <c r="D9413" t="s">
        <v>2180</v>
      </c>
      <c r="E9413" t="s">
        <v>12</v>
      </c>
      <c r="F9413">
        <v>22.61</v>
      </c>
      <c r="G9413">
        <v>23.85</v>
      </c>
      <c r="J9413">
        <v>0</v>
      </c>
      <c r="K9413">
        <v>0</v>
      </c>
    </row>
    <row r="9414" spans="1:11">
      <c r="A9414" t="s">
        <v>25474</v>
      </c>
      <c r="B9414" t="s">
        <v>58</v>
      </c>
      <c r="C9414">
        <v>94590</v>
      </c>
      <c r="D9414" t="s">
        <v>2181</v>
      </c>
      <c r="E9414" t="s">
        <v>12</v>
      </c>
      <c r="F9414">
        <v>30.19</v>
      </c>
      <c r="G9414">
        <v>31.72</v>
      </c>
      <c r="J9414">
        <v>0</v>
      </c>
      <c r="K9414">
        <v>0</v>
      </c>
    </row>
    <row r="9415" spans="1:11">
      <c r="A9415" t="s">
        <v>25475</v>
      </c>
      <c r="B9415" t="s">
        <v>58</v>
      </c>
      <c r="C9415">
        <v>94587</v>
      </c>
      <c r="D9415" t="s">
        <v>2120</v>
      </c>
      <c r="E9415" t="s">
        <v>12</v>
      </c>
      <c r="F9415">
        <v>70.28</v>
      </c>
      <c r="G9415">
        <v>73.06</v>
      </c>
      <c r="J9415">
        <v>0</v>
      </c>
      <c r="K9415">
        <v>0</v>
      </c>
    </row>
    <row r="9416" spans="1:11">
      <c r="A9416" t="s">
        <v>25476</v>
      </c>
      <c r="B9416" t="s">
        <v>58</v>
      </c>
      <c r="C9416">
        <v>94588</v>
      </c>
      <c r="D9416" t="s">
        <v>2121</v>
      </c>
      <c r="E9416" t="s">
        <v>12</v>
      </c>
      <c r="F9416">
        <v>83.02</v>
      </c>
      <c r="G9416">
        <v>86.54</v>
      </c>
      <c r="J9416">
        <v>0</v>
      </c>
      <c r="K9416">
        <v>0</v>
      </c>
    </row>
    <row r="9417" spans="1:11">
      <c r="A9417" t="s">
        <v>25477</v>
      </c>
      <c r="B9417" t="s">
        <v>58</v>
      </c>
      <c r="C9417">
        <v>105812</v>
      </c>
      <c r="D9417" t="s">
        <v>7690</v>
      </c>
      <c r="E9417" t="s">
        <v>12</v>
      </c>
      <c r="F9417">
        <v>30.86</v>
      </c>
      <c r="G9417">
        <v>31.12</v>
      </c>
      <c r="J9417">
        <v>0</v>
      </c>
      <c r="K9417">
        <v>0</v>
      </c>
    </row>
    <row r="9418" spans="1:11">
      <c r="A9418" t="s">
        <v>25478</v>
      </c>
      <c r="B9418" t="s">
        <v>58</v>
      </c>
      <c r="C9418">
        <v>94571</v>
      </c>
      <c r="D9418" t="s">
        <v>7691</v>
      </c>
      <c r="E9418" t="s">
        <v>9</v>
      </c>
      <c r="F9418">
        <v>0</v>
      </c>
      <c r="G9418">
        <v>0</v>
      </c>
    </row>
    <row r="9419" spans="1:11">
      <c r="A9419" t="s">
        <v>25479</v>
      </c>
      <c r="B9419" t="s">
        <v>58</v>
      </c>
      <c r="C9419">
        <v>94570</v>
      </c>
      <c r="D9419" t="s">
        <v>7692</v>
      </c>
      <c r="E9419" t="s">
        <v>9</v>
      </c>
      <c r="F9419">
        <v>348.5</v>
      </c>
      <c r="G9419">
        <v>349.75</v>
      </c>
      <c r="J9419">
        <v>0</v>
      </c>
      <c r="K9419">
        <v>0</v>
      </c>
    </row>
    <row r="9420" spans="1:11">
      <c r="A9420" t="s">
        <v>25480</v>
      </c>
      <c r="B9420" t="s">
        <v>58</v>
      </c>
      <c r="C9420">
        <v>105811</v>
      </c>
      <c r="D9420" t="s">
        <v>7693</v>
      </c>
      <c r="E9420" t="s">
        <v>9</v>
      </c>
      <c r="F9420">
        <v>0</v>
      </c>
      <c r="G9420">
        <v>0</v>
      </c>
    </row>
    <row r="9421" spans="1:11">
      <c r="A9421" t="s">
        <v>25481</v>
      </c>
      <c r="B9421" t="s">
        <v>58</v>
      </c>
      <c r="C9421">
        <v>94572</v>
      </c>
      <c r="D9421" t="s">
        <v>7694</v>
      </c>
      <c r="E9421" t="s">
        <v>9</v>
      </c>
      <c r="F9421">
        <v>498.49</v>
      </c>
      <c r="G9421">
        <v>500.34</v>
      </c>
      <c r="J9421">
        <v>0</v>
      </c>
      <c r="K9421">
        <v>0</v>
      </c>
    </row>
    <row r="9422" spans="1:11">
      <c r="A9422" t="s">
        <v>25482</v>
      </c>
      <c r="B9422" t="s">
        <v>58</v>
      </c>
      <c r="C9422">
        <v>94573</v>
      </c>
      <c r="D9422" t="s">
        <v>7695</v>
      </c>
      <c r="E9422" t="s">
        <v>9</v>
      </c>
      <c r="F9422">
        <v>387.8</v>
      </c>
      <c r="G9422">
        <v>389.04</v>
      </c>
      <c r="J9422">
        <v>0</v>
      </c>
      <c r="K9422">
        <v>0</v>
      </c>
    </row>
    <row r="9423" spans="1:11">
      <c r="A9423" t="s">
        <v>25483</v>
      </c>
      <c r="B9423" t="s">
        <v>58</v>
      </c>
      <c r="C9423">
        <v>105809</v>
      </c>
      <c r="D9423" t="s">
        <v>7696</v>
      </c>
      <c r="E9423" t="s">
        <v>9</v>
      </c>
      <c r="F9423">
        <v>0</v>
      </c>
      <c r="G9423">
        <v>0</v>
      </c>
    </row>
    <row r="9424" spans="1:11">
      <c r="A9424" t="s">
        <v>25484</v>
      </c>
      <c r="B9424" t="s">
        <v>58</v>
      </c>
      <c r="C9424">
        <v>94569</v>
      </c>
      <c r="D9424" t="s">
        <v>7697</v>
      </c>
      <c r="E9424" t="s">
        <v>9</v>
      </c>
      <c r="F9424">
        <v>662.11</v>
      </c>
      <c r="G9424">
        <v>666.14</v>
      </c>
      <c r="J9424">
        <v>0</v>
      </c>
      <c r="K9424">
        <v>0</v>
      </c>
    </row>
    <row r="9425" spans="1:11">
      <c r="A9425" t="s">
        <v>25485</v>
      </c>
      <c r="B9425" t="s">
        <v>58</v>
      </c>
      <c r="C9425">
        <v>105810</v>
      </c>
      <c r="D9425" t="s">
        <v>7698</v>
      </c>
      <c r="E9425" t="s">
        <v>9</v>
      </c>
      <c r="F9425">
        <v>0</v>
      </c>
      <c r="G9425">
        <v>0</v>
      </c>
    </row>
    <row r="9426" spans="1:11">
      <c r="A9426" t="s">
        <v>25486</v>
      </c>
      <c r="B9426" t="s">
        <v>58</v>
      </c>
      <c r="C9426">
        <v>94561</v>
      </c>
      <c r="D9426" t="s">
        <v>7699</v>
      </c>
      <c r="E9426" t="s">
        <v>9</v>
      </c>
      <c r="F9426">
        <v>0</v>
      </c>
      <c r="G9426">
        <v>0</v>
      </c>
    </row>
    <row r="9427" spans="1:11">
      <c r="A9427" t="s">
        <v>25487</v>
      </c>
      <c r="B9427" t="s">
        <v>58</v>
      </c>
      <c r="C9427">
        <v>94562</v>
      </c>
      <c r="D9427" t="s">
        <v>7700</v>
      </c>
      <c r="E9427" t="s">
        <v>9</v>
      </c>
      <c r="F9427">
        <v>636.52</v>
      </c>
      <c r="G9427">
        <v>642.14</v>
      </c>
      <c r="J9427">
        <v>0</v>
      </c>
      <c r="K9427">
        <v>0</v>
      </c>
    </row>
    <row r="9428" spans="1:11">
      <c r="A9428" t="s">
        <v>25488</v>
      </c>
      <c r="B9428" t="s">
        <v>58</v>
      </c>
      <c r="C9428">
        <v>105813</v>
      </c>
      <c r="D9428" t="s">
        <v>7701</v>
      </c>
      <c r="E9428" t="s">
        <v>9</v>
      </c>
      <c r="F9428">
        <v>1088.99</v>
      </c>
      <c r="G9428">
        <v>1109.6400000000001</v>
      </c>
      <c r="J9428">
        <v>0</v>
      </c>
      <c r="K9428">
        <v>0</v>
      </c>
    </row>
    <row r="9429" spans="1:11">
      <c r="A9429" t="s">
        <v>25489</v>
      </c>
      <c r="B9429" t="s">
        <v>58</v>
      </c>
      <c r="C9429">
        <v>94559</v>
      </c>
      <c r="D9429" t="s">
        <v>7702</v>
      </c>
      <c r="E9429" t="s">
        <v>9</v>
      </c>
      <c r="F9429">
        <v>765.81</v>
      </c>
      <c r="G9429">
        <v>786.52</v>
      </c>
      <c r="J9429">
        <v>0</v>
      </c>
      <c r="K9429">
        <v>0</v>
      </c>
    </row>
    <row r="9430" spans="1:11">
      <c r="A9430" t="s">
        <v>25490</v>
      </c>
      <c r="B9430" t="s">
        <v>58</v>
      </c>
      <c r="C9430">
        <v>100668</v>
      </c>
      <c r="D9430" t="s">
        <v>7703</v>
      </c>
      <c r="E9430" t="s">
        <v>9</v>
      </c>
      <c r="F9430">
        <v>1226.5</v>
      </c>
      <c r="G9430">
        <v>1243.27</v>
      </c>
      <c r="J9430">
        <v>0</v>
      </c>
      <c r="K9430">
        <v>0</v>
      </c>
    </row>
    <row r="9431" spans="1:11">
      <c r="A9431" t="s">
        <v>25491</v>
      </c>
      <c r="B9431" t="s">
        <v>58</v>
      </c>
      <c r="C9431">
        <v>100670</v>
      </c>
      <c r="D9431" t="s">
        <v>7704</v>
      </c>
      <c r="E9431" t="s">
        <v>9</v>
      </c>
      <c r="F9431">
        <v>895.88</v>
      </c>
      <c r="G9431">
        <v>902.25</v>
      </c>
      <c r="J9431">
        <v>0</v>
      </c>
      <c r="K9431">
        <v>0</v>
      </c>
    </row>
    <row r="9432" spans="1:11">
      <c r="A9432" t="s">
        <v>25492</v>
      </c>
      <c r="B9432" t="s">
        <v>58</v>
      </c>
      <c r="C9432">
        <v>100665</v>
      </c>
      <c r="D9432" t="s">
        <v>7705</v>
      </c>
      <c r="E9432" t="s">
        <v>9</v>
      </c>
      <c r="F9432">
        <v>759.05</v>
      </c>
      <c r="G9432">
        <v>766.35</v>
      </c>
      <c r="J9432">
        <v>0</v>
      </c>
      <c r="K9432">
        <v>0</v>
      </c>
    </row>
    <row r="9433" spans="1:11">
      <c r="A9433" t="s">
        <v>25493</v>
      </c>
      <c r="B9433" t="s">
        <v>58</v>
      </c>
      <c r="C9433">
        <v>100924</v>
      </c>
      <c r="D9433" t="s">
        <v>7706</v>
      </c>
      <c r="E9433" t="s">
        <v>9</v>
      </c>
      <c r="F9433">
        <v>0</v>
      </c>
      <c r="G9433">
        <v>0</v>
      </c>
    </row>
    <row r="9434" spans="1:11">
      <c r="A9434" t="s">
        <v>25494</v>
      </c>
      <c r="B9434" t="s">
        <v>58</v>
      </c>
      <c r="C9434">
        <v>100671</v>
      </c>
      <c r="D9434" t="s">
        <v>7707</v>
      </c>
      <c r="E9434" t="s">
        <v>9</v>
      </c>
      <c r="F9434">
        <v>1095.97</v>
      </c>
      <c r="G9434">
        <v>1102.3399999999999</v>
      </c>
      <c r="J9434">
        <v>0</v>
      </c>
      <c r="K9434">
        <v>0</v>
      </c>
    </row>
    <row r="9435" spans="1:11">
      <c r="A9435" t="s">
        <v>25495</v>
      </c>
      <c r="B9435" t="s">
        <v>58</v>
      </c>
      <c r="C9435">
        <v>100667</v>
      </c>
      <c r="D9435" t="s">
        <v>7708</v>
      </c>
      <c r="E9435" t="s">
        <v>9</v>
      </c>
      <c r="F9435">
        <v>956.03</v>
      </c>
      <c r="G9435">
        <v>963.33</v>
      </c>
      <c r="J9435">
        <v>0</v>
      </c>
      <c r="K9435">
        <v>0</v>
      </c>
    </row>
    <row r="9436" spans="1:11">
      <c r="A9436" t="s">
        <v>25496</v>
      </c>
      <c r="B9436" t="s">
        <v>58</v>
      </c>
      <c r="C9436">
        <v>100669</v>
      </c>
      <c r="D9436" t="s">
        <v>7709</v>
      </c>
      <c r="E9436" t="s">
        <v>9</v>
      </c>
      <c r="F9436">
        <v>926.79</v>
      </c>
      <c r="G9436">
        <v>943.56</v>
      </c>
      <c r="J9436">
        <v>0</v>
      </c>
      <c r="K9436">
        <v>0</v>
      </c>
    </row>
    <row r="9437" spans="1:11">
      <c r="A9437" t="s">
        <v>25497</v>
      </c>
      <c r="B9437" t="s">
        <v>58</v>
      </c>
      <c r="C9437">
        <v>100672</v>
      </c>
      <c r="D9437" t="s">
        <v>7710</v>
      </c>
      <c r="E9437" t="s">
        <v>9</v>
      </c>
      <c r="F9437">
        <v>730.66</v>
      </c>
      <c r="G9437">
        <v>737.03</v>
      </c>
      <c r="J9437">
        <v>0</v>
      </c>
      <c r="K9437">
        <v>0</v>
      </c>
    </row>
    <row r="9438" spans="1:11">
      <c r="A9438" t="s">
        <v>25498</v>
      </c>
      <c r="B9438" t="s">
        <v>58</v>
      </c>
      <c r="C9438">
        <v>100666</v>
      </c>
      <c r="D9438" t="s">
        <v>7711</v>
      </c>
      <c r="E9438" t="s">
        <v>9</v>
      </c>
      <c r="F9438">
        <v>619.72</v>
      </c>
      <c r="G9438">
        <v>627.02</v>
      </c>
      <c r="J9438">
        <v>0</v>
      </c>
      <c r="K9438">
        <v>0</v>
      </c>
    </row>
    <row r="9439" spans="1:11">
      <c r="A9439" t="s">
        <v>25499</v>
      </c>
      <c r="B9439" t="s">
        <v>58</v>
      </c>
      <c r="C9439">
        <v>100663</v>
      </c>
      <c r="D9439" t="s">
        <v>7712</v>
      </c>
      <c r="E9439" t="s">
        <v>9</v>
      </c>
      <c r="F9439">
        <v>0</v>
      </c>
      <c r="G9439">
        <v>0</v>
      </c>
    </row>
    <row r="9440" spans="1:11">
      <c r="A9440" t="s">
        <v>25500</v>
      </c>
      <c r="B9440" t="s">
        <v>58</v>
      </c>
      <c r="C9440">
        <v>100662</v>
      </c>
      <c r="D9440" t="s">
        <v>7713</v>
      </c>
      <c r="E9440" t="s">
        <v>9</v>
      </c>
      <c r="F9440">
        <v>0</v>
      </c>
      <c r="G9440">
        <v>0</v>
      </c>
    </row>
    <row r="9441" spans="1:11">
      <c r="A9441" t="s">
        <v>25501</v>
      </c>
      <c r="B9441" t="s">
        <v>58</v>
      </c>
      <c r="C9441">
        <v>100661</v>
      </c>
      <c r="D9441" t="s">
        <v>7714</v>
      </c>
      <c r="E9441" t="s">
        <v>9</v>
      </c>
      <c r="F9441">
        <v>0</v>
      </c>
      <c r="G9441">
        <v>0</v>
      </c>
    </row>
    <row r="9442" spans="1:11">
      <c r="A9442" t="s">
        <v>25502</v>
      </c>
      <c r="B9442" t="s">
        <v>58</v>
      </c>
      <c r="C9442">
        <v>100659</v>
      </c>
      <c r="D9442" t="s">
        <v>2091</v>
      </c>
      <c r="E9442" t="s">
        <v>12</v>
      </c>
      <c r="F9442">
        <v>15.07</v>
      </c>
      <c r="G9442">
        <v>15.34</v>
      </c>
      <c r="J9442">
        <v>0</v>
      </c>
      <c r="K9442">
        <v>0</v>
      </c>
    </row>
    <row r="9443" spans="1:11">
      <c r="A9443" t="s">
        <v>25503</v>
      </c>
      <c r="B9443" t="s">
        <v>58</v>
      </c>
      <c r="C9443">
        <v>100660</v>
      </c>
      <c r="D9443" t="s">
        <v>2092</v>
      </c>
      <c r="E9443" t="s">
        <v>12</v>
      </c>
      <c r="F9443">
        <v>10.29</v>
      </c>
      <c r="G9443">
        <v>10.56</v>
      </c>
      <c r="J9443">
        <v>0</v>
      </c>
      <c r="K9443">
        <v>0</v>
      </c>
    </row>
    <row r="9444" spans="1:11">
      <c r="A9444" t="s">
        <v>25504</v>
      </c>
      <c r="B9444" t="s">
        <v>58</v>
      </c>
      <c r="C9444">
        <v>100711</v>
      </c>
      <c r="D9444" t="s">
        <v>7715</v>
      </c>
      <c r="E9444" t="s">
        <v>12</v>
      </c>
      <c r="F9444">
        <v>0</v>
      </c>
      <c r="G9444">
        <v>0</v>
      </c>
    </row>
    <row r="9445" spans="1:11">
      <c r="A9445" t="s">
        <v>25505</v>
      </c>
      <c r="B9445" t="s">
        <v>58</v>
      </c>
      <c r="C9445">
        <v>100676</v>
      </c>
      <c r="D9445" t="s">
        <v>2094</v>
      </c>
      <c r="E9445" t="s">
        <v>32</v>
      </c>
      <c r="F9445">
        <v>246.97</v>
      </c>
      <c r="G9445">
        <v>255.59</v>
      </c>
      <c r="J9445">
        <v>0</v>
      </c>
      <c r="K9445">
        <v>0</v>
      </c>
    </row>
    <row r="9446" spans="1:11">
      <c r="A9446" t="s">
        <v>25506</v>
      </c>
      <c r="B9446" t="s">
        <v>58</v>
      </c>
      <c r="C9446">
        <v>90806</v>
      </c>
      <c r="D9446" t="s">
        <v>2025</v>
      </c>
      <c r="E9446" t="s">
        <v>32</v>
      </c>
      <c r="F9446">
        <v>516.12</v>
      </c>
      <c r="G9446">
        <v>535</v>
      </c>
      <c r="J9446">
        <v>0</v>
      </c>
      <c r="K9446">
        <v>0</v>
      </c>
    </row>
    <row r="9447" spans="1:11">
      <c r="A9447" t="s">
        <v>25507</v>
      </c>
      <c r="B9447" t="s">
        <v>58</v>
      </c>
      <c r="C9447">
        <v>91292</v>
      </c>
      <c r="D9447" t="s">
        <v>2055</v>
      </c>
      <c r="E9447" t="s">
        <v>32</v>
      </c>
      <c r="F9447">
        <v>410.04</v>
      </c>
      <c r="G9447">
        <v>428.96</v>
      </c>
      <c r="J9447">
        <v>0</v>
      </c>
      <c r="K9447">
        <v>0</v>
      </c>
    </row>
    <row r="9448" spans="1:11">
      <c r="A9448" t="s">
        <v>25508</v>
      </c>
      <c r="B9448" t="s">
        <v>58</v>
      </c>
      <c r="C9448">
        <v>90801</v>
      </c>
      <c r="D9448" t="s">
        <v>2024</v>
      </c>
      <c r="E9448" t="s">
        <v>32</v>
      </c>
      <c r="F9448">
        <v>407.8</v>
      </c>
      <c r="G9448">
        <v>418.62</v>
      </c>
      <c r="J9448">
        <v>0</v>
      </c>
      <c r="K9448">
        <v>0</v>
      </c>
    </row>
    <row r="9449" spans="1:11">
      <c r="A9449" t="s">
        <v>25509</v>
      </c>
      <c r="B9449" t="s">
        <v>58</v>
      </c>
      <c r="C9449">
        <v>91287</v>
      </c>
      <c r="D9449" t="s">
        <v>2054</v>
      </c>
      <c r="E9449" t="s">
        <v>32</v>
      </c>
      <c r="F9449">
        <v>301.72000000000003</v>
      </c>
      <c r="G9449">
        <v>312.58</v>
      </c>
      <c r="J9449">
        <v>0</v>
      </c>
      <c r="K9449">
        <v>0</v>
      </c>
    </row>
    <row r="9450" spans="1:11">
      <c r="A9450" t="s">
        <v>25510</v>
      </c>
      <c r="B9450" t="s">
        <v>58</v>
      </c>
      <c r="C9450">
        <v>100706</v>
      </c>
      <c r="D9450" t="s">
        <v>2140</v>
      </c>
      <c r="E9450" t="s">
        <v>32</v>
      </c>
      <c r="F9450">
        <v>80.33</v>
      </c>
      <c r="G9450">
        <v>85.02</v>
      </c>
      <c r="J9450">
        <v>0</v>
      </c>
      <c r="K9450">
        <v>0</v>
      </c>
    </row>
    <row r="9451" spans="1:11">
      <c r="A9451" t="s">
        <v>25511</v>
      </c>
      <c r="B9451" t="s">
        <v>58</v>
      </c>
      <c r="C9451">
        <v>100709</v>
      </c>
      <c r="D9451" t="s">
        <v>2143</v>
      </c>
      <c r="E9451" t="s">
        <v>32</v>
      </c>
      <c r="F9451">
        <v>63.53</v>
      </c>
      <c r="G9451">
        <v>67.16</v>
      </c>
      <c r="J9451">
        <v>0</v>
      </c>
      <c r="K9451">
        <v>0</v>
      </c>
    </row>
    <row r="9452" spans="1:11">
      <c r="A9452" t="s">
        <v>25512</v>
      </c>
      <c r="B9452" t="s">
        <v>58</v>
      </c>
      <c r="C9452">
        <v>100710</v>
      </c>
      <c r="D9452" t="s">
        <v>2144</v>
      </c>
      <c r="E9452" t="s">
        <v>32</v>
      </c>
      <c r="F9452">
        <v>167.44</v>
      </c>
      <c r="G9452">
        <v>172.28</v>
      </c>
      <c r="J9452">
        <v>0</v>
      </c>
      <c r="K9452">
        <v>0</v>
      </c>
    </row>
    <row r="9453" spans="1:11">
      <c r="A9453" t="s">
        <v>25513</v>
      </c>
      <c r="B9453" t="s">
        <v>58</v>
      </c>
      <c r="C9453">
        <v>90830</v>
      </c>
      <c r="D9453" t="s">
        <v>2032</v>
      </c>
      <c r="E9453" t="s">
        <v>32</v>
      </c>
      <c r="F9453">
        <v>205.95</v>
      </c>
      <c r="G9453">
        <v>209.93</v>
      </c>
      <c r="J9453">
        <v>0</v>
      </c>
      <c r="K9453">
        <v>0</v>
      </c>
    </row>
    <row r="9454" spans="1:11">
      <c r="A9454" t="s">
        <v>25514</v>
      </c>
      <c r="B9454" t="s">
        <v>58</v>
      </c>
      <c r="C9454">
        <v>91304</v>
      </c>
      <c r="D9454" t="s">
        <v>2061</v>
      </c>
      <c r="E9454" t="s">
        <v>32</v>
      </c>
      <c r="F9454">
        <v>127.18</v>
      </c>
      <c r="G9454">
        <v>131.16</v>
      </c>
      <c r="J9454">
        <v>0</v>
      </c>
      <c r="K9454">
        <v>0</v>
      </c>
    </row>
    <row r="9455" spans="1:11">
      <c r="A9455" t="s">
        <v>25515</v>
      </c>
      <c r="B9455" t="s">
        <v>58</v>
      </c>
      <c r="C9455">
        <v>90831</v>
      </c>
      <c r="D9455" t="s">
        <v>2033</v>
      </c>
      <c r="E9455" t="s">
        <v>32</v>
      </c>
      <c r="F9455">
        <v>180.07</v>
      </c>
      <c r="G9455">
        <v>183.11</v>
      </c>
      <c r="J9455">
        <v>0</v>
      </c>
      <c r="K9455">
        <v>0</v>
      </c>
    </row>
    <row r="9456" spans="1:11">
      <c r="A9456" t="s">
        <v>25516</v>
      </c>
      <c r="B9456" t="s">
        <v>58</v>
      </c>
      <c r="C9456">
        <v>91305</v>
      </c>
      <c r="D9456" t="s">
        <v>2062</v>
      </c>
      <c r="E9456" t="s">
        <v>32</v>
      </c>
      <c r="F9456">
        <v>125.88</v>
      </c>
      <c r="G9456">
        <v>128.91999999999999</v>
      </c>
      <c r="J9456">
        <v>0</v>
      </c>
      <c r="K9456">
        <v>0</v>
      </c>
    </row>
    <row r="9457" spans="1:11">
      <c r="A9457" t="s">
        <v>25517</v>
      </c>
      <c r="B9457" t="s">
        <v>58</v>
      </c>
      <c r="C9457">
        <v>91306</v>
      </c>
      <c r="D9457" t="s">
        <v>2063</v>
      </c>
      <c r="E9457" t="s">
        <v>32</v>
      </c>
      <c r="F9457">
        <v>180.07</v>
      </c>
      <c r="G9457">
        <v>183.11</v>
      </c>
      <c r="J9457">
        <v>0</v>
      </c>
      <c r="K9457">
        <v>0</v>
      </c>
    </row>
    <row r="9458" spans="1:11">
      <c r="A9458" t="s">
        <v>25518</v>
      </c>
      <c r="B9458" t="s">
        <v>58</v>
      </c>
      <c r="C9458">
        <v>91307</v>
      </c>
      <c r="D9458" t="s">
        <v>2064</v>
      </c>
      <c r="E9458" t="s">
        <v>32</v>
      </c>
      <c r="F9458">
        <v>107.6</v>
      </c>
      <c r="G9458">
        <v>110.64</v>
      </c>
      <c r="J9458">
        <v>0</v>
      </c>
      <c r="K9458">
        <v>0</v>
      </c>
    </row>
    <row r="9459" spans="1:11">
      <c r="A9459" t="s">
        <v>25519</v>
      </c>
      <c r="B9459" t="s">
        <v>58</v>
      </c>
      <c r="C9459">
        <v>100707</v>
      </c>
      <c r="D9459" t="s">
        <v>2141</v>
      </c>
      <c r="E9459" t="s">
        <v>32</v>
      </c>
      <c r="F9459">
        <v>147.33000000000001</v>
      </c>
      <c r="G9459">
        <v>151.78</v>
      </c>
      <c r="J9459">
        <v>0</v>
      </c>
      <c r="K9459">
        <v>0</v>
      </c>
    </row>
    <row r="9460" spans="1:11">
      <c r="A9460" t="s">
        <v>25520</v>
      </c>
      <c r="B9460" t="s">
        <v>58</v>
      </c>
      <c r="C9460">
        <v>100708</v>
      </c>
      <c r="D9460" t="s">
        <v>2142</v>
      </c>
      <c r="E9460" t="s">
        <v>32</v>
      </c>
      <c r="F9460">
        <v>182.25</v>
      </c>
      <c r="G9460">
        <v>187.2</v>
      </c>
      <c r="J9460">
        <v>0</v>
      </c>
      <c r="K9460">
        <v>0</v>
      </c>
    </row>
    <row r="9461" spans="1:11">
      <c r="A9461" t="s">
        <v>25521</v>
      </c>
      <c r="B9461" t="s">
        <v>58</v>
      </c>
      <c r="C9461">
        <v>91328</v>
      </c>
      <c r="D9461" t="s">
        <v>2081</v>
      </c>
      <c r="E9461" t="s">
        <v>32</v>
      </c>
      <c r="F9461">
        <v>1077.6600000000001</v>
      </c>
      <c r="G9461">
        <v>1104.21</v>
      </c>
      <c r="J9461">
        <v>0</v>
      </c>
      <c r="K9461">
        <v>0</v>
      </c>
    </row>
    <row r="9462" spans="1:11">
      <c r="A9462" t="s">
        <v>25522</v>
      </c>
      <c r="B9462" t="s">
        <v>58</v>
      </c>
      <c r="C9462">
        <v>100687</v>
      </c>
      <c r="D9462" t="s">
        <v>2104</v>
      </c>
      <c r="E9462" t="s">
        <v>32</v>
      </c>
      <c r="F9462">
        <v>1257.73</v>
      </c>
      <c r="G9462">
        <v>1287.32</v>
      </c>
      <c r="J9462">
        <v>0</v>
      </c>
      <c r="K9462">
        <v>0</v>
      </c>
    </row>
    <row r="9463" spans="1:11">
      <c r="A9463" t="s">
        <v>25523</v>
      </c>
      <c r="B9463" t="s">
        <v>58</v>
      </c>
      <c r="C9463">
        <v>100681</v>
      </c>
      <c r="D9463" t="s">
        <v>2098</v>
      </c>
      <c r="E9463" t="s">
        <v>32</v>
      </c>
      <c r="F9463">
        <v>1288.47</v>
      </c>
      <c r="G9463">
        <v>1318.64</v>
      </c>
      <c r="J9463">
        <v>0</v>
      </c>
      <c r="K9463">
        <v>0</v>
      </c>
    </row>
    <row r="9464" spans="1:11">
      <c r="A9464" t="s">
        <v>25524</v>
      </c>
      <c r="B9464" t="s">
        <v>58</v>
      </c>
      <c r="C9464">
        <v>91330</v>
      </c>
      <c r="D9464" t="s">
        <v>2083</v>
      </c>
      <c r="E9464" t="s">
        <v>32</v>
      </c>
      <c r="F9464">
        <v>1108.4000000000001</v>
      </c>
      <c r="G9464">
        <v>1135.53</v>
      </c>
      <c r="J9464">
        <v>0</v>
      </c>
      <c r="K9464">
        <v>0</v>
      </c>
    </row>
    <row r="9465" spans="1:11">
      <c r="A9465" t="s">
        <v>25525</v>
      </c>
      <c r="B9465" t="s">
        <v>58</v>
      </c>
      <c r="C9465">
        <v>100689</v>
      </c>
      <c r="D9465" t="s">
        <v>2106</v>
      </c>
      <c r="E9465" t="s">
        <v>32</v>
      </c>
      <c r="F9465">
        <v>1358.4</v>
      </c>
      <c r="G9465">
        <v>1390.09</v>
      </c>
      <c r="J9465">
        <v>0</v>
      </c>
      <c r="K9465">
        <v>0</v>
      </c>
    </row>
    <row r="9466" spans="1:11">
      <c r="A9466" t="s">
        <v>25526</v>
      </c>
      <c r="B9466" t="s">
        <v>58</v>
      </c>
      <c r="C9466">
        <v>91332</v>
      </c>
      <c r="D9466" t="s">
        <v>2085</v>
      </c>
      <c r="E9466" t="s">
        <v>32</v>
      </c>
      <c r="F9466">
        <v>1152.45</v>
      </c>
      <c r="G9466">
        <v>1180.1600000000001</v>
      </c>
      <c r="J9466">
        <v>0</v>
      </c>
      <c r="K9466">
        <v>0</v>
      </c>
    </row>
    <row r="9467" spans="1:11">
      <c r="A9467" t="s">
        <v>25527</v>
      </c>
      <c r="B9467" t="s">
        <v>58</v>
      </c>
      <c r="C9467">
        <v>100688</v>
      </c>
      <c r="D9467" t="s">
        <v>2105</v>
      </c>
      <c r="E9467" t="s">
        <v>32</v>
      </c>
      <c r="F9467">
        <v>1051.57</v>
      </c>
      <c r="G9467">
        <v>1081.2</v>
      </c>
      <c r="J9467">
        <v>0</v>
      </c>
      <c r="K9467">
        <v>0</v>
      </c>
    </row>
    <row r="9468" spans="1:11">
      <c r="A9468" t="s">
        <v>25528</v>
      </c>
      <c r="B9468" t="s">
        <v>58</v>
      </c>
      <c r="C9468">
        <v>91329</v>
      </c>
      <c r="D9468" t="s">
        <v>2082</v>
      </c>
      <c r="E9468" t="s">
        <v>32</v>
      </c>
      <c r="F9468">
        <v>925.69</v>
      </c>
      <c r="G9468">
        <v>952.28</v>
      </c>
      <c r="J9468">
        <v>0</v>
      </c>
      <c r="K9468">
        <v>0</v>
      </c>
    </row>
    <row r="9469" spans="1:11">
      <c r="A9469" t="s">
        <v>25529</v>
      </c>
      <c r="B9469" t="s">
        <v>58</v>
      </c>
      <c r="C9469">
        <v>100682</v>
      </c>
      <c r="D9469" t="s">
        <v>2099</v>
      </c>
      <c r="E9469" t="s">
        <v>32</v>
      </c>
      <c r="F9469">
        <v>1063.08</v>
      </c>
      <c r="G9469">
        <v>1093.28</v>
      </c>
      <c r="J9469">
        <v>0</v>
      </c>
      <c r="K9469">
        <v>0</v>
      </c>
    </row>
    <row r="9470" spans="1:11">
      <c r="A9470" t="s">
        <v>25530</v>
      </c>
      <c r="B9470" t="s">
        <v>58</v>
      </c>
      <c r="C9470">
        <v>91331</v>
      </c>
      <c r="D9470" t="s">
        <v>2084</v>
      </c>
      <c r="E9470" t="s">
        <v>32</v>
      </c>
      <c r="F9470">
        <v>955.48</v>
      </c>
      <c r="G9470">
        <v>982.64</v>
      </c>
      <c r="J9470">
        <v>0</v>
      </c>
      <c r="K9470">
        <v>0</v>
      </c>
    </row>
    <row r="9471" spans="1:11">
      <c r="A9471" t="s">
        <v>25531</v>
      </c>
      <c r="B9471" t="s">
        <v>58</v>
      </c>
      <c r="C9471">
        <v>100690</v>
      </c>
      <c r="D9471" t="s">
        <v>2107</v>
      </c>
      <c r="E9471" t="s">
        <v>32</v>
      </c>
      <c r="F9471">
        <v>1125.75</v>
      </c>
      <c r="G9471">
        <v>1157.48</v>
      </c>
      <c r="J9471">
        <v>0</v>
      </c>
      <c r="K9471">
        <v>0</v>
      </c>
    </row>
    <row r="9472" spans="1:11">
      <c r="A9472" t="s">
        <v>25532</v>
      </c>
      <c r="B9472" t="s">
        <v>58</v>
      </c>
      <c r="C9472">
        <v>91333</v>
      </c>
      <c r="D9472" t="s">
        <v>2086</v>
      </c>
      <c r="E9472" t="s">
        <v>32</v>
      </c>
      <c r="F9472">
        <v>998.57</v>
      </c>
      <c r="G9472">
        <v>1026.32</v>
      </c>
      <c r="J9472">
        <v>0</v>
      </c>
      <c r="K9472">
        <v>0</v>
      </c>
    </row>
    <row r="9473" spans="1:11">
      <c r="A9473" t="s">
        <v>25533</v>
      </c>
      <c r="B9473" t="s">
        <v>58</v>
      </c>
      <c r="C9473">
        <v>90841</v>
      </c>
      <c r="D9473" t="s">
        <v>2034</v>
      </c>
      <c r="E9473" t="s">
        <v>32</v>
      </c>
      <c r="F9473">
        <v>1234.9100000000001</v>
      </c>
      <c r="G9473">
        <v>1264.5</v>
      </c>
      <c r="J9473">
        <v>0</v>
      </c>
      <c r="K9473">
        <v>0</v>
      </c>
    </row>
    <row r="9474" spans="1:11">
      <c r="A9474" t="s">
        <v>25534</v>
      </c>
      <c r="B9474" t="s">
        <v>58</v>
      </c>
      <c r="C9474">
        <v>90847</v>
      </c>
      <c r="D9474" t="s">
        <v>2040</v>
      </c>
      <c r="E9474" t="s">
        <v>32</v>
      </c>
      <c r="F9474">
        <v>1054.8399999999999</v>
      </c>
      <c r="G9474">
        <v>1081.3900000000001</v>
      </c>
      <c r="J9474">
        <v>0</v>
      </c>
      <c r="K9474">
        <v>0</v>
      </c>
    </row>
    <row r="9475" spans="1:11">
      <c r="A9475" t="s">
        <v>25535</v>
      </c>
      <c r="B9475" t="s">
        <v>58</v>
      </c>
      <c r="C9475">
        <v>90842</v>
      </c>
      <c r="D9475" t="s">
        <v>2035</v>
      </c>
      <c r="E9475" t="s">
        <v>32</v>
      </c>
      <c r="F9475">
        <v>1246.07</v>
      </c>
      <c r="G9475">
        <v>1276.24</v>
      </c>
      <c r="J9475">
        <v>0</v>
      </c>
      <c r="K9475">
        <v>0</v>
      </c>
    </row>
    <row r="9476" spans="1:11">
      <c r="A9476" t="s">
        <v>25536</v>
      </c>
      <c r="B9476" t="s">
        <v>58</v>
      </c>
      <c r="C9476">
        <v>90848</v>
      </c>
      <c r="D9476" t="s">
        <v>2041</v>
      </c>
      <c r="E9476" t="s">
        <v>32</v>
      </c>
      <c r="F9476">
        <v>1066</v>
      </c>
      <c r="G9476">
        <v>1093.1300000000001</v>
      </c>
      <c r="J9476">
        <v>0</v>
      </c>
      <c r="K9476">
        <v>0</v>
      </c>
    </row>
    <row r="9477" spans="1:11">
      <c r="A9477" t="s">
        <v>25537</v>
      </c>
      <c r="B9477" t="s">
        <v>58</v>
      </c>
      <c r="C9477">
        <v>90843</v>
      </c>
      <c r="D9477" t="s">
        <v>2036</v>
      </c>
      <c r="E9477" t="s">
        <v>32</v>
      </c>
      <c r="F9477">
        <v>1301.69</v>
      </c>
      <c r="G9477">
        <v>1333.38</v>
      </c>
      <c r="J9477">
        <v>0</v>
      </c>
      <c r="K9477">
        <v>0</v>
      </c>
    </row>
    <row r="9478" spans="1:11">
      <c r="A9478" t="s">
        <v>25538</v>
      </c>
      <c r="B9478" t="s">
        <v>58</v>
      </c>
      <c r="C9478">
        <v>90849</v>
      </c>
      <c r="D9478" t="s">
        <v>2042</v>
      </c>
      <c r="E9478" t="s">
        <v>32</v>
      </c>
      <c r="F9478">
        <v>1095.74</v>
      </c>
      <c r="G9478">
        <v>1123.45</v>
      </c>
      <c r="J9478">
        <v>0</v>
      </c>
      <c r="K9478">
        <v>0</v>
      </c>
    </row>
    <row r="9479" spans="1:11">
      <c r="A9479" t="s">
        <v>25539</v>
      </c>
      <c r="B9479" t="s">
        <v>58</v>
      </c>
      <c r="C9479">
        <v>90844</v>
      </c>
      <c r="D9479" t="s">
        <v>2037</v>
      </c>
      <c r="E9479" t="s">
        <v>32</v>
      </c>
      <c r="F9479">
        <v>1392.52</v>
      </c>
      <c r="G9479">
        <v>1424.77</v>
      </c>
      <c r="J9479">
        <v>0</v>
      </c>
      <c r="K9479">
        <v>0</v>
      </c>
    </row>
    <row r="9480" spans="1:11">
      <c r="A9480" t="s">
        <v>25540</v>
      </c>
      <c r="B9480" t="s">
        <v>58</v>
      </c>
      <c r="C9480">
        <v>90850</v>
      </c>
      <c r="D9480" t="s">
        <v>2043</v>
      </c>
      <c r="E9480" t="s">
        <v>32</v>
      </c>
      <c r="F9480">
        <v>1186.57</v>
      </c>
      <c r="G9480">
        <v>1214.8399999999999</v>
      </c>
      <c r="J9480">
        <v>0</v>
      </c>
      <c r="K9480">
        <v>0</v>
      </c>
    </row>
    <row r="9481" spans="1:11">
      <c r="A9481" t="s">
        <v>25541</v>
      </c>
      <c r="B9481" t="s">
        <v>58</v>
      </c>
      <c r="C9481">
        <v>91312</v>
      </c>
      <c r="D9481" t="s">
        <v>2065</v>
      </c>
      <c r="E9481" t="s">
        <v>32</v>
      </c>
      <c r="F9481">
        <v>1028.75</v>
      </c>
      <c r="G9481">
        <v>1058.3800000000001</v>
      </c>
      <c r="J9481">
        <v>0</v>
      </c>
      <c r="K9481">
        <v>0</v>
      </c>
    </row>
    <row r="9482" spans="1:11">
      <c r="A9482" t="s">
        <v>25542</v>
      </c>
      <c r="B9482" t="s">
        <v>58</v>
      </c>
      <c r="C9482">
        <v>91318</v>
      </c>
      <c r="D9482" t="s">
        <v>2071</v>
      </c>
      <c r="E9482" t="s">
        <v>32</v>
      </c>
      <c r="F9482">
        <v>902.87</v>
      </c>
      <c r="G9482">
        <v>929.46</v>
      </c>
      <c r="J9482">
        <v>0</v>
      </c>
      <c r="K9482">
        <v>0</v>
      </c>
    </row>
    <row r="9483" spans="1:11">
      <c r="A9483" t="s">
        <v>25543</v>
      </c>
      <c r="B9483" t="s">
        <v>58</v>
      </c>
      <c r="C9483">
        <v>91313</v>
      </c>
      <c r="D9483" t="s">
        <v>2066</v>
      </c>
      <c r="E9483" t="s">
        <v>32</v>
      </c>
      <c r="F9483">
        <v>1020.68</v>
      </c>
      <c r="G9483">
        <v>1050.8800000000001</v>
      </c>
      <c r="J9483">
        <v>0</v>
      </c>
      <c r="K9483">
        <v>0</v>
      </c>
    </row>
    <row r="9484" spans="1:11">
      <c r="A9484" t="s">
        <v>25544</v>
      </c>
      <c r="B9484" t="s">
        <v>58</v>
      </c>
      <c r="C9484">
        <v>91319</v>
      </c>
      <c r="D9484" t="s">
        <v>2072</v>
      </c>
      <c r="E9484" t="s">
        <v>32</v>
      </c>
      <c r="F9484">
        <v>913.08</v>
      </c>
      <c r="G9484">
        <v>940.24</v>
      </c>
      <c r="J9484">
        <v>0</v>
      </c>
      <c r="K9484">
        <v>0</v>
      </c>
    </row>
    <row r="9485" spans="1:11">
      <c r="A9485" t="s">
        <v>25545</v>
      </c>
      <c r="B9485" t="s">
        <v>58</v>
      </c>
      <c r="C9485">
        <v>91314</v>
      </c>
      <c r="D9485" t="s">
        <v>2067</v>
      </c>
      <c r="E9485" t="s">
        <v>32</v>
      </c>
      <c r="F9485">
        <v>1069.04</v>
      </c>
      <c r="G9485">
        <v>1100.77</v>
      </c>
      <c r="J9485">
        <v>0</v>
      </c>
      <c r="K9485">
        <v>0</v>
      </c>
    </row>
    <row r="9486" spans="1:11">
      <c r="A9486" t="s">
        <v>25546</v>
      </c>
      <c r="B9486" t="s">
        <v>58</v>
      </c>
      <c r="C9486">
        <v>91320</v>
      </c>
      <c r="D9486" t="s">
        <v>2073</v>
      </c>
      <c r="E9486" t="s">
        <v>32</v>
      </c>
      <c r="F9486">
        <v>941.86</v>
      </c>
      <c r="G9486">
        <v>969.61</v>
      </c>
      <c r="J9486">
        <v>0</v>
      </c>
      <c r="K9486">
        <v>0</v>
      </c>
    </row>
    <row r="9487" spans="1:11">
      <c r="A9487" t="s">
        <v>25547</v>
      </c>
      <c r="B9487" t="s">
        <v>58</v>
      </c>
      <c r="C9487">
        <v>91315</v>
      </c>
      <c r="D9487" t="s">
        <v>2068</v>
      </c>
      <c r="E9487" t="s">
        <v>32</v>
      </c>
      <c r="F9487">
        <v>1158.9100000000001</v>
      </c>
      <c r="G9487">
        <v>1191.21</v>
      </c>
      <c r="J9487">
        <v>0</v>
      </c>
      <c r="K9487">
        <v>0</v>
      </c>
    </row>
    <row r="9488" spans="1:11">
      <c r="A9488" t="s">
        <v>25548</v>
      </c>
      <c r="B9488" t="s">
        <v>58</v>
      </c>
      <c r="C9488">
        <v>91321</v>
      </c>
      <c r="D9488" t="s">
        <v>2074</v>
      </c>
      <c r="E9488" t="s">
        <v>32</v>
      </c>
      <c r="F9488">
        <v>1031.73</v>
      </c>
      <c r="G9488">
        <v>1060.05</v>
      </c>
      <c r="J9488">
        <v>0</v>
      </c>
      <c r="K9488">
        <v>0</v>
      </c>
    </row>
    <row r="9489" spans="1:11">
      <c r="A9489" t="s">
        <v>25549</v>
      </c>
      <c r="B9489" t="s">
        <v>58</v>
      </c>
      <c r="C9489">
        <v>90845</v>
      </c>
      <c r="D9489" t="s">
        <v>2038</v>
      </c>
      <c r="E9489" t="s">
        <v>32</v>
      </c>
      <c r="F9489">
        <v>1593.39</v>
      </c>
      <c r="G9489">
        <v>1627.45</v>
      </c>
      <c r="J9489">
        <v>0</v>
      </c>
      <c r="K9489">
        <v>0</v>
      </c>
    </row>
    <row r="9490" spans="1:11">
      <c r="A9490" t="s">
        <v>25550</v>
      </c>
      <c r="B9490" t="s">
        <v>58</v>
      </c>
      <c r="C9490">
        <v>90851</v>
      </c>
      <c r="D9490" t="s">
        <v>2044</v>
      </c>
      <c r="E9490" t="s">
        <v>32</v>
      </c>
      <c r="F9490">
        <v>1387.44</v>
      </c>
      <c r="G9490">
        <v>1417.52</v>
      </c>
      <c r="J9490">
        <v>0</v>
      </c>
      <c r="K9490">
        <v>0</v>
      </c>
    </row>
    <row r="9491" spans="1:11">
      <c r="A9491" t="s">
        <v>25551</v>
      </c>
      <c r="B9491" t="s">
        <v>58</v>
      </c>
      <c r="C9491">
        <v>90846</v>
      </c>
      <c r="D9491" t="s">
        <v>2039</v>
      </c>
      <c r="E9491" t="s">
        <v>32</v>
      </c>
      <c r="F9491">
        <v>1673.56</v>
      </c>
      <c r="G9491">
        <v>1708.39</v>
      </c>
      <c r="J9491">
        <v>0</v>
      </c>
      <c r="K9491">
        <v>0</v>
      </c>
    </row>
    <row r="9492" spans="1:11">
      <c r="A9492" t="s">
        <v>25552</v>
      </c>
      <c r="B9492" t="s">
        <v>58</v>
      </c>
      <c r="C9492">
        <v>90852</v>
      </c>
      <c r="D9492" t="s">
        <v>2045</v>
      </c>
      <c r="E9492" t="s">
        <v>32</v>
      </c>
      <c r="F9492">
        <v>1467.61</v>
      </c>
      <c r="G9492">
        <v>1498.46</v>
      </c>
      <c r="J9492">
        <v>0</v>
      </c>
      <c r="K9492">
        <v>0</v>
      </c>
    </row>
    <row r="9493" spans="1:11">
      <c r="A9493" t="s">
        <v>25553</v>
      </c>
      <c r="B9493" t="s">
        <v>58</v>
      </c>
      <c r="C9493">
        <v>91316</v>
      </c>
      <c r="D9493" t="s">
        <v>2069</v>
      </c>
      <c r="E9493" t="s">
        <v>32</v>
      </c>
      <c r="F9493">
        <v>1360.74</v>
      </c>
      <c r="G9493">
        <v>1394.84</v>
      </c>
      <c r="J9493">
        <v>0</v>
      </c>
      <c r="K9493">
        <v>0</v>
      </c>
    </row>
    <row r="9494" spans="1:11">
      <c r="A9494" t="s">
        <v>25554</v>
      </c>
      <c r="B9494" t="s">
        <v>58</v>
      </c>
      <c r="C9494">
        <v>91322</v>
      </c>
      <c r="D9494" t="s">
        <v>2075</v>
      </c>
      <c r="E9494" t="s">
        <v>32</v>
      </c>
      <c r="F9494">
        <v>1233.56</v>
      </c>
      <c r="G9494">
        <v>1263.68</v>
      </c>
      <c r="J9494">
        <v>0</v>
      </c>
      <c r="K9494">
        <v>0</v>
      </c>
    </row>
    <row r="9495" spans="1:11">
      <c r="A9495" t="s">
        <v>25555</v>
      </c>
      <c r="B9495" t="s">
        <v>58</v>
      </c>
      <c r="C9495">
        <v>91317</v>
      </c>
      <c r="D9495" t="s">
        <v>2070</v>
      </c>
      <c r="E9495" t="s">
        <v>32</v>
      </c>
      <c r="F9495">
        <v>1439.95</v>
      </c>
      <c r="G9495">
        <v>1474.83</v>
      </c>
      <c r="J9495">
        <v>0</v>
      </c>
      <c r="K9495">
        <v>0</v>
      </c>
    </row>
    <row r="9496" spans="1:11">
      <c r="A9496" t="s">
        <v>25556</v>
      </c>
      <c r="B9496" t="s">
        <v>58</v>
      </c>
      <c r="C9496">
        <v>91323</v>
      </c>
      <c r="D9496" t="s">
        <v>2076</v>
      </c>
      <c r="E9496" t="s">
        <v>32</v>
      </c>
      <c r="F9496">
        <v>1312.77</v>
      </c>
      <c r="G9496">
        <v>1343.67</v>
      </c>
      <c r="J9496">
        <v>0</v>
      </c>
      <c r="K9496">
        <v>0</v>
      </c>
    </row>
    <row r="9497" spans="1:11">
      <c r="A9497" t="s">
        <v>25557</v>
      </c>
      <c r="B9497" t="s">
        <v>58</v>
      </c>
      <c r="C9497">
        <v>100678</v>
      </c>
      <c r="D9497" t="s">
        <v>2095</v>
      </c>
      <c r="E9497" t="s">
        <v>32</v>
      </c>
      <c r="F9497">
        <v>1247.1400000000001</v>
      </c>
      <c r="G9497">
        <v>1276.73</v>
      </c>
      <c r="J9497">
        <v>0</v>
      </c>
      <c r="K9497">
        <v>0</v>
      </c>
    </row>
    <row r="9498" spans="1:11">
      <c r="A9498" t="s">
        <v>25558</v>
      </c>
      <c r="B9498" t="s">
        <v>58</v>
      </c>
      <c r="C9498">
        <v>91013</v>
      </c>
      <c r="D9498" t="s">
        <v>2050</v>
      </c>
      <c r="E9498" t="s">
        <v>32</v>
      </c>
      <c r="F9498">
        <v>1067.07</v>
      </c>
      <c r="G9498">
        <v>1093.6199999999999</v>
      </c>
      <c r="J9498">
        <v>0</v>
      </c>
      <c r="K9498">
        <v>0</v>
      </c>
    </row>
    <row r="9499" spans="1:11">
      <c r="A9499" t="s">
        <v>25559</v>
      </c>
      <c r="B9499" t="s">
        <v>58</v>
      </c>
      <c r="C9499">
        <v>100680</v>
      </c>
      <c r="D9499" t="s">
        <v>2097</v>
      </c>
      <c r="E9499" t="s">
        <v>32</v>
      </c>
      <c r="F9499">
        <v>1258.8800000000001</v>
      </c>
      <c r="G9499">
        <v>1289.05</v>
      </c>
      <c r="J9499">
        <v>0</v>
      </c>
      <c r="K9499">
        <v>0</v>
      </c>
    </row>
    <row r="9500" spans="1:11">
      <c r="A9500" t="s">
        <v>25560</v>
      </c>
      <c r="B9500" t="s">
        <v>58</v>
      </c>
      <c r="C9500">
        <v>91014</v>
      </c>
      <c r="D9500" t="s">
        <v>2051</v>
      </c>
      <c r="E9500" t="s">
        <v>32</v>
      </c>
      <c r="F9500">
        <v>1078.81</v>
      </c>
      <c r="G9500">
        <v>1105.94</v>
      </c>
      <c r="J9500">
        <v>0</v>
      </c>
      <c r="K9500">
        <v>0</v>
      </c>
    </row>
    <row r="9501" spans="1:11">
      <c r="A9501" t="s">
        <v>25561</v>
      </c>
      <c r="B9501" t="s">
        <v>58</v>
      </c>
      <c r="C9501">
        <v>100683</v>
      </c>
      <c r="D9501" t="s">
        <v>2100</v>
      </c>
      <c r="E9501" t="s">
        <v>32</v>
      </c>
      <c r="F9501">
        <v>1351.34</v>
      </c>
      <c r="G9501">
        <v>1383.03</v>
      </c>
      <c r="J9501">
        <v>0</v>
      </c>
      <c r="K9501">
        <v>0</v>
      </c>
    </row>
    <row r="9502" spans="1:11">
      <c r="A9502" t="s">
        <v>25562</v>
      </c>
      <c r="B9502" t="s">
        <v>58</v>
      </c>
      <c r="C9502">
        <v>91015</v>
      </c>
      <c r="D9502" t="s">
        <v>2052</v>
      </c>
      <c r="E9502" t="s">
        <v>32</v>
      </c>
      <c r="F9502">
        <v>1145.3900000000001</v>
      </c>
      <c r="G9502">
        <v>1173.0999999999999</v>
      </c>
      <c r="J9502">
        <v>0</v>
      </c>
      <c r="K9502">
        <v>0</v>
      </c>
    </row>
    <row r="9503" spans="1:11">
      <c r="A9503" t="s">
        <v>25563</v>
      </c>
      <c r="B9503" t="s">
        <v>58</v>
      </c>
      <c r="C9503">
        <v>100685</v>
      </c>
      <c r="D9503" t="s">
        <v>2102</v>
      </c>
      <c r="E9503" t="s">
        <v>32</v>
      </c>
      <c r="F9503">
        <v>1403.36</v>
      </c>
      <c r="G9503">
        <v>1435.61</v>
      </c>
      <c r="J9503">
        <v>0</v>
      </c>
      <c r="K9503">
        <v>0</v>
      </c>
    </row>
    <row r="9504" spans="1:11">
      <c r="A9504" t="s">
        <v>25564</v>
      </c>
      <c r="B9504" t="s">
        <v>58</v>
      </c>
      <c r="C9504">
        <v>91016</v>
      </c>
      <c r="D9504" t="s">
        <v>2053</v>
      </c>
      <c r="E9504" t="s">
        <v>32</v>
      </c>
      <c r="F9504">
        <v>1197.4100000000001</v>
      </c>
      <c r="G9504">
        <v>1225.68</v>
      </c>
      <c r="J9504">
        <v>0</v>
      </c>
      <c r="K9504">
        <v>0</v>
      </c>
    </row>
    <row r="9505" spans="1:11">
      <c r="A9505" t="s">
        <v>25565</v>
      </c>
      <c r="B9505" t="s">
        <v>58</v>
      </c>
      <c r="C9505">
        <v>100679</v>
      </c>
      <c r="D9505" t="s">
        <v>2096</v>
      </c>
      <c r="E9505" t="s">
        <v>32</v>
      </c>
      <c r="F9505">
        <v>1040.98</v>
      </c>
      <c r="G9505">
        <v>1070.6099999999999</v>
      </c>
      <c r="J9505">
        <v>0</v>
      </c>
      <c r="K9505">
        <v>0</v>
      </c>
    </row>
    <row r="9506" spans="1:11">
      <c r="A9506" t="s">
        <v>25566</v>
      </c>
      <c r="B9506" t="s">
        <v>58</v>
      </c>
      <c r="C9506">
        <v>91324</v>
      </c>
      <c r="D9506" t="s">
        <v>2077</v>
      </c>
      <c r="E9506" t="s">
        <v>32</v>
      </c>
      <c r="F9506">
        <v>915.1</v>
      </c>
      <c r="G9506">
        <v>941.69</v>
      </c>
      <c r="J9506">
        <v>0</v>
      </c>
      <c r="K9506">
        <v>0</v>
      </c>
    </row>
    <row r="9507" spans="1:11">
      <c r="A9507" t="s">
        <v>25567</v>
      </c>
      <c r="B9507" t="s">
        <v>58</v>
      </c>
      <c r="C9507">
        <v>100712</v>
      </c>
      <c r="D9507" t="s">
        <v>2118</v>
      </c>
      <c r="E9507" t="s">
        <v>32</v>
      </c>
      <c r="F9507">
        <v>1033.49</v>
      </c>
      <c r="G9507">
        <v>1063.69</v>
      </c>
      <c r="J9507">
        <v>0</v>
      </c>
      <c r="K9507">
        <v>0</v>
      </c>
    </row>
    <row r="9508" spans="1:11">
      <c r="A9508" t="s">
        <v>25568</v>
      </c>
      <c r="B9508" t="s">
        <v>58</v>
      </c>
      <c r="C9508">
        <v>91325</v>
      </c>
      <c r="D9508" t="s">
        <v>2078</v>
      </c>
      <c r="E9508" t="s">
        <v>32</v>
      </c>
      <c r="F9508">
        <v>925.89</v>
      </c>
      <c r="G9508">
        <v>953.05</v>
      </c>
      <c r="J9508">
        <v>0</v>
      </c>
      <c r="K9508">
        <v>0</v>
      </c>
    </row>
    <row r="9509" spans="1:11">
      <c r="A9509" t="s">
        <v>25569</v>
      </c>
      <c r="B9509" t="s">
        <v>58</v>
      </c>
      <c r="C9509">
        <v>100684</v>
      </c>
      <c r="D9509" t="s">
        <v>2101</v>
      </c>
      <c r="E9509" t="s">
        <v>32</v>
      </c>
      <c r="F9509">
        <v>1118.69</v>
      </c>
      <c r="G9509">
        <v>1150.42</v>
      </c>
      <c r="J9509">
        <v>0</v>
      </c>
      <c r="K9509">
        <v>0</v>
      </c>
    </row>
    <row r="9510" spans="1:11">
      <c r="A9510" t="s">
        <v>25570</v>
      </c>
      <c r="B9510" t="s">
        <v>58</v>
      </c>
      <c r="C9510">
        <v>91326</v>
      </c>
      <c r="D9510" t="s">
        <v>2079</v>
      </c>
      <c r="E9510" t="s">
        <v>32</v>
      </c>
      <c r="F9510">
        <v>991.51</v>
      </c>
      <c r="G9510">
        <v>1019.26</v>
      </c>
      <c r="J9510">
        <v>0</v>
      </c>
      <c r="K9510">
        <v>0</v>
      </c>
    </row>
    <row r="9511" spans="1:11">
      <c r="A9511" t="s">
        <v>25571</v>
      </c>
      <c r="B9511" t="s">
        <v>58</v>
      </c>
      <c r="C9511">
        <v>91327</v>
      </c>
      <c r="D9511" t="s">
        <v>2080</v>
      </c>
      <c r="E9511" t="s">
        <v>32</v>
      </c>
      <c r="F9511">
        <v>1042.57</v>
      </c>
      <c r="G9511">
        <v>1070.8900000000001</v>
      </c>
      <c r="J9511">
        <v>0</v>
      </c>
      <c r="K9511">
        <v>0</v>
      </c>
    </row>
    <row r="9512" spans="1:11">
      <c r="A9512" t="s">
        <v>25572</v>
      </c>
      <c r="B9512" t="s">
        <v>58</v>
      </c>
      <c r="C9512">
        <v>100686</v>
      </c>
      <c r="D9512" t="s">
        <v>2103</v>
      </c>
      <c r="E9512" t="s">
        <v>32</v>
      </c>
      <c r="F9512">
        <v>1169.75</v>
      </c>
      <c r="G9512">
        <v>1202.05</v>
      </c>
      <c r="J9512">
        <v>0</v>
      </c>
      <c r="K9512">
        <v>0</v>
      </c>
    </row>
    <row r="9513" spans="1:11">
      <c r="A9513" t="s">
        <v>25573</v>
      </c>
      <c r="B9513" t="s">
        <v>58</v>
      </c>
      <c r="C9513">
        <v>100693</v>
      </c>
      <c r="D9513" t="s">
        <v>2110</v>
      </c>
      <c r="E9513" t="s">
        <v>32</v>
      </c>
      <c r="F9513">
        <v>2182.12</v>
      </c>
      <c r="G9513">
        <v>2216.1799999999998</v>
      </c>
      <c r="J9513">
        <v>0</v>
      </c>
      <c r="K9513">
        <v>0</v>
      </c>
    </row>
    <row r="9514" spans="1:11">
      <c r="A9514" t="s">
        <v>25574</v>
      </c>
      <c r="B9514" t="s">
        <v>58</v>
      </c>
      <c r="C9514">
        <v>91336</v>
      </c>
      <c r="D9514" t="s">
        <v>2089</v>
      </c>
      <c r="E9514" t="s">
        <v>32</v>
      </c>
      <c r="F9514">
        <v>1976.17</v>
      </c>
      <c r="G9514">
        <v>2006.25</v>
      </c>
      <c r="J9514">
        <v>0</v>
      </c>
      <c r="K9514">
        <v>0</v>
      </c>
    </row>
    <row r="9515" spans="1:11">
      <c r="A9515" t="s">
        <v>25575</v>
      </c>
      <c r="B9515" t="s">
        <v>58</v>
      </c>
      <c r="C9515">
        <v>100694</v>
      </c>
      <c r="D9515" t="s">
        <v>2111</v>
      </c>
      <c r="E9515" t="s">
        <v>32</v>
      </c>
      <c r="F9515">
        <v>1949.47</v>
      </c>
      <c r="G9515">
        <v>1983.57</v>
      </c>
      <c r="J9515">
        <v>0</v>
      </c>
      <c r="K9515">
        <v>0</v>
      </c>
    </row>
    <row r="9516" spans="1:11">
      <c r="A9516" t="s">
        <v>25576</v>
      </c>
      <c r="B9516" t="s">
        <v>58</v>
      </c>
      <c r="C9516">
        <v>91337</v>
      </c>
      <c r="D9516" t="s">
        <v>2090</v>
      </c>
      <c r="E9516" t="s">
        <v>32</v>
      </c>
      <c r="F9516">
        <v>1822.29</v>
      </c>
      <c r="G9516">
        <v>1852.41</v>
      </c>
      <c r="J9516">
        <v>0</v>
      </c>
      <c r="K9516">
        <v>0</v>
      </c>
    </row>
    <row r="9517" spans="1:11">
      <c r="A9517" t="s">
        <v>25577</v>
      </c>
      <c r="B9517" t="s">
        <v>58</v>
      </c>
      <c r="C9517">
        <v>100691</v>
      </c>
      <c r="D9517" t="s">
        <v>2108</v>
      </c>
      <c r="E9517" t="s">
        <v>32</v>
      </c>
      <c r="F9517">
        <v>1819.67</v>
      </c>
      <c r="G9517">
        <v>1851.36</v>
      </c>
      <c r="J9517">
        <v>0</v>
      </c>
      <c r="K9517">
        <v>0</v>
      </c>
    </row>
    <row r="9518" spans="1:11">
      <c r="A9518" t="s">
        <v>25578</v>
      </c>
      <c r="B9518" t="s">
        <v>58</v>
      </c>
      <c r="C9518">
        <v>100692</v>
      </c>
      <c r="D9518" t="s">
        <v>2109</v>
      </c>
      <c r="E9518" t="s">
        <v>32</v>
      </c>
      <c r="F9518">
        <v>1587.02</v>
      </c>
      <c r="G9518">
        <v>1618.75</v>
      </c>
      <c r="J9518">
        <v>0</v>
      </c>
      <c r="K9518">
        <v>0</v>
      </c>
    </row>
    <row r="9519" spans="1:11">
      <c r="A9519" t="s">
        <v>25579</v>
      </c>
      <c r="B9519" t="s">
        <v>58</v>
      </c>
      <c r="C9519">
        <v>91334</v>
      </c>
      <c r="D9519" t="s">
        <v>2087</v>
      </c>
      <c r="E9519" t="s">
        <v>32</v>
      </c>
      <c r="F9519">
        <v>1613.72</v>
      </c>
      <c r="G9519">
        <v>1641.43</v>
      </c>
      <c r="J9519">
        <v>0</v>
      </c>
      <c r="K9519">
        <v>0</v>
      </c>
    </row>
    <row r="9520" spans="1:11">
      <c r="A9520" t="s">
        <v>25580</v>
      </c>
      <c r="B9520" t="s">
        <v>58</v>
      </c>
      <c r="C9520">
        <v>91335</v>
      </c>
      <c r="D9520" t="s">
        <v>2088</v>
      </c>
      <c r="E9520" t="s">
        <v>32</v>
      </c>
      <c r="F9520">
        <v>1459.84</v>
      </c>
      <c r="G9520">
        <v>1487.59</v>
      </c>
      <c r="J9520">
        <v>0</v>
      </c>
      <c r="K9520">
        <v>0</v>
      </c>
    </row>
    <row r="9521" spans="1:11">
      <c r="A9521" t="s">
        <v>25581</v>
      </c>
      <c r="B9521" t="s">
        <v>58</v>
      </c>
      <c r="C9521">
        <v>90788</v>
      </c>
      <c r="D9521" t="s">
        <v>2013</v>
      </c>
      <c r="E9521" t="s">
        <v>32</v>
      </c>
      <c r="F9521">
        <v>899.06</v>
      </c>
      <c r="G9521">
        <v>900.89</v>
      </c>
      <c r="J9521">
        <v>0</v>
      </c>
      <c r="K9521">
        <v>0</v>
      </c>
    </row>
    <row r="9522" spans="1:11">
      <c r="A9522" t="s">
        <v>25582</v>
      </c>
      <c r="B9522" t="s">
        <v>58</v>
      </c>
      <c r="C9522">
        <v>90789</v>
      </c>
      <c r="D9522" t="s">
        <v>2014</v>
      </c>
      <c r="E9522" t="s">
        <v>32</v>
      </c>
      <c r="F9522">
        <v>901.3</v>
      </c>
      <c r="G9522">
        <v>903.31</v>
      </c>
      <c r="J9522">
        <v>0</v>
      </c>
      <c r="K9522">
        <v>0</v>
      </c>
    </row>
    <row r="9523" spans="1:11">
      <c r="A9523" t="s">
        <v>25583</v>
      </c>
      <c r="B9523" t="s">
        <v>58</v>
      </c>
      <c r="C9523">
        <v>90790</v>
      </c>
      <c r="D9523" t="s">
        <v>2015</v>
      </c>
      <c r="E9523" t="s">
        <v>32</v>
      </c>
      <c r="F9523">
        <v>929.94</v>
      </c>
      <c r="G9523">
        <v>932.14</v>
      </c>
      <c r="J9523">
        <v>0</v>
      </c>
      <c r="K9523">
        <v>0</v>
      </c>
    </row>
    <row r="9524" spans="1:11">
      <c r="A9524" t="s">
        <v>25584</v>
      </c>
      <c r="B9524" t="s">
        <v>58</v>
      </c>
      <c r="C9524">
        <v>100675</v>
      </c>
      <c r="D9524" t="s">
        <v>2093</v>
      </c>
      <c r="E9524" t="s">
        <v>32</v>
      </c>
      <c r="F9524">
        <v>1022.39</v>
      </c>
      <c r="G9524">
        <v>1025.08</v>
      </c>
      <c r="J9524">
        <v>0</v>
      </c>
      <c r="K9524">
        <v>0</v>
      </c>
    </row>
    <row r="9525" spans="1:11">
      <c r="A9525" t="s">
        <v>25585</v>
      </c>
      <c r="B9525" t="s">
        <v>58</v>
      </c>
      <c r="C9525">
        <v>90794</v>
      </c>
      <c r="D9525" t="s">
        <v>2018</v>
      </c>
      <c r="E9525" t="s">
        <v>32</v>
      </c>
      <c r="F9525">
        <v>786.73</v>
      </c>
      <c r="G9525">
        <v>794.22</v>
      </c>
      <c r="J9525">
        <v>0</v>
      </c>
      <c r="K9525">
        <v>0</v>
      </c>
    </row>
    <row r="9526" spans="1:11">
      <c r="A9526" t="s">
        <v>25586</v>
      </c>
      <c r="B9526" t="s">
        <v>58</v>
      </c>
      <c r="C9526">
        <v>90795</v>
      </c>
      <c r="D9526" t="s">
        <v>2019</v>
      </c>
      <c r="E9526" t="s">
        <v>32</v>
      </c>
      <c r="F9526">
        <v>795.96</v>
      </c>
      <c r="G9526">
        <v>804.22</v>
      </c>
      <c r="J9526">
        <v>0</v>
      </c>
      <c r="K9526">
        <v>0</v>
      </c>
    </row>
    <row r="9527" spans="1:11">
      <c r="A9527" t="s">
        <v>25587</v>
      </c>
      <c r="B9527" t="s">
        <v>58</v>
      </c>
      <c r="C9527">
        <v>90796</v>
      </c>
      <c r="D9527" t="s">
        <v>2020</v>
      </c>
      <c r="E9527" t="s">
        <v>32</v>
      </c>
      <c r="F9527">
        <v>805.19</v>
      </c>
      <c r="G9527">
        <v>814.22</v>
      </c>
      <c r="J9527">
        <v>0</v>
      </c>
      <c r="K9527">
        <v>0</v>
      </c>
    </row>
    <row r="9528" spans="1:11">
      <c r="A9528" t="s">
        <v>25588</v>
      </c>
      <c r="B9528" t="s">
        <v>58</v>
      </c>
      <c r="C9528">
        <v>90797</v>
      </c>
      <c r="D9528" t="s">
        <v>2021</v>
      </c>
      <c r="E9528" t="s">
        <v>32</v>
      </c>
      <c r="F9528">
        <v>814.42</v>
      </c>
      <c r="G9528">
        <v>824.23</v>
      </c>
      <c r="J9528">
        <v>0</v>
      </c>
      <c r="K9528">
        <v>0</v>
      </c>
    </row>
    <row r="9529" spans="1:11">
      <c r="A9529" t="s">
        <v>25589</v>
      </c>
      <c r="B9529" t="s">
        <v>58</v>
      </c>
      <c r="C9529">
        <v>90791</v>
      </c>
      <c r="D9529" t="s">
        <v>2016</v>
      </c>
      <c r="E9529" t="s">
        <v>32</v>
      </c>
      <c r="F9529">
        <v>1091.1600000000001</v>
      </c>
      <c r="G9529">
        <v>1094.1300000000001</v>
      </c>
      <c r="J9529">
        <v>0</v>
      </c>
      <c r="K9529">
        <v>0</v>
      </c>
    </row>
    <row r="9530" spans="1:11">
      <c r="A9530" t="s">
        <v>25590</v>
      </c>
      <c r="B9530" t="s">
        <v>58</v>
      </c>
      <c r="C9530">
        <v>90793</v>
      </c>
      <c r="D9530" t="s">
        <v>2017</v>
      </c>
      <c r="E9530" t="s">
        <v>32</v>
      </c>
      <c r="F9530">
        <v>1149.53</v>
      </c>
      <c r="G9530">
        <v>1153.21</v>
      </c>
      <c r="J9530">
        <v>0</v>
      </c>
      <c r="K9530">
        <v>0</v>
      </c>
    </row>
    <row r="9531" spans="1:11">
      <c r="A9531" t="s">
        <v>25591</v>
      </c>
      <c r="B9531" t="s">
        <v>58</v>
      </c>
      <c r="C9531">
        <v>90798</v>
      </c>
      <c r="D9531" t="s">
        <v>2022</v>
      </c>
      <c r="E9531" t="s">
        <v>32</v>
      </c>
      <c r="F9531">
        <v>1174.46</v>
      </c>
      <c r="G9531">
        <v>1184.6300000000001</v>
      </c>
      <c r="J9531">
        <v>0</v>
      </c>
      <c r="K9531">
        <v>0</v>
      </c>
    </row>
    <row r="9532" spans="1:11">
      <c r="A9532" t="s">
        <v>25592</v>
      </c>
      <c r="B9532" t="s">
        <v>58</v>
      </c>
      <c r="C9532">
        <v>90799</v>
      </c>
      <c r="D9532" t="s">
        <v>2023</v>
      </c>
      <c r="E9532" t="s">
        <v>32</v>
      </c>
      <c r="F9532">
        <v>1213.1400000000001</v>
      </c>
      <c r="G9532">
        <v>1224.2</v>
      </c>
      <c r="J9532">
        <v>0</v>
      </c>
      <c r="K9532">
        <v>0</v>
      </c>
    </row>
    <row r="9533" spans="1:11">
      <c r="A9533" t="s">
        <v>25593</v>
      </c>
      <c r="B9533" t="s">
        <v>58</v>
      </c>
      <c r="C9533">
        <v>100704</v>
      </c>
      <c r="D9533" t="s">
        <v>2138</v>
      </c>
      <c r="E9533" t="s">
        <v>32</v>
      </c>
      <c r="F9533">
        <v>69.62</v>
      </c>
      <c r="G9533">
        <v>71.72</v>
      </c>
      <c r="J9533">
        <v>0</v>
      </c>
      <c r="K9533">
        <v>0</v>
      </c>
    </row>
    <row r="9534" spans="1:11">
      <c r="A9534" t="s">
        <v>25594</v>
      </c>
      <c r="B9534" t="s">
        <v>58</v>
      </c>
      <c r="C9534">
        <v>90838</v>
      </c>
      <c r="D9534" t="s">
        <v>2128</v>
      </c>
      <c r="E9534" t="s">
        <v>32</v>
      </c>
      <c r="F9534">
        <v>1775.73</v>
      </c>
      <c r="G9534">
        <v>1790.35</v>
      </c>
      <c r="J9534">
        <v>0</v>
      </c>
      <c r="K9534">
        <v>0</v>
      </c>
    </row>
    <row r="9535" spans="1:11">
      <c r="A9535" t="s">
        <v>25595</v>
      </c>
      <c r="B9535" t="s">
        <v>58</v>
      </c>
      <c r="C9535">
        <v>91338</v>
      </c>
      <c r="D9535" t="s">
        <v>2129</v>
      </c>
      <c r="E9535" t="s">
        <v>9</v>
      </c>
      <c r="F9535">
        <v>887.69</v>
      </c>
      <c r="G9535">
        <v>889.1</v>
      </c>
      <c r="J9535">
        <v>0</v>
      </c>
      <c r="K9535">
        <v>0</v>
      </c>
    </row>
    <row r="9536" spans="1:11">
      <c r="A9536" t="s">
        <v>25596</v>
      </c>
      <c r="B9536" t="s">
        <v>58</v>
      </c>
      <c r="C9536">
        <v>94805</v>
      </c>
      <c r="D9536" t="s">
        <v>2131</v>
      </c>
      <c r="E9536" t="s">
        <v>32</v>
      </c>
      <c r="F9536">
        <v>888.6</v>
      </c>
      <c r="G9536">
        <v>891.2</v>
      </c>
      <c r="J9536">
        <v>0</v>
      </c>
      <c r="K9536">
        <v>0</v>
      </c>
    </row>
    <row r="9537" spans="1:11">
      <c r="A9537" t="s">
        <v>25597</v>
      </c>
      <c r="B9537" t="s">
        <v>58</v>
      </c>
      <c r="C9537">
        <v>100702</v>
      </c>
      <c r="D9537" t="s">
        <v>2134</v>
      </c>
      <c r="E9537" t="s">
        <v>9</v>
      </c>
      <c r="F9537">
        <v>493.25</v>
      </c>
      <c r="G9537">
        <v>494.38</v>
      </c>
      <c r="J9537">
        <v>0</v>
      </c>
      <c r="K9537">
        <v>0</v>
      </c>
    </row>
    <row r="9538" spans="1:11">
      <c r="A9538" t="s">
        <v>25598</v>
      </c>
      <c r="B9538" t="s">
        <v>58</v>
      </c>
      <c r="C9538">
        <v>100701</v>
      </c>
      <c r="D9538" t="s">
        <v>2119</v>
      </c>
      <c r="E9538" t="s">
        <v>9</v>
      </c>
      <c r="F9538">
        <v>700.89</v>
      </c>
      <c r="G9538">
        <v>702.95</v>
      </c>
      <c r="J9538">
        <v>0</v>
      </c>
      <c r="K9538">
        <v>0</v>
      </c>
    </row>
    <row r="9539" spans="1:11">
      <c r="A9539" t="s">
        <v>25599</v>
      </c>
      <c r="B9539" t="s">
        <v>58</v>
      </c>
      <c r="C9539">
        <v>100700</v>
      </c>
      <c r="D9539" t="s">
        <v>2117</v>
      </c>
      <c r="E9539" t="s">
        <v>32</v>
      </c>
      <c r="F9539">
        <v>1009.16</v>
      </c>
      <c r="G9539">
        <v>1028.8900000000001</v>
      </c>
      <c r="J9539">
        <v>0</v>
      </c>
      <c r="K9539">
        <v>0</v>
      </c>
    </row>
    <row r="9540" spans="1:11">
      <c r="A9540" t="s">
        <v>25600</v>
      </c>
      <c r="B9540" t="s">
        <v>58</v>
      </c>
      <c r="C9540">
        <v>91295</v>
      </c>
      <c r="D9540" t="s">
        <v>2056</v>
      </c>
      <c r="E9540" t="s">
        <v>32</v>
      </c>
      <c r="F9540">
        <v>416.87</v>
      </c>
      <c r="G9540">
        <v>421.95</v>
      </c>
      <c r="J9540">
        <v>0</v>
      </c>
      <c r="K9540">
        <v>0</v>
      </c>
    </row>
    <row r="9541" spans="1:11">
      <c r="A9541" t="s">
        <v>25601</v>
      </c>
      <c r="B9541" t="s">
        <v>58</v>
      </c>
      <c r="C9541">
        <v>91296</v>
      </c>
      <c r="D9541" t="s">
        <v>2057</v>
      </c>
      <c r="E9541" t="s">
        <v>32</v>
      </c>
      <c r="F9541">
        <v>444.6</v>
      </c>
      <c r="G9541">
        <v>450.2</v>
      </c>
      <c r="J9541">
        <v>0</v>
      </c>
      <c r="K9541">
        <v>0</v>
      </c>
    </row>
    <row r="9542" spans="1:11">
      <c r="A9542" t="s">
        <v>25602</v>
      </c>
      <c r="B9542" t="s">
        <v>58</v>
      </c>
      <c r="C9542">
        <v>91297</v>
      </c>
      <c r="D9542" t="s">
        <v>2058</v>
      </c>
      <c r="E9542" t="s">
        <v>32</v>
      </c>
      <c r="F9542">
        <v>485.63</v>
      </c>
      <c r="G9542">
        <v>491.76</v>
      </c>
      <c r="J9542">
        <v>0</v>
      </c>
      <c r="K9542">
        <v>0</v>
      </c>
    </row>
    <row r="9543" spans="1:11">
      <c r="A9543" t="s">
        <v>25603</v>
      </c>
      <c r="B9543" t="s">
        <v>58</v>
      </c>
      <c r="C9543">
        <v>90820</v>
      </c>
      <c r="D9543" t="s">
        <v>2026</v>
      </c>
      <c r="E9543" t="s">
        <v>32</v>
      </c>
      <c r="F9543">
        <v>394.05</v>
      </c>
      <c r="G9543">
        <v>399.13</v>
      </c>
      <c r="J9543">
        <v>0</v>
      </c>
      <c r="K9543">
        <v>0</v>
      </c>
    </row>
    <row r="9544" spans="1:11">
      <c r="A9544" t="s">
        <v>25604</v>
      </c>
      <c r="B9544" t="s">
        <v>58</v>
      </c>
      <c r="C9544">
        <v>90821</v>
      </c>
      <c r="D9544" t="s">
        <v>2027</v>
      </c>
      <c r="E9544" t="s">
        <v>32</v>
      </c>
      <c r="F9544">
        <v>402.2</v>
      </c>
      <c r="G9544">
        <v>407.8</v>
      </c>
      <c r="J9544">
        <v>0</v>
      </c>
      <c r="K9544">
        <v>0</v>
      </c>
    </row>
    <row r="9545" spans="1:11">
      <c r="A9545" t="s">
        <v>25605</v>
      </c>
      <c r="B9545" t="s">
        <v>58</v>
      </c>
      <c r="C9545">
        <v>90822</v>
      </c>
      <c r="D9545" t="s">
        <v>2028</v>
      </c>
      <c r="E9545" t="s">
        <v>32</v>
      </c>
      <c r="F9545">
        <v>428.92</v>
      </c>
      <c r="G9545">
        <v>435.05</v>
      </c>
      <c r="J9545">
        <v>0</v>
      </c>
      <c r="K9545">
        <v>0</v>
      </c>
    </row>
    <row r="9546" spans="1:11">
      <c r="A9546" t="s">
        <v>25606</v>
      </c>
      <c r="B9546" t="s">
        <v>58</v>
      </c>
      <c r="C9546">
        <v>90823</v>
      </c>
      <c r="D9546" t="s">
        <v>2029</v>
      </c>
      <c r="E9546" t="s">
        <v>32</v>
      </c>
      <c r="F9546">
        <v>516.74</v>
      </c>
      <c r="G9546">
        <v>523.38</v>
      </c>
      <c r="J9546">
        <v>0</v>
      </c>
      <c r="K9546">
        <v>0</v>
      </c>
    </row>
    <row r="9547" spans="1:11">
      <c r="A9547" t="s">
        <v>25607</v>
      </c>
      <c r="B9547" t="s">
        <v>58</v>
      </c>
      <c r="C9547">
        <v>90824</v>
      </c>
      <c r="D9547" t="s">
        <v>2030</v>
      </c>
      <c r="E9547" t="s">
        <v>32</v>
      </c>
      <c r="F9547">
        <v>720.62</v>
      </c>
      <c r="G9547">
        <v>729.12</v>
      </c>
      <c r="J9547">
        <v>0</v>
      </c>
      <c r="K9547">
        <v>0</v>
      </c>
    </row>
    <row r="9548" spans="1:11">
      <c r="A9548" t="s">
        <v>25608</v>
      </c>
      <c r="B9548" t="s">
        <v>58</v>
      </c>
      <c r="C9548">
        <v>91009</v>
      </c>
      <c r="D9548" t="s">
        <v>2046</v>
      </c>
      <c r="E9548" t="s">
        <v>32</v>
      </c>
      <c r="F9548">
        <v>406.28</v>
      </c>
      <c r="G9548">
        <v>411.36</v>
      </c>
      <c r="J9548">
        <v>0</v>
      </c>
      <c r="K9548">
        <v>0</v>
      </c>
    </row>
    <row r="9549" spans="1:11">
      <c r="A9549" t="s">
        <v>25609</v>
      </c>
      <c r="B9549" t="s">
        <v>58</v>
      </c>
      <c r="C9549">
        <v>91010</v>
      </c>
      <c r="D9549" t="s">
        <v>2047</v>
      </c>
      <c r="E9549" t="s">
        <v>32</v>
      </c>
      <c r="F9549">
        <v>415.01</v>
      </c>
      <c r="G9549">
        <v>420.61</v>
      </c>
      <c r="J9549">
        <v>0</v>
      </c>
      <c r="K9549">
        <v>0</v>
      </c>
    </row>
    <row r="9550" spans="1:11">
      <c r="A9550" t="s">
        <v>25610</v>
      </c>
      <c r="B9550" t="s">
        <v>58</v>
      </c>
      <c r="C9550">
        <v>91011</v>
      </c>
      <c r="D9550" t="s">
        <v>2048</v>
      </c>
      <c r="E9550" t="s">
        <v>32</v>
      </c>
      <c r="F9550">
        <v>478.57</v>
      </c>
      <c r="G9550">
        <v>484.7</v>
      </c>
      <c r="J9550">
        <v>0</v>
      </c>
      <c r="K9550">
        <v>0</v>
      </c>
    </row>
    <row r="9551" spans="1:11">
      <c r="A9551" t="s">
        <v>25611</v>
      </c>
      <c r="B9551" t="s">
        <v>58</v>
      </c>
      <c r="C9551">
        <v>91012</v>
      </c>
      <c r="D9551" t="s">
        <v>2049</v>
      </c>
      <c r="E9551" t="s">
        <v>32</v>
      </c>
      <c r="F9551">
        <v>527.58000000000004</v>
      </c>
      <c r="G9551">
        <v>534.22</v>
      </c>
      <c r="J9551">
        <v>0</v>
      </c>
      <c r="K9551">
        <v>0</v>
      </c>
    </row>
    <row r="9552" spans="1:11">
      <c r="A9552" t="s">
        <v>25612</v>
      </c>
      <c r="B9552" t="s">
        <v>58</v>
      </c>
      <c r="C9552">
        <v>91298</v>
      </c>
      <c r="D9552" t="s">
        <v>2059</v>
      </c>
      <c r="E9552" t="s">
        <v>32</v>
      </c>
      <c r="F9552">
        <v>946.9</v>
      </c>
      <c r="G9552">
        <v>953.03</v>
      </c>
      <c r="J9552">
        <v>0</v>
      </c>
      <c r="K9552">
        <v>0</v>
      </c>
    </row>
    <row r="9553" spans="1:11">
      <c r="A9553" t="s">
        <v>25613</v>
      </c>
      <c r="B9553" t="s">
        <v>58</v>
      </c>
      <c r="C9553">
        <v>90825</v>
      </c>
      <c r="D9553" t="s">
        <v>2031</v>
      </c>
      <c r="E9553" t="s">
        <v>32</v>
      </c>
      <c r="F9553">
        <v>797.78</v>
      </c>
      <c r="G9553">
        <v>807</v>
      </c>
      <c r="J9553">
        <v>0</v>
      </c>
      <c r="K9553">
        <v>0</v>
      </c>
    </row>
    <row r="9554" spans="1:11">
      <c r="A9554" t="s">
        <v>25614</v>
      </c>
      <c r="B9554" t="s">
        <v>58</v>
      </c>
      <c r="C9554">
        <v>91299</v>
      </c>
      <c r="D9554" t="s">
        <v>2060</v>
      </c>
      <c r="E9554" t="s">
        <v>32</v>
      </c>
      <c r="F9554">
        <v>1309.3499999999999</v>
      </c>
      <c r="G9554">
        <v>1317.85</v>
      </c>
      <c r="J9554">
        <v>0</v>
      </c>
      <c r="K9554">
        <v>0</v>
      </c>
    </row>
    <row r="9555" spans="1:11">
      <c r="A9555" t="s">
        <v>25615</v>
      </c>
      <c r="B9555" t="s">
        <v>58</v>
      </c>
      <c r="C9555">
        <v>91341</v>
      </c>
      <c r="D9555" t="s">
        <v>2130</v>
      </c>
      <c r="E9555" t="s">
        <v>9</v>
      </c>
      <c r="F9555">
        <v>689.44</v>
      </c>
      <c r="G9555">
        <v>690.97</v>
      </c>
      <c r="J9555">
        <v>0</v>
      </c>
      <c r="K9555">
        <v>0</v>
      </c>
    </row>
    <row r="9556" spans="1:11">
      <c r="A9556" t="s">
        <v>25616</v>
      </c>
      <c r="B9556" t="s">
        <v>58</v>
      </c>
      <c r="C9556">
        <v>94806</v>
      </c>
      <c r="D9556" t="s">
        <v>2132</v>
      </c>
      <c r="E9556" t="s">
        <v>32</v>
      </c>
      <c r="F9556">
        <v>816.5</v>
      </c>
      <c r="G9556">
        <v>820.16</v>
      </c>
      <c r="J9556">
        <v>0</v>
      </c>
      <c r="K9556">
        <v>0</v>
      </c>
    </row>
    <row r="9557" spans="1:11">
      <c r="A9557" t="s">
        <v>25617</v>
      </c>
      <c r="B9557" t="s">
        <v>58</v>
      </c>
      <c r="C9557">
        <v>94807</v>
      </c>
      <c r="D9557" t="s">
        <v>2133</v>
      </c>
      <c r="E9557" t="s">
        <v>32</v>
      </c>
      <c r="F9557">
        <v>744.3</v>
      </c>
      <c r="G9557">
        <v>748.15</v>
      </c>
      <c r="J9557">
        <v>0</v>
      </c>
      <c r="K9557">
        <v>0</v>
      </c>
    </row>
    <row r="9558" spans="1:11">
      <c r="A9558" t="s">
        <v>25618</v>
      </c>
      <c r="B9558" t="s">
        <v>58</v>
      </c>
      <c r="C9558">
        <v>100703</v>
      </c>
      <c r="D9558" t="s">
        <v>2137</v>
      </c>
      <c r="E9558" t="s">
        <v>32</v>
      </c>
      <c r="F9558">
        <v>33.96</v>
      </c>
      <c r="G9558">
        <v>35.28</v>
      </c>
      <c r="J9558">
        <v>0</v>
      </c>
      <c r="K9558">
        <v>0</v>
      </c>
    </row>
    <row r="9559" spans="1:11">
      <c r="A9559" t="s">
        <v>25619</v>
      </c>
      <c r="B9559" t="s">
        <v>58</v>
      </c>
      <c r="C9559">
        <v>100695</v>
      </c>
      <c r="D9559" t="s">
        <v>2112</v>
      </c>
      <c r="E9559" t="s">
        <v>32</v>
      </c>
      <c r="F9559">
        <v>75.98</v>
      </c>
      <c r="G9559">
        <v>82.28</v>
      </c>
      <c r="J9559">
        <v>0</v>
      </c>
      <c r="K9559">
        <v>0</v>
      </c>
    </row>
    <row r="9560" spans="1:11">
      <c r="A9560" t="s">
        <v>25620</v>
      </c>
      <c r="B9560" t="s">
        <v>58</v>
      </c>
      <c r="C9560">
        <v>100696</v>
      </c>
      <c r="D9560" t="s">
        <v>2113</v>
      </c>
      <c r="E9560" t="s">
        <v>32</v>
      </c>
      <c r="F9560">
        <v>84.55</v>
      </c>
      <c r="G9560">
        <v>91.57</v>
      </c>
      <c r="J9560">
        <v>0</v>
      </c>
      <c r="K9560">
        <v>0</v>
      </c>
    </row>
    <row r="9561" spans="1:11">
      <c r="A9561" t="s">
        <v>25621</v>
      </c>
      <c r="B9561" t="s">
        <v>58</v>
      </c>
      <c r="C9561">
        <v>100697</v>
      </c>
      <c r="D9561" t="s">
        <v>2114</v>
      </c>
      <c r="E9561" t="s">
        <v>32</v>
      </c>
      <c r="F9561">
        <v>93.18</v>
      </c>
      <c r="G9561">
        <v>100.94</v>
      </c>
      <c r="J9561">
        <v>0</v>
      </c>
      <c r="K9561">
        <v>0</v>
      </c>
    </row>
    <row r="9562" spans="1:11">
      <c r="A9562" t="s">
        <v>25622</v>
      </c>
      <c r="B9562" t="s">
        <v>58</v>
      </c>
      <c r="C9562">
        <v>100698</v>
      </c>
      <c r="D9562" t="s">
        <v>2115</v>
      </c>
      <c r="E9562" t="s">
        <v>32</v>
      </c>
      <c r="F9562">
        <v>101.79</v>
      </c>
      <c r="G9562">
        <v>110.26</v>
      </c>
      <c r="J9562">
        <v>0</v>
      </c>
      <c r="K9562">
        <v>0</v>
      </c>
    </row>
    <row r="9563" spans="1:11">
      <c r="A9563" t="s">
        <v>25623</v>
      </c>
      <c r="B9563" t="s">
        <v>58</v>
      </c>
      <c r="C9563">
        <v>100699</v>
      </c>
      <c r="D9563" t="s">
        <v>2116</v>
      </c>
      <c r="E9563" t="s">
        <v>32</v>
      </c>
      <c r="F9563">
        <v>121.08</v>
      </c>
      <c r="G9563">
        <v>131.21</v>
      </c>
      <c r="J9563">
        <v>0</v>
      </c>
      <c r="K9563">
        <v>0</v>
      </c>
    </row>
    <row r="9564" spans="1:11">
      <c r="A9564" t="s">
        <v>25624</v>
      </c>
      <c r="B9564" t="s">
        <v>58</v>
      </c>
      <c r="C9564">
        <v>100705</v>
      </c>
      <c r="D9564" t="s">
        <v>2139</v>
      </c>
      <c r="E9564" t="s">
        <v>32</v>
      </c>
      <c r="F9564">
        <v>84.34</v>
      </c>
      <c r="G9564">
        <v>87.96</v>
      </c>
      <c r="J9564">
        <v>0</v>
      </c>
      <c r="K9564">
        <v>0</v>
      </c>
    </row>
    <row r="9565" spans="1:11">
      <c r="A9565" t="s">
        <v>25625</v>
      </c>
      <c r="B9565" t="s">
        <v>58</v>
      </c>
      <c r="C9565">
        <v>101173</v>
      </c>
      <c r="D9565" t="s">
        <v>88</v>
      </c>
      <c r="E9565" t="s">
        <v>12</v>
      </c>
      <c r="F9565">
        <v>63.61</v>
      </c>
      <c r="G9565">
        <v>66.930000000000007</v>
      </c>
      <c r="J9565">
        <v>0</v>
      </c>
      <c r="K9565">
        <v>0</v>
      </c>
    </row>
    <row r="9566" spans="1:11">
      <c r="A9566" t="s">
        <v>25626</v>
      </c>
      <c r="B9566" t="s">
        <v>58</v>
      </c>
      <c r="C9566">
        <v>101174</v>
      </c>
      <c r="D9566" t="s">
        <v>2197</v>
      </c>
      <c r="E9566" t="s">
        <v>12</v>
      </c>
      <c r="F9566">
        <v>91.06</v>
      </c>
      <c r="G9566">
        <v>96.17</v>
      </c>
      <c r="J9566">
        <v>0</v>
      </c>
      <c r="K9566">
        <v>0</v>
      </c>
    </row>
    <row r="9567" spans="1:11">
      <c r="A9567" t="s">
        <v>25627</v>
      </c>
      <c r="B9567" t="s">
        <v>58</v>
      </c>
      <c r="C9567">
        <v>101175</v>
      </c>
      <c r="D9567" t="s">
        <v>2198</v>
      </c>
      <c r="E9567" t="s">
        <v>12</v>
      </c>
      <c r="F9567">
        <v>124.15</v>
      </c>
      <c r="G9567">
        <v>131.08000000000001</v>
      </c>
      <c r="J9567">
        <v>0</v>
      </c>
      <c r="K9567">
        <v>0</v>
      </c>
    </row>
    <row r="9568" spans="1:11">
      <c r="A9568" t="s">
        <v>25628</v>
      </c>
      <c r="B9568" t="s">
        <v>58</v>
      </c>
      <c r="C9568">
        <v>101176</v>
      </c>
      <c r="D9568" t="s">
        <v>7716</v>
      </c>
      <c r="E9568" t="s">
        <v>12</v>
      </c>
      <c r="F9568">
        <v>150.84</v>
      </c>
      <c r="G9568">
        <v>158.44</v>
      </c>
      <c r="J9568">
        <v>0</v>
      </c>
      <c r="K9568">
        <v>0</v>
      </c>
    </row>
    <row r="9569" spans="1:11">
      <c r="A9569" t="s">
        <v>25629</v>
      </c>
      <c r="B9569" t="s">
        <v>58</v>
      </c>
      <c r="C9569">
        <v>101183</v>
      </c>
      <c r="D9569" t="s">
        <v>7717</v>
      </c>
      <c r="E9569" t="s">
        <v>12</v>
      </c>
      <c r="F9569">
        <v>0</v>
      </c>
      <c r="G9569">
        <v>0</v>
      </c>
    </row>
    <row r="9570" spans="1:11">
      <c r="A9570" t="s">
        <v>25630</v>
      </c>
      <c r="B9570" t="s">
        <v>58</v>
      </c>
      <c r="C9570">
        <v>101184</v>
      </c>
      <c r="D9570" t="s">
        <v>7718</v>
      </c>
      <c r="E9570" t="s">
        <v>12</v>
      </c>
      <c r="F9570">
        <v>0</v>
      </c>
      <c r="G9570">
        <v>0</v>
      </c>
    </row>
    <row r="9571" spans="1:11">
      <c r="A9571" t="s">
        <v>25631</v>
      </c>
      <c r="B9571" t="s">
        <v>58</v>
      </c>
      <c r="C9571">
        <v>101182</v>
      </c>
      <c r="D9571" t="s">
        <v>7719</v>
      </c>
      <c r="E9571" t="s">
        <v>12</v>
      </c>
      <c r="F9571">
        <v>0</v>
      </c>
      <c r="G9571">
        <v>0</v>
      </c>
    </row>
    <row r="9572" spans="1:11">
      <c r="A9572" t="s">
        <v>25632</v>
      </c>
      <c r="B9572" t="s">
        <v>58</v>
      </c>
      <c r="C9572">
        <v>101185</v>
      </c>
      <c r="D9572" t="s">
        <v>7720</v>
      </c>
      <c r="E9572" t="s">
        <v>12</v>
      </c>
      <c r="F9572">
        <v>0</v>
      </c>
      <c r="G9572">
        <v>0</v>
      </c>
    </row>
    <row r="9573" spans="1:11">
      <c r="A9573" t="s">
        <v>25633</v>
      </c>
      <c r="B9573" t="s">
        <v>58</v>
      </c>
      <c r="C9573">
        <v>101186</v>
      </c>
      <c r="D9573" t="s">
        <v>7721</v>
      </c>
      <c r="E9573" t="s">
        <v>12</v>
      </c>
      <c r="F9573">
        <v>0</v>
      </c>
      <c r="G9573">
        <v>0</v>
      </c>
    </row>
    <row r="9574" spans="1:11">
      <c r="A9574" t="s">
        <v>25634</v>
      </c>
      <c r="B9574" t="s">
        <v>58</v>
      </c>
      <c r="C9574">
        <v>101187</v>
      </c>
      <c r="D9574" t="s">
        <v>7722</v>
      </c>
      <c r="E9574" t="s">
        <v>12</v>
      </c>
      <c r="F9574">
        <v>0</v>
      </c>
      <c r="G9574">
        <v>0</v>
      </c>
    </row>
    <row r="9575" spans="1:11">
      <c r="A9575" t="s">
        <v>25635</v>
      </c>
      <c r="B9575" t="s">
        <v>58</v>
      </c>
      <c r="C9575">
        <v>101177</v>
      </c>
      <c r="D9575" t="s">
        <v>7723</v>
      </c>
      <c r="E9575" t="s">
        <v>12</v>
      </c>
      <c r="F9575">
        <v>0</v>
      </c>
      <c r="G9575">
        <v>0</v>
      </c>
    </row>
    <row r="9576" spans="1:11">
      <c r="A9576" t="s">
        <v>25636</v>
      </c>
      <c r="B9576" t="s">
        <v>58</v>
      </c>
      <c r="C9576">
        <v>101178</v>
      </c>
      <c r="D9576" t="s">
        <v>7724</v>
      </c>
      <c r="E9576" t="s">
        <v>12</v>
      </c>
      <c r="F9576">
        <v>0</v>
      </c>
      <c r="G9576">
        <v>0</v>
      </c>
    </row>
    <row r="9577" spans="1:11">
      <c r="A9577" t="s">
        <v>25637</v>
      </c>
      <c r="B9577" t="s">
        <v>58</v>
      </c>
      <c r="C9577">
        <v>101180</v>
      </c>
      <c r="D9577" t="s">
        <v>7725</v>
      </c>
      <c r="E9577" t="s">
        <v>12</v>
      </c>
      <c r="F9577">
        <v>0</v>
      </c>
      <c r="G9577">
        <v>0</v>
      </c>
    </row>
    <row r="9578" spans="1:11">
      <c r="A9578" t="s">
        <v>25638</v>
      </c>
      <c r="B9578" t="s">
        <v>58</v>
      </c>
      <c r="C9578">
        <v>101179</v>
      </c>
      <c r="D9578" t="s">
        <v>7726</v>
      </c>
      <c r="E9578" t="s">
        <v>12</v>
      </c>
      <c r="F9578">
        <v>0</v>
      </c>
      <c r="G9578">
        <v>0</v>
      </c>
    </row>
    <row r="9579" spans="1:11">
      <c r="A9579" t="s">
        <v>25639</v>
      </c>
      <c r="B9579" t="s">
        <v>58</v>
      </c>
      <c r="C9579">
        <v>101181</v>
      </c>
      <c r="D9579" t="s">
        <v>7727</v>
      </c>
      <c r="E9579" t="s">
        <v>12</v>
      </c>
      <c r="F9579">
        <v>0</v>
      </c>
      <c r="G9579">
        <v>0</v>
      </c>
    </row>
    <row r="9580" spans="1:11">
      <c r="A9580" t="s">
        <v>25640</v>
      </c>
      <c r="B9580" t="s">
        <v>58</v>
      </c>
      <c r="C9580">
        <v>100899</v>
      </c>
      <c r="D9580" t="s">
        <v>7728</v>
      </c>
      <c r="E9580" t="s">
        <v>12</v>
      </c>
      <c r="F9580">
        <v>92.09</v>
      </c>
      <c r="G9580">
        <v>95.7</v>
      </c>
      <c r="J9580">
        <v>0</v>
      </c>
      <c r="K9580">
        <v>0</v>
      </c>
    </row>
    <row r="9581" spans="1:11">
      <c r="A9581" t="s">
        <v>25641</v>
      </c>
      <c r="B9581" t="s">
        <v>58</v>
      </c>
      <c r="C9581">
        <v>100896</v>
      </c>
      <c r="D9581" t="s">
        <v>7729</v>
      </c>
      <c r="E9581" t="s">
        <v>12</v>
      </c>
      <c r="F9581">
        <v>59.51</v>
      </c>
      <c r="G9581">
        <v>60.42</v>
      </c>
      <c r="J9581">
        <v>0</v>
      </c>
      <c r="K9581">
        <v>0</v>
      </c>
    </row>
    <row r="9582" spans="1:11">
      <c r="A9582" t="s">
        <v>25642</v>
      </c>
      <c r="B9582" t="s">
        <v>58</v>
      </c>
      <c r="C9582">
        <v>100897</v>
      </c>
      <c r="D9582" t="s">
        <v>7730</v>
      </c>
      <c r="E9582" t="s">
        <v>12</v>
      </c>
      <c r="F9582">
        <v>112.93</v>
      </c>
      <c r="G9582">
        <v>114.06</v>
      </c>
      <c r="J9582">
        <v>0</v>
      </c>
      <c r="K9582">
        <v>0</v>
      </c>
    </row>
    <row r="9583" spans="1:11">
      <c r="A9583" t="s">
        <v>25643</v>
      </c>
      <c r="B9583" t="s">
        <v>58</v>
      </c>
      <c r="C9583">
        <v>100900</v>
      </c>
      <c r="D9583" t="s">
        <v>7731</v>
      </c>
      <c r="E9583" t="s">
        <v>12</v>
      </c>
      <c r="F9583">
        <v>246.3</v>
      </c>
      <c r="G9583">
        <v>248.2</v>
      </c>
      <c r="J9583">
        <v>0</v>
      </c>
      <c r="K9583">
        <v>0</v>
      </c>
    </row>
    <row r="9584" spans="1:11">
      <c r="A9584" t="s">
        <v>25644</v>
      </c>
      <c r="B9584" t="s">
        <v>58</v>
      </c>
      <c r="C9584">
        <v>100898</v>
      </c>
      <c r="D9584" t="s">
        <v>7732</v>
      </c>
      <c r="E9584" t="s">
        <v>12</v>
      </c>
      <c r="F9584">
        <v>213.48</v>
      </c>
      <c r="G9584">
        <v>214.89</v>
      </c>
      <c r="J9584">
        <v>0</v>
      </c>
      <c r="K9584">
        <v>0</v>
      </c>
    </row>
    <row r="9585" spans="1:11">
      <c r="A9585" t="s">
        <v>25645</v>
      </c>
      <c r="B9585" t="s">
        <v>58</v>
      </c>
      <c r="C9585">
        <v>100892</v>
      </c>
      <c r="D9585" t="s">
        <v>2194</v>
      </c>
      <c r="E9585" t="s">
        <v>11</v>
      </c>
      <c r="F9585">
        <v>12.71</v>
      </c>
      <c r="G9585">
        <v>12.81</v>
      </c>
      <c r="J9585">
        <v>0</v>
      </c>
      <c r="K9585">
        <v>0</v>
      </c>
    </row>
    <row r="9586" spans="1:11">
      <c r="A9586" t="s">
        <v>25646</v>
      </c>
      <c r="B9586" t="s">
        <v>58</v>
      </c>
      <c r="C9586">
        <v>100893</v>
      </c>
      <c r="D9586" t="s">
        <v>2195</v>
      </c>
      <c r="E9586" t="s">
        <v>11</v>
      </c>
      <c r="F9586">
        <v>12.48</v>
      </c>
      <c r="G9586">
        <v>12.55</v>
      </c>
      <c r="J9586">
        <v>0</v>
      </c>
      <c r="K9586">
        <v>0</v>
      </c>
    </row>
    <row r="9587" spans="1:11">
      <c r="A9587" t="s">
        <v>25647</v>
      </c>
      <c r="B9587" t="s">
        <v>58</v>
      </c>
      <c r="C9587">
        <v>100894</v>
      </c>
      <c r="D9587" t="s">
        <v>2196</v>
      </c>
      <c r="E9587" t="s">
        <v>11</v>
      </c>
      <c r="F9587">
        <v>12.36</v>
      </c>
      <c r="G9587">
        <v>12.42</v>
      </c>
      <c r="J9587">
        <v>0</v>
      </c>
      <c r="K9587">
        <v>0</v>
      </c>
    </row>
    <row r="9588" spans="1:11">
      <c r="A9588" t="s">
        <v>25648</v>
      </c>
      <c r="B9588" t="s">
        <v>58</v>
      </c>
      <c r="C9588">
        <v>100889</v>
      </c>
      <c r="D9588" t="s">
        <v>2192</v>
      </c>
      <c r="E9588" t="s">
        <v>11</v>
      </c>
      <c r="F9588">
        <v>12.14</v>
      </c>
      <c r="G9588">
        <v>12.2</v>
      </c>
      <c r="J9588">
        <v>0</v>
      </c>
      <c r="K9588">
        <v>0</v>
      </c>
    </row>
    <row r="9589" spans="1:11">
      <c r="A9589" t="s">
        <v>25649</v>
      </c>
      <c r="B9589" t="s">
        <v>58</v>
      </c>
      <c r="C9589">
        <v>100891</v>
      </c>
      <c r="D9589" t="s">
        <v>7733</v>
      </c>
      <c r="E9589" t="s">
        <v>11</v>
      </c>
      <c r="F9589">
        <v>0</v>
      </c>
      <c r="G9589">
        <v>0</v>
      </c>
    </row>
    <row r="9590" spans="1:11">
      <c r="A9590" t="s">
        <v>25650</v>
      </c>
      <c r="B9590" t="s">
        <v>58</v>
      </c>
      <c r="C9590">
        <v>100890</v>
      </c>
      <c r="D9590" t="s">
        <v>2193</v>
      </c>
      <c r="E9590" t="s">
        <v>11</v>
      </c>
      <c r="F9590">
        <v>11.95</v>
      </c>
      <c r="G9590">
        <v>12</v>
      </c>
      <c r="J9590">
        <v>0</v>
      </c>
      <c r="K9590">
        <v>0</v>
      </c>
    </row>
    <row r="9591" spans="1:11">
      <c r="A9591" t="s">
        <v>25651</v>
      </c>
      <c r="B9591" t="s">
        <v>58</v>
      </c>
      <c r="C9591">
        <v>100658</v>
      </c>
      <c r="D9591" t="s">
        <v>2191</v>
      </c>
      <c r="E9591" t="s">
        <v>12</v>
      </c>
      <c r="F9591">
        <v>371.57</v>
      </c>
      <c r="G9591">
        <v>374.17</v>
      </c>
      <c r="J9591">
        <v>0</v>
      </c>
      <c r="K9591">
        <v>0</v>
      </c>
    </row>
    <row r="9592" spans="1:11">
      <c r="A9592" t="s">
        <v>25652</v>
      </c>
      <c r="B9592" t="s">
        <v>58</v>
      </c>
      <c r="C9592">
        <v>100657</v>
      </c>
      <c r="D9592" t="s">
        <v>2190</v>
      </c>
      <c r="E9592" t="s">
        <v>12</v>
      </c>
      <c r="F9592">
        <v>162.18</v>
      </c>
      <c r="G9592">
        <v>164.11</v>
      </c>
      <c r="J9592">
        <v>0</v>
      </c>
      <c r="K9592">
        <v>0</v>
      </c>
    </row>
    <row r="9593" spans="1:11">
      <c r="A9593" t="s">
        <v>25653</v>
      </c>
      <c r="B9593" t="s">
        <v>58</v>
      </c>
      <c r="C9593">
        <v>100656</v>
      </c>
      <c r="D9593" t="s">
        <v>2189</v>
      </c>
      <c r="E9593" t="s">
        <v>12</v>
      </c>
      <c r="F9593">
        <v>126.03</v>
      </c>
      <c r="G9593">
        <v>127.85</v>
      </c>
      <c r="J9593">
        <v>0</v>
      </c>
      <c r="K9593">
        <v>0</v>
      </c>
    </row>
    <row r="9594" spans="1:11">
      <c r="A9594" t="s">
        <v>25654</v>
      </c>
      <c r="B9594" t="s">
        <v>58</v>
      </c>
      <c r="C9594">
        <v>102649</v>
      </c>
      <c r="D9594" t="s">
        <v>7734</v>
      </c>
      <c r="E9594" t="s">
        <v>12</v>
      </c>
      <c r="F9594">
        <v>0</v>
      </c>
      <c r="G9594">
        <v>0</v>
      </c>
    </row>
    <row r="9595" spans="1:11">
      <c r="A9595" t="s">
        <v>25655</v>
      </c>
      <c r="B9595" t="s">
        <v>58</v>
      </c>
      <c r="C9595">
        <v>102645</v>
      </c>
      <c r="D9595" t="s">
        <v>7735</v>
      </c>
      <c r="E9595" t="s">
        <v>12</v>
      </c>
      <c r="F9595">
        <v>0</v>
      </c>
      <c r="G9595">
        <v>0</v>
      </c>
    </row>
    <row r="9596" spans="1:11">
      <c r="A9596" t="s">
        <v>25656</v>
      </c>
      <c r="B9596" t="s">
        <v>58</v>
      </c>
      <c r="C9596">
        <v>102650</v>
      </c>
      <c r="D9596" t="s">
        <v>7736</v>
      </c>
      <c r="E9596" t="s">
        <v>12</v>
      </c>
      <c r="F9596">
        <v>0</v>
      </c>
      <c r="G9596">
        <v>0</v>
      </c>
    </row>
    <row r="9597" spans="1:11">
      <c r="A9597" t="s">
        <v>25657</v>
      </c>
      <c r="B9597" t="s">
        <v>58</v>
      </c>
      <c r="C9597">
        <v>102646</v>
      </c>
      <c r="D9597" t="s">
        <v>7737</v>
      </c>
      <c r="E9597" t="s">
        <v>12</v>
      </c>
      <c r="F9597">
        <v>0</v>
      </c>
      <c r="G9597">
        <v>0</v>
      </c>
    </row>
    <row r="9598" spans="1:11">
      <c r="A9598" t="s">
        <v>25658</v>
      </c>
      <c r="B9598" t="s">
        <v>58</v>
      </c>
      <c r="C9598">
        <v>102651</v>
      </c>
      <c r="D9598" t="s">
        <v>7738</v>
      </c>
      <c r="E9598" t="s">
        <v>12</v>
      </c>
      <c r="F9598">
        <v>0</v>
      </c>
      <c r="G9598">
        <v>0</v>
      </c>
    </row>
    <row r="9599" spans="1:11">
      <c r="A9599" t="s">
        <v>25659</v>
      </c>
      <c r="B9599" t="s">
        <v>58</v>
      </c>
      <c r="C9599">
        <v>102647</v>
      </c>
      <c r="D9599" t="s">
        <v>7739</v>
      </c>
      <c r="E9599" t="s">
        <v>12</v>
      </c>
      <c r="F9599">
        <v>0</v>
      </c>
      <c r="G9599">
        <v>0</v>
      </c>
    </row>
    <row r="9600" spans="1:11">
      <c r="A9600" t="s">
        <v>25660</v>
      </c>
      <c r="B9600" t="s">
        <v>58</v>
      </c>
      <c r="C9600">
        <v>102652</v>
      </c>
      <c r="D9600" t="s">
        <v>7740</v>
      </c>
      <c r="E9600" t="s">
        <v>12</v>
      </c>
      <c r="F9600">
        <v>0</v>
      </c>
      <c r="G9600">
        <v>0</v>
      </c>
    </row>
    <row r="9601" spans="1:11">
      <c r="A9601" t="s">
        <v>25661</v>
      </c>
      <c r="B9601" t="s">
        <v>58</v>
      </c>
      <c r="C9601">
        <v>102648</v>
      </c>
      <c r="D9601" t="s">
        <v>7741</v>
      </c>
      <c r="E9601" t="s">
        <v>12</v>
      </c>
      <c r="F9601">
        <v>0</v>
      </c>
      <c r="G9601">
        <v>0</v>
      </c>
    </row>
    <row r="9602" spans="1:11">
      <c r="A9602" t="s">
        <v>25662</v>
      </c>
      <c r="B9602" t="s">
        <v>58</v>
      </c>
      <c r="C9602">
        <v>100651</v>
      </c>
      <c r="D9602" t="s">
        <v>7742</v>
      </c>
      <c r="E9602" t="s">
        <v>12</v>
      </c>
      <c r="F9602">
        <v>135.38999999999999</v>
      </c>
      <c r="G9602">
        <v>137.09</v>
      </c>
      <c r="J9602">
        <v>0</v>
      </c>
      <c r="K9602">
        <v>0</v>
      </c>
    </row>
    <row r="9603" spans="1:11">
      <c r="A9603" t="s">
        <v>25663</v>
      </c>
      <c r="B9603" t="s">
        <v>58</v>
      </c>
      <c r="C9603">
        <v>100652</v>
      </c>
      <c r="D9603" t="s">
        <v>14879</v>
      </c>
      <c r="E9603" t="s">
        <v>12</v>
      </c>
      <c r="F9603">
        <v>250.82</v>
      </c>
      <c r="G9603">
        <v>253.01</v>
      </c>
      <c r="J9603">
        <v>0</v>
      </c>
      <c r="K9603">
        <v>0</v>
      </c>
    </row>
    <row r="9604" spans="1:11">
      <c r="A9604" t="s">
        <v>25664</v>
      </c>
      <c r="B9604" t="s">
        <v>58</v>
      </c>
      <c r="C9604">
        <v>100653</v>
      </c>
      <c r="D9604" t="s">
        <v>7743</v>
      </c>
      <c r="E9604" t="s">
        <v>12</v>
      </c>
      <c r="F9604">
        <v>409.62</v>
      </c>
      <c r="G9604">
        <v>412.35</v>
      </c>
      <c r="J9604">
        <v>0</v>
      </c>
      <c r="K9604">
        <v>0</v>
      </c>
    </row>
    <row r="9605" spans="1:11">
      <c r="A9605" t="s">
        <v>25665</v>
      </c>
      <c r="B9605" t="s">
        <v>58</v>
      </c>
      <c r="C9605">
        <v>100654</v>
      </c>
      <c r="D9605" t="s">
        <v>7744</v>
      </c>
      <c r="E9605" t="s">
        <v>12</v>
      </c>
      <c r="F9605">
        <v>543.17999999999995</v>
      </c>
      <c r="G9605">
        <v>546.38</v>
      </c>
      <c r="J9605">
        <v>0</v>
      </c>
      <c r="K9605">
        <v>0</v>
      </c>
    </row>
    <row r="9606" spans="1:11">
      <c r="A9606" t="s">
        <v>25666</v>
      </c>
      <c r="B9606" t="s">
        <v>58</v>
      </c>
      <c r="C9606">
        <v>100655</v>
      </c>
      <c r="D9606" t="s">
        <v>7745</v>
      </c>
      <c r="E9606" t="s">
        <v>12</v>
      </c>
      <c r="F9606">
        <v>628.23</v>
      </c>
      <c r="G9606">
        <v>630.98</v>
      </c>
      <c r="J9606">
        <v>0</v>
      </c>
      <c r="K9606">
        <v>0</v>
      </c>
    </row>
    <row r="9607" spans="1:11">
      <c r="A9607" t="s">
        <v>25667</v>
      </c>
      <c r="B9607" t="s">
        <v>58</v>
      </c>
      <c r="C9607">
        <v>100364</v>
      </c>
      <c r="D9607" t="s">
        <v>1641</v>
      </c>
      <c r="E9607" t="s">
        <v>32</v>
      </c>
      <c r="F9607">
        <v>3468.86</v>
      </c>
      <c r="G9607">
        <v>3583.24</v>
      </c>
      <c r="J9607">
        <v>0</v>
      </c>
      <c r="K9607">
        <v>0</v>
      </c>
    </row>
    <row r="9608" spans="1:11">
      <c r="A9608" t="s">
        <v>25668</v>
      </c>
      <c r="B9608" t="s">
        <v>58</v>
      </c>
      <c r="C9608">
        <v>100374</v>
      </c>
      <c r="D9608" t="s">
        <v>1651</v>
      </c>
      <c r="E9608" t="s">
        <v>32</v>
      </c>
      <c r="F9608">
        <v>3236.19</v>
      </c>
      <c r="G9608">
        <v>3350.57</v>
      </c>
      <c r="J9608">
        <v>0</v>
      </c>
      <c r="K9608">
        <v>0</v>
      </c>
    </row>
    <row r="9609" spans="1:11">
      <c r="A9609" t="s">
        <v>25669</v>
      </c>
      <c r="B9609" t="s">
        <v>58</v>
      </c>
      <c r="C9609">
        <v>100365</v>
      </c>
      <c r="D9609" t="s">
        <v>1642</v>
      </c>
      <c r="E9609" t="s">
        <v>32</v>
      </c>
      <c r="F9609">
        <v>4009.79</v>
      </c>
      <c r="G9609">
        <v>4149.58</v>
      </c>
      <c r="J9609">
        <v>0</v>
      </c>
      <c r="K9609">
        <v>0</v>
      </c>
    </row>
    <row r="9610" spans="1:11">
      <c r="A9610" t="s">
        <v>25670</v>
      </c>
      <c r="B9610" t="s">
        <v>58</v>
      </c>
      <c r="C9610">
        <v>100375</v>
      </c>
      <c r="D9610" t="s">
        <v>1652</v>
      </c>
      <c r="E9610" t="s">
        <v>32</v>
      </c>
      <c r="F9610">
        <v>3661.45</v>
      </c>
      <c r="G9610">
        <v>3801.24</v>
      </c>
      <c r="J9610">
        <v>0</v>
      </c>
      <c r="K9610">
        <v>0</v>
      </c>
    </row>
    <row r="9611" spans="1:11">
      <c r="A9611" t="s">
        <v>25671</v>
      </c>
      <c r="B9611" t="s">
        <v>58</v>
      </c>
      <c r="C9611">
        <v>100366</v>
      </c>
      <c r="D9611" t="s">
        <v>1643</v>
      </c>
      <c r="E9611" t="s">
        <v>32</v>
      </c>
      <c r="F9611">
        <v>4276.92</v>
      </c>
      <c r="G9611">
        <v>4416.71</v>
      </c>
      <c r="J9611">
        <v>0</v>
      </c>
      <c r="K9611">
        <v>0</v>
      </c>
    </row>
    <row r="9612" spans="1:11">
      <c r="A9612" t="s">
        <v>25672</v>
      </c>
      <c r="B9612" t="s">
        <v>58</v>
      </c>
      <c r="C9612">
        <v>100376</v>
      </c>
      <c r="D9612" t="s">
        <v>1653</v>
      </c>
      <c r="E9612" t="s">
        <v>32</v>
      </c>
      <c r="F9612">
        <v>3582.23</v>
      </c>
      <c r="G9612">
        <v>3722.02</v>
      </c>
      <c r="J9612">
        <v>0</v>
      </c>
      <c r="K9612">
        <v>0</v>
      </c>
    </row>
    <row r="9613" spans="1:11">
      <c r="A9613" t="s">
        <v>25673</v>
      </c>
      <c r="B9613" t="s">
        <v>58</v>
      </c>
      <c r="C9613">
        <v>100357</v>
      </c>
      <c r="D9613" t="s">
        <v>1634</v>
      </c>
      <c r="E9613" t="s">
        <v>32</v>
      </c>
      <c r="F9613">
        <v>1213.3699999999999</v>
      </c>
      <c r="G9613">
        <v>1253</v>
      </c>
      <c r="J9613">
        <v>0</v>
      </c>
      <c r="K9613">
        <v>0</v>
      </c>
    </row>
    <row r="9614" spans="1:11">
      <c r="A9614" t="s">
        <v>25674</v>
      </c>
      <c r="B9614" t="s">
        <v>58</v>
      </c>
      <c r="C9614">
        <v>100367</v>
      </c>
      <c r="D9614" t="s">
        <v>1644</v>
      </c>
      <c r="E9614" t="s">
        <v>32</v>
      </c>
      <c r="F9614">
        <v>1181.6400000000001</v>
      </c>
      <c r="G9614">
        <v>1221.27</v>
      </c>
      <c r="J9614">
        <v>0</v>
      </c>
      <c r="K9614">
        <v>0</v>
      </c>
    </row>
    <row r="9615" spans="1:11">
      <c r="A9615" t="s">
        <v>25675</v>
      </c>
      <c r="B9615" t="s">
        <v>58</v>
      </c>
      <c r="C9615">
        <v>100358</v>
      </c>
      <c r="D9615" t="s">
        <v>1635</v>
      </c>
      <c r="E9615" t="s">
        <v>32</v>
      </c>
      <c r="F9615">
        <v>1660.56</v>
      </c>
      <c r="G9615">
        <v>1725.59</v>
      </c>
      <c r="J9615">
        <v>0</v>
      </c>
      <c r="K9615">
        <v>0</v>
      </c>
    </row>
    <row r="9616" spans="1:11">
      <c r="A9616" t="s">
        <v>25676</v>
      </c>
      <c r="B9616" t="s">
        <v>58</v>
      </c>
      <c r="C9616">
        <v>100368</v>
      </c>
      <c r="D9616" t="s">
        <v>1645</v>
      </c>
      <c r="E9616" t="s">
        <v>32</v>
      </c>
      <c r="F9616">
        <v>1621.41</v>
      </c>
      <c r="G9616">
        <v>1686.44</v>
      </c>
      <c r="J9616">
        <v>0</v>
      </c>
      <c r="K9616">
        <v>0</v>
      </c>
    </row>
    <row r="9617" spans="1:11">
      <c r="A9617" t="s">
        <v>25677</v>
      </c>
      <c r="B9617" t="s">
        <v>58</v>
      </c>
      <c r="C9617">
        <v>100359</v>
      </c>
      <c r="D9617" t="s">
        <v>1636</v>
      </c>
      <c r="E9617" t="s">
        <v>32</v>
      </c>
      <c r="F9617">
        <v>1741.52</v>
      </c>
      <c r="G9617">
        <v>1806.55</v>
      </c>
      <c r="J9617">
        <v>0</v>
      </c>
      <c r="K9617">
        <v>0</v>
      </c>
    </row>
    <row r="9618" spans="1:11">
      <c r="A9618" t="s">
        <v>25678</v>
      </c>
      <c r="B9618" t="s">
        <v>58</v>
      </c>
      <c r="C9618">
        <v>100369</v>
      </c>
      <c r="D9618" t="s">
        <v>1646</v>
      </c>
      <c r="E9618" t="s">
        <v>32</v>
      </c>
      <c r="F9618">
        <v>1702.38</v>
      </c>
      <c r="G9618">
        <v>1767.41</v>
      </c>
      <c r="J9618">
        <v>0</v>
      </c>
      <c r="K9618">
        <v>0</v>
      </c>
    </row>
    <row r="9619" spans="1:11">
      <c r="A9619" t="s">
        <v>25679</v>
      </c>
      <c r="B9619" t="s">
        <v>58</v>
      </c>
      <c r="C9619">
        <v>100360</v>
      </c>
      <c r="D9619" t="s">
        <v>1637</v>
      </c>
      <c r="E9619" t="s">
        <v>32</v>
      </c>
      <c r="F9619">
        <v>1931.71</v>
      </c>
      <c r="G9619">
        <v>2003.52</v>
      </c>
      <c r="J9619">
        <v>0</v>
      </c>
      <c r="K9619">
        <v>0</v>
      </c>
    </row>
    <row r="9620" spans="1:11">
      <c r="A9620" t="s">
        <v>25680</v>
      </c>
      <c r="B9620" t="s">
        <v>58</v>
      </c>
      <c r="C9620">
        <v>100370</v>
      </c>
      <c r="D9620" t="s">
        <v>1647</v>
      </c>
      <c r="E9620" t="s">
        <v>32</v>
      </c>
      <c r="F9620">
        <v>2013.83</v>
      </c>
      <c r="G9620">
        <v>2085.64</v>
      </c>
      <c r="J9620">
        <v>0</v>
      </c>
      <c r="K9620">
        <v>0</v>
      </c>
    </row>
    <row r="9621" spans="1:11">
      <c r="A9621" t="s">
        <v>25681</v>
      </c>
      <c r="B9621" t="s">
        <v>58</v>
      </c>
      <c r="C9621">
        <v>100361</v>
      </c>
      <c r="D9621" t="s">
        <v>1638</v>
      </c>
      <c r="E9621" t="s">
        <v>32</v>
      </c>
      <c r="F9621">
        <v>2414.0700000000002</v>
      </c>
      <c r="G9621">
        <v>2511.3000000000002</v>
      </c>
      <c r="J9621">
        <v>0</v>
      </c>
      <c r="K9621">
        <v>0</v>
      </c>
    </row>
    <row r="9622" spans="1:11">
      <c r="A9622" t="s">
        <v>25682</v>
      </c>
      <c r="B9622" t="s">
        <v>58</v>
      </c>
      <c r="C9622">
        <v>100371</v>
      </c>
      <c r="D9622" t="s">
        <v>1648</v>
      </c>
      <c r="E9622" t="s">
        <v>32</v>
      </c>
      <c r="F9622">
        <v>2309.69</v>
      </c>
      <c r="G9622">
        <v>2406.92</v>
      </c>
      <c r="J9622">
        <v>0</v>
      </c>
      <c r="K9622">
        <v>0</v>
      </c>
    </row>
    <row r="9623" spans="1:11">
      <c r="A9623" t="s">
        <v>25683</v>
      </c>
      <c r="B9623" t="s">
        <v>58</v>
      </c>
      <c r="C9623">
        <v>100362</v>
      </c>
      <c r="D9623" t="s">
        <v>1639</v>
      </c>
      <c r="E9623" t="s">
        <v>32</v>
      </c>
      <c r="F9623">
        <v>3090.12</v>
      </c>
      <c r="G9623">
        <v>3193.93</v>
      </c>
      <c r="J9623">
        <v>0</v>
      </c>
      <c r="K9623">
        <v>0</v>
      </c>
    </row>
    <row r="9624" spans="1:11">
      <c r="A9624" t="s">
        <v>25684</v>
      </c>
      <c r="B9624" t="s">
        <v>58</v>
      </c>
      <c r="C9624">
        <v>100372</v>
      </c>
      <c r="D9624" t="s">
        <v>1649</v>
      </c>
      <c r="E9624" t="s">
        <v>32</v>
      </c>
      <c r="F9624">
        <v>2911.28</v>
      </c>
      <c r="G9624">
        <v>3015.09</v>
      </c>
      <c r="J9624">
        <v>0</v>
      </c>
      <c r="K9624">
        <v>0</v>
      </c>
    </row>
    <row r="9625" spans="1:11">
      <c r="A9625" t="s">
        <v>25685</v>
      </c>
      <c r="B9625" t="s">
        <v>58</v>
      </c>
      <c r="C9625">
        <v>100363</v>
      </c>
      <c r="D9625" t="s">
        <v>1640</v>
      </c>
      <c r="E9625" t="s">
        <v>32</v>
      </c>
      <c r="F9625">
        <v>3187.3</v>
      </c>
      <c r="G9625">
        <v>3291.11</v>
      </c>
      <c r="J9625">
        <v>0</v>
      </c>
      <c r="K9625">
        <v>0</v>
      </c>
    </row>
    <row r="9626" spans="1:11">
      <c r="A9626" t="s">
        <v>25686</v>
      </c>
      <c r="B9626" t="s">
        <v>58</v>
      </c>
      <c r="C9626">
        <v>100373</v>
      </c>
      <c r="D9626" t="s">
        <v>1650</v>
      </c>
      <c r="E9626" t="s">
        <v>32</v>
      </c>
      <c r="F9626">
        <v>3009.55</v>
      </c>
      <c r="G9626">
        <v>3113.36</v>
      </c>
      <c r="J9626">
        <v>0</v>
      </c>
      <c r="K9626">
        <v>0</v>
      </c>
    </row>
    <row r="9627" spans="1:11">
      <c r="A9627" t="s">
        <v>25687</v>
      </c>
      <c r="B9627" t="s">
        <v>58</v>
      </c>
      <c r="C9627">
        <v>100381</v>
      </c>
      <c r="D9627" t="s">
        <v>1545</v>
      </c>
      <c r="E9627" t="s">
        <v>9</v>
      </c>
      <c r="F9627">
        <v>64.540000000000006</v>
      </c>
      <c r="G9627">
        <v>67.400000000000006</v>
      </c>
      <c r="J9627">
        <v>0</v>
      </c>
      <c r="K9627">
        <v>0</v>
      </c>
    </row>
    <row r="9628" spans="1:11">
      <c r="A9628" t="s">
        <v>25688</v>
      </c>
      <c r="B9628" t="s">
        <v>58</v>
      </c>
      <c r="C9628">
        <v>100380</v>
      </c>
      <c r="D9628" t="s">
        <v>1544</v>
      </c>
      <c r="E9628" t="s">
        <v>9</v>
      </c>
      <c r="F9628">
        <v>56.79</v>
      </c>
      <c r="G9628">
        <v>59.07</v>
      </c>
      <c r="J9628">
        <v>0</v>
      </c>
      <c r="K9628">
        <v>0</v>
      </c>
    </row>
    <row r="9629" spans="1:11">
      <c r="A9629" t="s">
        <v>25689</v>
      </c>
      <c r="B9629" t="s">
        <v>58</v>
      </c>
      <c r="C9629">
        <v>100379</v>
      </c>
      <c r="D9629" t="s">
        <v>1543</v>
      </c>
      <c r="E9629" t="s">
        <v>9</v>
      </c>
      <c r="F9629">
        <v>42.43</v>
      </c>
      <c r="G9629">
        <v>43.87</v>
      </c>
      <c r="J9629">
        <v>0</v>
      </c>
      <c r="K9629">
        <v>0</v>
      </c>
    </row>
    <row r="9630" spans="1:11">
      <c r="A9630" t="s">
        <v>25690</v>
      </c>
      <c r="B9630" t="s">
        <v>58</v>
      </c>
      <c r="C9630">
        <v>100384</v>
      </c>
      <c r="D9630" t="s">
        <v>1547</v>
      </c>
      <c r="E9630" t="s">
        <v>9</v>
      </c>
      <c r="F9630">
        <v>30.17</v>
      </c>
      <c r="G9630">
        <v>30.98</v>
      </c>
      <c r="J9630">
        <v>0</v>
      </c>
      <c r="K9630">
        <v>0</v>
      </c>
    </row>
    <row r="9631" spans="1:11">
      <c r="A9631" t="s">
        <v>25691</v>
      </c>
      <c r="B9631" t="s">
        <v>58</v>
      </c>
      <c r="C9631">
        <v>100383</v>
      </c>
      <c r="D9631" t="s">
        <v>1546</v>
      </c>
      <c r="E9631" t="s">
        <v>9</v>
      </c>
      <c r="F9631">
        <v>28.3</v>
      </c>
      <c r="G9631">
        <v>28.93</v>
      </c>
      <c r="J9631">
        <v>0</v>
      </c>
      <c r="K9631">
        <v>0</v>
      </c>
    </row>
    <row r="9632" spans="1:11">
      <c r="A9632" t="s">
        <v>25692</v>
      </c>
      <c r="B9632" t="s">
        <v>58</v>
      </c>
      <c r="C9632">
        <v>100382</v>
      </c>
      <c r="D9632" t="s">
        <v>1656</v>
      </c>
      <c r="E9632" t="s">
        <v>9</v>
      </c>
      <c r="F9632">
        <v>26.21</v>
      </c>
      <c r="G9632">
        <v>26.77</v>
      </c>
      <c r="J9632">
        <v>0</v>
      </c>
      <c r="K9632">
        <v>0</v>
      </c>
    </row>
    <row r="9633" spans="1:11">
      <c r="A9633" t="s">
        <v>25693</v>
      </c>
      <c r="B9633" t="s">
        <v>58</v>
      </c>
      <c r="C9633">
        <v>100387</v>
      </c>
      <c r="D9633" t="s">
        <v>1550</v>
      </c>
      <c r="E9633" t="s">
        <v>9</v>
      </c>
      <c r="F9633">
        <v>60.65</v>
      </c>
      <c r="G9633">
        <v>62.73</v>
      </c>
      <c r="J9633">
        <v>0</v>
      </c>
      <c r="K9633">
        <v>0</v>
      </c>
    </row>
    <row r="9634" spans="1:11">
      <c r="A9634" t="s">
        <v>25694</v>
      </c>
      <c r="B9634" t="s">
        <v>58</v>
      </c>
      <c r="C9634">
        <v>100386</v>
      </c>
      <c r="D9634" t="s">
        <v>1549</v>
      </c>
      <c r="E9634" t="s">
        <v>9</v>
      </c>
      <c r="F9634">
        <v>48.81</v>
      </c>
      <c r="G9634">
        <v>50.39</v>
      </c>
      <c r="J9634">
        <v>0</v>
      </c>
      <c r="K9634">
        <v>0</v>
      </c>
    </row>
    <row r="9635" spans="1:11">
      <c r="A9635" t="s">
        <v>25695</v>
      </c>
      <c r="B9635" t="s">
        <v>58</v>
      </c>
      <c r="C9635">
        <v>100385</v>
      </c>
      <c r="D9635" t="s">
        <v>1548</v>
      </c>
      <c r="E9635" t="s">
        <v>9</v>
      </c>
      <c r="F9635">
        <v>37.659999999999997</v>
      </c>
      <c r="G9635">
        <v>38.729999999999997</v>
      </c>
      <c r="J9635">
        <v>0</v>
      </c>
      <c r="K9635">
        <v>0</v>
      </c>
    </row>
    <row r="9636" spans="1:11">
      <c r="A9636" t="s">
        <v>25696</v>
      </c>
      <c r="B9636" t="s">
        <v>58</v>
      </c>
      <c r="C9636">
        <v>100377</v>
      </c>
      <c r="D9636" t="s">
        <v>1654</v>
      </c>
      <c r="E9636" t="s">
        <v>11</v>
      </c>
      <c r="F9636">
        <v>12.06</v>
      </c>
      <c r="G9636">
        <v>12.27</v>
      </c>
      <c r="J9636">
        <v>0</v>
      </c>
      <c r="K9636">
        <v>0</v>
      </c>
    </row>
    <row r="9637" spans="1:11">
      <c r="A9637" t="s">
        <v>25697</v>
      </c>
      <c r="B9637" t="s">
        <v>58</v>
      </c>
      <c r="C9637">
        <v>100378</v>
      </c>
      <c r="D9637" t="s">
        <v>1655</v>
      </c>
      <c r="E9637" t="s">
        <v>11</v>
      </c>
      <c r="F9637">
        <v>11.16</v>
      </c>
      <c r="G9637">
        <v>11.35</v>
      </c>
      <c r="J9637">
        <v>0</v>
      </c>
      <c r="K9637">
        <v>0</v>
      </c>
    </row>
    <row r="9638" spans="1:11">
      <c r="A9638" t="s">
        <v>25698</v>
      </c>
      <c r="B9638" t="s">
        <v>58</v>
      </c>
      <c r="C9638">
        <v>92596</v>
      </c>
      <c r="D9638" t="s">
        <v>1621</v>
      </c>
      <c r="E9638" t="s">
        <v>32</v>
      </c>
      <c r="F9638">
        <v>1978.45</v>
      </c>
      <c r="G9638">
        <v>2017.43</v>
      </c>
      <c r="J9638">
        <v>0</v>
      </c>
      <c r="K9638">
        <v>0</v>
      </c>
    </row>
    <row r="9639" spans="1:11">
      <c r="A9639" t="s">
        <v>25699</v>
      </c>
      <c r="B9639" t="s">
        <v>58</v>
      </c>
      <c r="C9639">
        <v>92616</v>
      </c>
      <c r="D9639" t="s">
        <v>1631</v>
      </c>
      <c r="E9639" t="s">
        <v>32</v>
      </c>
      <c r="F9639">
        <v>1890.39</v>
      </c>
      <c r="G9639">
        <v>1929.37</v>
      </c>
      <c r="J9639">
        <v>0</v>
      </c>
      <c r="K9639">
        <v>0</v>
      </c>
    </row>
    <row r="9640" spans="1:11">
      <c r="A9640" t="s">
        <v>25700</v>
      </c>
      <c r="B9640" t="s">
        <v>58</v>
      </c>
      <c r="C9640">
        <v>92598</v>
      </c>
      <c r="D9640" t="s">
        <v>1622</v>
      </c>
      <c r="E9640" t="s">
        <v>32</v>
      </c>
      <c r="F9640">
        <v>2094.5</v>
      </c>
      <c r="G9640">
        <v>2133.48</v>
      </c>
      <c r="J9640">
        <v>0</v>
      </c>
      <c r="K9640">
        <v>0</v>
      </c>
    </row>
    <row r="9641" spans="1:11">
      <c r="A9641" t="s">
        <v>25701</v>
      </c>
      <c r="B9641" t="s">
        <v>58</v>
      </c>
      <c r="C9641">
        <v>92618</v>
      </c>
      <c r="D9641" t="s">
        <v>1632</v>
      </c>
      <c r="E9641" t="s">
        <v>32</v>
      </c>
      <c r="F9641">
        <v>2006.44</v>
      </c>
      <c r="G9641">
        <v>2045.42</v>
      </c>
      <c r="J9641">
        <v>0</v>
      </c>
      <c r="K9641">
        <v>0</v>
      </c>
    </row>
    <row r="9642" spans="1:11">
      <c r="A9642" t="s">
        <v>25702</v>
      </c>
      <c r="B9642" t="s">
        <v>58</v>
      </c>
      <c r="C9642">
        <v>92600</v>
      </c>
      <c r="D9642" t="s">
        <v>1623</v>
      </c>
      <c r="E9642" t="s">
        <v>32</v>
      </c>
      <c r="F9642">
        <v>2239.91</v>
      </c>
      <c r="G9642">
        <v>2278.89</v>
      </c>
      <c r="J9642">
        <v>0</v>
      </c>
      <c r="K9642">
        <v>0</v>
      </c>
    </row>
    <row r="9643" spans="1:11">
      <c r="A9643" t="s">
        <v>25703</v>
      </c>
      <c r="B9643" t="s">
        <v>58</v>
      </c>
      <c r="C9643">
        <v>92620</v>
      </c>
      <c r="D9643" t="s">
        <v>1633</v>
      </c>
      <c r="E9643" t="s">
        <v>32</v>
      </c>
      <c r="F9643">
        <v>2122.4899999999998</v>
      </c>
      <c r="G9643">
        <v>2161.4699999999998</v>
      </c>
      <c r="J9643">
        <v>0</v>
      </c>
      <c r="K9643">
        <v>0</v>
      </c>
    </row>
    <row r="9644" spans="1:11">
      <c r="A9644" t="s">
        <v>25704</v>
      </c>
      <c r="B9644" t="s">
        <v>58</v>
      </c>
      <c r="C9644">
        <v>92582</v>
      </c>
      <c r="D9644" t="s">
        <v>1614</v>
      </c>
      <c r="E9644" t="s">
        <v>32</v>
      </c>
      <c r="F9644">
        <v>739.66</v>
      </c>
      <c r="G9644">
        <v>755.81</v>
      </c>
      <c r="J9644">
        <v>0</v>
      </c>
      <c r="K9644">
        <v>0</v>
      </c>
    </row>
    <row r="9645" spans="1:11">
      <c r="A9645" t="s">
        <v>25705</v>
      </c>
      <c r="B9645" t="s">
        <v>58</v>
      </c>
      <c r="C9645">
        <v>92602</v>
      </c>
      <c r="D9645" t="s">
        <v>1624</v>
      </c>
      <c r="E9645" t="s">
        <v>32</v>
      </c>
      <c r="F9645">
        <v>739.66</v>
      </c>
      <c r="G9645">
        <v>755.81</v>
      </c>
      <c r="J9645">
        <v>0</v>
      </c>
      <c r="K9645">
        <v>0</v>
      </c>
    </row>
    <row r="9646" spans="1:11">
      <c r="A9646" t="s">
        <v>25706</v>
      </c>
      <c r="B9646" t="s">
        <v>58</v>
      </c>
      <c r="C9646">
        <v>92584</v>
      </c>
      <c r="D9646" t="s">
        <v>1615</v>
      </c>
      <c r="E9646" t="s">
        <v>32</v>
      </c>
      <c r="F9646">
        <v>855.72</v>
      </c>
      <c r="G9646">
        <v>871.87</v>
      </c>
      <c r="J9646">
        <v>0</v>
      </c>
      <c r="K9646">
        <v>0</v>
      </c>
    </row>
    <row r="9647" spans="1:11">
      <c r="A9647" t="s">
        <v>25707</v>
      </c>
      <c r="B9647" t="s">
        <v>58</v>
      </c>
      <c r="C9647">
        <v>92604</v>
      </c>
      <c r="D9647" t="s">
        <v>1625</v>
      </c>
      <c r="E9647" t="s">
        <v>32</v>
      </c>
      <c r="F9647">
        <v>826.36</v>
      </c>
      <c r="G9647">
        <v>842.51</v>
      </c>
      <c r="J9647">
        <v>0</v>
      </c>
      <c r="K9647">
        <v>0</v>
      </c>
    </row>
    <row r="9648" spans="1:11">
      <c r="A9648" t="s">
        <v>25708</v>
      </c>
      <c r="B9648" t="s">
        <v>58</v>
      </c>
      <c r="C9648">
        <v>92586</v>
      </c>
      <c r="D9648" t="s">
        <v>1616</v>
      </c>
      <c r="E9648" t="s">
        <v>32</v>
      </c>
      <c r="F9648">
        <v>971.77</v>
      </c>
      <c r="G9648">
        <v>987.92</v>
      </c>
      <c r="J9648">
        <v>0</v>
      </c>
      <c r="K9648">
        <v>0</v>
      </c>
    </row>
    <row r="9649" spans="1:11">
      <c r="A9649" t="s">
        <v>25709</v>
      </c>
      <c r="B9649" t="s">
        <v>58</v>
      </c>
      <c r="C9649">
        <v>92606</v>
      </c>
      <c r="D9649" t="s">
        <v>1626</v>
      </c>
      <c r="E9649" t="s">
        <v>32</v>
      </c>
      <c r="F9649">
        <v>942.42</v>
      </c>
      <c r="G9649">
        <v>958.57</v>
      </c>
      <c r="J9649">
        <v>0</v>
      </c>
      <c r="K9649">
        <v>0</v>
      </c>
    </row>
    <row r="9650" spans="1:11">
      <c r="A9650" t="s">
        <v>25710</v>
      </c>
      <c r="B9650" t="s">
        <v>58</v>
      </c>
      <c r="C9650">
        <v>92588</v>
      </c>
      <c r="D9650" t="s">
        <v>1617</v>
      </c>
      <c r="E9650" t="s">
        <v>32</v>
      </c>
      <c r="F9650">
        <v>1238.55</v>
      </c>
      <c r="G9650">
        <v>1262.1500000000001</v>
      </c>
      <c r="J9650">
        <v>0</v>
      </c>
      <c r="K9650">
        <v>0</v>
      </c>
    </row>
    <row r="9651" spans="1:11">
      <c r="A9651" t="s">
        <v>25711</v>
      </c>
      <c r="B9651" t="s">
        <v>58</v>
      </c>
      <c r="C9651">
        <v>92608</v>
      </c>
      <c r="D9651" t="s">
        <v>1627</v>
      </c>
      <c r="E9651" t="s">
        <v>32</v>
      </c>
      <c r="F9651">
        <v>1179.8399999999999</v>
      </c>
      <c r="G9651">
        <v>1203.44</v>
      </c>
      <c r="J9651">
        <v>0</v>
      </c>
      <c r="K9651">
        <v>0</v>
      </c>
    </row>
    <row r="9652" spans="1:11">
      <c r="A9652" t="s">
        <v>25712</v>
      </c>
      <c r="B9652" t="s">
        <v>58</v>
      </c>
      <c r="C9652">
        <v>92590</v>
      </c>
      <c r="D9652" t="s">
        <v>1618</v>
      </c>
      <c r="E9652" t="s">
        <v>32</v>
      </c>
      <c r="F9652">
        <v>1354.6</v>
      </c>
      <c r="G9652">
        <v>1378.2</v>
      </c>
      <c r="J9652">
        <v>0</v>
      </c>
      <c r="K9652">
        <v>0</v>
      </c>
    </row>
    <row r="9653" spans="1:11">
      <c r="A9653" t="s">
        <v>25713</v>
      </c>
      <c r="B9653" t="s">
        <v>58</v>
      </c>
      <c r="C9653">
        <v>92610</v>
      </c>
      <c r="D9653" t="s">
        <v>1628</v>
      </c>
      <c r="E9653" t="s">
        <v>32</v>
      </c>
      <c r="F9653">
        <v>1295.9000000000001</v>
      </c>
      <c r="G9653">
        <v>1319.5</v>
      </c>
      <c r="J9653">
        <v>0</v>
      </c>
      <c r="K9653">
        <v>0</v>
      </c>
    </row>
    <row r="9654" spans="1:11">
      <c r="A9654" t="s">
        <v>25714</v>
      </c>
      <c r="B9654" t="s">
        <v>58</v>
      </c>
      <c r="C9654">
        <v>92592</v>
      </c>
      <c r="D9654" t="s">
        <v>1619</v>
      </c>
      <c r="E9654" t="s">
        <v>32</v>
      </c>
      <c r="F9654">
        <v>1527.39</v>
      </c>
      <c r="G9654">
        <v>1555.96</v>
      </c>
      <c r="J9654">
        <v>0</v>
      </c>
      <c r="K9654">
        <v>0</v>
      </c>
    </row>
    <row r="9655" spans="1:11">
      <c r="A9655" t="s">
        <v>25715</v>
      </c>
      <c r="B9655" t="s">
        <v>58</v>
      </c>
      <c r="C9655">
        <v>92612</v>
      </c>
      <c r="D9655" t="s">
        <v>1629</v>
      </c>
      <c r="E9655" t="s">
        <v>32</v>
      </c>
      <c r="F9655">
        <v>1468.68</v>
      </c>
      <c r="G9655">
        <v>1497.25</v>
      </c>
      <c r="J9655">
        <v>0</v>
      </c>
      <c r="K9655">
        <v>0</v>
      </c>
    </row>
    <row r="9656" spans="1:11">
      <c r="A9656" t="s">
        <v>25716</v>
      </c>
      <c r="B9656" t="s">
        <v>58</v>
      </c>
      <c r="C9656">
        <v>92594</v>
      </c>
      <c r="D9656" t="s">
        <v>1620</v>
      </c>
      <c r="E9656" t="s">
        <v>32</v>
      </c>
      <c r="F9656">
        <v>1766.21</v>
      </c>
      <c r="G9656">
        <v>1797.17</v>
      </c>
      <c r="J9656">
        <v>0</v>
      </c>
      <c r="K9656">
        <v>0</v>
      </c>
    </row>
    <row r="9657" spans="1:11">
      <c r="A9657" t="s">
        <v>25717</v>
      </c>
      <c r="B9657" t="s">
        <v>58</v>
      </c>
      <c r="C9657">
        <v>92614</v>
      </c>
      <c r="D9657" t="s">
        <v>1630</v>
      </c>
      <c r="E9657" t="s">
        <v>32</v>
      </c>
      <c r="F9657">
        <v>1648.8</v>
      </c>
      <c r="G9657">
        <v>1679.76</v>
      </c>
      <c r="J9657">
        <v>0</v>
      </c>
      <c r="K9657">
        <v>0</v>
      </c>
    </row>
    <row r="9658" spans="1:11">
      <c r="A9658" t="s">
        <v>25718</v>
      </c>
      <c r="B9658" t="s">
        <v>58</v>
      </c>
      <c r="C9658">
        <v>92552</v>
      </c>
      <c r="D9658" t="s">
        <v>1530</v>
      </c>
      <c r="E9658" t="s">
        <v>32</v>
      </c>
      <c r="F9658">
        <v>2905.41</v>
      </c>
      <c r="G9658">
        <v>3007.08</v>
      </c>
      <c r="J9658">
        <v>0</v>
      </c>
      <c r="K9658">
        <v>0</v>
      </c>
    </row>
    <row r="9659" spans="1:11">
      <c r="A9659" t="s">
        <v>25719</v>
      </c>
      <c r="B9659" t="s">
        <v>58</v>
      </c>
      <c r="C9659">
        <v>92562</v>
      </c>
      <c r="D9659" t="s">
        <v>1540</v>
      </c>
      <c r="E9659" t="s">
        <v>32</v>
      </c>
      <c r="F9659">
        <v>2838.47</v>
      </c>
      <c r="G9659">
        <v>2940.14</v>
      </c>
      <c r="J9659">
        <v>0</v>
      </c>
      <c r="K9659">
        <v>0</v>
      </c>
    </row>
    <row r="9660" spans="1:11">
      <c r="A9660" t="s">
        <v>25720</v>
      </c>
      <c r="B9660" t="s">
        <v>58</v>
      </c>
      <c r="C9660">
        <v>92553</v>
      </c>
      <c r="D9660" t="s">
        <v>1531</v>
      </c>
      <c r="E9660" t="s">
        <v>32</v>
      </c>
      <c r="F9660">
        <v>3354.55</v>
      </c>
      <c r="G9660">
        <v>3481.64</v>
      </c>
      <c r="J9660">
        <v>0</v>
      </c>
      <c r="K9660">
        <v>0</v>
      </c>
    </row>
    <row r="9661" spans="1:11">
      <c r="A9661" t="s">
        <v>25721</v>
      </c>
      <c r="B9661" t="s">
        <v>58</v>
      </c>
      <c r="C9661">
        <v>92563</v>
      </c>
      <c r="D9661" t="s">
        <v>1541</v>
      </c>
      <c r="E9661" t="s">
        <v>32</v>
      </c>
      <c r="F9661">
        <v>3276.27</v>
      </c>
      <c r="G9661">
        <v>3403.36</v>
      </c>
      <c r="J9661">
        <v>0</v>
      </c>
      <c r="K9661">
        <v>0</v>
      </c>
    </row>
    <row r="9662" spans="1:11">
      <c r="A9662" t="s">
        <v>25722</v>
      </c>
      <c r="B9662" t="s">
        <v>58</v>
      </c>
      <c r="C9662">
        <v>92554</v>
      </c>
      <c r="D9662" t="s">
        <v>1532</v>
      </c>
      <c r="E9662" t="s">
        <v>32</v>
      </c>
      <c r="F9662">
        <v>3471.35</v>
      </c>
      <c r="G9662">
        <v>3598.44</v>
      </c>
      <c r="J9662">
        <v>0</v>
      </c>
      <c r="K9662">
        <v>0</v>
      </c>
    </row>
    <row r="9663" spans="1:11">
      <c r="A9663" t="s">
        <v>25723</v>
      </c>
      <c r="B9663" t="s">
        <v>58</v>
      </c>
      <c r="C9663">
        <v>92564</v>
      </c>
      <c r="D9663" t="s">
        <v>1542</v>
      </c>
      <c r="E9663" t="s">
        <v>32</v>
      </c>
      <c r="F9663">
        <v>3375.47</v>
      </c>
      <c r="G9663">
        <v>3502.56</v>
      </c>
      <c r="J9663">
        <v>0</v>
      </c>
      <c r="K9663">
        <v>0</v>
      </c>
    </row>
    <row r="9664" spans="1:11">
      <c r="A9664" t="s">
        <v>25724</v>
      </c>
      <c r="B9664" t="s">
        <v>58</v>
      </c>
      <c r="C9664">
        <v>92545</v>
      </c>
      <c r="D9664" t="s">
        <v>1523</v>
      </c>
      <c r="E9664" t="s">
        <v>32</v>
      </c>
      <c r="F9664">
        <v>1167.46</v>
      </c>
      <c r="G9664">
        <v>1207.0899999999999</v>
      </c>
      <c r="J9664">
        <v>0</v>
      </c>
      <c r="K9664">
        <v>0</v>
      </c>
    </row>
    <row r="9665" spans="1:11">
      <c r="A9665" t="s">
        <v>25725</v>
      </c>
      <c r="B9665" t="s">
        <v>58</v>
      </c>
      <c r="C9665">
        <v>92555</v>
      </c>
      <c r="D9665" t="s">
        <v>1533</v>
      </c>
      <c r="E9665" t="s">
        <v>32</v>
      </c>
      <c r="F9665">
        <v>1151.5999999999999</v>
      </c>
      <c r="G9665">
        <v>1191.23</v>
      </c>
      <c r="J9665">
        <v>0</v>
      </c>
      <c r="K9665">
        <v>0</v>
      </c>
    </row>
    <row r="9666" spans="1:11">
      <c r="A9666" t="s">
        <v>25726</v>
      </c>
      <c r="B9666" t="s">
        <v>58</v>
      </c>
      <c r="C9666">
        <v>92546</v>
      </c>
      <c r="D9666" t="s">
        <v>1524</v>
      </c>
      <c r="E9666" t="s">
        <v>32</v>
      </c>
      <c r="F9666">
        <v>1441.28</v>
      </c>
      <c r="G9666">
        <v>1493.62</v>
      </c>
      <c r="J9666">
        <v>0</v>
      </c>
      <c r="K9666">
        <v>0</v>
      </c>
    </row>
    <row r="9667" spans="1:11">
      <c r="A9667" t="s">
        <v>25727</v>
      </c>
      <c r="B9667" t="s">
        <v>58</v>
      </c>
      <c r="C9667">
        <v>92556</v>
      </c>
      <c r="D9667" t="s">
        <v>1534</v>
      </c>
      <c r="E9667" t="s">
        <v>32</v>
      </c>
      <c r="F9667">
        <v>1413.49</v>
      </c>
      <c r="G9667">
        <v>1465.83</v>
      </c>
      <c r="J9667">
        <v>0</v>
      </c>
      <c r="K9667">
        <v>0</v>
      </c>
    </row>
    <row r="9668" spans="1:11">
      <c r="A9668" t="s">
        <v>25728</v>
      </c>
      <c r="B9668" t="s">
        <v>58</v>
      </c>
      <c r="C9668">
        <v>92547</v>
      </c>
      <c r="D9668" t="s">
        <v>1525</v>
      </c>
      <c r="E9668" t="s">
        <v>32</v>
      </c>
      <c r="F9668">
        <v>1520.04</v>
      </c>
      <c r="G9668">
        <v>1572.38</v>
      </c>
      <c r="J9668">
        <v>0</v>
      </c>
      <c r="K9668">
        <v>0</v>
      </c>
    </row>
    <row r="9669" spans="1:11">
      <c r="A9669" t="s">
        <v>25729</v>
      </c>
      <c r="B9669" t="s">
        <v>58</v>
      </c>
      <c r="C9669">
        <v>92557</v>
      </c>
      <c r="D9669" t="s">
        <v>1535</v>
      </c>
      <c r="E9669" t="s">
        <v>32</v>
      </c>
      <c r="F9669">
        <v>1492.24</v>
      </c>
      <c r="G9669">
        <v>1544.58</v>
      </c>
      <c r="J9669">
        <v>0</v>
      </c>
      <c r="K9669">
        <v>0</v>
      </c>
    </row>
    <row r="9670" spans="1:11">
      <c r="A9670" t="s">
        <v>25730</v>
      </c>
      <c r="B9670" t="s">
        <v>58</v>
      </c>
      <c r="C9670">
        <v>92548</v>
      </c>
      <c r="D9670" t="s">
        <v>1526</v>
      </c>
      <c r="E9670" t="s">
        <v>32</v>
      </c>
      <c r="F9670">
        <v>1693.24</v>
      </c>
      <c r="G9670">
        <v>1752.36</v>
      </c>
      <c r="J9670">
        <v>0</v>
      </c>
      <c r="K9670">
        <v>0</v>
      </c>
    </row>
    <row r="9671" spans="1:11">
      <c r="A9671" t="s">
        <v>25731</v>
      </c>
      <c r="B9671" t="s">
        <v>58</v>
      </c>
      <c r="C9671">
        <v>92558</v>
      </c>
      <c r="D9671" t="s">
        <v>1536</v>
      </c>
      <c r="E9671" t="s">
        <v>32</v>
      </c>
      <c r="F9671">
        <v>1677.37</v>
      </c>
      <c r="G9671">
        <v>1736.49</v>
      </c>
      <c r="J9671">
        <v>0</v>
      </c>
      <c r="K9671">
        <v>0</v>
      </c>
    </row>
    <row r="9672" spans="1:11">
      <c r="A9672" t="s">
        <v>25732</v>
      </c>
      <c r="B9672" t="s">
        <v>58</v>
      </c>
      <c r="C9672">
        <v>92549</v>
      </c>
      <c r="D9672" t="s">
        <v>1527</v>
      </c>
      <c r="E9672" t="s">
        <v>32</v>
      </c>
      <c r="F9672">
        <v>2134.23</v>
      </c>
      <c r="G9672">
        <v>2218.75</v>
      </c>
      <c r="J9672">
        <v>0</v>
      </c>
      <c r="K9672">
        <v>0</v>
      </c>
    </row>
    <row r="9673" spans="1:11">
      <c r="A9673" t="s">
        <v>25733</v>
      </c>
      <c r="B9673" t="s">
        <v>58</v>
      </c>
      <c r="C9673">
        <v>92559</v>
      </c>
      <c r="D9673" t="s">
        <v>1537</v>
      </c>
      <c r="E9673" t="s">
        <v>32</v>
      </c>
      <c r="F9673">
        <v>2104.69</v>
      </c>
      <c r="G9673">
        <v>2189.21</v>
      </c>
      <c r="J9673">
        <v>0</v>
      </c>
      <c r="K9673">
        <v>0</v>
      </c>
    </row>
    <row r="9674" spans="1:11">
      <c r="A9674" t="s">
        <v>25734</v>
      </c>
      <c r="B9674" t="s">
        <v>58</v>
      </c>
      <c r="C9674">
        <v>92550</v>
      </c>
      <c r="D9674" t="s">
        <v>1528</v>
      </c>
      <c r="E9674" t="s">
        <v>32</v>
      </c>
      <c r="F9674">
        <v>2563.41</v>
      </c>
      <c r="G9674">
        <v>2654.51</v>
      </c>
      <c r="J9674">
        <v>0</v>
      </c>
      <c r="K9674">
        <v>0</v>
      </c>
    </row>
    <row r="9675" spans="1:11">
      <c r="A9675" t="s">
        <v>25735</v>
      </c>
      <c r="B9675" t="s">
        <v>58</v>
      </c>
      <c r="C9675">
        <v>92560</v>
      </c>
      <c r="D9675" t="s">
        <v>1538</v>
      </c>
      <c r="E9675" t="s">
        <v>32</v>
      </c>
      <c r="F9675">
        <v>2523.17</v>
      </c>
      <c r="G9675">
        <v>2614.27</v>
      </c>
      <c r="J9675">
        <v>0</v>
      </c>
      <c r="K9675">
        <v>0</v>
      </c>
    </row>
    <row r="9676" spans="1:11">
      <c r="A9676" t="s">
        <v>25736</v>
      </c>
      <c r="B9676" t="s">
        <v>58</v>
      </c>
      <c r="C9676">
        <v>92551</v>
      </c>
      <c r="D9676" t="s">
        <v>1529</v>
      </c>
      <c r="E9676" t="s">
        <v>32</v>
      </c>
      <c r="F9676">
        <v>2665.13</v>
      </c>
      <c r="G9676">
        <v>2756.23</v>
      </c>
      <c r="J9676">
        <v>0</v>
      </c>
      <c r="K9676">
        <v>0</v>
      </c>
    </row>
    <row r="9677" spans="1:11">
      <c r="A9677" t="s">
        <v>25737</v>
      </c>
      <c r="B9677" t="s">
        <v>58</v>
      </c>
      <c r="C9677">
        <v>92561</v>
      </c>
      <c r="D9677" t="s">
        <v>1539</v>
      </c>
      <c r="E9677" t="s">
        <v>32</v>
      </c>
      <c r="F9677">
        <v>2625.98</v>
      </c>
      <c r="G9677">
        <v>2717.08</v>
      </c>
      <c r="J9677">
        <v>0</v>
      </c>
      <c r="K9677">
        <v>0</v>
      </c>
    </row>
    <row r="9678" spans="1:11">
      <c r="A9678" t="s">
        <v>25738</v>
      </c>
      <c r="B9678" t="s">
        <v>58</v>
      </c>
      <c r="C9678">
        <v>92262</v>
      </c>
      <c r="D9678" t="s">
        <v>1516</v>
      </c>
      <c r="E9678" t="s">
        <v>32</v>
      </c>
      <c r="F9678">
        <v>803.34</v>
      </c>
      <c r="G9678">
        <v>841.49</v>
      </c>
      <c r="J9678">
        <v>0</v>
      </c>
      <c r="K9678">
        <v>0</v>
      </c>
    </row>
    <row r="9679" spans="1:11">
      <c r="A9679" t="s">
        <v>25739</v>
      </c>
      <c r="B9679" t="s">
        <v>58</v>
      </c>
      <c r="C9679">
        <v>92259</v>
      </c>
      <c r="D9679" t="s">
        <v>1513</v>
      </c>
      <c r="E9679" t="s">
        <v>32</v>
      </c>
      <c r="F9679">
        <v>525.87</v>
      </c>
      <c r="G9679">
        <v>540.09</v>
      </c>
      <c r="J9679">
        <v>0</v>
      </c>
      <c r="K9679">
        <v>0</v>
      </c>
    </row>
    <row r="9680" spans="1:11">
      <c r="A9680" t="s">
        <v>25740</v>
      </c>
      <c r="B9680" t="s">
        <v>58</v>
      </c>
      <c r="C9680">
        <v>92260</v>
      </c>
      <c r="D9680" t="s">
        <v>1514</v>
      </c>
      <c r="E9680" t="s">
        <v>32</v>
      </c>
      <c r="F9680">
        <v>604.46</v>
      </c>
      <c r="G9680">
        <v>625.46</v>
      </c>
      <c r="J9680">
        <v>0</v>
      </c>
      <c r="K9680">
        <v>0</v>
      </c>
    </row>
    <row r="9681" spans="1:11">
      <c r="A9681" t="s">
        <v>25741</v>
      </c>
      <c r="B9681" t="s">
        <v>58</v>
      </c>
      <c r="C9681">
        <v>92261</v>
      </c>
      <c r="D9681" t="s">
        <v>1515</v>
      </c>
      <c r="E9681" t="s">
        <v>32</v>
      </c>
      <c r="F9681">
        <v>680.65</v>
      </c>
      <c r="G9681">
        <v>708.23</v>
      </c>
      <c r="J9681">
        <v>0</v>
      </c>
      <c r="K9681">
        <v>0</v>
      </c>
    </row>
    <row r="9682" spans="1:11">
      <c r="A9682" t="s">
        <v>25742</v>
      </c>
      <c r="B9682" t="s">
        <v>58</v>
      </c>
      <c r="C9682">
        <v>92258</v>
      </c>
      <c r="D9682" t="s">
        <v>1599</v>
      </c>
      <c r="E9682" t="s">
        <v>32</v>
      </c>
      <c r="F9682">
        <v>427.46</v>
      </c>
      <c r="G9682">
        <v>456.87</v>
      </c>
      <c r="J9682">
        <v>0</v>
      </c>
      <c r="K9682">
        <v>0</v>
      </c>
    </row>
    <row r="9683" spans="1:11">
      <c r="A9683" t="s">
        <v>25743</v>
      </c>
      <c r="B9683" t="s">
        <v>58</v>
      </c>
      <c r="C9683">
        <v>92255</v>
      </c>
      <c r="D9683" t="s">
        <v>1596</v>
      </c>
      <c r="E9683" t="s">
        <v>32</v>
      </c>
      <c r="F9683">
        <v>222.18</v>
      </c>
      <c r="G9683">
        <v>233.55</v>
      </c>
      <c r="J9683">
        <v>0</v>
      </c>
      <c r="K9683">
        <v>0</v>
      </c>
    </row>
    <row r="9684" spans="1:11">
      <c r="A9684" t="s">
        <v>25744</v>
      </c>
      <c r="B9684" t="s">
        <v>58</v>
      </c>
      <c r="C9684">
        <v>92256</v>
      </c>
      <c r="D9684" t="s">
        <v>1597</v>
      </c>
      <c r="E9684" t="s">
        <v>32</v>
      </c>
      <c r="F9684">
        <v>279.51</v>
      </c>
      <c r="G9684">
        <v>295.93</v>
      </c>
      <c r="J9684">
        <v>0</v>
      </c>
      <c r="K9684">
        <v>0</v>
      </c>
    </row>
    <row r="9685" spans="1:11">
      <c r="A9685" t="s">
        <v>25745</v>
      </c>
      <c r="B9685" t="s">
        <v>58</v>
      </c>
      <c r="C9685">
        <v>92257</v>
      </c>
      <c r="D9685" t="s">
        <v>1598</v>
      </c>
      <c r="E9685" t="s">
        <v>32</v>
      </c>
      <c r="F9685">
        <v>336.24</v>
      </c>
      <c r="G9685">
        <v>357.63</v>
      </c>
      <c r="J9685">
        <v>0</v>
      </c>
      <c r="K9685">
        <v>0</v>
      </c>
    </row>
    <row r="9686" spans="1:11">
      <c r="A9686" t="s">
        <v>25746</v>
      </c>
      <c r="B9686" t="s">
        <v>58</v>
      </c>
      <c r="C9686">
        <v>100393</v>
      </c>
      <c r="D9686" t="s">
        <v>1556</v>
      </c>
      <c r="E9686" t="s">
        <v>9</v>
      </c>
      <c r="F9686">
        <v>23.78</v>
      </c>
      <c r="G9686">
        <v>25.17</v>
      </c>
      <c r="J9686">
        <v>0</v>
      </c>
      <c r="K9686">
        <v>0</v>
      </c>
    </row>
    <row r="9687" spans="1:11">
      <c r="A9687" t="s">
        <v>25747</v>
      </c>
      <c r="B9687" t="s">
        <v>58</v>
      </c>
      <c r="C9687">
        <v>100389</v>
      </c>
      <c r="D9687" t="s">
        <v>1552</v>
      </c>
      <c r="E9687" t="s">
        <v>9</v>
      </c>
      <c r="F9687">
        <v>20.73</v>
      </c>
      <c r="G9687">
        <v>21.96</v>
      </c>
      <c r="J9687">
        <v>0</v>
      </c>
      <c r="K9687">
        <v>0</v>
      </c>
    </row>
    <row r="9688" spans="1:11">
      <c r="A9688" t="s">
        <v>25748</v>
      </c>
      <c r="B9688" t="s">
        <v>58</v>
      </c>
      <c r="C9688">
        <v>100395</v>
      </c>
      <c r="D9688" t="s">
        <v>1558</v>
      </c>
      <c r="E9688" t="s">
        <v>9</v>
      </c>
      <c r="F9688">
        <v>28.45</v>
      </c>
      <c r="G9688">
        <v>30.24</v>
      </c>
      <c r="J9688">
        <v>0</v>
      </c>
      <c r="K9688">
        <v>0</v>
      </c>
    </row>
    <row r="9689" spans="1:11">
      <c r="A9689" t="s">
        <v>25749</v>
      </c>
      <c r="B9689" t="s">
        <v>58</v>
      </c>
      <c r="C9689">
        <v>100391</v>
      </c>
      <c r="D9689" t="s">
        <v>1554</v>
      </c>
      <c r="E9689" t="s">
        <v>9</v>
      </c>
      <c r="F9689">
        <v>23.78</v>
      </c>
      <c r="G9689">
        <v>25.27</v>
      </c>
      <c r="J9689">
        <v>0</v>
      </c>
      <c r="K9689">
        <v>0</v>
      </c>
    </row>
    <row r="9690" spans="1:11">
      <c r="A9690" t="s">
        <v>25750</v>
      </c>
      <c r="B9690" t="s">
        <v>58</v>
      </c>
      <c r="C9690">
        <v>100392</v>
      </c>
      <c r="D9690" t="s">
        <v>1555</v>
      </c>
      <c r="E9690" t="s">
        <v>9</v>
      </c>
      <c r="F9690">
        <v>18.43</v>
      </c>
      <c r="G9690">
        <v>19.350000000000001</v>
      </c>
      <c r="J9690">
        <v>0</v>
      </c>
      <c r="K9690">
        <v>0</v>
      </c>
    </row>
    <row r="9691" spans="1:11">
      <c r="A9691" t="s">
        <v>25751</v>
      </c>
      <c r="B9691" t="s">
        <v>58</v>
      </c>
      <c r="C9691">
        <v>100388</v>
      </c>
      <c r="D9691" t="s">
        <v>1551</v>
      </c>
      <c r="E9691" t="s">
        <v>9</v>
      </c>
      <c r="F9691">
        <v>23.5</v>
      </c>
      <c r="G9691">
        <v>24.66</v>
      </c>
      <c r="J9691">
        <v>0</v>
      </c>
      <c r="K9691">
        <v>0</v>
      </c>
    </row>
    <row r="9692" spans="1:11">
      <c r="A9692" t="s">
        <v>25752</v>
      </c>
      <c r="B9692" t="s">
        <v>58</v>
      </c>
      <c r="C9692">
        <v>100394</v>
      </c>
      <c r="D9692" t="s">
        <v>1557</v>
      </c>
      <c r="E9692" t="s">
        <v>9</v>
      </c>
      <c r="F9692">
        <v>22.08</v>
      </c>
      <c r="G9692">
        <v>23.3</v>
      </c>
      <c r="J9692">
        <v>0</v>
      </c>
      <c r="K9692">
        <v>0</v>
      </c>
    </row>
    <row r="9693" spans="1:11">
      <c r="A9693" t="s">
        <v>25753</v>
      </c>
      <c r="B9693" t="s">
        <v>58</v>
      </c>
      <c r="C9693">
        <v>100390</v>
      </c>
      <c r="D9693" t="s">
        <v>1553</v>
      </c>
      <c r="E9693" t="s">
        <v>9</v>
      </c>
      <c r="F9693">
        <v>28.15</v>
      </c>
      <c r="G9693">
        <v>29.72</v>
      </c>
      <c r="J9693">
        <v>0</v>
      </c>
      <c r="K9693">
        <v>0</v>
      </c>
    </row>
    <row r="9694" spans="1:11">
      <c r="A9694" t="s">
        <v>25754</v>
      </c>
      <c r="B9694" t="s">
        <v>58</v>
      </c>
      <c r="C9694">
        <v>92575</v>
      </c>
      <c r="D9694" t="s">
        <v>1607</v>
      </c>
      <c r="E9694" t="s">
        <v>9</v>
      </c>
      <c r="F9694">
        <v>64.63</v>
      </c>
      <c r="G9694">
        <v>65.28</v>
      </c>
      <c r="J9694">
        <v>0</v>
      </c>
      <c r="K9694">
        <v>0</v>
      </c>
    </row>
    <row r="9695" spans="1:11">
      <c r="A9695" t="s">
        <v>25755</v>
      </c>
      <c r="B9695" t="s">
        <v>58</v>
      </c>
      <c r="C9695">
        <v>92569</v>
      </c>
      <c r="D9695" t="s">
        <v>1601</v>
      </c>
      <c r="E9695" t="s">
        <v>9</v>
      </c>
      <c r="F9695">
        <v>70.45</v>
      </c>
      <c r="G9695">
        <v>71.11</v>
      </c>
      <c r="J9695">
        <v>0</v>
      </c>
      <c r="K9695">
        <v>0</v>
      </c>
    </row>
    <row r="9696" spans="1:11">
      <c r="A9696" t="s">
        <v>25756</v>
      </c>
      <c r="B9696" t="s">
        <v>58</v>
      </c>
      <c r="C9696">
        <v>92578</v>
      </c>
      <c r="D9696" t="s">
        <v>1610</v>
      </c>
      <c r="E9696" t="s">
        <v>9</v>
      </c>
      <c r="F9696">
        <v>70.89</v>
      </c>
      <c r="G9696">
        <v>72.03</v>
      </c>
      <c r="J9696">
        <v>0</v>
      </c>
      <c r="K9696">
        <v>0</v>
      </c>
    </row>
    <row r="9697" spans="1:11">
      <c r="A9697" t="s">
        <v>25757</v>
      </c>
      <c r="B9697" t="s">
        <v>58</v>
      </c>
      <c r="C9697">
        <v>92572</v>
      </c>
      <c r="D9697" t="s">
        <v>1604</v>
      </c>
      <c r="E9697" t="s">
        <v>9</v>
      </c>
      <c r="F9697">
        <v>82.27</v>
      </c>
      <c r="G9697">
        <v>83.47</v>
      </c>
      <c r="J9697">
        <v>0</v>
      </c>
      <c r="K9697">
        <v>0</v>
      </c>
    </row>
    <row r="9698" spans="1:11">
      <c r="A9698" t="s">
        <v>25758</v>
      </c>
      <c r="B9698" t="s">
        <v>58</v>
      </c>
      <c r="C9698">
        <v>92576</v>
      </c>
      <c r="D9698" t="s">
        <v>1608</v>
      </c>
      <c r="E9698" t="s">
        <v>9</v>
      </c>
      <c r="F9698">
        <v>35.22</v>
      </c>
      <c r="G9698">
        <v>35.47</v>
      </c>
      <c r="J9698">
        <v>0</v>
      </c>
      <c r="K9698">
        <v>0</v>
      </c>
    </row>
    <row r="9699" spans="1:11">
      <c r="A9699" t="s">
        <v>25759</v>
      </c>
      <c r="B9699" t="s">
        <v>58</v>
      </c>
      <c r="C9699">
        <v>92570</v>
      </c>
      <c r="D9699" t="s">
        <v>1602</v>
      </c>
      <c r="E9699" t="s">
        <v>9</v>
      </c>
      <c r="F9699">
        <v>44.53</v>
      </c>
      <c r="G9699">
        <v>44.84</v>
      </c>
      <c r="J9699">
        <v>0</v>
      </c>
      <c r="K9699">
        <v>0</v>
      </c>
    </row>
    <row r="9700" spans="1:11">
      <c r="A9700" t="s">
        <v>25760</v>
      </c>
      <c r="B9700" t="s">
        <v>58</v>
      </c>
      <c r="C9700">
        <v>92579</v>
      </c>
      <c r="D9700" t="s">
        <v>1611</v>
      </c>
      <c r="E9700" t="s">
        <v>9</v>
      </c>
      <c r="F9700">
        <v>38.93</v>
      </c>
      <c r="G9700">
        <v>39.49</v>
      </c>
      <c r="J9700">
        <v>0</v>
      </c>
      <c r="K9700">
        <v>0</v>
      </c>
    </row>
    <row r="9701" spans="1:11">
      <c r="A9701" t="s">
        <v>25761</v>
      </c>
      <c r="B9701" t="s">
        <v>58</v>
      </c>
      <c r="C9701">
        <v>92573</v>
      </c>
      <c r="D9701" t="s">
        <v>1605</v>
      </c>
      <c r="E9701" t="s">
        <v>9</v>
      </c>
      <c r="F9701">
        <v>49.18</v>
      </c>
      <c r="G9701">
        <v>49.88</v>
      </c>
      <c r="J9701">
        <v>0</v>
      </c>
      <c r="K9701">
        <v>0</v>
      </c>
    </row>
    <row r="9702" spans="1:11">
      <c r="A9702" t="s">
        <v>25762</v>
      </c>
      <c r="B9702" t="s">
        <v>58</v>
      </c>
      <c r="C9702">
        <v>92574</v>
      </c>
      <c r="D9702" t="s">
        <v>1606</v>
      </c>
      <c r="E9702" t="s">
        <v>9</v>
      </c>
      <c r="F9702">
        <v>129.53</v>
      </c>
      <c r="G9702">
        <v>131.16</v>
      </c>
      <c r="J9702">
        <v>0</v>
      </c>
      <c r="K9702">
        <v>0</v>
      </c>
    </row>
    <row r="9703" spans="1:11">
      <c r="A9703" t="s">
        <v>25763</v>
      </c>
      <c r="B9703" t="s">
        <v>58</v>
      </c>
      <c r="C9703">
        <v>92568</v>
      </c>
      <c r="D9703" t="s">
        <v>1600</v>
      </c>
      <c r="E9703" t="s">
        <v>9</v>
      </c>
      <c r="F9703">
        <v>127.06</v>
      </c>
      <c r="G9703">
        <v>128.57</v>
      </c>
      <c r="J9703">
        <v>0</v>
      </c>
      <c r="K9703">
        <v>0</v>
      </c>
    </row>
    <row r="9704" spans="1:11">
      <c r="A9704" t="s">
        <v>25764</v>
      </c>
      <c r="B9704" t="s">
        <v>58</v>
      </c>
      <c r="C9704">
        <v>92577</v>
      </c>
      <c r="D9704" t="s">
        <v>1609</v>
      </c>
      <c r="E9704" t="s">
        <v>9</v>
      </c>
      <c r="F9704">
        <v>140.68</v>
      </c>
      <c r="G9704">
        <v>143.16999999999999</v>
      </c>
      <c r="J9704">
        <v>0</v>
      </c>
      <c r="K9704">
        <v>0</v>
      </c>
    </row>
    <row r="9705" spans="1:11">
      <c r="A9705" t="s">
        <v>25765</v>
      </c>
      <c r="B9705" t="s">
        <v>58</v>
      </c>
      <c r="C9705">
        <v>92571</v>
      </c>
      <c r="D9705" t="s">
        <v>1603</v>
      </c>
      <c r="E9705" t="s">
        <v>9</v>
      </c>
      <c r="F9705">
        <v>137.84</v>
      </c>
      <c r="G9705">
        <v>140.21</v>
      </c>
      <c r="J9705">
        <v>0</v>
      </c>
      <c r="K9705">
        <v>0</v>
      </c>
    </row>
    <row r="9706" spans="1:11">
      <c r="A9706" t="s">
        <v>25766</v>
      </c>
      <c r="B9706" t="s">
        <v>58</v>
      </c>
      <c r="C9706">
        <v>92581</v>
      </c>
      <c r="D9706" t="s">
        <v>1613</v>
      </c>
      <c r="E9706" t="s">
        <v>9</v>
      </c>
      <c r="F9706">
        <v>50.95</v>
      </c>
      <c r="G9706">
        <v>51.77</v>
      </c>
      <c r="J9706">
        <v>0</v>
      </c>
      <c r="K9706">
        <v>0</v>
      </c>
    </row>
    <row r="9707" spans="1:11">
      <c r="A9707" t="s">
        <v>25767</v>
      </c>
      <c r="B9707" t="s">
        <v>58</v>
      </c>
      <c r="C9707">
        <v>104314</v>
      </c>
      <c r="D9707" t="s">
        <v>1657</v>
      </c>
      <c r="E9707" t="s">
        <v>11</v>
      </c>
      <c r="F9707">
        <v>11.35</v>
      </c>
      <c r="G9707">
        <v>11.55</v>
      </c>
      <c r="J9707">
        <v>0</v>
      </c>
      <c r="K9707">
        <v>0</v>
      </c>
    </row>
    <row r="9708" spans="1:11">
      <c r="A9708" t="s">
        <v>25768</v>
      </c>
      <c r="B9708" t="s">
        <v>58</v>
      </c>
      <c r="C9708">
        <v>92580</v>
      </c>
      <c r="D9708" t="s">
        <v>1612</v>
      </c>
      <c r="E9708" t="s">
        <v>9</v>
      </c>
      <c r="F9708">
        <v>49.24</v>
      </c>
      <c r="G9708">
        <v>50.12</v>
      </c>
      <c r="J9708">
        <v>0</v>
      </c>
      <c r="K9708">
        <v>0</v>
      </c>
    </row>
    <row r="9709" spans="1:11">
      <c r="A9709" t="s">
        <v>25769</v>
      </c>
      <c r="B9709" t="s">
        <v>58</v>
      </c>
      <c r="C9709">
        <v>92541</v>
      </c>
      <c r="D9709" t="s">
        <v>1519</v>
      </c>
      <c r="E9709" t="s">
        <v>9</v>
      </c>
      <c r="F9709">
        <v>95.92</v>
      </c>
      <c r="G9709">
        <v>98.35</v>
      </c>
      <c r="J9709">
        <v>0</v>
      </c>
      <c r="K9709">
        <v>0</v>
      </c>
    </row>
    <row r="9710" spans="1:11">
      <c r="A9710" t="s">
        <v>25770</v>
      </c>
      <c r="B9710" t="s">
        <v>58</v>
      </c>
      <c r="C9710">
        <v>92539</v>
      </c>
      <c r="D9710" t="s">
        <v>1517</v>
      </c>
      <c r="E9710" t="s">
        <v>9</v>
      </c>
      <c r="F9710">
        <v>89.04</v>
      </c>
      <c r="G9710">
        <v>91.4</v>
      </c>
      <c r="J9710">
        <v>0</v>
      </c>
      <c r="K9710">
        <v>0</v>
      </c>
    </row>
    <row r="9711" spans="1:11">
      <c r="A9711" t="s">
        <v>25771</v>
      </c>
      <c r="B9711" t="s">
        <v>58</v>
      </c>
      <c r="C9711">
        <v>92542</v>
      </c>
      <c r="D9711" t="s">
        <v>1520</v>
      </c>
      <c r="E9711" t="s">
        <v>9</v>
      </c>
      <c r="F9711">
        <v>117.15</v>
      </c>
      <c r="G9711">
        <v>120.6</v>
      </c>
      <c r="J9711">
        <v>0</v>
      </c>
      <c r="K9711">
        <v>0</v>
      </c>
    </row>
    <row r="9712" spans="1:11">
      <c r="A9712" t="s">
        <v>25772</v>
      </c>
      <c r="B9712" t="s">
        <v>58</v>
      </c>
      <c r="C9712">
        <v>92540</v>
      </c>
      <c r="D9712" t="s">
        <v>1518</v>
      </c>
      <c r="E9712" t="s">
        <v>9</v>
      </c>
      <c r="F9712">
        <v>100.79</v>
      </c>
      <c r="G9712">
        <v>104.12</v>
      </c>
      <c r="J9712">
        <v>0</v>
      </c>
      <c r="K9712">
        <v>0</v>
      </c>
    </row>
    <row r="9713" spans="1:11">
      <c r="A9713" t="s">
        <v>25773</v>
      </c>
      <c r="B9713" t="s">
        <v>58</v>
      </c>
      <c r="C9713">
        <v>92544</v>
      </c>
      <c r="D9713" t="s">
        <v>1522</v>
      </c>
      <c r="E9713" t="s">
        <v>9</v>
      </c>
      <c r="F9713">
        <v>21.18</v>
      </c>
      <c r="G9713">
        <v>21.61</v>
      </c>
      <c r="J9713">
        <v>0</v>
      </c>
      <c r="K9713">
        <v>0</v>
      </c>
    </row>
    <row r="9714" spans="1:11">
      <c r="A9714" t="s">
        <v>25774</v>
      </c>
      <c r="B9714" t="s">
        <v>58</v>
      </c>
      <c r="C9714">
        <v>92543</v>
      </c>
      <c r="D9714" t="s">
        <v>1521</v>
      </c>
      <c r="E9714" t="s">
        <v>9</v>
      </c>
      <c r="F9714">
        <v>26.6</v>
      </c>
      <c r="G9714">
        <v>27.13</v>
      </c>
      <c r="J9714">
        <v>0</v>
      </c>
      <c r="K9714">
        <v>0</v>
      </c>
    </row>
    <row r="9715" spans="1:11">
      <c r="A9715" t="s">
        <v>25775</v>
      </c>
      <c r="B9715" t="s">
        <v>58</v>
      </c>
      <c r="C9715">
        <v>97725</v>
      </c>
      <c r="D9715" t="s">
        <v>7746</v>
      </c>
      <c r="E9715" t="s">
        <v>10</v>
      </c>
      <c r="F9715">
        <v>0</v>
      </c>
      <c r="G9715">
        <v>0</v>
      </c>
    </row>
    <row r="9716" spans="1:11">
      <c r="A9716" t="s">
        <v>25776</v>
      </c>
      <c r="B9716" t="s">
        <v>58</v>
      </c>
      <c r="C9716">
        <v>97721</v>
      </c>
      <c r="D9716" t="s">
        <v>7747</v>
      </c>
      <c r="E9716" t="s">
        <v>10</v>
      </c>
      <c r="F9716">
        <v>0</v>
      </c>
      <c r="G9716">
        <v>0</v>
      </c>
    </row>
    <row r="9717" spans="1:11">
      <c r="A9717" t="s">
        <v>25777</v>
      </c>
      <c r="B9717" t="s">
        <v>58</v>
      </c>
      <c r="C9717">
        <v>97724</v>
      </c>
      <c r="D9717" t="s">
        <v>7748</v>
      </c>
      <c r="E9717" t="s">
        <v>10</v>
      </c>
      <c r="F9717">
        <v>0</v>
      </c>
      <c r="G9717">
        <v>0</v>
      </c>
    </row>
    <row r="9718" spans="1:11">
      <c r="A9718" t="s">
        <v>25778</v>
      </c>
      <c r="B9718" t="s">
        <v>58</v>
      </c>
      <c r="C9718">
        <v>97719</v>
      </c>
      <c r="D9718" t="s">
        <v>7749</v>
      </c>
      <c r="E9718" t="s">
        <v>10</v>
      </c>
      <c r="F9718">
        <v>0</v>
      </c>
      <c r="G9718">
        <v>0</v>
      </c>
    </row>
    <row r="9719" spans="1:11">
      <c r="A9719" t="s">
        <v>25779</v>
      </c>
      <c r="B9719" t="s">
        <v>58</v>
      </c>
      <c r="C9719">
        <v>97723</v>
      </c>
      <c r="D9719" t="s">
        <v>7750</v>
      </c>
      <c r="E9719" t="s">
        <v>10</v>
      </c>
      <c r="F9719">
        <v>0</v>
      </c>
      <c r="G9719">
        <v>0</v>
      </c>
    </row>
    <row r="9720" spans="1:11">
      <c r="A9720" t="s">
        <v>25780</v>
      </c>
      <c r="B9720" t="s">
        <v>58</v>
      </c>
      <c r="C9720">
        <v>104946</v>
      </c>
      <c r="D9720" t="s">
        <v>7751</v>
      </c>
      <c r="E9720" t="s">
        <v>10</v>
      </c>
      <c r="F9720">
        <v>0</v>
      </c>
      <c r="G9720">
        <v>0</v>
      </c>
    </row>
    <row r="9721" spans="1:11">
      <c r="A9721" t="s">
        <v>25781</v>
      </c>
      <c r="B9721" t="s">
        <v>58</v>
      </c>
      <c r="C9721">
        <v>104944</v>
      </c>
      <c r="D9721" t="s">
        <v>7752</v>
      </c>
      <c r="E9721" t="s">
        <v>10</v>
      </c>
      <c r="F9721">
        <v>0</v>
      </c>
      <c r="G9721">
        <v>0</v>
      </c>
    </row>
    <row r="9722" spans="1:11">
      <c r="A9722" t="s">
        <v>25782</v>
      </c>
      <c r="B9722" t="s">
        <v>58</v>
      </c>
      <c r="C9722">
        <v>104945</v>
      </c>
      <c r="D9722" t="s">
        <v>7753</v>
      </c>
      <c r="E9722" t="s">
        <v>10</v>
      </c>
      <c r="F9722">
        <v>0</v>
      </c>
      <c r="G9722">
        <v>0</v>
      </c>
    </row>
    <row r="9723" spans="1:11">
      <c r="A9723" t="s">
        <v>25783</v>
      </c>
      <c r="B9723" t="s">
        <v>58</v>
      </c>
      <c r="C9723">
        <v>97720</v>
      </c>
      <c r="D9723" t="s">
        <v>7754</v>
      </c>
      <c r="E9723" t="s">
        <v>10</v>
      </c>
      <c r="F9723">
        <v>0</v>
      </c>
      <c r="G9723">
        <v>0</v>
      </c>
    </row>
    <row r="9724" spans="1:11">
      <c r="A9724" t="s">
        <v>25784</v>
      </c>
      <c r="B9724" t="s">
        <v>58</v>
      </c>
      <c r="C9724">
        <v>97740</v>
      </c>
      <c r="D9724" t="s">
        <v>2652</v>
      </c>
      <c r="E9724" t="s">
        <v>10</v>
      </c>
      <c r="F9724">
        <v>1988.04</v>
      </c>
      <c r="G9724">
        <v>2066.9</v>
      </c>
      <c r="J9724">
        <v>0</v>
      </c>
      <c r="K9724">
        <v>0</v>
      </c>
    </row>
    <row r="9725" spans="1:11">
      <c r="A9725" t="s">
        <v>25785</v>
      </c>
      <c r="B9725" t="s">
        <v>58</v>
      </c>
      <c r="C9725">
        <v>97738</v>
      </c>
      <c r="D9725" t="s">
        <v>2650</v>
      </c>
      <c r="E9725" t="s">
        <v>10</v>
      </c>
      <c r="F9725">
        <v>4173.26</v>
      </c>
      <c r="G9725">
        <v>4431.6499999999996</v>
      </c>
      <c r="J9725">
        <v>0</v>
      </c>
      <c r="K9725">
        <v>0</v>
      </c>
    </row>
    <row r="9726" spans="1:11">
      <c r="A9726" t="s">
        <v>25786</v>
      </c>
      <c r="B9726" t="s">
        <v>58</v>
      </c>
      <c r="C9726">
        <v>97739</v>
      </c>
      <c r="D9726" t="s">
        <v>2651</v>
      </c>
      <c r="E9726" t="s">
        <v>10</v>
      </c>
      <c r="F9726">
        <v>2983.01</v>
      </c>
      <c r="G9726">
        <v>3150.66</v>
      </c>
      <c r="J9726">
        <v>0</v>
      </c>
      <c r="K9726">
        <v>0</v>
      </c>
    </row>
    <row r="9727" spans="1:11">
      <c r="A9727" t="s">
        <v>25787</v>
      </c>
      <c r="B9727" t="s">
        <v>58</v>
      </c>
      <c r="C9727">
        <v>97736</v>
      </c>
      <c r="D9727" t="s">
        <v>2648</v>
      </c>
      <c r="E9727" t="s">
        <v>10</v>
      </c>
      <c r="F9727">
        <v>1468.95</v>
      </c>
      <c r="G9727">
        <v>1528.53</v>
      </c>
      <c r="J9727">
        <v>0</v>
      </c>
      <c r="K9727">
        <v>0</v>
      </c>
    </row>
    <row r="9728" spans="1:11">
      <c r="A9728" t="s">
        <v>25788</v>
      </c>
      <c r="B9728" t="s">
        <v>58</v>
      </c>
      <c r="C9728">
        <v>97734</v>
      </c>
      <c r="D9728" t="s">
        <v>2646</v>
      </c>
      <c r="E9728" t="s">
        <v>10</v>
      </c>
      <c r="F9728">
        <v>3262.81</v>
      </c>
      <c r="G9728">
        <v>3474.85</v>
      </c>
      <c r="J9728">
        <v>0</v>
      </c>
      <c r="K9728">
        <v>0</v>
      </c>
    </row>
    <row r="9729" spans="1:11">
      <c r="A9729" t="s">
        <v>25789</v>
      </c>
      <c r="B9729" t="s">
        <v>58</v>
      </c>
      <c r="C9729">
        <v>97735</v>
      </c>
      <c r="D9729" t="s">
        <v>2647</v>
      </c>
      <c r="E9729" t="s">
        <v>10</v>
      </c>
      <c r="F9729">
        <v>2614.6999999999998</v>
      </c>
      <c r="G9729">
        <v>2772.76</v>
      </c>
      <c r="J9729">
        <v>0</v>
      </c>
      <c r="K9729">
        <v>0</v>
      </c>
    </row>
    <row r="9730" spans="1:11">
      <c r="A9730" t="s">
        <v>25790</v>
      </c>
      <c r="B9730" t="s">
        <v>58</v>
      </c>
      <c r="C9730">
        <v>97737</v>
      </c>
      <c r="D9730" t="s">
        <v>2649</v>
      </c>
      <c r="E9730" t="s">
        <v>10</v>
      </c>
      <c r="F9730">
        <v>3371.04</v>
      </c>
      <c r="G9730">
        <v>3559.49</v>
      </c>
      <c r="J9730">
        <v>0</v>
      </c>
      <c r="K9730">
        <v>0</v>
      </c>
    </row>
    <row r="9731" spans="1:11">
      <c r="A9731" t="s">
        <v>25791</v>
      </c>
      <c r="B9731" t="s">
        <v>58</v>
      </c>
      <c r="C9731">
        <v>97733</v>
      </c>
      <c r="D9731" t="s">
        <v>2645</v>
      </c>
      <c r="E9731" t="s">
        <v>10</v>
      </c>
      <c r="F9731">
        <v>3701.92</v>
      </c>
      <c r="G9731">
        <v>3938.92</v>
      </c>
      <c r="J9731">
        <v>0</v>
      </c>
      <c r="K9731">
        <v>0</v>
      </c>
    </row>
    <row r="9732" spans="1:11">
      <c r="A9732" t="s">
        <v>25792</v>
      </c>
      <c r="B9732" t="s">
        <v>58</v>
      </c>
      <c r="C9732">
        <v>98616</v>
      </c>
      <c r="D9732" t="s">
        <v>7755</v>
      </c>
      <c r="E9732" t="s">
        <v>9</v>
      </c>
      <c r="F9732">
        <v>245.24</v>
      </c>
      <c r="G9732">
        <v>249.13</v>
      </c>
      <c r="J9732">
        <v>0</v>
      </c>
      <c r="K9732">
        <v>0</v>
      </c>
    </row>
    <row r="9733" spans="1:11">
      <c r="A9733" t="s">
        <v>25793</v>
      </c>
      <c r="B9733" t="s">
        <v>58</v>
      </c>
      <c r="C9733">
        <v>98619</v>
      </c>
      <c r="D9733" t="s">
        <v>7756</v>
      </c>
      <c r="E9733" t="s">
        <v>9</v>
      </c>
      <c r="F9733">
        <v>263.88</v>
      </c>
      <c r="G9733">
        <v>266.92</v>
      </c>
      <c r="J9733">
        <v>0</v>
      </c>
      <c r="K9733">
        <v>0</v>
      </c>
    </row>
    <row r="9734" spans="1:11">
      <c r="A9734" t="s">
        <v>25794</v>
      </c>
      <c r="B9734" t="s">
        <v>58</v>
      </c>
      <c r="C9734">
        <v>98622</v>
      </c>
      <c r="D9734" t="s">
        <v>7757</v>
      </c>
      <c r="E9734" t="s">
        <v>9</v>
      </c>
      <c r="F9734">
        <v>409.14</v>
      </c>
      <c r="G9734">
        <v>414.37</v>
      </c>
      <c r="J9734">
        <v>0</v>
      </c>
      <c r="K9734">
        <v>0</v>
      </c>
    </row>
    <row r="9735" spans="1:11">
      <c r="A9735" t="s">
        <v>25795</v>
      </c>
      <c r="B9735" t="s">
        <v>58</v>
      </c>
      <c r="C9735">
        <v>98625</v>
      </c>
      <c r="D9735" t="s">
        <v>7758</v>
      </c>
      <c r="E9735" t="s">
        <v>9</v>
      </c>
      <c r="F9735">
        <v>425.39</v>
      </c>
      <c r="G9735">
        <v>429.05</v>
      </c>
      <c r="J9735">
        <v>0</v>
      </c>
      <c r="K9735">
        <v>0</v>
      </c>
    </row>
    <row r="9736" spans="1:11">
      <c r="A9736" t="s">
        <v>25796</v>
      </c>
      <c r="B9736" t="s">
        <v>58</v>
      </c>
      <c r="C9736">
        <v>105918</v>
      </c>
      <c r="D9736" t="s">
        <v>7759</v>
      </c>
      <c r="E9736" t="s">
        <v>9</v>
      </c>
      <c r="F9736">
        <v>0</v>
      </c>
      <c r="G9736">
        <v>0</v>
      </c>
    </row>
    <row r="9737" spans="1:11">
      <c r="A9737" t="s">
        <v>25797</v>
      </c>
      <c r="B9737" t="s">
        <v>58</v>
      </c>
      <c r="C9737">
        <v>98631</v>
      </c>
      <c r="D9737" t="s">
        <v>7760</v>
      </c>
      <c r="E9737" t="s">
        <v>9</v>
      </c>
      <c r="F9737">
        <v>0</v>
      </c>
      <c r="G9737">
        <v>0</v>
      </c>
    </row>
    <row r="9738" spans="1:11">
      <c r="A9738" t="s">
        <v>25798</v>
      </c>
      <c r="B9738" t="s">
        <v>58</v>
      </c>
      <c r="C9738">
        <v>98637</v>
      </c>
      <c r="D9738" t="s">
        <v>7761</v>
      </c>
      <c r="E9738" t="s">
        <v>10</v>
      </c>
      <c r="F9738">
        <v>0</v>
      </c>
      <c r="G9738">
        <v>0</v>
      </c>
    </row>
    <row r="9739" spans="1:11">
      <c r="A9739" t="s">
        <v>25799</v>
      </c>
      <c r="B9739" t="s">
        <v>58</v>
      </c>
      <c r="C9739">
        <v>98641</v>
      </c>
      <c r="D9739" t="s">
        <v>7762</v>
      </c>
      <c r="E9739" t="s">
        <v>10</v>
      </c>
      <c r="F9739">
        <v>0</v>
      </c>
      <c r="G9739">
        <v>0</v>
      </c>
    </row>
    <row r="9740" spans="1:11">
      <c r="A9740" t="s">
        <v>25800</v>
      </c>
      <c r="B9740" t="s">
        <v>58</v>
      </c>
      <c r="C9740">
        <v>98645</v>
      </c>
      <c r="D9740" t="s">
        <v>7763</v>
      </c>
      <c r="E9740" t="s">
        <v>10</v>
      </c>
      <c r="F9740">
        <v>0</v>
      </c>
      <c r="G9740">
        <v>0</v>
      </c>
    </row>
    <row r="9741" spans="1:11">
      <c r="A9741" t="s">
        <v>25801</v>
      </c>
      <c r="B9741" t="s">
        <v>58</v>
      </c>
      <c r="C9741">
        <v>98649</v>
      </c>
      <c r="D9741" t="s">
        <v>7764</v>
      </c>
      <c r="E9741" t="s">
        <v>10</v>
      </c>
      <c r="F9741">
        <v>0</v>
      </c>
      <c r="G9741">
        <v>0</v>
      </c>
    </row>
    <row r="9742" spans="1:11">
      <c r="A9742" t="s">
        <v>25802</v>
      </c>
      <c r="B9742" t="s">
        <v>58</v>
      </c>
      <c r="C9742">
        <v>98653</v>
      </c>
      <c r="D9742" t="s">
        <v>7765</v>
      </c>
      <c r="E9742" t="s">
        <v>10</v>
      </c>
      <c r="F9742">
        <v>0</v>
      </c>
      <c r="G9742">
        <v>0</v>
      </c>
    </row>
    <row r="9743" spans="1:11">
      <c r="A9743" t="s">
        <v>25803</v>
      </c>
      <c r="B9743" t="s">
        <v>58</v>
      </c>
      <c r="C9743">
        <v>98657</v>
      </c>
      <c r="D9743" t="s">
        <v>7766</v>
      </c>
      <c r="E9743" t="s">
        <v>12</v>
      </c>
      <c r="F9743">
        <v>687.71</v>
      </c>
      <c r="G9743">
        <v>713.78</v>
      </c>
      <c r="J9743">
        <v>0</v>
      </c>
      <c r="K9743">
        <v>0</v>
      </c>
    </row>
    <row r="9744" spans="1:11">
      <c r="A9744" t="s">
        <v>25804</v>
      </c>
      <c r="B9744" t="s">
        <v>58</v>
      </c>
      <c r="C9744">
        <v>100344</v>
      </c>
      <c r="D9744" t="s">
        <v>1771</v>
      </c>
      <c r="E9744" t="s">
        <v>11</v>
      </c>
      <c r="F9744">
        <v>11.77</v>
      </c>
      <c r="G9744">
        <v>12.06</v>
      </c>
      <c r="J9744">
        <v>0</v>
      </c>
      <c r="K9744">
        <v>0</v>
      </c>
    </row>
    <row r="9745" spans="1:11">
      <c r="A9745" t="s">
        <v>25805</v>
      </c>
      <c r="B9745" t="s">
        <v>58</v>
      </c>
      <c r="C9745">
        <v>100345</v>
      </c>
      <c r="D9745" t="s">
        <v>1772</v>
      </c>
      <c r="E9745" t="s">
        <v>11</v>
      </c>
      <c r="F9745">
        <v>8.9600000000000009</v>
      </c>
      <c r="G9745">
        <v>9.1</v>
      </c>
      <c r="J9745">
        <v>0</v>
      </c>
      <c r="K9745">
        <v>0</v>
      </c>
    </row>
    <row r="9746" spans="1:11">
      <c r="A9746" t="s">
        <v>25806</v>
      </c>
      <c r="B9746" t="s">
        <v>58</v>
      </c>
      <c r="C9746">
        <v>100346</v>
      </c>
      <c r="D9746" t="s">
        <v>1773</v>
      </c>
      <c r="E9746" t="s">
        <v>11</v>
      </c>
      <c r="F9746">
        <v>8.48</v>
      </c>
      <c r="G9746">
        <v>8.57</v>
      </c>
      <c r="J9746">
        <v>0</v>
      </c>
      <c r="K9746">
        <v>0</v>
      </c>
    </row>
    <row r="9747" spans="1:11">
      <c r="A9747" t="s">
        <v>25807</v>
      </c>
      <c r="B9747" t="s">
        <v>58</v>
      </c>
      <c r="C9747">
        <v>100347</v>
      </c>
      <c r="D9747" t="s">
        <v>1774</v>
      </c>
      <c r="E9747" t="s">
        <v>11</v>
      </c>
      <c r="F9747">
        <v>9.43</v>
      </c>
      <c r="G9747">
        <v>9.51</v>
      </c>
      <c r="J9747">
        <v>0</v>
      </c>
      <c r="K9747">
        <v>0</v>
      </c>
    </row>
    <row r="9748" spans="1:11">
      <c r="A9748" t="s">
        <v>25808</v>
      </c>
      <c r="B9748" t="s">
        <v>58</v>
      </c>
      <c r="C9748">
        <v>100348</v>
      </c>
      <c r="D9748" t="s">
        <v>1775</v>
      </c>
      <c r="E9748" t="s">
        <v>11</v>
      </c>
      <c r="F9748">
        <v>9.23</v>
      </c>
      <c r="G9748">
        <v>9.2899999999999991</v>
      </c>
      <c r="J9748">
        <v>0</v>
      </c>
      <c r="K9748">
        <v>0</v>
      </c>
    </row>
    <row r="9749" spans="1:11">
      <c r="A9749" t="s">
        <v>25809</v>
      </c>
      <c r="B9749" t="s">
        <v>58</v>
      </c>
      <c r="C9749">
        <v>100342</v>
      </c>
      <c r="D9749" t="s">
        <v>1769</v>
      </c>
      <c r="E9749" t="s">
        <v>11</v>
      </c>
      <c r="F9749">
        <v>17.02</v>
      </c>
      <c r="G9749">
        <v>17.739999999999998</v>
      </c>
      <c r="J9749">
        <v>0</v>
      </c>
      <c r="K9749">
        <v>0</v>
      </c>
    </row>
    <row r="9750" spans="1:11">
      <c r="A9750" t="s">
        <v>25810</v>
      </c>
      <c r="B9750" t="s">
        <v>58</v>
      </c>
      <c r="C9750">
        <v>100343</v>
      </c>
      <c r="D9750" t="s">
        <v>1770</v>
      </c>
      <c r="E9750" t="s">
        <v>11</v>
      </c>
      <c r="F9750">
        <v>14.66</v>
      </c>
      <c r="G9750">
        <v>15.16</v>
      </c>
      <c r="J9750">
        <v>0</v>
      </c>
      <c r="K9750">
        <v>0</v>
      </c>
    </row>
    <row r="9751" spans="1:11">
      <c r="A9751" t="s">
        <v>25811</v>
      </c>
      <c r="B9751" t="s">
        <v>58</v>
      </c>
      <c r="C9751">
        <v>100349</v>
      </c>
      <c r="D9751" t="s">
        <v>1776</v>
      </c>
      <c r="E9751" t="s">
        <v>10</v>
      </c>
      <c r="F9751">
        <v>592.22</v>
      </c>
      <c r="G9751">
        <v>595.22</v>
      </c>
      <c r="J9751">
        <v>0</v>
      </c>
      <c r="K9751">
        <v>0</v>
      </c>
    </row>
    <row r="9752" spans="1:11">
      <c r="A9752" t="s">
        <v>25812</v>
      </c>
      <c r="B9752" t="s">
        <v>58</v>
      </c>
      <c r="C9752">
        <v>100336</v>
      </c>
      <c r="D9752" t="s">
        <v>7767</v>
      </c>
      <c r="E9752" t="s">
        <v>9</v>
      </c>
      <c r="F9752">
        <v>0</v>
      </c>
      <c r="G9752">
        <v>0</v>
      </c>
    </row>
    <row r="9753" spans="1:11">
      <c r="A9753" t="s">
        <v>25813</v>
      </c>
      <c r="B9753" t="s">
        <v>58</v>
      </c>
      <c r="C9753">
        <v>100337</v>
      </c>
      <c r="D9753" t="s">
        <v>7768</v>
      </c>
      <c r="E9753" t="s">
        <v>9</v>
      </c>
      <c r="F9753">
        <v>0</v>
      </c>
      <c r="G9753">
        <v>0</v>
      </c>
    </row>
    <row r="9754" spans="1:11">
      <c r="A9754" t="s">
        <v>25814</v>
      </c>
      <c r="B9754" t="s">
        <v>58</v>
      </c>
      <c r="C9754">
        <v>100339</v>
      </c>
      <c r="D9754" t="s">
        <v>7769</v>
      </c>
      <c r="E9754" t="s">
        <v>9</v>
      </c>
      <c r="F9754">
        <v>0</v>
      </c>
      <c r="G9754">
        <v>0</v>
      </c>
    </row>
    <row r="9755" spans="1:11">
      <c r="A9755" t="s">
        <v>25815</v>
      </c>
      <c r="B9755" t="s">
        <v>58</v>
      </c>
      <c r="C9755">
        <v>100340</v>
      </c>
      <c r="D9755" t="s">
        <v>7770</v>
      </c>
      <c r="E9755" t="s">
        <v>9</v>
      </c>
      <c r="F9755">
        <v>0</v>
      </c>
      <c r="G9755">
        <v>0</v>
      </c>
    </row>
    <row r="9756" spans="1:11">
      <c r="A9756" t="s">
        <v>25816</v>
      </c>
      <c r="B9756" t="s">
        <v>58</v>
      </c>
      <c r="C9756">
        <v>105805</v>
      </c>
      <c r="D9756" t="s">
        <v>7771</v>
      </c>
      <c r="E9756" t="s">
        <v>9</v>
      </c>
      <c r="F9756">
        <v>0</v>
      </c>
      <c r="G9756">
        <v>0</v>
      </c>
    </row>
    <row r="9757" spans="1:11">
      <c r="A9757" t="s">
        <v>25817</v>
      </c>
      <c r="B9757" t="s">
        <v>58</v>
      </c>
      <c r="C9757">
        <v>105806</v>
      </c>
      <c r="D9757" t="s">
        <v>7772</v>
      </c>
      <c r="E9757" t="s">
        <v>9</v>
      </c>
      <c r="F9757">
        <v>0</v>
      </c>
      <c r="G9757">
        <v>0</v>
      </c>
    </row>
    <row r="9758" spans="1:11">
      <c r="A9758" t="s">
        <v>25818</v>
      </c>
      <c r="B9758" t="s">
        <v>58</v>
      </c>
      <c r="C9758">
        <v>105807</v>
      </c>
      <c r="D9758" t="s">
        <v>7773</v>
      </c>
      <c r="E9758" t="s">
        <v>9</v>
      </c>
      <c r="F9758">
        <v>0</v>
      </c>
      <c r="G9758">
        <v>0</v>
      </c>
    </row>
    <row r="9759" spans="1:11">
      <c r="A9759" t="s">
        <v>25819</v>
      </c>
      <c r="B9759" t="s">
        <v>58</v>
      </c>
      <c r="C9759">
        <v>105808</v>
      </c>
      <c r="D9759" t="s">
        <v>7774</v>
      </c>
      <c r="E9759" t="s">
        <v>9</v>
      </c>
      <c r="F9759">
        <v>0</v>
      </c>
      <c r="G9759">
        <v>0</v>
      </c>
    </row>
    <row r="9760" spans="1:11">
      <c r="A9760" t="s">
        <v>25820</v>
      </c>
      <c r="B9760" t="s">
        <v>58</v>
      </c>
      <c r="C9760">
        <v>100341</v>
      </c>
      <c r="D9760" t="s">
        <v>1768</v>
      </c>
      <c r="E9760" t="s">
        <v>9</v>
      </c>
      <c r="F9760">
        <v>42.62</v>
      </c>
      <c r="G9760">
        <v>44.66</v>
      </c>
      <c r="J9760">
        <v>0</v>
      </c>
      <c r="K9760">
        <v>0</v>
      </c>
    </row>
    <row r="9761" spans="1:7">
      <c r="A9761" t="s">
        <v>25821</v>
      </c>
      <c r="B9761" t="s">
        <v>58</v>
      </c>
      <c r="C9761">
        <v>100351</v>
      </c>
      <c r="D9761" t="s">
        <v>7775</v>
      </c>
      <c r="E9761" t="s">
        <v>9</v>
      </c>
      <c r="F9761">
        <v>0</v>
      </c>
      <c r="G9761">
        <v>0</v>
      </c>
    </row>
    <row r="9762" spans="1:7">
      <c r="A9762" t="s">
        <v>25822</v>
      </c>
      <c r="B9762" t="s">
        <v>58</v>
      </c>
      <c r="C9762">
        <v>100353</v>
      </c>
      <c r="D9762" t="s">
        <v>7776</v>
      </c>
      <c r="E9762" t="s">
        <v>9</v>
      </c>
      <c r="F9762">
        <v>0</v>
      </c>
      <c r="G9762">
        <v>0</v>
      </c>
    </row>
    <row r="9763" spans="1:7">
      <c r="A9763" t="s">
        <v>25823</v>
      </c>
      <c r="B9763" t="s">
        <v>58</v>
      </c>
      <c r="C9763">
        <v>100350</v>
      </c>
      <c r="D9763" t="s">
        <v>7777</v>
      </c>
      <c r="E9763" t="s">
        <v>9</v>
      </c>
      <c r="F9763">
        <v>0</v>
      </c>
      <c r="G9763">
        <v>0</v>
      </c>
    </row>
    <row r="9764" spans="1:7">
      <c r="A9764" t="s">
        <v>25824</v>
      </c>
      <c r="B9764" t="s">
        <v>58</v>
      </c>
      <c r="C9764">
        <v>105043</v>
      </c>
      <c r="D9764" t="s">
        <v>7778</v>
      </c>
      <c r="E9764" t="s">
        <v>12</v>
      </c>
      <c r="F9764">
        <v>0</v>
      </c>
      <c r="G9764">
        <v>0</v>
      </c>
    </row>
    <row r="9765" spans="1:7">
      <c r="A9765" t="s">
        <v>25825</v>
      </c>
      <c r="B9765" t="s">
        <v>58</v>
      </c>
      <c r="C9765">
        <v>105047</v>
      </c>
      <c r="D9765" t="s">
        <v>7779</v>
      </c>
      <c r="E9765" t="s">
        <v>12</v>
      </c>
      <c r="F9765">
        <v>0</v>
      </c>
      <c r="G9765">
        <v>0</v>
      </c>
    </row>
    <row r="9766" spans="1:7">
      <c r="A9766" t="s">
        <v>25826</v>
      </c>
      <c r="B9766" t="s">
        <v>58</v>
      </c>
      <c r="C9766">
        <v>105044</v>
      </c>
      <c r="D9766" t="s">
        <v>7780</v>
      </c>
      <c r="E9766" t="s">
        <v>12</v>
      </c>
      <c r="F9766">
        <v>0</v>
      </c>
      <c r="G9766">
        <v>0</v>
      </c>
    </row>
    <row r="9767" spans="1:7">
      <c r="A9767" t="s">
        <v>25827</v>
      </c>
      <c r="B9767" t="s">
        <v>58</v>
      </c>
      <c r="C9767">
        <v>105094</v>
      </c>
      <c r="D9767" t="s">
        <v>7781</v>
      </c>
      <c r="E9767" t="s">
        <v>12</v>
      </c>
      <c r="F9767">
        <v>0</v>
      </c>
      <c r="G9767">
        <v>0</v>
      </c>
    </row>
    <row r="9768" spans="1:7">
      <c r="A9768" t="s">
        <v>25828</v>
      </c>
      <c r="B9768" t="s">
        <v>58</v>
      </c>
      <c r="C9768">
        <v>105096</v>
      </c>
      <c r="D9768" t="s">
        <v>7782</v>
      </c>
      <c r="E9768" t="s">
        <v>12</v>
      </c>
      <c r="F9768">
        <v>0</v>
      </c>
      <c r="G9768">
        <v>0</v>
      </c>
    </row>
    <row r="9769" spans="1:7">
      <c r="A9769" t="s">
        <v>25829</v>
      </c>
      <c r="B9769" t="s">
        <v>58</v>
      </c>
      <c r="C9769">
        <v>105048</v>
      </c>
      <c r="D9769" t="s">
        <v>7783</v>
      </c>
      <c r="E9769" t="s">
        <v>12</v>
      </c>
      <c r="F9769">
        <v>0</v>
      </c>
      <c r="G9769">
        <v>0</v>
      </c>
    </row>
    <row r="9770" spans="1:7">
      <c r="A9770" t="s">
        <v>25830</v>
      </c>
      <c r="B9770" t="s">
        <v>58</v>
      </c>
      <c r="C9770">
        <v>105097</v>
      </c>
      <c r="D9770" t="s">
        <v>7784</v>
      </c>
      <c r="E9770" t="s">
        <v>12</v>
      </c>
      <c r="F9770">
        <v>0</v>
      </c>
      <c r="G9770">
        <v>0</v>
      </c>
    </row>
    <row r="9771" spans="1:7">
      <c r="A9771" t="s">
        <v>25831</v>
      </c>
      <c r="B9771" t="s">
        <v>58</v>
      </c>
      <c r="C9771">
        <v>105049</v>
      </c>
      <c r="D9771" t="s">
        <v>7785</v>
      </c>
      <c r="E9771" t="s">
        <v>12</v>
      </c>
      <c r="F9771">
        <v>0</v>
      </c>
      <c r="G9771">
        <v>0</v>
      </c>
    </row>
    <row r="9772" spans="1:7">
      <c r="A9772" t="s">
        <v>25832</v>
      </c>
      <c r="B9772" t="s">
        <v>58</v>
      </c>
      <c r="C9772">
        <v>105051</v>
      </c>
      <c r="D9772" t="s">
        <v>7786</v>
      </c>
      <c r="E9772" t="s">
        <v>12</v>
      </c>
      <c r="F9772">
        <v>0</v>
      </c>
      <c r="G9772">
        <v>0</v>
      </c>
    </row>
    <row r="9773" spans="1:7">
      <c r="A9773" t="s">
        <v>25833</v>
      </c>
      <c r="B9773" t="s">
        <v>58</v>
      </c>
      <c r="C9773">
        <v>105054</v>
      </c>
      <c r="D9773" t="s">
        <v>7787</v>
      </c>
      <c r="E9773" t="s">
        <v>12</v>
      </c>
      <c r="F9773">
        <v>0</v>
      </c>
      <c r="G9773">
        <v>0</v>
      </c>
    </row>
    <row r="9774" spans="1:7">
      <c r="A9774" t="s">
        <v>25834</v>
      </c>
      <c r="B9774" t="s">
        <v>58</v>
      </c>
      <c r="C9774">
        <v>105052</v>
      </c>
      <c r="D9774" t="s">
        <v>7788</v>
      </c>
      <c r="E9774" t="s">
        <v>12</v>
      </c>
      <c r="F9774">
        <v>0</v>
      </c>
      <c r="G9774">
        <v>0</v>
      </c>
    </row>
    <row r="9775" spans="1:7">
      <c r="A9775" t="s">
        <v>25835</v>
      </c>
      <c r="B9775" t="s">
        <v>58</v>
      </c>
      <c r="C9775">
        <v>105055</v>
      </c>
      <c r="D9775" t="s">
        <v>7789</v>
      </c>
      <c r="E9775" t="s">
        <v>12</v>
      </c>
      <c r="F9775">
        <v>0</v>
      </c>
      <c r="G9775">
        <v>0</v>
      </c>
    </row>
    <row r="9776" spans="1:7">
      <c r="A9776" t="s">
        <v>25836</v>
      </c>
      <c r="B9776" t="s">
        <v>58</v>
      </c>
      <c r="C9776">
        <v>105065</v>
      </c>
      <c r="D9776" t="s">
        <v>7790</v>
      </c>
      <c r="E9776" t="s">
        <v>12</v>
      </c>
      <c r="F9776">
        <v>0</v>
      </c>
      <c r="G9776">
        <v>0</v>
      </c>
    </row>
    <row r="9777" spans="1:11">
      <c r="A9777" t="s">
        <v>25837</v>
      </c>
      <c r="B9777" t="s">
        <v>58</v>
      </c>
      <c r="C9777">
        <v>105059</v>
      </c>
      <c r="D9777" t="s">
        <v>7791</v>
      </c>
      <c r="E9777" t="s">
        <v>12</v>
      </c>
      <c r="F9777">
        <v>0</v>
      </c>
      <c r="G9777">
        <v>0</v>
      </c>
    </row>
    <row r="9778" spans="1:11">
      <c r="A9778" t="s">
        <v>25838</v>
      </c>
      <c r="B9778" t="s">
        <v>58</v>
      </c>
      <c r="C9778">
        <v>105057</v>
      </c>
      <c r="D9778" t="s">
        <v>7792</v>
      </c>
      <c r="E9778" t="s">
        <v>12</v>
      </c>
      <c r="F9778">
        <v>0</v>
      </c>
      <c r="G9778">
        <v>0</v>
      </c>
    </row>
    <row r="9779" spans="1:11">
      <c r="A9779" t="s">
        <v>25839</v>
      </c>
      <c r="B9779" t="s">
        <v>58</v>
      </c>
      <c r="C9779">
        <v>105060</v>
      </c>
      <c r="D9779" t="s">
        <v>7793</v>
      </c>
      <c r="E9779" t="s">
        <v>12</v>
      </c>
      <c r="F9779">
        <v>0</v>
      </c>
      <c r="G9779">
        <v>0</v>
      </c>
    </row>
    <row r="9780" spans="1:11">
      <c r="A9780" t="s">
        <v>25840</v>
      </c>
      <c r="B9780" t="s">
        <v>58</v>
      </c>
      <c r="C9780">
        <v>105042</v>
      </c>
      <c r="D9780" t="s">
        <v>2675</v>
      </c>
      <c r="E9780" t="s">
        <v>12</v>
      </c>
      <c r="F9780">
        <v>70.010000000000005</v>
      </c>
      <c r="G9780">
        <v>72.430000000000007</v>
      </c>
      <c r="J9780">
        <v>0</v>
      </c>
      <c r="K9780">
        <v>0</v>
      </c>
    </row>
    <row r="9781" spans="1:11">
      <c r="A9781" t="s">
        <v>25841</v>
      </c>
      <c r="B9781" t="s">
        <v>58</v>
      </c>
      <c r="C9781">
        <v>105046</v>
      </c>
      <c r="D9781" t="s">
        <v>2677</v>
      </c>
      <c r="E9781" t="s">
        <v>12</v>
      </c>
      <c r="F9781">
        <v>58.03</v>
      </c>
      <c r="G9781">
        <v>59.53</v>
      </c>
      <c r="J9781">
        <v>0</v>
      </c>
      <c r="K9781">
        <v>0</v>
      </c>
    </row>
    <row r="9782" spans="1:11">
      <c r="A9782" t="s">
        <v>25842</v>
      </c>
      <c r="B9782" t="s">
        <v>58</v>
      </c>
      <c r="C9782">
        <v>105095</v>
      </c>
      <c r="D9782" t="s">
        <v>2702</v>
      </c>
      <c r="E9782" t="s">
        <v>12</v>
      </c>
      <c r="F9782">
        <v>102.74</v>
      </c>
      <c r="G9782">
        <v>105.19</v>
      </c>
      <c r="J9782">
        <v>0</v>
      </c>
      <c r="K9782">
        <v>0</v>
      </c>
    </row>
    <row r="9783" spans="1:11">
      <c r="A9783" t="s">
        <v>25843</v>
      </c>
      <c r="B9783" t="s">
        <v>58</v>
      </c>
      <c r="C9783">
        <v>105098</v>
      </c>
      <c r="D9783" t="s">
        <v>2703</v>
      </c>
      <c r="E9783" t="s">
        <v>12</v>
      </c>
      <c r="F9783">
        <v>90.79</v>
      </c>
      <c r="G9783">
        <v>92.31</v>
      </c>
      <c r="J9783">
        <v>0</v>
      </c>
      <c r="K9783">
        <v>0</v>
      </c>
    </row>
    <row r="9784" spans="1:11">
      <c r="A9784" t="s">
        <v>25844</v>
      </c>
      <c r="B9784" t="s">
        <v>58</v>
      </c>
      <c r="C9784">
        <v>105050</v>
      </c>
      <c r="D9784" t="s">
        <v>2678</v>
      </c>
      <c r="E9784" t="s">
        <v>12</v>
      </c>
      <c r="F9784">
        <v>209.83</v>
      </c>
      <c r="G9784">
        <v>212.29</v>
      </c>
      <c r="J9784">
        <v>0</v>
      </c>
      <c r="K9784">
        <v>0</v>
      </c>
    </row>
    <row r="9785" spans="1:11">
      <c r="A9785" t="s">
        <v>25845</v>
      </c>
      <c r="B9785" t="s">
        <v>58</v>
      </c>
      <c r="C9785">
        <v>105053</v>
      </c>
      <c r="D9785" t="s">
        <v>2679</v>
      </c>
      <c r="E9785" t="s">
        <v>12</v>
      </c>
      <c r="F9785">
        <v>198.03</v>
      </c>
      <c r="G9785">
        <v>199.57</v>
      </c>
      <c r="J9785">
        <v>0</v>
      </c>
      <c r="K9785">
        <v>0</v>
      </c>
    </row>
    <row r="9786" spans="1:11">
      <c r="A9786" t="s">
        <v>25846</v>
      </c>
      <c r="B9786" t="s">
        <v>58</v>
      </c>
      <c r="C9786">
        <v>105056</v>
      </c>
      <c r="D9786" t="s">
        <v>2680</v>
      </c>
      <c r="E9786" t="s">
        <v>12</v>
      </c>
      <c r="F9786">
        <v>288.64999999999998</v>
      </c>
      <c r="G9786">
        <v>291.16000000000003</v>
      </c>
      <c r="J9786">
        <v>0</v>
      </c>
      <c r="K9786">
        <v>0</v>
      </c>
    </row>
    <row r="9787" spans="1:11">
      <c r="A9787" t="s">
        <v>25847</v>
      </c>
      <c r="B9787" t="s">
        <v>58</v>
      </c>
      <c r="C9787">
        <v>105058</v>
      </c>
      <c r="D9787" t="s">
        <v>2681</v>
      </c>
      <c r="E9787" t="s">
        <v>12</v>
      </c>
      <c r="F9787">
        <v>277.7</v>
      </c>
      <c r="G9787">
        <v>279.37</v>
      </c>
      <c r="J9787">
        <v>0</v>
      </c>
      <c r="K9787">
        <v>0</v>
      </c>
    </row>
    <row r="9788" spans="1:11">
      <c r="A9788" t="s">
        <v>25848</v>
      </c>
      <c r="B9788" t="s">
        <v>58</v>
      </c>
      <c r="C9788">
        <v>105062</v>
      </c>
      <c r="D9788" t="s">
        <v>7794</v>
      </c>
      <c r="E9788" t="s">
        <v>12</v>
      </c>
      <c r="F9788">
        <v>0</v>
      </c>
      <c r="G9788">
        <v>0</v>
      </c>
    </row>
    <row r="9789" spans="1:11">
      <c r="A9789" t="s">
        <v>25849</v>
      </c>
      <c r="B9789" t="s">
        <v>58</v>
      </c>
      <c r="C9789">
        <v>105066</v>
      </c>
      <c r="D9789" t="s">
        <v>7795</v>
      </c>
      <c r="E9789" t="s">
        <v>12</v>
      </c>
      <c r="F9789">
        <v>0</v>
      </c>
      <c r="G9789">
        <v>0</v>
      </c>
    </row>
    <row r="9790" spans="1:11">
      <c r="A9790" t="s">
        <v>25850</v>
      </c>
      <c r="B9790" t="s">
        <v>58</v>
      </c>
      <c r="C9790">
        <v>105063</v>
      </c>
      <c r="D9790" t="s">
        <v>7796</v>
      </c>
      <c r="E9790" t="s">
        <v>12</v>
      </c>
      <c r="F9790">
        <v>0</v>
      </c>
      <c r="G9790">
        <v>0</v>
      </c>
    </row>
    <row r="9791" spans="1:11">
      <c r="A9791" t="s">
        <v>25851</v>
      </c>
      <c r="B9791" t="s">
        <v>58</v>
      </c>
      <c r="C9791">
        <v>105067</v>
      </c>
      <c r="D9791" t="s">
        <v>7797</v>
      </c>
      <c r="E9791" t="s">
        <v>12</v>
      </c>
      <c r="F9791">
        <v>0</v>
      </c>
      <c r="G9791">
        <v>0</v>
      </c>
    </row>
    <row r="9792" spans="1:11">
      <c r="A9792" t="s">
        <v>25852</v>
      </c>
      <c r="B9792" t="s">
        <v>58</v>
      </c>
      <c r="C9792">
        <v>105069</v>
      </c>
      <c r="D9792" t="s">
        <v>7798</v>
      </c>
      <c r="E9792" t="s">
        <v>12</v>
      </c>
      <c r="F9792">
        <v>0</v>
      </c>
      <c r="G9792">
        <v>0</v>
      </c>
    </row>
    <row r="9793" spans="1:11">
      <c r="A9793" t="s">
        <v>25853</v>
      </c>
      <c r="B9793" t="s">
        <v>58</v>
      </c>
      <c r="C9793">
        <v>105072</v>
      </c>
      <c r="D9793" t="s">
        <v>7799</v>
      </c>
      <c r="E9793" t="s">
        <v>12</v>
      </c>
      <c r="F9793">
        <v>0</v>
      </c>
      <c r="G9793">
        <v>0</v>
      </c>
    </row>
    <row r="9794" spans="1:11">
      <c r="A9794" t="s">
        <v>25854</v>
      </c>
      <c r="B9794" t="s">
        <v>58</v>
      </c>
      <c r="C9794">
        <v>105070</v>
      </c>
      <c r="D9794" t="s">
        <v>7800</v>
      </c>
      <c r="E9794" t="s">
        <v>12</v>
      </c>
      <c r="F9794">
        <v>0</v>
      </c>
      <c r="G9794">
        <v>0</v>
      </c>
    </row>
    <row r="9795" spans="1:11">
      <c r="A9795" t="s">
        <v>25855</v>
      </c>
      <c r="B9795" t="s">
        <v>58</v>
      </c>
      <c r="C9795">
        <v>105073</v>
      </c>
      <c r="D9795" t="s">
        <v>7801</v>
      </c>
      <c r="E9795" t="s">
        <v>12</v>
      </c>
      <c r="F9795">
        <v>0</v>
      </c>
      <c r="G9795">
        <v>0</v>
      </c>
    </row>
    <row r="9796" spans="1:11">
      <c r="A9796" t="s">
        <v>25856</v>
      </c>
      <c r="B9796" t="s">
        <v>58</v>
      </c>
      <c r="C9796">
        <v>105075</v>
      </c>
      <c r="D9796" t="s">
        <v>7802</v>
      </c>
      <c r="E9796" t="s">
        <v>12</v>
      </c>
      <c r="F9796">
        <v>0</v>
      </c>
      <c r="G9796">
        <v>0</v>
      </c>
    </row>
    <row r="9797" spans="1:11">
      <c r="A9797" t="s">
        <v>25857</v>
      </c>
      <c r="B9797" t="s">
        <v>58</v>
      </c>
      <c r="C9797">
        <v>105078</v>
      </c>
      <c r="D9797" t="s">
        <v>7803</v>
      </c>
      <c r="E9797" t="s">
        <v>12</v>
      </c>
      <c r="F9797">
        <v>0</v>
      </c>
      <c r="G9797">
        <v>0</v>
      </c>
    </row>
    <row r="9798" spans="1:11">
      <c r="A9798" t="s">
        <v>25858</v>
      </c>
      <c r="B9798" t="s">
        <v>58</v>
      </c>
      <c r="C9798">
        <v>105076</v>
      </c>
      <c r="D9798" t="s">
        <v>7804</v>
      </c>
      <c r="E9798" t="s">
        <v>12</v>
      </c>
      <c r="F9798">
        <v>0</v>
      </c>
      <c r="G9798">
        <v>0</v>
      </c>
    </row>
    <row r="9799" spans="1:11">
      <c r="A9799" t="s">
        <v>25859</v>
      </c>
      <c r="B9799" t="s">
        <v>58</v>
      </c>
      <c r="C9799">
        <v>105079</v>
      </c>
      <c r="D9799" t="s">
        <v>7805</v>
      </c>
      <c r="E9799" t="s">
        <v>12</v>
      </c>
      <c r="F9799">
        <v>0</v>
      </c>
      <c r="G9799">
        <v>0</v>
      </c>
    </row>
    <row r="9800" spans="1:11">
      <c r="A9800" t="s">
        <v>25860</v>
      </c>
      <c r="B9800" t="s">
        <v>58</v>
      </c>
      <c r="C9800">
        <v>105061</v>
      </c>
      <c r="D9800" t="s">
        <v>2682</v>
      </c>
      <c r="E9800" t="s">
        <v>12</v>
      </c>
      <c r="F9800">
        <v>107.18</v>
      </c>
      <c r="G9800">
        <v>110.2</v>
      </c>
      <c r="J9800">
        <v>0</v>
      </c>
      <c r="K9800">
        <v>0</v>
      </c>
    </row>
    <row r="9801" spans="1:11">
      <c r="A9801" t="s">
        <v>25861</v>
      </c>
      <c r="B9801" t="s">
        <v>58</v>
      </c>
      <c r="C9801">
        <v>105064</v>
      </c>
      <c r="D9801" t="s">
        <v>2683</v>
      </c>
      <c r="E9801" t="s">
        <v>12</v>
      </c>
      <c r="F9801">
        <v>91.75</v>
      </c>
      <c r="G9801">
        <v>93.54</v>
      </c>
      <c r="J9801">
        <v>0</v>
      </c>
      <c r="K9801">
        <v>0</v>
      </c>
    </row>
    <row r="9802" spans="1:11">
      <c r="A9802" t="s">
        <v>25862</v>
      </c>
      <c r="B9802" t="s">
        <v>58</v>
      </c>
      <c r="C9802">
        <v>105068</v>
      </c>
      <c r="D9802" t="s">
        <v>2684</v>
      </c>
      <c r="E9802" t="s">
        <v>12</v>
      </c>
      <c r="F9802">
        <v>177.27</v>
      </c>
      <c r="G9802">
        <v>180.29</v>
      </c>
      <c r="J9802">
        <v>0</v>
      </c>
      <c r="K9802">
        <v>0</v>
      </c>
    </row>
    <row r="9803" spans="1:11">
      <c r="A9803" t="s">
        <v>25863</v>
      </c>
      <c r="B9803" t="s">
        <v>58</v>
      </c>
      <c r="C9803">
        <v>105071</v>
      </c>
      <c r="D9803" t="s">
        <v>2685</v>
      </c>
      <c r="E9803" t="s">
        <v>12</v>
      </c>
      <c r="F9803">
        <v>161.86000000000001</v>
      </c>
      <c r="G9803">
        <v>163.66</v>
      </c>
      <c r="J9803">
        <v>0</v>
      </c>
      <c r="K9803">
        <v>0</v>
      </c>
    </row>
    <row r="9804" spans="1:11">
      <c r="A9804" t="s">
        <v>25864</v>
      </c>
      <c r="B9804" t="s">
        <v>58</v>
      </c>
      <c r="C9804">
        <v>105074</v>
      </c>
      <c r="D9804" t="s">
        <v>2686</v>
      </c>
      <c r="E9804" t="s">
        <v>12</v>
      </c>
      <c r="F9804">
        <v>275.36</v>
      </c>
      <c r="G9804">
        <v>278.39999999999998</v>
      </c>
      <c r="J9804">
        <v>0</v>
      </c>
      <c r="K9804">
        <v>0</v>
      </c>
    </row>
    <row r="9805" spans="1:11">
      <c r="A9805" t="s">
        <v>25865</v>
      </c>
      <c r="B9805" t="s">
        <v>58</v>
      </c>
      <c r="C9805">
        <v>105077</v>
      </c>
      <c r="D9805" t="s">
        <v>2687</v>
      </c>
      <c r="E9805" t="s">
        <v>12</v>
      </c>
      <c r="F9805">
        <v>260.02</v>
      </c>
      <c r="G9805">
        <v>261.83999999999997</v>
      </c>
      <c r="J9805">
        <v>0</v>
      </c>
      <c r="K9805">
        <v>0</v>
      </c>
    </row>
    <row r="9806" spans="1:11">
      <c r="A9806" t="s">
        <v>25866</v>
      </c>
      <c r="B9806" t="s">
        <v>58</v>
      </c>
      <c r="C9806">
        <v>105090</v>
      </c>
      <c r="D9806" t="s">
        <v>2698</v>
      </c>
      <c r="E9806" t="s">
        <v>9</v>
      </c>
      <c r="F9806">
        <v>576.04999999999995</v>
      </c>
      <c r="G9806">
        <v>578.98</v>
      </c>
      <c r="J9806">
        <v>0</v>
      </c>
      <c r="K9806">
        <v>0</v>
      </c>
    </row>
    <row r="9807" spans="1:11">
      <c r="A9807" t="s">
        <v>25867</v>
      </c>
      <c r="B9807" t="s">
        <v>58</v>
      </c>
      <c r="C9807">
        <v>105099</v>
      </c>
      <c r="D9807" t="s">
        <v>2704</v>
      </c>
      <c r="E9807" t="s">
        <v>12</v>
      </c>
      <c r="F9807">
        <v>87.84</v>
      </c>
      <c r="G9807">
        <v>91.2</v>
      </c>
      <c r="J9807">
        <v>0</v>
      </c>
      <c r="K9807">
        <v>0</v>
      </c>
    </row>
    <row r="9808" spans="1:11">
      <c r="A9808" t="s">
        <v>25868</v>
      </c>
      <c r="B9808" t="s">
        <v>58</v>
      </c>
      <c r="C9808">
        <v>105100</v>
      </c>
      <c r="D9808" t="s">
        <v>2705</v>
      </c>
      <c r="E9808" t="s">
        <v>12</v>
      </c>
      <c r="F9808">
        <v>123.92</v>
      </c>
      <c r="G9808">
        <v>127.56</v>
      </c>
      <c r="J9808">
        <v>0</v>
      </c>
      <c r="K9808">
        <v>0</v>
      </c>
    </row>
    <row r="9809" spans="1:11">
      <c r="A9809" t="s">
        <v>25869</v>
      </c>
      <c r="B9809" t="s">
        <v>58</v>
      </c>
      <c r="C9809">
        <v>105101</v>
      </c>
      <c r="D9809" t="s">
        <v>2706</v>
      </c>
      <c r="E9809" t="s">
        <v>12</v>
      </c>
      <c r="F9809">
        <v>237.98</v>
      </c>
      <c r="G9809">
        <v>242.24</v>
      </c>
      <c r="J9809">
        <v>0</v>
      </c>
      <c r="K9809">
        <v>0</v>
      </c>
    </row>
    <row r="9810" spans="1:11">
      <c r="A9810" t="s">
        <v>25870</v>
      </c>
      <c r="B9810" t="s">
        <v>58</v>
      </c>
      <c r="C9810">
        <v>105102</v>
      </c>
      <c r="D9810" t="s">
        <v>2707</v>
      </c>
      <c r="E9810" t="s">
        <v>12</v>
      </c>
      <c r="F9810">
        <v>325.88</v>
      </c>
      <c r="G9810">
        <v>330.96</v>
      </c>
      <c r="J9810">
        <v>0</v>
      </c>
      <c r="K9810">
        <v>0</v>
      </c>
    </row>
    <row r="9811" spans="1:11">
      <c r="A9811" t="s">
        <v>25871</v>
      </c>
      <c r="B9811" t="s">
        <v>58</v>
      </c>
      <c r="C9811">
        <v>105080</v>
      </c>
      <c r="D9811" t="s">
        <v>2688</v>
      </c>
      <c r="E9811" t="s">
        <v>12</v>
      </c>
      <c r="F9811">
        <v>71.430000000000007</v>
      </c>
      <c r="G9811">
        <v>73.39</v>
      </c>
      <c r="J9811">
        <v>0</v>
      </c>
      <c r="K9811">
        <v>0</v>
      </c>
    </row>
    <row r="9812" spans="1:11">
      <c r="A9812" t="s">
        <v>25872</v>
      </c>
      <c r="B9812" t="s">
        <v>58</v>
      </c>
      <c r="C9812">
        <v>105081</v>
      </c>
      <c r="D9812" t="s">
        <v>2689</v>
      </c>
      <c r="E9812" t="s">
        <v>12</v>
      </c>
      <c r="F9812">
        <v>82.56</v>
      </c>
      <c r="G9812">
        <v>84.61</v>
      </c>
      <c r="J9812">
        <v>0</v>
      </c>
      <c r="K9812">
        <v>0</v>
      </c>
    </row>
    <row r="9813" spans="1:11">
      <c r="A9813" t="s">
        <v>25873</v>
      </c>
      <c r="B9813" t="s">
        <v>58</v>
      </c>
      <c r="C9813">
        <v>105091</v>
      </c>
      <c r="D9813" t="s">
        <v>2699</v>
      </c>
      <c r="E9813" t="s">
        <v>12</v>
      </c>
      <c r="F9813">
        <v>143.52000000000001</v>
      </c>
      <c r="G9813">
        <v>145.80000000000001</v>
      </c>
      <c r="J9813">
        <v>0</v>
      </c>
      <c r="K9813">
        <v>0</v>
      </c>
    </row>
    <row r="9814" spans="1:11">
      <c r="A9814" t="s">
        <v>25874</v>
      </c>
      <c r="B9814" t="s">
        <v>58</v>
      </c>
      <c r="C9814">
        <v>105089</v>
      </c>
      <c r="D9814" t="s">
        <v>2697</v>
      </c>
      <c r="E9814" t="s">
        <v>12</v>
      </c>
      <c r="F9814">
        <v>180.96</v>
      </c>
      <c r="G9814">
        <v>183.45</v>
      </c>
      <c r="J9814">
        <v>0</v>
      </c>
      <c r="K9814">
        <v>0</v>
      </c>
    </row>
    <row r="9815" spans="1:11">
      <c r="A9815" t="s">
        <v>25875</v>
      </c>
      <c r="B9815" t="s">
        <v>58</v>
      </c>
      <c r="C9815">
        <v>105082</v>
      </c>
      <c r="D9815" t="s">
        <v>2690</v>
      </c>
      <c r="E9815" t="s">
        <v>12</v>
      </c>
      <c r="F9815">
        <v>74.42</v>
      </c>
      <c r="G9815">
        <v>76.38</v>
      </c>
      <c r="J9815">
        <v>0</v>
      </c>
      <c r="K9815">
        <v>0</v>
      </c>
    </row>
    <row r="9816" spans="1:11">
      <c r="A9816" t="s">
        <v>25876</v>
      </c>
      <c r="B9816" t="s">
        <v>58</v>
      </c>
      <c r="C9816">
        <v>105083</v>
      </c>
      <c r="D9816" t="s">
        <v>2691</v>
      </c>
      <c r="E9816" t="s">
        <v>12</v>
      </c>
      <c r="F9816">
        <v>83.92</v>
      </c>
      <c r="G9816">
        <v>85.97</v>
      </c>
      <c r="J9816">
        <v>0</v>
      </c>
      <c r="K9816">
        <v>0</v>
      </c>
    </row>
    <row r="9817" spans="1:11">
      <c r="A9817" t="s">
        <v>25877</v>
      </c>
      <c r="B9817" t="s">
        <v>58</v>
      </c>
      <c r="C9817">
        <v>105084</v>
      </c>
      <c r="D9817" t="s">
        <v>2692</v>
      </c>
      <c r="E9817" t="s">
        <v>12</v>
      </c>
      <c r="F9817">
        <v>104.09</v>
      </c>
      <c r="G9817">
        <v>106.21</v>
      </c>
      <c r="J9817">
        <v>0</v>
      </c>
      <c r="K9817">
        <v>0</v>
      </c>
    </row>
    <row r="9818" spans="1:11">
      <c r="A9818" t="s">
        <v>25878</v>
      </c>
      <c r="B9818" t="s">
        <v>58</v>
      </c>
      <c r="C9818">
        <v>105086</v>
      </c>
      <c r="D9818" t="s">
        <v>2694</v>
      </c>
      <c r="E9818" t="s">
        <v>12</v>
      </c>
      <c r="F9818">
        <v>96.88</v>
      </c>
      <c r="G9818">
        <v>99.09</v>
      </c>
      <c r="J9818">
        <v>0</v>
      </c>
      <c r="K9818">
        <v>0</v>
      </c>
    </row>
    <row r="9819" spans="1:11">
      <c r="A9819" t="s">
        <v>25879</v>
      </c>
      <c r="B9819" t="s">
        <v>58</v>
      </c>
      <c r="C9819">
        <v>105087</v>
      </c>
      <c r="D9819" t="s">
        <v>2695</v>
      </c>
      <c r="E9819" t="s">
        <v>12</v>
      </c>
      <c r="F9819">
        <v>108.76</v>
      </c>
      <c r="G9819">
        <v>111.06</v>
      </c>
      <c r="J9819">
        <v>0</v>
      </c>
      <c r="K9819">
        <v>0</v>
      </c>
    </row>
    <row r="9820" spans="1:11">
      <c r="A9820" t="s">
        <v>25880</v>
      </c>
      <c r="B9820" t="s">
        <v>58</v>
      </c>
      <c r="C9820">
        <v>105088</v>
      </c>
      <c r="D9820" t="s">
        <v>2696</v>
      </c>
      <c r="E9820" t="s">
        <v>12</v>
      </c>
      <c r="F9820">
        <v>195.97</v>
      </c>
      <c r="G9820">
        <v>198.46</v>
      </c>
      <c r="J9820">
        <v>0</v>
      </c>
      <c r="K9820">
        <v>0</v>
      </c>
    </row>
    <row r="9821" spans="1:11">
      <c r="A9821" t="s">
        <v>25881</v>
      </c>
      <c r="B9821" t="s">
        <v>58</v>
      </c>
      <c r="C9821">
        <v>105092</v>
      </c>
      <c r="D9821" t="s">
        <v>2700</v>
      </c>
      <c r="E9821" t="s">
        <v>12</v>
      </c>
      <c r="F9821">
        <v>156.03</v>
      </c>
      <c r="G9821">
        <v>158.31</v>
      </c>
      <c r="J9821">
        <v>0</v>
      </c>
      <c r="K9821">
        <v>0</v>
      </c>
    </row>
    <row r="9822" spans="1:11">
      <c r="A9822" t="s">
        <v>25882</v>
      </c>
      <c r="B9822" t="s">
        <v>58</v>
      </c>
      <c r="C9822">
        <v>105085</v>
      </c>
      <c r="D9822" t="s">
        <v>2693</v>
      </c>
      <c r="E9822" t="s">
        <v>12</v>
      </c>
      <c r="F9822">
        <v>108.78</v>
      </c>
      <c r="G9822">
        <v>110.92</v>
      </c>
      <c r="J9822">
        <v>0</v>
      </c>
      <c r="K9822">
        <v>0</v>
      </c>
    </row>
    <row r="9823" spans="1:11">
      <c r="A9823" t="s">
        <v>25883</v>
      </c>
      <c r="B9823" t="s">
        <v>58</v>
      </c>
      <c r="C9823">
        <v>105093</v>
      </c>
      <c r="D9823" t="s">
        <v>2701</v>
      </c>
      <c r="E9823" t="s">
        <v>12</v>
      </c>
      <c r="F9823">
        <v>158.44999999999999</v>
      </c>
      <c r="G9823">
        <v>160.94</v>
      </c>
      <c r="J9823">
        <v>0</v>
      </c>
      <c r="K9823">
        <v>0</v>
      </c>
    </row>
    <row r="9824" spans="1:11">
      <c r="A9824" t="s">
        <v>25884</v>
      </c>
      <c r="B9824" t="s">
        <v>58</v>
      </c>
      <c r="C9824">
        <v>105041</v>
      </c>
      <c r="D9824" t="s">
        <v>2674</v>
      </c>
      <c r="E9824" t="s">
        <v>12</v>
      </c>
      <c r="F9824">
        <v>57.02</v>
      </c>
      <c r="G9824">
        <v>58.99</v>
      </c>
      <c r="J9824">
        <v>0</v>
      </c>
      <c r="K9824">
        <v>0</v>
      </c>
    </row>
    <row r="9825" spans="1:11">
      <c r="A9825" t="s">
        <v>25885</v>
      </c>
      <c r="B9825" t="s">
        <v>58</v>
      </c>
      <c r="C9825">
        <v>105045</v>
      </c>
      <c r="D9825" t="s">
        <v>2676</v>
      </c>
      <c r="E9825" t="s">
        <v>12</v>
      </c>
      <c r="F9825">
        <v>64.819999999999993</v>
      </c>
      <c r="G9825">
        <v>66.91</v>
      </c>
      <c r="J9825">
        <v>0</v>
      </c>
      <c r="K9825">
        <v>0</v>
      </c>
    </row>
    <row r="9826" spans="1:11">
      <c r="A9826" t="s">
        <v>25886</v>
      </c>
      <c r="B9826" t="s">
        <v>58</v>
      </c>
      <c r="C9826">
        <v>93961</v>
      </c>
      <c r="D9826" t="s">
        <v>1763</v>
      </c>
      <c r="E9826" t="s">
        <v>12</v>
      </c>
      <c r="F9826">
        <v>265.91000000000003</v>
      </c>
      <c r="G9826">
        <v>284.42</v>
      </c>
      <c r="J9826">
        <v>0</v>
      </c>
      <c r="K9826">
        <v>0</v>
      </c>
    </row>
    <row r="9827" spans="1:11">
      <c r="A9827" t="s">
        <v>25887</v>
      </c>
      <c r="B9827" t="s">
        <v>58</v>
      </c>
      <c r="C9827">
        <v>93971</v>
      </c>
      <c r="D9827" t="s">
        <v>1766</v>
      </c>
      <c r="E9827" t="s">
        <v>12</v>
      </c>
      <c r="F9827">
        <v>220.66</v>
      </c>
      <c r="G9827">
        <v>235.47</v>
      </c>
      <c r="J9827">
        <v>0</v>
      </c>
      <c r="K9827">
        <v>0</v>
      </c>
    </row>
    <row r="9828" spans="1:11">
      <c r="A9828" t="s">
        <v>25888</v>
      </c>
      <c r="B9828" t="s">
        <v>58</v>
      </c>
      <c r="C9828">
        <v>93959</v>
      </c>
      <c r="D9828" t="s">
        <v>1762</v>
      </c>
      <c r="E9828" t="s">
        <v>12</v>
      </c>
      <c r="F9828">
        <v>297.16000000000003</v>
      </c>
      <c r="G9828">
        <v>317.99</v>
      </c>
      <c r="J9828">
        <v>0</v>
      </c>
      <c r="K9828">
        <v>0</v>
      </c>
    </row>
    <row r="9829" spans="1:11">
      <c r="A9829" t="s">
        <v>25889</v>
      </c>
      <c r="B9829" t="s">
        <v>58</v>
      </c>
      <c r="C9829">
        <v>93969</v>
      </c>
      <c r="D9829" t="s">
        <v>1765</v>
      </c>
      <c r="E9829" t="s">
        <v>12</v>
      </c>
      <c r="F9829">
        <v>245.92</v>
      </c>
      <c r="G9829">
        <v>262.62</v>
      </c>
      <c r="J9829">
        <v>0</v>
      </c>
      <c r="K9829">
        <v>0</v>
      </c>
    </row>
    <row r="9830" spans="1:11">
      <c r="A9830" t="s">
        <v>25890</v>
      </c>
      <c r="B9830" t="s">
        <v>58</v>
      </c>
      <c r="C9830">
        <v>93957</v>
      </c>
      <c r="D9830" t="s">
        <v>1761</v>
      </c>
      <c r="E9830" t="s">
        <v>12</v>
      </c>
      <c r="F9830">
        <v>371.82</v>
      </c>
      <c r="G9830">
        <v>398.14</v>
      </c>
      <c r="J9830">
        <v>0</v>
      </c>
      <c r="K9830">
        <v>0</v>
      </c>
    </row>
    <row r="9831" spans="1:11">
      <c r="A9831" t="s">
        <v>25891</v>
      </c>
      <c r="B9831" t="s">
        <v>58</v>
      </c>
      <c r="C9831">
        <v>93967</v>
      </c>
      <c r="D9831" t="s">
        <v>1764</v>
      </c>
      <c r="E9831" t="s">
        <v>12</v>
      </c>
      <c r="F9831">
        <v>308.36</v>
      </c>
      <c r="G9831">
        <v>329.68</v>
      </c>
      <c r="J9831">
        <v>0</v>
      </c>
      <c r="K9831">
        <v>0</v>
      </c>
    </row>
    <row r="9832" spans="1:11">
      <c r="A9832" t="s">
        <v>25892</v>
      </c>
      <c r="B9832" t="s">
        <v>58</v>
      </c>
      <c r="C9832">
        <v>104878</v>
      </c>
      <c r="D9832" t="s">
        <v>1795</v>
      </c>
      <c r="E9832" t="s">
        <v>32</v>
      </c>
      <c r="F9832">
        <v>2363.48</v>
      </c>
      <c r="G9832">
        <v>2374.87</v>
      </c>
      <c r="J9832">
        <v>0</v>
      </c>
      <c r="K9832">
        <v>0</v>
      </c>
    </row>
    <row r="9833" spans="1:11">
      <c r="A9833" t="s">
        <v>25893</v>
      </c>
      <c r="B9833" t="s">
        <v>58</v>
      </c>
      <c r="C9833">
        <v>104877</v>
      </c>
      <c r="D9833" t="s">
        <v>1794</v>
      </c>
      <c r="E9833" t="s">
        <v>32</v>
      </c>
      <c r="F9833">
        <v>661.08</v>
      </c>
      <c r="G9833">
        <v>672.47</v>
      </c>
      <c r="J9833">
        <v>0</v>
      </c>
      <c r="K9833">
        <v>0</v>
      </c>
    </row>
    <row r="9834" spans="1:11">
      <c r="A9834" t="s">
        <v>25894</v>
      </c>
      <c r="B9834" t="s">
        <v>58</v>
      </c>
      <c r="C9834">
        <v>104841</v>
      </c>
      <c r="D9834" t="s">
        <v>1777</v>
      </c>
      <c r="E9834" t="s">
        <v>12</v>
      </c>
      <c r="F9834">
        <v>87.03</v>
      </c>
      <c r="G9834">
        <v>89.86</v>
      </c>
      <c r="J9834">
        <v>0</v>
      </c>
      <c r="K9834">
        <v>0</v>
      </c>
    </row>
    <row r="9835" spans="1:11">
      <c r="A9835" t="s">
        <v>25895</v>
      </c>
      <c r="B9835" t="s">
        <v>58</v>
      </c>
      <c r="C9835">
        <v>104849</v>
      </c>
      <c r="D9835" t="s">
        <v>1785</v>
      </c>
      <c r="E9835" t="s">
        <v>12</v>
      </c>
      <c r="F9835">
        <v>58.03</v>
      </c>
      <c r="G9835">
        <v>59.95</v>
      </c>
      <c r="J9835">
        <v>0</v>
      </c>
      <c r="K9835">
        <v>0</v>
      </c>
    </row>
    <row r="9836" spans="1:11">
      <c r="A9836" t="s">
        <v>25896</v>
      </c>
      <c r="B9836" t="s">
        <v>58</v>
      </c>
      <c r="C9836">
        <v>104887</v>
      </c>
      <c r="D9836" t="s">
        <v>1799</v>
      </c>
      <c r="E9836" t="s">
        <v>12</v>
      </c>
      <c r="F9836">
        <v>43.94</v>
      </c>
      <c r="G9836">
        <v>45.06</v>
      </c>
      <c r="J9836">
        <v>0</v>
      </c>
      <c r="K9836">
        <v>0</v>
      </c>
    </row>
    <row r="9837" spans="1:11">
      <c r="A9837" t="s">
        <v>25897</v>
      </c>
      <c r="B9837" t="s">
        <v>58</v>
      </c>
      <c r="C9837">
        <v>104844</v>
      </c>
      <c r="D9837" t="s">
        <v>1780</v>
      </c>
      <c r="E9837" t="s">
        <v>12</v>
      </c>
      <c r="F9837">
        <v>96.58</v>
      </c>
      <c r="G9837">
        <v>99.77</v>
      </c>
      <c r="J9837">
        <v>0</v>
      </c>
      <c r="K9837">
        <v>0</v>
      </c>
    </row>
    <row r="9838" spans="1:11">
      <c r="A9838" t="s">
        <v>25898</v>
      </c>
      <c r="B9838" t="s">
        <v>58</v>
      </c>
      <c r="C9838">
        <v>104852</v>
      </c>
      <c r="D9838" t="s">
        <v>1788</v>
      </c>
      <c r="E9838" t="s">
        <v>12</v>
      </c>
      <c r="F9838">
        <v>64.400000000000006</v>
      </c>
      <c r="G9838">
        <v>66.599999999999994</v>
      </c>
      <c r="J9838">
        <v>0</v>
      </c>
      <c r="K9838">
        <v>0</v>
      </c>
    </row>
    <row r="9839" spans="1:11">
      <c r="A9839" t="s">
        <v>25899</v>
      </c>
      <c r="B9839" t="s">
        <v>58</v>
      </c>
      <c r="C9839">
        <v>104846</v>
      </c>
      <c r="D9839" t="s">
        <v>1782</v>
      </c>
      <c r="E9839" t="s">
        <v>12</v>
      </c>
      <c r="F9839">
        <v>110.76</v>
      </c>
      <c r="G9839">
        <v>114.52</v>
      </c>
      <c r="J9839">
        <v>0</v>
      </c>
      <c r="K9839">
        <v>0</v>
      </c>
    </row>
    <row r="9840" spans="1:11">
      <c r="A9840" t="s">
        <v>25900</v>
      </c>
      <c r="B9840" t="s">
        <v>58</v>
      </c>
      <c r="C9840">
        <v>104854</v>
      </c>
      <c r="D9840" t="s">
        <v>1790</v>
      </c>
      <c r="E9840" t="s">
        <v>12</v>
      </c>
      <c r="F9840">
        <v>73.849999999999994</v>
      </c>
      <c r="G9840">
        <v>76.48</v>
      </c>
      <c r="J9840">
        <v>0</v>
      </c>
      <c r="K9840">
        <v>0</v>
      </c>
    </row>
    <row r="9841" spans="1:11">
      <c r="A9841" t="s">
        <v>25901</v>
      </c>
      <c r="B9841" t="s">
        <v>58</v>
      </c>
      <c r="C9841">
        <v>104890</v>
      </c>
      <c r="D9841" t="s">
        <v>1802</v>
      </c>
      <c r="E9841" t="s">
        <v>12</v>
      </c>
      <c r="F9841">
        <v>51.13</v>
      </c>
      <c r="G9841">
        <v>52.5</v>
      </c>
      <c r="J9841">
        <v>0</v>
      </c>
      <c r="K9841">
        <v>0</v>
      </c>
    </row>
    <row r="9842" spans="1:11">
      <c r="A9842" t="s">
        <v>25902</v>
      </c>
      <c r="B9842" t="s">
        <v>58</v>
      </c>
      <c r="C9842">
        <v>104842</v>
      </c>
      <c r="D9842" t="s">
        <v>1778</v>
      </c>
      <c r="E9842" t="s">
        <v>12</v>
      </c>
      <c r="F9842">
        <v>73.650000000000006</v>
      </c>
      <c r="G9842">
        <v>75.930000000000007</v>
      </c>
      <c r="J9842">
        <v>0</v>
      </c>
      <c r="K9842">
        <v>0</v>
      </c>
    </row>
    <row r="9843" spans="1:11">
      <c r="A9843" t="s">
        <v>25903</v>
      </c>
      <c r="B9843" t="s">
        <v>58</v>
      </c>
      <c r="C9843">
        <v>104850</v>
      </c>
      <c r="D9843" t="s">
        <v>1786</v>
      </c>
      <c r="E9843" t="s">
        <v>12</v>
      </c>
      <c r="F9843">
        <v>51.16</v>
      </c>
      <c r="G9843">
        <v>52.77</v>
      </c>
      <c r="J9843">
        <v>0</v>
      </c>
      <c r="K9843">
        <v>0</v>
      </c>
    </row>
    <row r="9844" spans="1:11">
      <c r="A9844" t="s">
        <v>25904</v>
      </c>
      <c r="B9844" t="s">
        <v>58</v>
      </c>
      <c r="C9844">
        <v>104888</v>
      </c>
      <c r="D9844" t="s">
        <v>1800</v>
      </c>
      <c r="E9844" t="s">
        <v>12</v>
      </c>
      <c r="F9844">
        <v>39.43</v>
      </c>
      <c r="G9844">
        <v>40.369999999999997</v>
      </c>
      <c r="J9844">
        <v>0</v>
      </c>
      <c r="K9844">
        <v>0</v>
      </c>
    </row>
    <row r="9845" spans="1:11">
      <c r="A9845" t="s">
        <v>25905</v>
      </c>
      <c r="B9845" t="s">
        <v>58</v>
      </c>
      <c r="C9845">
        <v>104879</v>
      </c>
      <c r="D9845" t="s">
        <v>1796</v>
      </c>
      <c r="E9845" t="s">
        <v>12</v>
      </c>
      <c r="F9845">
        <v>81.62</v>
      </c>
      <c r="G9845">
        <v>84.23</v>
      </c>
      <c r="J9845">
        <v>0</v>
      </c>
      <c r="K9845">
        <v>0</v>
      </c>
    </row>
    <row r="9846" spans="1:11">
      <c r="A9846" t="s">
        <v>25906</v>
      </c>
      <c r="B9846" t="s">
        <v>58</v>
      </c>
      <c r="C9846">
        <v>104853</v>
      </c>
      <c r="D9846" t="s">
        <v>1789</v>
      </c>
      <c r="E9846" t="s">
        <v>12</v>
      </c>
      <c r="F9846">
        <v>56.48</v>
      </c>
      <c r="G9846">
        <v>58.33</v>
      </c>
      <c r="J9846">
        <v>0</v>
      </c>
      <c r="K9846">
        <v>0</v>
      </c>
    </row>
    <row r="9847" spans="1:11">
      <c r="A9847" t="s">
        <v>25907</v>
      </c>
      <c r="B9847" t="s">
        <v>58</v>
      </c>
      <c r="C9847">
        <v>104847</v>
      </c>
      <c r="D9847" t="s">
        <v>1783</v>
      </c>
      <c r="E9847" t="s">
        <v>12</v>
      </c>
      <c r="F9847">
        <v>93.43</v>
      </c>
      <c r="G9847">
        <v>96.5</v>
      </c>
      <c r="J9847">
        <v>0</v>
      </c>
      <c r="K9847">
        <v>0</v>
      </c>
    </row>
    <row r="9848" spans="1:11">
      <c r="A9848" t="s">
        <v>25908</v>
      </c>
      <c r="B9848" t="s">
        <v>58</v>
      </c>
      <c r="C9848">
        <v>104855</v>
      </c>
      <c r="D9848" t="s">
        <v>1791</v>
      </c>
      <c r="E9848" t="s">
        <v>12</v>
      </c>
      <c r="F9848">
        <v>64.34</v>
      </c>
      <c r="G9848">
        <v>66.540000000000006</v>
      </c>
      <c r="J9848">
        <v>0</v>
      </c>
      <c r="K9848">
        <v>0</v>
      </c>
    </row>
    <row r="9849" spans="1:11">
      <c r="A9849" t="s">
        <v>25909</v>
      </c>
      <c r="B9849" t="s">
        <v>58</v>
      </c>
      <c r="C9849">
        <v>104891</v>
      </c>
      <c r="D9849" t="s">
        <v>1803</v>
      </c>
      <c r="E9849" t="s">
        <v>12</v>
      </c>
      <c r="F9849">
        <v>45.49</v>
      </c>
      <c r="G9849">
        <v>46.66</v>
      </c>
      <c r="J9849">
        <v>0</v>
      </c>
      <c r="K9849">
        <v>0</v>
      </c>
    </row>
    <row r="9850" spans="1:11">
      <c r="A9850" t="s">
        <v>25910</v>
      </c>
      <c r="B9850" t="s">
        <v>58</v>
      </c>
      <c r="C9850">
        <v>104892</v>
      </c>
      <c r="D9850" t="s">
        <v>1804</v>
      </c>
      <c r="E9850" t="s">
        <v>12</v>
      </c>
      <c r="F9850">
        <v>109.37</v>
      </c>
      <c r="G9850">
        <v>113.07</v>
      </c>
      <c r="J9850">
        <v>0</v>
      </c>
      <c r="K9850">
        <v>0</v>
      </c>
    </row>
    <row r="9851" spans="1:11">
      <c r="A9851" t="s">
        <v>25911</v>
      </c>
      <c r="B9851" t="s">
        <v>58</v>
      </c>
      <c r="C9851">
        <v>104848</v>
      </c>
      <c r="D9851" t="s">
        <v>1784</v>
      </c>
      <c r="E9851" t="s">
        <v>12</v>
      </c>
      <c r="F9851">
        <v>68.3</v>
      </c>
      <c r="G9851">
        <v>70.709999999999994</v>
      </c>
      <c r="J9851">
        <v>0</v>
      </c>
      <c r="K9851">
        <v>0</v>
      </c>
    </row>
    <row r="9852" spans="1:11">
      <c r="A9852" t="s">
        <v>25912</v>
      </c>
      <c r="B9852" t="s">
        <v>58</v>
      </c>
      <c r="C9852">
        <v>104886</v>
      </c>
      <c r="D9852" t="s">
        <v>1798</v>
      </c>
      <c r="E9852" t="s">
        <v>12</v>
      </c>
      <c r="F9852">
        <v>50.62</v>
      </c>
      <c r="G9852">
        <v>52.02</v>
      </c>
      <c r="J9852">
        <v>0</v>
      </c>
      <c r="K9852">
        <v>0</v>
      </c>
    </row>
    <row r="9853" spans="1:11">
      <c r="A9853" t="s">
        <v>25913</v>
      </c>
      <c r="B9853" t="s">
        <v>58</v>
      </c>
      <c r="C9853">
        <v>104843</v>
      </c>
      <c r="D9853" t="s">
        <v>1779</v>
      </c>
      <c r="E9853" t="s">
        <v>12</v>
      </c>
      <c r="F9853">
        <v>121.27</v>
      </c>
      <c r="G9853">
        <v>125.45</v>
      </c>
      <c r="J9853">
        <v>0</v>
      </c>
      <c r="K9853">
        <v>0</v>
      </c>
    </row>
    <row r="9854" spans="1:11">
      <c r="A9854" t="s">
        <v>25914</v>
      </c>
      <c r="B9854" t="s">
        <v>58</v>
      </c>
      <c r="C9854">
        <v>104851</v>
      </c>
      <c r="D9854" t="s">
        <v>1787</v>
      </c>
      <c r="E9854" t="s">
        <v>12</v>
      </c>
      <c r="F9854">
        <v>76.239999999999995</v>
      </c>
      <c r="G9854">
        <v>78.989999999999995</v>
      </c>
      <c r="J9854">
        <v>0</v>
      </c>
      <c r="K9854">
        <v>0</v>
      </c>
    </row>
    <row r="9855" spans="1:11">
      <c r="A9855" t="s">
        <v>25915</v>
      </c>
      <c r="B9855" t="s">
        <v>58</v>
      </c>
      <c r="C9855">
        <v>104845</v>
      </c>
      <c r="D9855" t="s">
        <v>1781</v>
      </c>
      <c r="E9855" t="s">
        <v>12</v>
      </c>
      <c r="F9855">
        <v>138.94999999999999</v>
      </c>
      <c r="G9855">
        <v>143.83000000000001</v>
      </c>
      <c r="J9855">
        <v>0</v>
      </c>
      <c r="K9855">
        <v>0</v>
      </c>
    </row>
    <row r="9856" spans="1:11">
      <c r="A9856" t="s">
        <v>25916</v>
      </c>
      <c r="B9856" t="s">
        <v>58</v>
      </c>
      <c r="C9856">
        <v>104880</v>
      </c>
      <c r="D9856" t="s">
        <v>1797</v>
      </c>
      <c r="E9856" t="s">
        <v>12</v>
      </c>
      <c r="F9856">
        <v>88.01</v>
      </c>
      <c r="G9856">
        <v>91.3</v>
      </c>
      <c r="J9856">
        <v>0</v>
      </c>
      <c r="K9856">
        <v>0</v>
      </c>
    </row>
    <row r="9857" spans="1:11">
      <c r="A9857" t="s">
        <v>25917</v>
      </c>
      <c r="B9857" t="s">
        <v>58</v>
      </c>
      <c r="C9857">
        <v>104889</v>
      </c>
      <c r="D9857" t="s">
        <v>1801</v>
      </c>
      <c r="E9857" t="s">
        <v>12</v>
      </c>
      <c r="F9857">
        <v>59.54</v>
      </c>
      <c r="G9857">
        <v>61.26</v>
      </c>
      <c r="J9857">
        <v>0</v>
      </c>
      <c r="K9857">
        <v>0</v>
      </c>
    </row>
    <row r="9858" spans="1:11">
      <c r="A9858" t="s">
        <v>25918</v>
      </c>
      <c r="B9858" t="s">
        <v>58</v>
      </c>
      <c r="C9858">
        <v>95108</v>
      </c>
      <c r="D9858" t="s">
        <v>1767</v>
      </c>
      <c r="E9858" t="s">
        <v>32</v>
      </c>
      <c r="F9858">
        <v>42.96</v>
      </c>
      <c r="G9858">
        <v>45.87</v>
      </c>
      <c r="J9858">
        <v>0</v>
      </c>
      <c r="K9858">
        <v>0</v>
      </c>
    </row>
    <row r="9859" spans="1:11">
      <c r="A9859" t="s">
        <v>25919</v>
      </c>
      <c r="B9859" t="s">
        <v>58</v>
      </c>
      <c r="C9859">
        <v>104857</v>
      </c>
      <c r="D9859" t="s">
        <v>7806</v>
      </c>
      <c r="E9859" t="s">
        <v>12</v>
      </c>
      <c r="F9859">
        <v>0</v>
      </c>
      <c r="G9859">
        <v>0</v>
      </c>
    </row>
    <row r="9860" spans="1:11">
      <c r="A9860" t="s">
        <v>25920</v>
      </c>
      <c r="B9860" t="s">
        <v>58</v>
      </c>
      <c r="C9860">
        <v>104859</v>
      </c>
      <c r="D9860" t="s">
        <v>7807</v>
      </c>
      <c r="E9860" t="s">
        <v>12</v>
      </c>
      <c r="F9860">
        <v>0</v>
      </c>
      <c r="G9860">
        <v>0</v>
      </c>
    </row>
    <row r="9861" spans="1:11">
      <c r="A9861" t="s">
        <v>25921</v>
      </c>
      <c r="B9861" t="s">
        <v>58</v>
      </c>
      <c r="C9861">
        <v>104861</v>
      </c>
      <c r="D9861" t="s">
        <v>7808</v>
      </c>
      <c r="E9861" t="s">
        <v>12</v>
      </c>
      <c r="F9861">
        <v>0</v>
      </c>
      <c r="G9861">
        <v>0</v>
      </c>
    </row>
    <row r="9862" spans="1:11">
      <c r="A9862" t="s">
        <v>25922</v>
      </c>
      <c r="B9862" t="s">
        <v>58</v>
      </c>
      <c r="C9862">
        <v>104856</v>
      </c>
      <c r="D9862" t="s">
        <v>7809</v>
      </c>
      <c r="E9862" t="s">
        <v>12</v>
      </c>
      <c r="F9862">
        <v>0</v>
      </c>
      <c r="G9862">
        <v>0</v>
      </c>
    </row>
    <row r="9863" spans="1:11">
      <c r="A9863" t="s">
        <v>25923</v>
      </c>
      <c r="B9863" t="s">
        <v>58</v>
      </c>
      <c r="C9863">
        <v>104858</v>
      </c>
      <c r="D9863" t="s">
        <v>7810</v>
      </c>
      <c r="E9863" t="s">
        <v>12</v>
      </c>
      <c r="F9863">
        <v>0</v>
      </c>
      <c r="G9863">
        <v>0</v>
      </c>
    </row>
    <row r="9864" spans="1:11">
      <c r="A9864" t="s">
        <v>25924</v>
      </c>
      <c r="B9864" t="s">
        <v>58</v>
      </c>
      <c r="C9864">
        <v>104860</v>
      </c>
      <c r="D9864" t="s">
        <v>7811</v>
      </c>
      <c r="E9864" t="s">
        <v>12</v>
      </c>
      <c r="F9864">
        <v>0</v>
      </c>
      <c r="G9864">
        <v>0</v>
      </c>
    </row>
    <row r="9865" spans="1:11">
      <c r="A9865" t="s">
        <v>25925</v>
      </c>
      <c r="B9865" t="s">
        <v>58</v>
      </c>
      <c r="C9865">
        <v>104871</v>
      </c>
      <c r="D9865" t="s">
        <v>7812</v>
      </c>
      <c r="E9865" t="s">
        <v>12</v>
      </c>
      <c r="F9865">
        <v>0</v>
      </c>
      <c r="G9865">
        <v>0</v>
      </c>
    </row>
    <row r="9866" spans="1:11">
      <c r="A9866" t="s">
        <v>25926</v>
      </c>
      <c r="B9866" t="s">
        <v>58</v>
      </c>
      <c r="C9866">
        <v>104883</v>
      </c>
      <c r="D9866" t="s">
        <v>7813</v>
      </c>
      <c r="E9866" t="s">
        <v>12</v>
      </c>
      <c r="F9866">
        <v>0</v>
      </c>
      <c r="G9866">
        <v>0</v>
      </c>
    </row>
    <row r="9867" spans="1:11">
      <c r="A9867" t="s">
        <v>25927</v>
      </c>
      <c r="B9867" t="s">
        <v>58</v>
      </c>
      <c r="C9867">
        <v>104865</v>
      </c>
      <c r="D9867" t="s">
        <v>7814</v>
      </c>
      <c r="E9867" t="s">
        <v>12</v>
      </c>
      <c r="F9867">
        <v>0</v>
      </c>
      <c r="G9867">
        <v>0</v>
      </c>
    </row>
    <row r="9868" spans="1:11">
      <c r="A9868" t="s">
        <v>25928</v>
      </c>
      <c r="B9868" t="s">
        <v>58</v>
      </c>
      <c r="C9868">
        <v>104872</v>
      </c>
      <c r="D9868" t="s">
        <v>7815</v>
      </c>
      <c r="E9868" t="s">
        <v>12</v>
      </c>
      <c r="F9868">
        <v>0</v>
      </c>
      <c r="G9868">
        <v>0</v>
      </c>
    </row>
    <row r="9869" spans="1:11">
      <c r="A9869" t="s">
        <v>25929</v>
      </c>
      <c r="B9869" t="s">
        <v>58</v>
      </c>
      <c r="C9869">
        <v>104884</v>
      </c>
      <c r="D9869" t="s">
        <v>7816</v>
      </c>
      <c r="E9869" t="s">
        <v>12</v>
      </c>
      <c r="F9869">
        <v>0</v>
      </c>
      <c r="G9869">
        <v>0</v>
      </c>
    </row>
    <row r="9870" spans="1:11">
      <c r="A9870" t="s">
        <v>25930</v>
      </c>
      <c r="B9870" t="s">
        <v>58</v>
      </c>
      <c r="C9870">
        <v>104866</v>
      </c>
      <c r="D9870" t="s">
        <v>7817</v>
      </c>
      <c r="E9870" t="s">
        <v>12</v>
      </c>
      <c r="F9870">
        <v>0</v>
      </c>
      <c r="G9870">
        <v>0</v>
      </c>
    </row>
    <row r="9871" spans="1:11">
      <c r="A9871" t="s">
        <v>25931</v>
      </c>
      <c r="B9871" t="s">
        <v>58</v>
      </c>
      <c r="C9871">
        <v>104873</v>
      </c>
      <c r="D9871" t="s">
        <v>7818</v>
      </c>
      <c r="E9871" t="s">
        <v>12</v>
      </c>
      <c r="F9871">
        <v>0</v>
      </c>
      <c r="G9871">
        <v>0</v>
      </c>
    </row>
    <row r="9872" spans="1:11">
      <c r="A9872" t="s">
        <v>25932</v>
      </c>
      <c r="B9872" t="s">
        <v>58</v>
      </c>
      <c r="C9872">
        <v>104885</v>
      </c>
      <c r="D9872" t="s">
        <v>7819</v>
      </c>
      <c r="E9872" t="s">
        <v>12</v>
      </c>
      <c r="F9872">
        <v>0</v>
      </c>
      <c r="G9872">
        <v>0</v>
      </c>
    </row>
    <row r="9873" spans="1:11">
      <c r="A9873" t="s">
        <v>25933</v>
      </c>
      <c r="B9873" t="s">
        <v>58</v>
      </c>
      <c r="C9873">
        <v>104867</v>
      </c>
      <c r="D9873" t="s">
        <v>7820</v>
      </c>
      <c r="E9873" t="s">
        <v>12</v>
      </c>
      <c r="F9873">
        <v>0</v>
      </c>
      <c r="G9873">
        <v>0</v>
      </c>
    </row>
    <row r="9874" spans="1:11">
      <c r="A9874" t="s">
        <v>25934</v>
      </c>
      <c r="B9874" t="s">
        <v>58</v>
      </c>
      <c r="C9874">
        <v>104868</v>
      </c>
      <c r="D9874" t="s">
        <v>7821</v>
      </c>
      <c r="E9874" t="s">
        <v>12</v>
      </c>
      <c r="F9874">
        <v>0</v>
      </c>
      <c r="G9874">
        <v>0</v>
      </c>
    </row>
    <row r="9875" spans="1:11">
      <c r="A9875" t="s">
        <v>25935</v>
      </c>
      <c r="B9875" t="s">
        <v>58</v>
      </c>
      <c r="C9875">
        <v>104874</v>
      </c>
      <c r="D9875" t="s">
        <v>7822</v>
      </c>
      <c r="E9875" t="s">
        <v>12</v>
      </c>
      <c r="F9875">
        <v>0</v>
      </c>
      <c r="G9875">
        <v>0</v>
      </c>
    </row>
    <row r="9876" spans="1:11">
      <c r="A9876" t="s">
        <v>25936</v>
      </c>
      <c r="B9876" t="s">
        <v>58</v>
      </c>
      <c r="C9876">
        <v>104862</v>
      </c>
      <c r="D9876" t="s">
        <v>7823</v>
      </c>
      <c r="E9876" t="s">
        <v>12</v>
      </c>
      <c r="F9876">
        <v>0</v>
      </c>
      <c r="G9876">
        <v>0</v>
      </c>
    </row>
    <row r="9877" spans="1:11">
      <c r="A9877" t="s">
        <v>25937</v>
      </c>
      <c r="B9877" t="s">
        <v>58</v>
      </c>
      <c r="C9877">
        <v>104869</v>
      </c>
      <c r="D9877" t="s">
        <v>7824</v>
      </c>
      <c r="E9877" t="s">
        <v>12</v>
      </c>
      <c r="F9877">
        <v>0</v>
      </c>
      <c r="G9877">
        <v>0</v>
      </c>
    </row>
    <row r="9878" spans="1:11">
      <c r="A9878" t="s">
        <v>25938</v>
      </c>
      <c r="B9878" t="s">
        <v>58</v>
      </c>
      <c r="C9878">
        <v>104881</v>
      </c>
      <c r="D9878" t="s">
        <v>7825</v>
      </c>
      <c r="E9878" t="s">
        <v>12</v>
      </c>
      <c r="F9878">
        <v>0</v>
      </c>
      <c r="G9878">
        <v>0</v>
      </c>
    </row>
    <row r="9879" spans="1:11">
      <c r="A9879" t="s">
        <v>25939</v>
      </c>
      <c r="B9879" t="s">
        <v>58</v>
      </c>
      <c r="C9879">
        <v>104863</v>
      </c>
      <c r="D9879" t="s">
        <v>7826</v>
      </c>
      <c r="E9879" t="s">
        <v>12</v>
      </c>
      <c r="F9879">
        <v>0</v>
      </c>
      <c r="G9879">
        <v>0</v>
      </c>
    </row>
    <row r="9880" spans="1:11">
      <c r="A9880" t="s">
        <v>25940</v>
      </c>
      <c r="B9880" t="s">
        <v>58</v>
      </c>
      <c r="C9880">
        <v>104870</v>
      </c>
      <c r="D9880" t="s">
        <v>7827</v>
      </c>
      <c r="E9880" t="s">
        <v>12</v>
      </c>
      <c r="F9880">
        <v>0</v>
      </c>
      <c r="G9880">
        <v>0</v>
      </c>
    </row>
    <row r="9881" spans="1:11">
      <c r="A9881" t="s">
        <v>25941</v>
      </c>
      <c r="B9881" t="s">
        <v>58</v>
      </c>
      <c r="C9881">
        <v>104882</v>
      </c>
      <c r="D9881" t="s">
        <v>7828</v>
      </c>
      <c r="E9881" t="s">
        <v>12</v>
      </c>
      <c r="F9881">
        <v>0</v>
      </c>
      <c r="G9881">
        <v>0</v>
      </c>
    </row>
    <row r="9882" spans="1:11">
      <c r="A9882" t="s">
        <v>25942</v>
      </c>
      <c r="B9882" t="s">
        <v>58</v>
      </c>
      <c r="C9882">
        <v>104864</v>
      </c>
      <c r="D9882" t="s">
        <v>7829</v>
      </c>
      <c r="E9882" t="s">
        <v>12</v>
      </c>
      <c r="F9882">
        <v>0</v>
      </c>
      <c r="G9882">
        <v>0</v>
      </c>
    </row>
    <row r="9883" spans="1:11">
      <c r="A9883" t="s">
        <v>25943</v>
      </c>
      <c r="B9883" t="s">
        <v>58</v>
      </c>
      <c r="C9883">
        <v>104876</v>
      </c>
      <c r="D9883" t="s">
        <v>1793</v>
      </c>
      <c r="E9883" t="s">
        <v>32</v>
      </c>
      <c r="F9883">
        <v>29.28</v>
      </c>
      <c r="G9883">
        <v>31.76</v>
      </c>
      <c r="J9883">
        <v>0</v>
      </c>
      <c r="K9883">
        <v>0</v>
      </c>
    </row>
    <row r="9884" spans="1:11">
      <c r="A9884" t="s">
        <v>25944</v>
      </c>
      <c r="B9884" t="s">
        <v>58</v>
      </c>
      <c r="C9884">
        <v>104875</v>
      </c>
      <c r="D9884" t="s">
        <v>1792</v>
      </c>
      <c r="E9884" t="s">
        <v>12</v>
      </c>
      <c r="F9884">
        <v>147.26</v>
      </c>
      <c r="G9884">
        <v>159.72999999999999</v>
      </c>
      <c r="J9884">
        <v>0</v>
      </c>
      <c r="K9884">
        <v>0</v>
      </c>
    </row>
    <row r="9885" spans="1:11">
      <c r="A9885" t="s">
        <v>25945</v>
      </c>
      <c r="B9885" t="s">
        <v>58</v>
      </c>
      <c r="C9885">
        <v>105942</v>
      </c>
      <c r="D9885" t="s">
        <v>7830</v>
      </c>
      <c r="E9885" t="s">
        <v>12</v>
      </c>
      <c r="F9885">
        <v>0</v>
      </c>
      <c r="G9885">
        <v>0</v>
      </c>
    </row>
    <row r="9886" spans="1:11">
      <c r="A9886" t="s">
        <v>25946</v>
      </c>
      <c r="B9886" t="s">
        <v>58</v>
      </c>
      <c r="C9886">
        <v>105943</v>
      </c>
      <c r="D9886" t="s">
        <v>7831</v>
      </c>
      <c r="E9886" t="s">
        <v>12</v>
      </c>
      <c r="F9886">
        <v>0</v>
      </c>
      <c r="G9886">
        <v>0</v>
      </c>
    </row>
    <row r="9887" spans="1:11">
      <c r="A9887" t="s">
        <v>25947</v>
      </c>
      <c r="B9887" t="s">
        <v>58</v>
      </c>
      <c r="C9887">
        <v>105941</v>
      </c>
      <c r="D9887" t="s">
        <v>7832</v>
      </c>
      <c r="E9887" t="s">
        <v>9</v>
      </c>
      <c r="F9887">
        <v>0</v>
      </c>
      <c r="G9887">
        <v>0</v>
      </c>
    </row>
    <row r="9888" spans="1:11">
      <c r="A9888" t="s">
        <v>25948</v>
      </c>
      <c r="B9888" t="s">
        <v>58</v>
      </c>
      <c r="C9888">
        <v>105940</v>
      </c>
      <c r="D9888" t="s">
        <v>7833</v>
      </c>
      <c r="E9888" t="s">
        <v>9</v>
      </c>
      <c r="F9888">
        <v>0</v>
      </c>
      <c r="G9888">
        <v>0</v>
      </c>
    </row>
    <row r="9889" spans="1:11">
      <c r="A9889" t="s">
        <v>25949</v>
      </c>
      <c r="B9889" t="s">
        <v>58</v>
      </c>
      <c r="C9889">
        <v>105938</v>
      </c>
      <c r="D9889" t="s">
        <v>7834</v>
      </c>
      <c r="E9889" t="s">
        <v>9</v>
      </c>
      <c r="F9889">
        <v>0</v>
      </c>
      <c r="G9889">
        <v>0</v>
      </c>
    </row>
    <row r="9890" spans="1:11">
      <c r="A9890" t="s">
        <v>25950</v>
      </c>
      <c r="B9890" t="s">
        <v>58</v>
      </c>
      <c r="C9890">
        <v>105939</v>
      </c>
      <c r="D9890" t="s">
        <v>7835</v>
      </c>
      <c r="E9890" t="s">
        <v>9</v>
      </c>
      <c r="F9890">
        <v>0</v>
      </c>
      <c r="G9890">
        <v>0</v>
      </c>
    </row>
    <row r="9891" spans="1:11">
      <c r="A9891" t="s">
        <v>25951</v>
      </c>
      <c r="B9891" t="s">
        <v>58</v>
      </c>
      <c r="C9891">
        <v>96120</v>
      </c>
      <c r="D9891" t="s">
        <v>6043</v>
      </c>
      <c r="E9891" t="s">
        <v>12</v>
      </c>
      <c r="F9891">
        <v>3.37</v>
      </c>
      <c r="G9891">
        <v>3.56</v>
      </c>
      <c r="J9891">
        <v>0</v>
      </c>
      <c r="K9891">
        <v>0</v>
      </c>
    </row>
    <row r="9892" spans="1:11">
      <c r="A9892" t="s">
        <v>25952</v>
      </c>
      <c r="B9892" t="s">
        <v>58</v>
      </c>
      <c r="C9892">
        <v>96123</v>
      </c>
      <c r="D9892" t="s">
        <v>6044</v>
      </c>
      <c r="E9892" t="s">
        <v>12</v>
      </c>
      <c r="F9892">
        <v>30.29</v>
      </c>
      <c r="G9892">
        <v>31.41</v>
      </c>
      <c r="J9892">
        <v>0</v>
      </c>
      <c r="K9892">
        <v>0</v>
      </c>
    </row>
    <row r="9893" spans="1:11">
      <c r="A9893" t="s">
        <v>25953</v>
      </c>
      <c r="B9893" t="s">
        <v>58</v>
      </c>
      <c r="C9893">
        <v>96122</v>
      </c>
      <c r="D9893" t="s">
        <v>6037</v>
      </c>
      <c r="E9893" t="s">
        <v>12</v>
      </c>
      <c r="F9893">
        <v>50</v>
      </c>
      <c r="G9893">
        <v>51.36</v>
      </c>
      <c r="J9893">
        <v>0</v>
      </c>
      <c r="K9893">
        <v>0</v>
      </c>
    </row>
    <row r="9894" spans="1:11">
      <c r="A9894" t="s">
        <v>25954</v>
      </c>
      <c r="B9894" t="s">
        <v>58</v>
      </c>
      <c r="C9894">
        <v>96121</v>
      </c>
      <c r="D9894" t="s">
        <v>6048</v>
      </c>
      <c r="E9894" t="s">
        <v>12</v>
      </c>
      <c r="F9894">
        <v>13.68</v>
      </c>
      <c r="G9894">
        <v>14.28</v>
      </c>
      <c r="J9894">
        <v>0</v>
      </c>
      <c r="K9894">
        <v>0</v>
      </c>
    </row>
    <row r="9895" spans="1:11">
      <c r="A9895" t="s">
        <v>25955</v>
      </c>
      <c r="B9895" t="s">
        <v>58</v>
      </c>
      <c r="C9895">
        <v>99054</v>
      </c>
      <c r="D9895" t="s">
        <v>6045</v>
      </c>
      <c r="E9895" t="s">
        <v>9</v>
      </c>
      <c r="F9895">
        <v>68.209999999999994</v>
      </c>
      <c r="G9895">
        <v>72.739999999999995</v>
      </c>
      <c r="J9895">
        <v>0</v>
      </c>
      <c r="K9895">
        <v>0</v>
      </c>
    </row>
    <row r="9896" spans="1:11">
      <c r="A9896" t="s">
        <v>25956</v>
      </c>
      <c r="B9896" t="s">
        <v>58</v>
      </c>
      <c r="C9896">
        <v>96110</v>
      </c>
      <c r="D9896" t="s">
        <v>6040</v>
      </c>
      <c r="E9896" t="s">
        <v>9</v>
      </c>
      <c r="F9896">
        <v>78.37</v>
      </c>
      <c r="G9896">
        <v>81.19</v>
      </c>
      <c r="J9896">
        <v>0</v>
      </c>
      <c r="K9896">
        <v>0</v>
      </c>
    </row>
    <row r="9897" spans="1:11">
      <c r="A9897" t="s">
        <v>25957</v>
      </c>
      <c r="B9897" t="s">
        <v>58</v>
      </c>
      <c r="C9897">
        <v>96114</v>
      </c>
      <c r="D9897" t="s">
        <v>6042</v>
      </c>
      <c r="E9897" t="s">
        <v>9</v>
      </c>
      <c r="F9897">
        <v>78.03</v>
      </c>
      <c r="G9897">
        <v>80.489999999999995</v>
      </c>
      <c r="J9897">
        <v>0</v>
      </c>
      <c r="K9897">
        <v>0</v>
      </c>
    </row>
    <row r="9898" spans="1:11">
      <c r="A9898" t="s">
        <v>25958</v>
      </c>
      <c r="B9898" t="s">
        <v>58</v>
      </c>
      <c r="C9898">
        <v>104757</v>
      </c>
      <c r="D9898" t="s">
        <v>7836</v>
      </c>
      <c r="E9898" t="s">
        <v>9</v>
      </c>
      <c r="F9898">
        <v>0</v>
      </c>
      <c r="G9898">
        <v>0</v>
      </c>
    </row>
    <row r="9899" spans="1:11">
      <c r="A9899" t="s">
        <v>25959</v>
      </c>
      <c r="B9899" t="s">
        <v>58</v>
      </c>
      <c r="C9899">
        <v>104756</v>
      </c>
      <c r="D9899" t="s">
        <v>6038</v>
      </c>
      <c r="E9899" t="s">
        <v>9</v>
      </c>
      <c r="F9899">
        <v>208.18</v>
      </c>
      <c r="G9899">
        <v>213.91</v>
      </c>
      <c r="J9899">
        <v>0</v>
      </c>
      <c r="K9899">
        <v>0</v>
      </c>
    </row>
    <row r="9900" spans="1:11">
      <c r="A9900" t="s">
        <v>25960</v>
      </c>
      <c r="B9900" t="s">
        <v>58</v>
      </c>
      <c r="C9900">
        <v>96112</v>
      </c>
      <c r="D9900" t="s">
        <v>6036</v>
      </c>
      <c r="E9900" t="s">
        <v>9</v>
      </c>
      <c r="F9900">
        <v>155.19</v>
      </c>
      <c r="G9900">
        <v>161.37</v>
      </c>
      <c r="J9900">
        <v>0</v>
      </c>
      <c r="K9900">
        <v>0</v>
      </c>
    </row>
    <row r="9901" spans="1:11">
      <c r="A9901" t="s">
        <v>25961</v>
      </c>
      <c r="B9901" t="s">
        <v>58</v>
      </c>
      <c r="C9901">
        <v>96113</v>
      </c>
      <c r="D9901" t="s">
        <v>6041</v>
      </c>
      <c r="E9901" t="s">
        <v>9</v>
      </c>
      <c r="F9901">
        <v>53.08</v>
      </c>
      <c r="G9901">
        <v>56.33</v>
      </c>
      <c r="J9901">
        <v>0</v>
      </c>
      <c r="K9901">
        <v>0</v>
      </c>
    </row>
    <row r="9902" spans="1:11">
      <c r="A9902" t="s">
        <v>25962</v>
      </c>
      <c r="B9902" t="s">
        <v>58</v>
      </c>
      <c r="C9902">
        <v>96109</v>
      </c>
      <c r="D9902" t="s">
        <v>6039</v>
      </c>
      <c r="E9902" t="s">
        <v>9</v>
      </c>
      <c r="F9902">
        <v>59.21</v>
      </c>
      <c r="G9902">
        <v>62.99</v>
      </c>
      <c r="J9902">
        <v>0</v>
      </c>
      <c r="K9902">
        <v>0</v>
      </c>
    </row>
    <row r="9903" spans="1:11">
      <c r="A9903" t="s">
        <v>25963</v>
      </c>
      <c r="B9903" t="s">
        <v>58</v>
      </c>
      <c r="C9903">
        <v>96116</v>
      </c>
      <c r="D9903" t="s">
        <v>6047</v>
      </c>
      <c r="E9903" t="s">
        <v>9</v>
      </c>
      <c r="F9903">
        <v>69.02</v>
      </c>
      <c r="G9903">
        <v>70.72</v>
      </c>
      <c r="J9903">
        <v>0</v>
      </c>
      <c r="K9903">
        <v>0</v>
      </c>
    </row>
    <row r="9904" spans="1:11">
      <c r="A9904" t="s">
        <v>25964</v>
      </c>
      <c r="B9904" t="s">
        <v>58</v>
      </c>
      <c r="C9904">
        <v>96111</v>
      </c>
      <c r="D9904" t="s">
        <v>6046</v>
      </c>
      <c r="E9904" t="s">
        <v>9</v>
      </c>
      <c r="F9904">
        <v>67.61</v>
      </c>
      <c r="G9904">
        <v>69.58</v>
      </c>
      <c r="J9904">
        <v>0</v>
      </c>
      <c r="K9904">
        <v>0</v>
      </c>
    </row>
    <row r="9905" spans="1:11">
      <c r="A9905" t="s">
        <v>25965</v>
      </c>
      <c r="B9905" t="s">
        <v>58</v>
      </c>
      <c r="C9905">
        <v>96486</v>
      </c>
      <c r="D9905" t="s">
        <v>6050</v>
      </c>
      <c r="E9905" t="s">
        <v>9</v>
      </c>
      <c r="F9905">
        <v>79.87</v>
      </c>
      <c r="G9905">
        <v>81.569999999999993</v>
      </c>
      <c r="J9905">
        <v>0</v>
      </c>
      <c r="K9905">
        <v>0</v>
      </c>
    </row>
    <row r="9906" spans="1:11">
      <c r="A9906" t="s">
        <v>25966</v>
      </c>
      <c r="B9906" t="s">
        <v>58</v>
      </c>
      <c r="C9906">
        <v>96485</v>
      </c>
      <c r="D9906" t="s">
        <v>6049</v>
      </c>
      <c r="E9906" t="s">
        <v>9</v>
      </c>
      <c r="F9906">
        <v>78.459999999999994</v>
      </c>
      <c r="G9906">
        <v>80.430000000000007</v>
      </c>
      <c r="J9906">
        <v>0</v>
      </c>
      <c r="K9906">
        <v>0</v>
      </c>
    </row>
    <row r="9907" spans="1:11">
      <c r="A9907" t="s">
        <v>25967</v>
      </c>
      <c r="B9907" t="s">
        <v>58</v>
      </c>
      <c r="C9907">
        <v>97557</v>
      </c>
      <c r="D9907" t="s">
        <v>7837</v>
      </c>
      <c r="E9907" t="s">
        <v>9</v>
      </c>
      <c r="F9907">
        <v>0</v>
      </c>
      <c r="G9907">
        <v>0</v>
      </c>
    </row>
    <row r="9908" spans="1:11">
      <c r="A9908" t="s">
        <v>25968</v>
      </c>
      <c r="B9908" t="s">
        <v>58</v>
      </c>
      <c r="C9908">
        <v>101807</v>
      </c>
      <c r="D9908" t="s">
        <v>1897</v>
      </c>
      <c r="E9908" t="s">
        <v>32</v>
      </c>
      <c r="F9908">
        <v>544.01</v>
      </c>
      <c r="G9908">
        <v>574.79</v>
      </c>
      <c r="J9908">
        <v>0</v>
      </c>
      <c r="K9908">
        <v>0</v>
      </c>
    </row>
    <row r="9909" spans="1:11">
      <c r="A9909" t="s">
        <v>25969</v>
      </c>
      <c r="B9909" t="s">
        <v>58</v>
      </c>
      <c r="C9909">
        <v>101806</v>
      </c>
      <c r="D9909" t="s">
        <v>1896</v>
      </c>
      <c r="E9909" t="s">
        <v>32</v>
      </c>
      <c r="F9909">
        <v>585.09</v>
      </c>
      <c r="G9909">
        <v>618.99</v>
      </c>
      <c r="J9909">
        <v>0</v>
      </c>
      <c r="K9909">
        <v>0</v>
      </c>
    </row>
    <row r="9910" spans="1:11">
      <c r="A9910" t="s">
        <v>25970</v>
      </c>
      <c r="B9910" t="s">
        <v>58</v>
      </c>
      <c r="C9910">
        <v>101808</v>
      </c>
      <c r="D9910" t="s">
        <v>1898</v>
      </c>
      <c r="E9910" t="s">
        <v>32</v>
      </c>
      <c r="F9910">
        <v>614.29</v>
      </c>
      <c r="G9910">
        <v>621.92999999999995</v>
      </c>
      <c r="J9910">
        <v>0</v>
      </c>
      <c r="K9910">
        <v>0</v>
      </c>
    </row>
    <row r="9911" spans="1:11">
      <c r="A9911" t="s">
        <v>25971</v>
      </c>
      <c r="B9911" t="s">
        <v>58</v>
      </c>
      <c r="C9911">
        <v>98058</v>
      </c>
      <c r="D9911" t="s">
        <v>7838</v>
      </c>
      <c r="E9911" t="s">
        <v>32</v>
      </c>
      <c r="F9911">
        <v>1911.22</v>
      </c>
      <c r="G9911">
        <v>1947.17</v>
      </c>
      <c r="J9911">
        <v>0</v>
      </c>
      <c r="K9911">
        <v>0</v>
      </c>
    </row>
    <row r="9912" spans="1:11">
      <c r="A9912" t="s">
        <v>25972</v>
      </c>
      <c r="B9912" t="s">
        <v>58</v>
      </c>
      <c r="C9912">
        <v>98059</v>
      </c>
      <c r="D9912" t="s">
        <v>7839</v>
      </c>
      <c r="E9912" t="s">
        <v>32</v>
      </c>
      <c r="F9912">
        <v>4050.95</v>
      </c>
      <c r="G9912">
        <v>4104.37</v>
      </c>
      <c r="J9912">
        <v>0</v>
      </c>
      <c r="K9912">
        <v>0</v>
      </c>
    </row>
    <row r="9913" spans="1:11">
      <c r="A9913" t="s">
        <v>25973</v>
      </c>
      <c r="B9913" t="s">
        <v>58</v>
      </c>
      <c r="C9913">
        <v>98060</v>
      </c>
      <c r="D9913" t="s">
        <v>7840</v>
      </c>
      <c r="E9913" t="s">
        <v>32</v>
      </c>
      <c r="F9913">
        <v>5612.49</v>
      </c>
      <c r="G9913">
        <v>5690.13</v>
      </c>
      <c r="J9913">
        <v>0</v>
      </c>
      <c r="K9913">
        <v>0</v>
      </c>
    </row>
    <row r="9914" spans="1:11">
      <c r="A9914" t="s">
        <v>25974</v>
      </c>
      <c r="B9914" t="s">
        <v>58</v>
      </c>
      <c r="C9914">
        <v>98061</v>
      </c>
      <c r="D9914" t="s">
        <v>7841</v>
      </c>
      <c r="E9914" t="s">
        <v>32</v>
      </c>
      <c r="F9914">
        <v>7810.66</v>
      </c>
      <c r="G9914">
        <v>7917.54</v>
      </c>
      <c r="J9914">
        <v>0</v>
      </c>
      <c r="K9914">
        <v>0</v>
      </c>
    </row>
    <row r="9915" spans="1:11">
      <c r="A9915" t="s">
        <v>25975</v>
      </c>
      <c r="B9915" t="s">
        <v>58</v>
      </c>
      <c r="C9915">
        <v>98088</v>
      </c>
      <c r="D9915" t="s">
        <v>4748</v>
      </c>
      <c r="E9915" t="s">
        <v>32</v>
      </c>
      <c r="F9915">
        <v>3297.64</v>
      </c>
      <c r="G9915">
        <v>3450.18</v>
      </c>
      <c r="J9915">
        <v>0</v>
      </c>
      <c r="K9915">
        <v>0</v>
      </c>
    </row>
    <row r="9916" spans="1:11">
      <c r="A9916" t="s">
        <v>25976</v>
      </c>
      <c r="B9916" t="s">
        <v>58</v>
      </c>
      <c r="C9916">
        <v>98089</v>
      </c>
      <c r="D9916" t="s">
        <v>4749</v>
      </c>
      <c r="E9916" t="s">
        <v>32</v>
      </c>
      <c r="F9916">
        <v>5210.5600000000004</v>
      </c>
      <c r="G9916">
        <v>5454.24</v>
      </c>
      <c r="J9916">
        <v>0</v>
      </c>
      <c r="K9916">
        <v>0</v>
      </c>
    </row>
    <row r="9917" spans="1:11">
      <c r="A9917" t="s">
        <v>25977</v>
      </c>
      <c r="B9917" t="s">
        <v>58</v>
      </c>
      <c r="C9917">
        <v>98090</v>
      </c>
      <c r="D9917" t="s">
        <v>4750</v>
      </c>
      <c r="E9917" t="s">
        <v>32</v>
      </c>
      <c r="F9917">
        <v>8176.5</v>
      </c>
      <c r="G9917">
        <v>8561.2000000000007</v>
      </c>
      <c r="J9917">
        <v>0</v>
      </c>
      <c r="K9917">
        <v>0</v>
      </c>
    </row>
    <row r="9918" spans="1:11">
      <c r="A9918" t="s">
        <v>25978</v>
      </c>
      <c r="B9918" t="s">
        <v>58</v>
      </c>
      <c r="C9918">
        <v>98091</v>
      </c>
      <c r="D9918" t="s">
        <v>4751</v>
      </c>
      <c r="E9918" t="s">
        <v>32</v>
      </c>
      <c r="F9918">
        <v>10675.68</v>
      </c>
      <c r="G9918">
        <v>11178.84</v>
      </c>
      <c r="J9918">
        <v>0</v>
      </c>
      <c r="K9918">
        <v>0</v>
      </c>
    </row>
    <row r="9919" spans="1:11">
      <c r="A9919" t="s">
        <v>25979</v>
      </c>
      <c r="B9919" t="s">
        <v>58</v>
      </c>
      <c r="C9919">
        <v>98092</v>
      </c>
      <c r="D9919" t="s">
        <v>4752</v>
      </c>
      <c r="E9919" t="s">
        <v>32</v>
      </c>
      <c r="F9919">
        <v>12392.24</v>
      </c>
      <c r="G9919">
        <v>12977.59</v>
      </c>
      <c r="J9919">
        <v>0</v>
      </c>
      <c r="K9919">
        <v>0</v>
      </c>
    </row>
    <row r="9920" spans="1:11">
      <c r="A9920" t="s">
        <v>25980</v>
      </c>
      <c r="B9920" t="s">
        <v>58</v>
      </c>
      <c r="C9920">
        <v>98093</v>
      </c>
      <c r="D9920" t="s">
        <v>4753</v>
      </c>
      <c r="E9920" t="s">
        <v>32</v>
      </c>
      <c r="F9920">
        <v>14624.09</v>
      </c>
      <c r="G9920">
        <v>15315.38</v>
      </c>
      <c r="J9920">
        <v>0</v>
      </c>
      <c r="K9920">
        <v>0</v>
      </c>
    </row>
    <row r="9921" spans="1:11">
      <c r="A9921" t="s">
        <v>25981</v>
      </c>
      <c r="B9921" t="s">
        <v>58</v>
      </c>
      <c r="C9921">
        <v>98072</v>
      </c>
      <c r="D9921" t="s">
        <v>4732</v>
      </c>
      <c r="E9921" t="s">
        <v>32</v>
      </c>
      <c r="F9921">
        <v>3955.39</v>
      </c>
      <c r="G9921">
        <v>4146.57</v>
      </c>
      <c r="J9921">
        <v>0</v>
      </c>
      <c r="K9921">
        <v>0</v>
      </c>
    </row>
    <row r="9922" spans="1:11">
      <c r="A9922" t="s">
        <v>25982</v>
      </c>
      <c r="B9922" t="s">
        <v>58</v>
      </c>
      <c r="C9922">
        <v>98073</v>
      </c>
      <c r="D9922" t="s">
        <v>4733</v>
      </c>
      <c r="E9922" t="s">
        <v>32</v>
      </c>
      <c r="F9922">
        <v>6215.04</v>
      </c>
      <c r="G9922">
        <v>6516.54</v>
      </c>
      <c r="J9922">
        <v>0</v>
      </c>
      <c r="K9922">
        <v>0</v>
      </c>
    </row>
    <row r="9923" spans="1:11">
      <c r="A9923" t="s">
        <v>25983</v>
      </c>
      <c r="B9923" t="s">
        <v>58</v>
      </c>
      <c r="C9923">
        <v>98074</v>
      </c>
      <c r="D9923" t="s">
        <v>4734</v>
      </c>
      <c r="E9923" t="s">
        <v>32</v>
      </c>
      <c r="F9923">
        <v>9685.44</v>
      </c>
      <c r="G9923">
        <v>10155.73</v>
      </c>
      <c r="J9923">
        <v>0</v>
      </c>
      <c r="K9923">
        <v>0</v>
      </c>
    </row>
    <row r="9924" spans="1:11">
      <c r="A9924" t="s">
        <v>25984</v>
      </c>
      <c r="B9924" t="s">
        <v>58</v>
      </c>
      <c r="C9924">
        <v>98075</v>
      </c>
      <c r="D9924" t="s">
        <v>4735</v>
      </c>
      <c r="E9924" t="s">
        <v>32</v>
      </c>
      <c r="F9924">
        <v>12610.47</v>
      </c>
      <c r="G9924">
        <v>13222.77</v>
      </c>
      <c r="J9924">
        <v>0</v>
      </c>
      <c r="K9924">
        <v>0</v>
      </c>
    </row>
    <row r="9925" spans="1:11">
      <c r="A9925" t="s">
        <v>25985</v>
      </c>
      <c r="B9925" t="s">
        <v>58</v>
      </c>
      <c r="C9925">
        <v>98076</v>
      </c>
      <c r="D9925" t="s">
        <v>4736</v>
      </c>
      <c r="E9925" t="s">
        <v>32</v>
      </c>
      <c r="F9925">
        <v>14554.91</v>
      </c>
      <c r="G9925">
        <v>15261.92</v>
      </c>
      <c r="J9925">
        <v>0</v>
      </c>
      <c r="K9925">
        <v>0</v>
      </c>
    </row>
    <row r="9926" spans="1:11">
      <c r="A9926" t="s">
        <v>25986</v>
      </c>
      <c r="B9926" t="s">
        <v>58</v>
      </c>
      <c r="C9926">
        <v>98077</v>
      </c>
      <c r="D9926" t="s">
        <v>4737</v>
      </c>
      <c r="E9926" t="s">
        <v>32</v>
      </c>
      <c r="F9926">
        <v>17146.599999999999</v>
      </c>
      <c r="G9926">
        <v>17979.43</v>
      </c>
      <c r="J9926">
        <v>0</v>
      </c>
      <c r="K9926">
        <v>0</v>
      </c>
    </row>
    <row r="9927" spans="1:11">
      <c r="A9927" t="s">
        <v>25987</v>
      </c>
      <c r="B9927" t="s">
        <v>58</v>
      </c>
      <c r="C9927">
        <v>98062</v>
      </c>
      <c r="D9927" t="s">
        <v>7842</v>
      </c>
      <c r="E9927" t="s">
        <v>32</v>
      </c>
      <c r="F9927">
        <v>3346.68</v>
      </c>
      <c r="G9927">
        <v>3381.52</v>
      </c>
      <c r="J9927">
        <v>0</v>
      </c>
      <c r="K9927">
        <v>0</v>
      </c>
    </row>
    <row r="9928" spans="1:11">
      <c r="A9928" t="s">
        <v>25988</v>
      </c>
      <c r="B9928" t="s">
        <v>58</v>
      </c>
      <c r="C9928">
        <v>98063</v>
      </c>
      <c r="D9928" t="s">
        <v>7843</v>
      </c>
      <c r="E9928" t="s">
        <v>32</v>
      </c>
      <c r="F9928">
        <v>5113.3</v>
      </c>
      <c r="G9928">
        <v>5164.88</v>
      </c>
      <c r="J9928">
        <v>0</v>
      </c>
      <c r="K9928">
        <v>0</v>
      </c>
    </row>
    <row r="9929" spans="1:11">
      <c r="A9929" t="s">
        <v>25989</v>
      </c>
      <c r="B9929" t="s">
        <v>58</v>
      </c>
      <c r="C9929">
        <v>98064</v>
      </c>
      <c r="D9929" t="s">
        <v>7844</v>
      </c>
      <c r="E9929" t="s">
        <v>32</v>
      </c>
      <c r="F9929">
        <v>5948.53</v>
      </c>
      <c r="G9929">
        <v>6002.83</v>
      </c>
      <c r="J9929">
        <v>0</v>
      </c>
      <c r="K9929">
        <v>0</v>
      </c>
    </row>
    <row r="9930" spans="1:11">
      <c r="A9930" t="s">
        <v>25990</v>
      </c>
      <c r="B9930" t="s">
        <v>58</v>
      </c>
      <c r="C9930">
        <v>98065</v>
      </c>
      <c r="D9930" t="s">
        <v>7845</v>
      </c>
      <c r="E9930" t="s">
        <v>32</v>
      </c>
      <c r="F9930">
        <v>8262.1200000000008</v>
      </c>
      <c r="G9930">
        <v>8333.98</v>
      </c>
      <c r="J9930">
        <v>0</v>
      </c>
      <c r="K9930">
        <v>0</v>
      </c>
    </row>
    <row r="9931" spans="1:11">
      <c r="A9931" t="s">
        <v>25991</v>
      </c>
      <c r="B9931" t="s">
        <v>58</v>
      </c>
      <c r="C9931">
        <v>98094</v>
      </c>
      <c r="D9931" t="s">
        <v>4754</v>
      </c>
      <c r="E9931" t="s">
        <v>32</v>
      </c>
      <c r="F9931">
        <v>2783.11</v>
      </c>
      <c r="G9931">
        <v>2904.61</v>
      </c>
      <c r="J9931">
        <v>0</v>
      </c>
      <c r="K9931">
        <v>0</v>
      </c>
    </row>
    <row r="9932" spans="1:11">
      <c r="A9932" t="s">
        <v>25992</v>
      </c>
      <c r="B9932" t="s">
        <v>58</v>
      </c>
      <c r="C9932">
        <v>98099</v>
      </c>
      <c r="D9932" t="s">
        <v>4755</v>
      </c>
      <c r="E9932" t="s">
        <v>32</v>
      </c>
      <c r="F9932">
        <v>4755.0600000000004</v>
      </c>
      <c r="G9932">
        <v>4963.67</v>
      </c>
      <c r="J9932">
        <v>0</v>
      </c>
      <c r="K9932">
        <v>0</v>
      </c>
    </row>
    <row r="9933" spans="1:11">
      <c r="A9933" t="s">
        <v>25993</v>
      </c>
      <c r="B9933" t="s">
        <v>58</v>
      </c>
      <c r="C9933">
        <v>98100</v>
      </c>
      <c r="D9933" t="s">
        <v>4756</v>
      </c>
      <c r="E9933" t="s">
        <v>32</v>
      </c>
      <c r="F9933">
        <v>6218.57</v>
      </c>
      <c r="G9933">
        <v>6494.16</v>
      </c>
      <c r="J9933">
        <v>0</v>
      </c>
      <c r="K9933">
        <v>0</v>
      </c>
    </row>
    <row r="9934" spans="1:11">
      <c r="A9934" t="s">
        <v>25994</v>
      </c>
      <c r="B9934" t="s">
        <v>58</v>
      </c>
      <c r="C9934">
        <v>98101</v>
      </c>
      <c r="D9934" t="s">
        <v>4757</v>
      </c>
      <c r="E9934" t="s">
        <v>32</v>
      </c>
      <c r="F9934">
        <v>9190.4500000000007</v>
      </c>
      <c r="G9934">
        <v>9600.4</v>
      </c>
      <c r="J9934">
        <v>0</v>
      </c>
      <c r="K9934">
        <v>0</v>
      </c>
    </row>
    <row r="9935" spans="1:11">
      <c r="A9935" t="s">
        <v>25995</v>
      </c>
      <c r="B9935" t="s">
        <v>58</v>
      </c>
      <c r="C9935">
        <v>98078</v>
      </c>
      <c r="D9935" t="s">
        <v>4738</v>
      </c>
      <c r="E9935" t="s">
        <v>32</v>
      </c>
      <c r="F9935">
        <v>4294.43</v>
      </c>
      <c r="G9935">
        <v>4487.26</v>
      </c>
      <c r="J9935">
        <v>0</v>
      </c>
      <c r="K9935">
        <v>0</v>
      </c>
    </row>
    <row r="9936" spans="1:11">
      <c r="A9936" t="s">
        <v>25996</v>
      </c>
      <c r="B9936" t="s">
        <v>58</v>
      </c>
      <c r="C9936">
        <v>98079</v>
      </c>
      <c r="D9936" t="s">
        <v>4739</v>
      </c>
      <c r="E9936" t="s">
        <v>32</v>
      </c>
      <c r="F9936">
        <v>7526.54</v>
      </c>
      <c r="G9936">
        <v>7864.79</v>
      </c>
      <c r="J9936">
        <v>0</v>
      </c>
      <c r="K9936">
        <v>0</v>
      </c>
    </row>
    <row r="9937" spans="1:11">
      <c r="A9937" t="s">
        <v>25997</v>
      </c>
      <c r="B9937" t="s">
        <v>58</v>
      </c>
      <c r="C9937">
        <v>98080</v>
      </c>
      <c r="D9937" t="s">
        <v>4740</v>
      </c>
      <c r="E9937" t="s">
        <v>32</v>
      </c>
      <c r="F9937">
        <v>9690.24</v>
      </c>
      <c r="G9937">
        <v>10127.879999999999</v>
      </c>
      <c r="J9937">
        <v>0</v>
      </c>
      <c r="K9937">
        <v>0</v>
      </c>
    </row>
    <row r="9938" spans="1:11">
      <c r="A9938" t="s">
        <v>25998</v>
      </c>
      <c r="B9938" t="s">
        <v>58</v>
      </c>
      <c r="C9938">
        <v>98081</v>
      </c>
      <c r="D9938" t="s">
        <v>4741</v>
      </c>
      <c r="E9938" t="s">
        <v>32</v>
      </c>
      <c r="F9938">
        <v>14365.18</v>
      </c>
      <c r="G9938">
        <v>15015.63</v>
      </c>
      <c r="J9938">
        <v>0</v>
      </c>
      <c r="K9938">
        <v>0</v>
      </c>
    </row>
    <row r="9939" spans="1:11">
      <c r="A9939" t="s">
        <v>25999</v>
      </c>
      <c r="B9939" t="s">
        <v>58</v>
      </c>
      <c r="C9939">
        <v>98052</v>
      </c>
      <c r="D9939" t="s">
        <v>7846</v>
      </c>
      <c r="E9939" t="s">
        <v>32</v>
      </c>
      <c r="F9939">
        <v>2292.5500000000002</v>
      </c>
      <c r="G9939">
        <v>2323.3200000000002</v>
      </c>
      <c r="J9939">
        <v>0</v>
      </c>
      <c r="K9939">
        <v>0</v>
      </c>
    </row>
    <row r="9940" spans="1:11">
      <c r="A9940" t="s">
        <v>26000</v>
      </c>
      <c r="B9940" t="s">
        <v>58</v>
      </c>
      <c r="C9940">
        <v>98053</v>
      </c>
      <c r="D9940" t="s">
        <v>7847</v>
      </c>
      <c r="E9940" t="s">
        <v>32</v>
      </c>
      <c r="F9940">
        <v>3150.74</v>
      </c>
      <c r="G9940">
        <v>3192.01</v>
      </c>
      <c r="J9940">
        <v>0</v>
      </c>
      <c r="K9940">
        <v>0</v>
      </c>
    </row>
    <row r="9941" spans="1:11">
      <c r="A9941" t="s">
        <v>26001</v>
      </c>
      <c r="B9941" t="s">
        <v>58</v>
      </c>
      <c r="C9941">
        <v>98054</v>
      </c>
      <c r="D9941" t="s">
        <v>7848</v>
      </c>
      <c r="E9941" t="s">
        <v>32</v>
      </c>
      <c r="F9941">
        <v>5108.45</v>
      </c>
      <c r="G9941">
        <v>5152.04</v>
      </c>
      <c r="J9941">
        <v>0</v>
      </c>
      <c r="K9941">
        <v>0</v>
      </c>
    </row>
    <row r="9942" spans="1:11">
      <c r="A9942" t="s">
        <v>26002</v>
      </c>
      <c r="B9942" t="s">
        <v>58</v>
      </c>
      <c r="C9942">
        <v>98055</v>
      </c>
      <c r="D9942" t="s">
        <v>7849</v>
      </c>
      <c r="E9942" t="s">
        <v>32</v>
      </c>
      <c r="F9942">
        <v>6924.52</v>
      </c>
      <c r="G9942">
        <v>6984.36</v>
      </c>
      <c r="J9942">
        <v>0</v>
      </c>
      <c r="K9942">
        <v>0</v>
      </c>
    </row>
    <row r="9943" spans="1:11">
      <c r="A9943" t="s">
        <v>26003</v>
      </c>
      <c r="B9943" t="s">
        <v>58</v>
      </c>
      <c r="C9943">
        <v>98056</v>
      </c>
      <c r="D9943" t="s">
        <v>7850</v>
      </c>
      <c r="E9943" t="s">
        <v>32</v>
      </c>
      <c r="F9943">
        <v>8121.09</v>
      </c>
      <c r="G9943">
        <v>8185.23</v>
      </c>
      <c r="J9943">
        <v>0</v>
      </c>
      <c r="K9943">
        <v>0</v>
      </c>
    </row>
    <row r="9944" spans="1:11">
      <c r="A9944" t="s">
        <v>26004</v>
      </c>
      <c r="B9944" t="s">
        <v>58</v>
      </c>
      <c r="C9944">
        <v>98057</v>
      </c>
      <c r="D9944" t="s">
        <v>7851</v>
      </c>
      <c r="E9944" t="s">
        <v>32</v>
      </c>
      <c r="F9944">
        <v>9621.17</v>
      </c>
      <c r="G9944">
        <v>9700.1</v>
      </c>
      <c r="J9944">
        <v>0</v>
      </c>
      <c r="K9944">
        <v>0</v>
      </c>
    </row>
    <row r="9945" spans="1:11">
      <c r="A9945" t="s">
        <v>26005</v>
      </c>
      <c r="B9945" t="s">
        <v>58</v>
      </c>
      <c r="C9945">
        <v>98082</v>
      </c>
      <c r="D9945" t="s">
        <v>4742</v>
      </c>
      <c r="E9945" t="s">
        <v>32</v>
      </c>
      <c r="F9945">
        <v>3824.46</v>
      </c>
      <c r="G9945">
        <v>4002.47</v>
      </c>
      <c r="J9945">
        <v>0</v>
      </c>
      <c r="K9945">
        <v>0</v>
      </c>
    </row>
    <row r="9946" spans="1:11">
      <c r="A9946" t="s">
        <v>26006</v>
      </c>
      <c r="B9946" t="s">
        <v>58</v>
      </c>
      <c r="C9946">
        <v>98083</v>
      </c>
      <c r="D9946" t="s">
        <v>4743</v>
      </c>
      <c r="E9946" t="s">
        <v>32</v>
      </c>
      <c r="F9946">
        <v>5049.87</v>
      </c>
      <c r="G9946">
        <v>5286.51</v>
      </c>
      <c r="J9946">
        <v>0</v>
      </c>
      <c r="K9946">
        <v>0</v>
      </c>
    </row>
    <row r="9947" spans="1:11">
      <c r="A9947" t="s">
        <v>26007</v>
      </c>
      <c r="B9947" t="s">
        <v>58</v>
      </c>
      <c r="C9947">
        <v>98084</v>
      </c>
      <c r="D9947" t="s">
        <v>4744</v>
      </c>
      <c r="E9947" t="s">
        <v>32</v>
      </c>
      <c r="F9947">
        <v>7087.62</v>
      </c>
      <c r="G9947">
        <v>7422.26</v>
      </c>
      <c r="J9947">
        <v>0</v>
      </c>
      <c r="K9947">
        <v>0</v>
      </c>
    </row>
    <row r="9948" spans="1:11">
      <c r="A9948" t="s">
        <v>26008</v>
      </c>
      <c r="B9948" t="s">
        <v>58</v>
      </c>
      <c r="C9948">
        <v>98085</v>
      </c>
      <c r="D9948" t="s">
        <v>4745</v>
      </c>
      <c r="E9948" t="s">
        <v>32</v>
      </c>
      <c r="F9948">
        <v>9608.75</v>
      </c>
      <c r="G9948">
        <v>10066.219999999999</v>
      </c>
      <c r="J9948">
        <v>0</v>
      </c>
      <c r="K9948">
        <v>0</v>
      </c>
    </row>
    <row r="9949" spans="1:11">
      <c r="A9949" t="s">
        <v>26009</v>
      </c>
      <c r="B9949" t="s">
        <v>58</v>
      </c>
      <c r="C9949">
        <v>98087</v>
      </c>
      <c r="D9949" t="s">
        <v>4747</v>
      </c>
      <c r="E9949" t="s">
        <v>32</v>
      </c>
      <c r="F9949">
        <v>11604.25</v>
      </c>
      <c r="G9949">
        <v>12154.98</v>
      </c>
      <c r="J9949">
        <v>0</v>
      </c>
      <c r="K9949">
        <v>0</v>
      </c>
    </row>
    <row r="9950" spans="1:11">
      <c r="A9950" t="s">
        <v>26010</v>
      </c>
      <c r="B9950" t="s">
        <v>58</v>
      </c>
      <c r="C9950">
        <v>98086</v>
      </c>
      <c r="D9950" t="s">
        <v>4746</v>
      </c>
      <c r="E9950" t="s">
        <v>32</v>
      </c>
      <c r="F9950">
        <v>10855.95</v>
      </c>
      <c r="G9950">
        <v>11372.71</v>
      </c>
      <c r="J9950">
        <v>0</v>
      </c>
      <c r="K9950">
        <v>0</v>
      </c>
    </row>
    <row r="9951" spans="1:11">
      <c r="A9951" t="s">
        <v>26011</v>
      </c>
      <c r="B9951" t="s">
        <v>58</v>
      </c>
      <c r="C9951">
        <v>98066</v>
      </c>
      <c r="D9951" t="s">
        <v>4726</v>
      </c>
      <c r="E9951" t="s">
        <v>32</v>
      </c>
      <c r="F9951">
        <v>4689.95</v>
      </c>
      <c r="G9951">
        <v>4915.28</v>
      </c>
      <c r="J9951">
        <v>0</v>
      </c>
      <c r="K9951">
        <v>0</v>
      </c>
    </row>
    <row r="9952" spans="1:11">
      <c r="A9952" t="s">
        <v>26012</v>
      </c>
      <c r="B9952" t="s">
        <v>58</v>
      </c>
      <c r="C9952">
        <v>98067</v>
      </c>
      <c r="D9952" t="s">
        <v>4727</v>
      </c>
      <c r="E9952" t="s">
        <v>32</v>
      </c>
      <c r="F9952">
        <v>6253.18</v>
      </c>
      <c r="G9952">
        <v>6554.64</v>
      </c>
      <c r="J9952">
        <v>0</v>
      </c>
      <c r="K9952">
        <v>0</v>
      </c>
    </row>
    <row r="9953" spans="1:11">
      <c r="A9953" t="s">
        <v>26013</v>
      </c>
      <c r="B9953" t="s">
        <v>58</v>
      </c>
      <c r="C9953">
        <v>98068</v>
      </c>
      <c r="D9953" t="s">
        <v>4728</v>
      </c>
      <c r="E9953" t="s">
        <v>32</v>
      </c>
      <c r="F9953">
        <v>8837.98</v>
      </c>
      <c r="G9953">
        <v>9265.7099999999991</v>
      </c>
      <c r="J9953">
        <v>0</v>
      </c>
      <c r="K9953">
        <v>0</v>
      </c>
    </row>
    <row r="9954" spans="1:11">
      <c r="A9954" t="s">
        <v>26014</v>
      </c>
      <c r="B9954" t="s">
        <v>58</v>
      </c>
      <c r="C9954">
        <v>98069</v>
      </c>
      <c r="D9954" t="s">
        <v>4729</v>
      </c>
      <c r="E9954" t="s">
        <v>32</v>
      </c>
      <c r="F9954">
        <v>11901.47</v>
      </c>
      <c r="G9954">
        <v>12480.27</v>
      </c>
      <c r="J9954">
        <v>0</v>
      </c>
      <c r="K9954">
        <v>0</v>
      </c>
    </row>
    <row r="9955" spans="1:11">
      <c r="A9955" t="s">
        <v>26015</v>
      </c>
      <c r="B9955" t="s">
        <v>58</v>
      </c>
      <c r="C9955">
        <v>98071</v>
      </c>
      <c r="D9955" t="s">
        <v>4731</v>
      </c>
      <c r="E9955" t="s">
        <v>32</v>
      </c>
      <c r="F9955">
        <v>14803.92</v>
      </c>
      <c r="G9955">
        <v>15521.63</v>
      </c>
      <c r="J9955">
        <v>0</v>
      </c>
      <c r="K9955">
        <v>0</v>
      </c>
    </row>
    <row r="9956" spans="1:11">
      <c r="A9956" t="s">
        <v>26016</v>
      </c>
      <c r="B9956" t="s">
        <v>58</v>
      </c>
      <c r="C9956">
        <v>98070</v>
      </c>
      <c r="D9956" t="s">
        <v>4730</v>
      </c>
      <c r="E9956" t="s">
        <v>32</v>
      </c>
      <c r="F9956">
        <v>13589.06</v>
      </c>
      <c r="G9956">
        <v>14249.55</v>
      </c>
      <c r="J9956">
        <v>0</v>
      </c>
      <c r="K9956">
        <v>0</v>
      </c>
    </row>
    <row r="9957" spans="1:11">
      <c r="A9957" t="s">
        <v>26017</v>
      </c>
      <c r="B9957" t="s">
        <v>58</v>
      </c>
      <c r="C9957">
        <v>104915</v>
      </c>
      <c r="D9957" t="s">
        <v>2532</v>
      </c>
      <c r="E9957" t="s">
        <v>11</v>
      </c>
      <c r="F9957">
        <v>9.1</v>
      </c>
      <c r="G9957">
        <v>9.14</v>
      </c>
      <c r="J9957">
        <v>0</v>
      </c>
      <c r="K9957">
        <v>0</v>
      </c>
    </row>
    <row r="9958" spans="1:11">
      <c r="A9958" t="s">
        <v>26018</v>
      </c>
      <c r="B9958" t="s">
        <v>58</v>
      </c>
      <c r="C9958">
        <v>96546</v>
      </c>
      <c r="D9958" t="s">
        <v>2514</v>
      </c>
      <c r="E9958" t="s">
        <v>11</v>
      </c>
      <c r="F9958">
        <v>13.85</v>
      </c>
      <c r="G9958">
        <v>14.31</v>
      </c>
      <c r="J9958">
        <v>0</v>
      </c>
      <c r="K9958">
        <v>0</v>
      </c>
    </row>
    <row r="9959" spans="1:11">
      <c r="A9959" t="s">
        <v>26019</v>
      </c>
      <c r="B9959" t="s">
        <v>58</v>
      </c>
      <c r="C9959">
        <v>96544</v>
      </c>
      <c r="D9959" t="s">
        <v>2512</v>
      </c>
      <c r="E9959" t="s">
        <v>11</v>
      </c>
      <c r="F9959">
        <v>18.420000000000002</v>
      </c>
      <c r="G9959">
        <v>19.27</v>
      </c>
      <c r="J9959">
        <v>0</v>
      </c>
      <c r="K9959">
        <v>0</v>
      </c>
    </row>
    <row r="9960" spans="1:11">
      <c r="A9960" t="s">
        <v>26020</v>
      </c>
      <c r="B9960" t="s">
        <v>58</v>
      </c>
      <c r="C9960">
        <v>96545</v>
      </c>
      <c r="D9960" t="s">
        <v>2513</v>
      </c>
      <c r="E9960" t="s">
        <v>11</v>
      </c>
      <c r="F9960">
        <v>16.11</v>
      </c>
      <c r="G9960">
        <v>16.73</v>
      </c>
      <c r="J9960">
        <v>0</v>
      </c>
      <c r="K9960">
        <v>0</v>
      </c>
    </row>
    <row r="9961" spans="1:11">
      <c r="A9961" t="s">
        <v>26021</v>
      </c>
      <c r="B9961" t="s">
        <v>58</v>
      </c>
      <c r="C9961">
        <v>96543</v>
      </c>
      <c r="D9961" t="s">
        <v>2345</v>
      </c>
      <c r="E9961" t="s">
        <v>11</v>
      </c>
      <c r="F9961">
        <v>21.2</v>
      </c>
      <c r="G9961">
        <v>22.34</v>
      </c>
      <c r="J9961">
        <v>0</v>
      </c>
      <c r="K9961">
        <v>0</v>
      </c>
    </row>
    <row r="9962" spans="1:11">
      <c r="A9962" t="s">
        <v>26022</v>
      </c>
      <c r="B9962" t="s">
        <v>58</v>
      </c>
      <c r="C9962">
        <v>104922</v>
      </c>
      <c r="D9962" t="s">
        <v>2537</v>
      </c>
      <c r="E9962" t="s">
        <v>11</v>
      </c>
      <c r="F9962">
        <v>10.31</v>
      </c>
      <c r="G9962">
        <v>10.46</v>
      </c>
      <c r="J9962">
        <v>0</v>
      </c>
      <c r="K9962">
        <v>0</v>
      </c>
    </row>
    <row r="9963" spans="1:11">
      <c r="A9963" t="s">
        <v>26023</v>
      </c>
      <c r="B9963" t="s">
        <v>58</v>
      </c>
      <c r="C9963">
        <v>104920</v>
      </c>
      <c r="D9963" t="s">
        <v>2535</v>
      </c>
      <c r="E9963" t="s">
        <v>11</v>
      </c>
      <c r="F9963">
        <v>10.34</v>
      </c>
      <c r="G9963">
        <v>10.59</v>
      </c>
      <c r="J9963">
        <v>0</v>
      </c>
      <c r="K9963">
        <v>0</v>
      </c>
    </row>
    <row r="9964" spans="1:11">
      <c r="A9964" t="s">
        <v>26024</v>
      </c>
      <c r="B9964" t="s">
        <v>58</v>
      </c>
      <c r="C9964">
        <v>104921</v>
      </c>
      <c r="D9964" t="s">
        <v>2536</v>
      </c>
      <c r="E9964" t="s">
        <v>11</v>
      </c>
      <c r="F9964">
        <v>9.57</v>
      </c>
      <c r="G9964">
        <v>9.75</v>
      </c>
      <c r="J9964">
        <v>0</v>
      </c>
      <c r="K9964">
        <v>0</v>
      </c>
    </row>
    <row r="9965" spans="1:11">
      <c r="A9965" t="s">
        <v>26025</v>
      </c>
      <c r="B9965" t="s">
        <v>58</v>
      </c>
      <c r="C9965">
        <v>104919</v>
      </c>
      <c r="D9965" t="s">
        <v>2534</v>
      </c>
      <c r="E9965" t="s">
        <v>11</v>
      </c>
      <c r="F9965">
        <v>12.29</v>
      </c>
      <c r="G9965">
        <v>12.63</v>
      </c>
      <c r="J9965">
        <v>0</v>
      </c>
      <c r="K9965">
        <v>0</v>
      </c>
    </row>
    <row r="9966" spans="1:11">
      <c r="A9966" t="s">
        <v>26026</v>
      </c>
      <c r="B9966" t="s">
        <v>58</v>
      </c>
      <c r="C9966">
        <v>104917</v>
      </c>
      <c r="D9966" t="s">
        <v>2533</v>
      </c>
      <c r="E9966" t="s">
        <v>11</v>
      </c>
      <c r="F9966">
        <v>15.51</v>
      </c>
      <c r="G9966">
        <v>16.100000000000001</v>
      </c>
      <c r="J9966">
        <v>0</v>
      </c>
      <c r="K9966">
        <v>0</v>
      </c>
    </row>
    <row r="9967" spans="1:11">
      <c r="A9967" t="s">
        <v>26027</v>
      </c>
      <c r="B9967" t="s">
        <v>58</v>
      </c>
      <c r="C9967">
        <v>104918</v>
      </c>
      <c r="D9967" t="s">
        <v>115</v>
      </c>
      <c r="E9967" t="s">
        <v>11</v>
      </c>
      <c r="F9967">
        <v>13.98</v>
      </c>
      <c r="G9967">
        <v>14.43</v>
      </c>
      <c r="J9967">
        <v>0</v>
      </c>
      <c r="K9967">
        <v>0</v>
      </c>
    </row>
    <row r="9968" spans="1:11">
      <c r="A9968" t="s">
        <v>26028</v>
      </c>
      <c r="B9968" t="s">
        <v>58</v>
      </c>
      <c r="C9968">
        <v>104916</v>
      </c>
      <c r="D9968" t="s">
        <v>116</v>
      </c>
      <c r="E9968" t="s">
        <v>11</v>
      </c>
      <c r="F9968">
        <v>17.32</v>
      </c>
      <c r="G9968">
        <v>18.14</v>
      </c>
      <c r="J9968">
        <v>0</v>
      </c>
      <c r="K9968">
        <v>0</v>
      </c>
    </row>
    <row r="9969" spans="1:11">
      <c r="A9969" t="s">
        <v>26029</v>
      </c>
      <c r="B9969" t="s">
        <v>58</v>
      </c>
      <c r="C9969">
        <v>96557</v>
      </c>
      <c r="D9969" t="s">
        <v>2562</v>
      </c>
      <c r="E9969" t="s">
        <v>10</v>
      </c>
      <c r="F9969">
        <v>646.69000000000005</v>
      </c>
      <c r="G9969">
        <v>648.79999999999995</v>
      </c>
      <c r="J9969">
        <v>0</v>
      </c>
      <c r="K9969">
        <v>0</v>
      </c>
    </row>
    <row r="9970" spans="1:11">
      <c r="A9970" t="s">
        <v>26030</v>
      </c>
      <c r="B9970" t="s">
        <v>58</v>
      </c>
      <c r="C9970">
        <v>96555</v>
      </c>
      <c r="D9970" t="s">
        <v>2560</v>
      </c>
      <c r="E9970" t="s">
        <v>10</v>
      </c>
      <c r="F9970">
        <v>681.66</v>
      </c>
      <c r="G9970">
        <v>704.46</v>
      </c>
      <c r="J9970">
        <v>0</v>
      </c>
      <c r="K9970">
        <v>0</v>
      </c>
    </row>
    <row r="9971" spans="1:11">
      <c r="A9971" t="s">
        <v>26031</v>
      </c>
      <c r="B9971" t="s">
        <v>58</v>
      </c>
      <c r="C9971">
        <v>104924</v>
      </c>
      <c r="D9971" t="s">
        <v>2609</v>
      </c>
      <c r="E9971" t="s">
        <v>10</v>
      </c>
      <c r="F9971">
        <v>669.88</v>
      </c>
      <c r="G9971">
        <v>672.65</v>
      </c>
      <c r="J9971">
        <v>0</v>
      </c>
      <c r="K9971">
        <v>0</v>
      </c>
    </row>
    <row r="9972" spans="1:11">
      <c r="A9972" t="s">
        <v>26032</v>
      </c>
      <c r="B9972" t="s">
        <v>58</v>
      </c>
      <c r="C9972">
        <v>104923</v>
      </c>
      <c r="D9972" t="s">
        <v>2608</v>
      </c>
      <c r="E9972" t="s">
        <v>10</v>
      </c>
      <c r="F9972">
        <v>744.49</v>
      </c>
      <c r="G9972">
        <v>771.62</v>
      </c>
      <c r="J9972">
        <v>0</v>
      </c>
      <c r="K9972">
        <v>0</v>
      </c>
    </row>
    <row r="9973" spans="1:11">
      <c r="A9973" t="s">
        <v>26033</v>
      </c>
      <c r="B9973" t="s">
        <v>58</v>
      </c>
      <c r="C9973">
        <v>96558</v>
      </c>
      <c r="D9973" t="s">
        <v>2563</v>
      </c>
      <c r="E9973" t="s">
        <v>10</v>
      </c>
      <c r="F9973">
        <v>681.05</v>
      </c>
      <c r="G9973">
        <v>684.75</v>
      </c>
      <c r="J9973">
        <v>0</v>
      </c>
      <c r="K9973">
        <v>0</v>
      </c>
    </row>
    <row r="9974" spans="1:11">
      <c r="A9974" t="s">
        <v>26034</v>
      </c>
      <c r="B9974" t="s">
        <v>58</v>
      </c>
      <c r="C9974">
        <v>96556</v>
      </c>
      <c r="D9974" t="s">
        <v>2561</v>
      </c>
      <c r="E9974" t="s">
        <v>10</v>
      </c>
      <c r="F9974">
        <v>862.03</v>
      </c>
      <c r="G9974">
        <v>899.09</v>
      </c>
      <c r="J9974">
        <v>0</v>
      </c>
      <c r="K9974">
        <v>0</v>
      </c>
    </row>
    <row r="9975" spans="1:11">
      <c r="A9975" t="s">
        <v>26035</v>
      </c>
      <c r="B9975" t="s">
        <v>58</v>
      </c>
      <c r="C9975">
        <v>96523</v>
      </c>
      <c r="D9975" t="s">
        <v>5014</v>
      </c>
      <c r="E9975" t="s">
        <v>10</v>
      </c>
      <c r="F9975">
        <v>120.48</v>
      </c>
      <c r="G9975">
        <v>130.46</v>
      </c>
      <c r="J9975">
        <v>0</v>
      </c>
      <c r="K9975">
        <v>0</v>
      </c>
    </row>
    <row r="9976" spans="1:11">
      <c r="A9976" t="s">
        <v>26036</v>
      </c>
      <c r="B9976" t="s">
        <v>58</v>
      </c>
      <c r="C9976">
        <v>96522</v>
      </c>
      <c r="D9976" t="s">
        <v>5013</v>
      </c>
      <c r="E9976" t="s">
        <v>10</v>
      </c>
      <c r="F9976">
        <v>181.34</v>
      </c>
      <c r="G9976">
        <v>196.39</v>
      </c>
      <c r="J9976">
        <v>0</v>
      </c>
      <c r="K9976">
        <v>0</v>
      </c>
    </row>
    <row r="9977" spans="1:11">
      <c r="A9977" t="s">
        <v>26037</v>
      </c>
      <c r="B9977" t="s">
        <v>58</v>
      </c>
      <c r="C9977">
        <v>96527</v>
      </c>
      <c r="D9977" t="s">
        <v>5018</v>
      </c>
      <c r="E9977" t="s">
        <v>10</v>
      </c>
      <c r="F9977">
        <v>132.78</v>
      </c>
      <c r="G9977">
        <v>143.77000000000001</v>
      </c>
      <c r="J9977">
        <v>0</v>
      </c>
      <c r="K9977">
        <v>0</v>
      </c>
    </row>
    <row r="9978" spans="1:11">
      <c r="A9978" t="s">
        <v>26038</v>
      </c>
      <c r="B9978" t="s">
        <v>58</v>
      </c>
      <c r="C9978">
        <v>96526</v>
      </c>
      <c r="D9978" t="s">
        <v>5017</v>
      </c>
      <c r="E9978" t="s">
        <v>10</v>
      </c>
      <c r="F9978">
        <v>258.33999999999997</v>
      </c>
      <c r="G9978">
        <v>279.83</v>
      </c>
      <c r="J9978">
        <v>0</v>
      </c>
      <c r="K9978">
        <v>0</v>
      </c>
    </row>
    <row r="9979" spans="1:11">
      <c r="A9979" t="s">
        <v>26039</v>
      </c>
      <c r="B9979" t="s">
        <v>58</v>
      </c>
      <c r="C9979">
        <v>96521</v>
      </c>
      <c r="D9979" t="s">
        <v>5012</v>
      </c>
      <c r="E9979" t="s">
        <v>10</v>
      </c>
      <c r="F9979">
        <v>45.88</v>
      </c>
      <c r="G9979">
        <v>47.74</v>
      </c>
      <c r="J9979">
        <v>0</v>
      </c>
      <c r="K9979">
        <v>0</v>
      </c>
    </row>
    <row r="9980" spans="1:11">
      <c r="A9980" t="s">
        <v>26040</v>
      </c>
      <c r="B9980" t="s">
        <v>58</v>
      </c>
      <c r="C9980">
        <v>96520</v>
      </c>
      <c r="D9980" t="s">
        <v>5011</v>
      </c>
      <c r="E9980" t="s">
        <v>10</v>
      </c>
      <c r="F9980">
        <v>106.59</v>
      </c>
      <c r="G9980">
        <v>112.9</v>
      </c>
      <c r="J9980">
        <v>0</v>
      </c>
      <c r="K9980">
        <v>0</v>
      </c>
    </row>
    <row r="9981" spans="1:11">
      <c r="A9981" t="s">
        <v>26041</v>
      </c>
      <c r="B9981" t="s">
        <v>58</v>
      </c>
      <c r="C9981">
        <v>96525</v>
      </c>
      <c r="D9981" t="s">
        <v>5016</v>
      </c>
      <c r="E9981" t="s">
        <v>10</v>
      </c>
      <c r="F9981">
        <v>62.36</v>
      </c>
      <c r="G9981">
        <v>64.930000000000007</v>
      </c>
      <c r="J9981">
        <v>0</v>
      </c>
      <c r="K9981">
        <v>0</v>
      </c>
    </row>
    <row r="9982" spans="1:11">
      <c r="A9982" t="s">
        <v>26042</v>
      </c>
      <c r="B9982" t="s">
        <v>58</v>
      </c>
      <c r="C9982">
        <v>96524</v>
      </c>
      <c r="D9982" t="s">
        <v>5015</v>
      </c>
      <c r="E9982" t="s">
        <v>10</v>
      </c>
      <c r="F9982">
        <v>181.66</v>
      </c>
      <c r="G9982">
        <v>193.32</v>
      </c>
      <c r="J9982">
        <v>0</v>
      </c>
      <c r="K9982">
        <v>0</v>
      </c>
    </row>
    <row r="9983" spans="1:11">
      <c r="A9983" t="s">
        <v>26043</v>
      </c>
      <c r="B9983" t="s">
        <v>58</v>
      </c>
      <c r="C9983">
        <v>96537</v>
      </c>
      <c r="D9983" t="s">
        <v>2339</v>
      </c>
      <c r="E9983" t="s">
        <v>9</v>
      </c>
      <c r="F9983">
        <v>191.94</v>
      </c>
      <c r="G9983">
        <v>202.11</v>
      </c>
      <c r="J9983">
        <v>0</v>
      </c>
      <c r="K9983">
        <v>0</v>
      </c>
    </row>
    <row r="9984" spans="1:11">
      <c r="A9984" t="s">
        <v>26044</v>
      </c>
      <c r="B9984" t="s">
        <v>58</v>
      </c>
      <c r="C9984">
        <v>96540</v>
      </c>
      <c r="D9984" t="s">
        <v>2342</v>
      </c>
      <c r="E9984" t="s">
        <v>9</v>
      </c>
      <c r="F9984">
        <v>140.02000000000001</v>
      </c>
      <c r="G9984">
        <v>148.68</v>
      </c>
      <c r="J9984">
        <v>0</v>
      </c>
      <c r="K9984">
        <v>0</v>
      </c>
    </row>
    <row r="9985" spans="1:11">
      <c r="A9985" t="s">
        <v>26045</v>
      </c>
      <c r="B9985" t="s">
        <v>58</v>
      </c>
      <c r="C9985">
        <v>96528</v>
      </c>
      <c r="D9985" t="s">
        <v>5019</v>
      </c>
      <c r="E9985" t="s">
        <v>9</v>
      </c>
      <c r="F9985">
        <v>167.87</v>
      </c>
      <c r="G9985">
        <v>174.7</v>
      </c>
      <c r="J9985">
        <v>0</v>
      </c>
      <c r="K9985">
        <v>0</v>
      </c>
    </row>
    <row r="9986" spans="1:11">
      <c r="A9986" t="s">
        <v>26046</v>
      </c>
      <c r="B9986" t="s">
        <v>58</v>
      </c>
      <c r="C9986">
        <v>96531</v>
      </c>
      <c r="D9986" t="s">
        <v>2334</v>
      </c>
      <c r="E9986" t="s">
        <v>9</v>
      </c>
      <c r="F9986">
        <v>114.91</v>
      </c>
      <c r="G9986">
        <v>120.81</v>
      </c>
      <c r="J9986">
        <v>0</v>
      </c>
      <c r="K9986">
        <v>0</v>
      </c>
    </row>
    <row r="9987" spans="1:11">
      <c r="A9987" t="s">
        <v>26047</v>
      </c>
      <c r="B9987" t="s">
        <v>58</v>
      </c>
      <c r="C9987">
        <v>96534</v>
      </c>
      <c r="D9987" t="s">
        <v>2337</v>
      </c>
      <c r="E9987" t="s">
        <v>9</v>
      </c>
      <c r="F9987">
        <v>87.32</v>
      </c>
      <c r="G9987">
        <v>92.74</v>
      </c>
      <c r="J9987">
        <v>0</v>
      </c>
      <c r="K9987">
        <v>0</v>
      </c>
    </row>
    <row r="9988" spans="1:11">
      <c r="A9988" t="s">
        <v>26048</v>
      </c>
      <c r="B9988" t="s">
        <v>58</v>
      </c>
      <c r="C9988">
        <v>104928</v>
      </c>
      <c r="D9988" t="s">
        <v>2433</v>
      </c>
      <c r="E9988" t="s">
        <v>9</v>
      </c>
      <c r="F9988">
        <v>155.78</v>
      </c>
      <c r="G9988">
        <v>164.85</v>
      </c>
      <c r="J9988">
        <v>0</v>
      </c>
      <c r="K9988">
        <v>0</v>
      </c>
    </row>
    <row r="9989" spans="1:11">
      <c r="A9989" t="s">
        <v>26049</v>
      </c>
      <c r="B9989" t="s">
        <v>58</v>
      </c>
      <c r="C9989">
        <v>104929</v>
      </c>
      <c r="D9989" t="s">
        <v>2434</v>
      </c>
      <c r="E9989" t="s">
        <v>9</v>
      </c>
      <c r="F9989">
        <v>94.84</v>
      </c>
      <c r="G9989">
        <v>100.69</v>
      </c>
      <c r="J9989">
        <v>0</v>
      </c>
      <c r="K9989">
        <v>0</v>
      </c>
    </row>
    <row r="9990" spans="1:11">
      <c r="A9990" t="s">
        <v>26050</v>
      </c>
      <c r="B9990" t="s">
        <v>58</v>
      </c>
      <c r="C9990">
        <v>104925</v>
      </c>
      <c r="D9990" t="s">
        <v>2430</v>
      </c>
      <c r="E9990" t="s">
        <v>9</v>
      </c>
      <c r="F9990">
        <v>170.55</v>
      </c>
      <c r="G9990">
        <v>177.05</v>
      </c>
      <c r="J9990">
        <v>0</v>
      </c>
      <c r="K9990">
        <v>0</v>
      </c>
    </row>
    <row r="9991" spans="1:11">
      <c r="A9991" t="s">
        <v>26051</v>
      </c>
      <c r="B9991" t="s">
        <v>58</v>
      </c>
      <c r="C9991">
        <v>104926</v>
      </c>
      <c r="D9991" t="s">
        <v>2431</v>
      </c>
      <c r="E9991" t="s">
        <v>9</v>
      </c>
      <c r="F9991">
        <v>111.16</v>
      </c>
      <c r="G9991">
        <v>116.41</v>
      </c>
      <c r="J9991">
        <v>0</v>
      </c>
      <c r="K9991">
        <v>0</v>
      </c>
    </row>
    <row r="9992" spans="1:11">
      <c r="A9992" t="s">
        <v>26052</v>
      </c>
      <c r="B9992" t="s">
        <v>58</v>
      </c>
      <c r="C9992">
        <v>104927</v>
      </c>
      <c r="D9992" t="s">
        <v>2432</v>
      </c>
      <c r="E9992" t="s">
        <v>9</v>
      </c>
      <c r="F9992">
        <v>80.27</v>
      </c>
      <c r="G9992">
        <v>84.89</v>
      </c>
      <c r="J9992">
        <v>0</v>
      </c>
      <c r="K9992">
        <v>0</v>
      </c>
    </row>
    <row r="9993" spans="1:11">
      <c r="A9993" t="s">
        <v>26053</v>
      </c>
      <c r="B9993" t="s">
        <v>58</v>
      </c>
      <c r="C9993">
        <v>96538</v>
      </c>
      <c r="D9993" t="s">
        <v>2340</v>
      </c>
      <c r="E9993" t="s">
        <v>9</v>
      </c>
      <c r="F9993">
        <v>264.97000000000003</v>
      </c>
      <c r="G9993">
        <v>282.02</v>
      </c>
      <c r="J9993">
        <v>0</v>
      </c>
      <c r="K9993">
        <v>0</v>
      </c>
    </row>
    <row r="9994" spans="1:11">
      <c r="A9994" t="s">
        <v>26054</v>
      </c>
      <c r="B9994" t="s">
        <v>58</v>
      </c>
      <c r="C9994">
        <v>96541</v>
      </c>
      <c r="D9994" t="s">
        <v>2343</v>
      </c>
      <c r="E9994" t="s">
        <v>9</v>
      </c>
      <c r="F9994">
        <v>199.52</v>
      </c>
      <c r="G9994">
        <v>213.56</v>
      </c>
      <c r="J9994">
        <v>0</v>
      </c>
      <c r="K9994">
        <v>0</v>
      </c>
    </row>
    <row r="9995" spans="1:11">
      <c r="A9995" t="s">
        <v>26055</v>
      </c>
      <c r="B9995" t="s">
        <v>58</v>
      </c>
      <c r="C9995">
        <v>96529</v>
      </c>
      <c r="D9995" t="s">
        <v>2332</v>
      </c>
      <c r="E9995" t="s">
        <v>9</v>
      </c>
      <c r="F9995">
        <v>286.8</v>
      </c>
      <c r="G9995">
        <v>302.94</v>
      </c>
      <c r="J9995">
        <v>0</v>
      </c>
      <c r="K9995">
        <v>0</v>
      </c>
    </row>
    <row r="9996" spans="1:11">
      <c r="A9996" t="s">
        <v>26056</v>
      </c>
      <c r="B9996" t="s">
        <v>58</v>
      </c>
      <c r="C9996">
        <v>96532</v>
      </c>
      <c r="D9996" t="s">
        <v>2335</v>
      </c>
      <c r="E9996" t="s">
        <v>9</v>
      </c>
      <c r="F9996">
        <v>197.42</v>
      </c>
      <c r="G9996">
        <v>209.93</v>
      </c>
      <c r="J9996">
        <v>0</v>
      </c>
      <c r="K9996">
        <v>0</v>
      </c>
    </row>
    <row r="9997" spans="1:11">
      <c r="A9997" t="s">
        <v>26057</v>
      </c>
      <c r="B9997" t="s">
        <v>58</v>
      </c>
      <c r="C9997">
        <v>96535</v>
      </c>
      <c r="D9997" t="s">
        <v>2338</v>
      </c>
      <c r="E9997" t="s">
        <v>9</v>
      </c>
      <c r="F9997">
        <v>150.91999999999999</v>
      </c>
      <c r="G9997">
        <v>161.54</v>
      </c>
      <c r="J9997">
        <v>0</v>
      </c>
      <c r="K9997">
        <v>0</v>
      </c>
    </row>
    <row r="9998" spans="1:11">
      <c r="A9998" t="s">
        <v>26058</v>
      </c>
      <c r="B9998" t="s">
        <v>58</v>
      </c>
      <c r="C9998">
        <v>96539</v>
      </c>
      <c r="D9998" t="s">
        <v>2341</v>
      </c>
      <c r="E9998" t="s">
        <v>9</v>
      </c>
      <c r="F9998">
        <v>135.61000000000001</v>
      </c>
      <c r="G9998">
        <v>143.37</v>
      </c>
      <c r="J9998">
        <v>0</v>
      </c>
      <c r="K9998">
        <v>0</v>
      </c>
    </row>
    <row r="9999" spans="1:11">
      <c r="A9999" t="s">
        <v>26059</v>
      </c>
      <c r="B9999" t="s">
        <v>58</v>
      </c>
      <c r="C9999">
        <v>96542</v>
      </c>
      <c r="D9999" t="s">
        <v>2344</v>
      </c>
      <c r="E9999" t="s">
        <v>9</v>
      </c>
      <c r="F9999">
        <v>104.6</v>
      </c>
      <c r="G9999">
        <v>111.52</v>
      </c>
      <c r="J9999">
        <v>0</v>
      </c>
      <c r="K9999">
        <v>0</v>
      </c>
    </row>
    <row r="10000" spans="1:11">
      <c r="A10000" t="s">
        <v>26060</v>
      </c>
      <c r="B10000" t="s">
        <v>58</v>
      </c>
      <c r="C10000">
        <v>96530</v>
      </c>
      <c r="D10000" t="s">
        <v>2333</v>
      </c>
      <c r="E10000" t="s">
        <v>9</v>
      </c>
      <c r="F10000">
        <v>152.31</v>
      </c>
      <c r="G10000">
        <v>158.33000000000001</v>
      </c>
      <c r="J10000">
        <v>0</v>
      </c>
      <c r="K10000">
        <v>0</v>
      </c>
    </row>
    <row r="10001" spans="1:11">
      <c r="A10001" t="s">
        <v>26061</v>
      </c>
      <c r="B10001" t="s">
        <v>58</v>
      </c>
      <c r="C10001">
        <v>96533</v>
      </c>
      <c r="D10001" t="s">
        <v>2336</v>
      </c>
      <c r="E10001" t="s">
        <v>9</v>
      </c>
      <c r="F10001">
        <v>101.49</v>
      </c>
      <c r="G10001">
        <v>106.5</v>
      </c>
      <c r="J10001">
        <v>0</v>
      </c>
      <c r="K10001">
        <v>0</v>
      </c>
    </row>
    <row r="10002" spans="1:11">
      <c r="A10002" t="s">
        <v>26062</v>
      </c>
      <c r="B10002" t="s">
        <v>58</v>
      </c>
      <c r="C10002">
        <v>96536</v>
      </c>
      <c r="D10002" t="s">
        <v>93</v>
      </c>
      <c r="E10002" t="s">
        <v>9</v>
      </c>
      <c r="F10002">
        <v>74.989999999999995</v>
      </c>
      <c r="G10002">
        <v>79.47</v>
      </c>
      <c r="J10002">
        <v>0</v>
      </c>
      <c r="K10002">
        <v>0</v>
      </c>
    </row>
    <row r="10003" spans="1:11">
      <c r="A10003" t="s">
        <v>26063</v>
      </c>
      <c r="B10003" t="s">
        <v>58</v>
      </c>
      <c r="C10003">
        <v>105518</v>
      </c>
      <c r="D10003" t="s">
        <v>7852</v>
      </c>
      <c r="E10003" t="s">
        <v>9</v>
      </c>
      <c r="F10003">
        <v>0</v>
      </c>
      <c r="G10003">
        <v>0</v>
      </c>
    </row>
    <row r="10004" spans="1:11">
      <c r="A10004" t="s">
        <v>26064</v>
      </c>
      <c r="B10004" t="s">
        <v>58</v>
      </c>
      <c r="C10004">
        <v>105517</v>
      </c>
      <c r="D10004" t="s">
        <v>7853</v>
      </c>
      <c r="E10004" t="s">
        <v>9</v>
      </c>
      <c r="F10004">
        <v>0</v>
      </c>
      <c r="G10004">
        <v>0</v>
      </c>
    </row>
    <row r="10005" spans="1:11">
      <c r="A10005" t="s">
        <v>26065</v>
      </c>
      <c r="B10005" t="s">
        <v>58</v>
      </c>
      <c r="C10005">
        <v>105520</v>
      </c>
      <c r="D10005" t="s">
        <v>7854</v>
      </c>
      <c r="E10005" t="s">
        <v>9</v>
      </c>
      <c r="F10005">
        <v>0</v>
      </c>
      <c r="G10005">
        <v>0</v>
      </c>
    </row>
    <row r="10006" spans="1:11">
      <c r="A10006" t="s">
        <v>26066</v>
      </c>
      <c r="B10006" t="s">
        <v>58</v>
      </c>
      <c r="C10006">
        <v>105519</v>
      </c>
      <c r="D10006" t="s">
        <v>7855</v>
      </c>
      <c r="E10006" t="s">
        <v>9</v>
      </c>
      <c r="F10006">
        <v>0</v>
      </c>
      <c r="G10006">
        <v>0</v>
      </c>
    </row>
    <row r="10007" spans="1:11">
      <c r="A10007" t="s">
        <v>26067</v>
      </c>
      <c r="B10007" t="s">
        <v>58</v>
      </c>
      <c r="C10007">
        <v>101793</v>
      </c>
      <c r="D10007" t="s">
        <v>2348</v>
      </c>
      <c r="E10007" t="s">
        <v>10</v>
      </c>
      <c r="F10007">
        <v>28.07</v>
      </c>
      <c r="G10007">
        <v>29.19</v>
      </c>
      <c r="J10007">
        <v>0</v>
      </c>
      <c r="K10007">
        <v>0</v>
      </c>
    </row>
    <row r="10008" spans="1:11">
      <c r="A10008" t="s">
        <v>26068</v>
      </c>
      <c r="B10008" t="s">
        <v>58</v>
      </c>
      <c r="C10008">
        <v>101792</v>
      </c>
      <c r="D10008" t="s">
        <v>2347</v>
      </c>
      <c r="E10008" t="s">
        <v>10</v>
      </c>
      <c r="F10008">
        <v>18.64</v>
      </c>
      <c r="G10008">
        <v>19.46</v>
      </c>
      <c r="J10008">
        <v>0</v>
      </c>
      <c r="K10008">
        <v>0</v>
      </c>
    </row>
    <row r="10009" spans="1:11">
      <c r="A10009" t="s">
        <v>26069</v>
      </c>
      <c r="B10009" t="s">
        <v>58</v>
      </c>
      <c r="C10009">
        <v>92272</v>
      </c>
      <c r="D10009" t="s">
        <v>2246</v>
      </c>
      <c r="E10009" t="s">
        <v>12</v>
      </c>
      <c r="F10009">
        <v>35.520000000000003</v>
      </c>
      <c r="G10009">
        <v>36.200000000000003</v>
      </c>
      <c r="J10009">
        <v>0</v>
      </c>
      <c r="K10009">
        <v>0</v>
      </c>
    </row>
    <row r="10010" spans="1:11">
      <c r="A10010" t="s">
        <v>26070</v>
      </c>
      <c r="B10010" t="s">
        <v>58</v>
      </c>
      <c r="C10010">
        <v>101791</v>
      </c>
      <c r="D10010" t="s">
        <v>2346</v>
      </c>
      <c r="E10010" t="s">
        <v>12</v>
      </c>
      <c r="F10010">
        <v>26.17</v>
      </c>
      <c r="G10010">
        <v>26.42</v>
      </c>
      <c r="J10010">
        <v>0</v>
      </c>
      <c r="K10010">
        <v>0</v>
      </c>
    </row>
    <row r="10011" spans="1:11">
      <c r="A10011" t="s">
        <v>26071</v>
      </c>
      <c r="B10011" t="s">
        <v>58</v>
      </c>
      <c r="C10011">
        <v>92273</v>
      </c>
      <c r="D10011" t="s">
        <v>2247</v>
      </c>
      <c r="E10011" t="s">
        <v>12</v>
      </c>
      <c r="F10011">
        <v>15.83</v>
      </c>
      <c r="G10011">
        <v>16.260000000000002</v>
      </c>
      <c r="J10011">
        <v>0</v>
      </c>
      <c r="K10011">
        <v>0</v>
      </c>
    </row>
    <row r="10012" spans="1:11">
      <c r="A10012" t="s">
        <v>26072</v>
      </c>
      <c r="B10012" t="s">
        <v>58</v>
      </c>
      <c r="C10012">
        <v>92268</v>
      </c>
      <c r="D10012" t="s">
        <v>2243</v>
      </c>
      <c r="E10012" t="s">
        <v>9</v>
      </c>
      <c r="F10012">
        <v>68.77</v>
      </c>
      <c r="G10012">
        <v>68.88</v>
      </c>
      <c r="J10012">
        <v>0</v>
      </c>
      <c r="K10012">
        <v>0</v>
      </c>
    </row>
    <row r="10013" spans="1:11">
      <c r="A10013" t="s">
        <v>26073</v>
      </c>
      <c r="B10013" t="s">
        <v>58</v>
      </c>
      <c r="C10013">
        <v>92267</v>
      </c>
      <c r="D10013" t="s">
        <v>130</v>
      </c>
      <c r="E10013" t="s">
        <v>9</v>
      </c>
      <c r="F10013">
        <v>41.12</v>
      </c>
      <c r="G10013">
        <v>41.23</v>
      </c>
      <c r="J10013">
        <v>0</v>
      </c>
      <c r="K10013">
        <v>0</v>
      </c>
    </row>
    <row r="10014" spans="1:11">
      <c r="A10014" t="s">
        <v>26074</v>
      </c>
      <c r="B10014" t="s">
        <v>58</v>
      </c>
      <c r="C10014">
        <v>92271</v>
      </c>
      <c r="D10014" t="s">
        <v>2245</v>
      </c>
      <c r="E10014" t="s">
        <v>9</v>
      </c>
      <c r="F10014">
        <v>119.89</v>
      </c>
      <c r="G10014">
        <v>119.94</v>
      </c>
      <c r="J10014">
        <v>0</v>
      </c>
      <c r="K10014">
        <v>0</v>
      </c>
    </row>
    <row r="10015" spans="1:11">
      <c r="A10015" t="s">
        <v>26075</v>
      </c>
      <c r="B10015" t="s">
        <v>58</v>
      </c>
      <c r="C10015">
        <v>92264</v>
      </c>
      <c r="D10015" t="s">
        <v>2240</v>
      </c>
      <c r="E10015" t="s">
        <v>9</v>
      </c>
      <c r="F10015">
        <v>190.63</v>
      </c>
      <c r="G10015">
        <v>195.62</v>
      </c>
      <c r="J10015">
        <v>0</v>
      </c>
      <c r="K10015">
        <v>0</v>
      </c>
    </row>
    <row r="10016" spans="1:11">
      <c r="A10016" t="s">
        <v>26076</v>
      </c>
      <c r="B10016" t="s">
        <v>58</v>
      </c>
      <c r="C10016">
        <v>92263</v>
      </c>
      <c r="D10016" t="s">
        <v>2239</v>
      </c>
      <c r="E10016" t="s">
        <v>9</v>
      </c>
      <c r="F10016">
        <v>155.44999999999999</v>
      </c>
      <c r="G10016">
        <v>160.44</v>
      </c>
      <c r="J10016">
        <v>0</v>
      </c>
      <c r="K10016">
        <v>0</v>
      </c>
    </row>
    <row r="10017" spans="1:11">
      <c r="A10017" t="s">
        <v>26077</v>
      </c>
      <c r="B10017" t="s">
        <v>58</v>
      </c>
      <c r="C10017">
        <v>92269</v>
      </c>
      <c r="D10017" t="s">
        <v>91</v>
      </c>
      <c r="E10017" t="s">
        <v>9</v>
      </c>
      <c r="F10017">
        <v>134.77000000000001</v>
      </c>
      <c r="G10017">
        <v>137.66999999999999</v>
      </c>
      <c r="J10017">
        <v>0</v>
      </c>
      <c r="K10017">
        <v>0</v>
      </c>
    </row>
    <row r="10018" spans="1:11">
      <c r="A10018" t="s">
        <v>26078</v>
      </c>
      <c r="B10018" t="s">
        <v>58</v>
      </c>
      <c r="C10018">
        <v>92270</v>
      </c>
      <c r="D10018" t="s">
        <v>2244</v>
      </c>
      <c r="E10018" t="s">
        <v>9</v>
      </c>
      <c r="F10018">
        <v>192.23</v>
      </c>
      <c r="G10018">
        <v>195.82</v>
      </c>
      <c r="J10018">
        <v>0</v>
      </c>
      <c r="K10018">
        <v>0</v>
      </c>
    </row>
    <row r="10019" spans="1:11">
      <c r="A10019" t="s">
        <v>26079</v>
      </c>
      <c r="B10019" t="s">
        <v>58</v>
      </c>
      <c r="C10019">
        <v>92266</v>
      </c>
      <c r="D10019" t="s">
        <v>2242</v>
      </c>
      <c r="E10019" t="s">
        <v>9</v>
      </c>
      <c r="F10019">
        <v>142.61000000000001</v>
      </c>
      <c r="G10019">
        <v>146.62</v>
      </c>
      <c r="J10019">
        <v>0</v>
      </c>
      <c r="K10019">
        <v>0</v>
      </c>
    </row>
    <row r="10020" spans="1:11">
      <c r="A10020" t="s">
        <v>26080</v>
      </c>
      <c r="B10020" t="s">
        <v>58</v>
      </c>
      <c r="C10020">
        <v>92265</v>
      </c>
      <c r="D10020" t="s">
        <v>2241</v>
      </c>
      <c r="E10020" t="s">
        <v>9</v>
      </c>
      <c r="F10020">
        <v>112.44</v>
      </c>
      <c r="G10020">
        <v>116.45</v>
      </c>
      <c r="J10020">
        <v>0</v>
      </c>
      <c r="K10020">
        <v>0</v>
      </c>
    </row>
    <row r="10021" spans="1:11">
      <c r="A10021" t="s">
        <v>26081</v>
      </c>
      <c r="B10021" t="s">
        <v>58</v>
      </c>
      <c r="C10021">
        <v>92524</v>
      </c>
      <c r="D10021" t="s">
        <v>2322</v>
      </c>
      <c r="E10021" t="s">
        <v>9</v>
      </c>
      <c r="F10021">
        <v>84.75</v>
      </c>
      <c r="G10021">
        <v>87.59</v>
      </c>
      <c r="J10021">
        <v>0</v>
      </c>
      <c r="K10021">
        <v>0</v>
      </c>
    </row>
    <row r="10022" spans="1:11">
      <c r="A10022" t="s">
        <v>26082</v>
      </c>
      <c r="B10022" t="s">
        <v>58</v>
      </c>
      <c r="C10022">
        <v>92528</v>
      </c>
      <c r="D10022" t="s">
        <v>2324</v>
      </c>
      <c r="E10022" t="s">
        <v>9</v>
      </c>
      <c r="F10022">
        <v>81.28</v>
      </c>
      <c r="G10022">
        <v>83.92</v>
      </c>
      <c r="J10022">
        <v>0</v>
      </c>
      <c r="K10022">
        <v>0</v>
      </c>
    </row>
    <row r="10023" spans="1:11">
      <c r="A10023" t="s">
        <v>26083</v>
      </c>
      <c r="B10023" t="s">
        <v>58</v>
      </c>
      <c r="C10023">
        <v>92532</v>
      </c>
      <c r="D10023" t="s">
        <v>2326</v>
      </c>
      <c r="E10023" t="s">
        <v>9</v>
      </c>
      <c r="F10023">
        <v>78.260000000000005</v>
      </c>
      <c r="G10023">
        <v>80.69</v>
      </c>
      <c r="J10023">
        <v>0</v>
      </c>
      <c r="K10023">
        <v>0</v>
      </c>
    </row>
    <row r="10024" spans="1:11">
      <c r="A10024" t="s">
        <v>26084</v>
      </c>
      <c r="B10024" t="s">
        <v>58</v>
      </c>
      <c r="C10024">
        <v>92536</v>
      </c>
      <c r="D10024" t="s">
        <v>2328</v>
      </c>
      <c r="E10024" t="s">
        <v>9</v>
      </c>
      <c r="F10024">
        <v>72.510000000000005</v>
      </c>
      <c r="G10024">
        <v>74.59</v>
      </c>
      <c r="J10024">
        <v>0</v>
      </c>
      <c r="K10024">
        <v>0</v>
      </c>
    </row>
    <row r="10025" spans="1:11">
      <c r="A10025" t="s">
        <v>26085</v>
      </c>
      <c r="B10025" t="s">
        <v>58</v>
      </c>
      <c r="C10025">
        <v>92508</v>
      </c>
      <c r="D10025" t="s">
        <v>2314</v>
      </c>
      <c r="E10025" t="s">
        <v>9</v>
      </c>
      <c r="F10025">
        <v>111.29</v>
      </c>
      <c r="G10025">
        <v>115.24</v>
      </c>
      <c r="J10025">
        <v>0</v>
      </c>
      <c r="K10025">
        <v>0</v>
      </c>
    </row>
    <row r="10026" spans="1:11">
      <c r="A10026" t="s">
        <v>26086</v>
      </c>
      <c r="B10026" t="s">
        <v>58</v>
      </c>
      <c r="C10026">
        <v>92512</v>
      </c>
      <c r="D10026" t="s">
        <v>2316</v>
      </c>
      <c r="E10026" t="s">
        <v>9</v>
      </c>
      <c r="F10026">
        <v>98.19</v>
      </c>
      <c r="G10026">
        <v>101.82</v>
      </c>
      <c r="J10026">
        <v>0</v>
      </c>
      <c r="K10026">
        <v>0</v>
      </c>
    </row>
    <row r="10027" spans="1:11">
      <c r="A10027" t="s">
        <v>26087</v>
      </c>
      <c r="B10027" t="s">
        <v>58</v>
      </c>
      <c r="C10027">
        <v>92515</v>
      </c>
      <c r="D10027" t="s">
        <v>2318</v>
      </c>
      <c r="E10027" t="s">
        <v>9</v>
      </c>
      <c r="F10027">
        <v>91.11</v>
      </c>
      <c r="G10027">
        <v>94.46</v>
      </c>
      <c r="J10027">
        <v>0</v>
      </c>
      <c r="K10027">
        <v>0</v>
      </c>
    </row>
    <row r="10028" spans="1:11">
      <c r="A10028" t="s">
        <v>26088</v>
      </c>
      <c r="B10028" t="s">
        <v>58</v>
      </c>
      <c r="C10028">
        <v>92520</v>
      </c>
      <c r="D10028" t="s">
        <v>2320</v>
      </c>
      <c r="E10028" t="s">
        <v>9</v>
      </c>
      <c r="F10028">
        <v>86.13</v>
      </c>
      <c r="G10028">
        <v>89.22</v>
      </c>
      <c r="J10028">
        <v>0</v>
      </c>
      <c r="K10028">
        <v>0</v>
      </c>
    </row>
    <row r="10029" spans="1:11">
      <c r="A10029" t="s">
        <v>26089</v>
      </c>
      <c r="B10029" t="s">
        <v>58</v>
      </c>
      <c r="C10029">
        <v>92526</v>
      </c>
      <c r="D10029" t="s">
        <v>2323</v>
      </c>
      <c r="E10029" t="s">
        <v>9</v>
      </c>
      <c r="F10029">
        <v>43.94</v>
      </c>
      <c r="G10029">
        <v>45.6</v>
      </c>
      <c r="J10029">
        <v>0</v>
      </c>
      <c r="K10029">
        <v>0</v>
      </c>
    </row>
    <row r="10030" spans="1:11">
      <c r="A10030" t="s">
        <v>26090</v>
      </c>
      <c r="B10030" t="s">
        <v>58</v>
      </c>
      <c r="C10030">
        <v>92530</v>
      </c>
      <c r="D10030" t="s">
        <v>2325</v>
      </c>
      <c r="E10030" t="s">
        <v>9</v>
      </c>
      <c r="F10030">
        <v>41.54</v>
      </c>
      <c r="G10030">
        <v>43.07</v>
      </c>
      <c r="J10030">
        <v>0</v>
      </c>
      <c r="K10030">
        <v>0</v>
      </c>
    </row>
    <row r="10031" spans="1:11">
      <c r="A10031" t="s">
        <v>26091</v>
      </c>
      <c r="B10031" t="s">
        <v>58</v>
      </c>
      <c r="C10031">
        <v>92534</v>
      </c>
      <c r="D10031" t="s">
        <v>2327</v>
      </c>
      <c r="E10031" t="s">
        <v>9</v>
      </c>
      <c r="F10031">
        <v>39.479999999999997</v>
      </c>
      <c r="G10031">
        <v>40.89</v>
      </c>
      <c r="J10031">
        <v>0</v>
      </c>
      <c r="K10031">
        <v>0</v>
      </c>
    </row>
    <row r="10032" spans="1:11">
      <c r="A10032" t="s">
        <v>26092</v>
      </c>
      <c r="B10032" t="s">
        <v>58</v>
      </c>
      <c r="C10032">
        <v>92538</v>
      </c>
      <c r="D10032" t="s">
        <v>2329</v>
      </c>
      <c r="E10032" t="s">
        <v>9</v>
      </c>
      <c r="F10032">
        <v>35.42</v>
      </c>
      <c r="G10032">
        <v>36.630000000000003</v>
      </c>
      <c r="J10032">
        <v>0</v>
      </c>
      <c r="K10032">
        <v>0</v>
      </c>
    </row>
    <row r="10033" spans="1:11">
      <c r="A10033" t="s">
        <v>26093</v>
      </c>
      <c r="B10033" t="s">
        <v>58</v>
      </c>
      <c r="C10033">
        <v>103760</v>
      </c>
      <c r="D10033" t="s">
        <v>2426</v>
      </c>
      <c r="E10033" t="s">
        <v>9</v>
      </c>
      <c r="F10033">
        <v>120.29</v>
      </c>
      <c r="G10033">
        <v>124.04</v>
      </c>
      <c r="J10033">
        <v>0</v>
      </c>
      <c r="K10033">
        <v>0</v>
      </c>
    </row>
    <row r="10034" spans="1:11">
      <c r="A10034" t="s">
        <v>26094</v>
      </c>
      <c r="B10034" t="s">
        <v>58</v>
      </c>
      <c r="C10034">
        <v>103761</v>
      </c>
      <c r="D10034" t="s">
        <v>2427</v>
      </c>
      <c r="E10034" t="s">
        <v>9</v>
      </c>
      <c r="F10034">
        <v>82.85</v>
      </c>
      <c r="G10034">
        <v>86.31</v>
      </c>
      <c r="J10034">
        <v>0</v>
      </c>
      <c r="K10034">
        <v>0</v>
      </c>
    </row>
    <row r="10035" spans="1:11">
      <c r="A10035" t="s">
        <v>26095</v>
      </c>
      <c r="B10035" t="s">
        <v>58</v>
      </c>
      <c r="C10035">
        <v>103762</v>
      </c>
      <c r="D10035" t="s">
        <v>2428</v>
      </c>
      <c r="E10035" t="s">
        <v>9</v>
      </c>
      <c r="F10035">
        <v>71.61</v>
      </c>
      <c r="G10035">
        <v>74.8</v>
      </c>
      <c r="J10035">
        <v>0</v>
      </c>
      <c r="K10035">
        <v>0</v>
      </c>
    </row>
    <row r="10036" spans="1:11">
      <c r="A10036" t="s">
        <v>26096</v>
      </c>
      <c r="B10036" t="s">
        <v>58</v>
      </c>
      <c r="C10036">
        <v>103763</v>
      </c>
      <c r="D10036" t="s">
        <v>2429</v>
      </c>
      <c r="E10036" t="s">
        <v>9</v>
      </c>
      <c r="F10036">
        <v>63.43</v>
      </c>
      <c r="G10036">
        <v>66.38</v>
      </c>
      <c r="J10036">
        <v>0</v>
      </c>
      <c r="K10036">
        <v>0</v>
      </c>
    </row>
    <row r="10037" spans="1:11">
      <c r="A10037" t="s">
        <v>26097</v>
      </c>
      <c r="B10037" t="s">
        <v>58</v>
      </c>
      <c r="C10037">
        <v>92510</v>
      </c>
      <c r="D10037" t="s">
        <v>2315</v>
      </c>
      <c r="E10037" t="s">
        <v>9</v>
      </c>
      <c r="F10037">
        <v>65.36</v>
      </c>
      <c r="G10037">
        <v>67.680000000000007</v>
      </c>
      <c r="J10037">
        <v>0</v>
      </c>
      <c r="K10037">
        <v>0</v>
      </c>
    </row>
    <row r="10038" spans="1:11">
      <c r="A10038" t="s">
        <v>26098</v>
      </c>
      <c r="B10038" t="s">
        <v>58</v>
      </c>
      <c r="C10038">
        <v>92514</v>
      </c>
      <c r="D10038" t="s">
        <v>2317</v>
      </c>
      <c r="E10038" t="s">
        <v>9</v>
      </c>
      <c r="F10038">
        <v>53.68</v>
      </c>
      <c r="G10038">
        <v>55.79</v>
      </c>
      <c r="J10038">
        <v>0</v>
      </c>
      <c r="K10038">
        <v>0</v>
      </c>
    </row>
    <row r="10039" spans="1:11">
      <c r="A10039" t="s">
        <v>26099</v>
      </c>
      <c r="B10039" t="s">
        <v>58</v>
      </c>
      <c r="C10039">
        <v>92518</v>
      </c>
      <c r="D10039" t="s">
        <v>2319</v>
      </c>
      <c r="E10039" t="s">
        <v>9</v>
      </c>
      <c r="F10039">
        <v>47.94</v>
      </c>
      <c r="G10039">
        <v>49.88</v>
      </c>
      <c r="J10039">
        <v>0</v>
      </c>
      <c r="K10039">
        <v>0</v>
      </c>
    </row>
    <row r="10040" spans="1:11">
      <c r="A10040" t="s">
        <v>26100</v>
      </c>
      <c r="B10040" t="s">
        <v>58</v>
      </c>
      <c r="C10040">
        <v>92522</v>
      </c>
      <c r="D10040" t="s">
        <v>2321</v>
      </c>
      <c r="E10040" t="s">
        <v>9</v>
      </c>
      <c r="F10040">
        <v>44.18</v>
      </c>
      <c r="G10040">
        <v>45.98</v>
      </c>
      <c r="J10040">
        <v>0</v>
      </c>
      <c r="K10040">
        <v>0</v>
      </c>
    </row>
    <row r="10041" spans="1:11">
      <c r="A10041" t="s">
        <v>26101</v>
      </c>
      <c r="B10041" t="s">
        <v>58</v>
      </c>
      <c r="C10041">
        <v>92482</v>
      </c>
      <c r="D10041" t="s">
        <v>2301</v>
      </c>
      <c r="E10041" t="s">
        <v>9</v>
      </c>
      <c r="F10041">
        <v>376.73</v>
      </c>
      <c r="G10041">
        <v>390.37</v>
      </c>
      <c r="J10041">
        <v>0</v>
      </c>
      <c r="K10041">
        <v>0</v>
      </c>
    </row>
    <row r="10042" spans="1:11">
      <c r="A10042" t="s">
        <v>26102</v>
      </c>
      <c r="B10042" t="s">
        <v>58</v>
      </c>
      <c r="C10042">
        <v>92484</v>
      </c>
      <c r="D10042" t="s">
        <v>2302</v>
      </c>
      <c r="E10042" t="s">
        <v>9</v>
      </c>
      <c r="F10042">
        <v>261.12</v>
      </c>
      <c r="G10042">
        <v>272.39999999999998</v>
      </c>
      <c r="J10042">
        <v>0</v>
      </c>
      <c r="K10042">
        <v>0</v>
      </c>
    </row>
    <row r="10043" spans="1:11">
      <c r="A10043" t="s">
        <v>26103</v>
      </c>
      <c r="B10043" t="s">
        <v>58</v>
      </c>
      <c r="C10043">
        <v>92486</v>
      </c>
      <c r="D10043" t="s">
        <v>2303</v>
      </c>
      <c r="E10043" t="s">
        <v>9</v>
      </c>
      <c r="F10043">
        <v>187.02</v>
      </c>
      <c r="G10043">
        <v>196.34</v>
      </c>
      <c r="J10043">
        <v>0</v>
      </c>
      <c r="K10043">
        <v>0</v>
      </c>
    </row>
    <row r="10044" spans="1:11">
      <c r="A10044" t="s">
        <v>26104</v>
      </c>
      <c r="B10044" t="s">
        <v>58</v>
      </c>
      <c r="C10044">
        <v>92492</v>
      </c>
      <c r="D10044" t="s">
        <v>2306</v>
      </c>
      <c r="E10044" t="s">
        <v>9</v>
      </c>
      <c r="F10044">
        <v>117.39</v>
      </c>
      <c r="G10044">
        <v>122.07</v>
      </c>
      <c r="J10044">
        <v>0</v>
      </c>
      <c r="K10044">
        <v>0</v>
      </c>
    </row>
    <row r="10045" spans="1:11">
      <c r="A10045" t="s">
        <v>26105</v>
      </c>
      <c r="B10045" t="s">
        <v>58</v>
      </c>
      <c r="C10045">
        <v>92496</v>
      </c>
      <c r="D10045" t="s">
        <v>2308</v>
      </c>
      <c r="E10045" t="s">
        <v>9</v>
      </c>
      <c r="F10045">
        <v>112.33</v>
      </c>
      <c r="G10045">
        <v>116.66</v>
      </c>
      <c r="J10045">
        <v>0</v>
      </c>
      <c r="K10045">
        <v>0</v>
      </c>
    </row>
    <row r="10046" spans="1:11">
      <c r="A10046" t="s">
        <v>26106</v>
      </c>
      <c r="B10046" t="s">
        <v>58</v>
      </c>
      <c r="C10046">
        <v>92500</v>
      </c>
      <c r="D10046" t="s">
        <v>2310</v>
      </c>
      <c r="E10046" t="s">
        <v>9</v>
      </c>
      <c r="F10046">
        <v>108.07</v>
      </c>
      <c r="G10046">
        <v>112.06</v>
      </c>
      <c r="J10046">
        <v>0</v>
      </c>
      <c r="K10046">
        <v>0</v>
      </c>
    </row>
    <row r="10047" spans="1:11">
      <c r="A10047" t="s">
        <v>26107</v>
      </c>
      <c r="B10047" t="s">
        <v>58</v>
      </c>
      <c r="C10047">
        <v>92504</v>
      </c>
      <c r="D10047" t="s">
        <v>2312</v>
      </c>
      <c r="E10047" t="s">
        <v>9</v>
      </c>
      <c r="F10047">
        <v>100.39</v>
      </c>
      <c r="G10047">
        <v>103.8</v>
      </c>
      <c r="J10047">
        <v>0</v>
      </c>
      <c r="K10047">
        <v>0</v>
      </c>
    </row>
    <row r="10048" spans="1:11">
      <c r="A10048" t="s">
        <v>26108</v>
      </c>
      <c r="B10048" t="s">
        <v>58</v>
      </c>
      <c r="C10048">
        <v>92488</v>
      </c>
      <c r="D10048" t="s">
        <v>2304</v>
      </c>
      <c r="E10048" t="s">
        <v>9</v>
      </c>
      <c r="F10048">
        <v>123.32</v>
      </c>
      <c r="G10048">
        <v>128.38</v>
      </c>
      <c r="J10048">
        <v>0</v>
      </c>
      <c r="K10048">
        <v>0</v>
      </c>
    </row>
    <row r="10049" spans="1:11">
      <c r="A10049" t="s">
        <v>26109</v>
      </c>
      <c r="B10049" t="s">
        <v>58</v>
      </c>
      <c r="C10049">
        <v>92494</v>
      </c>
      <c r="D10049" t="s">
        <v>2307</v>
      </c>
      <c r="E10049" t="s">
        <v>9</v>
      </c>
      <c r="F10049">
        <v>75.06</v>
      </c>
      <c r="G10049">
        <v>78.400000000000006</v>
      </c>
      <c r="J10049">
        <v>0</v>
      </c>
      <c r="K10049">
        <v>0</v>
      </c>
    </row>
    <row r="10050" spans="1:11">
      <c r="A10050" t="s">
        <v>26110</v>
      </c>
      <c r="B10050" t="s">
        <v>58</v>
      </c>
      <c r="C10050">
        <v>92498</v>
      </c>
      <c r="D10050" t="s">
        <v>2309</v>
      </c>
      <c r="E10050" t="s">
        <v>9</v>
      </c>
      <c r="F10050">
        <v>71.11</v>
      </c>
      <c r="G10050">
        <v>74.2</v>
      </c>
      <c r="J10050">
        <v>0</v>
      </c>
      <c r="K10050">
        <v>0</v>
      </c>
    </row>
    <row r="10051" spans="1:11">
      <c r="A10051" t="s">
        <v>26111</v>
      </c>
      <c r="B10051" t="s">
        <v>58</v>
      </c>
      <c r="C10051">
        <v>92502</v>
      </c>
      <c r="D10051" t="s">
        <v>2311</v>
      </c>
      <c r="E10051" t="s">
        <v>9</v>
      </c>
      <c r="F10051">
        <v>67.94</v>
      </c>
      <c r="G10051">
        <v>70.790000000000006</v>
      </c>
      <c r="J10051">
        <v>0</v>
      </c>
      <c r="K10051">
        <v>0</v>
      </c>
    </row>
    <row r="10052" spans="1:11">
      <c r="A10052" t="s">
        <v>26112</v>
      </c>
      <c r="B10052" t="s">
        <v>58</v>
      </c>
      <c r="C10052">
        <v>92506</v>
      </c>
      <c r="D10052" t="s">
        <v>2313</v>
      </c>
      <c r="E10052" t="s">
        <v>9</v>
      </c>
      <c r="F10052">
        <v>62.15</v>
      </c>
      <c r="G10052">
        <v>64.58</v>
      </c>
      <c r="J10052">
        <v>0</v>
      </c>
      <c r="K10052">
        <v>0</v>
      </c>
    </row>
    <row r="10053" spans="1:11">
      <c r="A10053" t="s">
        <v>26113</v>
      </c>
      <c r="B10053" t="s">
        <v>58</v>
      </c>
      <c r="C10053">
        <v>92490</v>
      </c>
      <c r="D10053" t="s">
        <v>2305</v>
      </c>
      <c r="E10053" t="s">
        <v>9</v>
      </c>
      <c r="F10053">
        <v>79.67</v>
      </c>
      <c r="G10053">
        <v>83.29</v>
      </c>
      <c r="J10053">
        <v>0</v>
      </c>
      <c r="K10053">
        <v>0</v>
      </c>
    </row>
    <row r="10054" spans="1:11">
      <c r="A10054" t="s">
        <v>26114</v>
      </c>
      <c r="B10054" t="s">
        <v>58</v>
      </c>
      <c r="C10054">
        <v>92433</v>
      </c>
      <c r="D10054" t="s">
        <v>2259</v>
      </c>
      <c r="E10054" t="s">
        <v>9</v>
      </c>
      <c r="F10054">
        <v>82.36</v>
      </c>
      <c r="G10054">
        <v>86.44</v>
      </c>
      <c r="J10054">
        <v>0</v>
      </c>
      <c r="K10054">
        <v>0</v>
      </c>
    </row>
    <row r="10055" spans="1:11">
      <c r="A10055" t="s">
        <v>26115</v>
      </c>
      <c r="B10055" t="s">
        <v>58</v>
      </c>
      <c r="C10055">
        <v>92437</v>
      </c>
      <c r="D10055" t="s">
        <v>2261</v>
      </c>
      <c r="E10055" t="s">
        <v>9</v>
      </c>
      <c r="F10055">
        <v>78.849999999999994</v>
      </c>
      <c r="G10055">
        <v>82.75</v>
      </c>
      <c r="J10055">
        <v>0</v>
      </c>
      <c r="K10055">
        <v>0</v>
      </c>
    </row>
    <row r="10056" spans="1:11">
      <c r="A10056" t="s">
        <v>26116</v>
      </c>
      <c r="B10056" t="s">
        <v>58</v>
      </c>
      <c r="C10056">
        <v>92441</v>
      </c>
      <c r="D10056" t="s">
        <v>2263</v>
      </c>
      <c r="E10056" t="s">
        <v>9</v>
      </c>
      <c r="F10056">
        <v>76.34</v>
      </c>
      <c r="G10056">
        <v>80.12</v>
      </c>
      <c r="J10056">
        <v>0</v>
      </c>
      <c r="K10056">
        <v>0</v>
      </c>
    </row>
    <row r="10057" spans="1:11">
      <c r="A10057" t="s">
        <v>26117</v>
      </c>
      <c r="B10057" t="s">
        <v>58</v>
      </c>
      <c r="C10057">
        <v>92445</v>
      </c>
      <c r="D10057" t="s">
        <v>2265</v>
      </c>
      <c r="E10057" t="s">
        <v>9</v>
      </c>
      <c r="F10057">
        <v>71.34</v>
      </c>
      <c r="G10057">
        <v>74.900000000000006</v>
      </c>
      <c r="J10057">
        <v>0</v>
      </c>
      <c r="K10057">
        <v>0</v>
      </c>
    </row>
    <row r="10058" spans="1:11">
      <c r="A10058" t="s">
        <v>26118</v>
      </c>
      <c r="B10058" t="s">
        <v>58</v>
      </c>
      <c r="C10058">
        <v>92417</v>
      </c>
      <c r="D10058" t="s">
        <v>2251</v>
      </c>
      <c r="E10058" t="s">
        <v>9</v>
      </c>
      <c r="F10058">
        <v>172.96</v>
      </c>
      <c r="G10058">
        <v>181.64</v>
      </c>
      <c r="J10058">
        <v>0</v>
      </c>
      <c r="K10058">
        <v>0</v>
      </c>
    </row>
    <row r="10059" spans="1:11">
      <c r="A10059" t="s">
        <v>26119</v>
      </c>
      <c r="B10059" t="s">
        <v>58</v>
      </c>
      <c r="C10059">
        <v>92421</v>
      </c>
      <c r="D10059" t="s">
        <v>2253</v>
      </c>
      <c r="E10059" t="s">
        <v>9</v>
      </c>
      <c r="F10059">
        <v>116</v>
      </c>
      <c r="G10059">
        <v>121.97</v>
      </c>
      <c r="J10059">
        <v>0</v>
      </c>
      <c r="K10059">
        <v>0</v>
      </c>
    </row>
    <row r="10060" spans="1:11">
      <c r="A10060" t="s">
        <v>26120</v>
      </c>
      <c r="B10060" t="s">
        <v>58</v>
      </c>
      <c r="C10060">
        <v>92425</v>
      </c>
      <c r="D10060" t="s">
        <v>2255</v>
      </c>
      <c r="E10060" t="s">
        <v>9</v>
      </c>
      <c r="F10060">
        <v>97.27</v>
      </c>
      <c r="G10060">
        <v>102.26</v>
      </c>
      <c r="J10060">
        <v>0</v>
      </c>
      <c r="K10060">
        <v>0</v>
      </c>
    </row>
    <row r="10061" spans="1:11">
      <c r="A10061" t="s">
        <v>26121</v>
      </c>
      <c r="B10061" t="s">
        <v>58</v>
      </c>
      <c r="C10061">
        <v>92429</v>
      </c>
      <c r="D10061" t="s">
        <v>2257</v>
      </c>
      <c r="E10061" t="s">
        <v>9</v>
      </c>
      <c r="F10061">
        <v>87.84</v>
      </c>
      <c r="G10061">
        <v>92.33</v>
      </c>
      <c r="J10061">
        <v>0</v>
      </c>
      <c r="K10061">
        <v>0</v>
      </c>
    </row>
    <row r="10062" spans="1:11">
      <c r="A10062" t="s">
        <v>26122</v>
      </c>
      <c r="B10062" t="s">
        <v>58</v>
      </c>
      <c r="C10062">
        <v>92431</v>
      </c>
      <c r="D10062" t="s">
        <v>2258</v>
      </c>
      <c r="E10062" t="s">
        <v>9</v>
      </c>
      <c r="F10062">
        <v>66.19</v>
      </c>
      <c r="G10062">
        <v>68.88</v>
      </c>
      <c r="J10062">
        <v>0</v>
      </c>
      <c r="K10062">
        <v>0</v>
      </c>
    </row>
    <row r="10063" spans="1:11">
      <c r="A10063" t="s">
        <v>26123</v>
      </c>
      <c r="B10063" t="s">
        <v>58</v>
      </c>
      <c r="C10063">
        <v>92435</v>
      </c>
      <c r="D10063" t="s">
        <v>2260</v>
      </c>
      <c r="E10063" t="s">
        <v>9</v>
      </c>
      <c r="F10063">
        <v>63.23</v>
      </c>
      <c r="G10063">
        <v>65.790000000000006</v>
      </c>
      <c r="J10063">
        <v>0</v>
      </c>
      <c r="K10063">
        <v>0</v>
      </c>
    </row>
    <row r="10064" spans="1:11">
      <c r="A10064" t="s">
        <v>26124</v>
      </c>
      <c r="B10064" t="s">
        <v>58</v>
      </c>
      <c r="C10064">
        <v>92439</v>
      </c>
      <c r="D10064" t="s">
        <v>2262</v>
      </c>
      <c r="E10064" t="s">
        <v>9</v>
      </c>
      <c r="F10064">
        <v>61.1</v>
      </c>
      <c r="G10064">
        <v>63.56</v>
      </c>
      <c r="J10064">
        <v>0</v>
      </c>
      <c r="K10064">
        <v>0</v>
      </c>
    </row>
    <row r="10065" spans="1:11">
      <c r="A10065" t="s">
        <v>26125</v>
      </c>
      <c r="B10065" t="s">
        <v>58</v>
      </c>
      <c r="C10065">
        <v>92443</v>
      </c>
      <c r="D10065" t="s">
        <v>2264</v>
      </c>
      <c r="E10065" t="s">
        <v>9</v>
      </c>
      <c r="F10065">
        <v>56.65</v>
      </c>
      <c r="G10065">
        <v>58.94</v>
      </c>
      <c r="J10065">
        <v>0</v>
      </c>
      <c r="K10065">
        <v>0</v>
      </c>
    </row>
    <row r="10066" spans="1:11">
      <c r="A10066" t="s">
        <v>26126</v>
      </c>
      <c r="B10066" t="s">
        <v>58</v>
      </c>
      <c r="C10066">
        <v>92415</v>
      </c>
      <c r="D10066" t="s">
        <v>2250</v>
      </c>
      <c r="E10066" t="s">
        <v>9</v>
      </c>
      <c r="F10066">
        <v>145.4</v>
      </c>
      <c r="G10066">
        <v>151.69999999999999</v>
      </c>
      <c r="J10066">
        <v>0</v>
      </c>
      <c r="K10066">
        <v>0</v>
      </c>
    </row>
    <row r="10067" spans="1:11">
      <c r="A10067" t="s">
        <v>26127</v>
      </c>
      <c r="B10067" t="s">
        <v>58</v>
      </c>
      <c r="C10067">
        <v>92419</v>
      </c>
      <c r="D10067" t="s">
        <v>2252</v>
      </c>
      <c r="E10067" t="s">
        <v>9</v>
      </c>
      <c r="F10067">
        <v>94.89</v>
      </c>
      <c r="G10067">
        <v>99.02</v>
      </c>
      <c r="J10067">
        <v>0</v>
      </c>
      <c r="K10067">
        <v>0</v>
      </c>
    </row>
    <row r="10068" spans="1:11">
      <c r="A10068" t="s">
        <v>26128</v>
      </c>
      <c r="B10068" t="s">
        <v>58</v>
      </c>
      <c r="C10068">
        <v>92423</v>
      </c>
      <c r="D10068" t="s">
        <v>2254</v>
      </c>
      <c r="E10068" t="s">
        <v>9</v>
      </c>
      <c r="F10068">
        <v>78.900000000000006</v>
      </c>
      <c r="G10068">
        <v>82.3</v>
      </c>
      <c r="J10068">
        <v>0</v>
      </c>
      <c r="K10068">
        <v>0</v>
      </c>
    </row>
    <row r="10069" spans="1:11">
      <c r="A10069" t="s">
        <v>26129</v>
      </c>
      <c r="B10069" t="s">
        <v>58</v>
      </c>
      <c r="C10069">
        <v>92427</v>
      </c>
      <c r="D10069" t="s">
        <v>2256</v>
      </c>
      <c r="E10069" t="s">
        <v>9</v>
      </c>
      <c r="F10069">
        <v>70.81</v>
      </c>
      <c r="G10069">
        <v>73.84</v>
      </c>
      <c r="J10069">
        <v>0</v>
      </c>
      <c r="K10069">
        <v>0</v>
      </c>
    </row>
    <row r="10070" spans="1:11">
      <c r="A10070" t="s">
        <v>26130</v>
      </c>
      <c r="B10070" t="s">
        <v>58</v>
      </c>
      <c r="C10070">
        <v>92409</v>
      </c>
      <c r="D10070" t="s">
        <v>2248</v>
      </c>
      <c r="E10070" t="s">
        <v>9</v>
      </c>
      <c r="F10070">
        <v>252.47</v>
      </c>
      <c r="G10070">
        <v>265.3</v>
      </c>
      <c r="J10070">
        <v>0</v>
      </c>
      <c r="K10070">
        <v>0</v>
      </c>
    </row>
    <row r="10071" spans="1:11">
      <c r="A10071" t="s">
        <v>26131</v>
      </c>
      <c r="B10071" t="s">
        <v>58</v>
      </c>
      <c r="C10071">
        <v>92411</v>
      </c>
      <c r="D10071" t="s">
        <v>2249</v>
      </c>
      <c r="E10071" t="s">
        <v>9</v>
      </c>
      <c r="F10071">
        <v>172.98</v>
      </c>
      <c r="G10071">
        <v>183.24</v>
      </c>
      <c r="J10071">
        <v>0</v>
      </c>
      <c r="K10071">
        <v>0</v>
      </c>
    </row>
    <row r="10072" spans="1:11">
      <c r="A10072" t="s">
        <v>26132</v>
      </c>
      <c r="B10072" t="s">
        <v>58</v>
      </c>
      <c r="C10072">
        <v>92413</v>
      </c>
      <c r="D10072" t="s">
        <v>92</v>
      </c>
      <c r="E10072" t="s">
        <v>9</v>
      </c>
      <c r="F10072">
        <v>115.29</v>
      </c>
      <c r="G10072">
        <v>122.78</v>
      </c>
      <c r="J10072">
        <v>0</v>
      </c>
      <c r="K10072">
        <v>0</v>
      </c>
    </row>
    <row r="10073" spans="1:11">
      <c r="A10073" t="s">
        <v>26133</v>
      </c>
      <c r="B10073" t="s">
        <v>58</v>
      </c>
      <c r="C10073">
        <v>92465</v>
      </c>
      <c r="D10073" t="s">
        <v>2285</v>
      </c>
      <c r="E10073" t="s">
        <v>9</v>
      </c>
      <c r="F10073">
        <v>154.05000000000001</v>
      </c>
      <c r="G10073">
        <v>160.07</v>
      </c>
      <c r="J10073">
        <v>0</v>
      </c>
      <c r="K10073">
        <v>0</v>
      </c>
    </row>
    <row r="10074" spans="1:11">
      <c r="A10074" t="s">
        <v>26134</v>
      </c>
      <c r="B10074" t="s">
        <v>58</v>
      </c>
      <c r="C10074">
        <v>92469</v>
      </c>
      <c r="D10074" t="s">
        <v>2289</v>
      </c>
      <c r="E10074" t="s">
        <v>9</v>
      </c>
      <c r="F10074">
        <v>140.53</v>
      </c>
      <c r="G10074">
        <v>146.03</v>
      </c>
      <c r="J10074">
        <v>0</v>
      </c>
      <c r="K10074">
        <v>0</v>
      </c>
    </row>
    <row r="10075" spans="1:11">
      <c r="A10075" t="s">
        <v>26135</v>
      </c>
      <c r="B10075" t="s">
        <v>58</v>
      </c>
      <c r="C10075">
        <v>92473</v>
      </c>
      <c r="D10075" t="s">
        <v>2293</v>
      </c>
      <c r="E10075" t="s">
        <v>9</v>
      </c>
      <c r="F10075">
        <v>129.52000000000001</v>
      </c>
      <c r="G10075">
        <v>134.58000000000001</v>
      </c>
      <c r="J10075">
        <v>0</v>
      </c>
      <c r="K10075">
        <v>0</v>
      </c>
    </row>
    <row r="10076" spans="1:11">
      <c r="A10076" t="s">
        <v>26136</v>
      </c>
      <c r="B10076" t="s">
        <v>58</v>
      </c>
      <c r="C10076">
        <v>92477</v>
      </c>
      <c r="D10076" t="s">
        <v>2297</v>
      </c>
      <c r="E10076" t="s">
        <v>9</v>
      </c>
      <c r="F10076">
        <v>106.21</v>
      </c>
      <c r="G10076">
        <v>110.41</v>
      </c>
      <c r="J10076">
        <v>0</v>
      </c>
      <c r="K10076">
        <v>0</v>
      </c>
    </row>
    <row r="10077" spans="1:11">
      <c r="A10077" t="s">
        <v>26137</v>
      </c>
      <c r="B10077" t="s">
        <v>58</v>
      </c>
      <c r="C10077">
        <v>92449</v>
      </c>
      <c r="D10077" t="s">
        <v>2269</v>
      </c>
      <c r="E10077" t="s">
        <v>9</v>
      </c>
      <c r="F10077">
        <v>277.72000000000003</v>
      </c>
      <c r="G10077">
        <v>288.12</v>
      </c>
      <c r="J10077">
        <v>0</v>
      </c>
      <c r="K10077">
        <v>0</v>
      </c>
    </row>
    <row r="10078" spans="1:11">
      <c r="A10078" t="s">
        <v>26138</v>
      </c>
      <c r="B10078" t="s">
        <v>58</v>
      </c>
      <c r="C10078">
        <v>92453</v>
      </c>
      <c r="D10078" t="s">
        <v>2273</v>
      </c>
      <c r="E10078" t="s">
        <v>9</v>
      </c>
      <c r="F10078">
        <v>238.42</v>
      </c>
      <c r="G10078">
        <v>247.44</v>
      </c>
      <c r="J10078">
        <v>0</v>
      </c>
      <c r="K10078">
        <v>0</v>
      </c>
    </row>
    <row r="10079" spans="1:11">
      <c r="A10079" t="s">
        <v>26139</v>
      </c>
      <c r="B10079" t="s">
        <v>58</v>
      </c>
      <c r="C10079">
        <v>92457</v>
      </c>
      <c r="D10079" t="s">
        <v>2277</v>
      </c>
      <c r="E10079" t="s">
        <v>9</v>
      </c>
      <c r="F10079">
        <v>208.2</v>
      </c>
      <c r="G10079">
        <v>216.14</v>
      </c>
      <c r="J10079">
        <v>0</v>
      </c>
      <c r="K10079">
        <v>0</v>
      </c>
    </row>
    <row r="10080" spans="1:11">
      <c r="A10080" t="s">
        <v>26140</v>
      </c>
      <c r="B10080" t="s">
        <v>58</v>
      </c>
      <c r="C10080">
        <v>92461</v>
      </c>
      <c r="D10080" t="s">
        <v>2281</v>
      </c>
      <c r="E10080" t="s">
        <v>9</v>
      </c>
      <c r="F10080">
        <v>192.42</v>
      </c>
      <c r="G10080">
        <v>199.65</v>
      </c>
      <c r="J10080">
        <v>0</v>
      </c>
      <c r="K10080">
        <v>0</v>
      </c>
    </row>
    <row r="10081" spans="1:11">
      <c r="A10081" t="s">
        <v>26141</v>
      </c>
      <c r="B10081" t="s">
        <v>58</v>
      </c>
      <c r="C10081">
        <v>92467</v>
      </c>
      <c r="D10081" t="s">
        <v>2287</v>
      </c>
      <c r="E10081" t="s">
        <v>9</v>
      </c>
      <c r="F10081">
        <v>99.03</v>
      </c>
      <c r="G10081">
        <v>103.08</v>
      </c>
      <c r="J10081">
        <v>0</v>
      </c>
      <c r="K10081">
        <v>0</v>
      </c>
    </row>
    <row r="10082" spans="1:11">
      <c r="A10082" t="s">
        <v>26142</v>
      </c>
      <c r="B10082" t="s">
        <v>58</v>
      </c>
      <c r="C10082">
        <v>92471</v>
      </c>
      <c r="D10082" t="s">
        <v>2291</v>
      </c>
      <c r="E10082" t="s">
        <v>9</v>
      </c>
      <c r="F10082">
        <v>90.47</v>
      </c>
      <c r="G10082">
        <v>94.16</v>
      </c>
      <c r="J10082">
        <v>0</v>
      </c>
      <c r="K10082">
        <v>0</v>
      </c>
    </row>
    <row r="10083" spans="1:11">
      <c r="A10083" t="s">
        <v>26143</v>
      </c>
      <c r="B10083" t="s">
        <v>58</v>
      </c>
      <c r="C10083">
        <v>92475</v>
      </c>
      <c r="D10083" t="s">
        <v>2295</v>
      </c>
      <c r="E10083" t="s">
        <v>9</v>
      </c>
      <c r="F10083">
        <v>83.46</v>
      </c>
      <c r="G10083">
        <v>86.86</v>
      </c>
      <c r="J10083">
        <v>0</v>
      </c>
      <c r="K10083">
        <v>0</v>
      </c>
    </row>
    <row r="10084" spans="1:11">
      <c r="A10084" t="s">
        <v>26144</v>
      </c>
      <c r="B10084" t="s">
        <v>58</v>
      </c>
      <c r="C10084">
        <v>92479</v>
      </c>
      <c r="D10084" t="s">
        <v>2299</v>
      </c>
      <c r="E10084" t="s">
        <v>9</v>
      </c>
      <c r="F10084">
        <v>68.63</v>
      </c>
      <c r="G10084">
        <v>71.45</v>
      </c>
      <c r="J10084">
        <v>0</v>
      </c>
      <c r="K10084">
        <v>0</v>
      </c>
    </row>
    <row r="10085" spans="1:11">
      <c r="A10085" t="s">
        <v>26145</v>
      </c>
      <c r="B10085" t="s">
        <v>58</v>
      </c>
      <c r="C10085">
        <v>92451</v>
      </c>
      <c r="D10085" t="s">
        <v>2271</v>
      </c>
      <c r="E10085" t="s">
        <v>9</v>
      </c>
      <c r="F10085">
        <v>188.11</v>
      </c>
      <c r="G10085">
        <v>195.52</v>
      </c>
      <c r="J10085">
        <v>0</v>
      </c>
      <c r="K10085">
        <v>0</v>
      </c>
    </row>
    <row r="10086" spans="1:11">
      <c r="A10086" t="s">
        <v>26146</v>
      </c>
      <c r="B10086" t="s">
        <v>58</v>
      </c>
      <c r="C10086">
        <v>92455</v>
      </c>
      <c r="D10086" t="s">
        <v>2275</v>
      </c>
      <c r="E10086" t="s">
        <v>9</v>
      </c>
      <c r="F10086">
        <v>154.91</v>
      </c>
      <c r="G10086">
        <v>161.11000000000001</v>
      </c>
      <c r="J10086">
        <v>0</v>
      </c>
      <c r="K10086">
        <v>0</v>
      </c>
    </row>
    <row r="10087" spans="1:11">
      <c r="A10087" t="s">
        <v>26147</v>
      </c>
      <c r="B10087" t="s">
        <v>58</v>
      </c>
      <c r="C10087">
        <v>92459</v>
      </c>
      <c r="D10087" t="s">
        <v>2279</v>
      </c>
      <c r="E10087" t="s">
        <v>9</v>
      </c>
      <c r="F10087">
        <v>132.44999999999999</v>
      </c>
      <c r="G10087">
        <v>137.82</v>
      </c>
      <c r="J10087">
        <v>0</v>
      </c>
      <c r="K10087">
        <v>0</v>
      </c>
    </row>
    <row r="10088" spans="1:11">
      <c r="A10088" t="s">
        <v>26148</v>
      </c>
      <c r="B10088" t="s">
        <v>58</v>
      </c>
      <c r="C10088">
        <v>92463</v>
      </c>
      <c r="D10088" t="s">
        <v>2283</v>
      </c>
      <c r="E10088" t="s">
        <v>9</v>
      </c>
      <c r="F10088">
        <v>120.39</v>
      </c>
      <c r="G10088">
        <v>125.22</v>
      </c>
      <c r="J10088">
        <v>0</v>
      </c>
      <c r="K10088">
        <v>0</v>
      </c>
    </row>
    <row r="10089" spans="1:11">
      <c r="A10089" t="s">
        <v>26149</v>
      </c>
      <c r="B10089" t="s">
        <v>58</v>
      </c>
      <c r="C10089">
        <v>92446</v>
      </c>
      <c r="D10089" t="s">
        <v>2266</v>
      </c>
      <c r="E10089" t="s">
        <v>9</v>
      </c>
      <c r="F10089">
        <v>337.11</v>
      </c>
      <c r="G10089">
        <v>349.6</v>
      </c>
      <c r="J10089">
        <v>0</v>
      </c>
      <c r="K10089">
        <v>0</v>
      </c>
    </row>
    <row r="10090" spans="1:11">
      <c r="A10090" t="s">
        <v>26150</v>
      </c>
      <c r="B10090" t="s">
        <v>58</v>
      </c>
      <c r="C10090">
        <v>92447</v>
      </c>
      <c r="D10090" t="s">
        <v>2267</v>
      </c>
      <c r="E10090" t="s">
        <v>9</v>
      </c>
      <c r="F10090">
        <v>234.29</v>
      </c>
      <c r="G10090">
        <v>243.91</v>
      </c>
      <c r="J10090">
        <v>0</v>
      </c>
      <c r="K10090">
        <v>0</v>
      </c>
    </row>
    <row r="10091" spans="1:11">
      <c r="A10091" t="s">
        <v>26151</v>
      </c>
      <c r="B10091" t="s">
        <v>58</v>
      </c>
      <c r="C10091">
        <v>92448</v>
      </c>
      <c r="D10091" t="s">
        <v>2268</v>
      </c>
      <c r="E10091" t="s">
        <v>9</v>
      </c>
      <c r="F10091">
        <v>182.18</v>
      </c>
      <c r="G10091">
        <v>190</v>
      </c>
      <c r="J10091">
        <v>0</v>
      </c>
      <c r="K10091">
        <v>0</v>
      </c>
    </row>
    <row r="10092" spans="1:11">
      <c r="A10092" t="s">
        <v>26152</v>
      </c>
      <c r="B10092" t="s">
        <v>58</v>
      </c>
      <c r="C10092">
        <v>92466</v>
      </c>
      <c r="D10092" t="s">
        <v>2286</v>
      </c>
      <c r="E10092" t="s">
        <v>9</v>
      </c>
      <c r="F10092">
        <v>283.63</v>
      </c>
      <c r="G10092">
        <v>289.89999999999998</v>
      </c>
      <c r="J10092">
        <v>0</v>
      </c>
      <c r="K10092">
        <v>0</v>
      </c>
    </row>
    <row r="10093" spans="1:11">
      <c r="A10093" t="s">
        <v>26153</v>
      </c>
      <c r="B10093" t="s">
        <v>58</v>
      </c>
      <c r="C10093">
        <v>92470</v>
      </c>
      <c r="D10093" t="s">
        <v>2290</v>
      </c>
      <c r="E10093" t="s">
        <v>9</v>
      </c>
      <c r="F10093">
        <v>276.27</v>
      </c>
      <c r="G10093">
        <v>282.05</v>
      </c>
      <c r="J10093">
        <v>0</v>
      </c>
      <c r="K10093">
        <v>0</v>
      </c>
    </row>
    <row r="10094" spans="1:11">
      <c r="A10094" t="s">
        <v>26154</v>
      </c>
      <c r="B10094" t="s">
        <v>58</v>
      </c>
      <c r="C10094">
        <v>92474</v>
      </c>
      <c r="D10094" t="s">
        <v>2294</v>
      </c>
      <c r="E10094" t="s">
        <v>9</v>
      </c>
      <c r="F10094">
        <v>269.87</v>
      </c>
      <c r="G10094">
        <v>275.22000000000003</v>
      </c>
      <c r="J10094">
        <v>0</v>
      </c>
      <c r="K10094">
        <v>0</v>
      </c>
    </row>
    <row r="10095" spans="1:11">
      <c r="A10095" t="s">
        <v>26155</v>
      </c>
      <c r="B10095" t="s">
        <v>58</v>
      </c>
      <c r="C10095">
        <v>92478</v>
      </c>
      <c r="D10095" t="s">
        <v>2298</v>
      </c>
      <c r="E10095" t="s">
        <v>9</v>
      </c>
      <c r="F10095">
        <v>257.42</v>
      </c>
      <c r="G10095">
        <v>261.95</v>
      </c>
      <c r="J10095">
        <v>0</v>
      </c>
      <c r="K10095">
        <v>0</v>
      </c>
    </row>
    <row r="10096" spans="1:11">
      <c r="A10096" t="s">
        <v>26156</v>
      </c>
      <c r="B10096" t="s">
        <v>58</v>
      </c>
      <c r="C10096">
        <v>92450</v>
      </c>
      <c r="D10096" t="s">
        <v>2270</v>
      </c>
      <c r="E10096" t="s">
        <v>9</v>
      </c>
      <c r="F10096">
        <v>354.62</v>
      </c>
      <c r="G10096">
        <v>364.84</v>
      </c>
      <c r="J10096">
        <v>0</v>
      </c>
      <c r="K10096">
        <v>0</v>
      </c>
    </row>
    <row r="10097" spans="1:11">
      <c r="A10097" t="s">
        <v>26157</v>
      </c>
      <c r="B10097" t="s">
        <v>58</v>
      </c>
      <c r="C10097">
        <v>92454</v>
      </c>
      <c r="D10097" t="s">
        <v>2274</v>
      </c>
      <c r="E10097" t="s">
        <v>9</v>
      </c>
      <c r="F10097">
        <v>324.07</v>
      </c>
      <c r="G10097">
        <v>332.85</v>
      </c>
      <c r="J10097">
        <v>0</v>
      </c>
      <c r="K10097">
        <v>0</v>
      </c>
    </row>
    <row r="10098" spans="1:11">
      <c r="A10098" t="s">
        <v>26158</v>
      </c>
      <c r="B10098" t="s">
        <v>58</v>
      </c>
      <c r="C10098">
        <v>92458</v>
      </c>
      <c r="D10098" t="s">
        <v>2278</v>
      </c>
      <c r="E10098" t="s">
        <v>9</v>
      </c>
      <c r="F10098">
        <v>304.64</v>
      </c>
      <c r="G10098">
        <v>312.41000000000003</v>
      </c>
      <c r="J10098">
        <v>0</v>
      </c>
      <c r="K10098">
        <v>0</v>
      </c>
    </row>
    <row r="10099" spans="1:11">
      <c r="A10099" t="s">
        <v>26159</v>
      </c>
      <c r="B10099" t="s">
        <v>58</v>
      </c>
      <c r="C10099">
        <v>92462</v>
      </c>
      <c r="D10099" t="s">
        <v>2282</v>
      </c>
      <c r="E10099" t="s">
        <v>9</v>
      </c>
      <c r="F10099">
        <v>291.97000000000003</v>
      </c>
      <c r="G10099">
        <v>299.01</v>
      </c>
      <c r="J10099">
        <v>0</v>
      </c>
      <c r="K10099">
        <v>0</v>
      </c>
    </row>
    <row r="10100" spans="1:11">
      <c r="A10100" t="s">
        <v>26160</v>
      </c>
      <c r="B10100" t="s">
        <v>58</v>
      </c>
      <c r="C10100">
        <v>92468</v>
      </c>
      <c r="D10100" t="s">
        <v>2288</v>
      </c>
      <c r="E10100" t="s">
        <v>9</v>
      </c>
      <c r="F10100">
        <v>128.47999999999999</v>
      </c>
      <c r="G10100">
        <v>133.35</v>
      </c>
      <c r="J10100">
        <v>0</v>
      </c>
      <c r="K10100">
        <v>0</v>
      </c>
    </row>
    <row r="10101" spans="1:11">
      <c r="A10101" t="s">
        <v>26161</v>
      </c>
      <c r="B10101" t="s">
        <v>58</v>
      </c>
      <c r="C10101">
        <v>92472</v>
      </c>
      <c r="D10101" t="s">
        <v>2292</v>
      </c>
      <c r="E10101" t="s">
        <v>9</v>
      </c>
      <c r="F10101">
        <v>122.15</v>
      </c>
      <c r="G10101">
        <v>126.64</v>
      </c>
      <c r="J10101">
        <v>0</v>
      </c>
      <c r="K10101">
        <v>0</v>
      </c>
    </row>
    <row r="10102" spans="1:11">
      <c r="A10102" t="s">
        <v>26162</v>
      </c>
      <c r="B10102" t="s">
        <v>58</v>
      </c>
      <c r="C10102">
        <v>92476</v>
      </c>
      <c r="D10102" t="s">
        <v>2296</v>
      </c>
      <c r="E10102" t="s">
        <v>9</v>
      </c>
      <c r="F10102">
        <v>116.73</v>
      </c>
      <c r="G10102">
        <v>120.88</v>
      </c>
      <c r="J10102">
        <v>0</v>
      </c>
      <c r="K10102">
        <v>0</v>
      </c>
    </row>
    <row r="10103" spans="1:11">
      <c r="A10103" t="s">
        <v>26163</v>
      </c>
      <c r="B10103" t="s">
        <v>58</v>
      </c>
      <c r="C10103">
        <v>92480</v>
      </c>
      <c r="D10103" t="s">
        <v>2300</v>
      </c>
      <c r="E10103" t="s">
        <v>9</v>
      </c>
      <c r="F10103">
        <v>106.07</v>
      </c>
      <c r="G10103">
        <v>109.57</v>
      </c>
      <c r="J10103">
        <v>0</v>
      </c>
      <c r="K10103">
        <v>0</v>
      </c>
    </row>
    <row r="10104" spans="1:11">
      <c r="A10104" t="s">
        <v>26164</v>
      </c>
      <c r="B10104" t="s">
        <v>58</v>
      </c>
      <c r="C10104">
        <v>92452</v>
      </c>
      <c r="D10104" t="s">
        <v>2272</v>
      </c>
      <c r="E10104" t="s">
        <v>9</v>
      </c>
      <c r="F10104">
        <v>197.66</v>
      </c>
      <c r="G10104">
        <v>205.95</v>
      </c>
      <c r="J10104">
        <v>0</v>
      </c>
      <c r="K10104">
        <v>0</v>
      </c>
    </row>
    <row r="10105" spans="1:11">
      <c r="A10105" t="s">
        <v>26165</v>
      </c>
      <c r="B10105" t="s">
        <v>58</v>
      </c>
      <c r="C10105">
        <v>92456</v>
      </c>
      <c r="D10105" t="s">
        <v>2276</v>
      </c>
      <c r="E10105" t="s">
        <v>9</v>
      </c>
      <c r="F10105">
        <v>167.09</v>
      </c>
      <c r="G10105">
        <v>174.1</v>
      </c>
      <c r="J10105">
        <v>0</v>
      </c>
      <c r="K10105">
        <v>0</v>
      </c>
    </row>
    <row r="10106" spans="1:11">
      <c r="A10106" t="s">
        <v>26166</v>
      </c>
      <c r="B10106" t="s">
        <v>58</v>
      </c>
      <c r="C10106">
        <v>92460</v>
      </c>
      <c r="D10106" t="s">
        <v>2280</v>
      </c>
      <c r="E10106" t="s">
        <v>9</v>
      </c>
      <c r="F10106">
        <v>141.66</v>
      </c>
      <c r="G10106">
        <v>147.79</v>
      </c>
      <c r="J10106">
        <v>0</v>
      </c>
      <c r="K10106">
        <v>0</v>
      </c>
    </row>
    <row r="10107" spans="1:11">
      <c r="A10107" t="s">
        <v>26167</v>
      </c>
      <c r="B10107" t="s">
        <v>58</v>
      </c>
      <c r="C10107">
        <v>92464</v>
      </c>
      <c r="D10107" t="s">
        <v>2284</v>
      </c>
      <c r="E10107" t="s">
        <v>9</v>
      </c>
      <c r="F10107">
        <v>136.22</v>
      </c>
      <c r="G10107">
        <v>141.74</v>
      </c>
      <c r="J10107">
        <v>0</v>
      </c>
      <c r="K10107">
        <v>0</v>
      </c>
    </row>
    <row r="10108" spans="1:11">
      <c r="A10108" t="s">
        <v>26168</v>
      </c>
      <c r="B10108" t="s">
        <v>58</v>
      </c>
      <c r="C10108">
        <v>105403</v>
      </c>
      <c r="D10108" t="s">
        <v>2435</v>
      </c>
      <c r="E10108" t="s">
        <v>9</v>
      </c>
      <c r="F10108">
        <v>167.7</v>
      </c>
      <c r="G10108">
        <v>170.67</v>
      </c>
      <c r="J10108">
        <v>0</v>
      </c>
      <c r="K10108">
        <v>0</v>
      </c>
    </row>
    <row r="10109" spans="1:11">
      <c r="A10109" t="s">
        <v>26169</v>
      </c>
      <c r="B10109" t="s">
        <v>58</v>
      </c>
      <c r="C10109">
        <v>96252</v>
      </c>
      <c r="D10109" t="s">
        <v>2330</v>
      </c>
      <c r="E10109" t="s">
        <v>9</v>
      </c>
      <c r="F10109">
        <v>140.63</v>
      </c>
      <c r="G10109">
        <v>143.34</v>
      </c>
      <c r="J10109">
        <v>0</v>
      </c>
      <c r="K10109">
        <v>0</v>
      </c>
    </row>
    <row r="10110" spans="1:11">
      <c r="A10110" t="s">
        <v>26170</v>
      </c>
      <c r="B10110" t="s">
        <v>58</v>
      </c>
      <c r="C10110">
        <v>96254</v>
      </c>
      <c r="D10110" t="s">
        <v>7856</v>
      </c>
      <c r="E10110" t="s">
        <v>12</v>
      </c>
      <c r="F10110">
        <v>0</v>
      </c>
      <c r="G10110">
        <v>0</v>
      </c>
    </row>
    <row r="10111" spans="1:11">
      <c r="A10111" t="s">
        <v>26171</v>
      </c>
      <c r="B10111" t="s">
        <v>58</v>
      </c>
      <c r="C10111">
        <v>96253</v>
      </c>
      <c r="D10111" t="s">
        <v>7857</v>
      </c>
      <c r="E10111" t="s">
        <v>12</v>
      </c>
      <c r="F10111">
        <v>0</v>
      </c>
      <c r="G10111">
        <v>0</v>
      </c>
    </row>
    <row r="10112" spans="1:11">
      <c r="A10112" t="s">
        <v>26172</v>
      </c>
      <c r="B10112" t="s">
        <v>58</v>
      </c>
      <c r="C10112">
        <v>105406</v>
      </c>
      <c r="D10112" t="s">
        <v>2436</v>
      </c>
      <c r="E10112" t="s">
        <v>9</v>
      </c>
      <c r="F10112">
        <v>202.49</v>
      </c>
      <c r="G10112">
        <v>212.06</v>
      </c>
      <c r="J10112">
        <v>0</v>
      </c>
      <c r="K10112">
        <v>0</v>
      </c>
    </row>
    <row r="10113" spans="1:11">
      <c r="A10113" t="s">
        <v>26173</v>
      </c>
      <c r="B10113" t="s">
        <v>58</v>
      </c>
      <c r="C10113">
        <v>96264</v>
      </c>
      <c r="D10113" t="s">
        <v>7858</v>
      </c>
      <c r="E10113" t="s">
        <v>9</v>
      </c>
      <c r="F10113">
        <v>0</v>
      </c>
      <c r="G10113">
        <v>0</v>
      </c>
    </row>
    <row r="10114" spans="1:11">
      <c r="A10114" t="s">
        <v>26174</v>
      </c>
      <c r="B10114" t="s">
        <v>58</v>
      </c>
      <c r="C10114">
        <v>105405</v>
      </c>
      <c r="D10114" t="s">
        <v>7859</v>
      </c>
      <c r="E10114" t="s">
        <v>9</v>
      </c>
      <c r="F10114">
        <v>0</v>
      </c>
      <c r="G10114">
        <v>0</v>
      </c>
    </row>
    <row r="10115" spans="1:11">
      <c r="A10115" t="s">
        <v>26175</v>
      </c>
      <c r="B10115" t="s">
        <v>58</v>
      </c>
      <c r="C10115">
        <v>96258</v>
      </c>
      <c r="D10115" t="s">
        <v>2331</v>
      </c>
      <c r="E10115" t="s">
        <v>9</v>
      </c>
      <c r="F10115">
        <v>145.62</v>
      </c>
      <c r="G10115">
        <v>152.72</v>
      </c>
      <c r="J10115">
        <v>0</v>
      </c>
      <c r="K10115">
        <v>0</v>
      </c>
    </row>
    <row r="10116" spans="1:11">
      <c r="A10116" t="s">
        <v>26176</v>
      </c>
      <c r="B10116" t="s">
        <v>58</v>
      </c>
      <c r="C10116">
        <v>96262</v>
      </c>
      <c r="D10116" t="s">
        <v>7860</v>
      </c>
      <c r="E10116" t="s">
        <v>9</v>
      </c>
      <c r="F10116">
        <v>0</v>
      </c>
      <c r="G10116">
        <v>0</v>
      </c>
    </row>
    <row r="10117" spans="1:11">
      <c r="A10117" t="s">
        <v>26177</v>
      </c>
      <c r="B10117" t="s">
        <v>58</v>
      </c>
      <c r="C10117">
        <v>105404</v>
      </c>
      <c r="D10117" t="s">
        <v>7861</v>
      </c>
      <c r="E10117" t="s">
        <v>9</v>
      </c>
      <c r="F10117">
        <v>0</v>
      </c>
      <c r="G10117">
        <v>0</v>
      </c>
    </row>
    <row r="10118" spans="1:11">
      <c r="A10118" t="s">
        <v>26178</v>
      </c>
      <c r="B10118" t="s">
        <v>58</v>
      </c>
      <c r="C10118">
        <v>92751</v>
      </c>
      <c r="D10118" t="s">
        <v>1721</v>
      </c>
      <c r="E10118" t="s">
        <v>10</v>
      </c>
      <c r="F10118">
        <v>1970.16</v>
      </c>
      <c r="G10118">
        <v>2005.25</v>
      </c>
      <c r="J10118">
        <v>0</v>
      </c>
      <c r="K10118">
        <v>0</v>
      </c>
    </row>
    <row r="10119" spans="1:11">
      <c r="A10119" t="s">
        <v>26179</v>
      </c>
      <c r="B10119" t="s">
        <v>58</v>
      </c>
      <c r="C10119">
        <v>92752</v>
      </c>
      <c r="D10119" t="s">
        <v>1722</v>
      </c>
      <c r="E10119" t="s">
        <v>10</v>
      </c>
      <c r="F10119">
        <v>2341.0500000000002</v>
      </c>
      <c r="G10119">
        <v>2381</v>
      </c>
      <c r="J10119">
        <v>0</v>
      </c>
      <c r="K10119">
        <v>0</v>
      </c>
    </row>
    <row r="10120" spans="1:11">
      <c r="A10120" t="s">
        <v>26180</v>
      </c>
      <c r="B10120" t="s">
        <v>58</v>
      </c>
      <c r="C10120">
        <v>92750</v>
      </c>
      <c r="D10120" t="s">
        <v>1720</v>
      </c>
      <c r="E10120" t="s">
        <v>10</v>
      </c>
      <c r="F10120">
        <v>1596.38</v>
      </c>
      <c r="G10120">
        <v>1626.44</v>
      </c>
      <c r="J10120">
        <v>0</v>
      </c>
      <c r="K10120">
        <v>0</v>
      </c>
    </row>
    <row r="10121" spans="1:11">
      <c r="A10121" t="s">
        <v>26181</v>
      </c>
      <c r="B10121" t="s">
        <v>58</v>
      </c>
      <c r="C10121">
        <v>92749</v>
      </c>
      <c r="D10121" t="s">
        <v>1719</v>
      </c>
      <c r="E10121" t="s">
        <v>10</v>
      </c>
      <c r="F10121">
        <v>957.25</v>
      </c>
      <c r="G10121">
        <v>978.81</v>
      </c>
      <c r="J10121">
        <v>0</v>
      </c>
      <c r="K10121">
        <v>0</v>
      </c>
    </row>
    <row r="10122" spans="1:11">
      <c r="A10122" t="s">
        <v>26182</v>
      </c>
      <c r="B10122" t="s">
        <v>58</v>
      </c>
      <c r="C10122">
        <v>92745</v>
      </c>
      <c r="D10122" t="s">
        <v>1715</v>
      </c>
      <c r="E10122" t="s">
        <v>10</v>
      </c>
      <c r="F10122">
        <v>819.04</v>
      </c>
      <c r="G10122">
        <v>840.85</v>
      </c>
      <c r="J10122">
        <v>0</v>
      </c>
      <c r="K10122">
        <v>0</v>
      </c>
    </row>
    <row r="10123" spans="1:11">
      <c r="A10123" t="s">
        <v>26183</v>
      </c>
      <c r="B10123" t="s">
        <v>58</v>
      </c>
      <c r="C10123">
        <v>92747</v>
      </c>
      <c r="D10123" t="s">
        <v>1717</v>
      </c>
      <c r="E10123" t="s">
        <v>10</v>
      </c>
      <c r="F10123">
        <v>911.26</v>
      </c>
      <c r="G10123">
        <v>935.45</v>
      </c>
      <c r="J10123">
        <v>0</v>
      </c>
      <c r="K10123">
        <v>0</v>
      </c>
    </row>
    <row r="10124" spans="1:11">
      <c r="A10124" t="s">
        <v>26184</v>
      </c>
      <c r="B10124" t="s">
        <v>58</v>
      </c>
      <c r="C10124">
        <v>92743</v>
      </c>
      <c r="D10124" t="s">
        <v>1713</v>
      </c>
      <c r="E10124" t="s">
        <v>10</v>
      </c>
      <c r="F10124">
        <v>672.46</v>
      </c>
      <c r="G10124">
        <v>691.2</v>
      </c>
      <c r="J10124">
        <v>0</v>
      </c>
      <c r="K10124">
        <v>0</v>
      </c>
    </row>
    <row r="10125" spans="1:11">
      <c r="A10125" t="s">
        <v>26185</v>
      </c>
      <c r="B10125" t="s">
        <v>58</v>
      </c>
      <c r="C10125">
        <v>92746</v>
      </c>
      <c r="D10125" t="s">
        <v>1716</v>
      </c>
      <c r="E10125" t="s">
        <v>10</v>
      </c>
      <c r="F10125">
        <v>728.89</v>
      </c>
      <c r="G10125">
        <v>742.96</v>
      </c>
      <c r="J10125">
        <v>0</v>
      </c>
      <c r="K10125">
        <v>0</v>
      </c>
    </row>
    <row r="10126" spans="1:11">
      <c r="A10126" t="s">
        <v>26186</v>
      </c>
      <c r="B10126" t="s">
        <v>58</v>
      </c>
      <c r="C10126">
        <v>92748</v>
      </c>
      <c r="D10126" t="s">
        <v>1718</v>
      </c>
      <c r="E10126" t="s">
        <v>10</v>
      </c>
      <c r="F10126">
        <v>802.49</v>
      </c>
      <c r="G10126">
        <v>818.96</v>
      </c>
      <c r="J10126">
        <v>0</v>
      </c>
      <c r="K10126">
        <v>0</v>
      </c>
    </row>
    <row r="10127" spans="1:11">
      <c r="A10127" t="s">
        <v>26187</v>
      </c>
      <c r="B10127" t="s">
        <v>58</v>
      </c>
      <c r="C10127">
        <v>92744</v>
      </c>
      <c r="D10127" t="s">
        <v>1714</v>
      </c>
      <c r="E10127" t="s">
        <v>10</v>
      </c>
      <c r="F10127">
        <v>607.66</v>
      </c>
      <c r="G10127">
        <v>618.08000000000004</v>
      </c>
      <c r="J10127">
        <v>0</v>
      </c>
      <c r="K10127">
        <v>0</v>
      </c>
    </row>
    <row r="10128" spans="1:11">
      <c r="A10128" t="s">
        <v>26188</v>
      </c>
      <c r="B10128" t="s">
        <v>58</v>
      </c>
      <c r="C10128">
        <v>92754</v>
      </c>
      <c r="D10128" t="s">
        <v>1724</v>
      </c>
      <c r="E10128" t="s">
        <v>10</v>
      </c>
      <c r="F10128">
        <v>649.70000000000005</v>
      </c>
      <c r="G10128">
        <v>666.43</v>
      </c>
      <c r="J10128">
        <v>0</v>
      </c>
      <c r="K10128">
        <v>0</v>
      </c>
    </row>
    <row r="10129" spans="1:11">
      <c r="A10129" t="s">
        <v>26189</v>
      </c>
      <c r="B10129" t="s">
        <v>58</v>
      </c>
      <c r="C10129">
        <v>92753</v>
      </c>
      <c r="D10129" t="s">
        <v>1723</v>
      </c>
      <c r="E10129" t="s">
        <v>10</v>
      </c>
      <c r="F10129">
        <v>660.43</v>
      </c>
      <c r="G10129">
        <v>675.66</v>
      </c>
      <c r="J10129">
        <v>0</v>
      </c>
      <c r="K10129">
        <v>0</v>
      </c>
    </row>
    <row r="10130" spans="1:11">
      <c r="A10130" t="s">
        <v>26190</v>
      </c>
      <c r="B10130" t="s">
        <v>58</v>
      </c>
      <c r="C10130">
        <v>92755</v>
      </c>
      <c r="D10130" t="s">
        <v>1725</v>
      </c>
      <c r="E10130" t="s">
        <v>9</v>
      </c>
      <c r="F10130">
        <v>250.97</v>
      </c>
      <c r="G10130">
        <v>257.64999999999998</v>
      </c>
      <c r="J10130">
        <v>0</v>
      </c>
      <c r="K10130">
        <v>0</v>
      </c>
    </row>
    <row r="10131" spans="1:11">
      <c r="A10131" t="s">
        <v>26191</v>
      </c>
      <c r="B10131" t="s">
        <v>58</v>
      </c>
      <c r="C10131">
        <v>92756</v>
      </c>
      <c r="D10131" t="s">
        <v>1726</v>
      </c>
      <c r="E10131" t="s">
        <v>9</v>
      </c>
      <c r="F10131">
        <v>287.83</v>
      </c>
      <c r="G10131">
        <v>295.8</v>
      </c>
      <c r="J10131">
        <v>0</v>
      </c>
      <c r="K10131">
        <v>0</v>
      </c>
    </row>
    <row r="10132" spans="1:11">
      <c r="A10132" t="s">
        <v>26192</v>
      </c>
      <c r="B10132" t="s">
        <v>58</v>
      </c>
      <c r="C10132">
        <v>92757</v>
      </c>
      <c r="D10132" t="s">
        <v>1727</v>
      </c>
      <c r="E10132" t="s">
        <v>9</v>
      </c>
      <c r="F10132">
        <v>331.98</v>
      </c>
      <c r="G10132">
        <v>341.43</v>
      </c>
      <c r="J10132">
        <v>0</v>
      </c>
      <c r="K10132">
        <v>0</v>
      </c>
    </row>
    <row r="10133" spans="1:11">
      <c r="A10133" t="s">
        <v>26193</v>
      </c>
      <c r="B10133" t="s">
        <v>58</v>
      </c>
      <c r="C10133">
        <v>92758</v>
      </c>
      <c r="D10133" t="s">
        <v>1728</v>
      </c>
      <c r="E10133" t="s">
        <v>10</v>
      </c>
      <c r="F10133">
        <v>665.48</v>
      </c>
      <c r="G10133">
        <v>674.66</v>
      </c>
      <c r="J10133">
        <v>0</v>
      </c>
      <c r="K10133">
        <v>0</v>
      </c>
    </row>
    <row r="10134" spans="1:11">
      <c r="A10134" t="s">
        <v>26194</v>
      </c>
      <c r="B10134" t="s">
        <v>58</v>
      </c>
      <c r="C10134">
        <v>104500</v>
      </c>
      <c r="D10134" t="s">
        <v>14880</v>
      </c>
      <c r="E10134" t="s">
        <v>12</v>
      </c>
      <c r="F10134">
        <v>0</v>
      </c>
      <c r="G10134">
        <v>0</v>
      </c>
    </row>
    <row r="10135" spans="1:11">
      <c r="A10135" t="s">
        <v>26195</v>
      </c>
      <c r="B10135" t="s">
        <v>58</v>
      </c>
      <c r="C10135">
        <v>104503</v>
      </c>
      <c r="D10135" t="s">
        <v>14881</v>
      </c>
      <c r="E10135" t="s">
        <v>12</v>
      </c>
      <c r="F10135">
        <v>0</v>
      </c>
      <c r="G10135">
        <v>0</v>
      </c>
    </row>
    <row r="10136" spans="1:11">
      <c r="A10136" t="s">
        <v>26196</v>
      </c>
      <c r="B10136" t="s">
        <v>58</v>
      </c>
      <c r="C10136">
        <v>104504</v>
      </c>
      <c r="D10136" t="s">
        <v>14882</v>
      </c>
      <c r="E10136" t="s">
        <v>12</v>
      </c>
      <c r="F10136">
        <v>0</v>
      </c>
      <c r="G10136">
        <v>0</v>
      </c>
    </row>
    <row r="10137" spans="1:11">
      <c r="A10137" t="s">
        <v>26197</v>
      </c>
      <c r="B10137" t="s">
        <v>58</v>
      </c>
      <c r="C10137">
        <v>104507</v>
      </c>
      <c r="D10137" t="s">
        <v>14883</v>
      </c>
      <c r="E10137" t="s">
        <v>12</v>
      </c>
      <c r="F10137">
        <v>0</v>
      </c>
      <c r="G10137">
        <v>0</v>
      </c>
    </row>
    <row r="10138" spans="1:11">
      <c r="A10138" t="s">
        <v>26198</v>
      </c>
      <c r="B10138" t="s">
        <v>58</v>
      </c>
      <c r="C10138">
        <v>104508</v>
      </c>
      <c r="D10138" t="s">
        <v>14884</v>
      </c>
      <c r="E10138" t="s">
        <v>12</v>
      </c>
      <c r="F10138">
        <v>0</v>
      </c>
      <c r="G10138">
        <v>0</v>
      </c>
    </row>
    <row r="10139" spans="1:11">
      <c r="A10139" t="s">
        <v>26199</v>
      </c>
      <c r="B10139" t="s">
        <v>58</v>
      </c>
      <c r="C10139">
        <v>104509</v>
      </c>
      <c r="D10139" t="s">
        <v>14885</v>
      </c>
      <c r="E10139" t="s">
        <v>12</v>
      </c>
      <c r="F10139">
        <v>0</v>
      </c>
      <c r="G10139">
        <v>0</v>
      </c>
    </row>
    <row r="10140" spans="1:11">
      <c r="A10140" t="s">
        <v>26200</v>
      </c>
      <c r="B10140" t="s">
        <v>58</v>
      </c>
      <c r="C10140">
        <v>104512</v>
      </c>
      <c r="D10140" t="s">
        <v>14886</v>
      </c>
      <c r="E10140" t="s">
        <v>12</v>
      </c>
      <c r="F10140">
        <v>0</v>
      </c>
      <c r="G10140">
        <v>0</v>
      </c>
    </row>
    <row r="10141" spans="1:11">
      <c r="A10141" t="s">
        <v>26201</v>
      </c>
      <c r="B10141" t="s">
        <v>58</v>
      </c>
      <c r="C10141">
        <v>104513</v>
      </c>
      <c r="D10141" t="s">
        <v>14887</v>
      </c>
      <c r="E10141" t="s">
        <v>12</v>
      </c>
      <c r="F10141">
        <v>0</v>
      </c>
      <c r="G10141">
        <v>0</v>
      </c>
    </row>
    <row r="10142" spans="1:11">
      <c r="A10142" t="s">
        <v>26202</v>
      </c>
      <c r="B10142" t="s">
        <v>58</v>
      </c>
      <c r="C10142">
        <v>104514</v>
      </c>
      <c r="D10142" t="s">
        <v>14888</v>
      </c>
      <c r="E10142" t="s">
        <v>12</v>
      </c>
      <c r="F10142">
        <v>0</v>
      </c>
      <c r="G10142">
        <v>0</v>
      </c>
    </row>
    <row r="10143" spans="1:11">
      <c r="A10143" t="s">
        <v>26203</v>
      </c>
      <c r="B10143" t="s">
        <v>58</v>
      </c>
      <c r="C10143">
        <v>104501</v>
      </c>
      <c r="D10143" t="s">
        <v>14889</v>
      </c>
      <c r="E10143" t="s">
        <v>12</v>
      </c>
      <c r="F10143">
        <v>0</v>
      </c>
      <c r="G10143">
        <v>0</v>
      </c>
    </row>
    <row r="10144" spans="1:11">
      <c r="A10144" t="s">
        <v>26204</v>
      </c>
      <c r="B10144" t="s">
        <v>58</v>
      </c>
      <c r="C10144">
        <v>104502</v>
      </c>
      <c r="D10144" t="s">
        <v>14890</v>
      </c>
      <c r="E10144" t="s">
        <v>12</v>
      </c>
      <c r="F10144">
        <v>0</v>
      </c>
      <c r="G10144">
        <v>0</v>
      </c>
    </row>
    <row r="10145" spans="1:11">
      <c r="A10145" t="s">
        <v>26205</v>
      </c>
      <c r="B10145" t="s">
        <v>58</v>
      </c>
      <c r="C10145">
        <v>104505</v>
      </c>
      <c r="D10145" t="s">
        <v>14891</v>
      </c>
      <c r="E10145" t="s">
        <v>12</v>
      </c>
      <c r="F10145">
        <v>0</v>
      </c>
      <c r="G10145">
        <v>0</v>
      </c>
    </row>
    <row r="10146" spans="1:11">
      <c r="A10146" t="s">
        <v>26206</v>
      </c>
      <c r="B10146" t="s">
        <v>58</v>
      </c>
      <c r="C10146">
        <v>104506</v>
      </c>
      <c r="D10146" t="s">
        <v>14892</v>
      </c>
      <c r="E10146" t="s">
        <v>12</v>
      </c>
      <c r="F10146">
        <v>0</v>
      </c>
      <c r="G10146">
        <v>0</v>
      </c>
    </row>
    <row r="10147" spans="1:11">
      <c r="A10147" t="s">
        <v>26207</v>
      </c>
      <c r="B10147" t="s">
        <v>58</v>
      </c>
      <c r="C10147">
        <v>104510</v>
      </c>
      <c r="D10147" t="s">
        <v>14893</v>
      </c>
      <c r="E10147" t="s">
        <v>12</v>
      </c>
      <c r="F10147">
        <v>0</v>
      </c>
      <c r="G10147">
        <v>0</v>
      </c>
    </row>
    <row r="10148" spans="1:11">
      <c r="A10148" t="s">
        <v>26208</v>
      </c>
      <c r="B10148" t="s">
        <v>58</v>
      </c>
      <c r="C10148">
        <v>104511</v>
      </c>
      <c r="D10148" t="s">
        <v>14894</v>
      </c>
      <c r="E10148" t="s">
        <v>12</v>
      </c>
      <c r="F10148">
        <v>0</v>
      </c>
      <c r="G10148">
        <v>0</v>
      </c>
    </row>
    <row r="10149" spans="1:11">
      <c r="A10149" t="s">
        <v>26209</v>
      </c>
      <c r="B10149" t="s">
        <v>58</v>
      </c>
      <c r="C10149">
        <v>104491</v>
      </c>
      <c r="D10149" t="s">
        <v>14895</v>
      </c>
      <c r="E10149" t="s">
        <v>12</v>
      </c>
      <c r="F10149">
        <v>4562.7299999999996</v>
      </c>
      <c r="G10149">
        <v>4570.1899999999996</v>
      </c>
      <c r="J10149">
        <v>0</v>
      </c>
      <c r="K10149">
        <v>0</v>
      </c>
    </row>
    <row r="10150" spans="1:11">
      <c r="A10150" t="s">
        <v>26210</v>
      </c>
      <c r="B10150" t="s">
        <v>58</v>
      </c>
      <c r="C10150">
        <v>104492</v>
      </c>
      <c r="D10150" t="s">
        <v>14896</v>
      </c>
      <c r="E10150" t="s">
        <v>12</v>
      </c>
      <c r="F10150">
        <v>5705.7</v>
      </c>
      <c r="G10150">
        <v>5714.86</v>
      </c>
      <c r="J10150">
        <v>0</v>
      </c>
      <c r="K10150">
        <v>0</v>
      </c>
    </row>
    <row r="10151" spans="1:11">
      <c r="A10151" t="s">
        <v>26211</v>
      </c>
      <c r="B10151" t="s">
        <v>58</v>
      </c>
      <c r="C10151">
        <v>104493</v>
      </c>
      <c r="D10151" t="s">
        <v>14897</v>
      </c>
      <c r="E10151" t="s">
        <v>12</v>
      </c>
      <c r="F10151">
        <v>0</v>
      </c>
      <c r="G10151">
        <v>0</v>
      </c>
    </row>
    <row r="10152" spans="1:11">
      <c r="A10152" t="s">
        <v>26212</v>
      </c>
      <c r="B10152" t="s">
        <v>58</v>
      </c>
      <c r="C10152">
        <v>104494</v>
      </c>
      <c r="D10152" t="s">
        <v>14898</v>
      </c>
      <c r="E10152" t="s">
        <v>12</v>
      </c>
      <c r="F10152">
        <v>7707.15</v>
      </c>
      <c r="G10152">
        <v>7717.89</v>
      </c>
      <c r="J10152">
        <v>0</v>
      </c>
      <c r="K10152">
        <v>0</v>
      </c>
    </row>
    <row r="10153" spans="1:11">
      <c r="A10153" t="s">
        <v>26213</v>
      </c>
      <c r="B10153" t="s">
        <v>58</v>
      </c>
      <c r="C10153">
        <v>104495</v>
      </c>
      <c r="D10153" t="s">
        <v>14899</v>
      </c>
      <c r="E10153" t="s">
        <v>12</v>
      </c>
      <c r="F10153">
        <v>0</v>
      </c>
      <c r="G10153">
        <v>0</v>
      </c>
    </row>
    <row r="10154" spans="1:11">
      <c r="A10154" t="s">
        <v>26214</v>
      </c>
      <c r="B10154" t="s">
        <v>58</v>
      </c>
      <c r="C10154">
        <v>104496</v>
      </c>
      <c r="D10154" t="s">
        <v>14900</v>
      </c>
      <c r="E10154" t="s">
        <v>12</v>
      </c>
      <c r="F10154">
        <v>0</v>
      </c>
      <c r="G10154">
        <v>0</v>
      </c>
    </row>
    <row r="10155" spans="1:11">
      <c r="A10155" t="s">
        <v>26215</v>
      </c>
      <c r="B10155" t="s">
        <v>58</v>
      </c>
      <c r="C10155">
        <v>104497</v>
      </c>
      <c r="D10155" t="s">
        <v>14901</v>
      </c>
      <c r="E10155" t="s">
        <v>12</v>
      </c>
      <c r="F10155">
        <v>9225.0400000000009</v>
      </c>
      <c r="G10155">
        <v>9238.44</v>
      </c>
      <c r="J10155">
        <v>0</v>
      </c>
      <c r="K10155">
        <v>0</v>
      </c>
    </row>
    <row r="10156" spans="1:11">
      <c r="A10156" t="s">
        <v>26216</v>
      </c>
      <c r="B10156" t="s">
        <v>58</v>
      </c>
      <c r="C10156">
        <v>104498</v>
      </c>
      <c r="D10156" t="s">
        <v>14902</v>
      </c>
      <c r="E10156" t="s">
        <v>12</v>
      </c>
      <c r="F10156">
        <v>0</v>
      </c>
      <c r="G10156">
        <v>0</v>
      </c>
    </row>
    <row r="10157" spans="1:11">
      <c r="A10157" t="s">
        <v>26217</v>
      </c>
      <c r="B10157" t="s">
        <v>58</v>
      </c>
      <c r="C10157">
        <v>104499</v>
      </c>
      <c r="D10157" t="s">
        <v>14903</v>
      </c>
      <c r="E10157" t="s">
        <v>12</v>
      </c>
      <c r="F10157">
        <v>0</v>
      </c>
      <c r="G10157">
        <v>0</v>
      </c>
    </row>
    <row r="10158" spans="1:11">
      <c r="A10158" t="s">
        <v>26218</v>
      </c>
      <c r="B10158" t="s">
        <v>58</v>
      </c>
      <c r="C10158">
        <v>104515</v>
      </c>
      <c r="D10158" t="s">
        <v>1906</v>
      </c>
      <c r="E10158" t="s">
        <v>9</v>
      </c>
      <c r="F10158">
        <v>25.53</v>
      </c>
      <c r="G10158">
        <v>25.57</v>
      </c>
      <c r="J10158">
        <v>0</v>
      </c>
      <c r="K10158">
        <v>0</v>
      </c>
    </row>
    <row r="10159" spans="1:11">
      <c r="A10159" t="s">
        <v>26219</v>
      </c>
      <c r="B10159" t="s">
        <v>58</v>
      </c>
      <c r="C10159">
        <v>87430</v>
      </c>
      <c r="D10159" t="s">
        <v>5837</v>
      </c>
      <c r="E10159" t="s">
        <v>9</v>
      </c>
      <c r="F10159">
        <v>21.5</v>
      </c>
      <c r="G10159">
        <v>22.75</v>
      </c>
      <c r="J10159">
        <v>0</v>
      </c>
      <c r="K10159">
        <v>0</v>
      </c>
    </row>
    <row r="10160" spans="1:11">
      <c r="A10160" t="s">
        <v>26220</v>
      </c>
      <c r="B10160" t="s">
        <v>58</v>
      </c>
      <c r="C10160">
        <v>87433</v>
      </c>
      <c r="D10160" t="s">
        <v>5838</v>
      </c>
      <c r="E10160" t="s">
        <v>9</v>
      </c>
      <c r="F10160">
        <v>30.68</v>
      </c>
      <c r="G10160">
        <v>32.270000000000003</v>
      </c>
      <c r="J10160">
        <v>0</v>
      </c>
      <c r="K10160">
        <v>0</v>
      </c>
    </row>
    <row r="10161" spans="1:11">
      <c r="A10161" t="s">
        <v>26221</v>
      </c>
      <c r="B10161" t="s">
        <v>58</v>
      </c>
      <c r="C10161">
        <v>87436</v>
      </c>
      <c r="D10161" t="s">
        <v>5839</v>
      </c>
      <c r="E10161" t="s">
        <v>9</v>
      </c>
      <c r="F10161">
        <v>35.200000000000003</v>
      </c>
      <c r="G10161">
        <v>37.17</v>
      </c>
      <c r="J10161">
        <v>0</v>
      </c>
      <c r="K10161">
        <v>0</v>
      </c>
    </row>
    <row r="10162" spans="1:11">
      <c r="A10162" t="s">
        <v>26222</v>
      </c>
      <c r="B10162" t="s">
        <v>58</v>
      </c>
      <c r="C10162">
        <v>87439</v>
      </c>
      <c r="D10162" t="s">
        <v>5840</v>
      </c>
      <c r="E10162" t="s">
        <v>9</v>
      </c>
      <c r="F10162">
        <v>42.94</v>
      </c>
      <c r="G10162">
        <v>45.27</v>
      </c>
      <c r="J10162">
        <v>0</v>
      </c>
      <c r="K10162">
        <v>0</v>
      </c>
    </row>
    <row r="10163" spans="1:11">
      <c r="A10163" t="s">
        <v>26223</v>
      </c>
      <c r="B10163" t="s">
        <v>58</v>
      </c>
      <c r="C10163">
        <v>104633</v>
      </c>
      <c r="D10163" t="s">
        <v>5978</v>
      </c>
      <c r="E10163" t="s">
        <v>9</v>
      </c>
      <c r="F10163">
        <v>29.97</v>
      </c>
      <c r="G10163">
        <v>31.87</v>
      </c>
      <c r="J10163">
        <v>0</v>
      </c>
      <c r="K10163">
        <v>0</v>
      </c>
    </row>
    <row r="10164" spans="1:11">
      <c r="A10164" t="s">
        <v>26224</v>
      </c>
      <c r="B10164" t="s">
        <v>58</v>
      </c>
      <c r="C10164">
        <v>104634</v>
      </c>
      <c r="D10164" t="s">
        <v>5979</v>
      </c>
      <c r="E10164" t="s">
        <v>9</v>
      </c>
      <c r="F10164">
        <v>43.72</v>
      </c>
      <c r="G10164">
        <v>46.3</v>
      </c>
      <c r="J10164">
        <v>0</v>
      </c>
      <c r="K10164">
        <v>0</v>
      </c>
    </row>
    <row r="10165" spans="1:11">
      <c r="A10165" t="s">
        <v>26225</v>
      </c>
      <c r="B10165" t="s">
        <v>58</v>
      </c>
      <c r="C10165">
        <v>87418</v>
      </c>
      <c r="D10165" t="s">
        <v>5833</v>
      </c>
      <c r="E10165" t="s">
        <v>9</v>
      </c>
      <c r="F10165">
        <v>21.31</v>
      </c>
      <c r="G10165">
        <v>22.49</v>
      </c>
      <c r="J10165">
        <v>0</v>
      </c>
      <c r="K10165">
        <v>0</v>
      </c>
    </row>
    <row r="10166" spans="1:11">
      <c r="A10166" t="s">
        <v>26226</v>
      </c>
      <c r="B10166" t="s">
        <v>58</v>
      </c>
      <c r="C10166">
        <v>87421</v>
      </c>
      <c r="D10166" t="s">
        <v>5834</v>
      </c>
      <c r="E10166" t="s">
        <v>9</v>
      </c>
      <c r="F10166">
        <v>32.200000000000003</v>
      </c>
      <c r="G10166">
        <v>33.79</v>
      </c>
      <c r="J10166">
        <v>0</v>
      </c>
      <c r="K10166">
        <v>0</v>
      </c>
    </row>
    <row r="10167" spans="1:11">
      <c r="A10167" t="s">
        <v>26227</v>
      </c>
      <c r="B10167" t="s">
        <v>58</v>
      </c>
      <c r="C10167">
        <v>104628</v>
      </c>
      <c r="D10167" t="s">
        <v>5973</v>
      </c>
      <c r="E10167" t="s">
        <v>9</v>
      </c>
      <c r="F10167">
        <v>34.22</v>
      </c>
      <c r="G10167">
        <v>36.479999999999997</v>
      </c>
      <c r="J10167">
        <v>0</v>
      </c>
      <c r="K10167">
        <v>0</v>
      </c>
    </row>
    <row r="10168" spans="1:11">
      <c r="A10168" t="s">
        <v>26228</v>
      </c>
      <c r="B10168" t="s">
        <v>58</v>
      </c>
      <c r="C10168">
        <v>104631</v>
      </c>
      <c r="D10168" t="s">
        <v>5976</v>
      </c>
      <c r="E10168" t="s">
        <v>9</v>
      </c>
      <c r="F10168">
        <v>46</v>
      </c>
      <c r="G10168">
        <v>48.77</v>
      </c>
      <c r="J10168">
        <v>0</v>
      </c>
      <c r="K10168">
        <v>0</v>
      </c>
    </row>
    <row r="10169" spans="1:11">
      <c r="A10169" t="s">
        <v>26229</v>
      </c>
      <c r="B10169" t="s">
        <v>58</v>
      </c>
      <c r="C10169">
        <v>104627</v>
      </c>
      <c r="D10169" t="s">
        <v>5972</v>
      </c>
      <c r="E10169" t="s">
        <v>9</v>
      </c>
      <c r="F10169">
        <v>21.3</v>
      </c>
      <c r="G10169">
        <v>22.46</v>
      </c>
      <c r="J10169">
        <v>0</v>
      </c>
      <c r="K10169">
        <v>0</v>
      </c>
    </row>
    <row r="10170" spans="1:11">
      <c r="A10170" t="s">
        <v>26230</v>
      </c>
      <c r="B10170" t="s">
        <v>58</v>
      </c>
      <c r="C10170">
        <v>104630</v>
      </c>
      <c r="D10170" t="s">
        <v>5975</v>
      </c>
      <c r="E10170" t="s">
        <v>9</v>
      </c>
      <c r="F10170">
        <v>33.090000000000003</v>
      </c>
      <c r="G10170">
        <v>34.76</v>
      </c>
      <c r="J10170">
        <v>0</v>
      </c>
      <c r="K10170">
        <v>0</v>
      </c>
    </row>
    <row r="10171" spans="1:11">
      <c r="A10171" t="s">
        <v>26231</v>
      </c>
      <c r="B10171" t="s">
        <v>58</v>
      </c>
      <c r="C10171">
        <v>104629</v>
      </c>
      <c r="D10171" t="s">
        <v>5974</v>
      </c>
      <c r="E10171" t="s">
        <v>9</v>
      </c>
      <c r="F10171">
        <v>41.64</v>
      </c>
      <c r="G10171">
        <v>44.53</v>
      </c>
      <c r="J10171">
        <v>0</v>
      </c>
      <c r="K10171">
        <v>0</v>
      </c>
    </row>
    <row r="10172" spans="1:11">
      <c r="A10172" t="s">
        <v>26232</v>
      </c>
      <c r="B10172" t="s">
        <v>58</v>
      </c>
      <c r="C10172">
        <v>104632</v>
      </c>
      <c r="D10172" t="s">
        <v>5977</v>
      </c>
      <c r="E10172" t="s">
        <v>9</v>
      </c>
      <c r="F10172">
        <v>53.42</v>
      </c>
      <c r="G10172">
        <v>56.82</v>
      </c>
      <c r="J10172">
        <v>0</v>
      </c>
      <c r="K10172">
        <v>0</v>
      </c>
    </row>
    <row r="10173" spans="1:11">
      <c r="A10173" t="s">
        <v>26233</v>
      </c>
      <c r="B10173" t="s">
        <v>58</v>
      </c>
      <c r="C10173">
        <v>87412</v>
      </c>
      <c r="D10173" t="s">
        <v>5828</v>
      </c>
      <c r="E10173" t="s">
        <v>9</v>
      </c>
      <c r="F10173">
        <v>28.12</v>
      </c>
      <c r="G10173">
        <v>29.86</v>
      </c>
      <c r="J10173">
        <v>0</v>
      </c>
      <c r="K10173">
        <v>0</v>
      </c>
    </row>
    <row r="10174" spans="1:11">
      <c r="A10174" t="s">
        <v>26234</v>
      </c>
      <c r="B10174" t="s">
        <v>58</v>
      </c>
      <c r="C10174">
        <v>87415</v>
      </c>
      <c r="D10174" t="s">
        <v>5831</v>
      </c>
      <c r="E10174" t="s">
        <v>9</v>
      </c>
      <c r="F10174">
        <v>38.54</v>
      </c>
      <c r="G10174">
        <v>40.67</v>
      </c>
      <c r="J10174">
        <v>0</v>
      </c>
      <c r="K10174">
        <v>0</v>
      </c>
    </row>
    <row r="10175" spans="1:11">
      <c r="A10175" t="s">
        <v>26235</v>
      </c>
      <c r="B10175" t="s">
        <v>58</v>
      </c>
      <c r="C10175">
        <v>87411</v>
      </c>
      <c r="D10175" t="s">
        <v>5827</v>
      </c>
      <c r="E10175" t="s">
        <v>9</v>
      </c>
      <c r="F10175">
        <v>18.16</v>
      </c>
      <c r="G10175">
        <v>19.059999999999999</v>
      </c>
      <c r="J10175">
        <v>0</v>
      </c>
      <c r="K10175">
        <v>0</v>
      </c>
    </row>
    <row r="10176" spans="1:11">
      <c r="A10176" t="s">
        <v>26236</v>
      </c>
      <c r="B10176" t="s">
        <v>58</v>
      </c>
      <c r="C10176">
        <v>87414</v>
      </c>
      <c r="D10176" t="s">
        <v>5830</v>
      </c>
      <c r="E10176" t="s">
        <v>9</v>
      </c>
      <c r="F10176">
        <v>28.59</v>
      </c>
      <c r="G10176">
        <v>29.88</v>
      </c>
      <c r="J10176">
        <v>0</v>
      </c>
      <c r="K10176">
        <v>0</v>
      </c>
    </row>
    <row r="10177" spans="1:11">
      <c r="A10177" t="s">
        <v>26237</v>
      </c>
      <c r="B10177" t="s">
        <v>58</v>
      </c>
      <c r="C10177">
        <v>87413</v>
      </c>
      <c r="D10177" t="s">
        <v>5829</v>
      </c>
      <c r="E10177" t="s">
        <v>9</v>
      </c>
      <c r="F10177">
        <v>33.840000000000003</v>
      </c>
      <c r="G10177">
        <v>36.06</v>
      </c>
      <c r="J10177">
        <v>0</v>
      </c>
      <c r="K10177">
        <v>0</v>
      </c>
    </row>
    <row r="10178" spans="1:11">
      <c r="A10178" t="s">
        <v>26238</v>
      </c>
      <c r="B10178" t="s">
        <v>58</v>
      </c>
      <c r="C10178">
        <v>87416</v>
      </c>
      <c r="D10178" t="s">
        <v>5832</v>
      </c>
      <c r="E10178" t="s">
        <v>9</v>
      </c>
      <c r="F10178">
        <v>44.26</v>
      </c>
      <c r="G10178">
        <v>46.88</v>
      </c>
      <c r="J10178">
        <v>0</v>
      </c>
      <c r="K10178">
        <v>0</v>
      </c>
    </row>
    <row r="10179" spans="1:11">
      <c r="A10179" t="s">
        <v>26239</v>
      </c>
      <c r="B10179" t="s">
        <v>58</v>
      </c>
      <c r="C10179">
        <v>104635</v>
      </c>
      <c r="D10179" t="s">
        <v>5980</v>
      </c>
      <c r="E10179" t="s">
        <v>9</v>
      </c>
      <c r="F10179">
        <v>61.71</v>
      </c>
      <c r="G10179">
        <v>65.81</v>
      </c>
      <c r="J10179">
        <v>0</v>
      </c>
      <c r="K10179">
        <v>0</v>
      </c>
    </row>
    <row r="10180" spans="1:11">
      <c r="A10180" t="s">
        <v>26240</v>
      </c>
      <c r="B10180" t="s">
        <v>58</v>
      </c>
      <c r="C10180">
        <v>104636</v>
      </c>
      <c r="D10180" t="s">
        <v>5981</v>
      </c>
      <c r="E10180" t="s">
        <v>9</v>
      </c>
      <c r="F10180">
        <v>71.28</v>
      </c>
      <c r="G10180">
        <v>75.86</v>
      </c>
      <c r="J10180">
        <v>0</v>
      </c>
      <c r="K10180">
        <v>0</v>
      </c>
    </row>
    <row r="10181" spans="1:11">
      <c r="A10181" t="s">
        <v>26241</v>
      </c>
      <c r="B10181" t="s">
        <v>58</v>
      </c>
      <c r="C10181">
        <v>87424</v>
      </c>
      <c r="D10181" t="s">
        <v>5835</v>
      </c>
      <c r="E10181" t="s">
        <v>9</v>
      </c>
      <c r="F10181">
        <v>43.31</v>
      </c>
      <c r="G10181">
        <v>45.86</v>
      </c>
      <c r="J10181">
        <v>0</v>
      </c>
      <c r="K10181">
        <v>0</v>
      </c>
    </row>
    <row r="10182" spans="1:11">
      <c r="A10182" t="s">
        <v>26242</v>
      </c>
      <c r="B10182" t="s">
        <v>58</v>
      </c>
      <c r="C10182">
        <v>87427</v>
      </c>
      <c r="D10182" t="s">
        <v>5836</v>
      </c>
      <c r="E10182" t="s">
        <v>9</v>
      </c>
      <c r="F10182">
        <v>50.9</v>
      </c>
      <c r="G10182">
        <v>53.74</v>
      </c>
      <c r="J10182">
        <v>0</v>
      </c>
      <c r="K10182">
        <v>0</v>
      </c>
    </row>
    <row r="10183" spans="1:11">
      <c r="A10183" t="s">
        <v>26243</v>
      </c>
      <c r="B10183" t="s">
        <v>58</v>
      </c>
      <c r="C10183">
        <v>89998</v>
      </c>
      <c r="D10183" t="s">
        <v>2439</v>
      </c>
      <c r="E10183" t="s">
        <v>11</v>
      </c>
      <c r="F10183">
        <v>9.58</v>
      </c>
      <c r="G10183">
        <v>9.8000000000000007</v>
      </c>
      <c r="J10183">
        <v>0</v>
      </c>
      <c r="K10183">
        <v>0</v>
      </c>
    </row>
    <row r="10184" spans="1:11">
      <c r="A10184" t="s">
        <v>26244</v>
      </c>
      <c r="B10184" t="s">
        <v>58</v>
      </c>
      <c r="C10184">
        <v>102920</v>
      </c>
      <c r="D10184" t="s">
        <v>2519</v>
      </c>
      <c r="E10184" t="s">
        <v>11</v>
      </c>
      <c r="F10184">
        <v>7.71</v>
      </c>
      <c r="G10184">
        <v>7.86</v>
      </c>
      <c r="J10184">
        <v>0</v>
      </c>
      <c r="K10184">
        <v>0</v>
      </c>
    </row>
    <row r="10185" spans="1:11">
      <c r="A10185" t="s">
        <v>26245</v>
      </c>
      <c r="B10185" t="s">
        <v>58</v>
      </c>
      <c r="C10185">
        <v>102923</v>
      </c>
      <c r="D10185" t="s">
        <v>2522</v>
      </c>
      <c r="E10185" t="s">
        <v>11</v>
      </c>
      <c r="F10185">
        <v>7.07</v>
      </c>
      <c r="G10185">
        <v>7.16</v>
      </c>
      <c r="J10185">
        <v>0</v>
      </c>
      <c r="K10185">
        <v>0</v>
      </c>
    </row>
    <row r="10186" spans="1:11">
      <c r="A10186" t="s">
        <v>26246</v>
      </c>
      <c r="B10186" t="s">
        <v>58</v>
      </c>
      <c r="C10186">
        <v>90000</v>
      </c>
      <c r="D10186" t="s">
        <v>2441</v>
      </c>
      <c r="E10186" t="s">
        <v>11</v>
      </c>
      <c r="F10186">
        <v>13.07</v>
      </c>
      <c r="G10186">
        <v>13.59</v>
      </c>
      <c r="J10186">
        <v>0</v>
      </c>
      <c r="K10186">
        <v>0</v>
      </c>
    </row>
    <row r="10187" spans="1:11">
      <c r="A10187" t="s">
        <v>26247</v>
      </c>
      <c r="B10187" t="s">
        <v>58</v>
      </c>
      <c r="C10187">
        <v>103088</v>
      </c>
      <c r="D10187" t="s">
        <v>2523</v>
      </c>
      <c r="E10187" t="s">
        <v>11</v>
      </c>
      <c r="F10187">
        <v>9.9499999999999993</v>
      </c>
      <c r="G10187">
        <v>10.28</v>
      </c>
      <c r="J10187">
        <v>0</v>
      </c>
      <c r="K10187">
        <v>0</v>
      </c>
    </row>
    <row r="10188" spans="1:11">
      <c r="A10188" t="s">
        <v>26248</v>
      </c>
      <c r="B10188" t="s">
        <v>58</v>
      </c>
      <c r="C10188">
        <v>102922</v>
      </c>
      <c r="D10188" t="s">
        <v>2521</v>
      </c>
      <c r="E10188" t="s">
        <v>11</v>
      </c>
      <c r="F10188">
        <v>8.44</v>
      </c>
      <c r="G10188">
        <v>8.6300000000000008</v>
      </c>
      <c r="J10188">
        <v>0</v>
      </c>
      <c r="K10188">
        <v>0</v>
      </c>
    </row>
    <row r="10189" spans="1:11">
      <c r="A10189" t="s">
        <v>26249</v>
      </c>
      <c r="B10189" t="s">
        <v>58</v>
      </c>
      <c r="C10189">
        <v>89999</v>
      </c>
      <c r="D10189" t="s">
        <v>2440</v>
      </c>
      <c r="E10189" t="s">
        <v>11</v>
      </c>
      <c r="F10189">
        <v>16.89</v>
      </c>
      <c r="G10189">
        <v>17.71</v>
      </c>
      <c r="J10189">
        <v>0</v>
      </c>
      <c r="K10189">
        <v>0</v>
      </c>
    </row>
    <row r="10190" spans="1:11">
      <c r="A10190" t="s">
        <v>26250</v>
      </c>
      <c r="B10190" t="s">
        <v>58</v>
      </c>
      <c r="C10190">
        <v>89996</v>
      </c>
      <c r="D10190" t="s">
        <v>2437</v>
      </c>
      <c r="E10190" t="s">
        <v>11</v>
      </c>
      <c r="F10190">
        <v>10.26</v>
      </c>
      <c r="G10190">
        <v>10.53</v>
      </c>
      <c r="J10190">
        <v>0</v>
      </c>
      <c r="K10190">
        <v>0</v>
      </c>
    </row>
    <row r="10191" spans="1:11">
      <c r="A10191" t="s">
        <v>26251</v>
      </c>
      <c r="B10191" t="s">
        <v>58</v>
      </c>
      <c r="C10191">
        <v>89997</v>
      </c>
      <c r="D10191" t="s">
        <v>2438</v>
      </c>
      <c r="E10191" t="s">
        <v>11</v>
      </c>
      <c r="F10191">
        <v>8.15</v>
      </c>
      <c r="G10191">
        <v>8.33</v>
      </c>
      <c r="J10191">
        <v>0</v>
      </c>
      <c r="K10191">
        <v>0</v>
      </c>
    </row>
    <row r="10192" spans="1:11">
      <c r="A10192" t="s">
        <v>26252</v>
      </c>
      <c r="B10192" t="s">
        <v>58</v>
      </c>
      <c r="C10192">
        <v>102921</v>
      </c>
      <c r="D10192" t="s">
        <v>2520</v>
      </c>
      <c r="E10192" t="s">
        <v>11</v>
      </c>
      <c r="F10192">
        <v>7.33</v>
      </c>
      <c r="G10192">
        <v>7.44</v>
      </c>
      <c r="J10192">
        <v>0</v>
      </c>
      <c r="K10192">
        <v>0</v>
      </c>
    </row>
    <row r="10193" spans="1:11">
      <c r="A10193" t="s">
        <v>26253</v>
      </c>
      <c r="B10193" t="s">
        <v>58</v>
      </c>
      <c r="C10193">
        <v>90278</v>
      </c>
      <c r="D10193" t="s">
        <v>2542</v>
      </c>
      <c r="E10193" t="s">
        <v>10</v>
      </c>
      <c r="F10193">
        <v>458.33</v>
      </c>
      <c r="G10193">
        <v>467.79</v>
      </c>
      <c r="J10193">
        <v>0</v>
      </c>
      <c r="K10193">
        <v>0</v>
      </c>
    </row>
    <row r="10194" spans="1:11">
      <c r="A10194" t="s">
        <v>26254</v>
      </c>
      <c r="B10194" t="s">
        <v>58</v>
      </c>
      <c r="C10194">
        <v>90282</v>
      </c>
      <c r="D10194" t="s">
        <v>2546</v>
      </c>
      <c r="E10194" t="s">
        <v>10</v>
      </c>
      <c r="F10194">
        <v>447.86</v>
      </c>
      <c r="G10194">
        <v>457.01</v>
      </c>
      <c r="J10194">
        <v>0</v>
      </c>
      <c r="K10194">
        <v>0</v>
      </c>
    </row>
    <row r="10195" spans="1:11">
      <c r="A10195" t="s">
        <v>26255</v>
      </c>
      <c r="B10195" t="s">
        <v>58</v>
      </c>
      <c r="C10195">
        <v>90279</v>
      </c>
      <c r="D10195" t="s">
        <v>2543</v>
      </c>
      <c r="E10195" t="s">
        <v>10</v>
      </c>
      <c r="F10195">
        <v>506.51</v>
      </c>
      <c r="G10195">
        <v>516.88</v>
      </c>
      <c r="J10195">
        <v>0</v>
      </c>
      <c r="K10195">
        <v>0</v>
      </c>
    </row>
    <row r="10196" spans="1:11">
      <c r="A10196" t="s">
        <v>26256</v>
      </c>
      <c r="B10196" t="s">
        <v>58</v>
      </c>
      <c r="C10196">
        <v>90283</v>
      </c>
      <c r="D10196" t="s">
        <v>2547</v>
      </c>
      <c r="E10196" t="s">
        <v>10</v>
      </c>
      <c r="F10196">
        <v>496.16</v>
      </c>
      <c r="G10196">
        <v>506.17</v>
      </c>
      <c r="J10196">
        <v>0</v>
      </c>
      <c r="K10196">
        <v>0</v>
      </c>
    </row>
    <row r="10197" spans="1:11">
      <c r="A10197" t="s">
        <v>26257</v>
      </c>
      <c r="B10197" t="s">
        <v>58</v>
      </c>
      <c r="C10197">
        <v>90280</v>
      </c>
      <c r="D10197" t="s">
        <v>2544</v>
      </c>
      <c r="E10197" t="s">
        <v>10</v>
      </c>
      <c r="F10197">
        <v>556.73</v>
      </c>
      <c r="G10197">
        <v>567.11</v>
      </c>
      <c r="J10197">
        <v>0</v>
      </c>
      <c r="K10197">
        <v>0</v>
      </c>
    </row>
    <row r="10198" spans="1:11">
      <c r="A10198" t="s">
        <v>26258</v>
      </c>
      <c r="B10198" t="s">
        <v>58</v>
      </c>
      <c r="C10198">
        <v>90284</v>
      </c>
      <c r="D10198" t="s">
        <v>2548</v>
      </c>
      <c r="E10198" t="s">
        <v>10</v>
      </c>
      <c r="F10198">
        <v>550.28</v>
      </c>
      <c r="G10198">
        <v>560.29</v>
      </c>
      <c r="J10198">
        <v>0</v>
      </c>
      <c r="K10198">
        <v>0</v>
      </c>
    </row>
    <row r="10199" spans="1:11">
      <c r="A10199" t="s">
        <v>26259</v>
      </c>
      <c r="B10199" t="s">
        <v>58</v>
      </c>
      <c r="C10199">
        <v>90281</v>
      </c>
      <c r="D10199" t="s">
        <v>2545</v>
      </c>
      <c r="E10199" t="s">
        <v>10</v>
      </c>
      <c r="F10199">
        <v>639.55999999999995</v>
      </c>
      <c r="G10199">
        <v>649.66999999999996</v>
      </c>
      <c r="J10199">
        <v>0</v>
      </c>
      <c r="K10199">
        <v>0</v>
      </c>
    </row>
    <row r="10200" spans="1:11">
      <c r="A10200" t="s">
        <v>26260</v>
      </c>
      <c r="B10200" t="s">
        <v>58</v>
      </c>
      <c r="C10200">
        <v>90285</v>
      </c>
      <c r="D10200" t="s">
        <v>2549</v>
      </c>
      <c r="E10200" t="s">
        <v>10</v>
      </c>
      <c r="F10200">
        <v>639.63</v>
      </c>
      <c r="G10200">
        <v>649.47</v>
      </c>
      <c r="J10200">
        <v>0</v>
      </c>
      <c r="K10200">
        <v>0</v>
      </c>
    </row>
    <row r="10201" spans="1:11">
      <c r="A10201" t="s">
        <v>26261</v>
      </c>
      <c r="B10201" t="s">
        <v>58</v>
      </c>
      <c r="C10201">
        <v>89994</v>
      </c>
      <c r="D10201" t="s">
        <v>2540</v>
      </c>
      <c r="E10201" t="s">
        <v>10</v>
      </c>
      <c r="F10201">
        <v>859.94</v>
      </c>
      <c r="G10201">
        <v>893.58</v>
      </c>
      <c r="J10201">
        <v>0</v>
      </c>
      <c r="K10201">
        <v>0</v>
      </c>
    </row>
    <row r="10202" spans="1:11">
      <c r="A10202" t="s">
        <v>26262</v>
      </c>
      <c r="B10202" t="s">
        <v>58</v>
      </c>
      <c r="C10202">
        <v>89995</v>
      </c>
      <c r="D10202" t="s">
        <v>2541</v>
      </c>
      <c r="E10202" t="s">
        <v>10</v>
      </c>
      <c r="F10202">
        <v>992.71</v>
      </c>
      <c r="G10202">
        <v>1037.56</v>
      </c>
      <c r="J10202">
        <v>0</v>
      </c>
      <c r="K10202">
        <v>0</v>
      </c>
    </row>
    <row r="10203" spans="1:11">
      <c r="A10203" t="s">
        <v>26263</v>
      </c>
      <c r="B10203" t="s">
        <v>58</v>
      </c>
      <c r="C10203">
        <v>89993</v>
      </c>
      <c r="D10203" t="s">
        <v>2539</v>
      </c>
      <c r="E10203" t="s">
        <v>10</v>
      </c>
      <c r="F10203">
        <v>1038.3399999999999</v>
      </c>
      <c r="G10203">
        <v>1087.04</v>
      </c>
      <c r="J10203">
        <v>0</v>
      </c>
      <c r="K10203">
        <v>0</v>
      </c>
    </row>
    <row r="10204" spans="1:11">
      <c r="A10204" t="s">
        <v>26264</v>
      </c>
      <c r="B10204" t="s">
        <v>58</v>
      </c>
      <c r="C10204">
        <v>99860</v>
      </c>
      <c r="D10204" t="s">
        <v>7862</v>
      </c>
      <c r="E10204" t="s">
        <v>12</v>
      </c>
      <c r="F10204">
        <v>0</v>
      </c>
      <c r="G10204">
        <v>0</v>
      </c>
    </row>
    <row r="10205" spans="1:11">
      <c r="A10205" t="s">
        <v>26265</v>
      </c>
      <c r="B10205" t="s">
        <v>58</v>
      </c>
      <c r="C10205">
        <v>99858</v>
      </c>
      <c r="D10205" t="s">
        <v>7863</v>
      </c>
      <c r="E10205" t="s">
        <v>12</v>
      </c>
      <c r="F10205">
        <v>0</v>
      </c>
      <c r="G10205">
        <v>0</v>
      </c>
    </row>
    <row r="10206" spans="1:11">
      <c r="A10206" t="s">
        <v>26266</v>
      </c>
      <c r="B10206" t="s">
        <v>58</v>
      </c>
      <c r="C10206">
        <v>99859</v>
      </c>
      <c r="D10206" t="s">
        <v>7864</v>
      </c>
      <c r="E10206" t="s">
        <v>12</v>
      </c>
      <c r="F10206">
        <v>0</v>
      </c>
      <c r="G10206">
        <v>0</v>
      </c>
    </row>
    <row r="10207" spans="1:11">
      <c r="A10207" t="s">
        <v>26267</v>
      </c>
      <c r="B10207" t="s">
        <v>58</v>
      </c>
      <c r="C10207">
        <v>99857</v>
      </c>
      <c r="D10207" t="s">
        <v>2125</v>
      </c>
      <c r="E10207" t="s">
        <v>12</v>
      </c>
      <c r="F10207">
        <v>107.11</v>
      </c>
      <c r="G10207">
        <v>113.7</v>
      </c>
      <c r="J10207">
        <v>0</v>
      </c>
      <c r="K10207">
        <v>0</v>
      </c>
    </row>
    <row r="10208" spans="1:11">
      <c r="A10208" t="s">
        <v>26268</v>
      </c>
      <c r="B10208" t="s">
        <v>58</v>
      </c>
      <c r="C10208">
        <v>99855</v>
      </c>
      <c r="D10208" t="s">
        <v>2124</v>
      </c>
      <c r="E10208" t="s">
        <v>12</v>
      </c>
      <c r="F10208">
        <v>117.89</v>
      </c>
      <c r="G10208">
        <v>122.58</v>
      </c>
      <c r="J10208">
        <v>0</v>
      </c>
      <c r="K10208">
        <v>0</v>
      </c>
    </row>
    <row r="10209" spans="1:11">
      <c r="A10209" t="s">
        <v>26269</v>
      </c>
      <c r="B10209" t="s">
        <v>58</v>
      </c>
      <c r="C10209">
        <v>99856</v>
      </c>
      <c r="D10209" t="s">
        <v>7865</v>
      </c>
      <c r="E10209" t="s">
        <v>12</v>
      </c>
      <c r="F10209">
        <v>0</v>
      </c>
      <c r="G10209">
        <v>0</v>
      </c>
    </row>
    <row r="10210" spans="1:11">
      <c r="A10210" t="s">
        <v>26270</v>
      </c>
      <c r="B10210" t="s">
        <v>58</v>
      </c>
      <c r="C10210">
        <v>99862</v>
      </c>
      <c r="D10210" t="s">
        <v>2127</v>
      </c>
      <c r="E10210" t="s">
        <v>9</v>
      </c>
      <c r="F10210">
        <v>706.19</v>
      </c>
      <c r="G10210">
        <v>749.97</v>
      </c>
      <c r="J10210">
        <v>0</v>
      </c>
      <c r="K10210">
        <v>0</v>
      </c>
    </row>
    <row r="10211" spans="1:11">
      <c r="A10211" t="s">
        <v>26271</v>
      </c>
      <c r="B10211" t="s">
        <v>58</v>
      </c>
      <c r="C10211">
        <v>99861</v>
      </c>
      <c r="D10211" t="s">
        <v>2126</v>
      </c>
      <c r="E10211" t="s">
        <v>9</v>
      </c>
      <c r="F10211">
        <v>730.7</v>
      </c>
      <c r="G10211">
        <v>772.87</v>
      </c>
      <c r="J10211">
        <v>0</v>
      </c>
      <c r="K10211">
        <v>0</v>
      </c>
    </row>
    <row r="10212" spans="1:11">
      <c r="A10212" t="s">
        <v>26272</v>
      </c>
      <c r="B10212" t="s">
        <v>58</v>
      </c>
      <c r="C10212">
        <v>99839</v>
      </c>
      <c r="D10212" t="s">
        <v>14904</v>
      </c>
      <c r="E10212" t="s">
        <v>12</v>
      </c>
      <c r="F10212">
        <v>567.85</v>
      </c>
      <c r="G10212">
        <v>596.49</v>
      </c>
      <c r="J10212">
        <v>0</v>
      </c>
      <c r="K10212">
        <v>0</v>
      </c>
    </row>
    <row r="10213" spans="1:11">
      <c r="A10213" t="s">
        <v>26273</v>
      </c>
      <c r="B10213" t="s">
        <v>58</v>
      </c>
      <c r="C10213">
        <v>99849</v>
      </c>
      <c r="D10213" t="s">
        <v>7866</v>
      </c>
      <c r="E10213" t="s">
        <v>12</v>
      </c>
      <c r="F10213">
        <v>0</v>
      </c>
      <c r="G10213">
        <v>0</v>
      </c>
    </row>
    <row r="10214" spans="1:11">
      <c r="A10214" t="s">
        <v>26274</v>
      </c>
      <c r="B10214" t="s">
        <v>58</v>
      </c>
      <c r="C10214">
        <v>99853</v>
      </c>
      <c r="D10214" t="s">
        <v>7867</v>
      </c>
      <c r="E10214" t="s">
        <v>12</v>
      </c>
      <c r="F10214">
        <v>0</v>
      </c>
      <c r="G10214">
        <v>0</v>
      </c>
    </row>
    <row r="10215" spans="1:11">
      <c r="A10215" t="s">
        <v>26275</v>
      </c>
      <c r="B10215" t="s">
        <v>58</v>
      </c>
      <c r="C10215">
        <v>99847</v>
      </c>
      <c r="D10215" t="s">
        <v>7868</v>
      </c>
      <c r="E10215" t="s">
        <v>12</v>
      </c>
      <c r="F10215">
        <v>0</v>
      </c>
      <c r="G10215">
        <v>0</v>
      </c>
    </row>
    <row r="10216" spans="1:11">
      <c r="A10216" t="s">
        <v>26276</v>
      </c>
      <c r="B10216" t="s">
        <v>58</v>
      </c>
      <c r="C10216">
        <v>99851</v>
      </c>
      <c r="D10216" t="s">
        <v>7869</v>
      </c>
      <c r="E10216" t="s">
        <v>12</v>
      </c>
      <c r="F10216">
        <v>0</v>
      </c>
      <c r="G10216">
        <v>0</v>
      </c>
    </row>
    <row r="10217" spans="1:11">
      <c r="A10217" t="s">
        <v>26277</v>
      </c>
      <c r="B10217" t="s">
        <v>58</v>
      </c>
      <c r="C10217">
        <v>99850</v>
      </c>
      <c r="D10217" t="s">
        <v>7870</v>
      </c>
      <c r="E10217" t="s">
        <v>12</v>
      </c>
      <c r="F10217">
        <v>0</v>
      </c>
      <c r="G10217">
        <v>0</v>
      </c>
    </row>
    <row r="10218" spans="1:11">
      <c r="A10218" t="s">
        <v>26278</v>
      </c>
      <c r="B10218" t="s">
        <v>58</v>
      </c>
      <c r="C10218">
        <v>99854</v>
      </c>
      <c r="D10218" t="s">
        <v>7871</v>
      </c>
      <c r="E10218" t="s">
        <v>12</v>
      </c>
      <c r="F10218">
        <v>0</v>
      </c>
      <c r="G10218">
        <v>0</v>
      </c>
    </row>
    <row r="10219" spans="1:11">
      <c r="A10219" t="s">
        <v>26279</v>
      </c>
      <c r="B10219" t="s">
        <v>58</v>
      </c>
      <c r="C10219">
        <v>99848</v>
      </c>
      <c r="D10219" t="s">
        <v>7872</v>
      </c>
      <c r="E10219" t="s">
        <v>12</v>
      </c>
      <c r="F10219">
        <v>0</v>
      </c>
      <c r="G10219">
        <v>0</v>
      </c>
    </row>
    <row r="10220" spans="1:11">
      <c r="A10220" t="s">
        <v>26280</v>
      </c>
      <c r="B10220" t="s">
        <v>58</v>
      </c>
      <c r="C10220">
        <v>99852</v>
      </c>
      <c r="D10220" t="s">
        <v>7873</v>
      </c>
      <c r="E10220" t="s">
        <v>12</v>
      </c>
      <c r="F10220">
        <v>0</v>
      </c>
      <c r="G10220">
        <v>0</v>
      </c>
    </row>
    <row r="10221" spans="1:11">
      <c r="A10221" t="s">
        <v>26281</v>
      </c>
      <c r="B10221" t="s">
        <v>58</v>
      </c>
      <c r="C10221">
        <v>99844</v>
      </c>
      <c r="D10221" t="s">
        <v>7874</v>
      </c>
      <c r="E10221" t="s">
        <v>12</v>
      </c>
      <c r="F10221">
        <v>0</v>
      </c>
      <c r="G10221">
        <v>0</v>
      </c>
    </row>
    <row r="10222" spans="1:11">
      <c r="A10222" t="s">
        <v>26282</v>
      </c>
      <c r="B10222" t="s">
        <v>58</v>
      </c>
      <c r="C10222">
        <v>99842</v>
      </c>
      <c r="D10222" t="s">
        <v>7875</v>
      </c>
      <c r="E10222" t="s">
        <v>12</v>
      </c>
      <c r="F10222">
        <v>0</v>
      </c>
      <c r="G10222">
        <v>0</v>
      </c>
    </row>
    <row r="10223" spans="1:11">
      <c r="A10223" t="s">
        <v>26283</v>
      </c>
      <c r="B10223" t="s">
        <v>58</v>
      </c>
      <c r="C10223">
        <v>99837</v>
      </c>
      <c r="D10223" t="s">
        <v>2122</v>
      </c>
      <c r="E10223" t="s">
        <v>12</v>
      </c>
      <c r="F10223">
        <v>649.66</v>
      </c>
      <c r="G10223">
        <v>676.97</v>
      </c>
      <c r="J10223">
        <v>0</v>
      </c>
      <c r="K10223">
        <v>0</v>
      </c>
    </row>
    <row r="10224" spans="1:11">
      <c r="A10224" t="s">
        <v>26284</v>
      </c>
      <c r="B10224" t="s">
        <v>58</v>
      </c>
      <c r="C10224">
        <v>99840</v>
      </c>
      <c r="D10224" t="s">
        <v>7876</v>
      </c>
      <c r="E10224" t="s">
        <v>12</v>
      </c>
      <c r="F10224">
        <v>0</v>
      </c>
      <c r="G10224">
        <v>0</v>
      </c>
    </row>
    <row r="10225" spans="1:11">
      <c r="A10225" t="s">
        <v>26285</v>
      </c>
      <c r="B10225" t="s">
        <v>58</v>
      </c>
      <c r="C10225">
        <v>99845</v>
      </c>
      <c r="D10225" t="s">
        <v>14905</v>
      </c>
      <c r="E10225" t="s">
        <v>12</v>
      </c>
      <c r="F10225">
        <v>0</v>
      </c>
      <c r="G10225">
        <v>0</v>
      </c>
    </row>
    <row r="10226" spans="1:11">
      <c r="A10226" t="s">
        <v>26286</v>
      </c>
      <c r="B10226" t="s">
        <v>58</v>
      </c>
      <c r="C10226">
        <v>99843</v>
      </c>
      <c r="D10226" t="s">
        <v>7877</v>
      </c>
      <c r="E10226" t="s">
        <v>12</v>
      </c>
      <c r="F10226">
        <v>0</v>
      </c>
      <c r="G10226">
        <v>0</v>
      </c>
    </row>
    <row r="10227" spans="1:11">
      <c r="A10227" t="s">
        <v>26287</v>
      </c>
      <c r="B10227" t="s">
        <v>58</v>
      </c>
      <c r="C10227">
        <v>99838</v>
      </c>
      <c r="D10227" t="s">
        <v>7878</v>
      </c>
      <c r="E10227" t="s">
        <v>12</v>
      </c>
      <c r="F10227">
        <v>0</v>
      </c>
      <c r="G10227">
        <v>0</v>
      </c>
    </row>
    <row r="10228" spans="1:11">
      <c r="A10228" t="s">
        <v>26288</v>
      </c>
      <c r="B10228" t="s">
        <v>58</v>
      </c>
      <c r="C10228">
        <v>99846</v>
      </c>
      <c r="D10228" t="s">
        <v>7879</v>
      </c>
      <c r="E10228" t="s">
        <v>12</v>
      </c>
      <c r="F10228">
        <v>0</v>
      </c>
      <c r="G10228">
        <v>0</v>
      </c>
    </row>
    <row r="10229" spans="1:11">
      <c r="A10229" t="s">
        <v>26289</v>
      </c>
      <c r="B10229" t="s">
        <v>58</v>
      </c>
      <c r="C10229">
        <v>99841</v>
      </c>
      <c r="D10229" t="s">
        <v>2123</v>
      </c>
      <c r="E10229" t="s">
        <v>12</v>
      </c>
      <c r="F10229">
        <v>1285.8800000000001</v>
      </c>
      <c r="G10229">
        <v>1302.5</v>
      </c>
      <c r="J10229">
        <v>0</v>
      </c>
      <c r="K10229">
        <v>0</v>
      </c>
    </row>
    <row r="10230" spans="1:11">
      <c r="A10230" t="s">
        <v>26290</v>
      </c>
      <c r="B10230" t="s">
        <v>58</v>
      </c>
      <c r="C10230">
        <v>94276</v>
      </c>
      <c r="D10230" t="s">
        <v>1900</v>
      </c>
      <c r="E10230" t="s">
        <v>12</v>
      </c>
      <c r="F10230">
        <v>44.74</v>
      </c>
      <c r="G10230">
        <v>46.15</v>
      </c>
      <c r="J10230">
        <v>0</v>
      </c>
      <c r="K10230">
        <v>0</v>
      </c>
    </row>
    <row r="10231" spans="1:11">
      <c r="A10231" t="s">
        <v>26291</v>
      </c>
      <c r="B10231" t="s">
        <v>58</v>
      </c>
      <c r="C10231">
        <v>94274</v>
      </c>
      <c r="D10231" t="s">
        <v>108</v>
      </c>
      <c r="E10231" t="s">
        <v>12</v>
      </c>
      <c r="F10231">
        <v>48.79</v>
      </c>
      <c r="G10231">
        <v>50.3</v>
      </c>
      <c r="J10231">
        <v>0</v>
      </c>
      <c r="K10231">
        <v>0</v>
      </c>
    </row>
    <row r="10232" spans="1:11">
      <c r="A10232" t="s">
        <v>26292</v>
      </c>
      <c r="B10232" t="s">
        <v>58</v>
      </c>
      <c r="C10232">
        <v>94280</v>
      </c>
      <c r="D10232" t="s">
        <v>1904</v>
      </c>
      <c r="E10232" t="s">
        <v>12</v>
      </c>
      <c r="F10232">
        <v>46.65</v>
      </c>
      <c r="G10232">
        <v>47.96</v>
      </c>
      <c r="J10232">
        <v>0</v>
      </c>
      <c r="K10232">
        <v>0</v>
      </c>
    </row>
    <row r="10233" spans="1:11">
      <c r="A10233" t="s">
        <v>26293</v>
      </c>
      <c r="B10233" t="s">
        <v>58</v>
      </c>
      <c r="C10233">
        <v>94278</v>
      </c>
      <c r="D10233" t="s">
        <v>1902</v>
      </c>
      <c r="E10233" t="s">
        <v>12</v>
      </c>
      <c r="F10233">
        <v>40.03</v>
      </c>
      <c r="G10233">
        <v>41.38</v>
      </c>
      <c r="J10233">
        <v>0</v>
      </c>
      <c r="K10233">
        <v>0</v>
      </c>
    </row>
    <row r="10234" spans="1:11">
      <c r="A10234" t="s">
        <v>26294</v>
      </c>
      <c r="B10234" t="s">
        <v>58</v>
      </c>
      <c r="C10234">
        <v>94275</v>
      </c>
      <c r="D10234" t="s">
        <v>1899</v>
      </c>
      <c r="E10234" t="s">
        <v>12</v>
      </c>
      <c r="F10234">
        <v>41.29</v>
      </c>
      <c r="G10234">
        <v>42.42</v>
      </c>
      <c r="J10234">
        <v>0</v>
      </c>
      <c r="K10234">
        <v>0</v>
      </c>
    </row>
    <row r="10235" spans="1:11">
      <c r="A10235" t="s">
        <v>26295</v>
      </c>
      <c r="B10235" t="s">
        <v>58</v>
      </c>
      <c r="C10235">
        <v>94273</v>
      </c>
      <c r="D10235" t="s">
        <v>86</v>
      </c>
      <c r="E10235" t="s">
        <v>12</v>
      </c>
      <c r="F10235">
        <v>45.35</v>
      </c>
      <c r="G10235">
        <v>46.55</v>
      </c>
      <c r="J10235">
        <v>0</v>
      </c>
      <c r="K10235">
        <v>0</v>
      </c>
    </row>
    <row r="10236" spans="1:11">
      <c r="A10236" t="s">
        <v>26296</v>
      </c>
      <c r="B10236" t="s">
        <v>58</v>
      </c>
      <c r="C10236">
        <v>94279</v>
      </c>
      <c r="D10236" t="s">
        <v>1903</v>
      </c>
      <c r="E10236" t="s">
        <v>12</v>
      </c>
      <c r="F10236">
        <v>43.21</v>
      </c>
      <c r="G10236">
        <v>44.23</v>
      </c>
      <c r="J10236">
        <v>0</v>
      </c>
      <c r="K10236">
        <v>0</v>
      </c>
    </row>
    <row r="10237" spans="1:11">
      <c r="A10237" t="s">
        <v>26297</v>
      </c>
      <c r="B10237" t="s">
        <v>58</v>
      </c>
      <c r="C10237">
        <v>94277</v>
      </c>
      <c r="D10237" t="s">
        <v>1901</v>
      </c>
      <c r="E10237" t="s">
        <v>12</v>
      </c>
      <c r="F10237">
        <v>36.590000000000003</v>
      </c>
      <c r="G10237">
        <v>37.65</v>
      </c>
      <c r="J10237">
        <v>0</v>
      </c>
      <c r="K10237">
        <v>0</v>
      </c>
    </row>
    <row r="10238" spans="1:11">
      <c r="A10238" t="s">
        <v>26298</v>
      </c>
      <c r="B10238" t="s">
        <v>58</v>
      </c>
      <c r="C10238">
        <v>104930</v>
      </c>
      <c r="D10238" t="s">
        <v>7880</v>
      </c>
      <c r="E10238" t="s">
        <v>12</v>
      </c>
      <c r="F10238">
        <v>0</v>
      </c>
      <c r="G10238">
        <v>0</v>
      </c>
    </row>
    <row r="10239" spans="1:11">
      <c r="A10239" t="s">
        <v>26299</v>
      </c>
      <c r="B10239" t="s">
        <v>58</v>
      </c>
      <c r="C10239">
        <v>104931</v>
      </c>
      <c r="D10239" t="s">
        <v>7881</v>
      </c>
      <c r="E10239" t="s">
        <v>12</v>
      </c>
      <c r="F10239">
        <v>0</v>
      </c>
      <c r="G10239">
        <v>0</v>
      </c>
    </row>
    <row r="10240" spans="1:11">
      <c r="A10240" t="s">
        <v>26300</v>
      </c>
      <c r="B10240" t="s">
        <v>58</v>
      </c>
      <c r="C10240">
        <v>94294</v>
      </c>
      <c r="D10240" t="s">
        <v>1905</v>
      </c>
      <c r="E10240" t="s">
        <v>12</v>
      </c>
      <c r="F10240">
        <v>7.56</v>
      </c>
      <c r="G10240">
        <v>7.83</v>
      </c>
      <c r="J10240">
        <v>0</v>
      </c>
      <c r="K10240">
        <v>0</v>
      </c>
    </row>
    <row r="10241" spans="1:11">
      <c r="A10241" t="s">
        <v>26301</v>
      </c>
      <c r="B10241" t="s">
        <v>58</v>
      </c>
      <c r="C10241">
        <v>94288</v>
      </c>
      <c r="D10241" t="s">
        <v>14906</v>
      </c>
      <c r="E10241" t="s">
        <v>12</v>
      </c>
      <c r="F10241">
        <v>41.39</v>
      </c>
      <c r="G10241">
        <v>43.27</v>
      </c>
      <c r="J10241">
        <v>0</v>
      </c>
      <c r="K10241">
        <v>0</v>
      </c>
    </row>
    <row r="10242" spans="1:11">
      <c r="A10242" t="s">
        <v>26302</v>
      </c>
      <c r="B10242" t="s">
        <v>58</v>
      </c>
      <c r="C10242">
        <v>94282</v>
      </c>
      <c r="D10242" t="s">
        <v>14907</v>
      </c>
      <c r="E10242" t="s">
        <v>12</v>
      </c>
      <c r="F10242">
        <v>52.27</v>
      </c>
      <c r="G10242">
        <v>54.31</v>
      </c>
      <c r="J10242">
        <v>0</v>
      </c>
      <c r="K10242">
        <v>0</v>
      </c>
    </row>
    <row r="10243" spans="1:11">
      <c r="A10243" t="s">
        <v>26303</v>
      </c>
      <c r="B10243" t="s">
        <v>58</v>
      </c>
      <c r="C10243">
        <v>94290</v>
      </c>
      <c r="D10243" t="s">
        <v>14908</v>
      </c>
      <c r="E10243" t="s">
        <v>12</v>
      </c>
      <c r="F10243">
        <v>50.37</v>
      </c>
      <c r="G10243">
        <v>52.28</v>
      </c>
      <c r="J10243">
        <v>0</v>
      </c>
      <c r="K10243">
        <v>0</v>
      </c>
    </row>
    <row r="10244" spans="1:11">
      <c r="A10244" t="s">
        <v>26304</v>
      </c>
      <c r="B10244" t="s">
        <v>58</v>
      </c>
      <c r="C10244">
        <v>94284</v>
      </c>
      <c r="D10244" t="s">
        <v>14909</v>
      </c>
      <c r="E10244" t="s">
        <v>12</v>
      </c>
      <c r="F10244">
        <v>66.78</v>
      </c>
      <c r="G10244">
        <v>68.97</v>
      </c>
      <c r="J10244">
        <v>0</v>
      </c>
      <c r="K10244">
        <v>0</v>
      </c>
    </row>
    <row r="10245" spans="1:11">
      <c r="A10245" t="s">
        <v>26305</v>
      </c>
      <c r="B10245" t="s">
        <v>58</v>
      </c>
      <c r="C10245">
        <v>94292</v>
      </c>
      <c r="D10245" t="s">
        <v>14910</v>
      </c>
      <c r="E10245" t="s">
        <v>12</v>
      </c>
      <c r="F10245">
        <v>59.96</v>
      </c>
      <c r="G10245">
        <v>61.94</v>
      </c>
      <c r="J10245">
        <v>0</v>
      </c>
      <c r="K10245">
        <v>0</v>
      </c>
    </row>
    <row r="10246" spans="1:11">
      <c r="A10246" t="s">
        <v>26306</v>
      </c>
      <c r="B10246" t="s">
        <v>58</v>
      </c>
      <c r="C10246">
        <v>94286</v>
      </c>
      <c r="D10246" t="s">
        <v>14911</v>
      </c>
      <c r="E10246" t="s">
        <v>12</v>
      </c>
      <c r="F10246">
        <v>84.12</v>
      </c>
      <c r="G10246">
        <v>86.69</v>
      </c>
      <c r="J10246">
        <v>0</v>
      </c>
      <c r="K10246">
        <v>0</v>
      </c>
    </row>
    <row r="10247" spans="1:11">
      <c r="A10247" t="s">
        <v>26307</v>
      </c>
      <c r="B10247" t="s">
        <v>58</v>
      </c>
      <c r="C10247">
        <v>94287</v>
      </c>
      <c r="D10247" t="s">
        <v>14912</v>
      </c>
      <c r="E10247" t="s">
        <v>12</v>
      </c>
      <c r="F10247">
        <v>33.29</v>
      </c>
      <c r="G10247">
        <v>34.49</v>
      </c>
      <c r="J10247">
        <v>0</v>
      </c>
      <c r="K10247">
        <v>0</v>
      </c>
    </row>
    <row r="10248" spans="1:11">
      <c r="A10248" t="s">
        <v>26308</v>
      </c>
      <c r="B10248" t="s">
        <v>58</v>
      </c>
      <c r="C10248">
        <v>94281</v>
      </c>
      <c r="D10248" t="s">
        <v>14913</v>
      </c>
      <c r="E10248" t="s">
        <v>12</v>
      </c>
      <c r="F10248">
        <v>43.16</v>
      </c>
      <c r="G10248">
        <v>44.45</v>
      </c>
      <c r="J10248">
        <v>0</v>
      </c>
      <c r="K10248">
        <v>0</v>
      </c>
    </row>
    <row r="10249" spans="1:11">
      <c r="A10249" t="s">
        <v>26309</v>
      </c>
      <c r="B10249" t="s">
        <v>58</v>
      </c>
      <c r="C10249">
        <v>94289</v>
      </c>
      <c r="D10249" t="s">
        <v>14914</v>
      </c>
      <c r="E10249" t="s">
        <v>12</v>
      </c>
      <c r="F10249">
        <v>42.27</v>
      </c>
      <c r="G10249">
        <v>43.49</v>
      </c>
      <c r="J10249">
        <v>0</v>
      </c>
      <c r="K10249">
        <v>0</v>
      </c>
    </row>
    <row r="10250" spans="1:11">
      <c r="A10250" t="s">
        <v>26310</v>
      </c>
      <c r="B10250" t="s">
        <v>58</v>
      </c>
      <c r="C10250">
        <v>94283</v>
      </c>
      <c r="D10250" t="s">
        <v>14915</v>
      </c>
      <c r="E10250" t="s">
        <v>12</v>
      </c>
      <c r="F10250">
        <v>57.66</v>
      </c>
      <c r="G10250">
        <v>59.09</v>
      </c>
      <c r="J10250">
        <v>0</v>
      </c>
      <c r="K10250">
        <v>0</v>
      </c>
    </row>
    <row r="10251" spans="1:11">
      <c r="A10251" t="s">
        <v>26311</v>
      </c>
      <c r="B10251" t="s">
        <v>58</v>
      </c>
      <c r="C10251">
        <v>94291</v>
      </c>
      <c r="D10251" t="s">
        <v>14916</v>
      </c>
      <c r="E10251" t="s">
        <v>12</v>
      </c>
      <c r="F10251">
        <v>51.85</v>
      </c>
      <c r="G10251">
        <v>53.15</v>
      </c>
      <c r="J10251">
        <v>0</v>
      </c>
      <c r="K10251">
        <v>0</v>
      </c>
    </row>
    <row r="10252" spans="1:11">
      <c r="A10252" t="s">
        <v>26312</v>
      </c>
      <c r="B10252" t="s">
        <v>58</v>
      </c>
      <c r="C10252">
        <v>94285</v>
      </c>
      <c r="D10252" t="s">
        <v>14917</v>
      </c>
      <c r="E10252" t="s">
        <v>12</v>
      </c>
      <c r="F10252">
        <v>75</v>
      </c>
      <c r="G10252">
        <v>76.81</v>
      </c>
      <c r="J10252">
        <v>0</v>
      </c>
      <c r="K10252">
        <v>0</v>
      </c>
    </row>
    <row r="10253" spans="1:11">
      <c r="A10253" t="s">
        <v>26313</v>
      </c>
      <c r="B10253" t="s">
        <v>58</v>
      </c>
      <c r="C10253">
        <v>94293</v>
      </c>
      <c r="D10253" t="s">
        <v>14918</v>
      </c>
      <c r="E10253" t="s">
        <v>12</v>
      </c>
      <c r="F10253">
        <v>168.2</v>
      </c>
      <c r="G10253">
        <v>172.17</v>
      </c>
      <c r="J10253">
        <v>0</v>
      </c>
      <c r="K10253">
        <v>0</v>
      </c>
    </row>
    <row r="10254" spans="1:11">
      <c r="A10254" t="s">
        <v>26314</v>
      </c>
      <c r="B10254" t="s">
        <v>58</v>
      </c>
      <c r="C10254">
        <v>94264</v>
      </c>
      <c r="D10254" t="s">
        <v>14919</v>
      </c>
      <c r="E10254" t="s">
        <v>12</v>
      </c>
      <c r="F10254">
        <v>42.47</v>
      </c>
      <c r="G10254">
        <v>44.68</v>
      </c>
      <c r="J10254">
        <v>0</v>
      </c>
      <c r="K10254">
        <v>0</v>
      </c>
    </row>
    <row r="10255" spans="1:11">
      <c r="A10255" t="s">
        <v>26315</v>
      </c>
      <c r="B10255" t="s">
        <v>58</v>
      </c>
      <c r="C10255">
        <v>94266</v>
      </c>
      <c r="D10255" t="s">
        <v>14920</v>
      </c>
      <c r="E10255" t="s">
        <v>12</v>
      </c>
      <c r="F10255">
        <v>54.87</v>
      </c>
      <c r="G10255">
        <v>57.28</v>
      </c>
      <c r="J10255">
        <v>0</v>
      </c>
      <c r="K10255">
        <v>0</v>
      </c>
    </row>
    <row r="10256" spans="1:11">
      <c r="A10256" t="s">
        <v>26316</v>
      </c>
      <c r="B10256" t="s">
        <v>58</v>
      </c>
      <c r="C10256">
        <v>94263</v>
      </c>
      <c r="D10256" t="s">
        <v>14921</v>
      </c>
      <c r="E10256" t="s">
        <v>12</v>
      </c>
      <c r="F10256">
        <v>36.74</v>
      </c>
      <c r="G10256">
        <v>38.520000000000003</v>
      </c>
      <c r="J10256">
        <v>0</v>
      </c>
      <c r="K10256">
        <v>0</v>
      </c>
    </row>
    <row r="10257" spans="1:11">
      <c r="A10257" t="s">
        <v>26317</v>
      </c>
      <c r="B10257" t="s">
        <v>58</v>
      </c>
      <c r="C10257">
        <v>94265</v>
      </c>
      <c r="D10257" t="s">
        <v>14922</v>
      </c>
      <c r="E10257" t="s">
        <v>12</v>
      </c>
      <c r="F10257">
        <v>48.34</v>
      </c>
      <c r="G10257">
        <v>50.23</v>
      </c>
      <c r="J10257">
        <v>0</v>
      </c>
      <c r="K10257">
        <v>0</v>
      </c>
    </row>
    <row r="10258" spans="1:11">
      <c r="A10258" t="s">
        <v>26318</v>
      </c>
      <c r="B10258" t="s">
        <v>58</v>
      </c>
      <c r="C10258">
        <v>94268</v>
      </c>
      <c r="D10258" t="s">
        <v>14923</v>
      </c>
      <c r="E10258" t="s">
        <v>12</v>
      </c>
      <c r="F10258">
        <v>64.3</v>
      </c>
      <c r="G10258">
        <v>66.900000000000006</v>
      </c>
      <c r="J10258">
        <v>0</v>
      </c>
      <c r="K10258">
        <v>0</v>
      </c>
    </row>
    <row r="10259" spans="1:11">
      <c r="A10259" t="s">
        <v>26319</v>
      </c>
      <c r="B10259" t="s">
        <v>58</v>
      </c>
      <c r="C10259">
        <v>94270</v>
      </c>
      <c r="D10259" t="s">
        <v>14924</v>
      </c>
      <c r="E10259" t="s">
        <v>12</v>
      </c>
      <c r="F10259">
        <v>90.58</v>
      </c>
      <c r="G10259">
        <v>93.83</v>
      </c>
      <c r="J10259">
        <v>0</v>
      </c>
      <c r="K10259">
        <v>0</v>
      </c>
    </row>
    <row r="10260" spans="1:11">
      <c r="A10260" t="s">
        <v>26320</v>
      </c>
      <c r="B10260" t="s">
        <v>58</v>
      </c>
      <c r="C10260">
        <v>94272</v>
      </c>
      <c r="D10260" t="s">
        <v>14925</v>
      </c>
      <c r="E10260" t="s">
        <v>12</v>
      </c>
      <c r="F10260">
        <v>111.74</v>
      </c>
      <c r="G10260">
        <v>115.78</v>
      </c>
      <c r="J10260">
        <v>0</v>
      </c>
      <c r="K10260">
        <v>0</v>
      </c>
    </row>
    <row r="10261" spans="1:11">
      <c r="A10261" t="s">
        <v>26321</v>
      </c>
      <c r="B10261" t="s">
        <v>58</v>
      </c>
      <c r="C10261">
        <v>94267</v>
      </c>
      <c r="D10261" t="s">
        <v>14926</v>
      </c>
      <c r="E10261" t="s">
        <v>12</v>
      </c>
      <c r="F10261">
        <v>57.12</v>
      </c>
      <c r="G10261">
        <v>59.14</v>
      </c>
      <c r="J10261">
        <v>0</v>
      </c>
      <c r="K10261">
        <v>0</v>
      </c>
    </row>
    <row r="10262" spans="1:11">
      <c r="A10262" t="s">
        <v>26322</v>
      </c>
      <c r="B10262" t="s">
        <v>58</v>
      </c>
      <c r="C10262">
        <v>94269</v>
      </c>
      <c r="D10262" t="s">
        <v>14927</v>
      </c>
      <c r="E10262" t="s">
        <v>12</v>
      </c>
      <c r="F10262">
        <v>80.58</v>
      </c>
      <c r="G10262">
        <v>83.05</v>
      </c>
      <c r="J10262">
        <v>0</v>
      </c>
      <c r="K10262">
        <v>0</v>
      </c>
    </row>
    <row r="10263" spans="1:11">
      <c r="A10263" t="s">
        <v>26323</v>
      </c>
      <c r="B10263" t="s">
        <v>58</v>
      </c>
      <c r="C10263">
        <v>94271</v>
      </c>
      <c r="D10263" t="s">
        <v>14928</v>
      </c>
      <c r="E10263" t="s">
        <v>12</v>
      </c>
      <c r="F10263">
        <v>98.37</v>
      </c>
      <c r="G10263">
        <v>101.36</v>
      </c>
      <c r="J10263">
        <v>0</v>
      </c>
      <c r="K10263">
        <v>0</v>
      </c>
    </row>
    <row r="10264" spans="1:11">
      <c r="A10264" t="s">
        <v>26324</v>
      </c>
      <c r="B10264" t="s">
        <v>58</v>
      </c>
      <c r="C10264">
        <v>105555</v>
      </c>
      <c r="D10264" t="s">
        <v>7882</v>
      </c>
      <c r="E10264" t="s">
        <v>32</v>
      </c>
      <c r="F10264">
        <v>0</v>
      </c>
      <c r="G10264">
        <v>0</v>
      </c>
    </row>
    <row r="10265" spans="1:11">
      <c r="A10265" t="s">
        <v>26325</v>
      </c>
      <c r="B10265" t="s">
        <v>58</v>
      </c>
      <c r="C10265">
        <v>97603</v>
      </c>
      <c r="D10265" t="s">
        <v>7883</v>
      </c>
      <c r="E10265" t="s">
        <v>32</v>
      </c>
      <c r="F10265">
        <v>0</v>
      </c>
      <c r="G10265">
        <v>0</v>
      </c>
    </row>
    <row r="10266" spans="1:11">
      <c r="A10266" t="s">
        <v>26326</v>
      </c>
      <c r="B10266" t="s">
        <v>58</v>
      </c>
      <c r="C10266">
        <v>97602</v>
      </c>
      <c r="D10266" t="s">
        <v>7884</v>
      </c>
      <c r="E10266" t="s">
        <v>32</v>
      </c>
      <c r="F10266">
        <v>0</v>
      </c>
      <c r="G10266">
        <v>0</v>
      </c>
    </row>
    <row r="10267" spans="1:11">
      <c r="A10267" t="s">
        <v>26327</v>
      </c>
      <c r="B10267" t="s">
        <v>58</v>
      </c>
      <c r="C10267">
        <v>97604</v>
      </c>
      <c r="D10267" t="s">
        <v>7885</v>
      </c>
      <c r="E10267" t="s">
        <v>32</v>
      </c>
      <c r="F10267">
        <v>0</v>
      </c>
      <c r="G10267">
        <v>0</v>
      </c>
    </row>
    <row r="10268" spans="1:11">
      <c r="A10268" t="s">
        <v>26328</v>
      </c>
      <c r="B10268" t="s">
        <v>58</v>
      </c>
      <c r="C10268">
        <v>105553</v>
      </c>
      <c r="D10268" t="s">
        <v>7886</v>
      </c>
      <c r="E10268" t="s">
        <v>32</v>
      </c>
      <c r="F10268">
        <v>0</v>
      </c>
      <c r="G10268">
        <v>0</v>
      </c>
    </row>
    <row r="10269" spans="1:11">
      <c r="A10269" t="s">
        <v>26329</v>
      </c>
      <c r="B10269" t="s">
        <v>58</v>
      </c>
      <c r="C10269">
        <v>105552</v>
      </c>
      <c r="D10269" t="s">
        <v>7887</v>
      </c>
      <c r="E10269" t="s">
        <v>32</v>
      </c>
      <c r="F10269">
        <v>0</v>
      </c>
      <c r="G10269">
        <v>0</v>
      </c>
    </row>
    <row r="10270" spans="1:11">
      <c r="A10270" t="s">
        <v>26330</v>
      </c>
      <c r="B10270" t="s">
        <v>58</v>
      </c>
      <c r="C10270">
        <v>105550</v>
      </c>
      <c r="D10270" t="s">
        <v>7888</v>
      </c>
      <c r="E10270" t="s">
        <v>32</v>
      </c>
      <c r="F10270">
        <v>0</v>
      </c>
      <c r="G10270">
        <v>0</v>
      </c>
    </row>
    <row r="10271" spans="1:11">
      <c r="A10271" t="s">
        <v>26331</v>
      </c>
      <c r="B10271" t="s">
        <v>58</v>
      </c>
      <c r="C10271">
        <v>105551</v>
      </c>
      <c r="D10271" t="s">
        <v>7889</v>
      </c>
      <c r="E10271" t="s">
        <v>32</v>
      </c>
      <c r="F10271">
        <v>0</v>
      </c>
      <c r="G10271">
        <v>0</v>
      </c>
    </row>
    <row r="10272" spans="1:11">
      <c r="A10272" t="s">
        <v>26332</v>
      </c>
      <c r="B10272" t="s">
        <v>58</v>
      </c>
      <c r="C10272">
        <v>105549</v>
      </c>
      <c r="D10272" t="s">
        <v>7890</v>
      </c>
      <c r="E10272" t="s">
        <v>32</v>
      </c>
      <c r="F10272">
        <v>0</v>
      </c>
      <c r="G10272">
        <v>0</v>
      </c>
    </row>
    <row r="10273" spans="1:11">
      <c r="A10273" t="s">
        <v>26333</v>
      </c>
      <c r="B10273" t="s">
        <v>58</v>
      </c>
      <c r="C10273">
        <v>105547</v>
      </c>
      <c r="D10273" t="s">
        <v>7891</v>
      </c>
      <c r="E10273" t="s">
        <v>12</v>
      </c>
      <c r="F10273">
        <v>0</v>
      </c>
      <c r="G10273">
        <v>0</v>
      </c>
    </row>
    <row r="10274" spans="1:11">
      <c r="A10274" t="s">
        <v>26334</v>
      </c>
      <c r="B10274" t="s">
        <v>58</v>
      </c>
      <c r="C10274">
        <v>97605</v>
      </c>
      <c r="D10274" t="s">
        <v>3074</v>
      </c>
      <c r="E10274" t="s">
        <v>32</v>
      </c>
      <c r="F10274">
        <v>88.17</v>
      </c>
      <c r="G10274">
        <v>89.92</v>
      </c>
      <c r="J10274">
        <v>0</v>
      </c>
      <c r="K10274">
        <v>0</v>
      </c>
    </row>
    <row r="10275" spans="1:11">
      <c r="A10275" t="s">
        <v>26335</v>
      </c>
      <c r="B10275" t="s">
        <v>58</v>
      </c>
      <c r="C10275">
        <v>97607</v>
      </c>
      <c r="D10275" t="s">
        <v>3075</v>
      </c>
      <c r="E10275" t="s">
        <v>32</v>
      </c>
      <c r="F10275">
        <v>113.4</v>
      </c>
      <c r="G10275">
        <v>116.03</v>
      </c>
      <c r="J10275">
        <v>0</v>
      </c>
      <c r="K10275">
        <v>0</v>
      </c>
    </row>
    <row r="10276" spans="1:11">
      <c r="A10276" t="s">
        <v>26336</v>
      </c>
      <c r="B10276" t="s">
        <v>58</v>
      </c>
      <c r="C10276">
        <v>97599</v>
      </c>
      <c r="D10276" t="s">
        <v>2999</v>
      </c>
      <c r="E10276" t="s">
        <v>32</v>
      </c>
      <c r="F10276">
        <v>19.38</v>
      </c>
      <c r="G10276">
        <v>20.190000000000001</v>
      </c>
      <c r="J10276">
        <v>0</v>
      </c>
      <c r="K10276">
        <v>0</v>
      </c>
    </row>
    <row r="10277" spans="1:11">
      <c r="A10277" t="s">
        <v>26337</v>
      </c>
      <c r="B10277" t="s">
        <v>58</v>
      </c>
      <c r="C10277">
        <v>105542</v>
      </c>
      <c r="D10277" t="s">
        <v>7892</v>
      </c>
      <c r="E10277" t="s">
        <v>32</v>
      </c>
      <c r="F10277">
        <v>0</v>
      </c>
      <c r="G10277">
        <v>0</v>
      </c>
    </row>
    <row r="10278" spans="1:11">
      <c r="A10278" t="s">
        <v>26338</v>
      </c>
      <c r="B10278" t="s">
        <v>58</v>
      </c>
      <c r="C10278">
        <v>105543</v>
      </c>
      <c r="D10278" t="s">
        <v>7893</v>
      </c>
      <c r="E10278" t="s">
        <v>32</v>
      </c>
      <c r="F10278">
        <v>0</v>
      </c>
      <c r="G10278">
        <v>0</v>
      </c>
    </row>
    <row r="10279" spans="1:11">
      <c r="A10279" t="s">
        <v>26339</v>
      </c>
      <c r="B10279" t="s">
        <v>58</v>
      </c>
      <c r="C10279">
        <v>105544</v>
      </c>
      <c r="D10279" t="s">
        <v>7894</v>
      </c>
      <c r="E10279" t="s">
        <v>32</v>
      </c>
      <c r="F10279">
        <v>0</v>
      </c>
      <c r="G10279">
        <v>0</v>
      </c>
    </row>
    <row r="10280" spans="1:11">
      <c r="A10280" t="s">
        <v>26340</v>
      </c>
      <c r="B10280" t="s">
        <v>58</v>
      </c>
      <c r="C10280">
        <v>100913</v>
      </c>
      <c r="D10280" t="s">
        <v>7895</v>
      </c>
      <c r="E10280" t="s">
        <v>32</v>
      </c>
      <c r="F10280">
        <v>0</v>
      </c>
      <c r="G10280">
        <v>0</v>
      </c>
    </row>
    <row r="10281" spans="1:11">
      <c r="A10281" t="s">
        <v>26341</v>
      </c>
      <c r="B10281" t="s">
        <v>58</v>
      </c>
      <c r="C10281">
        <v>100916</v>
      </c>
      <c r="D10281" t="s">
        <v>7896</v>
      </c>
      <c r="E10281" t="s">
        <v>32</v>
      </c>
      <c r="F10281">
        <v>0</v>
      </c>
      <c r="G10281">
        <v>0</v>
      </c>
    </row>
    <row r="10282" spans="1:11">
      <c r="A10282" t="s">
        <v>26342</v>
      </c>
      <c r="B10282" t="s">
        <v>58</v>
      </c>
      <c r="C10282">
        <v>100918</v>
      </c>
      <c r="D10282" t="s">
        <v>7897</v>
      </c>
      <c r="E10282" t="s">
        <v>32</v>
      </c>
      <c r="F10282">
        <v>0</v>
      </c>
      <c r="G10282">
        <v>0</v>
      </c>
    </row>
    <row r="10283" spans="1:11">
      <c r="A10283" t="s">
        <v>26343</v>
      </c>
      <c r="B10283" t="s">
        <v>58</v>
      </c>
      <c r="C10283">
        <v>100914</v>
      </c>
      <c r="D10283" t="s">
        <v>7898</v>
      </c>
      <c r="E10283" t="s">
        <v>32</v>
      </c>
      <c r="F10283">
        <v>0</v>
      </c>
      <c r="G10283">
        <v>0</v>
      </c>
    </row>
    <row r="10284" spans="1:11">
      <c r="A10284" t="s">
        <v>26344</v>
      </c>
      <c r="B10284" t="s">
        <v>58</v>
      </c>
      <c r="C10284">
        <v>100917</v>
      </c>
      <c r="D10284" t="s">
        <v>7899</v>
      </c>
      <c r="E10284" t="s">
        <v>32</v>
      </c>
      <c r="F10284">
        <v>0</v>
      </c>
      <c r="G10284">
        <v>0</v>
      </c>
    </row>
    <row r="10285" spans="1:11">
      <c r="A10285" t="s">
        <v>26345</v>
      </c>
      <c r="B10285" t="s">
        <v>58</v>
      </c>
      <c r="C10285">
        <v>100907</v>
      </c>
      <c r="D10285" t="s">
        <v>7900</v>
      </c>
      <c r="E10285" t="s">
        <v>32</v>
      </c>
      <c r="F10285">
        <v>0</v>
      </c>
      <c r="G10285">
        <v>0</v>
      </c>
    </row>
    <row r="10286" spans="1:11">
      <c r="A10286" t="s">
        <v>26346</v>
      </c>
      <c r="B10286" t="s">
        <v>58</v>
      </c>
      <c r="C10286">
        <v>102467</v>
      </c>
      <c r="D10286" t="s">
        <v>7901</v>
      </c>
      <c r="E10286" t="s">
        <v>32</v>
      </c>
      <c r="F10286">
        <v>0</v>
      </c>
      <c r="G10286">
        <v>0</v>
      </c>
    </row>
    <row r="10287" spans="1:11">
      <c r="A10287" t="s">
        <v>26347</v>
      </c>
      <c r="B10287" t="s">
        <v>58</v>
      </c>
      <c r="C10287">
        <v>100910</v>
      </c>
      <c r="D10287" t="s">
        <v>7902</v>
      </c>
      <c r="E10287" t="s">
        <v>32</v>
      </c>
      <c r="F10287">
        <v>0</v>
      </c>
      <c r="G10287">
        <v>0</v>
      </c>
    </row>
    <row r="10288" spans="1:11">
      <c r="A10288" t="s">
        <v>26348</v>
      </c>
      <c r="B10288" t="s">
        <v>58</v>
      </c>
      <c r="C10288">
        <v>105541</v>
      </c>
      <c r="D10288" t="s">
        <v>7903</v>
      </c>
      <c r="E10288" t="s">
        <v>32</v>
      </c>
      <c r="F10288">
        <v>0</v>
      </c>
      <c r="G10288">
        <v>0</v>
      </c>
    </row>
    <row r="10289" spans="1:11">
      <c r="A10289" t="s">
        <v>26349</v>
      </c>
      <c r="B10289" t="s">
        <v>58</v>
      </c>
      <c r="C10289">
        <v>100908</v>
      </c>
      <c r="D10289" t="s">
        <v>7904</v>
      </c>
      <c r="E10289" t="s">
        <v>32</v>
      </c>
      <c r="F10289">
        <v>0</v>
      </c>
      <c r="G10289">
        <v>0</v>
      </c>
    </row>
    <row r="10290" spans="1:11">
      <c r="A10290" t="s">
        <v>26350</v>
      </c>
      <c r="B10290" t="s">
        <v>58</v>
      </c>
      <c r="C10290">
        <v>100911</v>
      </c>
      <c r="D10290" t="s">
        <v>7905</v>
      </c>
      <c r="E10290" t="s">
        <v>32</v>
      </c>
      <c r="F10290">
        <v>0</v>
      </c>
      <c r="G10290">
        <v>0</v>
      </c>
    </row>
    <row r="10291" spans="1:11">
      <c r="A10291" t="s">
        <v>26351</v>
      </c>
      <c r="B10291" t="s">
        <v>58</v>
      </c>
      <c r="C10291">
        <v>103782</v>
      </c>
      <c r="D10291" t="s">
        <v>3004</v>
      </c>
      <c r="E10291" t="s">
        <v>32</v>
      </c>
      <c r="F10291">
        <v>33.89</v>
      </c>
      <c r="G10291">
        <v>36.090000000000003</v>
      </c>
      <c r="J10291">
        <v>0</v>
      </c>
      <c r="K10291">
        <v>0</v>
      </c>
    </row>
    <row r="10292" spans="1:11">
      <c r="A10292" t="s">
        <v>26352</v>
      </c>
      <c r="B10292" t="s">
        <v>58</v>
      </c>
      <c r="C10292">
        <v>103786</v>
      </c>
      <c r="D10292" t="s">
        <v>7906</v>
      </c>
      <c r="E10292" t="s">
        <v>32</v>
      </c>
      <c r="F10292">
        <v>0</v>
      </c>
      <c r="G10292">
        <v>0</v>
      </c>
    </row>
    <row r="10293" spans="1:11">
      <c r="A10293" t="s">
        <v>26353</v>
      </c>
      <c r="B10293" t="s">
        <v>58</v>
      </c>
      <c r="C10293">
        <v>103787</v>
      </c>
      <c r="D10293" t="s">
        <v>7907</v>
      </c>
      <c r="E10293" t="s">
        <v>32</v>
      </c>
      <c r="F10293">
        <v>0</v>
      </c>
      <c r="G10293">
        <v>0</v>
      </c>
    </row>
    <row r="10294" spans="1:11">
      <c r="A10294" t="s">
        <v>26354</v>
      </c>
      <c r="B10294" t="s">
        <v>58</v>
      </c>
      <c r="C10294">
        <v>103788</v>
      </c>
      <c r="D10294" t="s">
        <v>7908</v>
      </c>
      <c r="E10294" t="s">
        <v>32</v>
      </c>
      <c r="F10294">
        <v>0</v>
      </c>
      <c r="G10294">
        <v>0</v>
      </c>
    </row>
    <row r="10295" spans="1:11">
      <c r="A10295" t="s">
        <v>26355</v>
      </c>
      <c r="B10295" t="s">
        <v>58</v>
      </c>
      <c r="C10295">
        <v>103783</v>
      </c>
      <c r="D10295" t="s">
        <v>7909</v>
      </c>
      <c r="E10295" t="s">
        <v>32</v>
      </c>
      <c r="F10295">
        <v>0</v>
      </c>
      <c r="G10295">
        <v>0</v>
      </c>
    </row>
    <row r="10296" spans="1:11">
      <c r="A10296" t="s">
        <v>26356</v>
      </c>
      <c r="B10296" t="s">
        <v>58</v>
      </c>
      <c r="C10296">
        <v>103784</v>
      </c>
      <c r="D10296" t="s">
        <v>7910</v>
      </c>
      <c r="E10296" t="s">
        <v>32</v>
      </c>
      <c r="F10296">
        <v>0</v>
      </c>
      <c r="G10296">
        <v>0</v>
      </c>
    </row>
    <row r="10297" spans="1:11">
      <c r="A10297" t="s">
        <v>26357</v>
      </c>
      <c r="B10297" t="s">
        <v>58</v>
      </c>
      <c r="C10297">
        <v>103785</v>
      </c>
      <c r="D10297" t="s">
        <v>7911</v>
      </c>
      <c r="E10297" t="s">
        <v>32</v>
      </c>
      <c r="F10297">
        <v>0</v>
      </c>
      <c r="G10297">
        <v>0</v>
      </c>
    </row>
    <row r="10298" spans="1:11">
      <c r="A10298" t="s">
        <v>26358</v>
      </c>
      <c r="B10298" t="s">
        <v>58</v>
      </c>
      <c r="C10298">
        <v>105546</v>
      </c>
      <c r="D10298" t="s">
        <v>7912</v>
      </c>
      <c r="E10298" t="s">
        <v>32</v>
      </c>
      <c r="F10298">
        <v>0</v>
      </c>
      <c r="G10298">
        <v>0</v>
      </c>
    </row>
    <row r="10299" spans="1:11">
      <c r="A10299" t="s">
        <v>26359</v>
      </c>
      <c r="B10299" t="s">
        <v>58</v>
      </c>
      <c r="C10299">
        <v>105545</v>
      </c>
      <c r="D10299" t="s">
        <v>7913</v>
      </c>
      <c r="E10299" t="s">
        <v>32</v>
      </c>
      <c r="F10299">
        <v>0</v>
      </c>
      <c r="G10299">
        <v>0</v>
      </c>
    </row>
    <row r="10300" spans="1:11">
      <c r="A10300" t="s">
        <v>26360</v>
      </c>
      <c r="B10300" t="s">
        <v>58</v>
      </c>
      <c r="C10300">
        <v>97610</v>
      </c>
      <c r="D10300" t="s">
        <v>3001</v>
      </c>
      <c r="E10300" t="s">
        <v>32</v>
      </c>
      <c r="F10300">
        <v>15.18</v>
      </c>
      <c r="G10300">
        <v>15.92</v>
      </c>
      <c r="J10300">
        <v>0</v>
      </c>
      <c r="K10300">
        <v>0</v>
      </c>
    </row>
    <row r="10301" spans="1:11">
      <c r="A10301" t="s">
        <v>26361</v>
      </c>
      <c r="B10301" t="s">
        <v>58</v>
      </c>
      <c r="C10301">
        <v>97609</v>
      </c>
      <c r="D10301" t="s">
        <v>3000</v>
      </c>
      <c r="E10301" t="s">
        <v>32</v>
      </c>
      <c r="F10301">
        <v>14.63</v>
      </c>
      <c r="G10301">
        <v>15.37</v>
      </c>
      <c r="J10301">
        <v>0</v>
      </c>
      <c r="K10301">
        <v>0</v>
      </c>
    </row>
    <row r="10302" spans="1:11">
      <c r="A10302" t="s">
        <v>26362</v>
      </c>
      <c r="B10302" t="s">
        <v>58</v>
      </c>
      <c r="C10302">
        <v>105554</v>
      </c>
      <c r="D10302" t="s">
        <v>3005</v>
      </c>
      <c r="E10302" t="s">
        <v>32</v>
      </c>
      <c r="F10302">
        <v>17.62</v>
      </c>
      <c r="G10302">
        <v>18.71</v>
      </c>
      <c r="J10302">
        <v>0</v>
      </c>
      <c r="K10302">
        <v>0</v>
      </c>
    </row>
    <row r="10303" spans="1:11">
      <c r="A10303" t="s">
        <v>26363</v>
      </c>
      <c r="B10303" t="s">
        <v>58</v>
      </c>
      <c r="C10303">
        <v>100903</v>
      </c>
      <c r="D10303" t="s">
        <v>3003</v>
      </c>
      <c r="E10303" t="s">
        <v>32</v>
      </c>
      <c r="F10303">
        <v>33.770000000000003</v>
      </c>
      <c r="G10303">
        <v>35.590000000000003</v>
      </c>
      <c r="J10303">
        <v>0</v>
      </c>
      <c r="K10303">
        <v>0</v>
      </c>
    </row>
    <row r="10304" spans="1:11">
      <c r="A10304" t="s">
        <v>26364</v>
      </c>
      <c r="B10304" t="s">
        <v>58</v>
      </c>
      <c r="C10304">
        <v>100902</v>
      </c>
      <c r="D10304" t="s">
        <v>3002</v>
      </c>
      <c r="E10304" t="s">
        <v>32</v>
      </c>
      <c r="F10304">
        <v>31.34</v>
      </c>
      <c r="G10304">
        <v>33.159999999999997</v>
      </c>
      <c r="J10304">
        <v>0</v>
      </c>
      <c r="K10304">
        <v>0</v>
      </c>
    </row>
    <row r="10305" spans="1:11">
      <c r="A10305" t="s">
        <v>26365</v>
      </c>
      <c r="B10305" t="s">
        <v>58</v>
      </c>
      <c r="C10305">
        <v>105548</v>
      </c>
      <c r="D10305" t="s">
        <v>7914</v>
      </c>
      <c r="E10305" t="s">
        <v>12</v>
      </c>
      <c r="F10305">
        <v>0</v>
      </c>
      <c r="G10305">
        <v>0</v>
      </c>
    </row>
    <row r="10306" spans="1:11">
      <c r="A10306" t="s">
        <v>26366</v>
      </c>
      <c r="B10306" t="s">
        <v>58</v>
      </c>
      <c r="C10306">
        <v>97595</v>
      </c>
      <c r="D10306" t="s">
        <v>2995</v>
      </c>
      <c r="E10306" t="s">
        <v>32</v>
      </c>
      <c r="F10306">
        <v>109.89</v>
      </c>
      <c r="G10306">
        <v>112.76</v>
      </c>
      <c r="J10306">
        <v>0</v>
      </c>
      <c r="K10306">
        <v>0</v>
      </c>
    </row>
    <row r="10307" spans="1:11">
      <c r="A10307" t="s">
        <v>26367</v>
      </c>
      <c r="B10307" t="s">
        <v>58</v>
      </c>
      <c r="C10307">
        <v>97597</v>
      </c>
      <c r="D10307" t="s">
        <v>2997</v>
      </c>
      <c r="E10307" t="s">
        <v>32</v>
      </c>
      <c r="F10307">
        <v>77.680000000000007</v>
      </c>
      <c r="G10307">
        <v>79.78</v>
      </c>
      <c r="J10307">
        <v>0</v>
      </c>
      <c r="K10307">
        <v>0</v>
      </c>
    </row>
    <row r="10308" spans="1:11">
      <c r="A10308" t="s">
        <v>26368</v>
      </c>
      <c r="B10308" t="s">
        <v>58</v>
      </c>
      <c r="C10308">
        <v>97596</v>
      </c>
      <c r="D10308" t="s">
        <v>2996</v>
      </c>
      <c r="E10308" t="s">
        <v>32</v>
      </c>
      <c r="F10308">
        <v>80</v>
      </c>
      <c r="G10308">
        <v>82.87</v>
      </c>
      <c r="J10308">
        <v>0</v>
      </c>
      <c r="K10308">
        <v>0</v>
      </c>
    </row>
    <row r="10309" spans="1:11">
      <c r="A10309" t="s">
        <v>26369</v>
      </c>
      <c r="B10309" t="s">
        <v>58</v>
      </c>
      <c r="C10309">
        <v>97598</v>
      </c>
      <c r="D10309" t="s">
        <v>2998</v>
      </c>
      <c r="E10309" t="s">
        <v>32</v>
      </c>
      <c r="F10309">
        <v>73.86</v>
      </c>
      <c r="G10309">
        <v>75.959999999999994</v>
      </c>
      <c r="J10309">
        <v>0</v>
      </c>
      <c r="K10309">
        <v>0</v>
      </c>
    </row>
    <row r="10310" spans="1:11">
      <c r="A10310" t="s">
        <v>26370</v>
      </c>
      <c r="B10310" t="s">
        <v>58</v>
      </c>
      <c r="C10310">
        <v>98549</v>
      </c>
      <c r="D10310" t="s">
        <v>7915</v>
      </c>
      <c r="E10310" t="s">
        <v>9</v>
      </c>
      <c r="F10310">
        <v>0</v>
      </c>
      <c r="G10310">
        <v>0</v>
      </c>
    </row>
    <row r="10311" spans="1:11">
      <c r="A10311" t="s">
        <v>26371</v>
      </c>
      <c r="B10311" t="s">
        <v>58</v>
      </c>
      <c r="C10311">
        <v>98562</v>
      </c>
      <c r="D10311" t="s">
        <v>2708</v>
      </c>
      <c r="E10311" t="s">
        <v>9</v>
      </c>
      <c r="F10311">
        <v>54.04</v>
      </c>
      <c r="G10311">
        <v>57.6</v>
      </c>
      <c r="J10311">
        <v>0</v>
      </c>
      <c r="K10311">
        <v>0</v>
      </c>
    </row>
    <row r="10312" spans="1:11">
      <c r="A10312" t="s">
        <v>26372</v>
      </c>
      <c r="B10312" t="s">
        <v>58</v>
      </c>
      <c r="C10312">
        <v>98555</v>
      </c>
      <c r="D10312" t="s">
        <v>2709</v>
      </c>
      <c r="E10312" t="s">
        <v>9</v>
      </c>
      <c r="F10312">
        <v>35.369999999999997</v>
      </c>
      <c r="G10312">
        <v>37.4</v>
      </c>
      <c r="J10312">
        <v>0</v>
      </c>
      <c r="K10312">
        <v>0</v>
      </c>
    </row>
    <row r="10313" spans="1:11">
      <c r="A10313" t="s">
        <v>26373</v>
      </c>
      <c r="B10313" t="s">
        <v>58</v>
      </c>
      <c r="C10313">
        <v>98556</v>
      </c>
      <c r="D10313" t="s">
        <v>2710</v>
      </c>
      <c r="E10313" t="s">
        <v>9</v>
      </c>
      <c r="F10313">
        <v>64.34</v>
      </c>
      <c r="G10313">
        <v>67.67</v>
      </c>
      <c r="J10313">
        <v>0</v>
      </c>
      <c r="K10313">
        <v>0</v>
      </c>
    </row>
    <row r="10314" spans="1:11">
      <c r="A10314" t="s">
        <v>26374</v>
      </c>
      <c r="B10314" t="s">
        <v>58</v>
      </c>
      <c r="C10314">
        <v>98557</v>
      </c>
      <c r="D10314" t="s">
        <v>2717</v>
      </c>
      <c r="E10314" t="s">
        <v>9</v>
      </c>
      <c r="F10314">
        <v>46.49</v>
      </c>
      <c r="G10314">
        <v>47.94</v>
      </c>
      <c r="J10314">
        <v>0</v>
      </c>
      <c r="K10314">
        <v>0</v>
      </c>
    </row>
    <row r="10315" spans="1:11">
      <c r="A10315" t="s">
        <v>26375</v>
      </c>
      <c r="B10315" t="s">
        <v>58</v>
      </c>
      <c r="C10315">
        <v>98548</v>
      </c>
      <c r="D10315" t="s">
        <v>7916</v>
      </c>
      <c r="E10315" t="s">
        <v>9</v>
      </c>
      <c r="F10315">
        <v>0</v>
      </c>
      <c r="G10315">
        <v>0</v>
      </c>
    </row>
    <row r="10316" spans="1:11">
      <c r="A10316" t="s">
        <v>26376</v>
      </c>
      <c r="B10316" t="s">
        <v>58</v>
      </c>
      <c r="C10316">
        <v>98547</v>
      </c>
      <c r="D10316" t="s">
        <v>2714</v>
      </c>
      <c r="E10316" t="s">
        <v>9</v>
      </c>
      <c r="F10316">
        <v>215.63</v>
      </c>
      <c r="G10316">
        <v>220.64</v>
      </c>
      <c r="J10316">
        <v>0</v>
      </c>
      <c r="K10316">
        <v>0</v>
      </c>
    </row>
    <row r="10317" spans="1:11">
      <c r="A10317" t="s">
        <v>26377</v>
      </c>
      <c r="B10317" t="s">
        <v>58</v>
      </c>
      <c r="C10317">
        <v>98546</v>
      </c>
      <c r="D10317" t="s">
        <v>2713</v>
      </c>
      <c r="E10317" t="s">
        <v>9</v>
      </c>
      <c r="F10317">
        <v>127.85</v>
      </c>
      <c r="G10317">
        <v>130.99</v>
      </c>
      <c r="J10317">
        <v>0</v>
      </c>
      <c r="K10317">
        <v>0</v>
      </c>
    </row>
    <row r="10318" spans="1:11">
      <c r="A10318" t="s">
        <v>26378</v>
      </c>
      <c r="B10318" t="s">
        <v>58</v>
      </c>
      <c r="C10318">
        <v>98552</v>
      </c>
      <c r="D10318" t="s">
        <v>7917</v>
      </c>
      <c r="E10318" t="s">
        <v>9</v>
      </c>
      <c r="F10318">
        <v>0</v>
      </c>
      <c r="G10318">
        <v>0</v>
      </c>
    </row>
    <row r="10319" spans="1:11">
      <c r="A10319" t="s">
        <v>26379</v>
      </c>
      <c r="B10319" t="s">
        <v>58</v>
      </c>
      <c r="C10319">
        <v>98553</v>
      </c>
      <c r="D10319" t="s">
        <v>2715</v>
      </c>
      <c r="E10319" t="s">
        <v>9</v>
      </c>
      <c r="F10319">
        <v>183.83</v>
      </c>
      <c r="G10319">
        <v>185.51</v>
      </c>
      <c r="J10319">
        <v>0</v>
      </c>
      <c r="K10319">
        <v>0</v>
      </c>
    </row>
    <row r="10320" spans="1:11">
      <c r="A10320" t="s">
        <v>26380</v>
      </c>
      <c r="B10320" t="s">
        <v>58</v>
      </c>
      <c r="C10320">
        <v>98554</v>
      </c>
      <c r="D10320" t="s">
        <v>2716</v>
      </c>
      <c r="E10320" t="s">
        <v>9</v>
      </c>
      <c r="F10320">
        <v>50.62</v>
      </c>
      <c r="G10320">
        <v>52.55</v>
      </c>
      <c r="J10320">
        <v>0</v>
      </c>
      <c r="K10320">
        <v>0</v>
      </c>
    </row>
    <row r="10321" spans="1:11">
      <c r="A10321" t="s">
        <v>26381</v>
      </c>
      <c r="B10321" t="s">
        <v>58</v>
      </c>
      <c r="C10321">
        <v>98565</v>
      </c>
      <c r="D10321" t="s">
        <v>2720</v>
      </c>
      <c r="E10321" t="s">
        <v>9</v>
      </c>
      <c r="F10321">
        <v>56.85</v>
      </c>
      <c r="G10321">
        <v>60.11</v>
      </c>
      <c r="J10321">
        <v>0</v>
      </c>
      <c r="K10321">
        <v>0</v>
      </c>
    </row>
    <row r="10322" spans="1:11">
      <c r="A10322" t="s">
        <v>26382</v>
      </c>
      <c r="B10322" t="s">
        <v>58</v>
      </c>
      <c r="C10322">
        <v>98567</v>
      </c>
      <c r="D10322" t="s">
        <v>2722</v>
      </c>
      <c r="E10322" t="s">
        <v>9</v>
      </c>
      <c r="F10322">
        <v>73.209999999999994</v>
      </c>
      <c r="G10322">
        <v>77.510000000000005</v>
      </c>
      <c r="J10322">
        <v>0</v>
      </c>
      <c r="K10322">
        <v>0</v>
      </c>
    </row>
    <row r="10323" spans="1:11">
      <c r="A10323" t="s">
        <v>26383</v>
      </c>
      <c r="B10323" t="s">
        <v>58</v>
      </c>
      <c r="C10323">
        <v>98569</v>
      </c>
      <c r="D10323" t="s">
        <v>2724</v>
      </c>
      <c r="E10323" t="s">
        <v>9</v>
      </c>
      <c r="F10323">
        <v>90.37</v>
      </c>
      <c r="G10323">
        <v>95.73</v>
      </c>
      <c r="J10323">
        <v>0</v>
      </c>
      <c r="K10323">
        <v>0</v>
      </c>
    </row>
    <row r="10324" spans="1:11">
      <c r="A10324" t="s">
        <v>26384</v>
      </c>
      <c r="B10324" t="s">
        <v>58</v>
      </c>
      <c r="C10324">
        <v>98571</v>
      </c>
      <c r="D10324" t="s">
        <v>2726</v>
      </c>
      <c r="E10324" t="s">
        <v>9</v>
      </c>
      <c r="F10324">
        <v>46.9</v>
      </c>
      <c r="G10324">
        <v>49.13</v>
      </c>
      <c r="J10324">
        <v>0</v>
      </c>
      <c r="K10324">
        <v>0</v>
      </c>
    </row>
    <row r="10325" spans="1:11">
      <c r="A10325" t="s">
        <v>26385</v>
      </c>
      <c r="B10325" t="s">
        <v>58</v>
      </c>
      <c r="C10325">
        <v>98572</v>
      </c>
      <c r="D10325" t="s">
        <v>2727</v>
      </c>
      <c r="E10325" t="s">
        <v>9</v>
      </c>
      <c r="F10325">
        <v>57.65</v>
      </c>
      <c r="G10325">
        <v>60.42</v>
      </c>
      <c r="J10325">
        <v>0</v>
      </c>
      <c r="K10325">
        <v>0</v>
      </c>
    </row>
    <row r="10326" spans="1:11">
      <c r="A10326" t="s">
        <v>26386</v>
      </c>
      <c r="B10326" t="s">
        <v>58</v>
      </c>
      <c r="C10326">
        <v>98563</v>
      </c>
      <c r="D10326" t="s">
        <v>2718</v>
      </c>
      <c r="E10326" t="s">
        <v>9</v>
      </c>
      <c r="F10326">
        <v>39.700000000000003</v>
      </c>
      <c r="G10326">
        <v>41.89</v>
      </c>
      <c r="J10326">
        <v>0</v>
      </c>
      <c r="K10326">
        <v>0</v>
      </c>
    </row>
    <row r="10327" spans="1:11">
      <c r="A10327" t="s">
        <v>26387</v>
      </c>
      <c r="B10327" t="s">
        <v>58</v>
      </c>
      <c r="C10327">
        <v>98564</v>
      </c>
      <c r="D10327" t="s">
        <v>2719</v>
      </c>
      <c r="E10327" t="s">
        <v>9</v>
      </c>
      <c r="F10327">
        <v>53.32</v>
      </c>
      <c r="G10327">
        <v>55.72</v>
      </c>
      <c r="J10327">
        <v>0</v>
      </c>
      <c r="K10327">
        <v>0</v>
      </c>
    </row>
    <row r="10328" spans="1:11">
      <c r="A10328" t="s">
        <v>26388</v>
      </c>
      <c r="B10328" t="s">
        <v>58</v>
      </c>
      <c r="C10328">
        <v>98566</v>
      </c>
      <c r="D10328" t="s">
        <v>2721</v>
      </c>
      <c r="E10328" t="s">
        <v>9</v>
      </c>
      <c r="F10328">
        <v>70.48</v>
      </c>
      <c r="G10328">
        <v>73.94</v>
      </c>
      <c r="J10328">
        <v>0</v>
      </c>
      <c r="K10328">
        <v>0</v>
      </c>
    </row>
    <row r="10329" spans="1:11">
      <c r="A10329" t="s">
        <v>26389</v>
      </c>
      <c r="B10329" t="s">
        <v>58</v>
      </c>
      <c r="C10329">
        <v>98568</v>
      </c>
      <c r="D10329" t="s">
        <v>2723</v>
      </c>
      <c r="E10329" t="s">
        <v>9</v>
      </c>
      <c r="F10329">
        <v>86.84</v>
      </c>
      <c r="G10329">
        <v>91.33</v>
      </c>
      <c r="J10329">
        <v>0</v>
      </c>
      <c r="K10329">
        <v>0</v>
      </c>
    </row>
    <row r="10330" spans="1:11">
      <c r="A10330" t="s">
        <v>26390</v>
      </c>
      <c r="B10330" t="s">
        <v>58</v>
      </c>
      <c r="C10330">
        <v>98570</v>
      </c>
      <c r="D10330" t="s">
        <v>2725</v>
      </c>
      <c r="E10330" t="s">
        <v>9</v>
      </c>
      <c r="F10330">
        <v>104</v>
      </c>
      <c r="G10330">
        <v>109.56</v>
      </c>
      <c r="J10330">
        <v>0</v>
      </c>
      <c r="K10330">
        <v>0</v>
      </c>
    </row>
    <row r="10331" spans="1:11">
      <c r="A10331" t="s">
        <v>26391</v>
      </c>
      <c r="B10331" t="s">
        <v>58</v>
      </c>
      <c r="C10331">
        <v>98573</v>
      </c>
      <c r="D10331" t="s">
        <v>2728</v>
      </c>
      <c r="E10331" t="s">
        <v>9</v>
      </c>
      <c r="F10331">
        <v>70.59</v>
      </c>
      <c r="G10331">
        <v>73.52</v>
      </c>
      <c r="J10331">
        <v>0</v>
      </c>
      <c r="K10331">
        <v>0</v>
      </c>
    </row>
    <row r="10332" spans="1:11">
      <c r="A10332" t="s">
        <v>26392</v>
      </c>
      <c r="B10332" t="s">
        <v>58</v>
      </c>
      <c r="C10332">
        <v>98576</v>
      </c>
      <c r="D10332" t="s">
        <v>2613</v>
      </c>
      <c r="E10332" t="s">
        <v>12</v>
      </c>
      <c r="F10332">
        <v>23.44</v>
      </c>
      <c r="G10332">
        <v>23.53</v>
      </c>
      <c r="J10332">
        <v>0</v>
      </c>
      <c r="K10332">
        <v>0</v>
      </c>
    </row>
    <row r="10333" spans="1:11">
      <c r="A10333" t="s">
        <v>26393</v>
      </c>
      <c r="B10333" t="s">
        <v>58</v>
      </c>
      <c r="C10333">
        <v>98575</v>
      </c>
      <c r="D10333" t="s">
        <v>2612</v>
      </c>
      <c r="E10333" t="s">
        <v>12</v>
      </c>
      <c r="F10333">
        <v>77.819999999999993</v>
      </c>
      <c r="G10333">
        <v>82.18</v>
      </c>
      <c r="J10333">
        <v>0</v>
      </c>
      <c r="K10333">
        <v>0</v>
      </c>
    </row>
    <row r="10334" spans="1:11">
      <c r="A10334" t="s">
        <v>26394</v>
      </c>
      <c r="B10334" t="s">
        <v>58</v>
      </c>
      <c r="C10334">
        <v>98577</v>
      </c>
      <c r="D10334" t="s">
        <v>2614</v>
      </c>
      <c r="E10334" t="s">
        <v>12</v>
      </c>
      <c r="F10334">
        <v>54.23</v>
      </c>
      <c r="G10334">
        <v>58.06</v>
      </c>
      <c r="J10334">
        <v>0</v>
      </c>
      <c r="K10334">
        <v>0</v>
      </c>
    </row>
    <row r="10335" spans="1:11">
      <c r="A10335" t="s">
        <v>26395</v>
      </c>
      <c r="B10335" t="s">
        <v>58</v>
      </c>
      <c r="C10335">
        <v>98558</v>
      </c>
      <c r="D10335" t="s">
        <v>2711</v>
      </c>
      <c r="E10335" t="s">
        <v>32</v>
      </c>
      <c r="F10335">
        <v>10.44</v>
      </c>
      <c r="G10335">
        <v>10.91</v>
      </c>
      <c r="J10335">
        <v>0</v>
      </c>
      <c r="K10335">
        <v>0</v>
      </c>
    </row>
    <row r="10336" spans="1:11">
      <c r="A10336" t="s">
        <v>26396</v>
      </c>
      <c r="B10336" t="s">
        <v>58</v>
      </c>
      <c r="C10336">
        <v>98550</v>
      </c>
      <c r="D10336" t="s">
        <v>7918</v>
      </c>
      <c r="E10336" t="s">
        <v>9</v>
      </c>
      <c r="F10336">
        <v>0</v>
      </c>
      <c r="G10336">
        <v>0</v>
      </c>
    </row>
    <row r="10337" spans="1:11">
      <c r="A10337" t="s">
        <v>26397</v>
      </c>
      <c r="B10337" t="s">
        <v>58</v>
      </c>
      <c r="C10337">
        <v>98551</v>
      </c>
      <c r="D10337" t="s">
        <v>7919</v>
      </c>
      <c r="E10337" t="s">
        <v>12</v>
      </c>
      <c r="F10337">
        <v>0</v>
      </c>
      <c r="G10337">
        <v>0</v>
      </c>
    </row>
    <row r="10338" spans="1:11">
      <c r="A10338" t="s">
        <v>26398</v>
      </c>
      <c r="B10338" t="s">
        <v>58</v>
      </c>
      <c r="C10338">
        <v>98559</v>
      </c>
      <c r="D10338" t="s">
        <v>2712</v>
      </c>
      <c r="E10338" t="s">
        <v>12</v>
      </c>
      <c r="F10338">
        <v>5.36</v>
      </c>
      <c r="G10338">
        <v>5.56</v>
      </c>
      <c r="J10338">
        <v>0</v>
      </c>
      <c r="K10338">
        <v>0</v>
      </c>
    </row>
    <row r="10339" spans="1:11">
      <c r="A10339" t="s">
        <v>26399</v>
      </c>
      <c r="B10339" t="s">
        <v>58</v>
      </c>
      <c r="C10339">
        <v>91925</v>
      </c>
      <c r="D10339" t="s">
        <v>2814</v>
      </c>
      <c r="E10339" t="s">
        <v>12</v>
      </c>
      <c r="F10339">
        <v>4.2</v>
      </c>
      <c r="G10339">
        <v>4.34</v>
      </c>
      <c r="J10339">
        <v>0</v>
      </c>
      <c r="K10339">
        <v>0</v>
      </c>
    </row>
    <row r="10340" spans="1:11">
      <c r="A10340" t="s">
        <v>26400</v>
      </c>
      <c r="B10340" t="s">
        <v>58</v>
      </c>
      <c r="C10340">
        <v>91924</v>
      </c>
      <c r="D10340" t="s">
        <v>110</v>
      </c>
      <c r="E10340" t="s">
        <v>12</v>
      </c>
      <c r="F10340">
        <v>3.56</v>
      </c>
      <c r="G10340">
        <v>3.7</v>
      </c>
      <c r="J10340">
        <v>0</v>
      </c>
      <c r="K10340">
        <v>0</v>
      </c>
    </row>
    <row r="10341" spans="1:11">
      <c r="A10341" t="s">
        <v>26401</v>
      </c>
      <c r="B10341" t="s">
        <v>58</v>
      </c>
      <c r="C10341">
        <v>91933</v>
      </c>
      <c r="D10341" t="s">
        <v>2821</v>
      </c>
      <c r="E10341" t="s">
        <v>12</v>
      </c>
      <c r="F10341">
        <v>18.27</v>
      </c>
      <c r="G10341">
        <v>18.75</v>
      </c>
      <c r="J10341">
        <v>0</v>
      </c>
      <c r="K10341">
        <v>0</v>
      </c>
    </row>
    <row r="10342" spans="1:11">
      <c r="A10342" t="s">
        <v>26402</v>
      </c>
      <c r="B10342" t="s">
        <v>58</v>
      </c>
      <c r="C10342">
        <v>91932</v>
      </c>
      <c r="D10342" t="s">
        <v>2820</v>
      </c>
      <c r="E10342" t="s">
        <v>12</v>
      </c>
      <c r="F10342">
        <v>18.899999999999999</v>
      </c>
      <c r="G10342">
        <v>19.38</v>
      </c>
      <c r="J10342">
        <v>0</v>
      </c>
      <c r="K10342">
        <v>0</v>
      </c>
    </row>
    <row r="10343" spans="1:11">
      <c r="A10343" t="s">
        <v>26403</v>
      </c>
      <c r="B10343" t="s">
        <v>58</v>
      </c>
      <c r="C10343">
        <v>91935</v>
      </c>
      <c r="D10343" t="s">
        <v>2823</v>
      </c>
      <c r="E10343" t="s">
        <v>12</v>
      </c>
      <c r="F10343">
        <v>28.55</v>
      </c>
      <c r="G10343">
        <v>29.27</v>
      </c>
      <c r="J10343">
        <v>0</v>
      </c>
      <c r="K10343">
        <v>0</v>
      </c>
    </row>
    <row r="10344" spans="1:11">
      <c r="A10344" t="s">
        <v>26404</v>
      </c>
      <c r="B10344" t="s">
        <v>58</v>
      </c>
      <c r="C10344">
        <v>91934</v>
      </c>
      <c r="D10344" t="s">
        <v>2822</v>
      </c>
      <c r="E10344" t="s">
        <v>12</v>
      </c>
      <c r="F10344">
        <v>27.36</v>
      </c>
      <c r="G10344">
        <v>28.08</v>
      </c>
      <c r="J10344">
        <v>0</v>
      </c>
      <c r="K10344">
        <v>0</v>
      </c>
    </row>
    <row r="10345" spans="1:11">
      <c r="A10345" t="s">
        <v>26405</v>
      </c>
      <c r="B10345" t="s">
        <v>58</v>
      </c>
      <c r="C10345">
        <v>91927</v>
      </c>
      <c r="D10345" t="s">
        <v>2816</v>
      </c>
      <c r="E10345" t="s">
        <v>12</v>
      </c>
      <c r="F10345">
        <v>5.63</v>
      </c>
      <c r="G10345">
        <v>5.81</v>
      </c>
      <c r="J10345">
        <v>0</v>
      </c>
      <c r="K10345">
        <v>0</v>
      </c>
    </row>
    <row r="10346" spans="1:11">
      <c r="A10346" t="s">
        <v>26406</v>
      </c>
      <c r="B10346" t="s">
        <v>58</v>
      </c>
      <c r="C10346">
        <v>91926</v>
      </c>
      <c r="D10346" t="s">
        <v>2815</v>
      </c>
      <c r="E10346" t="s">
        <v>12</v>
      </c>
      <c r="F10346">
        <v>5.07</v>
      </c>
      <c r="G10346">
        <v>5.25</v>
      </c>
      <c r="J10346">
        <v>0</v>
      </c>
      <c r="K10346">
        <v>0</v>
      </c>
    </row>
    <row r="10347" spans="1:11">
      <c r="A10347" t="s">
        <v>26407</v>
      </c>
      <c r="B10347" t="s">
        <v>58</v>
      </c>
      <c r="C10347">
        <v>91929</v>
      </c>
      <c r="D10347" t="s">
        <v>2817</v>
      </c>
      <c r="E10347" t="s">
        <v>12</v>
      </c>
      <c r="F10347">
        <v>8.2100000000000009</v>
      </c>
      <c r="G10347">
        <v>8.4499999999999993</v>
      </c>
      <c r="J10347">
        <v>0</v>
      </c>
      <c r="K10347">
        <v>0</v>
      </c>
    </row>
    <row r="10348" spans="1:11">
      <c r="A10348" t="s">
        <v>26408</v>
      </c>
      <c r="B10348" t="s">
        <v>58</v>
      </c>
      <c r="C10348">
        <v>91928</v>
      </c>
      <c r="D10348" t="s">
        <v>111</v>
      </c>
      <c r="E10348" t="s">
        <v>12</v>
      </c>
      <c r="F10348">
        <v>7.73</v>
      </c>
      <c r="G10348">
        <v>7.97</v>
      </c>
      <c r="J10348">
        <v>0</v>
      </c>
      <c r="K10348">
        <v>0</v>
      </c>
    </row>
    <row r="10349" spans="1:11">
      <c r="A10349" t="s">
        <v>26409</v>
      </c>
      <c r="B10349" t="s">
        <v>58</v>
      </c>
      <c r="C10349">
        <v>91931</v>
      </c>
      <c r="D10349" t="s">
        <v>2819</v>
      </c>
      <c r="E10349" t="s">
        <v>12</v>
      </c>
      <c r="F10349">
        <v>11.49</v>
      </c>
      <c r="G10349">
        <v>11.82</v>
      </c>
      <c r="J10349">
        <v>0</v>
      </c>
      <c r="K10349">
        <v>0</v>
      </c>
    </row>
    <row r="10350" spans="1:11">
      <c r="A10350" t="s">
        <v>26410</v>
      </c>
      <c r="B10350" t="s">
        <v>58</v>
      </c>
      <c r="C10350">
        <v>91930</v>
      </c>
      <c r="D10350" t="s">
        <v>2818</v>
      </c>
      <c r="E10350" t="s">
        <v>12</v>
      </c>
      <c r="F10350">
        <v>10.71</v>
      </c>
      <c r="G10350">
        <v>11.04</v>
      </c>
      <c r="J10350">
        <v>0</v>
      </c>
      <c r="K10350">
        <v>0</v>
      </c>
    </row>
    <row r="10351" spans="1:11">
      <c r="A10351" t="s">
        <v>26411</v>
      </c>
      <c r="B10351" t="s">
        <v>58</v>
      </c>
      <c r="C10351">
        <v>104620</v>
      </c>
      <c r="D10351" t="s">
        <v>7920</v>
      </c>
      <c r="E10351" t="s">
        <v>32</v>
      </c>
      <c r="F10351">
        <v>0</v>
      </c>
      <c r="G10351">
        <v>0</v>
      </c>
    </row>
    <row r="10352" spans="1:11">
      <c r="A10352" t="s">
        <v>26412</v>
      </c>
      <c r="B10352" t="s">
        <v>58</v>
      </c>
      <c r="C10352">
        <v>104624</v>
      </c>
      <c r="D10352" t="s">
        <v>7921</v>
      </c>
      <c r="E10352" t="s">
        <v>32</v>
      </c>
      <c r="F10352">
        <v>0</v>
      </c>
      <c r="G10352">
        <v>0</v>
      </c>
    </row>
    <row r="10353" spans="1:11">
      <c r="A10353" t="s">
        <v>26413</v>
      </c>
      <c r="B10353" t="s">
        <v>58</v>
      </c>
      <c r="C10353">
        <v>104622</v>
      </c>
      <c r="D10353" t="s">
        <v>7922</v>
      </c>
      <c r="E10353" t="s">
        <v>32</v>
      </c>
      <c r="F10353">
        <v>0</v>
      </c>
      <c r="G10353">
        <v>0</v>
      </c>
    </row>
    <row r="10354" spans="1:11">
      <c r="A10354" t="s">
        <v>26414</v>
      </c>
      <c r="B10354" t="s">
        <v>58</v>
      </c>
      <c r="C10354">
        <v>104621</v>
      </c>
      <c r="D10354" t="s">
        <v>7923</v>
      </c>
      <c r="E10354" t="s">
        <v>32</v>
      </c>
      <c r="F10354">
        <v>0</v>
      </c>
      <c r="G10354">
        <v>0</v>
      </c>
    </row>
    <row r="10355" spans="1:11">
      <c r="A10355" t="s">
        <v>26415</v>
      </c>
      <c r="B10355" t="s">
        <v>58</v>
      </c>
      <c r="C10355">
        <v>104625</v>
      </c>
      <c r="D10355" t="s">
        <v>7924</v>
      </c>
      <c r="E10355" t="s">
        <v>32</v>
      </c>
      <c r="F10355">
        <v>0</v>
      </c>
      <c r="G10355">
        <v>0</v>
      </c>
    </row>
    <row r="10356" spans="1:11">
      <c r="A10356" t="s">
        <v>26416</v>
      </c>
      <c r="B10356" t="s">
        <v>58</v>
      </c>
      <c r="C10356">
        <v>104623</v>
      </c>
      <c r="D10356" t="s">
        <v>7925</v>
      </c>
      <c r="E10356" t="s">
        <v>32</v>
      </c>
      <c r="F10356">
        <v>0</v>
      </c>
      <c r="G10356">
        <v>0</v>
      </c>
    </row>
    <row r="10357" spans="1:11">
      <c r="A10357" t="s">
        <v>26417</v>
      </c>
      <c r="B10357" t="s">
        <v>58</v>
      </c>
      <c r="C10357">
        <v>91937</v>
      </c>
      <c r="D10357" t="s">
        <v>2835</v>
      </c>
      <c r="E10357" t="s">
        <v>32</v>
      </c>
      <c r="F10357">
        <v>19.25</v>
      </c>
      <c r="G10357">
        <v>20.67</v>
      </c>
      <c r="J10357">
        <v>0</v>
      </c>
      <c r="K10357">
        <v>0</v>
      </c>
    </row>
    <row r="10358" spans="1:11">
      <c r="A10358" t="s">
        <v>26418</v>
      </c>
      <c r="B10358" t="s">
        <v>58</v>
      </c>
      <c r="C10358">
        <v>92865</v>
      </c>
      <c r="D10358" t="s">
        <v>2842</v>
      </c>
      <c r="E10358" t="s">
        <v>32</v>
      </c>
      <c r="F10358">
        <v>18.670000000000002</v>
      </c>
      <c r="G10358">
        <v>20.09</v>
      </c>
      <c r="J10358">
        <v>0</v>
      </c>
      <c r="K10358">
        <v>0</v>
      </c>
    </row>
    <row r="10359" spans="1:11">
      <c r="A10359" t="s">
        <v>26419</v>
      </c>
      <c r="B10359" t="s">
        <v>58</v>
      </c>
      <c r="C10359">
        <v>91936</v>
      </c>
      <c r="D10359" t="s">
        <v>2834</v>
      </c>
      <c r="E10359" t="s">
        <v>32</v>
      </c>
      <c r="F10359">
        <v>20.75</v>
      </c>
      <c r="G10359">
        <v>22.17</v>
      </c>
      <c r="J10359">
        <v>0</v>
      </c>
      <c r="K10359">
        <v>0</v>
      </c>
    </row>
    <row r="10360" spans="1:11">
      <c r="A10360" t="s">
        <v>26420</v>
      </c>
      <c r="B10360" t="s">
        <v>58</v>
      </c>
      <c r="C10360">
        <v>92867</v>
      </c>
      <c r="D10360" t="s">
        <v>2844</v>
      </c>
      <c r="E10360" t="s">
        <v>32</v>
      </c>
      <c r="F10360">
        <v>41.29</v>
      </c>
      <c r="G10360">
        <v>44.8</v>
      </c>
      <c r="J10360">
        <v>0</v>
      </c>
      <c r="K10360">
        <v>0</v>
      </c>
    </row>
    <row r="10361" spans="1:11">
      <c r="A10361" t="s">
        <v>26421</v>
      </c>
      <c r="B10361" t="s">
        <v>58</v>
      </c>
      <c r="C10361">
        <v>91939</v>
      </c>
      <c r="D10361" t="s">
        <v>2836</v>
      </c>
      <c r="E10361" t="s">
        <v>32</v>
      </c>
      <c r="F10361">
        <v>41.85</v>
      </c>
      <c r="G10361">
        <v>45.36</v>
      </c>
      <c r="J10361">
        <v>0</v>
      </c>
      <c r="K10361">
        <v>0</v>
      </c>
    </row>
    <row r="10362" spans="1:11">
      <c r="A10362" t="s">
        <v>26422</v>
      </c>
      <c r="B10362" t="s">
        <v>58</v>
      </c>
      <c r="C10362">
        <v>92869</v>
      </c>
      <c r="D10362" t="s">
        <v>2846</v>
      </c>
      <c r="E10362" t="s">
        <v>32</v>
      </c>
      <c r="F10362">
        <v>13.63</v>
      </c>
      <c r="G10362">
        <v>14.69</v>
      </c>
      <c r="J10362">
        <v>0</v>
      </c>
      <c r="K10362">
        <v>0</v>
      </c>
    </row>
    <row r="10363" spans="1:11">
      <c r="A10363" t="s">
        <v>26423</v>
      </c>
      <c r="B10363" t="s">
        <v>58</v>
      </c>
      <c r="C10363">
        <v>91941</v>
      </c>
      <c r="D10363" t="s">
        <v>2838</v>
      </c>
      <c r="E10363" t="s">
        <v>32</v>
      </c>
      <c r="F10363">
        <v>14.19</v>
      </c>
      <c r="G10363">
        <v>15.25</v>
      </c>
      <c r="J10363">
        <v>0</v>
      </c>
      <c r="K10363">
        <v>0</v>
      </c>
    </row>
    <row r="10364" spans="1:11">
      <c r="A10364" t="s">
        <v>26424</v>
      </c>
      <c r="B10364" t="s">
        <v>58</v>
      </c>
      <c r="C10364">
        <v>92868</v>
      </c>
      <c r="D10364" t="s">
        <v>2845</v>
      </c>
      <c r="E10364" t="s">
        <v>32</v>
      </c>
      <c r="F10364">
        <v>22.73</v>
      </c>
      <c r="G10364">
        <v>24.59</v>
      </c>
      <c r="J10364">
        <v>0</v>
      </c>
      <c r="K10364">
        <v>0</v>
      </c>
    </row>
    <row r="10365" spans="1:11">
      <c r="A10365" t="s">
        <v>26425</v>
      </c>
      <c r="B10365" t="s">
        <v>58</v>
      </c>
      <c r="C10365">
        <v>91940</v>
      </c>
      <c r="D10365" t="s">
        <v>2837</v>
      </c>
      <c r="E10365" t="s">
        <v>32</v>
      </c>
      <c r="F10365">
        <v>23.29</v>
      </c>
      <c r="G10365">
        <v>25.15</v>
      </c>
      <c r="J10365">
        <v>0</v>
      </c>
      <c r="K10365">
        <v>0</v>
      </c>
    </row>
    <row r="10366" spans="1:11">
      <c r="A10366" t="s">
        <v>26426</v>
      </c>
      <c r="B10366" t="s">
        <v>58</v>
      </c>
      <c r="C10366">
        <v>92870</v>
      </c>
      <c r="D10366" t="s">
        <v>2847</v>
      </c>
      <c r="E10366" t="s">
        <v>32</v>
      </c>
      <c r="F10366">
        <v>44.3</v>
      </c>
      <c r="G10366">
        <v>47.94</v>
      </c>
      <c r="J10366">
        <v>0</v>
      </c>
      <c r="K10366">
        <v>0</v>
      </c>
    </row>
    <row r="10367" spans="1:11">
      <c r="A10367" t="s">
        <v>26427</v>
      </c>
      <c r="B10367" t="s">
        <v>58</v>
      </c>
      <c r="C10367">
        <v>91942</v>
      </c>
      <c r="D10367" t="s">
        <v>2839</v>
      </c>
      <c r="E10367" t="s">
        <v>32</v>
      </c>
      <c r="F10367">
        <v>45.25</v>
      </c>
      <c r="G10367">
        <v>48.89</v>
      </c>
      <c r="J10367">
        <v>0</v>
      </c>
      <c r="K10367">
        <v>0</v>
      </c>
    </row>
    <row r="10368" spans="1:11">
      <c r="A10368" t="s">
        <v>26428</v>
      </c>
      <c r="B10368" t="s">
        <v>58</v>
      </c>
      <c r="C10368">
        <v>92872</v>
      </c>
      <c r="D10368" t="s">
        <v>2849</v>
      </c>
      <c r="E10368" t="s">
        <v>32</v>
      </c>
      <c r="F10368">
        <v>15.64</v>
      </c>
      <c r="G10368">
        <v>16.739999999999998</v>
      </c>
      <c r="J10368">
        <v>0</v>
      </c>
      <c r="K10368">
        <v>0</v>
      </c>
    </row>
    <row r="10369" spans="1:11">
      <c r="A10369" t="s">
        <v>26429</v>
      </c>
      <c r="B10369" t="s">
        <v>58</v>
      </c>
      <c r="C10369">
        <v>91944</v>
      </c>
      <c r="D10369" t="s">
        <v>2841</v>
      </c>
      <c r="E10369" t="s">
        <v>32</v>
      </c>
      <c r="F10369">
        <v>16.59</v>
      </c>
      <c r="G10369">
        <v>17.690000000000001</v>
      </c>
      <c r="J10369">
        <v>0</v>
      </c>
      <c r="K10369">
        <v>0</v>
      </c>
    </row>
    <row r="10370" spans="1:11">
      <c r="A10370" t="s">
        <v>26430</v>
      </c>
      <c r="B10370" t="s">
        <v>58</v>
      </c>
      <c r="C10370">
        <v>92871</v>
      </c>
      <c r="D10370" t="s">
        <v>2848</v>
      </c>
      <c r="E10370" t="s">
        <v>32</v>
      </c>
      <c r="F10370">
        <v>25.1</v>
      </c>
      <c r="G10370">
        <v>27.03</v>
      </c>
      <c r="J10370">
        <v>0</v>
      </c>
      <c r="K10370">
        <v>0</v>
      </c>
    </row>
    <row r="10371" spans="1:11">
      <c r="A10371" t="s">
        <v>26431</v>
      </c>
      <c r="B10371" t="s">
        <v>58</v>
      </c>
      <c r="C10371">
        <v>91943</v>
      </c>
      <c r="D10371" t="s">
        <v>2840</v>
      </c>
      <c r="E10371" t="s">
        <v>32</v>
      </c>
      <c r="F10371">
        <v>26.05</v>
      </c>
      <c r="G10371">
        <v>27.98</v>
      </c>
      <c r="J10371">
        <v>0</v>
      </c>
      <c r="K10371">
        <v>0</v>
      </c>
    </row>
    <row r="10372" spans="1:11">
      <c r="A10372" t="s">
        <v>26432</v>
      </c>
      <c r="B10372" t="s">
        <v>58</v>
      </c>
      <c r="C10372">
        <v>92866</v>
      </c>
      <c r="D10372" t="s">
        <v>2843</v>
      </c>
      <c r="E10372" t="s">
        <v>32</v>
      </c>
      <c r="F10372">
        <v>17.16</v>
      </c>
      <c r="G10372">
        <v>18.579999999999998</v>
      </c>
      <c r="J10372">
        <v>0</v>
      </c>
      <c r="K10372">
        <v>0</v>
      </c>
    </row>
    <row r="10373" spans="1:11">
      <c r="A10373" t="s">
        <v>26433</v>
      </c>
      <c r="B10373" t="s">
        <v>58</v>
      </c>
      <c r="C10373">
        <v>91987</v>
      </c>
      <c r="D10373" t="s">
        <v>2946</v>
      </c>
      <c r="E10373" t="s">
        <v>32</v>
      </c>
      <c r="F10373">
        <v>58.35</v>
      </c>
      <c r="G10373">
        <v>61.45</v>
      </c>
      <c r="J10373">
        <v>0</v>
      </c>
      <c r="K10373">
        <v>0</v>
      </c>
    </row>
    <row r="10374" spans="1:11">
      <c r="A10374" t="s">
        <v>26434</v>
      </c>
      <c r="B10374" t="s">
        <v>58</v>
      </c>
      <c r="C10374">
        <v>91986</v>
      </c>
      <c r="D10374" t="s">
        <v>2945</v>
      </c>
      <c r="E10374" t="s">
        <v>32</v>
      </c>
      <c r="F10374">
        <v>44.68</v>
      </c>
      <c r="G10374">
        <v>46.97</v>
      </c>
      <c r="J10374">
        <v>0</v>
      </c>
      <c r="K10374">
        <v>0</v>
      </c>
    </row>
    <row r="10375" spans="1:11">
      <c r="A10375" t="s">
        <v>26435</v>
      </c>
      <c r="B10375" t="s">
        <v>58</v>
      </c>
      <c r="C10375">
        <v>97559</v>
      </c>
      <c r="D10375" t="s">
        <v>2810</v>
      </c>
      <c r="E10375" t="s">
        <v>32</v>
      </c>
      <c r="F10375">
        <v>16.75</v>
      </c>
      <c r="G10375">
        <v>18.059999999999999</v>
      </c>
      <c r="J10375">
        <v>0</v>
      </c>
      <c r="K10375">
        <v>0</v>
      </c>
    </row>
    <row r="10376" spans="1:11">
      <c r="A10376" t="s">
        <v>26436</v>
      </c>
      <c r="B10376" t="s">
        <v>58</v>
      </c>
      <c r="C10376">
        <v>97562</v>
      </c>
      <c r="D10376" t="s">
        <v>2811</v>
      </c>
      <c r="E10376" t="s">
        <v>32</v>
      </c>
      <c r="F10376">
        <v>13.59</v>
      </c>
      <c r="G10376">
        <v>14.63</v>
      </c>
      <c r="J10376">
        <v>0</v>
      </c>
      <c r="K10376">
        <v>0</v>
      </c>
    </row>
    <row r="10377" spans="1:11">
      <c r="A10377" t="s">
        <v>26437</v>
      </c>
      <c r="B10377" t="s">
        <v>58</v>
      </c>
      <c r="C10377">
        <v>97564</v>
      </c>
      <c r="D10377" t="s">
        <v>2812</v>
      </c>
      <c r="E10377" t="s">
        <v>32</v>
      </c>
      <c r="F10377">
        <v>23.12</v>
      </c>
      <c r="G10377">
        <v>25.01</v>
      </c>
      <c r="J10377">
        <v>0</v>
      </c>
      <c r="K10377">
        <v>0</v>
      </c>
    </row>
    <row r="10378" spans="1:11">
      <c r="A10378" t="s">
        <v>26438</v>
      </c>
      <c r="B10378" t="s">
        <v>58</v>
      </c>
      <c r="C10378">
        <v>91889</v>
      </c>
      <c r="D10378" t="s">
        <v>2777</v>
      </c>
      <c r="E10378" t="s">
        <v>32</v>
      </c>
      <c r="F10378">
        <v>14.94</v>
      </c>
      <c r="G10378">
        <v>16.09</v>
      </c>
      <c r="J10378">
        <v>0</v>
      </c>
      <c r="K10378">
        <v>0</v>
      </c>
    </row>
    <row r="10379" spans="1:11">
      <c r="A10379" t="s">
        <v>26439</v>
      </c>
      <c r="B10379" t="s">
        <v>58</v>
      </c>
      <c r="C10379">
        <v>91901</v>
      </c>
      <c r="D10379" t="s">
        <v>2785</v>
      </c>
      <c r="E10379" t="s">
        <v>32</v>
      </c>
      <c r="F10379">
        <v>11.79</v>
      </c>
      <c r="G10379">
        <v>12.67</v>
      </c>
      <c r="J10379">
        <v>0</v>
      </c>
      <c r="K10379">
        <v>0</v>
      </c>
    </row>
    <row r="10380" spans="1:11">
      <c r="A10380" t="s">
        <v>26440</v>
      </c>
      <c r="B10380" t="s">
        <v>58</v>
      </c>
      <c r="C10380">
        <v>91913</v>
      </c>
      <c r="D10380" t="s">
        <v>2793</v>
      </c>
      <c r="E10380" t="s">
        <v>32</v>
      </c>
      <c r="F10380">
        <v>21.39</v>
      </c>
      <c r="G10380">
        <v>23.12</v>
      </c>
      <c r="J10380">
        <v>0</v>
      </c>
      <c r="K10380">
        <v>0</v>
      </c>
    </row>
    <row r="10381" spans="1:11">
      <c r="A10381" t="s">
        <v>26441</v>
      </c>
      <c r="B10381" t="s">
        <v>58</v>
      </c>
      <c r="C10381">
        <v>91892</v>
      </c>
      <c r="D10381" t="s">
        <v>2779</v>
      </c>
      <c r="E10381" t="s">
        <v>32</v>
      </c>
      <c r="F10381">
        <v>18.48</v>
      </c>
      <c r="G10381">
        <v>19.79</v>
      </c>
      <c r="J10381">
        <v>0</v>
      </c>
      <c r="K10381">
        <v>0</v>
      </c>
    </row>
    <row r="10382" spans="1:11">
      <c r="A10382" t="s">
        <v>26442</v>
      </c>
      <c r="B10382" t="s">
        <v>58</v>
      </c>
      <c r="C10382">
        <v>91904</v>
      </c>
      <c r="D10382" t="s">
        <v>2787</v>
      </c>
      <c r="E10382" t="s">
        <v>32</v>
      </c>
      <c r="F10382">
        <v>15.32</v>
      </c>
      <c r="G10382">
        <v>16.36</v>
      </c>
      <c r="J10382">
        <v>0</v>
      </c>
      <c r="K10382">
        <v>0</v>
      </c>
    </row>
    <row r="10383" spans="1:11">
      <c r="A10383" t="s">
        <v>26443</v>
      </c>
      <c r="B10383" t="s">
        <v>58</v>
      </c>
      <c r="C10383">
        <v>91916</v>
      </c>
      <c r="D10383" t="s">
        <v>2795</v>
      </c>
      <c r="E10383" t="s">
        <v>32</v>
      </c>
      <c r="F10383">
        <v>24.85</v>
      </c>
      <c r="G10383">
        <v>26.74</v>
      </c>
      <c r="J10383">
        <v>0</v>
      </c>
      <c r="K10383">
        <v>0</v>
      </c>
    </row>
    <row r="10384" spans="1:11">
      <c r="A10384" t="s">
        <v>26444</v>
      </c>
      <c r="B10384" t="s">
        <v>58</v>
      </c>
      <c r="C10384">
        <v>91895</v>
      </c>
      <c r="D10384" t="s">
        <v>2781</v>
      </c>
      <c r="E10384" t="s">
        <v>32</v>
      </c>
      <c r="F10384">
        <v>22.06</v>
      </c>
      <c r="G10384">
        <v>23.59</v>
      </c>
      <c r="J10384">
        <v>0</v>
      </c>
      <c r="K10384">
        <v>0</v>
      </c>
    </row>
    <row r="10385" spans="1:11">
      <c r="A10385" t="s">
        <v>26445</v>
      </c>
      <c r="B10385" t="s">
        <v>58</v>
      </c>
      <c r="C10385">
        <v>91907</v>
      </c>
      <c r="D10385" t="s">
        <v>2789</v>
      </c>
      <c r="E10385" t="s">
        <v>32</v>
      </c>
      <c r="F10385">
        <v>18.91</v>
      </c>
      <c r="G10385">
        <v>20.16</v>
      </c>
      <c r="J10385">
        <v>0</v>
      </c>
      <c r="K10385">
        <v>0</v>
      </c>
    </row>
    <row r="10386" spans="1:11">
      <c r="A10386" t="s">
        <v>26446</v>
      </c>
      <c r="B10386" t="s">
        <v>58</v>
      </c>
      <c r="C10386">
        <v>91919</v>
      </c>
      <c r="D10386" t="s">
        <v>2797</v>
      </c>
      <c r="E10386" t="s">
        <v>32</v>
      </c>
      <c r="F10386">
        <v>28.37</v>
      </c>
      <c r="G10386">
        <v>30.46</v>
      </c>
      <c r="J10386">
        <v>0</v>
      </c>
      <c r="K10386">
        <v>0</v>
      </c>
    </row>
    <row r="10387" spans="1:11">
      <c r="A10387" t="s">
        <v>26447</v>
      </c>
      <c r="B10387" t="s">
        <v>58</v>
      </c>
      <c r="C10387">
        <v>91898</v>
      </c>
      <c r="D10387" t="s">
        <v>2783</v>
      </c>
      <c r="E10387" t="s">
        <v>32</v>
      </c>
      <c r="F10387">
        <v>25.33</v>
      </c>
      <c r="G10387">
        <v>27.09</v>
      </c>
      <c r="J10387">
        <v>0</v>
      </c>
      <c r="K10387">
        <v>0</v>
      </c>
    </row>
    <row r="10388" spans="1:11">
      <c r="A10388" t="s">
        <v>26448</v>
      </c>
      <c r="B10388" t="s">
        <v>58</v>
      </c>
      <c r="C10388">
        <v>91910</v>
      </c>
      <c r="D10388" t="s">
        <v>2791</v>
      </c>
      <c r="E10388" t="s">
        <v>32</v>
      </c>
      <c r="F10388">
        <v>22.25</v>
      </c>
      <c r="G10388">
        <v>23.74</v>
      </c>
      <c r="J10388">
        <v>0</v>
      </c>
      <c r="K10388">
        <v>0</v>
      </c>
    </row>
    <row r="10389" spans="1:11">
      <c r="A10389" t="s">
        <v>26449</v>
      </c>
      <c r="B10389" t="s">
        <v>58</v>
      </c>
      <c r="C10389">
        <v>91922</v>
      </c>
      <c r="D10389" t="s">
        <v>2799</v>
      </c>
      <c r="E10389" t="s">
        <v>32</v>
      </c>
      <c r="F10389">
        <v>31.56</v>
      </c>
      <c r="G10389">
        <v>33.89</v>
      </c>
      <c r="J10389">
        <v>0</v>
      </c>
      <c r="K10389">
        <v>0</v>
      </c>
    </row>
    <row r="10390" spans="1:11">
      <c r="A10390" t="s">
        <v>26450</v>
      </c>
      <c r="B10390" t="s">
        <v>58</v>
      </c>
      <c r="C10390">
        <v>91887</v>
      </c>
      <c r="D10390" t="s">
        <v>2776</v>
      </c>
      <c r="E10390" t="s">
        <v>32</v>
      </c>
      <c r="F10390">
        <v>15.18</v>
      </c>
      <c r="G10390">
        <v>16.329999999999998</v>
      </c>
      <c r="J10390">
        <v>0</v>
      </c>
      <c r="K10390">
        <v>0</v>
      </c>
    </row>
    <row r="10391" spans="1:11">
      <c r="A10391" t="s">
        <v>26451</v>
      </c>
      <c r="B10391" t="s">
        <v>58</v>
      </c>
      <c r="C10391">
        <v>91899</v>
      </c>
      <c r="D10391" t="s">
        <v>2784</v>
      </c>
      <c r="E10391" t="s">
        <v>32</v>
      </c>
      <c r="F10391">
        <v>12.03</v>
      </c>
      <c r="G10391">
        <v>12.91</v>
      </c>
      <c r="J10391">
        <v>0</v>
      </c>
      <c r="K10391">
        <v>0</v>
      </c>
    </row>
    <row r="10392" spans="1:11">
      <c r="A10392" t="s">
        <v>26452</v>
      </c>
      <c r="B10392" t="s">
        <v>58</v>
      </c>
      <c r="C10392">
        <v>91911</v>
      </c>
      <c r="D10392" t="s">
        <v>2792</v>
      </c>
      <c r="E10392" t="s">
        <v>32</v>
      </c>
      <c r="F10392">
        <v>21.63</v>
      </c>
      <c r="G10392">
        <v>23.36</v>
      </c>
      <c r="J10392">
        <v>0</v>
      </c>
      <c r="K10392">
        <v>0</v>
      </c>
    </row>
    <row r="10393" spans="1:11">
      <c r="A10393" t="s">
        <v>26453</v>
      </c>
      <c r="B10393" t="s">
        <v>58</v>
      </c>
      <c r="C10393">
        <v>91890</v>
      </c>
      <c r="D10393" t="s">
        <v>2778</v>
      </c>
      <c r="E10393" t="s">
        <v>32</v>
      </c>
      <c r="F10393">
        <v>16.93</v>
      </c>
      <c r="G10393">
        <v>18.239999999999998</v>
      </c>
      <c r="J10393">
        <v>0</v>
      </c>
      <c r="K10393">
        <v>0</v>
      </c>
    </row>
    <row r="10394" spans="1:11">
      <c r="A10394" t="s">
        <v>26454</v>
      </c>
      <c r="B10394" t="s">
        <v>58</v>
      </c>
      <c r="C10394">
        <v>91902</v>
      </c>
      <c r="D10394" t="s">
        <v>2786</v>
      </c>
      <c r="E10394" t="s">
        <v>32</v>
      </c>
      <c r="F10394">
        <v>13.77</v>
      </c>
      <c r="G10394">
        <v>14.81</v>
      </c>
      <c r="J10394">
        <v>0</v>
      </c>
      <c r="K10394">
        <v>0</v>
      </c>
    </row>
    <row r="10395" spans="1:11">
      <c r="A10395" t="s">
        <v>26455</v>
      </c>
      <c r="B10395" t="s">
        <v>58</v>
      </c>
      <c r="C10395">
        <v>91914</v>
      </c>
      <c r="D10395" t="s">
        <v>2794</v>
      </c>
      <c r="E10395" t="s">
        <v>32</v>
      </c>
      <c r="F10395">
        <v>23.3</v>
      </c>
      <c r="G10395">
        <v>25.19</v>
      </c>
      <c r="J10395">
        <v>0</v>
      </c>
      <c r="K10395">
        <v>0</v>
      </c>
    </row>
    <row r="10396" spans="1:11">
      <c r="A10396" t="s">
        <v>26456</v>
      </c>
      <c r="B10396" t="s">
        <v>58</v>
      </c>
      <c r="C10396">
        <v>91893</v>
      </c>
      <c r="D10396" t="s">
        <v>2780</v>
      </c>
      <c r="E10396" t="s">
        <v>32</v>
      </c>
      <c r="F10396">
        <v>20.48</v>
      </c>
      <c r="G10396">
        <v>22.01</v>
      </c>
      <c r="J10396">
        <v>0</v>
      </c>
      <c r="K10396">
        <v>0</v>
      </c>
    </row>
    <row r="10397" spans="1:11">
      <c r="A10397" t="s">
        <v>26457</v>
      </c>
      <c r="B10397" t="s">
        <v>58</v>
      </c>
      <c r="C10397">
        <v>91905</v>
      </c>
      <c r="D10397" t="s">
        <v>2788</v>
      </c>
      <c r="E10397" t="s">
        <v>32</v>
      </c>
      <c r="F10397">
        <v>17.329999999999998</v>
      </c>
      <c r="G10397">
        <v>18.579999999999998</v>
      </c>
      <c r="J10397">
        <v>0</v>
      </c>
      <c r="K10397">
        <v>0</v>
      </c>
    </row>
    <row r="10398" spans="1:11">
      <c r="A10398" t="s">
        <v>26458</v>
      </c>
      <c r="B10398" t="s">
        <v>58</v>
      </c>
      <c r="C10398">
        <v>91917</v>
      </c>
      <c r="D10398" t="s">
        <v>2796</v>
      </c>
      <c r="E10398" t="s">
        <v>32</v>
      </c>
      <c r="F10398">
        <v>26.79</v>
      </c>
      <c r="G10398">
        <v>28.88</v>
      </c>
      <c r="J10398">
        <v>0</v>
      </c>
      <c r="K10398">
        <v>0</v>
      </c>
    </row>
    <row r="10399" spans="1:11">
      <c r="A10399" t="s">
        <v>26459</v>
      </c>
      <c r="B10399" t="s">
        <v>58</v>
      </c>
      <c r="C10399">
        <v>91896</v>
      </c>
      <c r="D10399" t="s">
        <v>2782</v>
      </c>
      <c r="E10399" t="s">
        <v>32</v>
      </c>
      <c r="F10399">
        <v>23.63</v>
      </c>
      <c r="G10399">
        <v>25.39</v>
      </c>
      <c r="J10399">
        <v>0</v>
      </c>
      <c r="K10399">
        <v>0</v>
      </c>
    </row>
    <row r="10400" spans="1:11">
      <c r="A10400" t="s">
        <v>26460</v>
      </c>
      <c r="B10400" t="s">
        <v>58</v>
      </c>
      <c r="C10400">
        <v>91908</v>
      </c>
      <c r="D10400" t="s">
        <v>2790</v>
      </c>
      <c r="E10400" t="s">
        <v>32</v>
      </c>
      <c r="F10400">
        <v>20.55</v>
      </c>
      <c r="G10400">
        <v>22.04</v>
      </c>
      <c r="J10400">
        <v>0</v>
      </c>
      <c r="K10400">
        <v>0</v>
      </c>
    </row>
    <row r="10401" spans="1:11">
      <c r="A10401" t="s">
        <v>26461</v>
      </c>
      <c r="B10401" t="s">
        <v>58</v>
      </c>
      <c r="C10401">
        <v>91920</v>
      </c>
      <c r="D10401" t="s">
        <v>2798</v>
      </c>
      <c r="E10401" t="s">
        <v>32</v>
      </c>
      <c r="F10401">
        <v>29.86</v>
      </c>
      <c r="G10401">
        <v>32.19</v>
      </c>
      <c r="J10401">
        <v>0</v>
      </c>
      <c r="K10401">
        <v>0</v>
      </c>
    </row>
    <row r="10402" spans="1:11">
      <c r="A10402" t="s">
        <v>26462</v>
      </c>
      <c r="B10402" t="s">
        <v>58</v>
      </c>
      <c r="C10402">
        <v>91983</v>
      </c>
      <c r="D10402" t="s">
        <v>2942</v>
      </c>
      <c r="E10402" t="s">
        <v>32</v>
      </c>
      <c r="F10402">
        <v>108.44</v>
      </c>
      <c r="G10402">
        <v>110.73</v>
      </c>
      <c r="J10402">
        <v>0</v>
      </c>
      <c r="K10402">
        <v>0</v>
      </c>
    </row>
    <row r="10403" spans="1:11">
      <c r="A10403" t="s">
        <v>26463</v>
      </c>
      <c r="B10403" t="s">
        <v>58</v>
      </c>
      <c r="C10403">
        <v>91982</v>
      </c>
      <c r="D10403" t="s">
        <v>2941</v>
      </c>
      <c r="E10403" t="s">
        <v>32</v>
      </c>
      <c r="F10403">
        <v>94.77</v>
      </c>
      <c r="G10403">
        <v>96.25</v>
      </c>
      <c r="J10403">
        <v>0</v>
      </c>
      <c r="K10403">
        <v>0</v>
      </c>
    </row>
    <row r="10404" spans="1:11">
      <c r="A10404" t="s">
        <v>26464</v>
      </c>
      <c r="B10404" t="s">
        <v>58</v>
      </c>
      <c r="C10404">
        <v>91833</v>
      </c>
      <c r="D10404" t="s">
        <v>7926</v>
      </c>
      <c r="E10404" t="s">
        <v>12</v>
      </c>
      <c r="F10404">
        <v>20.81</v>
      </c>
      <c r="G10404">
        <v>22.14</v>
      </c>
      <c r="J10404">
        <v>0</v>
      </c>
      <c r="K10404">
        <v>0</v>
      </c>
    </row>
    <row r="10405" spans="1:11">
      <c r="A10405" t="s">
        <v>26465</v>
      </c>
      <c r="B10405" t="s">
        <v>58</v>
      </c>
      <c r="C10405">
        <v>91843</v>
      </c>
      <c r="D10405" t="s">
        <v>2729</v>
      </c>
      <c r="E10405" t="s">
        <v>12</v>
      </c>
      <c r="F10405">
        <v>7.17</v>
      </c>
      <c r="G10405">
        <v>7.56</v>
      </c>
      <c r="J10405">
        <v>0</v>
      </c>
      <c r="K10405">
        <v>0</v>
      </c>
    </row>
    <row r="10406" spans="1:11">
      <c r="A10406" t="s">
        <v>26466</v>
      </c>
      <c r="B10406" t="s">
        <v>58</v>
      </c>
      <c r="C10406">
        <v>91853</v>
      </c>
      <c r="D10406" t="s">
        <v>2736</v>
      </c>
      <c r="E10406" t="s">
        <v>12</v>
      </c>
      <c r="F10406">
        <v>11.44</v>
      </c>
      <c r="G10406">
        <v>12.24</v>
      </c>
      <c r="J10406">
        <v>0</v>
      </c>
      <c r="K10406">
        <v>0</v>
      </c>
    </row>
    <row r="10407" spans="1:11">
      <c r="A10407" t="s">
        <v>26467</v>
      </c>
      <c r="B10407" t="s">
        <v>58</v>
      </c>
      <c r="C10407">
        <v>91835</v>
      </c>
      <c r="D10407" t="s">
        <v>7927</v>
      </c>
      <c r="E10407" t="s">
        <v>12</v>
      </c>
      <c r="F10407">
        <v>22.58</v>
      </c>
      <c r="G10407">
        <v>23.97</v>
      </c>
      <c r="J10407">
        <v>0</v>
      </c>
      <c r="K10407">
        <v>0</v>
      </c>
    </row>
    <row r="10408" spans="1:11">
      <c r="A10408" t="s">
        <v>26468</v>
      </c>
      <c r="B10408" t="s">
        <v>58</v>
      </c>
      <c r="C10408">
        <v>91845</v>
      </c>
      <c r="D10408" t="s">
        <v>2730</v>
      </c>
      <c r="E10408" t="s">
        <v>12</v>
      </c>
      <c r="F10408">
        <v>8.86</v>
      </c>
      <c r="G10408">
        <v>9.32</v>
      </c>
      <c r="J10408">
        <v>0</v>
      </c>
      <c r="K10408">
        <v>0</v>
      </c>
    </row>
    <row r="10409" spans="1:11">
      <c r="A10409" t="s">
        <v>26469</v>
      </c>
      <c r="B10409" t="s">
        <v>58</v>
      </c>
      <c r="C10409">
        <v>91855</v>
      </c>
      <c r="D10409" t="s">
        <v>2738</v>
      </c>
      <c r="E10409" t="s">
        <v>12</v>
      </c>
      <c r="F10409">
        <v>13.06</v>
      </c>
      <c r="G10409">
        <v>13.91</v>
      </c>
      <c r="J10409">
        <v>0</v>
      </c>
      <c r="K10409">
        <v>0</v>
      </c>
    </row>
    <row r="10410" spans="1:11">
      <c r="A10410" t="s">
        <v>26470</v>
      </c>
      <c r="B10410" t="s">
        <v>58</v>
      </c>
      <c r="C10410">
        <v>91837</v>
      </c>
      <c r="D10410" t="s">
        <v>7928</v>
      </c>
      <c r="E10410" t="s">
        <v>12</v>
      </c>
      <c r="F10410">
        <v>27.05</v>
      </c>
      <c r="G10410">
        <v>28.54</v>
      </c>
      <c r="J10410">
        <v>0</v>
      </c>
      <c r="K10410">
        <v>0</v>
      </c>
    </row>
    <row r="10411" spans="1:11">
      <c r="A10411" t="s">
        <v>26471</v>
      </c>
      <c r="B10411" t="s">
        <v>58</v>
      </c>
      <c r="C10411">
        <v>91847</v>
      </c>
      <c r="D10411" t="s">
        <v>2731</v>
      </c>
      <c r="E10411" t="s">
        <v>12</v>
      </c>
      <c r="F10411">
        <v>13.42</v>
      </c>
      <c r="G10411">
        <v>13.97</v>
      </c>
      <c r="J10411">
        <v>0</v>
      </c>
      <c r="K10411">
        <v>0</v>
      </c>
    </row>
    <row r="10412" spans="1:11">
      <c r="A10412" t="s">
        <v>26472</v>
      </c>
      <c r="B10412" t="s">
        <v>58</v>
      </c>
      <c r="C10412">
        <v>91857</v>
      </c>
      <c r="D10412" t="s">
        <v>2740</v>
      </c>
      <c r="E10412" t="s">
        <v>12</v>
      </c>
      <c r="F10412">
        <v>17.36</v>
      </c>
      <c r="G10412">
        <v>18.3</v>
      </c>
      <c r="J10412">
        <v>0</v>
      </c>
      <c r="K10412">
        <v>0</v>
      </c>
    </row>
    <row r="10413" spans="1:11">
      <c r="A10413" t="s">
        <v>26473</v>
      </c>
      <c r="B10413" t="s">
        <v>58</v>
      </c>
      <c r="C10413">
        <v>91838</v>
      </c>
      <c r="D10413" t="s">
        <v>7929</v>
      </c>
      <c r="E10413" t="s">
        <v>12</v>
      </c>
      <c r="F10413">
        <v>0</v>
      </c>
      <c r="G10413">
        <v>0</v>
      </c>
    </row>
    <row r="10414" spans="1:11">
      <c r="A10414" t="s">
        <v>26474</v>
      </c>
      <c r="B10414" t="s">
        <v>58</v>
      </c>
      <c r="C10414">
        <v>91848</v>
      </c>
      <c r="D10414" t="s">
        <v>7930</v>
      </c>
      <c r="E10414" t="s">
        <v>12</v>
      </c>
      <c r="F10414">
        <v>0</v>
      </c>
      <c r="G10414">
        <v>0</v>
      </c>
    </row>
    <row r="10415" spans="1:11">
      <c r="A10415" t="s">
        <v>26475</v>
      </c>
      <c r="B10415" t="s">
        <v>58</v>
      </c>
      <c r="C10415">
        <v>91858</v>
      </c>
      <c r="D10415" t="s">
        <v>7931</v>
      </c>
      <c r="E10415" t="s">
        <v>12</v>
      </c>
      <c r="F10415">
        <v>0</v>
      </c>
      <c r="G10415">
        <v>0</v>
      </c>
    </row>
    <row r="10416" spans="1:11">
      <c r="A10416" t="s">
        <v>26476</v>
      </c>
      <c r="B10416" t="s">
        <v>58</v>
      </c>
      <c r="C10416">
        <v>91840</v>
      </c>
      <c r="D10416" t="s">
        <v>7932</v>
      </c>
      <c r="E10416" t="s">
        <v>12</v>
      </c>
      <c r="F10416">
        <v>25.12</v>
      </c>
      <c r="G10416">
        <v>26.72</v>
      </c>
      <c r="J10416">
        <v>0</v>
      </c>
      <c r="K10416">
        <v>0</v>
      </c>
    </row>
    <row r="10417" spans="1:11">
      <c r="A10417" t="s">
        <v>26477</v>
      </c>
      <c r="B10417" t="s">
        <v>58</v>
      </c>
      <c r="C10417">
        <v>91850</v>
      </c>
      <c r="D10417" t="s">
        <v>2733</v>
      </c>
      <c r="E10417" t="s">
        <v>12</v>
      </c>
      <c r="F10417">
        <v>11.42</v>
      </c>
      <c r="G10417">
        <v>12.08</v>
      </c>
      <c r="J10417">
        <v>0</v>
      </c>
      <c r="K10417">
        <v>0</v>
      </c>
    </row>
    <row r="10418" spans="1:11">
      <c r="A10418" t="s">
        <v>26478</v>
      </c>
      <c r="B10418" t="s">
        <v>58</v>
      </c>
      <c r="C10418">
        <v>91860</v>
      </c>
      <c r="D10418" t="s">
        <v>2742</v>
      </c>
      <c r="E10418" t="s">
        <v>12</v>
      </c>
      <c r="F10418">
        <v>15.59</v>
      </c>
      <c r="G10418">
        <v>16.649999999999999</v>
      </c>
      <c r="J10418">
        <v>0</v>
      </c>
      <c r="K10418">
        <v>0</v>
      </c>
    </row>
    <row r="10419" spans="1:11">
      <c r="A10419" t="s">
        <v>26479</v>
      </c>
      <c r="B10419" t="s">
        <v>58</v>
      </c>
      <c r="C10419">
        <v>91831</v>
      </c>
      <c r="D10419" t="s">
        <v>7933</v>
      </c>
      <c r="E10419" t="s">
        <v>12</v>
      </c>
      <c r="F10419">
        <v>20.3</v>
      </c>
      <c r="G10419">
        <v>21.63</v>
      </c>
      <c r="J10419">
        <v>0</v>
      </c>
      <c r="K10419">
        <v>0</v>
      </c>
    </row>
    <row r="10420" spans="1:11">
      <c r="A10420" t="s">
        <v>26480</v>
      </c>
      <c r="B10420" t="s">
        <v>58</v>
      </c>
      <c r="C10420">
        <v>91852</v>
      </c>
      <c r="D10420" t="s">
        <v>2735</v>
      </c>
      <c r="E10420" t="s">
        <v>12</v>
      </c>
      <c r="F10420">
        <v>10.97</v>
      </c>
      <c r="G10420">
        <v>11.77</v>
      </c>
      <c r="J10420">
        <v>0</v>
      </c>
      <c r="K10420">
        <v>0</v>
      </c>
    </row>
    <row r="10421" spans="1:11">
      <c r="A10421" t="s">
        <v>26481</v>
      </c>
      <c r="B10421" t="s">
        <v>58</v>
      </c>
      <c r="C10421">
        <v>91834</v>
      </c>
      <c r="D10421" t="s">
        <v>7934</v>
      </c>
      <c r="E10421" t="s">
        <v>12</v>
      </c>
      <c r="F10421">
        <v>21.28</v>
      </c>
      <c r="G10421">
        <v>22.67</v>
      </c>
      <c r="J10421">
        <v>0</v>
      </c>
      <c r="K10421">
        <v>0</v>
      </c>
    </row>
    <row r="10422" spans="1:11">
      <c r="A10422" t="s">
        <v>26482</v>
      </c>
      <c r="B10422" t="s">
        <v>58</v>
      </c>
      <c r="C10422">
        <v>91854</v>
      </c>
      <c r="D10422" t="s">
        <v>2737</v>
      </c>
      <c r="E10422" t="s">
        <v>12</v>
      </c>
      <c r="F10422">
        <v>11.86</v>
      </c>
      <c r="G10422">
        <v>12.71</v>
      </c>
      <c r="J10422">
        <v>0</v>
      </c>
      <c r="K10422">
        <v>0</v>
      </c>
    </row>
    <row r="10423" spans="1:11">
      <c r="A10423" t="s">
        <v>26483</v>
      </c>
      <c r="B10423" t="s">
        <v>58</v>
      </c>
      <c r="C10423">
        <v>91836</v>
      </c>
      <c r="D10423" t="s">
        <v>7935</v>
      </c>
      <c r="E10423" t="s">
        <v>12</v>
      </c>
      <c r="F10423">
        <v>24.04</v>
      </c>
      <c r="G10423">
        <v>25.53</v>
      </c>
      <c r="J10423">
        <v>0</v>
      </c>
      <c r="K10423">
        <v>0</v>
      </c>
    </row>
    <row r="10424" spans="1:11">
      <c r="A10424" t="s">
        <v>26484</v>
      </c>
      <c r="B10424" t="s">
        <v>58</v>
      </c>
      <c r="C10424">
        <v>91856</v>
      </c>
      <c r="D10424" t="s">
        <v>2739</v>
      </c>
      <c r="E10424" t="s">
        <v>12</v>
      </c>
      <c r="F10424">
        <v>14.57</v>
      </c>
      <c r="G10424">
        <v>15.51</v>
      </c>
      <c r="J10424">
        <v>0</v>
      </c>
      <c r="K10424">
        <v>0</v>
      </c>
    </row>
    <row r="10425" spans="1:11">
      <c r="A10425" t="s">
        <v>26485</v>
      </c>
      <c r="B10425" t="s">
        <v>58</v>
      </c>
      <c r="C10425">
        <v>91839</v>
      </c>
      <c r="D10425" t="s">
        <v>7936</v>
      </c>
      <c r="E10425" t="s">
        <v>12</v>
      </c>
      <c r="F10425">
        <v>22.47</v>
      </c>
      <c r="G10425">
        <v>23.96</v>
      </c>
      <c r="J10425">
        <v>0</v>
      </c>
      <c r="K10425">
        <v>0</v>
      </c>
    </row>
    <row r="10426" spans="1:11">
      <c r="A10426" t="s">
        <v>26486</v>
      </c>
      <c r="B10426" t="s">
        <v>58</v>
      </c>
      <c r="C10426">
        <v>91849</v>
      </c>
      <c r="D10426" t="s">
        <v>2732</v>
      </c>
      <c r="E10426" t="s">
        <v>12</v>
      </c>
      <c r="F10426">
        <v>8.84</v>
      </c>
      <c r="G10426">
        <v>9.39</v>
      </c>
      <c r="J10426">
        <v>0</v>
      </c>
      <c r="K10426">
        <v>0</v>
      </c>
    </row>
    <row r="10427" spans="1:11">
      <c r="A10427" t="s">
        <v>26487</v>
      </c>
      <c r="B10427" t="s">
        <v>58</v>
      </c>
      <c r="C10427">
        <v>91859</v>
      </c>
      <c r="D10427" t="s">
        <v>2741</v>
      </c>
      <c r="E10427" t="s">
        <v>12</v>
      </c>
      <c r="F10427">
        <v>13.12</v>
      </c>
      <c r="G10427">
        <v>14.06</v>
      </c>
      <c r="J10427">
        <v>0</v>
      </c>
      <c r="K10427">
        <v>0</v>
      </c>
    </row>
    <row r="10428" spans="1:11">
      <c r="A10428" t="s">
        <v>26488</v>
      </c>
      <c r="B10428" t="s">
        <v>58</v>
      </c>
      <c r="C10428">
        <v>91841</v>
      </c>
      <c r="D10428" t="s">
        <v>7937</v>
      </c>
      <c r="E10428" t="s">
        <v>12</v>
      </c>
      <c r="F10428">
        <v>24.5</v>
      </c>
      <c r="G10428">
        <v>26.1</v>
      </c>
      <c r="J10428">
        <v>0</v>
      </c>
      <c r="K10428">
        <v>0</v>
      </c>
    </row>
    <row r="10429" spans="1:11">
      <c r="A10429" t="s">
        <v>26489</v>
      </c>
      <c r="B10429" t="s">
        <v>58</v>
      </c>
      <c r="C10429">
        <v>91851</v>
      </c>
      <c r="D10429" t="s">
        <v>2734</v>
      </c>
      <c r="E10429" t="s">
        <v>12</v>
      </c>
      <c r="F10429">
        <v>10.8</v>
      </c>
      <c r="G10429">
        <v>11.46</v>
      </c>
      <c r="J10429">
        <v>0</v>
      </c>
      <c r="K10429">
        <v>0</v>
      </c>
    </row>
    <row r="10430" spans="1:11">
      <c r="A10430" t="s">
        <v>26490</v>
      </c>
      <c r="B10430" t="s">
        <v>58</v>
      </c>
      <c r="C10430">
        <v>91861</v>
      </c>
      <c r="D10430" t="s">
        <v>2743</v>
      </c>
      <c r="E10430" t="s">
        <v>12</v>
      </c>
      <c r="F10430">
        <v>15.02</v>
      </c>
      <c r="G10430">
        <v>16.079999999999998</v>
      </c>
      <c r="J10430">
        <v>0</v>
      </c>
      <c r="K10430">
        <v>0</v>
      </c>
    </row>
    <row r="10431" spans="1:11">
      <c r="A10431" t="s">
        <v>26491</v>
      </c>
      <c r="B10431" t="s">
        <v>58</v>
      </c>
      <c r="C10431">
        <v>91862</v>
      </c>
      <c r="D10431" t="s">
        <v>2744</v>
      </c>
      <c r="E10431" t="s">
        <v>12</v>
      </c>
      <c r="F10431">
        <v>10.99</v>
      </c>
      <c r="G10431">
        <v>11.66</v>
      </c>
      <c r="J10431">
        <v>0</v>
      </c>
      <c r="K10431">
        <v>0</v>
      </c>
    </row>
    <row r="10432" spans="1:11">
      <c r="A10432" t="s">
        <v>26492</v>
      </c>
      <c r="B10432" t="s">
        <v>58</v>
      </c>
      <c r="C10432">
        <v>91866</v>
      </c>
      <c r="D10432" t="s">
        <v>2748</v>
      </c>
      <c r="E10432" t="s">
        <v>12</v>
      </c>
      <c r="F10432">
        <v>9.23</v>
      </c>
      <c r="G10432">
        <v>9.74</v>
      </c>
      <c r="J10432">
        <v>0</v>
      </c>
      <c r="K10432">
        <v>0</v>
      </c>
    </row>
    <row r="10433" spans="1:11">
      <c r="A10433" t="s">
        <v>26493</v>
      </c>
      <c r="B10433" t="s">
        <v>58</v>
      </c>
      <c r="C10433">
        <v>91870</v>
      </c>
      <c r="D10433" t="s">
        <v>2752</v>
      </c>
      <c r="E10433" t="s">
        <v>12</v>
      </c>
      <c r="F10433">
        <v>15.15</v>
      </c>
      <c r="G10433">
        <v>16.18</v>
      </c>
      <c r="J10433">
        <v>0</v>
      </c>
      <c r="K10433">
        <v>0</v>
      </c>
    </row>
    <row r="10434" spans="1:11">
      <c r="A10434" t="s">
        <v>26494</v>
      </c>
      <c r="B10434" t="s">
        <v>58</v>
      </c>
      <c r="C10434">
        <v>91863</v>
      </c>
      <c r="D10434" t="s">
        <v>2745</v>
      </c>
      <c r="E10434" t="s">
        <v>12</v>
      </c>
      <c r="F10434">
        <v>12.86</v>
      </c>
      <c r="G10434">
        <v>13.61</v>
      </c>
      <c r="J10434">
        <v>0</v>
      </c>
      <c r="K10434">
        <v>0</v>
      </c>
    </row>
    <row r="10435" spans="1:11">
      <c r="A10435" t="s">
        <v>26495</v>
      </c>
      <c r="B10435" t="s">
        <v>58</v>
      </c>
      <c r="C10435">
        <v>91867</v>
      </c>
      <c r="D10435" t="s">
        <v>2749</v>
      </c>
      <c r="E10435" t="s">
        <v>12</v>
      </c>
      <c r="F10435">
        <v>11.1</v>
      </c>
      <c r="G10435">
        <v>11.7</v>
      </c>
      <c r="J10435">
        <v>0</v>
      </c>
      <c r="K10435">
        <v>0</v>
      </c>
    </row>
    <row r="10436" spans="1:11">
      <c r="A10436" t="s">
        <v>26496</v>
      </c>
      <c r="B10436" t="s">
        <v>58</v>
      </c>
      <c r="C10436">
        <v>91871</v>
      </c>
      <c r="D10436" t="s">
        <v>2753</v>
      </c>
      <c r="E10436" t="s">
        <v>12</v>
      </c>
      <c r="F10436">
        <v>17.010000000000002</v>
      </c>
      <c r="G10436">
        <v>18.14</v>
      </c>
      <c r="J10436">
        <v>0</v>
      </c>
      <c r="K10436">
        <v>0</v>
      </c>
    </row>
    <row r="10437" spans="1:11">
      <c r="A10437" t="s">
        <v>26497</v>
      </c>
      <c r="B10437" t="s">
        <v>58</v>
      </c>
      <c r="C10437">
        <v>91864</v>
      </c>
      <c r="D10437" t="s">
        <v>2746</v>
      </c>
      <c r="E10437" t="s">
        <v>12</v>
      </c>
      <c r="F10437">
        <v>16.73</v>
      </c>
      <c r="G10437">
        <v>17.61</v>
      </c>
      <c r="J10437">
        <v>0</v>
      </c>
      <c r="K10437">
        <v>0</v>
      </c>
    </row>
    <row r="10438" spans="1:11">
      <c r="A10438" t="s">
        <v>26498</v>
      </c>
      <c r="B10438" t="s">
        <v>58</v>
      </c>
      <c r="C10438">
        <v>91868</v>
      </c>
      <c r="D10438" t="s">
        <v>2750</v>
      </c>
      <c r="E10438" t="s">
        <v>12</v>
      </c>
      <c r="F10438">
        <v>14.98</v>
      </c>
      <c r="G10438">
        <v>15.7</v>
      </c>
      <c r="J10438">
        <v>0</v>
      </c>
      <c r="K10438">
        <v>0</v>
      </c>
    </row>
    <row r="10439" spans="1:11">
      <c r="A10439" t="s">
        <v>26499</v>
      </c>
      <c r="B10439" t="s">
        <v>58</v>
      </c>
      <c r="C10439">
        <v>91872</v>
      </c>
      <c r="D10439" t="s">
        <v>2754</v>
      </c>
      <c r="E10439" t="s">
        <v>12</v>
      </c>
      <c r="F10439">
        <v>20.88</v>
      </c>
      <c r="G10439">
        <v>22.14</v>
      </c>
      <c r="J10439">
        <v>0</v>
      </c>
      <c r="K10439">
        <v>0</v>
      </c>
    </row>
    <row r="10440" spans="1:11">
      <c r="A10440" t="s">
        <v>26500</v>
      </c>
      <c r="B10440" t="s">
        <v>58</v>
      </c>
      <c r="C10440">
        <v>91865</v>
      </c>
      <c r="D10440" t="s">
        <v>2747</v>
      </c>
      <c r="E10440" t="s">
        <v>12</v>
      </c>
      <c r="F10440">
        <v>20.62</v>
      </c>
      <c r="G10440">
        <v>21.66</v>
      </c>
      <c r="J10440">
        <v>0</v>
      </c>
      <c r="K10440">
        <v>0</v>
      </c>
    </row>
    <row r="10441" spans="1:11">
      <c r="A10441" t="s">
        <v>26501</v>
      </c>
      <c r="B10441" t="s">
        <v>58</v>
      </c>
      <c r="C10441">
        <v>91869</v>
      </c>
      <c r="D10441" t="s">
        <v>2751</v>
      </c>
      <c r="E10441" t="s">
        <v>12</v>
      </c>
      <c r="F10441">
        <v>18.809999999999999</v>
      </c>
      <c r="G10441">
        <v>19.670000000000002</v>
      </c>
      <c r="J10441">
        <v>0</v>
      </c>
      <c r="K10441">
        <v>0</v>
      </c>
    </row>
    <row r="10442" spans="1:11">
      <c r="A10442" t="s">
        <v>26502</v>
      </c>
      <c r="B10442" t="s">
        <v>58</v>
      </c>
      <c r="C10442">
        <v>91873</v>
      </c>
      <c r="D10442" t="s">
        <v>2755</v>
      </c>
      <c r="E10442" t="s">
        <v>12</v>
      </c>
      <c r="F10442">
        <v>24.71</v>
      </c>
      <c r="G10442">
        <v>26.1</v>
      </c>
      <c r="J10442">
        <v>0</v>
      </c>
      <c r="K10442">
        <v>0</v>
      </c>
    </row>
    <row r="10443" spans="1:11">
      <c r="A10443" t="s">
        <v>26503</v>
      </c>
      <c r="B10443" t="s">
        <v>58</v>
      </c>
      <c r="C10443">
        <v>91981</v>
      </c>
      <c r="D10443" t="s">
        <v>2940</v>
      </c>
      <c r="E10443" t="s">
        <v>32</v>
      </c>
      <c r="F10443">
        <v>60.65</v>
      </c>
      <c r="G10443">
        <v>64.02</v>
      </c>
      <c r="J10443">
        <v>0</v>
      </c>
      <c r="K10443">
        <v>0</v>
      </c>
    </row>
    <row r="10444" spans="1:11">
      <c r="A10444" t="s">
        <v>26504</v>
      </c>
      <c r="B10444" t="s">
        <v>58</v>
      </c>
      <c r="C10444">
        <v>91980</v>
      </c>
      <c r="D10444" t="s">
        <v>2939</v>
      </c>
      <c r="E10444" t="s">
        <v>32</v>
      </c>
      <c r="F10444">
        <v>46.98</v>
      </c>
      <c r="G10444">
        <v>49.54</v>
      </c>
      <c r="J10444">
        <v>0</v>
      </c>
      <c r="K10444">
        <v>0</v>
      </c>
    </row>
    <row r="10445" spans="1:11">
      <c r="A10445" t="s">
        <v>26505</v>
      </c>
      <c r="B10445" t="s">
        <v>58</v>
      </c>
      <c r="C10445">
        <v>91979</v>
      </c>
      <c r="D10445" t="s">
        <v>2938</v>
      </c>
      <c r="E10445" t="s">
        <v>32</v>
      </c>
      <c r="F10445">
        <v>61.88</v>
      </c>
      <c r="G10445">
        <v>65.25</v>
      </c>
      <c r="J10445">
        <v>0</v>
      </c>
      <c r="K10445">
        <v>0</v>
      </c>
    </row>
    <row r="10446" spans="1:11">
      <c r="A10446" t="s">
        <v>26506</v>
      </c>
      <c r="B10446" t="s">
        <v>58</v>
      </c>
      <c r="C10446">
        <v>91978</v>
      </c>
      <c r="D10446" t="s">
        <v>2937</v>
      </c>
      <c r="E10446" t="s">
        <v>32</v>
      </c>
      <c r="F10446">
        <v>48.21</v>
      </c>
      <c r="G10446">
        <v>50.77</v>
      </c>
      <c r="J10446">
        <v>0</v>
      </c>
      <c r="K10446">
        <v>0</v>
      </c>
    </row>
    <row r="10447" spans="1:11">
      <c r="A10447" t="s">
        <v>26507</v>
      </c>
      <c r="B10447" t="s">
        <v>58</v>
      </c>
      <c r="C10447">
        <v>92029</v>
      </c>
      <c r="D10447" t="s">
        <v>2988</v>
      </c>
      <c r="E10447" t="s">
        <v>32</v>
      </c>
      <c r="F10447">
        <v>71.77</v>
      </c>
      <c r="G10447">
        <v>76.22</v>
      </c>
      <c r="J10447">
        <v>0</v>
      </c>
      <c r="K10447">
        <v>0</v>
      </c>
    </row>
    <row r="10448" spans="1:11">
      <c r="A10448" t="s">
        <v>26508</v>
      </c>
      <c r="B10448" t="s">
        <v>58</v>
      </c>
      <c r="C10448">
        <v>92028</v>
      </c>
      <c r="D10448" t="s">
        <v>2987</v>
      </c>
      <c r="E10448" t="s">
        <v>32</v>
      </c>
      <c r="F10448">
        <v>58.1</v>
      </c>
      <c r="G10448">
        <v>61.74</v>
      </c>
      <c r="J10448">
        <v>0</v>
      </c>
      <c r="K10448">
        <v>0</v>
      </c>
    </row>
    <row r="10449" spans="1:11">
      <c r="A10449" t="s">
        <v>26509</v>
      </c>
      <c r="B10449" t="s">
        <v>58</v>
      </c>
      <c r="C10449">
        <v>92031</v>
      </c>
      <c r="D10449" t="s">
        <v>2990</v>
      </c>
      <c r="E10449" t="s">
        <v>32</v>
      </c>
      <c r="F10449">
        <v>97.96</v>
      </c>
      <c r="G10449">
        <v>104.03</v>
      </c>
      <c r="J10449">
        <v>0</v>
      </c>
      <c r="K10449">
        <v>0</v>
      </c>
    </row>
    <row r="10450" spans="1:11">
      <c r="A10450" t="s">
        <v>26510</v>
      </c>
      <c r="B10450" t="s">
        <v>58</v>
      </c>
      <c r="C10450">
        <v>92030</v>
      </c>
      <c r="D10450" t="s">
        <v>2989</v>
      </c>
      <c r="E10450" t="s">
        <v>32</v>
      </c>
      <c r="F10450">
        <v>84.29</v>
      </c>
      <c r="G10450">
        <v>89.55</v>
      </c>
      <c r="J10450">
        <v>0</v>
      </c>
      <c r="K10450">
        <v>0</v>
      </c>
    </row>
    <row r="10451" spans="1:11">
      <c r="A10451" t="s">
        <v>26511</v>
      </c>
      <c r="B10451" t="s">
        <v>58</v>
      </c>
      <c r="C10451">
        <v>91955</v>
      </c>
      <c r="D10451" t="s">
        <v>2914</v>
      </c>
      <c r="E10451" t="s">
        <v>32</v>
      </c>
      <c r="F10451">
        <v>45.52</v>
      </c>
      <c r="G10451">
        <v>48.34</v>
      </c>
      <c r="J10451">
        <v>0</v>
      </c>
      <c r="K10451">
        <v>0</v>
      </c>
    </row>
    <row r="10452" spans="1:11">
      <c r="A10452" t="s">
        <v>26512</v>
      </c>
      <c r="B10452" t="s">
        <v>58</v>
      </c>
      <c r="C10452">
        <v>91954</v>
      </c>
      <c r="D10452" t="s">
        <v>2913</v>
      </c>
      <c r="E10452" t="s">
        <v>32</v>
      </c>
      <c r="F10452">
        <v>31.85</v>
      </c>
      <c r="G10452">
        <v>33.86</v>
      </c>
      <c r="J10452">
        <v>0</v>
      </c>
      <c r="K10452">
        <v>0</v>
      </c>
    </row>
    <row r="10453" spans="1:11">
      <c r="A10453" t="s">
        <v>26513</v>
      </c>
      <c r="B10453" t="s">
        <v>58</v>
      </c>
      <c r="C10453">
        <v>92033</v>
      </c>
      <c r="D10453" t="s">
        <v>2992</v>
      </c>
      <c r="E10453" t="s">
        <v>32</v>
      </c>
      <c r="F10453">
        <v>99.11</v>
      </c>
      <c r="G10453">
        <v>105.18</v>
      </c>
      <c r="J10453">
        <v>0</v>
      </c>
      <c r="K10453">
        <v>0</v>
      </c>
    </row>
    <row r="10454" spans="1:11">
      <c r="A10454" t="s">
        <v>26514</v>
      </c>
      <c r="B10454" t="s">
        <v>58</v>
      </c>
      <c r="C10454">
        <v>92032</v>
      </c>
      <c r="D10454" t="s">
        <v>2991</v>
      </c>
      <c r="E10454" t="s">
        <v>32</v>
      </c>
      <c r="F10454">
        <v>85.44</v>
      </c>
      <c r="G10454">
        <v>90.7</v>
      </c>
      <c r="J10454">
        <v>0</v>
      </c>
      <c r="K10454">
        <v>0</v>
      </c>
    </row>
    <row r="10455" spans="1:11">
      <c r="A10455" t="s">
        <v>26515</v>
      </c>
      <c r="B10455" t="s">
        <v>58</v>
      </c>
      <c r="C10455">
        <v>91961</v>
      </c>
      <c r="D10455" t="s">
        <v>2920</v>
      </c>
      <c r="E10455" t="s">
        <v>32</v>
      </c>
      <c r="F10455">
        <v>72.92</v>
      </c>
      <c r="G10455">
        <v>77.37</v>
      </c>
      <c r="J10455">
        <v>0</v>
      </c>
      <c r="K10455">
        <v>0</v>
      </c>
    </row>
    <row r="10456" spans="1:11">
      <c r="A10456" t="s">
        <v>26516</v>
      </c>
      <c r="B10456" t="s">
        <v>58</v>
      </c>
      <c r="C10456">
        <v>91960</v>
      </c>
      <c r="D10456" t="s">
        <v>2919</v>
      </c>
      <c r="E10456" t="s">
        <v>32</v>
      </c>
      <c r="F10456">
        <v>59.25</v>
      </c>
      <c r="G10456">
        <v>62.89</v>
      </c>
      <c r="J10456">
        <v>0</v>
      </c>
      <c r="K10456">
        <v>0</v>
      </c>
    </row>
    <row r="10457" spans="1:11">
      <c r="A10457" t="s">
        <v>26517</v>
      </c>
      <c r="B10457" t="s">
        <v>58</v>
      </c>
      <c r="C10457">
        <v>91969</v>
      </c>
      <c r="D10457" t="s">
        <v>2928</v>
      </c>
      <c r="E10457" t="s">
        <v>32</v>
      </c>
      <c r="F10457">
        <v>100.26</v>
      </c>
      <c r="G10457">
        <v>106.33</v>
      </c>
      <c r="J10457">
        <v>0</v>
      </c>
      <c r="K10457">
        <v>0</v>
      </c>
    </row>
    <row r="10458" spans="1:11">
      <c r="A10458" t="s">
        <v>26518</v>
      </c>
      <c r="B10458" t="s">
        <v>58</v>
      </c>
      <c r="C10458">
        <v>91968</v>
      </c>
      <c r="D10458" t="s">
        <v>2927</v>
      </c>
      <c r="E10458" t="s">
        <v>32</v>
      </c>
      <c r="F10458">
        <v>86.59</v>
      </c>
      <c r="G10458">
        <v>91.85</v>
      </c>
      <c r="J10458">
        <v>0</v>
      </c>
      <c r="K10458">
        <v>0</v>
      </c>
    </row>
    <row r="10459" spans="1:11">
      <c r="A10459" t="s">
        <v>26519</v>
      </c>
      <c r="B10459" t="s">
        <v>58</v>
      </c>
      <c r="C10459">
        <v>91985</v>
      </c>
      <c r="D10459" t="s">
        <v>2944</v>
      </c>
      <c r="E10459" t="s">
        <v>32</v>
      </c>
      <c r="F10459">
        <v>36.159999999999997</v>
      </c>
      <c r="G10459">
        <v>38.450000000000003</v>
      </c>
      <c r="J10459">
        <v>0</v>
      </c>
      <c r="K10459">
        <v>0</v>
      </c>
    </row>
    <row r="10460" spans="1:11">
      <c r="A10460" t="s">
        <v>26520</v>
      </c>
      <c r="B10460" t="s">
        <v>58</v>
      </c>
      <c r="C10460">
        <v>91984</v>
      </c>
      <c r="D10460" t="s">
        <v>2943</v>
      </c>
      <c r="E10460" t="s">
        <v>32</v>
      </c>
      <c r="F10460">
        <v>22.49</v>
      </c>
      <c r="G10460">
        <v>23.97</v>
      </c>
      <c r="J10460">
        <v>0</v>
      </c>
      <c r="K10460">
        <v>0</v>
      </c>
    </row>
    <row r="10461" spans="1:11">
      <c r="A10461" t="s">
        <v>26521</v>
      </c>
      <c r="B10461" t="s">
        <v>58</v>
      </c>
      <c r="C10461">
        <v>91989</v>
      </c>
      <c r="D10461" t="s">
        <v>2948</v>
      </c>
      <c r="E10461" t="s">
        <v>32</v>
      </c>
      <c r="F10461">
        <v>40.299999999999997</v>
      </c>
      <c r="G10461">
        <v>42.59</v>
      </c>
      <c r="J10461">
        <v>0</v>
      </c>
      <c r="K10461">
        <v>0</v>
      </c>
    </row>
    <row r="10462" spans="1:11">
      <c r="A10462" t="s">
        <v>26522</v>
      </c>
      <c r="B10462" t="s">
        <v>58</v>
      </c>
      <c r="C10462">
        <v>91988</v>
      </c>
      <c r="D10462" t="s">
        <v>2947</v>
      </c>
      <c r="E10462" t="s">
        <v>32</v>
      </c>
      <c r="F10462">
        <v>26.63</v>
      </c>
      <c r="G10462">
        <v>28.11</v>
      </c>
      <c r="J10462">
        <v>0</v>
      </c>
      <c r="K10462">
        <v>0</v>
      </c>
    </row>
    <row r="10463" spans="1:11">
      <c r="A10463" t="s">
        <v>26523</v>
      </c>
      <c r="B10463" t="s">
        <v>58</v>
      </c>
      <c r="C10463">
        <v>92023</v>
      </c>
      <c r="D10463" t="s">
        <v>2982</v>
      </c>
      <c r="E10463" t="s">
        <v>32</v>
      </c>
      <c r="F10463">
        <v>63.49</v>
      </c>
      <c r="G10463">
        <v>67.400000000000006</v>
      </c>
      <c r="J10463">
        <v>0</v>
      </c>
      <c r="K10463">
        <v>0</v>
      </c>
    </row>
    <row r="10464" spans="1:11">
      <c r="A10464" t="s">
        <v>26524</v>
      </c>
      <c r="B10464" t="s">
        <v>58</v>
      </c>
      <c r="C10464">
        <v>92022</v>
      </c>
      <c r="D10464" t="s">
        <v>2981</v>
      </c>
      <c r="E10464" t="s">
        <v>32</v>
      </c>
      <c r="F10464">
        <v>49.82</v>
      </c>
      <c r="G10464">
        <v>52.92</v>
      </c>
      <c r="J10464">
        <v>0</v>
      </c>
      <c r="K10464">
        <v>0</v>
      </c>
    </row>
    <row r="10465" spans="1:11">
      <c r="A10465" t="s">
        <v>26525</v>
      </c>
      <c r="B10465" t="s">
        <v>58</v>
      </c>
      <c r="C10465">
        <v>92025</v>
      </c>
      <c r="D10465" t="s">
        <v>2984</v>
      </c>
      <c r="E10465" t="s">
        <v>32</v>
      </c>
      <c r="F10465">
        <v>89.76</v>
      </c>
      <c r="G10465">
        <v>95.28</v>
      </c>
      <c r="J10465">
        <v>0</v>
      </c>
      <c r="K10465">
        <v>0</v>
      </c>
    </row>
    <row r="10466" spans="1:11">
      <c r="A10466" t="s">
        <v>26526</v>
      </c>
      <c r="B10466" t="s">
        <v>58</v>
      </c>
      <c r="C10466">
        <v>92024</v>
      </c>
      <c r="D10466" t="s">
        <v>2983</v>
      </c>
      <c r="E10466" t="s">
        <v>32</v>
      </c>
      <c r="F10466">
        <v>76.09</v>
      </c>
      <c r="G10466">
        <v>80.8</v>
      </c>
      <c r="J10466">
        <v>0</v>
      </c>
      <c r="K10466">
        <v>0</v>
      </c>
    </row>
    <row r="10467" spans="1:11">
      <c r="A10467" t="s">
        <v>26527</v>
      </c>
      <c r="B10467" t="s">
        <v>58</v>
      </c>
      <c r="C10467">
        <v>91957</v>
      </c>
      <c r="D10467" t="s">
        <v>2916</v>
      </c>
      <c r="E10467" t="s">
        <v>32</v>
      </c>
      <c r="F10467">
        <v>64.64</v>
      </c>
      <c r="G10467">
        <v>68.55</v>
      </c>
      <c r="J10467">
        <v>0</v>
      </c>
      <c r="K10467">
        <v>0</v>
      </c>
    </row>
    <row r="10468" spans="1:11">
      <c r="A10468" t="s">
        <v>26528</v>
      </c>
      <c r="B10468" t="s">
        <v>58</v>
      </c>
      <c r="C10468">
        <v>91956</v>
      </c>
      <c r="D10468" t="s">
        <v>2915</v>
      </c>
      <c r="E10468" t="s">
        <v>32</v>
      </c>
      <c r="F10468">
        <v>50.97</v>
      </c>
      <c r="G10468">
        <v>54.07</v>
      </c>
      <c r="J10468">
        <v>0</v>
      </c>
      <c r="K10468">
        <v>0</v>
      </c>
    </row>
    <row r="10469" spans="1:11">
      <c r="A10469" t="s">
        <v>26529</v>
      </c>
      <c r="B10469" t="s">
        <v>58</v>
      </c>
      <c r="C10469">
        <v>91963</v>
      </c>
      <c r="D10469" t="s">
        <v>2922</v>
      </c>
      <c r="E10469" t="s">
        <v>32</v>
      </c>
      <c r="F10469">
        <v>92.06</v>
      </c>
      <c r="G10469">
        <v>97.58</v>
      </c>
      <c r="J10469">
        <v>0</v>
      </c>
      <c r="K10469">
        <v>0</v>
      </c>
    </row>
    <row r="10470" spans="1:11">
      <c r="A10470" t="s">
        <v>26530</v>
      </c>
      <c r="B10470" t="s">
        <v>58</v>
      </c>
      <c r="C10470">
        <v>91962</v>
      </c>
      <c r="D10470" t="s">
        <v>2921</v>
      </c>
      <c r="E10470" t="s">
        <v>32</v>
      </c>
      <c r="F10470">
        <v>78.39</v>
      </c>
      <c r="G10470">
        <v>83.1</v>
      </c>
      <c r="J10470">
        <v>0</v>
      </c>
      <c r="K10470">
        <v>0</v>
      </c>
    </row>
    <row r="10471" spans="1:11">
      <c r="A10471" t="s">
        <v>26531</v>
      </c>
      <c r="B10471" t="s">
        <v>58</v>
      </c>
      <c r="C10471">
        <v>91953</v>
      </c>
      <c r="D10471" t="s">
        <v>2912</v>
      </c>
      <c r="E10471" t="s">
        <v>32</v>
      </c>
      <c r="F10471">
        <v>37.299999999999997</v>
      </c>
      <c r="G10471">
        <v>39.590000000000003</v>
      </c>
      <c r="J10471">
        <v>0</v>
      </c>
      <c r="K10471">
        <v>0</v>
      </c>
    </row>
    <row r="10472" spans="1:11">
      <c r="A10472" t="s">
        <v>26532</v>
      </c>
      <c r="B10472" t="s">
        <v>58</v>
      </c>
      <c r="C10472">
        <v>91952</v>
      </c>
      <c r="D10472" t="s">
        <v>2911</v>
      </c>
      <c r="E10472" t="s">
        <v>32</v>
      </c>
      <c r="F10472">
        <v>23.63</v>
      </c>
      <c r="G10472">
        <v>25.11</v>
      </c>
      <c r="J10472">
        <v>0</v>
      </c>
      <c r="K10472">
        <v>0</v>
      </c>
    </row>
    <row r="10473" spans="1:11">
      <c r="A10473" t="s">
        <v>26533</v>
      </c>
      <c r="B10473" t="s">
        <v>58</v>
      </c>
      <c r="C10473">
        <v>92035</v>
      </c>
      <c r="D10473" t="s">
        <v>2994</v>
      </c>
      <c r="E10473" t="s">
        <v>32</v>
      </c>
      <c r="F10473">
        <v>90.91</v>
      </c>
      <c r="G10473">
        <v>96.43</v>
      </c>
      <c r="J10473">
        <v>0</v>
      </c>
      <c r="K10473">
        <v>0</v>
      </c>
    </row>
    <row r="10474" spans="1:11">
      <c r="A10474" t="s">
        <v>26534</v>
      </c>
      <c r="B10474" t="s">
        <v>58</v>
      </c>
      <c r="C10474">
        <v>92034</v>
      </c>
      <c r="D10474" t="s">
        <v>2993</v>
      </c>
      <c r="E10474" t="s">
        <v>32</v>
      </c>
      <c r="F10474">
        <v>77.239999999999995</v>
      </c>
      <c r="G10474">
        <v>81.95</v>
      </c>
      <c r="J10474">
        <v>0</v>
      </c>
      <c r="K10474">
        <v>0</v>
      </c>
    </row>
    <row r="10475" spans="1:11">
      <c r="A10475" t="s">
        <v>26535</v>
      </c>
      <c r="B10475" t="s">
        <v>58</v>
      </c>
      <c r="C10475">
        <v>92027</v>
      </c>
      <c r="D10475" t="s">
        <v>2986</v>
      </c>
      <c r="E10475" t="s">
        <v>32</v>
      </c>
      <c r="F10475">
        <v>82.69</v>
      </c>
      <c r="G10475">
        <v>87.67</v>
      </c>
      <c r="J10475">
        <v>0</v>
      </c>
      <c r="K10475">
        <v>0</v>
      </c>
    </row>
    <row r="10476" spans="1:11">
      <c r="A10476" t="s">
        <v>26536</v>
      </c>
      <c r="B10476" t="s">
        <v>58</v>
      </c>
      <c r="C10476">
        <v>92026</v>
      </c>
      <c r="D10476" t="s">
        <v>2985</v>
      </c>
      <c r="E10476" t="s">
        <v>32</v>
      </c>
      <c r="F10476">
        <v>69.02</v>
      </c>
      <c r="G10476">
        <v>73.19</v>
      </c>
      <c r="J10476">
        <v>0</v>
      </c>
      <c r="K10476">
        <v>0</v>
      </c>
    </row>
    <row r="10477" spans="1:11">
      <c r="A10477" t="s">
        <v>26537</v>
      </c>
      <c r="B10477" t="s">
        <v>58</v>
      </c>
      <c r="C10477">
        <v>91965</v>
      </c>
      <c r="D10477" t="s">
        <v>2924</v>
      </c>
      <c r="E10477" t="s">
        <v>32</v>
      </c>
      <c r="F10477">
        <v>83.84</v>
      </c>
      <c r="G10477">
        <v>88.82</v>
      </c>
      <c r="J10477">
        <v>0</v>
      </c>
      <c r="K10477">
        <v>0</v>
      </c>
    </row>
    <row r="10478" spans="1:11">
      <c r="A10478" t="s">
        <v>26538</v>
      </c>
      <c r="B10478" t="s">
        <v>58</v>
      </c>
      <c r="C10478">
        <v>91964</v>
      </c>
      <c r="D10478" t="s">
        <v>2923</v>
      </c>
      <c r="E10478" t="s">
        <v>32</v>
      </c>
      <c r="F10478">
        <v>70.17</v>
      </c>
      <c r="G10478">
        <v>74.34</v>
      </c>
      <c r="J10478">
        <v>0</v>
      </c>
      <c r="K10478">
        <v>0</v>
      </c>
    </row>
    <row r="10479" spans="1:11">
      <c r="A10479" t="s">
        <v>26539</v>
      </c>
      <c r="B10479" t="s">
        <v>58</v>
      </c>
      <c r="C10479">
        <v>91973</v>
      </c>
      <c r="D10479" t="s">
        <v>2932</v>
      </c>
      <c r="E10479" t="s">
        <v>32</v>
      </c>
      <c r="F10479">
        <v>117.46</v>
      </c>
      <c r="G10479">
        <v>124.25</v>
      </c>
      <c r="J10479">
        <v>0</v>
      </c>
      <c r="K10479">
        <v>0</v>
      </c>
    </row>
    <row r="10480" spans="1:11">
      <c r="A10480" t="s">
        <v>26540</v>
      </c>
      <c r="B10480" t="s">
        <v>58</v>
      </c>
      <c r="C10480">
        <v>91972</v>
      </c>
      <c r="D10480" t="s">
        <v>2931</v>
      </c>
      <c r="E10480" t="s">
        <v>32</v>
      </c>
      <c r="F10480">
        <v>98.16</v>
      </c>
      <c r="G10480">
        <v>104</v>
      </c>
      <c r="J10480">
        <v>0</v>
      </c>
      <c r="K10480">
        <v>0</v>
      </c>
    </row>
    <row r="10481" spans="1:11">
      <c r="A10481" t="s">
        <v>26541</v>
      </c>
      <c r="B10481" t="s">
        <v>58</v>
      </c>
      <c r="C10481">
        <v>91959</v>
      </c>
      <c r="D10481" t="s">
        <v>2918</v>
      </c>
      <c r="E10481" t="s">
        <v>32</v>
      </c>
      <c r="F10481">
        <v>56.5</v>
      </c>
      <c r="G10481">
        <v>59.87</v>
      </c>
      <c r="J10481">
        <v>0</v>
      </c>
      <c r="K10481">
        <v>0</v>
      </c>
    </row>
    <row r="10482" spans="1:11">
      <c r="A10482" t="s">
        <v>26542</v>
      </c>
      <c r="B10482" t="s">
        <v>58</v>
      </c>
      <c r="C10482">
        <v>91958</v>
      </c>
      <c r="D10482" t="s">
        <v>2917</v>
      </c>
      <c r="E10482" t="s">
        <v>32</v>
      </c>
      <c r="F10482">
        <v>42.83</v>
      </c>
      <c r="G10482">
        <v>45.39</v>
      </c>
      <c r="J10482">
        <v>0</v>
      </c>
      <c r="K10482">
        <v>0</v>
      </c>
    </row>
    <row r="10483" spans="1:11">
      <c r="A10483" t="s">
        <v>26543</v>
      </c>
      <c r="B10483" t="s">
        <v>58</v>
      </c>
      <c r="C10483">
        <v>91971</v>
      </c>
      <c r="D10483" t="s">
        <v>2930</v>
      </c>
      <c r="E10483" t="s">
        <v>32</v>
      </c>
      <c r="F10483">
        <v>109.17</v>
      </c>
      <c r="G10483">
        <v>115.42</v>
      </c>
      <c r="J10483">
        <v>0</v>
      </c>
      <c r="K10483">
        <v>0</v>
      </c>
    </row>
    <row r="10484" spans="1:11">
      <c r="A10484" t="s">
        <v>26544</v>
      </c>
      <c r="B10484" t="s">
        <v>58</v>
      </c>
      <c r="C10484">
        <v>91970</v>
      </c>
      <c r="D10484" t="s">
        <v>2929</v>
      </c>
      <c r="E10484" t="s">
        <v>32</v>
      </c>
      <c r="F10484">
        <v>89.87</v>
      </c>
      <c r="G10484">
        <v>95.17</v>
      </c>
      <c r="J10484">
        <v>0</v>
      </c>
      <c r="K10484">
        <v>0</v>
      </c>
    </row>
    <row r="10485" spans="1:11">
      <c r="A10485" t="s">
        <v>26545</v>
      </c>
      <c r="B10485" t="s">
        <v>58</v>
      </c>
      <c r="C10485">
        <v>91967</v>
      </c>
      <c r="D10485" t="s">
        <v>2926</v>
      </c>
      <c r="E10485" t="s">
        <v>32</v>
      </c>
      <c r="F10485">
        <v>75.7</v>
      </c>
      <c r="G10485">
        <v>80.150000000000006</v>
      </c>
      <c r="J10485">
        <v>0</v>
      </c>
      <c r="K10485">
        <v>0</v>
      </c>
    </row>
    <row r="10486" spans="1:11">
      <c r="A10486" t="s">
        <v>26546</v>
      </c>
      <c r="B10486" t="s">
        <v>58</v>
      </c>
      <c r="C10486">
        <v>91966</v>
      </c>
      <c r="D10486" t="s">
        <v>2925</v>
      </c>
      <c r="E10486" t="s">
        <v>32</v>
      </c>
      <c r="F10486">
        <v>62.03</v>
      </c>
      <c r="G10486">
        <v>65.67</v>
      </c>
      <c r="J10486">
        <v>0</v>
      </c>
      <c r="K10486">
        <v>0</v>
      </c>
    </row>
    <row r="10487" spans="1:11">
      <c r="A10487" t="s">
        <v>26547</v>
      </c>
      <c r="B10487" t="s">
        <v>58</v>
      </c>
      <c r="C10487">
        <v>91975</v>
      </c>
      <c r="D10487" t="s">
        <v>2934</v>
      </c>
      <c r="E10487" t="s">
        <v>32</v>
      </c>
      <c r="F10487">
        <v>100.97</v>
      </c>
      <c r="G10487">
        <v>106.68</v>
      </c>
      <c r="J10487">
        <v>0</v>
      </c>
      <c r="K10487">
        <v>0</v>
      </c>
    </row>
    <row r="10488" spans="1:11">
      <c r="A10488" t="s">
        <v>26548</v>
      </c>
      <c r="B10488" t="s">
        <v>58</v>
      </c>
      <c r="C10488">
        <v>91974</v>
      </c>
      <c r="D10488" t="s">
        <v>2933</v>
      </c>
      <c r="E10488" t="s">
        <v>32</v>
      </c>
      <c r="F10488">
        <v>81.67</v>
      </c>
      <c r="G10488">
        <v>86.43</v>
      </c>
      <c r="J10488">
        <v>0</v>
      </c>
      <c r="K10488">
        <v>0</v>
      </c>
    </row>
    <row r="10489" spans="1:11">
      <c r="A10489" t="s">
        <v>26549</v>
      </c>
      <c r="B10489" t="s">
        <v>58</v>
      </c>
      <c r="C10489">
        <v>91977</v>
      </c>
      <c r="D10489" t="s">
        <v>2936</v>
      </c>
      <c r="E10489" t="s">
        <v>32</v>
      </c>
      <c r="F10489">
        <v>139.43</v>
      </c>
      <c r="G10489">
        <v>147.32</v>
      </c>
      <c r="J10489">
        <v>0</v>
      </c>
      <c r="K10489">
        <v>0</v>
      </c>
    </row>
    <row r="10490" spans="1:11">
      <c r="A10490" t="s">
        <v>26550</v>
      </c>
      <c r="B10490" t="s">
        <v>58</v>
      </c>
      <c r="C10490">
        <v>91976</v>
      </c>
      <c r="D10490" t="s">
        <v>2935</v>
      </c>
      <c r="E10490" t="s">
        <v>32</v>
      </c>
      <c r="F10490">
        <v>120.13</v>
      </c>
      <c r="G10490">
        <v>127.07</v>
      </c>
      <c r="J10490">
        <v>0</v>
      </c>
      <c r="K10490">
        <v>0</v>
      </c>
    </row>
    <row r="10491" spans="1:11">
      <c r="A10491" t="s">
        <v>26551</v>
      </c>
      <c r="B10491" t="s">
        <v>58</v>
      </c>
      <c r="C10491">
        <v>91874</v>
      </c>
      <c r="D10491" t="s">
        <v>2764</v>
      </c>
      <c r="E10491" t="s">
        <v>32</v>
      </c>
      <c r="F10491">
        <v>9.3000000000000007</v>
      </c>
      <c r="G10491">
        <v>10.07</v>
      </c>
      <c r="J10491">
        <v>0</v>
      </c>
      <c r="K10491">
        <v>0</v>
      </c>
    </row>
    <row r="10492" spans="1:11">
      <c r="A10492" t="s">
        <v>26552</v>
      </c>
      <c r="B10492" t="s">
        <v>58</v>
      </c>
      <c r="C10492">
        <v>91878</v>
      </c>
      <c r="D10492" t="s">
        <v>2768</v>
      </c>
      <c r="E10492" t="s">
        <v>32</v>
      </c>
      <c r="F10492">
        <v>7.22</v>
      </c>
      <c r="G10492">
        <v>7.81</v>
      </c>
      <c r="J10492">
        <v>0</v>
      </c>
      <c r="K10492">
        <v>0</v>
      </c>
    </row>
    <row r="10493" spans="1:11">
      <c r="A10493" t="s">
        <v>26553</v>
      </c>
      <c r="B10493" t="s">
        <v>58</v>
      </c>
      <c r="C10493">
        <v>91882</v>
      </c>
      <c r="D10493" t="s">
        <v>2772</v>
      </c>
      <c r="E10493" t="s">
        <v>32</v>
      </c>
      <c r="F10493">
        <v>13.6</v>
      </c>
      <c r="G10493">
        <v>14.75</v>
      </c>
      <c r="J10493">
        <v>0</v>
      </c>
      <c r="K10493">
        <v>0</v>
      </c>
    </row>
    <row r="10494" spans="1:11">
      <c r="A10494" t="s">
        <v>26554</v>
      </c>
      <c r="B10494" t="s">
        <v>58</v>
      </c>
      <c r="C10494">
        <v>91875</v>
      </c>
      <c r="D10494" t="s">
        <v>2765</v>
      </c>
      <c r="E10494" t="s">
        <v>32</v>
      </c>
      <c r="F10494">
        <v>10.75</v>
      </c>
      <c r="G10494">
        <v>11.62</v>
      </c>
      <c r="J10494">
        <v>0</v>
      </c>
      <c r="K10494">
        <v>0</v>
      </c>
    </row>
    <row r="10495" spans="1:11">
      <c r="A10495" t="s">
        <v>26555</v>
      </c>
      <c r="B10495" t="s">
        <v>58</v>
      </c>
      <c r="C10495">
        <v>91879</v>
      </c>
      <c r="D10495" t="s">
        <v>2769</v>
      </c>
      <c r="E10495" t="s">
        <v>32</v>
      </c>
      <c r="F10495">
        <v>8.66</v>
      </c>
      <c r="G10495">
        <v>9.36</v>
      </c>
      <c r="J10495">
        <v>0</v>
      </c>
      <c r="K10495">
        <v>0</v>
      </c>
    </row>
    <row r="10496" spans="1:11">
      <c r="A10496" t="s">
        <v>26556</v>
      </c>
      <c r="B10496" t="s">
        <v>58</v>
      </c>
      <c r="C10496">
        <v>91884</v>
      </c>
      <c r="D10496" t="s">
        <v>2773</v>
      </c>
      <c r="E10496" t="s">
        <v>32</v>
      </c>
      <c r="F10496">
        <v>15.04</v>
      </c>
      <c r="G10496">
        <v>16.3</v>
      </c>
      <c r="J10496">
        <v>0</v>
      </c>
      <c r="K10496">
        <v>0</v>
      </c>
    </row>
    <row r="10497" spans="1:11">
      <c r="A10497" t="s">
        <v>26557</v>
      </c>
      <c r="B10497" t="s">
        <v>58</v>
      </c>
      <c r="C10497">
        <v>91876</v>
      </c>
      <c r="D10497" t="s">
        <v>2766</v>
      </c>
      <c r="E10497" t="s">
        <v>32</v>
      </c>
      <c r="F10497">
        <v>12.77</v>
      </c>
      <c r="G10497">
        <v>13.79</v>
      </c>
      <c r="J10497">
        <v>0</v>
      </c>
      <c r="K10497">
        <v>0</v>
      </c>
    </row>
    <row r="10498" spans="1:11">
      <c r="A10498" t="s">
        <v>26558</v>
      </c>
      <c r="B10498" t="s">
        <v>58</v>
      </c>
      <c r="C10498">
        <v>91880</v>
      </c>
      <c r="D10498" t="s">
        <v>2770</v>
      </c>
      <c r="E10498" t="s">
        <v>32</v>
      </c>
      <c r="F10498">
        <v>10.7</v>
      </c>
      <c r="G10498">
        <v>11.53</v>
      </c>
      <c r="J10498">
        <v>0</v>
      </c>
      <c r="K10498">
        <v>0</v>
      </c>
    </row>
    <row r="10499" spans="1:11">
      <c r="A10499" t="s">
        <v>26559</v>
      </c>
      <c r="B10499" t="s">
        <v>58</v>
      </c>
      <c r="C10499">
        <v>91885</v>
      </c>
      <c r="D10499" t="s">
        <v>2774</v>
      </c>
      <c r="E10499" t="s">
        <v>32</v>
      </c>
      <c r="F10499">
        <v>17</v>
      </c>
      <c r="G10499">
        <v>18.39</v>
      </c>
      <c r="J10499">
        <v>0</v>
      </c>
      <c r="K10499">
        <v>0</v>
      </c>
    </row>
    <row r="10500" spans="1:11">
      <c r="A10500" t="s">
        <v>26560</v>
      </c>
      <c r="B10500" t="s">
        <v>58</v>
      </c>
      <c r="C10500">
        <v>91877</v>
      </c>
      <c r="D10500" t="s">
        <v>2767</v>
      </c>
      <c r="E10500" t="s">
        <v>32</v>
      </c>
      <c r="F10500">
        <v>15.37</v>
      </c>
      <c r="G10500">
        <v>16.55</v>
      </c>
      <c r="J10500">
        <v>0</v>
      </c>
      <c r="K10500">
        <v>0</v>
      </c>
    </row>
    <row r="10501" spans="1:11">
      <c r="A10501" t="s">
        <v>26561</v>
      </c>
      <c r="B10501" t="s">
        <v>58</v>
      </c>
      <c r="C10501">
        <v>91881</v>
      </c>
      <c r="D10501" t="s">
        <v>2771</v>
      </c>
      <c r="E10501" t="s">
        <v>32</v>
      </c>
      <c r="F10501">
        <v>13.29</v>
      </c>
      <c r="G10501">
        <v>14.29</v>
      </c>
      <c r="J10501">
        <v>0</v>
      </c>
      <c r="K10501">
        <v>0</v>
      </c>
    </row>
    <row r="10502" spans="1:11">
      <c r="A10502" t="s">
        <v>26562</v>
      </c>
      <c r="B10502" t="s">
        <v>58</v>
      </c>
      <c r="C10502">
        <v>91886</v>
      </c>
      <c r="D10502" t="s">
        <v>2775</v>
      </c>
      <c r="E10502" t="s">
        <v>32</v>
      </c>
      <c r="F10502">
        <v>19.53</v>
      </c>
      <c r="G10502">
        <v>21.08</v>
      </c>
      <c r="J10502">
        <v>0</v>
      </c>
      <c r="K10502">
        <v>0</v>
      </c>
    </row>
    <row r="10503" spans="1:11">
      <c r="A10503" t="s">
        <v>26563</v>
      </c>
      <c r="B10503" t="s">
        <v>58</v>
      </c>
      <c r="C10503">
        <v>91945</v>
      </c>
      <c r="D10503" t="s">
        <v>2905</v>
      </c>
      <c r="E10503" t="s">
        <v>32</v>
      </c>
      <c r="F10503">
        <v>17.899999999999999</v>
      </c>
      <c r="G10503">
        <v>19.09</v>
      </c>
      <c r="J10503">
        <v>0</v>
      </c>
      <c r="K10503">
        <v>0</v>
      </c>
    </row>
    <row r="10504" spans="1:11">
      <c r="A10504" t="s">
        <v>26564</v>
      </c>
      <c r="B10504" t="s">
        <v>58</v>
      </c>
      <c r="C10504">
        <v>91947</v>
      </c>
      <c r="D10504" t="s">
        <v>2907</v>
      </c>
      <c r="E10504" t="s">
        <v>32</v>
      </c>
      <c r="F10504">
        <v>11.02</v>
      </c>
      <c r="G10504">
        <v>11.59</v>
      </c>
      <c r="J10504">
        <v>0</v>
      </c>
      <c r="K10504">
        <v>0</v>
      </c>
    </row>
    <row r="10505" spans="1:11">
      <c r="A10505" t="s">
        <v>26565</v>
      </c>
      <c r="B10505" t="s">
        <v>58</v>
      </c>
      <c r="C10505">
        <v>91946</v>
      </c>
      <c r="D10505" t="s">
        <v>2906</v>
      </c>
      <c r="E10505" t="s">
        <v>32</v>
      </c>
      <c r="F10505">
        <v>13.67</v>
      </c>
      <c r="G10505">
        <v>14.48</v>
      </c>
      <c r="J10505">
        <v>0</v>
      </c>
      <c r="K10505">
        <v>0</v>
      </c>
    </row>
    <row r="10506" spans="1:11">
      <c r="A10506" t="s">
        <v>26566</v>
      </c>
      <c r="B10506" t="s">
        <v>58</v>
      </c>
      <c r="C10506">
        <v>91949</v>
      </c>
      <c r="D10506" t="s">
        <v>2908</v>
      </c>
      <c r="E10506" t="s">
        <v>32</v>
      </c>
      <c r="F10506">
        <v>24.45</v>
      </c>
      <c r="G10506">
        <v>25.87</v>
      </c>
      <c r="J10506">
        <v>0</v>
      </c>
      <c r="K10506">
        <v>0</v>
      </c>
    </row>
    <row r="10507" spans="1:11">
      <c r="A10507" t="s">
        <v>26567</v>
      </c>
      <c r="B10507" t="s">
        <v>58</v>
      </c>
      <c r="C10507">
        <v>91951</v>
      </c>
      <c r="D10507" t="s">
        <v>2910</v>
      </c>
      <c r="E10507" t="s">
        <v>32</v>
      </c>
      <c r="F10507">
        <v>16.21</v>
      </c>
      <c r="G10507">
        <v>16.89</v>
      </c>
      <c r="J10507">
        <v>0</v>
      </c>
      <c r="K10507">
        <v>0</v>
      </c>
    </row>
    <row r="10508" spans="1:11">
      <c r="A10508" t="s">
        <v>26568</v>
      </c>
      <c r="B10508" t="s">
        <v>58</v>
      </c>
      <c r="C10508">
        <v>91950</v>
      </c>
      <c r="D10508" t="s">
        <v>2909</v>
      </c>
      <c r="E10508" t="s">
        <v>32</v>
      </c>
      <c r="F10508">
        <v>19.3</v>
      </c>
      <c r="G10508">
        <v>20.25</v>
      </c>
      <c r="J10508">
        <v>0</v>
      </c>
      <c r="K10508">
        <v>0</v>
      </c>
    </row>
    <row r="10509" spans="1:11">
      <c r="A10509" t="s">
        <v>26569</v>
      </c>
      <c r="B10509" t="s">
        <v>58</v>
      </c>
      <c r="C10509">
        <v>91992</v>
      </c>
      <c r="D10509" t="s">
        <v>2951</v>
      </c>
      <c r="E10509" t="s">
        <v>32</v>
      </c>
      <c r="F10509">
        <v>58.26</v>
      </c>
      <c r="G10509">
        <v>62.32</v>
      </c>
      <c r="J10509">
        <v>0</v>
      </c>
      <c r="K10509">
        <v>0</v>
      </c>
    </row>
    <row r="10510" spans="1:11">
      <c r="A10510" t="s">
        <v>26570</v>
      </c>
      <c r="B10510" t="s">
        <v>58</v>
      </c>
      <c r="C10510">
        <v>91990</v>
      </c>
      <c r="D10510" t="s">
        <v>2949</v>
      </c>
      <c r="E10510" t="s">
        <v>32</v>
      </c>
      <c r="F10510">
        <v>44.59</v>
      </c>
      <c r="G10510">
        <v>47.84</v>
      </c>
      <c r="J10510">
        <v>0</v>
      </c>
      <c r="K10510">
        <v>0</v>
      </c>
    </row>
    <row r="10511" spans="1:11">
      <c r="A10511" t="s">
        <v>26571</v>
      </c>
      <c r="B10511" t="s">
        <v>58</v>
      </c>
      <c r="C10511">
        <v>91993</v>
      </c>
      <c r="D10511" t="s">
        <v>2952</v>
      </c>
      <c r="E10511" t="s">
        <v>32</v>
      </c>
      <c r="F10511">
        <v>60.49</v>
      </c>
      <c r="G10511">
        <v>64.55</v>
      </c>
      <c r="J10511">
        <v>0</v>
      </c>
      <c r="K10511">
        <v>0</v>
      </c>
    </row>
    <row r="10512" spans="1:11">
      <c r="A10512" t="s">
        <v>26572</v>
      </c>
      <c r="B10512" t="s">
        <v>58</v>
      </c>
      <c r="C10512">
        <v>91991</v>
      </c>
      <c r="D10512" t="s">
        <v>2950</v>
      </c>
      <c r="E10512" t="s">
        <v>32</v>
      </c>
      <c r="F10512">
        <v>46.82</v>
      </c>
      <c r="G10512">
        <v>50.07</v>
      </c>
      <c r="J10512">
        <v>0</v>
      </c>
      <c r="K10512">
        <v>0</v>
      </c>
    </row>
    <row r="10513" spans="1:11">
      <c r="A10513" t="s">
        <v>26573</v>
      </c>
      <c r="B10513" t="s">
        <v>58</v>
      </c>
      <c r="C10513">
        <v>92000</v>
      </c>
      <c r="D10513" t="s">
        <v>2959</v>
      </c>
      <c r="E10513" t="s">
        <v>32</v>
      </c>
      <c r="F10513">
        <v>38.99</v>
      </c>
      <c r="G10513">
        <v>41.34</v>
      </c>
      <c r="J10513">
        <v>0</v>
      </c>
      <c r="K10513">
        <v>0</v>
      </c>
    </row>
    <row r="10514" spans="1:11">
      <c r="A10514" t="s">
        <v>26574</v>
      </c>
      <c r="B10514" t="s">
        <v>58</v>
      </c>
      <c r="C10514">
        <v>91998</v>
      </c>
      <c r="D10514" t="s">
        <v>2957</v>
      </c>
      <c r="E10514" t="s">
        <v>32</v>
      </c>
      <c r="F10514">
        <v>25.32</v>
      </c>
      <c r="G10514">
        <v>26.86</v>
      </c>
      <c r="J10514">
        <v>0</v>
      </c>
      <c r="K10514">
        <v>0</v>
      </c>
    </row>
    <row r="10515" spans="1:11">
      <c r="A10515" t="s">
        <v>26575</v>
      </c>
      <c r="B10515" t="s">
        <v>58</v>
      </c>
      <c r="C10515">
        <v>92001</v>
      </c>
      <c r="D10515" t="s">
        <v>2960</v>
      </c>
      <c r="E10515" t="s">
        <v>32</v>
      </c>
      <c r="F10515">
        <v>41.22</v>
      </c>
      <c r="G10515">
        <v>43.57</v>
      </c>
      <c r="J10515">
        <v>0</v>
      </c>
      <c r="K10515">
        <v>0</v>
      </c>
    </row>
    <row r="10516" spans="1:11">
      <c r="A10516" t="s">
        <v>26576</v>
      </c>
      <c r="B10516" t="s">
        <v>58</v>
      </c>
      <c r="C10516">
        <v>91999</v>
      </c>
      <c r="D10516" t="s">
        <v>2958</v>
      </c>
      <c r="E10516" t="s">
        <v>32</v>
      </c>
      <c r="F10516">
        <v>27.55</v>
      </c>
      <c r="G10516">
        <v>29.09</v>
      </c>
      <c r="J10516">
        <v>0</v>
      </c>
      <c r="K10516">
        <v>0</v>
      </c>
    </row>
    <row r="10517" spans="1:11">
      <c r="A10517" t="s">
        <v>26577</v>
      </c>
      <c r="B10517" t="s">
        <v>58</v>
      </c>
      <c r="C10517">
        <v>92008</v>
      </c>
      <c r="D10517" t="s">
        <v>2967</v>
      </c>
      <c r="E10517" t="s">
        <v>32</v>
      </c>
      <c r="F10517">
        <v>59.8</v>
      </c>
      <c r="G10517">
        <v>63.3</v>
      </c>
      <c r="J10517">
        <v>0</v>
      </c>
      <c r="K10517">
        <v>0</v>
      </c>
    </row>
    <row r="10518" spans="1:11">
      <c r="A10518" t="s">
        <v>26578</v>
      </c>
      <c r="B10518" t="s">
        <v>58</v>
      </c>
      <c r="C10518">
        <v>92006</v>
      </c>
      <c r="D10518" t="s">
        <v>2965</v>
      </c>
      <c r="E10518" t="s">
        <v>32</v>
      </c>
      <c r="F10518">
        <v>46.13</v>
      </c>
      <c r="G10518">
        <v>48.82</v>
      </c>
      <c r="J10518">
        <v>0</v>
      </c>
      <c r="K10518">
        <v>0</v>
      </c>
    </row>
    <row r="10519" spans="1:11">
      <c r="A10519" t="s">
        <v>26579</v>
      </c>
      <c r="B10519" t="s">
        <v>58</v>
      </c>
      <c r="C10519">
        <v>92009</v>
      </c>
      <c r="D10519" t="s">
        <v>2968</v>
      </c>
      <c r="E10519" t="s">
        <v>32</v>
      </c>
      <c r="F10519">
        <v>64.260000000000005</v>
      </c>
      <c r="G10519">
        <v>67.760000000000005</v>
      </c>
      <c r="J10519">
        <v>0</v>
      </c>
      <c r="K10519">
        <v>0</v>
      </c>
    </row>
    <row r="10520" spans="1:11">
      <c r="A10520" t="s">
        <v>26580</v>
      </c>
      <c r="B10520" t="s">
        <v>58</v>
      </c>
      <c r="C10520">
        <v>92007</v>
      </c>
      <c r="D10520" t="s">
        <v>2966</v>
      </c>
      <c r="E10520" t="s">
        <v>32</v>
      </c>
      <c r="F10520">
        <v>50.59</v>
      </c>
      <c r="G10520">
        <v>53.28</v>
      </c>
      <c r="J10520">
        <v>0</v>
      </c>
      <c r="K10520">
        <v>0</v>
      </c>
    </row>
    <row r="10521" spans="1:11">
      <c r="A10521" t="s">
        <v>26581</v>
      </c>
      <c r="B10521" t="s">
        <v>58</v>
      </c>
      <c r="C10521">
        <v>92016</v>
      </c>
      <c r="D10521" t="s">
        <v>2975</v>
      </c>
      <c r="E10521" t="s">
        <v>32</v>
      </c>
      <c r="F10521">
        <v>80.62</v>
      </c>
      <c r="G10521">
        <v>85.24</v>
      </c>
      <c r="J10521">
        <v>0</v>
      </c>
      <c r="K10521">
        <v>0</v>
      </c>
    </row>
    <row r="10522" spans="1:11">
      <c r="A10522" t="s">
        <v>26582</v>
      </c>
      <c r="B10522" t="s">
        <v>58</v>
      </c>
      <c r="C10522">
        <v>92014</v>
      </c>
      <c r="D10522" t="s">
        <v>2973</v>
      </c>
      <c r="E10522" t="s">
        <v>32</v>
      </c>
      <c r="F10522">
        <v>66.95</v>
      </c>
      <c r="G10522">
        <v>70.760000000000005</v>
      </c>
      <c r="J10522">
        <v>0</v>
      </c>
      <c r="K10522">
        <v>0</v>
      </c>
    </row>
    <row r="10523" spans="1:11">
      <c r="A10523" t="s">
        <v>26583</v>
      </c>
      <c r="B10523" t="s">
        <v>58</v>
      </c>
      <c r="C10523">
        <v>92017</v>
      </c>
      <c r="D10523" t="s">
        <v>2976</v>
      </c>
      <c r="E10523" t="s">
        <v>32</v>
      </c>
      <c r="F10523">
        <v>87.31</v>
      </c>
      <c r="G10523">
        <v>91.93</v>
      </c>
      <c r="J10523">
        <v>0</v>
      </c>
      <c r="K10523">
        <v>0</v>
      </c>
    </row>
    <row r="10524" spans="1:11">
      <c r="A10524" t="s">
        <v>26584</v>
      </c>
      <c r="B10524" t="s">
        <v>58</v>
      </c>
      <c r="C10524">
        <v>92015</v>
      </c>
      <c r="D10524" t="s">
        <v>2974</v>
      </c>
      <c r="E10524" t="s">
        <v>32</v>
      </c>
      <c r="F10524">
        <v>73.64</v>
      </c>
      <c r="G10524">
        <v>77.45</v>
      </c>
      <c r="J10524">
        <v>0</v>
      </c>
      <c r="K10524">
        <v>0</v>
      </c>
    </row>
    <row r="10525" spans="1:11">
      <c r="A10525" t="s">
        <v>26585</v>
      </c>
      <c r="B10525" t="s">
        <v>58</v>
      </c>
      <c r="C10525">
        <v>92019</v>
      </c>
      <c r="D10525" t="s">
        <v>2978</v>
      </c>
      <c r="E10525" t="s">
        <v>32</v>
      </c>
      <c r="F10525">
        <v>107.85</v>
      </c>
      <c r="G10525">
        <v>113.83</v>
      </c>
      <c r="J10525">
        <v>0</v>
      </c>
      <c r="K10525">
        <v>0</v>
      </c>
    </row>
    <row r="10526" spans="1:11">
      <c r="A10526" t="s">
        <v>26586</v>
      </c>
      <c r="B10526" t="s">
        <v>58</v>
      </c>
      <c r="C10526">
        <v>92018</v>
      </c>
      <c r="D10526" t="s">
        <v>2977</v>
      </c>
      <c r="E10526" t="s">
        <v>32</v>
      </c>
      <c r="F10526">
        <v>88.55</v>
      </c>
      <c r="G10526">
        <v>93.58</v>
      </c>
      <c r="J10526">
        <v>0</v>
      </c>
      <c r="K10526">
        <v>0</v>
      </c>
    </row>
    <row r="10527" spans="1:11">
      <c r="A10527" t="s">
        <v>26587</v>
      </c>
      <c r="B10527" t="s">
        <v>58</v>
      </c>
      <c r="C10527">
        <v>92021</v>
      </c>
      <c r="D10527" t="s">
        <v>2980</v>
      </c>
      <c r="E10527" t="s">
        <v>32</v>
      </c>
      <c r="F10527">
        <v>149.84</v>
      </c>
      <c r="G10527">
        <v>158.13</v>
      </c>
      <c r="J10527">
        <v>0</v>
      </c>
      <c r="K10527">
        <v>0</v>
      </c>
    </row>
    <row r="10528" spans="1:11">
      <c r="A10528" t="s">
        <v>26588</v>
      </c>
      <c r="B10528" t="s">
        <v>58</v>
      </c>
      <c r="C10528">
        <v>92020</v>
      </c>
      <c r="D10528" t="s">
        <v>2979</v>
      </c>
      <c r="E10528" t="s">
        <v>32</v>
      </c>
      <c r="F10528">
        <v>130.54</v>
      </c>
      <c r="G10528">
        <v>137.88</v>
      </c>
      <c r="J10528">
        <v>0</v>
      </c>
      <c r="K10528">
        <v>0</v>
      </c>
    </row>
    <row r="10529" spans="1:11">
      <c r="A10529" t="s">
        <v>26589</v>
      </c>
      <c r="B10529" t="s">
        <v>58</v>
      </c>
      <c r="C10529">
        <v>91996</v>
      </c>
      <c r="D10529" t="s">
        <v>2955</v>
      </c>
      <c r="E10529" t="s">
        <v>32</v>
      </c>
      <c r="F10529">
        <v>44.37</v>
      </c>
      <c r="G10529">
        <v>47.19</v>
      </c>
      <c r="J10529">
        <v>0</v>
      </c>
      <c r="K10529">
        <v>0</v>
      </c>
    </row>
    <row r="10530" spans="1:11">
      <c r="A10530" t="s">
        <v>26590</v>
      </c>
      <c r="B10530" t="s">
        <v>58</v>
      </c>
      <c r="C10530">
        <v>91994</v>
      </c>
      <c r="D10530" t="s">
        <v>2953</v>
      </c>
      <c r="E10530" t="s">
        <v>32</v>
      </c>
      <c r="F10530">
        <v>30.7</v>
      </c>
      <c r="G10530">
        <v>32.71</v>
      </c>
      <c r="J10530">
        <v>0</v>
      </c>
      <c r="K10530">
        <v>0</v>
      </c>
    </row>
    <row r="10531" spans="1:11">
      <c r="A10531" t="s">
        <v>26591</v>
      </c>
      <c r="B10531" t="s">
        <v>58</v>
      </c>
      <c r="C10531">
        <v>91997</v>
      </c>
      <c r="D10531" t="s">
        <v>2956</v>
      </c>
      <c r="E10531" t="s">
        <v>32</v>
      </c>
      <c r="F10531">
        <v>46.6</v>
      </c>
      <c r="G10531">
        <v>49.42</v>
      </c>
      <c r="J10531">
        <v>0</v>
      </c>
      <c r="K10531">
        <v>0</v>
      </c>
    </row>
    <row r="10532" spans="1:11">
      <c r="A10532" t="s">
        <v>26592</v>
      </c>
      <c r="B10532" t="s">
        <v>58</v>
      </c>
      <c r="C10532">
        <v>91995</v>
      </c>
      <c r="D10532" t="s">
        <v>2954</v>
      </c>
      <c r="E10532" t="s">
        <v>32</v>
      </c>
      <c r="F10532">
        <v>32.93</v>
      </c>
      <c r="G10532">
        <v>34.94</v>
      </c>
      <c r="J10532">
        <v>0</v>
      </c>
      <c r="K10532">
        <v>0</v>
      </c>
    </row>
    <row r="10533" spans="1:11">
      <c r="A10533" t="s">
        <v>26593</v>
      </c>
      <c r="B10533" t="s">
        <v>58</v>
      </c>
      <c r="C10533">
        <v>92004</v>
      </c>
      <c r="D10533" t="s">
        <v>2963</v>
      </c>
      <c r="E10533" t="s">
        <v>32</v>
      </c>
      <c r="F10533">
        <v>70.62</v>
      </c>
      <c r="G10533">
        <v>75.069999999999993</v>
      </c>
      <c r="J10533">
        <v>0</v>
      </c>
      <c r="K10533">
        <v>0</v>
      </c>
    </row>
    <row r="10534" spans="1:11">
      <c r="A10534" t="s">
        <v>26594</v>
      </c>
      <c r="B10534" t="s">
        <v>58</v>
      </c>
      <c r="C10534">
        <v>92002</v>
      </c>
      <c r="D10534" t="s">
        <v>2961</v>
      </c>
      <c r="E10534" t="s">
        <v>32</v>
      </c>
      <c r="F10534">
        <v>56.95</v>
      </c>
      <c r="G10534">
        <v>60.59</v>
      </c>
      <c r="J10534">
        <v>0</v>
      </c>
      <c r="K10534">
        <v>0</v>
      </c>
    </row>
    <row r="10535" spans="1:11">
      <c r="A10535" t="s">
        <v>26595</v>
      </c>
      <c r="B10535" t="s">
        <v>58</v>
      </c>
      <c r="C10535">
        <v>92005</v>
      </c>
      <c r="D10535" t="s">
        <v>2964</v>
      </c>
      <c r="E10535" t="s">
        <v>32</v>
      </c>
      <c r="F10535">
        <v>75.08</v>
      </c>
      <c r="G10535">
        <v>79.53</v>
      </c>
      <c r="J10535">
        <v>0</v>
      </c>
      <c r="K10535">
        <v>0</v>
      </c>
    </row>
    <row r="10536" spans="1:11">
      <c r="A10536" t="s">
        <v>26596</v>
      </c>
      <c r="B10536" t="s">
        <v>58</v>
      </c>
      <c r="C10536">
        <v>92003</v>
      </c>
      <c r="D10536" t="s">
        <v>2962</v>
      </c>
      <c r="E10536" t="s">
        <v>32</v>
      </c>
      <c r="F10536">
        <v>61.41</v>
      </c>
      <c r="G10536">
        <v>65.05</v>
      </c>
      <c r="J10536">
        <v>0</v>
      </c>
      <c r="K10536">
        <v>0</v>
      </c>
    </row>
    <row r="10537" spans="1:11">
      <c r="A10537" t="s">
        <v>26597</v>
      </c>
      <c r="B10537" t="s">
        <v>58</v>
      </c>
      <c r="C10537">
        <v>92012</v>
      </c>
      <c r="D10537" t="s">
        <v>2971</v>
      </c>
      <c r="E10537" t="s">
        <v>32</v>
      </c>
      <c r="F10537">
        <v>96.81</v>
      </c>
      <c r="G10537">
        <v>102.88</v>
      </c>
      <c r="J10537">
        <v>0</v>
      </c>
      <c r="K10537">
        <v>0</v>
      </c>
    </row>
    <row r="10538" spans="1:11">
      <c r="A10538" t="s">
        <v>26598</v>
      </c>
      <c r="B10538" t="s">
        <v>58</v>
      </c>
      <c r="C10538">
        <v>92010</v>
      </c>
      <c r="D10538" t="s">
        <v>2969</v>
      </c>
      <c r="E10538" t="s">
        <v>32</v>
      </c>
      <c r="F10538">
        <v>83.14</v>
      </c>
      <c r="G10538">
        <v>88.4</v>
      </c>
      <c r="J10538">
        <v>0</v>
      </c>
      <c r="K10538">
        <v>0</v>
      </c>
    </row>
    <row r="10539" spans="1:11">
      <c r="A10539" t="s">
        <v>26599</v>
      </c>
      <c r="B10539" t="s">
        <v>58</v>
      </c>
      <c r="C10539">
        <v>92013</v>
      </c>
      <c r="D10539" t="s">
        <v>2972</v>
      </c>
      <c r="E10539" t="s">
        <v>32</v>
      </c>
      <c r="F10539">
        <v>103.5</v>
      </c>
      <c r="G10539">
        <v>109.57</v>
      </c>
      <c r="J10539">
        <v>0</v>
      </c>
      <c r="K10539">
        <v>0</v>
      </c>
    </row>
    <row r="10540" spans="1:11">
      <c r="A10540" t="s">
        <v>26600</v>
      </c>
      <c r="B10540" t="s">
        <v>58</v>
      </c>
      <c r="C10540">
        <v>92011</v>
      </c>
      <c r="D10540" t="s">
        <v>2970</v>
      </c>
      <c r="E10540" t="s">
        <v>32</v>
      </c>
      <c r="F10540">
        <v>89.83</v>
      </c>
      <c r="G10540">
        <v>95.09</v>
      </c>
      <c r="J10540">
        <v>0</v>
      </c>
      <c r="K10540">
        <v>0</v>
      </c>
    </row>
    <row r="10541" spans="1:11">
      <c r="A10541" t="s">
        <v>26601</v>
      </c>
      <c r="B10541" t="s">
        <v>58</v>
      </c>
      <c r="C10541">
        <v>95777</v>
      </c>
      <c r="D10541" t="s">
        <v>2850</v>
      </c>
      <c r="E10541" t="s">
        <v>32</v>
      </c>
      <c r="F10541">
        <v>31.5</v>
      </c>
      <c r="G10541">
        <v>32.97</v>
      </c>
      <c r="J10541">
        <v>0</v>
      </c>
      <c r="K10541">
        <v>0</v>
      </c>
    </row>
    <row r="10542" spans="1:11">
      <c r="A10542" t="s">
        <v>26602</v>
      </c>
      <c r="B10542" t="s">
        <v>58</v>
      </c>
      <c r="C10542">
        <v>95780</v>
      </c>
      <c r="D10542" t="s">
        <v>2853</v>
      </c>
      <c r="E10542" t="s">
        <v>32</v>
      </c>
      <c r="F10542">
        <v>37.450000000000003</v>
      </c>
      <c r="G10542">
        <v>39.08</v>
      </c>
      <c r="J10542">
        <v>0</v>
      </c>
      <c r="K10542">
        <v>0</v>
      </c>
    </row>
    <row r="10543" spans="1:11">
      <c r="A10543" t="s">
        <v>26603</v>
      </c>
      <c r="B10543" t="s">
        <v>58</v>
      </c>
      <c r="C10543">
        <v>95783</v>
      </c>
      <c r="D10543" t="s">
        <v>7938</v>
      </c>
      <c r="E10543" t="s">
        <v>32</v>
      </c>
      <c r="F10543">
        <v>0</v>
      </c>
      <c r="G10543">
        <v>0</v>
      </c>
    </row>
    <row r="10544" spans="1:11">
      <c r="A10544" t="s">
        <v>26604</v>
      </c>
      <c r="B10544" t="s">
        <v>58</v>
      </c>
      <c r="C10544">
        <v>95778</v>
      </c>
      <c r="D10544" t="s">
        <v>2851</v>
      </c>
      <c r="E10544" t="s">
        <v>32</v>
      </c>
      <c r="F10544">
        <v>35.450000000000003</v>
      </c>
      <c r="G10544">
        <v>37.18</v>
      </c>
      <c r="J10544">
        <v>0</v>
      </c>
      <c r="K10544">
        <v>0</v>
      </c>
    </row>
    <row r="10545" spans="1:11">
      <c r="A10545" t="s">
        <v>26605</v>
      </c>
      <c r="B10545" t="s">
        <v>58</v>
      </c>
      <c r="C10545">
        <v>95781</v>
      </c>
      <c r="D10545" t="s">
        <v>2854</v>
      </c>
      <c r="E10545" t="s">
        <v>32</v>
      </c>
      <c r="F10545">
        <v>42.96</v>
      </c>
      <c r="G10545">
        <v>45.02</v>
      </c>
      <c r="J10545">
        <v>0</v>
      </c>
      <c r="K10545">
        <v>0</v>
      </c>
    </row>
    <row r="10546" spans="1:11">
      <c r="A10546" t="s">
        <v>26606</v>
      </c>
      <c r="B10546" t="s">
        <v>58</v>
      </c>
      <c r="C10546">
        <v>95784</v>
      </c>
      <c r="D10546" t="s">
        <v>7939</v>
      </c>
      <c r="E10546" t="s">
        <v>32</v>
      </c>
      <c r="F10546">
        <v>0</v>
      </c>
      <c r="G10546">
        <v>0</v>
      </c>
    </row>
    <row r="10547" spans="1:11">
      <c r="A10547" t="s">
        <v>26607</v>
      </c>
      <c r="B10547" t="s">
        <v>58</v>
      </c>
      <c r="C10547">
        <v>95782</v>
      </c>
      <c r="D10547" t="s">
        <v>2855</v>
      </c>
      <c r="E10547" t="s">
        <v>32</v>
      </c>
      <c r="F10547">
        <v>39.85</v>
      </c>
      <c r="G10547">
        <v>41.48</v>
      </c>
      <c r="J10547">
        <v>0</v>
      </c>
      <c r="K10547">
        <v>0</v>
      </c>
    </row>
    <row r="10548" spans="1:11">
      <c r="A10548" t="s">
        <v>26608</v>
      </c>
      <c r="B10548" t="s">
        <v>58</v>
      </c>
      <c r="C10548">
        <v>95779</v>
      </c>
      <c r="D10548" t="s">
        <v>2852</v>
      </c>
      <c r="E10548" t="s">
        <v>32</v>
      </c>
      <c r="F10548">
        <v>29.4</v>
      </c>
      <c r="G10548">
        <v>30.87</v>
      </c>
      <c r="J10548">
        <v>0</v>
      </c>
      <c r="K10548">
        <v>0</v>
      </c>
    </row>
    <row r="10549" spans="1:11">
      <c r="A10549" t="s">
        <v>26609</v>
      </c>
      <c r="B10549" t="s">
        <v>58</v>
      </c>
      <c r="C10549">
        <v>95785</v>
      </c>
      <c r="D10549" t="s">
        <v>2856</v>
      </c>
      <c r="E10549" t="s">
        <v>32</v>
      </c>
      <c r="F10549">
        <v>47.17</v>
      </c>
      <c r="G10549">
        <v>49.02</v>
      </c>
      <c r="J10549">
        <v>0</v>
      </c>
      <c r="K10549">
        <v>0</v>
      </c>
    </row>
    <row r="10550" spans="1:11">
      <c r="A10550" t="s">
        <v>26610</v>
      </c>
      <c r="B10550" t="s">
        <v>58</v>
      </c>
      <c r="C10550">
        <v>95792</v>
      </c>
      <c r="D10550" t="s">
        <v>7940</v>
      </c>
      <c r="E10550" t="s">
        <v>32</v>
      </c>
      <c r="F10550">
        <v>0</v>
      </c>
      <c r="G10550">
        <v>0</v>
      </c>
    </row>
    <row r="10551" spans="1:11">
      <c r="A10551" t="s">
        <v>26611</v>
      </c>
      <c r="B10551" t="s">
        <v>58</v>
      </c>
      <c r="C10551">
        <v>95793</v>
      </c>
      <c r="D10551" t="s">
        <v>7941</v>
      </c>
      <c r="E10551" t="s">
        <v>32</v>
      </c>
      <c r="F10551">
        <v>0</v>
      </c>
      <c r="G10551">
        <v>0</v>
      </c>
    </row>
    <row r="10552" spans="1:11">
      <c r="A10552" t="s">
        <v>26612</v>
      </c>
      <c r="B10552" t="s">
        <v>58</v>
      </c>
      <c r="C10552">
        <v>95794</v>
      </c>
      <c r="D10552" t="s">
        <v>7942</v>
      </c>
      <c r="E10552" t="s">
        <v>32</v>
      </c>
      <c r="F10552">
        <v>0</v>
      </c>
      <c r="G10552">
        <v>0</v>
      </c>
    </row>
    <row r="10553" spans="1:11">
      <c r="A10553" t="s">
        <v>26613</v>
      </c>
      <c r="B10553" t="s">
        <v>58</v>
      </c>
      <c r="C10553">
        <v>95786</v>
      </c>
      <c r="D10553" t="s">
        <v>7943</v>
      </c>
      <c r="E10553" t="s">
        <v>32</v>
      </c>
      <c r="F10553">
        <v>0</v>
      </c>
      <c r="G10553">
        <v>0</v>
      </c>
    </row>
    <row r="10554" spans="1:11">
      <c r="A10554" t="s">
        <v>26614</v>
      </c>
      <c r="B10554" t="s">
        <v>58</v>
      </c>
      <c r="C10554">
        <v>95788</v>
      </c>
      <c r="D10554" t="s">
        <v>7944</v>
      </c>
      <c r="E10554" t="s">
        <v>32</v>
      </c>
      <c r="F10554">
        <v>0</v>
      </c>
      <c r="G10554">
        <v>0</v>
      </c>
    </row>
    <row r="10555" spans="1:11">
      <c r="A10555" t="s">
        <v>26615</v>
      </c>
      <c r="B10555" t="s">
        <v>58</v>
      </c>
      <c r="C10555">
        <v>95790</v>
      </c>
      <c r="D10555" t="s">
        <v>7945</v>
      </c>
      <c r="E10555" t="s">
        <v>32</v>
      </c>
      <c r="F10555">
        <v>0</v>
      </c>
      <c r="G10555">
        <v>0</v>
      </c>
    </row>
    <row r="10556" spans="1:11">
      <c r="A10556" t="s">
        <v>26616</v>
      </c>
      <c r="B10556" t="s">
        <v>58</v>
      </c>
      <c r="C10556">
        <v>95787</v>
      </c>
      <c r="D10556" t="s">
        <v>2857</v>
      </c>
      <c r="E10556" t="s">
        <v>32</v>
      </c>
      <c r="F10556">
        <v>35.94</v>
      </c>
      <c r="G10556">
        <v>37.94</v>
      </c>
      <c r="J10556">
        <v>0</v>
      </c>
      <c r="K10556">
        <v>0</v>
      </c>
    </row>
    <row r="10557" spans="1:11">
      <c r="A10557" t="s">
        <v>26617</v>
      </c>
      <c r="B10557" t="s">
        <v>58</v>
      </c>
      <c r="C10557">
        <v>95789</v>
      </c>
      <c r="D10557" t="s">
        <v>2858</v>
      </c>
      <c r="E10557" t="s">
        <v>32</v>
      </c>
      <c r="F10557">
        <v>48.82</v>
      </c>
      <c r="G10557">
        <v>51.31</v>
      </c>
      <c r="J10557">
        <v>0</v>
      </c>
      <c r="K10557">
        <v>0</v>
      </c>
    </row>
    <row r="10558" spans="1:11">
      <c r="A10558" t="s">
        <v>26618</v>
      </c>
      <c r="B10558" t="s">
        <v>58</v>
      </c>
      <c r="C10558">
        <v>95791</v>
      </c>
      <c r="D10558" t="s">
        <v>2859</v>
      </c>
      <c r="E10558" t="s">
        <v>32</v>
      </c>
      <c r="F10558">
        <v>67.66</v>
      </c>
      <c r="G10558">
        <v>70.8</v>
      </c>
      <c r="J10558">
        <v>0</v>
      </c>
      <c r="K10558">
        <v>0</v>
      </c>
    </row>
    <row r="10559" spans="1:11">
      <c r="A10559" t="s">
        <v>26619</v>
      </c>
      <c r="B10559" t="s">
        <v>58</v>
      </c>
      <c r="C10559">
        <v>95795</v>
      </c>
      <c r="D10559" t="s">
        <v>2860</v>
      </c>
      <c r="E10559" t="s">
        <v>32</v>
      </c>
      <c r="F10559">
        <v>41.02</v>
      </c>
      <c r="G10559">
        <v>43.29</v>
      </c>
      <c r="J10559">
        <v>0</v>
      </c>
      <c r="K10559">
        <v>0</v>
      </c>
    </row>
    <row r="10560" spans="1:11">
      <c r="A10560" t="s">
        <v>26620</v>
      </c>
      <c r="B10560" t="s">
        <v>58</v>
      </c>
      <c r="C10560">
        <v>95796</v>
      </c>
      <c r="D10560" t="s">
        <v>2861</v>
      </c>
      <c r="E10560" t="s">
        <v>32</v>
      </c>
      <c r="F10560">
        <v>57.43</v>
      </c>
      <c r="G10560">
        <v>60.35</v>
      </c>
      <c r="J10560">
        <v>0</v>
      </c>
      <c r="K10560">
        <v>0</v>
      </c>
    </row>
    <row r="10561" spans="1:11">
      <c r="A10561" t="s">
        <v>26621</v>
      </c>
      <c r="B10561" t="s">
        <v>58</v>
      </c>
      <c r="C10561">
        <v>95797</v>
      </c>
      <c r="D10561" t="s">
        <v>2862</v>
      </c>
      <c r="E10561" t="s">
        <v>32</v>
      </c>
      <c r="F10561">
        <v>79.290000000000006</v>
      </c>
      <c r="G10561">
        <v>83.08</v>
      </c>
      <c r="J10561">
        <v>0</v>
      </c>
      <c r="K10561">
        <v>0</v>
      </c>
    </row>
    <row r="10562" spans="1:11">
      <c r="A10562" t="s">
        <v>26622</v>
      </c>
      <c r="B10562" t="s">
        <v>58</v>
      </c>
      <c r="C10562">
        <v>95798</v>
      </c>
      <c r="D10562" t="s">
        <v>7946</v>
      </c>
      <c r="E10562" t="s">
        <v>32</v>
      </c>
      <c r="F10562">
        <v>0</v>
      </c>
      <c r="G10562">
        <v>0</v>
      </c>
    </row>
    <row r="10563" spans="1:11">
      <c r="A10563" t="s">
        <v>26623</v>
      </c>
      <c r="B10563" t="s">
        <v>58</v>
      </c>
      <c r="C10563">
        <v>95799</v>
      </c>
      <c r="D10563" t="s">
        <v>7947</v>
      </c>
      <c r="E10563" t="s">
        <v>32</v>
      </c>
      <c r="F10563">
        <v>0</v>
      </c>
      <c r="G10563">
        <v>0</v>
      </c>
    </row>
    <row r="10564" spans="1:11">
      <c r="A10564" t="s">
        <v>26624</v>
      </c>
      <c r="B10564" t="s">
        <v>58</v>
      </c>
      <c r="C10564">
        <v>95800</v>
      </c>
      <c r="D10564" t="s">
        <v>7948</v>
      </c>
      <c r="E10564" t="s">
        <v>32</v>
      </c>
      <c r="F10564">
        <v>0</v>
      </c>
      <c r="G10564">
        <v>0</v>
      </c>
    </row>
    <row r="10565" spans="1:11">
      <c r="A10565" t="s">
        <v>26625</v>
      </c>
      <c r="B10565" t="s">
        <v>58</v>
      </c>
      <c r="C10565">
        <v>95801</v>
      </c>
      <c r="D10565" t="s">
        <v>2863</v>
      </c>
      <c r="E10565" t="s">
        <v>32</v>
      </c>
      <c r="F10565">
        <v>48.93</v>
      </c>
      <c r="G10565">
        <v>51.48</v>
      </c>
      <c r="J10565">
        <v>0</v>
      </c>
      <c r="K10565">
        <v>0</v>
      </c>
    </row>
    <row r="10566" spans="1:11">
      <c r="A10566" t="s">
        <v>26626</v>
      </c>
      <c r="B10566" t="s">
        <v>58</v>
      </c>
      <c r="C10566">
        <v>95802</v>
      </c>
      <c r="D10566" t="s">
        <v>2864</v>
      </c>
      <c r="E10566" t="s">
        <v>32</v>
      </c>
      <c r="F10566">
        <v>61.22</v>
      </c>
      <c r="G10566">
        <v>64.569999999999993</v>
      </c>
      <c r="J10566">
        <v>0</v>
      </c>
      <c r="K10566">
        <v>0</v>
      </c>
    </row>
    <row r="10567" spans="1:11">
      <c r="A10567" t="s">
        <v>26627</v>
      </c>
      <c r="B10567" t="s">
        <v>58</v>
      </c>
      <c r="C10567">
        <v>95803</v>
      </c>
      <c r="D10567" t="s">
        <v>2865</v>
      </c>
      <c r="E10567" t="s">
        <v>32</v>
      </c>
      <c r="F10567">
        <v>88.72</v>
      </c>
      <c r="G10567">
        <v>93.17</v>
      </c>
      <c r="J10567">
        <v>0</v>
      </c>
      <c r="K10567">
        <v>0</v>
      </c>
    </row>
    <row r="10568" spans="1:11">
      <c r="A10568" t="s">
        <v>26628</v>
      </c>
      <c r="B10568" t="s">
        <v>58</v>
      </c>
      <c r="C10568">
        <v>95804</v>
      </c>
      <c r="D10568" t="s">
        <v>2866</v>
      </c>
      <c r="E10568" t="s">
        <v>32</v>
      </c>
      <c r="F10568">
        <v>23.48</v>
      </c>
      <c r="G10568">
        <v>24.85</v>
      </c>
      <c r="J10568">
        <v>0</v>
      </c>
      <c r="K10568">
        <v>0</v>
      </c>
    </row>
    <row r="10569" spans="1:11">
      <c r="A10569" t="s">
        <v>26629</v>
      </c>
      <c r="B10569" t="s">
        <v>58</v>
      </c>
      <c r="C10569">
        <v>95805</v>
      </c>
      <c r="D10569" t="s">
        <v>2867</v>
      </c>
      <c r="E10569" t="s">
        <v>32</v>
      </c>
      <c r="F10569">
        <v>25.26</v>
      </c>
      <c r="G10569">
        <v>26.79</v>
      </c>
      <c r="J10569">
        <v>0</v>
      </c>
      <c r="K10569">
        <v>0</v>
      </c>
    </row>
    <row r="10570" spans="1:11">
      <c r="A10570" t="s">
        <v>26630</v>
      </c>
      <c r="B10570" t="s">
        <v>58</v>
      </c>
      <c r="C10570">
        <v>95806</v>
      </c>
      <c r="D10570" t="s">
        <v>2868</v>
      </c>
      <c r="E10570" t="s">
        <v>32</v>
      </c>
      <c r="F10570">
        <v>28.13</v>
      </c>
      <c r="G10570">
        <v>29.87</v>
      </c>
      <c r="J10570">
        <v>0</v>
      </c>
      <c r="K10570">
        <v>0</v>
      </c>
    </row>
    <row r="10571" spans="1:11">
      <c r="A10571" t="s">
        <v>26631</v>
      </c>
      <c r="B10571" t="s">
        <v>58</v>
      </c>
      <c r="C10571">
        <v>104401</v>
      </c>
      <c r="D10571" t="s">
        <v>2900</v>
      </c>
      <c r="E10571" t="s">
        <v>32</v>
      </c>
      <c r="F10571">
        <v>26.23</v>
      </c>
      <c r="G10571">
        <v>27.77</v>
      </c>
      <c r="J10571">
        <v>0</v>
      </c>
      <c r="K10571">
        <v>0</v>
      </c>
    </row>
    <row r="10572" spans="1:11">
      <c r="A10572" t="s">
        <v>26632</v>
      </c>
      <c r="B10572" t="s">
        <v>58</v>
      </c>
      <c r="C10572">
        <v>104402</v>
      </c>
      <c r="D10572" t="s">
        <v>2901</v>
      </c>
      <c r="E10572" t="s">
        <v>32</v>
      </c>
      <c r="F10572">
        <v>28.84</v>
      </c>
      <c r="G10572">
        <v>30.69</v>
      </c>
      <c r="J10572">
        <v>0</v>
      </c>
      <c r="K10572">
        <v>0</v>
      </c>
    </row>
    <row r="10573" spans="1:11">
      <c r="A10573" t="s">
        <v>26633</v>
      </c>
      <c r="B10573" t="s">
        <v>58</v>
      </c>
      <c r="C10573">
        <v>104403</v>
      </c>
      <c r="D10573" t="s">
        <v>2902</v>
      </c>
      <c r="E10573" t="s">
        <v>32</v>
      </c>
      <c r="F10573">
        <v>35.82</v>
      </c>
      <c r="G10573">
        <v>38.130000000000003</v>
      </c>
      <c r="J10573">
        <v>0</v>
      </c>
      <c r="K10573">
        <v>0</v>
      </c>
    </row>
    <row r="10574" spans="1:11">
      <c r="A10574" t="s">
        <v>26634</v>
      </c>
      <c r="B10574" t="s">
        <v>58</v>
      </c>
      <c r="C10574">
        <v>104395</v>
      </c>
      <c r="D10574" t="s">
        <v>2813</v>
      </c>
      <c r="E10574" t="s">
        <v>32</v>
      </c>
      <c r="F10574">
        <v>23.12</v>
      </c>
      <c r="G10574">
        <v>24.49</v>
      </c>
      <c r="J10574">
        <v>0</v>
      </c>
      <c r="K10574">
        <v>0</v>
      </c>
    </row>
    <row r="10575" spans="1:11">
      <c r="A10575" t="s">
        <v>26635</v>
      </c>
      <c r="B10575" t="s">
        <v>58</v>
      </c>
      <c r="C10575">
        <v>104396</v>
      </c>
      <c r="D10575" t="s">
        <v>2895</v>
      </c>
      <c r="E10575" t="s">
        <v>32</v>
      </c>
      <c r="F10575">
        <v>24.29</v>
      </c>
      <c r="G10575">
        <v>25.82</v>
      </c>
      <c r="J10575">
        <v>0</v>
      </c>
      <c r="K10575">
        <v>0</v>
      </c>
    </row>
    <row r="10576" spans="1:11">
      <c r="A10576" t="s">
        <v>26636</v>
      </c>
      <c r="B10576" t="s">
        <v>58</v>
      </c>
      <c r="C10576">
        <v>104397</v>
      </c>
      <c r="D10576" t="s">
        <v>2896</v>
      </c>
      <c r="E10576" t="s">
        <v>32</v>
      </c>
      <c r="F10576">
        <v>28.59</v>
      </c>
      <c r="G10576">
        <v>30.33</v>
      </c>
      <c r="J10576">
        <v>0</v>
      </c>
      <c r="K10576">
        <v>0</v>
      </c>
    </row>
    <row r="10577" spans="1:11">
      <c r="A10577" t="s">
        <v>26637</v>
      </c>
      <c r="B10577" t="s">
        <v>58</v>
      </c>
      <c r="C10577">
        <v>95810</v>
      </c>
      <c r="D10577" t="s">
        <v>2872</v>
      </c>
      <c r="E10577" t="s">
        <v>32</v>
      </c>
      <c r="F10577">
        <v>14.58</v>
      </c>
      <c r="G10577">
        <v>15.1</v>
      </c>
      <c r="J10577">
        <v>0</v>
      </c>
      <c r="K10577">
        <v>0</v>
      </c>
    </row>
    <row r="10578" spans="1:11">
      <c r="A10578" t="s">
        <v>26638</v>
      </c>
      <c r="B10578" t="s">
        <v>58</v>
      </c>
      <c r="C10578">
        <v>95811</v>
      </c>
      <c r="D10578" t="s">
        <v>2873</v>
      </c>
      <c r="E10578" t="s">
        <v>32</v>
      </c>
      <c r="F10578">
        <v>19.940000000000001</v>
      </c>
      <c r="G10578">
        <v>20.94</v>
      </c>
      <c r="J10578">
        <v>0</v>
      </c>
      <c r="K10578">
        <v>0</v>
      </c>
    </row>
    <row r="10579" spans="1:11">
      <c r="A10579" t="s">
        <v>26639</v>
      </c>
      <c r="B10579" t="s">
        <v>58</v>
      </c>
      <c r="C10579">
        <v>95812</v>
      </c>
      <c r="D10579" t="s">
        <v>2874</v>
      </c>
      <c r="E10579" t="s">
        <v>32</v>
      </c>
      <c r="F10579">
        <v>28.86</v>
      </c>
      <c r="G10579">
        <v>30.53</v>
      </c>
      <c r="J10579">
        <v>0</v>
      </c>
      <c r="K10579">
        <v>0</v>
      </c>
    </row>
    <row r="10580" spans="1:11">
      <c r="A10580" t="s">
        <v>26640</v>
      </c>
      <c r="B10580" t="s">
        <v>58</v>
      </c>
      <c r="C10580">
        <v>95807</v>
      </c>
      <c r="D10580" t="s">
        <v>2869</v>
      </c>
      <c r="E10580" t="s">
        <v>32</v>
      </c>
      <c r="F10580">
        <v>28.2</v>
      </c>
      <c r="G10580">
        <v>29.92</v>
      </c>
      <c r="J10580">
        <v>0</v>
      </c>
      <c r="K10580">
        <v>0</v>
      </c>
    </row>
    <row r="10581" spans="1:11">
      <c r="A10581" t="s">
        <v>26641</v>
      </c>
      <c r="B10581" t="s">
        <v>58</v>
      </c>
      <c r="C10581">
        <v>95808</v>
      </c>
      <c r="D10581" t="s">
        <v>2870</v>
      </c>
      <c r="E10581" t="s">
        <v>32</v>
      </c>
      <c r="F10581">
        <v>33.56</v>
      </c>
      <c r="G10581">
        <v>35.75</v>
      </c>
      <c r="J10581">
        <v>0</v>
      </c>
      <c r="K10581">
        <v>0</v>
      </c>
    </row>
    <row r="10582" spans="1:11">
      <c r="A10582" t="s">
        <v>26642</v>
      </c>
      <c r="B10582" t="s">
        <v>58</v>
      </c>
      <c r="C10582">
        <v>95809</v>
      </c>
      <c r="D10582" t="s">
        <v>2871</v>
      </c>
      <c r="E10582" t="s">
        <v>32</v>
      </c>
      <c r="F10582">
        <v>42.49</v>
      </c>
      <c r="G10582">
        <v>45.35</v>
      </c>
      <c r="J10582">
        <v>0</v>
      </c>
      <c r="K10582">
        <v>0</v>
      </c>
    </row>
    <row r="10583" spans="1:11">
      <c r="A10583" t="s">
        <v>26643</v>
      </c>
      <c r="B10583" t="s">
        <v>58</v>
      </c>
      <c r="C10583">
        <v>104398</v>
      </c>
      <c r="D10583" t="s">
        <v>2897</v>
      </c>
      <c r="E10583" t="s">
        <v>32</v>
      </c>
      <c r="F10583">
        <v>28.19</v>
      </c>
      <c r="G10583">
        <v>29.91</v>
      </c>
      <c r="J10583">
        <v>0</v>
      </c>
      <c r="K10583">
        <v>0</v>
      </c>
    </row>
    <row r="10584" spans="1:11">
      <c r="A10584" t="s">
        <v>26644</v>
      </c>
      <c r="B10584" t="s">
        <v>58</v>
      </c>
      <c r="C10584">
        <v>104399</v>
      </c>
      <c r="D10584" t="s">
        <v>2898</v>
      </c>
      <c r="E10584" t="s">
        <v>32</v>
      </c>
      <c r="F10584">
        <v>32.590000000000003</v>
      </c>
      <c r="G10584">
        <v>34.78</v>
      </c>
      <c r="J10584">
        <v>0</v>
      </c>
      <c r="K10584">
        <v>0</v>
      </c>
    </row>
    <row r="10585" spans="1:11">
      <c r="A10585" t="s">
        <v>26645</v>
      </c>
      <c r="B10585" t="s">
        <v>58</v>
      </c>
      <c r="C10585">
        <v>104400</v>
      </c>
      <c r="D10585" t="s">
        <v>2899</v>
      </c>
      <c r="E10585" t="s">
        <v>32</v>
      </c>
      <c r="F10585">
        <v>42.07</v>
      </c>
      <c r="G10585">
        <v>44.93</v>
      </c>
      <c r="J10585">
        <v>0</v>
      </c>
      <c r="K10585">
        <v>0</v>
      </c>
    </row>
    <row r="10586" spans="1:11">
      <c r="A10586" t="s">
        <v>26646</v>
      </c>
      <c r="B10586" t="s">
        <v>58</v>
      </c>
      <c r="C10586">
        <v>104404</v>
      </c>
      <c r="D10586" t="s">
        <v>2903</v>
      </c>
      <c r="E10586" t="s">
        <v>32</v>
      </c>
      <c r="F10586">
        <v>37.909999999999997</v>
      </c>
      <c r="G10586">
        <v>40.43</v>
      </c>
      <c r="J10586">
        <v>0</v>
      </c>
      <c r="K10586">
        <v>0</v>
      </c>
    </row>
    <row r="10587" spans="1:11">
      <c r="A10587" t="s">
        <v>26647</v>
      </c>
      <c r="B10587" t="s">
        <v>58</v>
      </c>
      <c r="C10587">
        <v>104405</v>
      </c>
      <c r="D10587" t="s">
        <v>2904</v>
      </c>
      <c r="E10587" t="s">
        <v>32</v>
      </c>
      <c r="F10587">
        <v>51.27</v>
      </c>
      <c r="G10587">
        <v>54.68</v>
      </c>
      <c r="J10587">
        <v>0</v>
      </c>
      <c r="K10587">
        <v>0</v>
      </c>
    </row>
    <row r="10588" spans="1:11">
      <c r="A10588" t="s">
        <v>26648</v>
      </c>
      <c r="B10588" t="s">
        <v>58</v>
      </c>
      <c r="C10588">
        <v>95813</v>
      </c>
      <c r="D10588" t="s">
        <v>2875</v>
      </c>
      <c r="E10588" t="s">
        <v>32</v>
      </c>
      <c r="F10588">
        <v>17.440000000000001</v>
      </c>
      <c r="G10588">
        <v>18.14</v>
      </c>
      <c r="J10588">
        <v>0</v>
      </c>
      <c r="K10588">
        <v>0</v>
      </c>
    </row>
    <row r="10589" spans="1:11">
      <c r="A10589" t="s">
        <v>26649</v>
      </c>
      <c r="B10589" t="s">
        <v>58</v>
      </c>
      <c r="C10589">
        <v>95814</v>
      </c>
      <c r="D10589" t="s">
        <v>2876</v>
      </c>
      <c r="E10589" t="s">
        <v>32</v>
      </c>
      <c r="F10589">
        <v>24.59</v>
      </c>
      <c r="G10589">
        <v>25.91</v>
      </c>
      <c r="J10589">
        <v>0</v>
      </c>
      <c r="K10589">
        <v>0</v>
      </c>
    </row>
    <row r="10590" spans="1:11">
      <c r="A10590" t="s">
        <v>26650</v>
      </c>
      <c r="B10590" t="s">
        <v>58</v>
      </c>
      <c r="C10590">
        <v>95815</v>
      </c>
      <c r="D10590" t="s">
        <v>2877</v>
      </c>
      <c r="E10590" t="s">
        <v>32</v>
      </c>
      <c r="F10590">
        <v>37.65</v>
      </c>
      <c r="G10590">
        <v>39.86</v>
      </c>
      <c r="J10590">
        <v>0</v>
      </c>
      <c r="K10590">
        <v>0</v>
      </c>
    </row>
    <row r="10591" spans="1:11">
      <c r="A10591" t="s">
        <v>26651</v>
      </c>
      <c r="B10591" t="s">
        <v>58</v>
      </c>
      <c r="C10591">
        <v>95816</v>
      </c>
      <c r="D10591" t="s">
        <v>2878</v>
      </c>
      <c r="E10591" t="s">
        <v>32</v>
      </c>
      <c r="F10591">
        <v>34.130000000000003</v>
      </c>
      <c r="G10591">
        <v>36.19</v>
      </c>
      <c r="J10591">
        <v>0</v>
      </c>
      <c r="K10591">
        <v>0</v>
      </c>
    </row>
    <row r="10592" spans="1:11">
      <c r="A10592" t="s">
        <v>26652</v>
      </c>
      <c r="B10592" t="s">
        <v>58</v>
      </c>
      <c r="C10592">
        <v>95817</v>
      </c>
      <c r="D10592" t="s">
        <v>2879</v>
      </c>
      <c r="E10592" t="s">
        <v>32</v>
      </c>
      <c r="F10592">
        <v>42.69</v>
      </c>
      <c r="G10592">
        <v>45.55</v>
      </c>
      <c r="J10592">
        <v>0</v>
      </c>
      <c r="K10592">
        <v>0</v>
      </c>
    </row>
    <row r="10593" spans="1:11">
      <c r="A10593" t="s">
        <v>26653</v>
      </c>
      <c r="B10593" t="s">
        <v>58</v>
      </c>
      <c r="C10593">
        <v>95818</v>
      </c>
      <c r="D10593" t="s">
        <v>2880</v>
      </c>
      <c r="E10593" t="s">
        <v>32</v>
      </c>
      <c r="F10593">
        <v>59.33</v>
      </c>
      <c r="G10593">
        <v>63.29</v>
      </c>
      <c r="J10593">
        <v>0</v>
      </c>
      <c r="K10593">
        <v>0</v>
      </c>
    </row>
    <row r="10594" spans="1:11">
      <c r="A10594" t="s">
        <v>26654</v>
      </c>
      <c r="B10594" t="s">
        <v>58</v>
      </c>
      <c r="C10594">
        <v>104391</v>
      </c>
      <c r="D10594" t="s">
        <v>7949</v>
      </c>
      <c r="E10594" t="s">
        <v>32</v>
      </c>
      <c r="F10594">
        <v>0</v>
      </c>
      <c r="G10594">
        <v>0</v>
      </c>
    </row>
    <row r="10595" spans="1:11">
      <c r="A10595" t="s">
        <v>26655</v>
      </c>
      <c r="B10595" t="s">
        <v>58</v>
      </c>
      <c r="C10595">
        <v>104392</v>
      </c>
      <c r="D10595" t="s">
        <v>7950</v>
      </c>
      <c r="E10595" t="s">
        <v>32</v>
      </c>
      <c r="F10595">
        <v>0</v>
      </c>
      <c r="G10595">
        <v>0</v>
      </c>
    </row>
    <row r="10596" spans="1:11">
      <c r="A10596" t="s">
        <v>26656</v>
      </c>
      <c r="B10596" t="s">
        <v>58</v>
      </c>
      <c r="C10596">
        <v>104393</v>
      </c>
      <c r="D10596" t="s">
        <v>7951</v>
      </c>
      <c r="E10596" t="s">
        <v>32</v>
      </c>
      <c r="F10596">
        <v>0</v>
      </c>
      <c r="G10596">
        <v>0</v>
      </c>
    </row>
    <row r="10597" spans="1:11">
      <c r="A10597" t="s">
        <v>26657</v>
      </c>
      <c r="B10597" t="s">
        <v>58</v>
      </c>
      <c r="C10597">
        <v>104394</v>
      </c>
      <c r="D10597" t="s">
        <v>7952</v>
      </c>
      <c r="E10597" t="s">
        <v>32</v>
      </c>
      <c r="F10597">
        <v>0</v>
      </c>
      <c r="G10597">
        <v>0</v>
      </c>
    </row>
    <row r="10598" spans="1:11">
      <c r="A10598" t="s">
        <v>26658</v>
      </c>
      <c r="B10598" t="s">
        <v>58</v>
      </c>
      <c r="C10598">
        <v>95761</v>
      </c>
      <c r="D10598" t="s">
        <v>7953</v>
      </c>
      <c r="E10598" t="s">
        <v>32</v>
      </c>
      <c r="F10598">
        <v>0</v>
      </c>
      <c r="G10598">
        <v>0</v>
      </c>
    </row>
    <row r="10599" spans="1:11">
      <c r="A10599" t="s">
        <v>26659</v>
      </c>
      <c r="B10599" t="s">
        <v>58</v>
      </c>
      <c r="C10599">
        <v>95763</v>
      </c>
      <c r="D10599" t="s">
        <v>7954</v>
      </c>
      <c r="E10599" t="s">
        <v>32</v>
      </c>
      <c r="F10599">
        <v>0</v>
      </c>
      <c r="G10599">
        <v>0</v>
      </c>
    </row>
    <row r="10600" spans="1:11">
      <c r="A10600" t="s">
        <v>26660</v>
      </c>
      <c r="B10600" t="s">
        <v>58</v>
      </c>
      <c r="C10600">
        <v>95765</v>
      </c>
      <c r="D10600" t="s">
        <v>7955</v>
      </c>
      <c r="E10600" t="s">
        <v>32</v>
      </c>
      <c r="F10600">
        <v>0</v>
      </c>
      <c r="G10600">
        <v>0</v>
      </c>
    </row>
    <row r="10601" spans="1:11">
      <c r="A10601" t="s">
        <v>26661</v>
      </c>
      <c r="B10601" t="s">
        <v>58</v>
      </c>
      <c r="C10601">
        <v>95767</v>
      </c>
      <c r="D10601" t="s">
        <v>7956</v>
      </c>
      <c r="E10601" t="s">
        <v>32</v>
      </c>
      <c r="F10601">
        <v>0</v>
      </c>
      <c r="G10601">
        <v>0</v>
      </c>
    </row>
    <row r="10602" spans="1:11">
      <c r="A10602" t="s">
        <v>26662</v>
      </c>
      <c r="B10602" t="s">
        <v>58</v>
      </c>
      <c r="C10602">
        <v>95762</v>
      </c>
      <c r="D10602" t="s">
        <v>7957</v>
      </c>
      <c r="E10602" t="s">
        <v>32</v>
      </c>
      <c r="F10602">
        <v>0</v>
      </c>
      <c r="G10602">
        <v>0</v>
      </c>
    </row>
    <row r="10603" spans="1:11">
      <c r="A10603" t="s">
        <v>26663</v>
      </c>
      <c r="B10603" t="s">
        <v>58</v>
      </c>
      <c r="C10603">
        <v>95764</v>
      </c>
      <c r="D10603" t="s">
        <v>7958</v>
      </c>
      <c r="E10603" t="s">
        <v>32</v>
      </c>
      <c r="F10603">
        <v>0</v>
      </c>
      <c r="G10603">
        <v>0</v>
      </c>
    </row>
    <row r="10604" spans="1:11">
      <c r="A10604" t="s">
        <v>26664</v>
      </c>
      <c r="B10604" t="s">
        <v>58</v>
      </c>
      <c r="C10604">
        <v>95766</v>
      </c>
      <c r="D10604" t="s">
        <v>7959</v>
      </c>
      <c r="E10604" t="s">
        <v>32</v>
      </c>
      <c r="F10604">
        <v>0</v>
      </c>
      <c r="G10604">
        <v>0</v>
      </c>
    </row>
    <row r="10605" spans="1:11">
      <c r="A10605" t="s">
        <v>26665</v>
      </c>
      <c r="B10605" t="s">
        <v>58</v>
      </c>
      <c r="C10605">
        <v>95768</v>
      </c>
      <c r="D10605" t="s">
        <v>7960</v>
      </c>
      <c r="E10605" t="s">
        <v>32</v>
      </c>
      <c r="F10605">
        <v>0</v>
      </c>
      <c r="G10605">
        <v>0</v>
      </c>
    </row>
    <row r="10606" spans="1:11">
      <c r="A10606" t="s">
        <v>26666</v>
      </c>
      <c r="B10606" t="s">
        <v>58</v>
      </c>
      <c r="C10606">
        <v>95739</v>
      </c>
      <c r="D10606" t="s">
        <v>7961</v>
      </c>
      <c r="E10606" t="s">
        <v>32</v>
      </c>
      <c r="F10606">
        <v>0</v>
      </c>
      <c r="G10606">
        <v>0</v>
      </c>
    </row>
    <row r="10607" spans="1:11">
      <c r="A10607" t="s">
        <v>26667</v>
      </c>
      <c r="B10607" t="s">
        <v>58</v>
      </c>
      <c r="C10607">
        <v>95740</v>
      </c>
      <c r="D10607" t="s">
        <v>7962</v>
      </c>
      <c r="E10607" t="s">
        <v>32</v>
      </c>
      <c r="F10607">
        <v>0</v>
      </c>
      <c r="G10607">
        <v>0</v>
      </c>
    </row>
    <row r="10608" spans="1:11">
      <c r="A10608" t="s">
        <v>26668</v>
      </c>
      <c r="B10608" t="s">
        <v>58</v>
      </c>
      <c r="C10608">
        <v>95741</v>
      </c>
      <c r="D10608" t="s">
        <v>7963</v>
      </c>
      <c r="E10608" t="s">
        <v>32</v>
      </c>
      <c r="F10608">
        <v>0</v>
      </c>
      <c r="G10608">
        <v>0</v>
      </c>
    </row>
    <row r="10609" spans="1:11">
      <c r="A10609" t="s">
        <v>26669</v>
      </c>
      <c r="B10609" t="s">
        <v>58</v>
      </c>
      <c r="C10609">
        <v>104409</v>
      </c>
      <c r="D10609" t="s">
        <v>7964</v>
      </c>
      <c r="E10609" t="s">
        <v>12</v>
      </c>
      <c r="F10609">
        <v>0</v>
      </c>
      <c r="G10609">
        <v>0</v>
      </c>
    </row>
    <row r="10610" spans="1:11">
      <c r="A10610" t="s">
        <v>26670</v>
      </c>
      <c r="B10610" t="s">
        <v>58</v>
      </c>
      <c r="C10610">
        <v>104408</v>
      </c>
      <c r="D10610" t="s">
        <v>7965</v>
      </c>
      <c r="E10610" t="s">
        <v>12</v>
      </c>
      <c r="F10610">
        <v>0</v>
      </c>
      <c r="G10610">
        <v>0</v>
      </c>
    </row>
    <row r="10611" spans="1:11">
      <c r="A10611" t="s">
        <v>26671</v>
      </c>
      <c r="B10611" t="s">
        <v>58</v>
      </c>
      <c r="C10611">
        <v>104407</v>
      </c>
      <c r="D10611" t="s">
        <v>7966</v>
      </c>
      <c r="E10611" t="s">
        <v>12</v>
      </c>
      <c r="F10611">
        <v>0</v>
      </c>
      <c r="G10611">
        <v>0</v>
      </c>
    </row>
    <row r="10612" spans="1:11">
      <c r="A10612" t="s">
        <v>26672</v>
      </c>
      <c r="B10612" t="s">
        <v>58</v>
      </c>
      <c r="C10612">
        <v>104406</v>
      </c>
      <c r="D10612" t="s">
        <v>7967</v>
      </c>
      <c r="E10612" t="s">
        <v>12</v>
      </c>
      <c r="F10612">
        <v>0</v>
      </c>
      <c r="G10612">
        <v>0</v>
      </c>
    </row>
    <row r="10613" spans="1:11">
      <c r="A10613" t="s">
        <v>26673</v>
      </c>
      <c r="B10613" t="s">
        <v>58</v>
      </c>
      <c r="C10613">
        <v>95726</v>
      </c>
      <c r="D10613" t="s">
        <v>7968</v>
      </c>
      <c r="E10613" t="s">
        <v>12</v>
      </c>
      <c r="F10613">
        <v>18.98</v>
      </c>
      <c r="G10613">
        <v>20.2</v>
      </c>
      <c r="J10613">
        <v>0</v>
      </c>
      <c r="K10613">
        <v>0</v>
      </c>
    </row>
    <row r="10614" spans="1:11">
      <c r="A10614" t="s">
        <v>26674</v>
      </c>
      <c r="B10614" t="s">
        <v>58</v>
      </c>
      <c r="C10614">
        <v>95727</v>
      </c>
      <c r="D10614" t="s">
        <v>7969</v>
      </c>
      <c r="E10614" t="s">
        <v>12</v>
      </c>
      <c r="F10614">
        <v>23.66</v>
      </c>
      <c r="G10614">
        <v>25.26</v>
      </c>
      <c r="J10614">
        <v>0</v>
      </c>
      <c r="K10614">
        <v>0</v>
      </c>
    </row>
    <row r="10615" spans="1:11">
      <c r="A10615" t="s">
        <v>26675</v>
      </c>
      <c r="B10615" t="s">
        <v>58</v>
      </c>
      <c r="C10615">
        <v>95728</v>
      </c>
      <c r="D10615" t="s">
        <v>7970</v>
      </c>
      <c r="E10615" t="s">
        <v>12</v>
      </c>
      <c r="F10615">
        <v>30.89</v>
      </c>
      <c r="G10615">
        <v>33</v>
      </c>
      <c r="J10615">
        <v>0</v>
      </c>
      <c r="K10615">
        <v>0</v>
      </c>
    </row>
    <row r="10616" spans="1:11">
      <c r="A10616" t="s">
        <v>26676</v>
      </c>
      <c r="B10616" t="s">
        <v>58</v>
      </c>
      <c r="C10616">
        <v>104452</v>
      </c>
      <c r="D10616" t="s">
        <v>7971</v>
      </c>
      <c r="E10616" t="s">
        <v>32</v>
      </c>
      <c r="F10616">
        <v>0</v>
      </c>
      <c r="G10616">
        <v>0</v>
      </c>
    </row>
    <row r="10617" spans="1:11">
      <c r="A10617" t="s">
        <v>26677</v>
      </c>
      <c r="B10617" t="s">
        <v>58</v>
      </c>
      <c r="C10617">
        <v>104448</v>
      </c>
      <c r="D10617" t="s">
        <v>7972</v>
      </c>
      <c r="E10617" t="s">
        <v>32</v>
      </c>
      <c r="F10617">
        <v>0</v>
      </c>
      <c r="G10617">
        <v>0</v>
      </c>
    </row>
    <row r="10618" spans="1:11">
      <c r="A10618" t="s">
        <v>26678</v>
      </c>
      <c r="B10618" t="s">
        <v>58</v>
      </c>
      <c r="C10618">
        <v>104449</v>
      </c>
      <c r="D10618" t="s">
        <v>7973</v>
      </c>
      <c r="E10618" t="s">
        <v>32</v>
      </c>
      <c r="F10618">
        <v>0</v>
      </c>
      <c r="G10618">
        <v>0</v>
      </c>
    </row>
    <row r="10619" spans="1:11">
      <c r="A10619" t="s">
        <v>26679</v>
      </c>
      <c r="B10619" t="s">
        <v>58</v>
      </c>
      <c r="C10619">
        <v>104450</v>
      </c>
      <c r="D10619" t="s">
        <v>7974</v>
      </c>
      <c r="E10619" t="s">
        <v>32</v>
      </c>
      <c r="F10619">
        <v>0</v>
      </c>
      <c r="G10619">
        <v>0</v>
      </c>
    </row>
    <row r="10620" spans="1:11">
      <c r="A10620" t="s">
        <v>26680</v>
      </c>
      <c r="B10620" t="s">
        <v>58</v>
      </c>
      <c r="C10620">
        <v>104445</v>
      </c>
      <c r="D10620" t="s">
        <v>7975</v>
      </c>
      <c r="E10620" t="s">
        <v>32</v>
      </c>
      <c r="F10620">
        <v>0</v>
      </c>
      <c r="G10620">
        <v>0</v>
      </c>
    </row>
    <row r="10621" spans="1:11">
      <c r="A10621" t="s">
        <v>26681</v>
      </c>
      <c r="B10621" t="s">
        <v>58</v>
      </c>
      <c r="C10621">
        <v>104446</v>
      </c>
      <c r="D10621" t="s">
        <v>7976</v>
      </c>
      <c r="E10621" t="s">
        <v>32</v>
      </c>
      <c r="F10621">
        <v>0</v>
      </c>
      <c r="G10621">
        <v>0</v>
      </c>
    </row>
    <row r="10622" spans="1:11">
      <c r="A10622" t="s">
        <v>26682</v>
      </c>
      <c r="B10622" t="s">
        <v>58</v>
      </c>
      <c r="C10622">
        <v>104447</v>
      </c>
      <c r="D10622" t="s">
        <v>7977</v>
      </c>
      <c r="E10622" t="s">
        <v>32</v>
      </c>
      <c r="F10622">
        <v>0</v>
      </c>
      <c r="G10622">
        <v>0</v>
      </c>
    </row>
    <row r="10623" spans="1:11">
      <c r="A10623" t="s">
        <v>26683</v>
      </c>
      <c r="B10623" t="s">
        <v>58</v>
      </c>
      <c r="C10623">
        <v>101884</v>
      </c>
      <c r="D10623" t="s">
        <v>32026</v>
      </c>
      <c r="E10623" t="s">
        <v>12</v>
      </c>
      <c r="F10623">
        <v>11.38</v>
      </c>
      <c r="G10623">
        <v>11.41</v>
      </c>
      <c r="J10623">
        <v>0</v>
      </c>
      <c r="K10623">
        <v>0</v>
      </c>
    </row>
    <row r="10624" spans="1:11">
      <c r="A10624" t="s">
        <v>26684</v>
      </c>
      <c r="B10624" t="s">
        <v>58</v>
      </c>
      <c r="C10624">
        <v>101886</v>
      </c>
      <c r="D10624" t="s">
        <v>32027</v>
      </c>
      <c r="E10624" t="s">
        <v>12</v>
      </c>
      <c r="F10624">
        <v>16.34</v>
      </c>
      <c r="G10624">
        <v>16.38</v>
      </c>
      <c r="J10624">
        <v>0</v>
      </c>
      <c r="K10624">
        <v>0</v>
      </c>
    </row>
    <row r="10625" spans="1:11">
      <c r="A10625" t="s">
        <v>26685</v>
      </c>
      <c r="B10625" t="s">
        <v>58</v>
      </c>
      <c r="C10625">
        <v>101888</v>
      </c>
      <c r="D10625" t="s">
        <v>32028</v>
      </c>
      <c r="E10625" t="s">
        <v>12</v>
      </c>
      <c r="F10625">
        <v>26.24</v>
      </c>
      <c r="G10625">
        <v>26.37</v>
      </c>
      <c r="J10625">
        <v>0</v>
      </c>
      <c r="K10625">
        <v>0</v>
      </c>
    </row>
    <row r="10626" spans="1:11">
      <c r="A10626" t="s">
        <v>26686</v>
      </c>
      <c r="B10626" t="s">
        <v>58</v>
      </c>
      <c r="C10626">
        <v>101938</v>
      </c>
      <c r="D10626" t="s">
        <v>32029</v>
      </c>
      <c r="E10626" t="s">
        <v>32</v>
      </c>
      <c r="F10626">
        <v>160.85</v>
      </c>
      <c r="G10626">
        <v>168.19</v>
      </c>
      <c r="J10626">
        <v>0</v>
      </c>
      <c r="K10626">
        <v>0</v>
      </c>
    </row>
    <row r="10627" spans="1:11">
      <c r="A10627" t="s">
        <v>26687</v>
      </c>
      <c r="B10627" t="s">
        <v>58</v>
      </c>
      <c r="C10627">
        <v>101904</v>
      </c>
      <c r="D10627" t="s">
        <v>32030</v>
      </c>
      <c r="E10627" t="s">
        <v>32</v>
      </c>
      <c r="F10627">
        <v>1551.63</v>
      </c>
      <c r="G10627">
        <v>1556.25</v>
      </c>
      <c r="J10627">
        <v>0</v>
      </c>
      <c r="K10627">
        <v>0</v>
      </c>
    </row>
    <row r="10628" spans="1:11">
      <c r="A10628" t="s">
        <v>26688</v>
      </c>
      <c r="B10628" t="s">
        <v>58</v>
      </c>
      <c r="C10628">
        <v>101901</v>
      </c>
      <c r="D10628" t="s">
        <v>32031</v>
      </c>
      <c r="E10628" t="s">
        <v>32</v>
      </c>
      <c r="F10628">
        <v>162.46</v>
      </c>
      <c r="G10628">
        <v>163.13999999999999</v>
      </c>
      <c r="J10628">
        <v>0</v>
      </c>
      <c r="K10628">
        <v>0</v>
      </c>
    </row>
    <row r="10629" spans="1:11">
      <c r="A10629" t="s">
        <v>26689</v>
      </c>
      <c r="B10629" t="s">
        <v>58</v>
      </c>
      <c r="C10629">
        <v>101902</v>
      </c>
      <c r="D10629" t="s">
        <v>32032</v>
      </c>
      <c r="E10629" t="s">
        <v>32</v>
      </c>
      <c r="F10629">
        <v>200.2</v>
      </c>
      <c r="G10629">
        <v>201.1</v>
      </c>
      <c r="J10629">
        <v>0</v>
      </c>
      <c r="K10629">
        <v>0</v>
      </c>
    </row>
    <row r="10630" spans="1:11">
      <c r="A10630" t="s">
        <v>26690</v>
      </c>
      <c r="B10630" t="s">
        <v>58</v>
      </c>
      <c r="C10630">
        <v>101903</v>
      </c>
      <c r="D10630" t="s">
        <v>32033</v>
      </c>
      <c r="E10630" t="s">
        <v>32</v>
      </c>
      <c r="F10630">
        <v>416.06</v>
      </c>
      <c r="G10630">
        <v>417.74</v>
      </c>
      <c r="J10630">
        <v>0</v>
      </c>
      <c r="K10630">
        <v>0</v>
      </c>
    </row>
    <row r="10631" spans="1:11">
      <c r="A10631" t="s">
        <v>26691</v>
      </c>
      <c r="B10631" t="s">
        <v>58</v>
      </c>
      <c r="C10631">
        <v>97414</v>
      </c>
      <c r="D10631" t="s">
        <v>32034</v>
      </c>
      <c r="E10631" t="s">
        <v>32</v>
      </c>
      <c r="F10631">
        <v>0</v>
      </c>
      <c r="G10631">
        <v>0</v>
      </c>
    </row>
    <row r="10632" spans="1:11">
      <c r="A10632" t="s">
        <v>26692</v>
      </c>
      <c r="B10632" t="s">
        <v>58</v>
      </c>
      <c r="C10632">
        <v>97415</v>
      </c>
      <c r="D10632" t="s">
        <v>32035</v>
      </c>
      <c r="E10632" t="s">
        <v>32</v>
      </c>
      <c r="F10632">
        <v>0</v>
      </c>
      <c r="G10632">
        <v>0</v>
      </c>
    </row>
    <row r="10633" spans="1:11">
      <c r="A10633" t="s">
        <v>26693</v>
      </c>
      <c r="B10633" t="s">
        <v>58</v>
      </c>
      <c r="C10633">
        <v>97416</v>
      </c>
      <c r="D10633" t="s">
        <v>32036</v>
      </c>
      <c r="E10633" t="s">
        <v>32</v>
      </c>
      <c r="F10633">
        <v>0</v>
      </c>
      <c r="G10633">
        <v>0</v>
      </c>
    </row>
    <row r="10634" spans="1:11">
      <c r="A10634" t="s">
        <v>26694</v>
      </c>
      <c r="B10634" t="s">
        <v>58</v>
      </c>
      <c r="C10634">
        <v>97417</v>
      </c>
      <c r="D10634" t="s">
        <v>32037</v>
      </c>
      <c r="E10634" t="s">
        <v>32</v>
      </c>
      <c r="F10634">
        <v>0</v>
      </c>
      <c r="G10634">
        <v>0</v>
      </c>
    </row>
    <row r="10635" spans="1:11">
      <c r="A10635" t="s">
        <v>26695</v>
      </c>
      <c r="B10635" t="s">
        <v>58</v>
      </c>
      <c r="C10635">
        <v>97418</v>
      </c>
      <c r="D10635" t="s">
        <v>32038</v>
      </c>
      <c r="E10635" t="s">
        <v>32</v>
      </c>
      <c r="F10635">
        <v>0</v>
      </c>
      <c r="G10635">
        <v>0</v>
      </c>
    </row>
    <row r="10636" spans="1:11">
      <c r="A10636" t="s">
        <v>26696</v>
      </c>
      <c r="B10636" t="s">
        <v>58</v>
      </c>
      <c r="C10636">
        <v>97409</v>
      </c>
      <c r="D10636" t="s">
        <v>32039</v>
      </c>
      <c r="E10636" t="s">
        <v>32</v>
      </c>
      <c r="F10636">
        <v>0</v>
      </c>
      <c r="G10636">
        <v>0</v>
      </c>
    </row>
    <row r="10637" spans="1:11">
      <c r="A10637" t="s">
        <v>26697</v>
      </c>
      <c r="B10637" t="s">
        <v>58</v>
      </c>
      <c r="C10637">
        <v>97410</v>
      </c>
      <c r="D10637" t="s">
        <v>32040</v>
      </c>
      <c r="E10637" t="s">
        <v>32</v>
      </c>
      <c r="F10637">
        <v>0</v>
      </c>
      <c r="G10637">
        <v>0</v>
      </c>
    </row>
    <row r="10638" spans="1:11">
      <c r="A10638" t="s">
        <v>26698</v>
      </c>
      <c r="B10638" t="s">
        <v>58</v>
      </c>
      <c r="C10638">
        <v>97411</v>
      </c>
      <c r="D10638" t="s">
        <v>32041</v>
      </c>
      <c r="E10638" t="s">
        <v>32</v>
      </c>
      <c r="F10638">
        <v>0</v>
      </c>
      <c r="G10638">
        <v>0</v>
      </c>
    </row>
    <row r="10639" spans="1:11">
      <c r="A10639" t="s">
        <v>26699</v>
      </c>
      <c r="B10639" t="s">
        <v>58</v>
      </c>
      <c r="C10639">
        <v>97412</v>
      </c>
      <c r="D10639" t="s">
        <v>32042</v>
      </c>
      <c r="E10639" t="s">
        <v>32</v>
      </c>
      <c r="F10639">
        <v>0</v>
      </c>
      <c r="G10639">
        <v>0</v>
      </c>
    </row>
    <row r="10640" spans="1:11">
      <c r="A10640" t="s">
        <v>26700</v>
      </c>
      <c r="B10640" t="s">
        <v>58</v>
      </c>
      <c r="C10640">
        <v>97413</v>
      </c>
      <c r="D10640" t="s">
        <v>32043</v>
      </c>
      <c r="E10640" t="s">
        <v>32</v>
      </c>
      <c r="F10640">
        <v>0</v>
      </c>
      <c r="G10640">
        <v>0</v>
      </c>
    </row>
    <row r="10641" spans="1:11">
      <c r="A10641" t="s">
        <v>26701</v>
      </c>
      <c r="B10641" t="s">
        <v>58</v>
      </c>
      <c r="C10641">
        <v>101900</v>
      </c>
      <c r="D10641" t="s">
        <v>32044</v>
      </c>
      <c r="E10641" t="s">
        <v>32</v>
      </c>
      <c r="F10641">
        <v>4140.21</v>
      </c>
      <c r="G10641">
        <v>4147.99</v>
      </c>
      <c r="J10641">
        <v>0</v>
      </c>
      <c r="K10641">
        <v>0</v>
      </c>
    </row>
    <row r="10642" spans="1:11">
      <c r="A10642" t="s">
        <v>32045</v>
      </c>
      <c r="B10642" t="s">
        <v>58</v>
      </c>
      <c r="C10642">
        <v>106030</v>
      </c>
      <c r="D10642" t="s">
        <v>32046</v>
      </c>
      <c r="E10642" t="s">
        <v>32</v>
      </c>
      <c r="F10642">
        <v>165.7</v>
      </c>
      <c r="G10642">
        <v>167.95</v>
      </c>
      <c r="J10642">
        <v>0</v>
      </c>
      <c r="K10642">
        <v>0</v>
      </c>
    </row>
    <row r="10643" spans="1:11">
      <c r="A10643" t="s">
        <v>26702</v>
      </c>
      <c r="B10643" t="s">
        <v>58</v>
      </c>
      <c r="C10643">
        <v>93660</v>
      </c>
      <c r="D10643" t="s">
        <v>32047</v>
      </c>
      <c r="E10643" t="s">
        <v>32</v>
      </c>
      <c r="F10643">
        <v>53.75</v>
      </c>
      <c r="G10643">
        <v>54.2</v>
      </c>
      <c r="J10643">
        <v>0</v>
      </c>
      <c r="K10643">
        <v>0</v>
      </c>
    </row>
    <row r="10644" spans="1:11">
      <c r="A10644" t="s">
        <v>26703</v>
      </c>
      <c r="B10644" t="s">
        <v>58</v>
      </c>
      <c r="C10644">
        <v>93661</v>
      </c>
      <c r="D10644" t="s">
        <v>32048</v>
      </c>
      <c r="E10644" t="s">
        <v>32</v>
      </c>
      <c r="F10644">
        <v>53.75</v>
      </c>
      <c r="G10644">
        <v>54.2</v>
      </c>
      <c r="J10644">
        <v>0</v>
      </c>
      <c r="K10644">
        <v>0</v>
      </c>
    </row>
    <row r="10645" spans="1:11">
      <c r="A10645" t="s">
        <v>26704</v>
      </c>
      <c r="B10645" t="s">
        <v>58</v>
      </c>
      <c r="C10645">
        <v>93662</v>
      </c>
      <c r="D10645" t="s">
        <v>32049</v>
      </c>
      <c r="E10645" t="s">
        <v>32</v>
      </c>
      <c r="F10645">
        <v>56.02</v>
      </c>
      <c r="G10645">
        <v>56.61</v>
      </c>
      <c r="J10645">
        <v>0</v>
      </c>
      <c r="K10645">
        <v>0</v>
      </c>
    </row>
    <row r="10646" spans="1:11">
      <c r="A10646" t="s">
        <v>26705</v>
      </c>
      <c r="B10646" t="s">
        <v>58</v>
      </c>
      <c r="C10646">
        <v>93663</v>
      </c>
      <c r="D10646" t="s">
        <v>32050</v>
      </c>
      <c r="E10646" t="s">
        <v>32</v>
      </c>
      <c r="F10646">
        <v>58.47</v>
      </c>
      <c r="G10646">
        <v>59.29</v>
      </c>
      <c r="J10646">
        <v>0</v>
      </c>
      <c r="K10646">
        <v>0</v>
      </c>
    </row>
    <row r="10647" spans="1:11">
      <c r="A10647" t="s">
        <v>26706</v>
      </c>
      <c r="B10647" t="s">
        <v>58</v>
      </c>
      <c r="C10647">
        <v>93664</v>
      </c>
      <c r="D10647" t="s">
        <v>32051</v>
      </c>
      <c r="E10647" t="s">
        <v>32</v>
      </c>
      <c r="F10647">
        <v>62.27</v>
      </c>
      <c r="G10647">
        <v>63.37</v>
      </c>
      <c r="J10647">
        <v>0</v>
      </c>
      <c r="K10647">
        <v>0</v>
      </c>
    </row>
    <row r="10648" spans="1:11">
      <c r="A10648" t="s">
        <v>26707</v>
      </c>
      <c r="B10648" t="s">
        <v>58</v>
      </c>
      <c r="C10648">
        <v>93665</v>
      </c>
      <c r="D10648" t="s">
        <v>32052</v>
      </c>
      <c r="E10648" t="s">
        <v>32</v>
      </c>
      <c r="F10648">
        <v>67.599999999999994</v>
      </c>
      <c r="G10648">
        <v>69.209999999999994</v>
      </c>
      <c r="J10648">
        <v>0</v>
      </c>
      <c r="K10648">
        <v>0</v>
      </c>
    </row>
    <row r="10649" spans="1:11">
      <c r="A10649" t="s">
        <v>26708</v>
      </c>
      <c r="B10649" t="s">
        <v>58</v>
      </c>
      <c r="C10649">
        <v>93666</v>
      </c>
      <c r="D10649" t="s">
        <v>32053</v>
      </c>
      <c r="E10649" t="s">
        <v>32</v>
      </c>
      <c r="F10649">
        <v>75.34</v>
      </c>
      <c r="G10649">
        <v>77.59</v>
      </c>
      <c r="J10649">
        <v>0</v>
      </c>
      <c r="K10649">
        <v>0</v>
      </c>
    </row>
    <row r="10650" spans="1:11">
      <c r="A10650" t="s">
        <v>26709</v>
      </c>
      <c r="B10650" t="s">
        <v>58</v>
      </c>
      <c r="C10650">
        <v>93674</v>
      </c>
      <c r="D10650" t="s">
        <v>32054</v>
      </c>
      <c r="E10650" t="s">
        <v>32</v>
      </c>
      <c r="F10650">
        <v>137.06</v>
      </c>
      <c r="G10650">
        <v>137.88</v>
      </c>
      <c r="J10650">
        <v>0</v>
      </c>
      <c r="K10650">
        <v>0</v>
      </c>
    </row>
    <row r="10651" spans="1:11">
      <c r="A10651" t="s">
        <v>26710</v>
      </c>
      <c r="B10651" t="s">
        <v>58</v>
      </c>
      <c r="C10651">
        <v>93675</v>
      </c>
      <c r="D10651" t="s">
        <v>32055</v>
      </c>
      <c r="E10651" t="s">
        <v>32</v>
      </c>
      <c r="F10651">
        <v>149.12</v>
      </c>
      <c r="G10651">
        <v>150.72999999999999</v>
      </c>
      <c r="J10651">
        <v>0</v>
      </c>
      <c r="K10651">
        <v>0</v>
      </c>
    </row>
    <row r="10652" spans="1:11">
      <c r="A10652" t="s">
        <v>26711</v>
      </c>
      <c r="B10652" t="s">
        <v>58</v>
      </c>
      <c r="C10652">
        <v>101892</v>
      </c>
      <c r="D10652" t="s">
        <v>32056</v>
      </c>
      <c r="E10652" t="s">
        <v>32</v>
      </c>
      <c r="F10652">
        <v>68.540000000000006</v>
      </c>
      <c r="G10652">
        <v>69.36</v>
      </c>
      <c r="J10652">
        <v>0</v>
      </c>
      <c r="K10652">
        <v>0</v>
      </c>
    </row>
    <row r="10653" spans="1:11">
      <c r="A10653" t="s">
        <v>26712</v>
      </c>
      <c r="B10653" t="s">
        <v>58</v>
      </c>
      <c r="C10653">
        <v>93653</v>
      </c>
      <c r="D10653" t="s">
        <v>32057</v>
      </c>
      <c r="E10653" t="s">
        <v>32</v>
      </c>
      <c r="F10653">
        <v>11.7</v>
      </c>
      <c r="G10653">
        <v>11.92</v>
      </c>
      <c r="J10653">
        <v>0</v>
      </c>
      <c r="K10653">
        <v>0</v>
      </c>
    </row>
    <row r="10654" spans="1:11">
      <c r="A10654" t="s">
        <v>26713</v>
      </c>
      <c r="B10654" t="s">
        <v>58</v>
      </c>
      <c r="C10654">
        <v>93654</v>
      </c>
      <c r="D10654" t="s">
        <v>32058</v>
      </c>
      <c r="E10654" t="s">
        <v>32</v>
      </c>
      <c r="F10654">
        <v>11.7</v>
      </c>
      <c r="G10654">
        <v>11.92</v>
      </c>
      <c r="J10654">
        <v>0</v>
      </c>
      <c r="K10654">
        <v>0</v>
      </c>
    </row>
    <row r="10655" spans="1:11">
      <c r="A10655" t="s">
        <v>26714</v>
      </c>
      <c r="B10655" t="s">
        <v>58</v>
      </c>
      <c r="C10655">
        <v>93655</v>
      </c>
      <c r="D10655" t="s">
        <v>32059</v>
      </c>
      <c r="E10655" t="s">
        <v>32</v>
      </c>
      <c r="F10655">
        <v>12.83</v>
      </c>
      <c r="G10655">
        <v>13.14</v>
      </c>
      <c r="J10655">
        <v>0</v>
      </c>
      <c r="K10655">
        <v>0</v>
      </c>
    </row>
    <row r="10656" spans="1:11">
      <c r="A10656" t="s">
        <v>26715</v>
      </c>
      <c r="B10656" t="s">
        <v>58</v>
      </c>
      <c r="C10656">
        <v>93656</v>
      </c>
      <c r="D10656" t="s">
        <v>32060</v>
      </c>
      <c r="E10656" t="s">
        <v>32</v>
      </c>
      <c r="F10656">
        <v>14.06</v>
      </c>
      <c r="G10656">
        <v>14.47</v>
      </c>
      <c r="J10656">
        <v>0</v>
      </c>
      <c r="K10656">
        <v>0</v>
      </c>
    </row>
    <row r="10657" spans="1:11">
      <c r="A10657" t="s">
        <v>26716</v>
      </c>
      <c r="B10657" t="s">
        <v>58</v>
      </c>
      <c r="C10657">
        <v>93657</v>
      </c>
      <c r="D10657" t="s">
        <v>32061</v>
      </c>
      <c r="E10657" t="s">
        <v>32</v>
      </c>
      <c r="F10657">
        <v>16.03</v>
      </c>
      <c r="G10657">
        <v>16.59</v>
      </c>
      <c r="J10657">
        <v>0</v>
      </c>
      <c r="K10657">
        <v>0</v>
      </c>
    </row>
    <row r="10658" spans="1:11">
      <c r="A10658" t="s">
        <v>26717</v>
      </c>
      <c r="B10658" t="s">
        <v>58</v>
      </c>
      <c r="C10658">
        <v>93658</v>
      </c>
      <c r="D10658" t="s">
        <v>32062</v>
      </c>
      <c r="E10658" t="s">
        <v>32</v>
      </c>
      <c r="F10658">
        <v>22.9</v>
      </c>
      <c r="G10658">
        <v>23.7</v>
      </c>
      <c r="J10658">
        <v>0</v>
      </c>
      <c r="K10658">
        <v>0</v>
      </c>
    </row>
    <row r="10659" spans="1:11">
      <c r="A10659" t="s">
        <v>26718</v>
      </c>
      <c r="B10659" t="s">
        <v>58</v>
      </c>
      <c r="C10659">
        <v>93659</v>
      </c>
      <c r="D10659" t="s">
        <v>32063</v>
      </c>
      <c r="E10659" t="s">
        <v>32</v>
      </c>
      <c r="F10659">
        <v>26.77</v>
      </c>
      <c r="G10659">
        <v>27.89</v>
      </c>
      <c r="J10659">
        <v>0</v>
      </c>
      <c r="K10659">
        <v>0</v>
      </c>
    </row>
    <row r="10660" spans="1:11">
      <c r="A10660" t="s">
        <v>26719</v>
      </c>
      <c r="B10660" t="s">
        <v>58</v>
      </c>
      <c r="C10660">
        <v>101890</v>
      </c>
      <c r="D10660" t="s">
        <v>32064</v>
      </c>
      <c r="E10660" t="s">
        <v>32</v>
      </c>
      <c r="F10660">
        <v>15.23</v>
      </c>
      <c r="G10660">
        <v>15.54</v>
      </c>
      <c r="J10660">
        <v>0</v>
      </c>
      <c r="K10660">
        <v>0</v>
      </c>
    </row>
    <row r="10661" spans="1:11">
      <c r="A10661" t="s">
        <v>26720</v>
      </c>
      <c r="B10661" t="s">
        <v>58</v>
      </c>
      <c r="C10661">
        <v>101891</v>
      </c>
      <c r="D10661" t="s">
        <v>32065</v>
      </c>
      <c r="E10661" t="s">
        <v>32</v>
      </c>
      <c r="F10661">
        <v>28.51</v>
      </c>
      <c r="G10661">
        <v>29.31</v>
      </c>
      <c r="J10661">
        <v>0</v>
      </c>
      <c r="K10661">
        <v>0</v>
      </c>
    </row>
    <row r="10662" spans="1:11">
      <c r="A10662" t="s">
        <v>26721</v>
      </c>
      <c r="B10662" t="s">
        <v>58</v>
      </c>
      <c r="C10662">
        <v>101895</v>
      </c>
      <c r="D10662" t="s">
        <v>32066</v>
      </c>
      <c r="E10662" t="s">
        <v>32</v>
      </c>
      <c r="F10662">
        <v>415.88</v>
      </c>
      <c r="G10662">
        <v>423.66</v>
      </c>
      <c r="J10662">
        <v>0</v>
      </c>
      <c r="K10662">
        <v>0</v>
      </c>
    </row>
    <row r="10663" spans="1:11">
      <c r="A10663" t="s">
        <v>26722</v>
      </c>
      <c r="B10663" t="s">
        <v>58</v>
      </c>
      <c r="C10663">
        <v>101896</v>
      </c>
      <c r="D10663" t="s">
        <v>32067</v>
      </c>
      <c r="E10663" t="s">
        <v>32</v>
      </c>
      <c r="F10663">
        <v>609.36</v>
      </c>
      <c r="G10663">
        <v>617.14</v>
      </c>
      <c r="J10663">
        <v>0</v>
      </c>
      <c r="K10663">
        <v>0</v>
      </c>
    </row>
    <row r="10664" spans="1:11">
      <c r="A10664" t="s">
        <v>26723</v>
      </c>
      <c r="B10664" t="s">
        <v>58</v>
      </c>
      <c r="C10664">
        <v>101897</v>
      </c>
      <c r="D10664" t="s">
        <v>32068</v>
      </c>
      <c r="E10664" t="s">
        <v>32</v>
      </c>
      <c r="F10664">
        <v>954.38</v>
      </c>
      <c r="G10664">
        <v>962.16</v>
      </c>
      <c r="J10664">
        <v>0</v>
      </c>
      <c r="K10664">
        <v>0</v>
      </c>
    </row>
    <row r="10665" spans="1:11">
      <c r="A10665" t="s">
        <v>26724</v>
      </c>
      <c r="B10665" t="s">
        <v>58</v>
      </c>
      <c r="C10665">
        <v>101898</v>
      </c>
      <c r="D10665" t="s">
        <v>32069</v>
      </c>
      <c r="E10665" t="s">
        <v>32</v>
      </c>
      <c r="F10665">
        <v>1264.6500000000001</v>
      </c>
      <c r="G10665">
        <v>1272.43</v>
      </c>
      <c r="J10665">
        <v>0</v>
      </c>
      <c r="K10665">
        <v>0</v>
      </c>
    </row>
    <row r="10666" spans="1:11">
      <c r="A10666" t="s">
        <v>26725</v>
      </c>
      <c r="B10666" t="s">
        <v>58</v>
      </c>
      <c r="C10666">
        <v>101899</v>
      </c>
      <c r="D10666" t="s">
        <v>32070</v>
      </c>
      <c r="E10666" t="s">
        <v>32</v>
      </c>
      <c r="F10666">
        <v>2002.64</v>
      </c>
      <c r="G10666">
        <v>2010.42</v>
      </c>
      <c r="J10666">
        <v>0</v>
      </c>
      <c r="K10666">
        <v>0</v>
      </c>
    </row>
    <row r="10667" spans="1:11">
      <c r="A10667" t="s">
        <v>26726</v>
      </c>
      <c r="B10667" t="s">
        <v>58</v>
      </c>
      <c r="C10667">
        <v>93676</v>
      </c>
      <c r="D10667" t="s">
        <v>32071</v>
      </c>
      <c r="E10667" t="s">
        <v>32</v>
      </c>
      <c r="F10667">
        <v>166.39</v>
      </c>
      <c r="G10667">
        <v>168.02</v>
      </c>
      <c r="J10667">
        <v>0</v>
      </c>
      <c r="K10667">
        <v>0</v>
      </c>
    </row>
    <row r="10668" spans="1:11">
      <c r="A10668" t="s">
        <v>26727</v>
      </c>
      <c r="B10668" t="s">
        <v>58</v>
      </c>
      <c r="C10668">
        <v>97711</v>
      </c>
      <c r="D10668" t="s">
        <v>32072</v>
      </c>
      <c r="E10668" t="s">
        <v>32</v>
      </c>
      <c r="F10668">
        <v>186.17</v>
      </c>
      <c r="G10668">
        <v>189.4</v>
      </c>
      <c r="J10668">
        <v>0</v>
      </c>
      <c r="K10668">
        <v>0</v>
      </c>
    </row>
    <row r="10669" spans="1:11">
      <c r="A10669" t="s">
        <v>32073</v>
      </c>
      <c r="B10669" t="s">
        <v>58</v>
      </c>
      <c r="C10669">
        <v>106020</v>
      </c>
      <c r="D10669" t="s">
        <v>32074</v>
      </c>
      <c r="E10669" t="s">
        <v>32</v>
      </c>
      <c r="F10669">
        <v>112.38</v>
      </c>
      <c r="G10669">
        <v>115.74</v>
      </c>
      <c r="J10669">
        <v>0</v>
      </c>
      <c r="K10669">
        <v>0</v>
      </c>
    </row>
    <row r="10670" spans="1:11">
      <c r="A10670" t="s">
        <v>32075</v>
      </c>
      <c r="B10670" t="s">
        <v>58</v>
      </c>
      <c r="C10670">
        <v>106031</v>
      </c>
      <c r="D10670" t="s">
        <v>32076</v>
      </c>
      <c r="E10670" t="s">
        <v>32</v>
      </c>
      <c r="F10670">
        <v>0</v>
      </c>
      <c r="G10670">
        <v>0</v>
      </c>
    </row>
    <row r="10671" spans="1:11">
      <c r="A10671" t="s">
        <v>26728</v>
      </c>
      <c r="B10671" t="s">
        <v>58</v>
      </c>
      <c r="C10671">
        <v>93667</v>
      </c>
      <c r="D10671" t="s">
        <v>32077</v>
      </c>
      <c r="E10671" t="s">
        <v>32</v>
      </c>
      <c r="F10671">
        <v>67.819999999999993</v>
      </c>
      <c r="G10671">
        <v>68.5</v>
      </c>
      <c r="J10671">
        <v>0</v>
      </c>
      <c r="K10671">
        <v>0</v>
      </c>
    </row>
    <row r="10672" spans="1:11">
      <c r="A10672" t="s">
        <v>26729</v>
      </c>
      <c r="B10672" t="s">
        <v>58</v>
      </c>
      <c r="C10672">
        <v>93668</v>
      </c>
      <c r="D10672" t="s">
        <v>32078</v>
      </c>
      <c r="E10672" t="s">
        <v>32</v>
      </c>
      <c r="F10672">
        <v>67.819999999999993</v>
      </c>
      <c r="G10672">
        <v>68.5</v>
      </c>
      <c r="J10672">
        <v>0</v>
      </c>
      <c r="K10672">
        <v>0</v>
      </c>
    </row>
    <row r="10673" spans="1:11">
      <c r="A10673" t="s">
        <v>26730</v>
      </c>
      <c r="B10673" t="s">
        <v>58</v>
      </c>
      <c r="C10673">
        <v>93669</v>
      </c>
      <c r="D10673" t="s">
        <v>32079</v>
      </c>
      <c r="E10673" t="s">
        <v>32</v>
      </c>
      <c r="F10673">
        <v>71.239999999999995</v>
      </c>
      <c r="G10673">
        <v>72.14</v>
      </c>
      <c r="J10673">
        <v>0</v>
      </c>
      <c r="K10673">
        <v>0</v>
      </c>
    </row>
    <row r="10674" spans="1:11">
      <c r="A10674" t="s">
        <v>26731</v>
      </c>
      <c r="B10674" t="s">
        <v>58</v>
      </c>
      <c r="C10674">
        <v>93670</v>
      </c>
      <c r="D10674" t="s">
        <v>32080</v>
      </c>
      <c r="E10674" t="s">
        <v>32</v>
      </c>
      <c r="F10674">
        <v>74.91</v>
      </c>
      <c r="G10674">
        <v>76.14</v>
      </c>
      <c r="J10674">
        <v>0</v>
      </c>
      <c r="K10674">
        <v>0</v>
      </c>
    </row>
    <row r="10675" spans="1:11">
      <c r="A10675" t="s">
        <v>26732</v>
      </c>
      <c r="B10675" t="s">
        <v>58</v>
      </c>
      <c r="C10675">
        <v>93671</v>
      </c>
      <c r="D10675" t="s">
        <v>32081</v>
      </c>
      <c r="E10675" t="s">
        <v>32</v>
      </c>
      <c r="F10675">
        <v>80.61</v>
      </c>
      <c r="G10675">
        <v>82.26</v>
      </c>
      <c r="J10675">
        <v>0</v>
      </c>
      <c r="K10675">
        <v>0</v>
      </c>
    </row>
    <row r="10676" spans="1:11">
      <c r="A10676" t="s">
        <v>26733</v>
      </c>
      <c r="B10676" t="s">
        <v>58</v>
      </c>
      <c r="C10676">
        <v>93672</v>
      </c>
      <c r="D10676" t="s">
        <v>32082</v>
      </c>
      <c r="E10676" t="s">
        <v>32</v>
      </c>
      <c r="F10676">
        <v>89.67</v>
      </c>
      <c r="G10676">
        <v>92.09</v>
      </c>
      <c r="J10676">
        <v>0</v>
      </c>
      <c r="K10676">
        <v>0</v>
      </c>
    </row>
    <row r="10677" spans="1:11">
      <c r="A10677" t="s">
        <v>26734</v>
      </c>
      <c r="B10677" t="s">
        <v>58</v>
      </c>
      <c r="C10677">
        <v>93673</v>
      </c>
      <c r="D10677" t="s">
        <v>32083</v>
      </c>
      <c r="E10677" t="s">
        <v>32</v>
      </c>
      <c r="F10677">
        <v>101.29</v>
      </c>
      <c r="G10677">
        <v>104.65</v>
      </c>
      <c r="J10677">
        <v>0</v>
      </c>
      <c r="K10677">
        <v>0</v>
      </c>
    </row>
    <row r="10678" spans="1:11">
      <c r="A10678" t="s">
        <v>26735</v>
      </c>
      <c r="B10678" t="s">
        <v>58</v>
      </c>
      <c r="C10678">
        <v>101893</v>
      </c>
      <c r="D10678" t="s">
        <v>32084</v>
      </c>
      <c r="E10678" t="s">
        <v>32</v>
      </c>
      <c r="F10678">
        <v>88.49</v>
      </c>
      <c r="G10678">
        <v>89.72</v>
      </c>
      <c r="J10678">
        <v>0</v>
      </c>
      <c r="K10678">
        <v>0</v>
      </c>
    </row>
    <row r="10679" spans="1:11">
      <c r="A10679" t="s">
        <v>26736</v>
      </c>
      <c r="B10679" t="s">
        <v>58</v>
      </c>
      <c r="C10679">
        <v>101894</v>
      </c>
      <c r="D10679" t="s">
        <v>32085</v>
      </c>
      <c r="E10679" t="s">
        <v>32</v>
      </c>
      <c r="F10679">
        <v>160.32</v>
      </c>
      <c r="G10679">
        <v>164.94</v>
      </c>
      <c r="J10679">
        <v>0</v>
      </c>
      <c r="K10679">
        <v>0</v>
      </c>
    </row>
    <row r="10680" spans="1:11">
      <c r="A10680" t="s">
        <v>32086</v>
      </c>
      <c r="B10680" t="s">
        <v>58</v>
      </c>
      <c r="C10680">
        <v>106027</v>
      </c>
      <c r="D10680" t="s">
        <v>32087</v>
      </c>
      <c r="E10680" t="s">
        <v>32</v>
      </c>
      <c r="F10680">
        <v>71.94</v>
      </c>
      <c r="G10680">
        <v>72.78</v>
      </c>
      <c r="J10680">
        <v>0</v>
      </c>
      <c r="K10680">
        <v>0</v>
      </c>
    </row>
    <row r="10681" spans="1:11">
      <c r="A10681" t="s">
        <v>32088</v>
      </c>
      <c r="B10681" t="s">
        <v>58</v>
      </c>
      <c r="C10681">
        <v>106028</v>
      </c>
      <c r="D10681" t="s">
        <v>32089</v>
      </c>
      <c r="E10681" t="s">
        <v>32</v>
      </c>
      <c r="F10681">
        <v>0</v>
      </c>
      <c r="G10681">
        <v>0</v>
      </c>
    </row>
    <row r="10682" spans="1:11">
      <c r="A10682" t="s">
        <v>32090</v>
      </c>
      <c r="B10682" t="s">
        <v>58</v>
      </c>
      <c r="C10682">
        <v>106029</v>
      </c>
      <c r="D10682" t="s">
        <v>32091</v>
      </c>
      <c r="E10682" t="s">
        <v>32</v>
      </c>
      <c r="F10682">
        <v>0</v>
      </c>
      <c r="G10682">
        <v>0</v>
      </c>
    </row>
    <row r="10683" spans="1:11">
      <c r="A10683" t="s">
        <v>26737</v>
      </c>
      <c r="B10683" t="s">
        <v>58</v>
      </c>
      <c r="C10683">
        <v>97421</v>
      </c>
      <c r="D10683" t="s">
        <v>32092</v>
      </c>
      <c r="E10683" t="s">
        <v>32</v>
      </c>
      <c r="F10683">
        <v>0</v>
      </c>
      <c r="G10683">
        <v>0</v>
      </c>
    </row>
    <row r="10684" spans="1:11">
      <c r="A10684" t="s">
        <v>26738</v>
      </c>
      <c r="B10684" t="s">
        <v>58</v>
      </c>
      <c r="C10684">
        <v>97373</v>
      </c>
      <c r="D10684" t="s">
        <v>32093</v>
      </c>
      <c r="E10684" t="s">
        <v>12</v>
      </c>
      <c r="F10684">
        <v>0</v>
      </c>
      <c r="G10684">
        <v>0</v>
      </c>
    </row>
    <row r="10685" spans="1:11">
      <c r="A10685" t="s">
        <v>26739</v>
      </c>
      <c r="B10685" t="s">
        <v>58</v>
      </c>
      <c r="C10685">
        <v>97374</v>
      </c>
      <c r="D10685" t="s">
        <v>32094</v>
      </c>
      <c r="E10685" t="s">
        <v>12</v>
      </c>
      <c r="F10685">
        <v>0</v>
      </c>
      <c r="G10685">
        <v>0</v>
      </c>
    </row>
    <row r="10686" spans="1:11">
      <c r="A10686" t="s">
        <v>26740</v>
      </c>
      <c r="B10686" t="s">
        <v>58</v>
      </c>
      <c r="C10686">
        <v>97375</v>
      </c>
      <c r="D10686" t="s">
        <v>32095</v>
      </c>
      <c r="E10686" t="s">
        <v>12</v>
      </c>
      <c r="F10686">
        <v>0</v>
      </c>
      <c r="G10686">
        <v>0</v>
      </c>
    </row>
    <row r="10687" spans="1:11">
      <c r="A10687" t="s">
        <v>26741</v>
      </c>
      <c r="B10687" t="s">
        <v>58</v>
      </c>
      <c r="C10687">
        <v>97376</v>
      </c>
      <c r="D10687" t="s">
        <v>32096</v>
      </c>
      <c r="E10687" t="s">
        <v>12</v>
      </c>
      <c r="F10687">
        <v>0</v>
      </c>
      <c r="G10687">
        <v>0</v>
      </c>
    </row>
    <row r="10688" spans="1:11">
      <c r="A10688" t="s">
        <v>26742</v>
      </c>
      <c r="B10688" t="s">
        <v>58</v>
      </c>
      <c r="C10688">
        <v>97377</v>
      </c>
      <c r="D10688" t="s">
        <v>32097</v>
      </c>
      <c r="E10688" t="s">
        <v>12</v>
      </c>
      <c r="F10688">
        <v>0</v>
      </c>
      <c r="G10688">
        <v>0</v>
      </c>
    </row>
    <row r="10689" spans="1:11">
      <c r="A10689" t="s">
        <v>26743</v>
      </c>
      <c r="B10689" t="s">
        <v>58</v>
      </c>
      <c r="C10689">
        <v>97368</v>
      </c>
      <c r="D10689" t="s">
        <v>32098</v>
      </c>
      <c r="E10689" t="s">
        <v>12</v>
      </c>
      <c r="F10689">
        <v>0</v>
      </c>
      <c r="G10689">
        <v>0</v>
      </c>
    </row>
    <row r="10690" spans="1:11">
      <c r="A10690" t="s">
        <v>26744</v>
      </c>
      <c r="B10690" t="s">
        <v>58</v>
      </c>
      <c r="C10690">
        <v>97369</v>
      </c>
      <c r="D10690" t="s">
        <v>32099</v>
      </c>
      <c r="E10690" t="s">
        <v>12</v>
      </c>
      <c r="F10690">
        <v>0</v>
      </c>
      <c r="G10690">
        <v>0</v>
      </c>
    </row>
    <row r="10691" spans="1:11">
      <c r="A10691" t="s">
        <v>26745</v>
      </c>
      <c r="B10691" t="s">
        <v>58</v>
      </c>
      <c r="C10691">
        <v>97370</v>
      </c>
      <c r="D10691" t="s">
        <v>32100</v>
      </c>
      <c r="E10691" t="s">
        <v>12</v>
      </c>
      <c r="F10691">
        <v>0</v>
      </c>
      <c r="G10691">
        <v>0</v>
      </c>
    </row>
    <row r="10692" spans="1:11">
      <c r="A10692" t="s">
        <v>26746</v>
      </c>
      <c r="B10692" t="s">
        <v>58</v>
      </c>
      <c r="C10692">
        <v>97371</v>
      </c>
      <c r="D10692" t="s">
        <v>32101</v>
      </c>
      <c r="E10692" t="s">
        <v>12</v>
      </c>
      <c r="F10692">
        <v>0</v>
      </c>
      <c r="G10692">
        <v>0</v>
      </c>
    </row>
    <row r="10693" spans="1:11">
      <c r="A10693" t="s">
        <v>26747</v>
      </c>
      <c r="B10693" t="s">
        <v>58</v>
      </c>
      <c r="C10693">
        <v>97372</v>
      </c>
      <c r="D10693" t="s">
        <v>32102</v>
      </c>
      <c r="E10693" t="s">
        <v>12</v>
      </c>
      <c r="F10693">
        <v>0</v>
      </c>
      <c r="G10693">
        <v>0</v>
      </c>
    </row>
    <row r="10694" spans="1:11">
      <c r="A10694" t="s">
        <v>26748</v>
      </c>
      <c r="B10694" t="s">
        <v>58</v>
      </c>
      <c r="C10694">
        <v>101875</v>
      </c>
      <c r="D10694" t="s">
        <v>32103</v>
      </c>
      <c r="E10694" t="s">
        <v>32</v>
      </c>
      <c r="F10694">
        <v>410.43</v>
      </c>
      <c r="G10694">
        <v>419.96</v>
      </c>
      <c r="J10694">
        <v>0</v>
      </c>
      <c r="K10694">
        <v>0</v>
      </c>
    </row>
    <row r="10695" spans="1:11">
      <c r="A10695" t="s">
        <v>26749</v>
      </c>
      <c r="B10695" t="s">
        <v>58</v>
      </c>
      <c r="C10695">
        <v>101883</v>
      </c>
      <c r="D10695" t="s">
        <v>32104</v>
      </c>
      <c r="E10695" t="s">
        <v>32</v>
      </c>
      <c r="F10695">
        <v>545.80999999999995</v>
      </c>
      <c r="G10695">
        <v>556.66999999999996</v>
      </c>
      <c r="J10695">
        <v>0</v>
      </c>
      <c r="K10695">
        <v>0</v>
      </c>
    </row>
    <row r="10696" spans="1:11">
      <c r="A10696" t="s">
        <v>26750</v>
      </c>
      <c r="B10696" t="s">
        <v>58</v>
      </c>
      <c r="C10696">
        <v>101879</v>
      </c>
      <c r="D10696" t="s">
        <v>32105</v>
      </c>
      <c r="E10696" t="s">
        <v>32</v>
      </c>
      <c r="F10696">
        <v>568.05999999999995</v>
      </c>
      <c r="G10696">
        <v>578.99</v>
      </c>
      <c r="J10696">
        <v>0</v>
      </c>
      <c r="K10696">
        <v>0</v>
      </c>
    </row>
    <row r="10697" spans="1:11">
      <c r="A10697" t="s">
        <v>32106</v>
      </c>
      <c r="B10697" t="s">
        <v>58</v>
      </c>
      <c r="C10697">
        <v>106021</v>
      </c>
      <c r="D10697" t="s">
        <v>32107</v>
      </c>
      <c r="E10697" t="s">
        <v>32</v>
      </c>
      <c r="F10697">
        <v>0</v>
      </c>
      <c r="G10697">
        <v>0</v>
      </c>
    </row>
    <row r="10698" spans="1:11">
      <c r="A10698" t="s">
        <v>26751</v>
      </c>
      <c r="B10698" t="s">
        <v>58</v>
      </c>
      <c r="C10698">
        <v>101880</v>
      </c>
      <c r="D10698" t="s">
        <v>32108</v>
      </c>
      <c r="E10698" t="s">
        <v>32</v>
      </c>
      <c r="F10698">
        <v>663.17</v>
      </c>
      <c r="G10698">
        <v>676.63</v>
      </c>
      <c r="J10698">
        <v>0</v>
      </c>
      <c r="K10698">
        <v>0</v>
      </c>
    </row>
    <row r="10699" spans="1:11">
      <c r="A10699" t="s">
        <v>26752</v>
      </c>
      <c r="B10699" t="s">
        <v>58</v>
      </c>
      <c r="C10699">
        <v>101882</v>
      </c>
      <c r="D10699" t="s">
        <v>32109</v>
      </c>
      <c r="E10699" t="s">
        <v>32</v>
      </c>
      <c r="F10699">
        <v>1223.47</v>
      </c>
      <c r="G10699">
        <v>1236.95</v>
      </c>
      <c r="J10699">
        <v>0</v>
      </c>
      <c r="K10699">
        <v>0</v>
      </c>
    </row>
    <row r="10700" spans="1:11">
      <c r="A10700" t="s">
        <v>32110</v>
      </c>
      <c r="B10700" t="s">
        <v>58</v>
      </c>
      <c r="C10700">
        <v>106022</v>
      </c>
      <c r="D10700" t="s">
        <v>32111</v>
      </c>
      <c r="E10700" t="s">
        <v>32</v>
      </c>
      <c r="F10700">
        <v>0</v>
      </c>
      <c r="G10700">
        <v>0</v>
      </c>
    </row>
    <row r="10701" spans="1:11">
      <c r="A10701" t="s">
        <v>26753</v>
      </c>
      <c r="B10701" t="s">
        <v>58</v>
      </c>
      <c r="C10701">
        <v>101881</v>
      </c>
      <c r="D10701" t="s">
        <v>32112</v>
      </c>
      <c r="E10701" t="s">
        <v>32</v>
      </c>
      <c r="F10701">
        <v>899.79</v>
      </c>
      <c r="G10701">
        <v>913.34</v>
      </c>
      <c r="J10701">
        <v>0</v>
      </c>
      <c r="K10701">
        <v>0</v>
      </c>
    </row>
    <row r="10702" spans="1:11">
      <c r="A10702" t="s">
        <v>32113</v>
      </c>
      <c r="B10702" t="s">
        <v>58</v>
      </c>
      <c r="C10702">
        <v>106023</v>
      </c>
      <c r="D10702" t="s">
        <v>32114</v>
      </c>
      <c r="E10702" t="s">
        <v>32</v>
      </c>
      <c r="F10702">
        <v>0</v>
      </c>
      <c r="G10702">
        <v>0</v>
      </c>
    </row>
    <row r="10703" spans="1:11">
      <c r="A10703" t="s">
        <v>26754</v>
      </c>
      <c r="B10703" t="s">
        <v>58</v>
      </c>
      <c r="C10703">
        <v>101878</v>
      </c>
      <c r="D10703" t="s">
        <v>32115</v>
      </c>
      <c r="E10703" t="s">
        <v>32</v>
      </c>
      <c r="F10703">
        <v>409.72</v>
      </c>
      <c r="G10703">
        <v>411.74</v>
      </c>
      <c r="J10703">
        <v>0</v>
      </c>
      <c r="K10703">
        <v>0</v>
      </c>
    </row>
    <row r="10704" spans="1:11">
      <c r="A10704" t="s">
        <v>32116</v>
      </c>
      <c r="B10704" t="s">
        <v>58</v>
      </c>
      <c r="C10704">
        <v>106024</v>
      </c>
      <c r="D10704" t="s">
        <v>32117</v>
      </c>
      <c r="E10704" t="s">
        <v>32</v>
      </c>
      <c r="F10704">
        <v>0</v>
      </c>
      <c r="G10704">
        <v>0</v>
      </c>
    </row>
    <row r="10705" spans="1:11">
      <c r="A10705" t="s">
        <v>32118</v>
      </c>
      <c r="B10705" t="s">
        <v>58</v>
      </c>
      <c r="C10705">
        <v>106025</v>
      </c>
      <c r="D10705" t="s">
        <v>32119</v>
      </c>
      <c r="E10705" t="s">
        <v>32</v>
      </c>
      <c r="F10705">
        <v>0</v>
      </c>
      <c r="G10705">
        <v>0</v>
      </c>
    </row>
    <row r="10706" spans="1:11">
      <c r="A10706" t="s">
        <v>32120</v>
      </c>
      <c r="B10706" t="s">
        <v>58</v>
      </c>
      <c r="C10706">
        <v>106026</v>
      </c>
      <c r="D10706" t="s">
        <v>32121</v>
      </c>
      <c r="E10706" t="s">
        <v>32</v>
      </c>
      <c r="F10706">
        <v>0</v>
      </c>
      <c r="G10706">
        <v>0</v>
      </c>
    </row>
    <row r="10707" spans="1:11">
      <c r="A10707" t="s">
        <v>26755</v>
      </c>
      <c r="B10707" t="s">
        <v>58</v>
      </c>
      <c r="C10707">
        <v>101877</v>
      </c>
      <c r="D10707" t="s">
        <v>32122</v>
      </c>
      <c r="E10707" t="s">
        <v>32</v>
      </c>
      <c r="F10707">
        <v>89.21</v>
      </c>
      <c r="G10707">
        <v>93.9</v>
      </c>
      <c r="J10707">
        <v>0</v>
      </c>
      <c r="K10707">
        <v>0</v>
      </c>
    </row>
    <row r="10708" spans="1:11">
      <c r="A10708" t="s">
        <v>26756</v>
      </c>
      <c r="B10708" t="s">
        <v>58</v>
      </c>
      <c r="C10708">
        <v>101876</v>
      </c>
      <c r="D10708" t="s">
        <v>32123</v>
      </c>
      <c r="E10708" t="s">
        <v>32</v>
      </c>
      <c r="F10708">
        <v>119.73</v>
      </c>
      <c r="G10708">
        <v>125.28</v>
      </c>
      <c r="J10708">
        <v>0</v>
      </c>
      <c r="K10708">
        <v>0</v>
      </c>
    </row>
    <row r="10709" spans="1:11">
      <c r="A10709" t="s">
        <v>26757</v>
      </c>
      <c r="B10709" t="s">
        <v>58</v>
      </c>
      <c r="C10709">
        <v>101873</v>
      </c>
      <c r="D10709" t="s">
        <v>32124</v>
      </c>
      <c r="E10709" t="s">
        <v>32</v>
      </c>
      <c r="F10709">
        <v>0</v>
      </c>
      <c r="G10709">
        <v>0</v>
      </c>
    </row>
    <row r="10710" spans="1:11">
      <c r="A10710" t="s">
        <v>26758</v>
      </c>
      <c r="B10710" t="s">
        <v>58</v>
      </c>
      <c r="C10710">
        <v>101874</v>
      </c>
      <c r="D10710" t="s">
        <v>32125</v>
      </c>
      <c r="E10710" t="s">
        <v>32</v>
      </c>
      <c r="F10710">
        <v>0</v>
      </c>
      <c r="G10710">
        <v>0</v>
      </c>
    </row>
    <row r="10711" spans="1:11">
      <c r="A10711" t="s">
        <v>26759</v>
      </c>
      <c r="B10711" t="s">
        <v>58</v>
      </c>
      <c r="C10711">
        <v>101871</v>
      </c>
      <c r="D10711" t="s">
        <v>32126</v>
      </c>
      <c r="E10711" t="s">
        <v>32</v>
      </c>
      <c r="F10711">
        <v>0</v>
      </c>
      <c r="G10711">
        <v>0</v>
      </c>
    </row>
    <row r="10712" spans="1:11">
      <c r="A10712" t="s">
        <v>26760</v>
      </c>
      <c r="B10712" t="s">
        <v>58</v>
      </c>
      <c r="C10712">
        <v>101872</v>
      </c>
      <c r="D10712" t="s">
        <v>32127</v>
      </c>
      <c r="E10712" t="s">
        <v>32</v>
      </c>
      <c r="F10712">
        <v>0</v>
      </c>
      <c r="G10712">
        <v>0</v>
      </c>
    </row>
    <row r="10713" spans="1:11">
      <c r="A10713" t="s">
        <v>26761</v>
      </c>
      <c r="B10713" t="s">
        <v>58</v>
      </c>
      <c r="C10713">
        <v>97360</v>
      </c>
      <c r="D10713" t="s">
        <v>32128</v>
      </c>
      <c r="E10713" t="s">
        <v>32</v>
      </c>
      <c r="F10713">
        <v>6350.39</v>
      </c>
      <c r="G10713">
        <v>6383.6</v>
      </c>
      <c r="J10713">
        <v>0</v>
      </c>
      <c r="K10713">
        <v>0</v>
      </c>
    </row>
    <row r="10714" spans="1:11">
      <c r="A10714" t="s">
        <v>26762</v>
      </c>
      <c r="B10714" t="s">
        <v>58</v>
      </c>
      <c r="C10714">
        <v>97361</v>
      </c>
      <c r="D10714" t="s">
        <v>32129</v>
      </c>
      <c r="E10714" t="s">
        <v>32</v>
      </c>
      <c r="F10714">
        <v>8467.19</v>
      </c>
      <c r="G10714">
        <v>8511.4699999999993</v>
      </c>
      <c r="J10714">
        <v>0</v>
      </c>
      <c r="K10714">
        <v>0</v>
      </c>
    </row>
    <row r="10715" spans="1:11">
      <c r="A10715" t="s">
        <v>26763</v>
      </c>
      <c r="B10715" t="s">
        <v>58</v>
      </c>
      <c r="C10715">
        <v>97359</v>
      </c>
      <c r="D10715" t="s">
        <v>32130</v>
      </c>
      <c r="E10715" t="s">
        <v>32</v>
      </c>
      <c r="F10715">
        <v>3314.17</v>
      </c>
      <c r="G10715">
        <v>3336.31</v>
      </c>
      <c r="J10715">
        <v>0</v>
      </c>
      <c r="K10715">
        <v>0</v>
      </c>
    </row>
    <row r="10716" spans="1:11">
      <c r="A10716" t="s">
        <v>26764</v>
      </c>
      <c r="B10716" t="s">
        <v>58</v>
      </c>
      <c r="C10716">
        <v>101946</v>
      </c>
      <c r="D10716" t="s">
        <v>32131</v>
      </c>
      <c r="E10716" t="s">
        <v>32</v>
      </c>
      <c r="F10716">
        <v>112.48</v>
      </c>
      <c r="G10716">
        <v>115.79</v>
      </c>
      <c r="J10716">
        <v>0</v>
      </c>
      <c r="K10716">
        <v>0</v>
      </c>
    </row>
    <row r="10717" spans="1:11">
      <c r="A10717" t="s">
        <v>26765</v>
      </c>
      <c r="B10717" t="s">
        <v>58</v>
      </c>
      <c r="C10717">
        <v>97362</v>
      </c>
      <c r="D10717" t="s">
        <v>32132</v>
      </c>
      <c r="E10717" t="s">
        <v>32</v>
      </c>
      <c r="F10717">
        <v>1530.49</v>
      </c>
      <c r="G10717">
        <v>1535.63</v>
      </c>
      <c r="J10717">
        <v>0</v>
      </c>
      <c r="K10717">
        <v>0</v>
      </c>
    </row>
    <row r="10718" spans="1:11">
      <c r="A10718" t="s">
        <v>26766</v>
      </c>
      <c r="B10718" t="s">
        <v>58</v>
      </c>
      <c r="C10718">
        <v>101553</v>
      </c>
      <c r="D10718" t="s">
        <v>14929</v>
      </c>
      <c r="E10718" t="s">
        <v>32</v>
      </c>
      <c r="F10718">
        <v>16.48</v>
      </c>
      <c r="G10718">
        <v>17.11</v>
      </c>
      <c r="J10718">
        <v>0</v>
      </c>
      <c r="K10718">
        <v>0</v>
      </c>
    </row>
    <row r="10719" spans="1:11">
      <c r="A10719" t="s">
        <v>26767</v>
      </c>
      <c r="B10719" t="s">
        <v>58</v>
      </c>
      <c r="C10719">
        <v>101554</v>
      </c>
      <c r="D10719" t="s">
        <v>14930</v>
      </c>
      <c r="E10719" t="s">
        <v>32</v>
      </c>
      <c r="F10719">
        <v>12.68</v>
      </c>
      <c r="G10719">
        <v>13.31</v>
      </c>
      <c r="J10719">
        <v>0</v>
      </c>
      <c r="K10719">
        <v>0</v>
      </c>
    </row>
    <row r="10720" spans="1:11">
      <c r="A10720" t="s">
        <v>26768</v>
      </c>
      <c r="B10720" t="s">
        <v>58</v>
      </c>
      <c r="C10720">
        <v>101555</v>
      </c>
      <c r="D10720" t="s">
        <v>14931</v>
      </c>
      <c r="E10720" t="s">
        <v>32</v>
      </c>
      <c r="F10720">
        <v>9.2200000000000006</v>
      </c>
      <c r="G10720">
        <v>9.85</v>
      </c>
      <c r="J10720">
        <v>0</v>
      </c>
      <c r="K10720">
        <v>0</v>
      </c>
    </row>
    <row r="10721" spans="1:11">
      <c r="A10721" t="s">
        <v>26769</v>
      </c>
      <c r="B10721" t="s">
        <v>58</v>
      </c>
      <c r="C10721">
        <v>101556</v>
      </c>
      <c r="D10721" t="s">
        <v>14932</v>
      </c>
      <c r="E10721" t="s">
        <v>32</v>
      </c>
      <c r="F10721">
        <v>8.67</v>
      </c>
      <c r="G10721">
        <v>9.3000000000000007</v>
      </c>
      <c r="J10721">
        <v>0</v>
      </c>
      <c r="K10721">
        <v>0</v>
      </c>
    </row>
    <row r="10722" spans="1:11">
      <c r="A10722" t="s">
        <v>26770</v>
      </c>
      <c r="B10722" t="s">
        <v>58</v>
      </c>
      <c r="C10722">
        <v>101537</v>
      </c>
      <c r="D10722" t="s">
        <v>3053</v>
      </c>
      <c r="E10722" t="s">
        <v>32</v>
      </c>
      <c r="F10722">
        <v>104.92</v>
      </c>
      <c r="G10722">
        <v>110.29</v>
      </c>
      <c r="J10722">
        <v>0</v>
      </c>
      <c r="K10722">
        <v>0</v>
      </c>
    </row>
    <row r="10723" spans="1:11">
      <c r="A10723" t="s">
        <v>26771</v>
      </c>
      <c r="B10723" t="s">
        <v>58</v>
      </c>
      <c r="C10723">
        <v>101538</v>
      </c>
      <c r="D10723" t="s">
        <v>3054</v>
      </c>
      <c r="E10723" t="s">
        <v>32</v>
      </c>
      <c r="F10723">
        <v>46.61</v>
      </c>
      <c r="G10723">
        <v>48.11</v>
      </c>
      <c r="J10723">
        <v>0</v>
      </c>
      <c r="K10723">
        <v>0</v>
      </c>
    </row>
    <row r="10724" spans="1:11">
      <c r="A10724" t="s">
        <v>26772</v>
      </c>
      <c r="B10724" t="s">
        <v>58</v>
      </c>
      <c r="C10724">
        <v>101542</v>
      </c>
      <c r="D10724" t="s">
        <v>3058</v>
      </c>
      <c r="E10724" t="s">
        <v>32</v>
      </c>
      <c r="F10724">
        <v>36.04</v>
      </c>
      <c r="G10724">
        <v>37.299999999999997</v>
      </c>
      <c r="J10724">
        <v>0</v>
      </c>
      <c r="K10724">
        <v>0</v>
      </c>
    </row>
    <row r="10725" spans="1:11">
      <c r="A10725" t="s">
        <v>26773</v>
      </c>
      <c r="B10725" t="s">
        <v>58</v>
      </c>
      <c r="C10725">
        <v>101539</v>
      </c>
      <c r="D10725" t="s">
        <v>3055</v>
      </c>
      <c r="E10725" t="s">
        <v>32</v>
      </c>
      <c r="F10725">
        <v>79.84</v>
      </c>
      <c r="G10725">
        <v>82.84</v>
      </c>
      <c r="J10725">
        <v>0</v>
      </c>
      <c r="K10725">
        <v>0</v>
      </c>
    </row>
    <row r="10726" spans="1:11">
      <c r="A10726" t="s">
        <v>26774</v>
      </c>
      <c r="B10726" t="s">
        <v>58</v>
      </c>
      <c r="C10726">
        <v>101543</v>
      </c>
      <c r="D10726" t="s">
        <v>3059</v>
      </c>
      <c r="E10726" t="s">
        <v>32</v>
      </c>
      <c r="F10726">
        <v>65.62</v>
      </c>
      <c r="G10726">
        <v>68.13</v>
      </c>
      <c r="J10726">
        <v>0</v>
      </c>
      <c r="K10726">
        <v>0</v>
      </c>
    </row>
    <row r="10727" spans="1:11">
      <c r="A10727" t="s">
        <v>26775</v>
      </c>
      <c r="B10727" t="s">
        <v>58</v>
      </c>
      <c r="C10727">
        <v>101540</v>
      </c>
      <c r="D10727" t="s">
        <v>3056</v>
      </c>
      <c r="E10727" t="s">
        <v>32</v>
      </c>
      <c r="F10727">
        <v>131.66999999999999</v>
      </c>
      <c r="G10727">
        <v>136.18</v>
      </c>
      <c r="J10727">
        <v>0</v>
      </c>
      <c r="K10727">
        <v>0</v>
      </c>
    </row>
    <row r="10728" spans="1:11">
      <c r="A10728" t="s">
        <v>26776</v>
      </c>
      <c r="B10728" t="s">
        <v>58</v>
      </c>
      <c r="C10728">
        <v>101544</v>
      </c>
      <c r="D10728" t="s">
        <v>3060</v>
      </c>
      <c r="E10728" t="s">
        <v>32</v>
      </c>
      <c r="F10728">
        <v>103.59</v>
      </c>
      <c r="G10728">
        <v>107.36</v>
      </c>
      <c r="J10728">
        <v>0</v>
      </c>
      <c r="K10728">
        <v>0</v>
      </c>
    </row>
    <row r="10729" spans="1:11">
      <c r="A10729" t="s">
        <v>26777</v>
      </c>
      <c r="B10729" t="s">
        <v>58</v>
      </c>
      <c r="C10729">
        <v>101541</v>
      </c>
      <c r="D10729" t="s">
        <v>3057</v>
      </c>
      <c r="E10729" t="s">
        <v>32</v>
      </c>
      <c r="F10729">
        <v>172.42</v>
      </c>
      <c r="G10729">
        <v>178.43</v>
      </c>
      <c r="J10729">
        <v>0</v>
      </c>
      <c r="K10729">
        <v>0</v>
      </c>
    </row>
    <row r="10730" spans="1:11">
      <c r="A10730" t="s">
        <v>26778</v>
      </c>
      <c r="B10730" t="s">
        <v>58</v>
      </c>
      <c r="C10730">
        <v>101545</v>
      </c>
      <c r="D10730" t="s">
        <v>3061</v>
      </c>
      <c r="E10730" t="s">
        <v>32</v>
      </c>
      <c r="F10730">
        <v>147.88</v>
      </c>
      <c r="G10730">
        <v>152.9</v>
      </c>
      <c r="J10730">
        <v>0</v>
      </c>
      <c r="K10730">
        <v>0</v>
      </c>
    </row>
    <row r="10731" spans="1:11">
      <c r="A10731" t="s">
        <v>26779</v>
      </c>
      <c r="B10731" t="s">
        <v>58</v>
      </c>
      <c r="C10731">
        <v>101560</v>
      </c>
      <c r="D10731" t="s">
        <v>3066</v>
      </c>
      <c r="E10731" t="s">
        <v>12</v>
      </c>
      <c r="F10731">
        <v>10.79</v>
      </c>
      <c r="G10731">
        <v>10.8</v>
      </c>
      <c r="J10731">
        <v>0</v>
      </c>
      <c r="K10731">
        <v>0</v>
      </c>
    </row>
    <row r="10732" spans="1:11">
      <c r="A10732" t="s">
        <v>26780</v>
      </c>
      <c r="B10732" t="s">
        <v>58</v>
      </c>
      <c r="C10732">
        <v>101568</v>
      </c>
      <c r="D10732" t="s">
        <v>3073</v>
      </c>
      <c r="E10732" t="s">
        <v>12</v>
      </c>
      <c r="F10732">
        <v>131.01</v>
      </c>
      <c r="G10732">
        <v>131.02000000000001</v>
      </c>
      <c r="J10732">
        <v>0</v>
      </c>
      <c r="K10732">
        <v>0</v>
      </c>
    </row>
    <row r="10733" spans="1:11">
      <c r="A10733" t="s">
        <v>26781</v>
      </c>
      <c r="B10733" t="s">
        <v>58</v>
      </c>
      <c r="C10733">
        <v>101561</v>
      </c>
      <c r="D10733" t="s">
        <v>3067</v>
      </c>
      <c r="E10733" t="s">
        <v>12</v>
      </c>
      <c r="F10733">
        <v>17.11</v>
      </c>
      <c r="G10733">
        <v>17.12</v>
      </c>
      <c r="J10733">
        <v>0</v>
      </c>
      <c r="K10733">
        <v>0</v>
      </c>
    </row>
    <row r="10734" spans="1:11">
      <c r="A10734" t="s">
        <v>26782</v>
      </c>
      <c r="B10734" t="s">
        <v>58</v>
      </c>
      <c r="C10734">
        <v>101562</v>
      </c>
      <c r="D10734" t="s">
        <v>3068</v>
      </c>
      <c r="E10734" t="s">
        <v>12</v>
      </c>
      <c r="F10734">
        <v>26.47</v>
      </c>
      <c r="G10734">
        <v>26.48</v>
      </c>
      <c r="J10734">
        <v>0</v>
      </c>
      <c r="K10734">
        <v>0</v>
      </c>
    </row>
    <row r="10735" spans="1:11">
      <c r="A10735" t="s">
        <v>26783</v>
      </c>
      <c r="B10735" t="s">
        <v>58</v>
      </c>
      <c r="C10735">
        <v>101563</v>
      </c>
      <c r="D10735" t="s">
        <v>3069</v>
      </c>
      <c r="E10735" t="s">
        <v>12</v>
      </c>
      <c r="F10735">
        <v>37.380000000000003</v>
      </c>
      <c r="G10735">
        <v>37.39</v>
      </c>
      <c r="J10735">
        <v>0</v>
      </c>
      <c r="K10735">
        <v>0</v>
      </c>
    </row>
    <row r="10736" spans="1:11">
      <c r="A10736" t="s">
        <v>26784</v>
      </c>
      <c r="B10736" t="s">
        <v>58</v>
      </c>
      <c r="C10736">
        <v>101564</v>
      </c>
      <c r="D10736" t="s">
        <v>3070</v>
      </c>
      <c r="E10736" t="s">
        <v>12</v>
      </c>
      <c r="F10736">
        <v>55.22</v>
      </c>
      <c r="G10736">
        <v>55.23</v>
      </c>
      <c r="J10736">
        <v>0</v>
      </c>
      <c r="K10736">
        <v>0</v>
      </c>
    </row>
    <row r="10737" spans="1:11">
      <c r="A10737" t="s">
        <v>26785</v>
      </c>
      <c r="B10737" t="s">
        <v>58</v>
      </c>
      <c r="C10737">
        <v>101565</v>
      </c>
      <c r="D10737" t="s">
        <v>3071</v>
      </c>
      <c r="E10737" t="s">
        <v>12</v>
      </c>
      <c r="F10737">
        <v>77.209999999999994</v>
      </c>
      <c r="G10737">
        <v>77.22</v>
      </c>
      <c r="J10737">
        <v>0</v>
      </c>
      <c r="K10737">
        <v>0</v>
      </c>
    </row>
    <row r="10738" spans="1:11">
      <c r="A10738" t="s">
        <v>26786</v>
      </c>
      <c r="B10738" t="s">
        <v>58</v>
      </c>
      <c r="C10738">
        <v>101567</v>
      </c>
      <c r="D10738" t="s">
        <v>3072</v>
      </c>
      <c r="E10738" t="s">
        <v>12</v>
      </c>
      <c r="F10738">
        <v>100.2</v>
      </c>
      <c r="G10738">
        <v>100.22</v>
      </c>
      <c r="J10738">
        <v>0</v>
      </c>
      <c r="K10738">
        <v>0</v>
      </c>
    </row>
    <row r="10739" spans="1:11">
      <c r="A10739" t="s">
        <v>26787</v>
      </c>
      <c r="B10739" t="s">
        <v>58</v>
      </c>
      <c r="C10739">
        <v>101551</v>
      </c>
      <c r="D10739" t="s">
        <v>7978</v>
      </c>
      <c r="E10739" t="s">
        <v>32</v>
      </c>
      <c r="F10739">
        <v>0</v>
      </c>
      <c r="G10739">
        <v>0</v>
      </c>
    </row>
    <row r="10740" spans="1:11">
      <c r="A10740" t="s">
        <v>26788</v>
      </c>
      <c r="B10740" t="s">
        <v>58</v>
      </c>
      <c r="C10740">
        <v>101552</v>
      </c>
      <c r="D10740" t="s">
        <v>7979</v>
      </c>
      <c r="E10740" t="s">
        <v>32</v>
      </c>
      <c r="F10740">
        <v>0</v>
      </c>
      <c r="G10740">
        <v>0</v>
      </c>
    </row>
    <row r="10741" spans="1:11">
      <c r="A10741" t="s">
        <v>26789</v>
      </c>
      <c r="B10741" t="s">
        <v>58</v>
      </c>
      <c r="C10741">
        <v>101550</v>
      </c>
      <c r="D10741" t="s">
        <v>7980</v>
      </c>
      <c r="E10741" t="s">
        <v>32</v>
      </c>
      <c r="F10741">
        <v>0</v>
      </c>
      <c r="G10741">
        <v>0</v>
      </c>
    </row>
    <row r="10742" spans="1:11">
      <c r="A10742" t="s">
        <v>26790</v>
      </c>
      <c r="B10742" t="s">
        <v>58</v>
      </c>
      <c r="C10742">
        <v>101501</v>
      </c>
      <c r="D10742" t="s">
        <v>3017</v>
      </c>
      <c r="E10742" t="s">
        <v>32</v>
      </c>
      <c r="F10742">
        <v>1922.02</v>
      </c>
      <c r="G10742">
        <v>1983.2</v>
      </c>
      <c r="J10742">
        <v>0</v>
      </c>
      <c r="K10742">
        <v>0</v>
      </c>
    </row>
    <row r="10743" spans="1:11">
      <c r="A10743" t="s">
        <v>26791</v>
      </c>
      <c r="B10743" t="s">
        <v>58</v>
      </c>
      <c r="C10743">
        <v>101502</v>
      </c>
      <c r="D10743" t="s">
        <v>3018</v>
      </c>
      <c r="E10743" t="s">
        <v>32</v>
      </c>
      <c r="F10743">
        <v>2093.1799999999998</v>
      </c>
      <c r="G10743">
        <v>2158.36</v>
      </c>
      <c r="J10743">
        <v>0</v>
      </c>
      <c r="K10743">
        <v>0</v>
      </c>
    </row>
    <row r="10744" spans="1:11">
      <c r="A10744" t="s">
        <v>26792</v>
      </c>
      <c r="B10744" t="s">
        <v>58</v>
      </c>
      <c r="C10744">
        <v>101503</v>
      </c>
      <c r="D10744" t="s">
        <v>3019</v>
      </c>
      <c r="E10744" t="s">
        <v>32</v>
      </c>
      <c r="F10744">
        <v>2119.8200000000002</v>
      </c>
      <c r="G10744">
        <v>2179.5100000000002</v>
      </c>
      <c r="J10744">
        <v>0</v>
      </c>
      <c r="K10744">
        <v>0</v>
      </c>
    </row>
    <row r="10745" spans="1:11">
      <c r="A10745" t="s">
        <v>26793</v>
      </c>
      <c r="B10745" t="s">
        <v>58</v>
      </c>
      <c r="C10745">
        <v>101504</v>
      </c>
      <c r="D10745" t="s">
        <v>3020</v>
      </c>
      <c r="E10745" t="s">
        <v>32</v>
      </c>
      <c r="F10745">
        <v>2339.2600000000002</v>
      </c>
      <c r="G10745">
        <v>2401.37</v>
      </c>
      <c r="J10745">
        <v>0</v>
      </c>
      <c r="K10745">
        <v>0</v>
      </c>
    </row>
    <row r="10746" spans="1:11">
      <c r="A10746" t="s">
        <v>26794</v>
      </c>
      <c r="B10746" t="s">
        <v>58</v>
      </c>
      <c r="C10746">
        <v>101497</v>
      </c>
      <c r="D10746" t="s">
        <v>78</v>
      </c>
      <c r="E10746" t="s">
        <v>32</v>
      </c>
      <c r="F10746">
        <v>1937.26</v>
      </c>
      <c r="G10746">
        <v>2000.41</v>
      </c>
      <c r="J10746">
        <v>0</v>
      </c>
      <c r="K10746">
        <v>0</v>
      </c>
    </row>
    <row r="10747" spans="1:11">
      <c r="A10747" t="s">
        <v>26795</v>
      </c>
      <c r="B10747" t="s">
        <v>58</v>
      </c>
      <c r="C10747">
        <v>101498</v>
      </c>
      <c r="D10747" t="s">
        <v>3014</v>
      </c>
      <c r="E10747" t="s">
        <v>32</v>
      </c>
      <c r="F10747">
        <v>2108.42</v>
      </c>
      <c r="G10747">
        <v>2175.5700000000002</v>
      </c>
      <c r="J10747">
        <v>0</v>
      </c>
      <c r="K10747">
        <v>0</v>
      </c>
    </row>
    <row r="10748" spans="1:11">
      <c r="A10748" t="s">
        <v>26796</v>
      </c>
      <c r="B10748" t="s">
        <v>58</v>
      </c>
      <c r="C10748">
        <v>101499</v>
      </c>
      <c r="D10748" t="s">
        <v>3015</v>
      </c>
      <c r="E10748" t="s">
        <v>32</v>
      </c>
      <c r="F10748">
        <v>2135.06</v>
      </c>
      <c r="G10748">
        <v>2196.7199999999998</v>
      </c>
      <c r="J10748">
        <v>0</v>
      </c>
      <c r="K10748">
        <v>0</v>
      </c>
    </row>
    <row r="10749" spans="1:11">
      <c r="A10749" t="s">
        <v>26797</v>
      </c>
      <c r="B10749" t="s">
        <v>58</v>
      </c>
      <c r="C10749">
        <v>101500</v>
      </c>
      <c r="D10749" t="s">
        <v>3016</v>
      </c>
      <c r="E10749" t="s">
        <v>32</v>
      </c>
      <c r="F10749">
        <v>2354.5</v>
      </c>
      <c r="G10749">
        <v>2418.58</v>
      </c>
      <c r="J10749">
        <v>0</v>
      </c>
      <c r="K10749">
        <v>0</v>
      </c>
    </row>
    <row r="10750" spans="1:11">
      <c r="A10750" t="s">
        <v>26798</v>
      </c>
      <c r="B10750" t="s">
        <v>58</v>
      </c>
      <c r="C10750">
        <v>101493</v>
      </c>
      <c r="D10750" t="s">
        <v>3010</v>
      </c>
      <c r="E10750" t="s">
        <v>32</v>
      </c>
      <c r="F10750">
        <v>1659.01</v>
      </c>
      <c r="G10750">
        <v>1715.87</v>
      </c>
      <c r="J10750">
        <v>0</v>
      </c>
      <c r="K10750">
        <v>0</v>
      </c>
    </row>
    <row r="10751" spans="1:11">
      <c r="A10751" t="s">
        <v>26799</v>
      </c>
      <c r="B10751" t="s">
        <v>58</v>
      </c>
      <c r="C10751">
        <v>101494</v>
      </c>
      <c r="D10751" t="s">
        <v>3011</v>
      </c>
      <c r="E10751" t="s">
        <v>32</v>
      </c>
      <c r="F10751">
        <v>1772.09</v>
      </c>
      <c r="G10751">
        <v>1831.59</v>
      </c>
      <c r="J10751">
        <v>0</v>
      </c>
      <c r="K10751">
        <v>0</v>
      </c>
    </row>
    <row r="10752" spans="1:11">
      <c r="A10752" t="s">
        <v>26800</v>
      </c>
      <c r="B10752" t="s">
        <v>58</v>
      </c>
      <c r="C10752">
        <v>101495</v>
      </c>
      <c r="D10752" t="s">
        <v>3012</v>
      </c>
      <c r="E10752" t="s">
        <v>32</v>
      </c>
      <c r="F10752">
        <v>1789.69</v>
      </c>
      <c r="G10752">
        <v>1845.56</v>
      </c>
      <c r="J10752">
        <v>0</v>
      </c>
      <c r="K10752">
        <v>0</v>
      </c>
    </row>
    <row r="10753" spans="1:11">
      <c r="A10753" t="s">
        <v>26801</v>
      </c>
      <c r="B10753" t="s">
        <v>58</v>
      </c>
      <c r="C10753">
        <v>101496</v>
      </c>
      <c r="D10753" t="s">
        <v>3013</v>
      </c>
      <c r="E10753" t="s">
        <v>32</v>
      </c>
      <c r="F10753">
        <v>1945.51</v>
      </c>
      <c r="G10753">
        <v>2003.47</v>
      </c>
      <c r="J10753">
        <v>0</v>
      </c>
      <c r="K10753">
        <v>0</v>
      </c>
    </row>
    <row r="10754" spans="1:11">
      <c r="A10754" t="s">
        <v>26802</v>
      </c>
      <c r="B10754" t="s">
        <v>58</v>
      </c>
      <c r="C10754">
        <v>101489</v>
      </c>
      <c r="D10754" t="s">
        <v>3006</v>
      </c>
      <c r="E10754" t="s">
        <v>32</v>
      </c>
      <c r="F10754">
        <v>1683</v>
      </c>
      <c r="G10754">
        <v>1742.31</v>
      </c>
      <c r="J10754">
        <v>0</v>
      </c>
      <c r="K10754">
        <v>0</v>
      </c>
    </row>
    <row r="10755" spans="1:11">
      <c r="A10755" t="s">
        <v>26803</v>
      </c>
      <c r="B10755" t="s">
        <v>58</v>
      </c>
      <c r="C10755">
        <v>101490</v>
      </c>
      <c r="D10755" t="s">
        <v>3007</v>
      </c>
      <c r="E10755" t="s">
        <v>32</v>
      </c>
      <c r="F10755">
        <v>1796.08</v>
      </c>
      <c r="G10755">
        <v>1858.03</v>
      </c>
      <c r="J10755">
        <v>0</v>
      </c>
      <c r="K10755">
        <v>0</v>
      </c>
    </row>
    <row r="10756" spans="1:11">
      <c r="A10756" t="s">
        <v>26804</v>
      </c>
      <c r="B10756" t="s">
        <v>58</v>
      </c>
      <c r="C10756">
        <v>101491</v>
      </c>
      <c r="D10756" t="s">
        <v>3008</v>
      </c>
      <c r="E10756" t="s">
        <v>32</v>
      </c>
      <c r="F10756">
        <v>1813.68</v>
      </c>
      <c r="G10756">
        <v>1872</v>
      </c>
      <c r="J10756">
        <v>0</v>
      </c>
      <c r="K10756">
        <v>0</v>
      </c>
    </row>
    <row r="10757" spans="1:11">
      <c r="A10757" t="s">
        <v>26805</v>
      </c>
      <c r="B10757" t="s">
        <v>58</v>
      </c>
      <c r="C10757">
        <v>101492</v>
      </c>
      <c r="D10757" t="s">
        <v>3009</v>
      </c>
      <c r="E10757" t="s">
        <v>32</v>
      </c>
      <c r="F10757">
        <v>1969.5</v>
      </c>
      <c r="G10757">
        <v>2029.91</v>
      </c>
      <c r="J10757">
        <v>0</v>
      </c>
      <c r="K10757">
        <v>0</v>
      </c>
    </row>
    <row r="10758" spans="1:11">
      <c r="A10758" t="s">
        <v>26806</v>
      </c>
      <c r="B10758" t="s">
        <v>58</v>
      </c>
      <c r="C10758">
        <v>101509</v>
      </c>
      <c r="D10758" t="s">
        <v>3025</v>
      </c>
      <c r="E10758" t="s">
        <v>32</v>
      </c>
      <c r="F10758">
        <v>2097.39</v>
      </c>
      <c r="G10758">
        <v>2162.4299999999998</v>
      </c>
      <c r="J10758">
        <v>0</v>
      </c>
      <c r="K10758">
        <v>0</v>
      </c>
    </row>
    <row r="10759" spans="1:11">
      <c r="A10759" t="s">
        <v>26807</v>
      </c>
      <c r="B10759" t="s">
        <v>58</v>
      </c>
      <c r="C10759">
        <v>101510</v>
      </c>
      <c r="D10759" t="s">
        <v>3026</v>
      </c>
      <c r="E10759" t="s">
        <v>32</v>
      </c>
      <c r="F10759">
        <v>2325.61</v>
      </c>
      <c r="G10759">
        <v>2395.9699999999998</v>
      </c>
      <c r="J10759">
        <v>0</v>
      </c>
      <c r="K10759">
        <v>0</v>
      </c>
    </row>
    <row r="10760" spans="1:11">
      <c r="A10760" t="s">
        <v>26808</v>
      </c>
      <c r="B10760" t="s">
        <v>58</v>
      </c>
      <c r="C10760">
        <v>101511</v>
      </c>
      <c r="D10760" t="s">
        <v>3027</v>
      </c>
      <c r="E10760" t="s">
        <v>32</v>
      </c>
      <c r="F10760">
        <v>2361.13</v>
      </c>
      <c r="G10760">
        <v>2424.16</v>
      </c>
      <c r="J10760">
        <v>0</v>
      </c>
      <c r="K10760">
        <v>0</v>
      </c>
    </row>
    <row r="10761" spans="1:11">
      <c r="A10761" t="s">
        <v>26809</v>
      </c>
      <c r="B10761" t="s">
        <v>58</v>
      </c>
      <c r="C10761">
        <v>101512</v>
      </c>
      <c r="D10761" t="s">
        <v>3028</v>
      </c>
      <c r="E10761" t="s">
        <v>32</v>
      </c>
      <c r="F10761">
        <v>2643.06</v>
      </c>
      <c r="G10761">
        <v>2708.86</v>
      </c>
      <c r="J10761">
        <v>0</v>
      </c>
      <c r="K10761">
        <v>0</v>
      </c>
    </row>
    <row r="10762" spans="1:11">
      <c r="A10762" t="s">
        <v>26810</v>
      </c>
      <c r="B10762" t="s">
        <v>58</v>
      </c>
      <c r="C10762">
        <v>101505</v>
      </c>
      <c r="D10762" t="s">
        <v>3021</v>
      </c>
      <c r="E10762" t="s">
        <v>32</v>
      </c>
      <c r="F10762">
        <v>2064.61</v>
      </c>
      <c r="G10762">
        <v>2131.54</v>
      </c>
      <c r="J10762">
        <v>0</v>
      </c>
      <c r="K10762">
        <v>0</v>
      </c>
    </row>
    <row r="10763" spans="1:11">
      <c r="A10763" t="s">
        <v>26811</v>
      </c>
      <c r="B10763" t="s">
        <v>58</v>
      </c>
      <c r="C10763">
        <v>101506</v>
      </c>
      <c r="D10763" t="s">
        <v>3022</v>
      </c>
      <c r="E10763" t="s">
        <v>32</v>
      </c>
      <c r="F10763">
        <v>2292.83</v>
      </c>
      <c r="G10763">
        <v>2365.08</v>
      </c>
      <c r="J10763">
        <v>0</v>
      </c>
      <c r="K10763">
        <v>0</v>
      </c>
    </row>
    <row r="10764" spans="1:11">
      <c r="A10764" t="s">
        <v>26812</v>
      </c>
      <c r="B10764" t="s">
        <v>58</v>
      </c>
      <c r="C10764">
        <v>101507</v>
      </c>
      <c r="D10764" t="s">
        <v>3023</v>
      </c>
      <c r="E10764" t="s">
        <v>32</v>
      </c>
      <c r="F10764">
        <v>2328.35</v>
      </c>
      <c r="G10764">
        <v>2393.27</v>
      </c>
      <c r="J10764">
        <v>0</v>
      </c>
      <c r="K10764">
        <v>0</v>
      </c>
    </row>
    <row r="10765" spans="1:11">
      <c r="A10765" t="s">
        <v>26813</v>
      </c>
      <c r="B10765" t="s">
        <v>58</v>
      </c>
      <c r="C10765">
        <v>101508</v>
      </c>
      <c r="D10765" t="s">
        <v>3024</v>
      </c>
      <c r="E10765" t="s">
        <v>32</v>
      </c>
      <c r="F10765">
        <v>2610.2800000000002</v>
      </c>
      <c r="G10765">
        <v>2677.97</v>
      </c>
      <c r="J10765">
        <v>0</v>
      </c>
      <c r="K10765">
        <v>0</v>
      </c>
    </row>
    <row r="10766" spans="1:11">
      <c r="A10766" t="s">
        <v>26814</v>
      </c>
      <c r="B10766" t="s">
        <v>58</v>
      </c>
      <c r="C10766">
        <v>101525</v>
      </c>
      <c r="D10766" t="s">
        <v>3041</v>
      </c>
      <c r="E10766" t="s">
        <v>32</v>
      </c>
      <c r="F10766">
        <v>1112.43</v>
      </c>
      <c r="G10766">
        <v>1139.5</v>
      </c>
      <c r="J10766">
        <v>0</v>
      </c>
      <c r="K10766">
        <v>0</v>
      </c>
    </row>
    <row r="10767" spans="1:11">
      <c r="A10767" t="s">
        <v>26815</v>
      </c>
      <c r="B10767" t="s">
        <v>58</v>
      </c>
      <c r="C10767">
        <v>101526</v>
      </c>
      <c r="D10767" t="s">
        <v>3042</v>
      </c>
      <c r="E10767" t="s">
        <v>32</v>
      </c>
      <c r="F10767">
        <v>1315.98</v>
      </c>
      <c r="G10767">
        <v>1347.79</v>
      </c>
      <c r="J10767">
        <v>0</v>
      </c>
      <c r="K10767">
        <v>0</v>
      </c>
    </row>
    <row r="10768" spans="1:11">
      <c r="A10768" t="s">
        <v>26816</v>
      </c>
      <c r="B10768" t="s">
        <v>58</v>
      </c>
      <c r="C10768">
        <v>101527</v>
      </c>
      <c r="D10768" t="s">
        <v>3043</v>
      </c>
      <c r="E10768" t="s">
        <v>32</v>
      </c>
      <c r="F10768">
        <v>1347.66</v>
      </c>
      <c r="G10768">
        <v>1372.94</v>
      </c>
      <c r="J10768">
        <v>0</v>
      </c>
      <c r="K10768">
        <v>0</v>
      </c>
    </row>
    <row r="10769" spans="1:11">
      <c r="A10769" t="s">
        <v>26817</v>
      </c>
      <c r="B10769" t="s">
        <v>58</v>
      </c>
      <c r="C10769">
        <v>101528</v>
      </c>
      <c r="D10769" t="s">
        <v>3044</v>
      </c>
      <c r="E10769" t="s">
        <v>32</v>
      </c>
      <c r="F10769">
        <v>1570.6</v>
      </c>
      <c r="G10769">
        <v>1597.07</v>
      </c>
      <c r="J10769">
        <v>0</v>
      </c>
      <c r="K10769">
        <v>0</v>
      </c>
    </row>
    <row r="10770" spans="1:11">
      <c r="A10770" t="s">
        <v>26818</v>
      </c>
      <c r="B10770" t="s">
        <v>58</v>
      </c>
      <c r="C10770">
        <v>101521</v>
      </c>
      <c r="D10770" t="s">
        <v>3037</v>
      </c>
      <c r="E10770" t="s">
        <v>32</v>
      </c>
      <c r="F10770">
        <v>1127.6600000000001</v>
      </c>
      <c r="G10770">
        <v>1156.71</v>
      </c>
      <c r="J10770">
        <v>0</v>
      </c>
      <c r="K10770">
        <v>0</v>
      </c>
    </row>
    <row r="10771" spans="1:11">
      <c r="A10771" t="s">
        <v>26819</v>
      </c>
      <c r="B10771" t="s">
        <v>58</v>
      </c>
      <c r="C10771">
        <v>101522</v>
      </c>
      <c r="D10771" t="s">
        <v>3038</v>
      </c>
      <c r="E10771" t="s">
        <v>32</v>
      </c>
      <c r="F10771">
        <v>1331.21</v>
      </c>
      <c r="G10771">
        <v>1365</v>
      </c>
      <c r="J10771">
        <v>0</v>
      </c>
      <c r="K10771">
        <v>0</v>
      </c>
    </row>
    <row r="10772" spans="1:11">
      <c r="A10772" t="s">
        <v>26820</v>
      </c>
      <c r="B10772" t="s">
        <v>58</v>
      </c>
      <c r="C10772">
        <v>101523</v>
      </c>
      <c r="D10772" t="s">
        <v>3039</v>
      </c>
      <c r="E10772" t="s">
        <v>32</v>
      </c>
      <c r="F10772">
        <v>1362.89</v>
      </c>
      <c r="G10772">
        <v>1390.15</v>
      </c>
      <c r="J10772">
        <v>0</v>
      </c>
      <c r="K10772">
        <v>0</v>
      </c>
    </row>
    <row r="10773" spans="1:11">
      <c r="A10773" t="s">
        <v>26821</v>
      </c>
      <c r="B10773" t="s">
        <v>58</v>
      </c>
      <c r="C10773">
        <v>101524</v>
      </c>
      <c r="D10773" t="s">
        <v>3040</v>
      </c>
      <c r="E10773" t="s">
        <v>32</v>
      </c>
      <c r="F10773">
        <v>1585.83</v>
      </c>
      <c r="G10773">
        <v>1614.28</v>
      </c>
      <c r="J10773">
        <v>0</v>
      </c>
      <c r="K10773">
        <v>0</v>
      </c>
    </row>
    <row r="10774" spans="1:11">
      <c r="A10774" t="s">
        <v>26822</v>
      </c>
      <c r="B10774" t="s">
        <v>58</v>
      </c>
      <c r="C10774">
        <v>101517</v>
      </c>
      <c r="D10774" t="s">
        <v>3033</v>
      </c>
      <c r="E10774" t="s">
        <v>32</v>
      </c>
      <c r="F10774">
        <v>832.06</v>
      </c>
      <c r="G10774">
        <v>854.34</v>
      </c>
      <c r="J10774">
        <v>0</v>
      </c>
      <c r="K10774">
        <v>0</v>
      </c>
    </row>
    <row r="10775" spans="1:11">
      <c r="A10775" t="s">
        <v>26823</v>
      </c>
      <c r="B10775" t="s">
        <v>58</v>
      </c>
      <c r="C10775">
        <v>101518</v>
      </c>
      <c r="D10775" t="s">
        <v>3034</v>
      </c>
      <c r="E10775" t="s">
        <v>32</v>
      </c>
      <c r="F10775">
        <v>967.76</v>
      </c>
      <c r="G10775">
        <v>993.2</v>
      </c>
      <c r="J10775">
        <v>0</v>
      </c>
      <c r="K10775">
        <v>0</v>
      </c>
    </row>
    <row r="10776" spans="1:11">
      <c r="A10776" t="s">
        <v>26824</v>
      </c>
      <c r="B10776" t="s">
        <v>58</v>
      </c>
      <c r="C10776">
        <v>101519</v>
      </c>
      <c r="D10776" t="s">
        <v>3035</v>
      </c>
      <c r="E10776" t="s">
        <v>32</v>
      </c>
      <c r="F10776">
        <v>988.88</v>
      </c>
      <c r="G10776">
        <v>1009.96</v>
      </c>
      <c r="J10776">
        <v>0</v>
      </c>
      <c r="K10776">
        <v>0</v>
      </c>
    </row>
    <row r="10777" spans="1:11">
      <c r="A10777" t="s">
        <v>26825</v>
      </c>
      <c r="B10777" t="s">
        <v>58</v>
      </c>
      <c r="C10777">
        <v>101520</v>
      </c>
      <c r="D10777" t="s">
        <v>3036</v>
      </c>
      <c r="E10777" t="s">
        <v>32</v>
      </c>
      <c r="F10777">
        <v>1137.51</v>
      </c>
      <c r="G10777">
        <v>1159.3900000000001</v>
      </c>
      <c r="J10777">
        <v>0</v>
      </c>
      <c r="K10777">
        <v>0</v>
      </c>
    </row>
    <row r="10778" spans="1:11">
      <c r="A10778" t="s">
        <v>26826</v>
      </c>
      <c r="B10778" t="s">
        <v>58</v>
      </c>
      <c r="C10778">
        <v>101513</v>
      </c>
      <c r="D10778" t="s">
        <v>3029</v>
      </c>
      <c r="E10778" t="s">
        <v>32</v>
      </c>
      <c r="F10778">
        <v>856.04</v>
      </c>
      <c r="G10778">
        <v>880.79</v>
      </c>
      <c r="J10778">
        <v>0</v>
      </c>
      <c r="K10778">
        <v>0</v>
      </c>
    </row>
    <row r="10779" spans="1:11">
      <c r="A10779" t="s">
        <v>26827</v>
      </c>
      <c r="B10779" t="s">
        <v>58</v>
      </c>
      <c r="C10779">
        <v>101514</v>
      </c>
      <c r="D10779" t="s">
        <v>3030</v>
      </c>
      <c r="E10779" t="s">
        <v>32</v>
      </c>
      <c r="F10779">
        <v>991.74</v>
      </c>
      <c r="G10779">
        <v>1019.65</v>
      </c>
      <c r="J10779">
        <v>0</v>
      </c>
      <c r="K10779">
        <v>0</v>
      </c>
    </row>
    <row r="10780" spans="1:11">
      <c r="A10780" t="s">
        <v>26828</v>
      </c>
      <c r="B10780" t="s">
        <v>58</v>
      </c>
      <c r="C10780">
        <v>101515</v>
      </c>
      <c r="D10780" t="s">
        <v>3031</v>
      </c>
      <c r="E10780" t="s">
        <v>32</v>
      </c>
      <c r="F10780">
        <v>1012.86</v>
      </c>
      <c r="G10780">
        <v>1036.4100000000001</v>
      </c>
      <c r="J10780">
        <v>0</v>
      </c>
      <c r="K10780">
        <v>0</v>
      </c>
    </row>
    <row r="10781" spans="1:11">
      <c r="A10781" t="s">
        <v>26829</v>
      </c>
      <c r="B10781" t="s">
        <v>58</v>
      </c>
      <c r="C10781">
        <v>101516</v>
      </c>
      <c r="D10781" t="s">
        <v>3032</v>
      </c>
      <c r="E10781" t="s">
        <v>32</v>
      </c>
      <c r="F10781">
        <v>1161.49</v>
      </c>
      <c r="G10781">
        <v>1185.8399999999999</v>
      </c>
      <c r="J10781">
        <v>0</v>
      </c>
      <c r="K10781">
        <v>0</v>
      </c>
    </row>
    <row r="10782" spans="1:11">
      <c r="A10782" t="s">
        <v>26830</v>
      </c>
      <c r="B10782" t="s">
        <v>58</v>
      </c>
      <c r="C10782">
        <v>101533</v>
      </c>
      <c r="D10782" t="s">
        <v>3049</v>
      </c>
      <c r="E10782" t="s">
        <v>32</v>
      </c>
      <c r="F10782">
        <v>1306.98</v>
      </c>
      <c r="G10782">
        <v>1338.41</v>
      </c>
      <c r="J10782">
        <v>0</v>
      </c>
      <c r="K10782">
        <v>0</v>
      </c>
    </row>
    <row r="10783" spans="1:11">
      <c r="A10783" t="s">
        <v>26831</v>
      </c>
      <c r="B10783" t="s">
        <v>58</v>
      </c>
      <c r="C10783">
        <v>101534</v>
      </c>
      <c r="D10783" t="s">
        <v>3050</v>
      </c>
      <c r="E10783" t="s">
        <v>32</v>
      </c>
      <c r="F10783">
        <v>1578.38</v>
      </c>
      <c r="G10783">
        <v>1616.13</v>
      </c>
      <c r="J10783">
        <v>0</v>
      </c>
      <c r="K10783">
        <v>0</v>
      </c>
    </row>
    <row r="10784" spans="1:11">
      <c r="A10784" t="s">
        <v>26832</v>
      </c>
      <c r="B10784" t="s">
        <v>58</v>
      </c>
      <c r="C10784">
        <v>101535</v>
      </c>
      <c r="D10784" t="s">
        <v>3051</v>
      </c>
      <c r="E10784" t="s">
        <v>32</v>
      </c>
      <c r="F10784">
        <v>1620.62</v>
      </c>
      <c r="G10784">
        <v>1649.66</v>
      </c>
      <c r="J10784">
        <v>0</v>
      </c>
      <c r="K10784">
        <v>0</v>
      </c>
    </row>
    <row r="10785" spans="1:11">
      <c r="A10785" t="s">
        <v>26833</v>
      </c>
      <c r="B10785" t="s">
        <v>58</v>
      </c>
      <c r="C10785">
        <v>101536</v>
      </c>
      <c r="D10785" t="s">
        <v>3052</v>
      </c>
      <c r="E10785" t="s">
        <v>32</v>
      </c>
      <c r="F10785">
        <v>1917.88</v>
      </c>
      <c r="G10785">
        <v>1948.51</v>
      </c>
      <c r="J10785">
        <v>0</v>
      </c>
      <c r="K10785">
        <v>0</v>
      </c>
    </row>
    <row r="10786" spans="1:11">
      <c r="A10786" t="s">
        <v>26834</v>
      </c>
      <c r="B10786" t="s">
        <v>58</v>
      </c>
      <c r="C10786">
        <v>101529</v>
      </c>
      <c r="D10786" t="s">
        <v>3045</v>
      </c>
      <c r="E10786" t="s">
        <v>32</v>
      </c>
      <c r="F10786">
        <v>1274.19</v>
      </c>
      <c r="G10786">
        <v>1307.52</v>
      </c>
      <c r="J10786">
        <v>0</v>
      </c>
      <c r="K10786">
        <v>0</v>
      </c>
    </row>
    <row r="10787" spans="1:11">
      <c r="A10787" t="s">
        <v>26835</v>
      </c>
      <c r="B10787" t="s">
        <v>58</v>
      </c>
      <c r="C10787">
        <v>101530</v>
      </c>
      <c r="D10787" t="s">
        <v>3046</v>
      </c>
      <c r="E10787" t="s">
        <v>32</v>
      </c>
      <c r="F10787">
        <v>1545.59</v>
      </c>
      <c r="G10787">
        <v>1585.24</v>
      </c>
      <c r="J10787">
        <v>0</v>
      </c>
      <c r="K10787">
        <v>0</v>
      </c>
    </row>
    <row r="10788" spans="1:11">
      <c r="A10788" t="s">
        <v>26836</v>
      </c>
      <c r="B10788" t="s">
        <v>58</v>
      </c>
      <c r="C10788">
        <v>101531</v>
      </c>
      <c r="D10788" t="s">
        <v>3047</v>
      </c>
      <c r="E10788" t="s">
        <v>32</v>
      </c>
      <c r="F10788">
        <v>1587.83</v>
      </c>
      <c r="G10788">
        <v>1618.77</v>
      </c>
      <c r="J10788">
        <v>0</v>
      </c>
      <c r="K10788">
        <v>0</v>
      </c>
    </row>
    <row r="10789" spans="1:11">
      <c r="A10789" t="s">
        <v>26837</v>
      </c>
      <c r="B10789" t="s">
        <v>58</v>
      </c>
      <c r="C10789">
        <v>101532</v>
      </c>
      <c r="D10789" t="s">
        <v>3048</v>
      </c>
      <c r="E10789" t="s">
        <v>32</v>
      </c>
      <c r="F10789">
        <v>1885.09</v>
      </c>
      <c r="G10789">
        <v>1917.62</v>
      </c>
      <c r="J10789">
        <v>0</v>
      </c>
      <c r="K10789">
        <v>0</v>
      </c>
    </row>
    <row r="10790" spans="1:11">
      <c r="A10790" t="s">
        <v>26838</v>
      </c>
      <c r="B10790" t="s">
        <v>58</v>
      </c>
      <c r="C10790">
        <v>101549</v>
      </c>
      <c r="D10790" t="s">
        <v>3065</v>
      </c>
      <c r="E10790" t="s">
        <v>32</v>
      </c>
      <c r="F10790">
        <v>22.52</v>
      </c>
      <c r="G10790">
        <v>23.33</v>
      </c>
      <c r="J10790">
        <v>0</v>
      </c>
      <c r="K10790">
        <v>0</v>
      </c>
    </row>
    <row r="10791" spans="1:11">
      <c r="A10791" t="s">
        <v>26839</v>
      </c>
      <c r="B10791" t="s">
        <v>58</v>
      </c>
      <c r="C10791">
        <v>101547</v>
      </c>
      <c r="D10791" t="s">
        <v>3063</v>
      </c>
      <c r="E10791" t="s">
        <v>32</v>
      </c>
      <c r="F10791">
        <v>90.92</v>
      </c>
      <c r="G10791">
        <v>91.18</v>
      </c>
      <c r="J10791">
        <v>0</v>
      </c>
      <c r="K10791">
        <v>0</v>
      </c>
    </row>
    <row r="10792" spans="1:11">
      <c r="A10792" t="s">
        <v>26840</v>
      </c>
      <c r="B10792" t="s">
        <v>58</v>
      </c>
      <c r="C10792">
        <v>101546</v>
      </c>
      <c r="D10792" t="s">
        <v>3062</v>
      </c>
      <c r="E10792" t="s">
        <v>32</v>
      </c>
      <c r="F10792">
        <v>29.71</v>
      </c>
      <c r="G10792">
        <v>29.97</v>
      </c>
      <c r="J10792">
        <v>0</v>
      </c>
      <c r="K10792">
        <v>0</v>
      </c>
    </row>
    <row r="10793" spans="1:11">
      <c r="A10793" t="s">
        <v>26841</v>
      </c>
      <c r="B10793" t="s">
        <v>58</v>
      </c>
      <c r="C10793">
        <v>101548</v>
      </c>
      <c r="D10793" t="s">
        <v>3064</v>
      </c>
      <c r="E10793" t="s">
        <v>32</v>
      </c>
      <c r="F10793">
        <v>8.1199999999999992</v>
      </c>
      <c r="G10793">
        <v>8.3800000000000008</v>
      </c>
      <c r="J10793">
        <v>0</v>
      </c>
      <c r="K10793">
        <v>0</v>
      </c>
    </row>
    <row r="10794" spans="1:11">
      <c r="A10794" t="s">
        <v>26842</v>
      </c>
      <c r="B10794" t="s">
        <v>58</v>
      </c>
      <c r="C10794">
        <v>94764</v>
      </c>
      <c r="D10794" t="s">
        <v>4072</v>
      </c>
      <c r="E10794" t="s">
        <v>32</v>
      </c>
      <c r="F10794">
        <v>40.299999999999997</v>
      </c>
      <c r="G10794">
        <v>41.06</v>
      </c>
      <c r="J10794">
        <v>0</v>
      </c>
      <c r="K10794">
        <v>0</v>
      </c>
    </row>
    <row r="10795" spans="1:11">
      <c r="A10795" t="s">
        <v>26843</v>
      </c>
      <c r="B10795" t="s">
        <v>58</v>
      </c>
      <c r="C10795">
        <v>94765</v>
      </c>
      <c r="D10795" t="s">
        <v>4073</v>
      </c>
      <c r="E10795" t="s">
        <v>32</v>
      </c>
      <c r="F10795">
        <v>44.24</v>
      </c>
      <c r="G10795">
        <v>45.02</v>
      </c>
      <c r="J10795">
        <v>0</v>
      </c>
      <c r="K10795">
        <v>0</v>
      </c>
    </row>
    <row r="10796" spans="1:11">
      <c r="A10796" t="s">
        <v>26844</v>
      </c>
      <c r="B10796" t="s">
        <v>58</v>
      </c>
      <c r="C10796">
        <v>94766</v>
      </c>
      <c r="D10796" t="s">
        <v>4074</v>
      </c>
      <c r="E10796" t="s">
        <v>32</v>
      </c>
      <c r="F10796">
        <v>49.27</v>
      </c>
      <c r="G10796">
        <v>50.05</v>
      </c>
      <c r="J10796">
        <v>0</v>
      </c>
      <c r="K10796">
        <v>0</v>
      </c>
    </row>
    <row r="10797" spans="1:11">
      <c r="A10797" t="s">
        <v>26845</v>
      </c>
      <c r="B10797" t="s">
        <v>58</v>
      </c>
      <c r="C10797">
        <v>94767</v>
      </c>
      <c r="D10797" t="s">
        <v>4075</v>
      </c>
      <c r="E10797" t="s">
        <v>32</v>
      </c>
      <c r="F10797">
        <v>72.48</v>
      </c>
      <c r="G10797">
        <v>73.290000000000006</v>
      </c>
      <c r="J10797">
        <v>0</v>
      </c>
      <c r="K10797">
        <v>0</v>
      </c>
    </row>
    <row r="10798" spans="1:11">
      <c r="A10798" t="s">
        <v>26846</v>
      </c>
      <c r="B10798" t="s">
        <v>58</v>
      </c>
      <c r="C10798">
        <v>94768</v>
      </c>
      <c r="D10798" t="s">
        <v>4076</v>
      </c>
      <c r="E10798" t="s">
        <v>32</v>
      </c>
      <c r="F10798">
        <v>81.94</v>
      </c>
      <c r="G10798">
        <v>82.77</v>
      </c>
      <c r="J10798">
        <v>0</v>
      </c>
      <c r="K10798">
        <v>0</v>
      </c>
    </row>
    <row r="10799" spans="1:11">
      <c r="A10799" t="s">
        <v>26847</v>
      </c>
      <c r="B10799" t="s">
        <v>58</v>
      </c>
      <c r="C10799">
        <v>94769</v>
      </c>
      <c r="D10799" t="s">
        <v>4077</v>
      </c>
      <c r="E10799" t="s">
        <v>32</v>
      </c>
      <c r="F10799">
        <v>109.02</v>
      </c>
      <c r="G10799">
        <v>109.89</v>
      </c>
      <c r="J10799">
        <v>0</v>
      </c>
      <c r="K10799">
        <v>0</v>
      </c>
    </row>
    <row r="10800" spans="1:11">
      <c r="A10800" t="s">
        <v>26848</v>
      </c>
      <c r="B10800" t="s">
        <v>58</v>
      </c>
      <c r="C10800">
        <v>94783</v>
      </c>
      <c r="D10800" t="s">
        <v>14933</v>
      </c>
      <c r="E10800" t="s">
        <v>32</v>
      </c>
      <c r="F10800">
        <v>20.83</v>
      </c>
      <c r="G10800">
        <v>21.61</v>
      </c>
      <c r="J10800">
        <v>0</v>
      </c>
      <c r="K10800">
        <v>0</v>
      </c>
    </row>
    <row r="10801" spans="1:11">
      <c r="A10801" t="s">
        <v>26849</v>
      </c>
      <c r="B10801" t="s">
        <v>58</v>
      </c>
      <c r="C10801">
        <v>94703</v>
      </c>
      <c r="D10801" t="s">
        <v>14934</v>
      </c>
      <c r="E10801" t="s">
        <v>32</v>
      </c>
      <c r="F10801">
        <v>22.17</v>
      </c>
      <c r="G10801">
        <v>22.95</v>
      </c>
      <c r="J10801">
        <v>0</v>
      </c>
      <c r="K10801">
        <v>0</v>
      </c>
    </row>
    <row r="10802" spans="1:11">
      <c r="A10802" t="s">
        <v>26850</v>
      </c>
      <c r="B10802" t="s">
        <v>58</v>
      </c>
      <c r="C10802">
        <v>94704</v>
      </c>
      <c r="D10802" t="s">
        <v>4032</v>
      </c>
      <c r="E10802" t="s">
        <v>32</v>
      </c>
      <c r="F10802">
        <v>29.06</v>
      </c>
      <c r="G10802">
        <v>29.87</v>
      </c>
      <c r="J10802">
        <v>0</v>
      </c>
      <c r="K10802">
        <v>0</v>
      </c>
    </row>
    <row r="10803" spans="1:11">
      <c r="A10803" t="s">
        <v>26851</v>
      </c>
      <c r="B10803" t="s">
        <v>58</v>
      </c>
      <c r="C10803">
        <v>94705</v>
      </c>
      <c r="D10803" t="s">
        <v>4033</v>
      </c>
      <c r="E10803" t="s">
        <v>32</v>
      </c>
      <c r="F10803">
        <v>39.11</v>
      </c>
      <c r="G10803">
        <v>39.94</v>
      </c>
      <c r="J10803">
        <v>0</v>
      </c>
      <c r="K10803">
        <v>0</v>
      </c>
    </row>
    <row r="10804" spans="1:11">
      <c r="A10804" t="s">
        <v>26852</v>
      </c>
      <c r="B10804" t="s">
        <v>58</v>
      </c>
      <c r="C10804">
        <v>94706</v>
      </c>
      <c r="D10804" t="s">
        <v>4034</v>
      </c>
      <c r="E10804" t="s">
        <v>32</v>
      </c>
      <c r="F10804">
        <v>38.299999999999997</v>
      </c>
      <c r="G10804">
        <v>39.17</v>
      </c>
      <c r="J10804">
        <v>0</v>
      </c>
      <c r="K10804">
        <v>0</v>
      </c>
    </row>
    <row r="10805" spans="1:11">
      <c r="A10805" t="s">
        <v>26853</v>
      </c>
      <c r="B10805" t="s">
        <v>58</v>
      </c>
      <c r="C10805">
        <v>94707</v>
      </c>
      <c r="D10805" t="s">
        <v>4035</v>
      </c>
      <c r="E10805" t="s">
        <v>32</v>
      </c>
      <c r="F10805">
        <v>59.45</v>
      </c>
      <c r="G10805">
        <v>60.35</v>
      </c>
      <c r="J10805">
        <v>0</v>
      </c>
      <c r="K10805">
        <v>0</v>
      </c>
    </row>
    <row r="10806" spans="1:11">
      <c r="A10806" t="s">
        <v>26854</v>
      </c>
      <c r="B10806" t="s">
        <v>58</v>
      </c>
      <c r="C10806">
        <v>94715</v>
      </c>
      <c r="D10806" t="s">
        <v>4038</v>
      </c>
      <c r="E10806" t="s">
        <v>32</v>
      </c>
      <c r="F10806">
        <v>302.27</v>
      </c>
      <c r="G10806">
        <v>304.07</v>
      </c>
      <c r="J10806">
        <v>0</v>
      </c>
      <c r="K10806">
        <v>0</v>
      </c>
    </row>
    <row r="10807" spans="1:11">
      <c r="A10807" t="s">
        <v>26855</v>
      </c>
      <c r="B10807" t="s">
        <v>58</v>
      </c>
      <c r="C10807">
        <v>94713</v>
      </c>
      <c r="D10807" t="s">
        <v>4036</v>
      </c>
      <c r="E10807" t="s">
        <v>32</v>
      </c>
      <c r="F10807">
        <v>242.75</v>
      </c>
      <c r="G10807">
        <v>244.36</v>
      </c>
      <c r="J10807">
        <v>0</v>
      </c>
      <c r="K10807">
        <v>0</v>
      </c>
    </row>
    <row r="10808" spans="1:11">
      <c r="A10808" t="s">
        <v>26856</v>
      </c>
      <c r="B10808" t="s">
        <v>58</v>
      </c>
      <c r="C10808">
        <v>94714</v>
      </c>
      <c r="D10808" t="s">
        <v>4037</v>
      </c>
      <c r="E10808" t="s">
        <v>32</v>
      </c>
      <c r="F10808">
        <v>339.44</v>
      </c>
      <c r="G10808">
        <v>341.1</v>
      </c>
      <c r="J10808">
        <v>0</v>
      </c>
      <c r="K10808">
        <v>0</v>
      </c>
    </row>
    <row r="10809" spans="1:11">
      <c r="A10809" t="s">
        <v>26857</v>
      </c>
      <c r="B10809" t="s">
        <v>58</v>
      </c>
      <c r="C10809">
        <v>94670</v>
      </c>
      <c r="D10809" t="s">
        <v>4004</v>
      </c>
      <c r="E10809" t="s">
        <v>32</v>
      </c>
      <c r="F10809">
        <v>74.31</v>
      </c>
      <c r="G10809">
        <v>76.52</v>
      </c>
      <c r="J10809">
        <v>0</v>
      </c>
      <c r="K10809">
        <v>0</v>
      </c>
    </row>
    <row r="10810" spans="1:11">
      <c r="A10810" t="s">
        <v>26858</v>
      </c>
      <c r="B10810" t="s">
        <v>58</v>
      </c>
      <c r="C10810">
        <v>94656</v>
      </c>
      <c r="D10810" t="s">
        <v>14935</v>
      </c>
      <c r="E10810" t="s">
        <v>32</v>
      </c>
      <c r="F10810">
        <v>4</v>
      </c>
      <c r="G10810">
        <v>4.22</v>
      </c>
      <c r="J10810">
        <v>0</v>
      </c>
      <c r="K10810">
        <v>0</v>
      </c>
    </row>
    <row r="10811" spans="1:11">
      <c r="A10811" t="s">
        <v>26859</v>
      </c>
      <c r="B10811" t="s">
        <v>58</v>
      </c>
      <c r="C10811">
        <v>94658</v>
      </c>
      <c r="D10811" t="s">
        <v>3992</v>
      </c>
      <c r="E10811" t="s">
        <v>32</v>
      </c>
      <c r="F10811">
        <v>5.89</v>
      </c>
      <c r="G10811">
        <v>6.19</v>
      </c>
      <c r="J10811">
        <v>0</v>
      </c>
      <c r="K10811">
        <v>0</v>
      </c>
    </row>
    <row r="10812" spans="1:11">
      <c r="A10812" t="s">
        <v>26860</v>
      </c>
      <c r="B10812" t="s">
        <v>58</v>
      </c>
      <c r="C10812">
        <v>94660</v>
      </c>
      <c r="D10812" t="s">
        <v>3994</v>
      </c>
      <c r="E10812" t="s">
        <v>32</v>
      </c>
      <c r="F10812">
        <v>9.2100000000000009</v>
      </c>
      <c r="G10812">
        <v>9.6</v>
      </c>
      <c r="J10812">
        <v>0</v>
      </c>
      <c r="K10812">
        <v>0</v>
      </c>
    </row>
    <row r="10813" spans="1:11">
      <c r="A10813" t="s">
        <v>26861</v>
      </c>
      <c r="B10813" t="s">
        <v>58</v>
      </c>
      <c r="C10813">
        <v>94662</v>
      </c>
      <c r="D10813" t="s">
        <v>3996</v>
      </c>
      <c r="E10813" t="s">
        <v>32</v>
      </c>
      <c r="F10813">
        <v>12.17</v>
      </c>
      <c r="G10813">
        <v>12.72</v>
      </c>
      <c r="J10813">
        <v>0</v>
      </c>
      <c r="K10813">
        <v>0</v>
      </c>
    </row>
    <row r="10814" spans="1:11">
      <c r="A10814" t="s">
        <v>26862</v>
      </c>
      <c r="B10814" t="s">
        <v>58</v>
      </c>
      <c r="C10814">
        <v>94664</v>
      </c>
      <c r="D10814" t="s">
        <v>3998</v>
      </c>
      <c r="E10814" t="s">
        <v>32</v>
      </c>
      <c r="F10814">
        <v>21.74</v>
      </c>
      <c r="G10814">
        <v>22.48</v>
      </c>
      <c r="J10814">
        <v>0</v>
      </c>
      <c r="K10814">
        <v>0</v>
      </c>
    </row>
    <row r="10815" spans="1:11">
      <c r="A10815" t="s">
        <v>26863</v>
      </c>
      <c r="B10815" t="s">
        <v>58</v>
      </c>
      <c r="C10815">
        <v>94666</v>
      </c>
      <c r="D10815" t="s">
        <v>4000</v>
      </c>
      <c r="E10815" t="s">
        <v>32</v>
      </c>
      <c r="F10815">
        <v>35.15</v>
      </c>
      <c r="G10815">
        <v>36.229999999999997</v>
      </c>
      <c r="J10815">
        <v>0</v>
      </c>
      <c r="K10815">
        <v>0</v>
      </c>
    </row>
    <row r="10816" spans="1:11">
      <c r="A10816" t="s">
        <v>26864</v>
      </c>
      <c r="B10816" t="s">
        <v>58</v>
      </c>
      <c r="C10816">
        <v>94668</v>
      </c>
      <c r="D10816" t="s">
        <v>4002</v>
      </c>
      <c r="E10816" t="s">
        <v>32</v>
      </c>
      <c r="F10816">
        <v>46.58</v>
      </c>
      <c r="G10816">
        <v>47.94</v>
      </c>
      <c r="J10816">
        <v>0</v>
      </c>
      <c r="K10816">
        <v>0</v>
      </c>
    </row>
    <row r="10817" spans="1:11">
      <c r="A10817" t="s">
        <v>26865</v>
      </c>
      <c r="B10817" t="s">
        <v>58</v>
      </c>
      <c r="C10817">
        <v>105215</v>
      </c>
      <c r="D10817" t="s">
        <v>4547</v>
      </c>
      <c r="E10817" t="s">
        <v>32</v>
      </c>
      <c r="F10817">
        <v>9.82</v>
      </c>
      <c r="G10817">
        <v>10.050000000000001</v>
      </c>
      <c r="J10817">
        <v>0</v>
      </c>
      <c r="K10817">
        <v>0</v>
      </c>
    </row>
    <row r="10818" spans="1:11">
      <c r="A10818" t="s">
        <v>26866</v>
      </c>
      <c r="B10818" t="s">
        <v>58</v>
      </c>
      <c r="C10818">
        <v>105216</v>
      </c>
      <c r="D10818" t="s">
        <v>4548</v>
      </c>
      <c r="E10818" t="s">
        <v>32</v>
      </c>
      <c r="F10818">
        <v>37.1</v>
      </c>
      <c r="G10818">
        <v>37.4</v>
      </c>
      <c r="J10818">
        <v>0</v>
      </c>
      <c r="K10818">
        <v>0</v>
      </c>
    </row>
    <row r="10819" spans="1:11">
      <c r="A10819" t="s">
        <v>26867</v>
      </c>
      <c r="B10819" t="s">
        <v>58</v>
      </c>
      <c r="C10819">
        <v>105217</v>
      </c>
      <c r="D10819" t="s">
        <v>4549</v>
      </c>
      <c r="E10819" t="s">
        <v>32</v>
      </c>
      <c r="F10819">
        <v>41.87</v>
      </c>
      <c r="G10819">
        <v>42.18</v>
      </c>
      <c r="J10819">
        <v>0</v>
      </c>
      <c r="K10819">
        <v>0</v>
      </c>
    </row>
    <row r="10820" spans="1:11">
      <c r="A10820" t="s">
        <v>26868</v>
      </c>
      <c r="B10820" t="s">
        <v>58</v>
      </c>
      <c r="C10820">
        <v>105214</v>
      </c>
      <c r="D10820" t="s">
        <v>4546</v>
      </c>
      <c r="E10820" t="s">
        <v>32</v>
      </c>
      <c r="F10820">
        <v>43.83</v>
      </c>
      <c r="G10820">
        <v>44.26</v>
      </c>
      <c r="J10820">
        <v>0</v>
      </c>
      <c r="K10820">
        <v>0</v>
      </c>
    </row>
    <row r="10821" spans="1:11">
      <c r="A10821" t="s">
        <v>26869</v>
      </c>
      <c r="B10821" t="s">
        <v>58</v>
      </c>
      <c r="C10821">
        <v>105218</v>
      </c>
      <c r="D10821" t="s">
        <v>4550</v>
      </c>
      <c r="E10821" t="s">
        <v>32</v>
      </c>
      <c r="F10821">
        <v>72.7</v>
      </c>
      <c r="G10821">
        <v>73.180000000000007</v>
      </c>
      <c r="J10821">
        <v>0</v>
      </c>
      <c r="K10821">
        <v>0</v>
      </c>
    </row>
    <row r="10822" spans="1:11">
      <c r="A10822" t="s">
        <v>26870</v>
      </c>
      <c r="B10822" t="s">
        <v>58</v>
      </c>
      <c r="C10822">
        <v>105213</v>
      </c>
      <c r="D10822" t="s">
        <v>4545</v>
      </c>
      <c r="E10822" t="s">
        <v>32</v>
      </c>
      <c r="F10822">
        <v>198.9</v>
      </c>
      <c r="G10822">
        <v>201.35</v>
      </c>
      <c r="J10822">
        <v>0</v>
      </c>
      <c r="K10822">
        <v>0</v>
      </c>
    </row>
    <row r="10823" spans="1:11">
      <c r="A10823" t="s">
        <v>26871</v>
      </c>
      <c r="B10823" t="s">
        <v>58</v>
      </c>
      <c r="C10823">
        <v>105233</v>
      </c>
      <c r="D10823" t="s">
        <v>4565</v>
      </c>
      <c r="E10823" t="s">
        <v>32</v>
      </c>
      <c r="F10823">
        <v>8.61</v>
      </c>
      <c r="G10823">
        <v>8.91</v>
      </c>
      <c r="J10823">
        <v>0</v>
      </c>
      <c r="K10823">
        <v>0</v>
      </c>
    </row>
    <row r="10824" spans="1:11">
      <c r="A10824" t="s">
        <v>26872</v>
      </c>
      <c r="B10824" t="s">
        <v>58</v>
      </c>
      <c r="C10824">
        <v>105234</v>
      </c>
      <c r="D10824" t="s">
        <v>4566</v>
      </c>
      <c r="E10824" t="s">
        <v>32</v>
      </c>
      <c r="F10824">
        <v>10.51</v>
      </c>
      <c r="G10824">
        <v>10.9</v>
      </c>
      <c r="J10824">
        <v>0</v>
      </c>
      <c r="K10824">
        <v>0</v>
      </c>
    </row>
    <row r="10825" spans="1:11">
      <c r="A10825" t="s">
        <v>26873</v>
      </c>
      <c r="B10825" t="s">
        <v>58</v>
      </c>
      <c r="C10825">
        <v>105228</v>
      </c>
      <c r="D10825" t="s">
        <v>4560</v>
      </c>
      <c r="E10825" t="s">
        <v>32</v>
      </c>
      <c r="F10825">
        <v>12.6</v>
      </c>
      <c r="G10825">
        <v>13.02</v>
      </c>
      <c r="J10825">
        <v>0</v>
      </c>
      <c r="K10825">
        <v>0</v>
      </c>
    </row>
    <row r="10826" spans="1:11">
      <c r="A10826" t="s">
        <v>26874</v>
      </c>
      <c r="B10826" t="s">
        <v>58</v>
      </c>
      <c r="C10826">
        <v>105138</v>
      </c>
      <c r="D10826" t="s">
        <v>3424</v>
      </c>
      <c r="E10826" t="s">
        <v>32</v>
      </c>
      <c r="F10826">
        <v>18.190000000000001</v>
      </c>
      <c r="G10826">
        <v>18.670000000000002</v>
      </c>
      <c r="J10826">
        <v>0</v>
      </c>
      <c r="K10826">
        <v>0</v>
      </c>
    </row>
    <row r="10827" spans="1:11">
      <c r="A10827" t="s">
        <v>26875</v>
      </c>
      <c r="B10827" t="s">
        <v>58</v>
      </c>
      <c r="C10827">
        <v>105139</v>
      </c>
      <c r="D10827" t="s">
        <v>3425</v>
      </c>
      <c r="E10827" t="s">
        <v>32</v>
      </c>
      <c r="F10827">
        <v>21.31</v>
      </c>
      <c r="G10827">
        <v>21.84</v>
      </c>
      <c r="J10827">
        <v>0</v>
      </c>
      <c r="K10827">
        <v>0</v>
      </c>
    </row>
    <row r="10828" spans="1:11">
      <c r="A10828" t="s">
        <v>26876</v>
      </c>
      <c r="B10828" t="s">
        <v>58</v>
      </c>
      <c r="C10828">
        <v>105140</v>
      </c>
      <c r="D10828" t="s">
        <v>3426</v>
      </c>
      <c r="E10828" t="s">
        <v>32</v>
      </c>
      <c r="F10828">
        <v>27.36</v>
      </c>
      <c r="G10828">
        <v>28.01</v>
      </c>
      <c r="J10828">
        <v>0</v>
      </c>
      <c r="K10828">
        <v>0</v>
      </c>
    </row>
    <row r="10829" spans="1:11">
      <c r="A10829" t="s">
        <v>26877</v>
      </c>
      <c r="B10829" t="s">
        <v>58</v>
      </c>
      <c r="C10829">
        <v>105141</v>
      </c>
      <c r="D10829" t="s">
        <v>3427</v>
      </c>
      <c r="E10829" t="s">
        <v>32</v>
      </c>
      <c r="F10829">
        <v>32.619999999999997</v>
      </c>
      <c r="G10829">
        <v>33.450000000000003</v>
      </c>
      <c r="J10829">
        <v>0</v>
      </c>
      <c r="K10829">
        <v>0</v>
      </c>
    </row>
    <row r="10830" spans="1:11">
      <c r="A10830" t="s">
        <v>26878</v>
      </c>
      <c r="B10830" t="s">
        <v>58</v>
      </c>
      <c r="C10830">
        <v>105172</v>
      </c>
      <c r="D10830" t="s">
        <v>4510</v>
      </c>
      <c r="E10830" t="s">
        <v>32</v>
      </c>
      <c r="F10830">
        <v>94.07</v>
      </c>
      <c r="G10830">
        <v>96.26</v>
      </c>
      <c r="J10830">
        <v>0</v>
      </c>
      <c r="K10830">
        <v>0</v>
      </c>
    </row>
    <row r="10831" spans="1:11">
      <c r="A10831" t="s">
        <v>26879</v>
      </c>
      <c r="B10831" t="s">
        <v>58</v>
      </c>
      <c r="C10831">
        <v>105169</v>
      </c>
      <c r="D10831" t="s">
        <v>4508</v>
      </c>
      <c r="E10831" t="s">
        <v>32</v>
      </c>
      <c r="F10831">
        <v>94.31</v>
      </c>
      <c r="G10831">
        <v>96.66</v>
      </c>
      <c r="J10831">
        <v>0</v>
      </c>
      <c r="K10831">
        <v>0</v>
      </c>
    </row>
    <row r="10832" spans="1:11">
      <c r="A10832" t="s">
        <v>26880</v>
      </c>
      <c r="B10832" t="s">
        <v>58</v>
      </c>
      <c r="C10832">
        <v>105230</v>
      </c>
      <c r="D10832" t="s">
        <v>4562</v>
      </c>
      <c r="E10832" t="s">
        <v>32</v>
      </c>
      <c r="F10832">
        <v>8.99</v>
      </c>
      <c r="G10832">
        <v>9.4</v>
      </c>
      <c r="J10832">
        <v>0</v>
      </c>
      <c r="K10832">
        <v>0</v>
      </c>
    </row>
    <row r="10833" spans="1:11">
      <c r="A10833" t="s">
        <v>26881</v>
      </c>
      <c r="B10833" t="s">
        <v>58</v>
      </c>
      <c r="C10833">
        <v>105231</v>
      </c>
      <c r="D10833" t="s">
        <v>4563</v>
      </c>
      <c r="E10833" t="s">
        <v>32</v>
      </c>
      <c r="F10833">
        <v>10.51</v>
      </c>
      <c r="G10833">
        <v>10.98</v>
      </c>
      <c r="J10833">
        <v>0</v>
      </c>
      <c r="K10833">
        <v>0</v>
      </c>
    </row>
    <row r="10834" spans="1:11">
      <c r="A10834" t="s">
        <v>26882</v>
      </c>
      <c r="B10834" t="s">
        <v>58</v>
      </c>
      <c r="C10834">
        <v>105232</v>
      </c>
      <c r="D10834" t="s">
        <v>4564</v>
      </c>
      <c r="E10834" t="s">
        <v>32</v>
      </c>
      <c r="F10834">
        <v>19.399999999999999</v>
      </c>
      <c r="G10834">
        <v>19.920000000000002</v>
      </c>
      <c r="J10834">
        <v>0</v>
      </c>
      <c r="K10834">
        <v>0</v>
      </c>
    </row>
    <row r="10835" spans="1:11">
      <c r="A10835" t="s">
        <v>26883</v>
      </c>
      <c r="B10835" t="s">
        <v>58</v>
      </c>
      <c r="C10835">
        <v>105229</v>
      </c>
      <c r="D10835" t="s">
        <v>4561</v>
      </c>
      <c r="E10835" t="s">
        <v>32</v>
      </c>
      <c r="F10835">
        <v>30.34</v>
      </c>
      <c r="G10835">
        <v>30.94</v>
      </c>
      <c r="J10835">
        <v>0</v>
      </c>
      <c r="K10835">
        <v>0</v>
      </c>
    </row>
    <row r="10836" spans="1:11">
      <c r="A10836" t="s">
        <v>26884</v>
      </c>
      <c r="B10836" t="s">
        <v>58</v>
      </c>
      <c r="C10836">
        <v>105146</v>
      </c>
      <c r="D10836" t="s">
        <v>4487</v>
      </c>
      <c r="E10836" t="s">
        <v>32</v>
      </c>
      <c r="F10836">
        <v>24.77</v>
      </c>
      <c r="G10836">
        <v>25.4</v>
      </c>
      <c r="J10836">
        <v>0</v>
      </c>
      <c r="K10836">
        <v>0</v>
      </c>
    </row>
    <row r="10837" spans="1:11">
      <c r="A10837" t="s">
        <v>26885</v>
      </c>
      <c r="B10837" t="s">
        <v>58</v>
      </c>
      <c r="C10837">
        <v>94613</v>
      </c>
      <c r="D10837" t="s">
        <v>7981</v>
      </c>
      <c r="E10837" t="s">
        <v>32</v>
      </c>
      <c r="F10837">
        <v>0</v>
      </c>
      <c r="G10837">
        <v>0</v>
      </c>
    </row>
    <row r="10838" spans="1:11">
      <c r="A10838" t="s">
        <v>26886</v>
      </c>
      <c r="B10838" t="s">
        <v>58</v>
      </c>
      <c r="C10838">
        <v>94607</v>
      </c>
      <c r="D10838" t="s">
        <v>7982</v>
      </c>
      <c r="E10838" t="s">
        <v>32</v>
      </c>
      <c r="F10838">
        <v>0</v>
      </c>
      <c r="G10838">
        <v>0</v>
      </c>
    </row>
    <row r="10839" spans="1:11">
      <c r="A10839" t="s">
        <v>26887</v>
      </c>
      <c r="B10839" t="s">
        <v>58</v>
      </c>
      <c r="C10839">
        <v>94609</v>
      </c>
      <c r="D10839" t="s">
        <v>7983</v>
      </c>
      <c r="E10839" t="s">
        <v>32</v>
      </c>
      <c r="F10839">
        <v>0</v>
      </c>
      <c r="G10839">
        <v>0</v>
      </c>
    </row>
    <row r="10840" spans="1:11">
      <c r="A10840" t="s">
        <v>26888</v>
      </c>
      <c r="B10840" t="s">
        <v>58</v>
      </c>
      <c r="C10840">
        <v>94611</v>
      </c>
      <c r="D10840" t="s">
        <v>7984</v>
      </c>
      <c r="E10840" t="s">
        <v>32</v>
      </c>
      <c r="F10840">
        <v>0</v>
      </c>
      <c r="G10840">
        <v>0</v>
      </c>
    </row>
    <row r="10841" spans="1:11">
      <c r="A10841" t="s">
        <v>26889</v>
      </c>
      <c r="B10841" t="s">
        <v>58</v>
      </c>
      <c r="C10841">
        <v>96738</v>
      </c>
      <c r="D10841" t="s">
        <v>4089</v>
      </c>
      <c r="E10841" t="s">
        <v>32</v>
      </c>
      <c r="F10841">
        <v>25.26</v>
      </c>
      <c r="G10841">
        <v>25.69</v>
      </c>
      <c r="J10841">
        <v>0</v>
      </c>
      <c r="K10841">
        <v>0</v>
      </c>
    </row>
    <row r="10842" spans="1:11">
      <c r="A10842" t="s">
        <v>26890</v>
      </c>
      <c r="B10842" t="s">
        <v>58</v>
      </c>
      <c r="C10842">
        <v>96740</v>
      </c>
      <c r="D10842" t="s">
        <v>4091</v>
      </c>
      <c r="E10842" t="s">
        <v>32</v>
      </c>
      <c r="F10842">
        <v>34.78</v>
      </c>
      <c r="G10842">
        <v>35.29</v>
      </c>
      <c r="J10842">
        <v>0</v>
      </c>
      <c r="K10842">
        <v>0</v>
      </c>
    </row>
    <row r="10843" spans="1:11">
      <c r="A10843" t="s">
        <v>26891</v>
      </c>
      <c r="B10843" t="s">
        <v>58</v>
      </c>
      <c r="C10843">
        <v>94738</v>
      </c>
      <c r="D10843" t="s">
        <v>4052</v>
      </c>
      <c r="E10843" t="s">
        <v>32</v>
      </c>
      <c r="F10843">
        <v>1737.33</v>
      </c>
      <c r="G10843">
        <v>1739.69</v>
      </c>
      <c r="J10843">
        <v>0</v>
      </c>
      <c r="K10843">
        <v>0</v>
      </c>
    </row>
    <row r="10844" spans="1:11">
      <c r="A10844" t="s">
        <v>26892</v>
      </c>
      <c r="B10844" t="s">
        <v>58</v>
      </c>
      <c r="C10844">
        <v>94724</v>
      </c>
      <c r="D10844" t="s">
        <v>4039</v>
      </c>
      <c r="E10844" t="s">
        <v>32</v>
      </c>
      <c r="F10844">
        <v>27.59</v>
      </c>
      <c r="G10844">
        <v>27.8</v>
      </c>
      <c r="J10844">
        <v>0</v>
      </c>
      <c r="K10844">
        <v>0</v>
      </c>
    </row>
    <row r="10845" spans="1:11">
      <c r="A10845" t="s">
        <v>26893</v>
      </c>
      <c r="B10845" t="s">
        <v>58</v>
      </c>
      <c r="C10845">
        <v>94726</v>
      </c>
      <c r="D10845" t="s">
        <v>4041</v>
      </c>
      <c r="E10845" t="s">
        <v>32</v>
      </c>
      <c r="F10845">
        <v>35.53</v>
      </c>
      <c r="G10845">
        <v>35.79</v>
      </c>
      <c r="J10845">
        <v>0</v>
      </c>
      <c r="K10845">
        <v>0</v>
      </c>
    </row>
    <row r="10846" spans="1:11">
      <c r="A10846" t="s">
        <v>26894</v>
      </c>
      <c r="B10846" t="s">
        <v>58</v>
      </c>
      <c r="C10846">
        <v>94728</v>
      </c>
      <c r="D10846" t="s">
        <v>4043</v>
      </c>
      <c r="E10846" t="s">
        <v>32</v>
      </c>
      <c r="F10846">
        <v>55.44</v>
      </c>
      <c r="G10846">
        <v>55.76</v>
      </c>
      <c r="J10846">
        <v>0</v>
      </c>
      <c r="K10846">
        <v>0</v>
      </c>
    </row>
    <row r="10847" spans="1:11">
      <c r="A10847" t="s">
        <v>26895</v>
      </c>
      <c r="B10847" t="s">
        <v>58</v>
      </c>
      <c r="C10847">
        <v>94730</v>
      </c>
      <c r="D10847" t="s">
        <v>4045</v>
      </c>
      <c r="E10847" t="s">
        <v>32</v>
      </c>
      <c r="F10847">
        <v>68.02</v>
      </c>
      <c r="G10847">
        <v>68.44</v>
      </c>
      <c r="J10847">
        <v>0</v>
      </c>
      <c r="K10847">
        <v>0</v>
      </c>
    </row>
    <row r="10848" spans="1:11">
      <c r="A10848" t="s">
        <v>26896</v>
      </c>
      <c r="B10848" t="s">
        <v>58</v>
      </c>
      <c r="C10848">
        <v>94732</v>
      </c>
      <c r="D10848" t="s">
        <v>4047</v>
      </c>
      <c r="E10848" t="s">
        <v>32</v>
      </c>
      <c r="F10848">
        <v>109.16</v>
      </c>
      <c r="G10848">
        <v>109.78</v>
      </c>
      <c r="J10848">
        <v>0</v>
      </c>
      <c r="K10848">
        <v>0</v>
      </c>
    </row>
    <row r="10849" spans="1:11">
      <c r="A10849" t="s">
        <v>26897</v>
      </c>
      <c r="B10849" t="s">
        <v>58</v>
      </c>
      <c r="C10849">
        <v>94734</v>
      </c>
      <c r="D10849" t="s">
        <v>4049</v>
      </c>
      <c r="E10849" t="s">
        <v>32</v>
      </c>
      <c r="F10849">
        <v>397.39</v>
      </c>
      <c r="G10849">
        <v>398.43</v>
      </c>
      <c r="J10849">
        <v>0</v>
      </c>
      <c r="K10849">
        <v>0</v>
      </c>
    </row>
    <row r="10850" spans="1:11">
      <c r="A10850" t="s">
        <v>26898</v>
      </c>
      <c r="B10850" t="s">
        <v>58</v>
      </c>
      <c r="C10850">
        <v>94736</v>
      </c>
      <c r="D10850" t="s">
        <v>4050</v>
      </c>
      <c r="E10850" t="s">
        <v>32</v>
      </c>
      <c r="F10850">
        <v>577.59</v>
      </c>
      <c r="G10850">
        <v>579.08000000000004</v>
      </c>
      <c r="J10850">
        <v>0</v>
      </c>
      <c r="K10850">
        <v>0</v>
      </c>
    </row>
    <row r="10851" spans="1:11">
      <c r="A10851" t="s">
        <v>26899</v>
      </c>
      <c r="B10851" t="s">
        <v>58</v>
      </c>
      <c r="C10851">
        <v>94483</v>
      </c>
      <c r="D10851" t="s">
        <v>4927</v>
      </c>
      <c r="E10851" t="s">
        <v>32</v>
      </c>
      <c r="F10851">
        <v>1422.42</v>
      </c>
      <c r="G10851">
        <v>1474.05</v>
      </c>
      <c r="J10851">
        <v>0</v>
      </c>
      <c r="K10851">
        <v>0</v>
      </c>
    </row>
    <row r="10852" spans="1:11">
      <c r="A10852" t="s">
        <v>26900</v>
      </c>
      <c r="B10852" t="s">
        <v>58</v>
      </c>
      <c r="C10852">
        <v>94482</v>
      </c>
      <c r="D10852" t="s">
        <v>4926</v>
      </c>
      <c r="E10852" t="s">
        <v>32</v>
      </c>
      <c r="F10852">
        <v>1681.08</v>
      </c>
      <c r="G10852">
        <v>1735.14</v>
      </c>
      <c r="J10852">
        <v>0</v>
      </c>
      <c r="K10852">
        <v>0</v>
      </c>
    </row>
    <row r="10853" spans="1:11">
      <c r="A10853" t="s">
        <v>26901</v>
      </c>
      <c r="B10853" t="s">
        <v>58</v>
      </c>
      <c r="C10853">
        <v>94481</v>
      </c>
      <c r="D10853" t="s">
        <v>4925</v>
      </c>
      <c r="E10853" t="s">
        <v>32</v>
      </c>
      <c r="F10853">
        <v>2120.6999999999998</v>
      </c>
      <c r="G10853">
        <v>2177.69</v>
      </c>
      <c r="J10853">
        <v>0</v>
      </c>
      <c r="K10853">
        <v>0</v>
      </c>
    </row>
    <row r="10854" spans="1:11">
      <c r="A10854" t="s">
        <v>26902</v>
      </c>
      <c r="B10854" t="s">
        <v>58</v>
      </c>
      <c r="C10854">
        <v>94480</v>
      </c>
      <c r="D10854" t="s">
        <v>4924</v>
      </c>
      <c r="E10854" t="s">
        <v>32</v>
      </c>
      <c r="F10854">
        <v>2952.62</v>
      </c>
      <c r="G10854">
        <v>3013.69</v>
      </c>
      <c r="J10854">
        <v>0</v>
      </c>
      <c r="K10854">
        <v>0</v>
      </c>
    </row>
    <row r="10855" spans="1:11">
      <c r="A10855" t="s">
        <v>26903</v>
      </c>
      <c r="B10855" t="s">
        <v>58</v>
      </c>
      <c r="C10855">
        <v>94472</v>
      </c>
      <c r="D10855" t="s">
        <v>3970</v>
      </c>
      <c r="E10855" t="s">
        <v>32</v>
      </c>
      <c r="F10855">
        <v>86.12</v>
      </c>
      <c r="G10855">
        <v>88.88</v>
      </c>
      <c r="J10855">
        <v>0</v>
      </c>
      <c r="K10855">
        <v>0</v>
      </c>
    </row>
    <row r="10856" spans="1:11">
      <c r="A10856" t="s">
        <v>26904</v>
      </c>
      <c r="B10856" t="s">
        <v>58</v>
      </c>
      <c r="C10856">
        <v>94474</v>
      </c>
      <c r="D10856" t="s">
        <v>3972</v>
      </c>
      <c r="E10856" t="s">
        <v>32</v>
      </c>
      <c r="F10856">
        <v>142.26</v>
      </c>
      <c r="G10856">
        <v>145.5</v>
      </c>
      <c r="J10856">
        <v>0</v>
      </c>
      <c r="K10856">
        <v>0</v>
      </c>
    </row>
    <row r="10857" spans="1:11">
      <c r="A10857" t="s">
        <v>26905</v>
      </c>
      <c r="B10857" t="s">
        <v>58</v>
      </c>
      <c r="C10857">
        <v>94476</v>
      </c>
      <c r="D10857" t="s">
        <v>3974</v>
      </c>
      <c r="E10857" t="s">
        <v>32</v>
      </c>
      <c r="F10857">
        <v>197.52</v>
      </c>
      <c r="G10857">
        <v>201.34</v>
      </c>
      <c r="J10857">
        <v>0</v>
      </c>
      <c r="K10857">
        <v>0</v>
      </c>
    </row>
    <row r="10858" spans="1:11">
      <c r="A10858" t="s">
        <v>26906</v>
      </c>
      <c r="B10858" t="s">
        <v>58</v>
      </c>
      <c r="C10858">
        <v>94471</v>
      </c>
      <c r="D10858" t="s">
        <v>3969</v>
      </c>
      <c r="E10858" t="s">
        <v>32</v>
      </c>
      <c r="F10858">
        <v>83.74</v>
      </c>
      <c r="G10858">
        <v>86.5</v>
      </c>
      <c r="J10858">
        <v>0</v>
      </c>
      <c r="K10858">
        <v>0</v>
      </c>
    </row>
    <row r="10859" spans="1:11">
      <c r="A10859" t="s">
        <v>26907</v>
      </c>
      <c r="B10859" t="s">
        <v>58</v>
      </c>
      <c r="C10859">
        <v>94473</v>
      </c>
      <c r="D10859" t="s">
        <v>3971</v>
      </c>
      <c r="E10859" t="s">
        <v>32</v>
      </c>
      <c r="F10859">
        <v>131.77000000000001</v>
      </c>
      <c r="G10859">
        <v>135.01</v>
      </c>
      <c r="J10859">
        <v>0</v>
      </c>
      <c r="K10859">
        <v>0</v>
      </c>
    </row>
    <row r="10860" spans="1:11">
      <c r="A10860" t="s">
        <v>26908</v>
      </c>
      <c r="B10860" t="s">
        <v>58</v>
      </c>
      <c r="C10860">
        <v>94475</v>
      </c>
      <c r="D10860" t="s">
        <v>3973</v>
      </c>
      <c r="E10860" t="s">
        <v>32</v>
      </c>
      <c r="F10860">
        <v>177.32</v>
      </c>
      <c r="G10860">
        <v>181.14</v>
      </c>
      <c r="J10860">
        <v>0</v>
      </c>
      <c r="K10860">
        <v>0</v>
      </c>
    </row>
    <row r="10861" spans="1:11">
      <c r="A10861" t="s">
        <v>26909</v>
      </c>
      <c r="B10861" t="s">
        <v>58</v>
      </c>
      <c r="C10861">
        <v>105194</v>
      </c>
      <c r="D10861" t="s">
        <v>4526</v>
      </c>
      <c r="E10861" t="s">
        <v>32</v>
      </c>
      <c r="F10861">
        <v>92.66</v>
      </c>
      <c r="G10861">
        <v>95.42</v>
      </c>
      <c r="J10861">
        <v>0</v>
      </c>
      <c r="K10861">
        <v>0</v>
      </c>
    </row>
    <row r="10862" spans="1:11">
      <c r="A10862" t="s">
        <v>26910</v>
      </c>
      <c r="B10862" t="s">
        <v>58</v>
      </c>
      <c r="C10862">
        <v>105195</v>
      </c>
      <c r="D10862" t="s">
        <v>4527</v>
      </c>
      <c r="E10862" t="s">
        <v>32</v>
      </c>
      <c r="F10862">
        <v>231.56</v>
      </c>
      <c r="G10862">
        <v>235.38</v>
      </c>
      <c r="J10862">
        <v>0</v>
      </c>
      <c r="K10862">
        <v>0</v>
      </c>
    </row>
    <row r="10863" spans="1:11">
      <c r="A10863" t="s">
        <v>26911</v>
      </c>
      <c r="B10863" t="s">
        <v>58</v>
      </c>
      <c r="C10863">
        <v>105178</v>
      </c>
      <c r="D10863" t="s">
        <v>4516</v>
      </c>
      <c r="E10863" t="s">
        <v>32</v>
      </c>
      <c r="F10863">
        <v>146.77000000000001</v>
      </c>
      <c r="G10863">
        <v>149.77000000000001</v>
      </c>
      <c r="J10863">
        <v>0</v>
      </c>
      <c r="K10863">
        <v>0</v>
      </c>
    </row>
    <row r="10864" spans="1:11">
      <c r="A10864" t="s">
        <v>26912</v>
      </c>
      <c r="B10864" t="s">
        <v>58</v>
      </c>
      <c r="C10864">
        <v>94620</v>
      </c>
      <c r="D10864" t="s">
        <v>3987</v>
      </c>
      <c r="E10864" t="s">
        <v>32</v>
      </c>
      <c r="F10864">
        <v>902.42</v>
      </c>
      <c r="G10864">
        <v>906.66</v>
      </c>
      <c r="J10864">
        <v>0</v>
      </c>
      <c r="K10864">
        <v>0</v>
      </c>
    </row>
    <row r="10865" spans="1:11">
      <c r="A10865" t="s">
        <v>26913</v>
      </c>
      <c r="B10865" t="s">
        <v>58</v>
      </c>
      <c r="C10865">
        <v>94614</v>
      </c>
      <c r="D10865" t="s">
        <v>3982</v>
      </c>
      <c r="E10865" t="s">
        <v>32</v>
      </c>
      <c r="F10865">
        <v>150.38999999999999</v>
      </c>
      <c r="G10865">
        <v>153.99</v>
      </c>
      <c r="J10865">
        <v>0</v>
      </c>
      <c r="K10865">
        <v>0</v>
      </c>
    </row>
    <row r="10866" spans="1:11">
      <c r="A10866" t="s">
        <v>26914</v>
      </c>
      <c r="B10866" t="s">
        <v>58</v>
      </c>
      <c r="C10866">
        <v>94616</v>
      </c>
      <c r="D10866" t="s">
        <v>3984</v>
      </c>
      <c r="E10866" t="s">
        <v>32</v>
      </c>
      <c r="F10866">
        <v>406.69</v>
      </c>
      <c r="G10866">
        <v>410.44</v>
      </c>
      <c r="J10866">
        <v>0</v>
      </c>
      <c r="K10866">
        <v>0</v>
      </c>
    </row>
    <row r="10867" spans="1:11">
      <c r="A10867" t="s">
        <v>26915</v>
      </c>
      <c r="B10867" t="s">
        <v>58</v>
      </c>
      <c r="C10867">
        <v>94618</v>
      </c>
      <c r="D10867" t="s">
        <v>3986</v>
      </c>
      <c r="E10867" t="s">
        <v>32</v>
      </c>
      <c r="F10867">
        <v>395.92</v>
      </c>
      <c r="G10867">
        <v>399.85</v>
      </c>
      <c r="J10867">
        <v>0</v>
      </c>
      <c r="K10867">
        <v>0</v>
      </c>
    </row>
    <row r="10868" spans="1:11">
      <c r="A10868" t="s">
        <v>26916</v>
      </c>
      <c r="B10868" t="s">
        <v>58</v>
      </c>
      <c r="C10868">
        <v>105193</v>
      </c>
      <c r="D10868" t="s">
        <v>4525</v>
      </c>
      <c r="E10868" t="s">
        <v>32</v>
      </c>
      <c r="F10868">
        <v>160.56</v>
      </c>
      <c r="G10868">
        <v>163.80000000000001</v>
      </c>
      <c r="J10868">
        <v>0</v>
      </c>
      <c r="K10868">
        <v>0</v>
      </c>
    </row>
    <row r="10869" spans="1:11">
      <c r="A10869" t="s">
        <v>26917</v>
      </c>
      <c r="B10869" t="s">
        <v>58</v>
      </c>
      <c r="C10869">
        <v>105197</v>
      </c>
      <c r="D10869" t="s">
        <v>4529</v>
      </c>
      <c r="E10869" t="s">
        <v>32</v>
      </c>
      <c r="F10869">
        <v>170.22</v>
      </c>
      <c r="G10869">
        <v>172.98</v>
      </c>
      <c r="J10869">
        <v>0</v>
      </c>
      <c r="K10869">
        <v>0</v>
      </c>
    </row>
    <row r="10870" spans="1:11">
      <c r="A10870" t="s">
        <v>26918</v>
      </c>
      <c r="B10870" t="s">
        <v>58</v>
      </c>
      <c r="C10870">
        <v>105196</v>
      </c>
      <c r="D10870" t="s">
        <v>4528</v>
      </c>
      <c r="E10870" t="s">
        <v>32</v>
      </c>
      <c r="F10870">
        <v>245.76</v>
      </c>
      <c r="G10870">
        <v>249</v>
      </c>
      <c r="J10870">
        <v>0</v>
      </c>
      <c r="K10870">
        <v>0</v>
      </c>
    </row>
    <row r="10871" spans="1:11">
      <c r="A10871" t="s">
        <v>26919</v>
      </c>
      <c r="B10871" t="s">
        <v>58</v>
      </c>
      <c r="C10871">
        <v>105198</v>
      </c>
      <c r="D10871" t="s">
        <v>4530</v>
      </c>
      <c r="E10871" t="s">
        <v>32</v>
      </c>
      <c r="F10871">
        <v>347.24</v>
      </c>
      <c r="G10871">
        <v>351.06</v>
      </c>
      <c r="J10871">
        <v>0</v>
      </c>
      <c r="K10871">
        <v>0</v>
      </c>
    </row>
    <row r="10872" spans="1:11">
      <c r="A10872" t="s">
        <v>26920</v>
      </c>
      <c r="B10872" t="s">
        <v>58</v>
      </c>
      <c r="C10872">
        <v>105200</v>
      </c>
      <c r="D10872" t="s">
        <v>4532</v>
      </c>
      <c r="E10872" t="s">
        <v>32</v>
      </c>
      <c r="F10872">
        <v>135.32</v>
      </c>
      <c r="G10872">
        <v>138.08000000000001</v>
      </c>
      <c r="J10872">
        <v>0</v>
      </c>
      <c r="K10872">
        <v>0</v>
      </c>
    </row>
    <row r="10873" spans="1:11">
      <c r="A10873" t="s">
        <v>26921</v>
      </c>
      <c r="B10873" t="s">
        <v>58</v>
      </c>
      <c r="C10873">
        <v>105199</v>
      </c>
      <c r="D10873" t="s">
        <v>4531</v>
      </c>
      <c r="E10873" t="s">
        <v>32</v>
      </c>
      <c r="F10873">
        <v>223.88</v>
      </c>
      <c r="G10873">
        <v>227.12</v>
      </c>
      <c r="J10873">
        <v>0</v>
      </c>
      <c r="K10873">
        <v>0</v>
      </c>
    </row>
    <row r="10874" spans="1:11">
      <c r="A10874" t="s">
        <v>26922</v>
      </c>
      <c r="B10874" t="s">
        <v>58</v>
      </c>
      <c r="C10874">
        <v>105201</v>
      </c>
      <c r="D10874" t="s">
        <v>4533</v>
      </c>
      <c r="E10874" t="s">
        <v>32</v>
      </c>
      <c r="F10874">
        <v>305.3</v>
      </c>
      <c r="G10874">
        <v>309.12</v>
      </c>
      <c r="J10874">
        <v>0</v>
      </c>
      <c r="K10874">
        <v>0</v>
      </c>
    </row>
    <row r="10875" spans="1:11">
      <c r="A10875" t="s">
        <v>26923</v>
      </c>
      <c r="B10875" t="s">
        <v>58</v>
      </c>
      <c r="C10875">
        <v>94755</v>
      </c>
      <c r="D10875" t="s">
        <v>7985</v>
      </c>
      <c r="E10875" t="s">
        <v>32</v>
      </c>
      <c r="F10875">
        <v>0</v>
      </c>
      <c r="G10875">
        <v>0</v>
      </c>
    </row>
    <row r="10876" spans="1:11">
      <c r="A10876" t="s">
        <v>26924</v>
      </c>
      <c r="B10876" t="s">
        <v>58</v>
      </c>
      <c r="C10876">
        <v>94741</v>
      </c>
      <c r="D10876" t="s">
        <v>4055</v>
      </c>
      <c r="E10876" t="s">
        <v>32</v>
      </c>
      <c r="F10876">
        <v>13.65</v>
      </c>
      <c r="G10876">
        <v>13.95</v>
      </c>
      <c r="J10876">
        <v>0</v>
      </c>
      <c r="K10876">
        <v>0</v>
      </c>
    </row>
    <row r="10877" spans="1:11">
      <c r="A10877" t="s">
        <v>26925</v>
      </c>
      <c r="B10877" t="s">
        <v>58</v>
      </c>
      <c r="C10877">
        <v>94743</v>
      </c>
      <c r="D10877" t="s">
        <v>4057</v>
      </c>
      <c r="E10877" t="s">
        <v>32</v>
      </c>
      <c r="F10877">
        <v>22.19</v>
      </c>
      <c r="G10877">
        <v>22.58</v>
      </c>
      <c r="J10877">
        <v>0</v>
      </c>
      <c r="K10877">
        <v>0</v>
      </c>
    </row>
    <row r="10878" spans="1:11">
      <c r="A10878" t="s">
        <v>26926</v>
      </c>
      <c r="B10878" t="s">
        <v>58</v>
      </c>
      <c r="C10878">
        <v>94745</v>
      </c>
      <c r="D10878" t="s">
        <v>7986</v>
      </c>
      <c r="E10878" t="s">
        <v>32</v>
      </c>
      <c r="F10878">
        <v>0</v>
      </c>
      <c r="G10878">
        <v>0</v>
      </c>
    </row>
    <row r="10879" spans="1:11">
      <c r="A10879" t="s">
        <v>26927</v>
      </c>
      <c r="B10879" t="s">
        <v>58</v>
      </c>
      <c r="C10879">
        <v>94747</v>
      </c>
      <c r="D10879" t="s">
        <v>7987</v>
      </c>
      <c r="E10879" t="s">
        <v>32</v>
      </c>
      <c r="F10879">
        <v>0</v>
      </c>
      <c r="G10879">
        <v>0</v>
      </c>
    </row>
    <row r="10880" spans="1:11">
      <c r="A10880" t="s">
        <v>26928</v>
      </c>
      <c r="B10880" t="s">
        <v>58</v>
      </c>
      <c r="C10880">
        <v>94749</v>
      </c>
      <c r="D10880" t="s">
        <v>7988</v>
      </c>
      <c r="E10880" t="s">
        <v>32</v>
      </c>
      <c r="F10880">
        <v>0</v>
      </c>
      <c r="G10880">
        <v>0</v>
      </c>
    </row>
    <row r="10881" spans="1:11">
      <c r="A10881" t="s">
        <v>26929</v>
      </c>
      <c r="B10881" t="s">
        <v>58</v>
      </c>
      <c r="C10881">
        <v>94751</v>
      </c>
      <c r="D10881" t="s">
        <v>7989</v>
      </c>
      <c r="E10881" t="s">
        <v>32</v>
      </c>
      <c r="F10881">
        <v>0</v>
      </c>
      <c r="G10881">
        <v>0</v>
      </c>
    </row>
    <row r="10882" spans="1:11">
      <c r="A10882" t="s">
        <v>26930</v>
      </c>
      <c r="B10882" t="s">
        <v>58</v>
      </c>
      <c r="C10882">
        <v>94753</v>
      </c>
      <c r="D10882" t="s">
        <v>7990</v>
      </c>
      <c r="E10882" t="s">
        <v>32</v>
      </c>
      <c r="F10882">
        <v>0</v>
      </c>
      <c r="G10882">
        <v>0</v>
      </c>
    </row>
    <row r="10883" spans="1:11">
      <c r="A10883" t="s">
        <v>26931</v>
      </c>
      <c r="B10883" t="s">
        <v>58</v>
      </c>
      <c r="C10883">
        <v>105209</v>
      </c>
      <c r="D10883" t="s">
        <v>4541</v>
      </c>
      <c r="E10883" t="s">
        <v>32</v>
      </c>
      <c r="F10883">
        <v>165</v>
      </c>
      <c r="G10883">
        <v>167.76</v>
      </c>
      <c r="J10883">
        <v>0</v>
      </c>
      <c r="K10883">
        <v>0</v>
      </c>
    </row>
    <row r="10884" spans="1:11">
      <c r="A10884" t="s">
        <v>26932</v>
      </c>
      <c r="B10884" t="s">
        <v>58</v>
      </c>
      <c r="C10884">
        <v>105208</v>
      </c>
      <c r="D10884" t="s">
        <v>4540</v>
      </c>
      <c r="E10884" t="s">
        <v>32</v>
      </c>
      <c r="F10884">
        <v>334.95</v>
      </c>
      <c r="G10884">
        <v>338.19</v>
      </c>
      <c r="J10884">
        <v>0</v>
      </c>
      <c r="K10884">
        <v>0</v>
      </c>
    </row>
    <row r="10885" spans="1:11">
      <c r="A10885" t="s">
        <v>26933</v>
      </c>
      <c r="B10885" t="s">
        <v>58</v>
      </c>
      <c r="C10885">
        <v>105210</v>
      </c>
      <c r="D10885" t="s">
        <v>4542</v>
      </c>
      <c r="E10885" t="s">
        <v>32</v>
      </c>
      <c r="F10885">
        <v>431.71</v>
      </c>
      <c r="G10885">
        <v>435.53</v>
      </c>
      <c r="J10885">
        <v>0</v>
      </c>
      <c r="K10885">
        <v>0</v>
      </c>
    </row>
    <row r="10886" spans="1:11">
      <c r="A10886" t="s">
        <v>26934</v>
      </c>
      <c r="B10886" t="s">
        <v>58</v>
      </c>
      <c r="C10886">
        <v>105203</v>
      </c>
      <c r="D10886" t="s">
        <v>4535</v>
      </c>
      <c r="E10886" t="s">
        <v>32</v>
      </c>
      <c r="F10886">
        <v>169.5</v>
      </c>
      <c r="G10886">
        <v>172.26</v>
      </c>
      <c r="J10886">
        <v>0</v>
      </c>
      <c r="K10886">
        <v>0</v>
      </c>
    </row>
    <row r="10887" spans="1:11">
      <c r="A10887" t="s">
        <v>26935</v>
      </c>
      <c r="B10887" t="s">
        <v>58</v>
      </c>
      <c r="C10887">
        <v>105202</v>
      </c>
      <c r="D10887" t="s">
        <v>4534</v>
      </c>
      <c r="E10887" t="s">
        <v>32</v>
      </c>
      <c r="F10887">
        <v>276.2</v>
      </c>
      <c r="G10887">
        <v>279.44</v>
      </c>
      <c r="J10887">
        <v>0</v>
      </c>
      <c r="K10887">
        <v>0</v>
      </c>
    </row>
    <row r="10888" spans="1:11">
      <c r="A10888" t="s">
        <v>26936</v>
      </c>
      <c r="B10888" t="s">
        <v>58</v>
      </c>
      <c r="C10888">
        <v>105204</v>
      </c>
      <c r="D10888" t="s">
        <v>4536</v>
      </c>
      <c r="E10888" t="s">
        <v>32</v>
      </c>
      <c r="F10888">
        <v>366.53</v>
      </c>
      <c r="G10888">
        <v>370.35</v>
      </c>
      <c r="J10888">
        <v>0</v>
      </c>
      <c r="K10888">
        <v>0</v>
      </c>
    </row>
    <row r="10889" spans="1:11">
      <c r="A10889" t="s">
        <v>26937</v>
      </c>
      <c r="B10889" t="s">
        <v>58</v>
      </c>
      <c r="C10889">
        <v>105206</v>
      </c>
      <c r="D10889" t="s">
        <v>4538</v>
      </c>
      <c r="E10889" t="s">
        <v>32</v>
      </c>
      <c r="F10889">
        <v>161.75</v>
      </c>
      <c r="G10889">
        <v>164.51</v>
      </c>
      <c r="J10889">
        <v>0</v>
      </c>
      <c r="K10889">
        <v>0</v>
      </c>
    </row>
    <row r="10890" spans="1:11">
      <c r="A10890" t="s">
        <v>26938</v>
      </c>
      <c r="B10890" t="s">
        <v>58</v>
      </c>
      <c r="C10890">
        <v>105205</v>
      </c>
      <c r="D10890" t="s">
        <v>4537</v>
      </c>
      <c r="E10890" t="s">
        <v>32</v>
      </c>
      <c r="F10890">
        <v>255.56</v>
      </c>
      <c r="G10890">
        <v>258.8</v>
      </c>
      <c r="J10890">
        <v>0</v>
      </c>
      <c r="K10890">
        <v>0</v>
      </c>
    </row>
    <row r="10891" spans="1:11">
      <c r="A10891" t="s">
        <v>26939</v>
      </c>
      <c r="B10891" t="s">
        <v>58</v>
      </c>
      <c r="C10891">
        <v>105207</v>
      </c>
      <c r="D10891" t="s">
        <v>4539</v>
      </c>
      <c r="E10891" t="s">
        <v>32</v>
      </c>
      <c r="F10891">
        <v>356.21</v>
      </c>
      <c r="G10891">
        <v>360.03</v>
      </c>
      <c r="J10891">
        <v>0</v>
      </c>
      <c r="K10891">
        <v>0</v>
      </c>
    </row>
    <row r="10892" spans="1:11">
      <c r="A10892" t="s">
        <v>26940</v>
      </c>
      <c r="B10892" t="s">
        <v>58</v>
      </c>
      <c r="C10892">
        <v>94687</v>
      </c>
      <c r="D10892" t="s">
        <v>4019</v>
      </c>
      <c r="E10892" t="s">
        <v>32</v>
      </c>
      <c r="F10892">
        <v>236.74</v>
      </c>
      <c r="G10892">
        <v>240.05</v>
      </c>
      <c r="J10892">
        <v>0</v>
      </c>
      <c r="K10892">
        <v>0</v>
      </c>
    </row>
    <row r="10893" spans="1:11">
      <c r="A10893" t="s">
        <v>26941</v>
      </c>
      <c r="B10893" t="s">
        <v>58</v>
      </c>
      <c r="C10893">
        <v>94673</v>
      </c>
      <c r="D10893" t="s">
        <v>14936</v>
      </c>
      <c r="E10893" t="s">
        <v>32</v>
      </c>
      <c r="F10893">
        <v>7.89</v>
      </c>
      <c r="G10893">
        <v>8.23</v>
      </c>
      <c r="J10893">
        <v>0</v>
      </c>
      <c r="K10893">
        <v>0</v>
      </c>
    </row>
    <row r="10894" spans="1:11">
      <c r="A10894" t="s">
        <v>26942</v>
      </c>
      <c r="B10894" t="s">
        <v>58</v>
      </c>
      <c r="C10894">
        <v>94675</v>
      </c>
      <c r="D10894" t="s">
        <v>4007</v>
      </c>
      <c r="E10894" t="s">
        <v>32</v>
      </c>
      <c r="F10894">
        <v>13.02</v>
      </c>
      <c r="G10894">
        <v>13.46</v>
      </c>
      <c r="J10894">
        <v>0</v>
      </c>
      <c r="K10894">
        <v>0</v>
      </c>
    </row>
    <row r="10895" spans="1:11">
      <c r="A10895" t="s">
        <v>26943</v>
      </c>
      <c r="B10895" t="s">
        <v>58</v>
      </c>
      <c r="C10895">
        <v>94677</v>
      </c>
      <c r="D10895" t="s">
        <v>4009</v>
      </c>
      <c r="E10895" t="s">
        <v>32</v>
      </c>
      <c r="F10895">
        <v>20.83</v>
      </c>
      <c r="G10895">
        <v>21.43</v>
      </c>
      <c r="J10895">
        <v>0</v>
      </c>
      <c r="K10895">
        <v>0</v>
      </c>
    </row>
    <row r="10896" spans="1:11">
      <c r="A10896" t="s">
        <v>26944</v>
      </c>
      <c r="B10896" t="s">
        <v>58</v>
      </c>
      <c r="C10896">
        <v>94679</v>
      </c>
      <c r="D10896" t="s">
        <v>4011</v>
      </c>
      <c r="E10896" t="s">
        <v>32</v>
      </c>
      <c r="F10896">
        <v>25.38</v>
      </c>
      <c r="G10896">
        <v>26.2</v>
      </c>
      <c r="J10896">
        <v>0</v>
      </c>
      <c r="K10896">
        <v>0</v>
      </c>
    </row>
    <row r="10897" spans="1:11">
      <c r="A10897" t="s">
        <v>26945</v>
      </c>
      <c r="B10897" t="s">
        <v>58</v>
      </c>
      <c r="C10897">
        <v>94681</v>
      </c>
      <c r="D10897" t="s">
        <v>4013</v>
      </c>
      <c r="E10897" t="s">
        <v>32</v>
      </c>
      <c r="F10897">
        <v>51.31</v>
      </c>
      <c r="G10897">
        <v>52.43</v>
      </c>
      <c r="J10897">
        <v>0</v>
      </c>
      <c r="K10897">
        <v>0</v>
      </c>
    </row>
    <row r="10898" spans="1:11">
      <c r="A10898" t="s">
        <v>26946</v>
      </c>
      <c r="B10898" t="s">
        <v>58</v>
      </c>
      <c r="C10898">
        <v>94683</v>
      </c>
      <c r="D10898" t="s">
        <v>4015</v>
      </c>
      <c r="E10898" t="s">
        <v>32</v>
      </c>
      <c r="F10898">
        <v>77.92</v>
      </c>
      <c r="G10898">
        <v>79.56</v>
      </c>
      <c r="J10898">
        <v>0</v>
      </c>
      <c r="K10898">
        <v>0</v>
      </c>
    </row>
    <row r="10899" spans="1:11">
      <c r="A10899" t="s">
        <v>26947</v>
      </c>
      <c r="B10899" t="s">
        <v>58</v>
      </c>
      <c r="C10899">
        <v>94685</v>
      </c>
      <c r="D10899" t="s">
        <v>4017</v>
      </c>
      <c r="E10899" t="s">
        <v>32</v>
      </c>
      <c r="F10899">
        <v>99.15</v>
      </c>
      <c r="G10899">
        <v>101.2</v>
      </c>
      <c r="J10899">
        <v>0</v>
      </c>
      <c r="K10899">
        <v>0</v>
      </c>
    </row>
    <row r="10900" spans="1:11">
      <c r="A10900" t="s">
        <v>26948</v>
      </c>
      <c r="B10900" t="s">
        <v>58</v>
      </c>
      <c r="C10900">
        <v>94621</v>
      </c>
      <c r="D10900" t="s">
        <v>7991</v>
      </c>
      <c r="E10900" t="s">
        <v>32</v>
      </c>
      <c r="F10900">
        <v>0</v>
      </c>
      <c r="G10900">
        <v>0</v>
      </c>
    </row>
    <row r="10901" spans="1:11">
      <c r="A10901" t="s">
        <v>26949</v>
      </c>
      <c r="B10901" t="s">
        <v>58</v>
      </c>
      <c r="C10901">
        <v>94615</v>
      </c>
      <c r="D10901" t="s">
        <v>3983</v>
      </c>
      <c r="E10901" t="s">
        <v>32</v>
      </c>
      <c r="F10901">
        <v>169.61</v>
      </c>
      <c r="G10901">
        <v>173.21</v>
      </c>
      <c r="J10901">
        <v>0</v>
      </c>
      <c r="K10901">
        <v>0</v>
      </c>
    </row>
    <row r="10902" spans="1:11">
      <c r="A10902" t="s">
        <v>26950</v>
      </c>
      <c r="B10902" t="s">
        <v>58</v>
      </c>
      <c r="C10902">
        <v>94617</v>
      </c>
      <c r="D10902" t="s">
        <v>3985</v>
      </c>
      <c r="E10902" t="s">
        <v>32</v>
      </c>
      <c r="F10902">
        <v>339.86</v>
      </c>
      <c r="G10902">
        <v>343.61</v>
      </c>
      <c r="J10902">
        <v>0</v>
      </c>
      <c r="K10902">
        <v>0</v>
      </c>
    </row>
    <row r="10903" spans="1:11">
      <c r="A10903" t="s">
        <v>26951</v>
      </c>
      <c r="B10903" t="s">
        <v>58</v>
      </c>
      <c r="C10903">
        <v>94619</v>
      </c>
      <c r="D10903" t="s">
        <v>7992</v>
      </c>
      <c r="E10903" t="s">
        <v>32</v>
      </c>
      <c r="F10903">
        <v>0</v>
      </c>
      <c r="G10903">
        <v>0</v>
      </c>
    </row>
    <row r="10904" spans="1:11">
      <c r="A10904" t="s">
        <v>26952</v>
      </c>
      <c r="B10904" t="s">
        <v>58</v>
      </c>
      <c r="C10904">
        <v>105147</v>
      </c>
      <c r="D10904" t="s">
        <v>4488</v>
      </c>
      <c r="E10904" t="s">
        <v>32</v>
      </c>
      <c r="F10904">
        <v>17.52</v>
      </c>
      <c r="G10904">
        <v>18.11</v>
      </c>
      <c r="J10904">
        <v>0</v>
      </c>
      <c r="K10904">
        <v>0</v>
      </c>
    </row>
    <row r="10905" spans="1:11">
      <c r="A10905" t="s">
        <v>26953</v>
      </c>
      <c r="B10905" t="s">
        <v>58</v>
      </c>
      <c r="C10905">
        <v>105148</v>
      </c>
      <c r="D10905" t="s">
        <v>4489</v>
      </c>
      <c r="E10905" t="s">
        <v>32</v>
      </c>
      <c r="F10905">
        <v>24.76</v>
      </c>
      <c r="G10905">
        <v>25.41</v>
      </c>
      <c r="J10905">
        <v>0</v>
      </c>
      <c r="K10905">
        <v>0</v>
      </c>
    </row>
    <row r="10906" spans="1:11">
      <c r="A10906" t="s">
        <v>26954</v>
      </c>
      <c r="B10906" t="s">
        <v>58</v>
      </c>
      <c r="C10906">
        <v>105154</v>
      </c>
      <c r="D10906" t="s">
        <v>4494</v>
      </c>
      <c r="E10906" t="s">
        <v>32</v>
      </c>
      <c r="F10906">
        <v>7.34</v>
      </c>
      <c r="G10906">
        <v>7.68</v>
      </c>
      <c r="J10906">
        <v>0</v>
      </c>
      <c r="K10906">
        <v>0</v>
      </c>
    </row>
    <row r="10907" spans="1:11">
      <c r="A10907" t="s">
        <v>26955</v>
      </c>
      <c r="B10907" t="s">
        <v>58</v>
      </c>
      <c r="C10907">
        <v>105155</v>
      </c>
      <c r="D10907" t="s">
        <v>4495</v>
      </c>
      <c r="E10907" t="s">
        <v>32</v>
      </c>
      <c r="F10907">
        <v>10.95</v>
      </c>
      <c r="G10907">
        <v>11.39</v>
      </c>
      <c r="J10907">
        <v>0</v>
      </c>
      <c r="K10907">
        <v>0</v>
      </c>
    </row>
    <row r="10908" spans="1:11">
      <c r="A10908" t="s">
        <v>26956</v>
      </c>
      <c r="B10908" t="s">
        <v>58</v>
      </c>
      <c r="C10908">
        <v>105156</v>
      </c>
      <c r="D10908" t="s">
        <v>4496</v>
      </c>
      <c r="E10908" t="s">
        <v>32</v>
      </c>
      <c r="F10908">
        <v>13.97</v>
      </c>
      <c r="G10908">
        <v>14.57</v>
      </c>
      <c r="J10908">
        <v>0</v>
      </c>
      <c r="K10908">
        <v>0</v>
      </c>
    </row>
    <row r="10909" spans="1:11">
      <c r="A10909" t="s">
        <v>26957</v>
      </c>
      <c r="B10909" t="s">
        <v>58</v>
      </c>
      <c r="C10909">
        <v>105157</v>
      </c>
      <c r="D10909" t="s">
        <v>4497</v>
      </c>
      <c r="E10909" t="s">
        <v>32</v>
      </c>
      <c r="F10909">
        <v>21.46</v>
      </c>
      <c r="G10909">
        <v>22.28</v>
      </c>
      <c r="J10909">
        <v>0</v>
      </c>
      <c r="K10909">
        <v>0</v>
      </c>
    </row>
    <row r="10910" spans="1:11">
      <c r="A10910" t="s">
        <v>26958</v>
      </c>
      <c r="B10910" t="s">
        <v>58</v>
      </c>
      <c r="C10910">
        <v>105158</v>
      </c>
      <c r="D10910" t="s">
        <v>4498</v>
      </c>
      <c r="E10910" t="s">
        <v>32</v>
      </c>
      <c r="F10910">
        <v>31.42</v>
      </c>
      <c r="G10910">
        <v>32.54</v>
      </c>
      <c r="J10910">
        <v>0</v>
      </c>
      <c r="K10910">
        <v>0</v>
      </c>
    </row>
    <row r="10911" spans="1:11">
      <c r="A10911" t="s">
        <v>26959</v>
      </c>
      <c r="B10911" t="s">
        <v>58</v>
      </c>
      <c r="C10911">
        <v>105159</v>
      </c>
      <c r="D10911" t="s">
        <v>4499</v>
      </c>
      <c r="E10911" t="s">
        <v>32</v>
      </c>
      <c r="F10911">
        <v>55.66</v>
      </c>
      <c r="G10911">
        <v>57.3</v>
      </c>
      <c r="J10911">
        <v>0</v>
      </c>
      <c r="K10911">
        <v>0</v>
      </c>
    </row>
    <row r="10912" spans="1:11">
      <c r="A10912" t="s">
        <v>26960</v>
      </c>
      <c r="B10912" t="s">
        <v>58</v>
      </c>
      <c r="C10912">
        <v>105160</v>
      </c>
      <c r="D10912" t="s">
        <v>4500</v>
      </c>
      <c r="E10912" t="s">
        <v>32</v>
      </c>
      <c r="F10912">
        <v>68.7</v>
      </c>
      <c r="G10912">
        <v>70.75</v>
      </c>
      <c r="J10912">
        <v>0</v>
      </c>
      <c r="K10912">
        <v>0</v>
      </c>
    </row>
    <row r="10913" spans="1:11">
      <c r="A10913" t="s">
        <v>26961</v>
      </c>
      <c r="B10913" t="s">
        <v>58</v>
      </c>
      <c r="C10913">
        <v>94634</v>
      </c>
      <c r="D10913" t="s">
        <v>7993</v>
      </c>
      <c r="E10913" t="s">
        <v>32</v>
      </c>
      <c r="F10913">
        <v>0</v>
      </c>
      <c r="G10913">
        <v>0</v>
      </c>
    </row>
    <row r="10914" spans="1:11">
      <c r="A10914" t="s">
        <v>26962</v>
      </c>
      <c r="B10914" t="s">
        <v>58</v>
      </c>
      <c r="C10914">
        <v>94631</v>
      </c>
      <c r="D10914" t="s">
        <v>7994</v>
      </c>
      <c r="E10914" t="s">
        <v>32</v>
      </c>
      <c r="F10914">
        <v>0</v>
      </c>
      <c r="G10914">
        <v>0</v>
      </c>
    </row>
    <row r="10915" spans="1:11">
      <c r="A10915" t="s">
        <v>26963</v>
      </c>
      <c r="B10915" t="s">
        <v>58</v>
      </c>
      <c r="C10915">
        <v>94632</v>
      </c>
      <c r="D10915" t="s">
        <v>7995</v>
      </c>
      <c r="E10915" t="s">
        <v>32</v>
      </c>
      <c r="F10915">
        <v>0</v>
      </c>
      <c r="G10915">
        <v>0</v>
      </c>
    </row>
    <row r="10916" spans="1:11">
      <c r="A10916" t="s">
        <v>26964</v>
      </c>
      <c r="B10916" t="s">
        <v>58</v>
      </c>
      <c r="C10916">
        <v>94633</v>
      </c>
      <c r="D10916" t="s">
        <v>7996</v>
      </c>
      <c r="E10916" t="s">
        <v>32</v>
      </c>
      <c r="F10916">
        <v>0</v>
      </c>
      <c r="G10916">
        <v>0</v>
      </c>
    </row>
    <row r="10917" spans="1:11">
      <c r="A10917" t="s">
        <v>26965</v>
      </c>
      <c r="B10917" t="s">
        <v>58</v>
      </c>
      <c r="C10917">
        <v>94672</v>
      </c>
      <c r="D10917" t="s">
        <v>14937</v>
      </c>
      <c r="E10917" t="s">
        <v>32</v>
      </c>
      <c r="F10917">
        <v>6.86</v>
      </c>
      <c r="G10917">
        <v>7.2</v>
      </c>
      <c r="J10917">
        <v>0</v>
      </c>
      <c r="K10917">
        <v>0</v>
      </c>
    </row>
    <row r="10918" spans="1:11">
      <c r="A10918" t="s">
        <v>26966</v>
      </c>
      <c r="B10918" t="s">
        <v>58</v>
      </c>
      <c r="C10918">
        <v>94754</v>
      </c>
      <c r="D10918" t="s">
        <v>4063</v>
      </c>
      <c r="E10918" t="s">
        <v>32</v>
      </c>
      <c r="F10918">
        <v>305.24</v>
      </c>
      <c r="G10918">
        <v>308.77999999999997</v>
      </c>
      <c r="J10918">
        <v>0</v>
      </c>
      <c r="K10918">
        <v>0</v>
      </c>
    </row>
    <row r="10919" spans="1:11">
      <c r="A10919" t="s">
        <v>26967</v>
      </c>
      <c r="B10919" t="s">
        <v>58</v>
      </c>
      <c r="C10919">
        <v>94740</v>
      </c>
      <c r="D10919" t="s">
        <v>4054</v>
      </c>
      <c r="E10919" t="s">
        <v>32</v>
      </c>
      <c r="F10919">
        <v>10.54</v>
      </c>
      <c r="G10919">
        <v>10.84</v>
      </c>
      <c r="J10919">
        <v>0</v>
      </c>
      <c r="K10919">
        <v>0</v>
      </c>
    </row>
    <row r="10920" spans="1:11">
      <c r="A10920" t="s">
        <v>26968</v>
      </c>
      <c r="B10920" t="s">
        <v>58</v>
      </c>
      <c r="C10920">
        <v>94742</v>
      </c>
      <c r="D10920" t="s">
        <v>4056</v>
      </c>
      <c r="E10920" t="s">
        <v>32</v>
      </c>
      <c r="F10920">
        <v>17.52</v>
      </c>
      <c r="G10920">
        <v>17.91</v>
      </c>
      <c r="J10920">
        <v>0</v>
      </c>
      <c r="K10920">
        <v>0</v>
      </c>
    </row>
    <row r="10921" spans="1:11">
      <c r="A10921" t="s">
        <v>26969</v>
      </c>
      <c r="B10921" t="s">
        <v>58</v>
      </c>
      <c r="C10921">
        <v>94744</v>
      </c>
      <c r="D10921" t="s">
        <v>4058</v>
      </c>
      <c r="E10921" t="s">
        <v>32</v>
      </c>
      <c r="F10921">
        <v>27.69</v>
      </c>
      <c r="G10921">
        <v>28.18</v>
      </c>
      <c r="J10921">
        <v>0</v>
      </c>
      <c r="K10921">
        <v>0</v>
      </c>
    </row>
    <row r="10922" spans="1:11">
      <c r="A10922" t="s">
        <v>26970</v>
      </c>
      <c r="B10922" t="s">
        <v>58</v>
      </c>
      <c r="C10922">
        <v>94746</v>
      </c>
      <c r="D10922" t="s">
        <v>4059</v>
      </c>
      <c r="E10922" t="s">
        <v>32</v>
      </c>
      <c r="F10922">
        <v>39.79</v>
      </c>
      <c r="G10922">
        <v>40.42</v>
      </c>
      <c r="J10922">
        <v>0</v>
      </c>
      <c r="K10922">
        <v>0</v>
      </c>
    </row>
    <row r="10923" spans="1:11">
      <c r="A10923" t="s">
        <v>26971</v>
      </c>
      <c r="B10923" t="s">
        <v>58</v>
      </c>
      <c r="C10923">
        <v>94748</v>
      </c>
      <c r="D10923" t="s">
        <v>4060</v>
      </c>
      <c r="E10923" t="s">
        <v>32</v>
      </c>
      <c r="F10923">
        <v>87.53</v>
      </c>
      <c r="G10923">
        <v>88.46</v>
      </c>
      <c r="J10923">
        <v>0</v>
      </c>
      <c r="K10923">
        <v>0</v>
      </c>
    </row>
    <row r="10924" spans="1:11">
      <c r="A10924" t="s">
        <v>26972</v>
      </c>
      <c r="B10924" t="s">
        <v>58</v>
      </c>
      <c r="C10924">
        <v>94750</v>
      </c>
      <c r="D10924" t="s">
        <v>4061</v>
      </c>
      <c r="E10924" t="s">
        <v>32</v>
      </c>
      <c r="F10924">
        <v>177.25</v>
      </c>
      <c r="G10924">
        <v>178.8</v>
      </c>
      <c r="J10924">
        <v>0</v>
      </c>
      <c r="K10924">
        <v>0</v>
      </c>
    </row>
    <row r="10925" spans="1:11">
      <c r="A10925" t="s">
        <v>26973</v>
      </c>
      <c r="B10925" t="s">
        <v>58</v>
      </c>
      <c r="C10925">
        <v>94752</v>
      </c>
      <c r="D10925" t="s">
        <v>4062</v>
      </c>
      <c r="E10925" t="s">
        <v>32</v>
      </c>
      <c r="F10925">
        <v>213.02</v>
      </c>
      <c r="G10925">
        <v>215.25</v>
      </c>
      <c r="J10925">
        <v>0</v>
      </c>
      <c r="K10925">
        <v>0</v>
      </c>
    </row>
    <row r="10926" spans="1:11">
      <c r="A10926" t="s">
        <v>26974</v>
      </c>
      <c r="B10926" t="s">
        <v>58</v>
      </c>
      <c r="C10926">
        <v>96755</v>
      </c>
      <c r="D10926" t="s">
        <v>4106</v>
      </c>
      <c r="E10926" t="s">
        <v>32</v>
      </c>
      <c r="F10926">
        <v>359.26</v>
      </c>
      <c r="G10926">
        <v>362.88</v>
      </c>
      <c r="J10926">
        <v>0</v>
      </c>
      <c r="K10926">
        <v>0</v>
      </c>
    </row>
    <row r="10927" spans="1:11">
      <c r="A10927" t="s">
        <v>26975</v>
      </c>
      <c r="B10927" t="s">
        <v>58</v>
      </c>
      <c r="C10927">
        <v>96747</v>
      </c>
      <c r="D10927" t="s">
        <v>4098</v>
      </c>
      <c r="E10927" t="s">
        <v>32</v>
      </c>
      <c r="F10927">
        <v>8.7200000000000006</v>
      </c>
      <c r="G10927">
        <v>9.31</v>
      </c>
      <c r="J10927">
        <v>0</v>
      </c>
      <c r="K10927">
        <v>0</v>
      </c>
    </row>
    <row r="10928" spans="1:11">
      <c r="A10928" t="s">
        <v>26976</v>
      </c>
      <c r="B10928" t="s">
        <v>58</v>
      </c>
      <c r="C10928">
        <v>96748</v>
      </c>
      <c r="D10928" t="s">
        <v>4099</v>
      </c>
      <c r="E10928" t="s">
        <v>32</v>
      </c>
      <c r="F10928">
        <v>10.07</v>
      </c>
      <c r="G10928">
        <v>10.72</v>
      </c>
      <c r="J10928">
        <v>0</v>
      </c>
      <c r="K10928">
        <v>0</v>
      </c>
    </row>
    <row r="10929" spans="1:11">
      <c r="A10929" t="s">
        <v>26977</v>
      </c>
      <c r="B10929" t="s">
        <v>58</v>
      </c>
      <c r="C10929">
        <v>96749</v>
      </c>
      <c r="D10929" t="s">
        <v>4100</v>
      </c>
      <c r="E10929" t="s">
        <v>32</v>
      </c>
      <c r="F10929">
        <v>12.64</v>
      </c>
      <c r="G10929">
        <v>13.39</v>
      </c>
      <c r="J10929">
        <v>0</v>
      </c>
      <c r="K10929">
        <v>0</v>
      </c>
    </row>
    <row r="10930" spans="1:11">
      <c r="A10930" t="s">
        <v>26978</v>
      </c>
      <c r="B10930" t="s">
        <v>58</v>
      </c>
      <c r="C10930">
        <v>96750</v>
      </c>
      <c r="D10930" t="s">
        <v>4101</v>
      </c>
      <c r="E10930" t="s">
        <v>32</v>
      </c>
      <c r="F10930">
        <v>19.420000000000002</v>
      </c>
      <c r="G10930">
        <v>20.329999999999998</v>
      </c>
      <c r="J10930">
        <v>0</v>
      </c>
      <c r="K10930">
        <v>0</v>
      </c>
    </row>
    <row r="10931" spans="1:11">
      <c r="A10931" t="s">
        <v>26979</v>
      </c>
      <c r="B10931" t="s">
        <v>58</v>
      </c>
      <c r="C10931">
        <v>96751</v>
      </c>
      <c r="D10931" t="s">
        <v>4102</v>
      </c>
      <c r="E10931" t="s">
        <v>32</v>
      </c>
      <c r="F10931">
        <v>28.1</v>
      </c>
      <c r="G10931">
        <v>29.23</v>
      </c>
      <c r="J10931">
        <v>0</v>
      </c>
      <c r="K10931">
        <v>0</v>
      </c>
    </row>
    <row r="10932" spans="1:11">
      <c r="A10932" t="s">
        <v>26980</v>
      </c>
      <c r="B10932" t="s">
        <v>58</v>
      </c>
      <c r="C10932">
        <v>96752</v>
      </c>
      <c r="D10932" t="s">
        <v>4103</v>
      </c>
      <c r="E10932" t="s">
        <v>32</v>
      </c>
      <c r="F10932">
        <v>41.86</v>
      </c>
      <c r="G10932">
        <v>43.37</v>
      </c>
      <c r="J10932">
        <v>0</v>
      </c>
      <c r="K10932">
        <v>0</v>
      </c>
    </row>
    <row r="10933" spans="1:11">
      <c r="A10933" t="s">
        <v>26981</v>
      </c>
      <c r="B10933" t="s">
        <v>58</v>
      </c>
      <c r="C10933">
        <v>96753</v>
      </c>
      <c r="D10933" t="s">
        <v>4104</v>
      </c>
      <c r="E10933" t="s">
        <v>32</v>
      </c>
      <c r="F10933">
        <v>93.54</v>
      </c>
      <c r="G10933">
        <v>95.48</v>
      </c>
      <c r="J10933">
        <v>0</v>
      </c>
      <c r="K10933">
        <v>0</v>
      </c>
    </row>
    <row r="10934" spans="1:11">
      <c r="A10934" t="s">
        <v>26982</v>
      </c>
      <c r="B10934" t="s">
        <v>58</v>
      </c>
      <c r="C10934">
        <v>96754</v>
      </c>
      <c r="D10934" t="s">
        <v>4105</v>
      </c>
      <c r="E10934" t="s">
        <v>32</v>
      </c>
      <c r="F10934">
        <v>120.14</v>
      </c>
      <c r="G10934">
        <v>122.73</v>
      </c>
      <c r="J10934">
        <v>0</v>
      </c>
      <c r="K10934">
        <v>0</v>
      </c>
    </row>
    <row r="10935" spans="1:11">
      <c r="A10935" t="s">
        <v>26983</v>
      </c>
      <c r="B10935" t="s">
        <v>58</v>
      </c>
      <c r="C10935">
        <v>94686</v>
      </c>
      <c r="D10935" t="s">
        <v>4018</v>
      </c>
      <c r="E10935" t="s">
        <v>32</v>
      </c>
      <c r="F10935">
        <v>260.89999999999998</v>
      </c>
      <c r="G10935">
        <v>264.20999999999998</v>
      </c>
      <c r="J10935">
        <v>0</v>
      </c>
      <c r="K10935">
        <v>0</v>
      </c>
    </row>
    <row r="10936" spans="1:11">
      <c r="A10936" t="s">
        <v>26984</v>
      </c>
      <c r="B10936" t="s">
        <v>58</v>
      </c>
      <c r="C10936">
        <v>94674</v>
      </c>
      <c r="D10936" t="s">
        <v>4006</v>
      </c>
      <c r="E10936" t="s">
        <v>32</v>
      </c>
      <c r="F10936">
        <v>8.82</v>
      </c>
      <c r="G10936">
        <v>9.26</v>
      </c>
      <c r="J10936">
        <v>0</v>
      </c>
      <c r="K10936">
        <v>0</v>
      </c>
    </row>
    <row r="10937" spans="1:11">
      <c r="A10937" t="s">
        <v>26985</v>
      </c>
      <c r="B10937" t="s">
        <v>58</v>
      </c>
      <c r="C10937">
        <v>94676</v>
      </c>
      <c r="D10937" t="s">
        <v>4008</v>
      </c>
      <c r="E10937" t="s">
        <v>32</v>
      </c>
      <c r="F10937">
        <v>14.47</v>
      </c>
      <c r="G10937">
        <v>15.07</v>
      </c>
      <c r="J10937">
        <v>0</v>
      </c>
      <c r="K10937">
        <v>0</v>
      </c>
    </row>
    <row r="10938" spans="1:11">
      <c r="A10938" t="s">
        <v>26986</v>
      </c>
      <c r="B10938" t="s">
        <v>58</v>
      </c>
      <c r="C10938">
        <v>94678</v>
      </c>
      <c r="D10938" t="s">
        <v>4010</v>
      </c>
      <c r="E10938" t="s">
        <v>32</v>
      </c>
      <c r="F10938">
        <v>17</v>
      </c>
      <c r="G10938">
        <v>17.82</v>
      </c>
      <c r="J10938">
        <v>0</v>
      </c>
      <c r="K10938">
        <v>0</v>
      </c>
    </row>
    <row r="10939" spans="1:11">
      <c r="A10939" t="s">
        <v>26987</v>
      </c>
      <c r="B10939" t="s">
        <v>58</v>
      </c>
      <c r="C10939">
        <v>94680</v>
      </c>
      <c r="D10939" t="s">
        <v>4012</v>
      </c>
      <c r="E10939" t="s">
        <v>32</v>
      </c>
      <c r="F10939">
        <v>45.96</v>
      </c>
      <c r="G10939">
        <v>47.08</v>
      </c>
      <c r="J10939">
        <v>0</v>
      </c>
      <c r="K10939">
        <v>0</v>
      </c>
    </row>
    <row r="10940" spans="1:11">
      <c r="A10940" t="s">
        <v>26988</v>
      </c>
      <c r="B10940" t="s">
        <v>58</v>
      </c>
      <c r="C10940">
        <v>94682</v>
      </c>
      <c r="D10940" t="s">
        <v>4014</v>
      </c>
      <c r="E10940" t="s">
        <v>32</v>
      </c>
      <c r="F10940">
        <v>112.26</v>
      </c>
      <c r="G10940">
        <v>113.9</v>
      </c>
      <c r="J10940">
        <v>0</v>
      </c>
      <c r="K10940">
        <v>0</v>
      </c>
    </row>
    <row r="10941" spans="1:11">
      <c r="A10941" t="s">
        <v>26989</v>
      </c>
      <c r="B10941" t="s">
        <v>58</v>
      </c>
      <c r="C10941">
        <v>94684</v>
      </c>
      <c r="D10941" t="s">
        <v>4016</v>
      </c>
      <c r="E10941" t="s">
        <v>32</v>
      </c>
      <c r="F10941">
        <v>135.56</v>
      </c>
      <c r="G10941">
        <v>137.61000000000001</v>
      </c>
      <c r="J10941">
        <v>0</v>
      </c>
      <c r="K10941">
        <v>0</v>
      </c>
    </row>
    <row r="10942" spans="1:11">
      <c r="A10942" t="s">
        <v>26990</v>
      </c>
      <c r="B10942" t="s">
        <v>58</v>
      </c>
      <c r="C10942">
        <v>105219</v>
      </c>
      <c r="D10942" t="s">
        <v>4551</v>
      </c>
      <c r="E10942" t="s">
        <v>32</v>
      </c>
      <c r="F10942">
        <v>12.27</v>
      </c>
      <c r="G10942">
        <v>12.57</v>
      </c>
      <c r="J10942">
        <v>0</v>
      </c>
      <c r="K10942">
        <v>0</v>
      </c>
    </row>
    <row r="10943" spans="1:11">
      <c r="A10943" t="s">
        <v>26991</v>
      </c>
      <c r="B10943" t="s">
        <v>58</v>
      </c>
      <c r="C10943">
        <v>105220</v>
      </c>
      <c r="D10943" t="s">
        <v>4552</v>
      </c>
      <c r="E10943" t="s">
        <v>32</v>
      </c>
      <c r="F10943">
        <v>16.8</v>
      </c>
      <c r="G10943">
        <v>17.190000000000001</v>
      </c>
      <c r="J10943">
        <v>0</v>
      </c>
      <c r="K10943">
        <v>0</v>
      </c>
    </row>
    <row r="10944" spans="1:11">
      <c r="A10944" t="s">
        <v>26992</v>
      </c>
      <c r="B10944" t="s">
        <v>58</v>
      </c>
      <c r="C10944">
        <v>105221</v>
      </c>
      <c r="D10944" t="s">
        <v>4553</v>
      </c>
      <c r="E10944" t="s">
        <v>32</v>
      </c>
      <c r="F10944">
        <v>25.92</v>
      </c>
      <c r="G10944">
        <v>26.41</v>
      </c>
      <c r="J10944">
        <v>0</v>
      </c>
      <c r="K10944">
        <v>0</v>
      </c>
    </row>
    <row r="10945" spans="1:11">
      <c r="A10945" t="s">
        <v>26993</v>
      </c>
      <c r="B10945" t="s">
        <v>58</v>
      </c>
      <c r="C10945">
        <v>105166</v>
      </c>
      <c r="D10945" t="s">
        <v>4506</v>
      </c>
      <c r="E10945" t="s">
        <v>32</v>
      </c>
      <c r="F10945">
        <v>39.36</v>
      </c>
      <c r="G10945">
        <v>39.99</v>
      </c>
      <c r="J10945">
        <v>0</v>
      </c>
      <c r="K10945">
        <v>0</v>
      </c>
    </row>
    <row r="10946" spans="1:11">
      <c r="A10946" t="s">
        <v>26994</v>
      </c>
      <c r="B10946" t="s">
        <v>58</v>
      </c>
      <c r="C10946">
        <v>105222</v>
      </c>
      <c r="D10946" t="s">
        <v>4554</v>
      </c>
      <c r="E10946" t="s">
        <v>32</v>
      </c>
      <c r="F10946">
        <v>74.62</v>
      </c>
      <c r="G10946">
        <v>75.55</v>
      </c>
      <c r="J10946">
        <v>0</v>
      </c>
      <c r="K10946">
        <v>0</v>
      </c>
    </row>
    <row r="10947" spans="1:11">
      <c r="A10947" t="s">
        <v>26995</v>
      </c>
      <c r="B10947" t="s">
        <v>58</v>
      </c>
      <c r="C10947">
        <v>105223</v>
      </c>
      <c r="D10947" t="s">
        <v>4555</v>
      </c>
      <c r="E10947" t="s">
        <v>32</v>
      </c>
      <c r="F10947">
        <v>171.41</v>
      </c>
      <c r="G10947">
        <v>172.96</v>
      </c>
      <c r="J10947">
        <v>0</v>
      </c>
      <c r="K10947">
        <v>0</v>
      </c>
    </row>
    <row r="10948" spans="1:11">
      <c r="A10948" t="s">
        <v>26996</v>
      </c>
      <c r="B10948" t="s">
        <v>58</v>
      </c>
      <c r="C10948">
        <v>105224</v>
      </c>
      <c r="D10948" t="s">
        <v>4556</v>
      </c>
      <c r="E10948" t="s">
        <v>32</v>
      </c>
      <c r="F10948">
        <v>249.34</v>
      </c>
      <c r="G10948">
        <v>251.57</v>
      </c>
      <c r="J10948">
        <v>0</v>
      </c>
      <c r="K10948">
        <v>0</v>
      </c>
    </row>
    <row r="10949" spans="1:11">
      <c r="A10949" t="s">
        <v>26997</v>
      </c>
      <c r="B10949" t="s">
        <v>58</v>
      </c>
      <c r="C10949">
        <v>105149</v>
      </c>
      <c r="D10949" t="s">
        <v>4490</v>
      </c>
      <c r="E10949" t="s">
        <v>32</v>
      </c>
      <c r="F10949">
        <v>8.9700000000000006</v>
      </c>
      <c r="G10949">
        <v>9.56</v>
      </c>
      <c r="J10949">
        <v>0</v>
      </c>
      <c r="K10949">
        <v>0</v>
      </c>
    </row>
    <row r="10950" spans="1:11">
      <c r="A10950" t="s">
        <v>26998</v>
      </c>
      <c r="B10950" t="s">
        <v>58</v>
      </c>
      <c r="C10950">
        <v>105150</v>
      </c>
      <c r="D10950" t="s">
        <v>4491</v>
      </c>
      <c r="E10950" t="s">
        <v>32</v>
      </c>
      <c r="F10950">
        <v>10.49</v>
      </c>
      <c r="G10950">
        <v>11.14</v>
      </c>
      <c r="J10950">
        <v>0</v>
      </c>
      <c r="K10950">
        <v>0</v>
      </c>
    </row>
    <row r="10951" spans="1:11">
      <c r="A10951" t="s">
        <v>26999</v>
      </c>
      <c r="B10951" t="s">
        <v>58</v>
      </c>
      <c r="C10951">
        <v>105151</v>
      </c>
      <c r="D10951" t="s">
        <v>4492</v>
      </c>
      <c r="E10951" t="s">
        <v>32</v>
      </c>
      <c r="F10951">
        <v>25.08</v>
      </c>
      <c r="G10951">
        <v>25.99</v>
      </c>
      <c r="J10951">
        <v>0</v>
      </c>
      <c r="K10951">
        <v>0</v>
      </c>
    </row>
    <row r="10952" spans="1:11">
      <c r="A10952" t="s">
        <v>27000</v>
      </c>
      <c r="B10952" t="s">
        <v>58</v>
      </c>
      <c r="C10952">
        <v>105152</v>
      </c>
      <c r="D10952" t="s">
        <v>4493</v>
      </c>
      <c r="E10952" t="s">
        <v>32</v>
      </c>
      <c r="F10952">
        <v>37.049999999999997</v>
      </c>
      <c r="G10952">
        <v>38.18</v>
      </c>
      <c r="J10952">
        <v>0</v>
      </c>
      <c r="K10952">
        <v>0</v>
      </c>
    </row>
    <row r="10953" spans="1:11">
      <c r="A10953" t="s">
        <v>27001</v>
      </c>
      <c r="B10953" t="s">
        <v>58</v>
      </c>
      <c r="C10953">
        <v>105153</v>
      </c>
      <c r="D10953" t="s">
        <v>3432</v>
      </c>
      <c r="E10953" t="s">
        <v>32</v>
      </c>
      <c r="F10953">
        <v>57.84</v>
      </c>
      <c r="G10953">
        <v>59.35</v>
      </c>
      <c r="J10953">
        <v>0</v>
      </c>
      <c r="K10953">
        <v>0</v>
      </c>
    </row>
    <row r="10954" spans="1:11">
      <c r="A10954" t="s">
        <v>27002</v>
      </c>
      <c r="B10954" t="s">
        <v>58</v>
      </c>
      <c r="C10954">
        <v>105161</v>
      </c>
      <c r="D10954" t="s">
        <v>4501</v>
      </c>
      <c r="E10954" t="s">
        <v>32</v>
      </c>
      <c r="F10954">
        <v>103.28</v>
      </c>
      <c r="G10954">
        <v>105.22</v>
      </c>
      <c r="J10954">
        <v>0</v>
      </c>
      <c r="K10954">
        <v>0</v>
      </c>
    </row>
    <row r="10955" spans="1:11">
      <c r="A10955" t="s">
        <v>27003</v>
      </c>
      <c r="B10955" t="s">
        <v>58</v>
      </c>
      <c r="C10955">
        <v>105162</v>
      </c>
      <c r="D10955" t="s">
        <v>4502</v>
      </c>
      <c r="E10955" t="s">
        <v>32</v>
      </c>
      <c r="F10955">
        <v>175.39</v>
      </c>
      <c r="G10955">
        <v>177.98</v>
      </c>
      <c r="J10955">
        <v>0</v>
      </c>
      <c r="K10955">
        <v>0</v>
      </c>
    </row>
    <row r="10956" spans="1:11">
      <c r="A10956" t="s">
        <v>27004</v>
      </c>
      <c r="B10956" t="s">
        <v>58</v>
      </c>
      <c r="C10956">
        <v>105163</v>
      </c>
      <c r="D10956" t="s">
        <v>4503</v>
      </c>
      <c r="E10956" t="s">
        <v>32</v>
      </c>
      <c r="F10956">
        <v>16.12</v>
      </c>
      <c r="G10956">
        <v>16.87</v>
      </c>
      <c r="J10956">
        <v>0</v>
      </c>
      <c r="K10956">
        <v>0</v>
      </c>
    </row>
    <row r="10957" spans="1:11">
      <c r="A10957" t="s">
        <v>27005</v>
      </c>
      <c r="B10957" t="s">
        <v>58</v>
      </c>
      <c r="C10957">
        <v>105170</v>
      </c>
      <c r="D10957" t="s">
        <v>4509</v>
      </c>
      <c r="E10957" t="s">
        <v>32</v>
      </c>
      <c r="F10957">
        <v>6.35</v>
      </c>
      <c r="G10957">
        <v>6.69</v>
      </c>
      <c r="J10957">
        <v>0</v>
      </c>
      <c r="K10957">
        <v>0</v>
      </c>
    </row>
    <row r="10958" spans="1:11">
      <c r="A10958" t="s">
        <v>27006</v>
      </c>
      <c r="B10958" t="s">
        <v>58</v>
      </c>
      <c r="C10958">
        <v>105179</v>
      </c>
      <c r="D10958" t="s">
        <v>4517</v>
      </c>
      <c r="E10958" t="s">
        <v>32</v>
      </c>
      <c r="F10958">
        <v>10.61</v>
      </c>
      <c r="G10958">
        <v>11.05</v>
      </c>
      <c r="J10958">
        <v>0</v>
      </c>
      <c r="K10958">
        <v>0</v>
      </c>
    </row>
    <row r="10959" spans="1:11">
      <c r="A10959" t="s">
        <v>27007</v>
      </c>
      <c r="B10959" t="s">
        <v>58</v>
      </c>
      <c r="C10959">
        <v>105180</v>
      </c>
      <c r="D10959" t="s">
        <v>4518</v>
      </c>
      <c r="E10959" t="s">
        <v>32</v>
      </c>
      <c r="F10959">
        <v>14.53</v>
      </c>
      <c r="G10959">
        <v>15.13</v>
      </c>
      <c r="J10959">
        <v>0</v>
      </c>
      <c r="K10959">
        <v>0</v>
      </c>
    </row>
    <row r="10960" spans="1:11">
      <c r="A10960" t="s">
        <v>27008</v>
      </c>
      <c r="B10960" t="s">
        <v>58</v>
      </c>
      <c r="C10960">
        <v>105181</v>
      </c>
      <c r="D10960" t="s">
        <v>4519</v>
      </c>
      <c r="E10960" t="s">
        <v>32</v>
      </c>
      <c r="F10960">
        <v>19.600000000000001</v>
      </c>
      <c r="G10960">
        <v>20.420000000000002</v>
      </c>
      <c r="J10960">
        <v>0</v>
      </c>
      <c r="K10960">
        <v>0</v>
      </c>
    </row>
    <row r="10961" spans="1:11">
      <c r="A10961" t="s">
        <v>27009</v>
      </c>
      <c r="B10961" t="s">
        <v>58</v>
      </c>
      <c r="C10961">
        <v>105182</v>
      </c>
      <c r="D10961" t="s">
        <v>4520</v>
      </c>
      <c r="E10961" t="s">
        <v>32</v>
      </c>
      <c r="F10961">
        <v>44.14</v>
      </c>
      <c r="G10961">
        <v>45.26</v>
      </c>
      <c r="J10961">
        <v>0</v>
      </c>
      <c r="K10961">
        <v>0</v>
      </c>
    </row>
    <row r="10962" spans="1:11">
      <c r="A10962" t="s">
        <v>27010</v>
      </c>
      <c r="B10962" t="s">
        <v>58</v>
      </c>
      <c r="C10962">
        <v>105183</v>
      </c>
      <c r="D10962" t="s">
        <v>4521</v>
      </c>
      <c r="E10962" t="s">
        <v>32</v>
      </c>
      <c r="F10962">
        <v>91.3</v>
      </c>
      <c r="G10962">
        <v>92.94</v>
      </c>
      <c r="J10962">
        <v>0</v>
      </c>
      <c r="K10962">
        <v>0</v>
      </c>
    </row>
    <row r="10963" spans="1:11">
      <c r="A10963" t="s">
        <v>27011</v>
      </c>
      <c r="B10963" t="s">
        <v>58</v>
      </c>
      <c r="C10963">
        <v>105184</v>
      </c>
      <c r="D10963" t="s">
        <v>4522</v>
      </c>
      <c r="E10963" t="s">
        <v>32</v>
      </c>
      <c r="F10963">
        <v>113.11</v>
      </c>
      <c r="G10963">
        <v>115.16</v>
      </c>
      <c r="J10963">
        <v>0</v>
      </c>
      <c r="K10963">
        <v>0</v>
      </c>
    </row>
    <row r="10964" spans="1:11">
      <c r="A10964" t="s">
        <v>27012</v>
      </c>
      <c r="B10964" t="s">
        <v>58</v>
      </c>
      <c r="C10964">
        <v>94612</v>
      </c>
      <c r="D10964" t="s">
        <v>3981</v>
      </c>
      <c r="E10964" t="s">
        <v>32</v>
      </c>
      <c r="F10964">
        <v>440.06</v>
      </c>
      <c r="G10964">
        <v>442.89</v>
      </c>
      <c r="J10964">
        <v>0</v>
      </c>
      <c r="K10964">
        <v>0</v>
      </c>
    </row>
    <row r="10965" spans="1:11">
      <c r="A10965" t="s">
        <v>27013</v>
      </c>
      <c r="B10965" t="s">
        <v>58</v>
      </c>
      <c r="C10965">
        <v>105142</v>
      </c>
      <c r="D10965" t="s">
        <v>3428</v>
      </c>
      <c r="E10965" t="s">
        <v>32</v>
      </c>
      <c r="F10965">
        <v>7.3</v>
      </c>
      <c r="G10965">
        <v>7.57</v>
      </c>
      <c r="J10965">
        <v>0</v>
      </c>
      <c r="K10965">
        <v>0</v>
      </c>
    </row>
    <row r="10966" spans="1:11">
      <c r="A10966" t="s">
        <v>27014</v>
      </c>
      <c r="B10966" t="s">
        <v>58</v>
      </c>
      <c r="C10966">
        <v>105143</v>
      </c>
      <c r="D10966" t="s">
        <v>3429</v>
      </c>
      <c r="E10966" t="s">
        <v>32</v>
      </c>
      <c r="F10966">
        <v>10.88</v>
      </c>
      <c r="G10966">
        <v>11.23</v>
      </c>
      <c r="J10966">
        <v>0</v>
      </c>
      <c r="K10966">
        <v>0</v>
      </c>
    </row>
    <row r="10967" spans="1:11">
      <c r="A10967" t="s">
        <v>27015</v>
      </c>
      <c r="B10967" t="s">
        <v>58</v>
      </c>
      <c r="C10967">
        <v>105144</v>
      </c>
      <c r="D10967" t="s">
        <v>3430</v>
      </c>
      <c r="E10967" t="s">
        <v>32</v>
      </c>
      <c r="F10967">
        <v>22.92</v>
      </c>
      <c r="G10967">
        <v>23.57</v>
      </c>
      <c r="J10967">
        <v>0</v>
      </c>
      <c r="K10967">
        <v>0</v>
      </c>
    </row>
    <row r="10968" spans="1:11">
      <c r="A10968" t="s">
        <v>27016</v>
      </c>
      <c r="B10968" t="s">
        <v>58</v>
      </c>
      <c r="C10968">
        <v>105173</v>
      </c>
      <c r="D10968" t="s">
        <v>4511</v>
      </c>
      <c r="E10968" t="s">
        <v>32</v>
      </c>
      <c r="F10968">
        <v>94.46</v>
      </c>
      <c r="G10968">
        <v>96.46</v>
      </c>
      <c r="J10968">
        <v>0</v>
      </c>
      <c r="K10968">
        <v>0</v>
      </c>
    </row>
    <row r="10969" spans="1:11">
      <c r="A10969" t="s">
        <v>27017</v>
      </c>
      <c r="B10969" t="s">
        <v>58</v>
      </c>
      <c r="C10969">
        <v>105175</v>
      </c>
      <c r="D10969" t="s">
        <v>4513</v>
      </c>
      <c r="E10969" t="s">
        <v>32</v>
      </c>
      <c r="F10969">
        <v>134.05000000000001</v>
      </c>
      <c r="G10969">
        <v>136.24</v>
      </c>
      <c r="J10969">
        <v>0</v>
      </c>
      <c r="K10969">
        <v>0</v>
      </c>
    </row>
    <row r="10970" spans="1:11">
      <c r="A10970" t="s">
        <v>27018</v>
      </c>
      <c r="B10970" t="s">
        <v>58</v>
      </c>
      <c r="C10970">
        <v>105174</v>
      </c>
      <c r="D10970" t="s">
        <v>4512</v>
      </c>
      <c r="E10970" t="s">
        <v>32</v>
      </c>
      <c r="F10970">
        <v>135.87</v>
      </c>
      <c r="G10970">
        <v>138.22</v>
      </c>
      <c r="J10970">
        <v>0</v>
      </c>
      <c r="K10970">
        <v>0</v>
      </c>
    </row>
    <row r="10971" spans="1:11">
      <c r="A10971" t="s">
        <v>27019</v>
      </c>
      <c r="B10971" t="s">
        <v>58</v>
      </c>
      <c r="C10971">
        <v>105145</v>
      </c>
      <c r="D10971" t="s">
        <v>3431</v>
      </c>
      <c r="E10971" t="s">
        <v>32</v>
      </c>
      <c r="F10971">
        <v>12.57</v>
      </c>
      <c r="G10971">
        <v>12.96</v>
      </c>
      <c r="J10971">
        <v>0</v>
      </c>
      <c r="K10971">
        <v>0</v>
      </c>
    </row>
    <row r="10972" spans="1:11">
      <c r="A10972" t="s">
        <v>27020</v>
      </c>
      <c r="B10972" t="s">
        <v>58</v>
      </c>
      <c r="C10972">
        <v>94606</v>
      </c>
      <c r="D10972" t="s">
        <v>3978</v>
      </c>
      <c r="E10972" t="s">
        <v>32</v>
      </c>
      <c r="F10972">
        <v>88.82</v>
      </c>
      <c r="G10972">
        <v>91.22</v>
      </c>
      <c r="J10972">
        <v>0</v>
      </c>
      <c r="K10972">
        <v>0</v>
      </c>
    </row>
    <row r="10973" spans="1:11">
      <c r="A10973" t="s">
        <v>27021</v>
      </c>
      <c r="B10973" t="s">
        <v>58</v>
      </c>
      <c r="C10973">
        <v>94608</v>
      </c>
      <c r="D10973" t="s">
        <v>3979</v>
      </c>
      <c r="E10973" t="s">
        <v>32</v>
      </c>
      <c r="F10973">
        <v>214.36</v>
      </c>
      <c r="G10973">
        <v>216.85</v>
      </c>
      <c r="J10973">
        <v>0</v>
      </c>
      <c r="K10973">
        <v>0</v>
      </c>
    </row>
    <row r="10974" spans="1:11">
      <c r="A10974" t="s">
        <v>27022</v>
      </c>
      <c r="B10974" t="s">
        <v>58</v>
      </c>
      <c r="C10974">
        <v>94610</v>
      </c>
      <c r="D10974" t="s">
        <v>3980</v>
      </c>
      <c r="E10974" t="s">
        <v>32</v>
      </c>
      <c r="F10974">
        <v>311.08999999999997</v>
      </c>
      <c r="G10974">
        <v>313.7</v>
      </c>
      <c r="J10974">
        <v>0</v>
      </c>
      <c r="K10974">
        <v>0</v>
      </c>
    </row>
    <row r="10975" spans="1:11">
      <c r="A10975" t="s">
        <v>27023</v>
      </c>
      <c r="B10975" t="s">
        <v>58</v>
      </c>
      <c r="C10975">
        <v>94657</v>
      </c>
      <c r="D10975" t="s">
        <v>14938</v>
      </c>
      <c r="E10975" t="s">
        <v>32</v>
      </c>
      <c r="F10975">
        <v>4.37</v>
      </c>
      <c r="G10975">
        <v>4.59</v>
      </c>
      <c r="J10975">
        <v>0</v>
      </c>
      <c r="K10975">
        <v>0</v>
      </c>
    </row>
    <row r="10976" spans="1:11">
      <c r="A10976" t="s">
        <v>27024</v>
      </c>
      <c r="B10976" t="s">
        <v>58</v>
      </c>
      <c r="C10976">
        <v>94659</v>
      </c>
      <c r="D10976" t="s">
        <v>3993</v>
      </c>
      <c r="E10976" t="s">
        <v>32</v>
      </c>
      <c r="F10976">
        <v>6.71</v>
      </c>
      <c r="G10976">
        <v>7.01</v>
      </c>
      <c r="J10976">
        <v>0</v>
      </c>
      <c r="K10976">
        <v>0</v>
      </c>
    </row>
    <row r="10977" spans="1:11">
      <c r="A10977" t="s">
        <v>27025</v>
      </c>
      <c r="B10977" t="s">
        <v>58</v>
      </c>
      <c r="C10977">
        <v>94739</v>
      </c>
      <c r="D10977" t="s">
        <v>4053</v>
      </c>
      <c r="E10977" t="s">
        <v>32</v>
      </c>
      <c r="F10977">
        <v>247.45</v>
      </c>
      <c r="G10977">
        <v>249.81</v>
      </c>
      <c r="J10977">
        <v>0</v>
      </c>
      <c r="K10977">
        <v>0</v>
      </c>
    </row>
    <row r="10978" spans="1:11">
      <c r="A10978" t="s">
        <v>27026</v>
      </c>
      <c r="B10978" t="s">
        <v>58</v>
      </c>
      <c r="C10978">
        <v>94725</v>
      </c>
      <c r="D10978" t="s">
        <v>4040</v>
      </c>
      <c r="E10978" t="s">
        <v>32</v>
      </c>
      <c r="F10978">
        <v>7.31</v>
      </c>
      <c r="G10978">
        <v>7.52</v>
      </c>
      <c r="J10978">
        <v>0</v>
      </c>
      <c r="K10978">
        <v>0</v>
      </c>
    </row>
    <row r="10979" spans="1:11">
      <c r="A10979" t="s">
        <v>27027</v>
      </c>
      <c r="B10979" t="s">
        <v>58</v>
      </c>
      <c r="C10979">
        <v>94727</v>
      </c>
      <c r="D10979" t="s">
        <v>4042</v>
      </c>
      <c r="E10979" t="s">
        <v>32</v>
      </c>
      <c r="F10979">
        <v>11.9</v>
      </c>
      <c r="G10979">
        <v>12.16</v>
      </c>
      <c r="J10979">
        <v>0</v>
      </c>
      <c r="K10979">
        <v>0</v>
      </c>
    </row>
    <row r="10980" spans="1:11">
      <c r="A10980" t="s">
        <v>27028</v>
      </c>
      <c r="B10980" t="s">
        <v>58</v>
      </c>
      <c r="C10980">
        <v>94729</v>
      </c>
      <c r="D10980" t="s">
        <v>4044</v>
      </c>
      <c r="E10980" t="s">
        <v>32</v>
      </c>
      <c r="F10980">
        <v>20.69</v>
      </c>
      <c r="G10980">
        <v>21.01</v>
      </c>
      <c r="J10980">
        <v>0</v>
      </c>
      <c r="K10980">
        <v>0</v>
      </c>
    </row>
    <row r="10981" spans="1:11">
      <c r="A10981" t="s">
        <v>27029</v>
      </c>
      <c r="B10981" t="s">
        <v>58</v>
      </c>
      <c r="C10981">
        <v>94731</v>
      </c>
      <c r="D10981" t="s">
        <v>4046</v>
      </c>
      <c r="E10981" t="s">
        <v>32</v>
      </c>
      <c r="F10981">
        <v>27.49</v>
      </c>
      <c r="G10981">
        <v>27.91</v>
      </c>
      <c r="J10981">
        <v>0</v>
      </c>
      <c r="K10981">
        <v>0</v>
      </c>
    </row>
    <row r="10982" spans="1:11">
      <c r="A10982" t="s">
        <v>27030</v>
      </c>
      <c r="B10982" t="s">
        <v>58</v>
      </c>
      <c r="C10982">
        <v>94733</v>
      </c>
      <c r="D10982" t="s">
        <v>4048</v>
      </c>
      <c r="E10982" t="s">
        <v>32</v>
      </c>
      <c r="F10982">
        <v>48.49</v>
      </c>
      <c r="G10982">
        <v>49.11</v>
      </c>
      <c r="J10982">
        <v>0</v>
      </c>
      <c r="K10982">
        <v>0</v>
      </c>
    </row>
    <row r="10983" spans="1:11">
      <c r="A10983" t="s">
        <v>27031</v>
      </c>
      <c r="B10983" t="s">
        <v>58</v>
      </c>
      <c r="C10983">
        <v>94863</v>
      </c>
      <c r="D10983" t="s">
        <v>4078</v>
      </c>
      <c r="E10983" t="s">
        <v>32</v>
      </c>
      <c r="F10983">
        <v>169.04</v>
      </c>
      <c r="G10983">
        <v>170.08</v>
      </c>
      <c r="J10983">
        <v>0</v>
      </c>
      <c r="K10983">
        <v>0</v>
      </c>
    </row>
    <row r="10984" spans="1:11">
      <c r="A10984" t="s">
        <v>27032</v>
      </c>
      <c r="B10984" t="s">
        <v>58</v>
      </c>
      <c r="C10984">
        <v>94737</v>
      </c>
      <c r="D10984" t="s">
        <v>4051</v>
      </c>
      <c r="E10984" t="s">
        <v>32</v>
      </c>
      <c r="F10984">
        <v>201.31</v>
      </c>
      <c r="G10984">
        <v>202.8</v>
      </c>
      <c r="J10984">
        <v>0</v>
      </c>
      <c r="K10984">
        <v>0</v>
      </c>
    </row>
    <row r="10985" spans="1:11">
      <c r="A10985" t="s">
        <v>27033</v>
      </c>
      <c r="B10985" t="s">
        <v>58</v>
      </c>
      <c r="C10985">
        <v>94465</v>
      </c>
      <c r="D10985" t="s">
        <v>3963</v>
      </c>
      <c r="E10985" t="s">
        <v>32</v>
      </c>
      <c r="F10985">
        <v>57.92</v>
      </c>
      <c r="G10985">
        <v>59.77</v>
      </c>
      <c r="J10985">
        <v>0</v>
      </c>
      <c r="K10985">
        <v>0</v>
      </c>
    </row>
    <row r="10986" spans="1:11">
      <c r="A10986" t="s">
        <v>27034</v>
      </c>
      <c r="B10986" t="s">
        <v>58</v>
      </c>
      <c r="C10986">
        <v>94467</v>
      </c>
      <c r="D10986" t="s">
        <v>3965</v>
      </c>
      <c r="E10986" t="s">
        <v>32</v>
      </c>
      <c r="F10986">
        <v>91.75</v>
      </c>
      <c r="G10986">
        <v>93.91</v>
      </c>
      <c r="J10986">
        <v>0</v>
      </c>
      <c r="K10986">
        <v>0</v>
      </c>
    </row>
    <row r="10987" spans="1:11">
      <c r="A10987" t="s">
        <v>27035</v>
      </c>
      <c r="B10987" t="s">
        <v>58</v>
      </c>
      <c r="C10987">
        <v>94469</v>
      </c>
      <c r="D10987" t="s">
        <v>3967</v>
      </c>
      <c r="E10987" t="s">
        <v>32</v>
      </c>
      <c r="F10987">
        <v>130.22</v>
      </c>
      <c r="G10987">
        <v>132.76</v>
      </c>
      <c r="J10987">
        <v>0</v>
      </c>
      <c r="K10987">
        <v>0</v>
      </c>
    </row>
    <row r="10988" spans="1:11">
      <c r="A10988" t="s">
        <v>27036</v>
      </c>
      <c r="B10988" t="s">
        <v>58</v>
      </c>
      <c r="C10988">
        <v>96746</v>
      </c>
      <c r="D10988" t="s">
        <v>4097</v>
      </c>
      <c r="E10988" t="s">
        <v>32</v>
      </c>
      <c r="F10988">
        <v>120.62</v>
      </c>
      <c r="G10988">
        <v>123.04</v>
      </c>
      <c r="J10988">
        <v>0</v>
      </c>
      <c r="K10988">
        <v>0</v>
      </c>
    </row>
    <row r="10989" spans="1:11">
      <c r="A10989" t="s">
        <v>27037</v>
      </c>
      <c r="B10989" t="s">
        <v>58</v>
      </c>
      <c r="C10989">
        <v>96736</v>
      </c>
      <c r="D10989" t="s">
        <v>4087</v>
      </c>
      <c r="E10989" t="s">
        <v>32</v>
      </c>
      <c r="F10989">
        <v>6.99</v>
      </c>
      <c r="G10989">
        <v>7.38</v>
      </c>
      <c r="J10989">
        <v>0</v>
      </c>
      <c r="K10989">
        <v>0</v>
      </c>
    </row>
    <row r="10990" spans="1:11">
      <c r="A10990" t="s">
        <v>27038</v>
      </c>
      <c r="B10990" t="s">
        <v>58</v>
      </c>
      <c r="C10990">
        <v>96737</v>
      </c>
      <c r="D10990" t="s">
        <v>4088</v>
      </c>
      <c r="E10990" t="s">
        <v>32</v>
      </c>
      <c r="F10990">
        <v>7.21</v>
      </c>
      <c r="G10990">
        <v>7.64</v>
      </c>
      <c r="J10990">
        <v>0</v>
      </c>
      <c r="K10990">
        <v>0</v>
      </c>
    </row>
    <row r="10991" spans="1:11">
      <c r="A10991" t="s">
        <v>27039</v>
      </c>
      <c r="B10991" t="s">
        <v>58</v>
      </c>
      <c r="C10991">
        <v>96739</v>
      </c>
      <c r="D10991" t="s">
        <v>4090</v>
      </c>
      <c r="E10991" t="s">
        <v>32</v>
      </c>
      <c r="F10991">
        <v>9.7899999999999991</v>
      </c>
      <c r="G10991">
        <v>10.3</v>
      </c>
      <c r="J10991">
        <v>0</v>
      </c>
      <c r="K10991">
        <v>0</v>
      </c>
    </row>
    <row r="10992" spans="1:11">
      <c r="A10992" t="s">
        <v>27040</v>
      </c>
      <c r="B10992" t="s">
        <v>58</v>
      </c>
      <c r="C10992">
        <v>96741</v>
      </c>
      <c r="D10992" t="s">
        <v>4092</v>
      </c>
      <c r="E10992" t="s">
        <v>32</v>
      </c>
      <c r="F10992">
        <v>18.47</v>
      </c>
      <c r="G10992">
        <v>19.07</v>
      </c>
      <c r="J10992">
        <v>0</v>
      </c>
      <c r="K10992">
        <v>0</v>
      </c>
    </row>
    <row r="10993" spans="1:11">
      <c r="A10993" t="s">
        <v>27041</v>
      </c>
      <c r="B10993" t="s">
        <v>58</v>
      </c>
      <c r="C10993">
        <v>96742</v>
      </c>
      <c r="D10993" t="s">
        <v>4093</v>
      </c>
      <c r="E10993" t="s">
        <v>32</v>
      </c>
      <c r="F10993">
        <v>22.71</v>
      </c>
      <c r="G10993">
        <v>23.47</v>
      </c>
      <c r="J10993">
        <v>0</v>
      </c>
      <c r="K10993">
        <v>0</v>
      </c>
    </row>
    <row r="10994" spans="1:11">
      <c r="A10994" t="s">
        <v>27042</v>
      </c>
      <c r="B10994" t="s">
        <v>58</v>
      </c>
      <c r="C10994">
        <v>96743</v>
      </c>
      <c r="D10994" t="s">
        <v>4094</v>
      </c>
      <c r="E10994" t="s">
        <v>32</v>
      </c>
      <c r="F10994">
        <v>35.200000000000003</v>
      </c>
      <c r="G10994">
        <v>36.21</v>
      </c>
      <c r="J10994">
        <v>0</v>
      </c>
      <c r="K10994">
        <v>0</v>
      </c>
    </row>
    <row r="10995" spans="1:11">
      <c r="A10995" t="s">
        <v>27043</v>
      </c>
      <c r="B10995" t="s">
        <v>58</v>
      </c>
      <c r="C10995">
        <v>96744</v>
      </c>
      <c r="D10995" t="s">
        <v>4095</v>
      </c>
      <c r="E10995" t="s">
        <v>32</v>
      </c>
      <c r="F10995">
        <v>58.72</v>
      </c>
      <c r="G10995">
        <v>60.03</v>
      </c>
      <c r="J10995">
        <v>0</v>
      </c>
      <c r="K10995">
        <v>0</v>
      </c>
    </row>
    <row r="10996" spans="1:11">
      <c r="A10996" t="s">
        <v>27044</v>
      </c>
      <c r="B10996" t="s">
        <v>58</v>
      </c>
      <c r="C10996">
        <v>96745</v>
      </c>
      <c r="D10996" t="s">
        <v>4096</v>
      </c>
      <c r="E10996" t="s">
        <v>32</v>
      </c>
      <c r="F10996">
        <v>91.58</v>
      </c>
      <c r="G10996">
        <v>93.31</v>
      </c>
      <c r="J10996">
        <v>0</v>
      </c>
      <c r="K10996">
        <v>0</v>
      </c>
    </row>
    <row r="10997" spans="1:11">
      <c r="A10997" t="s">
        <v>27045</v>
      </c>
      <c r="B10997" t="s">
        <v>58</v>
      </c>
      <c r="C10997">
        <v>94671</v>
      </c>
      <c r="D10997" t="s">
        <v>4005</v>
      </c>
      <c r="E10997" t="s">
        <v>32</v>
      </c>
      <c r="F10997">
        <v>110.76</v>
      </c>
      <c r="G10997">
        <v>112.97</v>
      </c>
      <c r="J10997">
        <v>0</v>
      </c>
      <c r="K10997">
        <v>0</v>
      </c>
    </row>
    <row r="10998" spans="1:11">
      <c r="A10998" t="s">
        <v>27046</v>
      </c>
      <c r="B10998" t="s">
        <v>58</v>
      </c>
      <c r="C10998">
        <v>94661</v>
      </c>
      <c r="D10998" t="s">
        <v>3995</v>
      </c>
      <c r="E10998" t="s">
        <v>32</v>
      </c>
      <c r="F10998">
        <v>10.54</v>
      </c>
      <c r="G10998">
        <v>10.93</v>
      </c>
      <c r="J10998">
        <v>0</v>
      </c>
      <c r="K10998">
        <v>0</v>
      </c>
    </row>
    <row r="10999" spans="1:11">
      <c r="A10999" t="s">
        <v>27047</v>
      </c>
      <c r="B10999" t="s">
        <v>58</v>
      </c>
      <c r="C10999">
        <v>94663</v>
      </c>
      <c r="D10999" t="s">
        <v>3997</v>
      </c>
      <c r="E10999" t="s">
        <v>32</v>
      </c>
      <c r="F10999">
        <v>13.24</v>
      </c>
      <c r="G10999">
        <v>13.79</v>
      </c>
      <c r="J10999">
        <v>0</v>
      </c>
      <c r="K10999">
        <v>0</v>
      </c>
    </row>
    <row r="11000" spans="1:11">
      <c r="A11000" t="s">
        <v>27048</v>
      </c>
      <c r="B11000" t="s">
        <v>58</v>
      </c>
      <c r="C11000">
        <v>94665</v>
      </c>
      <c r="D11000" t="s">
        <v>3999</v>
      </c>
      <c r="E11000" t="s">
        <v>32</v>
      </c>
      <c r="F11000">
        <v>25.57</v>
      </c>
      <c r="G11000">
        <v>26.31</v>
      </c>
      <c r="J11000">
        <v>0</v>
      </c>
      <c r="K11000">
        <v>0</v>
      </c>
    </row>
    <row r="11001" spans="1:11">
      <c r="A11001" t="s">
        <v>27049</v>
      </c>
      <c r="B11001" t="s">
        <v>58</v>
      </c>
      <c r="C11001">
        <v>94667</v>
      </c>
      <c r="D11001" t="s">
        <v>4001</v>
      </c>
      <c r="E11001" t="s">
        <v>32</v>
      </c>
      <c r="F11001">
        <v>37.630000000000003</v>
      </c>
      <c r="G11001">
        <v>38.71</v>
      </c>
      <c r="J11001">
        <v>0</v>
      </c>
      <c r="K11001">
        <v>0</v>
      </c>
    </row>
    <row r="11002" spans="1:11">
      <c r="A11002" t="s">
        <v>27050</v>
      </c>
      <c r="B11002" t="s">
        <v>58</v>
      </c>
      <c r="C11002">
        <v>94669</v>
      </c>
      <c r="D11002" t="s">
        <v>4003</v>
      </c>
      <c r="E11002" t="s">
        <v>32</v>
      </c>
      <c r="F11002">
        <v>67.3</v>
      </c>
      <c r="G11002">
        <v>68.66</v>
      </c>
      <c r="J11002">
        <v>0</v>
      </c>
      <c r="K11002">
        <v>0</v>
      </c>
    </row>
    <row r="11003" spans="1:11">
      <c r="A11003" t="s">
        <v>27051</v>
      </c>
      <c r="B11003" t="s">
        <v>58</v>
      </c>
      <c r="C11003">
        <v>105177</v>
      </c>
      <c r="D11003" t="s">
        <v>4515</v>
      </c>
      <c r="E11003" t="s">
        <v>32</v>
      </c>
      <c r="F11003">
        <v>150.68</v>
      </c>
      <c r="G11003">
        <v>152.87</v>
      </c>
      <c r="J11003">
        <v>0</v>
      </c>
      <c r="K11003">
        <v>0</v>
      </c>
    </row>
    <row r="11004" spans="1:11">
      <c r="A11004" t="s">
        <v>27052</v>
      </c>
      <c r="B11004" t="s">
        <v>58</v>
      </c>
      <c r="C11004">
        <v>105176</v>
      </c>
      <c r="D11004" t="s">
        <v>4514</v>
      </c>
      <c r="E11004" t="s">
        <v>32</v>
      </c>
      <c r="F11004">
        <v>169.07</v>
      </c>
      <c r="G11004">
        <v>171.42</v>
      </c>
      <c r="J11004">
        <v>0</v>
      </c>
      <c r="K11004">
        <v>0</v>
      </c>
    </row>
    <row r="11005" spans="1:11">
      <c r="A11005" t="s">
        <v>27053</v>
      </c>
      <c r="B11005" t="s">
        <v>58</v>
      </c>
      <c r="C11005">
        <v>94466</v>
      </c>
      <c r="D11005" t="s">
        <v>3964</v>
      </c>
      <c r="E11005" t="s">
        <v>32</v>
      </c>
      <c r="F11005">
        <v>57.95</v>
      </c>
      <c r="G11005">
        <v>59.8</v>
      </c>
      <c r="J11005">
        <v>0</v>
      </c>
      <c r="K11005">
        <v>0</v>
      </c>
    </row>
    <row r="11006" spans="1:11">
      <c r="A11006" t="s">
        <v>27054</v>
      </c>
      <c r="B11006" t="s">
        <v>58</v>
      </c>
      <c r="C11006">
        <v>94468</v>
      </c>
      <c r="D11006" t="s">
        <v>3966</v>
      </c>
      <c r="E11006" t="s">
        <v>32</v>
      </c>
      <c r="F11006">
        <v>81.040000000000006</v>
      </c>
      <c r="G11006">
        <v>83.2</v>
      </c>
      <c r="J11006">
        <v>0</v>
      </c>
      <c r="K11006">
        <v>0</v>
      </c>
    </row>
    <row r="11007" spans="1:11">
      <c r="A11007" t="s">
        <v>27055</v>
      </c>
      <c r="B11007" t="s">
        <v>58</v>
      </c>
      <c r="C11007">
        <v>94470</v>
      </c>
      <c r="D11007" t="s">
        <v>3968</v>
      </c>
      <c r="E11007" t="s">
        <v>32</v>
      </c>
      <c r="F11007">
        <v>120.69</v>
      </c>
      <c r="G11007">
        <v>123.23</v>
      </c>
      <c r="J11007">
        <v>0</v>
      </c>
      <c r="K11007">
        <v>0</v>
      </c>
    </row>
    <row r="11008" spans="1:11">
      <c r="A11008" t="s">
        <v>27056</v>
      </c>
      <c r="B11008" t="s">
        <v>58</v>
      </c>
      <c r="C11008">
        <v>105225</v>
      </c>
      <c r="D11008" t="s">
        <v>4557</v>
      </c>
      <c r="E11008" t="s">
        <v>32</v>
      </c>
      <c r="F11008">
        <v>18.14</v>
      </c>
      <c r="G11008">
        <v>18.62</v>
      </c>
      <c r="J11008">
        <v>0</v>
      </c>
      <c r="K11008">
        <v>0</v>
      </c>
    </row>
    <row r="11009" spans="1:11">
      <c r="A11009" t="s">
        <v>27057</v>
      </c>
      <c r="B11009" t="s">
        <v>58</v>
      </c>
      <c r="C11009">
        <v>105226</v>
      </c>
      <c r="D11009" t="s">
        <v>4558</v>
      </c>
      <c r="E11009" t="s">
        <v>32</v>
      </c>
      <c r="F11009">
        <v>42.45</v>
      </c>
      <c r="G11009">
        <v>43.06</v>
      </c>
      <c r="J11009">
        <v>0</v>
      </c>
      <c r="K11009">
        <v>0</v>
      </c>
    </row>
    <row r="11010" spans="1:11">
      <c r="A11010" t="s">
        <v>27058</v>
      </c>
      <c r="B11010" t="s">
        <v>58</v>
      </c>
      <c r="C11010">
        <v>105227</v>
      </c>
      <c r="D11010" t="s">
        <v>4559</v>
      </c>
      <c r="E11010" t="s">
        <v>32</v>
      </c>
      <c r="F11010">
        <v>60.86</v>
      </c>
      <c r="G11010">
        <v>61.64</v>
      </c>
      <c r="J11010">
        <v>0</v>
      </c>
      <c r="K11010">
        <v>0</v>
      </c>
    </row>
    <row r="11011" spans="1:11">
      <c r="A11011" t="s">
        <v>27059</v>
      </c>
      <c r="B11011" t="s">
        <v>58</v>
      </c>
      <c r="C11011">
        <v>105212</v>
      </c>
      <c r="D11011" t="s">
        <v>4544</v>
      </c>
      <c r="E11011" t="s">
        <v>32</v>
      </c>
      <c r="F11011">
        <v>257.32</v>
      </c>
      <c r="G11011">
        <v>261.94</v>
      </c>
      <c r="J11011">
        <v>0</v>
      </c>
      <c r="K11011">
        <v>0</v>
      </c>
    </row>
    <row r="11012" spans="1:11">
      <c r="A11012" t="s">
        <v>27060</v>
      </c>
      <c r="B11012" t="s">
        <v>58</v>
      </c>
      <c r="C11012">
        <v>105211</v>
      </c>
      <c r="D11012" t="s">
        <v>4543</v>
      </c>
      <c r="E11012" t="s">
        <v>32</v>
      </c>
      <c r="F11012">
        <v>259.73</v>
      </c>
      <c r="G11012">
        <v>264.55</v>
      </c>
      <c r="J11012">
        <v>0</v>
      </c>
      <c r="K11012">
        <v>0</v>
      </c>
    </row>
    <row r="11013" spans="1:11">
      <c r="A11013" t="s">
        <v>27061</v>
      </c>
      <c r="B11013" t="s">
        <v>58</v>
      </c>
      <c r="C11013">
        <v>105189</v>
      </c>
      <c r="D11013" t="s">
        <v>4523</v>
      </c>
      <c r="E11013" t="s">
        <v>32</v>
      </c>
      <c r="F11013">
        <v>23.55</v>
      </c>
      <c r="G11013">
        <v>24.43</v>
      </c>
      <c r="J11013">
        <v>0</v>
      </c>
      <c r="K11013">
        <v>0</v>
      </c>
    </row>
    <row r="11014" spans="1:11">
      <c r="A11014" t="s">
        <v>27062</v>
      </c>
      <c r="B11014" t="s">
        <v>58</v>
      </c>
      <c r="C11014">
        <v>105190</v>
      </c>
      <c r="D11014" t="s">
        <v>4524</v>
      </c>
      <c r="E11014" t="s">
        <v>32</v>
      </c>
      <c r="F11014">
        <v>29.04</v>
      </c>
      <c r="G11014">
        <v>29.96</v>
      </c>
      <c r="J11014">
        <v>0</v>
      </c>
      <c r="K11014">
        <v>0</v>
      </c>
    </row>
    <row r="11015" spans="1:11">
      <c r="A11015" t="s">
        <v>27063</v>
      </c>
      <c r="B11015" t="s">
        <v>58</v>
      </c>
      <c r="C11015">
        <v>94625</v>
      </c>
      <c r="D11015" t="s">
        <v>3991</v>
      </c>
      <c r="E11015" t="s">
        <v>32</v>
      </c>
      <c r="F11015">
        <v>1567.8</v>
      </c>
      <c r="G11015">
        <v>1573.47</v>
      </c>
      <c r="J11015">
        <v>0</v>
      </c>
      <c r="K11015">
        <v>0</v>
      </c>
    </row>
    <row r="11016" spans="1:11">
      <c r="A11016" t="s">
        <v>27064</v>
      </c>
      <c r="B11016" t="s">
        <v>58</v>
      </c>
      <c r="C11016">
        <v>94622</v>
      </c>
      <c r="D11016" t="s">
        <v>3988</v>
      </c>
      <c r="E11016" t="s">
        <v>32</v>
      </c>
      <c r="F11016">
        <v>218.32</v>
      </c>
      <c r="G11016">
        <v>223.11</v>
      </c>
      <c r="J11016">
        <v>0</v>
      </c>
      <c r="K11016">
        <v>0</v>
      </c>
    </row>
    <row r="11017" spans="1:11">
      <c r="A11017" t="s">
        <v>27065</v>
      </c>
      <c r="B11017" t="s">
        <v>58</v>
      </c>
      <c r="C11017">
        <v>94623</v>
      </c>
      <c r="D11017" t="s">
        <v>3989</v>
      </c>
      <c r="E11017" t="s">
        <v>32</v>
      </c>
      <c r="F11017">
        <v>504.53</v>
      </c>
      <c r="G11017">
        <v>509.53</v>
      </c>
      <c r="J11017">
        <v>0</v>
      </c>
      <c r="K11017">
        <v>0</v>
      </c>
    </row>
    <row r="11018" spans="1:11">
      <c r="A11018" t="s">
        <v>27066</v>
      </c>
      <c r="B11018" t="s">
        <v>58</v>
      </c>
      <c r="C11018">
        <v>94624</v>
      </c>
      <c r="D11018" t="s">
        <v>3990</v>
      </c>
      <c r="E11018" t="s">
        <v>32</v>
      </c>
      <c r="F11018">
        <v>754.48</v>
      </c>
      <c r="G11018">
        <v>759.72</v>
      </c>
      <c r="J11018">
        <v>0</v>
      </c>
      <c r="K11018">
        <v>0</v>
      </c>
    </row>
    <row r="11019" spans="1:11">
      <c r="A11019" t="s">
        <v>27067</v>
      </c>
      <c r="B11019" t="s">
        <v>58</v>
      </c>
      <c r="C11019">
        <v>94763</v>
      </c>
      <c r="D11019" t="s">
        <v>4071</v>
      </c>
      <c r="E11019" t="s">
        <v>32</v>
      </c>
      <c r="F11019">
        <v>379.96</v>
      </c>
      <c r="G11019">
        <v>384.68</v>
      </c>
      <c r="J11019">
        <v>0</v>
      </c>
      <c r="K11019">
        <v>0</v>
      </c>
    </row>
    <row r="11020" spans="1:11">
      <c r="A11020" t="s">
        <v>27068</v>
      </c>
      <c r="B11020" t="s">
        <v>58</v>
      </c>
      <c r="C11020">
        <v>94756</v>
      </c>
      <c r="D11020" t="s">
        <v>4064</v>
      </c>
      <c r="E11020" t="s">
        <v>32</v>
      </c>
      <c r="F11020">
        <v>13.5</v>
      </c>
      <c r="G11020">
        <v>13.91</v>
      </c>
      <c r="J11020">
        <v>0</v>
      </c>
      <c r="K11020">
        <v>0</v>
      </c>
    </row>
    <row r="11021" spans="1:11">
      <c r="A11021" t="s">
        <v>27069</v>
      </c>
      <c r="B11021" t="s">
        <v>58</v>
      </c>
      <c r="C11021">
        <v>94757</v>
      </c>
      <c r="D11021" t="s">
        <v>4065</v>
      </c>
      <c r="E11021" t="s">
        <v>32</v>
      </c>
      <c r="F11021">
        <v>21.22</v>
      </c>
      <c r="G11021">
        <v>21.72</v>
      </c>
      <c r="J11021">
        <v>0</v>
      </c>
      <c r="K11021">
        <v>0</v>
      </c>
    </row>
    <row r="11022" spans="1:11">
      <c r="A11022" t="s">
        <v>27070</v>
      </c>
      <c r="B11022" t="s">
        <v>58</v>
      </c>
      <c r="C11022">
        <v>94758</v>
      </c>
      <c r="D11022" t="s">
        <v>4066</v>
      </c>
      <c r="E11022" t="s">
        <v>32</v>
      </c>
      <c r="F11022">
        <v>53.95</v>
      </c>
      <c r="G11022">
        <v>54.61</v>
      </c>
      <c r="J11022">
        <v>0</v>
      </c>
      <c r="K11022">
        <v>0</v>
      </c>
    </row>
    <row r="11023" spans="1:11">
      <c r="A11023" t="s">
        <v>27071</v>
      </c>
      <c r="B11023" t="s">
        <v>58</v>
      </c>
      <c r="C11023">
        <v>94759</v>
      </c>
      <c r="D11023" t="s">
        <v>4067</v>
      </c>
      <c r="E11023" t="s">
        <v>32</v>
      </c>
      <c r="F11023">
        <v>68.790000000000006</v>
      </c>
      <c r="G11023">
        <v>69.63</v>
      </c>
      <c r="J11023">
        <v>0</v>
      </c>
      <c r="K11023">
        <v>0</v>
      </c>
    </row>
    <row r="11024" spans="1:11">
      <c r="A11024" t="s">
        <v>27072</v>
      </c>
      <c r="B11024" t="s">
        <v>58</v>
      </c>
      <c r="C11024">
        <v>94760</v>
      </c>
      <c r="D11024" t="s">
        <v>4068</v>
      </c>
      <c r="E11024" t="s">
        <v>32</v>
      </c>
      <c r="F11024">
        <v>109.9</v>
      </c>
      <c r="G11024">
        <v>111.14</v>
      </c>
      <c r="J11024">
        <v>0</v>
      </c>
      <c r="K11024">
        <v>0</v>
      </c>
    </row>
    <row r="11025" spans="1:11">
      <c r="A11025" t="s">
        <v>27073</v>
      </c>
      <c r="B11025" t="s">
        <v>58</v>
      </c>
      <c r="C11025">
        <v>94761</v>
      </c>
      <c r="D11025" t="s">
        <v>4069</v>
      </c>
      <c r="E11025" t="s">
        <v>32</v>
      </c>
      <c r="F11025">
        <v>238.21</v>
      </c>
      <c r="G11025">
        <v>240.29</v>
      </c>
      <c r="J11025">
        <v>0</v>
      </c>
      <c r="K11025">
        <v>0</v>
      </c>
    </row>
    <row r="11026" spans="1:11">
      <c r="A11026" t="s">
        <v>27074</v>
      </c>
      <c r="B11026" t="s">
        <v>58</v>
      </c>
      <c r="C11026">
        <v>94762</v>
      </c>
      <c r="D11026" t="s">
        <v>4070</v>
      </c>
      <c r="E11026" t="s">
        <v>32</v>
      </c>
      <c r="F11026">
        <v>288.89</v>
      </c>
      <c r="G11026">
        <v>291.86</v>
      </c>
      <c r="J11026">
        <v>0</v>
      </c>
      <c r="K11026">
        <v>0</v>
      </c>
    </row>
    <row r="11027" spans="1:11">
      <c r="A11027" t="s">
        <v>27075</v>
      </c>
      <c r="B11027" t="s">
        <v>58</v>
      </c>
      <c r="C11027">
        <v>94462</v>
      </c>
      <c r="D11027" t="s">
        <v>3334</v>
      </c>
      <c r="E11027" t="s">
        <v>12</v>
      </c>
      <c r="F11027">
        <v>102.38</v>
      </c>
      <c r="G11027">
        <v>104.6</v>
      </c>
      <c r="J11027">
        <v>0</v>
      </c>
      <c r="K11027">
        <v>0</v>
      </c>
    </row>
    <row r="11028" spans="1:11">
      <c r="A11028" t="s">
        <v>27076</v>
      </c>
      <c r="B11028" t="s">
        <v>58</v>
      </c>
      <c r="C11028">
        <v>94463</v>
      </c>
      <c r="D11028" t="s">
        <v>3335</v>
      </c>
      <c r="E11028" t="s">
        <v>12</v>
      </c>
      <c r="F11028">
        <v>125.22</v>
      </c>
      <c r="G11028">
        <v>127.82</v>
      </c>
      <c r="J11028">
        <v>0</v>
      </c>
      <c r="K11028">
        <v>0</v>
      </c>
    </row>
    <row r="11029" spans="1:11">
      <c r="A11029" t="s">
        <v>27077</v>
      </c>
      <c r="B11029" t="s">
        <v>58</v>
      </c>
      <c r="C11029">
        <v>94464</v>
      </c>
      <c r="D11029" t="s">
        <v>3336</v>
      </c>
      <c r="E11029" t="s">
        <v>12</v>
      </c>
      <c r="F11029">
        <v>163.63999999999999</v>
      </c>
      <c r="G11029">
        <v>166.72</v>
      </c>
      <c r="J11029">
        <v>0</v>
      </c>
      <c r="K11029">
        <v>0</v>
      </c>
    </row>
    <row r="11030" spans="1:11">
      <c r="A11030" t="s">
        <v>27078</v>
      </c>
      <c r="B11030" t="s">
        <v>58</v>
      </c>
      <c r="C11030">
        <v>94605</v>
      </c>
      <c r="D11030" t="s">
        <v>3340</v>
      </c>
      <c r="E11030" t="s">
        <v>12</v>
      </c>
      <c r="F11030">
        <v>668.1</v>
      </c>
      <c r="G11030">
        <v>671.52</v>
      </c>
      <c r="J11030">
        <v>0</v>
      </c>
      <c r="K11030">
        <v>0</v>
      </c>
    </row>
    <row r="11031" spans="1:11">
      <c r="A11031" t="s">
        <v>27079</v>
      </c>
      <c r="B11031" t="s">
        <v>58</v>
      </c>
      <c r="C11031">
        <v>94602</v>
      </c>
      <c r="D11031" t="s">
        <v>3337</v>
      </c>
      <c r="E11031" t="s">
        <v>12</v>
      </c>
      <c r="F11031">
        <v>240.11</v>
      </c>
      <c r="G11031">
        <v>243.01</v>
      </c>
      <c r="J11031">
        <v>0</v>
      </c>
      <c r="K11031">
        <v>0</v>
      </c>
    </row>
    <row r="11032" spans="1:11">
      <c r="A11032" t="s">
        <v>27080</v>
      </c>
      <c r="B11032" t="s">
        <v>58</v>
      </c>
      <c r="C11032">
        <v>94603</v>
      </c>
      <c r="D11032" t="s">
        <v>3338</v>
      </c>
      <c r="E11032" t="s">
        <v>12</v>
      </c>
      <c r="F11032">
        <v>326.25</v>
      </c>
      <c r="G11032">
        <v>329.27</v>
      </c>
      <c r="J11032">
        <v>0</v>
      </c>
      <c r="K11032">
        <v>0</v>
      </c>
    </row>
    <row r="11033" spans="1:11">
      <c r="A11033" t="s">
        <v>27081</v>
      </c>
      <c r="B11033" t="s">
        <v>58</v>
      </c>
      <c r="C11033">
        <v>94604</v>
      </c>
      <c r="D11033" t="s">
        <v>3339</v>
      </c>
      <c r="E11033" t="s">
        <v>12</v>
      </c>
      <c r="F11033">
        <v>462.61</v>
      </c>
      <c r="G11033">
        <v>465.78</v>
      </c>
      <c r="J11033">
        <v>0</v>
      </c>
      <c r="K11033">
        <v>0</v>
      </c>
    </row>
    <row r="11034" spans="1:11">
      <c r="A11034" t="s">
        <v>27082</v>
      </c>
      <c r="B11034" t="s">
        <v>58</v>
      </c>
      <c r="C11034">
        <v>94723</v>
      </c>
      <c r="D11034" t="s">
        <v>3355</v>
      </c>
      <c r="E11034" t="s">
        <v>12</v>
      </c>
      <c r="F11034">
        <v>489.36</v>
      </c>
      <c r="G11034">
        <v>492.21</v>
      </c>
      <c r="J11034">
        <v>0</v>
      </c>
      <c r="K11034">
        <v>0</v>
      </c>
    </row>
    <row r="11035" spans="1:11">
      <c r="A11035" t="s">
        <v>27083</v>
      </c>
      <c r="B11035" t="s">
        <v>58</v>
      </c>
      <c r="C11035">
        <v>94716</v>
      </c>
      <c r="D11035" t="s">
        <v>3348</v>
      </c>
      <c r="E11035" t="s">
        <v>12</v>
      </c>
      <c r="F11035">
        <v>24.19</v>
      </c>
      <c r="G11035">
        <v>24.44</v>
      </c>
      <c r="J11035">
        <v>0</v>
      </c>
      <c r="K11035">
        <v>0</v>
      </c>
    </row>
    <row r="11036" spans="1:11">
      <c r="A11036" t="s">
        <v>27084</v>
      </c>
      <c r="B11036" t="s">
        <v>58</v>
      </c>
      <c r="C11036">
        <v>94717</v>
      </c>
      <c r="D11036" t="s">
        <v>3349</v>
      </c>
      <c r="E11036" t="s">
        <v>12</v>
      </c>
      <c r="F11036">
        <v>40.42</v>
      </c>
      <c r="G11036">
        <v>40.729999999999997</v>
      </c>
      <c r="J11036">
        <v>0</v>
      </c>
      <c r="K11036">
        <v>0</v>
      </c>
    </row>
    <row r="11037" spans="1:11">
      <c r="A11037" t="s">
        <v>27085</v>
      </c>
      <c r="B11037" t="s">
        <v>58</v>
      </c>
      <c r="C11037">
        <v>94718</v>
      </c>
      <c r="D11037" t="s">
        <v>3350</v>
      </c>
      <c r="E11037" t="s">
        <v>12</v>
      </c>
      <c r="F11037">
        <v>52.77</v>
      </c>
      <c r="G11037">
        <v>53.18</v>
      </c>
      <c r="J11037">
        <v>0</v>
      </c>
      <c r="K11037">
        <v>0</v>
      </c>
    </row>
    <row r="11038" spans="1:11">
      <c r="A11038" t="s">
        <v>27086</v>
      </c>
      <c r="B11038" t="s">
        <v>58</v>
      </c>
      <c r="C11038">
        <v>94719</v>
      </c>
      <c r="D11038" t="s">
        <v>3351</v>
      </c>
      <c r="E11038" t="s">
        <v>12</v>
      </c>
      <c r="F11038">
        <v>70.41</v>
      </c>
      <c r="G11038">
        <v>70.92</v>
      </c>
      <c r="J11038">
        <v>0</v>
      </c>
      <c r="K11038">
        <v>0</v>
      </c>
    </row>
    <row r="11039" spans="1:11">
      <c r="A11039" t="s">
        <v>27087</v>
      </c>
      <c r="B11039" t="s">
        <v>58</v>
      </c>
      <c r="C11039">
        <v>94720</v>
      </c>
      <c r="D11039" t="s">
        <v>3352</v>
      </c>
      <c r="E11039" t="s">
        <v>12</v>
      </c>
      <c r="F11039">
        <v>103.11</v>
      </c>
      <c r="G11039">
        <v>103.86</v>
      </c>
      <c r="J11039">
        <v>0</v>
      </c>
      <c r="K11039">
        <v>0</v>
      </c>
    </row>
    <row r="11040" spans="1:11">
      <c r="A11040" t="s">
        <v>27088</v>
      </c>
      <c r="B11040" t="s">
        <v>58</v>
      </c>
      <c r="C11040">
        <v>94721</v>
      </c>
      <c r="D11040" t="s">
        <v>3353</v>
      </c>
      <c r="E11040" t="s">
        <v>12</v>
      </c>
      <c r="F11040">
        <v>167.2</v>
      </c>
      <c r="G11040">
        <v>168.45</v>
      </c>
      <c r="J11040">
        <v>0</v>
      </c>
      <c r="K11040">
        <v>0</v>
      </c>
    </row>
    <row r="11041" spans="1:11">
      <c r="A11041" t="s">
        <v>27089</v>
      </c>
      <c r="B11041" t="s">
        <v>58</v>
      </c>
      <c r="C11041">
        <v>94722</v>
      </c>
      <c r="D11041" t="s">
        <v>3354</v>
      </c>
      <c r="E11041" t="s">
        <v>12</v>
      </c>
      <c r="F11041">
        <v>260.47000000000003</v>
      </c>
      <c r="G11041">
        <v>262.26</v>
      </c>
      <c r="J11041">
        <v>0</v>
      </c>
      <c r="K11041">
        <v>0</v>
      </c>
    </row>
    <row r="11042" spans="1:11">
      <c r="A11042" t="s">
        <v>27090</v>
      </c>
      <c r="B11042" t="s">
        <v>58</v>
      </c>
      <c r="C11042">
        <v>96726</v>
      </c>
      <c r="D11042" t="s">
        <v>14939</v>
      </c>
      <c r="E11042" t="s">
        <v>12</v>
      </c>
      <c r="F11042">
        <v>177.48</v>
      </c>
      <c r="G11042">
        <v>180.39</v>
      </c>
      <c r="J11042">
        <v>0</v>
      </c>
      <c r="K11042">
        <v>0</v>
      </c>
    </row>
    <row r="11043" spans="1:11">
      <c r="A11043" t="s">
        <v>27091</v>
      </c>
      <c r="B11043" t="s">
        <v>58</v>
      </c>
      <c r="C11043">
        <v>96735</v>
      </c>
      <c r="D11043" t="s">
        <v>14940</v>
      </c>
      <c r="E11043" t="s">
        <v>12</v>
      </c>
      <c r="F11043">
        <v>332.25</v>
      </c>
      <c r="G11043">
        <v>335.84</v>
      </c>
      <c r="J11043">
        <v>0</v>
      </c>
      <c r="K11043">
        <v>0</v>
      </c>
    </row>
    <row r="11044" spans="1:11">
      <c r="A11044" t="s">
        <v>27092</v>
      </c>
      <c r="B11044" t="s">
        <v>58</v>
      </c>
      <c r="C11044">
        <v>96718</v>
      </c>
      <c r="D11044" t="s">
        <v>14941</v>
      </c>
      <c r="E11044" t="s">
        <v>12</v>
      </c>
      <c r="F11044">
        <v>16.28</v>
      </c>
      <c r="G11044">
        <v>16.760000000000002</v>
      </c>
      <c r="J11044">
        <v>0</v>
      </c>
      <c r="K11044">
        <v>0</v>
      </c>
    </row>
    <row r="11045" spans="1:11">
      <c r="A11045" t="s">
        <v>27093</v>
      </c>
      <c r="B11045" t="s">
        <v>58</v>
      </c>
      <c r="C11045">
        <v>96727</v>
      </c>
      <c r="D11045" t="s">
        <v>14942</v>
      </c>
      <c r="E11045" t="s">
        <v>12</v>
      </c>
      <c r="F11045">
        <v>18.61</v>
      </c>
      <c r="G11045">
        <v>19.2</v>
      </c>
      <c r="J11045">
        <v>0</v>
      </c>
      <c r="K11045">
        <v>0</v>
      </c>
    </row>
    <row r="11046" spans="1:11">
      <c r="A11046" t="s">
        <v>27094</v>
      </c>
      <c r="B11046" t="s">
        <v>58</v>
      </c>
      <c r="C11046">
        <v>96719</v>
      </c>
      <c r="D11046" t="s">
        <v>14943</v>
      </c>
      <c r="E11046" t="s">
        <v>12</v>
      </c>
      <c r="F11046">
        <v>20.7</v>
      </c>
      <c r="G11046">
        <v>21.23</v>
      </c>
      <c r="J11046">
        <v>0</v>
      </c>
      <c r="K11046">
        <v>0</v>
      </c>
    </row>
    <row r="11047" spans="1:11">
      <c r="A11047" t="s">
        <v>27095</v>
      </c>
      <c r="B11047" t="s">
        <v>58</v>
      </c>
      <c r="C11047">
        <v>96728</v>
      </c>
      <c r="D11047" t="s">
        <v>14944</v>
      </c>
      <c r="E11047" t="s">
        <v>12</v>
      </c>
      <c r="F11047">
        <v>23.85</v>
      </c>
      <c r="G11047">
        <v>24.5</v>
      </c>
      <c r="J11047">
        <v>0</v>
      </c>
      <c r="K11047">
        <v>0</v>
      </c>
    </row>
    <row r="11048" spans="1:11">
      <c r="A11048" t="s">
        <v>27096</v>
      </c>
      <c r="B11048" t="s">
        <v>58</v>
      </c>
      <c r="C11048">
        <v>96720</v>
      </c>
      <c r="D11048" t="s">
        <v>14945</v>
      </c>
      <c r="E11048" t="s">
        <v>12</v>
      </c>
      <c r="F11048">
        <v>18.989999999999998</v>
      </c>
      <c r="G11048">
        <v>19.600000000000001</v>
      </c>
      <c r="J11048">
        <v>0</v>
      </c>
      <c r="K11048">
        <v>0</v>
      </c>
    </row>
    <row r="11049" spans="1:11">
      <c r="A11049" t="s">
        <v>27097</v>
      </c>
      <c r="B11049" t="s">
        <v>58</v>
      </c>
      <c r="C11049">
        <v>96729</v>
      </c>
      <c r="D11049" t="s">
        <v>14946</v>
      </c>
      <c r="E11049" t="s">
        <v>12</v>
      </c>
      <c r="F11049">
        <v>30.6</v>
      </c>
      <c r="G11049">
        <v>31.34</v>
      </c>
      <c r="J11049">
        <v>0</v>
      </c>
      <c r="K11049">
        <v>0</v>
      </c>
    </row>
    <row r="11050" spans="1:11">
      <c r="A11050" t="s">
        <v>27098</v>
      </c>
      <c r="B11050" t="s">
        <v>58</v>
      </c>
      <c r="C11050">
        <v>96721</v>
      </c>
      <c r="D11050" t="s">
        <v>14947</v>
      </c>
      <c r="E11050" t="s">
        <v>12</v>
      </c>
      <c r="F11050">
        <v>24.57</v>
      </c>
      <c r="G11050">
        <v>25.3</v>
      </c>
      <c r="J11050">
        <v>0</v>
      </c>
      <c r="K11050">
        <v>0</v>
      </c>
    </row>
    <row r="11051" spans="1:11">
      <c r="A11051" t="s">
        <v>27099</v>
      </c>
      <c r="B11051" t="s">
        <v>58</v>
      </c>
      <c r="C11051">
        <v>96730</v>
      </c>
      <c r="D11051" t="s">
        <v>14948</v>
      </c>
      <c r="E11051" t="s">
        <v>12</v>
      </c>
      <c r="F11051">
        <v>42.07</v>
      </c>
      <c r="G11051">
        <v>42.97</v>
      </c>
      <c r="J11051">
        <v>0</v>
      </c>
      <c r="K11051">
        <v>0</v>
      </c>
    </row>
    <row r="11052" spans="1:11">
      <c r="A11052" t="s">
        <v>27100</v>
      </c>
      <c r="B11052" t="s">
        <v>58</v>
      </c>
      <c r="C11052">
        <v>96722</v>
      </c>
      <c r="D11052" t="s">
        <v>14949</v>
      </c>
      <c r="E11052" t="s">
        <v>12</v>
      </c>
      <c r="F11052">
        <v>37.369999999999997</v>
      </c>
      <c r="G11052">
        <v>38.28</v>
      </c>
      <c r="J11052">
        <v>0</v>
      </c>
      <c r="K11052">
        <v>0</v>
      </c>
    </row>
    <row r="11053" spans="1:11">
      <c r="A11053" t="s">
        <v>27101</v>
      </c>
      <c r="B11053" t="s">
        <v>58</v>
      </c>
      <c r="C11053">
        <v>96731</v>
      </c>
      <c r="D11053" t="s">
        <v>14950</v>
      </c>
      <c r="E11053" t="s">
        <v>12</v>
      </c>
      <c r="F11053">
        <v>63.19</v>
      </c>
      <c r="G11053">
        <v>64.319999999999993</v>
      </c>
      <c r="J11053">
        <v>0</v>
      </c>
      <c r="K11053">
        <v>0</v>
      </c>
    </row>
    <row r="11054" spans="1:11">
      <c r="A11054" t="s">
        <v>27102</v>
      </c>
      <c r="B11054" t="s">
        <v>58</v>
      </c>
      <c r="C11054">
        <v>96723</v>
      </c>
      <c r="D11054" t="s">
        <v>14951</v>
      </c>
      <c r="E11054" t="s">
        <v>12</v>
      </c>
      <c r="F11054">
        <v>57.66</v>
      </c>
      <c r="G11054">
        <v>58.88</v>
      </c>
      <c r="J11054">
        <v>0</v>
      </c>
      <c r="K11054">
        <v>0</v>
      </c>
    </row>
    <row r="11055" spans="1:11">
      <c r="A11055" t="s">
        <v>27103</v>
      </c>
      <c r="B11055" t="s">
        <v>58</v>
      </c>
      <c r="C11055">
        <v>96732</v>
      </c>
      <c r="D11055" t="s">
        <v>14952</v>
      </c>
      <c r="E11055" t="s">
        <v>12</v>
      </c>
      <c r="F11055">
        <v>105.78</v>
      </c>
      <c r="G11055">
        <v>107.28</v>
      </c>
      <c r="J11055">
        <v>0</v>
      </c>
      <c r="K11055">
        <v>0</v>
      </c>
    </row>
    <row r="11056" spans="1:11">
      <c r="A11056" t="s">
        <v>27104</v>
      </c>
      <c r="B11056" t="s">
        <v>58</v>
      </c>
      <c r="C11056">
        <v>96724</v>
      </c>
      <c r="D11056" t="s">
        <v>14953</v>
      </c>
      <c r="E11056" t="s">
        <v>12</v>
      </c>
      <c r="F11056">
        <v>74.010000000000005</v>
      </c>
      <c r="G11056">
        <v>75.58</v>
      </c>
      <c r="J11056">
        <v>0</v>
      </c>
      <c r="K11056">
        <v>0</v>
      </c>
    </row>
    <row r="11057" spans="1:11">
      <c r="A11057" t="s">
        <v>27105</v>
      </c>
      <c r="B11057" t="s">
        <v>58</v>
      </c>
      <c r="C11057">
        <v>96733</v>
      </c>
      <c r="D11057" t="s">
        <v>14954</v>
      </c>
      <c r="E11057" t="s">
        <v>12</v>
      </c>
      <c r="F11057">
        <v>143.91999999999999</v>
      </c>
      <c r="G11057">
        <v>145.85</v>
      </c>
      <c r="J11057">
        <v>0</v>
      </c>
      <c r="K11057">
        <v>0</v>
      </c>
    </row>
    <row r="11058" spans="1:11">
      <c r="A11058" t="s">
        <v>27106</v>
      </c>
      <c r="B11058" t="s">
        <v>58</v>
      </c>
      <c r="C11058">
        <v>96725</v>
      </c>
      <c r="D11058" t="s">
        <v>14955</v>
      </c>
      <c r="E11058" t="s">
        <v>12</v>
      </c>
      <c r="F11058">
        <v>120.28</v>
      </c>
      <c r="G11058">
        <v>122.37</v>
      </c>
      <c r="J11058">
        <v>0</v>
      </c>
      <c r="K11058">
        <v>0</v>
      </c>
    </row>
    <row r="11059" spans="1:11">
      <c r="A11059" t="s">
        <v>27107</v>
      </c>
      <c r="B11059" t="s">
        <v>58</v>
      </c>
      <c r="C11059">
        <v>96734</v>
      </c>
      <c r="D11059" t="s">
        <v>14956</v>
      </c>
      <c r="E11059" t="s">
        <v>12</v>
      </c>
      <c r="F11059">
        <v>238.87</v>
      </c>
      <c r="G11059">
        <v>241.43</v>
      </c>
      <c r="J11059">
        <v>0</v>
      </c>
      <c r="K11059">
        <v>0</v>
      </c>
    </row>
    <row r="11060" spans="1:11">
      <c r="A11060" t="s">
        <v>27108</v>
      </c>
      <c r="B11060" t="s">
        <v>58</v>
      </c>
      <c r="C11060">
        <v>94655</v>
      </c>
      <c r="D11060" t="s">
        <v>3347</v>
      </c>
      <c r="E11060" t="s">
        <v>12</v>
      </c>
      <c r="F11060">
        <v>130.21</v>
      </c>
      <c r="G11060">
        <v>132.88</v>
      </c>
      <c r="J11060">
        <v>0</v>
      </c>
      <c r="K11060">
        <v>0</v>
      </c>
    </row>
    <row r="11061" spans="1:11">
      <c r="A11061" t="s">
        <v>27109</v>
      </c>
      <c r="B11061" t="s">
        <v>58</v>
      </c>
      <c r="C11061">
        <v>94648</v>
      </c>
      <c r="D11061" t="s">
        <v>14957</v>
      </c>
      <c r="E11061" t="s">
        <v>12</v>
      </c>
      <c r="F11061">
        <v>7.6</v>
      </c>
      <c r="G11061">
        <v>7.88</v>
      </c>
      <c r="J11061">
        <v>0</v>
      </c>
      <c r="K11061">
        <v>0</v>
      </c>
    </row>
    <row r="11062" spans="1:11">
      <c r="A11062" t="s">
        <v>27110</v>
      </c>
      <c r="B11062" t="s">
        <v>58</v>
      </c>
      <c r="C11062">
        <v>94649</v>
      </c>
      <c r="D11062" t="s">
        <v>3341</v>
      </c>
      <c r="E11062" t="s">
        <v>12</v>
      </c>
      <c r="F11062">
        <v>13.79</v>
      </c>
      <c r="G11062">
        <v>14.15</v>
      </c>
      <c r="J11062">
        <v>0</v>
      </c>
      <c r="K11062">
        <v>0</v>
      </c>
    </row>
    <row r="11063" spans="1:11">
      <c r="A11063" t="s">
        <v>27111</v>
      </c>
      <c r="B11063" t="s">
        <v>58</v>
      </c>
      <c r="C11063">
        <v>94650</v>
      </c>
      <c r="D11063" t="s">
        <v>3342</v>
      </c>
      <c r="E11063" t="s">
        <v>12</v>
      </c>
      <c r="F11063">
        <v>20.75</v>
      </c>
      <c r="G11063">
        <v>21.23</v>
      </c>
      <c r="J11063">
        <v>0</v>
      </c>
      <c r="K11063">
        <v>0</v>
      </c>
    </row>
    <row r="11064" spans="1:11">
      <c r="A11064" t="s">
        <v>27112</v>
      </c>
      <c r="B11064" t="s">
        <v>58</v>
      </c>
      <c r="C11064">
        <v>94651</v>
      </c>
      <c r="D11064" t="s">
        <v>3343</v>
      </c>
      <c r="E11064" t="s">
        <v>12</v>
      </c>
      <c r="F11064">
        <v>24.36</v>
      </c>
      <c r="G11064">
        <v>25.03</v>
      </c>
      <c r="J11064">
        <v>0</v>
      </c>
      <c r="K11064">
        <v>0</v>
      </c>
    </row>
    <row r="11065" spans="1:11">
      <c r="A11065" t="s">
        <v>27113</v>
      </c>
      <c r="B11065" t="s">
        <v>58</v>
      </c>
      <c r="C11065">
        <v>94652</v>
      </c>
      <c r="D11065" t="s">
        <v>3344</v>
      </c>
      <c r="E11065" t="s">
        <v>12</v>
      </c>
      <c r="F11065">
        <v>37.840000000000003</v>
      </c>
      <c r="G11065">
        <v>38.74</v>
      </c>
      <c r="J11065">
        <v>0</v>
      </c>
      <c r="K11065">
        <v>0</v>
      </c>
    </row>
    <row r="11066" spans="1:11">
      <c r="A11066" t="s">
        <v>27114</v>
      </c>
      <c r="B11066" t="s">
        <v>58</v>
      </c>
      <c r="C11066">
        <v>94653</v>
      </c>
      <c r="D11066" t="s">
        <v>3345</v>
      </c>
      <c r="E11066" t="s">
        <v>12</v>
      </c>
      <c r="F11066">
        <v>60.82</v>
      </c>
      <c r="G11066">
        <v>62.14</v>
      </c>
      <c r="J11066">
        <v>0</v>
      </c>
      <c r="K11066">
        <v>0</v>
      </c>
    </row>
    <row r="11067" spans="1:11">
      <c r="A11067" t="s">
        <v>27115</v>
      </c>
      <c r="B11067" t="s">
        <v>58</v>
      </c>
      <c r="C11067">
        <v>94654</v>
      </c>
      <c r="D11067" t="s">
        <v>3346</v>
      </c>
      <c r="E11067" t="s">
        <v>12</v>
      </c>
      <c r="F11067">
        <v>82.59</v>
      </c>
      <c r="G11067">
        <v>84.24</v>
      </c>
      <c r="J11067">
        <v>0</v>
      </c>
      <c r="K11067">
        <v>0</v>
      </c>
    </row>
    <row r="11068" spans="1:11">
      <c r="A11068" t="s">
        <v>27116</v>
      </c>
      <c r="B11068" t="s">
        <v>58</v>
      </c>
      <c r="C11068">
        <v>94689</v>
      </c>
      <c r="D11068" t="s">
        <v>14958</v>
      </c>
      <c r="E11068" t="s">
        <v>32</v>
      </c>
      <c r="F11068">
        <v>10.51</v>
      </c>
      <c r="G11068">
        <v>10.96</v>
      </c>
      <c r="J11068">
        <v>0</v>
      </c>
      <c r="K11068">
        <v>0</v>
      </c>
    </row>
    <row r="11069" spans="1:11">
      <c r="A11069" t="s">
        <v>27117</v>
      </c>
      <c r="B11069" t="s">
        <v>58</v>
      </c>
      <c r="C11069">
        <v>94702</v>
      </c>
      <c r="D11069" t="s">
        <v>4031</v>
      </c>
      <c r="E11069" t="s">
        <v>32</v>
      </c>
      <c r="F11069">
        <v>196.99</v>
      </c>
      <c r="G11069">
        <v>200.43</v>
      </c>
      <c r="J11069">
        <v>0</v>
      </c>
      <c r="K11069">
        <v>0</v>
      </c>
    </row>
    <row r="11070" spans="1:11">
      <c r="A11070" t="s">
        <v>27118</v>
      </c>
      <c r="B11070" t="s">
        <v>58</v>
      </c>
      <c r="C11070">
        <v>94691</v>
      </c>
      <c r="D11070" t="s">
        <v>14959</v>
      </c>
      <c r="E11070" t="s">
        <v>32</v>
      </c>
      <c r="F11070">
        <v>14.81</v>
      </c>
      <c r="G11070">
        <v>15.35</v>
      </c>
      <c r="J11070">
        <v>0</v>
      </c>
      <c r="K11070">
        <v>0</v>
      </c>
    </row>
    <row r="11071" spans="1:11">
      <c r="A11071" t="s">
        <v>27119</v>
      </c>
      <c r="B11071" t="s">
        <v>58</v>
      </c>
      <c r="C11071">
        <v>94693</v>
      </c>
      <c r="D11071" t="s">
        <v>4022</v>
      </c>
      <c r="E11071" t="s">
        <v>32</v>
      </c>
      <c r="F11071">
        <v>19.420000000000002</v>
      </c>
      <c r="G11071">
        <v>20.14</v>
      </c>
      <c r="J11071">
        <v>0</v>
      </c>
      <c r="K11071">
        <v>0</v>
      </c>
    </row>
    <row r="11072" spans="1:11">
      <c r="A11072" t="s">
        <v>27120</v>
      </c>
      <c r="B11072" t="s">
        <v>58</v>
      </c>
      <c r="C11072">
        <v>94695</v>
      </c>
      <c r="D11072" t="s">
        <v>4024</v>
      </c>
      <c r="E11072" t="s">
        <v>32</v>
      </c>
      <c r="F11072">
        <v>33.39</v>
      </c>
      <c r="G11072">
        <v>34.380000000000003</v>
      </c>
      <c r="J11072">
        <v>0</v>
      </c>
      <c r="K11072">
        <v>0</v>
      </c>
    </row>
    <row r="11073" spans="1:11">
      <c r="A11073" t="s">
        <v>27121</v>
      </c>
      <c r="B11073" t="s">
        <v>58</v>
      </c>
      <c r="C11073">
        <v>94698</v>
      </c>
      <c r="D11073" t="s">
        <v>4027</v>
      </c>
      <c r="E11073" t="s">
        <v>32</v>
      </c>
      <c r="F11073">
        <v>71.099999999999994</v>
      </c>
      <c r="G11073">
        <v>72.92</v>
      </c>
      <c r="J11073">
        <v>0</v>
      </c>
      <c r="K11073">
        <v>0</v>
      </c>
    </row>
    <row r="11074" spans="1:11">
      <c r="A11074" t="s">
        <v>27122</v>
      </c>
      <c r="B11074" t="s">
        <v>58</v>
      </c>
      <c r="C11074">
        <v>94700</v>
      </c>
      <c r="D11074" t="s">
        <v>4029</v>
      </c>
      <c r="E11074" t="s">
        <v>32</v>
      </c>
      <c r="F11074">
        <v>136.44999999999999</v>
      </c>
      <c r="G11074">
        <v>138.76</v>
      </c>
      <c r="J11074">
        <v>0</v>
      </c>
      <c r="K11074">
        <v>0</v>
      </c>
    </row>
    <row r="11075" spans="1:11">
      <c r="A11075" t="s">
        <v>27123</v>
      </c>
      <c r="B11075" t="s">
        <v>58</v>
      </c>
      <c r="C11075">
        <v>94477</v>
      </c>
      <c r="D11075" t="s">
        <v>3975</v>
      </c>
      <c r="E11075" t="s">
        <v>32</v>
      </c>
      <c r="F11075">
        <v>111.55</v>
      </c>
      <c r="G11075">
        <v>115.24</v>
      </c>
      <c r="J11075">
        <v>0</v>
      </c>
      <c r="K11075">
        <v>0</v>
      </c>
    </row>
    <row r="11076" spans="1:11">
      <c r="A11076" t="s">
        <v>27124</v>
      </c>
      <c r="B11076" t="s">
        <v>58</v>
      </c>
      <c r="C11076">
        <v>94478</v>
      </c>
      <c r="D11076" t="s">
        <v>3976</v>
      </c>
      <c r="E11076" t="s">
        <v>32</v>
      </c>
      <c r="F11076">
        <v>180.93</v>
      </c>
      <c r="G11076">
        <v>185.24</v>
      </c>
      <c r="J11076">
        <v>0</v>
      </c>
      <c r="K11076">
        <v>0</v>
      </c>
    </row>
    <row r="11077" spans="1:11">
      <c r="A11077" t="s">
        <v>27125</v>
      </c>
      <c r="B11077" t="s">
        <v>58</v>
      </c>
      <c r="C11077">
        <v>94479</v>
      </c>
      <c r="D11077" t="s">
        <v>3977</v>
      </c>
      <c r="E11077" t="s">
        <v>32</v>
      </c>
      <c r="F11077">
        <v>234.41</v>
      </c>
      <c r="G11077">
        <v>239.5</v>
      </c>
      <c r="J11077">
        <v>0</v>
      </c>
      <c r="K11077">
        <v>0</v>
      </c>
    </row>
    <row r="11078" spans="1:11">
      <c r="A11078" t="s">
        <v>27126</v>
      </c>
      <c r="B11078" t="s">
        <v>58</v>
      </c>
      <c r="C11078">
        <v>96764</v>
      </c>
      <c r="D11078" t="s">
        <v>4113</v>
      </c>
      <c r="E11078" t="s">
        <v>32</v>
      </c>
      <c r="F11078">
        <v>329.93</v>
      </c>
      <c r="G11078">
        <v>334.76</v>
      </c>
      <c r="J11078">
        <v>0</v>
      </c>
      <c r="K11078">
        <v>0</v>
      </c>
    </row>
    <row r="11079" spans="1:11">
      <c r="A11079" t="s">
        <v>27127</v>
      </c>
      <c r="B11079" t="s">
        <v>58</v>
      </c>
      <c r="C11079">
        <v>105164</v>
      </c>
      <c r="D11079" t="s">
        <v>4504</v>
      </c>
      <c r="E11079" t="s">
        <v>32</v>
      </c>
      <c r="F11079">
        <v>12.78</v>
      </c>
      <c r="G11079">
        <v>13.58</v>
      </c>
      <c r="J11079">
        <v>0</v>
      </c>
      <c r="K11079">
        <v>0</v>
      </c>
    </row>
    <row r="11080" spans="1:11">
      <c r="A11080" t="s">
        <v>27128</v>
      </c>
      <c r="B11080" t="s">
        <v>58</v>
      </c>
      <c r="C11080">
        <v>105165</v>
      </c>
      <c r="D11080" t="s">
        <v>4505</v>
      </c>
      <c r="E11080" t="s">
        <v>32</v>
      </c>
      <c r="F11080">
        <v>13.13</v>
      </c>
      <c r="G11080">
        <v>14.01</v>
      </c>
      <c r="J11080">
        <v>0</v>
      </c>
      <c r="K11080">
        <v>0</v>
      </c>
    </row>
    <row r="11081" spans="1:11">
      <c r="A11081" t="s">
        <v>27129</v>
      </c>
      <c r="B11081" t="s">
        <v>58</v>
      </c>
      <c r="C11081">
        <v>96758</v>
      </c>
      <c r="D11081" t="s">
        <v>4107</v>
      </c>
      <c r="E11081" t="s">
        <v>32</v>
      </c>
      <c r="F11081">
        <v>19.559999999999999</v>
      </c>
      <c r="G11081">
        <v>20.57</v>
      </c>
      <c r="J11081">
        <v>0</v>
      </c>
      <c r="K11081">
        <v>0</v>
      </c>
    </row>
    <row r="11082" spans="1:11">
      <c r="A11082" t="s">
        <v>27130</v>
      </c>
      <c r="B11082" t="s">
        <v>58</v>
      </c>
      <c r="C11082">
        <v>96759</v>
      </c>
      <c r="D11082" t="s">
        <v>4108</v>
      </c>
      <c r="E11082" t="s">
        <v>32</v>
      </c>
      <c r="F11082">
        <v>28.52</v>
      </c>
      <c r="G11082">
        <v>29.72</v>
      </c>
      <c r="J11082">
        <v>0</v>
      </c>
      <c r="K11082">
        <v>0</v>
      </c>
    </row>
    <row r="11083" spans="1:11">
      <c r="A11083" t="s">
        <v>27131</v>
      </c>
      <c r="B11083" t="s">
        <v>58</v>
      </c>
      <c r="C11083">
        <v>96760</v>
      </c>
      <c r="D11083" t="s">
        <v>4109</v>
      </c>
      <c r="E11083" t="s">
        <v>32</v>
      </c>
      <c r="F11083">
        <v>45.77</v>
      </c>
      <c r="G11083">
        <v>47.29</v>
      </c>
      <c r="J11083">
        <v>0</v>
      </c>
      <c r="K11083">
        <v>0</v>
      </c>
    </row>
    <row r="11084" spans="1:11">
      <c r="A11084" t="s">
        <v>27132</v>
      </c>
      <c r="B11084" t="s">
        <v>58</v>
      </c>
      <c r="C11084">
        <v>96761</v>
      </c>
      <c r="D11084" t="s">
        <v>4110</v>
      </c>
      <c r="E11084" t="s">
        <v>32</v>
      </c>
      <c r="F11084">
        <v>67.86</v>
      </c>
      <c r="G11084">
        <v>69.89</v>
      </c>
      <c r="J11084">
        <v>0</v>
      </c>
      <c r="K11084">
        <v>0</v>
      </c>
    </row>
    <row r="11085" spans="1:11">
      <c r="A11085" t="s">
        <v>27133</v>
      </c>
      <c r="B11085" t="s">
        <v>58</v>
      </c>
      <c r="C11085">
        <v>96762</v>
      </c>
      <c r="D11085" t="s">
        <v>4111</v>
      </c>
      <c r="E11085" t="s">
        <v>32</v>
      </c>
      <c r="F11085">
        <v>125.8</v>
      </c>
      <c r="G11085">
        <v>128.4</v>
      </c>
      <c r="J11085">
        <v>0</v>
      </c>
      <c r="K11085">
        <v>0</v>
      </c>
    </row>
    <row r="11086" spans="1:11">
      <c r="A11086" t="s">
        <v>27134</v>
      </c>
      <c r="B11086" t="s">
        <v>58</v>
      </c>
      <c r="C11086">
        <v>96763</v>
      </c>
      <c r="D11086" t="s">
        <v>4112</v>
      </c>
      <c r="E11086" t="s">
        <v>32</v>
      </c>
      <c r="F11086">
        <v>168.46</v>
      </c>
      <c r="G11086">
        <v>171.91</v>
      </c>
      <c r="J11086">
        <v>0</v>
      </c>
      <c r="K11086">
        <v>0</v>
      </c>
    </row>
    <row r="11087" spans="1:11">
      <c r="A11087" t="s">
        <v>27135</v>
      </c>
      <c r="B11087" t="s">
        <v>58</v>
      </c>
      <c r="C11087">
        <v>94701</v>
      </c>
      <c r="D11087" t="s">
        <v>4030</v>
      </c>
      <c r="E11087" t="s">
        <v>32</v>
      </c>
      <c r="F11087">
        <v>236.85</v>
      </c>
      <c r="G11087">
        <v>241.27</v>
      </c>
      <c r="J11087">
        <v>0</v>
      </c>
      <c r="K11087">
        <v>0</v>
      </c>
    </row>
    <row r="11088" spans="1:11">
      <c r="A11088" t="s">
        <v>27136</v>
      </c>
      <c r="B11088" t="s">
        <v>58</v>
      </c>
      <c r="C11088">
        <v>94688</v>
      </c>
      <c r="D11088" t="s">
        <v>14960</v>
      </c>
      <c r="E11088" t="s">
        <v>32</v>
      </c>
      <c r="F11088">
        <v>7.8</v>
      </c>
      <c r="G11088">
        <v>8.25</v>
      </c>
      <c r="J11088">
        <v>0</v>
      </c>
      <c r="K11088">
        <v>0</v>
      </c>
    </row>
    <row r="11089" spans="1:11">
      <c r="A11089" t="s">
        <v>27137</v>
      </c>
      <c r="B11089" t="s">
        <v>58</v>
      </c>
      <c r="C11089">
        <v>94690</v>
      </c>
      <c r="D11089" t="s">
        <v>4020</v>
      </c>
      <c r="E11089" t="s">
        <v>32</v>
      </c>
      <c r="F11089">
        <v>12.54</v>
      </c>
      <c r="G11089">
        <v>13.13</v>
      </c>
      <c r="J11089">
        <v>0</v>
      </c>
      <c r="K11089">
        <v>0</v>
      </c>
    </row>
    <row r="11090" spans="1:11">
      <c r="A11090" t="s">
        <v>27138</v>
      </c>
      <c r="B11090" t="s">
        <v>58</v>
      </c>
      <c r="C11090">
        <v>94692</v>
      </c>
      <c r="D11090" t="s">
        <v>4021</v>
      </c>
      <c r="E11090" t="s">
        <v>32</v>
      </c>
      <c r="F11090">
        <v>20.98</v>
      </c>
      <c r="G11090">
        <v>21.78</v>
      </c>
      <c r="J11090">
        <v>0</v>
      </c>
      <c r="K11090">
        <v>0</v>
      </c>
    </row>
    <row r="11091" spans="1:11">
      <c r="A11091" t="s">
        <v>27139</v>
      </c>
      <c r="B11091" t="s">
        <v>58</v>
      </c>
      <c r="C11091">
        <v>94694</v>
      </c>
      <c r="D11091" t="s">
        <v>4023</v>
      </c>
      <c r="E11091" t="s">
        <v>32</v>
      </c>
      <c r="F11091">
        <v>26.19</v>
      </c>
      <c r="G11091">
        <v>27.29</v>
      </c>
      <c r="J11091">
        <v>0</v>
      </c>
      <c r="K11091">
        <v>0</v>
      </c>
    </row>
    <row r="11092" spans="1:11">
      <c r="A11092" t="s">
        <v>27140</v>
      </c>
      <c r="B11092" t="s">
        <v>58</v>
      </c>
      <c r="C11092">
        <v>94696</v>
      </c>
      <c r="D11092" t="s">
        <v>4025</v>
      </c>
      <c r="E11092" t="s">
        <v>32</v>
      </c>
      <c r="F11092">
        <v>53.92</v>
      </c>
      <c r="G11092">
        <v>55.4</v>
      </c>
      <c r="J11092">
        <v>0</v>
      </c>
      <c r="K11092">
        <v>0</v>
      </c>
    </row>
    <row r="11093" spans="1:11">
      <c r="A11093" t="s">
        <v>27141</v>
      </c>
      <c r="B11093" t="s">
        <v>58</v>
      </c>
      <c r="C11093">
        <v>94697</v>
      </c>
      <c r="D11093" t="s">
        <v>4026</v>
      </c>
      <c r="E11093" t="s">
        <v>32</v>
      </c>
      <c r="F11093">
        <v>91.85</v>
      </c>
      <c r="G11093">
        <v>94.02</v>
      </c>
      <c r="J11093">
        <v>0</v>
      </c>
      <c r="K11093">
        <v>0</v>
      </c>
    </row>
    <row r="11094" spans="1:11">
      <c r="A11094" t="s">
        <v>27142</v>
      </c>
      <c r="B11094" t="s">
        <v>58</v>
      </c>
      <c r="C11094">
        <v>94699</v>
      </c>
      <c r="D11094" t="s">
        <v>4028</v>
      </c>
      <c r="E11094" t="s">
        <v>32</v>
      </c>
      <c r="F11094">
        <v>121.47</v>
      </c>
      <c r="G11094">
        <v>124.2</v>
      </c>
      <c r="J11094">
        <v>0</v>
      </c>
      <c r="K11094">
        <v>0</v>
      </c>
    </row>
    <row r="11095" spans="1:11">
      <c r="A11095" t="s">
        <v>27143</v>
      </c>
      <c r="B11095" t="s">
        <v>58</v>
      </c>
      <c r="C11095">
        <v>105167</v>
      </c>
      <c r="D11095" t="s">
        <v>4507</v>
      </c>
      <c r="E11095" t="s">
        <v>32</v>
      </c>
      <c r="F11095">
        <v>240.73</v>
      </c>
      <c r="G11095">
        <v>248.7</v>
      </c>
      <c r="J11095">
        <v>0</v>
      </c>
      <c r="K11095">
        <v>0</v>
      </c>
    </row>
    <row r="11096" spans="1:11">
      <c r="A11096" t="s">
        <v>27144</v>
      </c>
      <c r="B11096" t="s">
        <v>58</v>
      </c>
      <c r="C11096">
        <v>105168</v>
      </c>
      <c r="D11096" t="s">
        <v>7997</v>
      </c>
      <c r="E11096" t="s">
        <v>32</v>
      </c>
      <c r="F11096">
        <v>0</v>
      </c>
      <c r="G11096">
        <v>0</v>
      </c>
    </row>
    <row r="11097" spans="1:11">
      <c r="A11097" t="s">
        <v>27145</v>
      </c>
      <c r="B11097" t="s">
        <v>58</v>
      </c>
      <c r="C11097">
        <v>105171</v>
      </c>
      <c r="D11097" t="s">
        <v>7998</v>
      </c>
      <c r="E11097" t="s">
        <v>32</v>
      </c>
      <c r="F11097">
        <v>0</v>
      </c>
      <c r="G11097">
        <v>0</v>
      </c>
    </row>
    <row r="11098" spans="1:11">
      <c r="A11098" t="s">
        <v>27146</v>
      </c>
      <c r="B11098" t="s">
        <v>58</v>
      </c>
      <c r="C11098">
        <v>105191</v>
      </c>
      <c r="D11098" t="s">
        <v>7999</v>
      </c>
      <c r="E11098" t="s">
        <v>32</v>
      </c>
      <c r="F11098">
        <v>0</v>
      </c>
      <c r="G11098">
        <v>0</v>
      </c>
    </row>
    <row r="11099" spans="1:11">
      <c r="A11099" t="s">
        <v>27147</v>
      </c>
      <c r="B11099" t="s">
        <v>58</v>
      </c>
      <c r="C11099">
        <v>105192</v>
      </c>
      <c r="D11099" t="s">
        <v>8000</v>
      </c>
      <c r="E11099" t="s">
        <v>32</v>
      </c>
      <c r="F11099">
        <v>0</v>
      </c>
      <c r="G11099">
        <v>0</v>
      </c>
    </row>
    <row r="11100" spans="1:11">
      <c r="A11100" t="s">
        <v>27148</v>
      </c>
      <c r="B11100" t="s">
        <v>58</v>
      </c>
      <c r="C11100">
        <v>96809</v>
      </c>
      <c r="D11100" t="s">
        <v>4121</v>
      </c>
      <c r="E11100" t="s">
        <v>32</v>
      </c>
      <c r="F11100">
        <v>21.42</v>
      </c>
      <c r="G11100">
        <v>22.45</v>
      </c>
      <c r="J11100">
        <v>0</v>
      </c>
      <c r="K11100">
        <v>0</v>
      </c>
    </row>
    <row r="11101" spans="1:11">
      <c r="A11101" t="s">
        <v>27149</v>
      </c>
      <c r="B11101" t="s">
        <v>58</v>
      </c>
      <c r="C11101">
        <v>96812</v>
      </c>
      <c r="D11101" t="s">
        <v>4124</v>
      </c>
      <c r="E11101" t="s">
        <v>32</v>
      </c>
      <c r="F11101">
        <v>22.4</v>
      </c>
      <c r="G11101">
        <v>23.49</v>
      </c>
      <c r="J11101">
        <v>0</v>
      </c>
      <c r="K11101">
        <v>0</v>
      </c>
    </row>
    <row r="11102" spans="1:11">
      <c r="A11102" t="s">
        <v>27150</v>
      </c>
      <c r="B11102" t="s">
        <v>58</v>
      </c>
      <c r="C11102">
        <v>96813</v>
      </c>
      <c r="D11102" t="s">
        <v>4125</v>
      </c>
      <c r="E11102" t="s">
        <v>32</v>
      </c>
      <c r="F11102">
        <v>25.46</v>
      </c>
      <c r="G11102">
        <v>26.67</v>
      </c>
      <c r="J11102">
        <v>0</v>
      </c>
      <c r="K11102">
        <v>0</v>
      </c>
    </row>
    <row r="11103" spans="1:11">
      <c r="A11103" t="s">
        <v>27151</v>
      </c>
      <c r="B11103" t="s">
        <v>58</v>
      </c>
      <c r="C11103">
        <v>96817</v>
      </c>
      <c r="D11103" t="s">
        <v>4129</v>
      </c>
      <c r="E11103" t="s">
        <v>32</v>
      </c>
      <c r="F11103">
        <v>37.64</v>
      </c>
      <c r="G11103">
        <v>39.1</v>
      </c>
      <c r="J11103">
        <v>0</v>
      </c>
      <c r="K11103">
        <v>0</v>
      </c>
    </row>
    <row r="11104" spans="1:11">
      <c r="A11104" t="s">
        <v>27152</v>
      </c>
      <c r="B11104" t="s">
        <v>58</v>
      </c>
      <c r="C11104">
        <v>96816</v>
      </c>
      <c r="D11104" t="s">
        <v>4128</v>
      </c>
      <c r="E11104" t="s">
        <v>32</v>
      </c>
      <c r="F11104">
        <v>28.62</v>
      </c>
      <c r="G11104">
        <v>29.92</v>
      </c>
      <c r="J11104">
        <v>0</v>
      </c>
      <c r="K11104">
        <v>0</v>
      </c>
    </row>
    <row r="11105" spans="1:11">
      <c r="A11105" t="s">
        <v>27153</v>
      </c>
      <c r="B11105" t="s">
        <v>58</v>
      </c>
      <c r="C11105">
        <v>96821</v>
      </c>
      <c r="D11105" t="s">
        <v>4133</v>
      </c>
      <c r="E11105" t="s">
        <v>32</v>
      </c>
      <c r="F11105">
        <v>41.82</v>
      </c>
      <c r="G11105">
        <v>43.39</v>
      </c>
      <c r="J11105">
        <v>0</v>
      </c>
      <c r="K11105">
        <v>0</v>
      </c>
    </row>
    <row r="11106" spans="1:11">
      <c r="A11106" t="s">
        <v>27154</v>
      </c>
      <c r="B11106" t="s">
        <v>58</v>
      </c>
      <c r="C11106">
        <v>96824</v>
      </c>
      <c r="D11106" t="s">
        <v>4136</v>
      </c>
      <c r="E11106" t="s">
        <v>32</v>
      </c>
      <c r="F11106">
        <v>19.98</v>
      </c>
      <c r="G11106">
        <v>20.89</v>
      </c>
      <c r="J11106">
        <v>0</v>
      </c>
      <c r="K11106">
        <v>0</v>
      </c>
    </row>
    <row r="11107" spans="1:11">
      <c r="A11107" t="s">
        <v>27155</v>
      </c>
      <c r="B11107" t="s">
        <v>58</v>
      </c>
      <c r="C11107">
        <v>96827</v>
      </c>
      <c r="D11107" t="s">
        <v>4138</v>
      </c>
      <c r="E11107" t="s">
        <v>32</v>
      </c>
      <c r="F11107">
        <v>21.72</v>
      </c>
      <c r="G11107">
        <v>22.68</v>
      </c>
      <c r="J11107">
        <v>0</v>
      </c>
      <c r="K11107">
        <v>0</v>
      </c>
    </row>
    <row r="11108" spans="1:11">
      <c r="A11108" t="s">
        <v>27156</v>
      </c>
      <c r="B11108" t="s">
        <v>58</v>
      </c>
      <c r="C11108">
        <v>96828</v>
      </c>
      <c r="D11108" t="s">
        <v>4139</v>
      </c>
      <c r="E11108" t="s">
        <v>32</v>
      </c>
      <c r="F11108">
        <v>26.56</v>
      </c>
      <c r="G11108">
        <v>27.65</v>
      </c>
      <c r="J11108">
        <v>0</v>
      </c>
      <c r="K11108">
        <v>0</v>
      </c>
    </row>
    <row r="11109" spans="1:11">
      <c r="A11109" t="s">
        <v>27157</v>
      </c>
      <c r="B11109" t="s">
        <v>58</v>
      </c>
      <c r="C11109">
        <v>96832</v>
      </c>
      <c r="D11109" t="s">
        <v>4142</v>
      </c>
      <c r="E11109" t="s">
        <v>32</v>
      </c>
      <c r="F11109">
        <v>32.99</v>
      </c>
      <c r="G11109">
        <v>34.14</v>
      </c>
      <c r="J11109">
        <v>0</v>
      </c>
      <c r="K11109">
        <v>0</v>
      </c>
    </row>
    <row r="11110" spans="1:11">
      <c r="A11110" t="s">
        <v>27158</v>
      </c>
      <c r="B11110" t="s">
        <v>58</v>
      </c>
      <c r="C11110">
        <v>104525</v>
      </c>
      <c r="D11110" t="s">
        <v>8001</v>
      </c>
      <c r="E11110" t="s">
        <v>32</v>
      </c>
      <c r="F11110">
        <v>0</v>
      </c>
      <c r="G11110">
        <v>0</v>
      </c>
    </row>
    <row r="11111" spans="1:11">
      <c r="A11111" t="s">
        <v>27159</v>
      </c>
      <c r="B11111" t="s">
        <v>58</v>
      </c>
      <c r="C11111">
        <v>104563</v>
      </c>
      <c r="D11111" t="s">
        <v>8002</v>
      </c>
      <c r="E11111" t="s">
        <v>32</v>
      </c>
      <c r="F11111">
        <v>0</v>
      </c>
      <c r="G11111">
        <v>0</v>
      </c>
    </row>
    <row r="11112" spans="1:11">
      <c r="A11112" t="s">
        <v>27160</v>
      </c>
      <c r="B11112" t="s">
        <v>58</v>
      </c>
      <c r="C11112">
        <v>104531</v>
      </c>
      <c r="D11112" t="s">
        <v>8003</v>
      </c>
      <c r="E11112" t="s">
        <v>32</v>
      </c>
      <c r="F11112">
        <v>0</v>
      </c>
      <c r="G11112">
        <v>0</v>
      </c>
    </row>
    <row r="11113" spans="1:11">
      <c r="A11113" t="s">
        <v>27161</v>
      </c>
      <c r="B11113" t="s">
        <v>58</v>
      </c>
      <c r="C11113">
        <v>104527</v>
      </c>
      <c r="D11113" t="s">
        <v>8004</v>
      </c>
      <c r="E11113" t="s">
        <v>32</v>
      </c>
      <c r="F11113">
        <v>0</v>
      </c>
      <c r="G11113">
        <v>0</v>
      </c>
    </row>
    <row r="11114" spans="1:11">
      <c r="A11114" t="s">
        <v>27162</v>
      </c>
      <c r="B11114" t="s">
        <v>58</v>
      </c>
      <c r="C11114">
        <v>104529</v>
      </c>
      <c r="D11114" t="s">
        <v>8005</v>
      </c>
      <c r="E11114" t="s">
        <v>32</v>
      </c>
      <c r="F11114">
        <v>0</v>
      </c>
      <c r="G11114">
        <v>0</v>
      </c>
    </row>
    <row r="11115" spans="1:11">
      <c r="A11115" t="s">
        <v>27163</v>
      </c>
      <c r="B11115" t="s">
        <v>58</v>
      </c>
      <c r="C11115">
        <v>104564</v>
      </c>
      <c r="D11115" t="s">
        <v>8006</v>
      </c>
      <c r="E11115" t="s">
        <v>32</v>
      </c>
      <c r="F11115">
        <v>0</v>
      </c>
      <c r="G11115">
        <v>0</v>
      </c>
    </row>
    <row r="11116" spans="1:11">
      <c r="A11116" t="s">
        <v>27164</v>
      </c>
      <c r="B11116" t="s">
        <v>58</v>
      </c>
      <c r="C11116">
        <v>104533</v>
      </c>
      <c r="D11116" t="s">
        <v>8007</v>
      </c>
      <c r="E11116" t="s">
        <v>32</v>
      </c>
      <c r="F11116">
        <v>0</v>
      </c>
      <c r="G11116">
        <v>0</v>
      </c>
    </row>
    <row r="11117" spans="1:11">
      <c r="A11117" t="s">
        <v>27165</v>
      </c>
      <c r="B11117" t="s">
        <v>58</v>
      </c>
      <c r="C11117">
        <v>104535</v>
      </c>
      <c r="D11117" t="s">
        <v>8008</v>
      </c>
      <c r="E11117" t="s">
        <v>32</v>
      </c>
      <c r="F11117">
        <v>0</v>
      </c>
      <c r="G11117">
        <v>0</v>
      </c>
    </row>
    <row r="11118" spans="1:11">
      <c r="A11118" t="s">
        <v>27166</v>
      </c>
      <c r="B11118" t="s">
        <v>58</v>
      </c>
      <c r="C11118">
        <v>96810</v>
      </c>
      <c r="D11118" t="s">
        <v>4122</v>
      </c>
      <c r="E11118" t="s">
        <v>32</v>
      </c>
      <c r="F11118">
        <v>23.32</v>
      </c>
      <c r="G11118">
        <v>24.46</v>
      </c>
      <c r="J11118">
        <v>0</v>
      </c>
      <c r="K11118">
        <v>0</v>
      </c>
    </row>
    <row r="11119" spans="1:11">
      <c r="A11119" t="s">
        <v>27167</v>
      </c>
      <c r="B11119" t="s">
        <v>58</v>
      </c>
      <c r="C11119">
        <v>104524</v>
      </c>
      <c r="D11119" t="s">
        <v>8009</v>
      </c>
      <c r="E11119" t="s">
        <v>32</v>
      </c>
      <c r="F11119">
        <v>0</v>
      </c>
      <c r="G11119">
        <v>0</v>
      </c>
    </row>
    <row r="11120" spans="1:11">
      <c r="A11120" t="s">
        <v>27168</v>
      </c>
      <c r="B11120" t="s">
        <v>58</v>
      </c>
      <c r="C11120">
        <v>104530</v>
      </c>
      <c r="D11120" t="s">
        <v>8010</v>
      </c>
      <c r="E11120" t="s">
        <v>32</v>
      </c>
      <c r="F11120">
        <v>0</v>
      </c>
      <c r="G11120">
        <v>0</v>
      </c>
    </row>
    <row r="11121" spans="1:11">
      <c r="A11121" t="s">
        <v>27169</v>
      </c>
      <c r="B11121" t="s">
        <v>58</v>
      </c>
      <c r="C11121">
        <v>104526</v>
      </c>
      <c r="D11121" t="s">
        <v>8011</v>
      </c>
      <c r="E11121" t="s">
        <v>32</v>
      </c>
      <c r="F11121">
        <v>0</v>
      </c>
      <c r="G11121">
        <v>0</v>
      </c>
    </row>
    <row r="11122" spans="1:11">
      <c r="A11122" t="s">
        <v>27170</v>
      </c>
      <c r="B11122" t="s">
        <v>58</v>
      </c>
      <c r="C11122">
        <v>104528</v>
      </c>
      <c r="D11122" t="s">
        <v>8012</v>
      </c>
      <c r="E11122" t="s">
        <v>32</v>
      </c>
      <c r="F11122">
        <v>0</v>
      </c>
      <c r="G11122">
        <v>0</v>
      </c>
    </row>
    <row r="11123" spans="1:11">
      <c r="A11123" t="s">
        <v>27171</v>
      </c>
      <c r="B11123" t="s">
        <v>58</v>
      </c>
      <c r="C11123">
        <v>104532</v>
      </c>
      <c r="D11123" t="s">
        <v>8013</v>
      </c>
      <c r="E11123" t="s">
        <v>32</v>
      </c>
      <c r="F11123">
        <v>0</v>
      </c>
      <c r="G11123">
        <v>0</v>
      </c>
    </row>
    <row r="11124" spans="1:11">
      <c r="A11124" t="s">
        <v>27172</v>
      </c>
      <c r="B11124" t="s">
        <v>58</v>
      </c>
      <c r="C11124">
        <v>104534</v>
      </c>
      <c r="D11124" t="s">
        <v>8014</v>
      </c>
      <c r="E11124" t="s">
        <v>32</v>
      </c>
      <c r="F11124">
        <v>0</v>
      </c>
      <c r="G11124">
        <v>0</v>
      </c>
    </row>
    <row r="11125" spans="1:11">
      <c r="A11125" t="s">
        <v>27173</v>
      </c>
      <c r="B11125" t="s">
        <v>58</v>
      </c>
      <c r="C11125">
        <v>96873</v>
      </c>
      <c r="D11125" t="s">
        <v>4177</v>
      </c>
      <c r="E11125" t="s">
        <v>32</v>
      </c>
      <c r="F11125">
        <v>70.3</v>
      </c>
      <c r="G11125">
        <v>72.7</v>
      </c>
      <c r="J11125">
        <v>0</v>
      </c>
      <c r="K11125">
        <v>0</v>
      </c>
    </row>
    <row r="11126" spans="1:11">
      <c r="A11126" t="s">
        <v>27174</v>
      </c>
      <c r="B11126" t="s">
        <v>58</v>
      </c>
      <c r="C11126">
        <v>96872</v>
      </c>
      <c r="D11126" t="s">
        <v>4176</v>
      </c>
      <c r="E11126" t="s">
        <v>32</v>
      </c>
      <c r="F11126">
        <v>53.42</v>
      </c>
      <c r="G11126">
        <v>55.55</v>
      </c>
      <c r="J11126">
        <v>0</v>
      </c>
      <c r="K11126">
        <v>0</v>
      </c>
    </row>
    <row r="11127" spans="1:11">
      <c r="A11127" t="s">
        <v>27175</v>
      </c>
      <c r="B11127" t="s">
        <v>58</v>
      </c>
      <c r="C11127">
        <v>96876</v>
      </c>
      <c r="D11127" t="s">
        <v>4180</v>
      </c>
      <c r="E11127" t="s">
        <v>32</v>
      </c>
      <c r="F11127">
        <v>187.16</v>
      </c>
      <c r="G11127">
        <v>189.7</v>
      </c>
      <c r="J11127">
        <v>0</v>
      </c>
      <c r="K11127">
        <v>0</v>
      </c>
    </row>
    <row r="11128" spans="1:11">
      <c r="A11128" t="s">
        <v>27176</v>
      </c>
      <c r="B11128" t="s">
        <v>58</v>
      </c>
      <c r="C11128">
        <v>96878</v>
      </c>
      <c r="D11128" t="s">
        <v>4181</v>
      </c>
      <c r="E11128" t="s">
        <v>32</v>
      </c>
      <c r="F11128">
        <v>209.99</v>
      </c>
      <c r="G11128">
        <v>212.76</v>
      </c>
      <c r="J11128">
        <v>0</v>
      </c>
      <c r="K11128">
        <v>0</v>
      </c>
    </row>
    <row r="11129" spans="1:11">
      <c r="A11129" t="s">
        <v>27177</v>
      </c>
      <c r="B11129" t="s">
        <v>58</v>
      </c>
      <c r="C11129">
        <v>96875</v>
      </c>
      <c r="D11129" t="s">
        <v>4179</v>
      </c>
      <c r="E11129" t="s">
        <v>32</v>
      </c>
      <c r="F11129">
        <v>84.05</v>
      </c>
      <c r="G11129">
        <v>86.83</v>
      </c>
      <c r="J11129">
        <v>0</v>
      </c>
      <c r="K11129">
        <v>0</v>
      </c>
    </row>
    <row r="11130" spans="1:11">
      <c r="A11130" t="s">
        <v>27178</v>
      </c>
      <c r="B11130" t="s">
        <v>58</v>
      </c>
      <c r="C11130">
        <v>96874</v>
      </c>
      <c r="D11130" t="s">
        <v>4178</v>
      </c>
      <c r="E11130" t="s">
        <v>32</v>
      </c>
      <c r="F11130">
        <v>64.81</v>
      </c>
      <c r="G11130">
        <v>67.33</v>
      </c>
      <c r="J11130">
        <v>0</v>
      </c>
      <c r="K11130">
        <v>0</v>
      </c>
    </row>
    <row r="11131" spans="1:11">
      <c r="A11131" t="s">
        <v>27179</v>
      </c>
      <c r="B11131" t="s">
        <v>58</v>
      </c>
      <c r="C11131">
        <v>96879</v>
      </c>
      <c r="D11131" t="s">
        <v>4182</v>
      </c>
      <c r="E11131" t="s">
        <v>32</v>
      </c>
      <c r="F11131">
        <v>203.72</v>
      </c>
      <c r="G11131">
        <v>206.53</v>
      </c>
      <c r="J11131">
        <v>0</v>
      </c>
      <c r="K11131">
        <v>0</v>
      </c>
    </row>
    <row r="11132" spans="1:11">
      <c r="A11132" t="s">
        <v>27180</v>
      </c>
      <c r="B11132" t="s">
        <v>58</v>
      </c>
      <c r="C11132">
        <v>96881</v>
      </c>
      <c r="D11132" t="s">
        <v>4183</v>
      </c>
      <c r="E11132" t="s">
        <v>32</v>
      </c>
      <c r="F11132">
        <v>241.34</v>
      </c>
      <c r="G11132">
        <v>244.47</v>
      </c>
      <c r="J11132">
        <v>0</v>
      </c>
      <c r="K11132">
        <v>0</v>
      </c>
    </row>
    <row r="11133" spans="1:11">
      <c r="A11133" t="s">
        <v>27181</v>
      </c>
      <c r="B11133" t="s">
        <v>58</v>
      </c>
      <c r="C11133">
        <v>96837</v>
      </c>
      <c r="D11133" t="s">
        <v>4146</v>
      </c>
      <c r="E11133" t="s">
        <v>32</v>
      </c>
      <c r="F11133">
        <v>23.9</v>
      </c>
      <c r="G11133">
        <v>25.05</v>
      </c>
      <c r="J11133">
        <v>0</v>
      </c>
      <c r="K11133">
        <v>0</v>
      </c>
    </row>
    <row r="11134" spans="1:11">
      <c r="A11134" t="s">
        <v>27182</v>
      </c>
      <c r="B11134" t="s">
        <v>58</v>
      </c>
      <c r="C11134">
        <v>96840</v>
      </c>
      <c r="D11134" t="s">
        <v>4149</v>
      </c>
      <c r="E11134" t="s">
        <v>32</v>
      </c>
      <c r="F11134">
        <v>28.8</v>
      </c>
      <c r="G11134">
        <v>30.16</v>
      </c>
      <c r="J11134">
        <v>0</v>
      </c>
      <c r="K11134">
        <v>0</v>
      </c>
    </row>
    <row r="11135" spans="1:11">
      <c r="A11135" t="s">
        <v>27183</v>
      </c>
      <c r="B11135" t="s">
        <v>58</v>
      </c>
      <c r="C11135">
        <v>96845</v>
      </c>
      <c r="D11135" t="s">
        <v>4154</v>
      </c>
      <c r="E11135" t="s">
        <v>32</v>
      </c>
      <c r="F11135">
        <v>44.33</v>
      </c>
      <c r="G11135">
        <v>45.95</v>
      </c>
      <c r="J11135">
        <v>0</v>
      </c>
      <c r="K11135">
        <v>0</v>
      </c>
    </row>
    <row r="11136" spans="1:11">
      <c r="A11136" t="s">
        <v>27184</v>
      </c>
      <c r="B11136" t="s">
        <v>58</v>
      </c>
      <c r="C11136">
        <v>96848</v>
      </c>
      <c r="D11136" t="s">
        <v>4157</v>
      </c>
      <c r="E11136" t="s">
        <v>32</v>
      </c>
      <c r="F11136">
        <v>58.51</v>
      </c>
      <c r="G11136">
        <v>60.51</v>
      </c>
      <c r="J11136">
        <v>0</v>
      </c>
      <c r="K11136">
        <v>0</v>
      </c>
    </row>
    <row r="11137" spans="1:11">
      <c r="A11137" t="s">
        <v>27185</v>
      </c>
      <c r="B11137" t="s">
        <v>58</v>
      </c>
      <c r="C11137">
        <v>96849</v>
      </c>
      <c r="D11137" t="s">
        <v>4158</v>
      </c>
      <c r="E11137" t="s">
        <v>32</v>
      </c>
      <c r="F11137">
        <v>18.829999999999998</v>
      </c>
      <c r="G11137">
        <v>19.63</v>
      </c>
      <c r="J11137">
        <v>0</v>
      </c>
      <c r="K11137">
        <v>0</v>
      </c>
    </row>
    <row r="11138" spans="1:11">
      <c r="A11138" t="s">
        <v>27186</v>
      </c>
      <c r="B11138" t="s">
        <v>58</v>
      </c>
      <c r="C11138">
        <v>96852</v>
      </c>
      <c r="D11138" t="s">
        <v>4160</v>
      </c>
      <c r="E11138" t="s">
        <v>32</v>
      </c>
      <c r="F11138">
        <v>23.82</v>
      </c>
      <c r="G11138">
        <v>24.78</v>
      </c>
      <c r="J11138">
        <v>0</v>
      </c>
      <c r="K11138">
        <v>0</v>
      </c>
    </row>
    <row r="11139" spans="1:11">
      <c r="A11139" t="s">
        <v>27187</v>
      </c>
      <c r="B11139" t="s">
        <v>58</v>
      </c>
      <c r="C11139">
        <v>96855</v>
      </c>
      <c r="D11139" t="s">
        <v>4163</v>
      </c>
      <c r="E11139" t="s">
        <v>32</v>
      </c>
      <c r="F11139">
        <v>36.67</v>
      </c>
      <c r="G11139">
        <v>37.82</v>
      </c>
      <c r="J11139">
        <v>0</v>
      </c>
      <c r="K11139">
        <v>0</v>
      </c>
    </row>
    <row r="11140" spans="1:11">
      <c r="A11140" t="s">
        <v>27188</v>
      </c>
      <c r="B11140" t="s">
        <v>58</v>
      </c>
      <c r="C11140">
        <v>96838</v>
      </c>
      <c r="D11140" t="s">
        <v>4147</v>
      </c>
      <c r="E11140" t="s">
        <v>32</v>
      </c>
      <c r="F11140">
        <v>29.06</v>
      </c>
      <c r="G11140">
        <v>30.6</v>
      </c>
      <c r="J11140">
        <v>0</v>
      </c>
      <c r="K11140">
        <v>0</v>
      </c>
    </row>
    <row r="11141" spans="1:11">
      <c r="A11141" t="s">
        <v>27189</v>
      </c>
      <c r="B11141" t="s">
        <v>58</v>
      </c>
      <c r="C11141">
        <v>96841</v>
      </c>
      <c r="D11141" t="s">
        <v>4150</v>
      </c>
      <c r="E11141" t="s">
        <v>32</v>
      </c>
      <c r="F11141">
        <v>32.15</v>
      </c>
      <c r="G11141">
        <v>33.79</v>
      </c>
      <c r="J11141">
        <v>0</v>
      </c>
      <c r="K11141">
        <v>0</v>
      </c>
    </row>
    <row r="11142" spans="1:11">
      <c r="A11142" t="s">
        <v>27190</v>
      </c>
      <c r="B11142" t="s">
        <v>58</v>
      </c>
      <c r="C11142">
        <v>96842</v>
      </c>
      <c r="D11142" t="s">
        <v>4151</v>
      </c>
      <c r="E11142" t="s">
        <v>32</v>
      </c>
      <c r="F11142">
        <v>36.700000000000003</v>
      </c>
      <c r="G11142">
        <v>38.520000000000003</v>
      </c>
      <c r="J11142">
        <v>0</v>
      </c>
      <c r="K11142">
        <v>0</v>
      </c>
    </row>
    <row r="11143" spans="1:11">
      <c r="A11143" t="s">
        <v>27191</v>
      </c>
      <c r="B11143" t="s">
        <v>58</v>
      </c>
      <c r="C11143">
        <v>96846</v>
      </c>
      <c r="D11143" t="s">
        <v>4155</v>
      </c>
      <c r="E11143" t="s">
        <v>32</v>
      </c>
      <c r="F11143">
        <v>42.45</v>
      </c>
      <c r="G11143">
        <v>44.41</v>
      </c>
      <c r="J11143">
        <v>0</v>
      </c>
      <c r="K11143">
        <v>0</v>
      </c>
    </row>
    <row r="11144" spans="1:11">
      <c r="A11144" t="s">
        <v>27192</v>
      </c>
      <c r="B11144" t="s">
        <v>58</v>
      </c>
      <c r="C11144">
        <v>96850</v>
      </c>
      <c r="D11144" t="s">
        <v>4159</v>
      </c>
      <c r="E11144" t="s">
        <v>32</v>
      </c>
      <c r="F11144">
        <v>26.96</v>
      </c>
      <c r="G11144">
        <v>28.33</v>
      </c>
      <c r="J11144">
        <v>0</v>
      </c>
      <c r="K11144">
        <v>0</v>
      </c>
    </row>
    <row r="11145" spans="1:11">
      <c r="A11145" t="s">
        <v>27193</v>
      </c>
      <c r="B11145" t="s">
        <v>58</v>
      </c>
      <c r="C11145">
        <v>96853</v>
      </c>
      <c r="D11145" t="s">
        <v>4161</v>
      </c>
      <c r="E11145" t="s">
        <v>32</v>
      </c>
      <c r="F11145">
        <v>28.93</v>
      </c>
      <c r="G11145">
        <v>30.37</v>
      </c>
      <c r="J11145">
        <v>0</v>
      </c>
      <c r="K11145">
        <v>0</v>
      </c>
    </row>
    <row r="11146" spans="1:11">
      <c r="A11146" t="s">
        <v>27194</v>
      </c>
      <c r="B11146" t="s">
        <v>58</v>
      </c>
      <c r="C11146">
        <v>96854</v>
      </c>
      <c r="D11146" t="s">
        <v>4162</v>
      </c>
      <c r="E11146" t="s">
        <v>32</v>
      </c>
      <c r="F11146">
        <v>35.32</v>
      </c>
      <c r="G11146">
        <v>36.94</v>
      </c>
      <c r="J11146">
        <v>0</v>
      </c>
      <c r="K11146">
        <v>0</v>
      </c>
    </row>
    <row r="11147" spans="1:11">
      <c r="A11147" t="s">
        <v>27195</v>
      </c>
      <c r="B11147" t="s">
        <v>58</v>
      </c>
      <c r="C11147">
        <v>104571</v>
      </c>
      <c r="D11147" t="s">
        <v>8015</v>
      </c>
      <c r="E11147" t="s">
        <v>32</v>
      </c>
      <c r="F11147">
        <v>0</v>
      </c>
      <c r="G11147">
        <v>0</v>
      </c>
    </row>
    <row r="11148" spans="1:11">
      <c r="A11148" t="s">
        <v>27196</v>
      </c>
      <c r="B11148" t="s">
        <v>58</v>
      </c>
      <c r="C11148">
        <v>96856</v>
      </c>
      <c r="D11148" t="s">
        <v>4164</v>
      </c>
      <c r="E11148" t="s">
        <v>32</v>
      </c>
      <c r="F11148">
        <v>39.880000000000003</v>
      </c>
      <c r="G11148">
        <v>41.42</v>
      </c>
      <c r="J11148">
        <v>0</v>
      </c>
      <c r="K11148">
        <v>0</v>
      </c>
    </row>
    <row r="11149" spans="1:11">
      <c r="A11149" t="s">
        <v>27197</v>
      </c>
      <c r="B11149" t="s">
        <v>58</v>
      </c>
      <c r="C11149">
        <v>104566</v>
      </c>
      <c r="D11149" t="s">
        <v>8016</v>
      </c>
      <c r="E11149" t="s">
        <v>32</v>
      </c>
      <c r="F11149">
        <v>0</v>
      </c>
      <c r="G11149">
        <v>0</v>
      </c>
    </row>
    <row r="11150" spans="1:11">
      <c r="A11150" t="s">
        <v>27198</v>
      </c>
      <c r="B11150" t="s">
        <v>58</v>
      </c>
      <c r="C11150">
        <v>104536</v>
      </c>
      <c r="D11150" t="s">
        <v>8017</v>
      </c>
      <c r="E11150" t="s">
        <v>32</v>
      </c>
      <c r="F11150">
        <v>0</v>
      </c>
      <c r="G11150">
        <v>0</v>
      </c>
    </row>
    <row r="11151" spans="1:11">
      <c r="A11151" t="s">
        <v>27199</v>
      </c>
      <c r="B11151" t="s">
        <v>58</v>
      </c>
      <c r="C11151">
        <v>104537</v>
      </c>
      <c r="D11151" t="s">
        <v>8018</v>
      </c>
      <c r="E11151" t="s">
        <v>32</v>
      </c>
      <c r="F11151">
        <v>0</v>
      </c>
      <c r="G11151">
        <v>0</v>
      </c>
    </row>
    <row r="11152" spans="1:11">
      <c r="A11152" t="s">
        <v>27200</v>
      </c>
      <c r="B11152" t="s">
        <v>58</v>
      </c>
      <c r="C11152">
        <v>104572</v>
      </c>
      <c r="D11152" t="s">
        <v>8019</v>
      </c>
      <c r="E11152" t="s">
        <v>32</v>
      </c>
      <c r="F11152">
        <v>0</v>
      </c>
      <c r="G11152">
        <v>0</v>
      </c>
    </row>
    <row r="11153" spans="1:11">
      <c r="A11153" t="s">
        <v>27201</v>
      </c>
      <c r="B11153" t="s">
        <v>58</v>
      </c>
      <c r="C11153">
        <v>104568</v>
      </c>
      <c r="D11153" t="s">
        <v>8020</v>
      </c>
      <c r="E11153" t="s">
        <v>32</v>
      </c>
      <c r="F11153">
        <v>0</v>
      </c>
      <c r="G11153">
        <v>0</v>
      </c>
    </row>
    <row r="11154" spans="1:11">
      <c r="A11154" t="s">
        <v>27202</v>
      </c>
      <c r="B11154" t="s">
        <v>58</v>
      </c>
      <c r="C11154">
        <v>104538</v>
      </c>
      <c r="D11154" t="s">
        <v>8021</v>
      </c>
      <c r="E11154" t="s">
        <v>32</v>
      </c>
      <c r="F11154">
        <v>0</v>
      </c>
      <c r="G11154">
        <v>0</v>
      </c>
    </row>
    <row r="11155" spans="1:11">
      <c r="A11155" t="s">
        <v>27203</v>
      </c>
      <c r="B11155" t="s">
        <v>58</v>
      </c>
      <c r="C11155">
        <v>104570</v>
      </c>
      <c r="D11155" t="s">
        <v>8022</v>
      </c>
      <c r="E11155" t="s">
        <v>32</v>
      </c>
      <c r="F11155">
        <v>0</v>
      </c>
      <c r="G11155">
        <v>0</v>
      </c>
    </row>
    <row r="11156" spans="1:11">
      <c r="A11156" t="s">
        <v>27204</v>
      </c>
      <c r="B11156" t="s">
        <v>58</v>
      </c>
      <c r="C11156">
        <v>104565</v>
      </c>
      <c r="D11156" t="s">
        <v>8023</v>
      </c>
      <c r="E11156" t="s">
        <v>32</v>
      </c>
      <c r="F11156">
        <v>0</v>
      </c>
      <c r="G11156">
        <v>0</v>
      </c>
    </row>
    <row r="11157" spans="1:11">
      <c r="A11157" t="s">
        <v>27205</v>
      </c>
      <c r="B11157" t="s">
        <v>58</v>
      </c>
      <c r="C11157">
        <v>104567</v>
      </c>
      <c r="D11157" t="s">
        <v>8024</v>
      </c>
      <c r="E11157" t="s">
        <v>32</v>
      </c>
      <c r="F11157">
        <v>0</v>
      </c>
      <c r="G11157">
        <v>0</v>
      </c>
    </row>
    <row r="11158" spans="1:11">
      <c r="A11158" t="s">
        <v>27206</v>
      </c>
      <c r="B11158" t="s">
        <v>58</v>
      </c>
      <c r="C11158">
        <v>104569</v>
      </c>
      <c r="D11158" t="s">
        <v>8025</v>
      </c>
      <c r="E11158" t="s">
        <v>32</v>
      </c>
      <c r="F11158">
        <v>0</v>
      </c>
      <c r="G11158">
        <v>0</v>
      </c>
    </row>
    <row r="11159" spans="1:11">
      <c r="A11159" t="s">
        <v>27207</v>
      </c>
      <c r="B11159" t="s">
        <v>58</v>
      </c>
      <c r="C11159">
        <v>96843</v>
      </c>
      <c r="D11159" t="s">
        <v>4152</v>
      </c>
      <c r="E11159" t="s">
        <v>32</v>
      </c>
      <c r="F11159">
        <v>33.35</v>
      </c>
      <c r="G11159">
        <v>34.99</v>
      </c>
      <c r="J11159">
        <v>0</v>
      </c>
      <c r="K11159">
        <v>0</v>
      </c>
    </row>
    <row r="11160" spans="1:11">
      <c r="A11160" t="s">
        <v>27208</v>
      </c>
      <c r="B11160" t="s">
        <v>58</v>
      </c>
      <c r="C11160">
        <v>96847</v>
      </c>
      <c r="D11160" t="s">
        <v>4156</v>
      </c>
      <c r="E11160" t="s">
        <v>32</v>
      </c>
      <c r="F11160">
        <v>41.92</v>
      </c>
      <c r="G11160">
        <v>43.88</v>
      </c>
      <c r="J11160">
        <v>0</v>
      </c>
      <c r="K11160">
        <v>0</v>
      </c>
    </row>
    <row r="11161" spans="1:11">
      <c r="A11161" t="s">
        <v>27209</v>
      </c>
      <c r="B11161" t="s">
        <v>58</v>
      </c>
      <c r="C11161">
        <v>96844</v>
      </c>
      <c r="D11161" t="s">
        <v>4153</v>
      </c>
      <c r="E11161" t="s">
        <v>32</v>
      </c>
      <c r="F11161">
        <v>38.25</v>
      </c>
      <c r="G11161">
        <v>40.07</v>
      </c>
      <c r="J11161">
        <v>0</v>
      </c>
      <c r="K11161">
        <v>0</v>
      </c>
    </row>
    <row r="11162" spans="1:11">
      <c r="A11162" t="s">
        <v>27210</v>
      </c>
      <c r="B11162" t="s">
        <v>58</v>
      </c>
      <c r="C11162">
        <v>96839</v>
      </c>
      <c r="D11162" t="s">
        <v>4148</v>
      </c>
      <c r="E11162" t="s">
        <v>32</v>
      </c>
      <c r="F11162">
        <v>29.95</v>
      </c>
      <c r="G11162">
        <v>31.49</v>
      </c>
      <c r="J11162">
        <v>0</v>
      </c>
      <c r="K11162">
        <v>0</v>
      </c>
    </row>
    <row r="11163" spans="1:11">
      <c r="A11163" t="s">
        <v>27211</v>
      </c>
      <c r="B11163" t="s">
        <v>58</v>
      </c>
      <c r="C11163">
        <v>104574</v>
      </c>
      <c r="D11163" t="s">
        <v>8026</v>
      </c>
      <c r="E11163" t="s">
        <v>32</v>
      </c>
      <c r="F11163">
        <v>0</v>
      </c>
      <c r="G11163">
        <v>0</v>
      </c>
    </row>
    <row r="11164" spans="1:11">
      <c r="A11164" t="s">
        <v>27212</v>
      </c>
      <c r="B11164" t="s">
        <v>58</v>
      </c>
      <c r="C11164">
        <v>104575</v>
      </c>
      <c r="D11164" t="s">
        <v>8027</v>
      </c>
      <c r="E11164" t="s">
        <v>32</v>
      </c>
      <c r="F11164">
        <v>0</v>
      </c>
      <c r="G11164">
        <v>0</v>
      </c>
    </row>
    <row r="11165" spans="1:11">
      <c r="A11165" t="s">
        <v>27213</v>
      </c>
      <c r="B11165" t="s">
        <v>58</v>
      </c>
      <c r="C11165">
        <v>104573</v>
      </c>
      <c r="D11165" t="s">
        <v>8028</v>
      </c>
      <c r="E11165" t="s">
        <v>32</v>
      </c>
      <c r="F11165">
        <v>0</v>
      </c>
      <c r="G11165">
        <v>0</v>
      </c>
    </row>
    <row r="11166" spans="1:11">
      <c r="A11166" t="s">
        <v>27214</v>
      </c>
      <c r="B11166" t="s">
        <v>58</v>
      </c>
      <c r="C11166">
        <v>96805</v>
      </c>
      <c r="D11166" t="s">
        <v>4117</v>
      </c>
      <c r="E11166" t="s">
        <v>32</v>
      </c>
      <c r="F11166">
        <v>229.49</v>
      </c>
      <c r="G11166">
        <v>232.58</v>
      </c>
      <c r="J11166">
        <v>0</v>
      </c>
      <c r="K11166">
        <v>0</v>
      </c>
    </row>
    <row r="11167" spans="1:11">
      <c r="A11167" t="s">
        <v>27215</v>
      </c>
      <c r="B11167" t="s">
        <v>58</v>
      </c>
      <c r="C11167">
        <v>96802</v>
      </c>
      <c r="D11167" t="s">
        <v>4114</v>
      </c>
      <c r="E11167" t="s">
        <v>32</v>
      </c>
      <c r="F11167">
        <v>436.89</v>
      </c>
      <c r="G11167">
        <v>439.2</v>
      </c>
      <c r="J11167">
        <v>0</v>
      </c>
      <c r="K11167">
        <v>0</v>
      </c>
    </row>
    <row r="11168" spans="1:11">
      <c r="A11168" t="s">
        <v>27216</v>
      </c>
      <c r="B11168" t="s">
        <v>58</v>
      </c>
      <c r="C11168">
        <v>96806</v>
      </c>
      <c r="D11168" t="s">
        <v>4118</v>
      </c>
      <c r="E11168" t="s">
        <v>32</v>
      </c>
      <c r="F11168">
        <v>91.24</v>
      </c>
      <c r="G11168">
        <v>93.94</v>
      </c>
      <c r="J11168">
        <v>0</v>
      </c>
      <c r="K11168">
        <v>0</v>
      </c>
    </row>
    <row r="11169" spans="1:11">
      <c r="A11169" t="s">
        <v>27217</v>
      </c>
      <c r="B11169" t="s">
        <v>58</v>
      </c>
      <c r="C11169">
        <v>96803</v>
      </c>
      <c r="D11169" t="s">
        <v>4115</v>
      </c>
      <c r="E11169" t="s">
        <v>32</v>
      </c>
      <c r="F11169">
        <v>82.46</v>
      </c>
      <c r="G11169">
        <v>84.37</v>
      </c>
      <c r="J11169">
        <v>0</v>
      </c>
      <c r="K11169">
        <v>0</v>
      </c>
    </row>
    <row r="11170" spans="1:11">
      <c r="A11170" t="s">
        <v>27218</v>
      </c>
      <c r="B11170" t="s">
        <v>58</v>
      </c>
      <c r="C11170">
        <v>96807</v>
      </c>
      <c r="D11170" t="s">
        <v>4119</v>
      </c>
      <c r="E11170" t="s">
        <v>32</v>
      </c>
      <c r="F11170">
        <v>148.41</v>
      </c>
      <c r="G11170">
        <v>153.71</v>
      </c>
      <c r="J11170">
        <v>0</v>
      </c>
      <c r="K11170">
        <v>0</v>
      </c>
    </row>
    <row r="11171" spans="1:11">
      <c r="A11171" t="s">
        <v>27219</v>
      </c>
      <c r="B11171" t="s">
        <v>58</v>
      </c>
      <c r="C11171">
        <v>96804</v>
      </c>
      <c r="D11171" t="s">
        <v>4116</v>
      </c>
      <c r="E11171" t="s">
        <v>32</v>
      </c>
      <c r="F11171">
        <v>135.58000000000001</v>
      </c>
      <c r="G11171">
        <v>140.1</v>
      </c>
      <c r="J11171">
        <v>0</v>
      </c>
      <c r="K11171">
        <v>0</v>
      </c>
    </row>
    <row r="11172" spans="1:11">
      <c r="A11172" t="s">
        <v>27220</v>
      </c>
      <c r="B11172" t="s">
        <v>58</v>
      </c>
      <c r="C11172">
        <v>96829</v>
      </c>
      <c r="D11172" t="s">
        <v>4140</v>
      </c>
      <c r="E11172" t="s">
        <v>32</v>
      </c>
      <c r="F11172">
        <v>20.14</v>
      </c>
      <c r="G11172">
        <v>20.73</v>
      </c>
      <c r="J11172">
        <v>0</v>
      </c>
      <c r="K11172">
        <v>0</v>
      </c>
    </row>
    <row r="11173" spans="1:11">
      <c r="A11173" t="s">
        <v>27221</v>
      </c>
      <c r="B11173" t="s">
        <v>58</v>
      </c>
      <c r="C11173">
        <v>96833</v>
      </c>
      <c r="D11173" t="s">
        <v>4143</v>
      </c>
      <c r="E11173" t="s">
        <v>32</v>
      </c>
      <c r="F11173">
        <v>25.49</v>
      </c>
      <c r="G11173">
        <v>26.14</v>
      </c>
      <c r="J11173">
        <v>0</v>
      </c>
      <c r="K11173">
        <v>0</v>
      </c>
    </row>
    <row r="11174" spans="1:11">
      <c r="A11174" t="s">
        <v>27222</v>
      </c>
      <c r="B11174" t="s">
        <v>58</v>
      </c>
      <c r="C11174">
        <v>96836</v>
      </c>
      <c r="D11174" t="s">
        <v>4145</v>
      </c>
      <c r="E11174" t="s">
        <v>32</v>
      </c>
      <c r="F11174">
        <v>36.32</v>
      </c>
      <c r="G11174">
        <v>37.17</v>
      </c>
      <c r="J11174">
        <v>0</v>
      </c>
      <c r="K11174">
        <v>0</v>
      </c>
    </row>
    <row r="11175" spans="1:11">
      <c r="A11175" t="s">
        <v>27223</v>
      </c>
      <c r="B11175" t="s">
        <v>58</v>
      </c>
      <c r="C11175">
        <v>104576</v>
      </c>
      <c r="D11175" t="s">
        <v>4483</v>
      </c>
      <c r="E11175" t="s">
        <v>32</v>
      </c>
      <c r="F11175">
        <v>18.239999999999998</v>
      </c>
      <c r="G11175">
        <v>19.09</v>
      </c>
      <c r="J11175">
        <v>0</v>
      </c>
      <c r="K11175">
        <v>0</v>
      </c>
    </row>
    <row r="11176" spans="1:11">
      <c r="A11176" t="s">
        <v>27224</v>
      </c>
      <c r="B11176" t="s">
        <v>58</v>
      </c>
      <c r="C11176">
        <v>104577</v>
      </c>
      <c r="D11176" t="s">
        <v>4484</v>
      </c>
      <c r="E11176" t="s">
        <v>32</v>
      </c>
      <c r="F11176">
        <v>24.16</v>
      </c>
      <c r="G11176">
        <v>25.08</v>
      </c>
      <c r="J11176">
        <v>0</v>
      </c>
      <c r="K11176">
        <v>0</v>
      </c>
    </row>
    <row r="11177" spans="1:11">
      <c r="A11177" t="s">
        <v>27225</v>
      </c>
      <c r="B11177" t="s">
        <v>58</v>
      </c>
      <c r="C11177">
        <v>104578</v>
      </c>
      <c r="D11177" t="s">
        <v>4485</v>
      </c>
      <c r="E11177" t="s">
        <v>32</v>
      </c>
      <c r="F11177">
        <v>25.9</v>
      </c>
      <c r="G11177">
        <v>26.9</v>
      </c>
      <c r="J11177">
        <v>0</v>
      </c>
      <c r="K11177">
        <v>0</v>
      </c>
    </row>
    <row r="11178" spans="1:11">
      <c r="A11178" t="s">
        <v>27226</v>
      </c>
      <c r="B11178" t="s">
        <v>58</v>
      </c>
      <c r="C11178">
        <v>104580</v>
      </c>
      <c r="D11178" t="s">
        <v>8029</v>
      </c>
      <c r="E11178" t="s">
        <v>32</v>
      </c>
      <c r="F11178">
        <v>22.37</v>
      </c>
      <c r="G11178">
        <v>23.15</v>
      </c>
      <c r="J11178">
        <v>0</v>
      </c>
      <c r="K11178">
        <v>0</v>
      </c>
    </row>
    <row r="11179" spans="1:11">
      <c r="A11179" t="s">
        <v>27227</v>
      </c>
      <c r="B11179" t="s">
        <v>58</v>
      </c>
      <c r="C11179">
        <v>104579</v>
      </c>
      <c r="D11179" t="s">
        <v>4486</v>
      </c>
      <c r="E11179" t="s">
        <v>32</v>
      </c>
      <c r="F11179">
        <v>33.799999999999997</v>
      </c>
      <c r="G11179">
        <v>35.01</v>
      </c>
      <c r="J11179">
        <v>0</v>
      </c>
      <c r="K11179">
        <v>0</v>
      </c>
    </row>
    <row r="11180" spans="1:11">
      <c r="A11180" t="s">
        <v>27228</v>
      </c>
      <c r="B11180" t="s">
        <v>58</v>
      </c>
      <c r="C11180">
        <v>96823</v>
      </c>
      <c r="D11180" t="s">
        <v>4135</v>
      </c>
      <c r="E11180" t="s">
        <v>32</v>
      </c>
      <c r="F11180">
        <v>12.73</v>
      </c>
      <c r="G11180">
        <v>13.26</v>
      </c>
      <c r="J11180">
        <v>0</v>
      </c>
      <c r="K11180">
        <v>0</v>
      </c>
    </row>
    <row r="11181" spans="1:11">
      <c r="A11181" t="s">
        <v>27229</v>
      </c>
      <c r="B11181" t="s">
        <v>58</v>
      </c>
      <c r="C11181">
        <v>96826</v>
      </c>
      <c r="D11181" t="s">
        <v>4137</v>
      </c>
      <c r="E11181" t="s">
        <v>32</v>
      </c>
      <c r="F11181">
        <v>14.78</v>
      </c>
      <c r="G11181">
        <v>15.42</v>
      </c>
      <c r="J11181">
        <v>0</v>
      </c>
      <c r="K11181">
        <v>0</v>
      </c>
    </row>
    <row r="11182" spans="1:11">
      <c r="A11182" t="s">
        <v>27230</v>
      </c>
      <c r="B11182" t="s">
        <v>58</v>
      </c>
      <c r="C11182">
        <v>96830</v>
      </c>
      <c r="D11182" t="s">
        <v>4141</v>
      </c>
      <c r="E11182" t="s">
        <v>32</v>
      </c>
      <c r="F11182">
        <v>22.84</v>
      </c>
      <c r="G11182">
        <v>23.59</v>
      </c>
      <c r="J11182">
        <v>0</v>
      </c>
      <c r="K11182">
        <v>0</v>
      </c>
    </row>
    <row r="11183" spans="1:11">
      <c r="A11183" t="s">
        <v>27231</v>
      </c>
      <c r="B11183" t="s">
        <v>58</v>
      </c>
      <c r="C11183">
        <v>96834</v>
      </c>
      <c r="D11183" t="s">
        <v>4144</v>
      </c>
      <c r="E11183" t="s">
        <v>32</v>
      </c>
      <c r="F11183">
        <v>30.76</v>
      </c>
      <c r="G11183">
        <v>31.68</v>
      </c>
      <c r="J11183">
        <v>0</v>
      </c>
      <c r="K11183">
        <v>0</v>
      </c>
    </row>
    <row r="11184" spans="1:11">
      <c r="A11184" t="s">
        <v>27232</v>
      </c>
      <c r="B11184" t="s">
        <v>58</v>
      </c>
      <c r="C11184">
        <v>104581</v>
      </c>
      <c r="D11184" t="s">
        <v>14961</v>
      </c>
      <c r="E11184" t="s">
        <v>32</v>
      </c>
      <c r="F11184">
        <v>16.670000000000002</v>
      </c>
      <c r="G11184">
        <v>17.440000000000001</v>
      </c>
      <c r="J11184">
        <v>0</v>
      </c>
      <c r="K11184">
        <v>0</v>
      </c>
    </row>
    <row r="11185" spans="1:11">
      <c r="A11185" t="s">
        <v>27233</v>
      </c>
      <c r="B11185" t="s">
        <v>58</v>
      </c>
      <c r="C11185">
        <v>104582</v>
      </c>
      <c r="D11185" t="s">
        <v>14962</v>
      </c>
      <c r="E11185" t="s">
        <v>32</v>
      </c>
      <c r="F11185">
        <v>21.14</v>
      </c>
      <c r="G11185">
        <v>22.04</v>
      </c>
      <c r="J11185">
        <v>0</v>
      </c>
      <c r="K11185">
        <v>0</v>
      </c>
    </row>
    <row r="11186" spans="1:11">
      <c r="A11186" t="s">
        <v>27234</v>
      </c>
      <c r="B11186" t="s">
        <v>58</v>
      </c>
      <c r="C11186">
        <v>104583</v>
      </c>
      <c r="D11186" t="s">
        <v>14963</v>
      </c>
      <c r="E11186" t="s">
        <v>32</v>
      </c>
      <c r="F11186">
        <v>33.200000000000003</v>
      </c>
      <c r="G11186">
        <v>34.29</v>
      </c>
      <c r="J11186">
        <v>0</v>
      </c>
      <c r="K11186">
        <v>0</v>
      </c>
    </row>
    <row r="11187" spans="1:11">
      <c r="A11187" t="s">
        <v>27235</v>
      </c>
      <c r="B11187" t="s">
        <v>58</v>
      </c>
      <c r="C11187">
        <v>104584</v>
      </c>
      <c r="D11187" t="s">
        <v>14964</v>
      </c>
      <c r="E11187" t="s">
        <v>32</v>
      </c>
      <c r="F11187">
        <v>39.880000000000003</v>
      </c>
      <c r="G11187">
        <v>41.22</v>
      </c>
      <c r="J11187">
        <v>0</v>
      </c>
      <c r="K11187">
        <v>0</v>
      </c>
    </row>
    <row r="11188" spans="1:11">
      <c r="A11188" t="s">
        <v>27236</v>
      </c>
      <c r="B11188" t="s">
        <v>58</v>
      </c>
      <c r="C11188">
        <v>104585</v>
      </c>
      <c r="D11188" t="s">
        <v>8030</v>
      </c>
      <c r="E11188" t="s">
        <v>32</v>
      </c>
      <c r="F11188">
        <v>0</v>
      </c>
      <c r="G11188">
        <v>0</v>
      </c>
    </row>
    <row r="11189" spans="1:11">
      <c r="A11189" t="s">
        <v>27237</v>
      </c>
      <c r="B11189" t="s">
        <v>58</v>
      </c>
      <c r="C11189">
        <v>104587</v>
      </c>
      <c r="D11189" t="s">
        <v>8031</v>
      </c>
      <c r="E11189" t="s">
        <v>32</v>
      </c>
      <c r="F11189">
        <v>0</v>
      </c>
      <c r="G11189">
        <v>0</v>
      </c>
    </row>
    <row r="11190" spans="1:11">
      <c r="A11190" t="s">
        <v>27238</v>
      </c>
      <c r="B11190" t="s">
        <v>58</v>
      </c>
      <c r="C11190">
        <v>104586</v>
      </c>
      <c r="D11190" t="s">
        <v>8032</v>
      </c>
      <c r="E11190" t="s">
        <v>32</v>
      </c>
      <c r="F11190">
        <v>0</v>
      </c>
      <c r="G11190">
        <v>0</v>
      </c>
    </row>
    <row r="11191" spans="1:11">
      <c r="A11191" t="s">
        <v>27239</v>
      </c>
      <c r="B11191" t="s">
        <v>58</v>
      </c>
      <c r="C11191">
        <v>96798</v>
      </c>
      <c r="D11191" t="s">
        <v>3357</v>
      </c>
      <c r="E11191" t="s">
        <v>12</v>
      </c>
      <c r="F11191">
        <v>8.69</v>
      </c>
      <c r="G11191">
        <v>9.0399999999999991</v>
      </c>
      <c r="J11191">
        <v>0</v>
      </c>
      <c r="K11191">
        <v>0</v>
      </c>
    </row>
    <row r="11192" spans="1:11">
      <c r="A11192" t="s">
        <v>27240</v>
      </c>
      <c r="B11192" t="s">
        <v>58</v>
      </c>
      <c r="C11192">
        <v>96799</v>
      </c>
      <c r="D11192" t="s">
        <v>3358</v>
      </c>
      <c r="E11192" t="s">
        <v>12</v>
      </c>
      <c r="F11192">
        <v>11.12</v>
      </c>
      <c r="G11192">
        <v>11.56</v>
      </c>
      <c r="J11192">
        <v>0</v>
      </c>
      <c r="K11192">
        <v>0</v>
      </c>
    </row>
    <row r="11193" spans="1:11">
      <c r="A11193" t="s">
        <v>27241</v>
      </c>
      <c r="B11193" t="s">
        <v>58</v>
      </c>
      <c r="C11193">
        <v>96800</v>
      </c>
      <c r="D11193" t="s">
        <v>3359</v>
      </c>
      <c r="E11193" t="s">
        <v>12</v>
      </c>
      <c r="F11193">
        <v>15.01</v>
      </c>
      <c r="G11193">
        <v>15.56</v>
      </c>
      <c r="J11193">
        <v>0</v>
      </c>
      <c r="K11193">
        <v>0</v>
      </c>
    </row>
    <row r="11194" spans="1:11">
      <c r="A11194" t="s">
        <v>27242</v>
      </c>
      <c r="B11194" t="s">
        <v>58</v>
      </c>
      <c r="C11194">
        <v>96801</v>
      </c>
      <c r="D11194" t="s">
        <v>3360</v>
      </c>
      <c r="E11194" t="s">
        <v>12</v>
      </c>
      <c r="F11194">
        <v>22.37</v>
      </c>
      <c r="G11194">
        <v>23.1</v>
      </c>
      <c r="J11194">
        <v>0</v>
      </c>
      <c r="K11194">
        <v>0</v>
      </c>
    </row>
    <row r="11195" spans="1:11">
      <c r="A11195" t="s">
        <v>27243</v>
      </c>
      <c r="B11195" t="s">
        <v>58</v>
      </c>
      <c r="C11195">
        <v>104539</v>
      </c>
      <c r="D11195" t="s">
        <v>8033</v>
      </c>
      <c r="E11195" t="s">
        <v>32</v>
      </c>
      <c r="F11195">
        <v>0</v>
      </c>
      <c r="G11195">
        <v>0</v>
      </c>
    </row>
    <row r="11196" spans="1:11">
      <c r="A11196" t="s">
        <v>27244</v>
      </c>
      <c r="B11196" t="s">
        <v>58</v>
      </c>
      <c r="C11196">
        <v>104541</v>
      </c>
      <c r="D11196" t="s">
        <v>8034</v>
      </c>
      <c r="E11196" t="s">
        <v>32</v>
      </c>
      <c r="F11196">
        <v>0</v>
      </c>
      <c r="G11196">
        <v>0</v>
      </c>
    </row>
    <row r="11197" spans="1:11">
      <c r="A11197" t="s">
        <v>27245</v>
      </c>
      <c r="B11197" t="s">
        <v>58</v>
      </c>
      <c r="C11197">
        <v>104540</v>
      </c>
      <c r="D11197" t="s">
        <v>8035</v>
      </c>
      <c r="E11197" t="s">
        <v>32</v>
      </c>
      <c r="F11197">
        <v>0</v>
      </c>
      <c r="G11197">
        <v>0</v>
      </c>
    </row>
    <row r="11198" spans="1:11">
      <c r="A11198" t="s">
        <v>27246</v>
      </c>
      <c r="B11198" t="s">
        <v>58</v>
      </c>
      <c r="C11198">
        <v>104543</v>
      </c>
      <c r="D11198" t="s">
        <v>8036</v>
      </c>
      <c r="E11198" t="s">
        <v>32</v>
      </c>
      <c r="F11198">
        <v>0</v>
      </c>
      <c r="G11198">
        <v>0</v>
      </c>
    </row>
    <row r="11199" spans="1:11">
      <c r="A11199" t="s">
        <v>27247</v>
      </c>
      <c r="B11199" t="s">
        <v>58</v>
      </c>
      <c r="C11199">
        <v>104544</v>
      </c>
      <c r="D11199" t="s">
        <v>8037</v>
      </c>
      <c r="E11199" t="s">
        <v>32</v>
      </c>
      <c r="F11199">
        <v>0</v>
      </c>
      <c r="G11199">
        <v>0</v>
      </c>
    </row>
    <row r="11200" spans="1:11">
      <c r="A11200" t="s">
        <v>27248</v>
      </c>
      <c r="B11200" t="s">
        <v>58</v>
      </c>
      <c r="C11200">
        <v>104545</v>
      </c>
      <c r="D11200" t="s">
        <v>8038</v>
      </c>
      <c r="E11200" t="s">
        <v>32</v>
      </c>
      <c r="F11200">
        <v>0</v>
      </c>
      <c r="G11200">
        <v>0</v>
      </c>
    </row>
    <row r="11201" spans="1:7">
      <c r="A11201" t="s">
        <v>27249</v>
      </c>
      <c r="B11201" t="s">
        <v>58</v>
      </c>
      <c r="C11201">
        <v>104542</v>
      </c>
      <c r="D11201" t="s">
        <v>8039</v>
      </c>
      <c r="E11201" t="s">
        <v>32</v>
      </c>
      <c r="F11201">
        <v>0</v>
      </c>
      <c r="G11201">
        <v>0</v>
      </c>
    </row>
    <row r="11202" spans="1:7">
      <c r="A11202" t="s">
        <v>27250</v>
      </c>
      <c r="B11202" t="s">
        <v>58</v>
      </c>
      <c r="C11202">
        <v>104592</v>
      </c>
      <c r="D11202" t="s">
        <v>8040</v>
      </c>
      <c r="E11202" t="s">
        <v>32</v>
      </c>
      <c r="F11202">
        <v>0</v>
      </c>
      <c r="G11202">
        <v>0</v>
      </c>
    </row>
    <row r="11203" spans="1:7">
      <c r="A11203" t="s">
        <v>27251</v>
      </c>
      <c r="B11203" t="s">
        <v>58</v>
      </c>
      <c r="C11203">
        <v>104548</v>
      </c>
      <c r="D11203" t="s">
        <v>8041</v>
      </c>
      <c r="E11203" t="s">
        <v>32</v>
      </c>
      <c r="F11203">
        <v>0</v>
      </c>
      <c r="G11203">
        <v>0</v>
      </c>
    </row>
    <row r="11204" spans="1:7">
      <c r="A11204" t="s">
        <v>27252</v>
      </c>
      <c r="B11204" t="s">
        <v>58</v>
      </c>
      <c r="C11204">
        <v>104546</v>
      </c>
      <c r="D11204" t="s">
        <v>8042</v>
      </c>
      <c r="E11204" t="s">
        <v>32</v>
      </c>
      <c r="F11204">
        <v>0</v>
      </c>
      <c r="G11204">
        <v>0</v>
      </c>
    </row>
    <row r="11205" spans="1:7">
      <c r="A11205" t="s">
        <v>27253</v>
      </c>
      <c r="B11205" t="s">
        <v>58</v>
      </c>
      <c r="C11205">
        <v>104549</v>
      </c>
      <c r="D11205" t="s">
        <v>8043</v>
      </c>
      <c r="E11205" t="s">
        <v>32</v>
      </c>
      <c r="F11205">
        <v>0</v>
      </c>
      <c r="G11205">
        <v>0</v>
      </c>
    </row>
    <row r="11206" spans="1:7">
      <c r="A11206" t="s">
        <v>27254</v>
      </c>
      <c r="B11206" t="s">
        <v>58</v>
      </c>
      <c r="C11206">
        <v>104550</v>
      </c>
      <c r="D11206" t="s">
        <v>8044</v>
      </c>
      <c r="E11206" t="s">
        <v>32</v>
      </c>
      <c r="F11206">
        <v>0</v>
      </c>
      <c r="G11206">
        <v>0</v>
      </c>
    </row>
    <row r="11207" spans="1:7">
      <c r="A11207" t="s">
        <v>27255</v>
      </c>
      <c r="B11207" t="s">
        <v>58</v>
      </c>
      <c r="C11207">
        <v>104552</v>
      </c>
      <c r="D11207" t="s">
        <v>8045</v>
      </c>
      <c r="E11207" t="s">
        <v>32</v>
      </c>
      <c r="F11207">
        <v>0</v>
      </c>
      <c r="G11207">
        <v>0</v>
      </c>
    </row>
    <row r="11208" spans="1:7">
      <c r="A11208" t="s">
        <v>27256</v>
      </c>
      <c r="B11208" t="s">
        <v>58</v>
      </c>
      <c r="C11208">
        <v>104551</v>
      </c>
      <c r="D11208" t="s">
        <v>8046</v>
      </c>
      <c r="E11208" t="s">
        <v>32</v>
      </c>
      <c r="F11208">
        <v>0</v>
      </c>
      <c r="G11208">
        <v>0</v>
      </c>
    </row>
    <row r="11209" spans="1:7">
      <c r="A11209" t="s">
        <v>27257</v>
      </c>
      <c r="B11209" t="s">
        <v>58</v>
      </c>
      <c r="C11209">
        <v>104553</v>
      </c>
      <c r="D11209" t="s">
        <v>8047</v>
      </c>
      <c r="E11209" t="s">
        <v>32</v>
      </c>
      <c r="F11209">
        <v>0</v>
      </c>
      <c r="G11209">
        <v>0</v>
      </c>
    </row>
    <row r="11210" spans="1:7">
      <c r="A11210" t="s">
        <v>27258</v>
      </c>
      <c r="B11210" t="s">
        <v>58</v>
      </c>
      <c r="C11210">
        <v>104554</v>
      </c>
      <c r="D11210" t="s">
        <v>8048</v>
      </c>
      <c r="E11210" t="s">
        <v>32</v>
      </c>
      <c r="F11210">
        <v>0</v>
      </c>
      <c r="G11210">
        <v>0</v>
      </c>
    </row>
    <row r="11211" spans="1:7">
      <c r="A11211" t="s">
        <v>27259</v>
      </c>
      <c r="B11211" t="s">
        <v>58</v>
      </c>
      <c r="C11211">
        <v>104555</v>
      </c>
      <c r="D11211" t="s">
        <v>8049</v>
      </c>
      <c r="E11211" t="s">
        <v>32</v>
      </c>
      <c r="F11211">
        <v>0</v>
      </c>
      <c r="G11211">
        <v>0</v>
      </c>
    </row>
    <row r="11212" spans="1:7">
      <c r="A11212" t="s">
        <v>27260</v>
      </c>
      <c r="B11212" t="s">
        <v>58</v>
      </c>
      <c r="C11212">
        <v>104556</v>
      </c>
      <c r="D11212" t="s">
        <v>8050</v>
      </c>
      <c r="E11212" t="s">
        <v>32</v>
      </c>
      <c r="F11212">
        <v>0</v>
      </c>
      <c r="G11212">
        <v>0</v>
      </c>
    </row>
    <row r="11213" spans="1:7">
      <c r="A11213" t="s">
        <v>27261</v>
      </c>
      <c r="B11213" t="s">
        <v>58</v>
      </c>
      <c r="C11213">
        <v>104558</v>
      </c>
      <c r="D11213" t="s">
        <v>8051</v>
      </c>
      <c r="E11213" t="s">
        <v>32</v>
      </c>
      <c r="F11213">
        <v>0</v>
      </c>
      <c r="G11213">
        <v>0</v>
      </c>
    </row>
    <row r="11214" spans="1:7">
      <c r="A11214" t="s">
        <v>27262</v>
      </c>
      <c r="B11214" t="s">
        <v>58</v>
      </c>
      <c r="C11214">
        <v>104559</v>
      </c>
      <c r="D11214" t="s">
        <v>8052</v>
      </c>
      <c r="E11214" t="s">
        <v>32</v>
      </c>
      <c r="F11214">
        <v>0</v>
      </c>
      <c r="G11214">
        <v>0</v>
      </c>
    </row>
    <row r="11215" spans="1:7">
      <c r="A11215" t="s">
        <v>27263</v>
      </c>
      <c r="B11215" t="s">
        <v>58</v>
      </c>
      <c r="C11215">
        <v>104560</v>
      </c>
      <c r="D11215" t="s">
        <v>8053</v>
      </c>
      <c r="E11215" t="s">
        <v>32</v>
      </c>
      <c r="F11215">
        <v>0</v>
      </c>
      <c r="G11215">
        <v>0</v>
      </c>
    </row>
    <row r="11216" spans="1:7">
      <c r="A11216" t="s">
        <v>27264</v>
      </c>
      <c r="B11216" t="s">
        <v>58</v>
      </c>
      <c r="C11216">
        <v>104557</v>
      </c>
      <c r="D11216" t="s">
        <v>8054</v>
      </c>
      <c r="E11216" t="s">
        <v>32</v>
      </c>
      <c r="F11216">
        <v>0</v>
      </c>
      <c r="G11216">
        <v>0</v>
      </c>
    </row>
    <row r="11217" spans="1:11">
      <c r="A11217" t="s">
        <v>27265</v>
      </c>
      <c r="B11217" t="s">
        <v>58</v>
      </c>
      <c r="C11217">
        <v>104561</v>
      </c>
      <c r="D11217" t="s">
        <v>8055</v>
      </c>
      <c r="E11217" t="s">
        <v>32</v>
      </c>
      <c r="F11217">
        <v>0</v>
      </c>
      <c r="G11217">
        <v>0</v>
      </c>
    </row>
    <row r="11218" spans="1:11">
      <c r="A11218" t="s">
        <v>27266</v>
      </c>
      <c r="B11218" t="s">
        <v>58</v>
      </c>
      <c r="C11218">
        <v>104562</v>
      </c>
      <c r="D11218" t="s">
        <v>8056</v>
      </c>
      <c r="E11218" t="s">
        <v>32</v>
      </c>
      <c r="F11218">
        <v>0</v>
      </c>
      <c r="G11218">
        <v>0</v>
      </c>
    </row>
    <row r="11219" spans="1:11">
      <c r="A11219" t="s">
        <v>27267</v>
      </c>
      <c r="B11219" t="s">
        <v>58</v>
      </c>
      <c r="C11219">
        <v>96860</v>
      </c>
      <c r="D11219" t="s">
        <v>4165</v>
      </c>
      <c r="E11219" t="s">
        <v>32</v>
      </c>
      <c r="F11219">
        <v>33.96</v>
      </c>
      <c r="G11219">
        <v>35.5</v>
      </c>
      <c r="J11219">
        <v>0</v>
      </c>
      <c r="K11219">
        <v>0</v>
      </c>
    </row>
    <row r="11220" spans="1:11">
      <c r="A11220" t="s">
        <v>27268</v>
      </c>
      <c r="B11220" t="s">
        <v>58</v>
      </c>
      <c r="C11220">
        <v>96862</v>
      </c>
      <c r="D11220" t="s">
        <v>4167</v>
      </c>
      <c r="E11220" t="s">
        <v>32</v>
      </c>
      <c r="F11220">
        <v>41.61</v>
      </c>
      <c r="G11220">
        <v>43.43</v>
      </c>
      <c r="J11220">
        <v>0</v>
      </c>
      <c r="K11220">
        <v>0</v>
      </c>
    </row>
    <row r="11221" spans="1:11">
      <c r="A11221" t="s">
        <v>27269</v>
      </c>
      <c r="B11221" t="s">
        <v>58</v>
      </c>
      <c r="C11221">
        <v>96864</v>
      </c>
      <c r="D11221" t="s">
        <v>4169</v>
      </c>
      <c r="E11221" t="s">
        <v>32</v>
      </c>
      <c r="F11221">
        <v>58.02</v>
      </c>
      <c r="G11221">
        <v>60.19</v>
      </c>
      <c r="J11221">
        <v>0</v>
      </c>
      <c r="K11221">
        <v>0</v>
      </c>
    </row>
    <row r="11222" spans="1:11">
      <c r="A11222" t="s">
        <v>27270</v>
      </c>
      <c r="B11222" t="s">
        <v>58</v>
      </c>
      <c r="C11222">
        <v>96866</v>
      </c>
      <c r="D11222" t="s">
        <v>4171</v>
      </c>
      <c r="E11222" t="s">
        <v>32</v>
      </c>
      <c r="F11222">
        <v>75.16</v>
      </c>
      <c r="G11222">
        <v>77.84</v>
      </c>
      <c r="J11222">
        <v>0</v>
      </c>
      <c r="K11222">
        <v>0</v>
      </c>
    </row>
    <row r="11223" spans="1:11">
      <c r="A11223" t="s">
        <v>27271</v>
      </c>
      <c r="B11223" t="s">
        <v>58</v>
      </c>
      <c r="C11223">
        <v>96868</v>
      </c>
      <c r="D11223" t="s">
        <v>4172</v>
      </c>
      <c r="E11223" t="s">
        <v>32</v>
      </c>
      <c r="F11223">
        <v>22.32</v>
      </c>
      <c r="G11223">
        <v>23.39</v>
      </c>
      <c r="J11223">
        <v>0</v>
      </c>
      <c r="K11223">
        <v>0</v>
      </c>
    </row>
    <row r="11224" spans="1:11">
      <c r="A11224" t="s">
        <v>27272</v>
      </c>
      <c r="B11224" t="s">
        <v>58</v>
      </c>
      <c r="C11224">
        <v>96869</v>
      </c>
      <c r="D11224" t="s">
        <v>4173</v>
      </c>
      <c r="E11224" t="s">
        <v>32</v>
      </c>
      <c r="F11224">
        <v>33.47</v>
      </c>
      <c r="G11224">
        <v>34.74</v>
      </c>
      <c r="J11224">
        <v>0</v>
      </c>
      <c r="K11224">
        <v>0</v>
      </c>
    </row>
    <row r="11225" spans="1:11">
      <c r="A11225" t="s">
        <v>27273</v>
      </c>
      <c r="B11225" t="s">
        <v>58</v>
      </c>
      <c r="C11225">
        <v>96870</v>
      </c>
      <c r="D11225" t="s">
        <v>4174</v>
      </c>
      <c r="E11225" t="s">
        <v>32</v>
      </c>
      <c r="F11225">
        <v>49.49</v>
      </c>
      <c r="G11225">
        <v>51</v>
      </c>
      <c r="J11225">
        <v>0</v>
      </c>
      <c r="K11225">
        <v>0</v>
      </c>
    </row>
    <row r="11226" spans="1:11">
      <c r="A11226" t="s">
        <v>27274</v>
      </c>
      <c r="B11226" t="s">
        <v>58</v>
      </c>
      <c r="C11226">
        <v>96871</v>
      </c>
      <c r="D11226" t="s">
        <v>4175</v>
      </c>
      <c r="E11226" t="s">
        <v>32</v>
      </c>
      <c r="F11226">
        <v>56.83</v>
      </c>
      <c r="G11226">
        <v>58.69</v>
      </c>
      <c r="J11226">
        <v>0</v>
      </c>
      <c r="K11226">
        <v>0</v>
      </c>
    </row>
    <row r="11227" spans="1:11">
      <c r="A11227" t="s">
        <v>27275</v>
      </c>
      <c r="B11227" t="s">
        <v>58</v>
      </c>
      <c r="C11227">
        <v>96861</v>
      </c>
      <c r="D11227" t="s">
        <v>4166</v>
      </c>
      <c r="E11227" t="s">
        <v>32</v>
      </c>
      <c r="F11227">
        <v>42.79</v>
      </c>
      <c r="G11227">
        <v>44.67</v>
      </c>
      <c r="J11227">
        <v>0</v>
      </c>
      <c r="K11227">
        <v>0</v>
      </c>
    </row>
    <row r="11228" spans="1:11">
      <c r="A11228" t="s">
        <v>27276</v>
      </c>
      <c r="B11228" t="s">
        <v>58</v>
      </c>
      <c r="C11228">
        <v>96863</v>
      </c>
      <c r="D11228" t="s">
        <v>4168</v>
      </c>
      <c r="E11228" t="s">
        <v>32</v>
      </c>
      <c r="F11228">
        <v>44.13</v>
      </c>
      <c r="G11228">
        <v>46.21</v>
      </c>
      <c r="J11228">
        <v>0</v>
      </c>
      <c r="K11228">
        <v>0</v>
      </c>
    </row>
    <row r="11229" spans="1:11">
      <c r="A11229" t="s">
        <v>27277</v>
      </c>
      <c r="B11229" t="s">
        <v>58</v>
      </c>
      <c r="C11229">
        <v>96865</v>
      </c>
      <c r="D11229" t="s">
        <v>4170</v>
      </c>
      <c r="E11229" t="s">
        <v>32</v>
      </c>
      <c r="F11229">
        <v>52.12</v>
      </c>
      <c r="G11229">
        <v>54.58</v>
      </c>
      <c r="J11229">
        <v>0</v>
      </c>
      <c r="K11229">
        <v>0</v>
      </c>
    </row>
    <row r="11230" spans="1:11">
      <c r="A11230" t="s">
        <v>27278</v>
      </c>
      <c r="B11230" t="s">
        <v>58</v>
      </c>
      <c r="C11230">
        <v>96814</v>
      </c>
      <c r="D11230" t="s">
        <v>4126</v>
      </c>
      <c r="E11230" t="s">
        <v>32</v>
      </c>
      <c r="F11230">
        <v>18.239999999999998</v>
      </c>
      <c r="G11230">
        <v>19.09</v>
      </c>
      <c r="J11230">
        <v>0</v>
      </c>
      <c r="K11230">
        <v>0</v>
      </c>
    </row>
    <row r="11231" spans="1:11">
      <c r="A11231" t="s">
        <v>27279</v>
      </c>
      <c r="B11231" t="s">
        <v>58</v>
      </c>
      <c r="C11231">
        <v>96818</v>
      </c>
      <c r="D11231" t="s">
        <v>4130</v>
      </c>
      <c r="E11231" t="s">
        <v>32</v>
      </c>
      <c r="F11231">
        <v>24.16</v>
      </c>
      <c r="G11231">
        <v>25.08</v>
      </c>
      <c r="J11231">
        <v>0</v>
      </c>
      <c r="K11231">
        <v>0</v>
      </c>
    </row>
    <row r="11232" spans="1:11">
      <c r="A11232" t="s">
        <v>27280</v>
      </c>
      <c r="B11232" t="s">
        <v>58</v>
      </c>
      <c r="C11232">
        <v>96819</v>
      </c>
      <c r="D11232" t="s">
        <v>4131</v>
      </c>
      <c r="E11232" t="s">
        <v>32</v>
      </c>
      <c r="F11232">
        <v>25.9</v>
      </c>
      <c r="G11232">
        <v>26.9</v>
      </c>
      <c r="J11232">
        <v>0</v>
      </c>
      <c r="K11232">
        <v>0</v>
      </c>
    </row>
    <row r="11233" spans="1:11">
      <c r="A11233" t="s">
        <v>27281</v>
      </c>
      <c r="B11233" t="s">
        <v>58</v>
      </c>
      <c r="C11233">
        <v>96822</v>
      </c>
      <c r="D11233" t="s">
        <v>4134</v>
      </c>
      <c r="E11233" t="s">
        <v>32</v>
      </c>
      <c r="F11233">
        <v>33.799999999999997</v>
      </c>
      <c r="G11233">
        <v>35.01</v>
      </c>
      <c r="J11233">
        <v>0</v>
      </c>
      <c r="K11233">
        <v>0</v>
      </c>
    </row>
    <row r="11234" spans="1:11">
      <c r="A11234" t="s">
        <v>27282</v>
      </c>
      <c r="B11234" t="s">
        <v>58</v>
      </c>
      <c r="C11234">
        <v>96808</v>
      </c>
      <c r="D11234" t="s">
        <v>4120</v>
      </c>
      <c r="E11234" t="s">
        <v>32</v>
      </c>
      <c r="F11234">
        <v>19.600000000000001</v>
      </c>
      <c r="G11234">
        <v>20.63</v>
      </c>
      <c r="J11234">
        <v>0</v>
      </c>
      <c r="K11234">
        <v>0</v>
      </c>
    </row>
    <row r="11235" spans="1:11">
      <c r="A11235" t="s">
        <v>27283</v>
      </c>
      <c r="B11235" t="s">
        <v>58</v>
      </c>
      <c r="C11235">
        <v>96811</v>
      </c>
      <c r="D11235" t="s">
        <v>4123</v>
      </c>
      <c r="E11235" t="s">
        <v>32</v>
      </c>
      <c r="F11235">
        <v>24.61</v>
      </c>
      <c r="G11235">
        <v>25.82</v>
      </c>
      <c r="J11235">
        <v>0</v>
      </c>
      <c r="K11235">
        <v>0</v>
      </c>
    </row>
    <row r="11236" spans="1:11">
      <c r="A11236" t="s">
        <v>27284</v>
      </c>
      <c r="B11236" t="s">
        <v>58</v>
      </c>
      <c r="C11236">
        <v>96815</v>
      </c>
      <c r="D11236" t="s">
        <v>4127</v>
      </c>
      <c r="E11236" t="s">
        <v>32</v>
      </c>
      <c r="F11236">
        <v>37.36</v>
      </c>
      <c r="G11236">
        <v>38.82</v>
      </c>
      <c r="J11236">
        <v>0</v>
      </c>
      <c r="K11236">
        <v>0</v>
      </c>
    </row>
    <row r="11237" spans="1:11">
      <c r="A11237" t="s">
        <v>27285</v>
      </c>
      <c r="B11237" t="s">
        <v>58</v>
      </c>
      <c r="C11237">
        <v>96820</v>
      </c>
      <c r="D11237" t="s">
        <v>4132</v>
      </c>
      <c r="E11237" t="s">
        <v>32</v>
      </c>
      <c r="F11237">
        <v>44.99</v>
      </c>
      <c r="G11237">
        <v>46.78</v>
      </c>
      <c r="J11237">
        <v>0</v>
      </c>
      <c r="K11237">
        <v>0</v>
      </c>
    </row>
    <row r="11238" spans="1:11">
      <c r="A11238" t="s">
        <v>27286</v>
      </c>
      <c r="B11238" t="s">
        <v>58</v>
      </c>
      <c r="C11238">
        <v>96702</v>
      </c>
      <c r="D11238" t="s">
        <v>14965</v>
      </c>
      <c r="E11238" t="s">
        <v>32</v>
      </c>
      <c r="F11238">
        <v>13.75</v>
      </c>
      <c r="G11238">
        <v>14.51</v>
      </c>
      <c r="J11238">
        <v>0</v>
      </c>
      <c r="K11238">
        <v>0</v>
      </c>
    </row>
    <row r="11239" spans="1:11">
      <c r="A11239" t="s">
        <v>27287</v>
      </c>
      <c r="B11239" t="s">
        <v>58</v>
      </c>
      <c r="C11239">
        <v>96662</v>
      </c>
      <c r="D11239" t="s">
        <v>14966</v>
      </c>
      <c r="E11239" t="s">
        <v>32</v>
      </c>
      <c r="F11239">
        <v>10.85</v>
      </c>
      <c r="G11239">
        <v>11.36</v>
      </c>
      <c r="J11239">
        <v>0</v>
      </c>
      <c r="K11239">
        <v>0</v>
      </c>
    </row>
    <row r="11240" spans="1:11">
      <c r="A11240" t="s">
        <v>27288</v>
      </c>
      <c r="B11240" t="s">
        <v>58</v>
      </c>
      <c r="C11240">
        <v>96704</v>
      </c>
      <c r="D11240" t="s">
        <v>14967</v>
      </c>
      <c r="E11240" t="s">
        <v>32</v>
      </c>
      <c r="F11240">
        <v>23.05</v>
      </c>
      <c r="G11240">
        <v>23.88</v>
      </c>
      <c r="J11240">
        <v>0</v>
      </c>
      <c r="K11240">
        <v>0</v>
      </c>
    </row>
    <row r="11241" spans="1:11">
      <c r="A11241" t="s">
        <v>27289</v>
      </c>
      <c r="B11241" t="s">
        <v>58</v>
      </c>
      <c r="C11241">
        <v>96664</v>
      </c>
      <c r="D11241" t="s">
        <v>14968</v>
      </c>
      <c r="E11241" t="s">
        <v>32</v>
      </c>
      <c r="F11241">
        <v>19.350000000000001</v>
      </c>
      <c r="G11241">
        <v>19.86</v>
      </c>
      <c r="J11241">
        <v>0</v>
      </c>
      <c r="K11241">
        <v>0</v>
      </c>
    </row>
    <row r="11242" spans="1:11">
      <c r="A11242" t="s">
        <v>27290</v>
      </c>
      <c r="B11242" t="s">
        <v>58</v>
      </c>
      <c r="C11242">
        <v>104191</v>
      </c>
      <c r="D11242" t="s">
        <v>4450</v>
      </c>
      <c r="E11242" t="s">
        <v>32</v>
      </c>
      <c r="F11242">
        <v>12.51</v>
      </c>
      <c r="G11242">
        <v>13.24</v>
      </c>
      <c r="J11242">
        <v>0</v>
      </c>
      <c r="K11242">
        <v>0</v>
      </c>
    </row>
    <row r="11243" spans="1:11">
      <c r="A11243" t="s">
        <v>27291</v>
      </c>
      <c r="B11243" t="s">
        <v>58</v>
      </c>
      <c r="C11243">
        <v>96700</v>
      </c>
      <c r="D11243" t="s">
        <v>14969</v>
      </c>
      <c r="E11243" t="s">
        <v>32</v>
      </c>
      <c r="F11243">
        <v>19.079999999999998</v>
      </c>
      <c r="G11243">
        <v>19.760000000000002</v>
      </c>
      <c r="J11243">
        <v>0</v>
      </c>
      <c r="K11243">
        <v>0</v>
      </c>
    </row>
    <row r="11244" spans="1:11">
      <c r="A11244" t="s">
        <v>27292</v>
      </c>
      <c r="B11244" t="s">
        <v>58</v>
      </c>
      <c r="C11244">
        <v>96658</v>
      </c>
      <c r="D11244" t="s">
        <v>14970</v>
      </c>
      <c r="E11244" t="s">
        <v>32</v>
      </c>
      <c r="F11244">
        <v>16.88</v>
      </c>
      <c r="G11244">
        <v>17.37</v>
      </c>
      <c r="J11244">
        <v>0</v>
      </c>
      <c r="K11244">
        <v>0</v>
      </c>
    </row>
    <row r="11245" spans="1:11">
      <c r="A11245" t="s">
        <v>27293</v>
      </c>
      <c r="B11245" t="s">
        <v>58</v>
      </c>
      <c r="C11245">
        <v>96641</v>
      </c>
      <c r="D11245" t="s">
        <v>14971</v>
      </c>
      <c r="E11245" t="s">
        <v>32</v>
      </c>
      <c r="F11245">
        <v>19.59</v>
      </c>
      <c r="G11245">
        <v>20.32</v>
      </c>
      <c r="J11245">
        <v>0</v>
      </c>
      <c r="K11245">
        <v>0</v>
      </c>
    </row>
    <row r="11246" spans="1:11">
      <c r="A11246" t="s">
        <v>27294</v>
      </c>
      <c r="B11246" t="s">
        <v>58</v>
      </c>
      <c r="C11246">
        <v>96661</v>
      </c>
      <c r="D11246" t="s">
        <v>14972</v>
      </c>
      <c r="E11246" t="s">
        <v>32</v>
      </c>
      <c r="F11246">
        <v>34.39</v>
      </c>
      <c r="G11246">
        <v>34.9</v>
      </c>
      <c r="J11246">
        <v>0</v>
      </c>
      <c r="K11246">
        <v>0</v>
      </c>
    </row>
    <row r="11247" spans="1:11">
      <c r="A11247" t="s">
        <v>27295</v>
      </c>
      <c r="B11247" t="s">
        <v>58</v>
      </c>
      <c r="C11247">
        <v>96699</v>
      </c>
      <c r="D11247" t="s">
        <v>14973</v>
      </c>
      <c r="E11247" t="s">
        <v>32</v>
      </c>
      <c r="F11247">
        <v>28.03</v>
      </c>
      <c r="G11247">
        <v>28.71</v>
      </c>
      <c r="J11247">
        <v>0</v>
      </c>
      <c r="K11247">
        <v>0</v>
      </c>
    </row>
    <row r="11248" spans="1:11">
      <c r="A11248" t="s">
        <v>27296</v>
      </c>
      <c r="B11248" t="s">
        <v>58</v>
      </c>
      <c r="C11248">
        <v>96657</v>
      </c>
      <c r="D11248" t="s">
        <v>14974</v>
      </c>
      <c r="E11248" t="s">
        <v>32</v>
      </c>
      <c r="F11248">
        <v>25.83</v>
      </c>
      <c r="G11248">
        <v>26.32</v>
      </c>
      <c r="J11248">
        <v>0</v>
      </c>
      <c r="K11248">
        <v>0</v>
      </c>
    </row>
    <row r="11249" spans="1:11">
      <c r="A11249" t="s">
        <v>27297</v>
      </c>
      <c r="B11249" t="s">
        <v>58</v>
      </c>
      <c r="C11249">
        <v>96640</v>
      </c>
      <c r="D11249" t="s">
        <v>14975</v>
      </c>
      <c r="E11249" t="s">
        <v>32</v>
      </c>
      <c r="F11249">
        <v>28.54</v>
      </c>
      <c r="G11249">
        <v>29.27</v>
      </c>
      <c r="J11249">
        <v>0</v>
      </c>
      <c r="K11249">
        <v>0</v>
      </c>
    </row>
    <row r="11250" spans="1:11">
      <c r="A11250" t="s">
        <v>27298</v>
      </c>
      <c r="B11250" t="s">
        <v>58</v>
      </c>
      <c r="C11250">
        <v>96660</v>
      </c>
      <c r="D11250" t="s">
        <v>14976</v>
      </c>
      <c r="E11250" t="s">
        <v>32</v>
      </c>
      <c r="F11250">
        <v>34.71</v>
      </c>
      <c r="G11250">
        <v>35.22</v>
      </c>
      <c r="J11250">
        <v>0</v>
      </c>
      <c r="K11250">
        <v>0</v>
      </c>
    </row>
    <row r="11251" spans="1:11">
      <c r="A11251" t="s">
        <v>27299</v>
      </c>
      <c r="B11251" t="s">
        <v>58</v>
      </c>
      <c r="C11251">
        <v>104196</v>
      </c>
      <c r="D11251" t="s">
        <v>4453</v>
      </c>
      <c r="E11251" t="s">
        <v>32</v>
      </c>
      <c r="F11251">
        <v>18.09</v>
      </c>
      <c r="G11251">
        <v>18.739999999999998</v>
      </c>
      <c r="J11251">
        <v>0</v>
      </c>
      <c r="K11251">
        <v>0</v>
      </c>
    </row>
    <row r="11252" spans="1:11">
      <c r="A11252" t="s">
        <v>27300</v>
      </c>
      <c r="B11252" t="s">
        <v>58</v>
      </c>
      <c r="C11252">
        <v>104197</v>
      </c>
      <c r="D11252" t="s">
        <v>4454</v>
      </c>
      <c r="E11252" t="s">
        <v>32</v>
      </c>
      <c r="F11252">
        <v>34.770000000000003</v>
      </c>
      <c r="G11252">
        <v>36.31</v>
      </c>
      <c r="J11252">
        <v>0</v>
      </c>
      <c r="K11252">
        <v>0</v>
      </c>
    </row>
    <row r="11253" spans="1:11">
      <c r="A11253" t="s">
        <v>27301</v>
      </c>
      <c r="B11253" t="s">
        <v>58</v>
      </c>
      <c r="C11253">
        <v>104198</v>
      </c>
      <c r="D11253" t="s">
        <v>4455</v>
      </c>
      <c r="E11253" t="s">
        <v>32</v>
      </c>
      <c r="F11253">
        <v>9.5399999999999991</v>
      </c>
      <c r="G11253">
        <v>10.19</v>
      </c>
      <c r="J11253">
        <v>0</v>
      </c>
      <c r="K11253">
        <v>0</v>
      </c>
    </row>
    <row r="11254" spans="1:11">
      <c r="A11254" t="s">
        <v>27302</v>
      </c>
      <c r="B11254" t="s">
        <v>58</v>
      </c>
      <c r="C11254">
        <v>96685</v>
      </c>
      <c r="D11254" t="s">
        <v>14977</v>
      </c>
      <c r="E11254" t="s">
        <v>32</v>
      </c>
      <c r="F11254">
        <v>14.67</v>
      </c>
      <c r="G11254">
        <v>15.69</v>
      </c>
      <c r="J11254">
        <v>0</v>
      </c>
      <c r="K11254">
        <v>0</v>
      </c>
    </row>
    <row r="11255" spans="1:11">
      <c r="A11255" t="s">
        <v>27303</v>
      </c>
      <c r="B11255" t="s">
        <v>58</v>
      </c>
      <c r="C11255">
        <v>96651</v>
      </c>
      <c r="D11255" t="s">
        <v>14978</v>
      </c>
      <c r="E11255" t="s">
        <v>32</v>
      </c>
      <c r="F11255">
        <v>11.37</v>
      </c>
      <c r="G11255">
        <v>12.11</v>
      </c>
      <c r="J11255">
        <v>0</v>
      </c>
      <c r="K11255">
        <v>0</v>
      </c>
    </row>
    <row r="11256" spans="1:11">
      <c r="A11256" t="s">
        <v>27304</v>
      </c>
      <c r="B11256" t="s">
        <v>58</v>
      </c>
      <c r="C11256">
        <v>96638</v>
      </c>
      <c r="D11256" t="s">
        <v>14979</v>
      </c>
      <c r="E11256" t="s">
        <v>32</v>
      </c>
      <c r="F11256">
        <v>20.5</v>
      </c>
      <c r="G11256">
        <v>22.04</v>
      </c>
      <c r="J11256">
        <v>0</v>
      </c>
      <c r="K11256">
        <v>0</v>
      </c>
    </row>
    <row r="11257" spans="1:11">
      <c r="A11257" t="s">
        <v>27305</v>
      </c>
      <c r="B11257" t="s">
        <v>58</v>
      </c>
      <c r="C11257">
        <v>96687</v>
      </c>
      <c r="D11257" t="s">
        <v>14980</v>
      </c>
      <c r="E11257" t="s">
        <v>32</v>
      </c>
      <c r="F11257">
        <v>21.67</v>
      </c>
      <c r="G11257">
        <v>22.91</v>
      </c>
      <c r="J11257">
        <v>0</v>
      </c>
      <c r="K11257">
        <v>0</v>
      </c>
    </row>
    <row r="11258" spans="1:11">
      <c r="A11258" t="s">
        <v>27306</v>
      </c>
      <c r="B11258" t="s">
        <v>58</v>
      </c>
      <c r="C11258">
        <v>96653</v>
      </c>
      <c r="D11258" t="s">
        <v>4084</v>
      </c>
      <c r="E11258" t="s">
        <v>32</v>
      </c>
      <c r="F11258">
        <v>16.27</v>
      </c>
      <c r="G11258">
        <v>17.04</v>
      </c>
      <c r="J11258">
        <v>0</v>
      </c>
      <c r="K11258">
        <v>0</v>
      </c>
    </row>
    <row r="11259" spans="1:11">
      <c r="A11259" t="s">
        <v>27307</v>
      </c>
      <c r="B11259" t="s">
        <v>58</v>
      </c>
      <c r="C11259">
        <v>96689</v>
      </c>
      <c r="D11259" t="s">
        <v>14981</v>
      </c>
      <c r="E11259" t="s">
        <v>32</v>
      </c>
      <c r="F11259">
        <v>31.84</v>
      </c>
      <c r="G11259">
        <v>33.33</v>
      </c>
      <c r="J11259">
        <v>0</v>
      </c>
      <c r="K11259">
        <v>0</v>
      </c>
    </row>
    <row r="11260" spans="1:11">
      <c r="A11260" t="s">
        <v>27308</v>
      </c>
      <c r="B11260" t="s">
        <v>58</v>
      </c>
      <c r="C11260">
        <v>96655</v>
      </c>
      <c r="D11260" t="s">
        <v>4086</v>
      </c>
      <c r="E11260" t="s">
        <v>32</v>
      </c>
      <c r="F11260">
        <v>24.02</v>
      </c>
      <c r="G11260">
        <v>24.84</v>
      </c>
      <c r="J11260">
        <v>0</v>
      </c>
      <c r="K11260">
        <v>0</v>
      </c>
    </row>
    <row r="11261" spans="1:11">
      <c r="A11261" t="s">
        <v>27309</v>
      </c>
      <c r="B11261" t="s">
        <v>58</v>
      </c>
      <c r="C11261">
        <v>96691</v>
      </c>
      <c r="D11261" t="s">
        <v>14982</v>
      </c>
      <c r="E11261" t="s">
        <v>32</v>
      </c>
      <c r="F11261">
        <v>44.79</v>
      </c>
      <c r="G11261">
        <v>46.61</v>
      </c>
      <c r="J11261">
        <v>0</v>
      </c>
      <c r="K11261">
        <v>0</v>
      </c>
    </row>
    <row r="11262" spans="1:11">
      <c r="A11262" t="s">
        <v>27310</v>
      </c>
      <c r="B11262" t="s">
        <v>58</v>
      </c>
      <c r="C11262">
        <v>96693</v>
      </c>
      <c r="D11262" t="s">
        <v>14983</v>
      </c>
      <c r="E11262" t="s">
        <v>32</v>
      </c>
      <c r="F11262">
        <v>65.959999999999994</v>
      </c>
      <c r="G11262">
        <v>68.2</v>
      </c>
      <c r="J11262">
        <v>0</v>
      </c>
      <c r="K11262">
        <v>0</v>
      </c>
    </row>
    <row r="11263" spans="1:11">
      <c r="A11263" t="s">
        <v>27311</v>
      </c>
      <c r="B11263" t="s">
        <v>58</v>
      </c>
      <c r="C11263">
        <v>96695</v>
      </c>
      <c r="D11263" t="s">
        <v>14984</v>
      </c>
      <c r="E11263" t="s">
        <v>32</v>
      </c>
      <c r="F11263">
        <v>110.91</v>
      </c>
      <c r="G11263">
        <v>113.53</v>
      </c>
      <c r="J11263">
        <v>0</v>
      </c>
      <c r="K11263">
        <v>0</v>
      </c>
    </row>
    <row r="11264" spans="1:11">
      <c r="A11264" t="s">
        <v>27312</v>
      </c>
      <c r="B11264" t="s">
        <v>58</v>
      </c>
      <c r="C11264">
        <v>104193</v>
      </c>
      <c r="D11264" t="s">
        <v>4452</v>
      </c>
      <c r="E11264" t="s">
        <v>32</v>
      </c>
      <c r="F11264">
        <v>181.19</v>
      </c>
      <c r="G11264">
        <v>184.29</v>
      </c>
      <c r="J11264">
        <v>0</v>
      </c>
      <c r="K11264">
        <v>0</v>
      </c>
    </row>
    <row r="11265" spans="1:11">
      <c r="A11265" t="s">
        <v>27313</v>
      </c>
      <c r="B11265" t="s">
        <v>58</v>
      </c>
      <c r="C11265">
        <v>96697</v>
      </c>
      <c r="D11265" t="s">
        <v>14985</v>
      </c>
      <c r="E11265" t="s">
        <v>32</v>
      </c>
      <c r="F11265">
        <v>360.52</v>
      </c>
      <c r="G11265">
        <v>364.26</v>
      </c>
      <c r="J11265">
        <v>0</v>
      </c>
      <c r="K11265">
        <v>0</v>
      </c>
    </row>
    <row r="11266" spans="1:11">
      <c r="A11266" t="s">
        <v>27314</v>
      </c>
      <c r="B11266" t="s">
        <v>58</v>
      </c>
      <c r="C11266">
        <v>104199</v>
      </c>
      <c r="D11266" t="s">
        <v>4456</v>
      </c>
      <c r="E11266" t="s">
        <v>32</v>
      </c>
      <c r="F11266">
        <v>9.2899999999999991</v>
      </c>
      <c r="G11266">
        <v>9.94</v>
      </c>
      <c r="J11266">
        <v>0</v>
      </c>
      <c r="K11266">
        <v>0</v>
      </c>
    </row>
    <row r="11267" spans="1:11">
      <c r="A11267" t="s">
        <v>27315</v>
      </c>
      <c r="B11267" t="s">
        <v>58</v>
      </c>
      <c r="C11267">
        <v>96684</v>
      </c>
      <c r="D11267" t="s">
        <v>14986</v>
      </c>
      <c r="E11267" t="s">
        <v>32</v>
      </c>
      <c r="F11267">
        <v>14.25</v>
      </c>
      <c r="G11267">
        <v>15.27</v>
      </c>
      <c r="J11267">
        <v>0</v>
      </c>
      <c r="K11267">
        <v>0</v>
      </c>
    </row>
    <row r="11268" spans="1:11">
      <c r="A11268" t="s">
        <v>27316</v>
      </c>
      <c r="B11268" t="s">
        <v>58</v>
      </c>
      <c r="C11268">
        <v>96650</v>
      </c>
      <c r="D11268" t="s">
        <v>14987</v>
      </c>
      <c r="E11268" t="s">
        <v>32</v>
      </c>
      <c r="F11268">
        <v>10.95</v>
      </c>
      <c r="G11268">
        <v>11.69</v>
      </c>
      <c r="J11268">
        <v>0</v>
      </c>
      <c r="K11268">
        <v>0</v>
      </c>
    </row>
    <row r="11269" spans="1:11">
      <c r="A11269" t="s">
        <v>27317</v>
      </c>
      <c r="B11269" t="s">
        <v>58</v>
      </c>
      <c r="C11269">
        <v>96637</v>
      </c>
      <c r="D11269" t="s">
        <v>14988</v>
      </c>
      <c r="E11269" t="s">
        <v>32</v>
      </c>
      <c r="F11269">
        <v>20.079999999999998</v>
      </c>
      <c r="G11269">
        <v>21.62</v>
      </c>
      <c r="J11269">
        <v>0</v>
      </c>
      <c r="K11269">
        <v>0</v>
      </c>
    </row>
    <row r="11270" spans="1:11">
      <c r="A11270" t="s">
        <v>27318</v>
      </c>
      <c r="B11270" t="s">
        <v>58</v>
      </c>
      <c r="C11270">
        <v>96686</v>
      </c>
      <c r="D11270" t="s">
        <v>14989</v>
      </c>
      <c r="E11270" t="s">
        <v>32</v>
      </c>
      <c r="F11270">
        <v>18.190000000000001</v>
      </c>
      <c r="G11270">
        <v>19.43</v>
      </c>
      <c r="J11270">
        <v>0</v>
      </c>
      <c r="K11270">
        <v>0</v>
      </c>
    </row>
    <row r="11271" spans="1:11">
      <c r="A11271" t="s">
        <v>27319</v>
      </c>
      <c r="B11271" t="s">
        <v>58</v>
      </c>
      <c r="C11271">
        <v>96652</v>
      </c>
      <c r="D11271" t="s">
        <v>4083</v>
      </c>
      <c r="E11271" t="s">
        <v>32</v>
      </c>
      <c r="F11271">
        <v>12.79</v>
      </c>
      <c r="G11271">
        <v>13.56</v>
      </c>
      <c r="J11271">
        <v>0</v>
      </c>
      <c r="K11271">
        <v>0</v>
      </c>
    </row>
    <row r="11272" spans="1:11">
      <c r="A11272" t="s">
        <v>27320</v>
      </c>
      <c r="B11272" t="s">
        <v>58</v>
      </c>
      <c r="C11272">
        <v>96688</v>
      </c>
      <c r="D11272" t="s">
        <v>14990</v>
      </c>
      <c r="E11272" t="s">
        <v>32</v>
      </c>
      <c r="F11272">
        <v>26.18</v>
      </c>
      <c r="G11272">
        <v>27.67</v>
      </c>
      <c r="J11272">
        <v>0</v>
      </c>
      <c r="K11272">
        <v>0</v>
      </c>
    </row>
    <row r="11273" spans="1:11">
      <c r="A11273" t="s">
        <v>27321</v>
      </c>
      <c r="B11273" t="s">
        <v>58</v>
      </c>
      <c r="C11273">
        <v>96654</v>
      </c>
      <c r="D11273" t="s">
        <v>4085</v>
      </c>
      <c r="E11273" t="s">
        <v>32</v>
      </c>
      <c r="F11273">
        <v>18.36</v>
      </c>
      <c r="G11273">
        <v>19.18</v>
      </c>
      <c r="J11273">
        <v>0</v>
      </c>
      <c r="K11273">
        <v>0</v>
      </c>
    </row>
    <row r="11274" spans="1:11">
      <c r="A11274" t="s">
        <v>27322</v>
      </c>
      <c r="B11274" t="s">
        <v>58</v>
      </c>
      <c r="C11274">
        <v>96690</v>
      </c>
      <c r="D11274" t="s">
        <v>14991</v>
      </c>
      <c r="E11274" t="s">
        <v>32</v>
      </c>
      <c r="F11274">
        <v>35.840000000000003</v>
      </c>
      <c r="G11274">
        <v>37.659999999999997</v>
      </c>
      <c r="J11274">
        <v>0</v>
      </c>
      <c r="K11274">
        <v>0</v>
      </c>
    </row>
    <row r="11275" spans="1:11">
      <c r="A11275" t="s">
        <v>27323</v>
      </c>
      <c r="B11275" t="s">
        <v>58</v>
      </c>
      <c r="C11275">
        <v>96692</v>
      </c>
      <c r="D11275" t="s">
        <v>14992</v>
      </c>
      <c r="E11275" t="s">
        <v>32</v>
      </c>
      <c r="F11275">
        <v>49.98</v>
      </c>
      <c r="G11275">
        <v>52.22</v>
      </c>
      <c r="J11275">
        <v>0</v>
      </c>
      <c r="K11275">
        <v>0</v>
      </c>
    </row>
    <row r="11276" spans="1:11">
      <c r="A11276" t="s">
        <v>27324</v>
      </c>
      <c r="B11276" t="s">
        <v>58</v>
      </c>
      <c r="C11276">
        <v>96694</v>
      </c>
      <c r="D11276" t="s">
        <v>14993</v>
      </c>
      <c r="E11276" t="s">
        <v>32</v>
      </c>
      <c r="F11276">
        <v>101.17</v>
      </c>
      <c r="G11276">
        <v>103.79</v>
      </c>
      <c r="J11276">
        <v>0</v>
      </c>
      <c r="K11276">
        <v>0</v>
      </c>
    </row>
    <row r="11277" spans="1:11">
      <c r="A11277" t="s">
        <v>27325</v>
      </c>
      <c r="B11277" t="s">
        <v>58</v>
      </c>
      <c r="C11277">
        <v>96696</v>
      </c>
      <c r="D11277" t="s">
        <v>14994</v>
      </c>
      <c r="E11277" t="s">
        <v>32</v>
      </c>
      <c r="F11277">
        <v>125.94</v>
      </c>
      <c r="G11277">
        <v>129.04</v>
      </c>
      <c r="J11277">
        <v>0</v>
      </c>
      <c r="K11277">
        <v>0</v>
      </c>
    </row>
    <row r="11278" spans="1:11">
      <c r="A11278" t="s">
        <v>27326</v>
      </c>
      <c r="B11278" t="s">
        <v>58</v>
      </c>
      <c r="C11278">
        <v>96709</v>
      </c>
      <c r="D11278" t="s">
        <v>14995</v>
      </c>
      <c r="E11278" t="s">
        <v>32</v>
      </c>
      <c r="F11278">
        <v>121.46</v>
      </c>
      <c r="G11278">
        <v>123.96</v>
      </c>
      <c r="J11278">
        <v>0</v>
      </c>
      <c r="K11278">
        <v>0</v>
      </c>
    </row>
    <row r="11279" spans="1:11">
      <c r="A11279" t="s">
        <v>27327</v>
      </c>
      <c r="B11279" t="s">
        <v>58</v>
      </c>
      <c r="C11279">
        <v>104200</v>
      </c>
      <c r="D11279" t="s">
        <v>4457</v>
      </c>
      <c r="E11279" t="s">
        <v>32</v>
      </c>
      <c r="F11279">
        <v>7.37</v>
      </c>
      <c r="G11279">
        <v>7.8</v>
      </c>
      <c r="J11279">
        <v>0</v>
      </c>
      <c r="K11279">
        <v>0</v>
      </c>
    </row>
    <row r="11280" spans="1:11">
      <c r="A11280" t="s">
        <v>27328</v>
      </c>
      <c r="B11280" t="s">
        <v>58</v>
      </c>
      <c r="C11280">
        <v>96698</v>
      </c>
      <c r="D11280" t="s">
        <v>14996</v>
      </c>
      <c r="E11280" t="s">
        <v>32</v>
      </c>
      <c r="F11280">
        <v>10</v>
      </c>
      <c r="G11280">
        <v>10.68</v>
      </c>
      <c r="J11280">
        <v>0</v>
      </c>
      <c r="K11280">
        <v>0</v>
      </c>
    </row>
    <row r="11281" spans="1:11">
      <c r="A11281" t="s">
        <v>27329</v>
      </c>
      <c r="B11281" t="s">
        <v>58</v>
      </c>
      <c r="C11281">
        <v>96656</v>
      </c>
      <c r="D11281" t="s">
        <v>14997</v>
      </c>
      <c r="E11281" t="s">
        <v>32</v>
      </c>
      <c r="F11281">
        <v>7.8</v>
      </c>
      <c r="G11281">
        <v>8.2899999999999991</v>
      </c>
      <c r="J11281">
        <v>0</v>
      </c>
      <c r="K11281">
        <v>0</v>
      </c>
    </row>
    <row r="11282" spans="1:11">
      <c r="A11282" t="s">
        <v>27330</v>
      </c>
      <c r="B11282" t="s">
        <v>58</v>
      </c>
      <c r="C11282">
        <v>96639</v>
      </c>
      <c r="D11282" t="s">
        <v>14998</v>
      </c>
      <c r="E11282" t="s">
        <v>32</v>
      </c>
      <c r="F11282">
        <v>13.89</v>
      </c>
      <c r="G11282">
        <v>14.91</v>
      </c>
      <c r="J11282">
        <v>0</v>
      </c>
      <c r="K11282">
        <v>0</v>
      </c>
    </row>
    <row r="11283" spans="1:11">
      <c r="A11283" t="s">
        <v>27331</v>
      </c>
      <c r="B11283" t="s">
        <v>58</v>
      </c>
      <c r="C11283">
        <v>96701</v>
      </c>
      <c r="D11283" t="s">
        <v>14999</v>
      </c>
      <c r="E11283" t="s">
        <v>32</v>
      </c>
      <c r="F11283">
        <v>13.5</v>
      </c>
      <c r="G11283">
        <v>14.33</v>
      </c>
      <c r="J11283">
        <v>0</v>
      </c>
      <c r="K11283">
        <v>0</v>
      </c>
    </row>
    <row r="11284" spans="1:11">
      <c r="A11284" t="s">
        <v>27332</v>
      </c>
      <c r="B11284" t="s">
        <v>58</v>
      </c>
      <c r="C11284">
        <v>96659</v>
      </c>
      <c r="D11284" t="s">
        <v>15000</v>
      </c>
      <c r="E11284" t="s">
        <v>32</v>
      </c>
      <c r="F11284">
        <v>9.91</v>
      </c>
      <c r="G11284">
        <v>10.42</v>
      </c>
      <c r="J11284">
        <v>0</v>
      </c>
      <c r="K11284">
        <v>0</v>
      </c>
    </row>
    <row r="11285" spans="1:11">
      <c r="A11285" t="s">
        <v>27333</v>
      </c>
      <c r="B11285" t="s">
        <v>58</v>
      </c>
      <c r="C11285">
        <v>96703</v>
      </c>
      <c r="D11285" t="s">
        <v>15001</v>
      </c>
      <c r="E11285" t="s">
        <v>32</v>
      </c>
      <c r="F11285">
        <v>22.98</v>
      </c>
      <c r="G11285">
        <v>23.97</v>
      </c>
      <c r="J11285">
        <v>0</v>
      </c>
      <c r="K11285">
        <v>0</v>
      </c>
    </row>
    <row r="11286" spans="1:11">
      <c r="A11286" t="s">
        <v>27334</v>
      </c>
      <c r="B11286" t="s">
        <v>58</v>
      </c>
      <c r="C11286">
        <v>96663</v>
      </c>
      <c r="D11286" t="s">
        <v>15002</v>
      </c>
      <c r="E11286" t="s">
        <v>32</v>
      </c>
      <c r="F11286">
        <v>17.77</v>
      </c>
      <c r="G11286">
        <v>18.309999999999999</v>
      </c>
      <c r="J11286">
        <v>0</v>
      </c>
      <c r="K11286">
        <v>0</v>
      </c>
    </row>
    <row r="11287" spans="1:11">
      <c r="A11287" t="s">
        <v>27335</v>
      </c>
      <c r="B11287" t="s">
        <v>58</v>
      </c>
      <c r="C11287">
        <v>96705</v>
      </c>
      <c r="D11287" t="s">
        <v>15003</v>
      </c>
      <c r="E11287" t="s">
        <v>32</v>
      </c>
      <c r="F11287">
        <v>27.89</v>
      </c>
      <c r="G11287">
        <v>29.09</v>
      </c>
      <c r="J11287">
        <v>0</v>
      </c>
      <c r="K11287">
        <v>0</v>
      </c>
    </row>
    <row r="11288" spans="1:11">
      <c r="A11288" t="s">
        <v>27336</v>
      </c>
      <c r="B11288" t="s">
        <v>58</v>
      </c>
      <c r="C11288">
        <v>96706</v>
      </c>
      <c r="D11288" t="s">
        <v>15004</v>
      </c>
      <c r="E11288" t="s">
        <v>32</v>
      </c>
      <c r="F11288">
        <v>40.61</v>
      </c>
      <c r="G11288">
        <v>42.1</v>
      </c>
      <c r="J11288">
        <v>0</v>
      </c>
      <c r="K11288">
        <v>0</v>
      </c>
    </row>
    <row r="11289" spans="1:11">
      <c r="A11289" t="s">
        <v>27337</v>
      </c>
      <c r="B11289" t="s">
        <v>58</v>
      </c>
      <c r="C11289">
        <v>96707</v>
      </c>
      <c r="D11289" t="s">
        <v>15005</v>
      </c>
      <c r="E11289" t="s">
        <v>32</v>
      </c>
      <c r="F11289">
        <v>63.83</v>
      </c>
      <c r="G11289">
        <v>65.569999999999993</v>
      </c>
      <c r="J11289">
        <v>0</v>
      </c>
      <c r="K11289">
        <v>0</v>
      </c>
    </row>
    <row r="11290" spans="1:11">
      <c r="A11290" t="s">
        <v>27338</v>
      </c>
      <c r="B11290" t="s">
        <v>58</v>
      </c>
      <c r="C11290">
        <v>96708</v>
      </c>
      <c r="D11290" t="s">
        <v>15006</v>
      </c>
      <c r="E11290" t="s">
        <v>32</v>
      </c>
      <c r="F11290">
        <v>95.45</v>
      </c>
      <c r="G11290">
        <v>97.52</v>
      </c>
      <c r="J11290">
        <v>0</v>
      </c>
      <c r="K11290">
        <v>0</v>
      </c>
    </row>
    <row r="11291" spans="1:11">
      <c r="A11291" t="s">
        <v>27339</v>
      </c>
      <c r="B11291" t="s">
        <v>58</v>
      </c>
      <c r="C11291">
        <v>96675</v>
      </c>
      <c r="D11291" t="s">
        <v>15007</v>
      </c>
      <c r="E11291" t="s">
        <v>12</v>
      </c>
      <c r="F11291">
        <v>167.85</v>
      </c>
      <c r="G11291">
        <v>169.94</v>
      </c>
      <c r="J11291">
        <v>0</v>
      </c>
      <c r="K11291">
        <v>0</v>
      </c>
    </row>
    <row r="11292" spans="1:11">
      <c r="A11292" t="s">
        <v>27340</v>
      </c>
      <c r="B11292" t="s">
        <v>58</v>
      </c>
      <c r="C11292">
        <v>96683</v>
      </c>
      <c r="D11292" t="s">
        <v>15008</v>
      </c>
      <c r="E11292" t="s">
        <v>12</v>
      </c>
      <c r="F11292">
        <v>323.62</v>
      </c>
      <c r="G11292">
        <v>326.45</v>
      </c>
      <c r="J11292">
        <v>0</v>
      </c>
      <c r="K11292">
        <v>0</v>
      </c>
    </row>
    <row r="11293" spans="1:11">
      <c r="A11293" t="s">
        <v>27341</v>
      </c>
      <c r="B11293" t="s">
        <v>58</v>
      </c>
      <c r="C11293">
        <v>104194</v>
      </c>
      <c r="D11293" t="s">
        <v>3420</v>
      </c>
      <c r="E11293" t="s">
        <v>12</v>
      </c>
      <c r="F11293">
        <v>25.98</v>
      </c>
      <c r="G11293">
        <v>27.31</v>
      </c>
      <c r="J11293">
        <v>0</v>
      </c>
      <c r="K11293">
        <v>0</v>
      </c>
    </row>
    <row r="11294" spans="1:11">
      <c r="A11294" t="s">
        <v>27342</v>
      </c>
      <c r="B11294" t="s">
        <v>58</v>
      </c>
      <c r="C11294">
        <v>104195</v>
      </c>
      <c r="D11294" t="s">
        <v>3421</v>
      </c>
      <c r="E11294" t="s">
        <v>12</v>
      </c>
      <c r="F11294">
        <v>27.5</v>
      </c>
      <c r="G11294">
        <v>28.87</v>
      </c>
      <c r="J11294">
        <v>0</v>
      </c>
      <c r="K11294">
        <v>0</v>
      </c>
    </row>
    <row r="11295" spans="1:11">
      <c r="A11295" t="s">
        <v>27343</v>
      </c>
      <c r="B11295" t="s">
        <v>58</v>
      </c>
      <c r="C11295">
        <v>96668</v>
      </c>
      <c r="D11295" t="s">
        <v>15009</v>
      </c>
      <c r="E11295" t="s">
        <v>12</v>
      </c>
      <c r="F11295">
        <v>19.64</v>
      </c>
      <c r="G11295">
        <v>20.059999999999999</v>
      </c>
      <c r="J11295">
        <v>0</v>
      </c>
      <c r="K11295">
        <v>0</v>
      </c>
    </row>
    <row r="11296" spans="1:11">
      <c r="A11296" t="s">
        <v>27344</v>
      </c>
      <c r="B11296" t="s">
        <v>58</v>
      </c>
      <c r="C11296">
        <v>96644</v>
      </c>
      <c r="D11296" t="s">
        <v>15010</v>
      </c>
      <c r="E11296" t="s">
        <v>12</v>
      </c>
      <c r="F11296">
        <v>26.17</v>
      </c>
      <c r="G11296">
        <v>27.18</v>
      </c>
      <c r="J11296">
        <v>0</v>
      </c>
      <c r="K11296">
        <v>0</v>
      </c>
    </row>
    <row r="11297" spans="1:11">
      <c r="A11297" t="s">
        <v>27345</v>
      </c>
      <c r="B11297" t="s">
        <v>58</v>
      </c>
      <c r="C11297">
        <v>96635</v>
      </c>
      <c r="D11297" t="s">
        <v>15011</v>
      </c>
      <c r="E11297" t="s">
        <v>12</v>
      </c>
      <c r="F11297">
        <v>50.78</v>
      </c>
      <c r="G11297">
        <v>53.95</v>
      </c>
      <c r="J11297">
        <v>0</v>
      </c>
      <c r="K11297">
        <v>0</v>
      </c>
    </row>
    <row r="11298" spans="1:11">
      <c r="A11298" t="s">
        <v>27346</v>
      </c>
      <c r="B11298" t="s">
        <v>58</v>
      </c>
      <c r="C11298">
        <v>96636</v>
      </c>
      <c r="D11298" t="s">
        <v>15012</v>
      </c>
      <c r="E11298" t="s">
        <v>12</v>
      </c>
      <c r="F11298">
        <v>53.61</v>
      </c>
      <c r="G11298">
        <v>56.87</v>
      </c>
      <c r="J11298">
        <v>0</v>
      </c>
      <c r="K11298">
        <v>0</v>
      </c>
    </row>
    <row r="11299" spans="1:11">
      <c r="A11299" t="s">
        <v>27347</v>
      </c>
      <c r="B11299" t="s">
        <v>58</v>
      </c>
      <c r="C11299">
        <v>96676</v>
      </c>
      <c r="D11299" t="s">
        <v>15013</v>
      </c>
      <c r="E11299" t="s">
        <v>12</v>
      </c>
      <c r="F11299">
        <v>25.31</v>
      </c>
      <c r="G11299">
        <v>26.07</v>
      </c>
      <c r="J11299">
        <v>0</v>
      </c>
      <c r="K11299">
        <v>0</v>
      </c>
    </row>
    <row r="11300" spans="1:11">
      <c r="A11300" t="s">
        <v>27348</v>
      </c>
      <c r="B11300" t="s">
        <v>58</v>
      </c>
      <c r="C11300">
        <v>96647</v>
      </c>
      <c r="D11300" t="s">
        <v>15014</v>
      </c>
      <c r="E11300" t="s">
        <v>12</v>
      </c>
      <c r="F11300">
        <v>28.3</v>
      </c>
      <c r="G11300">
        <v>29.34</v>
      </c>
      <c r="J11300">
        <v>0</v>
      </c>
      <c r="K11300">
        <v>0</v>
      </c>
    </row>
    <row r="11301" spans="1:11">
      <c r="A11301" t="s">
        <v>27349</v>
      </c>
      <c r="B11301" t="s">
        <v>58</v>
      </c>
      <c r="C11301">
        <v>96669</v>
      </c>
      <c r="D11301" t="s">
        <v>15015</v>
      </c>
      <c r="E11301" t="s">
        <v>12</v>
      </c>
      <c r="F11301">
        <v>19.940000000000001</v>
      </c>
      <c r="G11301">
        <v>20.63</v>
      </c>
      <c r="J11301">
        <v>0</v>
      </c>
      <c r="K11301">
        <v>0</v>
      </c>
    </row>
    <row r="11302" spans="1:11">
      <c r="A11302" t="s">
        <v>27350</v>
      </c>
      <c r="B11302" t="s">
        <v>58</v>
      </c>
      <c r="C11302">
        <v>96645</v>
      </c>
      <c r="D11302" t="s">
        <v>15016</v>
      </c>
      <c r="E11302" t="s">
        <v>12</v>
      </c>
      <c r="F11302">
        <v>23.42</v>
      </c>
      <c r="G11302">
        <v>24.41</v>
      </c>
      <c r="J11302">
        <v>0</v>
      </c>
      <c r="K11302">
        <v>0</v>
      </c>
    </row>
    <row r="11303" spans="1:11">
      <c r="A11303" t="s">
        <v>27351</v>
      </c>
      <c r="B11303" t="s">
        <v>58</v>
      </c>
      <c r="C11303">
        <v>96677</v>
      </c>
      <c r="D11303" t="s">
        <v>15017</v>
      </c>
      <c r="E11303" t="s">
        <v>12</v>
      </c>
      <c r="F11303">
        <v>32.82</v>
      </c>
      <c r="G11303">
        <v>33.76</v>
      </c>
      <c r="J11303">
        <v>0</v>
      </c>
      <c r="K11303">
        <v>0</v>
      </c>
    </row>
    <row r="11304" spans="1:11">
      <c r="A11304" t="s">
        <v>27352</v>
      </c>
      <c r="B11304" t="s">
        <v>58</v>
      </c>
      <c r="C11304">
        <v>96648</v>
      </c>
      <c r="D11304" t="s">
        <v>15018</v>
      </c>
      <c r="E11304" t="s">
        <v>12</v>
      </c>
      <c r="F11304">
        <v>34.49</v>
      </c>
      <c r="G11304">
        <v>35.590000000000003</v>
      </c>
      <c r="J11304">
        <v>0</v>
      </c>
      <c r="K11304">
        <v>0</v>
      </c>
    </row>
    <row r="11305" spans="1:11">
      <c r="A11305" t="s">
        <v>27353</v>
      </c>
      <c r="B11305" t="s">
        <v>58</v>
      </c>
      <c r="C11305">
        <v>96670</v>
      </c>
      <c r="D11305" t="s">
        <v>15019</v>
      </c>
      <c r="E11305" t="s">
        <v>12</v>
      </c>
      <c r="F11305">
        <v>25.75</v>
      </c>
      <c r="G11305">
        <v>26.59</v>
      </c>
      <c r="J11305">
        <v>0</v>
      </c>
      <c r="K11305">
        <v>0</v>
      </c>
    </row>
    <row r="11306" spans="1:11">
      <c r="A11306" t="s">
        <v>27354</v>
      </c>
      <c r="B11306" t="s">
        <v>58</v>
      </c>
      <c r="C11306">
        <v>96646</v>
      </c>
      <c r="D11306" t="s">
        <v>15020</v>
      </c>
      <c r="E11306" t="s">
        <v>12</v>
      </c>
      <c r="F11306">
        <v>28.27</v>
      </c>
      <c r="G11306">
        <v>29.32</v>
      </c>
      <c r="J11306">
        <v>0</v>
      </c>
      <c r="K11306">
        <v>0</v>
      </c>
    </row>
    <row r="11307" spans="1:11">
      <c r="A11307" t="s">
        <v>27355</v>
      </c>
      <c r="B11307" t="s">
        <v>58</v>
      </c>
      <c r="C11307">
        <v>96678</v>
      </c>
      <c r="D11307" t="s">
        <v>15021</v>
      </c>
      <c r="E11307" t="s">
        <v>12</v>
      </c>
      <c r="F11307">
        <v>44.81</v>
      </c>
      <c r="G11307">
        <v>45.94</v>
      </c>
      <c r="J11307">
        <v>0</v>
      </c>
      <c r="K11307">
        <v>0</v>
      </c>
    </row>
    <row r="11308" spans="1:11">
      <c r="A11308" t="s">
        <v>27356</v>
      </c>
      <c r="B11308" t="s">
        <v>58</v>
      </c>
      <c r="C11308">
        <v>96649</v>
      </c>
      <c r="D11308" t="s">
        <v>15022</v>
      </c>
      <c r="E11308" t="s">
        <v>12</v>
      </c>
      <c r="F11308">
        <v>45</v>
      </c>
      <c r="G11308">
        <v>46.15</v>
      </c>
      <c r="J11308">
        <v>0</v>
      </c>
      <c r="K11308">
        <v>0</v>
      </c>
    </row>
    <row r="11309" spans="1:11">
      <c r="A11309" t="s">
        <v>27357</v>
      </c>
      <c r="B11309" t="s">
        <v>58</v>
      </c>
      <c r="C11309">
        <v>96671</v>
      </c>
      <c r="D11309" t="s">
        <v>15023</v>
      </c>
      <c r="E11309" t="s">
        <v>12</v>
      </c>
      <c r="F11309">
        <v>38.44</v>
      </c>
      <c r="G11309">
        <v>39.450000000000003</v>
      </c>
      <c r="J11309">
        <v>0</v>
      </c>
      <c r="K11309">
        <v>0</v>
      </c>
    </row>
    <row r="11310" spans="1:11">
      <c r="A11310" t="s">
        <v>27358</v>
      </c>
      <c r="B11310" t="s">
        <v>58</v>
      </c>
      <c r="C11310">
        <v>96679</v>
      </c>
      <c r="D11310" t="s">
        <v>15024</v>
      </c>
      <c r="E11310" t="s">
        <v>12</v>
      </c>
      <c r="F11310">
        <v>66.069999999999993</v>
      </c>
      <c r="G11310">
        <v>67.45</v>
      </c>
      <c r="J11310">
        <v>0</v>
      </c>
      <c r="K11310">
        <v>0</v>
      </c>
    </row>
    <row r="11311" spans="1:11">
      <c r="A11311" t="s">
        <v>27359</v>
      </c>
      <c r="B11311" t="s">
        <v>58</v>
      </c>
      <c r="C11311">
        <v>96672</v>
      </c>
      <c r="D11311" t="s">
        <v>15025</v>
      </c>
      <c r="E11311" t="s">
        <v>12</v>
      </c>
      <c r="F11311">
        <v>57.86</v>
      </c>
      <c r="G11311">
        <v>59.11</v>
      </c>
      <c r="J11311">
        <v>0</v>
      </c>
      <c r="K11311">
        <v>0</v>
      </c>
    </row>
    <row r="11312" spans="1:11">
      <c r="A11312" t="s">
        <v>27360</v>
      </c>
      <c r="B11312" t="s">
        <v>58</v>
      </c>
      <c r="C11312">
        <v>96680</v>
      </c>
      <c r="D11312" t="s">
        <v>15026</v>
      </c>
      <c r="E11312" t="s">
        <v>12</v>
      </c>
      <c r="F11312">
        <v>107.95</v>
      </c>
      <c r="G11312">
        <v>109.65</v>
      </c>
      <c r="J11312">
        <v>0</v>
      </c>
      <c r="K11312">
        <v>0</v>
      </c>
    </row>
    <row r="11313" spans="1:11">
      <c r="A11313" t="s">
        <v>27361</v>
      </c>
      <c r="B11313" t="s">
        <v>58</v>
      </c>
      <c r="C11313">
        <v>96673</v>
      </c>
      <c r="D11313" t="s">
        <v>15027</v>
      </c>
      <c r="E11313" t="s">
        <v>12</v>
      </c>
      <c r="F11313">
        <v>72.709999999999994</v>
      </c>
      <c r="G11313">
        <v>74.17</v>
      </c>
      <c r="J11313">
        <v>0</v>
      </c>
      <c r="K11313">
        <v>0</v>
      </c>
    </row>
    <row r="11314" spans="1:11">
      <c r="A11314" t="s">
        <v>27362</v>
      </c>
      <c r="B11314" t="s">
        <v>58</v>
      </c>
      <c r="C11314">
        <v>96681</v>
      </c>
      <c r="D11314" t="s">
        <v>15028</v>
      </c>
      <c r="E11314" t="s">
        <v>12</v>
      </c>
      <c r="F11314">
        <v>144.57</v>
      </c>
      <c r="G11314">
        <v>146.55000000000001</v>
      </c>
      <c r="J11314">
        <v>0</v>
      </c>
      <c r="K11314">
        <v>0</v>
      </c>
    </row>
    <row r="11315" spans="1:11">
      <c r="A11315" t="s">
        <v>27363</v>
      </c>
      <c r="B11315" t="s">
        <v>58</v>
      </c>
      <c r="C11315">
        <v>96674</v>
      </c>
      <c r="D11315" t="s">
        <v>15029</v>
      </c>
      <c r="E11315" t="s">
        <v>12</v>
      </c>
      <c r="F11315">
        <v>116.12</v>
      </c>
      <c r="G11315">
        <v>117.85</v>
      </c>
      <c r="J11315">
        <v>0</v>
      </c>
      <c r="K11315">
        <v>0</v>
      </c>
    </row>
    <row r="11316" spans="1:11">
      <c r="A11316" t="s">
        <v>27364</v>
      </c>
      <c r="B11316" t="s">
        <v>58</v>
      </c>
      <c r="C11316">
        <v>96682</v>
      </c>
      <c r="D11316" t="s">
        <v>15030</v>
      </c>
      <c r="E11316" t="s">
        <v>12</v>
      </c>
      <c r="F11316">
        <v>236.42</v>
      </c>
      <c r="G11316">
        <v>238.77</v>
      </c>
      <c r="J11316">
        <v>0</v>
      </c>
      <c r="K11316">
        <v>0</v>
      </c>
    </row>
    <row r="11317" spans="1:11">
      <c r="A11317" t="s">
        <v>27365</v>
      </c>
      <c r="B11317" t="s">
        <v>58</v>
      </c>
      <c r="C11317">
        <v>96643</v>
      </c>
      <c r="D11317" t="s">
        <v>15031</v>
      </c>
      <c r="E11317" t="s">
        <v>32</v>
      </c>
      <c r="F11317">
        <v>50.44</v>
      </c>
      <c r="G11317">
        <v>51.9</v>
      </c>
      <c r="J11317">
        <v>0</v>
      </c>
      <c r="K11317">
        <v>0</v>
      </c>
    </row>
    <row r="11318" spans="1:11">
      <c r="A11318" t="s">
        <v>27366</v>
      </c>
      <c r="B11318" t="s">
        <v>58</v>
      </c>
      <c r="C11318">
        <v>104201</v>
      </c>
      <c r="D11318" t="s">
        <v>4458</v>
      </c>
      <c r="E11318" t="s">
        <v>32</v>
      </c>
      <c r="F11318">
        <v>22.48</v>
      </c>
      <c r="G11318">
        <v>23.34</v>
      </c>
      <c r="J11318">
        <v>0</v>
      </c>
      <c r="K11318">
        <v>0</v>
      </c>
    </row>
    <row r="11319" spans="1:11">
      <c r="A11319" t="s">
        <v>27367</v>
      </c>
      <c r="B11319" t="s">
        <v>58</v>
      </c>
      <c r="C11319">
        <v>104192</v>
      </c>
      <c r="D11319" t="s">
        <v>4451</v>
      </c>
      <c r="E11319" t="s">
        <v>32</v>
      </c>
      <c r="F11319">
        <v>33.53</v>
      </c>
      <c r="G11319">
        <v>34.99</v>
      </c>
      <c r="J11319">
        <v>0</v>
      </c>
      <c r="K11319">
        <v>0</v>
      </c>
    </row>
    <row r="11320" spans="1:11">
      <c r="A11320" t="s">
        <v>27368</v>
      </c>
      <c r="B11320" t="s">
        <v>58</v>
      </c>
      <c r="C11320">
        <v>104202</v>
      </c>
      <c r="D11320" t="s">
        <v>4459</v>
      </c>
      <c r="E11320" t="s">
        <v>32</v>
      </c>
      <c r="F11320">
        <v>13.54</v>
      </c>
      <c r="G11320">
        <v>14.4</v>
      </c>
      <c r="J11320">
        <v>0</v>
      </c>
      <c r="K11320">
        <v>0</v>
      </c>
    </row>
    <row r="11321" spans="1:11">
      <c r="A11321" t="s">
        <v>27369</v>
      </c>
      <c r="B11321" t="s">
        <v>58</v>
      </c>
      <c r="C11321">
        <v>96717</v>
      </c>
      <c r="D11321" t="s">
        <v>15032</v>
      </c>
      <c r="E11321" t="s">
        <v>32</v>
      </c>
      <c r="F11321">
        <v>331.61</v>
      </c>
      <c r="G11321">
        <v>336.59</v>
      </c>
      <c r="J11321">
        <v>0</v>
      </c>
      <c r="K11321">
        <v>0</v>
      </c>
    </row>
    <row r="11322" spans="1:11">
      <c r="A11322" t="s">
        <v>27370</v>
      </c>
      <c r="B11322" t="s">
        <v>58</v>
      </c>
      <c r="C11322">
        <v>96710</v>
      </c>
      <c r="D11322" t="s">
        <v>15033</v>
      </c>
      <c r="E11322" t="s">
        <v>32</v>
      </c>
      <c r="F11322">
        <v>18.71</v>
      </c>
      <c r="G11322">
        <v>20.07</v>
      </c>
      <c r="J11322">
        <v>0</v>
      </c>
      <c r="K11322">
        <v>0</v>
      </c>
    </row>
    <row r="11323" spans="1:11">
      <c r="A11323" t="s">
        <v>27371</v>
      </c>
      <c r="B11323" t="s">
        <v>58</v>
      </c>
      <c r="C11323">
        <v>96665</v>
      </c>
      <c r="D11323" t="s">
        <v>15034</v>
      </c>
      <c r="E11323" t="s">
        <v>32</v>
      </c>
      <c r="F11323">
        <v>14.32</v>
      </c>
      <c r="G11323">
        <v>15.29</v>
      </c>
      <c r="J11323">
        <v>0</v>
      </c>
      <c r="K11323">
        <v>0</v>
      </c>
    </row>
    <row r="11324" spans="1:11">
      <c r="A11324" t="s">
        <v>27372</v>
      </c>
      <c r="B11324" t="s">
        <v>58</v>
      </c>
      <c r="C11324">
        <v>96642</v>
      </c>
      <c r="D11324" t="s">
        <v>15035</v>
      </c>
      <c r="E11324" t="s">
        <v>32</v>
      </c>
      <c r="F11324">
        <v>26.49</v>
      </c>
      <c r="G11324">
        <v>28.54</v>
      </c>
      <c r="J11324">
        <v>0</v>
      </c>
      <c r="K11324">
        <v>0</v>
      </c>
    </row>
    <row r="11325" spans="1:11">
      <c r="A11325" t="s">
        <v>27373</v>
      </c>
      <c r="B11325" t="s">
        <v>58</v>
      </c>
      <c r="C11325">
        <v>96711</v>
      </c>
      <c r="D11325" t="s">
        <v>15036</v>
      </c>
      <c r="E11325" t="s">
        <v>32</v>
      </c>
      <c r="F11325">
        <v>26.97</v>
      </c>
      <c r="G11325">
        <v>28.63</v>
      </c>
      <c r="J11325">
        <v>0</v>
      </c>
      <c r="K11325">
        <v>0</v>
      </c>
    </row>
    <row r="11326" spans="1:11">
      <c r="A11326" t="s">
        <v>27374</v>
      </c>
      <c r="B11326" t="s">
        <v>58</v>
      </c>
      <c r="C11326">
        <v>96666</v>
      </c>
      <c r="D11326" t="s">
        <v>15037</v>
      </c>
      <c r="E11326" t="s">
        <v>32</v>
      </c>
      <c r="F11326">
        <v>19.760000000000002</v>
      </c>
      <c r="G11326">
        <v>20.78</v>
      </c>
      <c r="J11326">
        <v>0</v>
      </c>
      <c r="K11326">
        <v>0</v>
      </c>
    </row>
    <row r="11327" spans="1:11">
      <c r="A11327" t="s">
        <v>27375</v>
      </c>
      <c r="B11327" t="s">
        <v>58</v>
      </c>
      <c r="C11327">
        <v>96712</v>
      </c>
      <c r="D11327" t="s">
        <v>15038</v>
      </c>
      <c r="E11327" t="s">
        <v>32</v>
      </c>
      <c r="F11327">
        <v>37.520000000000003</v>
      </c>
      <c r="G11327">
        <v>39.520000000000003</v>
      </c>
      <c r="J11327">
        <v>0</v>
      </c>
      <c r="K11327">
        <v>0</v>
      </c>
    </row>
    <row r="11328" spans="1:11">
      <c r="A11328" t="s">
        <v>27376</v>
      </c>
      <c r="B11328" t="s">
        <v>58</v>
      </c>
      <c r="C11328">
        <v>96667</v>
      </c>
      <c r="D11328" t="s">
        <v>15039</v>
      </c>
      <c r="E11328" t="s">
        <v>32</v>
      </c>
      <c r="F11328">
        <v>27.12</v>
      </c>
      <c r="G11328">
        <v>28.2</v>
      </c>
      <c r="J11328">
        <v>0</v>
      </c>
      <c r="K11328">
        <v>0</v>
      </c>
    </row>
    <row r="11329" spans="1:11">
      <c r="A11329" t="s">
        <v>27377</v>
      </c>
      <c r="B11329" t="s">
        <v>58</v>
      </c>
      <c r="C11329">
        <v>96713</v>
      </c>
      <c r="D11329" t="s">
        <v>15040</v>
      </c>
      <c r="E11329" t="s">
        <v>32</v>
      </c>
      <c r="F11329">
        <v>56.09</v>
      </c>
      <c r="G11329">
        <v>58.51</v>
      </c>
      <c r="J11329">
        <v>0</v>
      </c>
      <c r="K11329">
        <v>0</v>
      </c>
    </row>
    <row r="11330" spans="1:11">
      <c r="A11330" t="s">
        <v>27378</v>
      </c>
      <c r="B11330" t="s">
        <v>58</v>
      </c>
      <c r="C11330">
        <v>96714</v>
      </c>
      <c r="D11330" t="s">
        <v>15041</v>
      </c>
      <c r="E11330" t="s">
        <v>32</v>
      </c>
      <c r="F11330">
        <v>78.72</v>
      </c>
      <c r="G11330">
        <v>81.7</v>
      </c>
      <c r="J11330">
        <v>0</v>
      </c>
      <c r="K11330">
        <v>0</v>
      </c>
    </row>
    <row r="11331" spans="1:11">
      <c r="A11331" t="s">
        <v>27379</v>
      </c>
      <c r="B11331" t="s">
        <v>58</v>
      </c>
      <c r="C11331">
        <v>96715</v>
      </c>
      <c r="D11331" t="s">
        <v>15042</v>
      </c>
      <c r="E11331" t="s">
        <v>32</v>
      </c>
      <c r="F11331">
        <v>136</v>
      </c>
      <c r="G11331">
        <v>139.5</v>
      </c>
      <c r="J11331">
        <v>0</v>
      </c>
      <c r="K11331">
        <v>0</v>
      </c>
    </row>
    <row r="11332" spans="1:11">
      <c r="A11332" t="s">
        <v>27380</v>
      </c>
      <c r="B11332" t="s">
        <v>58</v>
      </c>
      <c r="C11332">
        <v>96716</v>
      </c>
      <c r="D11332" t="s">
        <v>15043</v>
      </c>
      <c r="E11332" t="s">
        <v>32</v>
      </c>
      <c r="F11332">
        <v>176.19</v>
      </c>
      <c r="G11332">
        <v>180.32</v>
      </c>
      <c r="J11332">
        <v>0</v>
      </c>
      <c r="K11332">
        <v>0</v>
      </c>
    </row>
    <row r="11333" spans="1:11">
      <c r="A11333" t="s">
        <v>27381</v>
      </c>
      <c r="B11333" t="s">
        <v>58</v>
      </c>
      <c r="C11333">
        <v>104328</v>
      </c>
      <c r="D11333" t="s">
        <v>4641</v>
      </c>
      <c r="E11333" t="s">
        <v>32</v>
      </c>
      <c r="F11333">
        <v>75.78</v>
      </c>
      <c r="G11333">
        <v>78.27</v>
      </c>
      <c r="J11333">
        <v>0</v>
      </c>
      <c r="K11333">
        <v>0</v>
      </c>
    </row>
    <row r="11334" spans="1:11">
      <c r="A11334" t="s">
        <v>27382</v>
      </c>
      <c r="B11334" t="s">
        <v>58</v>
      </c>
      <c r="C11334">
        <v>104329</v>
      </c>
      <c r="D11334" t="s">
        <v>4642</v>
      </c>
      <c r="E11334" t="s">
        <v>32</v>
      </c>
      <c r="F11334">
        <v>84.59</v>
      </c>
      <c r="G11334">
        <v>87.08</v>
      </c>
      <c r="J11334">
        <v>0</v>
      </c>
      <c r="K11334">
        <v>0</v>
      </c>
    </row>
    <row r="11335" spans="1:11">
      <c r="A11335" t="s">
        <v>27383</v>
      </c>
      <c r="B11335" t="s">
        <v>58</v>
      </c>
      <c r="C11335">
        <v>89707</v>
      </c>
      <c r="D11335" t="s">
        <v>4635</v>
      </c>
      <c r="E11335" t="s">
        <v>32</v>
      </c>
      <c r="F11335">
        <v>54.18</v>
      </c>
      <c r="G11335">
        <v>56.53</v>
      </c>
      <c r="J11335">
        <v>0</v>
      </c>
      <c r="K11335">
        <v>0</v>
      </c>
    </row>
    <row r="11336" spans="1:11">
      <c r="A11336" t="s">
        <v>27384</v>
      </c>
      <c r="B11336" t="s">
        <v>58</v>
      </c>
      <c r="C11336">
        <v>89708</v>
      </c>
      <c r="D11336" t="s">
        <v>4636</v>
      </c>
      <c r="E11336" t="s">
        <v>32</v>
      </c>
      <c r="F11336">
        <v>108.55</v>
      </c>
      <c r="G11336">
        <v>111.36</v>
      </c>
      <c r="J11336">
        <v>0</v>
      </c>
      <c r="K11336">
        <v>0</v>
      </c>
    </row>
    <row r="11337" spans="1:11">
      <c r="A11337" t="s">
        <v>27385</v>
      </c>
      <c r="B11337" t="s">
        <v>58</v>
      </c>
      <c r="C11337">
        <v>104330</v>
      </c>
      <c r="D11337" t="s">
        <v>8057</v>
      </c>
      <c r="E11337" t="s">
        <v>32</v>
      </c>
      <c r="F11337">
        <v>0</v>
      </c>
      <c r="G11337">
        <v>0</v>
      </c>
    </row>
    <row r="11338" spans="1:11">
      <c r="A11338" t="s">
        <v>27386</v>
      </c>
      <c r="B11338" t="s">
        <v>58</v>
      </c>
      <c r="C11338">
        <v>104326</v>
      </c>
      <c r="D11338" t="s">
        <v>4639</v>
      </c>
      <c r="E11338" t="s">
        <v>32</v>
      </c>
      <c r="F11338">
        <v>22.4</v>
      </c>
      <c r="G11338">
        <v>23.38</v>
      </c>
      <c r="J11338">
        <v>0</v>
      </c>
      <c r="K11338">
        <v>0</v>
      </c>
    </row>
    <row r="11339" spans="1:11">
      <c r="A11339" t="s">
        <v>27387</v>
      </c>
      <c r="B11339" t="s">
        <v>58</v>
      </c>
      <c r="C11339">
        <v>89710</v>
      </c>
      <c r="D11339" t="s">
        <v>4638</v>
      </c>
      <c r="E11339" t="s">
        <v>32</v>
      </c>
      <c r="F11339">
        <v>20.87</v>
      </c>
      <c r="G11339">
        <v>21.85</v>
      </c>
      <c r="J11339">
        <v>0</v>
      </c>
      <c r="K11339">
        <v>0</v>
      </c>
    </row>
    <row r="11340" spans="1:11">
      <c r="A11340" t="s">
        <v>27388</v>
      </c>
      <c r="B11340" t="s">
        <v>58</v>
      </c>
      <c r="C11340">
        <v>104327</v>
      </c>
      <c r="D11340" t="s">
        <v>4640</v>
      </c>
      <c r="E11340" t="s">
        <v>32</v>
      </c>
      <c r="F11340">
        <v>21.49</v>
      </c>
      <c r="G11340">
        <v>22.47</v>
      </c>
      <c r="J11340">
        <v>0</v>
      </c>
      <c r="K11340">
        <v>0</v>
      </c>
    </row>
    <row r="11341" spans="1:11">
      <c r="A11341" t="s">
        <v>27389</v>
      </c>
      <c r="B11341" t="s">
        <v>58</v>
      </c>
      <c r="C11341">
        <v>89709</v>
      </c>
      <c r="D11341" t="s">
        <v>4637</v>
      </c>
      <c r="E11341" t="s">
        <v>32</v>
      </c>
      <c r="F11341">
        <v>23.34</v>
      </c>
      <c r="G11341">
        <v>24.32</v>
      </c>
      <c r="J11341">
        <v>0</v>
      </c>
      <c r="K11341">
        <v>0</v>
      </c>
    </row>
    <row r="11342" spans="1:11">
      <c r="A11342" t="s">
        <v>27390</v>
      </c>
      <c r="B11342" t="s">
        <v>58</v>
      </c>
      <c r="C11342">
        <v>104341</v>
      </c>
      <c r="D11342" t="s">
        <v>4468</v>
      </c>
      <c r="E11342" t="s">
        <v>32</v>
      </c>
      <c r="F11342">
        <v>12.08</v>
      </c>
      <c r="G11342">
        <v>12.6</v>
      </c>
      <c r="J11342">
        <v>0</v>
      </c>
      <c r="K11342">
        <v>0</v>
      </c>
    </row>
    <row r="11343" spans="1:11">
      <c r="A11343" t="s">
        <v>27391</v>
      </c>
      <c r="B11343" t="s">
        <v>58</v>
      </c>
      <c r="C11343">
        <v>104357</v>
      </c>
      <c r="D11343" t="s">
        <v>4482</v>
      </c>
      <c r="E11343" t="s">
        <v>32</v>
      </c>
      <c r="F11343">
        <v>20.49</v>
      </c>
      <c r="G11343">
        <v>21.04</v>
      </c>
      <c r="J11343">
        <v>0</v>
      </c>
      <c r="K11343">
        <v>0</v>
      </c>
    </row>
    <row r="11344" spans="1:11">
      <c r="A11344" t="s">
        <v>27392</v>
      </c>
      <c r="B11344" t="s">
        <v>58</v>
      </c>
      <c r="C11344">
        <v>89811</v>
      </c>
      <c r="D11344" t="s">
        <v>3681</v>
      </c>
      <c r="E11344" t="s">
        <v>32</v>
      </c>
      <c r="F11344">
        <v>47.36</v>
      </c>
      <c r="G11344">
        <v>48.63</v>
      </c>
      <c r="J11344">
        <v>0</v>
      </c>
      <c r="K11344">
        <v>0</v>
      </c>
    </row>
    <row r="11345" spans="1:11">
      <c r="A11345" t="s">
        <v>27393</v>
      </c>
      <c r="B11345" t="s">
        <v>58</v>
      </c>
      <c r="C11345">
        <v>89748</v>
      </c>
      <c r="D11345" t="s">
        <v>3644</v>
      </c>
      <c r="E11345" t="s">
        <v>32</v>
      </c>
      <c r="F11345">
        <v>45.72</v>
      </c>
      <c r="G11345">
        <v>46.85</v>
      </c>
      <c r="J11345">
        <v>0</v>
      </c>
      <c r="K11345">
        <v>0</v>
      </c>
    </row>
    <row r="11346" spans="1:11">
      <c r="A11346" t="s">
        <v>27394</v>
      </c>
      <c r="B11346" t="s">
        <v>58</v>
      </c>
      <c r="C11346">
        <v>89852</v>
      </c>
      <c r="D11346" t="s">
        <v>3698</v>
      </c>
      <c r="E11346" t="s">
        <v>32</v>
      </c>
      <c r="F11346">
        <v>51.36</v>
      </c>
      <c r="G11346">
        <v>52.99</v>
      </c>
      <c r="J11346">
        <v>0</v>
      </c>
      <c r="K11346">
        <v>0</v>
      </c>
    </row>
    <row r="11347" spans="1:11">
      <c r="A11347" t="s">
        <v>27395</v>
      </c>
      <c r="B11347" t="s">
        <v>58</v>
      </c>
      <c r="C11347">
        <v>89728</v>
      </c>
      <c r="D11347" t="s">
        <v>3632</v>
      </c>
      <c r="E11347" t="s">
        <v>32</v>
      </c>
      <c r="F11347">
        <v>15.34</v>
      </c>
      <c r="G11347">
        <v>16.079999999999998</v>
      </c>
      <c r="J11347">
        <v>0</v>
      </c>
      <c r="K11347">
        <v>0</v>
      </c>
    </row>
    <row r="11348" spans="1:11">
      <c r="A11348" t="s">
        <v>27396</v>
      </c>
      <c r="B11348" t="s">
        <v>58</v>
      </c>
      <c r="C11348">
        <v>89803</v>
      </c>
      <c r="D11348" t="s">
        <v>3673</v>
      </c>
      <c r="E11348" t="s">
        <v>32</v>
      </c>
      <c r="F11348">
        <v>18.73</v>
      </c>
      <c r="G11348">
        <v>18.93</v>
      </c>
      <c r="J11348">
        <v>0</v>
      </c>
      <c r="K11348">
        <v>0</v>
      </c>
    </row>
    <row r="11349" spans="1:11">
      <c r="A11349" t="s">
        <v>27397</v>
      </c>
      <c r="B11349" t="s">
        <v>58</v>
      </c>
      <c r="C11349">
        <v>89733</v>
      </c>
      <c r="D11349" t="s">
        <v>3636</v>
      </c>
      <c r="E11349" t="s">
        <v>32</v>
      </c>
      <c r="F11349">
        <v>25.62</v>
      </c>
      <c r="G11349">
        <v>26.44</v>
      </c>
      <c r="J11349">
        <v>0</v>
      </c>
      <c r="K11349">
        <v>0</v>
      </c>
    </row>
    <row r="11350" spans="1:11">
      <c r="A11350" t="s">
        <v>27398</v>
      </c>
      <c r="B11350" t="s">
        <v>58</v>
      </c>
      <c r="C11350">
        <v>89807</v>
      </c>
      <c r="D11350" t="s">
        <v>3677</v>
      </c>
      <c r="E11350" t="s">
        <v>32</v>
      </c>
      <c r="F11350">
        <v>40.049999999999997</v>
      </c>
      <c r="G11350">
        <v>40.79</v>
      </c>
      <c r="J11350">
        <v>0</v>
      </c>
      <c r="K11350">
        <v>0</v>
      </c>
    </row>
    <row r="11351" spans="1:11">
      <c r="A11351" t="s">
        <v>27399</v>
      </c>
      <c r="B11351" t="s">
        <v>58</v>
      </c>
      <c r="C11351">
        <v>89742</v>
      </c>
      <c r="D11351" t="s">
        <v>3640</v>
      </c>
      <c r="E11351" t="s">
        <v>32</v>
      </c>
      <c r="F11351">
        <v>42.67</v>
      </c>
      <c r="G11351">
        <v>43.65</v>
      </c>
      <c r="J11351">
        <v>0</v>
      </c>
      <c r="K11351">
        <v>0</v>
      </c>
    </row>
    <row r="11352" spans="1:11">
      <c r="A11352" t="s">
        <v>27400</v>
      </c>
      <c r="B11352" t="s">
        <v>58</v>
      </c>
      <c r="C11352">
        <v>89812</v>
      </c>
      <c r="D11352" t="s">
        <v>3682</v>
      </c>
      <c r="E11352" t="s">
        <v>32</v>
      </c>
      <c r="F11352">
        <v>84.2</v>
      </c>
      <c r="G11352">
        <v>85.47</v>
      </c>
      <c r="J11352">
        <v>0</v>
      </c>
      <c r="K11352">
        <v>0</v>
      </c>
    </row>
    <row r="11353" spans="1:11">
      <c r="A11353" t="s">
        <v>27401</v>
      </c>
      <c r="B11353" t="s">
        <v>58</v>
      </c>
      <c r="C11353">
        <v>89750</v>
      </c>
      <c r="D11353" t="s">
        <v>3645</v>
      </c>
      <c r="E11353" t="s">
        <v>32</v>
      </c>
      <c r="F11353">
        <v>82.56</v>
      </c>
      <c r="G11353">
        <v>83.69</v>
      </c>
      <c r="J11353">
        <v>0</v>
      </c>
      <c r="K11353">
        <v>0</v>
      </c>
    </row>
    <row r="11354" spans="1:11">
      <c r="A11354" t="s">
        <v>27402</v>
      </c>
      <c r="B11354" t="s">
        <v>58</v>
      </c>
      <c r="C11354">
        <v>89853</v>
      </c>
      <c r="D11354" t="s">
        <v>3699</v>
      </c>
      <c r="E11354" t="s">
        <v>32</v>
      </c>
      <c r="F11354">
        <v>88.2</v>
      </c>
      <c r="G11354">
        <v>89.83</v>
      </c>
      <c r="J11354">
        <v>0</v>
      </c>
      <c r="K11354">
        <v>0</v>
      </c>
    </row>
    <row r="11355" spans="1:11">
      <c r="A11355" t="s">
        <v>27403</v>
      </c>
      <c r="B11355" t="s">
        <v>58</v>
      </c>
      <c r="C11355">
        <v>89730</v>
      </c>
      <c r="D11355" t="s">
        <v>3633</v>
      </c>
      <c r="E11355" t="s">
        <v>32</v>
      </c>
      <c r="F11355">
        <v>17.34</v>
      </c>
      <c r="G11355">
        <v>18.079999999999998</v>
      </c>
      <c r="J11355">
        <v>0</v>
      </c>
      <c r="K11355">
        <v>0</v>
      </c>
    </row>
    <row r="11356" spans="1:11">
      <c r="A11356" t="s">
        <v>27404</v>
      </c>
      <c r="B11356" t="s">
        <v>58</v>
      </c>
      <c r="C11356">
        <v>89804</v>
      </c>
      <c r="D11356" t="s">
        <v>3674</v>
      </c>
      <c r="E11356" t="s">
        <v>32</v>
      </c>
      <c r="F11356">
        <v>21.03</v>
      </c>
      <c r="G11356">
        <v>21.23</v>
      </c>
      <c r="J11356">
        <v>0</v>
      </c>
      <c r="K11356">
        <v>0</v>
      </c>
    </row>
    <row r="11357" spans="1:11">
      <c r="A11357" t="s">
        <v>27405</v>
      </c>
      <c r="B11357" t="s">
        <v>58</v>
      </c>
      <c r="C11357">
        <v>89735</v>
      </c>
      <c r="D11357" t="s">
        <v>3637</v>
      </c>
      <c r="E11357" t="s">
        <v>32</v>
      </c>
      <c r="F11357">
        <v>27.92</v>
      </c>
      <c r="G11357">
        <v>28.74</v>
      </c>
      <c r="J11357">
        <v>0</v>
      </c>
      <c r="K11357">
        <v>0</v>
      </c>
    </row>
    <row r="11358" spans="1:11">
      <c r="A11358" t="s">
        <v>27406</v>
      </c>
      <c r="B11358" t="s">
        <v>58</v>
      </c>
      <c r="C11358">
        <v>89808</v>
      </c>
      <c r="D11358" t="s">
        <v>3678</v>
      </c>
      <c r="E11358" t="s">
        <v>32</v>
      </c>
      <c r="F11358">
        <v>61.69</v>
      </c>
      <c r="G11358">
        <v>62.43</v>
      </c>
      <c r="J11358">
        <v>0</v>
      </c>
      <c r="K11358">
        <v>0</v>
      </c>
    </row>
    <row r="11359" spans="1:11">
      <c r="A11359" t="s">
        <v>27407</v>
      </c>
      <c r="B11359" t="s">
        <v>58</v>
      </c>
      <c r="C11359">
        <v>89743</v>
      </c>
      <c r="D11359" t="s">
        <v>3641</v>
      </c>
      <c r="E11359" t="s">
        <v>32</v>
      </c>
      <c r="F11359">
        <v>64.31</v>
      </c>
      <c r="G11359">
        <v>65.290000000000006</v>
      </c>
      <c r="J11359">
        <v>0</v>
      </c>
      <c r="K11359">
        <v>0</v>
      </c>
    </row>
    <row r="11360" spans="1:11">
      <c r="A11360" t="s">
        <v>27408</v>
      </c>
      <c r="B11360" t="s">
        <v>58</v>
      </c>
      <c r="C11360">
        <v>89810</v>
      </c>
      <c r="D11360" t="s">
        <v>3680</v>
      </c>
      <c r="E11360" t="s">
        <v>32</v>
      </c>
      <c r="F11360">
        <v>32.43</v>
      </c>
      <c r="G11360">
        <v>33.700000000000003</v>
      </c>
      <c r="J11360">
        <v>0</v>
      </c>
      <c r="K11360">
        <v>0</v>
      </c>
    </row>
    <row r="11361" spans="1:11">
      <c r="A11361" t="s">
        <v>27409</v>
      </c>
      <c r="B11361" t="s">
        <v>58</v>
      </c>
      <c r="C11361">
        <v>89746</v>
      </c>
      <c r="D11361" t="s">
        <v>3643</v>
      </c>
      <c r="E11361" t="s">
        <v>32</v>
      </c>
      <c r="F11361">
        <v>30.79</v>
      </c>
      <c r="G11361">
        <v>31.92</v>
      </c>
      <c r="J11361">
        <v>0</v>
      </c>
      <c r="K11361">
        <v>0</v>
      </c>
    </row>
    <row r="11362" spans="1:11">
      <c r="A11362" t="s">
        <v>27410</v>
      </c>
      <c r="B11362" t="s">
        <v>58</v>
      </c>
      <c r="C11362">
        <v>89851</v>
      </c>
      <c r="D11362" t="s">
        <v>3697</v>
      </c>
      <c r="E11362" t="s">
        <v>32</v>
      </c>
      <c r="F11362">
        <v>36.43</v>
      </c>
      <c r="G11362">
        <v>38.06</v>
      </c>
      <c r="J11362">
        <v>0</v>
      </c>
      <c r="K11362">
        <v>0</v>
      </c>
    </row>
    <row r="11363" spans="1:11">
      <c r="A11363" t="s">
        <v>27411</v>
      </c>
      <c r="B11363" t="s">
        <v>58</v>
      </c>
      <c r="C11363">
        <v>89855</v>
      </c>
      <c r="D11363" t="s">
        <v>3701</v>
      </c>
      <c r="E11363" t="s">
        <v>32</v>
      </c>
      <c r="F11363">
        <v>116.55</v>
      </c>
      <c r="G11363">
        <v>118.67</v>
      </c>
      <c r="J11363">
        <v>0</v>
      </c>
      <c r="K11363">
        <v>0</v>
      </c>
    </row>
    <row r="11364" spans="1:11">
      <c r="A11364" t="s">
        <v>27412</v>
      </c>
      <c r="B11364" t="s">
        <v>58</v>
      </c>
      <c r="C11364">
        <v>89726</v>
      </c>
      <c r="D11364" t="s">
        <v>3631</v>
      </c>
      <c r="E11364" t="s">
        <v>32</v>
      </c>
      <c r="F11364">
        <v>12.51</v>
      </c>
      <c r="G11364">
        <v>13.25</v>
      </c>
      <c r="J11364">
        <v>0</v>
      </c>
      <c r="K11364">
        <v>0</v>
      </c>
    </row>
    <row r="11365" spans="1:11">
      <c r="A11365" t="s">
        <v>27413</v>
      </c>
      <c r="B11365" t="s">
        <v>58</v>
      </c>
      <c r="C11365">
        <v>89802</v>
      </c>
      <c r="D11365" t="s">
        <v>3672</v>
      </c>
      <c r="E11365" t="s">
        <v>32</v>
      </c>
      <c r="F11365">
        <v>10.61</v>
      </c>
      <c r="G11365">
        <v>10.81</v>
      </c>
      <c r="J11365">
        <v>0</v>
      </c>
      <c r="K11365">
        <v>0</v>
      </c>
    </row>
    <row r="11366" spans="1:11">
      <c r="A11366" t="s">
        <v>27414</v>
      </c>
      <c r="B11366" t="s">
        <v>58</v>
      </c>
      <c r="C11366">
        <v>89732</v>
      </c>
      <c r="D11366" t="s">
        <v>3635</v>
      </c>
      <c r="E11366" t="s">
        <v>32</v>
      </c>
      <c r="F11366">
        <v>17.5</v>
      </c>
      <c r="G11366">
        <v>18.32</v>
      </c>
      <c r="J11366">
        <v>0</v>
      </c>
      <c r="K11366">
        <v>0</v>
      </c>
    </row>
    <row r="11367" spans="1:11">
      <c r="A11367" t="s">
        <v>27415</v>
      </c>
      <c r="B11367" t="s">
        <v>58</v>
      </c>
      <c r="C11367">
        <v>89806</v>
      </c>
      <c r="D11367" t="s">
        <v>3676</v>
      </c>
      <c r="E11367" t="s">
        <v>32</v>
      </c>
      <c r="F11367">
        <v>23.13</v>
      </c>
      <c r="G11367">
        <v>23.87</v>
      </c>
      <c r="J11367">
        <v>0</v>
      </c>
      <c r="K11367">
        <v>0</v>
      </c>
    </row>
    <row r="11368" spans="1:11">
      <c r="A11368" t="s">
        <v>27416</v>
      </c>
      <c r="B11368" t="s">
        <v>58</v>
      </c>
      <c r="C11368">
        <v>89739</v>
      </c>
      <c r="D11368" t="s">
        <v>3639</v>
      </c>
      <c r="E11368" t="s">
        <v>32</v>
      </c>
      <c r="F11368">
        <v>25.75</v>
      </c>
      <c r="G11368">
        <v>26.73</v>
      </c>
      <c r="J11368">
        <v>0</v>
      </c>
      <c r="K11368">
        <v>0</v>
      </c>
    </row>
    <row r="11369" spans="1:11">
      <c r="A11369" t="s">
        <v>27417</v>
      </c>
      <c r="B11369" t="s">
        <v>58</v>
      </c>
      <c r="C11369">
        <v>89809</v>
      </c>
      <c r="D11369" t="s">
        <v>3679</v>
      </c>
      <c r="E11369" t="s">
        <v>32</v>
      </c>
      <c r="F11369">
        <v>31.55</v>
      </c>
      <c r="G11369">
        <v>32.82</v>
      </c>
      <c r="J11369">
        <v>0</v>
      </c>
      <c r="K11369">
        <v>0</v>
      </c>
    </row>
    <row r="11370" spans="1:11">
      <c r="A11370" t="s">
        <v>27418</v>
      </c>
      <c r="B11370" t="s">
        <v>58</v>
      </c>
      <c r="C11370">
        <v>89744</v>
      </c>
      <c r="D11370" t="s">
        <v>3642</v>
      </c>
      <c r="E11370" t="s">
        <v>32</v>
      </c>
      <c r="F11370">
        <v>29.91</v>
      </c>
      <c r="G11370">
        <v>31.04</v>
      </c>
      <c r="J11370">
        <v>0</v>
      </c>
      <c r="K11370">
        <v>0</v>
      </c>
    </row>
    <row r="11371" spans="1:11">
      <c r="A11371" t="s">
        <v>27419</v>
      </c>
      <c r="B11371" t="s">
        <v>58</v>
      </c>
      <c r="C11371">
        <v>89850</v>
      </c>
      <c r="D11371" t="s">
        <v>3696</v>
      </c>
      <c r="E11371" t="s">
        <v>32</v>
      </c>
      <c r="F11371">
        <v>35.549999999999997</v>
      </c>
      <c r="G11371">
        <v>37.18</v>
      </c>
      <c r="J11371">
        <v>0</v>
      </c>
      <c r="K11371">
        <v>0</v>
      </c>
    </row>
    <row r="11372" spans="1:11">
      <c r="A11372" t="s">
        <v>27420</v>
      </c>
      <c r="B11372" t="s">
        <v>58</v>
      </c>
      <c r="C11372">
        <v>89854</v>
      </c>
      <c r="D11372" t="s">
        <v>3700</v>
      </c>
      <c r="E11372" t="s">
        <v>32</v>
      </c>
      <c r="F11372">
        <v>111.07</v>
      </c>
      <c r="G11372">
        <v>113.19</v>
      </c>
      <c r="J11372">
        <v>0</v>
      </c>
      <c r="K11372">
        <v>0</v>
      </c>
    </row>
    <row r="11373" spans="1:11">
      <c r="A11373" t="s">
        <v>27421</v>
      </c>
      <c r="B11373" t="s">
        <v>58</v>
      </c>
      <c r="C11373">
        <v>89724</v>
      </c>
      <c r="D11373" t="s">
        <v>3630</v>
      </c>
      <c r="E11373" t="s">
        <v>32</v>
      </c>
      <c r="F11373">
        <v>12.27</v>
      </c>
      <c r="G11373">
        <v>13.01</v>
      </c>
      <c r="J11373">
        <v>0</v>
      </c>
      <c r="K11373">
        <v>0</v>
      </c>
    </row>
    <row r="11374" spans="1:11">
      <c r="A11374" t="s">
        <v>27422</v>
      </c>
      <c r="B11374" t="s">
        <v>58</v>
      </c>
      <c r="C11374">
        <v>89801</v>
      </c>
      <c r="D11374" t="s">
        <v>3671</v>
      </c>
      <c r="E11374" t="s">
        <v>32</v>
      </c>
      <c r="F11374">
        <v>9.84</v>
      </c>
      <c r="G11374">
        <v>10.039999999999999</v>
      </c>
      <c r="J11374">
        <v>0</v>
      </c>
      <c r="K11374">
        <v>0</v>
      </c>
    </row>
    <row r="11375" spans="1:11">
      <c r="A11375" t="s">
        <v>27423</v>
      </c>
      <c r="B11375" t="s">
        <v>58</v>
      </c>
      <c r="C11375">
        <v>89731</v>
      </c>
      <c r="D11375" t="s">
        <v>3634</v>
      </c>
      <c r="E11375" t="s">
        <v>32</v>
      </c>
      <c r="F11375">
        <v>16.73</v>
      </c>
      <c r="G11375">
        <v>17.55</v>
      </c>
      <c r="J11375">
        <v>0</v>
      </c>
      <c r="K11375">
        <v>0</v>
      </c>
    </row>
    <row r="11376" spans="1:11">
      <c r="A11376" t="s">
        <v>27424</v>
      </c>
      <c r="B11376" t="s">
        <v>58</v>
      </c>
      <c r="C11376">
        <v>89805</v>
      </c>
      <c r="D11376" t="s">
        <v>3675</v>
      </c>
      <c r="E11376" t="s">
        <v>32</v>
      </c>
      <c r="F11376">
        <v>22.11</v>
      </c>
      <c r="G11376">
        <v>22.85</v>
      </c>
      <c r="J11376">
        <v>0</v>
      </c>
      <c r="K11376">
        <v>0</v>
      </c>
    </row>
    <row r="11377" spans="1:11">
      <c r="A11377" t="s">
        <v>27425</v>
      </c>
      <c r="B11377" t="s">
        <v>58</v>
      </c>
      <c r="C11377">
        <v>89737</v>
      </c>
      <c r="D11377" t="s">
        <v>3638</v>
      </c>
      <c r="E11377" t="s">
        <v>32</v>
      </c>
      <c r="F11377">
        <v>24.73</v>
      </c>
      <c r="G11377">
        <v>25.71</v>
      </c>
      <c r="J11377">
        <v>0</v>
      </c>
      <c r="K11377">
        <v>0</v>
      </c>
    </row>
    <row r="11378" spans="1:11">
      <c r="A11378" t="s">
        <v>27426</v>
      </c>
      <c r="B11378" t="s">
        <v>58</v>
      </c>
      <c r="C11378">
        <v>104355</v>
      </c>
      <c r="D11378" t="s">
        <v>4480</v>
      </c>
      <c r="E11378" t="s">
        <v>32</v>
      </c>
      <c r="F11378">
        <v>51.5</v>
      </c>
      <c r="G11378">
        <v>52.96</v>
      </c>
      <c r="J11378">
        <v>0</v>
      </c>
      <c r="K11378">
        <v>0</v>
      </c>
    </row>
    <row r="11379" spans="1:11">
      <c r="A11379" t="s">
        <v>27427</v>
      </c>
      <c r="B11379" t="s">
        <v>58</v>
      </c>
      <c r="C11379">
        <v>104347</v>
      </c>
      <c r="D11379" t="s">
        <v>4473</v>
      </c>
      <c r="E11379" t="s">
        <v>32</v>
      </c>
      <c r="F11379">
        <v>51.21</v>
      </c>
      <c r="G11379">
        <v>52.64</v>
      </c>
      <c r="J11379">
        <v>0</v>
      </c>
      <c r="K11379">
        <v>0</v>
      </c>
    </row>
    <row r="11380" spans="1:11">
      <c r="A11380" t="s">
        <v>27428</v>
      </c>
      <c r="B11380" t="s">
        <v>58</v>
      </c>
      <c r="C11380">
        <v>104353</v>
      </c>
      <c r="D11380" t="s">
        <v>4478</v>
      </c>
      <c r="E11380" t="s">
        <v>32</v>
      </c>
      <c r="F11380">
        <v>44.48</v>
      </c>
      <c r="G11380">
        <v>45.7</v>
      </c>
      <c r="J11380">
        <v>0</v>
      </c>
      <c r="K11380">
        <v>0</v>
      </c>
    </row>
    <row r="11381" spans="1:11">
      <c r="A11381" t="s">
        <v>27429</v>
      </c>
      <c r="B11381" t="s">
        <v>58</v>
      </c>
      <c r="C11381">
        <v>104345</v>
      </c>
      <c r="D11381" t="s">
        <v>4471</v>
      </c>
      <c r="E11381" t="s">
        <v>32</v>
      </c>
      <c r="F11381">
        <v>46.08</v>
      </c>
      <c r="G11381">
        <v>47.45</v>
      </c>
      <c r="J11381">
        <v>0</v>
      </c>
      <c r="K11381">
        <v>0</v>
      </c>
    </row>
    <row r="11382" spans="1:11">
      <c r="A11382" t="s">
        <v>27430</v>
      </c>
      <c r="B11382" t="s">
        <v>58</v>
      </c>
      <c r="C11382">
        <v>104350</v>
      </c>
      <c r="D11382" t="s">
        <v>4475</v>
      </c>
      <c r="E11382" t="s">
        <v>32</v>
      </c>
      <c r="F11382">
        <v>31.41</v>
      </c>
      <c r="G11382">
        <v>32.15</v>
      </c>
      <c r="J11382">
        <v>0</v>
      </c>
      <c r="K11382">
        <v>0</v>
      </c>
    </row>
    <row r="11383" spans="1:11">
      <c r="A11383" t="s">
        <v>27431</v>
      </c>
      <c r="B11383" t="s">
        <v>58</v>
      </c>
      <c r="C11383">
        <v>104343</v>
      </c>
      <c r="D11383" t="s">
        <v>4469</v>
      </c>
      <c r="E11383" t="s">
        <v>32</v>
      </c>
      <c r="F11383">
        <v>36.81</v>
      </c>
      <c r="G11383">
        <v>38.04</v>
      </c>
      <c r="J11383">
        <v>0</v>
      </c>
      <c r="K11383">
        <v>0</v>
      </c>
    </row>
    <row r="11384" spans="1:11">
      <c r="A11384" t="s">
        <v>27432</v>
      </c>
      <c r="B11384" t="s">
        <v>58</v>
      </c>
      <c r="C11384">
        <v>89834</v>
      </c>
      <c r="D11384" t="s">
        <v>3695</v>
      </c>
      <c r="E11384" t="s">
        <v>32</v>
      </c>
      <c r="F11384">
        <v>57.09</v>
      </c>
      <c r="G11384">
        <v>58.8</v>
      </c>
      <c r="J11384">
        <v>0</v>
      </c>
      <c r="K11384">
        <v>0</v>
      </c>
    </row>
    <row r="11385" spans="1:11">
      <c r="A11385" t="s">
        <v>27433</v>
      </c>
      <c r="B11385" t="s">
        <v>58</v>
      </c>
      <c r="C11385">
        <v>89797</v>
      </c>
      <c r="D11385" t="s">
        <v>3670</v>
      </c>
      <c r="E11385" t="s">
        <v>32</v>
      </c>
      <c r="F11385">
        <v>54.91</v>
      </c>
      <c r="G11385">
        <v>56.42</v>
      </c>
      <c r="J11385">
        <v>0</v>
      </c>
      <c r="K11385">
        <v>0</v>
      </c>
    </row>
    <row r="11386" spans="1:11">
      <c r="A11386" t="s">
        <v>27434</v>
      </c>
      <c r="B11386" t="s">
        <v>58</v>
      </c>
      <c r="C11386">
        <v>89861</v>
      </c>
      <c r="D11386" t="s">
        <v>3705</v>
      </c>
      <c r="E11386" t="s">
        <v>32</v>
      </c>
      <c r="F11386">
        <v>62.43</v>
      </c>
      <c r="G11386">
        <v>64.599999999999994</v>
      </c>
      <c r="J11386">
        <v>0</v>
      </c>
      <c r="K11386">
        <v>0</v>
      </c>
    </row>
    <row r="11387" spans="1:11">
      <c r="A11387" t="s">
        <v>27435</v>
      </c>
      <c r="B11387" t="s">
        <v>58</v>
      </c>
      <c r="C11387">
        <v>89783</v>
      </c>
      <c r="D11387" t="s">
        <v>3664</v>
      </c>
      <c r="E11387" t="s">
        <v>32</v>
      </c>
      <c r="F11387">
        <v>17.649999999999999</v>
      </c>
      <c r="G11387">
        <v>18.649999999999999</v>
      </c>
      <c r="J11387">
        <v>0</v>
      </c>
      <c r="K11387">
        <v>0</v>
      </c>
    </row>
    <row r="11388" spans="1:11">
      <c r="A11388" t="s">
        <v>27436</v>
      </c>
      <c r="B11388" t="s">
        <v>58</v>
      </c>
      <c r="C11388">
        <v>89827</v>
      </c>
      <c r="D11388" t="s">
        <v>3690</v>
      </c>
      <c r="E11388" t="s">
        <v>32</v>
      </c>
      <c r="F11388">
        <v>19.940000000000001</v>
      </c>
      <c r="G11388">
        <v>20.2</v>
      </c>
      <c r="J11388">
        <v>0</v>
      </c>
      <c r="K11388">
        <v>0</v>
      </c>
    </row>
    <row r="11389" spans="1:11">
      <c r="A11389" t="s">
        <v>27437</v>
      </c>
      <c r="B11389" t="s">
        <v>58</v>
      </c>
      <c r="C11389">
        <v>89785</v>
      </c>
      <c r="D11389" t="s">
        <v>3666</v>
      </c>
      <c r="E11389" t="s">
        <v>32</v>
      </c>
      <c r="F11389">
        <v>29.14</v>
      </c>
      <c r="G11389">
        <v>30.22</v>
      </c>
      <c r="J11389">
        <v>0</v>
      </c>
      <c r="K11389">
        <v>0</v>
      </c>
    </row>
    <row r="11390" spans="1:11">
      <c r="A11390" t="s">
        <v>27438</v>
      </c>
      <c r="B11390" t="s">
        <v>58</v>
      </c>
      <c r="C11390">
        <v>89830</v>
      </c>
      <c r="D11390" t="s">
        <v>3692</v>
      </c>
      <c r="E11390" t="s">
        <v>32</v>
      </c>
      <c r="F11390">
        <v>40.450000000000003</v>
      </c>
      <c r="G11390">
        <v>41.44</v>
      </c>
      <c r="J11390">
        <v>0</v>
      </c>
      <c r="K11390">
        <v>0</v>
      </c>
    </row>
    <row r="11391" spans="1:11">
      <c r="A11391" t="s">
        <v>27439</v>
      </c>
      <c r="B11391" t="s">
        <v>58</v>
      </c>
      <c r="C11391">
        <v>89795</v>
      </c>
      <c r="D11391" t="s">
        <v>3668</v>
      </c>
      <c r="E11391" t="s">
        <v>32</v>
      </c>
      <c r="F11391">
        <v>43.95</v>
      </c>
      <c r="G11391">
        <v>45.25</v>
      </c>
      <c r="J11391">
        <v>0</v>
      </c>
      <c r="K11391">
        <v>0</v>
      </c>
    </row>
    <row r="11392" spans="1:11">
      <c r="A11392" t="s">
        <v>27440</v>
      </c>
      <c r="B11392" t="s">
        <v>58</v>
      </c>
      <c r="C11392">
        <v>89823</v>
      </c>
      <c r="D11392" t="s">
        <v>3688</v>
      </c>
      <c r="E11392" t="s">
        <v>32</v>
      </c>
      <c r="F11392">
        <v>37.42</v>
      </c>
      <c r="G11392">
        <v>38.270000000000003</v>
      </c>
      <c r="J11392">
        <v>0</v>
      </c>
      <c r="K11392">
        <v>0</v>
      </c>
    </row>
    <row r="11393" spans="1:11">
      <c r="A11393" t="s">
        <v>27441</v>
      </c>
      <c r="B11393" t="s">
        <v>58</v>
      </c>
      <c r="C11393">
        <v>89779</v>
      </c>
      <c r="D11393" t="s">
        <v>3661</v>
      </c>
      <c r="E11393" t="s">
        <v>32</v>
      </c>
      <c r="F11393">
        <v>36.33</v>
      </c>
      <c r="G11393">
        <v>37.090000000000003</v>
      </c>
      <c r="J11393">
        <v>0</v>
      </c>
      <c r="K11393">
        <v>0</v>
      </c>
    </row>
    <row r="11394" spans="1:11">
      <c r="A11394" t="s">
        <v>27442</v>
      </c>
      <c r="B11394" t="s">
        <v>58</v>
      </c>
      <c r="C11394">
        <v>89857</v>
      </c>
      <c r="D11394" t="s">
        <v>3703</v>
      </c>
      <c r="E11394" t="s">
        <v>32</v>
      </c>
      <c r="F11394">
        <v>40.090000000000003</v>
      </c>
      <c r="G11394">
        <v>41.18</v>
      </c>
      <c r="J11394">
        <v>0</v>
      </c>
      <c r="K11394">
        <v>0</v>
      </c>
    </row>
    <row r="11395" spans="1:11">
      <c r="A11395" t="s">
        <v>27443</v>
      </c>
      <c r="B11395" t="s">
        <v>58</v>
      </c>
      <c r="C11395">
        <v>89814</v>
      </c>
      <c r="D11395" t="s">
        <v>3684</v>
      </c>
      <c r="E11395" t="s">
        <v>32</v>
      </c>
      <c r="F11395">
        <v>17.71</v>
      </c>
      <c r="G11395">
        <v>17.84</v>
      </c>
      <c r="J11395">
        <v>0</v>
      </c>
      <c r="K11395">
        <v>0</v>
      </c>
    </row>
    <row r="11396" spans="1:11">
      <c r="A11396" t="s">
        <v>27444</v>
      </c>
      <c r="B11396" t="s">
        <v>58</v>
      </c>
      <c r="C11396">
        <v>89754</v>
      </c>
      <c r="D11396" t="s">
        <v>3648</v>
      </c>
      <c r="E11396" t="s">
        <v>32</v>
      </c>
      <c r="F11396">
        <v>22.3</v>
      </c>
      <c r="G11396">
        <v>22.84</v>
      </c>
      <c r="J11396">
        <v>0</v>
      </c>
      <c r="K11396">
        <v>0</v>
      </c>
    </row>
    <row r="11397" spans="1:11">
      <c r="A11397" t="s">
        <v>27445</v>
      </c>
      <c r="B11397" t="s">
        <v>58</v>
      </c>
      <c r="C11397">
        <v>89819</v>
      </c>
      <c r="D11397" t="s">
        <v>3686</v>
      </c>
      <c r="E11397" t="s">
        <v>32</v>
      </c>
      <c r="F11397">
        <v>25.15</v>
      </c>
      <c r="G11397">
        <v>25.65</v>
      </c>
      <c r="J11397">
        <v>0</v>
      </c>
      <c r="K11397">
        <v>0</v>
      </c>
    </row>
    <row r="11398" spans="1:11">
      <c r="A11398" t="s">
        <v>27446</v>
      </c>
      <c r="B11398" t="s">
        <v>58</v>
      </c>
      <c r="C11398">
        <v>89776</v>
      </c>
      <c r="D11398" t="s">
        <v>3659</v>
      </c>
      <c r="E11398" t="s">
        <v>32</v>
      </c>
      <c r="F11398">
        <v>26.91</v>
      </c>
      <c r="G11398">
        <v>27.56</v>
      </c>
      <c r="J11398">
        <v>0</v>
      </c>
      <c r="K11398">
        <v>0</v>
      </c>
    </row>
    <row r="11399" spans="1:11">
      <c r="A11399" t="s">
        <v>27447</v>
      </c>
      <c r="B11399" t="s">
        <v>58</v>
      </c>
      <c r="C11399">
        <v>89821</v>
      </c>
      <c r="D11399" t="s">
        <v>3687</v>
      </c>
      <c r="E11399" t="s">
        <v>32</v>
      </c>
      <c r="F11399">
        <v>20.71</v>
      </c>
      <c r="G11399">
        <v>21.56</v>
      </c>
      <c r="J11399">
        <v>0</v>
      </c>
      <c r="K11399">
        <v>0</v>
      </c>
    </row>
    <row r="11400" spans="1:11">
      <c r="A11400" t="s">
        <v>27448</v>
      </c>
      <c r="B11400" t="s">
        <v>58</v>
      </c>
      <c r="C11400">
        <v>89778</v>
      </c>
      <c r="D11400" t="s">
        <v>3660</v>
      </c>
      <c r="E11400" t="s">
        <v>32</v>
      </c>
      <c r="F11400">
        <v>19.62</v>
      </c>
      <c r="G11400">
        <v>20.38</v>
      </c>
      <c r="J11400">
        <v>0</v>
      </c>
      <c r="K11400">
        <v>0</v>
      </c>
    </row>
    <row r="11401" spans="1:11">
      <c r="A11401" t="s">
        <v>27449</v>
      </c>
      <c r="B11401" t="s">
        <v>58</v>
      </c>
      <c r="C11401">
        <v>89856</v>
      </c>
      <c r="D11401" t="s">
        <v>3702</v>
      </c>
      <c r="E11401" t="s">
        <v>32</v>
      </c>
      <c r="F11401">
        <v>23.38</v>
      </c>
      <c r="G11401">
        <v>24.47</v>
      </c>
      <c r="J11401">
        <v>0</v>
      </c>
      <c r="K11401">
        <v>0</v>
      </c>
    </row>
    <row r="11402" spans="1:11">
      <c r="A11402" t="s">
        <v>27450</v>
      </c>
      <c r="B11402" t="s">
        <v>58</v>
      </c>
      <c r="C11402">
        <v>89752</v>
      </c>
      <c r="D11402" t="s">
        <v>3646</v>
      </c>
      <c r="E11402" t="s">
        <v>32</v>
      </c>
      <c r="F11402">
        <v>8.9</v>
      </c>
      <c r="G11402">
        <v>9.4</v>
      </c>
      <c r="J11402">
        <v>0</v>
      </c>
      <c r="K11402">
        <v>0</v>
      </c>
    </row>
    <row r="11403" spans="1:11">
      <c r="A11403" t="s">
        <v>27451</v>
      </c>
      <c r="B11403" t="s">
        <v>58</v>
      </c>
      <c r="C11403">
        <v>89813</v>
      </c>
      <c r="D11403" t="s">
        <v>3683</v>
      </c>
      <c r="E11403" t="s">
        <v>32</v>
      </c>
      <c r="F11403">
        <v>6.17</v>
      </c>
      <c r="G11403">
        <v>6.3</v>
      </c>
      <c r="J11403">
        <v>0</v>
      </c>
      <c r="K11403">
        <v>0</v>
      </c>
    </row>
    <row r="11404" spans="1:11">
      <c r="A11404" t="s">
        <v>27452</v>
      </c>
      <c r="B11404" t="s">
        <v>58</v>
      </c>
      <c r="C11404">
        <v>89753</v>
      </c>
      <c r="D11404" t="s">
        <v>3647</v>
      </c>
      <c r="E11404" t="s">
        <v>32</v>
      </c>
      <c r="F11404">
        <v>10.84</v>
      </c>
      <c r="G11404">
        <v>11.38</v>
      </c>
      <c r="J11404">
        <v>0</v>
      </c>
      <c r="K11404">
        <v>0</v>
      </c>
    </row>
    <row r="11405" spans="1:11">
      <c r="A11405" t="s">
        <v>27453</v>
      </c>
      <c r="B11405" t="s">
        <v>58</v>
      </c>
      <c r="C11405">
        <v>89817</v>
      </c>
      <c r="D11405" t="s">
        <v>3685</v>
      </c>
      <c r="E11405" t="s">
        <v>32</v>
      </c>
      <c r="F11405">
        <v>15.45</v>
      </c>
      <c r="G11405">
        <v>15.95</v>
      </c>
      <c r="J11405">
        <v>0</v>
      </c>
      <c r="K11405">
        <v>0</v>
      </c>
    </row>
    <row r="11406" spans="1:11">
      <c r="A11406" t="s">
        <v>27454</v>
      </c>
      <c r="B11406" t="s">
        <v>58</v>
      </c>
      <c r="C11406">
        <v>89774</v>
      </c>
      <c r="D11406" t="s">
        <v>3658</v>
      </c>
      <c r="E11406" t="s">
        <v>32</v>
      </c>
      <c r="F11406">
        <v>17.239999999999998</v>
      </c>
      <c r="G11406">
        <v>17.89</v>
      </c>
      <c r="J11406">
        <v>0</v>
      </c>
      <c r="K11406">
        <v>0</v>
      </c>
    </row>
    <row r="11407" spans="1:11">
      <c r="A11407" t="s">
        <v>27455</v>
      </c>
      <c r="B11407" t="s">
        <v>58</v>
      </c>
      <c r="C11407">
        <v>95693</v>
      </c>
      <c r="D11407" t="s">
        <v>4079</v>
      </c>
      <c r="E11407" t="s">
        <v>32</v>
      </c>
      <c r="F11407">
        <v>55.76</v>
      </c>
      <c r="G11407">
        <v>57.17</v>
      </c>
      <c r="J11407">
        <v>0</v>
      </c>
      <c r="K11407">
        <v>0</v>
      </c>
    </row>
    <row r="11408" spans="1:11">
      <c r="A11408" t="s">
        <v>27456</v>
      </c>
      <c r="B11408" t="s">
        <v>58</v>
      </c>
      <c r="C11408">
        <v>89833</v>
      </c>
      <c r="D11408" t="s">
        <v>3694</v>
      </c>
      <c r="E11408" t="s">
        <v>32</v>
      </c>
      <c r="F11408">
        <v>48.64</v>
      </c>
      <c r="G11408">
        <v>50.35</v>
      </c>
      <c r="J11408">
        <v>0</v>
      </c>
      <c r="K11408">
        <v>0</v>
      </c>
    </row>
    <row r="11409" spans="1:11">
      <c r="A11409" t="s">
        <v>27457</v>
      </c>
      <c r="B11409" t="s">
        <v>58</v>
      </c>
      <c r="C11409">
        <v>89796</v>
      </c>
      <c r="D11409" t="s">
        <v>3669</v>
      </c>
      <c r="E11409" t="s">
        <v>32</v>
      </c>
      <c r="F11409">
        <v>46.46</v>
      </c>
      <c r="G11409">
        <v>47.97</v>
      </c>
      <c r="J11409">
        <v>0</v>
      </c>
      <c r="K11409">
        <v>0</v>
      </c>
    </row>
    <row r="11410" spans="1:11">
      <c r="A11410" t="s">
        <v>27458</v>
      </c>
      <c r="B11410" t="s">
        <v>58</v>
      </c>
      <c r="C11410">
        <v>89860</v>
      </c>
      <c r="D11410" t="s">
        <v>3704</v>
      </c>
      <c r="E11410" t="s">
        <v>32</v>
      </c>
      <c r="F11410">
        <v>53.98</v>
      </c>
      <c r="G11410">
        <v>56.15</v>
      </c>
      <c r="J11410">
        <v>0</v>
      </c>
      <c r="K11410">
        <v>0</v>
      </c>
    </row>
    <row r="11411" spans="1:11">
      <c r="A11411" t="s">
        <v>27459</v>
      </c>
      <c r="B11411" t="s">
        <v>58</v>
      </c>
      <c r="C11411">
        <v>89782</v>
      </c>
      <c r="D11411" t="s">
        <v>3663</v>
      </c>
      <c r="E11411" t="s">
        <v>32</v>
      </c>
      <c r="F11411">
        <v>17.54</v>
      </c>
      <c r="G11411">
        <v>18.54</v>
      </c>
      <c r="J11411">
        <v>0</v>
      </c>
      <c r="K11411">
        <v>0</v>
      </c>
    </row>
    <row r="11412" spans="1:11">
      <c r="A11412" t="s">
        <v>27460</v>
      </c>
      <c r="B11412" t="s">
        <v>58</v>
      </c>
      <c r="C11412">
        <v>89825</v>
      </c>
      <c r="D11412" t="s">
        <v>3689</v>
      </c>
      <c r="E11412" t="s">
        <v>32</v>
      </c>
      <c r="F11412">
        <v>17.47</v>
      </c>
      <c r="G11412">
        <v>17.73</v>
      </c>
      <c r="J11412">
        <v>0</v>
      </c>
      <c r="K11412">
        <v>0</v>
      </c>
    </row>
    <row r="11413" spans="1:11">
      <c r="A11413" t="s">
        <v>27461</v>
      </c>
      <c r="B11413" t="s">
        <v>58</v>
      </c>
      <c r="C11413">
        <v>89784</v>
      </c>
      <c r="D11413" t="s">
        <v>3665</v>
      </c>
      <c r="E11413" t="s">
        <v>32</v>
      </c>
      <c r="F11413">
        <v>26.67</v>
      </c>
      <c r="G11413">
        <v>27.75</v>
      </c>
      <c r="J11413">
        <v>0</v>
      </c>
      <c r="K11413">
        <v>0</v>
      </c>
    </row>
    <row r="11414" spans="1:11">
      <c r="A11414" t="s">
        <v>27462</v>
      </c>
      <c r="B11414" t="s">
        <v>58</v>
      </c>
      <c r="C11414">
        <v>89829</v>
      </c>
      <c r="D11414" t="s">
        <v>3691</v>
      </c>
      <c r="E11414" t="s">
        <v>32</v>
      </c>
      <c r="F11414">
        <v>38.270000000000003</v>
      </c>
      <c r="G11414">
        <v>39.26</v>
      </c>
      <c r="J11414">
        <v>0</v>
      </c>
      <c r="K11414">
        <v>0</v>
      </c>
    </row>
    <row r="11415" spans="1:11">
      <c r="A11415" t="s">
        <v>27463</v>
      </c>
      <c r="B11415" t="s">
        <v>58</v>
      </c>
      <c r="C11415">
        <v>89786</v>
      </c>
      <c r="D11415" t="s">
        <v>3667</v>
      </c>
      <c r="E11415" t="s">
        <v>32</v>
      </c>
      <c r="F11415">
        <v>41.77</v>
      </c>
      <c r="G11415">
        <v>43.07</v>
      </c>
      <c r="J11415">
        <v>0</v>
      </c>
      <c r="K11415">
        <v>0</v>
      </c>
    </row>
    <row r="11416" spans="1:11">
      <c r="A11416" t="s">
        <v>27464</v>
      </c>
      <c r="B11416" t="s">
        <v>58</v>
      </c>
      <c r="C11416">
        <v>104352</v>
      </c>
      <c r="D11416" t="s">
        <v>4477</v>
      </c>
      <c r="E11416" t="s">
        <v>32</v>
      </c>
      <c r="F11416">
        <v>42.3</v>
      </c>
      <c r="G11416">
        <v>43.52</v>
      </c>
      <c r="J11416">
        <v>0</v>
      </c>
      <c r="K11416">
        <v>0</v>
      </c>
    </row>
    <row r="11417" spans="1:11">
      <c r="A11417" t="s">
        <v>27465</v>
      </c>
      <c r="B11417" t="s">
        <v>58</v>
      </c>
      <c r="C11417">
        <v>104344</v>
      </c>
      <c r="D11417" t="s">
        <v>4470</v>
      </c>
      <c r="E11417" t="s">
        <v>32</v>
      </c>
      <c r="F11417">
        <v>43.9</v>
      </c>
      <c r="G11417">
        <v>45.27</v>
      </c>
      <c r="J11417">
        <v>0</v>
      </c>
      <c r="K11417">
        <v>0</v>
      </c>
    </row>
    <row r="11418" spans="1:11">
      <c r="A11418" t="s">
        <v>27466</v>
      </c>
      <c r="B11418" t="s">
        <v>58</v>
      </c>
      <c r="C11418">
        <v>104354</v>
      </c>
      <c r="D11418" t="s">
        <v>4479</v>
      </c>
      <c r="E11418" t="s">
        <v>32</v>
      </c>
      <c r="F11418">
        <v>48.69</v>
      </c>
      <c r="G11418">
        <v>50.15</v>
      </c>
      <c r="J11418">
        <v>0</v>
      </c>
      <c r="K11418">
        <v>0</v>
      </c>
    </row>
    <row r="11419" spans="1:11">
      <c r="A11419" t="s">
        <v>27467</v>
      </c>
      <c r="B11419" t="s">
        <v>58</v>
      </c>
      <c r="C11419">
        <v>104346</v>
      </c>
      <c r="D11419" t="s">
        <v>4472</v>
      </c>
      <c r="E11419" t="s">
        <v>32</v>
      </c>
      <c r="F11419">
        <v>48.4</v>
      </c>
      <c r="G11419">
        <v>49.83</v>
      </c>
      <c r="J11419">
        <v>0</v>
      </c>
      <c r="K11419">
        <v>0</v>
      </c>
    </row>
    <row r="11420" spans="1:11">
      <c r="A11420" t="s">
        <v>27468</v>
      </c>
      <c r="B11420" t="s">
        <v>58</v>
      </c>
      <c r="C11420">
        <v>104356</v>
      </c>
      <c r="D11420" t="s">
        <v>4481</v>
      </c>
      <c r="E11420" t="s">
        <v>32</v>
      </c>
      <c r="F11420">
        <v>32.090000000000003</v>
      </c>
      <c r="G11420">
        <v>32.51</v>
      </c>
      <c r="J11420">
        <v>0</v>
      </c>
      <c r="K11420">
        <v>0</v>
      </c>
    </row>
    <row r="11421" spans="1:11">
      <c r="A11421" t="s">
        <v>27469</v>
      </c>
      <c r="B11421" t="s">
        <v>58</v>
      </c>
      <c r="C11421">
        <v>104348</v>
      </c>
      <c r="D11421" t="s">
        <v>4474</v>
      </c>
      <c r="E11421" t="s">
        <v>32</v>
      </c>
      <c r="F11421">
        <v>11.54</v>
      </c>
      <c r="G11421">
        <v>11.61</v>
      </c>
      <c r="J11421">
        <v>0</v>
      </c>
      <c r="K11421">
        <v>0</v>
      </c>
    </row>
    <row r="11422" spans="1:11">
      <c r="A11422" t="s">
        <v>27470</v>
      </c>
      <c r="B11422" t="s">
        <v>58</v>
      </c>
      <c r="C11422">
        <v>104351</v>
      </c>
      <c r="D11422" t="s">
        <v>4476</v>
      </c>
      <c r="E11422" t="s">
        <v>32</v>
      </c>
      <c r="F11422">
        <v>24.07</v>
      </c>
      <c r="G11422">
        <v>24.32</v>
      </c>
      <c r="J11422">
        <v>0</v>
      </c>
      <c r="K11422">
        <v>0</v>
      </c>
    </row>
    <row r="11423" spans="1:11">
      <c r="A11423" t="s">
        <v>27471</v>
      </c>
      <c r="B11423" t="s">
        <v>58</v>
      </c>
      <c r="C11423">
        <v>89800</v>
      </c>
      <c r="D11423" t="s">
        <v>3275</v>
      </c>
      <c r="E11423" t="s">
        <v>12</v>
      </c>
      <c r="F11423">
        <v>34.090000000000003</v>
      </c>
      <c r="G11423">
        <v>35.64</v>
      </c>
      <c r="J11423">
        <v>0</v>
      </c>
      <c r="K11423">
        <v>0</v>
      </c>
    </row>
    <row r="11424" spans="1:11">
      <c r="A11424" t="s">
        <v>27472</v>
      </c>
      <c r="B11424" t="s">
        <v>58</v>
      </c>
      <c r="C11424">
        <v>89714</v>
      </c>
      <c r="D11424" t="s">
        <v>3270</v>
      </c>
      <c r="E11424" t="s">
        <v>12</v>
      </c>
      <c r="F11424">
        <v>46.16</v>
      </c>
      <c r="G11424">
        <v>48.77</v>
      </c>
      <c r="J11424">
        <v>0</v>
      </c>
      <c r="K11424">
        <v>0</v>
      </c>
    </row>
    <row r="11425" spans="1:11">
      <c r="A11425" t="s">
        <v>27473</v>
      </c>
      <c r="B11425" t="s">
        <v>58</v>
      </c>
      <c r="C11425">
        <v>89848</v>
      </c>
      <c r="D11425" t="s">
        <v>3276</v>
      </c>
      <c r="E11425" t="s">
        <v>12</v>
      </c>
      <c r="F11425">
        <v>32.520000000000003</v>
      </c>
      <c r="G11425">
        <v>33.93</v>
      </c>
      <c r="J11425">
        <v>0</v>
      </c>
      <c r="K11425">
        <v>0</v>
      </c>
    </row>
    <row r="11426" spans="1:11">
      <c r="A11426" t="s">
        <v>27474</v>
      </c>
      <c r="B11426" t="s">
        <v>58</v>
      </c>
      <c r="C11426">
        <v>89849</v>
      </c>
      <c r="D11426" t="s">
        <v>3277</v>
      </c>
      <c r="E11426" t="s">
        <v>12</v>
      </c>
      <c r="F11426">
        <v>64.03</v>
      </c>
      <c r="G11426">
        <v>65.86</v>
      </c>
      <c r="J11426">
        <v>0</v>
      </c>
      <c r="K11426">
        <v>0</v>
      </c>
    </row>
    <row r="11427" spans="1:11">
      <c r="A11427" t="s">
        <v>27475</v>
      </c>
      <c r="B11427" t="s">
        <v>58</v>
      </c>
      <c r="C11427">
        <v>89711</v>
      </c>
      <c r="D11427" t="s">
        <v>3267</v>
      </c>
      <c r="E11427" t="s">
        <v>12</v>
      </c>
      <c r="F11427">
        <v>26.74</v>
      </c>
      <c r="G11427">
        <v>28.46</v>
      </c>
      <c r="J11427">
        <v>0</v>
      </c>
      <c r="K11427">
        <v>0</v>
      </c>
    </row>
    <row r="11428" spans="1:11">
      <c r="A11428" t="s">
        <v>27476</v>
      </c>
      <c r="B11428" t="s">
        <v>58</v>
      </c>
      <c r="C11428">
        <v>89798</v>
      </c>
      <c r="D11428" t="s">
        <v>3273</v>
      </c>
      <c r="E11428" t="s">
        <v>12</v>
      </c>
      <c r="F11428">
        <v>14.75</v>
      </c>
      <c r="G11428">
        <v>15</v>
      </c>
      <c r="J11428">
        <v>0</v>
      </c>
      <c r="K11428">
        <v>0</v>
      </c>
    </row>
    <row r="11429" spans="1:11">
      <c r="A11429" t="s">
        <v>27477</v>
      </c>
      <c r="B11429" t="s">
        <v>58</v>
      </c>
      <c r="C11429">
        <v>89712</v>
      </c>
      <c r="D11429" t="s">
        <v>3268</v>
      </c>
      <c r="E11429" t="s">
        <v>12</v>
      </c>
      <c r="F11429">
        <v>33.15</v>
      </c>
      <c r="G11429">
        <v>35.020000000000003</v>
      </c>
      <c r="J11429">
        <v>0</v>
      </c>
      <c r="K11429">
        <v>0</v>
      </c>
    </row>
    <row r="11430" spans="1:11">
      <c r="A11430" t="s">
        <v>27478</v>
      </c>
      <c r="B11430" t="s">
        <v>58</v>
      </c>
      <c r="C11430">
        <v>89799</v>
      </c>
      <c r="D11430" t="s">
        <v>3274</v>
      </c>
      <c r="E11430" t="s">
        <v>12</v>
      </c>
      <c r="F11430">
        <v>25.82</v>
      </c>
      <c r="G11430">
        <v>26.71</v>
      </c>
      <c r="J11430">
        <v>0</v>
      </c>
      <c r="K11430">
        <v>0</v>
      </c>
    </row>
    <row r="11431" spans="1:11">
      <c r="A11431" t="s">
        <v>27479</v>
      </c>
      <c r="B11431" t="s">
        <v>58</v>
      </c>
      <c r="C11431">
        <v>89713</v>
      </c>
      <c r="D11431" t="s">
        <v>3269</v>
      </c>
      <c r="E11431" t="s">
        <v>12</v>
      </c>
      <c r="F11431">
        <v>41.07</v>
      </c>
      <c r="G11431">
        <v>43.32</v>
      </c>
      <c r="J11431">
        <v>0</v>
      </c>
      <c r="K11431">
        <v>0</v>
      </c>
    </row>
    <row r="11432" spans="1:11">
      <c r="A11432" t="s">
        <v>27480</v>
      </c>
      <c r="B11432" t="s">
        <v>58</v>
      </c>
      <c r="C11432">
        <v>89376</v>
      </c>
      <c r="D11432" t="s">
        <v>15044</v>
      </c>
      <c r="E11432" t="s">
        <v>32</v>
      </c>
      <c r="F11432">
        <v>6.92</v>
      </c>
      <c r="G11432">
        <v>7.4</v>
      </c>
      <c r="J11432">
        <v>0</v>
      </c>
      <c r="K11432">
        <v>0</v>
      </c>
    </row>
    <row r="11433" spans="1:11">
      <c r="A11433" t="s">
        <v>27481</v>
      </c>
      <c r="B11433" t="s">
        <v>58</v>
      </c>
      <c r="C11433">
        <v>89429</v>
      </c>
      <c r="D11433" t="s">
        <v>15045</v>
      </c>
      <c r="E11433" t="s">
        <v>32</v>
      </c>
      <c r="F11433">
        <v>7.41</v>
      </c>
      <c r="G11433">
        <v>7.91</v>
      </c>
      <c r="J11433">
        <v>0</v>
      </c>
      <c r="K11433">
        <v>0</v>
      </c>
    </row>
    <row r="11434" spans="1:11">
      <c r="A11434" t="s">
        <v>27482</v>
      </c>
      <c r="B11434" t="s">
        <v>58</v>
      </c>
      <c r="C11434">
        <v>89383</v>
      </c>
      <c r="D11434" t="s">
        <v>15046</v>
      </c>
      <c r="E11434" t="s">
        <v>32</v>
      </c>
      <c r="F11434">
        <v>8.09</v>
      </c>
      <c r="G11434">
        <v>8.64</v>
      </c>
      <c r="J11434">
        <v>0</v>
      </c>
      <c r="K11434">
        <v>0</v>
      </c>
    </row>
    <row r="11435" spans="1:11">
      <c r="A11435" t="s">
        <v>27483</v>
      </c>
      <c r="B11435" t="s">
        <v>58</v>
      </c>
      <c r="C11435">
        <v>89553</v>
      </c>
      <c r="D11435" t="s">
        <v>15047</v>
      </c>
      <c r="E11435" t="s">
        <v>32</v>
      </c>
      <c r="F11435">
        <v>6.49</v>
      </c>
      <c r="G11435">
        <v>6.79</v>
      </c>
      <c r="J11435">
        <v>0</v>
      </c>
      <c r="K11435">
        <v>0</v>
      </c>
    </row>
    <row r="11436" spans="1:11">
      <c r="A11436" t="s">
        <v>27484</v>
      </c>
      <c r="B11436" t="s">
        <v>58</v>
      </c>
      <c r="C11436">
        <v>89436</v>
      </c>
      <c r="D11436" t="s">
        <v>15048</v>
      </c>
      <c r="E11436" t="s">
        <v>32</v>
      </c>
      <c r="F11436">
        <v>9.66</v>
      </c>
      <c r="G11436">
        <v>10.24</v>
      </c>
      <c r="J11436">
        <v>0</v>
      </c>
      <c r="K11436">
        <v>0</v>
      </c>
    </row>
    <row r="11437" spans="1:11">
      <c r="A11437" t="s">
        <v>27485</v>
      </c>
      <c r="B11437" t="s">
        <v>58</v>
      </c>
      <c r="C11437">
        <v>89391</v>
      </c>
      <c r="D11437" t="s">
        <v>15049</v>
      </c>
      <c r="E11437" t="s">
        <v>32</v>
      </c>
      <c r="F11437">
        <v>10.45</v>
      </c>
      <c r="G11437">
        <v>11.1</v>
      </c>
      <c r="J11437">
        <v>0</v>
      </c>
      <c r="K11437">
        <v>0</v>
      </c>
    </row>
    <row r="11438" spans="1:11">
      <c r="A11438" t="s">
        <v>27486</v>
      </c>
      <c r="B11438" t="s">
        <v>58</v>
      </c>
      <c r="C11438">
        <v>103994</v>
      </c>
      <c r="D11438" t="s">
        <v>4406</v>
      </c>
      <c r="E11438" t="s">
        <v>32</v>
      </c>
      <c r="F11438">
        <v>15.88</v>
      </c>
      <c r="G11438">
        <v>16.559999999999999</v>
      </c>
      <c r="J11438">
        <v>0</v>
      </c>
      <c r="K11438">
        <v>0</v>
      </c>
    </row>
    <row r="11439" spans="1:11">
      <c r="A11439" t="s">
        <v>27487</v>
      </c>
      <c r="B11439" t="s">
        <v>58</v>
      </c>
      <c r="C11439">
        <v>89570</v>
      </c>
      <c r="D11439" t="s">
        <v>15050</v>
      </c>
      <c r="E11439" t="s">
        <v>32</v>
      </c>
      <c r="F11439">
        <v>12.34</v>
      </c>
      <c r="G11439">
        <v>12.73</v>
      </c>
      <c r="J11439">
        <v>0</v>
      </c>
      <c r="K11439">
        <v>0</v>
      </c>
    </row>
    <row r="11440" spans="1:11">
      <c r="A11440" t="s">
        <v>27488</v>
      </c>
      <c r="B11440" t="s">
        <v>58</v>
      </c>
      <c r="C11440">
        <v>103992</v>
      </c>
      <c r="D11440" t="s">
        <v>4404</v>
      </c>
      <c r="E11440" t="s">
        <v>32</v>
      </c>
      <c r="F11440">
        <v>13.25</v>
      </c>
      <c r="G11440">
        <v>13.95</v>
      </c>
      <c r="J11440">
        <v>0</v>
      </c>
      <c r="K11440">
        <v>0</v>
      </c>
    </row>
    <row r="11441" spans="1:11">
      <c r="A11441" t="s">
        <v>27489</v>
      </c>
      <c r="B11441" t="s">
        <v>58</v>
      </c>
      <c r="C11441">
        <v>89572</v>
      </c>
      <c r="D11441" t="s">
        <v>15051</v>
      </c>
      <c r="E11441" t="s">
        <v>32</v>
      </c>
      <c r="F11441">
        <v>9.56</v>
      </c>
      <c r="G11441">
        <v>9.93</v>
      </c>
      <c r="J11441">
        <v>0</v>
      </c>
      <c r="K11441">
        <v>0</v>
      </c>
    </row>
    <row r="11442" spans="1:11">
      <c r="A11442" t="s">
        <v>27490</v>
      </c>
      <c r="B11442" t="s">
        <v>58</v>
      </c>
      <c r="C11442">
        <v>104001</v>
      </c>
      <c r="D11442" t="s">
        <v>4412</v>
      </c>
      <c r="E11442" t="s">
        <v>32</v>
      </c>
      <c r="F11442">
        <v>15.74</v>
      </c>
      <c r="G11442">
        <v>16.52</v>
      </c>
      <c r="J11442">
        <v>0</v>
      </c>
      <c r="K11442">
        <v>0</v>
      </c>
    </row>
    <row r="11443" spans="1:11">
      <c r="A11443" t="s">
        <v>27491</v>
      </c>
      <c r="B11443" t="s">
        <v>58</v>
      </c>
      <c r="C11443">
        <v>89596</v>
      </c>
      <c r="D11443" t="s">
        <v>15052</v>
      </c>
      <c r="E11443" t="s">
        <v>32</v>
      </c>
      <c r="F11443">
        <v>11.43</v>
      </c>
      <c r="G11443">
        <v>11.86</v>
      </c>
      <c r="J11443">
        <v>0</v>
      </c>
      <c r="K11443">
        <v>0</v>
      </c>
    </row>
    <row r="11444" spans="1:11">
      <c r="A11444" t="s">
        <v>27492</v>
      </c>
      <c r="B11444" t="s">
        <v>58</v>
      </c>
      <c r="C11444">
        <v>104002</v>
      </c>
      <c r="D11444" t="s">
        <v>4413</v>
      </c>
      <c r="E11444" t="s">
        <v>32</v>
      </c>
      <c r="F11444">
        <v>19.420000000000002</v>
      </c>
      <c r="G11444">
        <v>20.190000000000001</v>
      </c>
      <c r="J11444">
        <v>0</v>
      </c>
      <c r="K11444">
        <v>0</v>
      </c>
    </row>
    <row r="11445" spans="1:11">
      <c r="A11445" t="s">
        <v>27493</v>
      </c>
      <c r="B11445" t="s">
        <v>58</v>
      </c>
      <c r="C11445">
        <v>89595</v>
      </c>
      <c r="D11445" t="s">
        <v>15053</v>
      </c>
      <c r="E11445" t="s">
        <v>32</v>
      </c>
      <c r="F11445">
        <v>15.39</v>
      </c>
      <c r="G11445">
        <v>15.81</v>
      </c>
      <c r="J11445">
        <v>0</v>
      </c>
      <c r="K11445">
        <v>0</v>
      </c>
    </row>
    <row r="11446" spans="1:11">
      <c r="A11446" t="s">
        <v>27494</v>
      </c>
      <c r="B11446" t="s">
        <v>58</v>
      </c>
      <c r="C11446">
        <v>89610</v>
      </c>
      <c r="D11446" t="s">
        <v>15054</v>
      </c>
      <c r="E11446" t="s">
        <v>32</v>
      </c>
      <c r="F11446">
        <v>20.68</v>
      </c>
      <c r="G11446">
        <v>21.22</v>
      </c>
      <c r="J11446">
        <v>0</v>
      </c>
      <c r="K11446">
        <v>0</v>
      </c>
    </row>
    <row r="11447" spans="1:11">
      <c r="A11447" t="s">
        <v>27495</v>
      </c>
      <c r="B11447" t="s">
        <v>58</v>
      </c>
      <c r="C11447">
        <v>89613</v>
      </c>
      <c r="D11447" t="s">
        <v>3577</v>
      </c>
      <c r="E11447" t="s">
        <v>32</v>
      </c>
      <c r="F11447">
        <v>31.76</v>
      </c>
      <c r="G11447">
        <v>32.42</v>
      </c>
      <c r="J11447">
        <v>0</v>
      </c>
      <c r="K11447">
        <v>0</v>
      </c>
    </row>
    <row r="11448" spans="1:11">
      <c r="A11448" t="s">
        <v>27496</v>
      </c>
      <c r="B11448" t="s">
        <v>58</v>
      </c>
      <c r="C11448">
        <v>89616</v>
      </c>
      <c r="D11448" t="s">
        <v>15055</v>
      </c>
      <c r="E11448" t="s">
        <v>32</v>
      </c>
      <c r="F11448">
        <v>42.14</v>
      </c>
      <c r="G11448">
        <v>42.9</v>
      </c>
      <c r="J11448">
        <v>0</v>
      </c>
      <c r="K11448">
        <v>0</v>
      </c>
    </row>
    <row r="11449" spans="1:11">
      <c r="A11449" t="s">
        <v>27497</v>
      </c>
      <c r="B11449" t="s">
        <v>58</v>
      </c>
      <c r="C11449">
        <v>103952</v>
      </c>
      <c r="D11449" t="s">
        <v>4375</v>
      </c>
      <c r="E11449" t="s">
        <v>32</v>
      </c>
      <c r="F11449">
        <v>7.1</v>
      </c>
      <c r="G11449">
        <v>7.6</v>
      </c>
      <c r="J11449">
        <v>0</v>
      </c>
      <c r="K11449">
        <v>0</v>
      </c>
    </row>
    <row r="11450" spans="1:11">
      <c r="A11450" t="s">
        <v>27498</v>
      </c>
      <c r="B11450" t="s">
        <v>58</v>
      </c>
      <c r="C11450">
        <v>103947</v>
      </c>
      <c r="D11450" t="s">
        <v>4370</v>
      </c>
      <c r="E11450" t="s">
        <v>32</v>
      </c>
      <c r="F11450">
        <v>7.78</v>
      </c>
      <c r="G11450">
        <v>8.33</v>
      </c>
      <c r="J11450">
        <v>0</v>
      </c>
      <c r="K11450">
        <v>0</v>
      </c>
    </row>
    <row r="11451" spans="1:11">
      <c r="A11451" t="s">
        <v>27499</v>
      </c>
      <c r="B11451" t="s">
        <v>58</v>
      </c>
      <c r="C11451">
        <v>103957</v>
      </c>
      <c r="D11451" t="s">
        <v>4380</v>
      </c>
      <c r="E11451" t="s">
        <v>32</v>
      </c>
      <c r="F11451">
        <v>5.62</v>
      </c>
      <c r="G11451">
        <v>5.92</v>
      </c>
      <c r="J11451">
        <v>0</v>
      </c>
      <c r="K11451">
        <v>0</v>
      </c>
    </row>
    <row r="11452" spans="1:11">
      <c r="A11452" t="s">
        <v>27500</v>
      </c>
      <c r="B11452" t="s">
        <v>58</v>
      </c>
      <c r="C11452">
        <v>103953</v>
      </c>
      <c r="D11452" t="s">
        <v>4376</v>
      </c>
      <c r="E11452" t="s">
        <v>32</v>
      </c>
      <c r="F11452">
        <v>8.7899999999999991</v>
      </c>
      <c r="G11452">
        <v>9.3699999999999992</v>
      </c>
      <c r="J11452">
        <v>0</v>
      </c>
      <c r="K11452">
        <v>0</v>
      </c>
    </row>
    <row r="11453" spans="1:11">
      <c r="A11453" t="s">
        <v>27501</v>
      </c>
      <c r="B11453" t="s">
        <v>58</v>
      </c>
      <c r="C11453">
        <v>103948</v>
      </c>
      <c r="D11453" t="s">
        <v>4371</v>
      </c>
      <c r="E11453" t="s">
        <v>32</v>
      </c>
      <c r="F11453">
        <v>9.58</v>
      </c>
      <c r="G11453">
        <v>10.23</v>
      </c>
      <c r="J11453">
        <v>0</v>
      </c>
      <c r="K11453">
        <v>0</v>
      </c>
    </row>
    <row r="11454" spans="1:11">
      <c r="A11454" t="s">
        <v>27502</v>
      </c>
      <c r="B11454" t="s">
        <v>58</v>
      </c>
      <c r="C11454">
        <v>103958</v>
      </c>
      <c r="D11454" t="s">
        <v>4381</v>
      </c>
      <c r="E11454" t="s">
        <v>32</v>
      </c>
      <c r="F11454">
        <v>11.02</v>
      </c>
      <c r="G11454">
        <v>11.48</v>
      </c>
      <c r="J11454">
        <v>0</v>
      </c>
      <c r="K11454">
        <v>0</v>
      </c>
    </row>
    <row r="11455" spans="1:11">
      <c r="A11455" t="s">
        <v>27503</v>
      </c>
      <c r="B11455" t="s">
        <v>58</v>
      </c>
      <c r="C11455">
        <v>104009</v>
      </c>
      <c r="D11455" t="s">
        <v>4419</v>
      </c>
      <c r="E11455" t="s">
        <v>32</v>
      </c>
      <c r="F11455">
        <v>15.3</v>
      </c>
      <c r="G11455">
        <v>16.13</v>
      </c>
      <c r="J11455">
        <v>0</v>
      </c>
      <c r="K11455">
        <v>0</v>
      </c>
    </row>
    <row r="11456" spans="1:11">
      <c r="A11456" t="s">
        <v>27504</v>
      </c>
      <c r="B11456" t="s">
        <v>58</v>
      </c>
      <c r="C11456">
        <v>103959</v>
      </c>
      <c r="D11456" t="s">
        <v>4382</v>
      </c>
      <c r="E11456" t="s">
        <v>32</v>
      </c>
      <c r="F11456">
        <v>16.149999999999999</v>
      </c>
      <c r="G11456">
        <v>16.690000000000001</v>
      </c>
      <c r="J11456">
        <v>0</v>
      </c>
      <c r="K11456">
        <v>0</v>
      </c>
    </row>
    <row r="11457" spans="1:11">
      <c r="A11457" t="s">
        <v>27505</v>
      </c>
      <c r="B11457" t="s">
        <v>58</v>
      </c>
      <c r="C11457">
        <v>103962</v>
      </c>
      <c r="D11457" t="s">
        <v>4383</v>
      </c>
      <c r="E11457" t="s">
        <v>32</v>
      </c>
      <c r="F11457">
        <v>7.1</v>
      </c>
      <c r="G11457">
        <v>7.38</v>
      </c>
      <c r="J11457">
        <v>0</v>
      </c>
      <c r="K11457">
        <v>0</v>
      </c>
    </row>
    <row r="11458" spans="1:11">
      <c r="A11458" t="s">
        <v>27506</v>
      </c>
      <c r="B11458" t="s">
        <v>58</v>
      </c>
      <c r="C11458">
        <v>103954</v>
      </c>
      <c r="D11458" t="s">
        <v>4377</v>
      </c>
      <c r="E11458" t="s">
        <v>32</v>
      </c>
      <c r="F11458">
        <v>10.16</v>
      </c>
      <c r="G11458">
        <v>10.71</v>
      </c>
      <c r="J11458">
        <v>0</v>
      </c>
      <c r="K11458">
        <v>0</v>
      </c>
    </row>
    <row r="11459" spans="1:11">
      <c r="A11459" t="s">
        <v>27507</v>
      </c>
      <c r="B11459" t="s">
        <v>58</v>
      </c>
      <c r="C11459">
        <v>103949</v>
      </c>
      <c r="D11459" t="s">
        <v>4372</v>
      </c>
      <c r="E11459" t="s">
        <v>32</v>
      </c>
      <c r="F11459">
        <v>10.91</v>
      </c>
      <c r="G11459">
        <v>11.53</v>
      </c>
      <c r="J11459">
        <v>0</v>
      </c>
      <c r="K11459">
        <v>0</v>
      </c>
    </row>
    <row r="11460" spans="1:11">
      <c r="A11460" t="s">
        <v>27508</v>
      </c>
      <c r="B11460" t="s">
        <v>58</v>
      </c>
      <c r="C11460">
        <v>103964</v>
      </c>
      <c r="D11460" t="s">
        <v>4384</v>
      </c>
      <c r="E11460" t="s">
        <v>32</v>
      </c>
      <c r="F11460">
        <v>8.98</v>
      </c>
      <c r="G11460">
        <v>9.32</v>
      </c>
      <c r="J11460">
        <v>0</v>
      </c>
      <c r="K11460">
        <v>0</v>
      </c>
    </row>
    <row r="11461" spans="1:11">
      <c r="A11461" t="s">
        <v>27509</v>
      </c>
      <c r="B11461" t="s">
        <v>58</v>
      </c>
      <c r="C11461">
        <v>104014</v>
      </c>
      <c r="D11461" t="s">
        <v>4422</v>
      </c>
      <c r="E11461" t="s">
        <v>32</v>
      </c>
      <c r="F11461">
        <v>12.43</v>
      </c>
      <c r="G11461">
        <v>13.08</v>
      </c>
      <c r="J11461">
        <v>0</v>
      </c>
      <c r="K11461">
        <v>0</v>
      </c>
    </row>
    <row r="11462" spans="1:11">
      <c r="A11462" t="s">
        <v>27510</v>
      </c>
      <c r="B11462" t="s">
        <v>58</v>
      </c>
      <c r="C11462">
        <v>103966</v>
      </c>
      <c r="D11462" t="s">
        <v>4385</v>
      </c>
      <c r="E11462" t="s">
        <v>32</v>
      </c>
      <c r="F11462">
        <v>10.52</v>
      </c>
      <c r="G11462">
        <v>10.91</v>
      </c>
      <c r="J11462">
        <v>0</v>
      </c>
      <c r="K11462">
        <v>0</v>
      </c>
    </row>
    <row r="11463" spans="1:11">
      <c r="A11463" t="s">
        <v>27511</v>
      </c>
      <c r="B11463" t="s">
        <v>58</v>
      </c>
      <c r="C11463">
        <v>103999</v>
      </c>
      <c r="D11463" t="s">
        <v>4410</v>
      </c>
      <c r="E11463" t="s">
        <v>32</v>
      </c>
      <c r="F11463">
        <v>14.3</v>
      </c>
      <c r="G11463">
        <v>15.02</v>
      </c>
      <c r="J11463">
        <v>0</v>
      </c>
      <c r="K11463">
        <v>0</v>
      </c>
    </row>
    <row r="11464" spans="1:11">
      <c r="A11464" t="s">
        <v>27512</v>
      </c>
      <c r="B11464" t="s">
        <v>58</v>
      </c>
      <c r="C11464">
        <v>103967</v>
      </c>
      <c r="D11464" t="s">
        <v>15056</v>
      </c>
      <c r="E11464" t="s">
        <v>32</v>
      </c>
      <c r="F11464">
        <v>12.57</v>
      </c>
      <c r="G11464">
        <v>12.99</v>
      </c>
      <c r="J11464">
        <v>0</v>
      </c>
      <c r="K11464">
        <v>0</v>
      </c>
    </row>
    <row r="11465" spans="1:11">
      <c r="A11465" t="s">
        <v>27513</v>
      </c>
      <c r="B11465" t="s">
        <v>58</v>
      </c>
      <c r="C11465">
        <v>104003</v>
      </c>
      <c r="D11465" t="s">
        <v>15057</v>
      </c>
      <c r="E11465" t="s">
        <v>32</v>
      </c>
      <c r="F11465">
        <v>16.600000000000001</v>
      </c>
      <c r="G11465">
        <v>17.37</v>
      </c>
      <c r="J11465">
        <v>0</v>
      </c>
      <c r="K11465">
        <v>0</v>
      </c>
    </row>
    <row r="11466" spans="1:11">
      <c r="A11466" t="s">
        <v>27514</v>
      </c>
      <c r="B11466" t="s">
        <v>58</v>
      </c>
      <c r="C11466">
        <v>103968</v>
      </c>
      <c r="D11466" t="s">
        <v>4386</v>
      </c>
      <c r="E11466" t="s">
        <v>32</v>
      </c>
      <c r="F11466">
        <v>17.61</v>
      </c>
      <c r="G11466">
        <v>18.04</v>
      </c>
      <c r="J11466">
        <v>0</v>
      </c>
      <c r="K11466">
        <v>0</v>
      </c>
    </row>
    <row r="11467" spans="1:11">
      <c r="A11467" t="s">
        <v>27515</v>
      </c>
      <c r="B11467" t="s">
        <v>58</v>
      </c>
      <c r="C11467">
        <v>103969</v>
      </c>
      <c r="D11467" t="s">
        <v>4387</v>
      </c>
      <c r="E11467" t="s">
        <v>32</v>
      </c>
      <c r="F11467">
        <v>20.72</v>
      </c>
      <c r="G11467">
        <v>21.18</v>
      </c>
      <c r="J11467">
        <v>0</v>
      </c>
      <c r="K11467">
        <v>0</v>
      </c>
    </row>
    <row r="11468" spans="1:11">
      <c r="A11468" t="s">
        <v>27516</v>
      </c>
      <c r="B11468" t="s">
        <v>58</v>
      </c>
      <c r="C11468">
        <v>103971</v>
      </c>
      <c r="D11468" t="s">
        <v>4388</v>
      </c>
      <c r="E11468" t="s">
        <v>32</v>
      </c>
      <c r="F11468">
        <v>26.22</v>
      </c>
      <c r="G11468">
        <v>26.76</v>
      </c>
      <c r="J11468">
        <v>0</v>
      </c>
      <c r="K11468">
        <v>0</v>
      </c>
    </row>
    <row r="11469" spans="1:11">
      <c r="A11469" t="s">
        <v>27517</v>
      </c>
      <c r="B11469" t="s">
        <v>58</v>
      </c>
      <c r="C11469">
        <v>103972</v>
      </c>
      <c r="D11469" t="s">
        <v>4389</v>
      </c>
      <c r="E11469" t="s">
        <v>32</v>
      </c>
      <c r="F11469">
        <v>30.25</v>
      </c>
      <c r="G11469">
        <v>30.87</v>
      </c>
      <c r="J11469">
        <v>0</v>
      </c>
      <c r="K11469">
        <v>0</v>
      </c>
    </row>
    <row r="11470" spans="1:11">
      <c r="A11470" t="s">
        <v>27518</v>
      </c>
      <c r="B11470" t="s">
        <v>58</v>
      </c>
      <c r="C11470">
        <v>103993</v>
      </c>
      <c r="D11470" t="s">
        <v>4405</v>
      </c>
      <c r="E11470" t="s">
        <v>32</v>
      </c>
      <c r="F11470">
        <v>11.59</v>
      </c>
      <c r="G11470">
        <v>12.29</v>
      </c>
      <c r="J11470">
        <v>0</v>
      </c>
      <c r="K11470">
        <v>0</v>
      </c>
    </row>
    <row r="11471" spans="1:11">
      <c r="A11471" t="s">
        <v>27519</v>
      </c>
      <c r="B11471" t="s">
        <v>58</v>
      </c>
      <c r="C11471">
        <v>89407</v>
      </c>
      <c r="D11471" t="s">
        <v>3465</v>
      </c>
      <c r="E11471" t="s">
        <v>32</v>
      </c>
      <c r="F11471">
        <v>10.79</v>
      </c>
      <c r="G11471">
        <v>11.48</v>
      </c>
      <c r="J11471">
        <v>0</v>
      </c>
      <c r="K11471">
        <v>0</v>
      </c>
    </row>
    <row r="11472" spans="1:11">
      <c r="A11472" t="s">
        <v>27520</v>
      </c>
      <c r="B11472" t="s">
        <v>58</v>
      </c>
      <c r="C11472">
        <v>89361</v>
      </c>
      <c r="D11472" t="s">
        <v>3436</v>
      </c>
      <c r="E11472" t="s">
        <v>32</v>
      </c>
      <c r="F11472">
        <v>11.72</v>
      </c>
      <c r="G11472">
        <v>12.5</v>
      </c>
      <c r="J11472">
        <v>0</v>
      </c>
      <c r="K11472">
        <v>0</v>
      </c>
    </row>
    <row r="11473" spans="1:11">
      <c r="A11473" t="s">
        <v>27521</v>
      </c>
      <c r="B11473" t="s">
        <v>58</v>
      </c>
      <c r="C11473">
        <v>89490</v>
      </c>
      <c r="D11473" t="s">
        <v>3493</v>
      </c>
      <c r="E11473" t="s">
        <v>32</v>
      </c>
      <c r="F11473">
        <v>8.2100000000000009</v>
      </c>
      <c r="G11473">
        <v>8.64</v>
      </c>
      <c r="J11473">
        <v>0</v>
      </c>
      <c r="K11473">
        <v>0</v>
      </c>
    </row>
    <row r="11474" spans="1:11">
      <c r="A11474" t="s">
        <v>27522</v>
      </c>
      <c r="B11474" t="s">
        <v>58</v>
      </c>
      <c r="C11474">
        <v>89411</v>
      </c>
      <c r="D11474" t="s">
        <v>3469</v>
      </c>
      <c r="E11474" t="s">
        <v>32</v>
      </c>
      <c r="F11474">
        <v>12.6</v>
      </c>
      <c r="G11474">
        <v>13.41</v>
      </c>
      <c r="J11474">
        <v>0</v>
      </c>
      <c r="K11474">
        <v>0</v>
      </c>
    </row>
    <row r="11475" spans="1:11">
      <c r="A11475" t="s">
        <v>27523</v>
      </c>
      <c r="B11475" t="s">
        <v>58</v>
      </c>
      <c r="C11475">
        <v>89365</v>
      </c>
      <c r="D11475" t="s">
        <v>3440</v>
      </c>
      <c r="E11475" t="s">
        <v>32</v>
      </c>
      <c r="F11475">
        <v>13.69</v>
      </c>
      <c r="G11475">
        <v>14.59</v>
      </c>
      <c r="J11475">
        <v>0</v>
      </c>
      <c r="K11475">
        <v>0</v>
      </c>
    </row>
    <row r="11476" spans="1:11">
      <c r="A11476" t="s">
        <v>27524</v>
      </c>
      <c r="B11476" t="s">
        <v>58</v>
      </c>
      <c r="C11476">
        <v>89496</v>
      </c>
      <c r="D11476" t="s">
        <v>3497</v>
      </c>
      <c r="E11476" t="s">
        <v>32</v>
      </c>
      <c r="F11476">
        <v>11.68</v>
      </c>
      <c r="G11476">
        <v>12.19</v>
      </c>
      <c r="J11476">
        <v>0</v>
      </c>
      <c r="K11476">
        <v>0</v>
      </c>
    </row>
    <row r="11477" spans="1:11">
      <c r="A11477" t="s">
        <v>27525</v>
      </c>
      <c r="B11477" t="s">
        <v>58</v>
      </c>
      <c r="C11477">
        <v>89416</v>
      </c>
      <c r="D11477" t="s">
        <v>3473</v>
      </c>
      <c r="E11477" t="s">
        <v>32</v>
      </c>
      <c r="F11477">
        <v>16.8</v>
      </c>
      <c r="G11477">
        <v>17.760000000000002</v>
      </c>
      <c r="J11477">
        <v>0</v>
      </c>
      <c r="K11477">
        <v>0</v>
      </c>
    </row>
    <row r="11478" spans="1:11">
      <c r="A11478" t="s">
        <v>27526</v>
      </c>
      <c r="B11478" t="s">
        <v>58</v>
      </c>
      <c r="C11478">
        <v>89370</v>
      </c>
      <c r="D11478" t="s">
        <v>3444</v>
      </c>
      <c r="E11478" t="s">
        <v>32</v>
      </c>
      <c r="F11478">
        <v>18.079999999999998</v>
      </c>
      <c r="G11478">
        <v>19.149999999999999</v>
      </c>
      <c r="J11478">
        <v>0</v>
      </c>
      <c r="K11478">
        <v>0</v>
      </c>
    </row>
    <row r="11479" spans="1:11">
      <c r="A11479" t="s">
        <v>27527</v>
      </c>
      <c r="B11479" t="s">
        <v>58</v>
      </c>
      <c r="C11479">
        <v>89500</v>
      </c>
      <c r="D11479" t="s">
        <v>3501</v>
      </c>
      <c r="E11479" t="s">
        <v>32</v>
      </c>
      <c r="F11479">
        <v>14.27</v>
      </c>
      <c r="G11479">
        <v>14.88</v>
      </c>
      <c r="J11479">
        <v>0</v>
      </c>
      <c r="K11479">
        <v>0</v>
      </c>
    </row>
    <row r="11480" spans="1:11">
      <c r="A11480" t="s">
        <v>27528</v>
      </c>
      <c r="B11480" t="s">
        <v>58</v>
      </c>
      <c r="C11480">
        <v>103983</v>
      </c>
      <c r="D11480" t="s">
        <v>4396</v>
      </c>
      <c r="E11480" t="s">
        <v>32</v>
      </c>
      <c r="F11480">
        <v>20.14</v>
      </c>
      <c r="G11480">
        <v>21.27</v>
      </c>
      <c r="J11480">
        <v>0</v>
      </c>
      <c r="K11480">
        <v>0</v>
      </c>
    </row>
    <row r="11481" spans="1:11">
      <c r="A11481" t="s">
        <v>27529</v>
      </c>
      <c r="B11481" t="s">
        <v>58</v>
      </c>
      <c r="C11481">
        <v>89504</v>
      </c>
      <c r="D11481" t="s">
        <v>3505</v>
      </c>
      <c r="E11481" t="s">
        <v>32</v>
      </c>
      <c r="F11481">
        <v>20.6</v>
      </c>
      <c r="G11481">
        <v>21.36</v>
      </c>
      <c r="J11481">
        <v>0</v>
      </c>
      <c r="K11481">
        <v>0</v>
      </c>
    </row>
    <row r="11482" spans="1:11">
      <c r="A11482" t="s">
        <v>27530</v>
      </c>
      <c r="B11482" t="s">
        <v>58</v>
      </c>
      <c r="C11482">
        <v>103987</v>
      </c>
      <c r="D11482" t="s">
        <v>4400</v>
      </c>
      <c r="E11482" t="s">
        <v>32</v>
      </c>
      <c r="F11482">
        <v>27.49</v>
      </c>
      <c r="G11482">
        <v>28.84</v>
      </c>
      <c r="J11482">
        <v>0</v>
      </c>
      <c r="K11482">
        <v>0</v>
      </c>
    </row>
    <row r="11483" spans="1:11">
      <c r="A11483" t="s">
        <v>27531</v>
      </c>
      <c r="B11483" t="s">
        <v>58</v>
      </c>
      <c r="C11483">
        <v>89510</v>
      </c>
      <c r="D11483" t="s">
        <v>3509</v>
      </c>
      <c r="E11483" t="s">
        <v>32</v>
      </c>
      <c r="F11483">
        <v>28.92</v>
      </c>
      <c r="G11483">
        <v>29.8</v>
      </c>
      <c r="J11483">
        <v>0</v>
      </c>
      <c r="K11483">
        <v>0</v>
      </c>
    </row>
    <row r="11484" spans="1:11">
      <c r="A11484" t="s">
        <v>27532</v>
      </c>
      <c r="B11484" t="s">
        <v>58</v>
      </c>
      <c r="C11484">
        <v>89519</v>
      </c>
      <c r="D11484" t="s">
        <v>3516</v>
      </c>
      <c r="E11484" t="s">
        <v>32</v>
      </c>
      <c r="F11484">
        <v>49.47</v>
      </c>
      <c r="G11484">
        <v>50.56</v>
      </c>
      <c r="J11484">
        <v>0</v>
      </c>
      <c r="K11484">
        <v>0</v>
      </c>
    </row>
    <row r="11485" spans="1:11">
      <c r="A11485" t="s">
        <v>27533</v>
      </c>
      <c r="B11485" t="s">
        <v>58</v>
      </c>
      <c r="C11485">
        <v>89527</v>
      </c>
      <c r="D11485" t="s">
        <v>3524</v>
      </c>
      <c r="E11485" t="s">
        <v>32</v>
      </c>
      <c r="F11485">
        <v>59.31</v>
      </c>
      <c r="G11485">
        <v>60.53</v>
      </c>
      <c r="J11485">
        <v>0</v>
      </c>
      <c r="K11485">
        <v>0</v>
      </c>
    </row>
    <row r="11486" spans="1:11">
      <c r="A11486" t="s">
        <v>27534</v>
      </c>
      <c r="B11486" t="s">
        <v>58</v>
      </c>
      <c r="C11486">
        <v>89406</v>
      </c>
      <c r="D11486" t="s">
        <v>3464</v>
      </c>
      <c r="E11486" t="s">
        <v>32</v>
      </c>
      <c r="F11486">
        <v>10.72</v>
      </c>
      <c r="G11486">
        <v>11.41</v>
      </c>
      <c r="J11486">
        <v>0</v>
      </c>
      <c r="K11486">
        <v>0</v>
      </c>
    </row>
    <row r="11487" spans="1:11">
      <c r="A11487" t="s">
        <v>27535</v>
      </c>
      <c r="B11487" t="s">
        <v>58</v>
      </c>
      <c r="C11487">
        <v>89360</v>
      </c>
      <c r="D11487" t="s">
        <v>3435</v>
      </c>
      <c r="E11487" t="s">
        <v>32</v>
      </c>
      <c r="F11487">
        <v>11.65</v>
      </c>
      <c r="G11487">
        <v>12.43</v>
      </c>
      <c r="J11487">
        <v>0</v>
      </c>
      <c r="K11487">
        <v>0</v>
      </c>
    </row>
    <row r="11488" spans="1:11">
      <c r="A11488" t="s">
        <v>27536</v>
      </c>
      <c r="B11488" t="s">
        <v>58</v>
      </c>
      <c r="C11488">
        <v>89489</v>
      </c>
      <c r="D11488" t="s">
        <v>3492</v>
      </c>
      <c r="E11488" t="s">
        <v>32</v>
      </c>
      <c r="F11488">
        <v>8.76</v>
      </c>
      <c r="G11488">
        <v>9.19</v>
      </c>
      <c r="J11488">
        <v>0</v>
      </c>
      <c r="K11488">
        <v>0</v>
      </c>
    </row>
    <row r="11489" spans="1:11">
      <c r="A11489" t="s">
        <v>27537</v>
      </c>
      <c r="B11489" t="s">
        <v>58</v>
      </c>
      <c r="C11489">
        <v>89410</v>
      </c>
      <c r="D11489" t="s">
        <v>3468</v>
      </c>
      <c r="E11489" t="s">
        <v>32</v>
      </c>
      <c r="F11489">
        <v>13.15</v>
      </c>
      <c r="G11489">
        <v>13.96</v>
      </c>
      <c r="J11489">
        <v>0</v>
      </c>
      <c r="K11489">
        <v>0</v>
      </c>
    </row>
    <row r="11490" spans="1:11">
      <c r="A11490" t="s">
        <v>27538</v>
      </c>
      <c r="B11490" t="s">
        <v>58</v>
      </c>
      <c r="C11490">
        <v>89364</v>
      </c>
      <c r="D11490" t="s">
        <v>3439</v>
      </c>
      <c r="E11490" t="s">
        <v>32</v>
      </c>
      <c r="F11490">
        <v>14.24</v>
      </c>
      <c r="G11490">
        <v>15.14</v>
      </c>
      <c r="J11490">
        <v>0</v>
      </c>
      <c r="K11490">
        <v>0</v>
      </c>
    </row>
    <row r="11491" spans="1:11">
      <c r="A11491" t="s">
        <v>27539</v>
      </c>
      <c r="B11491" t="s">
        <v>58</v>
      </c>
      <c r="C11491">
        <v>89494</v>
      </c>
      <c r="D11491" t="s">
        <v>3496</v>
      </c>
      <c r="E11491" t="s">
        <v>32</v>
      </c>
      <c r="F11491">
        <v>13.75</v>
      </c>
      <c r="G11491">
        <v>14.26</v>
      </c>
      <c r="J11491">
        <v>0</v>
      </c>
      <c r="K11491">
        <v>0</v>
      </c>
    </row>
    <row r="11492" spans="1:11">
      <c r="A11492" t="s">
        <v>27540</v>
      </c>
      <c r="B11492" t="s">
        <v>58</v>
      </c>
      <c r="C11492">
        <v>89415</v>
      </c>
      <c r="D11492" t="s">
        <v>3472</v>
      </c>
      <c r="E11492" t="s">
        <v>32</v>
      </c>
      <c r="F11492">
        <v>18.87</v>
      </c>
      <c r="G11492">
        <v>19.829999999999998</v>
      </c>
      <c r="J11492">
        <v>0</v>
      </c>
      <c r="K11492">
        <v>0</v>
      </c>
    </row>
    <row r="11493" spans="1:11">
      <c r="A11493" t="s">
        <v>27541</v>
      </c>
      <c r="B11493" t="s">
        <v>58</v>
      </c>
      <c r="C11493">
        <v>89369</v>
      </c>
      <c r="D11493" t="s">
        <v>3443</v>
      </c>
      <c r="E11493" t="s">
        <v>32</v>
      </c>
      <c r="F11493">
        <v>20.149999999999999</v>
      </c>
      <c r="G11493">
        <v>21.22</v>
      </c>
      <c r="J11493">
        <v>0</v>
      </c>
      <c r="K11493">
        <v>0</v>
      </c>
    </row>
    <row r="11494" spans="1:11">
      <c r="A11494" t="s">
        <v>27542</v>
      </c>
      <c r="B11494" t="s">
        <v>58</v>
      </c>
      <c r="C11494">
        <v>89499</v>
      </c>
      <c r="D11494" t="s">
        <v>3500</v>
      </c>
      <c r="E11494" t="s">
        <v>32</v>
      </c>
      <c r="F11494">
        <v>21.13</v>
      </c>
      <c r="G11494">
        <v>21.74</v>
      </c>
      <c r="J11494">
        <v>0</v>
      </c>
      <c r="K11494">
        <v>0</v>
      </c>
    </row>
    <row r="11495" spans="1:11">
      <c r="A11495" t="s">
        <v>27543</v>
      </c>
      <c r="B11495" t="s">
        <v>58</v>
      </c>
      <c r="C11495">
        <v>103982</v>
      </c>
      <c r="D11495" t="s">
        <v>4395</v>
      </c>
      <c r="E11495" t="s">
        <v>32</v>
      </c>
      <c r="F11495">
        <v>27</v>
      </c>
      <c r="G11495">
        <v>28.13</v>
      </c>
      <c r="J11495">
        <v>0</v>
      </c>
      <c r="K11495">
        <v>0</v>
      </c>
    </row>
    <row r="11496" spans="1:11">
      <c r="A11496" t="s">
        <v>27544</v>
      </c>
      <c r="B11496" t="s">
        <v>58</v>
      </c>
      <c r="C11496">
        <v>89503</v>
      </c>
      <c r="D11496" t="s">
        <v>3504</v>
      </c>
      <c r="E11496" t="s">
        <v>32</v>
      </c>
      <c r="F11496">
        <v>24.52</v>
      </c>
      <c r="G11496">
        <v>25.28</v>
      </c>
      <c r="J11496">
        <v>0</v>
      </c>
      <c r="K11496">
        <v>0</v>
      </c>
    </row>
    <row r="11497" spans="1:11">
      <c r="A11497" t="s">
        <v>27545</v>
      </c>
      <c r="B11497" t="s">
        <v>58</v>
      </c>
      <c r="C11497">
        <v>103986</v>
      </c>
      <c r="D11497" t="s">
        <v>4399</v>
      </c>
      <c r="E11497" t="s">
        <v>32</v>
      </c>
      <c r="F11497">
        <v>31.41</v>
      </c>
      <c r="G11497">
        <v>32.76</v>
      </c>
      <c r="J11497">
        <v>0</v>
      </c>
      <c r="K11497">
        <v>0</v>
      </c>
    </row>
    <row r="11498" spans="1:11">
      <c r="A11498" t="s">
        <v>27546</v>
      </c>
      <c r="B11498" t="s">
        <v>58</v>
      </c>
      <c r="C11498">
        <v>89507</v>
      </c>
      <c r="D11498" t="s">
        <v>3508</v>
      </c>
      <c r="E11498" t="s">
        <v>32</v>
      </c>
      <c r="F11498">
        <v>48.81</v>
      </c>
      <c r="G11498">
        <v>49.69</v>
      </c>
      <c r="J11498">
        <v>0</v>
      </c>
      <c r="K11498">
        <v>0</v>
      </c>
    </row>
    <row r="11499" spans="1:11">
      <c r="A11499" t="s">
        <v>27547</v>
      </c>
      <c r="B11499" t="s">
        <v>58</v>
      </c>
      <c r="C11499">
        <v>89517</v>
      </c>
      <c r="D11499" t="s">
        <v>3514</v>
      </c>
      <c r="E11499" t="s">
        <v>32</v>
      </c>
      <c r="F11499">
        <v>71.73</v>
      </c>
      <c r="G11499">
        <v>72.819999999999993</v>
      </c>
      <c r="J11499">
        <v>0</v>
      </c>
      <c r="K11499">
        <v>0</v>
      </c>
    </row>
    <row r="11500" spans="1:11">
      <c r="A11500" t="s">
        <v>27548</v>
      </c>
      <c r="B11500" t="s">
        <v>58</v>
      </c>
      <c r="C11500">
        <v>89525</v>
      </c>
      <c r="D11500" t="s">
        <v>3522</v>
      </c>
      <c r="E11500" t="s">
        <v>32</v>
      </c>
      <c r="F11500">
        <v>89.76</v>
      </c>
      <c r="G11500">
        <v>90.98</v>
      </c>
      <c r="J11500">
        <v>0</v>
      </c>
      <c r="K11500">
        <v>0</v>
      </c>
    </row>
    <row r="11501" spans="1:11">
      <c r="A11501" t="s">
        <v>27549</v>
      </c>
      <c r="B11501" t="s">
        <v>58</v>
      </c>
      <c r="C11501">
        <v>89423</v>
      </c>
      <c r="D11501" t="s">
        <v>15058</v>
      </c>
      <c r="E11501" t="s">
        <v>32</v>
      </c>
      <c r="F11501">
        <v>11.04</v>
      </c>
      <c r="G11501">
        <v>11.5</v>
      </c>
      <c r="J11501">
        <v>0</v>
      </c>
      <c r="K11501">
        <v>0</v>
      </c>
    </row>
    <row r="11502" spans="1:11">
      <c r="A11502" t="s">
        <v>27550</v>
      </c>
      <c r="B11502" t="s">
        <v>58</v>
      </c>
      <c r="C11502">
        <v>89377</v>
      </c>
      <c r="D11502" t="s">
        <v>3450</v>
      </c>
      <c r="E11502" t="s">
        <v>32</v>
      </c>
      <c r="F11502">
        <v>11.66</v>
      </c>
      <c r="G11502">
        <v>12.18</v>
      </c>
      <c r="J11502">
        <v>0</v>
      </c>
      <c r="K11502">
        <v>0</v>
      </c>
    </row>
    <row r="11503" spans="1:11">
      <c r="A11503" t="s">
        <v>27551</v>
      </c>
      <c r="B11503" t="s">
        <v>58</v>
      </c>
      <c r="C11503">
        <v>89540</v>
      </c>
      <c r="D11503" t="s">
        <v>15059</v>
      </c>
      <c r="E11503" t="s">
        <v>32</v>
      </c>
      <c r="F11503">
        <v>11.05</v>
      </c>
      <c r="G11503">
        <v>11.33</v>
      </c>
      <c r="J11503">
        <v>0</v>
      </c>
      <c r="K11503">
        <v>0</v>
      </c>
    </row>
    <row r="11504" spans="1:11">
      <c r="A11504" t="s">
        <v>27552</v>
      </c>
      <c r="B11504" t="s">
        <v>58</v>
      </c>
      <c r="C11504">
        <v>89430</v>
      </c>
      <c r="D11504" t="s">
        <v>15060</v>
      </c>
      <c r="E11504" t="s">
        <v>32</v>
      </c>
      <c r="F11504">
        <v>13.99</v>
      </c>
      <c r="G11504">
        <v>14.53</v>
      </c>
      <c r="J11504">
        <v>0</v>
      </c>
      <c r="K11504">
        <v>0</v>
      </c>
    </row>
    <row r="11505" spans="1:11">
      <c r="A11505" t="s">
        <v>27553</v>
      </c>
      <c r="B11505" t="s">
        <v>58</v>
      </c>
      <c r="C11505">
        <v>89384</v>
      </c>
      <c r="D11505" t="s">
        <v>15061</v>
      </c>
      <c r="E11505" t="s">
        <v>32</v>
      </c>
      <c r="F11505">
        <v>14.72</v>
      </c>
      <c r="G11505">
        <v>15.32</v>
      </c>
      <c r="J11505">
        <v>0</v>
      </c>
      <c r="K11505">
        <v>0</v>
      </c>
    </row>
    <row r="11506" spans="1:11">
      <c r="A11506" t="s">
        <v>27554</v>
      </c>
      <c r="B11506" t="s">
        <v>58</v>
      </c>
      <c r="C11506">
        <v>89555</v>
      </c>
      <c r="D11506" t="s">
        <v>15062</v>
      </c>
      <c r="E11506" t="s">
        <v>32</v>
      </c>
      <c r="F11506">
        <v>22.32</v>
      </c>
      <c r="G11506">
        <v>22.65</v>
      </c>
      <c r="J11506">
        <v>0</v>
      </c>
      <c r="K11506">
        <v>0</v>
      </c>
    </row>
    <row r="11507" spans="1:11">
      <c r="A11507" t="s">
        <v>27555</v>
      </c>
      <c r="B11507" t="s">
        <v>58</v>
      </c>
      <c r="C11507">
        <v>89437</v>
      </c>
      <c r="D11507" t="s">
        <v>15063</v>
      </c>
      <c r="E11507" t="s">
        <v>32</v>
      </c>
      <c r="F11507">
        <v>25.72</v>
      </c>
      <c r="G11507">
        <v>26.36</v>
      </c>
      <c r="J11507">
        <v>0</v>
      </c>
      <c r="K11507">
        <v>0</v>
      </c>
    </row>
    <row r="11508" spans="1:11">
      <c r="A11508" t="s">
        <v>27556</v>
      </c>
      <c r="B11508" t="s">
        <v>58</v>
      </c>
      <c r="C11508">
        <v>89392</v>
      </c>
      <c r="D11508" t="s">
        <v>15064</v>
      </c>
      <c r="E11508" t="s">
        <v>32</v>
      </c>
      <c r="F11508">
        <v>26.57</v>
      </c>
      <c r="G11508">
        <v>27.29</v>
      </c>
      <c r="J11508">
        <v>0</v>
      </c>
      <c r="K11508">
        <v>0</v>
      </c>
    </row>
    <row r="11509" spans="1:11">
      <c r="A11509" t="s">
        <v>27557</v>
      </c>
      <c r="B11509" t="s">
        <v>58</v>
      </c>
      <c r="C11509">
        <v>89405</v>
      </c>
      <c r="D11509" t="s">
        <v>3463</v>
      </c>
      <c r="E11509" t="s">
        <v>32</v>
      </c>
      <c r="F11509">
        <v>9.6999999999999993</v>
      </c>
      <c r="G11509">
        <v>10.39</v>
      </c>
      <c r="J11509">
        <v>0</v>
      </c>
      <c r="K11509">
        <v>0</v>
      </c>
    </row>
    <row r="11510" spans="1:11">
      <c r="A11510" t="s">
        <v>27558</v>
      </c>
      <c r="B11510" t="s">
        <v>58</v>
      </c>
      <c r="C11510">
        <v>89359</v>
      </c>
      <c r="D11510" t="s">
        <v>3434</v>
      </c>
      <c r="E11510" t="s">
        <v>32</v>
      </c>
      <c r="F11510">
        <v>10.63</v>
      </c>
      <c r="G11510">
        <v>11.41</v>
      </c>
      <c r="J11510">
        <v>0</v>
      </c>
      <c r="K11510">
        <v>0</v>
      </c>
    </row>
    <row r="11511" spans="1:11">
      <c r="A11511" t="s">
        <v>27559</v>
      </c>
      <c r="B11511" t="s">
        <v>58</v>
      </c>
      <c r="C11511">
        <v>89485</v>
      </c>
      <c r="D11511" t="s">
        <v>3491</v>
      </c>
      <c r="E11511" t="s">
        <v>32</v>
      </c>
      <c r="F11511">
        <v>7.22</v>
      </c>
      <c r="G11511">
        <v>7.65</v>
      </c>
      <c r="J11511">
        <v>0</v>
      </c>
      <c r="K11511">
        <v>0</v>
      </c>
    </row>
    <row r="11512" spans="1:11">
      <c r="A11512" t="s">
        <v>27560</v>
      </c>
      <c r="B11512" t="s">
        <v>58</v>
      </c>
      <c r="C11512">
        <v>89409</v>
      </c>
      <c r="D11512" t="s">
        <v>3467</v>
      </c>
      <c r="E11512" t="s">
        <v>32</v>
      </c>
      <c r="F11512">
        <v>11.61</v>
      </c>
      <c r="G11512">
        <v>12.42</v>
      </c>
      <c r="J11512">
        <v>0</v>
      </c>
      <c r="K11512">
        <v>0</v>
      </c>
    </row>
    <row r="11513" spans="1:11">
      <c r="A11513" t="s">
        <v>27561</v>
      </c>
      <c r="B11513" t="s">
        <v>58</v>
      </c>
      <c r="C11513">
        <v>89363</v>
      </c>
      <c r="D11513" t="s">
        <v>3438</v>
      </c>
      <c r="E11513" t="s">
        <v>32</v>
      </c>
      <c r="F11513">
        <v>12.7</v>
      </c>
      <c r="G11513">
        <v>13.6</v>
      </c>
      <c r="J11513">
        <v>0</v>
      </c>
      <c r="K11513">
        <v>0</v>
      </c>
    </row>
    <row r="11514" spans="1:11">
      <c r="A11514" t="s">
        <v>27562</v>
      </c>
      <c r="B11514" t="s">
        <v>58</v>
      </c>
      <c r="C11514">
        <v>89493</v>
      </c>
      <c r="D11514" t="s">
        <v>3495</v>
      </c>
      <c r="E11514" t="s">
        <v>32</v>
      </c>
      <c r="F11514">
        <v>11.34</v>
      </c>
      <c r="G11514">
        <v>11.85</v>
      </c>
      <c r="J11514">
        <v>0</v>
      </c>
      <c r="K11514">
        <v>0</v>
      </c>
    </row>
    <row r="11515" spans="1:11">
      <c r="A11515" t="s">
        <v>27563</v>
      </c>
      <c r="B11515" t="s">
        <v>58</v>
      </c>
      <c r="C11515">
        <v>89414</v>
      </c>
      <c r="D11515" t="s">
        <v>3471</v>
      </c>
      <c r="E11515" t="s">
        <v>32</v>
      </c>
      <c r="F11515">
        <v>16.46</v>
      </c>
      <c r="G11515">
        <v>17.420000000000002</v>
      </c>
      <c r="J11515">
        <v>0</v>
      </c>
      <c r="K11515">
        <v>0</v>
      </c>
    </row>
    <row r="11516" spans="1:11">
      <c r="A11516" t="s">
        <v>27564</v>
      </c>
      <c r="B11516" t="s">
        <v>58</v>
      </c>
      <c r="C11516">
        <v>89368</v>
      </c>
      <c r="D11516" t="s">
        <v>3442</v>
      </c>
      <c r="E11516" t="s">
        <v>32</v>
      </c>
      <c r="F11516">
        <v>17.739999999999998</v>
      </c>
      <c r="G11516">
        <v>18.809999999999999</v>
      </c>
      <c r="J11516">
        <v>0</v>
      </c>
      <c r="K11516">
        <v>0</v>
      </c>
    </row>
    <row r="11517" spans="1:11">
      <c r="A11517" t="s">
        <v>27565</v>
      </c>
      <c r="B11517" t="s">
        <v>58</v>
      </c>
      <c r="C11517">
        <v>89498</v>
      </c>
      <c r="D11517" t="s">
        <v>3499</v>
      </c>
      <c r="E11517" t="s">
        <v>32</v>
      </c>
      <c r="F11517">
        <v>14.83</v>
      </c>
      <c r="G11517">
        <v>15.44</v>
      </c>
      <c r="J11517">
        <v>0</v>
      </c>
      <c r="K11517">
        <v>0</v>
      </c>
    </row>
    <row r="11518" spans="1:11">
      <c r="A11518" t="s">
        <v>27566</v>
      </c>
      <c r="B11518" t="s">
        <v>58</v>
      </c>
      <c r="C11518">
        <v>103981</v>
      </c>
      <c r="D11518" t="s">
        <v>4394</v>
      </c>
      <c r="E11518" t="s">
        <v>32</v>
      </c>
      <c r="F11518">
        <v>20.7</v>
      </c>
      <c r="G11518">
        <v>21.83</v>
      </c>
      <c r="J11518">
        <v>0</v>
      </c>
      <c r="K11518">
        <v>0</v>
      </c>
    </row>
    <row r="11519" spans="1:11">
      <c r="A11519" t="s">
        <v>27567</v>
      </c>
      <c r="B11519" t="s">
        <v>58</v>
      </c>
      <c r="C11519">
        <v>89502</v>
      </c>
      <c r="D11519" t="s">
        <v>3503</v>
      </c>
      <c r="E11519" t="s">
        <v>32</v>
      </c>
      <c r="F11519">
        <v>18.739999999999998</v>
      </c>
      <c r="G11519">
        <v>19.5</v>
      </c>
      <c r="J11519">
        <v>0</v>
      </c>
      <c r="K11519">
        <v>0</v>
      </c>
    </row>
    <row r="11520" spans="1:11">
      <c r="A11520" t="s">
        <v>27568</v>
      </c>
      <c r="B11520" t="s">
        <v>58</v>
      </c>
      <c r="C11520">
        <v>103985</v>
      </c>
      <c r="D11520" t="s">
        <v>4398</v>
      </c>
      <c r="E11520" t="s">
        <v>32</v>
      </c>
      <c r="F11520">
        <v>25.63</v>
      </c>
      <c r="G11520">
        <v>26.98</v>
      </c>
      <c r="J11520">
        <v>0</v>
      </c>
      <c r="K11520">
        <v>0</v>
      </c>
    </row>
    <row r="11521" spans="1:11">
      <c r="A11521" t="s">
        <v>27569</v>
      </c>
      <c r="B11521" t="s">
        <v>58</v>
      </c>
      <c r="C11521">
        <v>89506</v>
      </c>
      <c r="D11521" t="s">
        <v>3507</v>
      </c>
      <c r="E11521" t="s">
        <v>32</v>
      </c>
      <c r="F11521">
        <v>41.64</v>
      </c>
      <c r="G11521">
        <v>42.52</v>
      </c>
      <c r="J11521">
        <v>0</v>
      </c>
      <c r="K11521">
        <v>0</v>
      </c>
    </row>
    <row r="11522" spans="1:11">
      <c r="A11522" t="s">
        <v>27570</v>
      </c>
      <c r="B11522" t="s">
        <v>58</v>
      </c>
      <c r="C11522">
        <v>89515</v>
      </c>
      <c r="D11522" t="s">
        <v>3512</v>
      </c>
      <c r="E11522" t="s">
        <v>32</v>
      </c>
      <c r="F11522">
        <v>85.11</v>
      </c>
      <c r="G11522">
        <v>86.2</v>
      </c>
      <c r="J11522">
        <v>0</v>
      </c>
      <c r="K11522">
        <v>0</v>
      </c>
    </row>
    <row r="11523" spans="1:11">
      <c r="A11523" t="s">
        <v>27571</v>
      </c>
      <c r="B11523" t="s">
        <v>58</v>
      </c>
      <c r="C11523">
        <v>89523</v>
      </c>
      <c r="D11523" t="s">
        <v>3520</v>
      </c>
      <c r="E11523" t="s">
        <v>32</v>
      </c>
      <c r="F11523">
        <v>103.72</v>
      </c>
      <c r="G11523">
        <v>104.94</v>
      </c>
      <c r="J11523">
        <v>0</v>
      </c>
      <c r="K11523">
        <v>0</v>
      </c>
    </row>
    <row r="11524" spans="1:11">
      <c r="A11524" t="s">
        <v>27572</v>
      </c>
      <c r="B11524" t="s">
        <v>58</v>
      </c>
      <c r="C11524">
        <v>90373</v>
      </c>
      <c r="D11524" t="s">
        <v>15065</v>
      </c>
      <c r="E11524" t="s">
        <v>32</v>
      </c>
      <c r="F11524">
        <v>15.17</v>
      </c>
      <c r="G11524">
        <v>15.95</v>
      </c>
      <c r="J11524">
        <v>0</v>
      </c>
      <c r="K11524">
        <v>0</v>
      </c>
    </row>
    <row r="11525" spans="1:11">
      <c r="A11525" t="s">
        <v>27573</v>
      </c>
      <c r="B11525" t="s">
        <v>58</v>
      </c>
      <c r="C11525">
        <v>89366</v>
      </c>
      <c r="D11525" t="s">
        <v>15066</v>
      </c>
      <c r="E11525" t="s">
        <v>32</v>
      </c>
      <c r="F11525">
        <v>18.690000000000001</v>
      </c>
      <c r="G11525">
        <v>19.52</v>
      </c>
      <c r="J11525">
        <v>0</v>
      </c>
      <c r="K11525">
        <v>0</v>
      </c>
    </row>
    <row r="11526" spans="1:11">
      <c r="A11526" t="s">
        <v>27574</v>
      </c>
      <c r="B11526" t="s">
        <v>58</v>
      </c>
      <c r="C11526">
        <v>89404</v>
      </c>
      <c r="D11526" t="s">
        <v>3462</v>
      </c>
      <c r="E11526" t="s">
        <v>32</v>
      </c>
      <c r="F11526">
        <v>9.14</v>
      </c>
      <c r="G11526">
        <v>9.83</v>
      </c>
      <c r="J11526">
        <v>0</v>
      </c>
      <c r="K11526">
        <v>0</v>
      </c>
    </row>
    <row r="11527" spans="1:11">
      <c r="A11527" t="s">
        <v>27575</v>
      </c>
      <c r="B11527" t="s">
        <v>58</v>
      </c>
      <c r="C11527">
        <v>89358</v>
      </c>
      <c r="D11527" t="s">
        <v>3433</v>
      </c>
      <c r="E11527" t="s">
        <v>32</v>
      </c>
      <c r="F11527">
        <v>10.07</v>
      </c>
      <c r="G11527">
        <v>10.85</v>
      </c>
      <c r="J11527">
        <v>0</v>
      </c>
      <c r="K11527">
        <v>0</v>
      </c>
    </row>
    <row r="11528" spans="1:11">
      <c r="A11528" t="s">
        <v>27576</v>
      </c>
      <c r="B11528" t="s">
        <v>58</v>
      </c>
      <c r="C11528">
        <v>89481</v>
      </c>
      <c r="D11528" t="s">
        <v>3490</v>
      </c>
      <c r="E11528" t="s">
        <v>32</v>
      </c>
      <c r="F11528">
        <v>6.42</v>
      </c>
      <c r="G11528">
        <v>6.85</v>
      </c>
      <c r="J11528">
        <v>0</v>
      </c>
      <c r="K11528">
        <v>0</v>
      </c>
    </row>
    <row r="11529" spans="1:11">
      <c r="A11529" t="s">
        <v>27577</v>
      </c>
      <c r="B11529" t="s">
        <v>58</v>
      </c>
      <c r="C11529">
        <v>89408</v>
      </c>
      <c r="D11529" t="s">
        <v>3466</v>
      </c>
      <c r="E11529" t="s">
        <v>32</v>
      </c>
      <c r="F11529">
        <v>10.81</v>
      </c>
      <c r="G11529">
        <v>11.62</v>
      </c>
      <c r="J11529">
        <v>0</v>
      </c>
      <c r="K11529">
        <v>0</v>
      </c>
    </row>
    <row r="11530" spans="1:11">
      <c r="A11530" t="s">
        <v>27578</v>
      </c>
      <c r="B11530" t="s">
        <v>58</v>
      </c>
      <c r="C11530">
        <v>89362</v>
      </c>
      <c r="D11530" t="s">
        <v>3437</v>
      </c>
      <c r="E11530" t="s">
        <v>32</v>
      </c>
      <c r="F11530">
        <v>11.9</v>
      </c>
      <c r="G11530">
        <v>12.8</v>
      </c>
      <c r="J11530">
        <v>0</v>
      </c>
      <c r="K11530">
        <v>0</v>
      </c>
    </row>
    <row r="11531" spans="1:11">
      <c r="A11531" t="s">
        <v>27579</v>
      </c>
      <c r="B11531" t="s">
        <v>58</v>
      </c>
      <c r="C11531">
        <v>89412</v>
      </c>
      <c r="D11531" t="s">
        <v>15067</v>
      </c>
      <c r="E11531" t="s">
        <v>32</v>
      </c>
      <c r="F11531">
        <v>11.81</v>
      </c>
      <c r="G11531">
        <v>12.56</v>
      </c>
      <c r="J11531">
        <v>0</v>
      </c>
      <c r="K11531">
        <v>0</v>
      </c>
    </row>
    <row r="11532" spans="1:11">
      <c r="A11532" t="s">
        <v>27580</v>
      </c>
      <c r="B11532" t="s">
        <v>58</v>
      </c>
      <c r="C11532">
        <v>89492</v>
      </c>
      <c r="D11532" t="s">
        <v>3494</v>
      </c>
      <c r="E11532" t="s">
        <v>32</v>
      </c>
      <c r="F11532">
        <v>9.5500000000000007</v>
      </c>
      <c r="G11532">
        <v>10.06</v>
      </c>
      <c r="J11532">
        <v>0</v>
      </c>
      <c r="K11532">
        <v>0</v>
      </c>
    </row>
    <row r="11533" spans="1:11">
      <c r="A11533" t="s">
        <v>27581</v>
      </c>
      <c r="B11533" t="s">
        <v>58</v>
      </c>
      <c r="C11533">
        <v>89413</v>
      </c>
      <c r="D11533" t="s">
        <v>3470</v>
      </c>
      <c r="E11533" t="s">
        <v>32</v>
      </c>
      <c r="F11533">
        <v>14.67</v>
      </c>
      <c r="G11533">
        <v>15.63</v>
      </c>
      <c r="J11533">
        <v>0</v>
      </c>
      <c r="K11533">
        <v>0</v>
      </c>
    </row>
    <row r="11534" spans="1:11">
      <c r="A11534" t="s">
        <v>27582</v>
      </c>
      <c r="B11534" t="s">
        <v>58</v>
      </c>
      <c r="C11534">
        <v>89367</v>
      </c>
      <c r="D11534" t="s">
        <v>3441</v>
      </c>
      <c r="E11534" t="s">
        <v>32</v>
      </c>
      <c r="F11534">
        <v>15.95</v>
      </c>
      <c r="G11534">
        <v>17.02</v>
      </c>
      <c r="J11534">
        <v>0</v>
      </c>
      <c r="K11534">
        <v>0</v>
      </c>
    </row>
    <row r="11535" spans="1:11">
      <c r="A11535" t="s">
        <v>27583</v>
      </c>
      <c r="B11535" t="s">
        <v>58</v>
      </c>
      <c r="C11535">
        <v>89497</v>
      </c>
      <c r="D11535" t="s">
        <v>3498</v>
      </c>
      <c r="E11535" t="s">
        <v>32</v>
      </c>
      <c r="F11535">
        <v>14.77</v>
      </c>
      <c r="G11535">
        <v>15.38</v>
      </c>
      <c r="J11535">
        <v>0</v>
      </c>
      <c r="K11535">
        <v>0</v>
      </c>
    </row>
    <row r="11536" spans="1:11">
      <c r="A11536" t="s">
        <v>27584</v>
      </c>
      <c r="B11536" t="s">
        <v>58</v>
      </c>
      <c r="C11536">
        <v>103980</v>
      </c>
      <c r="D11536" t="s">
        <v>4393</v>
      </c>
      <c r="E11536" t="s">
        <v>32</v>
      </c>
      <c r="F11536">
        <v>20.64</v>
      </c>
      <c r="G11536">
        <v>21.77</v>
      </c>
      <c r="J11536">
        <v>0</v>
      </c>
      <c r="K11536">
        <v>0</v>
      </c>
    </row>
    <row r="11537" spans="1:11">
      <c r="A11537" t="s">
        <v>27585</v>
      </c>
      <c r="B11537" t="s">
        <v>58</v>
      </c>
      <c r="C11537">
        <v>89501</v>
      </c>
      <c r="D11537" t="s">
        <v>3502</v>
      </c>
      <c r="E11537" t="s">
        <v>32</v>
      </c>
      <c r="F11537">
        <v>16.14</v>
      </c>
      <c r="G11537">
        <v>16.899999999999999</v>
      </c>
      <c r="J11537">
        <v>0</v>
      </c>
      <c r="K11537">
        <v>0</v>
      </c>
    </row>
    <row r="11538" spans="1:11">
      <c r="A11538" t="s">
        <v>27586</v>
      </c>
      <c r="B11538" t="s">
        <v>58</v>
      </c>
      <c r="C11538">
        <v>103984</v>
      </c>
      <c r="D11538" t="s">
        <v>4397</v>
      </c>
      <c r="E11538" t="s">
        <v>32</v>
      </c>
      <c r="F11538">
        <v>23.03</v>
      </c>
      <c r="G11538">
        <v>24.38</v>
      </c>
      <c r="J11538">
        <v>0</v>
      </c>
      <c r="K11538">
        <v>0</v>
      </c>
    </row>
    <row r="11539" spans="1:11">
      <c r="A11539" t="s">
        <v>27587</v>
      </c>
      <c r="B11539" t="s">
        <v>58</v>
      </c>
      <c r="C11539">
        <v>89505</v>
      </c>
      <c r="D11539" t="s">
        <v>3506</v>
      </c>
      <c r="E11539" t="s">
        <v>32</v>
      </c>
      <c r="F11539">
        <v>43.46</v>
      </c>
      <c r="G11539">
        <v>44.34</v>
      </c>
      <c r="J11539">
        <v>0</v>
      </c>
      <c r="K11539">
        <v>0</v>
      </c>
    </row>
    <row r="11540" spans="1:11">
      <c r="A11540" t="s">
        <v>27588</v>
      </c>
      <c r="B11540" t="s">
        <v>58</v>
      </c>
      <c r="C11540">
        <v>89513</v>
      </c>
      <c r="D11540" t="s">
        <v>3510</v>
      </c>
      <c r="E11540" t="s">
        <v>32</v>
      </c>
      <c r="F11540">
        <v>106.07</v>
      </c>
      <c r="G11540">
        <v>107.16</v>
      </c>
      <c r="J11540">
        <v>0</v>
      </c>
      <c r="K11540">
        <v>0</v>
      </c>
    </row>
    <row r="11541" spans="1:11">
      <c r="A11541" t="s">
        <v>27589</v>
      </c>
      <c r="B11541" t="s">
        <v>58</v>
      </c>
      <c r="C11541">
        <v>89521</v>
      </c>
      <c r="D11541" t="s">
        <v>3518</v>
      </c>
      <c r="E11541" t="s">
        <v>32</v>
      </c>
      <c r="F11541">
        <v>126.17</v>
      </c>
      <c r="G11541">
        <v>127.39</v>
      </c>
      <c r="J11541">
        <v>0</v>
      </c>
      <c r="K11541">
        <v>0</v>
      </c>
    </row>
    <row r="11542" spans="1:11">
      <c r="A11542" t="s">
        <v>27590</v>
      </c>
      <c r="B11542" t="s">
        <v>58</v>
      </c>
      <c r="C11542">
        <v>103955</v>
      </c>
      <c r="D11542" t="s">
        <v>4378</v>
      </c>
      <c r="E11542" t="s">
        <v>32</v>
      </c>
      <c r="F11542">
        <v>12.14</v>
      </c>
      <c r="G11542">
        <v>12.89</v>
      </c>
      <c r="J11542">
        <v>0</v>
      </c>
      <c r="K11542">
        <v>0</v>
      </c>
    </row>
    <row r="11543" spans="1:11">
      <c r="A11543" t="s">
        <v>27591</v>
      </c>
      <c r="B11543" t="s">
        <v>58</v>
      </c>
      <c r="C11543">
        <v>103950</v>
      </c>
      <c r="D11543" t="s">
        <v>4373</v>
      </c>
      <c r="E11543" t="s">
        <v>32</v>
      </c>
      <c r="F11543">
        <v>13.15</v>
      </c>
      <c r="G11543">
        <v>13.98</v>
      </c>
      <c r="J11543">
        <v>0</v>
      </c>
      <c r="K11543">
        <v>0</v>
      </c>
    </row>
    <row r="11544" spans="1:11">
      <c r="A11544" t="s">
        <v>27592</v>
      </c>
      <c r="B11544" t="s">
        <v>58</v>
      </c>
      <c r="C11544">
        <v>103974</v>
      </c>
      <c r="D11544" t="s">
        <v>4390</v>
      </c>
      <c r="E11544" t="s">
        <v>32</v>
      </c>
      <c r="F11544">
        <v>11.73</v>
      </c>
      <c r="G11544">
        <v>12.19</v>
      </c>
      <c r="J11544">
        <v>0</v>
      </c>
      <c r="K11544">
        <v>0</v>
      </c>
    </row>
    <row r="11545" spans="1:11">
      <c r="A11545" t="s">
        <v>27593</v>
      </c>
      <c r="B11545" t="s">
        <v>58</v>
      </c>
      <c r="C11545">
        <v>103956</v>
      </c>
      <c r="D11545" t="s">
        <v>4379</v>
      </c>
      <c r="E11545" t="s">
        <v>32</v>
      </c>
      <c r="F11545">
        <v>16.489999999999998</v>
      </c>
      <c r="G11545">
        <v>17.37</v>
      </c>
      <c r="J11545">
        <v>0</v>
      </c>
      <c r="K11545">
        <v>0</v>
      </c>
    </row>
    <row r="11546" spans="1:11">
      <c r="A11546" t="s">
        <v>27594</v>
      </c>
      <c r="B11546" t="s">
        <v>58</v>
      </c>
      <c r="C11546">
        <v>103951</v>
      </c>
      <c r="D11546" t="s">
        <v>4374</v>
      </c>
      <c r="E11546" t="s">
        <v>32</v>
      </c>
      <c r="F11546">
        <v>17.670000000000002</v>
      </c>
      <c r="G11546">
        <v>18.649999999999999</v>
      </c>
      <c r="J11546">
        <v>0</v>
      </c>
      <c r="K11546">
        <v>0</v>
      </c>
    </row>
    <row r="11547" spans="1:11">
      <c r="A11547" t="s">
        <v>27595</v>
      </c>
      <c r="B11547" t="s">
        <v>58</v>
      </c>
      <c r="C11547">
        <v>89374</v>
      </c>
      <c r="D11547" t="s">
        <v>3448</v>
      </c>
      <c r="E11547" t="s">
        <v>32</v>
      </c>
      <c r="F11547">
        <v>11.45</v>
      </c>
      <c r="G11547">
        <v>11.93</v>
      </c>
      <c r="J11547">
        <v>0</v>
      </c>
      <c r="K11547">
        <v>0</v>
      </c>
    </row>
    <row r="11548" spans="1:11">
      <c r="A11548" t="s">
        <v>27596</v>
      </c>
      <c r="B11548" t="s">
        <v>58</v>
      </c>
      <c r="C11548">
        <v>89427</v>
      </c>
      <c r="D11548" t="s">
        <v>15068</v>
      </c>
      <c r="E11548" t="s">
        <v>32</v>
      </c>
      <c r="F11548">
        <v>13.31</v>
      </c>
      <c r="G11548">
        <v>13.81</v>
      </c>
      <c r="J11548">
        <v>0</v>
      </c>
      <c r="K11548">
        <v>0</v>
      </c>
    </row>
    <row r="11549" spans="1:11">
      <c r="A11549" t="s">
        <v>27597</v>
      </c>
      <c r="B11549" t="s">
        <v>58</v>
      </c>
      <c r="C11549">
        <v>89381</v>
      </c>
      <c r="D11549" t="s">
        <v>15069</v>
      </c>
      <c r="E11549" t="s">
        <v>32</v>
      </c>
      <c r="F11549">
        <v>13.99</v>
      </c>
      <c r="G11549">
        <v>14.54</v>
      </c>
      <c r="J11549">
        <v>0</v>
      </c>
      <c r="K11549">
        <v>0</v>
      </c>
    </row>
    <row r="11550" spans="1:11">
      <c r="A11550" t="s">
        <v>27598</v>
      </c>
      <c r="B11550" t="s">
        <v>58</v>
      </c>
      <c r="C11550">
        <v>95237</v>
      </c>
      <c r="D11550" t="s">
        <v>15070</v>
      </c>
      <c r="E11550" t="s">
        <v>32</v>
      </c>
      <c r="F11550">
        <v>25.87</v>
      </c>
      <c r="G11550">
        <v>26.45</v>
      </c>
      <c r="J11550">
        <v>0</v>
      </c>
      <c r="K11550">
        <v>0</v>
      </c>
    </row>
    <row r="11551" spans="1:11">
      <c r="A11551" t="s">
        <v>27599</v>
      </c>
      <c r="B11551" t="s">
        <v>58</v>
      </c>
      <c r="C11551">
        <v>89979</v>
      </c>
      <c r="D11551" t="s">
        <v>15071</v>
      </c>
      <c r="E11551" t="s">
        <v>32</v>
      </c>
      <c r="F11551">
        <v>26.66</v>
      </c>
      <c r="G11551">
        <v>27.31</v>
      </c>
      <c r="J11551">
        <v>0</v>
      </c>
      <c r="K11551">
        <v>0</v>
      </c>
    </row>
    <row r="11552" spans="1:11">
      <c r="A11552" t="s">
        <v>27600</v>
      </c>
      <c r="B11552" t="s">
        <v>58</v>
      </c>
      <c r="C11552">
        <v>103991</v>
      </c>
      <c r="D11552" t="s">
        <v>4403</v>
      </c>
      <c r="E11552" t="s">
        <v>32</v>
      </c>
      <c r="F11552">
        <v>20.14</v>
      </c>
      <c r="G11552">
        <v>20.84</v>
      </c>
      <c r="J11552">
        <v>0</v>
      </c>
      <c r="K11552">
        <v>0</v>
      </c>
    </row>
    <row r="11553" spans="1:11">
      <c r="A11553" t="s">
        <v>27601</v>
      </c>
      <c r="B11553" t="s">
        <v>58</v>
      </c>
      <c r="C11553">
        <v>89564</v>
      </c>
      <c r="D11553" t="s">
        <v>15072</v>
      </c>
      <c r="E11553" t="s">
        <v>32</v>
      </c>
      <c r="F11553">
        <v>16.45</v>
      </c>
      <c r="G11553">
        <v>16.82</v>
      </c>
      <c r="J11553">
        <v>0</v>
      </c>
      <c r="K11553">
        <v>0</v>
      </c>
    </row>
    <row r="11554" spans="1:11">
      <c r="A11554" t="s">
        <v>27602</v>
      </c>
      <c r="B11554" t="s">
        <v>58</v>
      </c>
      <c r="C11554">
        <v>104000</v>
      </c>
      <c r="D11554" t="s">
        <v>4411</v>
      </c>
      <c r="E11554" t="s">
        <v>32</v>
      </c>
      <c r="F11554">
        <v>30.1</v>
      </c>
      <c r="G11554">
        <v>30.88</v>
      </c>
      <c r="J11554">
        <v>0</v>
      </c>
      <c r="K11554">
        <v>0</v>
      </c>
    </row>
    <row r="11555" spans="1:11">
      <c r="A11555" t="s">
        <v>27603</v>
      </c>
      <c r="B11555" t="s">
        <v>58</v>
      </c>
      <c r="C11555">
        <v>89593</v>
      </c>
      <c r="D11555" t="s">
        <v>15073</v>
      </c>
      <c r="E11555" t="s">
        <v>32</v>
      </c>
      <c r="F11555">
        <v>25.79</v>
      </c>
      <c r="G11555">
        <v>26.22</v>
      </c>
      <c r="J11555">
        <v>0</v>
      </c>
      <c r="K11555">
        <v>0</v>
      </c>
    </row>
    <row r="11556" spans="1:11">
      <c r="A11556" t="s">
        <v>27604</v>
      </c>
      <c r="B11556" t="s">
        <v>58</v>
      </c>
      <c r="C11556">
        <v>89418</v>
      </c>
      <c r="D11556" t="s">
        <v>3475</v>
      </c>
      <c r="E11556" t="s">
        <v>32</v>
      </c>
      <c r="F11556">
        <v>16.95</v>
      </c>
      <c r="G11556">
        <v>17.41</v>
      </c>
      <c r="J11556">
        <v>0</v>
      </c>
      <c r="K11556">
        <v>0</v>
      </c>
    </row>
    <row r="11557" spans="1:11">
      <c r="A11557" t="s">
        <v>27605</v>
      </c>
      <c r="B11557" t="s">
        <v>58</v>
      </c>
      <c r="C11557">
        <v>89372</v>
      </c>
      <c r="D11557" t="s">
        <v>3446</v>
      </c>
      <c r="E11557" t="s">
        <v>32</v>
      </c>
      <c r="F11557">
        <v>17.57</v>
      </c>
      <c r="G11557">
        <v>18.09</v>
      </c>
      <c r="J11557">
        <v>0</v>
      </c>
      <c r="K11557">
        <v>0</v>
      </c>
    </row>
    <row r="11558" spans="1:11">
      <c r="A11558" t="s">
        <v>27606</v>
      </c>
      <c r="B11558" t="s">
        <v>58</v>
      </c>
      <c r="C11558">
        <v>89530</v>
      </c>
      <c r="D11558" t="s">
        <v>3527</v>
      </c>
      <c r="E11558" t="s">
        <v>32</v>
      </c>
      <c r="F11558">
        <v>16.940000000000001</v>
      </c>
      <c r="G11558">
        <v>17.22</v>
      </c>
      <c r="J11558">
        <v>0</v>
      </c>
      <c r="K11558">
        <v>0</v>
      </c>
    </row>
    <row r="11559" spans="1:11">
      <c r="A11559" t="s">
        <v>27607</v>
      </c>
      <c r="B11559" t="s">
        <v>58</v>
      </c>
      <c r="C11559">
        <v>89425</v>
      </c>
      <c r="D11559" t="s">
        <v>3479</v>
      </c>
      <c r="E11559" t="s">
        <v>32</v>
      </c>
      <c r="F11559">
        <v>19.88</v>
      </c>
      <c r="G11559">
        <v>20.420000000000002</v>
      </c>
      <c r="J11559">
        <v>0</v>
      </c>
      <c r="K11559">
        <v>0</v>
      </c>
    </row>
    <row r="11560" spans="1:11">
      <c r="A11560" t="s">
        <v>27608</v>
      </c>
      <c r="B11560" t="s">
        <v>58</v>
      </c>
      <c r="C11560">
        <v>89379</v>
      </c>
      <c r="D11560" t="s">
        <v>3452</v>
      </c>
      <c r="E11560" t="s">
        <v>32</v>
      </c>
      <c r="F11560">
        <v>20.61</v>
      </c>
      <c r="G11560">
        <v>21.21</v>
      </c>
      <c r="J11560">
        <v>0</v>
      </c>
      <c r="K11560">
        <v>0</v>
      </c>
    </row>
    <row r="11561" spans="1:11">
      <c r="A11561" t="s">
        <v>27609</v>
      </c>
      <c r="B11561" t="s">
        <v>58</v>
      </c>
      <c r="C11561">
        <v>89542</v>
      </c>
      <c r="D11561" t="s">
        <v>3533</v>
      </c>
      <c r="E11561" t="s">
        <v>32</v>
      </c>
      <c r="F11561">
        <v>27.95</v>
      </c>
      <c r="G11561">
        <v>28.28</v>
      </c>
      <c r="J11561">
        <v>0</v>
      </c>
      <c r="K11561">
        <v>0</v>
      </c>
    </row>
    <row r="11562" spans="1:11">
      <c r="A11562" t="s">
        <v>27610</v>
      </c>
      <c r="B11562" t="s">
        <v>58</v>
      </c>
      <c r="C11562">
        <v>89432</v>
      </c>
      <c r="D11562" t="s">
        <v>15074</v>
      </c>
      <c r="E11562" t="s">
        <v>32</v>
      </c>
      <c r="F11562">
        <v>31.35</v>
      </c>
      <c r="G11562">
        <v>31.99</v>
      </c>
      <c r="J11562">
        <v>0</v>
      </c>
      <c r="K11562">
        <v>0</v>
      </c>
    </row>
    <row r="11563" spans="1:11">
      <c r="A11563" t="s">
        <v>27611</v>
      </c>
      <c r="B11563" t="s">
        <v>58</v>
      </c>
      <c r="C11563">
        <v>89387</v>
      </c>
      <c r="D11563" t="s">
        <v>15075</v>
      </c>
      <c r="E11563" t="s">
        <v>32</v>
      </c>
      <c r="F11563">
        <v>32.200000000000003</v>
      </c>
      <c r="G11563">
        <v>32.92</v>
      </c>
      <c r="J11563">
        <v>0</v>
      </c>
      <c r="K11563">
        <v>0</v>
      </c>
    </row>
    <row r="11564" spans="1:11">
      <c r="A11564" t="s">
        <v>27612</v>
      </c>
      <c r="B11564" t="s">
        <v>58</v>
      </c>
      <c r="C11564">
        <v>89560</v>
      </c>
      <c r="D11564" t="s">
        <v>15076</v>
      </c>
      <c r="E11564" t="s">
        <v>32</v>
      </c>
      <c r="F11564">
        <v>35.74</v>
      </c>
      <c r="G11564">
        <v>36.15</v>
      </c>
      <c r="J11564">
        <v>0</v>
      </c>
      <c r="K11564">
        <v>0</v>
      </c>
    </row>
    <row r="11565" spans="1:11">
      <c r="A11565" t="s">
        <v>27613</v>
      </c>
      <c r="B11565" t="s">
        <v>58</v>
      </c>
      <c r="C11565">
        <v>104159</v>
      </c>
      <c r="D11565" t="s">
        <v>4436</v>
      </c>
      <c r="E11565" t="s">
        <v>32</v>
      </c>
      <c r="F11565">
        <v>39.71</v>
      </c>
      <c r="G11565">
        <v>40.46</v>
      </c>
      <c r="J11565">
        <v>0</v>
      </c>
      <c r="K11565">
        <v>0</v>
      </c>
    </row>
    <row r="11566" spans="1:11">
      <c r="A11566" t="s">
        <v>27614</v>
      </c>
      <c r="B11566" t="s">
        <v>58</v>
      </c>
      <c r="C11566">
        <v>89577</v>
      </c>
      <c r="D11566" t="s">
        <v>3559</v>
      </c>
      <c r="E11566" t="s">
        <v>32</v>
      </c>
      <c r="F11566">
        <v>37.85</v>
      </c>
      <c r="G11566">
        <v>38.340000000000003</v>
      </c>
      <c r="J11566">
        <v>0</v>
      </c>
      <c r="K11566">
        <v>0</v>
      </c>
    </row>
    <row r="11567" spans="1:11">
      <c r="A11567" t="s">
        <v>27615</v>
      </c>
      <c r="B11567" t="s">
        <v>58</v>
      </c>
      <c r="C11567">
        <v>103996</v>
      </c>
      <c r="D11567" t="s">
        <v>4408</v>
      </c>
      <c r="E11567" t="s">
        <v>32</v>
      </c>
      <c r="F11567">
        <v>42.47</v>
      </c>
      <c r="G11567">
        <v>43.37</v>
      </c>
      <c r="J11567">
        <v>0</v>
      </c>
      <c r="K11567">
        <v>0</v>
      </c>
    </row>
    <row r="11568" spans="1:11">
      <c r="A11568" t="s">
        <v>27616</v>
      </c>
      <c r="B11568" t="s">
        <v>58</v>
      </c>
      <c r="C11568">
        <v>89598</v>
      </c>
      <c r="D11568" t="s">
        <v>15077</v>
      </c>
      <c r="E11568" t="s">
        <v>32</v>
      </c>
      <c r="F11568">
        <v>50.81</v>
      </c>
      <c r="G11568">
        <v>51.4</v>
      </c>
      <c r="J11568">
        <v>0</v>
      </c>
      <c r="K11568">
        <v>0</v>
      </c>
    </row>
    <row r="11569" spans="1:11">
      <c r="A11569" t="s">
        <v>27617</v>
      </c>
      <c r="B11569" t="s">
        <v>58</v>
      </c>
      <c r="C11569">
        <v>89419</v>
      </c>
      <c r="D11569" t="s">
        <v>3476</v>
      </c>
      <c r="E11569" t="s">
        <v>32</v>
      </c>
      <c r="F11569">
        <v>7.94</v>
      </c>
      <c r="G11569">
        <v>8.44</v>
      </c>
      <c r="J11569">
        <v>0</v>
      </c>
      <c r="K11569">
        <v>0</v>
      </c>
    </row>
    <row r="11570" spans="1:11">
      <c r="A11570" t="s">
        <v>27618</v>
      </c>
      <c r="B11570" t="s">
        <v>58</v>
      </c>
      <c r="C11570">
        <v>89373</v>
      </c>
      <c r="D11570" t="s">
        <v>3447</v>
      </c>
      <c r="E11570" t="s">
        <v>32</v>
      </c>
      <c r="F11570">
        <v>8.6199999999999992</v>
      </c>
      <c r="G11570">
        <v>9.17</v>
      </c>
      <c r="J11570">
        <v>0</v>
      </c>
      <c r="K11570">
        <v>0</v>
      </c>
    </row>
    <row r="11571" spans="1:11">
      <c r="A11571" t="s">
        <v>27619</v>
      </c>
      <c r="B11571" t="s">
        <v>58</v>
      </c>
      <c r="C11571">
        <v>89532</v>
      </c>
      <c r="D11571" t="s">
        <v>3529</v>
      </c>
      <c r="E11571" t="s">
        <v>32</v>
      </c>
      <c r="F11571">
        <v>7.86</v>
      </c>
      <c r="G11571">
        <v>8.16</v>
      </c>
      <c r="J11571">
        <v>0</v>
      </c>
      <c r="K11571">
        <v>0</v>
      </c>
    </row>
    <row r="11572" spans="1:11">
      <c r="A11572" t="s">
        <v>27620</v>
      </c>
      <c r="B11572" t="s">
        <v>58</v>
      </c>
      <c r="C11572">
        <v>89426</v>
      </c>
      <c r="D11572" t="s">
        <v>3480</v>
      </c>
      <c r="E11572" t="s">
        <v>32</v>
      </c>
      <c r="F11572">
        <v>11.03</v>
      </c>
      <c r="G11572">
        <v>11.61</v>
      </c>
      <c r="J11572">
        <v>0</v>
      </c>
      <c r="K11572">
        <v>0</v>
      </c>
    </row>
    <row r="11573" spans="1:11">
      <c r="A11573" t="s">
        <v>27621</v>
      </c>
      <c r="B11573" t="s">
        <v>58</v>
      </c>
      <c r="C11573">
        <v>89380</v>
      </c>
      <c r="D11573" t="s">
        <v>3453</v>
      </c>
      <c r="E11573" t="s">
        <v>32</v>
      </c>
      <c r="F11573">
        <v>11.82</v>
      </c>
      <c r="G11573">
        <v>12.47</v>
      </c>
      <c r="J11573">
        <v>0</v>
      </c>
      <c r="K11573">
        <v>0</v>
      </c>
    </row>
    <row r="11574" spans="1:11">
      <c r="A11574" t="s">
        <v>27622</v>
      </c>
      <c r="B11574" t="s">
        <v>58</v>
      </c>
      <c r="C11574">
        <v>89562</v>
      </c>
      <c r="D11574" t="s">
        <v>3548</v>
      </c>
      <c r="E11574" t="s">
        <v>32</v>
      </c>
      <c r="F11574">
        <v>11.22</v>
      </c>
      <c r="G11574">
        <v>11.59</v>
      </c>
      <c r="J11574">
        <v>0</v>
      </c>
      <c r="K11574">
        <v>0</v>
      </c>
    </row>
    <row r="11575" spans="1:11">
      <c r="A11575" t="s">
        <v>27623</v>
      </c>
      <c r="B11575" t="s">
        <v>58</v>
      </c>
      <c r="C11575">
        <v>89433</v>
      </c>
      <c r="D11575" t="s">
        <v>3483</v>
      </c>
      <c r="E11575" t="s">
        <v>32</v>
      </c>
      <c r="F11575">
        <v>14.91</v>
      </c>
      <c r="G11575">
        <v>15.61</v>
      </c>
      <c r="J11575">
        <v>0</v>
      </c>
      <c r="K11575">
        <v>0</v>
      </c>
    </row>
    <row r="11576" spans="1:11">
      <c r="A11576" t="s">
        <v>27624</v>
      </c>
      <c r="B11576" t="s">
        <v>58</v>
      </c>
      <c r="C11576">
        <v>89579</v>
      </c>
      <c r="D11576" t="s">
        <v>15078</v>
      </c>
      <c r="E11576" t="s">
        <v>32</v>
      </c>
      <c r="F11576">
        <v>12.58</v>
      </c>
      <c r="G11576">
        <v>12.97</v>
      </c>
      <c r="J11576">
        <v>0</v>
      </c>
      <c r="K11576">
        <v>0</v>
      </c>
    </row>
    <row r="11577" spans="1:11">
      <c r="A11577" t="s">
        <v>27625</v>
      </c>
      <c r="B11577" t="s">
        <v>58</v>
      </c>
      <c r="C11577">
        <v>103998</v>
      </c>
      <c r="D11577" t="s">
        <v>15079</v>
      </c>
      <c r="E11577" t="s">
        <v>32</v>
      </c>
      <c r="F11577">
        <v>16.36</v>
      </c>
      <c r="G11577">
        <v>17.079999999999998</v>
      </c>
      <c r="J11577">
        <v>0</v>
      </c>
      <c r="K11577">
        <v>0</v>
      </c>
    </row>
    <row r="11578" spans="1:11">
      <c r="A11578" t="s">
        <v>27626</v>
      </c>
      <c r="B11578" t="s">
        <v>58</v>
      </c>
      <c r="C11578">
        <v>89605</v>
      </c>
      <c r="D11578" t="s">
        <v>3573</v>
      </c>
      <c r="E11578" t="s">
        <v>32</v>
      </c>
      <c r="F11578">
        <v>21.78</v>
      </c>
      <c r="G11578">
        <v>22.32</v>
      </c>
      <c r="J11578">
        <v>0</v>
      </c>
      <c r="K11578">
        <v>0</v>
      </c>
    </row>
    <row r="11579" spans="1:11">
      <c r="A11579" t="s">
        <v>27627</v>
      </c>
      <c r="B11579" t="s">
        <v>58</v>
      </c>
      <c r="C11579">
        <v>89981</v>
      </c>
      <c r="D11579" t="s">
        <v>15080</v>
      </c>
      <c r="E11579" t="s">
        <v>32</v>
      </c>
      <c r="F11579">
        <v>22.7</v>
      </c>
      <c r="G11579">
        <v>23</v>
      </c>
      <c r="J11579">
        <v>0</v>
      </c>
      <c r="K11579">
        <v>0</v>
      </c>
    </row>
    <row r="11580" spans="1:11">
      <c r="A11580" t="s">
        <v>27628</v>
      </c>
      <c r="B11580" t="s">
        <v>58</v>
      </c>
      <c r="C11580">
        <v>89385</v>
      </c>
      <c r="D11580" t="s">
        <v>15081</v>
      </c>
      <c r="E11580" t="s">
        <v>32</v>
      </c>
      <c r="F11580">
        <v>8.74</v>
      </c>
      <c r="G11580">
        <v>9.2899999999999991</v>
      </c>
      <c r="J11580">
        <v>0</v>
      </c>
      <c r="K11580">
        <v>0</v>
      </c>
    </row>
    <row r="11581" spans="1:11">
      <c r="A11581" t="s">
        <v>27629</v>
      </c>
      <c r="B11581" t="s">
        <v>58</v>
      </c>
      <c r="C11581">
        <v>89551</v>
      </c>
      <c r="D11581" t="s">
        <v>15082</v>
      </c>
      <c r="E11581" t="s">
        <v>32</v>
      </c>
      <c r="F11581">
        <v>9.31</v>
      </c>
      <c r="G11581">
        <v>9.61</v>
      </c>
      <c r="J11581">
        <v>0</v>
      </c>
      <c r="K11581">
        <v>0</v>
      </c>
    </row>
    <row r="11582" spans="1:11">
      <c r="A11582" t="s">
        <v>27630</v>
      </c>
      <c r="B11582" t="s">
        <v>58</v>
      </c>
      <c r="C11582">
        <v>89434</v>
      </c>
      <c r="D11582" t="s">
        <v>15083</v>
      </c>
      <c r="E11582" t="s">
        <v>32</v>
      </c>
      <c r="F11582">
        <v>12.48</v>
      </c>
      <c r="G11582">
        <v>13.06</v>
      </c>
      <c r="J11582">
        <v>0</v>
      </c>
      <c r="K11582">
        <v>0</v>
      </c>
    </row>
    <row r="11583" spans="1:11">
      <c r="A11583" t="s">
        <v>27631</v>
      </c>
      <c r="B11583" t="s">
        <v>58</v>
      </c>
      <c r="C11583">
        <v>89389</v>
      </c>
      <c r="D11583" t="s">
        <v>15084</v>
      </c>
      <c r="E11583" t="s">
        <v>32</v>
      </c>
      <c r="F11583">
        <v>13.27</v>
      </c>
      <c r="G11583">
        <v>13.92</v>
      </c>
      <c r="J11583">
        <v>0</v>
      </c>
      <c r="K11583">
        <v>0</v>
      </c>
    </row>
    <row r="11584" spans="1:11">
      <c r="A11584" t="s">
        <v>27632</v>
      </c>
      <c r="B11584" t="s">
        <v>58</v>
      </c>
      <c r="C11584">
        <v>89417</v>
      </c>
      <c r="D11584" t="s">
        <v>3474</v>
      </c>
      <c r="E11584" t="s">
        <v>32</v>
      </c>
      <c r="F11584">
        <v>6.72</v>
      </c>
      <c r="G11584">
        <v>7.18</v>
      </c>
      <c r="J11584">
        <v>0</v>
      </c>
      <c r="K11584">
        <v>0</v>
      </c>
    </row>
    <row r="11585" spans="1:11">
      <c r="A11585" t="s">
        <v>27633</v>
      </c>
      <c r="B11585" t="s">
        <v>58</v>
      </c>
      <c r="C11585">
        <v>89371</v>
      </c>
      <c r="D11585" t="s">
        <v>3445</v>
      </c>
      <c r="E11585" t="s">
        <v>32</v>
      </c>
      <c r="F11585">
        <v>7.34</v>
      </c>
      <c r="G11585">
        <v>7.86</v>
      </c>
      <c r="J11585">
        <v>0</v>
      </c>
      <c r="K11585">
        <v>0</v>
      </c>
    </row>
    <row r="11586" spans="1:11">
      <c r="A11586" t="s">
        <v>27634</v>
      </c>
      <c r="B11586" t="s">
        <v>58</v>
      </c>
      <c r="C11586">
        <v>89528</v>
      </c>
      <c r="D11586" t="s">
        <v>3525</v>
      </c>
      <c r="E11586" t="s">
        <v>32</v>
      </c>
      <c r="F11586">
        <v>4.95</v>
      </c>
      <c r="G11586">
        <v>5.23</v>
      </c>
      <c r="J11586">
        <v>0</v>
      </c>
      <c r="K11586">
        <v>0</v>
      </c>
    </row>
    <row r="11587" spans="1:11">
      <c r="A11587" t="s">
        <v>27635</v>
      </c>
      <c r="B11587" t="s">
        <v>58</v>
      </c>
      <c r="C11587">
        <v>89424</v>
      </c>
      <c r="D11587" t="s">
        <v>3478</v>
      </c>
      <c r="E11587" t="s">
        <v>32</v>
      </c>
      <c r="F11587">
        <v>7.89</v>
      </c>
      <c r="G11587">
        <v>8.43</v>
      </c>
      <c r="J11587">
        <v>0</v>
      </c>
      <c r="K11587">
        <v>0</v>
      </c>
    </row>
    <row r="11588" spans="1:11">
      <c r="A11588" t="s">
        <v>27636</v>
      </c>
      <c r="B11588" t="s">
        <v>58</v>
      </c>
      <c r="C11588">
        <v>89378</v>
      </c>
      <c r="D11588" t="s">
        <v>3451</v>
      </c>
      <c r="E11588" t="s">
        <v>32</v>
      </c>
      <c r="F11588">
        <v>8.6199999999999992</v>
      </c>
      <c r="G11588">
        <v>9.2200000000000006</v>
      </c>
      <c r="J11588">
        <v>0</v>
      </c>
      <c r="K11588">
        <v>0</v>
      </c>
    </row>
    <row r="11589" spans="1:11">
      <c r="A11589" t="s">
        <v>27637</v>
      </c>
      <c r="B11589" t="s">
        <v>58</v>
      </c>
      <c r="C11589">
        <v>89541</v>
      </c>
      <c r="D11589" t="s">
        <v>3532</v>
      </c>
      <c r="E11589" t="s">
        <v>32</v>
      </c>
      <c r="F11589">
        <v>7.24</v>
      </c>
      <c r="G11589">
        <v>7.57</v>
      </c>
      <c r="J11589">
        <v>0</v>
      </c>
      <c r="K11589">
        <v>0</v>
      </c>
    </row>
    <row r="11590" spans="1:11">
      <c r="A11590" t="s">
        <v>27638</v>
      </c>
      <c r="B11590" t="s">
        <v>58</v>
      </c>
      <c r="C11590">
        <v>89431</v>
      </c>
      <c r="D11590" t="s">
        <v>3482</v>
      </c>
      <c r="E11590" t="s">
        <v>32</v>
      </c>
      <c r="F11590">
        <v>10.64</v>
      </c>
      <c r="G11590">
        <v>11.28</v>
      </c>
      <c r="J11590">
        <v>0</v>
      </c>
      <c r="K11590">
        <v>0</v>
      </c>
    </row>
    <row r="11591" spans="1:11">
      <c r="A11591" t="s">
        <v>27639</v>
      </c>
      <c r="B11591" t="s">
        <v>58</v>
      </c>
      <c r="C11591">
        <v>89386</v>
      </c>
      <c r="D11591" t="s">
        <v>3455</v>
      </c>
      <c r="E11591" t="s">
        <v>32</v>
      </c>
      <c r="F11591">
        <v>11.49</v>
      </c>
      <c r="G11591">
        <v>12.21</v>
      </c>
      <c r="J11591">
        <v>0</v>
      </c>
      <c r="K11591">
        <v>0</v>
      </c>
    </row>
    <row r="11592" spans="1:11">
      <c r="A11592" t="s">
        <v>27640</v>
      </c>
      <c r="B11592" t="s">
        <v>58</v>
      </c>
      <c r="C11592">
        <v>89558</v>
      </c>
      <c r="D11592" t="s">
        <v>3545</v>
      </c>
      <c r="E11592" t="s">
        <v>32</v>
      </c>
      <c r="F11592">
        <v>10.71</v>
      </c>
      <c r="G11592">
        <v>11.12</v>
      </c>
      <c r="J11592">
        <v>0</v>
      </c>
      <c r="K11592">
        <v>0</v>
      </c>
    </row>
    <row r="11593" spans="1:11">
      <c r="A11593" t="s">
        <v>27641</v>
      </c>
      <c r="B11593" t="s">
        <v>58</v>
      </c>
      <c r="C11593">
        <v>103988</v>
      </c>
      <c r="D11593" t="s">
        <v>4401</v>
      </c>
      <c r="E11593" t="s">
        <v>32</v>
      </c>
      <c r="F11593">
        <v>14.68</v>
      </c>
      <c r="G11593">
        <v>15.43</v>
      </c>
      <c r="J11593">
        <v>0</v>
      </c>
      <c r="K11593">
        <v>0</v>
      </c>
    </row>
    <row r="11594" spans="1:11">
      <c r="A11594" t="s">
        <v>27642</v>
      </c>
      <c r="B11594" t="s">
        <v>58</v>
      </c>
      <c r="C11594">
        <v>89575</v>
      </c>
      <c r="D11594" t="s">
        <v>3558</v>
      </c>
      <c r="E11594" t="s">
        <v>32</v>
      </c>
      <c r="F11594">
        <v>12.68</v>
      </c>
      <c r="G11594">
        <v>13.17</v>
      </c>
      <c r="J11594">
        <v>0</v>
      </c>
      <c r="K11594">
        <v>0</v>
      </c>
    </row>
    <row r="11595" spans="1:11">
      <c r="A11595" t="s">
        <v>27643</v>
      </c>
      <c r="B11595" t="s">
        <v>58</v>
      </c>
      <c r="C11595">
        <v>103995</v>
      </c>
      <c r="D11595" t="s">
        <v>4407</v>
      </c>
      <c r="E11595" t="s">
        <v>32</v>
      </c>
      <c r="F11595">
        <v>17.3</v>
      </c>
      <c r="G11595">
        <v>18.2</v>
      </c>
      <c r="J11595">
        <v>0</v>
      </c>
      <c r="K11595">
        <v>0</v>
      </c>
    </row>
    <row r="11596" spans="1:11">
      <c r="A11596" t="s">
        <v>27644</v>
      </c>
      <c r="B11596" t="s">
        <v>58</v>
      </c>
      <c r="C11596">
        <v>89597</v>
      </c>
      <c r="D11596" t="s">
        <v>3570</v>
      </c>
      <c r="E11596" t="s">
        <v>32</v>
      </c>
      <c r="F11596">
        <v>23.87</v>
      </c>
      <c r="G11596">
        <v>24.46</v>
      </c>
      <c r="J11596">
        <v>0</v>
      </c>
      <c r="K11596">
        <v>0</v>
      </c>
    </row>
    <row r="11597" spans="1:11">
      <c r="A11597" t="s">
        <v>27645</v>
      </c>
      <c r="B11597" t="s">
        <v>58</v>
      </c>
      <c r="C11597">
        <v>89611</v>
      </c>
      <c r="D11597" t="s">
        <v>3575</v>
      </c>
      <c r="E11597" t="s">
        <v>32</v>
      </c>
      <c r="F11597">
        <v>33.450000000000003</v>
      </c>
      <c r="G11597">
        <v>34.17</v>
      </c>
      <c r="J11597">
        <v>0</v>
      </c>
      <c r="K11597">
        <v>0</v>
      </c>
    </row>
    <row r="11598" spans="1:11">
      <c r="A11598" t="s">
        <v>27646</v>
      </c>
      <c r="B11598" t="s">
        <v>58</v>
      </c>
      <c r="C11598">
        <v>89614</v>
      </c>
      <c r="D11598" t="s">
        <v>3578</v>
      </c>
      <c r="E11598" t="s">
        <v>32</v>
      </c>
      <c r="F11598">
        <v>61.01</v>
      </c>
      <c r="G11598">
        <v>61.82</v>
      </c>
      <c r="J11598">
        <v>0</v>
      </c>
      <c r="K11598">
        <v>0</v>
      </c>
    </row>
    <row r="11599" spans="1:11">
      <c r="A11599" t="s">
        <v>27647</v>
      </c>
      <c r="B11599" t="s">
        <v>58</v>
      </c>
      <c r="C11599">
        <v>103975</v>
      </c>
      <c r="D11599" t="s">
        <v>4391</v>
      </c>
      <c r="E11599" t="s">
        <v>32</v>
      </c>
      <c r="F11599">
        <v>19.53</v>
      </c>
      <c r="G11599">
        <v>20.239999999999998</v>
      </c>
      <c r="J11599">
        <v>0</v>
      </c>
      <c r="K11599">
        <v>0</v>
      </c>
    </row>
    <row r="11600" spans="1:11">
      <c r="A11600" t="s">
        <v>27648</v>
      </c>
      <c r="B11600" t="s">
        <v>58</v>
      </c>
      <c r="C11600">
        <v>104007</v>
      </c>
      <c r="D11600" t="s">
        <v>4417</v>
      </c>
      <c r="E11600" t="s">
        <v>32</v>
      </c>
      <c r="F11600">
        <v>25.12</v>
      </c>
      <c r="G11600">
        <v>26.32</v>
      </c>
      <c r="J11600">
        <v>0</v>
      </c>
      <c r="K11600">
        <v>0</v>
      </c>
    </row>
    <row r="11601" spans="1:11">
      <c r="A11601" t="s">
        <v>27649</v>
      </c>
      <c r="B11601" t="s">
        <v>58</v>
      </c>
      <c r="C11601">
        <v>103976</v>
      </c>
      <c r="D11601" t="s">
        <v>4392</v>
      </c>
      <c r="E11601" t="s">
        <v>32</v>
      </c>
      <c r="F11601">
        <v>27.74</v>
      </c>
      <c r="G11601">
        <v>28.58</v>
      </c>
      <c r="J11601">
        <v>0</v>
      </c>
      <c r="K11601">
        <v>0</v>
      </c>
    </row>
    <row r="11602" spans="1:11">
      <c r="A11602" t="s">
        <v>27650</v>
      </c>
      <c r="B11602" t="s">
        <v>58</v>
      </c>
      <c r="C11602">
        <v>104008</v>
      </c>
      <c r="D11602" t="s">
        <v>4418</v>
      </c>
      <c r="E11602" t="s">
        <v>32</v>
      </c>
      <c r="F11602">
        <v>35.729999999999997</v>
      </c>
      <c r="G11602">
        <v>37.270000000000003</v>
      </c>
      <c r="J11602">
        <v>0</v>
      </c>
      <c r="K11602">
        <v>0</v>
      </c>
    </row>
    <row r="11603" spans="1:11">
      <c r="A11603" t="s">
        <v>27651</v>
      </c>
      <c r="B11603" t="s">
        <v>58</v>
      </c>
      <c r="C11603">
        <v>89630</v>
      </c>
      <c r="D11603" t="s">
        <v>3590</v>
      </c>
      <c r="E11603" t="s">
        <v>32</v>
      </c>
      <c r="F11603">
        <v>63.74</v>
      </c>
      <c r="G11603">
        <v>64.97</v>
      </c>
      <c r="J11603">
        <v>0</v>
      </c>
      <c r="K11603">
        <v>0</v>
      </c>
    </row>
    <row r="11604" spans="1:11">
      <c r="A11604" t="s">
        <v>27652</v>
      </c>
      <c r="B11604" t="s">
        <v>58</v>
      </c>
      <c r="C11604">
        <v>89632</v>
      </c>
      <c r="D11604" t="s">
        <v>3592</v>
      </c>
      <c r="E11604" t="s">
        <v>32</v>
      </c>
      <c r="F11604">
        <v>125.41</v>
      </c>
      <c r="G11604">
        <v>126.81</v>
      </c>
      <c r="J11604">
        <v>0</v>
      </c>
      <c r="K11604">
        <v>0</v>
      </c>
    </row>
    <row r="11605" spans="1:11">
      <c r="A11605" t="s">
        <v>27653</v>
      </c>
      <c r="B11605" t="s">
        <v>58</v>
      </c>
      <c r="C11605">
        <v>89438</v>
      </c>
      <c r="D11605" t="s">
        <v>3485</v>
      </c>
      <c r="E11605" t="s">
        <v>32</v>
      </c>
      <c r="F11605">
        <v>12.61</v>
      </c>
      <c r="G11605">
        <v>13.53</v>
      </c>
      <c r="J11605">
        <v>0</v>
      </c>
      <c r="K11605">
        <v>0</v>
      </c>
    </row>
    <row r="11606" spans="1:11">
      <c r="A11606" t="s">
        <v>27654</v>
      </c>
      <c r="B11606" t="s">
        <v>58</v>
      </c>
      <c r="C11606">
        <v>89393</v>
      </c>
      <c r="D11606" t="s">
        <v>3457</v>
      </c>
      <c r="E11606" t="s">
        <v>32</v>
      </c>
      <c r="F11606">
        <v>13.84</v>
      </c>
      <c r="G11606">
        <v>14.88</v>
      </c>
      <c r="J11606">
        <v>0</v>
      </c>
      <c r="K11606">
        <v>0</v>
      </c>
    </row>
    <row r="11607" spans="1:11">
      <c r="A11607" t="s">
        <v>27655</v>
      </c>
      <c r="B11607" t="s">
        <v>58</v>
      </c>
      <c r="C11607">
        <v>89617</v>
      </c>
      <c r="D11607" t="s">
        <v>3580</v>
      </c>
      <c r="E11607" t="s">
        <v>32</v>
      </c>
      <c r="F11607">
        <v>8.9700000000000006</v>
      </c>
      <c r="G11607">
        <v>9.52</v>
      </c>
      <c r="J11607">
        <v>0</v>
      </c>
      <c r="K11607">
        <v>0</v>
      </c>
    </row>
    <row r="11608" spans="1:11">
      <c r="A11608" t="s">
        <v>27656</v>
      </c>
      <c r="B11608" t="s">
        <v>58</v>
      </c>
      <c r="C11608">
        <v>89440</v>
      </c>
      <c r="D11608" t="s">
        <v>3486</v>
      </c>
      <c r="E11608" t="s">
        <v>32</v>
      </c>
      <c r="F11608">
        <v>14.83</v>
      </c>
      <c r="G11608">
        <v>15.9</v>
      </c>
      <c r="J11608">
        <v>0</v>
      </c>
      <c r="K11608">
        <v>0</v>
      </c>
    </row>
    <row r="11609" spans="1:11">
      <c r="A11609" t="s">
        <v>27657</v>
      </c>
      <c r="B11609" t="s">
        <v>58</v>
      </c>
      <c r="C11609">
        <v>89395</v>
      </c>
      <c r="D11609" t="s">
        <v>3458</v>
      </c>
      <c r="E11609" t="s">
        <v>32</v>
      </c>
      <c r="F11609">
        <v>16.28</v>
      </c>
      <c r="G11609">
        <v>17.47</v>
      </c>
      <c r="J11609">
        <v>0</v>
      </c>
      <c r="K11609">
        <v>0</v>
      </c>
    </row>
    <row r="11610" spans="1:11">
      <c r="A11610" t="s">
        <v>27658</v>
      </c>
      <c r="B11610" t="s">
        <v>58</v>
      </c>
      <c r="C11610">
        <v>89620</v>
      </c>
      <c r="D11610" t="s">
        <v>3581</v>
      </c>
      <c r="E11610" t="s">
        <v>32</v>
      </c>
      <c r="F11610">
        <v>13.57</v>
      </c>
      <c r="G11610">
        <v>14.25</v>
      </c>
      <c r="J11610">
        <v>0</v>
      </c>
      <c r="K11610">
        <v>0</v>
      </c>
    </row>
    <row r="11611" spans="1:11">
      <c r="A11611" t="s">
        <v>27659</v>
      </c>
      <c r="B11611" t="s">
        <v>58</v>
      </c>
      <c r="C11611">
        <v>89443</v>
      </c>
      <c r="D11611" t="s">
        <v>3488</v>
      </c>
      <c r="E11611" t="s">
        <v>32</v>
      </c>
      <c r="F11611">
        <v>20.350000000000001</v>
      </c>
      <c r="G11611">
        <v>21.63</v>
      </c>
      <c r="J11611">
        <v>0</v>
      </c>
      <c r="K11611">
        <v>0</v>
      </c>
    </row>
    <row r="11612" spans="1:11">
      <c r="A11612" t="s">
        <v>27660</v>
      </c>
      <c r="B11612" t="s">
        <v>58</v>
      </c>
      <c r="C11612">
        <v>89398</v>
      </c>
      <c r="D11612" t="s">
        <v>3460</v>
      </c>
      <c r="E11612" t="s">
        <v>32</v>
      </c>
      <c r="F11612">
        <v>22.07</v>
      </c>
      <c r="G11612">
        <v>23.5</v>
      </c>
      <c r="J11612">
        <v>0</v>
      </c>
      <c r="K11612">
        <v>0</v>
      </c>
    </row>
    <row r="11613" spans="1:11">
      <c r="A11613" t="s">
        <v>27661</v>
      </c>
      <c r="B11613" t="s">
        <v>58</v>
      </c>
      <c r="C11613">
        <v>89623</v>
      </c>
      <c r="D11613" t="s">
        <v>3583</v>
      </c>
      <c r="E11613" t="s">
        <v>32</v>
      </c>
      <c r="F11613">
        <v>21.41</v>
      </c>
      <c r="G11613">
        <v>22.24</v>
      </c>
      <c r="J11613">
        <v>0</v>
      </c>
      <c r="K11613">
        <v>0</v>
      </c>
    </row>
    <row r="11614" spans="1:11">
      <c r="A11614" t="s">
        <v>27662</v>
      </c>
      <c r="B11614" t="s">
        <v>58</v>
      </c>
      <c r="C11614">
        <v>104011</v>
      </c>
      <c r="D11614" t="s">
        <v>4420</v>
      </c>
      <c r="E11614" t="s">
        <v>32</v>
      </c>
      <c r="F11614">
        <v>29.23</v>
      </c>
      <c r="G11614">
        <v>30.74</v>
      </c>
      <c r="J11614">
        <v>0</v>
      </c>
      <c r="K11614">
        <v>0</v>
      </c>
    </row>
    <row r="11615" spans="1:11">
      <c r="A11615" t="s">
        <v>27663</v>
      </c>
      <c r="B11615" t="s">
        <v>58</v>
      </c>
      <c r="C11615">
        <v>89625</v>
      </c>
      <c r="D11615" t="s">
        <v>3585</v>
      </c>
      <c r="E11615" t="s">
        <v>32</v>
      </c>
      <c r="F11615">
        <v>25.05</v>
      </c>
      <c r="G11615">
        <v>26.04</v>
      </c>
      <c r="J11615">
        <v>0</v>
      </c>
      <c r="K11615">
        <v>0</v>
      </c>
    </row>
    <row r="11616" spans="1:11">
      <c r="A11616" t="s">
        <v>27664</v>
      </c>
      <c r="B11616" t="s">
        <v>58</v>
      </c>
      <c r="C11616">
        <v>104004</v>
      </c>
      <c r="D11616" t="s">
        <v>4414</v>
      </c>
      <c r="E11616" t="s">
        <v>32</v>
      </c>
      <c r="F11616">
        <v>34.25</v>
      </c>
      <c r="G11616">
        <v>36.049999999999997</v>
      </c>
      <c r="J11616">
        <v>0</v>
      </c>
      <c r="K11616">
        <v>0</v>
      </c>
    </row>
    <row r="11617" spans="1:11">
      <c r="A11617" t="s">
        <v>27665</v>
      </c>
      <c r="B11617" t="s">
        <v>58</v>
      </c>
      <c r="C11617">
        <v>89628</v>
      </c>
      <c r="D11617" t="s">
        <v>3588</v>
      </c>
      <c r="E11617" t="s">
        <v>32</v>
      </c>
      <c r="F11617">
        <v>50.51</v>
      </c>
      <c r="G11617">
        <v>51.69</v>
      </c>
      <c r="J11617">
        <v>0</v>
      </c>
      <c r="K11617">
        <v>0</v>
      </c>
    </row>
    <row r="11618" spans="1:11">
      <c r="A11618" t="s">
        <v>27666</v>
      </c>
      <c r="B11618" t="s">
        <v>58</v>
      </c>
      <c r="C11618">
        <v>89629</v>
      </c>
      <c r="D11618" t="s">
        <v>3589</v>
      </c>
      <c r="E11618" t="s">
        <v>32</v>
      </c>
      <c r="F11618">
        <v>83.58</v>
      </c>
      <c r="G11618">
        <v>85.03</v>
      </c>
      <c r="J11618">
        <v>0</v>
      </c>
      <c r="K11618">
        <v>0</v>
      </c>
    </row>
    <row r="11619" spans="1:11">
      <c r="A11619" t="s">
        <v>27667</v>
      </c>
      <c r="B11619" t="s">
        <v>58</v>
      </c>
      <c r="C11619">
        <v>89631</v>
      </c>
      <c r="D11619" t="s">
        <v>3591</v>
      </c>
      <c r="E11619" t="s">
        <v>32</v>
      </c>
      <c r="F11619">
        <v>108.97</v>
      </c>
      <c r="G11619">
        <v>110.6</v>
      </c>
      <c r="J11619">
        <v>0</v>
      </c>
      <c r="K11619">
        <v>0</v>
      </c>
    </row>
    <row r="11620" spans="1:11">
      <c r="A11620" t="s">
        <v>27668</v>
      </c>
      <c r="B11620" t="s">
        <v>58</v>
      </c>
      <c r="C11620">
        <v>89401</v>
      </c>
      <c r="D11620" t="s">
        <v>3247</v>
      </c>
      <c r="E11620" t="s">
        <v>12</v>
      </c>
      <c r="F11620">
        <v>13.16</v>
      </c>
      <c r="G11620">
        <v>13.97</v>
      </c>
      <c r="J11620">
        <v>0</v>
      </c>
      <c r="K11620">
        <v>0</v>
      </c>
    </row>
    <row r="11621" spans="1:11">
      <c r="A11621" t="s">
        <v>27669</v>
      </c>
      <c r="B11621" t="s">
        <v>58</v>
      </c>
      <c r="C11621">
        <v>89355</v>
      </c>
      <c r="D11621" t="s">
        <v>3244</v>
      </c>
      <c r="E11621" t="s">
        <v>12</v>
      </c>
      <c r="F11621">
        <v>25.99</v>
      </c>
      <c r="G11621">
        <v>27.92</v>
      </c>
      <c r="J11621">
        <v>0</v>
      </c>
      <c r="K11621">
        <v>0</v>
      </c>
    </row>
    <row r="11622" spans="1:11">
      <c r="A11622" t="s">
        <v>27670</v>
      </c>
      <c r="B11622" t="s">
        <v>58</v>
      </c>
      <c r="C11622">
        <v>89446</v>
      </c>
      <c r="D11622" t="s">
        <v>3250</v>
      </c>
      <c r="E11622" t="s">
        <v>12</v>
      </c>
      <c r="F11622">
        <v>5.83</v>
      </c>
      <c r="G11622">
        <v>5.94</v>
      </c>
      <c r="J11622">
        <v>0</v>
      </c>
      <c r="K11622">
        <v>0</v>
      </c>
    </row>
    <row r="11623" spans="1:11">
      <c r="A11623" t="s">
        <v>27671</v>
      </c>
      <c r="B11623" t="s">
        <v>58</v>
      </c>
      <c r="C11623">
        <v>89402</v>
      </c>
      <c r="D11623" t="s">
        <v>3248</v>
      </c>
      <c r="E11623" t="s">
        <v>12</v>
      </c>
      <c r="F11623">
        <v>15.15</v>
      </c>
      <c r="G11623">
        <v>16.079999999999998</v>
      </c>
      <c r="J11623">
        <v>0</v>
      </c>
      <c r="K11623">
        <v>0</v>
      </c>
    </row>
    <row r="11624" spans="1:11">
      <c r="A11624" t="s">
        <v>27672</v>
      </c>
      <c r="B11624" t="s">
        <v>58</v>
      </c>
      <c r="C11624">
        <v>89356</v>
      </c>
      <c r="D11624" t="s">
        <v>3245</v>
      </c>
      <c r="E11624" t="s">
        <v>12</v>
      </c>
      <c r="F11624">
        <v>30</v>
      </c>
      <c r="G11624">
        <v>32.25</v>
      </c>
      <c r="J11624">
        <v>0</v>
      </c>
      <c r="K11624">
        <v>0</v>
      </c>
    </row>
    <row r="11625" spans="1:11">
      <c r="A11625" t="s">
        <v>27673</v>
      </c>
      <c r="B11625" t="s">
        <v>58</v>
      </c>
      <c r="C11625">
        <v>89447</v>
      </c>
      <c r="D11625" t="s">
        <v>3251</v>
      </c>
      <c r="E11625" t="s">
        <v>12</v>
      </c>
      <c r="F11625">
        <v>11.33</v>
      </c>
      <c r="G11625">
        <v>11.47</v>
      </c>
      <c r="J11625">
        <v>0</v>
      </c>
      <c r="K11625">
        <v>0</v>
      </c>
    </row>
    <row r="11626" spans="1:11">
      <c r="A11626" t="s">
        <v>27674</v>
      </c>
      <c r="B11626" t="s">
        <v>58</v>
      </c>
      <c r="C11626">
        <v>89403</v>
      </c>
      <c r="D11626" t="s">
        <v>3249</v>
      </c>
      <c r="E11626" t="s">
        <v>12</v>
      </c>
      <c r="F11626">
        <v>22.44</v>
      </c>
      <c r="G11626">
        <v>23.55</v>
      </c>
      <c r="J11626">
        <v>0</v>
      </c>
      <c r="K11626">
        <v>0</v>
      </c>
    </row>
    <row r="11627" spans="1:11">
      <c r="A11627" t="s">
        <v>27675</v>
      </c>
      <c r="B11627" t="s">
        <v>58</v>
      </c>
      <c r="C11627">
        <v>89357</v>
      </c>
      <c r="D11627" t="s">
        <v>3246</v>
      </c>
      <c r="E11627" t="s">
        <v>12</v>
      </c>
      <c r="F11627">
        <v>40.130000000000003</v>
      </c>
      <c r="G11627">
        <v>42.8</v>
      </c>
      <c r="J11627">
        <v>0</v>
      </c>
      <c r="K11627">
        <v>0</v>
      </c>
    </row>
    <row r="11628" spans="1:11">
      <c r="A11628" t="s">
        <v>27676</v>
      </c>
      <c r="B11628" t="s">
        <v>58</v>
      </c>
      <c r="C11628">
        <v>89448</v>
      </c>
      <c r="D11628" t="s">
        <v>3252</v>
      </c>
      <c r="E11628" t="s">
        <v>12</v>
      </c>
      <c r="F11628">
        <v>17.23</v>
      </c>
      <c r="G11628">
        <v>17.399999999999999</v>
      </c>
      <c r="J11628">
        <v>0</v>
      </c>
      <c r="K11628">
        <v>0</v>
      </c>
    </row>
    <row r="11629" spans="1:11">
      <c r="A11629" t="s">
        <v>27677</v>
      </c>
      <c r="B11629" t="s">
        <v>58</v>
      </c>
      <c r="C11629">
        <v>103978</v>
      </c>
      <c r="D11629" t="s">
        <v>3416</v>
      </c>
      <c r="E11629" t="s">
        <v>12</v>
      </c>
      <c r="F11629">
        <v>30.31</v>
      </c>
      <c r="G11629">
        <v>31.62</v>
      </c>
      <c r="J11629">
        <v>0</v>
      </c>
      <c r="K11629">
        <v>0</v>
      </c>
    </row>
    <row r="11630" spans="1:11">
      <c r="A11630" t="s">
        <v>27678</v>
      </c>
      <c r="B11630" t="s">
        <v>58</v>
      </c>
      <c r="C11630">
        <v>89449</v>
      </c>
      <c r="D11630" t="s">
        <v>3253</v>
      </c>
      <c r="E11630" t="s">
        <v>12</v>
      </c>
      <c r="F11630">
        <v>19.12</v>
      </c>
      <c r="G11630">
        <v>19.32</v>
      </c>
      <c r="J11630">
        <v>0</v>
      </c>
      <c r="K11630">
        <v>0</v>
      </c>
    </row>
    <row r="11631" spans="1:11">
      <c r="A11631" t="s">
        <v>27679</v>
      </c>
      <c r="B11631" t="s">
        <v>58</v>
      </c>
      <c r="C11631">
        <v>103979</v>
      </c>
      <c r="D11631" t="s">
        <v>3417</v>
      </c>
      <c r="E11631" t="s">
        <v>12</v>
      </c>
      <c r="F11631">
        <v>34.71</v>
      </c>
      <c r="G11631">
        <v>36.29</v>
      </c>
      <c r="J11631">
        <v>0</v>
      </c>
      <c r="K11631">
        <v>0</v>
      </c>
    </row>
    <row r="11632" spans="1:11">
      <c r="A11632" t="s">
        <v>27680</v>
      </c>
      <c r="B11632" t="s">
        <v>58</v>
      </c>
      <c r="C11632">
        <v>89450</v>
      </c>
      <c r="D11632" t="s">
        <v>3254</v>
      </c>
      <c r="E11632" t="s">
        <v>12</v>
      </c>
      <c r="F11632">
        <v>30.39</v>
      </c>
      <c r="G11632">
        <v>30.63</v>
      </c>
      <c r="J11632">
        <v>0</v>
      </c>
      <c r="K11632">
        <v>0</v>
      </c>
    </row>
    <row r="11633" spans="1:11">
      <c r="A11633" t="s">
        <v>27681</v>
      </c>
      <c r="B11633" t="s">
        <v>58</v>
      </c>
      <c r="C11633">
        <v>89451</v>
      </c>
      <c r="D11633" t="s">
        <v>3255</v>
      </c>
      <c r="E11633" t="s">
        <v>12</v>
      </c>
      <c r="F11633">
        <v>49.22</v>
      </c>
      <c r="G11633">
        <v>49.5</v>
      </c>
      <c r="J11633">
        <v>0</v>
      </c>
      <c r="K11633">
        <v>0</v>
      </c>
    </row>
    <row r="11634" spans="1:11">
      <c r="A11634" t="s">
        <v>27682</v>
      </c>
      <c r="B11634" t="s">
        <v>58</v>
      </c>
      <c r="C11634">
        <v>89452</v>
      </c>
      <c r="D11634" t="s">
        <v>3256</v>
      </c>
      <c r="E11634" t="s">
        <v>12</v>
      </c>
      <c r="F11634">
        <v>67.599999999999994</v>
      </c>
      <c r="G11634">
        <v>67.930000000000007</v>
      </c>
      <c r="J11634">
        <v>0</v>
      </c>
      <c r="K11634">
        <v>0</v>
      </c>
    </row>
    <row r="11635" spans="1:11">
      <c r="A11635" t="s">
        <v>27683</v>
      </c>
      <c r="B11635" t="s">
        <v>58</v>
      </c>
      <c r="C11635">
        <v>89394</v>
      </c>
      <c r="D11635" t="s">
        <v>15085</v>
      </c>
      <c r="E11635" t="s">
        <v>32</v>
      </c>
      <c r="F11635">
        <v>21.36</v>
      </c>
      <c r="G11635">
        <v>22.3</v>
      </c>
      <c r="J11635">
        <v>0</v>
      </c>
      <c r="K11635">
        <v>0</v>
      </c>
    </row>
    <row r="11636" spans="1:11">
      <c r="A11636" t="s">
        <v>27684</v>
      </c>
      <c r="B11636" t="s">
        <v>58</v>
      </c>
      <c r="C11636">
        <v>89396</v>
      </c>
      <c r="D11636" t="s">
        <v>15086</v>
      </c>
      <c r="E11636" t="s">
        <v>32</v>
      </c>
      <c r="F11636">
        <v>23.36</v>
      </c>
      <c r="G11636">
        <v>24.4</v>
      </c>
      <c r="J11636">
        <v>0</v>
      </c>
      <c r="K11636">
        <v>0</v>
      </c>
    </row>
    <row r="11637" spans="1:11">
      <c r="A11637" t="s">
        <v>27685</v>
      </c>
      <c r="B11637" t="s">
        <v>58</v>
      </c>
      <c r="C11637">
        <v>90374</v>
      </c>
      <c r="D11637" t="s">
        <v>15087</v>
      </c>
      <c r="E11637" t="s">
        <v>32</v>
      </c>
      <c r="F11637">
        <v>25.34</v>
      </c>
      <c r="G11637">
        <v>26.45</v>
      </c>
      <c r="J11637">
        <v>0</v>
      </c>
      <c r="K11637">
        <v>0</v>
      </c>
    </row>
    <row r="11638" spans="1:11">
      <c r="A11638" t="s">
        <v>27686</v>
      </c>
      <c r="B11638" t="s">
        <v>58</v>
      </c>
      <c r="C11638">
        <v>89444</v>
      </c>
      <c r="D11638" t="s">
        <v>15088</v>
      </c>
      <c r="E11638" t="s">
        <v>32</v>
      </c>
      <c r="F11638">
        <v>27.29</v>
      </c>
      <c r="G11638">
        <v>28.39</v>
      </c>
      <c r="J11638">
        <v>0</v>
      </c>
      <c r="K11638">
        <v>0</v>
      </c>
    </row>
    <row r="11639" spans="1:11">
      <c r="A11639" t="s">
        <v>27687</v>
      </c>
      <c r="B11639" t="s">
        <v>58</v>
      </c>
      <c r="C11639">
        <v>89399</v>
      </c>
      <c r="D11639" t="s">
        <v>15089</v>
      </c>
      <c r="E11639" t="s">
        <v>32</v>
      </c>
      <c r="F11639">
        <v>28.13</v>
      </c>
      <c r="G11639">
        <v>29.3</v>
      </c>
      <c r="J11639">
        <v>0</v>
      </c>
      <c r="K11639">
        <v>0</v>
      </c>
    </row>
    <row r="11640" spans="1:11">
      <c r="A11640" t="s">
        <v>27688</v>
      </c>
      <c r="B11640" t="s">
        <v>58</v>
      </c>
      <c r="C11640">
        <v>89442</v>
      </c>
      <c r="D11640" t="s">
        <v>3487</v>
      </c>
      <c r="E11640" t="s">
        <v>32</v>
      </c>
      <c r="F11640">
        <v>16.53</v>
      </c>
      <c r="G11640">
        <v>17.53</v>
      </c>
      <c r="J11640">
        <v>0</v>
      </c>
      <c r="K11640">
        <v>0</v>
      </c>
    </row>
    <row r="11641" spans="1:11">
      <c r="A11641" t="s">
        <v>27689</v>
      </c>
      <c r="B11641" t="s">
        <v>58</v>
      </c>
      <c r="C11641">
        <v>89397</v>
      </c>
      <c r="D11641" t="s">
        <v>3459</v>
      </c>
      <c r="E11641" t="s">
        <v>32</v>
      </c>
      <c r="F11641">
        <v>17.87</v>
      </c>
      <c r="G11641">
        <v>18.98</v>
      </c>
      <c r="J11641">
        <v>0</v>
      </c>
      <c r="K11641">
        <v>0</v>
      </c>
    </row>
    <row r="11642" spans="1:11">
      <c r="A11642" t="s">
        <v>27690</v>
      </c>
      <c r="B11642" t="s">
        <v>58</v>
      </c>
      <c r="C11642">
        <v>89622</v>
      </c>
      <c r="D11642" t="s">
        <v>3582</v>
      </c>
      <c r="E11642" t="s">
        <v>32</v>
      </c>
      <c r="F11642">
        <v>15.65</v>
      </c>
      <c r="G11642">
        <v>16.260000000000002</v>
      </c>
      <c r="J11642">
        <v>0</v>
      </c>
      <c r="K11642">
        <v>0</v>
      </c>
    </row>
    <row r="11643" spans="1:11">
      <c r="A11643" t="s">
        <v>27691</v>
      </c>
      <c r="B11643" t="s">
        <v>58</v>
      </c>
      <c r="C11643">
        <v>89445</v>
      </c>
      <c r="D11643" t="s">
        <v>3489</v>
      </c>
      <c r="E11643" t="s">
        <v>32</v>
      </c>
      <c r="F11643">
        <v>21.98</v>
      </c>
      <c r="G11643">
        <v>23.15</v>
      </c>
      <c r="J11643">
        <v>0</v>
      </c>
      <c r="K11643">
        <v>0</v>
      </c>
    </row>
    <row r="11644" spans="1:11">
      <c r="A11644" t="s">
        <v>27692</v>
      </c>
      <c r="B11644" t="s">
        <v>58</v>
      </c>
      <c r="C11644">
        <v>89400</v>
      </c>
      <c r="D11644" t="s">
        <v>3461</v>
      </c>
      <c r="E11644" t="s">
        <v>32</v>
      </c>
      <c r="F11644">
        <v>23.54</v>
      </c>
      <c r="G11644">
        <v>24.85</v>
      </c>
      <c r="J11644">
        <v>0</v>
      </c>
      <c r="K11644">
        <v>0</v>
      </c>
    </row>
    <row r="11645" spans="1:11">
      <c r="A11645" t="s">
        <v>27693</v>
      </c>
      <c r="B11645" t="s">
        <v>58</v>
      </c>
      <c r="C11645">
        <v>89624</v>
      </c>
      <c r="D11645" t="s">
        <v>3584</v>
      </c>
      <c r="E11645" t="s">
        <v>32</v>
      </c>
      <c r="F11645">
        <v>19.77</v>
      </c>
      <c r="G11645">
        <v>20.53</v>
      </c>
      <c r="J11645">
        <v>0</v>
      </c>
      <c r="K11645">
        <v>0</v>
      </c>
    </row>
    <row r="11646" spans="1:11">
      <c r="A11646" t="s">
        <v>27694</v>
      </c>
      <c r="B11646" t="s">
        <v>58</v>
      </c>
      <c r="C11646">
        <v>104012</v>
      </c>
      <c r="D11646" t="s">
        <v>4421</v>
      </c>
      <c r="E11646" t="s">
        <v>32</v>
      </c>
      <c r="F11646">
        <v>27.07</v>
      </c>
      <c r="G11646">
        <v>28.47</v>
      </c>
      <c r="J11646">
        <v>0</v>
      </c>
      <c r="K11646">
        <v>0</v>
      </c>
    </row>
    <row r="11647" spans="1:11">
      <c r="A11647" t="s">
        <v>27695</v>
      </c>
      <c r="B11647" t="s">
        <v>58</v>
      </c>
      <c r="C11647">
        <v>89627</v>
      </c>
      <c r="D11647" t="s">
        <v>3587</v>
      </c>
      <c r="E11647" t="s">
        <v>32</v>
      </c>
      <c r="F11647">
        <v>21.96</v>
      </c>
      <c r="G11647">
        <v>22.74</v>
      </c>
      <c r="J11647">
        <v>0</v>
      </c>
      <c r="K11647">
        <v>0</v>
      </c>
    </row>
    <row r="11648" spans="1:11">
      <c r="A11648" t="s">
        <v>27696</v>
      </c>
      <c r="B11648" t="s">
        <v>58</v>
      </c>
      <c r="C11648">
        <v>104006</v>
      </c>
      <c r="D11648" t="s">
        <v>4416</v>
      </c>
      <c r="E11648" t="s">
        <v>32</v>
      </c>
      <c r="F11648">
        <v>28.67</v>
      </c>
      <c r="G11648">
        <v>30.03</v>
      </c>
      <c r="J11648">
        <v>0</v>
      </c>
      <c r="K11648">
        <v>0</v>
      </c>
    </row>
    <row r="11649" spans="1:11">
      <c r="A11649" t="s">
        <v>27697</v>
      </c>
      <c r="B11649" t="s">
        <v>58</v>
      </c>
      <c r="C11649">
        <v>89626</v>
      </c>
      <c r="D11649" t="s">
        <v>3586</v>
      </c>
      <c r="E11649" t="s">
        <v>32</v>
      </c>
      <c r="F11649">
        <v>32.24</v>
      </c>
      <c r="G11649">
        <v>33.159999999999997</v>
      </c>
      <c r="J11649">
        <v>0</v>
      </c>
      <c r="K11649">
        <v>0</v>
      </c>
    </row>
    <row r="11650" spans="1:11">
      <c r="A11650" t="s">
        <v>27698</v>
      </c>
      <c r="B11650" t="s">
        <v>58</v>
      </c>
      <c r="C11650">
        <v>104005</v>
      </c>
      <c r="D11650" t="s">
        <v>4415</v>
      </c>
      <c r="E11650" t="s">
        <v>32</v>
      </c>
      <c r="F11650">
        <v>40.75</v>
      </c>
      <c r="G11650">
        <v>42.4</v>
      </c>
      <c r="J11650">
        <v>0</v>
      </c>
      <c r="K11650">
        <v>0</v>
      </c>
    </row>
    <row r="11651" spans="1:11">
      <c r="A11651" t="s">
        <v>27699</v>
      </c>
      <c r="B11651" t="s">
        <v>58</v>
      </c>
      <c r="C11651">
        <v>89439</v>
      </c>
      <c r="D11651" t="s">
        <v>15090</v>
      </c>
      <c r="E11651" t="s">
        <v>32</v>
      </c>
      <c r="F11651">
        <v>14.15</v>
      </c>
      <c r="G11651">
        <v>15.07</v>
      </c>
      <c r="J11651">
        <v>0</v>
      </c>
      <c r="K11651">
        <v>0</v>
      </c>
    </row>
    <row r="11652" spans="1:11">
      <c r="A11652" t="s">
        <v>27700</v>
      </c>
      <c r="B11652" t="s">
        <v>58</v>
      </c>
      <c r="C11652">
        <v>89421</v>
      </c>
      <c r="D11652" t="s">
        <v>3477</v>
      </c>
      <c r="E11652" t="s">
        <v>32</v>
      </c>
      <c r="F11652">
        <v>12.81</v>
      </c>
      <c r="G11652">
        <v>13.27</v>
      </c>
      <c r="J11652">
        <v>0</v>
      </c>
      <c r="K11652">
        <v>0</v>
      </c>
    </row>
    <row r="11653" spans="1:11">
      <c r="A11653" t="s">
        <v>27701</v>
      </c>
      <c r="B11653" t="s">
        <v>58</v>
      </c>
      <c r="C11653">
        <v>89375</v>
      </c>
      <c r="D11653" t="s">
        <v>3449</v>
      </c>
      <c r="E11653" t="s">
        <v>32</v>
      </c>
      <c r="F11653">
        <v>13.43</v>
      </c>
      <c r="G11653">
        <v>13.95</v>
      </c>
      <c r="J11653">
        <v>0</v>
      </c>
      <c r="K11653">
        <v>0</v>
      </c>
    </row>
    <row r="11654" spans="1:11">
      <c r="A11654" t="s">
        <v>27702</v>
      </c>
      <c r="B11654" t="s">
        <v>58</v>
      </c>
      <c r="C11654">
        <v>89536</v>
      </c>
      <c r="D11654" t="s">
        <v>3531</v>
      </c>
      <c r="E11654" t="s">
        <v>32</v>
      </c>
      <c r="F11654">
        <v>12.41</v>
      </c>
      <c r="G11654">
        <v>12.69</v>
      </c>
      <c r="J11654">
        <v>0</v>
      </c>
      <c r="K11654">
        <v>0</v>
      </c>
    </row>
    <row r="11655" spans="1:11">
      <c r="A11655" t="s">
        <v>27703</v>
      </c>
      <c r="B11655" t="s">
        <v>58</v>
      </c>
      <c r="C11655">
        <v>89428</v>
      </c>
      <c r="D11655" t="s">
        <v>3481</v>
      </c>
      <c r="E11655" t="s">
        <v>32</v>
      </c>
      <c r="F11655">
        <v>15.35</v>
      </c>
      <c r="G11655">
        <v>15.89</v>
      </c>
      <c r="J11655">
        <v>0</v>
      </c>
      <c r="K11655">
        <v>0</v>
      </c>
    </row>
    <row r="11656" spans="1:11">
      <c r="A11656" t="s">
        <v>27704</v>
      </c>
      <c r="B11656" t="s">
        <v>58</v>
      </c>
      <c r="C11656">
        <v>89382</v>
      </c>
      <c r="D11656" t="s">
        <v>3454</v>
      </c>
      <c r="E11656" t="s">
        <v>32</v>
      </c>
      <c r="F11656">
        <v>16.079999999999998</v>
      </c>
      <c r="G11656">
        <v>16.68</v>
      </c>
      <c r="J11656">
        <v>0</v>
      </c>
      <c r="K11656">
        <v>0</v>
      </c>
    </row>
    <row r="11657" spans="1:11">
      <c r="A11657" t="s">
        <v>27705</v>
      </c>
      <c r="B11657" t="s">
        <v>58</v>
      </c>
      <c r="C11657">
        <v>89552</v>
      </c>
      <c r="D11657" t="s">
        <v>3541</v>
      </c>
      <c r="E11657" t="s">
        <v>32</v>
      </c>
      <c r="F11657">
        <v>19.16</v>
      </c>
      <c r="G11657">
        <v>19.489999999999998</v>
      </c>
      <c r="J11657">
        <v>0</v>
      </c>
      <c r="K11657">
        <v>0</v>
      </c>
    </row>
    <row r="11658" spans="1:11">
      <c r="A11658" t="s">
        <v>27706</v>
      </c>
      <c r="B11658" t="s">
        <v>58</v>
      </c>
      <c r="C11658">
        <v>89435</v>
      </c>
      <c r="D11658" t="s">
        <v>3484</v>
      </c>
      <c r="E11658" t="s">
        <v>32</v>
      </c>
      <c r="F11658">
        <v>22.56</v>
      </c>
      <c r="G11658">
        <v>23.2</v>
      </c>
      <c r="J11658">
        <v>0</v>
      </c>
      <c r="K11658">
        <v>0</v>
      </c>
    </row>
    <row r="11659" spans="1:11">
      <c r="A11659" t="s">
        <v>27707</v>
      </c>
      <c r="B11659" t="s">
        <v>58</v>
      </c>
      <c r="C11659">
        <v>89390</v>
      </c>
      <c r="D11659" t="s">
        <v>3456</v>
      </c>
      <c r="E11659" t="s">
        <v>32</v>
      </c>
      <c r="F11659">
        <v>23.41</v>
      </c>
      <c r="G11659">
        <v>24.13</v>
      </c>
      <c r="J11659">
        <v>0</v>
      </c>
      <c r="K11659">
        <v>0</v>
      </c>
    </row>
    <row r="11660" spans="1:11">
      <c r="A11660" t="s">
        <v>27708</v>
      </c>
      <c r="B11660" t="s">
        <v>58</v>
      </c>
      <c r="C11660">
        <v>89568</v>
      </c>
      <c r="D11660" t="s">
        <v>3553</v>
      </c>
      <c r="E11660" t="s">
        <v>32</v>
      </c>
      <c r="F11660">
        <v>33.200000000000003</v>
      </c>
      <c r="G11660">
        <v>33.61</v>
      </c>
      <c r="J11660">
        <v>0</v>
      </c>
      <c r="K11660">
        <v>0</v>
      </c>
    </row>
    <row r="11661" spans="1:11">
      <c r="A11661" t="s">
        <v>27709</v>
      </c>
      <c r="B11661" t="s">
        <v>58</v>
      </c>
      <c r="C11661">
        <v>103990</v>
      </c>
      <c r="D11661" t="s">
        <v>4402</v>
      </c>
      <c r="E11661" t="s">
        <v>32</v>
      </c>
      <c r="F11661">
        <v>37.17</v>
      </c>
      <c r="G11661">
        <v>37.92</v>
      </c>
      <c r="J11661">
        <v>0</v>
      </c>
      <c r="K11661">
        <v>0</v>
      </c>
    </row>
    <row r="11662" spans="1:11">
      <c r="A11662" t="s">
        <v>27710</v>
      </c>
      <c r="B11662" t="s">
        <v>58</v>
      </c>
      <c r="C11662">
        <v>89594</v>
      </c>
      <c r="D11662" t="s">
        <v>3569</v>
      </c>
      <c r="E11662" t="s">
        <v>32</v>
      </c>
      <c r="F11662">
        <v>36.880000000000003</v>
      </c>
      <c r="G11662">
        <v>37.369999999999997</v>
      </c>
      <c r="J11662">
        <v>0</v>
      </c>
      <c r="K11662">
        <v>0</v>
      </c>
    </row>
    <row r="11663" spans="1:11">
      <c r="A11663" t="s">
        <v>27711</v>
      </c>
      <c r="B11663" t="s">
        <v>58</v>
      </c>
      <c r="C11663">
        <v>103997</v>
      </c>
      <c r="D11663" t="s">
        <v>4409</v>
      </c>
      <c r="E11663" t="s">
        <v>32</v>
      </c>
      <c r="F11663">
        <v>41.5</v>
      </c>
      <c r="G11663">
        <v>42.4</v>
      </c>
      <c r="J11663">
        <v>0</v>
      </c>
      <c r="K11663">
        <v>0</v>
      </c>
    </row>
    <row r="11664" spans="1:11">
      <c r="A11664" t="s">
        <v>27712</v>
      </c>
      <c r="B11664" t="s">
        <v>58</v>
      </c>
      <c r="C11664">
        <v>89609</v>
      </c>
      <c r="D11664" t="s">
        <v>3574</v>
      </c>
      <c r="E11664" t="s">
        <v>32</v>
      </c>
      <c r="F11664">
        <v>84.77</v>
      </c>
      <c r="G11664">
        <v>85.36</v>
      </c>
      <c r="J11664">
        <v>0</v>
      </c>
      <c r="K11664">
        <v>0</v>
      </c>
    </row>
    <row r="11665" spans="1:11">
      <c r="A11665" t="s">
        <v>27713</v>
      </c>
      <c r="B11665" t="s">
        <v>58</v>
      </c>
      <c r="C11665">
        <v>89612</v>
      </c>
      <c r="D11665" t="s">
        <v>3576</v>
      </c>
      <c r="E11665" t="s">
        <v>32</v>
      </c>
      <c r="F11665">
        <v>165.44</v>
      </c>
      <c r="G11665">
        <v>166.16</v>
      </c>
      <c r="J11665">
        <v>0</v>
      </c>
      <c r="K11665">
        <v>0</v>
      </c>
    </row>
    <row r="11666" spans="1:11">
      <c r="A11666" t="s">
        <v>27714</v>
      </c>
      <c r="B11666" t="s">
        <v>58</v>
      </c>
      <c r="C11666">
        <v>89615</v>
      </c>
      <c r="D11666" t="s">
        <v>3579</v>
      </c>
      <c r="E11666" t="s">
        <v>32</v>
      </c>
      <c r="F11666">
        <v>195.22</v>
      </c>
      <c r="G11666">
        <v>196.03</v>
      </c>
      <c r="J11666">
        <v>0</v>
      </c>
      <c r="K11666">
        <v>0</v>
      </c>
    </row>
    <row r="11667" spans="1:11">
      <c r="A11667" t="s">
        <v>27715</v>
      </c>
      <c r="B11667" t="s">
        <v>58</v>
      </c>
      <c r="C11667">
        <v>89747</v>
      </c>
      <c r="D11667" t="s">
        <v>15091</v>
      </c>
      <c r="E11667" t="s">
        <v>32</v>
      </c>
      <c r="F11667">
        <v>32.659999999999997</v>
      </c>
      <c r="G11667">
        <v>33.14</v>
      </c>
      <c r="J11667">
        <v>0</v>
      </c>
      <c r="K11667">
        <v>0</v>
      </c>
    </row>
    <row r="11668" spans="1:11">
      <c r="A11668" t="s">
        <v>27716</v>
      </c>
      <c r="B11668" t="s">
        <v>58</v>
      </c>
      <c r="C11668">
        <v>89656</v>
      </c>
      <c r="D11668" t="s">
        <v>15092</v>
      </c>
      <c r="E11668" t="s">
        <v>32</v>
      </c>
      <c r="F11668">
        <v>24.96</v>
      </c>
      <c r="G11668">
        <v>25.39</v>
      </c>
      <c r="J11668">
        <v>0</v>
      </c>
      <c r="K11668">
        <v>0</v>
      </c>
    </row>
    <row r="11669" spans="1:11">
      <c r="A11669" t="s">
        <v>27717</v>
      </c>
      <c r="B11669" t="s">
        <v>58</v>
      </c>
      <c r="C11669">
        <v>89663</v>
      </c>
      <c r="D11669" t="s">
        <v>15093</v>
      </c>
      <c r="E11669" t="s">
        <v>32</v>
      </c>
      <c r="F11669">
        <v>33.32</v>
      </c>
      <c r="G11669">
        <v>33.86</v>
      </c>
      <c r="J11669">
        <v>0</v>
      </c>
      <c r="K11669">
        <v>0</v>
      </c>
    </row>
    <row r="11670" spans="1:11">
      <c r="A11670" t="s">
        <v>27718</v>
      </c>
      <c r="B11670" t="s">
        <v>58</v>
      </c>
      <c r="C11670">
        <v>89759</v>
      </c>
      <c r="D11670" t="s">
        <v>3649</v>
      </c>
      <c r="E11670" t="s">
        <v>32</v>
      </c>
      <c r="F11670">
        <v>13.28</v>
      </c>
      <c r="G11670">
        <v>13.82</v>
      </c>
      <c r="J11670">
        <v>0</v>
      </c>
      <c r="K11670">
        <v>0</v>
      </c>
    </row>
    <row r="11671" spans="1:11">
      <c r="A11671" t="s">
        <v>27719</v>
      </c>
      <c r="B11671" t="s">
        <v>58</v>
      </c>
      <c r="C11671">
        <v>89832</v>
      </c>
      <c r="D11671" t="s">
        <v>3693</v>
      </c>
      <c r="E11671" t="s">
        <v>32</v>
      </c>
      <c r="F11671">
        <v>45.53</v>
      </c>
      <c r="G11671">
        <v>46.17</v>
      </c>
      <c r="J11671">
        <v>0</v>
      </c>
      <c r="K11671">
        <v>0</v>
      </c>
    </row>
    <row r="11672" spans="1:11">
      <c r="A11672" t="s">
        <v>27720</v>
      </c>
      <c r="B11672" t="s">
        <v>58</v>
      </c>
      <c r="C11672">
        <v>89666</v>
      </c>
      <c r="D11672" t="s">
        <v>15094</v>
      </c>
      <c r="E11672" t="s">
        <v>32</v>
      </c>
      <c r="F11672">
        <v>8.84</v>
      </c>
      <c r="G11672">
        <v>9.33</v>
      </c>
      <c r="J11672">
        <v>0</v>
      </c>
      <c r="K11672">
        <v>0</v>
      </c>
    </row>
    <row r="11673" spans="1:11">
      <c r="A11673" t="s">
        <v>27721</v>
      </c>
      <c r="B11673" t="s">
        <v>58</v>
      </c>
      <c r="C11673">
        <v>89678</v>
      </c>
      <c r="D11673" t="s">
        <v>15095</v>
      </c>
      <c r="E11673" t="s">
        <v>32</v>
      </c>
      <c r="F11673">
        <v>14.01</v>
      </c>
      <c r="G11673">
        <v>14.6</v>
      </c>
      <c r="J11673">
        <v>0</v>
      </c>
      <c r="K11673">
        <v>0</v>
      </c>
    </row>
    <row r="11674" spans="1:11">
      <c r="A11674" t="s">
        <v>27722</v>
      </c>
      <c r="B11674" t="s">
        <v>58</v>
      </c>
      <c r="C11674">
        <v>89764</v>
      </c>
      <c r="D11674" t="s">
        <v>3653</v>
      </c>
      <c r="E11674" t="s">
        <v>32</v>
      </c>
      <c r="F11674">
        <v>40.909999999999997</v>
      </c>
      <c r="G11674">
        <v>41.54</v>
      </c>
      <c r="J11674">
        <v>0</v>
      </c>
      <c r="K11674">
        <v>0</v>
      </c>
    </row>
    <row r="11675" spans="1:11">
      <c r="A11675" t="s">
        <v>27723</v>
      </c>
      <c r="B11675" t="s">
        <v>58</v>
      </c>
      <c r="C11675">
        <v>89689</v>
      </c>
      <c r="D11675" t="s">
        <v>15096</v>
      </c>
      <c r="E11675" t="s">
        <v>32</v>
      </c>
      <c r="F11675">
        <v>41.75</v>
      </c>
      <c r="G11675">
        <v>42.46</v>
      </c>
      <c r="J11675">
        <v>0</v>
      </c>
      <c r="K11675">
        <v>0</v>
      </c>
    </row>
    <row r="11676" spans="1:11">
      <c r="A11676" t="s">
        <v>27724</v>
      </c>
      <c r="B11676" t="s">
        <v>58</v>
      </c>
      <c r="C11676">
        <v>89655</v>
      </c>
      <c r="D11676" t="s">
        <v>15097</v>
      </c>
      <c r="E11676" t="s">
        <v>32</v>
      </c>
      <c r="F11676">
        <v>26.72</v>
      </c>
      <c r="G11676">
        <v>27.15</v>
      </c>
      <c r="J11676">
        <v>0</v>
      </c>
      <c r="K11676">
        <v>0</v>
      </c>
    </row>
    <row r="11677" spans="1:11">
      <c r="A11677" t="s">
        <v>27725</v>
      </c>
      <c r="B11677" t="s">
        <v>58</v>
      </c>
      <c r="C11677">
        <v>89662</v>
      </c>
      <c r="D11677" t="s">
        <v>15098</v>
      </c>
      <c r="E11677" t="s">
        <v>32</v>
      </c>
      <c r="F11677">
        <v>34.43</v>
      </c>
      <c r="G11677">
        <v>34.92</v>
      </c>
      <c r="J11677">
        <v>0</v>
      </c>
      <c r="K11677">
        <v>0</v>
      </c>
    </row>
    <row r="11678" spans="1:11">
      <c r="A11678" t="s">
        <v>27726</v>
      </c>
      <c r="B11678" t="s">
        <v>58</v>
      </c>
      <c r="C11678">
        <v>89758</v>
      </c>
      <c r="D11678" t="s">
        <v>15099</v>
      </c>
      <c r="E11678" t="s">
        <v>32</v>
      </c>
      <c r="F11678">
        <v>40.53</v>
      </c>
      <c r="G11678">
        <v>41.08</v>
      </c>
      <c r="J11678">
        <v>0</v>
      </c>
      <c r="K11678">
        <v>0</v>
      </c>
    </row>
    <row r="11679" spans="1:11">
      <c r="A11679" t="s">
        <v>27727</v>
      </c>
      <c r="B11679" t="s">
        <v>58</v>
      </c>
      <c r="C11679">
        <v>89676</v>
      </c>
      <c r="D11679" t="s">
        <v>15100</v>
      </c>
      <c r="E11679" t="s">
        <v>32</v>
      </c>
      <c r="F11679">
        <v>40.85</v>
      </c>
      <c r="G11679">
        <v>41.48</v>
      </c>
      <c r="J11679">
        <v>0</v>
      </c>
      <c r="K11679">
        <v>0</v>
      </c>
    </row>
    <row r="11680" spans="1:11">
      <c r="A11680" t="s">
        <v>27728</v>
      </c>
      <c r="B11680" t="s">
        <v>58</v>
      </c>
      <c r="C11680">
        <v>89818</v>
      </c>
      <c r="D11680" t="s">
        <v>15101</v>
      </c>
      <c r="E11680" t="s">
        <v>32</v>
      </c>
      <c r="F11680">
        <v>57.67</v>
      </c>
      <c r="G11680">
        <v>58.02</v>
      </c>
      <c r="J11680">
        <v>0</v>
      </c>
      <c r="K11680">
        <v>0</v>
      </c>
    </row>
    <row r="11681" spans="1:11">
      <c r="A11681" t="s">
        <v>27729</v>
      </c>
      <c r="B11681" t="s">
        <v>58</v>
      </c>
      <c r="C11681">
        <v>89763</v>
      </c>
      <c r="D11681" t="s">
        <v>15102</v>
      </c>
      <c r="E11681" t="s">
        <v>32</v>
      </c>
      <c r="F11681">
        <v>61.11</v>
      </c>
      <c r="G11681">
        <v>61.78</v>
      </c>
      <c r="J11681">
        <v>0</v>
      </c>
      <c r="K11681">
        <v>0</v>
      </c>
    </row>
    <row r="11682" spans="1:11">
      <c r="A11682" t="s">
        <v>27730</v>
      </c>
      <c r="B11682" t="s">
        <v>58</v>
      </c>
      <c r="C11682">
        <v>89686</v>
      </c>
      <c r="D11682" t="s">
        <v>15103</v>
      </c>
      <c r="E11682" t="s">
        <v>32</v>
      </c>
      <c r="F11682">
        <v>62</v>
      </c>
      <c r="G11682">
        <v>62.73</v>
      </c>
      <c r="J11682">
        <v>0</v>
      </c>
      <c r="K11682">
        <v>0</v>
      </c>
    </row>
    <row r="11683" spans="1:11">
      <c r="A11683" t="s">
        <v>27731</v>
      </c>
      <c r="B11683" t="s">
        <v>58</v>
      </c>
      <c r="C11683">
        <v>104029</v>
      </c>
      <c r="D11683" t="s">
        <v>4434</v>
      </c>
      <c r="E11683" t="s">
        <v>32</v>
      </c>
      <c r="F11683">
        <v>73.48</v>
      </c>
      <c r="G11683">
        <v>74.2</v>
      </c>
      <c r="J11683">
        <v>0</v>
      </c>
      <c r="K11683">
        <v>0</v>
      </c>
    </row>
    <row r="11684" spans="1:11">
      <c r="A11684" t="s">
        <v>27732</v>
      </c>
      <c r="B11684" t="s">
        <v>58</v>
      </c>
      <c r="C11684">
        <v>89831</v>
      </c>
      <c r="D11684" t="s">
        <v>15104</v>
      </c>
      <c r="E11684" t="s">
        <v>32</v>
      </c>
      <c r="F11684">
        <v>69.72</v>
      </c>
      <c r="G11684">
        <v>70.11</v>
      </c>
      <c r="J11684">
        <v>0</v>
      </c>
      <c r="K11684">
        <v>0</v>
      </c>
    </row>
    <row r="11685" spans="1:11">
      <c r="A11685" t="s">
        <v>27733</v>
      </c>
      <c r="B11685" t="s">
        <v>58</v>
      </c>
      <c r="C11685">
        <v>89668</v>
      </c>
      <c r="D11685" t="s">
        <v>3607</v>
      </c>
      <c r="E11685" t="s">
        <v>32</v>
      </c>
      <c r="F11685">
        <v>32.5</v>
      </c>
      <c r="G11685">
        <v>33.03</v>
      </c>
      <c r="J11685">
        <v>0</v>
      </c>
      <c r="K11685">
        <v>0</v>
      </c>
    </row>
    <row r="11686" spans="1:11">
      <c r="A11686" t="s">
        <v>27734</v>
      </c>
      <c r="B11686" t="s">
        <v>58</v>
      </c>
      <c r="C11686">
        <v>89639</v>
      </c>
      <c r="D11686" t="s">
        <v>3595</v>
      </c>
      <c r="E11686" t="s">
        <v>32</v>
      </c>
      <c r="F11686">
        <v>14.45</v>
      </c>
      <c r="G11686">
        <v>15.1</v>
      </c>
      <c r="J11686">
        <v>0</v>
      </c>
      <c r="K11686">
        <v>0</v>
      </c>
    </row>
    <row r="11687" spans="1:11">
      <c r="A11687" t="s">
        <v>27735</v>
      </c>
      <c r="B11687" t="s">
        <v>58</v>
      </c>
      <c r="C11687">
        <v>89721</v>
      </c>
      <c r="D11687" t="s">
        <v>3629</v>
      </c>
      <c r="E11687" t="s">
        <v>32</v>
      </c>
      <c r="F11687">
        <v>18.53</v>
      </c>
      <c r="G11687">
        <v>19.260000000000002</v>
      </c>
      <c r="J11687">
        <v>0</v>
      </c>
      <c r="K11687">
        <v>0</v>
      </c>
    </row>
    <row r="11688" spans="1:11">
      <c r="A11688" t="s">
        <v>27736</v>
      </c>
      <c r="B11688" t="s">
        <v>58</v>
      </c>
      <c r="C11688">
        <v>89643</v>
      </c>
      <c r="D11688" t="s">
        <v>3599</v>
      </c>
      <c r="E11688" t="s">
        <v>32</v>
      </c>
      <c r="F11688">
        <v>19.510000000000002</v>
      </c>
      <c r="G11688">
        <v>20.329999999999998</v>
      </c>
      <c r="J11688">
        <v>0</v>
      </c>
      <c r="K11688">
        <v>0</v>
      </c>
    </row>
    <row r="11689" spans="1:11">
      <c r="A11689" t="s">
        <v>27737</v>
      </c>
      <c r="B11689" t="s">
        <v>58</v>
      </c>
      <c r="C11689">
        <v>89727</v>
      </c>
      <c r="D11689" t="s">
        <v>15105</v>
      </c>
      <c r="E11689" t="s">
        <v>32</v>
      </c>
      <c r="F11689">
        <v>27.68</v>
      </c>
      <c r="G11689">
        <v>28.55</v>
      </c>
      <c r="J11689">
        <v>0</v>
      </c>
      <c r="K11689">
        <v>0</v>
      </c>
    </row>
    <row r="11690" spans="1:11">
      <c r="A11690" t="s">
        <v>27738</v>
      </c>
      <c r="B11690" t="s">
        <v>58</v>
      </c>
      <c r="C11690">
        <v>89648</v>
      </c>
      <c r="D11690" t="s">
        <v>15106</v>
      </c>
      <c r="E11690" t="s">
        <v>32</v>
      </c>
      <c r="F11690">
        <v>28.84</v>
      </c>
      <c r="G11690">
        <v>29.81</v>
      </c>
      <c r="J11690">
        <v>0</v>
      </c>
      <c r="K11690">
        <v>0</v>
      </c>
    </row>
    <row r="11691" spans="1:11">
      <c r="A11691" t="s">
        <v>27739</v>
      </c>
      <c r="B11691" t="s">
        <v>58</v>
      </c>
      <c r="C11691">
        <v>89749</v>
      </c>
      <c r="D11691" t="s">
        <v>15107</v>
      </c>
      <c r="E11691" t="s">
        <v>32</v>
      </c>
      <c r="F11691">
        <v>18.78</v>
      </c>
      <c r="G11691">
        <v>19.260000000000002</v>
      </c>
      <c r="J11691">
        <v>0</v>
      </c>
      <c r="K11691">
        <v>0</v>
      </c>
    </row>
    <row r="11692" spans="1:11">
      <c r="A11692" t="s">
        <v>27740</v>
      </c>
      <c r="B11692" t="s">
        <v>58</v>
      </c>
      <c r="C11692">
        <v>89657</v>
      </c>
      <c r="D11692" t="s">
        <v>15108</v>
      </c>
      <c r="E11692" t="s">
        <v>32</v>
      </c>
      <c r="F11692">
        <v>15.77</v>
      </c>
      <c r="G11692">
        <v>16.2</v>
      </c>
      <c r="J11692">
        <v>0</v>
      </c>
      <c r="K11692">
        <v>0</v>
      </c>
    </row>
    <row r="11693" spans="1:11">
      <c r="A11693" t="s">
        <v>27741</v>
      </c>
      <c r="B11693" t="s">
        <v>58</v>
      </c>
      <c r="C11693">
        <v>89664</v>
      </c>
      <c r="D11693" t="s">
        <v>15109</v>
      </c>
      <c r="E11693" t="s">
        <v>32</v>
      </c>
      <c r="F11693">
        <v>19.440000000000001</v>
      </c>
      <c r="G11693">
        <v>19.98</v>
      </c>
      <c r="J11693">
        <v>0</v>
      </c>
      <c r="K11693">
        <v>0</v>
      </c>
    </row>
    <row r="11694" spans="1:11">
      <c r="A11694" t="s">
        <v>27742</v>
      </c>
      <c r="B11694" t="s">
        <v>58</v>
      </c>
      <c r="C11694">
        <v>89638</v>
      </c>
      <c r="D11694" t="s">
        <v>3594</v>
      </c>
      <c r="E11694" t="s">
        <v>32</v>
      </c>
      <c r="F11694">
        <v>13.76</v>
      </c>
      <c r="G11694">
        <v>14.41</v>
      </c>
      <c r="J11694">
        <v>0</v>
      </c>
      <c r="K11694">
        <v>0</v>
      </c>
    </row>
    <row r="11695" spans="1:11">
      <c r="A11695" t="s">
        <v>27743</v>
      </c>
      <c r="B11695" t="s">
        <v>58</v>
      </c>
      <c r="C11695">
        <v>89720</v>
      </c>
      <c r="D11695" t="s">
        <v>15110</v>
      </c>
      <c r="E11695" t="s">
        <v>32</v>
      </c>
      <c r="F11695">
        <v>17.149999999999999</v>
      </c>
      <c r="G11695">
        <v>17.88</v>
      </c>
      <c r="J11695">
        <v>0</v>
      </c>
      <c r="K11695">
        <v>0</v>
      </c>
    </row>
    <row r="11696" spans="1:11">
      <c r="A11696" t="s">
        <v>27744</v>
      </c>
      <c r="B11696" t="s">
        <v>58</v>
      </c>
      <c r="C11696">
        <v>89642</v>
      </c>
      <c r="D11696" t="s">
        <v>3598</v>
      </c>
      <c r="E11696" t="s">
        <v>32</v>
      </c>
      <c r="F11696">
        <v>18.13</v>
      </c>
      <c r="G11696">
        <v>18.95</v>
      </c>
      <c r="J11696">
        <v>0</v>
      </c>
      <c r="K11696">
        <v>0</v>
      </c>
    </row>
    <row r="11697" spans="1:11">
      <c r="A11697" t="s">
        <v>27745</v>
      </c>
      <c r="B11697" t="s">
        <v>58</v>
      </c>
      <c r="C11697">
        <v>89725</v>
      </c>
      <c r="D11697" t="s">
        <v>15111</v>
      </c>
      <c r="E11697" t="s">
        <v>32</v>
      </c>
      <c r="F11697">
        <v>22.29</v>
      </c>
      <c r="G11697">
        <v>23.16</v>
      </c>
      <c r="J11697">
        <v>0</v>
      </c>
      <c r="K11697">
        <v>0</v>
      </c>
    </row>
    <row r="11698" spans="1:11">
      <c r="A11698" t="s">
        <v>27746</v>
      </c>
      <c r="B11698" t="s">
        <v>58</v>
      </c>
      <c r="C11698">
        <v>89647</v>
      </c>
      <c r="D11698" t="s">
        <v>15112</v>
      </c>
      <c r="E11698" t="s">
        <v>32</v>
      </c>
      <c r="F11698">
        <v>23.45</v>
      </c>
      <c r="G11698">
        <v>24.42</v>
      </c>
      <c r="J11698">
        <v>0</v>
      </c>
      <c r="K11698">
        <v>0</v>
      </c>
    </row>
    <row r="11699" spans="1:11">
      <c r="A11699" t="s">
        <v>27747</v>
      </c>
      <c r="B11699" t="s">
        <v>58</v>
      </c>
      <c r="C11699">
        <v>89780</v>
      </c>
      <c r="D11699" t="s">
        <v>3662</v>
      </c>
      <c r="E11699" t="s">
        <v>32</v>
      </c>
      <c r="F11699">
        <v>26.5</v>
      </c>
      <c r="G11699">
        <v>27.05</v>
      </c>
      <c r="J11699">
        <v>0</v>
      </c>
      <c r="K11699">
        <v>0</v>
      </c>
    </row>
    <row r="11700" spans="1:11">
      <c r="A11700" t="s">
        <v>27748</v>
      </c>
      <c r="B11700" t="s">
        <v>58</v>
      </c>
      <c r="C11700">
        <v>89734</v>
      </c>
      <c r="D11700" t="s">
        <v>15113</v>
      </c>
      <c r="E11700" t="s">
        <v>32</v>
      </c>
      <c r="F11700">
        <v>31.86</v>
      </c>
      <c r="G11700">
        <v>32.880000000000003</v>
      </c>
      <c r="J11700">
        <v>0</v>
      </c>
      <c r="K11700">
        <v>0</v>
      </c>
    </row>
    <row r="11701" spans="1:11">
      <c r="A11701" t="s">
        <v>27749</v>
      </c>
      <c r="B11701" t="s">
        <v>58</v>
      </c>
      <c r="C11701">
        <v>89650</v>
      </c>
      <c r="D11701" t="s">
        <v>15114</v>
      </c>
      <c r="E11701" t="s">
        <v>32</v>
      </c>
      <c r="F11701">
        <v>33.21</v>
      </c>
      <c r="G11701">
        <v>34.36</v>
      </c>
      <c r="J11701">
        <v>0</v>
      </c>
      <c r="K11701">
        <v>0</v>
      </c>
    </row>
    <row r="11702" spans="1:11">
      <c r="A11702" t="s">
        <v>27750</v>
      </c>
      <c r="B11702" t="s">
        <v>58</v>
      </c>
      <c r="C11702">
        <v>89787</v>
      </c>
      <c r="D11702" t="s">
        <v>15115</v>
      </c>
      <c r="E11702" t="s">
        <v>32</v>
      </c>
      <c r="F11702">
        <v>39.479999999999997</v>
      </c>
      <c r="G11702">
        <v>40.119999999999997</v>
      </c>
      <c r="J11702">
        <v>0</v>
      </c>
      <c r="K11702">
        <v>0</v>
      </c>
    </row>
    <row r="11703" spans="1:11">
      <c r="A11703" t="s">
        <v>27751</v>
      </c>
      <c r="B11703" t="s">
        <v>58</v>
      </c>
      <c r="C11703">
        <v>104024</v>
      </c>
      <c r="D11703" t="s">
        <v>4430</v>
      </c>
      <c r="E11703" t="s">
        <v>32</v>
      </c>
      <c r="F11703">
        <v>45.46</v>
      </c>
      <c r="G11703">
        <v>46.64</v>
      </c>
      <c r="J11703">
        <v>0</v>
      </c>
      <c r="K11703">
        <v>0</v>
      </c>
    </row>
    <row r="11704" spans="1:11">
      <c r="A11704" t="s">
        <v>27752</v>
      </c>
      <c r="B11704" t="s">
        <v>58</v>
      </c>
      <c r="C11704">
        <v>89789</v>
      </c>
      <c r="D11704" t="s">
        <v>15116</v>
      </c>
      <c r="E11704" t="s">
        <v>32</v>
      </c>
      <c r="F11704">
        <v>73.16</v>
      </c>
      <c r="G11704">
        <v>73.959999999999994</v>
      </c>
      <c r="J11704">
        <v>0</v>
      </c>
      <c r="K11704">
        <v>0</v>
      </c>
    </row>
    <row r="11705" spans="1:11">
      <c r="A11705" t="s">
        <v>27753</v>
      </c>
      <c r="B11705" t="s">
        <v>58</v>
      </c>
      <c r="C11705">
        <v>89791</v>
      </c>
      <c r="D11705" t="s">
        <v>15117</v>
      </c>
      <c r="E11705" t="s">
        <v>32</v>
      </c>
      <c r="F11705">
        <v>165.78</v>
      </c>
      <c r="G11705">
        <v>166.84</v>
      </c>
      <c r="J11705">
        <v>0</v>
      </c>
      <c r="K11705">
        <v>0</v>
      </c>
    </row>
    <row r="11706" spans="1:11">
      <c r="A11706" t="s">
        <v>27754</v>
      </c>
      <c r="B11706" t="s">
        <v>58</v>
      </c>
      <c r="C11706">
        <v>89793</v>
      </c>
      <c r="D11706" t="s">
        <v>15118</v>
      </c>
      <c r="E11706" t="s">
        <v>32</v>
      </c>
      <c r="F11706">
        <v>238.56</v>
      </c>
      <c r="G11706">
        <v>239.84</v>
      </c>
      <c r="J11706">
        <v>0</v>
      </c>
      <c r="K11706">
        <v>0</v>
      </c>
    </row>
    <row r="11707" spans="1:11">
      <c r="A11707" t="s">
        <v>27755</v>
      </c>
      <c r="B11707" t="s">
        <v>58</v>
      </c>
      <c r="C11707">
        <v>89637</v>
      </c>
      <c r="D11707" t="s">
        <v>3593</v>
      </c>
      <c r="E11707" t="s">
        <v>32</v>
      </c>
      <c r="F11707">
        <v>12.77</v>
      </c>
      <c r="G11707">
        <v>13.42</v>
      </c>
      <c r="J11707">
        <v>0</v>
      </c>
      <c r="K11707">
        <v>0</v>
      </c>
    </row>
    <row r="11708" spans="1:11">
      <c r="A11708" t="s">
        <v>27756</v>
      </c>
      <c r="B11708" t="s">
        <v>58</v>
      </c>
      <c r="C11708">
        <v>89719</v>
      </c>
      <c r="D11708" t="s">
        <v>15119</v>
      </c>
      <c r="E11708" t="s">
        <v>32</v>
      </c>
      <c r="F11708">
        <v>15.42</v>
      </c>
      <c r="G11708">
        <v>16.149999999999999</v>
      </c>
      <c r="J11708">
        <v>0</v>
      </c>
      <c r="K11708">
        <v>0</v>
      </c>
    </row>
    <row r="11709" spans="1:11">
      <c r="A11709" t="s">
        <v>27757</v>
      </c>
      <c r="B11709" t="s">
        <v>58</v>
      </c>
      <c r="C11709">
        <v>89641</v>
      </c>
      <c r="D11709" t="s">
        <v>3597</v>
      </c>
      <c r="E11709" t="s">
        <v>32</v>
      </c>
      <c r="F11709">
        <v>16.399999999999999</v>
      </c>
      <c r="G11709">
        <v>17.22</v>
      </c>
      <c r="J11709">
        <v>0</v>
      </c>
      <c r="K11709">
        <v>0</v>
      </c>
    </row>
    <row r="11710" spans="1:11">
      <c r="A11710" t="s">
        <v>27758</v>
      </c>
      <c r="B11710" t="s">
        <v>58</v>
      </c>
      <c r="C11710">
        <v>89723</v>
      </c>
      <c r="D11710" t="s">
        <v>15120</v>
      </c>
      <c r="E11710" t="s">
        <v>32</v>
      </c>
      <c r="F11710">
        <v>23.01</v>
      </c>
      <c r="G11710">
        <v>23.88</v>
      </c>
      <c r="J11710">
        <v>0</v>
      </c>
      <c r="K11710">
        <v>0</v>
      </c>
    </row>
    <row r="11711" spans="1:11">
      <c r="A11711" t="s">
        <v>27759</v>
      </c>
      <c r="B11711" t="s">
        <v>58</v>
      </c>
      <c r="C11711">
        <v>89646</v>
      </c>
      <c r="D11711" t="s">
        <v>3602</v>
      </c>
      <c r="E11711" t="s">
        <v>32</v>
      </c>
      <c r="F11711">
        <v>24.17</v>
      </c>
      <c r="G11711">
        <v>25.14</v>
      </c>
      <c r="J11711">
        <v>0</v>
      </c>
      <c r="K11711">
        <v>0</v>
      </c>
    </row>
    <row r="11712" spans="1:11">
      <c r="A11712" t="s">
        <v>27760</v>
      </c>
      <c r="B11712" t="s">
        <v>58</v>
      </c>
      <c r="C11712">
        <v>89777</v>
      </c>
      <c r="D11712" t="s">
        <v>15121</v>
      </c>
      <c r="E11712" t="s">
        <v>32</v>
      </c>
      <c r="F11712">
        <v>28.27</v>
      </c>
      <c r="G11712">
        <v>28.82</v>
      </c>
      <c r="J11712">
        <v>0</v>
      </c>
      <c r="K11712">
        <v>0</v>
      </c>
    </row>
    <row r="11713" spans="1:11">
      <c r="A11713" t="s">
        <v>27761</v>
      </c>
      <c r="B11713" t="s">
        <v>58</v>
      </c>
      <c r="C11713">
        <v>89729</v>
      </c>
      <c r="D11713" t="s">
        <v>15122</v>
      </c>
      <c r="E11713" t="s">
        <v>32</v>
      </c>
      <c r="F11713">
        <v>33.630000000000003</v>
      </c>
      <c r="G11713">
        <v>34.65</v>
      </c>
      <c r="J11713">
        <v>0</v>
      </c>
      <c r="K11713">
        <v>0</v>
      </c>
    </row>
    <row r="11714" spans="1:11">
      <c r="A11714" t="s">
        <v>27762</v>
      </c>
      <c r="B11714" t="s">
        <v>58</v>
      </c>
      <c r="C11714">
        <v>89649</v>
      </c>
      <c r="D11714" t="s">
        <v>15123</v>
      </c>
      <c r="E11714" t="s">
        <v>32</v>
      </c>
      <c r="F11714">
        <v>34.979999999999997</v>
      </c>
      <c r="G11714">
        <v>36.130000000000003</v>
      </c>
      <c r="J11714">
        <v>0</v>
      </c>
      <c r="K11714">
        <v>0</v>
      </c>
    </row>
    <row r="11715" spans="1:11">
      <c r="A11715" t="s">
        <v>27763</v>
      </c>
      <c r="B11715" t="s">
        <v>58</v>
      </c>
      <c r="C11715">
        <v>89781</v>
      </c>
      <c r="D11715" t="s">
        <v>15124</v>
      </c>
      <c r="E11715" t="s">
        <v>32</v>
      </c>
      <c r="F11715">
        <v>39.909999999999997</v>
      </c>
      <c r="G11715">
        <v>40.549999999999997</v>
      </c>
      <c r="J11715">
        <v>0</v>
      </c>
      <c r="K11715">
        <v>0</v>
      </c>
    </row>
    <row r="11716" spans="1:11">
      <c r="A11716" t="s">
        <v>27764</v>
      </c>
      <c r="B11716" t="s">
        <v>58</v>
      </c>
      <c r="C11716">
        <v>104023</v>
      </c>
      <c r="D11716" t="s">
        <v>4429</v>
      </c>
      <c r="E11716" t="s">
        <v>32</v>
      </c>
      <c r="F11716">
        <v>45.89</v>
      </c>
      <c r="G11716">
        <v>47.07</v>
      </c>
      <c r="J11716">
        <v>0</v>
      </c>
      <c r="K11716">
        <v>0</v>
      </c>
    </row>
    <row r="11717" spans="1:11">
      <c r="A11717" t="s">
        <v>27765</v>
      </c>
      <c r="B11717" t="s">
        <v>58</v>
      </c>
      <c r="C11717">
        <v>89788</v>
      </c>
      <c r="D11717" t="s">
        <v>15125</v>
      </c>
      <c r="E11717" t="s">
        <v>32</v>
      </c>
      <c r="F11717">
        <v>86.07</v>
      </c>
      <c r="G11717">
        <v>86.87</v>
      </c>
      <c r="J11717">
        <v>0</v>
      </c>
      <c r="K11717">
        <v>0</v>
      </c>
    </row>
    <row r="11718" spans="1:11">
      <c r="A11718" t="s">
        <v>27766</v>
      </c>
      <c r="B11718" t="s">
        <v>58</v>
      </c>
      <c r="C11718">
        <v>89790</v>
      </c>
      <c r="D11718" t="s">
        <v>15126</v>
      </c>
      <c r="E11718" t="s">
        <v>32</v>
      </c>
      <c r="F11718">
        <v>171.62</v>
      </c>
      <c r="G11718">
        <v>172.68</v>
      </c>
      <c r="J11718">
        <v>0</v>
      </c>
      <c r="K11718">
        <v>0</v>
      </c>
    </row>
    <row r="11719" spans="1:11">
      <c r="A11719" t="s">
        <v>27767</v>
      </c>
      <c r="B11719" t="s">
        <v>58</v>
      </c>
      <c r="C11719">
        <v>89792</v>
      </c>
      <c r="D11719" t="s">
        <v>15127</v>
      </c>
      <c r="E11719" t="s">
        <v>32</v>
      </c>
      <c r="F11719">
        <v>202.24</v>
      </c>
      <c r="G11719">
        <v>203.52</v>
      </c>
      <c r="J11719">
        <v>0</v>
      </c>
      <c r="K11719">
        <v>0</v>
      </c>
    </row>
    <row r="11720" spans="1:11">
      <c r="A11720" t="s">
        <v>27768</v>
      </c>
      <c r="B11720" t="s">
        <v>58</v>
      </c>
      <c r="C11720">
        <v>89640</v>
      </c>
      <c r="D11720" t="s">
        <v>3596</v>
      </c>
      <c r="E11720" t="s">
        <v>32</v>
      </c>
      <c r="F11720">
        <v>21.93</v>
      </c>
      <c r="G11720">
        <v>22.58</v>
      </c>
      <c r="J11720">
        <v>0</v>
      </c>
      <c r="K11720">
        <v>0</v>
      </c>
    </row>
    <row r="11721" spans="1:11">
      <c r="A11721" t="s">
        <v>27769</v>
      </c>
      <c r="B11721" t="s">
        <v>58</v>
      </c>
      <c r="C11721">
        <v>89644</v>
      </c>
      <c r="D11721" t="s">
        <v>3600</v>
      </c>
      <c r="E11721" t="s">
        <v>32</v>
      </c>
      <c r="F11721">
        <v>26.6</v>
      </c>
      <c r="G11721">
        <v>27.34</v>
      </c>
      <c r="J11721">
        <v>0</v>
      </c>
      <c r="K11721">
        <v>0</v>
      </c>
    </row>
    <row r="11722" spans="1:11">
      <c r="A11722" t="s">
        <v>27770</v>
      </c>
      <c r="B11722" t="s">
        <v>58</v>
      </c>
      <c r="C11722">
        <v>89645</v>
      </c>
      <c r="D11722" t="s">
        <v>3601</v>
      </c>
      <c r="E11722" t="s">
        <v>32</v>
      </c>
      <c r="F11722">
        <v>36.659999999999997</v>
      </c>
      <c r="G11722">
        <v>37.450000000000003</v>
      </c>
      <c r="J11722">
        <v>0</v>
      </c>
      <c r="K11722">
        <v>0</v>
      </c>
    </row>
    <row r="11723" spans="1:11">
      <c r="A11723" t="s">
        <v>27771</v>
      </c>
      <c r="B11723" t="s">
        <v>58</v>
      </c>
      <c r="C11723">
        <v>89652</v>
      </c>
      <c r="D11723" t="s">
        <v>15128</v>
      </c>
      <c r="E11723" t="s">
        <v>32</v>
      </c>
      <c r="F11723">
        <v>14.01</v>
      </c>
      <c r="G11723">
        <v>14.44</v>
      </c>
      <c r="J11723">
        <v>0</v>
      </c>
      <c r="K11723">
        <v>0</v>
      </c>
    </row>
    <row r="11724" spans="1:11">
      <c r="A11724" t="s">
        <v>27772</v>
      </c>
      <c r="B11724" t="s">
        <v>58</v>
      </c>
      <c r="C11724">
        <v>89738</v>
      </c>
      <c r="D11724" t="s">
        <v>15129</v>
      </c>
      <c r="E11724" t="s">
        <v>32</v>
      </c>
      <c r="F11724">
        <v>18.86</v>
      </c>
      <c r="G11724">
        <v>19.34</v>
      </c>
      <c r="J11724">
        <v>0</v>
      </c>
      <c r="K11724">
        <v>0</v>
      </c>
    </row>
    <row r="11725" spans="1:11">
      <c r="A11725" t="s">
        <v>27773</v>
      </c>
      <c r="B11725" t="s">
        <v>58</v>
      </c>
      <c r="C11725">
        <v>89659</v>
      </c>
      <c r="D11725" t="s">
        <v>15130</v>
      </c>
      <c r="E11725" t="s">
        <v>32</v>
      </c>
      <c r="F11725">
        <v>19.52</v>
      </c>
      <c r="G11725">
        <v>20.059999999999999</v>
      </c>
      <c r="J11725">
        <v>0</v>
      </c>
      <c r="K11725">
        <v>0</v>
      </c>
    </row>
    <row r="11726" spans="1:11">
      <c r="A11726" t="s">
        <v>27774</v>
      </c>
      <c r="B11726" t="s">
        <v>58</v>
      </c>
      <c r="C11726">
        <v>89756</v>
      </c>
      <c r="D11726" t="s">
        <v>15131</v>
      </c>
      <c r="E11726" t="s">
        <v>32</v>
      </c>
      <c r="F11726">
        <v>25.88</v>
      </c>
      <c r="G11726">
        <v>26.46</v>
      </c>
      <c r="J11726">
        <v>0</v>
      </c>
      <c r="K11726">
        <v>0</v>
      </c>
    </row>
    <row r="11727" spans="1:11">
      <c r="A11727" t="s">
        <v>27775</v>
      </c>
      <c r="B11727" t="s">
        <v>58</v>
      </c>
      <c r="C11727">
        <v>89672</v>
      </c>
      <c r="D11727" t="s">
        <v>15132</v>
      </c>
      <c r="E11727" t="s">
        <v>32</v>
      </c>
      <c r="F11727">
        <v>26.66</v>
      </c>
      <c r="G11727">
        <v>27.3</v>
      </c>
      <c r="J11727">
        <v>0</v>
      </c>
      <c r="K11727">
        <v>0</v>
      </c>
    </row>
    <row r="11728" spans="1:11">
      <c r="A11728" t="s">
        <v>27776</v>
      </c>
      <c r="B11728" t="s">
        <v>58</v>
      </c>
      <c r="C11728">
        <v>89815</v>
      </c>
      <c r="D11728" t="s">
        <v>15133</v>
      </c>
      <c r="E11728" t="s">
        <v>32</v>
      </c>
      <c r="F11728">
        <v>30.84</v>
      </c>
      <c r="G11728">
        <v>31.21</v>
      </c>
      <c r="J11728">
        <v>0</v>
      </c>
      <c r="K11728">
        <v>0</v>
      </c>
    </row>
    <row r="11729" spans="1:11">
      <c r="A11729" t="s">
        <v>27777</v>
      </c>
      <c r="B11729" t="s">
        <v>58</v>
      </c>
      <c r="C11729">
        <v>89761</v>
      </c>
      <c r="D11729" t="s">
        <v>3651</v>
      </c>
      <c r="E11729" t="s">
        <v>32</v>
      </c>
      <c r="F11729">
        <v>34.369999999999997</v>
      </c>
      <c r="G11729">
        <v>35.049999999999997</v>
      </c>
      <c r="J11729">
        <v>0</v>
      </c>
      <c r="K11729">
        <v>0</v>
      </c>
    </row>
    <row r="11730" spans="1:11">
      <c r="A11730" t="s">
        <v>27778</v>
      </c>
      <c r="B11730" t="s">
        <v>58</v>
      </c>
      <c r="C11730">
        <v>89682</v>
      </c>
      <c r="D11730" t="s">
        <v>15134</v>
      </c>
      <c r="E11730" t="s">
        <v>32</v>
      </c>
      <c r="F11730">
        <v>35.28</v>
      </c>
      <c r="G11730">
        <v>36.04</v>
      </c>
      <c r="J11730">
        <v>0</v>
      </c>
      <c r="K11730">
        <v>0</v>
      </c>
    </row>
    <row r="11731" spans="1:11">
      <c r="A11731" t="s">
        <v>27779</v>
      </c>
      <c r="B11731" t="s">
        <v>58</v>
      </c>
      <c r="C11731">
        <v>89824</v>
      </c>
      <c r="D11731" t="s">
        <v>15135</v>
      </c>
      <c r="E11731" t="s">
        <v>32</v>
      </c>
      <c r="F11731">
        <v>41.88</v>
      </c>
      <c r="G11731">
        <v>42.31</v>
      </c>
      <c r="J11731">
        <v>0</v>
      </c>
      <c r="K11731">
        <v>0</v>
      </c>
    </row>
    <row r="11732" spans="1:11">
      <c r="A11732" t="s">
        <v>27780</v>
      </c>
      <c r="B11732" t="s">
        <v>58</v>
      </c>
      <c r="C11732">
        <v>104026</v>
      </c>
      <c r="D11732" t="s">
        <v>4432</v>
      </c>
      <c r="E11732" t="s">
        <v>32</v>
      </c>
      <c r="F11732">
        <v>45.88</v>
      </c>
      <c r="G11732">
        <v>46.66</v>
      </c>
      <c r="J11732">
        <v>0</v>
      </c>
      <c r="K11732">
        <v>0</v>
      </c>
    </row>
    <row r="11733" spans="1:11">
      <c r="A11733" t="s">
        <v>27781</v>
      </c>
      <c r="B11733" t="s">
        <v>58</v>
      </c>
      <c r="C11733">
        <v>89740</v>
      </c>
      <c r="D11733" t="s">
        <v>15136</v>
      </c>
      <c r="E11733" t="s">
        <v>32</v>
      </c>
      <c r="F11733">
        <v>10.78</v>
      </c>
      <c r="G11733">
        <v>11.3</v>
      </c>
      <c r="J11733">
        <v>0</v>
      </c>
      <c r="K11733">
        <v>0</v>
      </c>
    </row>
    <row r="11734" spans="1:11">
      <c r="A11734" t="s">
        <v>27782</v>
      </c>
      <c r="B11734" t="s">
        <v>58</v>
      </c>
      <c r="C11734">
        <v>89836</v>
      </c>
      <c r="D11734" t="s">
        <v>15137</v>
      </c>
      <c r="E11734" t="s">
        <v>32</v>
      </c>
      <c r="F11734">
        <v>215.01</v>
      </c>
      <c r="G11734">
        <v>215.52</v>
      </c>
      <c r="J11734">
        <v>0</v>
      </c>
      <c r="K11734">
        <v>0</v>
      </c>
    </row>
    <row r="11735" spans="1:11">
      <c r="A11735" t="s">
        <v>27783</v>
      </c>
      <c r="B11735" t="s">
        <v>58</v>
      </c>
      <c r="C11735">
        <v>89653</v>
      </c>
      <c r="D11735" t="s">
        <v>3604</v>
      </c>
      <c r="E11735" t="s">
        <v>32</v>
      </c>
      <c r="F11735">
        <v>19.579999999999998</v>
      </c>
      <c r="G11735">
        <v>20.010000000000002</v>
      </c>
      <c r="J11735">
        <v>0</v>
      </c>
      <c r="K11735">
        <v>0</v>
      </c>
    </row>
    <row r="11736" spans="1:11">
      <c r="A11736" t="s">
        <v>27784</v>
      </c>
      <c r="B11736" t="s">
        <v>58</v>
      </c>
      <c r="C11736">
        <v>89660</v>
      </c>
      <c r="D11736" t="s">
        <v>3605</v>
      </c>
      <c r="E11736" t="s">
        <v>32</v>
      </c>
      <c r="F11736">
        <v>11.46</v>
      </c>
      <c r="G11736">
        <v>12.04</v>
      </c>
      <c r="J11736">
        <v>0</v>
      </c>
      <c r="K11736">
        <v>0</v>
      </c>
    </row>
    <row r="11737" spans="1:11">
      <c r="A11737" t="s">
        <v>27785</v>
      </c>
      <c r="B11737" t="s">
        <v>58</v>
      </c>
      <c r="C11737">
        <v>104028</v>
      </c>
      <c r="D11737" t="s">
        <v>4433</v>
      </c>
      <c r="E11737" t="s">
        <v>32</v>
      </c>
      <c r="F11737">
        <v>140.54</v>
      </c>
      <c r="G11737">
        <v>141.26</v>
      </c>
      <c r="J11737">
        <v>0</v>
      </c>
      <c r="K11737">
        <v>0</v>
      </c>
    </row>
    <row r="11738" spans="1:11">
      <c r="A11738" t="s">
        <v>27786</v>
      </c>
      <c r="B11738" t="s">
        <v>58</v>
      </c>
      <c r="C11738">
        <v>89826</v>
      </c>
      <c r="D11738" t="s">
        <v>15138</v>
      </c>
      <c r="E11738" t="s">
        <v>32</v>
      </c>
      <c r="F11738">
        <v>136.78</v>
      </c>
      <c r="G11738">
        <v>137.16999999999999</v>
      </c>
      <c r="J11738">
        <v>0</v>
      </c>
      <c r="K11738">
        <v>0</v>
      </c>
    </row>
    <row r="11739" spans="1:11">
      <c r="A11739" t="s">
        <v>27787</v>
      </c>
      <c r="B11739" t="s">
        <v>58</v>
      </c>
      <c r="C11739">
        <v>89651</v>
      </c>
      <c r="D11739" t="s">
        <v>3603</v>
      </c>
      <c r="E11739" t="s">
        <v>32</v>
      </c>
      <c r="F11739">
        <v>8.52</v>
      </c>
      <c r="G11739">
        <v>8.9499999999999993</v>
      </c>
      <c r="J11739">
        <v>0</v>
      </c>
      <c r="K11739">
        <v>0</v>
      </c>
    </row>
    <row r="11740" spans="1:11">
      <c r="A11740" t="s">
        <v>27788</v>
      </c>
      <c r="B11740" t="s">
        <v>58</v>
      </c>
      <c r="C11740">
        <v>89736</v>
      </c>
      <c r="D11740" t="s">
        <v>15139</v>
      </c>
      <c r="E11740" t="s">
        <v>32</v>
      </c>
      <c r="F11740">
        <v>10.57</v>
      </c>
      <c r="G11740">
        <v>11.05</v>
      </c>
      <c r="J11740">
        <v>0</v>
      </c>
      <c r="K11740">
        <v>0</v>
      </c>
    </row>
    <row r="11741" spans="1:11">
      <c r="A11741" t="s">
        <v>27789</v>
      </c>
      <c r="B11741" t="s">
        <v>58</v>
      </c>
      <c r="C11741">
        <v>89658</v>
      </c>
      <c r="D11741" t="s">
        <v>15140</v>
      </c>
      <c r="E11741" t="s">
        <v>32</v>
      </c>
      <c r="F11741">
        <v>11.23</v>
      </c>
      <c r="G11741">
        <v>11.77</v>
      </c>
      <c r="J11741">
        <v>0</v>
      </c>
      <c r="K11741">
        <v>0</v>
      </c>
    </row>
    <row r="11742" spans="1:11">
      <c r="A11742" t="s">
        <v>27790</v>
      </c>
      <c r="B11742" t="s">
        <v>58</v>
      </c>
      <c r="C11742">
        <v>89755</v>
      </c>
      <c r="D11742" t="s">
        <v>15141</v>
      </c>
      <c r="E11742" t="s">
        <v>32</v>
      </c>
      <c r="F11742">
        <v>15.56</v>
      </c>
      <c r="G11742">
        <v>16.14</v>
      </c>
      <c r="J11742">
        <v>0</v>
      </c>
      <c r="K11742">
        <v>0</v>
      </c>
    </row>
    <row r="11743" spans="1:11">
      <c r="A11743" t="s">
        <v>27791</v>
      </c>
      <c r="B11743" t="s">
        <v>58</v>
      </c>
      <c r="C11743">
        <v>89670</v>
      </c>
      <c r="D11743" t="s">
        <v>15142</v>
      </c>
      <c r="E11743" t="s">
        <v>32</v>
      </c>
      <c r="F11743">
        <v>16.34</v>
      </c>
      <c r="G11743">
        <v>16.98</v>
      </c>
      <c r="J11743">
        <v>0</v>
      </c>
      <c r="K11743">
        <v>0</v>
      </c>
    </row>
    <row r="11744" spans="1:11">
      <c r="A11744" t="s">
        <v>27792</v>
      </c>
      <c r="B11744" t="s">
        <v>58</v>
      </c>
      <c r="C11744">
        <v>89794</v>
      </c>
      <c r="D11744" t="s">
        <v>15143</v>
      </c>
      <c r="E11744" t="s">
        <v>32</v>
      </c>
      <c r="F11744">
        <v>21.11</v>
      </c>
      <c r="G11744">
        <v>21.48</v>
      </c>
      <c r="J11744">
        <v>0</v>
      </c>
      <c r="K11744">
        <v>0</v>
      </c>
    </row>
    <row r="11745" spans="1:11">
      <c r="A11745" t="s">
        <v>27793</v>
      </c>
      <c r="B11745" t="s">
        <v>58</v>
      </c>
      <c r="C11745">
        <v>89760</v>
      </c>
      <c r="D11745" t="s">
        <v>3650</v>
      </c>
      <c r="E11745" t="s">
        <v>32</v>
      </c>
      <c r="F11745">
        <v>24.64</v>
      </c>
      <c r="G11745">
        <v>25.32</v>
      </c>
      <c r="J11745">
        <v>0</v>
      </c>
      <c r="K11745">
        <v>0</v>
      </c>
    </row>
    <row r="11746" spans="1:11">
      <c r="A11746" t="s">
        <v>27794</v>
      </c>
      <c r="B11746" t="s">
        <v>58</v>
      </c>
      <c r="C11746">
        <v>89680</v>
      </c>
      <c r="D11746" t="s">
        <v>15144</v>
      </c>
      <c r="E11746" t="s">
        <v>32</v>
      </c>
      <c r="F11746">
        <v>25.55</v>
      </c>
      <c r="G11746">
        <v>26.31</v>
      </c>
      <c r="J11746">
        <v>0</v>
      </c>
      <c r="K11746">
        <v>0</v>
      </c>
    </row>
    <row r="11747" spans="1:11">
      <c r="A11747" t="s">
        <v>27795</v>
      </c>
      <c r="B11747" t="s">
        <v>58</v>
      </c>
      <c r="C11747">
        <v>89822</v>
      </c>
      <c r="D11747" t="s">
        <v>15145</v>
      </c>
      <c r="E11747" t="s">
        <v>32</v>
      </c>
      <c r="F11747">
        <v>27.57</v>
      </c>
      <c r="G11747">
        <v>28</v>
      </c>
      <c r="J11747">
        <v>0</v>
      </c>
      <c r="K11747">
        <v>0</v>
      </c>
    </row>
    <row r="11748" spans="1:11">
      <c r="A11748" t="s">
        <v>27796</v>
      </c>
      <c r="B11748" t="s">
        <v>58</v>
      </c>
      <c r="C11748">
        <v>104025</v>
      </c>
      <c r="D11748" t="s">
        <v>4431</v>
      </c>
      <c r="E11748" t="s">
        <v>32</v>
      </c>
      <c r="F11748">
        <v>31.57</v>
      </c>
      <c r="G11748">
        <v>32.35</v>
      </c>
      <c r="J11748">
        <v>0</v>
      </c>
      <c r="K11748">
        <v>0</v>
      </c>
    </row>
    <row r="11749" spans="1:11">
      <c r="A11749" t="s">
        <v>27797</v>
      </c>
      <c r="B11749" t="s">
        <v>58</v>
      </c>
      <c r="C11749">
        <v>89835</v>
      </c>
      <c r="D11749" t="s">
        <v>15146</v>
      </c>
      <c r="E11749" t="s">
        <v>32</v>
      </c>
      <c r="F11749">
        <v>47.48</v>
      </c>
      <c r="G11749">
        <v>48.02</v>
      </c>
      <c r="J11749">
        <v>0</v>
      </c>
      <c r="K11749">
        <v>0</v>
      </c>
    </row>
    <row r="11750" spans="1:11">
      <c r="A11750" t="s">
        <v>27798</v>
      </c>
      <c r="B11750" t="s">
        <v>58</v>
      </c>
      <c r="C11750">
        <v>89838</v>
      </c>
      <c r="D11750" t="s">
        <v>15147</v>
      </c>
      <c r="E11750" t="s">
        <v>32</v>
      </c>
      <c r="F11750">
        <v>165.29</v>
      </c>
      <c r="G11750">
        <v>165.99</v>
      </c>
      <c r="J11750">
        <v>0</v>
      </c>
      <c r="K11750">
        <v>0</v>
      </c>
    </row>
    <row r="11751" spans="1:11">
      <c r="A11751" t="s">
        <v>27799</v>
      </c>
      <c r="B11751" t="s">
        <v>58</v>
      </c>
      <c r="C11751">
        <v>89840</v>
      </c>
      <c r="D11751" t="s">
        <v>15148</v>
      </c>
      <c r="E11751" t="s">
        <v>32</v>
      </c>
      <c r="F11751">
        <v>194.15</v>
      </c>
      <c r="G11751">
        <v>195</v>
      </c>
      <c r="J11751">
        <v>0</v>
      </c>
      <c r="K11751">
        <v>0</v>
      </c>
    </row>
    <row r="11752" spans="1:11">
      <c r="A11752" t="s">
        <v>27800</v>
      </c>
      <c r="B11752" t="s">
        <v>58</v>
      </c>
      <c r="C11752">
        <v>104015</v>
      </c>
      <c r="D11752" t="s">
        <v>4423</v>
      </c>
      <c r="E11752" t="s">
        <v>32</v>
      </c>
      <c r="F11752">
        <v>19.64</v>
      </c>
      <c r="G11752">
        <v>20.63</v>
      </c>
      <c r="J11752">
        <v>0</v>
      </c>
      <c r="K11752">
        <v>0</v>
      </c>
    </row>
    <row r="11753" spans="1:11">
      <c r="A11753" t="s">
        <v>27801</v>
      </c>
      <c r="B11753" t="s">
        <v>58</v>
      </c>
      <c r="C11753">
        <v>104018</v>
      </c>
      <c r="D11753" t="s">
        <v>4426</v>
      </c>
      <c r="E11753" t="s">
        <v>32</v>
      </c>
      <c r="F11753">
        <v>24.65</v>
      </c>
      <c r="G11753">
        <v>25.72</v>
      </c>
      <c r="J11753">
        <v>0</v>
      </c>
      <c r="K11753">
        <v>0</v>
      </c>
    </row>
    <row r="11754" spans="1:11">
      <c r="A11754" t="s">
        <v>27802</v>
      </c>
      <c r="B11754" t="s">
        <v>58</v>
      </c>
      <c r="C11754">
        <v>104016</v>
      </c>
      <c r="D11754" t="s">
        <v>4424</v>
      </c>
      <c r="E11754" t="s">
        <v>32</v>
      </c>
      <c r="F11754">
        <v>26.08</v>
      </c>
      <c r="G11754">
        <v>27.28</v>
      </c>
      <c r="J11754">
        <v>0</v>
      </c>
      <c r="K11754">
        <v>0</v>
      </c>
    </row>
    <row r="11755" spans="1:11">
      <c r="A11755" t="s">
        <v>27803</v>
      </c>
      <c r="B11755" t="s">
        <v>58</v>
      </c>
      <c r="C11755">
        <v>104019</v>
      </c>
      <c r="D11755" t="s">
        <v>4427</v>
      </c>
      <c r="E11755" t="s">
        <v>32</v>
      </c>
      <c r="F11755">
        <v>49.59</v>
      </c>
      <c r="G11755">
        <v>50.85</v>
      </c>
      <c r="J11755">
        <v>0</v>
      </c>
      <c r="K11755">
        <v>0</v>
      </c>
    </row>
    <row r="11756" spans="1:11">
      <c r="A11756" t="s">
        <v>27804</v>
      </c>
      <c r="B11756" t="s">
        <v>58</v>
      </c>
      <c r="C11756">
        <v>104017</v>
      </c>
      <c r="D11756" t="s">
        <v>4425</v>
      </c>
      <c r="E11756" t="s">
        <v>32</v>
      </c>
      <c r="F11756">
        <v>51.26</v>
      </c>
      <c r="G11756">
        <v>52.67</v>
      </c>
      <c r="J11756">
        <v>0</v>
      </c>
      <c r="K11756">
        <v>0</v>
      </c>
    </row>
    <row r="11757" spans="1:11">
      <c r="A11757" t="s">
        <v>27805</v>
      </c>
      <c r="B11757" t="s">
        <v>58</v>
      </c>
      <c r="C11757">
        <v>104020</v>
      </c>
      <c r="D11757" t="s">
        <v>4428</v>
      </c>
      <c r="E11757" t="s">
        <v>32</v>
      </c>
      <c r="F11757">
        <v>60.81</v>
      </c>
      <c r="G11757">
        <v>61.6</v>
      </c>
      <c r="J11757">
        <v>0</v>
      </c>
      <c r="K11757">
        <v>0</v>
      </c>
    </row>
    <row r="11758" spans="1:11">
      <c r="A11758" t="s">
        <v>27806</v>
      </c>
      <c r="B11758" t="s">
        <v>58</v>
      </c>
      <c r="C11758">
        <v>104030</v>
      </c>
      <c r="D11758" t="s">
        <v>4435</v>
      </c>
      <c r="E11758" t="s">
        <v>32</v>
      </c>
      <c r="F11758">
        <v>68.349999999999994</v>
      </c>
      <c r="G11758">
        <v>69.8</v>
      </c>
      <c r="J11758">
        <v>0</v>
      </c>
      <c r="K11758">
        <v>0</v>
      </c>
    </row>
    <row r="11759" spans="1:11">
      <c r="A11759" t="s">
        <v>27807</v>
      </c>
      <c r="B11759" t="s">
        <v>58</v>
      </c>
      <c r="C11759">
        <v>89694</v>
      </c>
      <c r="D11759" t="s">
        <v>15149</v>
      </c>
      <c r="E11759" t="s">
        <v>32</v>
      </c>
      <c r="F11759">
        <v>23.51</v>
      </c>
      <c r="G11759">
        <v>24.37</v>
      </c>
      <c r="J11759">
        <v>0</v>
      </c>
      <c r="K11759">
        <v>0</v>
      </c>
    </row>
    <row r="11760" spans="1:11">
      <c r="A11760" t="s">
        <v>27808</v>
      </c>
      <c r="B11760" t="s">
        <v>58</v>
      </c>
      <c r="C11760">
        <v>89700</v>
      </c>
      <c r="D11760" t="s">
        <v>15150</v>
      </c>
      <c r="E11760" t="s">
        <v>32</v>
      </c>
      <c r="F11760">
        <v>26.82</v>
      </c>
      <c r="G11760">
        <v>27.81</v>
      </c>
      <c r="J11760">
        <v>0</v>
      </c>
      <c r="K11760">
        <v>0</v>
      </c>
    </row>
    <row r="11761" spans="1:11">
      <c r="A11761" t="s">
        <v>27809</v>
      </c>
      <c r="B11761" t="s">
        <v>58</v>
      </c>
      <c r="C11761">
        <v>89703</v>
      </c>
      <c r="D11761" t="s">
        <v>3627</v>
      </c>
      <c r="E11761" t="s">
        <v>32</v>
      </c>
      <c r="F11761">
        <v>53.67</v>
      </c>
      <c r="G11761">
        <v>54.73</v>
      </c>
      <c r="J11761">
        <v>0</v>
      </c>
      <c r="K11761">
        <v>0</v>
      </c>
    </row>
    <row r="11762" spans="1:11">
      <c r="A11762" t="s">
        <v>27810</v>
      </c>
      <c r="B11762" t="s">
        <v>58</v>
      </c>
      <c r="C11762">
        <v>89691</v>
      </c>
      <c r="D11762" t="s">
        <v>3619</v>
      </c>
      <c r="E11762" t="s">
        <v>32</v>
      </c>
      <c r="F11762">
        <v>16.46</v>
      </c>
      <c r="G11762">
        <v>17.32</v>
      </c>
      <c r="J11762">
        <v>0</v>
      </c>
      <c r="K11762">
        <v>0</v>
      </c>
    </row>
    <row r="11763" spans="1:11">
      <c r="A11763" t="s">
        <v>27811</v>
      </c>
      <c r="B11763" t="s">
        <v>58</v>
      </c>
      <c r="C11763">
        <v>89765</v>
      </c>
      <c r="D11763" t="s">
        <v>3654</v>
      </c>
      <c r="E11763" t="s">
        <v>32</v>
      </c>
      <c r="F11763">
        <v>20</v>
      </c>
      <c r="G11763">
        <v>20.98</v>
      </c>
      <c r="J11763">
        <v>0</v>
      </c>
      <c r="K11763">
        <v>0</v>
      </c>
    </row>
    <row r="11764" spans="1:11">
      <c r="A11764" t="s">
        <v>27812</v>
      </c>
      <c r="B11764" t="s">
        <v>58</v>
      </c>
      <c r="C11764">
        <v>89697</v>
      </c>
      <c r="D11764" t="s">
        <v>3623</v>
      </c>
      <c r="E11764" t="s">
        <v>32</v>
      </c>
      <c r="F11764">
        <v>21.32</v>
      </c>
      <c r="G11764">
        <v>22.41</v>
      </c>
      <c r="J11764">
        <v>0</v>
      </c>
      <c r="K11764">
        <v>0</v>
      </c>
    </row>
    <row r="11765" spans="1:11">
      <c r="A11765" t="s">
        <v>27813</v>
      </c>
      <c r="B11765" t="s">
        <v>58</v>
      </c>
      <c r="C11765">
        <v>89844</v>
      </c>
      <c r="D11765" t="s">
        <v>15151</v>
      </c>
      <c r="E11765" t="s">
        <v>32</v>
      </c>
      <c r="F11765">
        <v>68.94</v>
      </c>
      <c r="G11765">
        <v>69.8</v>
      </c>
      <c r="J11765">
        <v>0</v>
      </c>
      <c r="K11765">
        <v>0</v>
      </c>
    </row>
    <row r="11766" spans="1:11">
      <c r="A11766" t="s">
        <v>27814</v>
      </c>
      <c r="B11766" t="s">
        <v>58</v>
      </c>
      <c r="C11766">
        <v>104022</v>
      </c>
      <c r="D11766" t="s">
        <v>15152</v>
      </c>
      <c r="E11766" t="s">
        <v>32</v>
      </c>
      <c r="F11766">
        <v>76.930000000000007</v>
      </c>
      <c r="G11766">
        <v>78.5</v>
      </c>
      <c r="J11766">
        <v>0</v>
      </c>
      <c r="K11766">
        <v>0</v>
      </c>
    </row>
    <row r="11767" spans="1:11">
      <c r="A11767" t="s">
        <v>27815</v>
      </c>
      <c r="B11767" t="s">
        <v>58</v>
      </c>
      <c r="C11767">
        <v>89633</v>
      </c>
      <c r="D11767" t="s">
        <v>3264</v>
      </c>
      <c r="E11767" t="s">
        <v>12</v>
      </c>
      <c r="F11767">
        <v>31.77</v>
      </c>
      <c r="G11767">
        <v>33.39</v>
      </c>
      <c r="J11767">
        <v>0</v>
      </c>
      <c r="K11767">
        <v>0</v>
      </c>
    </row>
    <row r="11768" spans="1:11">
      <c r="A11768" t="s">
        <v>27816</v>
      </c>
      <c r="B11768" t="s">
        <v>58</v>
      </c>
      <c r="C11768">
        <v>89716</v>
      </c>
      <c r="D11768" t="s">
        <v>3271</v>
      </c>
      <c r="E11768" t="s">
        <v>12</v>
      </c>
      <c r="F11768">
        <v>31.12</v>
      </c>
      <c r="G11768">
        <v>31.99</v>
      </c>
      <c r="J11768">
        <v>0</v>
      </c>
      <c r="K11768">
        <v>0</v>
      </c>
    </row>
    <row r="11769" spans="1:11">
      <c r="A11769" t="s">
        <v>27817</v>
      </c>
      <c r="B11769" t="s">
        <v>58</v>
      </c>
      <c r="C11769">
        <v>89634</v>
      </c>
      <c r="D11769" t="s">
        <v>3265</v>
      </c>
      <c r="E11769" t="s">
        <v>12</v>
      </c>
      <c r="F11769">
        <v>44.64</v>
      </c>
      <c r="G11769">
        <v>46.7</v>
      </c>
      <c r="J11769">
        <v>0</v>
      </c>
      <c r="K11769">
        <v>0</v>
      </c>
    </row>
    <row r="11770" spans="1:11">
      <c r="A11770" t="s">
        <v>27818</v>
      </c>
      <c r="B11770" t="s">
        <v>58</v>
      </c>
      <c r="C11770">
        <v>89717</v>
      </c>
      <c r="D11770" t="s">
        <v>3272</v>
      </c>
      <c r="E11770" t="s">
        <v>12</v>
      </c>
      <c r="F11770">
        <v>48.38</v>
      </c>
      <c r="G11770">
        <v>49.39</v>
      </c>
      <c r="J11770">
        <v>0</v>
      </c>
      <c r="K11770">
        <v>0</v>
      </c>
    </row>
    <row r="11771" spans="1:11">
      <c r="A11771" t="s">
        <v>27819</v>
      </c>
      <c r="B11771" t="s">
        <v>58</v>
      </c>
      <c r="C11771">
        <v>89635</v>
      </c>
      <c r="D11771" t="s">
        <v>3266</v>
      </c>
      <c r="E11771" t="s">
        <v>12</v>
      </c>
      <c r="F11771">
        <v>64.31</v>
      </c>
      <c r="G11771">
        <v>66.739999999999995</v>
      </c>
      <c r="J11771">
        <v>0</v>
      </c>
      <c r="K11771">
        <v>0</v>
      </c>
    </row>
    <row r="11772" spans="1:11">
      <c r="A11772" t="s">
        <v>27820</v>
      </c>
      <c r="B11772" t="s">
        <v>58</v>
      </c>
      <c r="C11772">
        <v>89770</v>
      </c>
      <c r="D11772" t="s">
        <v>15153</v>
      </c>
      <c r="E11772" t="s">
        <v>12</v>
      </c>
      <c r="F11772">
        <v>49.93</v>
      </c>
      <c r="G11772">
        <v>50.07</v>
      </c>
      <c r="J11772">
        <v>0</v>
      </c>
      <c r="K11772">
        <v>0</v>
      </c>
    </row>
    <row r="11773" spans="1:11">
      <c r="A11773" t="s">
        <v>27821</v>
      </c>
      <c r="B11773" t="s">
        <v>58</v>
      </c>
      <c r="C11773">
        <v>89718</v>
      </c>
      <c r="D11773" t="s">
        <v>15154</v>
      </c>
      <c r="E11773" t="s">
        <v>12</v>
      </c>
      <c r="F11773">
        <v>61.73</v>
      </c>
      <c r="G11773">
        <v>62.92</v>
      </c>
      <c r="J11773">
        <v>0</v>
      </c>
      <c r="K11773">
        <v>0</v>
      </c>
    </row>
    <row r="11774" spans="1:11">
      <c r="A11774" t="s">
        <v>27822</v>
      </c>
      <c r="B11774" t="s">
        <v>58</v>
      </c>
      <c r="C11774">
        <v>89636</v>
      </c>
      <c r="D11774" t="s">
        <v>15155</v>
      </c>
      <c r="E11774" t="s">
        <v>12</v>
      </c>
      <c r="F11774">
        <v>80.489999999999995</v>
      </c>
      <c r="G11774">
        <v>83.34</v>
      </c>
      <c r="J11774">
        <v>0</v>
      </c>
      <c r="K11774">
        <v>0</v>
      </c>
    </row>
    <row r="11775" spans="1:11">
      <c r="A11775" t="s">
        <v>27823</v>
      </c>
      <c r="B11775" t="s">
        <v>58</v>
      </c>
      <c r="C11775">
        <v>89771</v>
      </c>
      <c r="D11775" t="s">
        <v>15156</v>
      </c>
      <c r="E11775" t="s">
        <v>12</v>
      </c>
      <c r="F11775">
        <v>66.599999999999994</v>
      </c>
      <c r="G11775">
        <v>66.77</v>
      </c>
      <c r="J11775">
        <v>0</v>
      </c>
      <c r="K11775">
        <v>0</v>
      </c>
    </row>
    <row r="11776" spans="1:11">
      <c r="A11776" t="s">
        <v>27824</v>
      </c>
      <c r="B11776" t="s">
        <v>58</v>
      </c>
      <c r="C11776">
        <v>104021</v>
      </c>
      <c r="D11776" t="s">
        <v>3418</v>
      </c>
      <c r="E11776" t="s">
        <v>12</v>
      </c>
      <c r="F11776">
        <v>80.12</v>
      </c>
      <c r="G11776">
        <v>81.5</v>
      </c>
      <c r="J11776">
        <v>0</v>
      </c>
      <c r="K11776">
        <v>0</v>
      </c>
    </row>
    <row r="11777" spans="1:11">
      <c r="A11777" t="s">
        <v>27825</v>
      </c>
      <c r="B11777" t="s">
        <v>58</v>
      </c>
      <c r="C11777">
        <v>89772</v>
      </c>
      <c r="D11777" t="s">
        <v>15157</v>
      </c>
      <c r="E11777" t="s">
        <v>12</v>
      </c>
      <c r="F11777">
        <v>97.06</v>
      </c>
      <c r="G11777">
        <v>97.27</v>
      </c>
      <c r="J11777">
        <v>0</v>
      </c>
      <c r="K11777">
        <v>0</v>
      </c>
    </row>
    <row r="11778" spans="1:11">
      <c r="A11778" t="s">
        <v>27826</v>
      </c>
      <c r="B11778" t="s">
        <v>58</v>
      </c>
      <c r="C11778">
        <v>89773</v>
      </c>
      <c r="D11778" t="s">
        <v>15158</v>
      </c>
      <c r="E11778" t="s">
        <v>12</v>
      </c>
      <c r="F11778">
        <v>156.22999999999999</v>
      </c>
      <c r="G11778">
        <v>156.52000000000001</v>
      </c>
      <c r="J11778">
        <v>0</v>
      </c>
      <c r="K11778">
        <v>0</v>
      </c>
    </row>
    <row r="11779" spans="1:11">
      <c r="A11779" t="s">
        <v>27827</v>
      </c>
      <c r="B11779" t="s">
        <v>58</v>
      </c>
      <c r="C11779">
        <v>89775</v>
      </c>
      <c r="D11779" t="s">
        <v>15159</v>
      </c>
      <c r="E11779" t="s">
        <v>12</v>
      </c>
      <c r="F11779">
        <v>244.03</v>
      </c>
      <c r="G11779">
        <v>244.36</v>
      </c>
      <c r="J11779">
        <v>0</v>
      </c>
      <c r="K11779">
        <v>0</v>
      </c>
    </row>
    <row r="11780" spans="1:11">
      <c r="A11780" t="s">
        <v>27828</v>
      </c>
      <c r="B11780" t="s">
        <v>58</v>
      </c>
      <c r="C11780">
        <v>89767</v>
      </c>
      <c r="D11780" t="s">
        <v>3655</v>
      </c>
      <c r="E11780" t="s">
        <v>32</v>
      </c>
      <c r="F11780">
        <v>24.62</v>
      </c>
      <c r="G11780">
        <v>25.6</v>
      </c>
      <c r="J11780">
        <v>0</v>
      </c>
      <c r="K11780">
        <v>0</v>
      </c>
    </row>
    <row r="11781" spans="1:11">
      <c r="A11781" t="s">
        <v>27829</v>
      </c>
      <c r="B11781" t="s">
        <v>58</v>
      </c>
      <c r="C11781">
        <v>89695</v>
      </c>
      <c r="D11781" t="s">
        <v>15160</v>
      </c>
      <c r="E11781" t="s">
        <v>32</v>
      </c>
      <c r="F11781">
        <v>20.260000000000002</v>
      </c>
      <c r="G11781">
        <v>21.12</v>
      </c>
      <c r="J11781">
        <v>0</v>
      </c>
      <c r="K11781">
        <v>0</v>
      </c>
    </row>
    <row r="11782" spans="1:11">
      <c r="A11782" t="s">
        <v>27830</v>
      </c>
      <c r="B11782" t="s">
        <v>58</v>
      </c>
      <c r="C11782">
        <v>89702</v>
      </c>
      <c r="D11782" t="s">
        <v>15161</v>
      </c>
      <c r="E11782" t="s">
        <v>32</v>
      </c>
      <c r="F11782">
        <v>25.94</v>
      </c>
      <c r="G11782">
        <v>27.03</v>
      </c>
      <c r="J11782">
        <v>0</v>
      </c>
      <c r="K11782">
        <v>0</v>
      </c>
    </row>
    <row r="11783" spans="1:11">
      <c r="A11783" t="s">
        <v>27831</v>
      </c>
      <c r="B11783" t="s">
        <v>58</v>
      </c>
      <c r="C11783">
        <v>89768</v>
      </c>
      <c r="D11783" t="s">
        <v>3656</v>
      </c>
      <c r="E11783" t="s">
        <v>32</v>
      </c>
      <c r="F11783">
        <v>28.53</v>
      </c>
      <c r="G11783">
        <v>29.7</v>
      </c>
      <c r="J11783">
        <v>0</v>
      </c>
      <c r="K11783">
        <v>0</v>
      </c>
    </row>
    <row r="11784" spans="1:11">
      <c r="A11784" t="s">
        <v>27832</v>
      </c>
      <c r="B11784" t="s">
        <v>58</v>
      </c>
      <c r="C11784">
        <v>89842</v>
      </c>
      <c r="D11784" t="s">
        <v>15162</v>
      </c>
      <c r="E11784" t="s">
        <v>32</v>
      </c>
      <c r="F11784">
        <v>54.81</v>
      </c>
      <c r="G11784">
        <v>55.54</v>
      </c>
      <c r="J11784">
        <v>0</v>
      </c>
      <c r="K11784">
        <v>0</v>
      </c>
    </row>
    <row r="11785" spans="1:11">
      <c r="A11785" t="s">
        <v>27833</v>
      </c>
      <c r="B11785" t="s">
        <v>58</v>
      </c>
      <c r="C11785">
        <v>89845</v>
      </c>
      <c r="D11785" t="s">
        <v>15163</v>
      </c>
      <c r="E11785" t="s">
        <v>32</v>
      </c>
      <c r="F11785">
        <v>107.98</v>
      </c>
      <c r="G11785">
        <v>109.06</v>
      </c>
      <c r="J11785">
        <v>0</v>
      </c>
      <c r="K11785">
        <v>0</v>
      </c>
    </row>
    <row r="11786" spans="1:11">
      <c r="A11786" t="s">
        <v>27834</v>
      </c>
      <c r="B11786" t="s">
        <v>58</v>
      </c>
      <c r="C11786">
        <v>89846</v>
      </c>
      <c r="D11786" t="s">
        <v>15164</v>
      </c>
      <c r="E11786" t="s">
        <v>32</v>
      </c>
      <c r="F11786">
        <v>230.71</v>
      </c>
      <c r="G11786">
        <v>232.12</v>
      </c>
      <c r="J11786">
        <v>0</v>
      </c>
      <c r="K11786">
        <v>0</v>
      </c>
    </row>
    <row r="11787" spans="1:11">
      <c r="A11787" t="s">
        <v>27835</v>
      </c>
      <c r="B11787" t="s">
        <v>58</v>
      </c>
      <c r="C11787">
        <v>89847</v>
      </c>
      <c r="D11787" t="s">
        <v>15165</v>
      </c>
      <c r="E11787" t="s">
        <v>32</v>
      </c>
      <c r="F11787">
        <v>274.49</v>
      </c>
      <c r="G11787">
        <v>276.19</v>
      </c>
      <c r="J11787">
        <v>0</v>
      </c>
      <c r="K11787">
        <v>0</v>
      </c>
    </row>
    <row r="11788" spans="1:11">
      <c r="A11788" t="s">
        <v>27836</v>
      </c>
      <c r="B11788" t="s">
        <v>58</v>
      </c>
      <c r="C11788">
        <v>89705</v>
      </c>
      <c r="D11788" t="s">
        <v>15166</v>
      </c>
      <c r="E11788" t="s">
        <v>32</v>
      </c>
      <c r="F11788">
        <v>30.08</v>
      </c>
      <c r="G11788">
        <v>31.37</v>
      </c>
      <c r="J11788">
        <v>0</v>
      </c>
      <c r="K11788">
        <v>0</v>
      </c>
    </row>
    <row r="11789" spans="1:11">
      <c r="A11789" t="s">
        <v>27837</v>
      </c>
      <c r="B11789" t="s">
        <v>58</v>
      </c>
      <c r="C11789">
        <v>89769</v>
      </c>
      <c r="D11789" t="s">
        <v>3657</v>
      </c>
      <c r="E11789" t="s">
        <v>32</v>
      </c>
      <c r="F11789">
        <v>61.88</v>
      </c>
      <c r="G11789">
        <v>63.24</v>
      </c>
      <c r="J11789">
        <v>0</v>
      </c>
      <c r="K11789">
        <v>0</v>
      </c>
    </row>
    <row r="11790" spans="1:11">
      <c r="A11790" t="s">
        <v>27838</v>
      </c>
      <c r="B11790" t="s">
        <v>58</v>
      </c>
      <c r="C11790">
        <v>89706</v>
      </c>
      <c r="D11790" t="s">
        <v>15167</v>
      </c>
      <c r="E11790" t="s">
        <v>32</v>
      </c>
      <c r="F11790">
        <v>63.69</v>
      </c>
      <c r="G11790">
        <v>65.209999999999994</v>
      </c>
      <c r="J11790">
        <v>0</v>
      </c>
      <c r="K11790">
        <v>0</v>
      </c>
    </row>
    <row r="11791" spans="1:11">
      <c r="A11791" t="s">
        <v>27839</v>
      </c>
      <c r="B11791" t="s">
        <v>58</v>
      </c>
      <c r="C11791">
        <v>89741</v>
      </c>
      <c r="D11791" t="s">
        <v>15168</v>
      </c>
      <c r="E11791" t="s">
        <v>32</v>
      </c>
      <c r="F11791">
        <v>25.66</v>
      </c>
      <c r="G11791">
        <v>26.14</v>
      </c>
      <c r="J11791">
        <v>0</v>
      </c>
      <c r="K11791">
        <v>0</v>
      </c>
    </row>
    <row r="11792" spans="1:11">
      <c r="A11792" t="s">
        <v>27840</v>
      </c>
      <c r="B11792" t="s">
        <v>58</v>
      </c>
      <c r="C11792">
        <v>89757</v>
      </c>
      <c r="D11792" t="s">
        <v>15169</v>
      </c>
      <c r="E11792" t="s">
        <v>32</v>
      </c>
      <c r="F11792">
        <v>33.33</v>
      </c>
      <c r="G11792">
        <v>33.909999999999997</v>
      </c>
      <c r="J11792">
        <v>0</v>
      </c>
      <c r="K11792">
        <v>0</v>
      </c>
    </row>
    <row r="11793" spans="1:11">
      <c r="A11793" t="s">
        <v>27841</v>
      </c>
      <c r="B11793" t="s">
        <v>58</v>
      </c>
      <c r="C11793">
        <v>104027</v>
      </c>
      <c r="D11793" t="s">
        <v>15170</v>
      </c>
      <c r="E11793" t="s">
        <v>32</v>
      </c>
      <c r="F11793">
        <v>69.2</v>
      </c>
      <c r="G11793">
        <v>69.98</v>
      </c>
      <c r="J11793">
        <v>0</v>
      </c>
      <c r="K11793">
        <v>0</v>
      </c>
    </row>
    <row r="11794" spans="1:11">
      <c r="A11794" t="s">
        <v>27842</v>
      </c>
      <c r="B11794" t="s">
        <v>58</v>
      </c>
      <c r="C11794">
        <v>89837</v>
      </c>
      <c r="D11794" t="s">
        <v>15171</v>
      </c>
      <c r="E11794" t="s">
        <v>32</v>
      </c>
      <c r="F11794">
        <v>144.16999999999999</v>
      </c>
      <c r="G11794">
        <v>144.71</v>
      </c>
      <c r="J11794">
        <v>0</v>
      </c>
      <c r="K11794">
        <v>0</v>
      </c>
    </row>
    <row r="11795" spans="1:11">
      <c r="A11795" t="s">
        <v>27843</v>
      </c>
      <c r="B11795" t="s">
        <v>58</v>
      </c>
      <c r="C11795">
        <v>89839</v>
      </c>
      <c r="D11795" t="s">
        <v>15172</v>
      </c>
      <c r="E11795" t="s">
        <v>32</v>
      </c>
      <c r="F11795">
        <v>187.43</v>
      </c>
      <c r="G11795">
        <v>188.13</v>
      </c>
      <c r="J11795">
        <v>0</v>
      </c>
      <c r="K11795">
        <v>0</v>
      </c>
    </row>
    <row r="11796" spans="1:11">
      <c r="A11796" t="s">
        <v>27844</v>
      </c>
      <c r="B11796" t="s">
        <v>58</v>
      </c>
      <c r="C11796">
        <v>89841</v>
      </c>
      <c r="D11796" t="s">
        <v>15173</v>
      </c>
      <c r="E11796" t="s">
        <v>32</v>
      </c>
      <c r="F11796">
        <v>283.95</v>
      </c>
      <c r="G11796">
        <v>284.8</v>
      </c>
      <c r="J11796">
        <v>0</v>
      </c>
      <c r="K11796">
        <v>0</v>
      </c>
    </row>
    <row r="11797" spans="1:11">
      <c r="A11797" t="s">
        <v>27845</v>
      </c>
      <c r="B11797" t="s">
        <v>58</v>
      </c>
      <c r="C11797">
        <v>89654</v>
      </c>
      <c r="D11797" t="s">
        <v>15174</v>
      </c>
      <c r="E11797" t="s">
        <v>32</v>
      </c>
      <c r="F11797">
        <v>22.55</v>
      </c>
      <c r="G11797">
        <v>22.98</v>
      </c>
      <c r="J11797">
        <v>0</v>
      </c>
      <c r="K11797">
        <v>0</v>
      </c>
    </row>
    <row r="11798" spans="1:11">
      <c r="A11798" t="s">
        <v>27846</v>
      </c>
      <c r="B11798" t="s">
        <v>58</v>
      </c>
      <c r="C11798">
        <v>89661</v>
      </c>
      <c r="D11798" t="s">
        <v>15175</v>
      </c>
      <c r="E11798" t="s">
        <v>32</v>
      </c>
      <c r="F11798">
        <v>26.32</v>
      </c>
      <c r="G11798">
        <v>26.86</v>
      </c>
      <c r="J11798">
        <v>0</v>
      </c>
      <c r="K11798">
        <v>0</v>
      </c>
    </row>
    <row r="11799" spans="1:11">
      <c r="A11799" t="s">
        <v>27847</v>
      </c>
      <c r="B11799" t="s">
        <v>58</v>
      </c>
      <c r="C11799">
        <v>89674</v>
      </c>
      <c r="D11799" t="s">
        <v>15176</v>
      </c>
      <c r="E11799" t="s">
        <v>32</v>
      </c>
      <c r="F11799">
        <v>34.11</v>
      </c>
      <c r="G11799">
        <v>34.75</v>
      </c>
      <c r="J11799">
        <v>0</v>
      </c>
      <c r="K11799">
        <v>0</v>
      </c>
    </row>
    <row r="11800" spans="1:11">
      <c r="A11800" t="s">
        <v>27848</v>
      </c>
      <c r="B11800" t="s">
        <v>58</v>
      </c>
      <c r="C11800">
        <v>89816</v>
      </c>
      <c r="D11800" t="s">
        <v>15177</v>
      </c>
      <c r="E11800" t="s">
        <v>32</v>
      </c>
      <c r="F11800">
        <v>44.77</v>
      </c>
      <c r="G11800">
        <v>45.14</v>
      </c>
      <c r="J11800">
        <v>0</v>
      </c>
      <c r="K11800">
        <v>0</v>
      </c>
    </row>
    <row r="11801" spans="1:11">
      <c r="A11801" t="s">
        <v>27849</v>
      </c>
      <c r="B11801" t="s">
        <v>58</v>
      </c>
      <c r="C11801">
        <v>89762</v>
      </c>
      <c r="D11801" t="s">
        <v>3652</v>
      </c>
      <c r="E11801" t="s">
        <v>32</v>
      </c>
      <c r="F11801">
        <v>48.3</v>
      </c>
      <c r="G11801">
        <v>48.98</v>
      </c>
      <c r="J11801">
        <v>0</v>
      </c>
      <c r="K11801">
        <v>0</v>
      </c>
    </row>
    <row r="11802" spans="1:11">
      <c r="A11802" t="s">
        <v>27850</v>
      </c>
      <c r="B11802" t="s">
        <v>58</v>
      </c>
      <c r="C11802">
        <v>89684</v>
      </c>
      <c r="D11802" t="s">
        <v>15178</v>
      </c>
      <c r="E11802" t="s">
        <v>32</v>
      </c>
      <c r="F11802">
        <v>49.21</v>
      </c>
      <c r="G11802">
        <v>49.97</v>
      </c>
      <c r="J11802">
        <v>0</v>
      </c>
      <c r="K11802">
        <v>0</v>
      </c>
    </row>
    <row r="11803" spans="1:11">
      <c r="A11803" t="s">
        <v>27851</v>
      </c>
      <c r="B11803" t="s">
        <v>58</v>
      </c>
      <c r="C11803">
        <v>89828</v>
      </c>
      <c r="D11803" t="s">
        <v>15179</v>
      </c>
      <c r="E11803" t="s">
        <v>32</v>
      </c>
      <c r="F11803">
        <v>65.2</v>
      </c>
      <c r="G11803">
        <v>65.63</v>
      </c>
      <c r="J11803">
        <v>0</v>
      </c>
      <c r="K11803">
        <v>0</v>
      </c>
    </row>
    <row r="11804" spans="1:11">
      <c r="A11804" t="s">
        <v>27852</v>
      </c>
      <c r="B11804" t="s">
        <v>58</v>
      </c>
      <c r="C11804">
        <v>89546</v>
      </c>
      <c r="D11804" t="s">
        <v>3536</v>
      </c>
      <c r="E11804" t="s">
        <v>32</v>
      </c>
      <c r="F11804">
        <v>11.46</v>
      </c>
      <c r="G11804">
        <v>11.67</v>
      </c>
      <c r="J11804">
        <v>0</v>
      </c>
      <c r="K11804">
        <v>0</v>
      </c>
    </row>
    <row r="11805" spans="1:11">
      <c r="A11805" t="s">
        <v>27853</v>
      </c>
      <c r="B11805" t="s">
        <v>58</v>
      </c>
      <c r="C11805">
        <v>89482</v>
      </c>
      <c r="D11805" t="s">
        <v>4632</v>
      </c>
      <c r="E11805" t="s">
        <v>32</v>
      </c>
      <c r="F11805">
        <v>42.11</v>
      </c>
      <c r="G11805">
        <v>43.4</v>
      </c>
      <c r="J11805">
        <v>0</v>
      </c>
      <c r="K11805">
        <v>0</v>
      </c>
    </row>
    <row r="11806" spans="1:11">
      <c r="A11806" t="s">
        <v>27854</v>
      </c>
      <c r="B11806" t="s">
        <v>58</v>
      </c>
      <c r="C11806">
        <v>89491</v>
      </c>
      <c r="D11806" t="s">
        <v>4633</v>
      </c>
      <c r="E11806" t="s">
        <v>32</v>
      </c>
      <c r="F11806">
        <v>102.39</v>
      </c>
      <c r="G11806">
        <v>104.37</v>
      </c>
      <c r="J11806">
        <v>0</v>
      </c>
      <c r="K11806">
        <v>0</v>
      </c>
    </row>
    <row r="11807" spans="1:11">
      <c r="A11807" t="s">
        <v>27855</v>
      </c>
      <c r="B11807" t="s">
        <v>58</v>
      </c>
      <c r="C11807">
        <v>104178</v>
      </c>
      <c r="D11807" t="s">
        <v>4448</v>
      </c>
      <c r="E11807" t="s">
        <v>32</v>
      </c>
      <c r="F11807">
        <v>22.51</v>
      </c>
      <c r="G11807">
        <v>22.88</v>
      </c>
      <c r="J11807">
        <v>0</v>
      </c>
      <c r="K11807">
        <v>0</v>
      </c>
    </row>
    <row r="11808" spans="1:11">
      <c r="A11808" t="s">
        <v>27856</v>
      </c>
      <c r="B11808" t="s">
        <v>58</v>
      </c>
      <c r="C11808">
        <v>104179</v>
      </c>
      <c r="D11808" t="s">
        <v>4449</v>
      </c>
      <c r="E11808" t="s">
        <v>32</v>
      </c>
      <c r="F11808">
        <v>84.72</v>
      </c>
      <c r="G11808">
        <v>85.23</v>
      </c>
      <c r="J11808">
        <v>0</v>
      </c>
      <c r="K11808">
        <v>0</v>
      </c>
    </row>
    <row r="11809" spans="1:11">
      <c r="A11809" t="s">
        <v>27857</v>
      </c>
      <c r="B11809" t="s">
        <v>58</v>
      </c>
      <c r="C11809">
        <v>89587</v>
      </c>
      <c r="D11809" t="s">
        <v>3565</v>
      </c>
      <c r="E11809" t="s">
        <v>32</v>
      </c>
      <c r="F11809">
        <v>53.62</v>
      </c>
      <c r="G11809">
        <v>55.23</v>
      </c>
      <c r="J11809">
        <v>0</v>
      </c>
      <c r="K11809">
        <v>0</v>
      </c>
    </row>
    <row r="11810" spans="1:11">
      <c r="A11810" t="s">
        <v>27858</v>
      </c>
      <c r="B11810" t="s">
        <v>58</v>
      </c>
      <c r="C11810">
        <v>89535</v>
      </c>
      <c r="D11810" t="s">
        <v>3530</v>
      </c>
      <c r="E11810" t="s">
        <v>32</v>
      </c>
      <c r="F11810">
        <v>44.03</v>
      </c>
      <c r="G11810">
        <v>44.79</v>
      </c>
      <c r="J11810">
        <v>0</v>
      </c>
      <c r="K11810">
        <v>0</v>
      </c>
    </row>
    <row r="11811" spans="1:11">
      <c r="A11811" t="s">
        <v>27859</v>
      </c>
      <c r="B11811" t="s">
        <v>58</v>
      </c>
      <c r="C11811">
        <v>89592</v>
      </c>
      <c r="D11811" t="s">
        <v>3568</v>
      </c>
      <c r="E11811" t="s">
        <v>32</v>
      </c>
      <c r="F11811">
        <v>164.97</v>
      </c>
      <c r="G11811">
        <v>167.75</v>
      </c>
      <c r="J11811">
        <v>0</v>
      </c>
      <c r="K11811">
        <v>0</v>
      </c>
    </row>
    <row r="11812" spans="1:11">
      <c r="A11812" t="s">
        <v>27860</v>
      </c>
      <c r="B11812" t="s">
        <v>58</v>
      </c>
      <c r="C11812">
        <v>104169</v>
      </c>
      <c r="D11812" t="s">
        <v>4439</v>
      </c>
      <c r="E11812" t="s">
        <v>32</v>
      </c>
      <c r="F11812">
        <v>150.93</v>
      </c>
      <c r="G11812">
        <v>152.46</v>
      </c>
      <c r="J11812">
        <v>0</v>
      </c>
      <c r="K11812">
        <v>0</v>
      </c>
    </row>
    <row r="11813" spans="1:11">
      <c r="A11813" t="s">
        <v>27861</v>
      </c>
      <c r="B11813" t="s">
        <v>58</v>
      </c>
      <c r="C11813">
        <v>89583</v>
      </c>
      <c r="D11813" t="s">
        <v>3562</v>
      </c>
      <c r="E11813" t="s">
        <v>32</v>
      </c>
      <c r="F11813">
        <v>45.45</v>
      </c>
      <c r="G11813">
        <v>46.47</v>
      </c>
      <c r="J11813">
        <v>0</v>
      </c>
      <c r="K11813">
        <v>0</v>
      </c>
    </row>
    <row r="11814" spans="1:11">
      <c r="A11814" t="s">
        <v>27862</v>
      </c>
      <c r="B11814" t="s">
        <v>58</v>
      </c>
      <c r="C11814">
        <v>89526</v>
      </c>
      <c r="D11814" t="s">
        <v>3523</v>
      </c>
      <c r="E11814" t="s">
        <v>32</v>
      </c>
      <c r="F11814">
        <v>40.159999999999997</v>
      </c>
      <c r="G11814">
        <v>40.71</v>
      </c>
      <c r="J11814">
        <v>0</v>
      </c>
      <c r="K11814">
        <v>0</v>
      </c>
    </row>
    <row r="11815" spans="1:11">
      <c r="A11815" t="s">
        <v>27863</v>
      </c>
      <c r="B11815" t="s">
        <v>58</v>
      </c>
      <c r="C11815">
        <v>95695</v>
      </c>
      <c r="D11815" t="s">
        <v>4081</v>
      </c>
      <c r="E11815" t="s">
        <v>32</v>
      </c>
      <c r="F11815">
        <v>64.819999999999993</v>
      </c>
      <c r="G11815">
        <v>66.430000000000007</v>
      </c>
      <c r="J11815">
        <v>0</v>
      </c>
      <c r="K11815">
        <v>0</v>
      </c>
    </row>
    <row r="11816" spans="1:11">
      <c r="A11816" t="s">
        <v>27864</v>
      </c>
      <c r="B11816" t="s">
        <v>58</v>
      </c>
      <c r="C11816">
        <v>95694</v>
      </c>
      <c r="D11816" t="s">
        <v>4080</v>
      </c>
      <c r="E11816" t="s">
        <v>32</v>
      </c>
      <c r="F11816">
        <v>55.23</v>
      </c>
      <c r="G11816">
        <v>55.99</v>
      </c>
      <c r="J11816">
        <v>0</v>
      </c>
      <c r="K11816">
        <v>0</v>
      </c>
    </row>
    <row r="11817" spans="1:11">
      <c r="A11817" t="s">
        <v>27865</v>
      </c>
      <c r="B11817" t="s">
        <v>58</v>
      </c>
      <c r="C11817">
        <v>89585</v>
      </c>
      <c r="D11817" t="s">
        <v>3564</v>
      </c>
      <c r="E11817" t="s">
        <v>32</v>
      </c>
      <c r="F11817">
        <v>48.98</v>
      </c>
      <c r="G11817">
        <v>50.59</v>
      </c>
      <c r="J11817">
        <v>0</v>
      </c>
      <c r="K11817">
        <v>0</v>
      </c>
    </row>
    <row r="11818" spans="1:11">
      <c r="A11818" t="s">
        <v>27866</v>
      </c>
      <c r="B11818" t="s">
        <v>58</v>
      </c>
      <c r="C11818">
        <v>89531</v>
      </c>
      <c r="D11818" t="s">
        <v>3528</v>
      </c>
      <c r="E11818" t="s">
        <v>32</v>
      </c>
      <c r="F11818">
        <v>39.39</v>
      </c>
      <c r="G11818">
        <v>40.15</v>
      </c>
      <c r="J11818">
        <v>0</v>
      </c>
      <c r="K11818">
        <v>0</v>
      </c>
    </row>
    <row r="11819" spans="1:11">
      <c r="A11819" t="s">
        <v>27867</v>
      </c>
      <c r="B11819" t="s">
        <v>58</v>
      </c>
      <c r="C11819">
        <v>89591</v>
      </c>
      <c r="D11819" t="s">
        <v>3567</v>
      </c>
      <c r="E11819" t="s">
        <v>32</v>
      </c>
      <c r="F11819">
        <v>135.93</v>
      </c>
      <c r="G11819">
        <v>138.71</v>
      </c>
      <c r="J11819">
        <v>0</v>
      </c>
      <c r="K11819">
        <v>0</v>
      </c>
    </row>
    <row r="11820" spans="1:11">
      <c r="A11820" t="s">
        <v>27868</v>
      </c>
      <c r="B11820" t="s">
        <v>58</v>
      </c>
      <c r="C11820">
        <v>104168</v>
      </c>
      <c r="D11820" t="s">
        <v>4438</v>
      </c>
      <c r="E11820" t="s">
        <v>32</v>
      </c>
      <c r="F11820">
        <v>121.89</v>
      </c>
      <c r="G11820">
        <v>123.42</v>
      </c>
      <c r="J11820">
        <v>0</v>
      </c>
      <c r="K11820">
        <v>0</v>
      </c>
    </row>
    <row r="11821" spans="1:11">
      <c r="A11821" t="s">
        <v>27869</v>
      </c>
      <c r="B11821" t="s">
        <v>58</v>
      </c>
      <c r="C11821">
        <v>89516</v>
      </c>
      <c r="D11821" t="s">
        <v>3513</v>
      </c>
      <c r="E11821" t="s">
        <v>32</v>
      </c>
      <c r="F11821">
        <v>9.0399999999999991</v>
      </c>
      <c r="G11821">
        <v>9.32</v>
      </c>
      <c r="J11821">
        <v>0</v>
      </c>
      <c r="K11821">
        <v>0</v>
      </c>
    </row>
    <row r="11822" spans="1:11">
      <c r="A11822" t="s">
        <v>27870</v>
      </c>
      <c r="B11822" t="s">
        <v>58</v>
      </c>
      <c r="C11822">
        <v>89520</v>
      </c>
      <c r="D11822" t="s">
        <v>3517</v>
      </c>
      <c r="E11822" t="s">
        <v>32</v>
      </c>
      <c r="F11822">
        <v>16.43</v>
      </c>
      <c r="G11822">
        <v>16.78</v>
      </c>
      <c r="J11822">
        <v>0</v>
      </c>
      <c r="K11822">
        <v>0</v>
      </c>
    </row>
    <row r="11823" spans="1:11">
      <c r="A11823" t="s">
        <v>27871</v>
      </c>
      <c r="B11823" t="s">
        <v>58</v>
      </c>
      <c r="C11823">
        <v>89582</v>
      </c>
      <c r="D11823" t="s">
        <v>3561</v>
      </c>
      <c r="E11823" t="s">
        <v>32</v>
      </c>
      <c r="F11823">
        <v>36.58</v>
      </c>
      <c r="G11823">
        <v>37.6</v>
      </c>
      <c r="J11823">
        <v>0</v>
      </c>
      <c r="K11823">
        <v>0</v>
      </c>
    </row>
    <row r="11824" spans="1:11">
      <c r="A11824" t="s">
        <v>27872</v>
      </c>
      <c r="B11824" t="s">
        <v>58</v>
      </c>
      <c r="C11824">
        <v>89524</v>
      </c>
      <c r="D11824" t="s">
        <v>3521</v>
      </c>
      <c r="E11824" t="s">
        <v>32</v>
      </c>
      <c r="F11824">
        <v>31.29</v>
      </c>
      <c r="G11824">
        <v>31.84</v>
      </c>
      <c r="J11824">
        <v>0</v>
      </c>
      <c r="K11824">
        <v>0</v>
      </c>
    </row>
    <row r="11825" spans="1:11">
      <c r="A11825" t="s">
        <v>27873</v>
      </c>
      <c r="B11825" t="s">
        <v>58</v>
      </c>
      <c r="C11825">
        <v>89584</v>
      </c>
      <c r="D11825" t="s">
        <v>3563</v>
      </c>
      <c r="E11825" t="s">
        <v>32</v>
      </c>
      <c r="F11825">
        <v>47.9</v>
      </c>
      <c r="G11825">
        <v>49.51</v>
      </c>
      <c r="J11825">
        <v>0</v>
      </c>
      <c r="K11825">
        <v>0</v>
      </c>
    </row>
    <row r="11826" spans="1:11">
      <c r="A11826" t="s">
        <v>27874</v>
      </c>
      <c r="B11826" t="s">
        <v>58</v>
      </c>
      <c r="C11826">
        <v>89529</v>
      </c>
      <c r="D11826" t="s">
        <v>3526</v>
      </c>
      <c r="E11826" t="s">
        <v>32</v>
      </c>
      <c r="F11826">
        <v>38.31</v>
      </c>
      <c r="G11826">
        <v>39.07</v>
      </c>
      <c r="J11826">
        <v>0</v>
      </c>
      <c r="K11826">
        <v>0</v>
      </c>
    </row>
    <row r="11827" spans="1:11">
      <c r="A11827" t="s">
        <v>27875</v>
      </c>
      <c r="B11827" t="s">
        <v>58</v>
      </c>
      <c r="C11827">
        <v>89590</v>
      </c>
      <c r="D11827" t="s">
        <v>3566</v>
      </c>
      <c r="E11827" t="s">
        <v>32</v>
      </c>
      <c r="F11827">
        <v>139.24</v>
      </c>
      <c r="G11827">
        <v>142.02000000000001</v>
      </c>
      <c r="J11827">
        <v>0</v>
      </c>
      <c r="K11827">
        <v>0</v>
      </c>
    </row>
    <row r="11828" spans="1:11">
      <c r="A11828" t="s">
        <v>27876</v>
      </c>
      <c r="B11828" t="s">
        <v>58</v>
      </c>
      <c r="C11828">
        <v>104167</v>
      </c>
      <c r="D11828" t="s">
        <v>4437</v>
      </c>
      <c r="E11828" t="s">
        <v>32</v>
      </c>
      <c r="F11828">
        <v>125.2</v>
      </c>
      <c r="G11828">
        <v>126.73</v>
      </c>
      <c r="J11828">
        <v>0</v>
      </c>
      <c r="K11828">
        <v>0</v>
      </c>
    </row>
    <row r="11829" spans="1:11">
      <c r="A11829" t="s">
        <v>27877</v>
      </c>
      <c r="B11829" t="s">
        <v>58</v>
      </c>
      <c r="C11829">
        <v>89514</v>
      </c>
      <c r="D11829" t="s">
        <v>3511</v>
      </c>
      <c r="E11829" t="s">
        <v>32</v>
      </c>
      <c r="F11829">
        <v>8.9499999999999993</v>
      </c>
      <c r="G11829">
        <v>9.23</v>
      </c>
      <c r="J11829">
        <v>0</v>
      </c>
      <c r="K11829">
        <v>0</v>
      </c>
    </row>
    <row r="11830" spans="1:11">
      <c r="A11830" t="s">
        <v>27878</v>
      </c>
      <c r="B11830" t="s">
        <v>58</v>
      </c>
      <c r="C11830">
        <v>89518</v>
      </c>
      <c r="D11830" t="s">
        <v>3515</v>
      </c>
      <c r="E11830" t="s">
        <v>32</v>
      </c>
      <c r="F11830">
        <v>15.67</v>
      </c>
      <c r="G11830">
        <v>16.02</v>
      </c>
      <c r="J11830">
        <v>0</v>
      </c>
      <c r="K11830">
        <v>0</v>
      </c>
    </row>
    <row r="11831" spans="1:11">
      <c r="A11831" t="s">
        <v>27879</v>
      </c>
      <c r="B11831" t="s">
        <v>58</v>
      </c>
      <c r="C11831">
        <v>89581</v>
      </c>
      <c r="D11831" t="s">
        <v>3560</v>
      </c>
      <c r="E11831" t="s">
        <v>32</v>
      </c>
      <c r="F11831">
        <v>36.1</v>
      </c>
      <c r="G11831">
        <v>37.119999999999997</v>
      </c>
      <c r="J11831">
        <v>0</v>
      </c>
      <c r="K11831">
        <v>0</v>
      </c>
    </row>
    <row r="11832" spans="1:11">
      <c r="A11832" t="s">
        <v>27880</v>
      </c>
      <c r="B11832" t="s">
        <v>58</v>
      </c>
      <c r="C11832">
        <v>89522</v>
      </c>
      <c r="D11832" t="s">
        <v>3519</v>
      </c>
      <c r="E11832" t="s">
        <v>32</v>
      </c>
      <c r="F11832">
        <v>30.81</v>
      </c>
      <c r="G11832">
        <v>31.36</v>
      </c>
      <c r="J11832">
        <v>0</v>
      </c>
      <c r="K11832">
        <v>0</v>
      </c>
    </row>
    <row r="11833" spans="1:11">
      <c r="A11833" t="s">
        <v>27881</v>
      </c>
      <c r="B11833" t="s">
        <v>58</v>
      </c>
      <c r="C11833">
        <v>89574</v>
      </c>
      <c r="D11833" t="s">
        <v>3557</v>
      </c>
      <c r="E11833" t="s">
        <v>32</v>
      </c>
      <c r="F11833">
        <v>159.28</v>
      </c>
      <c r="G11833">
        <v>160.79</v>
      </c>
      <c r="J11833">
        <v>0</v>
      </c>
      <c r="K11833">
        <v>0</v>
      </c>
    </row>
    <row r="11834" spans="1:11">
      <c r="A11834" t="s">
        <v>27882</v>
      </c>
      <c r="B11834" t="s">
        <v>58</v>
      </c>
      <c r="C11834">
        <v>89690</v>
      </c>
      <c r="D11834" t="s">
        <v>3618</v>
      </c>
      <c r="E11834" t="s">
        <v>32</v>
      </c>
      <c r="F11834">
        <v>95.24</v>
      </c>
      <c r="G11834">
        <v>97.38</v>
      </c>
      <c r="J11834">
        <v>0</v>
      </c>
      <c r="K11834">
        <v>0</v>
      </c>
    </row>
    <row r="11835" spans="1:11">
      <c r="A11835" t="s">
        <v>27883</v>
      </c>
      <c r="B11835" t="s">
        <v>58</v>
      </c>
      <c r="C11835">
        <v>89567</v>
      </c>
      <c r="D11835" t="s">
        <v>3552</v>
      </c>
      <c r="E11835" t="s">
        <v>32</v>
      </c>
      <c r="F11835">
        <v>82.46</v>
      </c>
      <c r="G11835">
        <v>83.47</v>
      </c>
      <c r="J11835">
        <v>0</v>
      </c>
      <c r="K11835">
        <v>0</v>
      </c>
    </row>
    <row r="11836" spans="1:11">
      <c r="A11836" t="s">
        <v>27884</v>
      </c>
      <c r="B11836" t="s">
        <v>58</v>
      </c>
      <c r="C11836">
        <v>89692</v>
      </c>
      <c r="D11836" t="s">
        <v>3620</v>
      </c>
      <c r="E11836" t="s">
        <v>32</v>
      </c>
      <c r="F11836">
        <v>106.99</v>
      </c>
      <c r="G11836">
        <v>108.88</v>
      </c>
      <c r="J11836">
        <v>0</v>
      </c>
      <c r="K11836">
        <v>0</v>
      </c>
    </row>
    <row r="11837" spans="1:11">
      <c r="A11837" t="s">
        <v>27885</v>
      </c>
      <c r="B11837" t="s">
        <v>58</v>
      </c>
      <c r="C11837">
        <v>89569</v>
      </c>
      <c r="D11837" t="s">
        <v>3554</v>
      </c>
      <c r="E11837" t="s">
        <v>32</v>
      </c>
      <c r="F11837">
        <v>96.13</v>
      </c>
      <c r="G11837">
        <v>97.05</v>
      </c>
      <c r="J11837">
        <v>0</v>
      </c>
      <c r="K11837">
        <v>0</v>
      </c>
    </row>
    <row r="11838" spans="1:11">
      <c r="A11838" t="s">
        <v>27886</v>
      </c>
      <c r="B11838" t="s">
        <v>58</v>
      </c>
      <c r="C11838">
        <v>89699</v>
      </c>
      <c r="D11838" t="s">
        <v>3625</v>
      </c>
      <c r="E11838" t="s">
        <v>32</v>
      </c>
      <c r="F11838">
        <v>208.14</v>
      </c>
      <c r="G11838">
        <v>211.32</v>
      </c>
      <c r="J11838">
        <v>0</v>
      </c>
      <c r="K11838">
        <v>0</v>
      </c>
    </row>
    <row r="11839" spans="1:11">
      <c r="A11839" t="s">
        <v>27887</v>
      </c>
      <c r="B11839" t="s">
        <v>58</v>
      </c>
      <c r="C11839">
        <v>104174</v>
      </c>
      <c r="D11839" t="s">
        <v>4444</v>
      </c>
      <c r="E11839" t="s">
        <v>32</v>
      </c>
      <c r="F11839">
        <v>193.36</v>
      </c>
      <c r="G11839">
        <v>195.22</v>
      </c>
      <c r="J11839">
        <v>0</v>
      </c>
      <c r="K11839">
        <v>0</v>
      </c>
    </row>
    <row r="11840" spans="1:11">
      <c r="A11840" t="s">
        <v>27888</v>
      </c>
      <c r="B11840" t="s">
        <v>58</v>
      </c>
      <c r="C11840">
        <v>89698</v>
      </c>
      <c r="D11840" t="s">
        <v>3624</v>
      </c>
      <c r="E11840" t="s">
        <v>32</v>
      </c>
      <c r="F11840">
        <v>274.39999999999998</v>
      </c>
      <c r="G11840">
        <v>278.10000000000002</v>
      </c>
      <c r="J11840">
        <v>0</v>
      </c>
      <c r="K11840">
        <v>0</v>
      </c>
    </row>
    <row r="11841" spans="1:11">
      <c r="A11841" t="s">
        <v>27889</v>
      </c>
      <c r="B11841" t="s">
        <v>58</v>
      </c>
      <c r="C11841">
        <v>104176</v>
      </c>
      <c r="D11841" t="s">
        <v>4446</v>
      </c>
      <c r="E11841" t="s">
        <v>32</v>
      </c>
      <c r="F11841">
        <v>255.67</v>
      </c>
      <c r="G11841">
        <v>257.7</v>
      </c>
      <c r="J11841">
        <v>0</v>
      </c>
      <c r="K11841">
        <v>0</v>
      </c>
    </row>
    <row r="11842" spans="1:11">
      <c r="A11842" t="s">
        <v>27890</v>
      </c>
      <c r="B11842" t="s">
        <v>58</v>
      </c>
      <c r="C11842">
        <v>89561</v>
      </c>
      <c r="D11842" t="s">
        <v>3547</v>
      </c>
      <c r="E11842" t="s">
        <v>32</v>
      </c>
      <c r="F11842">
        <v>15.72</v>
      </c>
      <c r="G11842">
        <v>16.100000000000001</v>
      </c>
      <c r="J11842">
        <v>0</v>
      </c>
      <c r="K11842">
        <v>0</v>
      </c>
    </row>
    <row r="11843" spans="1:11">
      <c r="A11843" t="s">
        <v>27891</v>
      </c>
      <c r="B11843" t="s">
        <v>58</v>
      </c>
      <c r="C11843">
        <v>89563</v>
      </c>
      <c r="D11843" t="s">
        <v>3549</v>
      </c>
      <c r="E11843" t="s">
        <v>32</v>
      </c>
      <c r="F11843">
        <v>35.49</v>
      </c>
      <c r="G11843">
        <v>35.97</v>
      </c>
      <c r="J11843">
        <v>0</v>
      </c>
      <c r="K11843">
        <v>0</v>
      </c>
    </row>
    <row r="11844" spans="1:11">
      <c r="A11844" t="s">
        <v>27892</v>
      </c>
      <c r="B11844" t="s">
        <v>58</v>
      </c>
      <c r="C11844">
        <v>89685</v>
      </c>
      <c r="D11844" t="s">
        <v>3616</v>
      </c>
      <c r="E11844" t="s">
        <v>32</v>
      </c>
      <c r="F11844">
        <v>64.55</v>
      </c>
      <c r="G11844">
        <v>65.91</v>
      </c>
      <c r="J11844">
        <v>0</v>
      </c>
      <c r="K11844">
        <v>0</v>
      </c>
    </row>
    <row r="11845" spans="1:11">
      <c r="A11845" t="s">
        <v>27893</v>
      </c>
      <c r="B11845" t="s">
        <v>58</v>
      </c>
      <c r="C11845">
        <v>89565</v>
      </c>
      <c r="D11845" t="s">
        <v>3550</v>
      </c>
      <c r="E11845" t="s">
        <v>32</v>
      </c>
      <c r="F11845">
        <v>57.48</v>
      </c>
      <c r="G11845">
        <v>58.22</v>
      </c>
      <c r="J11845">
        <v>0</v>
      </c>
      <c r="K11845">
        <v>0</v>
      </c>
    </row>
    <row r="11846" spans="1:11">
      <c r="A11846" t="s">
        <v>27894</v>
      </c>
      <c r="B11846" t="s">
        <v>58</v>
      </c>
      <c r="C11846">
        <v>89671</v>
      </c>
      <c r="D11846" t="s">
        <v>3609</v>
      </c>
      <c r="E11846" t="s">
        <v>32</v>
      </c>
      <c r="F11846">
        <v>47.22</v>
      </c>
      <c r="G11846">
        <v>48.29</v>
      </c>
      <c r="J11846">
        <v>0</v>
      </c>
      <c r="K11846">
        <v>0</v>
      </c>
    </row>
    <row r="11847" spans="1:11">
      <c r="A11847" t="s">
        <v>27895</v>
      </c>
      <c r="B11847" t="s">
        <v>58</v>
      </c>
      <c r="C11847">
        <v>89556</v>
      </c>
      <c r="D11847" t="s">
        <v>3543</v>
      </c>
      <c r="E11847" t="s">
        <v>32</v>
      </c>
      <c r="F11847">
        <v>40.83</v>
      </c>
      <c r="G11847">
        <v>41.33</v>
      </c>
      <c r="J11847">
        <v>0</v>
      </c>
      <c r="K11847">
        <v>0</v>
      </c>
    </row>
    <row r="11848" spans="1:11">
      <c r="A11848" t="s">
        <v>27896</v>
      </c>
      <c r="B11848" t="s">
        <v>58</v>
      </c>
      <c r="C11848">
        <v>89679</v>
      </c>
      <c r="D11848" t="s">
        <v>3613</v>
      </c>
      <c r="E11848" t="s">
        <v>32</v>
      </c>
      <c r="F11848">
        <v>126.45</v>
      </c>
      <c r="G11848">
        <v>128.30000000000001</v>
      </c>
      <c r="J11848">
        <v>0</v>
      </c>
      <c r="K11848">
        <v>0</v>
      </c>
    </row>
    <row r="11849" spans="1:11">
      <c r="A11849" t="s">
        <v>27897</v>
      </c>
      <c r="B11849" t="s">
        <v>58</v>
      </c>
      <c r="C11849">
        <v>104171</v>
      </c>
      <c r="D11849" t="s">
        <v>4441</v>
      </c>
      <c r="E11849" t="s">
        <v>32</v>
      </c>
      <c r="F11849">
        <v>99.68</v>
      </c>
      <c r="G11849">
        <v>100.7</v>
      </c>
      <c r="J11849">
        <v>0</v>
      </c>
      <c r="K11849">
        <v>0</v>
      </c>
    </row>
    <row r="11850" spans="1:11">
      <c r="A11850" t="s">
        <v>27898</v>
      </c>
      <c r="B11850" t="s">
        <v>58</v>
      </c>
      <c r="C11850">
        <v>89600</v>
      </c>
      <c r="D11850" t="s">
        <v>3572</v>
      </c>
      <c r="E11850" t="s">
        <v>32</v>
      </c>
      <c r="F11850">
        <v>26.92</v>
      </c>
      <c r="G11850">
        <v>27.61</v>
      </c>
      <c r="J11850">
        <v>0</v>
      </c>
      <c r="K11850">
        <v>0</v>
      </c>
    </row>
    <row r="11851" spans="1:11">
      <c r="A11851" t="s">
        <v>27899</v>
      </c>
      <c r="B11851" t="s">
        <v>58</v>
      </c>
      <c r="C11851">
        <v>89548</v>
      </c>
      <c r="D11851" t="s">
        <v>3538</v>
      </c>
      <c r="E11851" t="s">
        <v>32</v>
      </c>
      <c r="F11851">
        <v>23.39</v>
      </c>
      <c r="G11851">
        <v>23.76</v>
      </c>
      <c r="J11851">
        <v>0</v>
      </c>
      <c r="K11851">
        <v>0</v>
      </c>
    </row>
    <row r="11852" spans="1:11">
      <c r="A11852" t="s">
        <v>27900</v>
      </c>
      <c r="B11852" t="s">
        <v>58</v>
      </c>
      <c r="C11852">
        <v>89669</v>
      </c>
      <c r="D11852" t="s">
        <v>3608</v>
      </c>
      <c r="E11852" t="s">
        <v>32</v>
      </c>
      <c r="F11852">
        <v>35.340000000000003</v>
      </c>
      <c r="G11852">
        <v>36.409999999999997</v>
      </c>
      <c r="J11852">
        <v>0</v>
      </c>
      <c r="K11852">
        <v>0</v>
      </c>
    </row>
    <row r="11853" spans="1:11">
      <c r="A11853" t="s">
        <v>27901</v>
      </c>
      <c r="B11853" t="s">
        <v>58</v>
      </c>
      <c r="C11853">
        <v>89554</v>
      </c>
      <c r="D11853" t="s">
        <v>3542</v>
      </c>
      <c r="E11853" t="s">
        <v>32</v>
      </c>
      <c r="F11853">
        <v>28.91</v>
      </c>
      <c r="G11853">
        <v>29.41</v>
      </c>
      <c r="J11853">
        <v>0</v>
      </c>
      <c r="K11853">
        <v>0</v>
      </c>
    </row>
    <row r="11854" spans="1:11">
      <c r="A11854" t="s">
        <v>27902</v>
      </c>
      <c r="B11854" t="s">
        <v>58</v>
      </c>
      <c r="C11854">
        <v>89677</v>
      </c>
      <c r="D11854" t="s">
        <v>3612</v>
      </c>
      <c r="E11854" t="s">
        <v>32</v>
      </c>
      <c r="F11854">
        <v>80.900000000000006</v>
      </c>
      <c r="G11854">
        <v>82.75</v>
      </c>
      <c r="J11854">
        <v>0</v>
      </c>
      <c r="K11854">
        <v>0</v>
      </c>
    </row>
    <row r="11855" spans="1:11">
      <c r="A11855" t="s">
        <v>27903</v>
      </c>
      <c r="B11855" t="s">
        <v>58</v>
      </c>
      <c r="C11855">
        <v>104170</v>
      </c>
      <c r="D11855" t="s">
        <v>4440</v>
      </c>
      <c r="E11855" t="s">
        <v>32</v>
      </c>
      <c r="F11855">
        <v>71.33</v>
      </c>
      <c r="G11855">
        <v>72.349999999999994</v>
      </c>
      <c r="J11855">
        <v>0</v>
      </c>
      <c r="K11855">
        <v>0</v>
      </c>
    </row>
    <row r="11856" spans="1:11">
      <c r="A11856" t="s">
        <v>27904</v>
      </c>
      <c r="B11856" t="s">
        <v>58</v>
      </c>
      <c r="C11856">
        <v>89544</v>
      </c>
      <c r="D11856" t="s">
        <v>3534</v>
      </c>
      <c r="E11856" t="s">
        <v>32</v>
      </c>
      <c r="F11856">
        <v>8.94</v>
      </c>
      <c r="G11856">
        <v>9.1199999999999992</v>
      </c>
      <c r="J11856">
        <v>0</v>
      </c>
      <c r="K11856">
        <v>0</v>
      </c>
    </row>
    <row r="11857" spans="1:11">
      <c r="A11857" t="s">
        <v>27905</v>
      </c>
      <c r="B11857" t="s">
        <v>58</v>
      </c>
      <c r="C11857">
        <v>89545</v>
      </c>
      <c r="D11857" t="s">
        <v>3535</v>
      </c>
      <c r="E11857" t="s">
        <v>32</v>
      </c>
      <c r="F11857">
        <v>17.22</v>
      </c>
      <c r="G11857">
        <v>17.46</v>
      </c>
      <c r="J11857">
        <v>0</v>
      </c>
      <c r="K11857">
        <v>0</v>
      </c>
    </row>
    <row r="11858" spans="1:11">
      <c r="A11858" t="s">
        <v>27906</v>
      </c>
      <c r="B11858" t="s">
        <v>58</v>
      </c>
      <c r="C11858">
        <v>89599</v>
      </c>
      <c r="D11858" t="s">
        <v>3571</v>
      </c>
      <c r="E11858" t="s">
        <v>32</v>
      </c>
      <c r="F11858">
        <v>26.37</v>
      </c>
      <c r="G11858">
        <v>27.06</v>
      </c>
      <c r="J11858">
        <v>0</v>
      </c>
      <c r="K11858">
        <v>0</v>
      </c>
    </row>
    <row r="11859" spans="1:11">
      <c r="A11859" t="s">
        <v>27907</v>
      </c>
      <c r="B11859" t="s">
        <v>58</v>
      </c>
      <c r="C11859">
        <v>89547</v>
      </c>
      <c r="D11859" t="s">
        <v>3537</v>
      </c>
      <c r="E11859" t="s">
        <v>32</v>
      </c>
      <c r="F11859">
        <v>22.83</v>
      </c>
      <c r="G11859">
        <v>23.2</v>
      </c>
      <c r="J11859">
        <v>0</v>
      </c>
      <c r="K11859">
        <v>0</v>
      </c>
    </row>
    <row r="11860" spans="1:11">
      <c r="A11860" t="s">
        <v>27908</v>
      </c>
      <c r="B11860" t="s">
        <v>58</v>
      </c>
      <c r="C11860">
        <v>89495</v>
      </c>
      <c r="D11860" t="s">
        <v>4634</v>
      </c>
      <c r="E11860" t="s">
        <v>32</v>
      </c>
      <c r="F11860">
        <v>19.75</v>
      </c>
      <c r="G11860">
        <v>20.41</v>
      </c>
      <c r="J11860">
        <v>0</v>
      </c>
      <c r="K11860">
        <v>0</v>
      </c>
    </row>
    <row r="11861" spans="1:11">
      <c r="A11861" t="s">
        <v>27909</v>
      </c>
      <c r="B11861" t="s">
        <v>58</v>
      </c>
      <c r="C11861">
        <v>89673</v>
      </c>
      <c r="D11861" t="s">
        <v>3610</v>
      </c>
      <c r="E11861" t="s">
        <v>32</v>
      </c>
      <c r="F11861">
        <v>37.369999999999997</v>
      </c>
      <c r="G11861">
        <v>38.25</v>
      </c>
      <c r="J11861">
        <v>0</v>
      </c>
      <c r="K11861">
        <v>0</v>
      </c>
    </row>
    <row r="11862" spans="1:11">
      <c r="A11862" t="s">
        <v>27910</v>
      </c>
      <c r="B11862" t="s">
        <v>58</v>
      </c>
      <c r="C11862">
        <v>89557</v>
      </c>
      <c r="D11862" t="s">
        <v>3544</v>
      </c>
      <c r="E11862" t="s">
        <v>32</v>
      </c>
      <c r="F11862">
        <v>32.42</v>
      </c>
      <c r="G11862">
        <v>32.85</v>
      </c>
      <c r="J11862">
        <v>0</v>
      </c>
      <c r="K11862">
        <v>0</v>
      </c>
    </row>
    <row r="11863" spans="1:11">
      <c r="A11863" t="s">
        <v>27911</v>
      </c>
      <c r="B11863" t="s">
        <v>58</v>
      </c>
      <c r="C11863">
        <v>89681</v>
      </c>
      <c r="D11863" t="s">
        <v>3614</v>
      </c>
      <c r="E11863" t="s">
        <v>32</v>
      </c>
      <c r="F11863">
        <v>92.71</v>
      </c>
      <c r="G11863">
        <v>94.17</v>
      </c>
      <c r="J11863">
        <v>0</v>
      </c>
      <c r="K11863">
        <v>0</v>
      </c>
    </row>
    <row r="11864" spans="1:11">
      <c r="A11864" t="s">
        <v>27912</v>
      </c>
      <c r="B11864" t="s">
        <v>58</v>
      </c>
      <c r="C11864">
        <v>104173</v>
      </c>
      <c r="D11864" t="s">
        <v>4443</v>
      </c>
      <c r="E11864" t="s">
        <v>32</v>
      </c>
      <c r="F11864">
        <v>86.3</v>
      </c>
      <c r="G11864">
        <v>87.2</v>
      </c>
      <c r="J11864">
        <v>0</v>
      </c>
      <c r="K11864">
        <v>0</v>
      </c>
    </row>
    <row r="11865" spans="1:11">
      <c r="A11865" t="s">
        <v>27913</v>
      </c>
      <c r="B11865" t="s">
        <v>58</v>
      </c>
      <c r="C11865">
        <v>89549</v>
      </c>
      <c r="D11865" t="s">
        <v>3539</v>
      </c>
      <c r="E11865" t="s">
        <v>32</v>
      </c>
      <c r="F11865">
        <v>19.32</v>
      </c>
      <c r="G11865">
        <v>19.63</v>
      </c>
      <c r="J11865">
        <v>0</v>
      </c>
      <c r="K11865">
        <v>0</v>
      </c>
    </row>
    <row r="11866" spans="1:11">
      <c r="A11866" t="s">
        <v>27914</v>
      </c>
      <c r="B11866" t="s">
        <v>58</v>
      </c>
      <c r="C11866">
        <v>89578</v>
      </c>
      <c r="D11866" t="s">
        <v>3262</v>
      </c>
      <c r="E11866" t="s">
        <v>12</v>
      </c>
      <c r="F11866">
        <v>35.72</v>
      </c>
      <c r="G11866">
        <v>36.159999999999997</v>
      </c>
      <c r="J11866">
        <v>0</v>
      </c>
      <c r="K11866">
        <v>0</v>
      </c>
    </row>
    <row r="11867" spans="1:11">
      <c r="A11867" t="s">
        <v>27915</v>
      </c>
      <c r="B11867" t="s">
        <v>58</v>
      </c>
      <c r="C11867">
        <v>89512</v>
      </c>
      <c r="D11867" t="s">
        <v>3260</v>
      </c>
      <c r="E11867" t="s">
        <v>12</v>
      </c>
      <c r="F11867">
        <v>57.41</v>
      </c>
      <c r="G11867">
        <v>59.78</v>
      </c>
      <c r="J11867">
        <v>0</v>
      </c>
      <c r="K11867">
        <v>0</v>
      </c>
    </row>
    <row r="11868" spans="1:11">
      <c r="A11868" t="s">
        <v>27916</v>
      </c>
      <c r="B11868" t="s">
        <v>58</v>
      </c>
      <c r="C11868">
        <v>89580</v>
      </c>
      <c r="D11868" t="s">
        <v>3263</v>
      </c>
      <c r="E11868" t="s">
        <v>12</v>
      </c>
      <c r="F11868">
        <v>73.510000000000005</v>
      </c>
      <c r="G11868">
        <v>74.290000000000006</v>
      </c>
      <c r="J11868">
        <v>0</v>
      </c>
      <c r="K11868">
        <v>0</v>
      </c>
    </row>
    <row r="11869" spans="1:11">
      <c r="A11869" t="s">
        <v>27917</v>
      </c>
      <c r="B11869" t="s">
        <v>58</v>
      </c>
      <c r="C11869">
        <v>104166</v>
      </c>
      <c r="D11869" t="s">
        <v>3419</v>
      </c>
      <c r="E11869" t="s">
        <v>12</v>
      </c>
      <c r="F11869">
        <v>81.52</v>
      </c>
      <c r="G11869">
        <v>83.01</v>
      </c>
      <c r="J11869">
        <v>0</v>
      </c>
      <c r="K11869">
        <v>0</v>
      </c>
    </row>
    <row r="11870" spans="1:11">
      <c r="A11870" t="s">
        <v>27918</v>
      </c>
      <c r="B11870" t="s">
        <v>58</v>
      </c>
      <c r="C11870">
        <v>89508</v>
      </c>
      <c r="D11870" t="s">
        <v>3257</v>
      </c>
      <c r="E11870" t="s">
        <v>12</v>
      </c>
      <c r="F11870">
        <v>19.79</v>
      </c>
      <c r="G11870">
        <v>20.66</v>
      </c>
      <c r="J11870">
        <v>0</v>
      </c>
      <c r="K11870">
        <v>0</v>
      </c>
    </row>
    <row r="11871" spans="1:11">
      <c r="A11871" t="s">
        <v>27919</v>
      </c>
      <c r="B11871" t="s">
        <v>58</v>
      </c>
      <c r="C11871">
        <v>89509</v>
      </c>
      <c r="D11871" t="s">
        <v>3258</v>
      </c>
      <c r="E11871" t="s">
        <v>12</v>
      </c>
      <c r="F11871">
        <v>26.6</v>
      </c>
      <c r="G11871">
        <v>27.72</v>
      </c>
      <c r="J11871">
        <v>0</v>
      </c>
      <c r="K11871">
        <v>0</v>
      </c>
    </row>
    <row r="11872" spans="1:11">
      <c r="A11872" t="s">
        <v>27920</v>
      </c>
      <c r="B11872" t="s">
        <v>58</v>
      </c>
      <c r="C11872">
        <v>89576</v>
      </c>
      <c r="D11872" t="s">
        <v>3261</v>
      </c>
      <c r="E11872" t="s">
        <v>12</v>
      </c>
      <c r="F11872">
        <v>28.6</v>
      </c>
      <c r="G11872">
        <v>28.89</v>
      </c>
      <c r="J11872">
        <v>0</v>
      </c>
      <c r="K11872">
        <v>0</v>
      </c>
    </row>
    <row r="11873" spans="1:11">
      <c r="A11873" t="s">
        <v>27921</v>
      </c>
      <c r="B11873" t="s">
        <v>58</v>
      </c>
      <c r="C11873">
        <v>89511</v>
      </c>
      <c r="D11873" t="s">
        <v>3259</v>
      </c>
      <c r="E11873" t="s">
        <v>12</v>
      </c>
      <c r="F11873">
        <v>44.92</v>
      </c>
      <c r="G11873">
        <v>46.65</v>
      </c>
      <c r="J11873">
        <v>0</v>
      </c>
      <c r="K11873">
        <v>0</v>
      </c>
    </row>
    <row r="11874" spans="1:11">
      <c r="A11874" t="s">
        <v>27922</v>
      </c>
      <c r="B11874" t="s">
        <v>58</v>
      </c>
      <c r="C11874">
        <v>89675</v>
      </c>
      <c r="D11874" t="s">
        <v>3611</v>
      </c>
      <c r="E11874" t="s">
        <v>32</v>
      </c>
      <c r="F11874">
        <v>74.67</v>
      </c>
      <c r="G11874">
        <v>75.739999999999995</v>
      </c>
      <c r="J11874">
        <v>0</v>
      </c>
      <c r="K11874">
        <v>0</v>
      </c>
    </row>
    <row r="11875" spans="1:11">
      <c r="A11875" t="s">
        <v>27923</v>
      </c>
      <c r="B11875" t="s">
        <v>58</v>
      </c>
      <c r="C11875">
        <v>89559</v>
      </c>
      <c r="D11875" t="s">
        <v>3546</v>
      </c>
      <c r="E11875" t="s">
        <v>32</v>
      </c>
      <c r="F11875">
        <v>68.28</v>
      </c>
      <c r="G11875">
        <v>68.78</v>
      </c>
      <c r="J11875">
        <v>0</v>
      </c>
      <c r="K11875">
        <v>0</v>
      </c>
    </row>
    <row r="11876" spans="1:11">
      <c r="A11876" t="s">
        <v>27924</v>
      </c>
      <c r="B11876" t="s">
        <v>58</v>
      </c>
      <c r="C11876">
        <v>104172</v>
      </c>
      <c r="D11876" t="s">
        <v>4442</v>
      </c>
      <c r="E11876" t="s">
        <v>32</v>
      </c>
      <c r="F11876">
        <v>279.93</v>
      </c>
      <c r="G11876">
        <v>280.95</v>
      </c>
      <c r="J11876">
        <v>0</v>
      </c>
      <c r="K11876">
        <v>0</v>
      </c>
    </row>
    <row r="11877" spans="1:11">
      <c r="A11877" t="s">
        <v>27925</v>
      </c>
      <c r="B11877" t="s">
        <v>58</v>
      </c>
      <c r="C11877">
        <v>89683</v>
      </c>
      <c r="D11877" t="s">
        <v>3615</v>
      </c>
      <c r="E11877" t="s">
        <v>32</v>
      </c>
      <c r="F11877">
        <v>289.3</v>
      </c>
      <c r="G11877">
        <v>291.14999999999998</v>
      </c>
      <c r="J11877">
        <v>0</v>
      </c>
      <c r="K11877">
        <v>0</v>
      </c>
    </row>
    <row r="11878" spans="1:11">
      <c r="A11878" t="s">
        <v>27926</v>
      </c>
      <c r="B11878" t="s">
        <v>58</v>
      </c>
      <c r="C11878">
        <v>89667</v>
      </c>
      <c r="D11878" t="s">
        <v>3606</v>
      </c>
      <c r="E11878" t="s">
        <v>32</v>
      </c>
      <c r="F11878">
        <v>45.49</v>
      </c>
      <c r="G11878">
        <v>46.18</v>
      </c>
      <c r="J11878">
        <v>0</v>
      </c>
      <c r="K11878">
        <v>0</v>
      </c>
    </row>
    <row r="11879" spans="1:11">
      <c r="A11879" t="s">
        <v>27927</v>
      </c>
      <c r="B11879" t="s">
        <v>58</v>
      </c>
      <c r="C11879">
        <v>89550</v>
      </c>
      <c r="D11879" t="s">
        <v>3540</v>
      </c>
      <c r="E11879" t="s">
        <v>32</v>
      </c>
      <c r="F11879">
        <v>41.96</v>
      </c>
      <c r="G11879">
        <v>42.33</v>
      </c>
      <c r="J11879">
        <v>0</v>
      </c>
      <c r="K11879">
        <v>0</v>
      </c>
    </row>
    <row r="11880" spans="1:11">
      <c r="A11880" t="s">
        <v>27928</v>
      </c>
      <c r="B11880" t="s">
        <v>58</v>
      </c>
      <c r="C11880">
        <v>89693</v>
      </c>
      <c r="D11880" t="s">
        <v>3621</v>
      </c>
      <c r="E11880" t="s">
        <v>32</v>
      </c>
      <c r="F11880">
        <v>84.28</v>
      </c>
      <c r="G11880">
        <v>86.42</v>
      </c>
      <c r="J11880">
        <v>0</v>
      </c>
      <c r="K11880">
        <v>0</v>
      </c>
    </row>
    <row r="11881" spans="1:11">
      <c r="A11881" t="s">
        <v>27929</v>
      </c>
      <c r="B11881" t="s">
        <v>58</v>
      </c>
      <c r="C11881">
        <v>89571</v>
      </c>
      <c r="D11881" t="s">
        <v>3555</v>
      </c>
      <c r="E11881" t="s">
        <v>32</v>
      </c>
      <c r="F11881">
        <v>71.5</v>
      </c>
      <c r="G11881">
        <v>72.510000000000005</v>
      </c>
      <c r="J11881">
        <v>0</v>
      </c>
      <c r="K11881">
        <v>0</v>
      </c>
    </row>
    <row r="11882" spans="1:11">
      <c r="A11882" t="s">
        <v>27930</v>
      </c>
      <c r="B11882" t="s">
        <v>58</v>
      </c>
      <c r="C11882">
        <v>89696</v>
      </c>
      <c r="D11882" t="s">
        <v>3622</v>
      </c>
      <c r="E11882" t="s">
        <v>32</v>
      </c>
      <c r="F11882">
        <v>89.25</v>
      </c>
      <c r="G11882">
        <v>91.14</v>
      </c>
      <c r="J11882">
        <v>0</v>
      </c>
      <c r="K11882">
        <v>0</v>
      </c>
    </row>
    <row r="11883" spans="1:11">
      <c r="A11883" t="s">
        <v>27931</v>
      </c>
      <c r="B11883" t="s">
        <v>58</v>
      </c>
      <c r="C11883">
        <v>89573</v>
      </c>
      <c r="D11883" t="s">
        <v>3556</v>
      </c>
      <c r="E11883" t="s">
        <v>32</v>
      </c>
      <c r="F11883">
        <v>78.39</v>
      </c>
      <c r="G11883">
        <v>79.31</v>
      </c>
      <c r="J11883">
        <v>0</v>
      </c>
      <c r="K11883">
        <v>0</v>
      </c>
    </row>
    <row r="11884" spans="1:11">
      <c r="A11884" t="s">
        <v>27932</v>
      </c>
      <c r="B11884" t="s">
        <v>58</v>
      </c>
      <c r="C11884">
        <v>89704</v>
      </c>
      <c r="D11884" t="s">
        <v>3628</v>
      </c>
      <c r="E11884" t="s">
        <v>32</v>
      </c>
      <c r="F11884">
        <v>158.52000000000001</v>
      </c>
      <c r="G11884">
        <v>161.69999999999999</v>
      </c>
      <c r="J11884">
        <v>0</v>
      </c>
      <c r="K11884">
        <v>0</v>
      </c>
    </row>
    <row r="11885" spans="1:11">
      <c r="A11885" t="s">
        <v>27933</v>
      </c>
      <c r="B11885" t="s">
        <v>58</v>
      </c>
      <c r="C11885">
        <v>104175</v>
      </c>
      <c r="D11885" t="s">
        <v>4445</v>
      </c>
      <c r="E11885" t="s">
        <v>32</v>
      </c>
      <c r="F11885">
        <v>143.74</v>
      </c>
      <c r="G11885">
        <v>145.6</v>
      </c>
      <c r="J11885">
        <v>0</v>
      </c>
      <c r="K11885">
        <v>0</v>
      </c>
    </row>
    <row r="11886" spans="1:11">
      <c r="A11886" t="s">
        <v>27934</v>
      </c>
      <c r="B11886" t="s">
        <v>58</v>
      </c>
      <c r="C11886">
        <v>89701</v>
      </c>
      <c r="D11886" t="s">
        <v>3626</v>
      </c>
      <c r="E11886" t="s">
        <v>32</v>
      </c>
      <c r="F11886">
        <v>204</v>
      </c>
      <c r="G11886">
        <v>207.7</v>
      </c>
      <c r="J11886">
        <v>0</v>
      </c>
      <c r="K11886">
        <v>0</v>
      </c>
    </row>
    <row r="11887" spans="1:11">
      <c r="A11887" t="s">
        <v>27935</v>
      </c>
      <c r="B11887" t="s">
        <v>58</v>
      </c>
      <c r="C11887">
        <v>104177</v>
      </c>
      <c r="D11887" t="s">
        <v>4447</v>
      </c>
      <c r="E11887" t="s">
        <v>32</v>
      </c>
      <c r="F11887">
        <v>185.27</v>
      </c>
      <c r="G11887">
        <v>187.3</v>
      </c>
      <c r="J11887">
        <v>0</v>
      </c>
      <c r="K11887">
        <v>0</v>
      </c>
    </row>
    <row r="11888" spans="1:11">
      <c r="A11888" t="s">
        <v>27936</v>
      </c>
      <c r="B11888" t="s">
        <v>58</v>
      </c>
      <c r="C11888">
        <v>89566</v>
      </c>
      <c r="D11888" t="s">
        <v>3551</v>
      </c>
      <c r="E11888" t="s">
        <v>32</v>
      </c>
      <c r="F11888">
        <v>48.78</v>
      </c>
      <c r="G11888">
        <v>49.52</v>
      </c>
      <c r="J11888">
        <v>0</v>
      </c>
      <c r="K11888">
        <v>0</v>
      </c>
    </row>
    <row r="11889" spans="1:11">
      <c r="A11889" t="s">
        <v>27937</v>
      </c>
      <c r="B11889" t="s">
        <v>58</v>
      </c>
      <c r="C11889">
        <v>89687</v>
      </c>
      <c r="D11889" t="s">
        <v>3617</v>
      </c>
      <c r="E11889" t="s">
        <v>32</v>
      </c>
      <c r="F11889">
        <v>55.85</v>
      </c>
      <c r="G11889">
        <v>57.21</v>
      </c>
      <c r="J11889">
        <v>0</v>
      </c>
      <c r="K11889">
        <v>0</v>
      </c>
    </row>
    <row r="11890" spans="1:11">
      <c r="A11890" t="s">
        <v>27939</v>
      </c>
      <c r="B11890" t="s">
        <v>58</v>
      </c>
      <c r="C11890">
        <v>102450</v>
      </c>
      <c r="D11890" t="s">
        <v>8059</v>
      </c>
      <c r="E11890" t="s">
        <v>9</v>
      </c>
      <c r="F11890">
        <v>0</v>
      </c>
      <c r="G11890">
        <v>0</v>
      </c>
    </row>
    <row r="11891" spans="1:11">
      <c r="A11891" t="s">
        <v>27940</v>
      </c>
      <c r="B11891" t="s">
        <v>58</v>
      </c>
      <c r="C11891">
        <v>102250</v>
      </c>
      <c r="D11891" t="s">
        <v>8060</v>
      </c>
      <c r="E11891" t="s">
        <v>9</v>
      </c>
      <c r="F11891">
        <v>0</v>
      </c>
      <c r="G11891">
        <v>0</v>
      </c>
    </row>
    <row r="11892" spans="1:11">
      <c r="A11892" t="s">
        <v>27941</v>
      </c>
      <c r="B11892" t="s">
        <v>58</v>
      </c>
      <c r="C11892">
        <v>102240</v>
      </c>
      <c r="D11892" t="s">
        <v>8061</v>
      </c>
      <c r="E11892" t="s">
        <v>9</v>
      </c>
      <c r="F11892">
        <v>0</v>
      </c>
      <c r="G11892">
        <v>0</v>
      </c>
    </row>
    <row r="11893" spans="1:11">
      <c r="A11893" t="s">
        <v>27942</v>
      </c>
      <c r="B11893" t="s">
        <v>58</v>
      </c>
      <c r="C11893">
        <v>102449</v>
      </c>
      <c r="D11893" t="s">
        <v>8062</v>
      </c>
      <c r="E11893" t="s">
        <v>9</v>
      </c>
      <c r="F11893">
        <v>0</v>
      </c>
      <c r="G11893">
        <v>0</v>
      </c>
    </row>
    <row r="11894" spans="1:11">
      <c r="A11894" t="s">
        <v>27943</v>
      </c>
      <c r="B11894" t="s">
        <v>58</v>
      </c>
      <c r="C11894">
        <v>102249</v>
      </c>
      <c r="D11894" t="s">
        <v>8063</v>
      </c>
      <c r="E11894" t="s">
        <v>9</v>
      </c>
      <c r="F11894">
        <v>0</v>
      </c>
      <c r="G11894">
        <v>0</v>
      </c>
    </row>
    <row r="11895" spans="1:11">
      <c r="A11895" t="s">
        <v>27944</v>
      </c>
      <c r="B11895" t="s">
        <v>58</v>
      </c>
      <c r="C11895">
        <v>102238</v>
      </c>
      <c r="D11895" t="s">
        <v>8064</v>
      </c>
      <c r="E11895" t="s">
        <v>9</v>
      </c>
      <c r="F11895">
        <v>0</v>
      </c>
      <c r="G11895">
        <v>0</v>
      </c>
    </row>
    <row r="11896" spans="1:11">
      <c r="A11896" t="s">
        <v>27945</v>
      </c>
      <c r="B11896" t="s">
        <v>58</v>
      </c>
      <c r="C11896">
        <v>102448</v>
      </c>
      <c r="D11896" t="s">
        <v>8065</v>
      </c>
      <c r="E11896" t="s">
        <v>9</v>
      </c>
      <c r="F11896">
        <v>0</v>
      </c>
      <c r="G11896">
        <v>0</v>
      </c>
    </row>
    <row r="11897" spans="1:11">
      <c r="A11897" t="s">
        <v>27946</v>
      </c>
      <c r="B11897" t="s">
        <v>58</v>
      </c>
      <c r="C11897">
        <v>102248</v>
      </c>
      <c r="D11897" t="s">
        <v>8066</v>
      </c>
      <c r="E11897" t="s">
        <v>9</v>
      </c>
      <c r="F11897">
        <v>0</v>
      </c>
      <c r="G11897">
        <v>0</v>
      </c>
    </row>
    <row r="11898" spans="1:11">
      <c r="A11898" t="s">
        <v>27947</v>
      </c>
      <c r="B11898" t="s">
        <v>58</v>
      </c>
      <c r="C11898">
        <v>102253</v>
      </c>
      <c r="D11898" t="s">
        <v>5309</v>
      </c>
      <c r="E11898" t="s">
        <v>9</v>
      </c>
      <c r="F11898">
        <v>978.71</v>
      </c>
      <c r="G11898">
        <v>989.03</v>
      </c>
      <c r="J11898">
        <v>0</v>
      </c>
      <c r="K11898">
        <v>0</v>
      </c>
    </row>
    <row r="11899" spans="1:11">
      <c r="A11899" t="s">
        <v>27948</v>
      </c>
      <c r="B11899" t="s">
        <v>58</v>
      </c>
      <c r="C11899">
        <v>102254</v>
      </c>
      <c r="D11899" t="s">
        <v>5310</v>
      </c>
      <c r="E11899" t="s">
        <v>9</v>
      </c>
      <c r="F11899">
        <v>1032.08</v>
      </c>
      <c r="G11899">
        <v>1042.4000000000001</v>
      </c>
      <c r="J11899">
        <v>0</v>
      </c>
      <c r="K11899">
        <v>0</v>
      </c>
    </row>
    <row r="11900" spans="1:11">
      <c r="A11900" t="s">
        <v>27949</v>
      </c>
      <c r="B11900" t="s">
        <v>58</v>
      </c>
      <c r="C11900">
        <v>102257</v>
      </c>
      <c r="D11900" t="s">
        <v>5313</v>
      </c>
      <c r="E11900" t="s">
        <v>9</v>
      </c>
      <c r="F11900">
        <v>350.56</v>
      </c>
      <c r="G11900">
        <v>359.86</v>
      </c>
      <c r="J11900">
        <v>0</v>
      </c>
      <c r="K11900">
        <v>0</v>
      </c>
    </row>
    <row r="11901" spans="1:11">
      <c r="A11901" t="s">
        <v>27950</v>
      </c>
      <c r="B11901" t="s">
        <v>58</v>
      </c>
      <c r="C11901">
        <v>102239</v>
      </c>
      <c r="D11901" t="s">
        <v>8067</v>
      </c>
      <c r="E11901" t="s">
        <v>9</v>
      </c>
      <c r="F11901">
        <v>0</v>
      </c>
      <c r="G11901">
        <v>0</v>
      </c>
    </row>
    <row r="11902" spans="1:11">
      <c r="A11902" t="s">
        <v>27951</v>
      </c>
      <c r="B11902" t="s">
        <v>58</v>
      </c>
      <c r="C11902">
        <v>102236</v>
      </c>
      <c r="D11902" t="s">
        <v>8068</v>
      </c>
      <c r="E11902" t="s">
        <v>9</v>
      </c>
      <c r="F11902">
        <v>0</v>
      </c>
      <c r="G11902">
        <v>0</v>
      </c>
    </row>
    <row r="11903" spans="1:11">
      <c r="A11903" t="s">
        <v>27952</v>
      </c>
      <c r="B11903" t="s">
        <v>58</v>
      </c>
      <c r="C11903">
        <v>102235</v>
      </c>
      <c r="D11903" t="s">
        <v>5308</v>
      </c>
      <c r="E11903" t="s">
        <v>9</v>
      </c>
      <c r="F11903">
        <v>525.83000000000004</v>
      </c>
      <c r="G11903">
        <v>533.16999999999996</v>
      </c>
      <c r="J11903">
        <v>0</v>
      </c>
      <c r="K11903">
        <v>0</v>
      </c>
    </row>
    <row r="11904" spans="1:11">
      <c r="A11904" t="s">
        <v>27953</v>
      </c>
      <c r="B11904" t="s">
        <v>58</v>
      </c>
      <c r="C11904">
        <v>102260</v>
      </c>
      <c r="D11904" t="s">
        <v>8069</v>
      </c>
      <c r="E11904" t="s">
        <v>9</v>
      </c>
      <c r="F11904">
        <v>0</v>
      </c>
      <c r="G11904">
        <v>0</v>
      </c>
    </row>
    <row r="11905" spans="1:11">
      <c r="A11905" t="s">
        <v>27954</v>
      </c>
      <c r="B11905" t="s">
        <v>58</v>
      </c>
      <c r="C11905">
        <v>102259</v>
      </c>
      <c r="D11905" t="s">
        <v>8070</v>
      </c>
      <c r="E11905" t="s">
        <v>9</v>
      </c>
      <c r="F11905">
        <v>0</v>
      </c>
      <c r="G11905">
        <v>0</v>
      </c>
    </row>
    <row r="11906" spans="1:11">
      <c r="A11906" t="s">
        <v>27955</v>
      </c>
      <c r="B11906" t="s">
        <v>58</v>
      </c>
      <c r="C11906">
        <v>102262</v>
      </c>
      <c r="D11906" t="s">
        <v>8071</v>
      </c>
      <c r="E11906" t="s">
        <v>32</v>
      </c>
      <c r="F11906">
        <v>0</v>
      </c>
      <c r="G11906">
        <v>0</v>
      </c>
    </row>
    <row r="11907" spans="1:11">
      <c r="A11907" t="s">
        <v>27956</v>
      </c>
      <c r="B11907" t="s">
        <v>58</v>
      </c>
      <c r="C11907">
        <v>102242</v>
      </c>
      <c r="D11907" t="s">
        <v>8072</v>
      </c>
      <c r="E11907" t="s">
        <v>9</v>
      </c>
      <c r="F11907">
        <v>0</v>
      </c>
      <c r="G11907">
        <v>0</v>
      </c>
    </row>
    <row r="11908" spans="1:11">
      <c r="A11908" t="s">
        <v>27957</v>
      </c>
      <c r="B11908" t="s">
        <v>58</v>
      </c>
      <c r="C11908">
        <v>102246</v>
      </c>
      <c r="D11908" t="s">
        <v>15180</v>
      </c>
      <c r="E11908" t="s">
        <v>9</v>
      </c>
      <c r="F11908">
        <v>0</v>
      </c>
      <c r="G11908">
        <v>0</v>
      </c>
    </row>
    <row r="11909" spans="1:11">
      <c r="A11909" t="s">
        <v>27958</v>
      </c>
      <c r="B11909" t="s">
        <v>58</v>
      </c>
      <c r="C11909">
        <v>102251</v>
      </c>
      <c r="D11909" t="s">
        <v>15181</v>
      </c>
      <c r="E11909" t="s">
        <v>9</v>
      </c>
      <c r="F11909">
        <v>0</v>
      </c>
      <c r="G11909">
        <v>0</v>
      </c>
    </row>
    <row r="11910" spans="1:11">
      <c r="A11910" t="s">
        <v>27959</v>
      </c>
      <c r="B11910" t="s">
        <v>58</v>
      </c>
      <c r="C11910">
        <v>102241</v>
      </c>
      <c r="D11910" t="s">
        <v>8073</v>
      </c>
      <c r="E11910" t="s">
        <v>9</v>
      </c>
      <c r="F11910">
        <v>0</v>
      </c>
      <c r="G11910">
        <v>0</v>
      </c>
    </row>
    <row r="11911" spans="1:11">
      <c r="A11911" t="s">
        <v>27960</v>
      </c>
      <c r="B11911" t="s">
        <v>58</v>
      </c>
      <c r="C11911">
        <v>102247</v>
      </c>
      <c r="D11911" t="s">
        <v>15182</v>
      </c>
      <c r="E11911" t="s">
        <v>9</v>
      </c>
      <c r="F11911">
        <v>0</v>
      </c>
      <c r="G11911">
        <v>0</v>
      </c>
    </row>
    <row r="11912" spans="1:11">
      <c r="A11912" t="s">
        <v>27961</v>
      </c>
      <c r="B11912" t="s">
        <v>58</v>
      </c>
      <c r="C11912">
        <v>102252</v>
      </c>
      <c r="D11912" t="s">
        <v>8074</v>
      </c>
      <c r="E11912" t="s">
        <v>9</v>
      </c>
      <c r="F11912">
        <v>0</v>
      </c>
      <c r="G11912">
        <v>0</v>
      </c>
    </row>
    <row r="11913" spans="1:11">
      <c r="A11913" t="s">
        <v>27962</v>
      </c>
      <c r="B11913" t="s">
        <v>58</v>
      </c>
      <c r="C11913">
        <v>102255</v>
      </c>
      <c r="D11913" t="s">
        <v>5311</v>
      </c>
      <c r="E11913" t="s">
        <v>9</v>
      </c>
      <c r="F11913">
        <v>1023.68</v>
      </c>
      <c r="G11913">
        <v>1043.6300000000001</v>
      </c>
      <c r="J11913">
        <v>0</v>
      </c>
      <c r="K11913">
        <v>0</v>
      </c>
    </row>
    <row r="11914" spans="1:11">
      <c r="A11914" t="s">
        <v>27963</v>
      </c>
      <c r="B11914" t="s">
        <v>58</v>
      </c>
      <c r="C11914">
        <v>102256</v>
      </c>
      <c r="D11914" t="s">
        <v>5312</v>
      </c>
      <c r="E11914" t="s">
        <v>9</v>
      </c>
      <c r="F11914">
        <v>1074.51</v>
      </c>
      <c r="G11914">
        <v>1094.46</v>
      </c>
      <c r="J11914">
        <v>0</v>
      </c>
      <c r="K11914">
        <v>0</v>
      </c>
    </row>
    <row r="11915" spans="1:11">
      <c r="A11915" t="s">
        <v>27964</v>
      </c>
      <c r="B11915" t="s">
        <v>58</v>
      </c>
      <c r="C11915">
        <v>102258</v>
      </c>
      <c r="D11915" t="s">
        <v>5314</v>
      </c>
      <c r="E11915" t="s">
        <v>9</v>
      </c>
      <c r="F11915">
        <v>415.8</v>
      </c>
      <c r="G11915">
        <v>433.91</v>
      </c>
      <c r="J11915">
        <v>0</v>
      </c>
      <c r="K11915">
        <v>0</v>
      </c>
    </row>
    <row r="11916" spans="1:11">
      <c r="A11916" t="s">
        <v>27965</v>
      </c>
      <c r="B11916" t="s">
        <v>58</v>
      </c>
      <c r="C11916">
        <v>101912</v>
      </c>
      <c r="D11916" t="s">
        <v>3136</v>
      </c>
      <c r="E11916" t="s">
        <v>32</v>
      </c>
      <c r="F11916">
        <v>2393.79</v>
      </c>
      <c r="G11916">
        <v>2412.67</v>
      </c>
      <c r="J11916">
        <v>0</v>
      </c>
      <c r="K11916">
        <v>0</v>
      </c>
    </row>
    <row r="11917" spans="1:11">
      <c r="A11917" t="s">
        <v>27966</v>
      </c>
      <c r="B11917" t="s">
        <v>58</v>
      </c>
      <c r="C11917">
        <v>96765</v>
      </c>
      <c r="D11917" t="s">
        <v>3128</v>
      </c>
      <c r="E11917" t="s">
        <v>32</v>
      </c>
      <c r="F11917">
        <v>2007.29</v>
      </c>
      <c r="G11917">
        <v>2025.17</v>
      </c>
      <c r="J11917">
        <v>0</v>
      </c>
      <c r="K11917">
        <v>0</v>
      </c>
    </row>
    <row r="11918" spans="1:11">
      <c r="A11918" t="s">
        <v>27967</v>
      </c>
      <c r="B11918" t="s">
        <v>58</v>
      </c>
      <c r="C11918">
        <v>97430</v>
      </c>
      <c r="D11918" t="s">
        <v>4184</v>
      </c>
      <c r="E11918" t="s">
        <v>32</v>
      </c>
      <c r="F11918">
        <v>44.45</v>
      </c>
      <c r="G11918">
        <v>46.56</v>
      </c>
      <c r="J11918">
        <v>0</v>
      </c>
      <c r="K11918">
        <v>0</v>
      </c>
    </row>
    <row r="11919" spans="1:11">
      <c r="A11919" t="s">
        <v>27968</v>
      </c>
      <c r="B11919" t="s">
        <v>58</v>
      </c>
      <c r="C11919">
        <v>97431</v>
      </c>
      <c r="D11919" t="s">
        <v>4185</v>
      </c>
      <c r="E11919" t="s">
        <v>32</v>
      </c>
      <c r="F11919">
        <v>49.91</v>
      </c>
      <c r="G11919">
        <v>52.34</v>
      </c>
      <c r="J11919">
        <v>0</v>
      </c>
      <c r="K11919">
        <v>0</v>
      </c>
    </row>
    <row r="11920" spans="1:11">
      <c r="A11920" t="s">
        <v>27969</v>
      </c>
      <c r="B11920" t="s">
        <v>58</v>
      </c>
      <c r="C11920">
        <v>97432</v>
      </c>
      <c r="D11920" t="s">
        <v>4186</v>
      </c>
      <c r="E11920" t="s">
        <v>32</v>
      </c>
      <c r="F11920">
        <v>56.33</v>
      </c>
      <c r="G11920">
        <v>59.08</v>
      </c>
      <c r="J11920">
        <v>0</v>
      </c>
      <c r="K11920">
        <v>0</v>
      </c>
    </row>
    <row r="11921" spans="1:11">
      <c r="A11921" t="s">
        <v>27970</v>
      </c>
      <c r="B11921" t="s">
        <v>58</v>
      </c>
      <c r="C11921">
        <v>101913</v>
      </c>
      <c r="D11921" t="s">
        <v>3137</v>
      </c>
      <c r="E11921" t="s">
        <v>32</v>
      </c>
      <c r="F11921">
        <v>486.65</v>
      </c>
      <c r="G11921">
        <v>493.01</v>
      </c>
      <c r="J11921">
        <v>0</v>
      </c>
      <c r="K11921">
        <v>0</v>
      </c>
    </row>
    <row r="11922" spans="1:11">
      <c r="A11922" t="s">
        <v>27971</v>
      </c>
      <c r="B11922" t="s">
        <v>58</v>
      </c>
      <c r="C11922">
        <v>101914</v>
      </c>
      <c r="D11922" t="s">
        <v>3138</v>
      </c>
      <c r="E11922" t="s">
        <v>32</v>
      </c>
      <c r="F11922">
        <v>617.62</v>
      </c>
      <c r="G11922">
        <v>625.57000000000005</v>
      </c>
      <c r="J11922">
        <v>0</v>
      </c>
      <c r="K11922">
        <v>0</v>
      </c>
    </row>
    <row r="11923" spans="1:11">
      <c r="A11923" t="s">
        <v>27972</v>
      </c>
      <c r="B11923" t="s">
        <v>58</v>
      </c>
      <c r="C11923">
        <v>101915</v>
      </c>
      <c r="D11923" t="s">
        <v>3139</v>
      </c>
      <c r="E11923" t="s">
        <v>32</v>
      </c>
      <c r="F11923">
        <v>353.65</v>
      </c>
      <c r="G11923">
        <v>354.48</v>
      </c>
      <c r="J11923">
        <v>0</v>
      </c>
      <c r="K11923">
        <v>0</v>
      </c>
    </row>
    <row r="11924" spans="1:11">
      <c r="A11924" t="s">
        <v>27973</v>
      </c>
      <c r="B11924" t="s">
        <v>58</v>
      </c>
      <c r="C11924">
        <v>97433</v>
      </c>
      <c r="D11924" t="s">
        <v>4187</v>
      </c>
      <c r="E11924" t="s">
        <v>32</v>
      </c>
      <c r="F11924">
        <v>94.96</v>
      </c>
      <c r="G11924">
        <v>98.12</v>
      </c>
      <c r="J11924">
        <v>0</v>
      </c>
      <c r="K11924">
        <v>0</v>
      </c>
    </row>
    <row r="11925" spans="1:11">
      <c r="A11925" t="s">
        <v>27974</v>
      </c>
      <c r="B11925" t="s">
        <v>58</v>
      </c>
      <c r="C11925">
        <v>97435</v>
      </c>
      <c r="D11925" t="s">
        <v>4189</v>
      </c>
      <c r="E11925" t="s">
        <v>32</v>
      </c>
      <c r="F11925">
        <v>110.85</v>
      </c>
      <c r="G11925">
        <v>114.49</v>
      </c>
      <c r="J11925">
        <v>0</v>
      </c>
      <c r="K11925">
        <v>0</v>
      </c>
    </row>
    <row r="11926" spans="1:11">
      <c r="A11926" t="s">
        <v>27975</v>
      </c>
      <c r="B11926" t="s">
        <v>58</v>
      </c>
      <c r="C11926">
        <v>97437</v>
      </c>
      <c r="D11926" t="s">
        <v>4191</v>
      </c>
      <c r="E11926" t="s">
        <v>32</v>
      </c>
      <c r="F11926">
        <v>126.69</v>
      </c>
      <c r="G11926">
        <v>130.82</v>
      </c>
      <c r="J11926">
        <v>0</v>
      </c>
      <c r="K11926">
        <v>0</v>
      </c>
    </row>
    <row r="11927" spans="1:11">
      <c r="A11927" t="s">
        <v>27976</v>
      </c>
      <c r="B11927" t="s">
        <v>58</v>
      </c>
      <c r="C11927">
        <v>97546</v>
      </c>
      <c r="D11927" t="s">
        <v>4270</v>
      </c>
      <c r="E11927" t="s">
        <v>32</v>
      </c>
      <c r="F11927">
        <v>39.35</v>
      </c>
      <c r="G11927">
        <v>40.9</v>
      </c>
      <c r="J11927">
        <v>0</v>
      </c>
      <c r="K11927">
        <v>0</v>
      </c>
    </row>
    <row r="11928" spans="1:11">
      <c r="A11928" t="s">
        <v>27977</v>
      </c>
      <c r="B11928" t="s">
        <v>58</v>
      </c>
      <c r="C11928">
        <v>97548</v>
      </c>
      <c r="D11928" t="s">
        <v>4272</v>
      </c>
      <c r="E11928" t="s">
        <v>32</v>
      </c>
      <c r="F11928">
        <v>59.12</v>
      </c>
      <c r="G11928">
        <v>61.76</v>
      </c>
      <c r="J11928">
        <v>0</v>
      </c>
      <c r="K11928">
        <v>0</v>
      </c>
    </row>
    <row r="11929" spans="1:11">
      <c r="A11929" t="s">
        <v>27978</v>
      </c>
      <c r="B11929" t="s">
        <v>58</v>
      </c>
      <c r="C11929">
        <v>97550</v>
      </c>
      <c r="D11929" t="s">
        <v>4274</v>
      </c>
      <c r="E11929" t="s">
        <v>32</v>
      </c>
      <c r="F11929">
        <v>99.88</v>
      </c>
      <c r="G11929">
        <v>105.02</v>
      </c>
      <c r="J11929">
        <v>0</v>
      </c>
      <c r="K11929">
        <v>0</v>
      </c>
    </row>
    <row r="11930" spans="1:11">
      <c r="A11930" t="s">
        <v>27979</v>
      </c>
      <c r="B11930" t="s">
        <v>58</v>
      </c>
      <c r="C11930">
        <v>97479</v>
      </c>
      <c r="D11930" t="s">
        <v>4219</v>
      </c>
      <c r="E11930" t="s">
        <v>32</v>
      </c>
      <c r="F11930">
        <v>64.2</v>
      </c>
      <c r="G11930">
        <v>66.22</v>
      </c>
      <c r="J11930">
        <v>0</v>
      </c>
      <c r="K11930">
        <v>0</v>
      </c>
    </row>
    <row r="11931" spans="1:11">
      <c r="A11931" t="s">
        <v>27980</v>
      </c>
      <c r="B11931" t="s">
        <v>58</v>
      </c>
      <c r="C11931">
        <v>97517</v>
      </c>
      <c r="D11931" t="s">
        <v>4247</v>
      </c>
      <c r="E11931" t="s">
        <v>32</v>
      </c>
      <c r="F11931">
        <v>58.95</v>
      </c>
      <c r="G11931">
        <v>60.51</v>
      </c>
      <c r="J11931">
        <v>0</v>
      </c>
      <c r="K11931">
        <v>0</v>
      </c>
    </row>
    <row r="11932" spans="1:11">
      <c r="A11932" t="s">
        <v>27981</v>
      </c>
      <c r="B11932" t="s">
        <v>58</v>
      </c>
      <c r="C11932">
        <v>97481</v>
      </c>
      <c r="D11932" t="s">
        <v>4221</v>
      </c>
      <c r="E11932" t="s">
        <v>32</v>
      </c>
      <c r="F11932">
        <v>92.21</v>
      </c>
      <c r="G11932">
        <v>94.81</v>
      </c>
      <c r="J11932">
        <v>0</v>
      </c>
      <c r="K11932">
        <v>0</v>
      </c>
    </row>
    <row r="11933" spans="1:11">
      <c r="A11933" t="s">
        <v>27982</v>
      </c>
      <c r="B11933" t="s">
        <v>58</v>
      </c>
      <c r="C11933">
        <v>97519</v>
      </c>
      <c r="D11933" t="s">
        <v>4249</v>
      </c>
      <c r="E11933" t="s">
        <v>32</v>
      </c>
      <c r="F11933">
        <v>82.96</v>
      </c>
      <c r="G11933">
        <v>84.75</v>
      </c>
      <c r="J11933">
        <v>0</v>
      </c>
      <c r="K11933">
        <v>0</v>
      </c>
    </row>
    <row r="11934" spans="1:11">
      <c r="A11934" t="s">
        <v>27983</v>
      </c>
      <c r="B11934" t="s">
        <v>58</v>
      </c>
      <c r="C11934">
        <v>97483</v>
      </c>
      <c r="D11934" t="s">
        <v>4223</v>
      </c>
      <c r="E11934" t="s">
        <v>32</v>
      </c>
      <c r="F11934">
        <v>128.16999999999999</v>
      </c>
      <c r="G11934">
        <v>131.41</v>
      </c>
      <c r="J11934">
        <v>0</v>
      </c>
      <c r="K11934">
        <v>0</v>
      </c>
    </row>
    <row r="11935" spans="1:11">
      <c r="A11935" t="s">
        <v>27984</v>
      </c>
      <c r="B11935" t="s">
        <v>58</v>
      </c>
      <c r="C11935">
        <v>97521</v>
      </c>
      <c r="D11935" t="s">
        <v>4251</v>
      </c>
      <c r="E11935" t="s">
        <v>32</v>
      </c>
      <c r="F11935">
        <v>114.39</v>
      </c>
      <c r="G11935">
        <v>116.42</v>
      </c>
      <c r="J11935">
        <v>0</v>
      </c>
      <c r="K11935">
        <v>0</v>
      </c>
    </row>
    <row r="11936" spans="1:11">
      <c r="A11936" t="s">
        <v>27985</v>
      </c>
      <c r="B11936" t="s">
        <v>58</v>
      </c>
      <c r="C11936">
        <v>97452</v>
      </c>
      <c r="D11936" t="s">
        <v>4201</v>
      </c>
      <c r="E11936" t="s">
        <v>32</v>
      </c>
      <c r="F11936">
        <v>208.27</v>
      </c>
      <c r="G11936">
        <v>215.16</v>
      </c>
      <c r="J11936">
        <v>0</v>
      </c>
      <c r="K11936">
        <v>0</v>
      </c>
    </row>
    <row r="11937" spans="1:11">
      <c r="A11937" t="s">
        <v>27986</v>
      </c>
      <c r="B11937" t="s">
        <v>58</v>
      </c>
      <c r="C11937">
        <v>97485</v>
      </c>
      <c r="D11937" t="s">
        <v>4225</v>
      </c>
      <c r="E11937" t="s">
        <v>32</v>
      </c>
      <c r="F11937">
        <v>175.77</v>
      </c>
      <c r="G11937">
        <v>179.82</v>
      </c>
      <c r="J11937">
        <v>0</v>
      </c>
      <c r="K11937">
        <v>0</v>
      </c>
    </row>
    <row r="11938" spans="1:11">
      <c r="A11938" t="s">
        <v>27987</v>
      </c>
      <c r="B11938" t="s">
        <v>58</v>
      </c>
      <c r="C11938">
        <v>97523</v>
      </c>
      <c r="D11938" t="s">
        <v>4253</v>
      </c>
      <c r="E11938" t="s">
        <v>32</v>
      </c>
      <c r="F11938">
        <v>156.34</v>
      </c>
      <c r="G11938">
        <v>158.69</v>
      </c>
      <c r="J11938">
        <v>0</v>
      </c>
      <c r="K11938">
        <v>0</v>
      </c>
    </row>
    <row r="11939" spans="1:11">
      <c r="A11939" t="s">
        <v>27988</v>
      </c>
      <c r="B11939" t="s">
        <v>58</v>
      </c>
      <c r="C11939">
        <v>97454</v>
      </c>
      <c r="D11939" t="s">
        <v>4203</v>
      </c>
      <c r="E11939" t="s">
        <v>32</v>
      </c>
      <c r="F11939">
        <v>345.39</v>
      </c>
      <c r="G11939">
        <v>353.01</v>
      </c>
      <c r="J11939">
        <v>0</v>
      </c>
      <c r="K11939">
        <v>0</v>
      </c>
    </row>
    <row r="11940" spans="1:11">
      <c r="A11940" t="s">
        <v>27989</v>
      </c>
      <c r="B11940" t="s">
        <v>58</v>
      </c>
      <c r="C11940">
        <v>97487</v>
      </c>
      <c r="D11940" t="s">
        <v>4227</v>
      </c>
      <c r="E11940" t="s">
        <v>32</v>
      </c>
      <c r="F11940">
        <v>318.45</v>
      </c>
      <c r="G11940">
        <v>323.73</v>
      </c>
      <c r="J11940">
        <v>0</v>
      </c>
      <c r="K11940">
        <v>0</v>
      </c>
    </row>
    <row r="11941" spans="1:11">
      <c r="A11941" t="s">
        <v>27990</v>
      </c>
      <c r="B11941" t="s">
        <v>58</v>
      </c>
      <c r="C11941">
        <v>97525</v>
      </c>
      <c r="D11941" t="s">
        <v>4255</v>
      </c>
      <c r="E11941" t="s">
        <v>32</v>
      </c>
      <c r="F11941">
        <v>290.38</v>
      </c>
      <c r="G11941">
        <v>293.19</v>
      </c>
      <c r="J11941">
        <v>0</v>
      </c>
      <c r="K11941">
        <v>0</v>
      </c>
    </row>
    <row r="11942" spans="1:11">
      <c r="A11942" t="s">
        <v>27991</v>
      </c>
      <c r="B11942" t="s">
        <v>58</v>
      </c>
      <c r="C11942">
        <v>97456</v>
      </c>
      <c r="D11942" t="s">
        <v>4205</v>
      </c>
      <c r="E11942" t="s">
        <v>32</v>
      </c>
      <c r="F11942">
        <v>761.57</v>
      </c>
      <c r="G11942">
        <v>769.95</v>
      </c>
      <c r="J11942">
        <v>0</v>
      </c>
      <c r="K11942">
        <v>0</v>
      </c>
    </row>
    <row r="11943" spans="1:11">
      <c r="A11943" t="s">
        <v>27992</v>
      </c>
      <c r="B11943" t="s">
        <v>58</v>
      </c>
      <c r="C11943">
        <v>97489</v>
      </c>
      <c r="D11943" t="s">
        <v>4229</v>
      </c>
      <c r="E11943" t="s">
        <v>32</v>
      </c>
      <c r="F11943">
        <v>740.08</v>
      </c>
      <c r="G11943">
        <v>746.59</v>
      </c>
      <c r="J11943">
        <v>0</v>
      </c>
      <c r="K11943">
        <v>0</v>
      </c>
    </row>
    <row r="11944" spans="1:11">
      <c r="A11944" t="s">
        <v>27993</v>
      </c>
      <c r="B11944" t="s">
        <v>58</v>
      </c>
      <c r="C11944">
        <v>97527</v>
      </c>
      <c r="D11944" t="s">
        <v>4257</v>
      </c>
      <c r="E11944" t="s">
        <v>32</v>
      </c>
      <c r="F11944">
        <v>703.48</v>
      </c>
      <c r="G11944">
        <v>706.77</v>
      </c>
      <c r="J11944">
        <v>0</v>
      </c>
      <c r="K11944">
        <v>0</v>
      </c>
    </row>
    <row r="11945" spans="1:11">
      <c r="A11945" t="s">
        <v>27994</v>
      </c>
      <c r="B11945" t="s">
        <v>58</v>
      </c>
      <c r="C11945">
        <v>97434</v>
      </c>
      <c r="D11945" t="s">
        <v>4188</v>
      </c>
      <c r="E11945" t="s">
        <v>32</v>
      </c>
      <c r="F11945">
        <v>96.5</v>
      </c>
      <c r="G11945">
        <v>99.66</v>
      </c>
      <c r="J11945">
        <v>0</v>
      </c>
      <c r="K11945">
        <v>0</v>
      </c>
    </row>
    <row r="11946" spans="1:11">
      <c r="A11946" t="s">
        <v>27995</v>
      </c>
      <c r="B11946" t="s">
        <v>58</v>
      </c>
      <c r="C11946">
        <v>97436</v>
      </c>
      <c r="D11946" t="s">
        <v>4190</v>
      </c>
      <c r="E11946" t="s">
        <v>32</v>
      </c>
      <c r="F11946">
        <v>113.83</v>
      </c>
      <c r="G11946">
        <v>117.47</v>
      </c>
      <c r="J11946">
        <v>0</v>
      </c>
      <c r="K11946">
        <v>0</v>
      </c>
    </row>
    <row r="11947" spans="1:11">
      <c r="A11947" t="s">
        <v>27996</v>
      </c>
      <c r="B11947" t="s">
        <v>58</v>
      </c>
      <c r="C11947">
        <v>97438</v>
      </c>
      <c r="D11947" t="s">
        <v>4192</v>
      </c>
      <c r="E11947" t="s">
        <v>32</v>
      </c>
      <c r="F11947">
        <v>129.88</v>
      </c>
      <c r="G11947">
        <v>134.01</v>
      </c>
      <c r="J11947">
        <v>0</v>
      </c>
      <c r="K11947">
        <v>0</v>
      </c>
    </row>
    <row r="11948" spans="1:11">
      <c r="A11948" t="s">
        <v>27997</v>
      </c>
      <c r="B11948" t="s">
        <v>58</v>
      </c>
      <c r="C11948">
        <v>97547</v>
      </c>
      <c r="D11948" t="s">
        <v>4271</v>
      </c>
      <c r="E11948" t="s">
        <v>32</v>
      </c>
      <c r="F11948">
        <v>39.35</v>
      </c>
      <c r="G11948">
        <v>40.9</v>
      </c>
      <c r="J11948">
        <v>0</v>
      </c>
      <c r="K11948">
        <v>0</v>
      </c>
    </row>
    <row r="11949" spans="1:11">
      <c r="A11949" t="s">
        <v>27998</v>
      </c>
      <c r="B11949" t="s">
        <v>58</v>
      </c>
      <c r="C11949">
        <v>97549</v>
      </c>
      <c r="D11949" t="s">
        <v>4273</v>
      </c>
      <c r="E11949" t="s">
        <v>32</v>
      </c>
      <c r="F11949">
        <v>59.12</v>
      </c>
      <c r="G11949">
        <v>61.76</v>
      </c>
      <c r="J11949">
        <v>0</v>
      </c>
      <c r="K11949">
        <v>0</v>
      </c>
    </row>
    <row r="11950" spans="1:11">
      <c r="A11950" t="s">
        <v>27999</v>
      </c>
      <c r="B11950" t="s">
        <v>58</v>
      </c>
      <c r="C11950">
        <v>97551</v>
      </c>
      <c r="D11950" t="s">
        <v>4275</v>
      </c>
      <c r="E11950" t="s">
        <v>32</v>
      </c>
      <c r="F11950">
        <v>99.88</v>
      </c>
      <c r="G11950">
        <v>105.02</v>
      </c>
      <c r="J11950">
        <v>0</v>
      </c>
      <c r="K11950">
        <v>0</v>
      </c>
    </row>
    <row r="11951" spans="1:11">
      <c r="A11951" t="s">
        <v>28000</v>
      </c>
      <c r="B11951" t="s">
        <v>58</v>
      </c>
      <c r="C11951">
        <v>97480</v>
      </c>
      <c r="D11951" t="s">
        <v>4220</v>
      </c>
      <c r="E11951" t="s">
        <v>32</v>
      </c>
      <c r="F11951">
        <v>64.2</v>
      </c>
      <c r="G11951">
        <v>66.22</v>
      </c>
      <c r="J11951">
        <v>0</v>
      </c>
      <c r="K11951">
        <v>0</v>
      </c>
    </row>
    <row r="11952" spans="1:11">
      <c r="A11952" t="s">
        <v>28001</v>
      </c>
      <c r="B11952" t="s">
        <v>58</v>
      </c>
      <c r="C11952">
        <v>97518</v>
      </c>
      <c r="D11952" t="s">
        <v>4248</v>
      </c>
      <c r="E11952" t="s">
        <v>32</v>
      </c>
      <c r="F11952">
        <v>58.95</v>
      </c>
      <c r="G11952">
        <v>60.51</v>
      </c>
      <c r="J11952">
        <v>0</v>
      </c>
      <c r="K11952">
        <v>0</v>
      </c>
    </row>
    <row r="11953" spans="1:11">
      <c r="A11953" t="s">
        <v>28002</v>
      </c>
      <c r="B11953" t="s">
        <v>58</v>
      </c>
      <c r="C11953">
        <v>97482</v>
      </c>
      <c r="D11953" t="s">
        <v>4222</v>
      </c>
      <c r="E11953" t="s">
        <v>32</v>
      </c>
      <c r="F11953">
        <v>92.21</v>
      </c>
      <c r="G11953">
        <v>94.81</v>
      </c>
      <c r="J11953">
        <v>0</v>
      </c>
      <c r="K11953">
        <v>0</v>
      </c>
    </row>
    <row r="11954" spans="1:11">
      <c r="A11954" t="s">
        <v>28003</v>
      </c>
      <c r="B11954" t="s">
        <v>58</v>
      </c>
      <c r="C11954">
        <v>97520</v>
      </c>
      <c r="D11954" t="s">
        <v>4250</v>
      </c>
      <c r="E11954" t="s">
        <v>32</v>
      </c>
      <c r="F11954">
        <v>82.96</v>
      </c>
      <c r="G11954">
        <v>84.75</v>
      </c>
      <c r="J11954">
        <v>0</v>
      </c>
      <c r="K11954">
        <v>0</v>
      </c>
    </row>
    <row r="11955" spans="1:11">
      <c r="A11955" t="s">
        <v>28004</v>
      </c>
      <c r="B11955" t="s">
        <v>58</v>
      </c>
      <c r="C11955">
        <v>97484</v>
      </c>
      <c r="D11955" t="s">
        <v>4224</v>
      </c>
      <c r="E11955" t="s">
        <v>32</v>
      </c>
      <c r="F11955">
        <v>128.16999999999999</v>
      </c>
      <c r="G11955">
        <v>131.41</v>
      </c>
      <c r="J11955">
        <v>0</v>
      </c>
      <c r="K11955">
        <v>0</v>
      </c>
    </row>
    <row r="11956" spans="1:11">
      <c r="A11956" t="s">
        <v>28005</v>
      </c>
      <c r="B11956" t="s">
        <v>58</v>
      </c>
      <c r="C11956">
        <v>97522</v>
      </c>
      <c r="D11956" t="s">
        <v>4252</v>
      </c>
      <c r="E11956" t="s">
        <v>32</v>
      </c>
      <c r="F11956">
        <v>114.39</v>
      </c>
      <c r="G11956">
        <v>116.42</v>
      </c>
      <c r="J11956">
        <v>0</v>
      </c>
      <c r="K11956">
        <v>0</v>
      </c>
    </row>
    <row r="11957" spans="1:11">
      <c r="A11957" t="s">
        <v>28006</v>
      </c>
      <c r="B11957" t="s">
        <v>58</v>
      </c>
      <c r="C11957">
        <v>97453</v>
      </c>
      <c r="D11957" t="s">
        <v>4202</v>
      </c>
      <c r="E11957" t="s">
        <v>32</v>
      </c>
      <c r="F11957">
        <v>220.1</v>
      </c>
      <c r="G11957">
        <v>226.99</v>
      </c>
      <c r="J11957">
        <v>0</v>
      </c>
      <c r="K11957">
        <v>0</v>
      </c>
    </row>
    <row r="11958" spans="1:11">
      <c r="A11958" t="s">
        <v>28007</v>
      </c>
      <c r="B11958" t="s">
        <v>58</v>
      </c>
      <c r="C11958">
        <v>97486</v>
      </c>
      <c r="D11958" t="s">
        <v>4226</v>
      </c>
      <c r="E11958" t="s">
        <v>32</v>
      </c>
      <c r="F11958">
        <v>187.6</v>
      </c>
      <c r="G11958">
        <v>191.65</v>
      </c>
      <c r="J11958">
        <v>0</v>
      </c>
      <c r="K11958">
        <v>0</v>
      </c>
    </row>
    <row r="11959" spans="1:11">
      <c r="A11959" t="s">
        <v>28008</v>
      </c>
      <c r="B11959" t="s">
        <v>58</v>
      </c>
      <c r="C11959">
        <v>97524</v>
      </c>
      <c r="D11959" t="s">
        <v>4254</v>
      </c>
      <c r="E11959" t="s">
        <v>32</v>
      </c>
      <c r="F11959">
        <v>168.17</v>
      </c>
      <c r="G11959">
        <v>170.52</v>
      </c>
      <c r="J11959">
        <v>0</v>
      </c>
      <c r="K11959">
        <v>0</v>
      </c>
    </row>
    <row r="11960" spans="1:11">
      <c r="A11960" t="s">
        <v>28009</v>
      </c>
      <c r="B11960" t="s">
        <v>58</v>
      </c>
      <c r="C11960">
        <v>97455</v>
      </c>
      <c r="D11960" t="s">
        <v>4204</v>
      </c>
      <c r="E11960" t="s">
        <v>32</v>
      </c>
      <c r="F11960">
        <v>364.31</v>
      </c>
      <c r="G11960">
        <v>371.93</v>
      </c>
      <c r="J11960">
        <v>0</v>
      </c>
      <c r="K11960">
        <v>0</v>
      </c>
    </row>
    <row r="11961" spans="1:11">
      <c r="A11961" t="s">
        <v>28010</v>
      </c>
      <c r="B11961" t="s">
        <v>58</v>
      </c>
      <c r="C11961">
        <v>97488</v>
      </c>
      <c r="D11961" t="s">
        <v>4228</v>
      </c>
      <c r="E11961" t="s">
        <v>32</v>
      </c>
      <c r="F11961">
        <v>337.37</v>
      </c>
      <c r="G11961">
        <v>342.65</v>
      </c>
      <c r="J11961">
        <v>0</v>
      </c>
      <c r="K11961">
        <v>0</v>
      </c>
    </row>
    <row r="11962" spans="1:11">
      <c r="A11962" t="s">
        <v>28011</v>
      </c>
      <c r="B11962" t="s">
        <v>58</v>
      </c>
      <c r="C11962">
        <v>97526</v>
      </c>
      <c r="D11962" t="s">
        <v>4256</v>
      </c>
      <c r="E11962" t="s">
        <v>32</v>
      </c>
      <c r="F11962">
        <v>309.3</v>
      </c>
      <c r="G11962">
        <v>312.11</v>
      </c>
      <c r="J11962">
        <v>0</v>
      </c>
      <c r="K11962">
        <v>0</v>
      </c>
    </row>
    <row r="11963" spans="1:11">
      <c r="A11963" t="s">
        <v>28012</v>
      </c>
      <c r="B11963" t="s">
        <v>58</v>
      </c>
      <c r="C11963">
        <v>97457</v>
      </c>
      <c r="D11963" t="s">
        <v>4206</v>
      </c>
      <c r="E11963" t="s">
        <v>32</v>
      </c>
      <c r="F11963">
        <v>676.68</v>
      </c>
      <c r="G11963">
        <v>685.06</v>
      </c>
      <c r="J11963">
        <v>0</v>
      </c>
      <c r="K11963">
        <v>0</v>
      </c>
    </row>
    <row r="11964" spans="1:11">
      <c r="A11964" t="s">
        <v>28013</v>
      </c>
      <c r="B11964" t="s">
        <v>58</v>
      </c>
      <c r="C11964">
        <v>97490</v>
      </c>
      <c r="D11964" t="s">
        <v>4230</v>
      </c>
      <c r="E11964" t="s">
        <v>32</v>
      </c>
      <c r="F11964">
        <v>655.19000000000005</v>
      </c>
      <c r="G11964">
        <v>661.7</v>
      </c>
      <c r="J11964">
        <v>0</v>
      </c>
      <c r="K11964">
        <v>0</v>
      </c>
    </row>
    <row r="11965" spans="1:11">
      <c r="A11965" t="s">
        <v>28014</v>
      </c>
      <c r="B11965" t="s">
        <v>58</v>
      </c>
      <c r="C11965">
        <v>97528</v>
      </c>
      <c r="D11965" t="s">
        <v>4258</v>
      </c>
      <c r="E11965" t="s">
        <v>32</v>
      </c>
      <c r="F11965">
        <v>618.59</v>
      </c>
      <c r="G11965">
        <v>621.88</v>
      </c>
      <c r="J11965">
        <v>0</v>
      </c>
      <c r="K11965">
        <v>0</v>
      </c>
    </row>
    <row r="11966" spans="1:11">
      <c r="A11966" t="s">
        <v>28015</v>
      </c>
      <c r="B11966" t="s">
        <v>58</v>
      </c>
      <c r="C11966">
        <v>101906</v>
      </c>
      <c r="D11966" t="s">
        <v>3130</v>
      </c>
      <c r="E11966" t="s">
        <v>32</v>
      </c>
      <c r="F11966">
        <v>668.74</v>
      </c>
      <c r="G11966">
        <v>671.43</v>
      </c>
      <c r="J11966">
        <v>0</v>
      </c>
      <c r="K11966">
        <v>0</v>
      </c>
    </row>
    <row r="11967" spans="1:11">
      <c r="A11967" t="s">
        <v>28016</v>
      </c>
      <c r="B11967" t="s">
        <v>58</v>
      </c>
      <c r="C11967">
        <v>101907</v>
      </c>
      <c r="D11967" t="s">
        <v>3131</v>
      </c>
      <c r="E11967" t="s">
        <v>32</v>
      </c>
      <c r="F11967">
        <v>721.82</v>
      </c>
      <c r="G11967">
        <v>724.51</v>
      </c>
      <c r="J11967">
        <v>0</v>
      </c>
      <c r="K11967">
        <v>0</v>
      </c>
    </row>
    <row r="11968" spans="1:11">
      <c r="A11968" t="s">
        <v>28017</v>
      </c>
      <c r="B11968" t="s">
        <v>58</v>
      </c>
      <c r="C11968">
        <v>101911</v>
      </c>
      <c r="D11968" t="s">
        <v>3135</v>
      </c>
      <c r="E11968" t="s">
        <v>32</v>
      </c>
      <c r="F11968">
        <v>350.28</v>
      </c>
      <c r="G11968">
        <v>352.97</v>
      </c>
      <c r="J11968">
        <v>0</v>
      </c>
      <c r="K11968">
        <v>0</v>
      </c>
    </row>
    <row r="11969" spans="1:11">
      <c r="A11969" t="s">
        <v>28018</v>
      </c>
      <c r="B11969" t="s">
        <v>58</v>
      </c>
      <c r="C11969">
        <v>101908</v>
      </c>
      <c r="D11969" t="s">
        <v>3132</v>
      </c>
      <c r="E11969" t="s">
        <v>32</v>
      </c>
      <c r="F11969">
        <v>226.43</v>
      </c>
      <c r="G11969">
        <v>229.12</v>
      </c>
      <c r="J11969">
        <v>0</v>
      </c>
      <c r="K11969">
        <v>0</v>
      </c>
    </row>
    <row r="11970" spans="1:11">
      <c r="A11970" t="s">
        <v>28019</v>
      </c>
      <c r="B11970" t="s">
        <v>58</v>
      </c>
      <c r="C11970">
        <v>101909</v>
      </c>
      <c r="D11970" t="s">
        <v>3133</v>
      </c>
      <c r="E11970" t="s">
        <v>32</v>
      </c>
      <c r="F11970">
        <v>261.82</v>
      </c>
      <c r="G11970">
        <v>264.51</v>
      </c>
      <c r="J11970">
        <v>0</v>
      </c>
      <c r="K11970">
        <v>0</v>
      </c>
    </row>
    <row r="11971" spans="1:11">
      <c r="A11971" t="s">
        <v>28020</v>
      </c>
      <c r="B11971" t="s">
        <v>58</v>
      </c>
      <c r="C11971">
        <v>101910</v>
      </c>
      <c r="D11971" t="s">
        <v>3134</v>
      </c>
      <c r="E11971" t="s">
        <v>32</v>
      </c>
      <c r="F11971">
        <v>306.05</v>
      </c>
      <c r="G11971">
        <v>308.74</v>
      </c>
      <c r="J11971">
        <v>0</v>
      </c>
      <c r="K11971">
        <v>0</v>
      </c>
    </row>
    <row r="11972" spans="1:11">
      <c r="A11972" t="s">
        <v>28021</v>
      </c>
      <c r="B11972" t="s">
        <v>58</v>
      </c>
      <c r="C11972">
        <v>101905</v>
      </c>
      <c r="D11972" t="s">
        <v>3129</v>
      </c>
      <c r="E11972" t="s">
        <v>32</v>
      </c>
      <c r="F11972">
        <v>233.07</v>
      </c>
      <c r="G11972">
        <v>235.76</v>
      </c>
      <c r="J11972">
        <v>0</v>
      </c>
      <c r="K11972">
        <v>0</v>
      </c>
    </row>
    <row r="11973" spans="1:11">
      <c r="A11973" t="s">
        <v>28022</v>
      </c>
      <c r="B11973" t="s">
        <v>58</v>
      </c>
      <c r="C11973">
        <v>101916</v>
      </c>
      <c r="D11973" t="s">
        <v>3140</v>
      </c>
      <c r="E11973" t="s">
        <v>32</v>
      </c>
      <c r="F11973">
        <v>3346.95</v>
      </c>
      <c r="G11973">
        <v>3373.09</v>
      </c>
      <c r="J11973">
        <v>0</v>
      </c>
      <c r="K11973">
        <v>0</v>
      </c>
    </row>
    <row r="11974" spans="1:11">
      <c r="A11974" t="s">
        <v>28023</v>
      </c>
      <c r="B11974" t="s">
        <v>58</v>
      </c>
      <c r="C11974">
        <v>101936</v>
      </c>
      <c r="D11974" t="s">
        <v>3224</v>
      </c>
      <c r="E11974" t="s">
        <v>32</v>
      </c>
      <c r="F11974">
        <v>8915.57</v>
      </c>
      <c r="G11974">
        <v>9350.56</v>
      </c>
      <c r="J11974">
        <v>0</v>
      </c>
      <c r="K11974">
        <v>0</v>
      </c>
    </row>
    <row r="11975" spans="1:11">
      <c r="A11975" t="s">
        <v>28024</v>
      </c>
      <c r="B11975" t="s">
        <v>58</v>
      </c>
      <c r="C11975">
        <v>101937</v>
      </c>
      <c r="D11975" t="s">
        <v>3225</v>
      </c>
      <c r="E11975" t="s">
        <v>32</v>
      </c>
      <c r="F11975">
        <v>16743.060000000001</v>
      </c>
      <c r="G11975">
        <v>17683.75</v>
      </c>
      <c r="J11975">
        <v>0</v>
      </c>
      <c r="K11975">
        <v>0</v>
      </c>
    </row>
    <row r="11976" spans="1:11">
      <c r="A11976" t="s">
        <v>28025</v>
      </c>
      <c r="B11976" t="s">
        <v>58</v>
      </c>
      <c r="C11976">
        <v>92698</v>
      </c>
      <c r="D11976" t="s">
        <v>3826</v>
      </c>
      <c r="E11976" t="s">
        <v>32</v>
      </c>
      <c r="F11976">
        <v>26</v>
      </c>
      <c r="G11976">
        <v>27.52</v>
      </c>
      <c r="J11976">
        <v>0</v>
      </c>
      <c r="K11976">
        <v>0</v>
      </c>
    </row>
    <row r="11977" spans="1:11">
      <c r="A11977" t="s">
        <v>28026</v>
      </c>
      <c r="B11977" t="s">
        <v>58</v>
      </c>
      <c r="C11977">
        <v>92700</v>
      </c>
      <c r="D11977" t="s">
        <v>3828</v>
      </c>
      <c r="E11977" t="s">
        <v>32</v>
      </c>
      <c r="F11977">
        <v>42.71</v>
      </c>
      <c r="G11977">
        <v>45.33</v>
      </c>
      <c r="J11977">
        <v>0</v>
      </c>
      <c r="K11977">
        <v>0</v>
      </c>
    </row>
    <row r="11978" spans="1:11">
      <c r="A11978" t="s">
        <v>28027</v>
      </c>
      <c r="B11978" t="s">
        <v>58</v>
      </c>
      <c r="C11978">
        <v>92702</v>
      </c>
      <c r="D11978" t="s">
        <v>3830</v>
      </c>
      <c r="E11978" t="s">
        <v>32</v>
      </c>
      <c r="F11978">
        <v>67.19</v>
      </c>
      <c r="G11978">
        <v>71.45</v>
      </c>
      <c r="J11978">
        <v>0</v>
      </c>
      <c r="K11978">
        <v>0</v>
      </c>
    </row>
    <row r="11979" spans="1:11">
      <c r="A11979" t="s">
        <v>28028</v>
      </c>
      <c r="B11979" t="s">
        <v>58</v>
      </c>
      <c r="C11979">
        <v>92669</v>
      </c>
      <c r="D11979" t="s">
        <v>3802</v>
      </c>
      <c r="E11979" t="s">
        <v>32</v>
      </c>
      <c r="F11979">
        <v>49.03</v>
      </c>
      <c r="G11979">
        <v>51.69</v>
      </c>
      <c r="J11979">
        <v>0</v>
      </c>
      <c r="K11979">
        <v>0</v>
      </c>
    </row>
    <row r="11980" spans="1:11">
      <c r="A11980" t="s">
        <v>28029</v>
      </c>
      <c r="B11980" t="s">
        <v>58</v>
      </c>
      <c r="C11980">
        <v>92671</v>
      </c>
      <c r="D11980" t="s">
        <v>3804</v>
      </c>
      <c r="E11980" t="s">
        <v>32</v>
      </c>
      <c r="F11980">
        <v>62.6</v>
      </c>
      <c r="G11980">
        <v>65.42</v>
      </c>
      <c r="J11980">
        <v>0</v>
      </c>
      <c r="K11980">
        <v>0</v>
      </c>
    </row>
    <row r="11981" spans="1:11">
      <c r="A11981" t="s">
        <v>28030</v>
      </c>
      <c r="B11981" t="s">
        <v>58</v>
      </c>
      <c r="C11981">
        <v>92673</v>
      </c>
      <c r="D11981" t="s">
        <v>3806</v>
      </c>
      <c r="E11981" t="s">
        <v>32</v>
      </c>
      <c r="F11981">
        <v>71.400000000000006</v>
      </c>
      <c r="G11981">
        <v>74.37</v>
      </c>
      <c r="J11981">
        <v>0</v>
      </c>
      <c r="K11981">
        <v>0</v>
      </c>
    </row>
    <row r="11982" spans="1:11">
      <c r="A11982" t="s">
        <v>28031</v>
      </c>
      <c r="B11982" t="s">
        <v>58</v>
      </c>
      <c r="C11982">
        <v>92675</v>
      </c>
      <c r="D11982" t="s">
        <v>3808</v>
      </c>
      <c r="E11982" t="s">
        <v>32</v>
      </c>
      <c r="F11982">
        <v>91.01</v>
      </c>
      <c r="G11982">
        <v>94.21</v>
      </c>
      <c r="J11982">
        <v>0</v>
      </c>
      <c r="K11982">
        <v>0</v>
      </c>
    </row>
    <row r="11983" spans="1:11">
      <c r="A11983" t="s">
        <v>28032</v>
      </c>
      <c r="B11983" t="s">
        <v>58</v>
      </c>
      <c r="C11983">
        <v>92677</v>
      </c>
      <c r="D11983" t="s">
        <v>3810</v>
      </c>
      <c r="E11983" t="s">
        <v>32</v>
      </c>
      <c r="F11983">
        <v>145.53</v>
      </c>
      <c r="G11983">
        <v>149.05000000000001</v>
      </c>
      <c r="J11983">
        <v>0</v>
      </c>
      <c r="K11983">
        <v>0</v>
      </c>
    </row>
    <row r="11984" spans="1:11">
      <c r="A11984" t="s">
        <v>28033</v>
      </c>
      <c r="B11984" t="s">
        <v>58</v>
      </c>
      <c r="C11984">
        <v>92635</v>
      </c>
      <c r="D11984" t="s">
        <v>3782</v>
      </c>
      <c r="E11984" t="s">
        <v>32</v>
      </c>
      <c r="F11984">
        <v>237.03</v>
      </c>
      <c r="G11984">
        <v>244.34</v>
      </c>
      <c r="J11984">
        <v>0</v>
      </c>
      <c r="K11984">
        <v>0</v>
      </c>
    </row>
    <row r="11985" spans="1:11">
      <c r="A11985" t="s">
        <v>28034</v>
      </c>
      <c r="B11985" t="s">
        <v>58</v>
      </c>
      <c r="C11985">
        <v>92679</v>
      </c>
      <c r="D11985" t="s">
        <v>3812</v>
      </c>
      <c r="E11985" t="s">
        <v>32</v>
      </c>
      <c r="F11985">
        <v>197.85</v>
      </c>
      <c r="G11985">
        <v>201.7</v>
      </c>
      <c r="J11985">
        <v>0</v>
      </c>
      <c r="K11985">
        <v>0</v>
      </c>
    </row>
    <row r="11986" spans="1:11">
      <c r="A11986" t="s">
        <v>28035</v>
      </c>
      <c r="B11986" t="s">
        <v>58</v>
      </c>
      <c r="C11986">
        <v>92381</v>
      </c>
      <c r="D11986" t="s">
        <v>3772</v>
      </c>
      <c r="E11986" t="s">
        <v>32</v>
      </c>
      <c r="F11986">
        <v>67.930000000000007</v>
      </c>
      <c r="G11986">
        <v>72.25</v>
      </c>
      <c r="J11986">
        <v>0</v>
      </c>
      <c r="K11986">
        <v>0</v>
      </c>
    </row>
    <row r="11987" spans="1:11">
      <c r="A11987" t="s">
        <v>28036</v>
      </c>
      <c r="B11987" t="s">
        <v>58</v>
      </c>
      <c r="C11987">
        <v>92383</v>
      </c>
      <c r="D11987" t="s">
        <v>3774</v>
      </c>
      <c r="E11987" t="s">
        <v>32</v>
      </c>
      <c r="F11987">
        <v>84.02</v>
      </c>
      <c r="G11987">
        <v>88.73</v>
      </c>
      <c r="J11987">
        <v>0</v>
      </c>
      <c r="K11987">
        <v>0</v>
      </c>
    </row>
    <row r="11988" spans="1:11">
      <c r="A11988" t="s">
        <v>28037</v>
      </c>
      <c r="B11988" t="s">
        <v>58</v>
      </c>
      <c r="C11988">
        <v>92385</v>
      </c>
      <c r="D11988" t="s">
        <v>3776</v>
      </c>
      <c r="E11988" t="s">
        <v>32</v>
      </c>
      <c r="F11988">
        <v>95.8</v>
      </c>
      <c r="G11988">
        <v>100.95</v>
      </c>
      <c r="J11988">
        <v>0</v>
      </c>
      <c r="K11988">
        <v>0</v>
      </c>
    </row>
    <row r="11989" spans="1:11">
      <c r="A11989" t="s">
        <v>28038</v>
      </c>
      <c r="B11989" t="s">
        <v>58</v>
      </c>
      <c r="C11989">
        <v>92350</v>
      </c>
      <c r="D11989" t="s">
        <v>3751</v>
      </c>
      <c r="E11989" t="s">
        <v>32</v>
      </c>
      <c r="F11989">
        <v>119.2</v>
      </c>
      <c r="G11989">
        <v>124.9</v>
      </c>
      <c r="J11989">
        <v>0</v>
      </c>
      <c r="K11989">
        <v>0</v>
      </c>
    </row>
    <row r="11990" spans="1:11">
      <c r="A11990" t="s">
        <v>28039</v>
      </c>
      <c r="B11990" t="s">
        <v>58</v>
      </c>
      <c r="C11990">
        <v>92387</v>
      </c>
      <c r="D11990" t="s">
        <v>3778</v>
      </c>
      <c r="E11990" t="s">
        <v>32</v>
      </c>
      <c r="F11990">
        <v>119.07</v>
      </c>
      <c r="G11990">
        <v>124.75</v>
      </c>
      <c r="J11990">
        <v>0</v>
      </c>
      <c r="K11990">
        <v>0</v>
      </c>
    </row>
    <row r="11991" spans="1:11">
      <c r="A11991" t="s">
        <v>28040</v>
      </c>
      <c r="B11991" t="s">
        <v>58</v>
      </c>
      <c r="C11991">
        <v>92352</v>
      </c>
      <c r="D11991" t="s">
        <v>3753</v>
      </c>
      <c r="E11991" t="s">
        <v>32</v>
      </c>
      <c r="F11991">
        <v>175.72</v>
      </c>
      <c r="G11991">
        <v>181.92</v>
      </c>
      <c r="J11991">
        <v>0</v>
      </c>
      <c r="K11991">
        <v>0</v>
      </c>
    </row>
    <row r="11992" spans="1:11">
      <c r="A11992" t="s">
        <v>28041</v>
      </c>
      <c r="B11992" t="s">
        <v>58</v>
      </c>
      <c r="C11992">
        <v>92389</v>
      </c>
      <c r="D11992" t="s">
        <v>3780</v>
      </c>
      <c r="E11992" t="s">
        <v>32</v>
      </c>
      <c r="F11992">
        <v>179.18</v>
      </c>
      <c r="G11992">
        <v>185.68</v>
      </c>
      <c r="J11992">
        <v>0</v>
      </c>
      <c r="K11992">
        <v>0</v>
      </c>
    </row>
    <row r="11993" spans="1:11">
      <c r="A11993" t="s">
        <v>28042</v>
      </c>
      <c r="B11993" t="s">
        <v>58</v>
      </c>
      <c r="C11993">
        <v>92354</v>
      </c>
      <c r="D11993" t="s">
        <v>3755</v>
      </c>
      <c r="E11993" t="s">
        <v>32</v>
      </c>
      <c r="F11993">
        <v>230.04</v>
      </c>
      <c r="G11993">
        <v>236.74</v>
      </c>
      <c r="J11993">
        <v>0</v>
      </c>
      <c r="K11993">
        <v>0</v>
      </c>
    </row>
    <row r="11994" spans="1:11">
      <c r="A11994" t="s">
        <v>28043</v>
      </c>
      <c r="B11994" t="s">
        <v>58</v>
      </c>
      <c r="C11994">
        <v>92699</v>
      </c>
      <c r="D11994" t="s">
        <v>3827</v>
      </c>
      <c r="E11994" t="s">
        <v>32</v>
      </c>
      <c r="F11994">
        <v>24.61</v>
      </c>
      <c r="G11994">
        <v>26.13</v>
      </c>
      <c r="J11994">
        <v>0</v>
      </c>
      <c r="K11994">
        <v>0</v>
      </c>
    </row>
    <row r="11995" spans="1:11">
      <c r="A11995" t="s">
        <v>28044</v>
      </c>
      <c r="B11995" t="s">
        <v>58</v>
      </c>
      <c r="C11995">
        <v>92701</v>
      </c>
      <c r="D11995" t="s">
        <v>3829</v>
      </c>
      <c r="E11995" t="s">
        <v>32</v>
      </c>
      <c r="F11995">
        <v>40.630000000000003</v>
      </c>
      <c r="G11995">
        <v>43.25</v>
      </c>
      <c r="J11995">
        <v>0</v>
      </c>
      <c r="K11995">
        <v>0</v>
      </c>
    </row>
    <row r="11996" spans="1:11">
      <c r="A11996" t="s">
        <v>28045</v>
      </c>
      <c r="B11996" t="s">
        <v>58</v>
      </c>
      <c r="C11996">
        <v>92703</v>
      </c>
      <c r="D11996" t="s">
        <v>3831</v>
      </c>
      <c r="E11996" t="s">
        <v>32</v>
      </c>
      <c r="F11996">
        <v>64.64</v>
      </c>
      <c r="G11996">
        <v>68.900000000000006</v>
      </c>
      <c r="J11996">
        <v>0</v>
      </c>
      <c r="K11996">
        <v>0</v>
      </c>
    </row>
    <row r="11997" spans="1:11">
      <c r="A11997" t="s">
        <v>28046</v>
      </c>
      <c r="B11997" t="s">
        <v>58</v>
      </c>
      <c r="C11997">
        <v>92670</v>
      </c>
      <c r="D11997" t="s">
        <v>3803</v>
      </c>
      <c r="E11997" t="s">
        <v>32</v>
      </c>
      <c r="F11997">
        <v>46.48</v>
      </c>
      <c r="G11997">
        <v>49.14</v>
      </c>
      <c r="J11997">
        <v>0</v>
      </c>
      <c r="K11997">
        <v>0</v>
      </c>
    </row>
    <row r="11998" spans="1:11">
      <c r="A11998" t="s">
        <v>28047</v>
      </c>
      <c r="B11998" t="s">
        <v>58</v>
      </c>
      <c r="C11998">
        <v>92672</v>
      </c>
      <c r="D11998" t="s">
        <v>3805</v>
      </c>
      <c r="E11998" t="s">
        <v>32</v>
      </c>
      <c r="F11998">
        <v>57.51</v>
      </c>
      <c r="G11998">
        <v>60.33</v>
      </c>
      <c r="J11998">
        <v>0</v>
      </c>
      <c r="K11998">
        <v>0</v>
      </c>
    </row>
    <row r="11999" spans="1:11">
      <c r="A11999" t="s">
        <v>28048</v>
      </c>
      <c r="B11999" t="s">
        <v>58</v>
      </c>
      <c r="C11999">
        <v>92674</v>
      </c>
      <c r="D11999" t="s">
        <v>3807</v>
      </c>
      <c r="E11999" t="s">
        <v>32</v>
      </c>
      <c r="F11999">
        <v>67.900000000000006</v>
      </c>
      <c r="G11999">
        <v>70.87</v>
      </c>
      <c r="J11999">
        <v>0</v>
      </c>
      <c r="K11999">
        <v>0</v>
      </c>
    </row>
    <row r="12000" spans="1:11">
      <c r="A12000" t="s">
        <v>28049</v>
      </c>
      <c r="B12000" t="s">
        <v>58</v>
      </c>
      <c r="C12000">
        <v>92676</v>
      </c>
      <c r="D12000" t="s">
        <v>3809</v>
      </c>
      <c r="E12000" t="s">
        <v>32</v>
      </c>
      <c r="F12000">
        <v>88.63</v>
      </c>
      <c r="G12000">
        <v>91.83</v>
      </c>
      <c r="J12000">
        <v>0</v>
      </c>
      <c r="K12000">
        <v>0</v>
      </c>
    </row>
    <row r="12001" spans="1:11">
      <c r="A12001" t="s">
        <v>28050</v>
      </c>
      <c r="B12001" t="s">
        <v>58</v>
      </c>
      <c r="C12001">
        <v>92678</v>
      </c>
      <c r="D12001" t="s">
        <v>3811</v>
      </c>
      <c r="E12001" t="s">
        <v>32</v>
      </c>
      <c r="F12001">
        <v>135.04</v>
      </c>
      <c r="G12001">
        <v>138.56</v>
      </c>
      <c r="J12001">
        <v>0</v>
      </c>
      <c r="K12001">
        <v>0</v>
      </c>
    </row>
    <row r="12002" spans="1:11">
      <c r="A12002" t="s">
        <v>28051</v>
      </c>
      <c r="B12002" t="s">
        <v>58</v>
      </c>
      <c r="C12002">
        <v>92636</v>
      </c>
      <c r="D12002" t="s">
        <v>3783</v>
      </c>
      <c r="E12002" t="s">
        <v>32</v>
      </c>
      <c r="F12002">
        <v>216.83</v>
      </c>
      <c r="G12002">
        <v>224.14</v>
      </c>
      <c r="J12002">
        <v>0</v>
      </c>
      <c r="K12002">
        <v>0</v>
      </c>
    </row>
    <row r="12003" spans="1:11">
      <c r="A12003" t="s">
        <v>28052</v>
      </c>
      <c r="B12003" t="s">
        <v>58</v>
      </c>
      <c r="C12003">
        <v>92680</v>
      </c>
      <c r="D12003" t="s">
        <v>3813</v>
      </c>
      <c r="E12003" t="s">
        <v>32</v>
      </c>
      <c r="F12003">
        <v>177.65</v>
      </c>
      <c r="G12003">
        <v>181.5</v>
      </c>
      <c r="J12003">
        <v>0</v>
      </c>
      <c r="K12003">
        <v>0</v>
      </c>
    </row>
    <row r="12004" spans="1:11">
      <c r="A12004" t="s">
        <v>28053</v>
      </c>
      <c r="B12004" t="s">
        <v>58</v>
      </c>
      <c r="C12004">
        <v>92382</v>
      </c>
      <c r="D12004" t="s">
        <v>3773</v>
      </c>
      <c r="E12004" t="s">
        <v>32</v>
      </c>
      <c r="F12004">
        <v>65.38</v>
      </c>
      <c r="G12004">
        <v>69.7</v>
      </c>
      <c r="J12004">
        <v>0</v>
      </c>
      <c r="K12004">
        <v>0</v>
      </c>
    </row>
    <row r="12005" spans="1:11">
      <c r="A12005" t="s">
        <v>28054</v>
      </c>
      <c r="B12005" t="s">
        <v>58</v>
      </c>
      <c r="C12005">
        <v>92384</v>
      </c>
      <c r="D12005" t="s">
        <v>3775</v>
      </c>
      <c r="E12005" t="s">
        <v>32</v>
      </c>
      <c r="F12005">
        <v>78.930000000000007</v>
      </c>
      <c r="G12005">
        <v>83.64</v>
      </c>
      <c r="J12005">
        <v>0</v>
      </c>
      <c r="K12005">
        <v>0</v>
      </c>
    </row>
    <row r="12006" spans="1:11">
      <c r="A12006" t="s">
        <v>28055</v>
      </c>
      <c r="B12006" t="s">
        <v>58</v>
      </c>
      <c r="C12006">
        <v>92386</v>
      </c>
      <c r="D12006" t="s">
        <v>3777</v>
      </c>
      <c r="E12006" t="s">
        <v>32</v>
      </c>
      <c r="F12006">
        <v>92.3</v>
      </c>
      <c r="G12006">
        <v>97.45</v>
      </c>
      <c r="J12006">
        <v>0</v>
      </c>
      <c r="K12006">
        <v>0</v>
      </c>
    </row>
    <row r="12007" spans="1:11">
      <c r="A12007" t="s">
        <v>28056</v>
      </c>
      <c r="B12007" t="s">
        <v>58</v>
      </c>
      <c r="C12007">
        <v>92351</v>
      </c>
      <c r="D12007" t="s">
        <v>3752</v>
      </c>
      <c r="E12007" t="s">
        <v>32</v>
      </c>
      <c r="F12007">
        <v>116.82</v>
      </c>
      <c r="G12007">
        <v>122.52</v>
      </c>
      <c r="J12007">
        <v>0</v>
      </c>
      <c r="K12007">
        <v>0</v>
      </c>
    </row>
    <row r="12008" spans="1:11">
      <c r="A12008" t="s">
        <v>28057</v>
      </c>
      <c r="B12008" t="s">
        <v>58</v>
      </c>
      <c r="C12008">
        <v>92388</v>
      </c>
      <c r="D12008" t="s">
        <v>3779</v>
      </c>
      <c r="E12008" t="s">
        <v>32</v>
      </c>
      <c r="F12008">
        <v>116.69</v>
      </c>
      <c r="G12008">
        <v>122.37</v>
      </c>
      <c r="J12008">
        <v>0</v>
      </c>
      <c r="K12008">
        <v>0</v>
      </c>
    </row>
    <row r="12009" spans="1:11">
      <c r="A12009" t="s">
        <v>28058</v>
      </c>
      <c r="B12009" t="s">
        <v>58</v>
      </c>
      <c r="C12009">
        <v>92353</v>
      </c>
      <c r="D12009" t="s">
        <v>3754</v>
      </c>
      <c r="E12009" t="s">
        <v>32</v>
      </c>
      <c r="F12009">
        <v>165.23</v>
      </c>
      <c r="G12009">
        <v>171.43</v>
      </c>
      <c r="J12009">
        <v>0</v>
      </c>
      <c r="K12009">
        <v>0</v>
      </c>
    </row>
    <row r="12010" spans="1:11">
      <c r="A12010" t="s">
        <v>28059</v>
      </c>
      <c r="B12010" t="s">
        <v>58</v>
      </c>
      <c r="C12010">
        <v>92390</v>
      </c>
      <c r="D12010" t="s">
        <v>3781</v>
      </c>
      <c r="E12010" t="s">
        <v>32</v>
      </c>
      <c r="F12010">
        <v>168.69</v>
      </c>
      <c r="G12010">
        <v>175.19</v>
      </c>
      <c r="J12010">
        <v>0</v>
      </c>
      <c r="K12010">
        <v>0</v>
      </c>
    </row>
    <row r="12011" spans="1:11">
      <c r="A12011" t="s">
        <v>28060</v>
      </c>
      <c r="B12011" t="s">
        <v>58</v>
      </c>
      <c r="C12011">
        <v>92355</v>
      </c>
      <c r="D12011" t="s">
        <v>3756</v>
      </c>
      <c r="E12011" t="s">
        <v>32</v>
      </c>
      <c r="F12011">
        <v>209.84</v>
      </c>
      <c r="G12011">
        <v>216.54</v>
      </c>
      <c r="J12011">
        <v>0</v>
      </c>
      <c r="K12011">
        <v>0</v>
      </c>
    </row>
    <row r="12012" spans="1:11">
      <c r="A12012" t="s">
        <v>28061</v>
      </c>
      <c r="B12012" t="s">
        <v>58</v>
      </c>
      <c r="C12012">
        <v>101925</v>
      </c>
      <c r="D12012" t="s">
        <v>3393</v>
      </c>
      <c r="E12012" t="s">
        <v>32</v>
      </c>
      <c r="F12012">
        <v>338.51</v>
      </c>
      <c r="G12012">
        <v>345.92</v>
      </c>
      <c r="J12012">
        <v>0</v>
      </c>
      <c r="K12012">
        <v>0</v>
      </c>
    </row>
    <row r="12013" spans="1:11">
      <c r="A12013" t="s">
        <v>28062</v>
      </c>
      <c r="B12013" t="s">
        <v>58</v>
      </c>
      <c r="C12013">
        <v>101934</v>
      </c>
      <c r="D12013" t="s">
        <v>3402</v>
      </c>
      <c r="E12013" t="s">
        <v>32</v>
      </c>
      <c r="F12013">
        <v>350.07</v>
      </c>
      <c r="G12013">
        <v>358.5</v>
      </c>
      <c r="J12013">
        <v>0</v>
      </c>
      <c r="K12013">
        <v>0</v>
      </c>
    </row>
    <row r="12014" spans="1:11">
      <c r="A12014" t="s">
        <v>28063</v>
      </c>
      <c r="B12014" t="s">
        <v>58</v>
      </c>
      <c r="C12014">
        <v>97541</v>
      </c>
      <c r="D12014" t="s">
        <v>4267</v>
      </c>
      <c r="E12014" t="s">
        <v>32</v>
      </c>
      <c r="F12014">
        <v>33.450000000000003</v>
      </c>
      <c r="G12014">
        <v>35.21</v>
      </c>
      <c r="J12014">
        <v>0</v>
      </c>
      <c r="K12014">
        <v>0</v>
      </c>
    </row>
    <row r="12015" spans="1:11">
      <c r="A12015" t="s">
        <v>28064</v>
      </c>
      <c r="B12015" t="s">
        <v>58</v>
      </c>
      <c r="C12015">
        <v>97462</v>
      </c>
      <c r="D12015" t="s">
        <v>15183</v>
      </c>
      <c r="E12015" t="s">
        <v>32</v>
      </c>
      <c r="F12015">
        <v>34.06</v>
      </c>
      <c r="G12015">
        <v>35.409999999999997</v>
      </c>
      <c r="J12015">
        <v>0</v>
      </c>
      <c r="K12015">
        <v>0</v>
      </c>
    </row>
    <row r="12016" spans="1:11">
      <c r="A12016" t="s">
        <v>28065</v>
      </c>
      <c r="B12016" t="s">
        <v>58</v>
      </c>
      <c r="C12016">
        <v>97544</v>
      </c>
      <c r="D12016" t="s">
        <v>4269</v>
      </c>
      <c r="E12016" t="s">
        <v>32</v>
      </c>
      <c r="F12016">
        <v>57.81</v>
      </c>
      <c r="G12016">
        <v>61.24</v>
      </c>
      <c r="J12016">
        <v>0</v>
      </c>
      <c r="K12016">
        <v>0</v>
      </c>
    </row>
    <row r="12017" spans="1:11">
      <c r="A12017" t="s">
        <v>28066</v>
      </c>
      <c r="B12017" t="s">
        <v>58</v>
      </c>
      <c r="C12017">
        <v>97500</v>
      </c>
      <c r="D12017" t="s">
        <v>4238</v>
      </c>
      <c r="E12017" t="s">
        <v>32</v>
      </c>
      <c r="F12017">
        <v>30.57</v>
      </c>
      <c r="G12017">
        <v>31.6</v>
      </c>
      <c r="J12017">
        <v>0</v>
      </c>
      <c r="K12017">
        <v>0</v>
      </c>
    </row>
    <row r="12018" spans="1:11">
      <c r="A12018" t="s">
        <v>28067</v>
      </c>
      <c r="B12018" t="s">
        <v>58</v>
      </c>
      <c r="C12018">
        <v>97465</v>
      </c>
      <c r="D12018" t="s">
        <v>15184</v>
      </c>
      <c r="E12018" t="s">
        <v>32</v>
      </c>
      <c r="F12018">
        <v>67.52</v>
      </c>
      <c r="G12018">
        <v>69.239999999999995</v>
      </c>
      <c r="J12018">
        <v>0</v>
      </c>
      <c r="K12018">
        <v>0</v>
      </c>
    </row>
    <row r="12019" spans="1:11">
      <c r="A12019" t="s">
        <v>28068</v>
      </c>
      <c r="B12019" t="s">
        <v>58</v>
      </c>
      <c r="C12019">
        <v>97503</v>
      </c>
      <c r="D12019" t="s">
        <v>15185</v>
      </c>
      <c r="E12019" t="s">
        <v>32</v>
      </c>
      <c r="F12019">
        <v>61.35</v>
      </c>
      <c r="G12019">
        <v>62.54</v>
      </c>
      <c r="J12019">
        <v>0</v>
      </c>
      <c r="K12019">
        <v>0</v>
      </c>
    </row>
    <row r="12020" spans="1:11">
      <c r="A12020" t="s">
        <v>28069</v>
      </c>
      <c r="B12020" t="s">
        <v>58</v>
      </c>
      <c r="C12020">
        <v>97468</v>
      </c>
      <c r="D12020" t="s">
        <v>15186</v>
      </c>
      <c r="E12020" t="s">
        <v>32</v>
      </c>
      <c r="F12020">
        <v>85.7</v>
      </c>
      <c r="G12020">
        <v>87.86</v>
      </c>
      <c r="J12020">
        <v>0</v>
      </c>
      <c r="K12020">
        <v>0</v>
      </c>
    </row>
    <row r="12021" spans="1:11">
      <c r="A12021" t="s">
        <v>28070</v>
      </c>
      <c r="B12021" t="s">
        <v>58</v>
      </c>
      <c r="C12021">
        <v>97506</v>
      </c>
      <c r="D12021" t="s">
        <v>15187</v>
      </c>
      <c r="E12021" t="s">
        <v>32</v>
      </c>
      <c r="F12021">
        <v>76.55</v>
      </c>
      <c r="G12021">
        <v>77.91</v>
      </c>
      <c r="J12021">
        <v>0</v>
      </c>
      <c r="K12021">
        <v>0</v>
      </c>
    </row>
    <row r="12022" spans="1:11">
      <c r="A12022" t="s">
        <v>28071</v>
      </c>
      <c r="B12022" t="s">
        <v>58</v>
      </c>
      <c r="C12022">
        <v>97444</v>
      </c>
      <c r="D12022" t="s">
        <v>15188</v>
      </c>
      <c r="E12022" t="s">
        <v>32</v>
      </c>
      <c r="F12022">
        <v>148.46</v>
      </c>
      <c r="G12022">
        <v>153.05000000000001</v>
      </c>
      <c r="J12022">
        <v>0</v>
      </c>
      <c r="K12022">
        <v>0</v>
      </c>
    </row>
    <row r="12023" spans="1:11">
      <c r="A12023" t="s">
        <v>28072</v>
      </c>
      <c r="B12023" t="s">
        <v>58</v>
      </c>
      <c r="C12023">
        <v>97471</v>
      </c>
      <c r="D12023" t="s">
        <v>4214</v>
      </c>
      <c r="E12023" t="s">
        <v>32</v>
      </c>
      <c r="F12023">
        <v>126.76</v>
      </c>
      <c r="G12023">
        <v>129.46</v>
      </c>
      <c r="J12023">
        <v>0</v>
      </c>
      <c r="K12023">
        <v>0</v>
      </c>
    </row>
    <row r="12024" spans="1:11">
      <c r="A12024" t="s">
        <v>28073</v>
      </c>
      <c r="B12024" t="s">
        <v>58</v>
      </c>
      <c r="C12024">
        <v>97509</v>
      </c>
      <c r="D12024" t="s">
        <v>4242</v>
      </c>
      <c r="E12024" t="s">
        <v>32</v>
      </c>
      <c r="F12024">
        <v>113.8</v>
      </c>
      <c r="G12024">
        <v>115.36</v>
      </c>
      <c r="J12024">
        <v>0</v>
      </c>
      <c r="K12024">
        <v>0</v>
      </c>
    </row>
    <row r="12025" spans="1:11">
      <c r="A12025" t="s">
        <v>28074</v>
      </c>
      <c r="B12025" t="s">
        <v>58</v>
      </c>
      <c r="C12025">
        <v>97447</v>
      </c>
      <c r="D12025" t="s">
        <v>4198</v>
      </c>
      <c r="E12025" t="s">
        <v>32</v>
      </c>
      <c r="F12025">
        <v>250.51</v>
      </c>
      <c r="G12025">
        <v>255.59</v>
      </c>
      <c r="J12025">
        <v>0</v>
      </c>
      <c r="K12025">
        <v>0</v>
      </c>
    </row>
    <row r="12026" spans="1:11">
      <c r="A12026" t="s">
        <v>28075</v>
      </c>
      <c r="B12026" t="s">
        <v>58</v>
      </c>
      <c r="C12026">
        <v>97475</v>
      </c>
      <c r="D12026" t="s">
        <v>4216</v>
      </c>
      <c r="E12026" t="s">
        <v>32</v>
      </c>
      <c r="F12026">
        <v>232.52</v>
      </c>
      <c r="G12026">
        <v>236.02</v>
      </c>
      <c r="J12026">
        <v>0</v>
      </c>
      <c r="K12026">
        <v>0</v>
      </c>
    </row>
    <row r="12027" spans="1:11">
      <c r="A12027" t="s">
        <v>28076</v>
      </c>
      <c r="B12027" t="s">
        <v>58</v>
      </c>
      <c r="C12027">
        <v>97512</v>
      </c>
      <c r="D12027" t="s">
        <v>4244</v>
      </c>
      <c r="E12027" t="s">
        <v>32</v>
      </c>
      <c r="F12027">
        <v>213.9</v>
      </c>
      <c r="G12027">
        <v>215.78</v>
      </c>
      <c r="J12027">
        <v>0</v>
      </c>
      <c r="K12027">
        <v>0</v>
      </c>
    </row>
    <row r="12028" spans="1:11">
      <c r="A12028" t="s">
        <v>28077</v>
      </c>
      <c r="B12028" t="s">
        <v>58</v>
      </c>
      <c r="C12028">
        <v>97450</v>
      </c>
      <c r="D12028" t="s">
        <v>4200</v>
      </c>
      <c r="E12028" t="s">
        <v>32</v>
      </c>
      <c r="F12028">
        <v>323.89</v>
      </c>
      <c r="G12028">
        <v>329.46</v>
      </c>
      <c r="J12028">
        <v>0</v>
      </c>
      <c r="K12028">
        <v>0</v>
      </c>
    </row>
    <row r="12029" spans="1:11">
      <c r="A12029" t="s">
        <v>28078</v>
      </c>
      <c r="B12029" t="s">
        <v>58</v>
      </c>
      <c r="C12029">
        <v>97478</v>
      </c>
      <c r="D12029" t="s">
        <v>4218</v>
      </c>
      <c r="E12029" t="s">
        <v>32</v>
      </c>
      <c r="F12029">
        <v>309.58999999999997</v>
      </c>
      <c r="G12029">
        <v>313.93</v>
      </c>
      <c r="J12029">
        <v>0</v>
      </c>
      <c r="K12029">
        <v>0</v>
      </c>
    </row>
    <row r="12030" spans="1:11">
      <c r="A12030" t="s">
        <v>28079</v>
      </c>
      <c r="B12030" t="s">
        <v>58</v>
      </c>
      <c r="C12030">
        <v>97515</v>
      </c>
      <c r="D12030" t="s">
        <v>4246</v>
      </c>
      <c r="E12030" t="s">
        <v>32</v>
      </c>
      <c r="F12030">
        <v>285.12</v>
      </c>
      <c r="G12030">
        <v>287.3</v>
      </c>
      <c r="J12030">
        <v>0</v>
      </c>
      <c r="K12030">
        <v>0</v>
      </c>
    </row>
    <row r="12031" spans="1:11">
      <c r="A12031" t="s">
        <v>28080</v>
      </c>
      <c r="B12031" t="s">
        <v>58</v>
      </c>
      <c r="C12031">
        <v>92928</v>
      </c>
      <c r="D12031" t="s">
        <v>3866</v>
      </c>
      <c r="E12031" t="s">
        <v>32</v>
      </c>
      <c r="F12031">
        <v>64.510000000000005</v>
      </c>
      <c r="G12031">
        <v>67.94</v>
      </c>
      <c r="J12031">
        <v>0</v>
      </c>
      <c r="K12031">
        <v>0</v>
      </c>
    </row>
    <row r="12032" spans="1:11">
      <c r="A12032" t="s">
        <v>28081</v>
      </c>
      <c r="B12032" t="s">
        <v>58</v>
      </c>
      <c r="C12032">
        <v>92943</v>
      </c>
      <c r="D12032" t="s">
        <v>3881</v>
      </c>
      <c r="E12032" t="s">
        <v>32</v>
      </c>
      <c r="F12032">
        <v>48.21</v>
      </c>
      <c r="G12032">
        <v>50.19</v>
      </c>
      <c r="J12032">
        <v>0</v>
      </c>
      <c r="K12032">
        <v>0</v>
      </c>
    </row>
    <row r="12033" spans="1:11">
      <c r="A12033" t="s">
        <v>28082</v>
      </c>
      <c r="B12033" t="s">
        <v>58</v>
      </c>
      <c r="C12033">
        <v>92929</v>
      </c>
      <c r="D12033" t="s">
        <v>3867</v>
      </c>
      <c r="E12033" t="s">
        <v>32</v>
      </c>
      <c r="F12033">
        <v>64.510000000000005</v>
      </c>
      <c r="G12033">
        <v>67.94</v>
      </c>
      <c r="J12033">
        <v>0</v>
      </c>
      <c r="K12033">
        <v>0</v>
      </c>
    </row>
    <row r="12034" spans="1:11">
      <c r="A12034" t="s">
        <v>28083</v>
      </c>
      <c r="B12034" t="s">
        <v>58</v>
      </c>
      <c r="C12034">
        <v>92944</v>
      </c>
      <c r="D12034" t="s">
        <v>3882</v>
      </c>
      <c r="E12034" t="s">
        <v>32</v>
      </c>
      <c r="F12034">
        <v>48.21</v>
      </c>
      <c r="G12034">
        <v>50.19</v>
      </c>
      <c r="J12034">
        <v>0</v>
      </c>
      <c r="K12034">
        <v>0</v>
      </c>
    </row>
    <row r="12035" spans="1:11">
      <c r="A12035" t="s">
        <v>28084</v>
      </c>
      <c r="B12035" t="s">
        <v>58</v>
      </c>
      <c r="C12035">
        <v>92930</v>
      </c>
      <c r="D12035" t="s">
        <v>3868</v>
      </c>
      <c r="E12035" t="s">
        <v>32</v>
      </c>
      <c r="F12035">
        <v>64.510000000000005</v>
      </c>
      <c r="G12035">
        <v>67.94</v>
      </c>
      <c r="J12035">
        <v>0</v>
      </c>
      <c r="K12035">
        <v>0</v>
      </c>
    </row>
    <row r="12036" spans="1:11">
      <c r="A12036" t="s">
        <v>28085</v>
      </c>
      <c r="B12036" t="s">
        <v>58</v>
      </c>
      <c r="C12036">
        <v>92945</v>
      </c>
      <c r="D12036" t="s">
        <v>3883</v>
      </c>
      <c r="E12036" t="s">
        <v>32</v>
      </c>
      <c r="F12036">
        <v>48.21</v>
      </c>
      <c r="G12036">
        <v>50.19</v>
      </c>
      <c r="J12036">
        <v>0</v>
      </c>
      <c r="K12036">
        <v>0</v>
      </c>
    </row>
    <row r="12037" spans="1:11">
      <c r="A12037" t="s">
        <v>28086</v>
      </c>
      <c r="B12037" t="s">
        <v>58</v>
      </c>
      <c r="C12037">
        <v>92925</v>
      </c>
      <c r="D12037" t="s">
        <v>3863</v>
      </c>
      <c r="E12037" t="s">
        <v>32</v>
      </c>
      <c r="F12037">
        <v>56.75</v>
      </c>
      <c r="G12037">
        <v>59.89</v>
      </c>
      <c r="J12037">
        <v>0</v>
      </c>
      <c r="K12037">
        <v>0</v>
      </c>
    </row>
    <row r="12038" spans="1:11">
      <c r="A12038" t="s">
        <v>28087</v>
      </c>
      <c r="B12038" t="s">
        <v>58</v>
      </c>
      <c r="C12038">
        <v>92940</v>
      </c>
      <c r="D12038" t="s">
        <v>3878</v>
      </c>
      <c r="E12038" t="s">
        <v>32</v>
      </c>
      <c r="F12038">
        <v>42.45</v>
      </c>
      <c r="G12038">
        <v>44.33</v>
      </c>
      <c r="J12038">
        <v>0</v>
      </c>
      <c r="K12038">
        <v>0</v>
      </c>
    </row>
    <row r="12039" spans="1:11">
      <c r="A12039" t="s">
        <v>28088</v>
      </c>
      <c r="B12039" t="s">
        <v>58</v>
      </c>
      <c r="C12039">
        <v>92926</v>
      </c>
      <c r="D12039" t="s">
        <v>3864</v>
      </c>
      <c r="E12039" t="s">
        <v>32</v>
      </c>
      <c r="F12039">
        <v>56.74</v>
      </c>
      <c r="G12039">
        <v>59.88</v>
      </c>
      <c r="J12039">
        <v>0</v>
      </c>
      <c r="K12039">
        <v>0</v>
      </c>
    </row>
    <row r="12040" spans="1:11">
      <c r="A12040" t="s">
        <v>28089</v>
      </c>
      <c r="B12040" t="s">
        <v>58</v>
      </c>
      <c r="C12040">
        <v>92941</v>
      </c>
      <c r="D12040" t="s">
        <v>3879</v>
      </c>
      <c r="E12040" t="s">
        <v>32</v>
      </c>
      <c r="F12040">
        <v>42.44</v>
      </c>
      <c r="G12040">
        <v>44.32</v>
      </c>
      <c r="J12040">
        <v>0</v>
      </c>
      <c r="K12040">
        <v>0</v>
      </c>
    </row>
    <row r="12041" spans="1:11">
      <c r="A12041" t="s">
        <v>28090</v>
      </c>
      <c r="B12041" t="s">
        <v>58</v>
      </c>
      <c r="C12041">
        <v>92927</v>
      </c>
      <c r="D12041" t="s">
        <v>3865</v>
      </c>
      <c r="E12041" t="s">
        <v>32</v>
      </c>
      <c r="F12041">
        <v>56.74</v>
      </c>
      <c r="G12041">
        <v>59.88</v>
      </c>
      <c r="J12041">
        <v>0</v>
      </c>
      <c r="K12041">
        <v>0</v>
      </c>
    </row>
    <row r="12042" spans="1:11">
      <c r="A12042" t="s">
        <v>28091</v>
      </c>
      <c r="B12042" t="s">
        <v>58</v>
      </c>
      <c r="C12042">
        <v>92942</v>
      </c>
      <c r="D12042" t="s">
        <v>3880</v>
      </c>
      <c r="E12042" t="s">
        <v>32</v>
      </c>
      <c r="F12042">
        <v>42.44</v>
      </c>
      <c r="G12042">
        <v>44.32</v>
      </c>
      <c r="J12042">
        <v>0</v>
      </c>
      <c r="K12042">
        <v>0</v>
      </c>
    </row>
    <row r="12043" spans="1:11">
      <c r="A12043" t="s">
        <v>28092</v>
      </c>
      <c r="B12043" t="s">
        <v>58</v>
      </c>
      <c r="C12043">
        <v>92918</v>
      </c>
      <c r="D12043" t="s">
        <v>3861</v>
      </c>
      <c r="E12043" t="s">
        <v>32</v>
      </c>
      <c r="F12043">
        <v>46.65</v>
      </c>
      <c r="G12043">
        <v>49.54</v>
      </c>
      <c r="J12043">
        <v>0</v>
      </c>
      <c r="K12043">
        <v>0</v>
      </c>
    </row>
    <row r="12044" spans="1:11">
      <c r="A12044" t="s">
        <v>28093</v>
      </c>
      <c r="B12044" t="s">
        <v>58</v>
      </c>
      <c r="C12044">
        <v>92938</v>
      </c>
      <c r="D12044" t="s">
        <v>3876</v>
      </c>
      <c r="E12044" t="s">
        <v>32</v>
      </c>
      <c r="F12044">
        <v>34.08</v>
      </c>
      <c r="G12044">
        <v>35.85</v>
      </c>
      <c r="J12044">
        <v>0</v>
      </c>
      <c r="K12044">
        <v>0</v>
      </c>
    </row>
    <row r="12045" spans="1:11">
      <c r="A12045" t="s">
        <v>28094</v>
      </c>
      <c r="B12045" t="s">
        <v>58</v>
      </c>
      <c r="C12045">
        <v>92920</v>
      </c>
      <c r="D12045" t="s">
        <v>3862</v>
      </c>
      <c r="E12045" t="s">
        <v>32</v>
      </c>
      <c r="F12045">
        <v>46.92</v>
      </c>
      <c r="G12045">
        <v>49.81</v>
      </c>
      <c r="J12045">
        <v>0</v>
      </c>
      <c r="K12045">
        <v>0</v>
      </c>
    </row>
    <row r="12046" spans="1:11">
      <c r="A12046" t="s">
        <v>28095</v>
      </c>
      <c r="B12046" t="s">
        <v>58</v>
      </c>
      <c r="C12046">
        <v>92939</v>
      </c>
      <c r="D12046" t="s">
        <v>3877</v>
      </c>
      <c r="E12046" t="s">
        <v>32</v>
      </c>
      <c r="F12046">
        <v>34.35</v>
      </c>
      <c r="G12046">
        <v>36.119999999999997</v>
      </c>
      <c r="J12046">
        <v>0</v>
      </c>
      <c r="K12046">
        <v>0</v>
      </c>
    </row>
    <row r="12047" spans="1:11">
      <c r="A12047" t="s">
        <v>28096</v>
      </c>
      <c r="B12047" t="s">
        <v>58</v>
      </c>
      <c r="C12047">
        <v>92910</v>
      </c>
      <c r="D12047" t="s">
        <v>3856</v>
      </c>
      <c r="E12047" t="s">
        <v>32</v>
      </c>
      <c r="F12047">
        <v>118.62</v>
      </c>
      <c r="G12047">
        <v>122.76</v>
      </c>
      <c r="J12047">
        <v>0</v>
      </c>
      <c r="K12047">
        <v>0</v>
      </c>
    </row>
    <row r="12048" spans="1:11">
      <c r="A12048" t="s">
        <v>28097</v>
      </c>
      <c r="B12048" t="s">
        <v>58</v>
      </c>
      <c r="C12048">
        <v>92934</v>
      </c>
      <c r="D12048" t="s">
        <v>3872</v>
      </c>
      <c r="E12048" t="s">
        <v>32</v>
      </c>
      <c r="F12048">
        <v>120.88</v>
      </c>
      <c r="G12048">
        <v>125.21</v>
      </c>
      <c r="J12048">
        <v>0</v>
      </c>
      <c r="K12048">
        <v>0</v>
      </c>
    </row>
    <row r="12049" spans="1:11">
      <c r="A12049" t="s">
        <v>28098</v>
      </c>
      <c r="B12049" t="s">
        <v>58</v>
      </c>
      <c r="C12049">
        <v>92949</v>
      </c>
      <c r="D12049" t="s">
        <v>3887</v>
      </c>
      <c r="E12049" t="s">
        <v>32</v>
      </c>
      <c r="F12049">
        <v>98.4</v>
      </c>
      <c r="G12049">
        <v>100.74</v>
      </c>
      <c r="J12049">
        <v>0</v>
      </c>
      <c r="K12049">
        <v>0</v>
      </c>
    </row>
    <row r="12050" spans="1:11">
      <c r="A12050" t="s">
        <v>28099</v>
      </c>
      <c r="B12050" t="s">
        <v>58</v>
      </c>
      <c r="C12050">
        <v>92911</v>
      </c>
      <c r="D12050" t="s">
        <v>3857</v>
      </c>
      <c r="E12050" t="s">
        <v>32</v>
      </c>
      <c r="F12050">
        <v>118.62</v>
      </c>
      <c r="G12050">
        <v>122.76</v>
      </c>
      <c r="J12050">
        <v>0</v>
      </c>
      <c r="K12050">
        <v>0</v>
      </c>
    </row>
    <row r="12051" spans="1:11">
      <c r="A12051" t="s">
        <v>28100</v>
      </c>
      <c r="B12051" t="s">
        <v>58</v>
      </c>
      <c r="C12051">
        <v>92935</v>
      </c>
      <c r="D12051" t="s">
        <v>3873</v>
      </c>
      <c r="E12051" t="s">
        <v>32</v>
      </c>
      <c r="F12051">
        <v>120.88</v>
      </c>
      <c r="G12051">
        <v>125.21</v>
      </c>
      <c r="J12051">
        <v>0</v>
      </c>
      <c r="K12051">
        <v>0</v>
      </c>
    </row>
    <row r="12052" spans="1:11">
      <c r="A12052" t="s">
        <v>28101</v>
      </c>
      <c r="B12052" t="s">
        <v>58</v>
      </c>
      <c r="C12052">
        <v>92950</v>
      </c>
      <c r="D12052" t="s">
        <v>3888</v>
      </c>
      <c r="E12052" t="s">
        <v>32</v>
      </c>
      <c r="F12052">
        <v>98.4</v>
      </c>
      <c r="G12052">
        <v>100.74</v>
      </c>
      <c r="J12052">
        <v>0</v>
      </c>
      <c r="K12052">
        <v>0</v>
      </c>
    </row>
    <row r="12053" spans="1:11">
      <c r="A12053" t="s">
        <v>28102</v>
      </c>
      <c r="B12053" t="s">
        <v>58</v>
      </c>
      <c r="C12053">
        <v>92907</v>
      </c>
      <c r="D12053" t="s">
        <v>3853</v>
      </c>
      <c r="E12053" t="s">
        <v>32</v>
      </c>
      <c r="F12053">
        <v>84.06</v>
      </c>
      <c r="G12053">
        <v>87.86</v>
      </c>
      <c r="J12053">
        <v>0</v>
      </c>
      <c r="K12053">
        <v>0</v>
      </c>
    </row>
    <row r="12054" spans="1:11">
      <c r="A12054" t="s">
        <v>28103</v>
      </c>
      <c r="B12054" t="s">
        <v>58</v>
      </c>
      <c r="C12054">
        <v>92931</v>
      </c>
      <c r="D12054" t="s">
        <v>3869</v>
      </c>
      <c r="E12054" t="s">
        <v>32</v>
      </c>
      <c r="F12054">
        <v>83.99</v>
      </c>
      <c r="G12054">
        <v>87.79</v>
      </c>
      <c r="J12054">
        <v>0</v>
      </c>
      <c r="K12054">
        <v>0</v>
      </c>
    </row>
    <row r="12055" spans="1:11">
      <c r="A12055" t="s">
        <v>28104</v>
      </c>
      <c r="B12055" t="s">
        <v>58</v>
      </c>
      <c r="C12055">
        <v>92946</v>
      </c>
      <c r="D12055" t="s">
        <v>3884</v>
      </c>
      <c r="E12055" t="s">
        <v>32</v>
      </c>
      <c r="F12055">
        <v>65.23</v>
      </c>
      <c r="G12055">
        <v>67.37</v>
      </c>
      <c r="J12055">
        <v>0</v>
      </c>
      <c r="K12055">
        <v>0</v>
      </c>
    </row>
    <row r="12056" spans="1:11">
      <c r="A12056" t="s">
        <v>28105</v>
      </c>
      <c r="B12056" t="s">
        <v>58</v>
      </c>
      <c r="C12056">
        <v>92908</v>
      </c>
      <c r="D12056" t="s">
        <v>3854</v>
      </c>
      <c r="E12056" t="s">
        <v>32</v>
      </c>
      <c r="F12056">
        <v>84.06</v>
      </c>
      <c r="G12056">
        <v>87.86</v>
      </c>
      <c r="J12056">
        <v>0</v>
      </c>
      <c r="K12056">
        <v>0</v>
      </c>
    </row>
    <row r="12057" spans="1:11">
      <c r="A12057" t="s">
        <v>28106</v>
      </c>
      <c r="B12057" t="s">
        <v>58</v>
      </c>
      <c r="C12057">
        <v>92932</v>
      </c>
      <c r="D12057" t="s">
        <v>3870</v>
      </c>
      <c r="E12057" t="s">
        <v>32</v>
      </c>
      <c r="F12057">
        <v>83.99</v>
      </c>
      <c r="G12057">
        <v>87.79</v>
      </c>
      <c r="J12057">
        <v>0</v>
      </c>
      <c r="K12057">
        <v>0</v>
      </c>
    </row>
    <row r="12058" spans="1:11">
      <c r="A12058" t="s">
        <v>28107</v>
      </c>
      <c r="B12058" t="s">
        <v>58</v>
      </c>
      <c r="C12058">
        <v>92947</v>
      </c>
      <c r="D12058" t="s">
        <v>3885</v>
      </c>
      <c r="E12058" t="s">
        <v>32</v>
      </c>
      <c r="F12058">
        <v>65.23</v>
      </c>
      <c r="G12058">
        <v>67.37</v>
      </c>
      <c r="J12058">
        <v>0</v>
      </c>
      <c r="K12058">
        <v>0</v>
      </c>
    </row>
    <row r="12059" spans="1:11">
      <c r="A12059" t="s">
        <v>28108</v>
      </c>
      <c r="B12059" t="s">
        <v>58</v>
      </c>
      <c r="C12059">
        <v>92909</v>
      </c>
      <c r="D12059" t="s">
        <v>3855</v>
      </c>
      <c r="E12059" t="s">
        <v>32</v>
      </c>
      <c r="F12059">
        <v>84.06</v>
      </c>
      <c r="G12059">
        <v>87.86</v>
      </c>
      <c r="J12059">
        <v>0</v>
      </c>
      <c r="K12059">
        <v>0</v>
      </c>
    </row>
    <row r="12060" spans="1:11">
      <c r="A12060" t="s">
        <v>28109</v>
      </c>
      <c r="B12060" t="s">
        <v>58</v>
      </c>
      <c r="C12060">
        <v>92933</v>
      </c>
      <c r="D12060" t="s">
        <v>3871</v>
      </c>
      <c r="E12060" t="s">
        <v>32</v>
      </c>
      <c r="F12060">
        <v>83.99</v>
      </c>
      <c r="G12060">
        <v>87.79</v>
      </c>
      <c r="J12060">
        <v>0</v>
      </c>
      <c r="K12060">
        <v>0</v>
      </c>
    </row>
    <row r="12061" spans="1:11">
      <c r="A12061" t="s">
        <v>28110</v>
      </c>
      <c r="B12061" t="s">
        <v>58</v>
      </c>
      <c r="C12061">
        <v>92948</v>
      </c>
      <c r="D12061" t="s">
        <v>3886</v>
      </c>
      <c r="E12061" t="s">
        <v>32</v>
      </c>
      <c r="F12061">
        <v>65.23</v>
      </c>
      <c r="G12061">
        <v>67.37</v>
      </c>
      <c r="J12061">
        <v>0</v>
      </c>
      <c r="K12061">
        <v>0</v>
      </c>
    </row>
    <row r="12062" spans="1:11">
      <c r="A12062" t="s">
        <v>28111</v>
      </c>
      <c r="B12062" t="s">
        <v>58</v>
      </c>
      <c r="C12062">
        <v>92912</v>
      </c>
      <c r="D12062" t="s">
        <v>3858</v>
      </c>
      <c r="E12062" t="s">
        <v>32</v>
      </c>
      <c r="F12062">
        <v>155.96</v>
      </c>
      <c r="G12062">
        <v>160.1</v>
      </c>
      <c r="J12062">
        <v>0</v>
      </c>
      <c r="K12062">
        <v>0</v>
      </c>
    </row>
    <row r="12063" spans="1:11">
      <c r="A12063" t="s">
        <v>28112</v>
      </c>
      <c r="B12063" t="s">
        <v>58</v>
      </c>
      <c r="C12063">
        <v>92913</v>
      </c>
      <c r="D12063" t="s">
        <v>3859</v>
      </c>
      <c r="E12063" t="s">
        <v>32</v>
      </c>
      <c r="F12063">
        <v>159.78</v>
      </c>
      <c r="G12063">
        <v>164.25</v>
      </c>
      <c r="J12063">
        <v>0</v>
      </c>
      <c r="K12063">
        <v>0</v>
      </c>
    </row>
    <row r="12064" spans="1:11">
      <c r="A12064" t="s">
        <v>28113</v>
      </c>
      <c r="B12064" t="s">
        <v>58</v>
      </c>
      <c r="C12064">
        <v>92936</v>
      </c>
      <c r="D12064" t="s">
        <v>3874</v>
      </c>
      <c r="E12064" t="s">
        <v>32</v>
      </c>
      <c r="F12064">
        <v>164.44</v>
      </c>
      <c r="G12064">
        <v>169.32</v>
      </c>
      <c r="J12064">
        <v>0</v>
      </c>
      <c r="K12064">
        <v>0</v>
      </c>
    </row>
    <row r="12065" spans="1:11">
      <c r="A12065" t="s">
        <v>28114</v>
      </c>
      <c r="B12065" t="s">
        <v>58</v>
      </c>
      <c r="C12065">
        <v>92951</v>
      </c>
      <c r="D12065" t="s">
        <v>3889</v>
      </c>
      <c r="E12065" t="s">
        <v>32</v>
      </c>
      <c r="F12065">
        <v>138.30000000000001</v>
      </c>
      <c r="G12065">
        <v>140.87</v>
      </c>
      <c r="J12065">
        <v>0</v>
      </c>
      <c r="K12065">
        <v>0</v>
      </c>
    </row>
    <row r="12066" spans="1:11">
      <c r="A12066" t="s">
        <v>28115</v>
      </c>
      <c r="B12066" t="s">
        <v>58</v>
      </c>
      <c r="C12066">
        <v>92914</v>
      </c>
      <c r="D12066" t="s">
        <v>3860</v>
      </c>
      <c r="E12066" t="s">
        <v>32</v>
      </c>
      <c r="F12066">
        <v>159.78</v>
      </c>
      <c r="G12066">
        <v>164.25</v>
      </c>
      <c r="J12066">
        <v>0</v>
      </c>
      <c r="K12066">
        <v>0</v>
      </c>
    </row>
    <row r="12067" spans="1:11">
      <c r="A12067" t="s">
        <v>28116</v>
      </c>
      <c r="B12067" t="s">
        <v>58</v>
      </c>
      <c r="C12067">
        <v>92937</v>
      </c>
      <c r="D12067" t="s">
        <v>3875</v>
      </c>
      <c r="E12067" t="s">
        <v>32</v>
      </c>
      <c r="F12067">
        <v>164.44</v>
      </c>
      <c r="G12067">
        <v>169.32</v>
      </c>
      <c r="J12067">
        <v>0</v>
      </c>
      <c r="K12067">
        <v>0</v>
      </c>
    </row>
    <row r="12068" spans="1:11">
      <c r="A12068" t="s">
        <v>28117</v>
      </c>
      <c r="B12068" t="s">
        <v>58</v>
      </c>
      <c r="C12068">
        <v>92952</v>
      </c>
      <c r="D12068" t="s">
        <v>3890</v>
      </c>
      <c r="E12068" t="s">
        <v>32</v>
      </c>
      <c r="F12068">
        <v>138.30000000000001</v>
      </c>
      <c r="G12068">
        <v>140.87</v>
      </c>
      <c r="J12068">
        <v>0</v>
      </c>
      <c r="K12068">
        <v>0</v>
      </c>
    </row>
    <row r="12069" spans="1:11">
      <c r="A12069" t="s">
        <v>28118</v>
      </c>
      <c r="B12069" t="s">
        <v>58</v>
      </c>
      <c r="C12069">
        <v>92953</v>
      </c>
      <c r="D12069" t="s">
        <v>3891</v>
      </c>
      <c r="E12069" t="s">
        <v>32</v>
      </c>
      <c r="F12069">
        <v>29.96</v>
      </c>
      <c r="G12069">
        <v>31.71</v>
      </c>
      <c r="J12069">
        <v>0</v>
      </c>
      <c r="K12069">
        <v>0</v>
      </c>
    </row>
    <row r="12070" spans="1:11">
      <c r="A12070" t="s">
        <v>28119</v>
      </c>
      <c r="B12070" t="s">
        <v>58</v>
      </c>
      <c r="C12070">
        <v>101921</v>
      </c>
      <c r="D12070" t="s">
        <v>3389</v>
      </c>
      <c r="E12070" t="s">
        <v>32</v>
      </c>
      <c r="F12070">
        <v>244.35</v>
      </c>
      <c r="G12070">
        <v>249.29</v>
      </c>
      <c r="J12070">
        <v>0</v>
      </c>
      <c r="K12070">
        <v>0</v>
      </c>
    </row>
    <row r="12071" spans="1:11">
      <c r="A12071" t="s">
        <v>28120</v>
      </c>
      <c r="B12071" t="s">
        <v>58</v>
      </c>
      <c r="C12071">
        <v>101930</v>
      </c>
      <c r="D12071" t="s">
        <v>3398</v>
      </c>
      <c r="E12071" t="s">
        <v>32</v>
      </c>
      <c r="F12071">
        <v>252.05</v>
      </c>
      <c r="G12071">
        <v>257.67</v>
      </c>
      <c r="J12071">
        <v>0</v>
      </c>
      <c r="K12071">
        <v>0</v>
      </c>
    </row>
    <row r="12072" spans="1:11">
      <c r="A12072" t="s">
        <v>28121</v>
      </c>
      <c r="B12072" t="s">
        <v>58</v>
      </c>
      <c r="C12072">
        <v>101922</v>
      </c>
      <c r="D12072" t="s">
        <v>3390</v>
      </c>
      <c r="E12072" t="s">
        <v>32</v>
      </c>
      <c r="F12072">
        <v>244.35</v>
      </c>
      <c r="G12072">
        <v>249.29</v>
      </c>
      <c r="J12072">
        <v>0</v>
      </c>
      <c r="K12072">
        <v>0</v>
      </c>
    </row>
    <row r="12073" spans="1:11">
      <c r="A12073" t="s">
        <v>28122</v>
      </c>
      <c r="B12073" t="s">
        <v>58</v>
      </c>
      <c r="C12073">
        <v>101931</v>
      </c>
      <c r="D12073" t="s">
        <v>3399</v>
      </c>
      <c r="E12073" t="s">
        <v>32</v>
      </c>
      <c r="F12073">
        <v>252.05</v>
      </c>
      <c r="G12073">
        <v>257.67</v>
      </c>
      <c r="J12073">
        <v>0</v>
      </c>
      <c r="K12073">
        <v>0</v>
      </c>
    </row>
    <row r="12074" spans="1:11">
      <c r="A12074" t="s">
        <v>28123</v>
      </c>
      <c r="B12074" t="s">
        <v>58</v>
      </c>
      <c r="C12074">
        <v>101923</v>
      </c>
      <c r="D12074" t="s">
        <v>3391</v>
      </c>
      <c r="E12074" t="s">
        <v>32</v>
      </c>
      <c r="F12074">
        <v>244.35</v>
      </c>
      <c r="G12074">
        <v>249.29</v>
      </c>
      <c r="J12074">
        <v>0</v>
      </c>
      <c r="K12074">
        <v>0</v>
      </c>
    </row>
    <row r="12075" spans="1:11">
      <c r="A12075" t="s">
        <v>28124</v>
      </c>
      <c r="B12075" t="s">
        <v>58</v>
      </c>
      <c r="C12075">
        <v>101932</v>
      </c>
      <c r="D12075" t="s">
        <v>3400</v>
      </c>
      <c r="E12075" t="s">
        <v>32</v>
      </c>
      <c r="F12075">
        <v>252.05</v>
      </c>
      <c r="G12075">
        <v>257.67</v>
      </c>
      <c r="J12075">
        <v>0</v>
      </c>
      <c r="K12075">
        <v>0</v>
      </c>
    </row>
    <row r="12076" spans="1:11">
      <c r="A12076" t="s">
        <v>28125</v>
      </c>
      <c r="B12076" t="s">
        <v>58</v>
      </c>
      <c r="C12076">
        <v>97537</v>
      </c>
      <c r="D12076" t="s">
        <v>4265</v>
      </c>
      <c r="E12076" t="s">
        <v>32</v>
      </c>
      <c r="F12076">
        <v>27.97</v>
      </c>
      <c r="G12076">
        <v>29</v>
      </c>
      <c r="J12076">
        <v>0</v>
      </c>
      <c r="K12076">
        <v>0</v>
      </c>
    </row>
    <row r="12077" spans="1:11">
      <c r="A12077" t="s">
        <v>28126</v>
      </c>
      <c r="B12077" t="s">
        <v>58</v>
      </c>
      <c r="C12077">
        <v>97540</v>
      </c>
      <c r="D12077" t="s">
        <v>4266</v>
      </c>
      <c r="E12077" t="s">
        <v>32</v>
      </c>
      <c r="F12077">
        <v>38.49</v>
      </c>
      <c r="G12077">
        <v>40.25</v>
      </c>
      <c r="J12077">
        <v>0</v>
      </c>
      <c r="K12077">
        <v>0</v>
      </c>
    </row>
    <row r="12078" spans="1:11">
      <c r="A12078" t="s">
        <v>28127</v>
      </c>
      <c r="B12078" t="s">
        <v>58</v>
      </c>
      <c r="C12078">
        <v>97543</v>
      </c>
      <c r="D12078" t="s">
        <v>4268</v>
      </c>
      <c r="E12078" t="s">
        <v>32</v>
      </c>
      <c r="F12078">
        <v>63.89</v>
      </c>
      <c r="G12078">
        <v>67.319999999999993</v>
      </c>
      <c r="J12078">
        <v>0</v>
      </c>
      <c r="K12078">
        <v>0</v>
      </c>
    </row>
    <row r="12079" spans="1:11">
      <c r="A12079" t="s">
        <v>28128</v>
      </c>
      <c r="B12079" t="s">
        <v>58</v>
      </c>
      <c r="C12079">
        <v>97461</v>
      </c>
      <c r="D12079" t="s">
        <v>4210</v>
      </c>
      <c r="E12079" t="s">
        <v>32</v>
      </c>
      <c r="F12079">
        <v>40.14</v>
      </c>
      <c r="G12079">
        <v>41.49</v>
      </c>
      <c r="J12079">
        <v>0</v>
      </c>
      <c r="K12079">
        <v>0</v>
      </c>
    </row>
    <row r="12080" spans="1:11">
      <c r="A12080" t="s">
        <v>28129</v>
      </c>
      <c r="B12080" t="s">
        <v>58</v>
      </c>
      <c r="C12080">
        <v>97499</v>
      </c>
      <c r="D12080" t="s">
        <v>4237</v>
      </c>
      <c r="E12080" t="s">
        <v>32</v>
      </c>
      <c r="F12080">
        <v>36.65</v>
      </c>
      <c r="G12080">
        <v>37.68</v>
      </c>
      <c r="J12080">
        <v>0</v>
      </c>
      <c r="K12080">
        <v>0</v>
      </c>
    </row>
    <row r="12081" spans="1:11">
      <c r="A12081" t="s">
        <v>28130</v>
      </c>
      <c r="B12081" t="s">
        <v>58</v>
      </c>
      <c r="C12081">
        <v>97464</v>
      </c>
      <c r="D12081" t="s">
        <v>4211</v>
      </c>
      <c r="E12081" t="s">
        <v>32</v>
      </c>
      <c r="F12081">
        <v>57.28</v>
      </c>
      <c r="G12081">
        <v>59</v>
      </c>
      <c r="J12081">
        <v>0</v>
      </c>
      <c r="K12081">
        <v>0</v>
      </c>
    </row>
    <row r="12082" spans="1:11">
      <c r="A12082" t="s">
        <v>28131</v>
      </c>
      <c r="B12082" t="s">
        <v>58</v>
      </c>
      <c r="C12082">
        <v>97502</v>
      </c>
      <c r="D12082" t="s">
        <v>4239</v>
      </c>
      <c r="E12082" t="s">
        <v>32</v>
      </c>
      <c r="F12082">
        <v>50.78</v>
      </c>
      <c r="G12082">
        <v>51.94</v>
      </c>
      <c r="J12082">
        <v>0</v>
      </c>
      <c r="K12082">
        <v>0</v>
      </c>
    </row>
    <row r="12083" spans="1:11">
      <c r="A12083" t="s">
        <v>28132</v>
      </c>
      <c r="B12083" t="s">
        <v>58</v>
      </c>
      <c r="C12083">
        <v>97467</v>
      </c>
      <c r="D12083" t="s">
        <v>4212</v>
      </c>
      <c r="E12083" t="s">
        <v>32</v>
      </c>
      <c r="F12083">
        <v>72.59</v>
      </c>
      <c r="G12083">
        <v>74.75</v>
      </c>
      <c r="J12083">
        <v>0</v>
      </c>
      <c r="K12083">
        <v>0</v>
      </c>
    </row>
    <row r="12084" spans="1:11">
      <c r="A12084" t="s">
        <v>28133</v>
      </c>
      <c r="B12084" t="s">
        <v>58</v>
      </c>
      <c r="C12084">
        <v>97505</v>
      </c>
      <c r="D12084" t="s">
        <v>4240</v>
      </c>
      <c r="E12084" t="s">
        <v>32</v>
      </c>
      <c r="F12084">
        <v>63.44</v>
      </c>
      <c r="G12084">
        <v>64.8</v>
      </c>
      <c r="J12084">
        <v>0</v>
      </c>
      <c r="K12084">
        <v>0</v>
      </c>
    </row>
    <row r="12085" spans="1:11">
      <c r="A12085" t="s">
        <v>28134</v>
      </c>
      <c r="B12085" t="s">
        <v>58</v>
      </c>
      <c r="C12085">
        <v>97443</v>
      </c>
      <c r="D12085" t="s">
        <v>4196</v>
      </c>
      <c r="E12085" t="s">
        <v>32</v>
      </c>
      <c r="F12085">
        <v>127.73</v>
      </c>
      <c r="G12085">
        <v>132.32</v>
      </c>
      <c r="J12085">
        <v>0</v>
      </c>
      <c r="K12085">
        <v>0</v>
      </c>
    </row>
    <row r="12086" spans="1:11">
      <c r="A12086" t="s">
        <v>28135</v>
      </c>
      <c r="B12086" t="s">
        <v>58</v>
      </c>
      <c r="C12086">
        <v>97470</v>
      </c>
      <c r="D12086" t="s">
        <v>4213</v>
      </c>
      <c r="E12086" t="s">
        <v>32</v>
      </c>
      <c r="F12086">
        <v>106.03</v>
      </c>
      <c r="G12086">
        <v>108.73</v>
      </c>
      <c r="J12086">
        <v>0</v>
      </c>
      <c r="K12086">
        <v>0</v>
      </c>
    </row>
    <row r="12087" spans="1:11">
      <c r="A12087" t="s">
        <v>28136</v>
      </c>
      <c r="B12087" t="s">
        <v>58</v>
      </c>
      <c r="C12087">
        <v>97508</v>
      </c>
      <c r="D12087" t="s">
        <v>4241</v>
      </c>
      <c r="E12087" t="s">
        <v>32</v>
      </c>
      <c r="F12087">
        <v>93.07</v>
      </c>
      <c r="G12087">
        <v>94.63</v>
      </c>
      <c r="J12087">
        <v>0</v>
      </c>
      <c r="K12087">
        <v>0</v>
      </c>
    </row>
    <row r="12088" spans="1:11">
      <c r="A12088" t="s">
        <v>28137</v>
      </c>
      <c r="B12088" t="s">
        <v>58</v>
      </c>
      <c r="C12088">
        <v>97446</v>
      </c>
      <c r="D12088" t="s">
        <v>4197</v>
      </c>
      <c r="E12088" t="s">
        <v>32</v>
      </c>
      <c r="F12088">
        <v>250.51</v>
      </c>
      <c r="G12088">
        <v>255.59</v>
      </c>
      <c r="J12088">
        <v>0</v>
      </c>
      <c r="K12088">
        <v>0</v>
      </c>
    </row>
    <row r="12089" spans="1:11">
      <c r="A12089" t="s">
        <v>28138</v>
      </c>
      <c r="B12089" t="s">
        <v>58</v>
      </c>
      <c r="C12089">
        <v>97474</v>
      </c>
      <c r="D12089" t="s">
        <v>4215</v>
      </c>
      <c r="E12089" t="s">
        <v>32</v>
      </c>
      <c r="F12089">
        <v>190.62</v>
      </c>
      <c r="G12089">
        <v>194.12</v>
      </c>
      <c r="J12089">
        <v>0</v>
      </c>
      <c r="K12089">
        <v>0</v>
      </c>
    </row>
    <row r="12090" spans="1:11">
      <c r="A12090" t="s">
        <v>28139</v>
      </c>
      <c r="B12090" t="s">
        <v>58</v>
      </c>
      <c r="C12090">
        <v>97511</v>
      </c>
      <c r="D12090" t="s">
        <v>4243</v>
      </c>
      <c r="E12090" t="s">
        <v>32</v>
      </c>
      <c r="F12090">
        <v>172</v>
      </c>
      <c r="G12090">
        <v>173.88</v>
      </c>
      <c r="J12090">
        <v>0</v>
      </c>
      <c r="K12090">
        <v>0</v>
      </c>
    </row>
    <row r="12091" spans="1:11">
      <c r="A12091" t="s">
        <v>28140</v>
      </c>
      <c r="B12091" t="s">
        <v>58</v>
      </c>
      <c r="C12091">
        <v>97449</v>
      </c>
      <c r="D12091" t="s">
        <v>4199</v>
      </c>
      <c r="E12091" t="s">
        <v>32</v>
      </c>
      <c r="F12091">
        <v>267.45</v>
      </c>
      <c r="G12091">
        <v>273.02</v>
      </c>
      <c r="J12091">
        <v>0</v>
      </c>
      <c r="K12091">
        <v>0</v>
      </c>
    </row>
    <row r="12092" spans="1:11">
      <c r="A12092" t="s">
        <v>28141</v>
      </c>
      <c r="B12092" t="s">
        <v>58</v>
      </c>
      <c r="C12092">
        <v>97477</v>
      </c>
      <c r="D12092" t="s">
        <v>4217</v>
      </c>
      <c r="E12092" t="s">
        <v>32</v>
      </c>
      <c r="F12092">
        <v>253.15</v>
      </c>
      <c r="G12092">
        <v>257.49</v>
      </c>
      <c r="J12092">
        <v>0</v>
      </c>
      <c r="K12092">
        <v>0</v>
      </c>
    </row>
    <row r="12093" spans="1:11">
      <c r="A12093" t="s">
        <v>28142</v>
      </c>
      <c r="B12093" t="s">
        <v>58</v>
      </c>
      <c r="C12093">
        <v>97514</v>
      </c>
      <c r="D12093" t="s">
        <v>4245</v>
      </c>
      <c r="E12093" t="s">
        <v>32</v>
      </c>
      <c r="F12093">
        <v>228.68</v>
      </c>
      <c r="G12093">
        <v>230.86</v>
      </c>
      <c r="J12093">
        <v>0</v>
      </c>
      <c r="K12093">
        <v>0</v>
      </c>
    </row>
    <row r="12094" spans="1:11">
      <c r="A12094" t="s">
        <v>28143</v>
      </c>
      <c r="B12094" t="s">
        <v>58</v>
      </c>
      <c r="C12094">
        <v>101920</v>
      </c>
      <c r="D12094" t="s">
        <v>3388</v>
      </c>
      <c r="E12094" t="s">
        <v>32</v>
      </c>
      <c r="F12094">
        <v>215.62</v>
      </c>
      <c r="G12094">
        <v>220.56</v>
      </c>
      <c r="J12094">
        <v>0</v>
      </c>
      <c r="K12094">
        <v>0</v>
      </c>
    </row>
    <row r="12095" spans="1:11">
      <c r="A12095" t="s">
        <v>28144</v>
      </c>
      <c r="B12095" t="s">
        <v>58</v>
      </c>
      <c r="C12095">
        <v>101929</v>
      </c>
      <c r="D12095" t="s">
        <v>3397</v>
      </c>
      <c r="E12095" t="s">
        <v>32</v>
      </c>
      <c r="F12095">
        <v>223.32</v>
      </c>
      <c r="G12095">
        <v>228.94</v>
      </c>
      <c r="J12095">
        <v>0</v>
      </c>
      <c r="K12095">
        <v>0</v>
      </c>
    </row>
    <row r="12096" spans="1:11">
      <c r="A12096" t="s">
        <v>28145</v>
      </c>
      <c r="B12096" t="s">
        <v>58</v>
      </c>
      <c r="C12096">
        <v>92693</v>
      </c>
      <c r="D12096" t="s">
        <v>3821</v>
      </c>
      <c r="E12096" t="s">
        <v>32</v>
      </c>
      <c r="F12096">
        <v>17.97</v>
      </c>
      <c r="G12096">
        <v>18.98</v>
      </c>
      <c r="J12096">
        <v>0</v>
      </c>
      <c r="K12096">
        <v>0</v>
      </c>
    </row>
    <row r="12097" spans="1:11">
      <c r="A12097" t="s">
        <v>28146</v>
      </c>
      <c r="B12097" t="s">
        <v>58</v>
      </c>
      <c r="C12097">
        <v>92695</v>
      </c>
      <c r="D12097" t="s">
        <v>3823</v>
      </c>
      <c r="E12097" t="s">
        <v>32</v>
      </c>
      <c r="F12097">
        <v>28.57</v>
      </c>
      <c r="G12097">
        <v>30.32</v>
      </c>
      <c r="J12097">
        <v>0</v>
      </c>
      <c r="K12097">
        <v>0</v>
      </c>
    </row>
    <row r="12098" spans="1:11">
      <c r="A12098" t="s">
        <v>28147</v>
      </c>
      <c r="B12098" t="s">
        <v>58</v>
      </c>
      <c r="C12098">
        <v>92697</v>
      </c>
      <c r="D12098" t="s">
        <v>3825</v>
      </c>
      <c r="E12098" t="s">
        <v>32</v>
      </c>
      <c r="F12098">
        <v>46.27</v>
      </c>
      <c r="G12098">
        <v>49.12</v>
      </c>
      <c r="J12098">
        <v>0</v>
      </c>
      <c r="K12098">
        <v>0</v>
      </c>
    </row>
    <row r="12099" spans="1:11">
      <c r="A12099" t="s">
        <v>28148</v>
      </c>
      <c r="B12099" t="s">
        <v>58</v>
      </c>
      <c r="C12099">
        <v>92658</v>
      </c>
      <c r="D12099" t="s">
        <v>3791</v>
      </c>
      <c r="E12099" t="s">
        <v>32</v>
      </c>
      <c r="F12099">
        <v>34.24</v>
      </c>
      <c r="G12099">
        <v>36.01</v>
      </c>
      <c r="J12099">
        <v>0</v>
      </c>
      <c r="K12099">
        <v>0</v>
      </c>
    </row>
    <row r="12100" spans="1:11">
      <c r="A12100" t="s">
        <v>28149</v>
      </c>
      <c r="B12100" t="s">
        <v>58</v>
      </c>
      <c r="C12100">
        <v>92660</v>
      </c>
      <c r="D12100" t="s">
        <v>3793</v>
      </c>
      <c r="E12100" t="s">
        <v>32</v>
      </c>
      <c r="F12100">
        <v>41.02</v>
      </c>
      <c r="G12100">
        <v>42.9</v>
      </c>
      <c r="J12100">
        <v>0</v>
      </c>
      <c r="K12100">
        <v>0</v>
      </c>
    </row>
    <row r="12101" spans="1:11">
      <c r="A12101" t="s">
        <v>28150</v>
      </c>
      <c r="B12101" t="s">
        <v>58</v>
      </c>
      <c r="C12101">
        <v>92662</v>
      </c>
      <c r="D12101" t="s">
        <v>3795</v>
      </c>
      <c r="E12101" t="s">
        <v>32</v>
      </c>
      <c r="F12101">
        <v>46.73</v>
      </c>
      <c r="G12101">
        <v>48.71</v>
      </c>
      <c r="J12101">
        <v>0</v>
      </c>
      <c r="K12101">
        <v>0</v>
      </c>
    </row>
    <row r="12102" spans="1:11">
      <c r="A12102" t="s">
        <v>28151</v>
      </c>
      <c r="B12102" t="s">
        <v>58</v>
      </c>
      <c r="C12102">
        <v>92664</v>
      </c>
      <c r="D12102" t="s">
        <v>3797</v>
      </c>
      <c r="E12102" t="s">
        <v>32</v>
      </c>
      <c r="F12102">
        <v>61.18</v>
      </c>
      <c r="G12102">
        <v>63.32</v>
      </c>
      <c r="J12102">
        <v>0</v>
      </c>
      <c r="K12102">
        <v>0</v>
      </c>
    </row>
    <row r="12103" spans="1:11">
      <c r="A12103" t="s">
        <v>28152</v>
      </c>
      <c r="B12103" t="s">
        <v>58</v>
      </c>
      <c r="C12103">
        <v>92666</v>
      </c>
      <c r="D12103" t="s">
        <v>3799</v>
      </c>
      <c r="E12103" t="s">
        <v>32</v>
      </c>
      <c r="F12103">
        <v>93.87</v>
      </c>
      <c r="G12103">
        <v>96.21</v>
      </c>
      <c r="J12103">
        <v>0</v>
      </c>
      <c r="K12103">
        <v>0</v>
      </c>
    </row>
    <row r="12104" spans="1:11">
      <c r="A12104" t="s">
        <v>28153</v>
      </c>
      <c r="B12104" t="s">
        <v>58</v>
      </c>
      <c r="C12104">
        <v>92668</v>
      </c>
      <c r="D12104" t="s">
        <v>3801</v>
      </c>
      <c r="E12104" t="s">
        <v>32</v>
      </c>
      <c r="F12104">
        <v>130.4</v>
      </c>
      <c r="G12104">
        <v>132.97</v>
      </c>
      <c r="J12104">
        <v>0</v>
      </c>
      <c r="K12104">
        <v>0</v>
      </c>
    </row>
    <row r="12105" spans="1:11">
      <c r="A12105" t="s">
        <v>28154</v>
      </c>
      <c r="B12105" t="s">
        <v>58</v>
      </c>
      <c r="C12105">
        <v>92370</v>
      </c>
      <c r="D12105" t="s">
        <v>3761</v>
      </c>
      <c r="E12105" t="s">
        <v>32</v>
      </c>
      <c r="F12105">
        <v>46.81</v>
      </c>
      <c r="G12105">
        <v>49.7</v>
      </c>
      <c r="J12105">
        <v>0</v>
      </c>
      <c r="K12105">
        <v>0</v>
      </c>
    </row>
    <row r="12106" spans="1:11">
      <c r="A12106" t="s">
        <v>28155</v>
      </c>
      <c r="B12106" t="s">
        <v>58</v>
      </c>
      <c r="C12106">
        <v>92372</v>
      </c>
      <c r="D12106" t="s">
        <v>3763</v>
      </c>
      <c r="E12106" t="s">
        <v>32</v>
      </c>
      <c r="F12106">
        <v>55.32</v>
      </c>
      <c r="G12106">
        <v>58.46</v>
      </c>
      <c r="J12106">
        <v>0</v>
      </c>
      <c r="K12106">
        <v>0</v>
      </c>
    </row>
    <row r="12107" spans="1:11">
      <c r="A12107" t="s">
        <v>28156</v>
      </c>
      <c r="B12107" t="s">
        <v>58</v>
      </c>
      <c r="C12107">
        <v>92374</v>
      </c>
      <c r="D12107" t="s">
        <v>3765</v>
      </c>
      <c r="E12107" t="s">
        <v>32</v>
      </c>
      <c r="F12107">
        <v>63.03</v>
      </c>
      <c r="G12107">
        <v>66.459999999999994</v>
      </c>
      <c r="J12107">
        <v>0</v>
      </c>
      <c r="K12107">
        <v>0</v>
      </c>
    </row>
    <row r="12108" spans="1:11">
      <c r="A12108" t="s">
        <v>28157</v>
      </c>
      <c r="B12108" t="s">
        <v>58</v>
      </c>
      <c r="C12108">
        <v>92345</v>
      </c>
      <c r="D12108" t="s">
        <v>3746</v>
      </c>
      <c r="E12108" t="s">
        <v>32</v>
      </c>
      <c r="F12108">
        <v>80.010000000000005</v>
      </c>
      <c r="G12108">
        <v>83.81</v>
      </c>
      <c r="J12108">
        <v>0</v>
      </c>
      <c r="K12108">
        <v>0</v>
      </c>
    </row>
    <row r="12109" spans="1:11">
      <c r="A12109" t="s">
        <v>28158</v>
      </c>
      <c r="B12109" t="s">
        <v>58</v>
      </c>
      <c r="C12109">
        <v>92376</v>
      </c>
      <c r="D12109" t="s">
        <v>3767</v>
      </c>
      <c r="E12109" t="s">
        <v>32</v>
      </c>
      <c r="F12109">
        <v>79.94</v>
      </c>
      <c r="G12109">
        <v>83.74</v>
      </c>
      <c r="J12109">
        <v>0</v>
      </c>
      <c r="K12109">
        <v>0</v>
      </c>
    </row>
    <row r="12110" spans="1:11">
      <c r="A12110" t="s">
        <v>28159</v>
      </c>
      <c r="B12110" t="s">
        <v>58</v>
      </c>
      <c r="C12110">
        <v>92347</v>
      </c>
      <c r="D12110" t="s">
        <v>3748</v>
      </c>
      <c r="E12110" t="s">
        <v>32</v>
      </c>
      <c r="F12110">
        <v>114.09</v>
      </c>
      <c r="G12110">
        <v>118.23</v>
      </c>
      <c r="J12110">
        <v>0</v>
      </c>
      <c r="K12110">
        <v>0</v>
      </c>
    </row>
    <row r="12111" spans="1:11">
      <c r="A12111" t="s">
        <v>28160</v>
      </c>
      <c r="B12111" t="s">
        <v>58</v>
      </c>
      <c r="C12111">
        <v>92378</v>
      </c>
      <c r="D12111" t="s">
        <v>3769</v>
      </c>
      <c r="E12111" t="s">
        <v>32</v>
      </c>
      <c r="F12111">
        <v>116.35</v>
      </c>
      <c r="G12111">
        <v>120.68</v>
      </c>
      <c r="J12111">
        <v>0</v>
      </c>
      <c r="K12111">
        <v>0</v>
      </c>
    </row>
    <row r="12112" spans="1:11">
      <c r="A12112" t="s">
        <v>28161</v>
      </c>
      <c r="B12112" t="s">
        <v>58</v>
      </c>
      <c r="C12112">
        <v>92349</v>
      </c>
      <c r="D12112" t="s">
        <v>3750</v>
      </c>
      <c r="E12112" t="s">
        <v>32</v>
      </c>
      <c r="F12112">
        <v>151.88</v>
      </c>
      <c r="G12112">
        <v>156.35</v>
      </c>
      <c r="J12112">
        <v>0</v>
      </c>
      <c r="K12112">
        <v>0</v>
      </c>
    </row>
    <row r="12113" spans="1:11">
      <c r="A12113" t="s">
        <v>28162</v>
      </c>
      <c r="B12113" t="s">
        <v>58</v>
      </c>
      <c r="C12113">
        <v>92380</v>
      </c>
      <c r="D12113" t="s">
        <v>3771</v>
      </c>
      <c r="E12113" t="s">
        <v>32</v>
      </c>
      <c r="F12113">
        <v>156.54</v>
      </c>
      <c r="G12113">
        <v>161.41999999999999</v>
      </c>
      <c r="J12113">
        <v>0</v>
      </c>
      <c r="K12113">
        <v>0</v>
      </c>
    </row>
    <row r="12114" spans="1:11">
      <c r="A12114" t="s">
        <v>28163</v>
      </c>
      <c r="B12114" t="s">
        <v>58</v>
      </c>
      <c r="C12114">
        <v>101917</v>
      </c>
      <c r="D12114" t="s">
        <v>3141</v>
      </c>
      <c r="E12114" t="s">
        <v>32</v>
      </c>
      <c r="F12114">
        <v>188.48</v>
      </c>
      <c r="G12114">
        <v>193.44</v>
      </c>
      <c r="J12114">
        <v>0</v>
      </c>
      <c r="K12114">
        <v>0</v>
      </c>
    </row>
    <row r="12115" spans="1:11">
      <c r="A12115" t="s">
        <v>28164</v>
      </c>
      <c r="B12115" t="s">
        <v>58</v>
      </c>
      <c r="C12115">
        <v>101924</v>
      </c>
      <c r="D12115" t="s">
        <v>3392</v>
      </c>
      <c r="E12115" t="s">
        <v>32</v>
      </c>
      <c r="F12115">
        <v>203.59</v>
      </c>
      <c r="G12115">
        <v>208.53</v>
      </c>
      <c r="J12115">
        <v>0</v>
      </c>
      <c r="K12115">
        <v>0</v>
      </c>
    </row>
    <row r="12116" spans="1:11">
      <c r="A12116" t="s">
        <v>28165</v>
      </c>
      <c r="B12116" t="s">
        <v>58</v>
      </c>
      <c r="C12116">
        <v>101933</v>
      </c>
      <c r="D12116" t="s">
        <v>3401</v>
      </c>
      <c r="E12116" t="s">
        <v>32</v>
      </c>
      <c r="F12116">
        <v>211.29</v>
      </c>
      <c r="G12116">
        <v>216.91</v>
      </c>
      <c r="J12116">
        <v>0</v>
      </c>
      <c r="K12116">
        <v>0</v>
      </c>
    </row>
    <row r="12117" spans="1:11">
      <c r="A12117" t="s">
        <v>28166</v>
      </c>
      <c r="B12117" t="s">
        <v>58</v>
      </c>
      <c r="C12117">
        <v>92692</v>
      </c>
      <c r="D12117" t="s">
        <v>3820</v>
      </c>
      <c r="E12117" t="s">
        <v>32</v>
      </c>
      <c r="F12117">
        <v>17.55</v>
      </c>
      <c r="G12117">
        <v>18.559999999999999</v>
      </c>
      <c r="J12117">
        <v>0</v>
      </c>
      <c r="K12117">
        <v>0</v>
      </c>
    </row>
    <row r="12118" spans="1:11">
      <c r="A12118" t="s">
        <v>28167</v>
      </c>
      <c r="B12118" t="s">
        <v>58</v>
      </c>
      <c r="C12118">
        <v>92694</v>
      </c>
      <c r="D12118" t="s">
        <v>3822</v>
      </c>
      <c r="E12118" t="s">
        <v>32</v>
      </c>
      <c r="F12118">
        <v>28.14</v>
      </c>
      <c r="G12118">
        <v>29.89</v>
      </c>
      <c r="J12118">
        <v>0</v>
      </c>
      <c r="K12118">
        <v>0</v>
      </c>
    </row>
    <row r="12119" spans="1:11">
      <c r="A12119" t="s">
        <v>28168</v>
      </c>
      <c r="B12119" t="s">
        <v>58</v>
      </c>
      <c r="C12119">
        <v>92696</v>
      </c>
      <c r="D12119" t="s">
        <v>3824</v>
      </c>
      <c r="E12119" t="s">
        <v>32</v>
      </c>
      <c r="F12119">
        <v>44.35</v>
      </c>
      <c r="G12119">
        <v>47.2</v>
      </c>
      <c r="J12119">
        <v>0</v>
      </c>
      <c r="K12119">
        <v>0</v>
      </c>
    </row>
    <row r="12120" spans="1:11">
      <c r="A12120" t="s">
        <v>28169</v>
      </c>
      <c r="B12120" t="s">
        <v>58</v>
      </c>
      <c r="C12120">
        <v>92657</v>
      </c>
      <c r="D12120" t="s">
        <v>3790</v>
      </c>
      <c r="E12120" t="s">
        <v>32</v>
      </c>
      <c r="F12120">
        <v>32.32</v>
      </c>
      <c r="G12120">
        <v>34.090000000000003</v>
      </c>
      <c r="J12120">
        <v>0</v>
      </c>
      <c r="K12120">
        <v>0</v>
      </c>
    </row>
    <row r="12121" spans="1:11">
      <c r="A12121" t="s">
        <v>28170</v>
      </c>
      <c r="B12121" t="s">
        <v>58</v>
      </c>
      <c r="C12121">
        <v>92659</v>
      </c>
      <c r="D12121" t="s">
        <v>3792</v>
      </c>
      <c r="E12121" t="s">
        <v>32</v>
      </c>
      <c r="F12121">
        <v>39.229999999999997</v>
      </c>
      <c r="G12121">
        <v>41.11</v>
      </c>
      <c r="J12121">
        <v>0</v>
      </c>
      <c r="K12121">
        <v>0</v>
      </c>
    </row>
    <row r="12122" spans="1:11">
      <c r="A12122" t="s">
        <v>28171</v>
      </c>
      <c r="B12122" t="s">
        <v>58</v>
      </c>
      <c r="C12122">
        <v>92661</v>
      </c>
      <c r="D12122" t="s">
        <v>3794</v>
      </c>
      <c r="E12122" t="s">
        <v>32</v>
      </c>
      <c r="F12122">
        <v>46.38</v>
      </c>
      <c r="G12122">
        <v>48.36</v>
      </c>
      <c r="J12122">
        <v>0</v>
      </c>
      <c r="K12122">
        <v>0</v>
      </c>
    </row>
    <row r="12123" spans="1:11">
      <c r="A12123" t="s">
        <v>28172</v>
      </c>
      <c r="B12123" t="s">
        <v>58</v>
      </c>
      <c r="C12123">
        <v>92663</v>
      </c>
      <c r="D12123" t="s">
        <v>3796</v>
      </c>
      <c r="E12123" t="s">
        <v>32</v>
      </c>
      <c r="F12123">
        <v>61.21</v>
      </c>
      <c r="G12123">
        <v>63.35</v>
      </c>
      <c r="J12123">
        <v>0</v>
      </c>
      <c r="K12123">
        <v>0</v>
      </c>
    </row>
    <row r="12124" spans="1:11">
      <c r="A12124" t="s">
        <v>28173</v>
      </c>
      <c r="B12124" t="s">
        <v>58</v>
      </c>
      <c r="C12124">
        <v>92665</v>
      </c>
      <c r="D12124" t="s">
        <v>3798</v>
      </c>
      <c r="E12124" t="s">
        <v>32</v>
      </c>
      <c r="F12124">
        <v>83.16</v>
      </c>
      <c r="G12124">
        <v>85.5</v>
      </c>
      <c r="J12124">
        <v>0</v>
      </c>
      <c r="K12124">
        <v>0</v>
      </c>
    </row>
    <row r="12125" spans="1:11">
      <c r="A12125" t="s">
        <v>28174</v>
      </c>
      <c r="B12125" t="s">
        <v>58</v>
      </c>
      <c r="C12125">
        <v>92667</v>
      </c>
      <c r="D12125" t="s">
        <v>3800</v>
      </c>
      <c r="E12125" t="s">
        <v>32</v>
      </c>
      <c r="F12125">
        <v>120.87</v>
      </c>
      <c r="G12125">
        <v>123.44</v>
      </c>
      <c r="J12125">
        <v>0</v>
      </c>
      <c r="K12125">
        <v>0</v>
      </c>
    </row>
    <row r="12126" spans="1:11">
      <c r="A12126" t="s">
        <v>28175</v>
      </c>
      <c r="B12126" t="s">
        <v>58</v>
      </c>
      <c r="C12126">
        <v>92369</v>
      </c>
      <c r="D12126" t="s">
        <v>3760</v>
      </c>
      <c r="E12126" t="s">
        <v>32</v>
      </c>
      <c r="F12126">
        <v>44.89</v>
      </c>
      <c r="G12126">
        <v>47.78</v>
      </c>
      <c r="J12126">
        <v>0</v>
      </c>
      <c r="K12126">
        <v>0</v>
      </c>
    </row>
    <row r="12127" spans="1:11">
      <c r="A12127" t="s">
        <v>28176</v>
      </c>
      <c r="B12127" t="s">
        <v>58</v>
      </c>
      <c r="C12127">
        <v>92371</v>
      </c>
      <c r="D12127" t="s">
        <v>3762</v>
      </c>
      <c r="E12127" t="s">
        <v>32</v>
      </c>
      <c r="F12127">
        <v>53.53</v>
      </c>
      <c r="G12127">
        <v>56.67</v>
      </c>
      <c r="J12127">
        <v>0</v>
      </c>
      <c r="K12127">
        <v>0</v>
      </c>
    </row>
    <row r="12128" spans="1:11">
      <c r="A12128" t="s">
        <v>28177</v>
      </c>
      <c r="B12128" t="s">
        <v>58</v>
      </c>
      <c r="C12128">
        <v>92373</v>
      </c>
      <c r="D12128" t="s">
        <v>3764</v>
      </c>
      <c r="E12128" t="s">
        <v>32</v>
      </c>
      <c r="F12128">
        <v>62.68</v>
      </c>
      <c r="G12128">
        <v>66.11</v>
      </c>
      <c r="J12128">
        <v>0</v>
      </c>
      <c r="K12128">
        <v>0</v>
      </c>
    </row>
    <row r="12129" spans="1:11">
      <c r="A12129" t="s">
        <v>28178</v>
      </c>
      <c r="B12129" t="s">
        <v>58</v>
      </c>
      <c r="C12129">
        <v>92344</v>
      </c>
      <c r="D12129" t="s">
        <v>3745</v>
      </c>
      <c r="E12129" t="s">
        <v>32</v>
      </c>
      <c r="F12129">
        <v>80.040000000000006</v>
      </c>
      <c r="G12129">
        <v>83.84</v>
      </c>
      <c r="J12129">
        <v>0</v>
      </c>
      <c r="K12129">
        <v>0</v>
      </c>
    </row>
    <row r="12130" spans="1:11">
      <c r="A12130" t="s">
        <v>28179</v>
      </c>
      <c r="B12130" t="s">
        <v>58</v>
      </c>
      <c r="C12130">
        <v>92375</v>
      </c>
      <c r="D12130" t="s">
        <v>3766</v>
      </c>
      <c r="E12130" t="s">
        <v>32</v>
      </c>
      <c r="F12130">
        <v>79.97</v>
      </c>
      <c r="G12130">
        <v>83.77</v>
      </c>
      <c r="J12130">
        <v>0</v>
      </c>
      <c r="K12130">
        <v>0</v>
      </c>
    </row>
    <row r="12131" spans="1:11">
      <c r="A12131" t="s">
        <v>28180</v>
      </c>
      <c r="B12131" t="s">
        <v>58</v>
      </c>
      <c r="C12131">
        <v>92346</v>
      </c>
      <c r="D12131" t="s">
        <v>3747</v>
      </c>
      <c r="E12131" t="s">
        <v>32</v>
      </c>
      <c r="F12131">
        <v>103.38</v>
      </c>
      <c r="G12131">
        <v>107.52</v>
      </c>
      <c r="J12131">
        <v>0</v>
      </c>
      <c r="K12131">
        <v>0</v>
      </c>
    </row>
    <row r="12132" spans="1:11">
      <c r="A12132" t="s">
        <v>28181</v>
      </c>
      <c r="B12132" t="s">
        <v>58</v>
      </c>
      <c r="C12132">
        <v>92377</v>
      </c>
      <c r="D12132" t="s">
        <v>3768</v>
      </c>
      <c r="E12132" t="s">
        <v>32</v>
      </c>
      <c r="F12132">
        <v>105.64</v>
      </c>
      <c r="G12132">
        <v>109.97</v>
      </c>
      <c r="J12132">
        <v>0</v>
      </c>
      <c r="K12132">
        <v>0</v>
      </c>
    </row>
    <row r="12133" spans="1:11">
      <c r="A12133" t="s">
        <v>28182</v>
      </c>
      <c r="B12133" t="s">
        <v>58</v>
      </c>
      <c r="C12133">
        <v>92348</v>
      </c>
      <c r="D12133" t="s">
        <v>3749</v>
      </c>
      <c r="E12133" t="s">
        <v>32</v>
      </c>
      <c r="F12133">
        <v>142.35</v>
      </c>
      <c r="G12133">
        <v>146.82</v>
      </c>
      <c r="J12133">
        <v>0</v>
      </c>
      <c r="K12133">
        <v>0</v>
      </c>
    </row>
    <row r="12134" spans="1:11">
      <c r="A12134" t="s">
        <v>28183</v>
      </c>
      <c r="B12134" t="s">
        <v>58</v>
      </c>
      <c r="C12134">
        <v>92379</v>
      </c>
      <c r="D12134" t="s">
        <v>3770</v>
      </c>
      <c r="E12134" t="s">
        <v>32</v>
      </c>
      <c r="F12134">
        <v>147.01</v>
      </c>
      <c r="G12134">
        <v>151.88999999999999</v>
      </c>
      <c r="J12134">
        <v>0</v>
      </c>
      <c r="K12134">
        <v>0</v>
      </c>
    </row>
    <row r="12135" spans="1:11">
      <c r="A12135" t="s">
        <v>28184</v>
      </c>
      <c r="B12135" t="s">
        <v>58</v>
      </c>
      <c r="C12135">
        <v>95696</v>
      </c>
      <c r="D12135" t="s">
        <v>4082</v>
      </c>
      <c r="E12135" t="s">
        <v>32</v>
      </c>
      <c r="F12135">
        <v>47.37</v>
      </c>
      <c r="G12135">
        <v>47.78</v>
      </c>
      <c r="J12135">
        <v>0</v>
      </c>
      <c r="K12135">
        <v>0</v>
      </c>
    </row>
    <row r="12136" spans="1:11">
      <c r="A12136" t="s">
        <v>28185</v>
      </c>
      <c r="B12136" t="s">
        <v>58</v>
      </c>
      <c r="C12136">
        <v>92335</v>
      </c>
      <c r="D12136" t="s">
        <v>3303</v>
      </c>
      <c r="E12136" t="s">
        <v>12</v>
      </c>
      <c r="F12136">
        <v>94.87</v>
      </c>
      <c r="G12136">
        <v>96.43</v>
      </c>
      <c r="J12136">
        <v>0</v>
      </c>
      <c r="K12136">
        <v>0</v>
      </c>
    </row>
    <row r="12137" spans="1:11">
      <c r="A12137" t="s">
        <v>28186</v>
      </c>
      <c r="B12137" t="s">
        <v>58</v>
      </c>
      <c r="C12137">
        <v>92336</v>
      </c>
      <c r="D12137" t="s">
        <v>3304</v>
      </c>
      <c r="E12137" t="s">
        <v>12</v>
      </c>
      <c r="F12137">
        <v>116.17</v>
      </c>
      <c r="G12137">
        <v>117.97</v>
      </c>
      <c r="J12137">
        <v>0</v>
      </c>
      <c r="K12137">
        <v>0</v>
      </c>
    </row>
    <row r="12138" spans="1:11">
      <c r="A12138" t="s">
        <v>28187</v>
      </c>
      <c r="B12138" t="s">
        <v>58</v>
      </c>
      <c r="C12138">
        <v>92337</v>
      </c>
      <c r="D12138" t="s">
        <v>3305</v>
      </c>
      <c r="E12138" t="s">
        <v>12</v>
      </c>
      <c r="F12138">
        <v>151.96</v>
      </c>
      <c r="G12138">
        <v>154</v>
      </c>
      <c r="J12138">
        <v>0</v>
      </c>
      <c r="K12138">
        <v>0</v>
      </c>
    </row>
    <row r="12139" spans="1:11">
      <c r="A12139" t="s">
        <v>28188</v>
      </c>
      <c r="B12139" t="s">
        <v>58</v>
      </c>
      <c r="C12139">
        <v>92687</v>
      </c>
      <c r="D12139" t="s">
        <v>3330</v>
      </c>
      <c r="E12139" t="s">
        <v>12</v>
      </c>
      <c r="F12139">
        <v>30.98</v>
      </c>
      <c r="G12139">
        <v>31.99</v>
      </c>
      <c r="J12139">
        <v>0</v>
      </c>
      <c r="K12139">
        <v>0</v>
      </c>
    </row>
    <row r="12140" spans="1:11">
      <c r="A12140" t="s">
        <v>28189</v>
      </c>
      <c r="B12140" t="s">
        <v>58</v>
      </c>
      <c r="C12140">
        <v>92688</v>
      </c>
      <c r="D12140" t="s">
        <v>3331</v>
      </c>
      <c r="E12140" t="s">
        <v>12</v>
      </c>
      <c r="F12140">
        <v>44.37</v>
      </c>
      <c r="G12140">
        <v>46.12</v>
      </c>
      <c r="J12140">
        <v>0</v>
      </c>
      <c r="K12140">
        <v>0</v>
      </c>
    </row>
    <row r="12141" spans="1:11">
      <c r="A12141" t="s">
        <v>28190</v>
      </c>
      <c r="B12141" t="s">
        <v>58</v>
      </c>
      <c r="C12141">
        <v>97536</v>
      </c>
      <c r="D12141" t="s">
        <v>15189</v>
      </c>
      <c r="E12141" t="s">
        <v>12</v>
      </c>
      <c r="F12141">
        <v>68.66</v>
      </c>
      <c r="G12141">
        <v>71.510000000000005</v>
      </c>
      <c r="J12141">
        <v>0</v>
      </c>
      <c r="K12141">
        <v>0</v>
      </c>
    </row>
    <row r="12142" spans="1:11">
      <c r="A12142" t="s">
        <v>28191</v>
      </c>
      <c r="B12142" t="s">
        <v>58</v>
      </c>
      <c r="C12142">
        <v>97535</v>
      </c>
      <c r="D12142" t="s">
        <v>3368</v>
      </c>
      <c r="E12142" t="s">
        <v>12</v>
      </c>
      <c r="F12142">
        <v>53.83</v>
      </c>
      <c r="G12142">
        <v>55.37</v>
      </c>
      <c r="J12142">
        <v>0</v>
      </c>
      <c r="K12142">
        <v>0</v>
      </c>
    </row>
    <row r="12143" spans="1:11">
      <c r="A12143" t="s">
        <v>28192</v>
      </c>
      <c r="B12143" t="s">
        <v>58</v>
      </c>
      <c r="C12143">
        <v>92652</v>
      </c>
      <c r="D12143" t="s">
        <v>3325</v>
      </c>
      <c r="E12143" t="s">
        <v>12</v>
      </c>
      <c r="F12143">
        <v>64.38</v>
      </c>
      <c r="G12143">
        <v>66</v>
      </c>
      <c r="J12143">
        <v>0</v>
      </c>
      <c r="K12143">
        <v>0</v>
      </c>
    </row>
    <row r="12144" spans="1:11">
      <c r="A12144" t="s">
        <v>28193</v>
      </c>
      <c r="B12144" t="s">
        <v>58</v>
      </c>
      <c r="C12144">
        <v>92653</v>
      </c>
      <c r="D12144" t="s">
        <v>3326</v>
      </c>
      <c r="E12144" t="s">
        <v>12</v>
      </c>
      <c r="F12144">
        <v>72.959999999999994</v>
      </c>
      <c r="G12144">
        <v>74.680000000000007</v>
      </c>
      <c r="J12144">
        <v>0</v>
      </c>
      <c r="K12144">
        <v>0</v>
      </c>
    </row>
    <row r="12145" spans="1:11">
      <c r="A12145" t="s">
        <v>28194</v>
      </c>
      <c r="B12145" t="s">
        <v>58</v>
      </c>
      <c r="C12145">
        <v>92654</v>
      </c>
      <c r="D12145" t="s">
        <v>3327</v>
      </c>
      <c r="E12145" t="s">
        <v>12</v>
      </c>
      <c r="F12145">
        <v>98.03</v>
      </c>
      <c r="G12145">
        <v>99.87</v>
      </c>
      <c r="J12145">
        <v>0</v>
      </c>
      <c r="K12145">
        <v>0</v>
      </c>
    </row>
    <row r="12146" spans="1:11">
      <c r="A12146" t="s">
        <v>28195</v>
      </c>
      <c r="B12146" t="s">
        <v>58</v>
      </c>
      <c r="C12146">
        <v>92655</v>
      </c>
      <c r="D12146" t="s">
        <v>3328</v>
      </c>
      <c r="E12146" t="s">
        <v>12</v>
      </c>
      <c r="F12146">
        <v>118.76</v>
      </c>
      <c r="G12146">
        <v>120.8</v>
      </c>
      <c r="J12146">
        <v>0</v>
      </c>
      <c r="K12146">
        <v>0</v>
      </c>
    </row>
    <row r="12147" spans="1:11">
      <c r="A12147" t="s">
        <v>28196</v>
      </c>
      <c r="B12147" t="s">
        <v>58</v>
      </c>
      <c r="C12147">
        <v>92656</v>
      </c>
      <c r="D12147" t="s">
        <v>3329</v>
      </c>
      <c r="E12147" t="s">
        <v>12</v>
      </c>
      <c r="F12147">
        <v>153.96</v>
      </c>
      <c r="G12147">
        <v>156.18</v>
      </c>
      <c r="J12147">
        <v>0</v>
      </c>
      <c r="K12147">
        <v>0</v>
      </c>
    </row>
    <row r="12148" spans="1:11">
      <c r="A12148" t="s">
        <v>28197</v>
      </c>
      <c r="B12148" t="s">
        <v>58</v>
      </c>
      <c r="C12148">
        <v>101918</v>
      </c>
      <c r="D12148" t="s">
        <v>3386</v>
      </c>
      <c r="E12148" t="s">
        <v>12</v>
      </c>
      <c r="F12148">
        <v>218.94</v>
      </c>
      <c r="G12148">
        <v>222.6</v>
      </c>
      <c r="J12148">
        <v>0</v>
      </c>
      <c r="K12148">
        <v>0</v>
      </c>
    </row>
    <row r="12149" spans="1:11">
      <c r="A12149" t="s">
        <v>28198</v>
      </c>
      <c r="B12149" t="s">
        <v>58</v>
      </c>
      <c r="C12149">
        <v>101927</v>
      </c>
      <c r="D12149" t="s">
        <v>3395</v>
      </c>
      <c r="E12149" t="s">
        <v>12</v>
      </c>
      <c r="F12149">
        <v>198.82</v>
      </c>
      <c r="G12149">
        <v>200.69</v>
      </c>
      <c r="J12149">
        <v>0</v>
      </c>
      <c r="K12149">
        <v>0</v>
      </c>
    </row>
    <row r="12150" spans="1:11">
      <c r="A12150" t="s">
        <v>28199</v>
      </c>
      <c r="B12150" t="s">
        <v>58</v>
      </c>
      <c r="C12150">
        <v>97498</v>
      </c>
      <c r="D12150" t="s">
        <v>3367</v>
      </c>
      <c r="E12150" t="s">
        <v>12</v>
      </c>
      <c r="F12150">
        <v>47.38</v>
      </c>
      <c r="G12150">
        <v>48.35</v>
      </c>
      <c r="J12150">
        <v>0</v>
      </c>
      <c r="K12150">
        <v>0</v>
      </c>
    </row>
    <row r="12151" spans="1:11">
      <c r="A12151" t="s">
        <v>28200</v>
      </c>
      <c r="B12151" t="s">
        <v>58</v>
      </c>
      <c r="C12151">
        <v>92364</v>
      </c>
      <c r="D12151" t="s">
        <v>3315</v>
      </c>
      <c r="E12151" t="s">
        <v>12</v>
      </c>
      <c r="F12151">
        <v>57.93</v>
      </c>
      <c r="G12151">
        <v>58.97</v>
      </c>
      <c r="J12151">
        <v>0</v>
      </c>
      <c r="K12151">
        <v>0</v>
      </c>
    </row>
    <row r="12152" spans="1:11">
      <c r="A12152" t="s">
        <v>28201</v>
      </c>
      <c r="B12152" t="s">
        <v>58</v>
      </c>
      <c r="C12152">
        <v>92365</v>
      </c>
      <c r="D12152" t="s">
        <v>3316</v>
      </c>
      <c r="E12152" t="s">
        <v>12</v>
      </c>
      <c r="F12152">
        <v>66.44</v>
      </c>
      <c r="G12152">
        <v>67.59</v>
      </c>
      <c r="J12152">
        <v>0</v>
      </c>
      <c r="K12152">
        <v>0</v>
      </c>
    </row>
    <row r="12153" spans="1:11">
      <c r="A12153" t="s">
        <v>28202</v>
      </c>
      <c r="B12153" t="s">
        <v>58</v>
      </c>
      <c r="C12153">
        <v>92341</v>
      </c>
      <c r="D12153" t="s">
        <v>3308</v>
      </c>
      <c r="E12153" t="s">
        <v>12</v>
      </c>
      <c r="F12153">
        <v>109</v>
      </c>
      <c r="G12153">
        <v>111.82</v>
      </c>
      <c r="J12153">
        <v>0</v>
      </c>
      <c r="K12153">
        <v>0</v>
      </c>
    </row>
    <row r="12154" spans="1:11">
      <c r="A12154" t="s">
        <v>28203</v>
      </c>
      <c r="B12154" t="s">
        <v>58</v>
      </c>
      <c r="C12154">
        <v>92366</v>
      </c>
      <c r="D12154" t="s">
        <v>3317</v>
      </c>
      <c r="E12154" t="s">
        <v>12</v>
      </c>
      <c r="F12154">
        <v>91.51</v>
      </c>
      <c r="G12154">
        <v>92.78</v>
      </c>
      <c r="J12154">
        <v>0</v>
      </c>
      <c r="K12154">
        <v>0</v>
      </c>
    </row>
    <row r="12155" spans="1:11">
      <c r="A12155" t="s">
        <v>28204</v>
      </c>
      <c r="B12155" t="s">
        <v>58</v>
      </c>
      <c r="C12155">
        <v>92342</v>
      </c>
      <c r="D12155" t="s">
        <v>3309</v>
      </c>
      <c r="E12155" t="s">
        <v>12</v>
      </c>
      <c r="F12155">
        <v>130.41</v>
      </c>
      <c r="G12155">
        <v>133.47</v>
      </c>
      <c r="J12155">
        <v>0</v>
      </c>
      <c r="K12155">
        <v>0</v>
      </c>
    </row>
    <row r="12156" spans="1:11">
      <c r="A12156" t="s">
        <v>28205</v>
      </c>
      <c r="B12156" t="s">
        <v>58</v>
      </c>
      <c r="C12156">
        <v>92367</v>
      </c>
      <c r="D12156" t="s">
        <v>3318</v>
      </c>
      <c r="E12156" t="s">
        <v>12</v>
      </c>
      <c r="F12156">
        <v>112.12</v>
      </c>
      <c r="G12156">
        <v>113.56</v>
      </c>
      <c r="J12156">
        <v>0</v>
      </c>
      <c r="K12156">
        <v>0</v>
      </c>
    </row>
    <row r="12157" spans="1:11">
      <c r="A12157" t="s">
        <v>28206</v>
      </c>
      <c r="B12157" t="s">
        <v>58</v>
      </c>
      <c r="C12157">
        <v>92343</v>
      </c>
      <c r="D12157" t="s">
        <v>3310</v>
      </c>
      <c r="E12157" t="s">
        <v>12</v>
      </c>
      <c r="F12157">
        <v>166.33</v>
      </c>
      <c r="G12157">
        <v>169.63</v>
      </c>
      <c r="J12157">
        <v>0</v>
      </c>
      <c r="K12157">
        <v>0</v>
      </c>
    </row>
    <row r="12158" spans="1:11">
      <c r="A12158" t="s">
        <v>28207</v>
      </c>
      <c r="B12158" t="s">
        <v>58</v>
      </c>
      <c r="C12158">
        <v>92368</v>
      </c>
      <c r="D12158" t="s">
        <v>3319</v>
      </c>
      <c r="E12158" t="s">
        <v>12</v>
      </c>
      <c r="F12158">
        <v>147.31</v>
      </c>
      <c r="G12158">
        <v>148.94</v>
      </c>
      <c r="J12158">
        <v>0</v>
      </c>
      <c r="K12158">
        <v>0</v>
      </c>
    </row>
    <row r="12159" spans="1:11">
      <c r="A12159" t="s">
        <v>28208</v>
      </c>
      <c r="B12159" t="s">
        <v>58</v>
      </c>
      <c r="C12159">
        <v>92689</v>
      </c>
      <c r="D12159" t="s">
        <v>3332</v>
      </c>
      <c r="E12159" t="s">
        <v>12</v>
      </c>
      <c r="F12159">
        <v>54.98</v>
      </c>
      <c r="G12159">
        <v>56.01</v>
      </c>
      <c r="J12159">
        <v>0</v>
      </c>
      <c r="K12159">
        <v>0</v>
      </c>
    </row>
    <row r="12160" spans="1:11">
      <c r="A12160" t="s">
        <v>28209</v>
      </c>
      <c r="B12160" t="s">
        <v>58</v>
      </c>
      <c r="C12160">
        <v>92690</v>
      </c>
      <c r="D12160" t="s">
        <v>3333</v>
      </c>
      <c r="E12160" t="s">
        <v>12</v>
      </c>
      <c r="F12160">
        <v>79.19</v>
      </c>
      <c r="G12160">
        <v>80.95</v>
      </c>
      <c r="J12160">
        <v>0</v>
      </c>
      <c r="K12160">
        <v>0</v>
      </c>
    </row>
    <row r="12161" spans="1:11">
      <c r="A12161" t="s">
        <v>28210</v>
      </c>
      <c r="B12161" t="s">
        <v>58</v>
      </c>
      <c r="C12161">
        <v>92691</v>
      </c>
      <c r="D12161" t="s">
        <v>15190</v>
      </c>
      <c r="E12161" t="s">
        <v>12</v>
      </c>
      <c r="F12161">
        <v>105.72</v>
      </c>
      <c r="G12161">
        <v>109.16</v>
      </c>
      <c r="J12161">
        <v>0</v>
      </c>
      <c r="K12161">
        <v>0</v>
      </c>
    </row>
    <row r="12162" spans="1:11">
      <c r="A12162" t="s">
        <v>28211</v>
      </c>
      <c r="B12162" t="s">
        <v>58</v>
      </c>
      <c r="C12162">
        <v>92359</v>
      </c>
      <c r="D12162" t="s">
        <v>3311</v>
      </c>
      <c r="E12162" t="s">
        <v>12</v>
      </c>
      <c r="F12162">
        <v>71.59</v>
      </c>
      <c r="G12162">
        <v>72.040000000000006</v>
      </c>
      <c r="J12162">
        <v>0</v>
      </c>
      <c r="K12162">
        <v>0</v>
      </c>
    </row>
    <row r="12163" spans="1:11">
      <c r="A12163" t="s">
        <v>28212</v>
      </c>
      <c r="B12163" t="s">
        <v>58</v>
      </c>
      <c r="C12163">
        <v>92645</v>
      </c>
      <c r="D12163" t="s">
        <v>3320</v>
      </c>
      <c r="E12163" t="s">
        <v>12</v>
      </c>
      <c r="F12163">
        <v>76.73</v>
      </c>
      <c r="G12163">
        <v>77.63</v>
      </c>
      <c r="J12163">
        <v>0</v>
      </c>
      <c r="K12163">
        <v>0</v>
      </c>
    </row>
    <row r="12164" spans="1:11">
      <c r="A12164" t="s">
        <v>28213</v>
      </c>
      <c r="B12164" t="s">
        <v>58</v>
      </c>
      <c r="C12164">
        <v>92360</v>
      </c>
      <c r="D12164" t="s">
        <v>3312</v>
      </c>
      <c r="E12164" t="s">
        <v>12</v>
      </c>
      <c r="F12164">
        <v>95.63</v>
      </c>
      <c r="G12164">
        <v>96.2</v>
      </c>
      <c r="J12164">
        <v>0</v>
      </c>
      <c r="K12164">
        <v>0</v>
      </c>
    </row>
    <row r="12165" spans="1:11">
      <c r="A12165" t="s">
        <v>28214</v>
      </c>
      <c r="B12165" t="s">
        <v>58</v>
      </c>
      <c r="C12165">
        <v>92646</v>
      </c>
      <c r="D12165" t="s">
        <v>3321</v>
      </c>
      <c r="E12165" t="s">
        <v>12</v>
      </c>
      <c r="F12165">
        <v>100.76</v>
      </c>
      <c r="G12165">
        <v>101.79</v>
      </c>
      <c r="J12165">
        <v>0</v>
      </c>
      <c r="K12165">
        <v>0</v>
      </c>
    </row>
    <row r="12166" spans="1:11">
      <c r="A12166" t="s">
        <v>28215</v>
      </c>
      <c r="B12166" t="s">
        <v>58</v>
      </c>
      <c r="C12166">
        <v>95697</v>
      </c>
      <c r="D12166" t="s">
        <v>3356</v>
      </c>
      <c r="E12166" t="s">
        <v>12</v>
      </c>
      <c r="F12166">
        <v>105.26</v>
      </c>
      <c r="G12166">
        <v>105.98</v>
      </c>
      <c r="J12166">
        <v>0</v>
      </c>
      <c r="K12166">
        <v>0</v>
      </c>
    </row>
    <row r="12167" spans="1:11">
      <c r="A12167" t="s">
        <v>28216</v>
      </c>
      <c r="B12167" t="s">
        <v>58</v>
      </c>
      <c r="C12167">
        <v>92648</v>
      </c>
      <c r="D12167" t="s">
        <v>3322</v>
      </c>
      <c r="E12167" t="s">
        <v>12</v>
      </c>
      <c r="F12167">
        <v>110.41</v>
      </c>
      <c r="G12167">
        <v>111.57</v>
      </c>
      <c r="J12167">
        <v>0</v>
      </c>
      <c r="K12167">
        <v>0</v>
      </c>
    </row>
    <row r="12168" spans="1:11">
      <c r="A12168" t="s">
        <v>28217</v>
      </c>
      <c r="B12168" t="s">
        <v>58</v>
      </c>
      <c r="C12168">
        <v>92338</v>
      </c>
      <c r="D12168" t="s">
        <v>3306</v>
      </c>
      <c r="E12168" t="s">
        <v>12</v>
      </c>
      <c r="F12168">
        <v>157.94999999999999</v>
      </c>
      <c r="G12168">
        <v>161.36000000000001</v>
      </c>
      <c r="J12168">
        <v>0</v>
      </c>
      <c r="K12168">
        <v>0</v>
      </c>
    </row>
    <row r="12169" spans="1:11">
      <c r="A12169" t="s">
        <v>28218</v>
      </c>
      <c r="B12169" t="s">
        <v>58</v>
      </c>
      <c r="C12169">
        <v>92361</v>
      </c>
      <c r="D12169" t="s">
        <v>3313</v>
      </c>
      <c r="E12169" t="s">
        <v>12</v>
      </c>
      <c r="F12169">
        <v>129.37</v>
      </c>
      <c r="G12169">
        <v>130.27000000000001</v>
      </c>
      <c r="J12169">
        <v>0</v>
      </c>
      <c r="K12169">
        <v>0</v>
      </c>
    </row>
    <row r="12170" spans="1:11">
      <c r="A12170" t="s">
        <v>28219</v>
      </c>
      <c r="B12170" t="s">
        <v>58</v>
      </c>
      <c r="C12170">
        <v>92649</v>
      </c>
      <c r="D12170" t="s">
        <v>3323</v>
      </c>
      <c r="E12170" t="s">
        <v>12</v>
      </c>
      <c r="F12170">
        <v>134.51</v>
      </c>
      <c r="G12170">
        <v>135.86000000000001</v>
      </c>
      <c r="J12170">
        <v>0</v>
      </c>
      <c r="K12170">
        <v>0</v>
      </c>
    </row>
    <row r="12171" spans="1:11">
      <c r="A12171" t="s">
        <v>28220</v>
      </c>
      <c r="B12171" t="s">
        <v>58</v>
      </c>
      <c r="C12171">
        <v>92339</v>
      </c>
      <c r="D12171" t="s">
        <v>3307</v>
      </c>
      <c r="E12171" t="s">
        <v>12</v>
      </c>
      <c r="F12171">
        <v>236.02</v>
      </c>
      <c r="G12171">
        <v>239.8</v>
      </c>
      <c r="J12171">
        <v>0</v>
      </c>
      <c r="K12171">
        <v>0</v>
      </c>
    </row>
    <row r="12172" spans="1:11">
      <c r="A12172" t="s">
        <v>28221</v>
      </c>
      <c r="B12172" t="s">
        <v>58</v>
      </c>
      <c r="C12172">
        <v>92362</v>
      </c>
      <c r="D12172" t="s">
        <v>3314</v>
      </c>
      <c r="E12172" t="s">
        <v>12</v>
      </c>
      <c r="F12172">
        <v>206.32</v>
      </c>
      <c r="G12172">
        <v>207.48</v>
      </c>
      <c r="J12172">
        <v>0</v>
      </c>
      <c r="K12172">
        <v>0</v>
      </c>
    </row>
    <row r="12173" spans="1:11">
      <c r="A12173" t="s">
        <v>28222</v>
      </c>
      <c r="B12173" t="s">
        <v>58</v>
      </c>
      <c r="C12173">
        <v>92650</v>
      </c>
      <c r="D12173" t="s">
        <v>3324</v>
      </c>
      <c r="E12173" t="s">
        <v>12</v>
      </c>
      <c r="F12173">
        <v>211.45</v>
      </c>
      <c r="G12173">
        <v>213.07</v>
      </c>
      <c r="J12173">
        <v>0</v>
      </c>
      <c r="K12173">
        <v>0</v>
      </c>
    </row>
    <row r="12174" spans="1:11">
      <c r="A12174" t="s">
        <v>28223</v>
      </c>
      <c r="B12174" t="s">
        <v>58</v>
      </c>
      <c r="C12174">
        <v>97439</v>
      </c>
      <c r="D12174" t="s">
        <v>4193</v>
      </c>
      <c r="E12174" t="s">
        <v>32</v>
      </c>
      <c r="F12174">
        <v>141.44</v>
      </c>
      <c r="G12174">
        <v>145.66</v>
      </c>
      <c r="J12174">
        <v>0</v>
      </c>
      <c r="K12174">
        <v>0</v>
      </c>
    </row>
    <row r="12175" spans="1:11">
      <c r="A12175" t="s">
        <v>28224</v>
      </c>
      <c r="B12175" t="s">
        <v>58</v>
      </c>
      <c r="C12175">
        <v>97440</v>
      </c>
      <c r="D12175" t="s">
        <v>4194</v>
      </c>
      <c r="E12175" t="s">
        <v>32</v>
      </c>
      <c r="F12175">
        <v>168.77</v>
      </c>
      <c r="G12175">
        <v>173.63</v>
      </c>
      <c r="J12175">
        <v>0</v>
      </c>
      <c r="K12175">
        <v>0</v>
      </c>
    </row>
    <row r="12176" spans="1:11">
      <c r="A12176" t="s">
        <v>28225</v>
      </c>
      <c r="B12176" t="s">
        <v>58</v>
      </c>
      <c r="C12176">
        <v>97442</v>
      </c>
      <c r="D12176" t="s">
        <v>4195</v>
      </c>
      <c r="E12176" t="s">
        <v>32</v>
      </c>
      <c r="F12176">
        <v>186.94</v>
      </c>
      <c r="G12176">
        <v>192.44</v>
      </c>
      <c r="J12176">
        <v>0</v>
      </c>
      <c r="K12176">
        <v>0</v>
      </c>
    </row>
    <row r="12177" spans="1:11">
      <c r="A12177" t="s">
        <v>28226</v>
      </c>
      <c r="B12177" t="s">
        <v>58</v>
      </c>
      <c r="C12177">
        <v>97552</v>
      </c>
      <c r="D12177" t="s">
        <v>4276</v>
      </c>
      <c r="E12177" t="s">
        <v>32</v>
      </c>
      <c r="F12177">
        <v>56.88</v>
      </c>
      <c r="G12177">
        <v>58.94</v>
      </c>
      <c r="J12177">
        <v>0</v>
      </c>
      <c r="K12177">
        <v>0</v>
      </c>
    </row>
    <row r="12178" spans="1:11">
      <c r="A12178" t="s">
        <v>28227</v>
      </c>
      <c r="B12178" t="s">
        <v>58</v>
      </c>
      <c r="C12178">
        <v>97553</v>
      </c>
      <c r="D12178" t="s">
        <v>4277</v>
      </c>
      <c r="E12178" t="s">
        <v>32</v>
      </c>
      <c r="F12178">
        <v>83.25</v>
      </c>
      <c r="G12178">
        <v>86.78</v>
      </c>
      <c r="J12178">
        <v>0</v>
      </c>
      <c r="K12178">
        <v>0</v>
      </c>
    </row>
    <row r="12179" spans="1:11">
      <c r="A12179" t="s">
        <v>28228</v>
      </c>
      <c r="B12179" t="s">
        <v>58</v>
      </c>
      <c r="C12179">
        <v>97554</v>
      </c>
      <c r="D12179" t="s">
        <v>4278</v>
      </c>
      <c r="E12179" t="s">
        <v>32</v>
      </c>
      <c r="F12179">
        <v>145.87</v>
      </c>
      <c r="G12179">
        <v>152.72999999999999</v>
      </c>
      <c r="J12179">
        <v>0</v>
      </c>
      <c r="K12179">
        <v>0</v>
      </c>
    </row>
    <row r="12180" spans="1:11">
      <c r="A12180" t="s">
        <v>28229</v>
      </c>
      <c r="B12180" t="s">
        <v>58</v>
      </c>
      <c r="C12180">
        <v>97491</v>
      </c>
      <c r="D12180" t="s">
        <v>4231</v>
      </c>
      <c r="E12180" t="s">
        <v>32</v>
      </c>
      <c r="F12180">
        <v>98.16</v>
      </c>
      <c r="G12180">
        <v>100.85</v>
      </c>
      <c r="J12180">
        <v>0</v>
      </c>
      <c r="K12180">
        <v>0</v>
      </c>
    </row>
    <row r="12181" spans="1:11">
      <c r="A12181" t="s">
        <v>28230</v>
      </c>
      <c r="B12181" t="s">
        <v>58</v>
      </c>
      <c r="C12181">
        <v>97529</v>
      </c>
      <c r="D12181" t="s">
        <v>4259</v>
      </c>
      <c r="E12181" t="s">
        <v>32</v>
      </c>
      <c r="F12181">
        <v>91.27</v>
      </c>
      <c r="G12181">
        <v>93.35</v>
      </c>
      <c r="J12181">
        <v>0</v>
      </c>
      <c r="K12181">
        <v>0</v>
      </c>
    </row>
    <row r="12182" spans="1:11">
      <c r="A12182" t="s">
        <v>28231</v>
      </c>
      <c r="B12182" t="s">
        <v>58</v>
      </c>
      <c r="C12182">
        <v>97492</v>
      </c>
      <c r="D12182" t="s">
        <v>4232</v>
      </c>
      <c r="E12182" t="s">
        <v>32</v>
      </c>
      <c r="F12182">
        <v>142.83000000000001</v>
      </c>
      <c r="G12182">
        <v>146.29</v>
      </c>
      <c r="J12182">
        <v>0</v>
      </c>
      <c r="K12182">
        <v>0</v>
      </c>
    </row>
    <row r="12183" spans="1:11">
      <c r="A12183" t="s">
        <v>28232</v>
      </c>
      <c r="B12183" t="s">
        <v>58</v>
      </c>
      <c r="C12183">
        <v>97530</v>
      </c>
      <c r="D12183" t="s">
        <v>4260</v>
      </c>
      <c r="E12183" t="s">
        <v>32</v>
      </c>
      <c r="F12183">
        <v>130.49</v>
      </c>
      <c r="G12183">
        <v>132.87</v>
      </c>
      <c r="J12183">
        <v>0</v>
      </c>
      <c r="K12183">
        <v>0</v>
      </c>
    </row>
    <row r="12184" spans="1:11">
      <c r="A12184" t="s">
        <v>28233</v>
      </c>
      <c r="B12184" t="s">
        <v>58</v>
      </c>
      <c r="C12184">
        <v>97493</v>
      </c>
      <c r="D12184" t="s">
        <v>4233</v>
      </c>
      <c r="E12184" t="s">
        <v>32</v>
      </c>
      <c r="F12184">
        <v>183.8</v>
      </c>
      <c r="G12184">
        <v>188.13</v>
      </c>
      <c r="J12184">
        <v>0</v>
      </c>
      <c r="K12184">
        <v>0</v>
      </c>
    </row>
    <row r="12185" spans="1:11">
      <c r="A12185" t="s">
        <v>28234</v>
      </c>
      <c r="B12185" t="s">
        <v>58</v>
      </c>
      <c r="C12185">
        <v>97531</v>
      </c>
      <c r="D12185" t="s">
        <v>4261</v>
      </c>
      <c r="E12185" t="s">
        <v>32</v>
      </c>
      <c r="F12185">
        <v>165.4</v>
      </c>
      <c r="G12185">
        <v>168.11</v>
      </c>
      <c r="J12185">
        <v>0</v>
      </c>
      <c r="K12185">
        <v>0</v>
      </c>
    </row>
    <row r="12186" spans="1:11">
      <c r="A12186" t="s">
        <v>28235</v>
      </c>
      <c r="B12186" t="s">
        <v>58</v>
      </c>
      <c r="C12186">
        <v>97458</v>
      </c>
      <c r="D12186" t="s">
        <v>4207</v>
      </c>
      <c r="E12186" t="s">
        <v>32</v>
      </c>
      <c r="F12186">
        <v>325.33999999999997</v>
      </c>
      <c r="G12186">
        <v>334.53</v>
      </c>
      <c r="J12186">
        <v>0</v>
      </c>
      <c r="K12186">
        <v>0</v>
      </c>
    </row>
    <row r="12187" spans="1:11">
      <c r="A12187" t="s">
        <v>28236</v>
      </c>
      <c r="B12187" t="s">
        <v>58</v>
      </c>
      <c r="C12187">
        <v>97494</v>
      </c>
      <c r="D12187" t="s">
        <v>4234</v>
      </c>
      <c r="E12187" t="s">
        <v>32</v>
      </c>
      <c r="F12187">
        <v>281.95</v>
      </c>
      <c r="G12187">
        <v>287.35000000000002</v>
      </c>
      <c r="J12187">
        <v>0</v>
      </c>
      <c r="K12187">
        <v>0</v>
      </c>
    </row>
    <row r="12188" spans="1:11">
      <c r="A12188" t="s">
        <v>28237</v>
      </c>
      <c r="B12188" t="s">
        <v>58</v>
      </c>
      <c r="C12188">
        <v>97532</v>
      </c>
      <c r="D12188" t="s">
        <v>4262</v>
      </c>
      <c r="E12188" t="s">
        <v>32</v>
      </c>
      <c r="F12188">
        <v>256.02999999999997</v>
      </c>
      <c r="G12188">
        <v>259.16000000000003</v>
      </c>
      <c r="J12188">
        <v>0</v>
      </c>
      <c r="K12188">
        <v>0</v>
      </c>
    </row>
    <row r="12189" spans="1:11">
      <c r="A12189" t="s">
        <v>28238</v>
      </c>
      <c r="B12189" t="s">
        <v>58</v>
      </c>
      <c r="C12189">
        <v>97459</v>
      </c>
      <c r="D12189" t="s">
        <v>4208</v>
      </c>
      <c r="E12189" t="s">
        <v>32</v>
      </c>
      <c r="F12189">
        <v>545.69000000000005</v>
      </c>
      <c r="G12189">
        <v>555.86</v>
      </c>
      <c r="J12189">
        <v>0</v>
      </c>
      <c r="K12189">
        <v>0</v>
      </c>
    </row>
    <row r="12190" spans="1:11">
      <c r="A12190" t="s">
        <v>28239</v>
      </c>
      <c r="B12190" t="s">
        <v>58</v>
      </c>
      <c r="C12190">
        <v>97495</v>
      </c>
      <c r="D12190" t="s">
        <v>4235</v>
      </c>
      <c r="E12190" t="s">
        <v>32</v>
      </c>
      <c r="F12190">
        <v>509.69</v>
      </c>
      <c r="G12190">
        <v>516.72</v>
      </c>
      <c r="J12190">
        <v>0</v>
      </c>
      <c r="K12190">
        <v>0</v>
      </c>
    </row>
    <row r="12191" spans="1:11">
      <c r="A12191" t="s">
        <v>28240</v>
      </c>
      <c r="B12191" t="s">
        <v>58</v>
      </c>
      <c r="C12191">
        <v>97533</v>
      </c>
      <c r="D12191" t="s">
        <v>4263</v>
      </c>
      <c r="E12191" t="s">
        <v>32</v>
      </c>
      <c r="F12191">
        <v>477.82</v>
      </c>
      <c r="G12191">
        <v>482.06</v>
      </c>
      <c r="J12191">
        <v>0</v>
      </c>
      <c r="K12191">
        <v>0</v>
      </c>
    </row>
    <row r="12192" spans="1:11">
      <c r="A12192" t="s">
        <v>28241</v>
      </c>
      <c r="B12192" t="s">
        <v>58</v>
      </c>
      <c r="C12192">
        <v>97460</v>
      </c>
      <c r="D12192" t="s">
        <v>4209</v>
      </c>
      <c r="E12192" t="s">
        <v>32</v>
      </c>
      <c r="F12192">
        <v>828.4</v>
      </c>
      <c r="G12192">
        <v>839.56</v>
      </c>
      <c r="J12192">
        <v>0</v>
      </c>
      <c r="K12192">
        <v>0</v>
      </c>
    </row>
    <row r="12193" spans="1:11">
      <c r="A12193" t="s">
        <v>28242</v>
      </c>
      <c r="B12193" t="s">
        <v>58</v>
      </c>
      <c r="C12193">
        <v>97496</v>
      </c>
      <c r="D12193" t="s">
        <v>4236</v>
      </c>
      <c r="E12193" t="s">
        <v>32</v>
      </c>
      <c r="F12193">
        <v>799.82</v>
      </c>
      <c r="G12193">
        <v>808.48</v>
      </c>
      <c r="J12193">
        <v>0</v>
      </c>
      <c r="K12193">
        <v>0</v>
      </c>
    </row>
    <row r="12194" spans="1:11">
      <c r="A12194" t="s">
        <v>28243</v>
      </c>
      <c r="B12194" t="s">
        <v>58</v>
      </c>
      <c r="C12194">
        <v>97534</v>
      </c>
      <c r="D12194" t="s">
        <v>4264</v>
      </c>
      <c r="E12194" t="s">
        <v>32</v>
      </c>
      <c r="F12194">
        <v>750.98</v>
      </c>
      <c r="G12194">
        <v>755.36</v>
      </c>
      <c r="J12194">
        <v>0</v>
      </c>
      <c r="K12194">
        <v>0</v>
      </c>
    </row>
    <row r="12195" spans="1:11">
      <c r="A12195" t="s">
        <v>28244</v>
      </c>
      <c r="B12195" t="s">
        <v>58</v>
      </c>
      <c r="C12195">
        <v>101926</v>
      </c>
      <c r="D12195" t="s">
        <v>3394</v>
      </c>
      <c r="E12195" t="s">
        <v>32</v>
      </c>
      <c r="F12195">
        <v>437.19</v>
      </c>
      <c r="G12195">
        <v>447.07</v>
      </c>
      <c r="J12195">
        <v>0</v>
      </c>
      <c r="K12195">
        <v>0</v>
      </c>
    </row>
    <row r="12196" spans="1:11">
      <c r="A12196" t="s">
        <v>28245</v>
      </c>
      <c r="B12196" t="s">
        <v>58</v>
      </c>
      <c r="C12196">
        <v>101935</v>
      </c>
      <c r="D12196" t="s">
        <v>3403</v>
      </c>
      <c r="E12196" t="s">
        <v>32</v>
      </c>
      <c r="F12196">
        <v>452.59</v>
      </c>
      <c r="G12196">
        <v>463.84</v>
      </c>
      <c r="J12196">
        <v>0</v>
      </c>
      <c r="K12196">
        <v>0</v>
      </c>
    </row>
    <row r="12197" spans="1:11">
      <c r="A12197" t="s">
        <v>28246</v>
      </c>
      <c r="B12197" t="s">
        <v>58</v>
      </c>
      <c r="C12197">
        <v>92704</v>
      </c>
      <c r="D12197" t="s">
        <v>3832</v>
      </c>
      <c r="E12197" t="s">
        <v>32</v>
      </c>
      <c r="F12197">
        <v>33.08</v>
      </c>
      <c r="G12197">
        <v>35.119999999999997</v>
      </c>
      <c r="J12197">
        <v>0</v>
      </c>
      <c r="K12197">
        <v>0</v>
      </c>
    </row>
    <row r="12198" spans="1:11">
      <c r="A12198" t="s">
        <v>28247</v>
      </c>
      <c r="B12198" t="s">
        <v>58</v>
      </c>
      <c r="C12198">
        <v>92705</v>
      </c>
      <c r="D12198" t="s">
        <v>3833</v>
      </c>
      <c r="E12198" t="s">
        <v>32</v>
      </c>
      <c r="F12198">
        <v>53.76</v>
      </c>
      <c r="G12198">
        <v>57.25</v>
      </c>
      <c r="J12198">
        <v>0</v>
      </c>
      <c r="K12198">
        <v>0</v>
      </c>
    </row>
    <row r="12199" spans="1:11">
      <c r="A12199" t="s">
        <v>28248</v>
      </c>
      <c r="B12199" t="s">
        <v>58</v>
      </c>
      <c r="C12199">
        <v>92706</v>
      </c>
      <c r="D12199" t="s">
        <v>3834</v>
      </c>
      <c r="E12199" t="s">
        <v>32</v>
      </c>
      <c r="F12199">
        <v>87.12</v>
      </c>
      <c r="G12199">
        <v>92.8</v>
      </c>
      <c r="J12199">
        <v>0</v>
      </c>
      <c r="K12199">
        <v>0</v>
      </c>
    </row>
    <row r="12200" spans="1:11">
      <c r="A12200" t="s">
        <v>28249</v>
      </c>
      <c r="B12200" t="s">
        <v>58</v>
      </c>
      <c r="C12200">
        <v>92637</v>
      </c>
      <c r="D12200" t="s">
        <v>3784</v>
      </c>
      <c r="E12200" t="s">
        <v>32</v>
      </c>
      <c r="F12200">
        <v>88.12</v>
      </c>
      <c r="G12200">
        <v>93.89</v>
      </c>
      <c r="J12200">
        <v>0</v>
      </c>
      <c r="K12200">
        <v>0</v>
      </c>
    </row>
    <row r="12201" spans="1:11">
      <c r="A12201" t="s">
        <v>28250</v>
      </c>
      <c r="B12201" t="s">
        <v>58</v>
      </c>
      <c r="C12201">
        <v>92681</v>
      </c>
      <c r="D12201" t="s">
        <v>3814</v>
      </c>
      <c r="E12201" t="s">
        <v>32</v>
      </c>
      <c r="F12201">
        <v>62.92</v>
      </c>
      <c r="G12201">
        <v>66.459999999999994</v>
      </c>
      <c r="J12201">
        <v>0</v>
      </c>
      <c r="K12201">
        <v>0</v>
      </c>
    </row>
    <row r="12202" spans="1:11">
      <c r="A12202" t="s">
        <v>28251</v>
      </c>
      <c r="B12202" t="s">
        <v>58</v>
      </c>
      <c r="C12202">
        <v>92638</v>
      </c>
      <c r="D12202" t="s">
        <v>3785</v>
      </c>
      <c r="E12202" t="s">
        <v>32</v>
      </c>
      <c r="F12202">
        <v>105.87</v>
      </c>
      <c r="G12202">
        <v>112.15</v>
      </c>
      <c r="J12202">
        <v>0</v>
      </c>
      <c r="K12202">
        <v>0</v>
      </c>
    </row>
    <row r="12203" spans="1:11">
      <c r="A12203" t="s">
        <v>28252</v>
      </c>
      <c r="B12203" t="s">
        <v>58</v>
      </c>
      <c r="C12203">
        <v>92682</v>
      </c>
      <c r="D12203" t="s">
        <v>3815</v>
      </c>
      <c r="E12203" t="s">
        <v>32</v>
      </c>
      <c r="F12203">
        <v>77.209999999999994</v>
      </c>
      <c r="G12203">
        <v>80.94</v>
      </c>
      <c r="J12203">
        <v>0</v>
      </c>
      <c r="K12203">
        <v>0</v>
      </c>
    </row>
    <row r="12204" spans="1:11">
      <c r="A12204" t="s">
        <v>28253</v>
      </c>
      <c r="B12204" t="s">
        <v>58</v>
      </c>
      <c r="C12204">
        <v>92639</v>
      </c>
      <c r="D12204" t="s">
        <v>3786</v>
      </c>
      <c r="E12204" t="s">
        <v>32</v>
      </c>
      <c r="F12204">
        <v>121.68</v>
      </c>
      <c r="G12204">
        <v>128.54</v>
      </c>
      <c r="J12204">
        <v>0</v>
      </c>
      <c r="K12204">
        <v>0</v>
      </c>
    </row>
    <row r="12205" spans="1:11">
      <c r="A12205" t="s">
        <v>28254</v>
      </c>
      <c r="B12205" t="s">
        <v>58</v>
      </c>
      <c r="C12205">
        <v>92683</v>
      </c>
      <c r="D12205" t="s">
        <v>3816</v>
      </c>
      <c r="E12205" t="s">
        <v>32</v>
      </c>
      <c r="F12205">
        <v>89.16</v>
      </c>
      <c r="G12205">
        <v>93.13</v>
      </c>
      <c r="J12205">
        <v>0</v>
      </c>
      <c r="K12205">
        <v>0</v>
      </c>
    </row>
    <row r="12206" spans="1:11">
      <c r="A12206" t="s">
        <v>28255</v>
      </c>
      <c r="B12206" t="s">
        <v>58</v>
      </c>
      <c r="C12206">
        <v>92640</v>
      </c>
      <c r="D12206" t="s">
        <v>3787</v>
      </c>
      <c r="E12206" t="s">
        <v>32</v>
      </c>
      <c r="F12206">
        <v>155.52000000000001</v>
      </c>
      <c r="G12206">
        <v>163.1</v>
      </c>
      <c r="J12206">
        <v>0</v>
      </c>
      <c r="K12206">
        <v>0</v>
      </c>
    </row>
    <row r="12207" spans="1:11">
      <c r="A12207" t="s">
        <v>28256</v>
      </c>
      <c r="B12207" t="s">
        <v>58</v>
      </c>
      <c r="C12207">
        <v>92684</v>
      </c>
      <c r="D12207" t="s">
        <v>3817</v>
      </c>
      <c r="E12207" t="s">
        <v>32</v>
      </c>
      <c r="F12207">
        <v>118.07</v>
      </c>
      <c r="G12207">
        <v>122.33</v>
      </c>
      <c r="J12207">
        <v>0</v>
      </c>
      <c r="K12207">
        <v>0</v>
      </c>
    </row>
    <row r="12208" spans="1:11">
      <c r="A12208" t="s">
        <v>28257</v>
      </c>
      <c r="B12208" t="s">
        <v>58</v>
      </c>
      <c r="C12208">
        <v>92642</v>
      </c>
      <c r="D12208" t="s">
        <v>3788</v>
      </c>
      <c r="E12208" t="s">
        <v>32</v>
      </c>
      <c r="F12208">
        <v>230.09</v>
      </c>
      <c r="G12208">
        <v>238.76</v>
      </c>
      <c r="J12208">
        <v>0</v>
      </c>
      <c r="K12208">
        <v>0</v>
      </c>
    </row>
    <row r="12209" spans="1:11">
      <c r="A12209" t="s">
        <v>28258</v>
      </c>
      <c r="B12209" t="s">
        <v>58</v>
      </c>
      <c r="C12209">
        <v>92685</v>
      </c>
      <c r="D12209" t="s">
        <v>3818</v>
      </c>
      <c r="E12209" t="s">
        <v>32</v>
      </c>
      <c r="F12209">
        <v>185.27</v>
      </c>
      <c r="G12209">
        <v>189.96</v>
      </c>
      <c r="J12209">
        <v>0</v>
      </c>
      <c r="K12209">
        <v>0</v>
      </c>
    </row>
    <row r="12210" spans="1:11">
      <c r="A12210" t="s">
        <v>28259</v>
      </c>
      <c r="B12210" t="s">
        <v>58</v>
      </c>
      <c r="C12210">
        <v>92644</v>
      </c>
      <c r="D12210" t="s">
        <v>3789</v>
      </c>
      <c r="E12210" t="s">
        <v>32</v>
      </c>
      <c r="F12210">
        <v>287.13</v>
      </c>
      <c r="G12210">
        <v>296.89</v>
      </c>
      <c r="J12210">
        <v>0</v>
      </c>
      <c r="K12210">
        <v>0</v>
      </c>
    </row>
    <row r="12211" spans="1:11">
      <c r="A12211" t="s">
        <v>28260</v>
      </c>
      <c r="B12211" t="s">
        <v>58</v>
      </c>
      <c r="C12211">
        <v>92686</v>
      </c>
      <c r="D12211" t="s">
        <v>3819</v>
      </c>
      <c r="E12211" t="s">
        <v>32</v>
      </c>
      <c r="F12211">
        <v>234.85</v>
      </c>
      <c r="G12211">
        <v>239.98</v>
      </c>
      <c r="J12211">
        <v>0</v>
      </c>
      <c r="K12211">
        <v>0</v>
      </c>
    </row>
    <row r="12212" spans="1:11">
      <c r="A12212" t="s">
        <v>28261</v>
      </c>
      <c r="B12212" t="s">
        <v>58</v>
      </c>
      <c r="C12212">
        <v>92356</v>
      </c>
      <c r="D12212" t="s">
        <v>3757</v>
      </c>
      <c r="E12212" t="s">
        <v>32</v>
      </c>
      <c r="F12212">
        <v>155.72</v>
      </c>
      <c r="G12212">
        <v>163.31</v>
      </c>
      <c r="J12212">
        <v>0</v>
      </c>
      <c r="K12212">
        <v>0</v>
      </c>
    </row>
    <row r="12213" spans="1:11">
      <c r="A12213" t="s">
        <v>28262</v>
      </c>
      <c r="B12213" t="s">
        <v>58</v>
      </c>
      <c r="C12213">
        <v>92357</v>
      </c>
      <c r="D12213" t="s">
        <v>3758</v>
      </c>
      <c r="E12213" t="s">
        <v>32</v>
      </c>
      <c r="F12213">
        <v>225.57</v>
      </c>
      <c r="G12213">
        <v>233.83</v>
      </c>
      <c r="J12213">
        <v>0</v>
      </c>
      <c r="K12213">
        <v>0</v>
      </c>
    </row>
    <row r="12214" spans="1:11">
      <c r="A12214" t="s">
        <v>28263</v>
      </c>
      <c r="B12214" t="s">
        <v>58</v>
      </c>
      <c r="C12214">
        <v>92358</v>
      </c>
      <c r="D12214" t="s">
        <v>3759</v>
      </c>
      <c r="E12214" t="s">
        <v>32</v>
      </c>
      <c r="F12214">
        <v>277.82</v>
      </c>
      <c r="G12214">
        <v>286.75</v>
      </c>
      <c r="J12214">
        <v>0</v>
      </c>
      <c r="K12214">
        <v>0</v>
      </c>
    </row>
    <row r="12215" spans="1:11">
      <c r="A12215" t="s">
        <v>28264</v>
      </c>
      <c r="B12215" t="s">
        <v>58</v>
      </c>
      <c r="C12215">
        <v>101919</v>
      </c>
      <c r="D12215" t="s">
        <v>3387</v>
      </c>
      <c r="E12215" t="s">
        <v>32</v>
      </c>
      <c r="F12215">
        <v>438.76</v>
      </c>
      <c r="G12215">
        <v>443.7</v>
      </c>
      <c r="J12215">
        <v>0</v>
      </c>
      <c r="K12215">
        <v>0</v>
      </c>
    </row>
    <row r="12216" spans="1:11">
      <c r="A12216" t="s">
        <v>28265</v>
      </c>
      <c r="B12216" t="s">
        <v>58</v>
      </c>
      <c r="C12216">
        <v>101928</v>
      </c>
      <c r="D12216" t="s">
        <v>3396</v>
      </c>
      <c r="E12216" t="s">
        <v>32</v>
      </c>
      <c r="F12216">
        <v>446.46</v>
      </c>
      <c r="G12216">
        <v>452.08</v>
      </c>
      <c r="J12216">
        <v>0</v>
      </c>
      <c r="K12216">
        <v>0</v>
      </c>
    </row>
    <row r="12217" spans="1:11">
      <c r="A12217" t="s">
        <v>28266</v>
      </c>
      <c r="B12217" t="s">
        <v>58</v>
      </c>
      <c r="C12217">
        <v>92904</v>
      </c>
      <c r="D12217" t="s">
        <v>3850</v>
      </c>
      <c r="E12217" t="s">
        <v>32</v>
      </c>
      <c r="F12217">
        <v>36.97</v>
      </c>
      <c r="G12217">
        <v>37.979999999999997</v>
      </c>
      <c r="J12217">
        <v>0</v>
      </c>
      <c r="K12217">
        <v>0</v>
      </c>
    </row>
    <row r="12218" spans="1:11">
      <c r="A12218" t="s">
        <v>28267</v>
      </c>
      <c r="B12218" t="s">
        <v>58</v>
      </c>
      <c r="C12218">
        <v>92905</v>
      </c>
      <c r="D12218" t="s">
        <v>3851</v>
      </c>
      <c r="E12218" t="s">
        <v>32</v>
      </c>
      <c r="F12218">
        <v>53.5</v>
      </c>
      <c r="G12218">
        <v>55.25</v>
      </c>
      <c r="J12218">
        <v>0</v>
      </c>
      <c r="K12218">
        <v>0</v>
      </c>
    </row>
    <row r="12219" spans="1:11">
      <c r="A12219" t="s">
        <v>28268</v>
      </c>
      <c r="B12219" t="s">
        <v>58</v>
      </c>
      <c r="C12219">
        <v>92906</v>
      </c>
      <c r="D12219" t="s">
        <v>3852</v>
      </c>
      <c r="E12219" t="s">
        <v>32</v>
      </c>
      <c r="F12219">
        <v>66.97</v>
      </c>
      <c r="G12219">
        <v>69.819999999999993</v>
      </c>
      <c r="J12219">
        <v>0</v>
      </c>
      <c r="K12219">
        <v>0</v>
      </c>
    </row>
    <row r="12220" spans="1:11">
      <c r="A12220" t="s">
        <v>28269</v>
      </c>
      <c r="B12220" t="s">
        <v>58</v>
      </c>
      <c r="C12220">
        <v>92898</v>
      </c>
      <c r="D12220" t="s">
        <v>3844</v>
      </c>
      <c r="E12220" t="s">
        <v>32</v>
      </c>
      <c r="F12220">
        <v>54.94</v>
      </c>
      <c r="G12220">
        <v>56.71</v>
      </c>
      <c r="J12220">
        <v>0</v>
      </c>
      <c r="K12220">
        <v>0</v>
      </c>
    </row>
    <row r="12221" spans="1:11">
      <c r="A12221" t="s">
        <v>28270</v>
      </c>
      <c r="B12221" t="s">
        <v>58</v>
      </c>
      <c r="C12221">
        <v>92899</v>
      </c>
      <c r="D12221" t="s">
        <v>3845</v>
      </c>
      <c r="E12221" t="s">
        <v>32</v>
      </c>
      <c r="F12221">
        <v>79.5</v>
      </c>
      <c r="G12221">
        <v>81.38</v>
      </c>
      <c r="J12221">
        <v>0</v>
      </c>
      <c r="K12221">
        <v>0</v>
      </c>
    </row>
    <row r="12222" spans="1:11">
      <c r="A12222" t="s">
        <v>28271</v>
      </c>
      <c r="B12222" t="s">
        <v>58</v>
      </c>
      <c r="C12222">
        <v>92900</v>
      </c>
      <c r="D12222" t="s">
        <v>3846</v>
      </c>
      <c r="E12222" t="s">
        <v>32</v>
      </c>
      <c r="F12222">
        <v>95.02</v>
      </c>
      <c r="G12222">
        <v>97</v>
      </c>
      <c r="J12222">
        <v>0</v>
      </c>
      <c r="K12222">
        <v>0</v>
      </c>
    </row>
    <row r="12223" spans="1:11">
      <c r="A12223" t="s">
        <v>28272</v>
      </c>
      <c r="B12223" t="s">
        <v>58</v>
      </c>
      <c r="C12223">
        <v>92901</v>
      </c>
      <c r="D12223" t="s">
        <v>3847</v>
      </c>
      <c r="E12223" t="s">
        <v>32</v>
      </c>
      <c r="F12223">
        <v>130.74</v>
      </c>
      <c r="G12223">
        <v>132.88</v>
      </c>
      <c r="J12223">
        <v>0</v>
      </c>
      <c r="K12223">
        <v>0</v>
      </c>
    </row>
    <row r="12224" spans="1:11">
      <c r="A12224" t="s">
        <v>28273</v>
      </c>
      <c r="B12224" t="s">
        <v>58</v>
      </c>
      <c r="C12224">
        <v>92902</v>
      </c>
      <c r="D12224" t="s">
        <v>3848</v>
      </c>
      <c r="E12224" t="s">
        <v>32</v>
      </c>
      <c r="F12224">
        <v>202.74</v>
      </c>
      <c r="G12224">
        <v>205.08</v>
      </c>
      <c r="J12224">
        <v>0</v>
      </c>
      <c r="K12224">
        <v>0</v>
      </c>
    </row>
    <row r="12225" spans="1:11">
      <c r="A12225" t="s">
        <v>28274</v>
      </c>
      <c r="B12225" t="s">
        <v>58</v>
      </c>
      <c r="C12225">
        <v>92903</v>
      </c>
      <c r="D12225" t="s">
        <v>3849</v>
      </c>
      <c r="E12225" t="s">
        <v>32</v>
      </c>
      <c r="F12225">
        <v>301.77999999999997</v>
      </c>
      <c r="G12225">
        <v>304.35000000000002</v>
      </c>
      <c r="J12225">
        <v>0</v>
      </c>
      <c r="K12225">
        <v>0</v>
      </c>
    </row>
    <row r="12226" spans="1:11">
      <c r="A12226" t="s">
        <v>28275</v>
      </c>
      <c r="B12226" t="s">
        <v>58</v>
      </c>
      <c r="C12226">
        <v>92892</v>
      </c>
      <c r="D12226" t="s">
        <v>3838</v>
      </c>
      <c r="E12226" t="s">
        <v>32</v>
      </c>
      <c r="F12226">
        <v>67.510000000000005</v>
      </c>
      <c r="G12226">
        <v>70.400000000000006</v>
      </c>
      <c r="J12226">
        <v>0</v>
      </c>
      <c r="K12226">
        <v>0</v>
      </c>
    </row>
    <row r="12227" spans="1:11">
      <c r="A12227" t="s">
        <v>28276</v>
      </c>
      <c r="B12227" t="s">
        <v>58</v>
      </c>
      <c r="C12227">
        <v>92893</v>
      </c>
      <c r="D12227" t="s">
        <v>3839</v>
      </c>
      <c r="E12227" t="s">
        <v>32</v>
      </c>
      <c r="F12227">
        <v>93.8</v>
      </c>
      <c r="G12227">
        <v>96.94</v>
      </c>
      <c r="J12227">
        <v>0</v>
      </c>
      <c r="K12227">
        <v>0</v>
      </c>
    </row>
    <row r="12228" spans="1:11">
      <c r="A12228" t="s">
        <v>28277</v>
      </c>
      <c r="B12228" t="s">
        <v>58</v>
      </c>
      <c r="C12228">
        <v>92894</v>
      </c>
      <c r="D12228" t="s">
        <v>3840</v>
      </c>
      <c r="E12228" t="s">
        <v>32</v>
      </c>
      <c r="F12228">
        <v>111.32</v>
      </c>
      <c r="G12228">
        <v>114.75</v>
      </c>
      <c r="J12228">
        <v>0</v>
      </c>
      <c r="K12228">
        <v>0</v>
      </c>
    </row>
    <row r="12229" spans="1:11">
      <c r="A12229" t="s">
        <v>28278</v>
      </c>
      <c r="B12229" t="s">
        <v>58</v>
      </c>
      <c r="C12229">
        <v>92889</v>
      </c>
      <c r="D12229" t="s">
        <v>3835</v>
      </c>
      <c r="E12229" t="s">
        <v>32</v>
      </c>
      <c r="F12229">
        <v>149.57</v>
      </c>
      <c r="G12229">
        <v>153.37</v>
      </c>
      <c r="J12229">
        <v>0</v>
      </c>
      <c r="K12229">
        <v>0</v>
      </c>
    </row>
    <row r="12230" spans="1:11">
      <c r="A12230" t="s">
        <v>28279</v>
      </c>
      <c r="B12230" t="s">
        <v>58</v>
      </c>
      <c r="C12230">
        <v>92895</v>
      </c>
      <c r="D12230" t="s">
        <v>3841</v>
      </c>
      <c r="E12230" t="s">
        <v>32</v>
      </c>
      <c r="F12230">
        <v>149.5</v>
      </c>
      <c r="G12230">
        <v>153.30000000000001</v>
      </c>
      <c r="J12230">
        <v>0</v>
      </c>
      <c r="K12230">
        <v>0</v>
      </c>
    </row>
    <row r="12231" spans="1:11">
      <c r="A12231" t="s">
        <v>28280</v>
      </c>
      <c r="B12231" t="s">
        <v>58</v>
      </c>
      <c r="C12231">
        <v>92890</v>
      </c>
      <c r="D12231" t="s">
        <v>3836</v>
      </c>
      <c r="E12231" t="s">
        <v>32</v>
      </c>
      <c r="F12231">
        <v>222.96</v>
      </c>
      <c r="G12231">
        <v>227.1</v>
      </c>
      <c r="J12231">
        <v>0</v>
      </c>
      <c r="K12231">
        <v>0</v>
      </c>
    </row>
    <row r="12232" spans="1:11">
      <c r="A12232" t="s">
        <v>28281</v>
      </c>
      <c r="B12232" t="s">
        <v>58</v>
      </c>
      <c r="C12232">
        <v>92896</v>
      </c>
      <c r="D12232" t="s">
        <v>3842</v>
      </c>
      <c r="E12232" t="s">
        <v>32</v>
      </c>
      <c r="F12232">
        <v>225.22</v>
      </c>
      <c r="G12232">
        <v>229.55</v>
      </c>
      <c r="J12232">
        <v>0</v>
      </c>
      <c r="K12232">
        <v>0</v>
      </c>
    </row>
    <row r="12233" spans="1:11">
      <c r="A12233" t="s">
        <v>28282</v>
      </c>
      <c r="B12233" t="s">
        <v>58</v>
      </c>
      <c r="C12233">
        <v>92891</v>
      </c>
      <c r="D12233" t="s">
        <v>3837</v>
      </c>
      <c r="E12233" t="s">
        <v>32</v>
      </c>
      <c r="F12233">
        <v>323.26</v>
      </c>
      <c r="G12233">
        <v>327.73</v>
      </c>
      <c r="J12233">
        <v>0</v>
      </c>
      <c r="K12233">
        <v>0</v>
      </c>
    </row>
    <row r="12234" spans="1:11">
      <c r="A12234" t="s">
        <v>28283</v>
      </c>
      <c r="B12234" t="s">
        <v>58</v>
      </c>
      <c r="C12234">
        <v>92897</v>
      </c>
      <c r="D12234" t="s">
        <v>3843</v>
      </c>
      <c r="E12234" t="s">
        <v>32</v>
      </c>
      <c r="F12234">
        <v>327.92</v>
      </c>
      <c r="G12234">
        <v>332.8</v>
      </c>
      <c r="J12234">
        <v>0</v>
      </c>
      <c r="K12234">
        <v>0</v>
      </c>
    </row>
    <row r="12235" spans="1:11">
      <c r="A12235" t="s">
        <v>28284</v>
      </c>
      <c r="B12235" t="s">
        <v>58</v>
      </c>
      <c r="C12235">
        <v>100822</v>
      </c>
      <c r="D12235" t="s">
        <v>15191</v>
      </c>
      <c r="E12235" t="s">
        <v>32</v>
      </c>
      <c r="F12235">
        <v>0</v>
      </c>
      <c r="G12235">
        <v>0</v>
      </c>
    </row>
    <row r="12236" spans="1:11">
      <c r="A12236" t="s">
        <v>28285</v>
      </c>
      <c r="B12236" t="s">
        <v>58</v>
      </c>
      <c r="C12236">
        <v>100823</v>
      </c>
      <c r="D12236" t="s">
        <v>15192</v>
      </c>
      <c r="E12236" t="s">
        <v>32</v>
      </c>
      <c r="F12236">
        <v>0</v>
      </c>
      <c r="G12236">
        <v>0</v>
      </c>
    </row>
    <row r="12237" spans="1:11">
      <c r="A12237" t="s">
        <v>28286</v>
      </c>
      <c r="B12237" t="s">
        <v>58</v>
      </c>
      <c r="C12237">
        <v>100824</v>
      </c>
      <c r="D12237" t="s">
        <v>15193</v>
      </c>
      <c r="E12237" t="s">
        <v>32</v>
      </c>
      <c r="F12237">
        <v>0</v>
      </c>
      <c r="G12237">
        <v>0</v>
      </c>
    </row>
    <row r="12238" spans="1:11">
      <c r="A12238" t="s">
        <v>28287</v>
      </c>
      <c r="B12238" t="s">
        <v>58</v>
      </c>
      <c r="C12238">
        <v>100825</v>
      </c>
      <c r="D12238" t="s">
        <v>15194</v>
      </c>
      <c r="E12238" t="s">
        <v>32</v>
      </c>
      <c r="F12238">
        <v>0</v>
      </c>
      <c r="G12238">
        <v>0</v>
      </c>
    </row>
    <row r="12239" spans="1:11">
      <c r="A12239" t="s">
        <v>28288</v>
      </c>
      <c r="B12239" t="s">
        <v>58</v>
      </c>
      <c r="C12239">
        <v>100818</v>
      </c>
      <c r="D12239" t="s">
        <v>8075</v>
      </c>
      <c r="E12239" t="s">
        <v>32</v>
      </c>
      <c r="F12239">
        <v>0</v>
      </c>
      <c r="G12239">
        <v>0</v>
      </c>
    </row>
    <row r="12240" spans="1:11">
      <c r="A12240" t="s">
        <v>28289</v>
      </c>
      <c r="B12240" t="s">
        <v>58</v>
      </c>
      <c r="C12240">
        <v>100819</v>
      </c>
      <c r="D12240" t="s">
        <v>15195</v>
      </c>
      <c r="E12240" t="s">
        <v>32</v>
      </c>
      <c r="F12240">
        <v>0</v>
      </c>
      <c r="G12240">
        <v>0</v>
      </c>
    </row>
    <row r="12241" spans="1:7">
      <c r="A12241" t="s">
        <v>28290</v>
      </c>
      <c r="B12241" t="s">
        <v>58</v>
      </c>
      <c r="C12241">
        <v>100820</v>
      </c>
      <c r="D12241" t="s">
        <v>15196</v>
      </c>
      <c r="E12241" t="s">
        <v>32</v>
      </c>
      <c r="F12241">
        <v>0</v>
      </c>
      <c r="G12241">
        <v>0</v>
      </c>
    </row>
    <row r="12242" spans="1:7">
      <c r="A12242" t="s">
        <v>28291</v>
      </c>
      <c r="B12242" t="s">
        <v>58</v>
      </c>
      <c r="C12242">
        <v>100821</v>
      </c>
      <c r="D12242" t="s">
        <v>15197</v>
      </c>
      <c r="E12242" t="s">
        <v>32</v>
      </c>
      <c r="F12242">
        <v>0</v>
      </c>
      <c r="G12242">
        <v>0</v>
      </c>
    </row>
    <row r="12243" spans="1:7">
      <c r="A12243" t="s">
        <v>28292</v>
      </c>
      <c r="B12243" t="s">
        <v>58</v>
      </c>
      <c r="C12243">
        <v>100846</v>
      </c>
      <c r="D12243" t="s">
        <v>8076</v>
      </c>
      <c r="E12243" t="s">
        <v>32</v>
      </c>
      <c r="F12243">
        <v>0</v>
      </c>
      <c r="G12243">
        <v>0</v>
      </c>
    </row>
    <row r="12244" spans="1:7">
      <c r="A12244" t="s">
        <v>28293</v>
      </c>
      <c r="B12244" t="s">
        <v>58</v>
      </c>
      <c r="C12244">
        <v>100834</v>
      </c>
      <c r="D12244" t="s">
        <v>8077</v>
      </c>
      <c r="E12244" t="s">
        <v>32</v>
      </c>
      <c r="F12244">
        <v>0</v>
      </c>
      <c r="G12244">
        <v>0</v>
      </c>
    </row>
    <row r="12245" spans="1:7">
      <c r="A12245" t="s">
        <v>28294</v>
      </c>
      <c r="B12245" t="s">
        <v>58</v>
      </c>
      <c r="C12245">
        <v>100835</v>
      </c>
      <c r="D12245" t="s">
        <v>8078</v>
      </c>
      <c r="E12245" t="s">
        <v>32</v>
      </c>
      <c r="F12245">
        <v>0</v>
      </c>
      <c r="G12245">
        <v>0</v>
      </c>
    </row>
    <row r="12246" spans="1:7">
      <c r="A12246" t="s">
        <v>28295</v>
      </c>
      <c r="B12246" t="s">
        <v>58</v>
      </c>
      <c r="C12246">
        <v>100836</v>
      </c>
      <c r="D12246" t="s">
        <v>8079</v>
      </c>
      <c r="E12246" t="s">
        <v>32</v>
      </c>
      <c r="F12246">
        <v>0</v>
      </c>
      <c r="G12246">
        <v>0</v>
      </c>
    </row>
    <row r="12247" spans="1:7">
      <c r="A12247" t="s">
        <v>28296</v>
      </c>
      <c r="B12247" t="s">
        <v>58</v>
      </c>
      <c r="C12247">
        <v>100837</v>
      </c>
      <c r="D12247" t="s">
        <v>8080</v>
      </c>
      <c r="E12247" t="s">
        <v>32</v>
      </c>
      <c r="F12247">
        <v>0</v>
      </c>
      <c r="G12247">
        <v>0</v>
      </c>
    </row>
    <row r="12248" spans="1:7">
      <c r="A12248" t="s">
        <v>28297</v>
      </c>
      <c r="B12248" t="s">
        <v>58</v>
      </c>
      <c r="C12248">
        <v>100826</v>
      </c>
      <c r="D12248" t="s">
        <v>8081</v>
      </c>
      <c r="E12248" t="s">
        <v>32</v>
      </c>
      <c r="F12248">
        <v>0</v>
      </c>
      <c r="G12248">
        <v>0</v>
      </c>
    </row>
    <row r="12249" spans="1:7">
      <c r="A12249" t="s">
        <v>28298</v>
      </c>
      <c r="B12249" t="s">
        <v>58</v>
      </c>
      <c r="C12249">
        <v>100827</v>
      </c>
      <c r="D12249" t="s">
        <v>8082</v>
      </c>
      <c r="E12249" t="s">
        <v>32</v>
      </c>
      <c r="F12249">
        <v>0</v>
      </c>
      <c r="G12249">
        <v>0</v>
      </c>
    </row>
    <row r="12250" spans="1:7">
      <c r="A12250" t="s">
        <v>28299</v>
      </c>
      <c r="B12250" t="s">
        <v>58</v>
      </c>
      <c r="C12250">
        <v>100828</v>
      </c>
      <c r="D12250" t="s">
        <v>8083</v>
      </c>
      <c r="E12250" t="s">
        <v>32</v>
      </c>
      <c r="F12250">
        <v>0</v>
      </c>
      <c r="G12250">
        <v>0</v>
      </c>
    </row>
    <row r="12251" spans="1:7">
      <c r="A12251" t="s">
        <v>28300</v>
      </c>
      <c r="B12251" t="s">
        <v>58</v>
      </c>
      <c r="C12251">
        <v>100829</v>
      </c>
      <c r="D12251" t="s">
        <v>8084</v>
      </c>
      <c r="E12251" t="s">
        <v>32</v>
      </c>
      <c r="F12251">
        <v>0</v>
      </c>
      <c r="G12251">
        <v>0</v>
      </c>
    </row>
    <row r="12252" spans="1:7">
      <c r="A12252" t="s">
        <v>28301</v>
      </c>
      <c r="B12252" t="s">
        <v>58</v>
      </c>
      <c r="C12252">
        <v>100830</v>
      </c>
      <c r="D12252" t="s">
        <v>8085</v>
      </c>
      <c r="E12252" t="s">
        <v>32</v>
      </c>
      <c r="F12252">
        <v>0</v>
      </c>
      <c r="G12252">
        <v>0</v>
      </c>
    </row>
    <row r="12253" spans="1:7">
      <c r="A12253" t="s">
        <v>28302</v>
      </c>
      <c r="B12253" t="s">
        <v>58</v>
      </c>
      <c r="C12253">
        <v>100831</v>
      </c>
      <c r="D12253" t="s">
        <v>8086</v>
      </c>
      <c r="E12253" t="s">
        <v>32</v>
      </c>
      <c r="F12253">
        <v>0</v>
      </c>
      <c r="G12253">
        <v>0</v>
      </c>
    </row>
    <row r="12254" spans="1:7">
      <c r="A12254" t="s">
        <v>28303</v>
      </c>
      <c r="B12254" t="s">
        <v>58</v>
      </c>
      <c r="C12254">
        <v>100832</v>
      </c>
      <c r="D12254" t="s">
        <v>8087</v>
      </c>
      <c r="E12254" t="s">
        <v>32</v>
      </c>
      <c r="F12254">
        <v>0</v>
      </c>
      <c r="G12254">
        <v>0</v>
      </c>
    </row>
    <row r="12255" spans="1:7">
      <c r="A12255" t="s">
        <v>28304</v>
      </c>
      <c r="B12255" t="s">
        <v>58</v>
      </c>
      <c r="C12255">
        <v>100833</v>
      </c>
      <c r="D12255" t="s">
        <v>8088</v>
      </c>
      <c r="E12255" t="s">
        <v>32</v>
      </c>
      <c r="F12255">
        <v>0</v>
      </c>
      <c r="G12255">
        <v>0</v>
      </c>
    </row>
    <row r="12256" spans="1:7">
      <c r="A12256" t="s">
        <v>28305</v>
      </c>
      <c r="B12256" t="s">
        <v>58</v>
      </c>
      <c r="C12256">
        <v>100790</v>
      </c>
      <c r="D12256" t="s">
        <v>8089</v>
      </c>
      <c r="E12256" t="s">
        <v>32</v>
      </c>
      <c r="F12256">
        <v>0</v>
      </c>
      <c r="G12256">
        <v>0</v>
      </c>
    </row>
    <row r="12257" spans="1:11">
      <c r="A12257" t="s">
        <v>28306</v>
      </c>
      <c r="B12257" t="s">
        <v>58</v>
      </c>
      <c r="C12257">
        <v>100789</v>
      </c>
      <c r="D12257" t="s">
        <v>8090</v>
      </c>
      <c r="E12257" t="s">
        <v>32</v>
      </c>
      <c r="F12257">
        <v>0</v>
      </c>
      <c r="G12257">
        <v>0</v>
      </c>
    </row>
    <row r="12258" spans="1:11">
      <c r="A12258" t="s">
        <v>28307</v>
      </c>
      <c r="B12258" t="s">
        <v>58</v>
      </c>
      <c r="C12258">
        <v>100788</v>
      </c>
      <c r="D12258" t="s">
        <v>3369</v>
      </c>
      <c r="E12258" t="s">
        <v>32</v>
      </c>
      <c r="F12258">
        <v>700.36</v>
      </c>
      <c r="G12258">
        <v>722.67</v>
      </c>
      <c r="J12258">
        <v>0</v>
      </c>
      <c r="K12258">
        <v>0</v>
      </c>
    </row>
    <row r="12259" spans="1:11">
      <c r="A12259" t="s">
        <v>28308</v>
      </c>
      <c r="B12259" t="s">
        <v>58</v>
      </c>
      <c r="C12259">
        <v>100811</v>
      </c>
      <c r="D12259" t="s">
        <v>8091</v>
      </c>
      <c r="E12259" t="s">
        <v>32</v>
      </c>
      <c r="F12259">
        <v>0</v>
      </c>
      <c r="G12259">
        <v>0</v>
      </c>
    </row>
    <row r="12260" spans="1:11">
      <c r="A12260" t="s">
        <v>28309</v>
      </c>
      <c r="B12260" t="s">
        <v>58</v>
      </c>
      <c r="C12260">
        <v>100812</v>
      </c>
      <c r="D12260" t="s">
        <v>8092</v>
      </c>
      <c r="E12260" t="s">
        <v>32</v>
      </c>
      <c r="F12260">
        <v>0</v>
      </c>
      <c r="G12260">
        <v>0</v>
      </c>
    </row>
    <row r="12261" spans="1:11">
      <c r="A12261" t="s">
        <v>28310</v>
      </c>
      <c r="B12261" t="s">
        <v>58</v>
      </c>
      <c r="C12261">
        <v>100813</v>
      </c>
      <c r="D12261" t="s">
        <v>8093</v>
      </c>
      <c r="E12261" t="s">
        <v>32</v>
      </c>
      <c r="F12261">
        <v>0</v>
      </c>
      <c r="G12261">
        <v>0</v>
      </c>
    </row>
    <row r="12262" spans="1:11">
      <c r="A12262" t="s">
        <v>28311</v>
      </c>
      <c r="B12262" t="s">
        <v>58</v>
      </c>
      <c r="C12262">
        <v>100814</v>
      </c>
      <c r="D12262" t="s">
        <v>8094</v>
      </c>
      <c r="E12262" t="s">
        <v>32</v>
      </c>
      <c r="F12262">
        <v>0</v>
      </c>
      <c r="G12262">
        <v>0</v>
      </c>
    </row>
    <row r="12263" spans="1:11">
      <c r="A12263" t="s">
        <v>28312</v>
      </c>
      <c r="B12263" t="s">
        <v>58</v>
      </c>
      <c r="C12263">
        <v>100815</v>
      </c>
      <c r="D12263" t="s">
        <v>8095</v>
      </c>
      <c r="E12263" t="s">
        <v>32</v>
      </c>
      <c r="F12263">
        <v>0</v>
      </c>
      <c r="G12263">
        <v>0</v>
      </c>
    </row>
    <row r="12264" spans="1:11">
      <c r="A12264" t="s">
        <v>28313</v>
      </c>
      <c r="B12264" t="s">
        <v>58</v>
      </c>
      <c r="C12264">
        <v>100816</v>
      </c>
      <c r="D12264" t="s">
        <v>8096</v>
      </c>
      <c r="E12264" t="s">
        <v>32</v>
      </c>
      <c r="F12264">
        <v>0</v>
      </c>
      <c r="G12264">
        <v>0</v>
      </c>
    </row>
    <row r="12265" spans="1:11">
      <c r="A12265" t="s">
        <v>28314</v>
      </c>
      <c r="B12265" t="s">
        <v>58</v>
      </c>
      <c r="C12265">
        <v>100817</v>
      </c>
      <c r="D12265" t="s">
        <v>8097</v>
      </c>
      <c r="E12265" t="s">
        <v>32</v>
      </c>
      <c r="F12265">
        <v>0</v>
      </c>
      <c r="G12265">
        <v>0</v>
      </c>
    </row>
    <row r="12266" spans="1:11">
      <c r="A12266" t="s">
        <v>28315</v>
      </c>
      <c r="B12266" t="s">
        <v>58</v>
      </c>
      <c r="C12266">
        <v>100795</v>
      </c>
      <c r="D12266" t="s">
        <v>8098</v>
      </c>
      <c r="E12266" t="s">
        <v>12</v>
      </c>
      <c r="F12266">
        <v>0</v>
      </c>
      <c r="G12266">
        <v>0</v>
      </c>
    </row>
    <row r="12267" spans="1:11">
      <c r="A12267" t="s">
        <v>28316</v>
      </c>
      <c r="B12267" t="s">
        <v>58</v>
      </c>
      <c r="C12267">
        <v>100842</v>
      </c>
      <c r="D12267" t="s">
        <v>8099</v>
      </c>
      <c r="E12267" t="s">
        <v>12</v>
      </c>
      <c r="F12267">
        <v>0</v>
      </c>
      <c r="G12267">
        <v>0</v>
      </c>
    </row>
    <row r="12268" spans="1:11">
      <c r="A12268" t="s">
        <v>28317</v>
      </c>
      <c r="B12268" t="s">
        <v>58</v>
      </c>
      <c r="C12268">
        <v>100796</v>
      </c>
      <c r="D12268" t="s">
        <v>8100</v>
      </c>
      <c r="E12268" t="s">
        <v>12</v>
      </c>
      <c r="F12268">
        <v>0</v>
      </c>
      <c r="G12268">
        <v>0</v>
      </c>
    </row>
    <row r="12269" spans="1:11">
      <c r="A12269" t="s">
        <v>28318</v>
      </c>
      <c r="B12269" t="s">
        <v>58</v>
      </c>
      <c r="C12269">
        <v>100843</v>
      </c>
      <c r="D12269" t="s">
        <v>8101</v>
      </c>
      <c r="E12269" t="s">
        <v>12</v>
      </c>
      <c r="F12269">
        <v>0</v>
      </c>
      <c r="G12269">
        <v>0</v>
      </c>
    </row>
    <row r="12270" spans="1:11">
      <c r="A12270" t="s">
        <v>28319</v>
      </c>
      <c r="B12270" t="s">
        <v>58</v>
      </c>
      <c r="C12270">
        <v>100844</v>
      </c>
      <c r="D12270" t="s">
        <v>8102</v>
      </c>
      <c r="E12270" t="s">
        <v>12</v>
      </c>
      <c r="F12270">
        <v>0</v>
      </c>
      <c r="G12270">
        <v>0</v>
      </c>
    </row>
    <row r="12271" spans="1:11">
      <c r="A12271" t="s">
        <v>28320</v>
      </c>
      <c r="B12271" t="s">
        <v>58</v>
      </c>
      <c r="C12271">
        <v>100797</v>
      </c>
      <c r="D12271" t="s">
        <v>8103</v>
      </c>
      <c r="E12271" t="s">
        <v>12</v>
      </c>
      <c r="F12271">
        <v>0</v>
      </c>
      <c r="G12271">
        <v>0</v>
      </c>
    </row>
    <row r="12272" spans="1:11">
      <c r="A12272" t="s">
        <v>28321</v>
      </c>
      <c r="B12272" t="s">
        <v>58</v>
      </c>
      <c r="C12272">
        <v>100798</v>
      </c>
      <c r="D12272" t="s">
        <v>8104</v>
      </c>
      <c r="E12272" t="s">
        <v>12</v>
      </c>
      <c r="F12272">
        <v>0</v>
      </c>
      <c r="G12272">
        <v>0</v>
      </c>
    </row>
    <row r="12273" spans="1:11">
      <c r="A12273" t="s">
        <v>28322</v>
      </c>
      <c r="B12273" t="s">
        <v>58</v>
      </c>
      <c r="C12273">
        <v>100845</v>
      </c>
      <c r="D12273" t="s">
        <v>8105</v>
      </c>
      <c r="E12273" t="s">
        <v>12</v>
      </c>
      <c r="F12273">
        <v>0</v>
      </c>
      <c r="G12273">
        <v>0</v>
      </c>
    </row>
    <row r="12274" spans="1:11">
      <c r="A12274" t="s">
        <v>28323</v>
      </c>
      <c r="B12274" t="s">
        <v>58</v>
      </c>
      <c r="C12274">
        <v>100799</v>
      </c>
      <c r="D12274" t="s">
        <v>3374</v>
      </c>
      <c r="E12274" t="s">
        <v>12</v>
      </c>
      <c r="F12274">
        <v>20.04</v>
      </c>
      <c r="G12274">
        <v>21.03</v>
      </c>
      <c r="J12274">
        <v>0</v>
      </c>
      <c r="K12274">
        <v>0</v>
      </c>
    </row>
    <row r="12275" spans="1:11">
      <c r="A12275" t="s">
        <v>28324</v>
      </c>
      <c r="B12275" t="s">
        <v>58</v>
      </c>
      <c r="C12275">
        <v>100807</v>
      </c>
      <c r="D12275" t="s">
        <v>3382</v>
      </c>
      <c r="E12275" t="s">
        <v>12</v>
      </c>
      <c r="F12275">
        <v>27.71</v>
      </c>
      <c r="G12275">
        <v>29.4</v>
      </c>
      <c r="J12275">
        <v>0</v>
      </c>
      <c r="K12275">
        <v>0</v>
      </c>
    </row>
    <row r="12276" spans="1:11">
      <c r="A12276" t="s">
        <v>28325</v>
      </c>
      <c r="B12276" t="s">
        <v>58</v>
      </c>
      <c r="C12276">
        <v>100800</v>
      </c>
      <c r="D12276" t="s">
        <v>3375</v>
      </c>
      <c r="E12276" t="s">
        <v>12</v>
      </c>
      <c r="F12276">
        <v>27.71</v>
      </c>
      <c r="G12276">
        <v>28.88</v>
      </c>
      <c r="J12276">
        <v>0</v>
      </c>
      <c r="K12276">
        <v>0</v>
      </c>
    </row>
    <row r="12277" spans="1:11">
      <c r="A12277" t="s">
        <v>28326</v>
      </c>
      <c r="B12277" t="s">
        <v>58</v>
      </c>
      <c r="C12277">
        <v>100808</v>
      </c>
      <c r="D12277" t="s">
        <v>3383</v>
      </c>
      <c r="E12277" t="s">
        <v>12</v>
      </c>
      <c r="F12277">
        <v>36.82</v>
      </c>
      <c r="G12277">
        <v>38.82</v>
      </c>
      <c r="J12277">
        <v>0</v>
      </c>
      <c r="K12277">
        <v>0</v>
      </c>
    </row>
    <row r="12278" spans="1:11">
      <c r="A12278" t="s">
        <v>28327</v>
      </c>
      <c r="B12278" t="s">
        <v>58</v>
      </c>
      <c r="C12278">
        <v>100801</v>
      </c>
      <c r="D12278" t="s">
        <v>3376</v>
      </c>
      <c r="E12278" t="s">
        <v>12</v>
      </c>
      <c r="F12278">
        <v>35.81</v>
      </c>
      <c r="G12278">
        <v>37.19</v>
      </c>
      <c r="J12278">
        <v>0</v>
      </c>
      <c r="K12278">
        <v>0</v>
      </c>
    </row>
    <row r="12279" spans="1:11">
      <c r="A12279" t="s">
        <v>28328</v>
      </c>
      <c r="B12279" t="s">
        <v>58</v>
      </c>
      <c r="C12279">
        <v>100809</v>
      </c>
      <c r="D12279" t="s">
        <v>3384</v>
      </c>
      <c r="E12279" t="s">
        <v>12</v>
      </c>
      <c r="F12279">
        <v>46.7</v>
      </c>
      <c r="G12279">
        <v>49.07</v>
      </c>
      <c r="J12279">
        <v>0</v>
      </c>
      <c r="K12279">
        <v>0</v>
      </c>
    </row>
    <row r="12280" spans="1:11">
      <c r="A12280" t="s">
        <v>28329</v>
      </c>
      <c r="B12280" t="s">
        <v>58</v>
      </c>
      <c r="C12280">
        <v>100802</v>
      </c>
      <c r="D12280" t="s">
        <v>3377</v>
      </c>
      <c r="E12280" t="s">
        <v>12</v>
      </c>
      <c r="F12280">
        <v>47.25</v>
      </c>
      <c r="G12280">
        <v>48.94</v>
      </c>
      <c r="J12280">
        <v>0</v>
      </c>
      <c r="K12280">
        <v>0</v>
      </c>
    </row>
    <row r="12281" spans="1:11">
      <c r="A12281" t="s">
        <v>28330</v>
      </c>
      <c r="B12281" t="s">
        <v>58</v>
      </c>
      <c r="C12281">
        <v>100810</v>
      </c>
      <c r="D12281" t="s">
        <v>3385</v>
      </c>
      <c r="E12281" t="s">
        <v>12</v>
      </c>
      <c r="F12281">
        <v>60.65</v>
      </c>
      <c r="G12281">
        <v>63.54</v>
      </c>
      <c r="J12281">
        <v>0</v>
      </c>
      <c r="K12281">
        <v>0</v>
      </c>
    </row>
    <row r="12282" spans="1:11">
      <c r="A12282" t="s">
        <v>28331</v>
      </c>
      <c r="B12282" t="s">
        <v>58</v>
      </c>
      <c r="C12282">
        <v>100791</v>
      </c>
      <c r="D12282" t="s">
        <v>3370</v>
      </c>
      <c r="E12282" t="s">
        <v>12</v>
      </c>
      <c r="F12282">
        <v>19.38</v>
      </c>
      <c r="G12282">
        <v>20.309999999999999</v>
      </c>
      <c r="J12282">
        <v>0</v>
      </c>
      <c r="K12282">
        <v>0</v>
      </c>
    </row>
    <row r="12283" spans="1:11">
      <c r="A12283" t="s">
        <v>28332</v>
      </c>
      <c r="B12283" t="s">
        <v>58</v>
      </c>
      <c r="C12283">
        <v>100803</v>
      </c>
      <c r="D12283" t="s">
        <v>3378</v>
      </c>
      <c r="E12283" t="s">
        <v>12</v>
      </c>
      <c r="F12283">
        <v>18.03</v>
      </c>
      <c r="G12283">
        <v>18.84</v>
      </c>
      <c r="J12283">
        <v>0</v>
      </c>
      <c r="K12283">
        <v>0</v>
      </c>
    </row>
    <row r="12284" spans="1:11">
      <c r="A12284" t="s">
        <v>28333</v>
      </c>
      <c r="B12284" t="s">
        <v>58</v>
      </c>
      <c r="C12284">
        <v>100792</v>
      </c>
      <c r="D12284" t="s">
        <v>3371</v>
      </c>
      <c r="E12284" t="s">
        <v>12</v>
      </c>
      <c r="F12284">
        <v>27.06</v>
      </c>
      <c r="G12284">
        <v>28.17</v>
      </c>
      <c r="J12284">
        <v>0</v>
      </c>
      <c r="K12284">
        <v>0</v>
      </c>
    </row>
    <row r="12285" spans="1:11">
      <c r="A12285" t="s">
        <v>28334</v>
      </c>
      <c r="B12285" t="s">
        <v>58</v>
      </c>
      <c r="C12285">
        <v>100804</v>
      </c>
      <c r="D12285" t="s">
        <v>3379</v>
      </c>
      <c r="E12285" t="s">
        <v>12</v>
      </c>
      <c r="F12285">
        <v>25.46</v>
      </c>
      <c r="G12285">
        <v>26.42</v>
      </c>
      <c r="J12285">
        <v>0</v>
      </c>
      <c r="K12285">
        <v>0</v>
      </c>
    </row>
    <row r="12286" spans="1:11">
      <c r="A12286" t="s">
        <v>28335</v>
      </c>
      <c r="B12286" t="s">
        <v>58</v>
      </c>
      <c r="C12286">
        <v>100793</v>
      </c>
      <c r="D12286" t="s">
        <v>3372</v>
      </c>
      <c r="E12286" t="s">
        <v>12</v>
      </c>
      <c r="F12286">
        <v>35.14</v>
      </c>
      <c r="G12286">
        <v>36.47</v>
      </c>
      <c r="J12286">
        <v>0</v>
      </c>
      <c r="K12286">
        <v>0</v>
      </c>
    </row>
    <row r="12287" spans="1:11">
      <c r="A12287" t="s">
        <v>28336</v>
      </c>
      <c r="B12287" t="s">
        <v>58</v>
      </c>
      <c r="C12287">
        <v>100805</v>
      </c>
      <c r="D12287" t="s">
        <v>3380</v>
      </c>
      <c r="E12287" t="s">
        <v>12</v>
      </c>
      <c r="F12287">
        <v>33.229999999999997</v>
      </c>
      <c r="G12287">
        <v>34.380000000000003</v>
      </c>
      <c r="J12287">
        <v>0</v>
      </c>
      <c r="K12287">
        <v>0</v>
      </c>
    </row>
    <row r="12288" spans="1:11">
      <c r="A12288" t="s">
        <v>28337</v>
      </c>
      <c r="B12288" t="s">
        <v>58</v>
      </c>
      <c r="C12288">
        <v>100794</v>
      </c>
      <c r="D12288" t="s">
        <v>3373</v>
      </c>
      <c r="E12288" t="s">
        <v>12</v>
      </c>
      <c r="F12288">
        <v>46.6</v>
      </c>
      <c r="G12288">
        <v>48.22</v>
      </c>
      <c r="J12288">
        <v>0</v>
      </c>
      <c r="K12288">
        <v>0</v>
      </c>
    </row>
    <row r="12289" spans="1:11">
      <c r="A12289" t="s">
        <v>28338</v>
      </c>
      <c r="B12289" t="s">
        <v>58</v>
      </c>
      <c r="C12289">
        <v>100806</v>
      </c>
      <c r="D12289" t="s">
        <v>3381</v>
      </c>
      <c r="E12289" t="s">
        <v>12</v>
      </c>
      <c r="F12289">
        <v>44.24</v>
      </c>
      <c r="G12289">
        <v>45.66</v>
      </c>
      <c r="J12289">
        <v>0</v>
      </c>
      <c r="K12289">
        <v>0</v>
      </c>
    </row>
    <row r="12290" spans="1:11">
      <c r="A12290" t="s">
        <v>28339</v>
      </c>
      <c r="B12290" t="s">
        <v>58</v>
      </c>
      <c r="C12290">
        <v>100838</v>
      </c>
      <c r="D12290" t="s">
        <v>8106</v>
      </c>
      <c r="E12290" t="s">
        <v>32</v>
      </c>
      <c r="F12290">
        <v>0</v>
      </c>
      <c r="G12290">
        <v>0</v>
      </c>
    </row>
    <row r="12291" spans="1:11">
      <c r="A12291" t="s">
        <v>28340</v>
      </c>
      <c r="B12291" t="s">
        <v>58</v>
      </c>
      <c r="C12291">
        <v>100839</v>
      </c>
      <c r="D12291" t="s">
        <v>8107</v>
      </c>
      <c r="E12291" t="s">
        <v>32</v>
      </c>
      <c r="F12291">
        <v>0</v>
      </c>
      <c r="G12291">
        <v>0</v>
      </c>
    </row>
    <row r="12292" spans="1:11">
      <c r="A12292" t="s">
        <v>28341</v>
      </c>
      <c r="B12292" t="s">
        <v>58</v>
      </c>
      <c r="C12292">
        <v>100840</v>
      </c>
      <c r="D12292" t="s">
        <v>8108</v>
      </c>
      <c r="E12292" t="s">
        <v>32</v>
      </c>
      <c r="F12292">
        <v>0</v>
      </c>
      <c r="G12292">
        <v>0</v>
      </c>
    </row>
    <row r="12293" spans="1:11">
      <c r="A12293" t="s">
        <v>28342</v>
      </c>
      <c r="B12293" t="s">
        <v>58</v>
      </c>
      <c r="C12293">
        <v>100841</v>
      </c>
      <c r="D12293" t="s">
        <v>8109</v>
      </c>
      <c r="E12293" t="s">
        <v>32</v>
      </c>
      <c r="F12293">
        <v>0</v>
      </c>
      <c r="G12293">
        <v>0</v>
      </c>
    </row>
    <row r="12294" spans="1:11">
      <c r="A12294" t="s">
        <v>28343</v>
      </c>
      <c r="B12294" t="s">
        <v>58</v>
      </c>
      <c r="C12294">
        <v>103283</v>
      </c>
      <c r="D12294" t="s">
        <v>8110</v>
      </c>
      <c r="E12294" t="s">
        <v>32</v>
      </c>
      <c r="F12294">
        <v>0</v>
      </c>
      <c r="G12294">
        <v>0</v>
      </c>
    </row>
    <row r="12295" spans="1:11">
      <c r="A12295" t="s">
        <v>28344</v>
      </c>
      <c r="B12295" t="s">
        <v>58</v>
      </c>
      <c r="C12295">
        <v>103284</v>
      </c>
      <c r="D12295" t="s">
        <v>8111</v>
      </c>
      <c r="E12295" t="s">
        <v>32</v>
      </c>
      <c r="F12295">
        <v>0</v>
      </c>
      <c r="G12295">
        <v>0</v>
      </c>
    </row>
    <row r="12296" spans="1:11">
      <c r="A12296" t="s">
        <v>28345</v>
      </c>
      <c r="B12296" t="s">
        <v>58</v>
      </c>
      <c r="C12296">
        <v>103282</v>
      </c>
      <c r="D12296" t="s">
        <v>8112</v>
      </c>
      <c r="E12296" t="s">
        <v>32</v>
      </c>
      <c r="F12296">
        <v>0</v>
      </c>
      <c r="G12296">
        <v>0</v>
      </c>
    </row>
    <row r="12297" spans="1:11">
      <c r="A12297" t="s">
        <v>28346</v>
      </c>
      <c r="B12297" t="s">
        <v>58</v>
      </c>
      <c r="C12297">
        <v>103279</v>
      </c>
      <c r="D12297" t="s">
        <v>8113</v>
      </c>
      <c r="E12297" t="s">
        <v>32</v>
      </c>
      <c r="F12297">
        <v>0</v>
      </c>
      <c r="G12297">
        <v>0</v>
      </c>
    </row>
    <row r="12298" spans="1:11">
      <c r="A12298" t="s">
        <v>28347</v>
      </c>
      <c r="B12298" t="s">
        <v>58</v>
      </c>
      <c r="C12298">
        <v>103280</v>
      </c>
      <c r="D12298" t="s">
        <v>8114</v>
      </c>
      <c r="E12298" t="s">
        <v>32</v>
      </c>
      <c r="F12298">
        <v>0</v>
      </c>
      <c r="G12298">
        <v>0</v>
      </c>
    </row>
    <row r="12299" spans="1:11">
      <c r="A12299" t="s">
        <v>28348</v>
      </c>
      <c r="B12299" t="s">
        <v>58</v>
      </c>
      <c r="C12299">
        <v>103281</v>
      </c>
      <c r="D12299" t="s">
        <v>8115</v>
      </c>
      <c r="E12299" t="s">
        <v>32</v>
      </c>
      <c r="F12299">
        <v>0</v>
      </c>
      <c r="G12299">
        <v>0</v>
      </c>
    </row>
    <row r="12300" spans="1:11">
      <c r="A12300" t="s">
        <v>28349</v>
      </c>
      <c r="B12300" t="s">
        <v>58</v>
      </c>
      <c r="C12300">
        <v>103247</v>
      </c>
      <c r="D12300" t="s">
        <v>3191</v>
      </c>
      <c r="E12300" t="s">
        <v>32</v>
      </c>
      <c r="F12300">
        <v>2785.69</v>
      </c>
      <c r="G12300">
        <v>2800.04</v>
      </c>
      <c r="J12300">
        <v>0</v>
      </c>
      <c r="K12300">
        <v>0</v>
      </c>
    </row>
    <row r="12301" spans="1:11">
      <c r="A12301" t="s">
        <v>28350</v>
      </c>
      <c r="B12301" t="s">
        <v>58</v>
      </c>
      <c r="C12301">
        <v>103250</v>
      </c>
      <c r="D12301" t="s">
        <v>3194</v>
      </c>
      <c r="E12301" t="s">
        <v>32</v>
      </c>
      <c r="F12301">
        <v>4038.9</v>
      </c>
      <c r="G12301">
        <v>4054.41</v>
      </c>
      <c r="J12301">
        <v>0</v>
      </c>
      <c r="K12301">
        <v>0</v>
      </c>
    </row>
    <row r="12302" spans="1:11">
      <c r="A12302" t="s">
        <v>28351</v>
      </c>
      <c r="B12302" t="s">
        <v>58</v>
      </c>
      <c r="C12302">
        <v>103253</v>
      </c>
      <c r="D12302" t="s">
        <v>3197</v>
      </c>
      <c r="E12302" t="s">
        <v>32</v>
      </c>
      <c r="F12302">
        <v>5498.2</v>
      </c>
      <c r="G12302">
        <v>5514.39</v>
      </c>
      <c r="J12302">
        <v>0</v>
      </c>
      <c r="K12302">
        <v>0</v>
      </c>
    </row>
    <row r="12303" spans="1:11">
      <c r="A12303" t="s">
        <v>28352</v>
      </c>
      <c r="B12303" t="s">
        <v>58</v>
      </c>
      <c r="C12303">
        <v>103244</v>
      </c>
      <c r="D12303" t="s">
        <v>3188</v>
      </c>
      <c r="E12303" t="s">
        <v>32</v>
      </c>
      <c r="F12303">
        <v>2512.1</v>
      </c>
      <c r="G12303">
        <v>2526.4499999999998</v>
      </c>
      <c r="J12303">
        <v>0</v>
      </c>
      <c r="K12303">
        <v>0</v>
      </c>
    </row>
    <row r="12304" spans="1:11">
      <c r="A12304" t="s">
        <v>28353</v>
      </c>
      <c r="B12304" t="s">
        <v>58</v>
      </c>
      <c r="C12304">
        <v>103256</v>
      </c>
      <c r="D12304" t="s">
        <v>3200</v>
      </c>
      <c r="E12304" t="s">
        <v>32</v>
      </c>
      <c r="F12304">
        <v>10206.41</v>
      </c>
      <c r="G12304">
        <v>10230.209999999999</v>
      </c>
      <c r="J12304">
        <v>0</v>
      </c>
      <c r="K12304">
        <v>0</v>
      </c>
    </row>
    <row r="12305" spans="1:11">
      <c r="A12305" t="s">
        <v>28354</v>
      </c>
      <c r="B12305" t="s">
        <v>58</v>
      </c>
      <c r="C12305">
        <v>103258</v>
      </c>
      <c r="D12305" t="s">
        <v>3202</v>
      </c>
      <c r="E12305" t="s">
        <v>32</v>
      </c>
      <c r="F12305">
        <v>11406.53</v>
      </c>
      <c r="G12305">
        <v>11430.96</v>
      </c>
      <c r="J12305">
        <v>0</v>
      </c>
      <c r="K12305">
        <v>0</v>
      </c>
    </row>
    <row r="12306" spans="1:11">
      <c r="A12306" t="s">
        <v>28355</v>
      </c>
      <c r="B12306" t="s">
        <v>58</v>
      </c>
      <c r="C12306">
        <v>103260</v>
      </c>
      <c r="D12306" t="s">
        <v>3204</v>
      </c>
      <c r="E12306" t="s">
        <v>32</v>
      </c>
      <c r="F12306">
        <v>6335.17</v>
      </c>
      <c r="G12306">
        <v>6359.6</v>
      </c>
      <c r="J12306">
        <v>0</v>
      </c>
      <c r="K12306">
        <v>0</v>
      </c>
    </row>
    <row r="12307" spans="1:11">
      <c r="A12307" t="s">
        <v>28356</v>
      </c>
      <c r="B12307" t="s">
        <v>58</v>
      </c>
      <c r="C12307">
        <v>103261</v>
      </c>
      <c r="D12307" t="s">
        <v>3205</v>
      </c>
      <c r="E12307" t="s">
        <v>32</v>
      </c>
      <c r="F12307">
        <v>12867.26</v>
      </c>
      <c r="G12307">
        <v>12894.08</v>
      </c>
      <c r="J12307">
        <v>0</v>
      </c>
      <c r="K12307">
        <v>0</v>
      </c>
    </row>
    <row r="12308" spans="1:11">
      <c r="A12308" t="s">
        <v>28357</v>
      </c>
      <c r="B12308" t="s">
        <v>58</v>
      </c>
      <c r="C12308">
        <v>103263</v>
      </c>
      <c r="D12308" t="s">
        <v>3207</v>
      </c>
      <c r="E12308" t="s">
        <v>32</v>
      </c>
      <c r="F12308">
        <v>17851.95</v>
      </c>
      <c r="G12308">
        <v>17885.16</v>
      </c>
      <c r="J12308">
        <v>0</v>
      </c>
      <c r="K12308">
        <v>0</v>
      </c>
    </row>
    <row r="12309" spans="1:11">
      <c r="A12309" t="s">
        <v>28358</v>
      </c>
      <c r="B12309" t="s">
        <v>58</v>
      </c>
      <c r="C12309">
        <v>103265</v>
      </c>
      <c r="D12309" t="s">
        <v>3209</v>
      </c>
      <c r="E12309" t="s">
        <v>32</v>
      </c>
      <c r="F12309">
        <v>21509.57</v>
      </c>
      <c r="G12309">
        <v>21542.78</v>
      </c>
      <c r="J12309">
        <v>0</v>
      </c>
      <c r="K12309">
        <v>0</v>
      </c>
    </row>
    <row r="12310" spans="1:11">
      <c r="A12310" t="s">
        <v>28359</v>
      </c>
      <c r="B12310" t="s">
        <v>58</v>
      </c>
      <c r="C12310">
        <v>103268</v>
      </c>
      <c r="D12310" t="s">
        <v>3212</v>
      </c>
      <c r="E12310" t="s">
        <v>32</v>
      </c>
      <c r="F12310">
        <v>7583.96</v>
      </c>
      <c r="G12310">
        <v>7608.38</v>
      </c>
      <c r="J12310">
        <v>0</v>
      </c>
      <c r="K12310">
        <v>0</v>
      </c>
    </row>
    <row r="12311" spans="1:11">
      <c r="A12311" t="s">
        <v>28360</v>
      </c>
      <c r="B12311" t="s">
        <v>58</v>
      </c>
      <c r="C12311">
        <v>103270</v>
      </c>
      <c r="D12311" t="s">
        <v>3214</v>
      </c>
      <c r="E12311" t="s">
        <v>32</v>
      </c>
      <c r="F12311">
        <v>8149.82</v>
      </c>
      <c r="G12311">
        <v>8175.22</v>
      </c>
      <c r="J12311">
        <v>0</v>
      </c>
      <c r="K12311">
        <v>0</v>
      </c>
    </row>
    <row r="12312" spans="1:11">
      <c r="A12312" t="s">
        <v>28361</v>
      </c>
      <c r="B12312" t="s">
        <v>58</v>
      </c>
      <c r="C12312">
        <v>103272</v>
      </c>
      <c r="D12312" t="s">
        <v>3216</v>
      </c>
      <c r="E12312" t="s">
        <v>32</v>
      </c>
      <c r="F12312">
        <v>11911.4</v>
      </c>
      <c r="G12312">
        <v>11940.63</v>
      </c>
      <c r="J12312">
        <v>0</v>
      </c>
      <c r="K12312">
        <v>0</v>
      </c>
    </row>
    <row r="12313" spans="1:11">
      <c r="A12313" t="s">
        <v>28362</v>
      </c>
      <c r="B12313" t="s">
        <v>58</v>
      </c>
      <c r="C12313">
        <v>103274</v>
      </c>
      <c r="D12313" t="s">
        <v>3218</v>
      </c>
      <c r="E12313" t="s">
        <v>32</v>
      </c>
      <c r="F12313">
        <v>14030.98</v>
      </c>
      <c r="G12313">
        <v>14066.88</v>
      </c>
      <c r="J12313">
        <v>0</v>
      </c>
      <c r="K12313">
        <v>0</v>
      </c>
    </row>
    <row r="12314" spans="1:11">
      <c r="A12314" t="s">
        <v>28363</v>
      </c>
      <c r="B12314" t="s">
        <v>58</v>
      </c>
      <c r="C12314">
        <v>103276</v>
      </c>
      <c r="D12314" t="s">
        <v>3220</v>
      </c>
      <c r="E12314" t="s">
        <v>32</v>
      </c>
      <c r="F12314">
        <v>14644.64</v>
      </c>
      <c r="G12314">
        <v>14680.54</v>
      </c>
      <c r="J12314">
        <v>0</v>
      </c>
      <c r="K12314">
        <v>0</v>
      </c>
    </row>
    <row r="12315" spans="1:11">
      <c r="A12315" t="s">
        <v>28364</v>
      </c>
      <c r="B12315" t="s">
        <v>58</v>
      </c>
      <c r="C12315">
        <v>103267</v>
      </c>
      <c r="D12315" t="s">
        <v>3211</v>
      </c>
      <c r="E12315" t="s">
        <v>32</v>
      </c>
      <c r="F12315">
        <v>6396.71</v>
      </c>
      <c r="G12315">
        <v>6421.13</v>
      </c>
      <c r="J12315">
        <v>0</v>
      </c>
      <c r="K12315">
        <v>0</v>
      </c>
    </row>
    <row r="12316" spans="1:11">
      <c r="A12316" t="s">
        <v>28365</v>
      </c>
      <c r="B12316" t="s">
        <v>58</v>
      </c>
      <c r="C12316">
        <v>103269</v>
      </c>
      <c r="D12316" t="s">
        <v>3213</v>
      </c>
      <c r="E12316" t="s">
        <v>32</v>
      </c>
      <c r="F12316">
        <v>7853.23</v>
      </c>
      <c r="G12316">
        <v>7878.63</v>
      </c>
      <c r="J12316">
        <v>0</v>
      </c>
      <c r="K12316">
        <v>0</v>
      </c>
    </row>
    <row r="12317" spans="1:11">
      <c r="A12317" t="s">
        <v>28366</v>
      </c>
      <c r="B12317" t="s">
        <v>58</v>
      </c>
      <c r="C12317">
        <v>103271</v>
      </c>
      <c r="D12317" t="s">
        <v>3215</v>
      </c>
      <c r="E12317" t="s">
        <v>32</v>
      </c>
      <c r="F12317">
        <v>11534.23</v>
      </c>
      <c r="G12317">
        <v>11563.46</v>
      </c>
      <c r="J12317">
        <v>0</v>
      </c>
      <c r="K12317">
        <v>0</v>
      </c>
    </row>
    <row r="12318" spans="1:11">
      <c r="A12318" t="s">
        <v>28367</v>
      </c>
      <c r="B12318" t="s">
        <v>58</v>
      </c>
      <c r="C12318">
        <v>103273</v>
      </c>
      <c r="D12318" t="s">
        <v>3217</v>
      </c>
      <c r="E12318" t="s">
        <v>32</v>
      </c>
      <c r="F12318">
        <v>12257.1</v>
      </c>
      <c r="G12318">
        <v>12293</v>
      </c>
      <c r="J12318">
        <v>0</v>
      </c>
      <c r="K12318">
        <v>0</v>
      </c>
    </row>
    <row r="12319" spans="1:11">
      <c r="A12319" t="s">
        <v>28368</v>
      </c>
      <c r="B12319" t="s">
        <v>58</v>
      </c>
      <c r="C12319">
        <v>103275</v>
      </c>
      <c r="D12319" t="s">
        <v>3219</v>
      </c>
      <c r="E12319" t="s">
        <v>32</v>
      </c>
      <c r="F12319">
        <v>13958.56</v>
      </c>
      <c r="G12319">
        <v>13994.46</v>
      </c>
      <c r="J12319">
        <v>0</v>
      </c>
      <c r="K12319">
        <v>0</v>
      </c>
    </row>
    <row r="12320" spans="1:11">
      <c r="A12320" t="s">
        <v>28369</v>
      </c>
      <c r="B12320" t="s">
        <v>58</v>
      </c>
      <c r="C12320">
        <v>103248</v>
      </c>
      <c r="D12320" t="s">
        <v>3192</v>
      </c>
      <c r="E12320" t="s">
        <v>32</v>
      </c>
      <c r="F12320">
        <v>2280.4499999999998</v>
      </c>
      <c r="G12320">
        <v>2294.8000000000002</v>
      </c>
      <c r="J12320">
        <v>0</v>
      </c>
      <c r="K12320">
        <v>0</v>
      </c>
    </row>
    <row r="12321" spans="1:11">
      <c r="A12321" t="s">
        <v>28370</v>
      </c>
      <c r="B12321" t="s">
        <v>58</v>
      </c>
      <c r="C12321">
        <v>103249</v>
      </c>
      <c r="D12321" t="s">
        <v>3193</v>
      </c>
      <c r="E12321" t="s">
        <v>32</v>
      </c>
      <c r="F12321">
        <v>2448.33</v>
      </c>
      <c r="G12321">
        <v>2462.6799999999998</v>
      </c>
      <c r="J12321">
        <v>0</v>
      </c>
      <c r="K12321">
        <v>0</v>
      </c>
    </row>
    <row r="12322" spans="1:11">
      <c r="A12322" t="s">
        <v>28371</v>
      </c>
      <c r="B12322" t="s">
        <v>58</v>
      </c>
      <c r="C12322">
        <v>103251</v>
      </c>
      <c r="D12322" t="s">
        <v>3195</v>
      </c>
      <c r="E12322" t="s">
        <v>32</v>
      </c>
      <c r="F12322">
        <v>3195.05</v>
      </c>
      <c r="G12322">
        <v>3210.56</v>
      </c>
      <c r="J12322">
        <v>0</v>
      </c>
      <c r="K12322">
        <v>0</v>
      </c>
    </row>
    <row r="12323" spans="1:11">
      <c r="A12323" t="s">
        <v>28372</v>
      </c>
      <c r="B12323" t="s">
        <v>58</v>
      </c>
      <c r="C12323">
        <v>103252</v>
      </c>
      <c r="D12323" t="s">
        <v>3196</v>
      </c>
      <c r="E12323" t="s">
        <v>32</v>
      </c>
      <c r="F12323">
        <v>3535.36</v>
      </c>
      <c r="G12323">
        <v>3550.87</v>
      </c>
      <c r="J12323">
        <v>0</v>
      </c>
      <c r="K12323">
        <v>0</v>
      </c>
    </row>
    <row r="12324" spans="1:11">
      <c r="A12324" t="s">
        <v>28373</v>
      </c>
      <c r="B12324" t="s">
        <v>58</v>
      </c>
      <c r="C12324">
        <v>103254</v>
      </c>
      <c r="D12324" t="s">
        <v>3198</v>
      </c>
      <c r="E12324" t="s">
        <v>32</v>
      </c>
      <c r="F12324">
        <v>4118.6099999999997</v>
      </c>
      <c r="G12324">
        <v>4134.8</v>
      </c>
      <c r="J12324">
        <v>0</v>
      </c>
      <c r="K12324">
        <v>0</v>
      </c>
    </row>
    <row r="12325" spans="1:11">
      <c r="A12325" t="s">
        <v>28374</v>
      </c>
      <c r="B12325" t="s">
        <v>58</v>
      </c>
      <c r="C12325">
        <v>103255</v>
      </c>
      <c r="D12325" t="s">
        <v>3199</v>
      </c>
      <c r="E12325" t="s">
        <v>32</v>
      </c>
      <c r="F12325">
        <v>4605.3599999999997</v>
      </c>
      <c r="G12325">
        <v>4621.55</v>
      </c>
      <c r="J12325">
        <v>0</v>
      </c>
      <c r="K12325">
        <v>0</v>
      </c>
    </row>
    <row r="12326" spans="1:11">
      <c r="A12326" t="s">
        <v>28375</v>
      </c>
      <c r="B12326" t="s">
        <v>58</v>
      </c>
      <c r="C12326">
        <v>103245</v>
      </c>
      <c r="D12326" t="s">
        <v>3189</v>
      </c>
      <c r="E12326" t="s">
        <v>32</v>
      </c>
      <c r="F12326">
        <v>1986.07</v>
      </c>
      <c r="G12326">
        <v>2000.42</v>
      </c>
      <c r="J12326">
        <v>0</v>
      </c>
      <c r="K12326">
        <v>0</v>
      </c>
    </row>
    <row r="12327" spans="1:11">
      <c r="A12327" t="s">
        <v>28376</v>
      </c>
      <c r="B12327" t="s">
        <v>58</v>
      </c>
      <c r="C12327">
        <v>103246</v>
      </c>
      <c r="D12327" t="s">
        <v>3190</v>
      </c>
      <c r="E12327" t="s">
        <v>32</v>
      </c>
      <c r="F12327">
        <v>2163.9699999999998</v>
      </c>
      <c r="G12327">
        <v>2178.3200000000002</v>
      </c>
      <c r="J12327">
        <v>0</v>
      </c>
      <c r="K12327">
        <v>0</v>
      </c>
    </row>
    <row r="12328" spans="1:11">
      <c r="A12328" t="s">
        <v>28377</v>
      </c>
      <c r="B12328" t="s">
        <v>58</v>
      </c>
      <c r="C12328">
        <v>103257</v>
      </c>
      <c r="D12328" t="s">
        <v>3201</v>
      </c>
      <c r="E12328" t="s">
        <v>32</v>
      </c>
      <c r="F12328">
        <v>5851.31</v>
      </c>
      <c r="G12328">
        <v>5875.11</v>
      </c>
      <c r="J12328">
        <v>0</v>
      </c>
      <c r="K12328">
        <v>0</v>
      </c>
    </row>
    <row r="12329" spans="1:11">
      <c r="A12329" t="s">
        <v>28378</v>
      </c>
      <c r="B12329" t="s">
        <v>58</v>
      </c>
      <c r="C12329">
        <v>103259</v>
      </c>
      <c r="D12329" t="s">
        <v>3203</v>
      </c>
      <c r="E12329" t="s">
        <v>32</v>
      </c>
      <c r="F12329">
        <v>6168.48</v>
      </c>
      <c r="G12329">
        <v>6192.91</v>
      </c>
      <c r="J12329">
        <v>0</v>
      </c>
      <c r="K12329">
        <v>0</v>
      </c>
    </row>
    <row r="12330" spans="1:11">
      <c r="A12330" t="s">
        <v>28379</v>
      </c>
      <c r="B12330" t="s">
        <v>58</v>
      </c>
      <c r="C12330">
        <v>103262</v>
      </c>
      <c r="D12330" t="s">
        <v>3206</v>
      </c>
      <c r="E12330" t="s">
        <v>32</v>
      </c>
      <c r="F12330">
        <v>8094.69</v>
      </c>
      <c r="G12330">
        <v>8121.51</v>
      </c>
      <c r="J12330">
        <v>0</v>
      </c>
      <c r="K12330">
        <v>0</v>
      </c>
    </row>
    <row r="12331" spans="1:11">
      <c r="A12331" t="s">
        <v>28380</v>
      </c>
      <c r="B12331" t="s">
        <v>58</v>
      </c>
      <c r="C12331">
        <v>103264</v>
      </c>
      <c r="D12331" t="s">
        <v>3208</v>
      </c>
      <c r="E12331" t="s">
        <v>32</v>
      </c>
      <c r="F12331">
        <v>10037.879999999999</v>
      </c>
      <c r="G12331">
        <v>10071.09</v>
      </c>
      <c r="J12331">
        <v>0</v>
      </c>
      <c r="K12331">
        <v>0</v>
      </c>
    </row>
    <row r="12332" spans="1:11">
      <c r="A12332" t="s">
        <v>28381</v>
      </c>
      <c r="B12332" t="s">
        <v>58</v>
      </c>
      <c r="C12332">
        <v>103266</v>
      </c>
      <c r="D12332" t="s">
        <v>3210</v>
      </c>
      <c r="E12332" t="s">
        <v>32</v>
      </c>
      <c r="F12332">
        <v>11203.46</v>
      </c>
      <c r="G12332">
        <v>11236.67</v>
      </c>
      <c r="J12332">
        <v>0</v>
      </c>
      <c r="K12332">
        <v>0</v>
      </c>
    </row>
    <row r="12333" spans="1:11">
      <c r="A12333" t="s">
        <v>28382</v>
      </c>
      <c r="B12333" t="s">
        <v>58</v>
      </c>
      <c r="C12333">
        <v>103277</v>
      </c>
      <c r="D12333" t="s">
        <v>3221</v>
      </c>
      <c r="E12333" t="s">
        <v>32</v>
      </c>
      <c r="F12333">
        <v>26986.29</v>
      </c>
      <c r="G12333">
        <v>27029.41</v>
      </c>
      <c r="J12333">
        <v>0</v>
      </c>
      <c r="K12333">
        <v>0</v>
      </c>
    </row>
    <row r="12334" spans="1:11">
      <c r="A12334" t="s">
        <v>28383</v>
      </c>
      <c r="B12334" t="s">
        <v>58</v>
      </c>
      <c r="C12334">
        <v>103278</v>
      </c>
      <c r="D12334" t="s">
        <v>3222</v>
      </c>
      <c r="E12334" t="s">
        <v>32</v>
      </c>
      <c r="F12334">
        <v>34526.730000000003</v>
      </c>
      <c r="G12334">
        <v>34571.11</v>
      </c>
      <c r="J12334">
        <v>0</v>
      </c>
      <c r="K12334">
        <v>0</v>
      </c>
    </row>
    <row r="12335" spans="1:11">
      <c r="A12335" t="s">
        <v>28384</v>
      </c>
      <c r="B12335" t="s">
        <v>58</v>
      </c>
      <c r="C12335">
        <v>103285</v>
      </c>
      <c r="D12335" t="s">
        <v>8116</v>
      </c>
      <c r="E12335" t="s">
        <v>32</v>
      </c>
      <c r="F12335">
        <v>0</v>
      </c>
      <c r="G12335">
        <v>0</v>
      </c>
    </row>
    <row r="12336" spans="1:11">
      <c r="A12336" t="s">
        <v>28385</v>
      </c>
      <c r="B12336" t="s">
        <v>58</v>
      </c>
      <c r="C12336">
        <v>103286</v>
      </c>
      <c r="D12336" t="s">
        <v>8117</v>
      </c>
      <c r="E12336" t="s">
        <v>32</v>
      </c>
      <c r="F12336">
        <v>0</v>
      </c>
      <c r="G12336">
        <v>0</v>
      </c>
    </row>
    <row r="12337" spans="1:11">
      <c r="A12337" t="s">
        <v>28386</v>
      </c>
      <c r="B12337" t="s">
        <v>58</v>
      </c>
      <c r="C12337">
        <v>103287</v>
      </c>
      <c r="D12337" t="s">
        <v>8118</v>
      </c>
      <c r="E12337" t="s">
        <v>32</v>
      </c>
      <c r="F12337">
        <v>0</v>
      </c>
      <c r="G12337">
        <v>0</v>
      </c>
    </row>
    <row r="12338" spans="1:11">
      <c r="A12338" t="s">
        <v>28387</v>
      </c>
      <c r="B12338" t="s">
        <v>58</v>
      </c>
      <c r="C12338">
        <v>103288</v>
      </c>
      <c r="D12338" t="s">
        <v>3223</v>
      </c>
      <c r="E12338" t="s">
        <v>32</v>
      </c>
      <c r="F12338">
        <v>19.21</v>
      </c>
      <c r="G12338">
        <v>20.82</v>
      </c>
      <c r="J12338">
        <v>0</v>
      </c>
      <c r="K12338">
        <v>0</v>
      </c>
    </row>
    <row r="12339" spans="1:11">
      <c r="A12339" t="s">
        <v>28388</v>
      </c>
      <c r="B12339" t="s">
        <v>58</v>
      </c>
      <c r="C12339">
        <v>103291</v>
      </c>
      <c r="D12339" t="s">
        <v>8119</v>
      </c>
      <c r="E12339" t="s">
        <v>12</v>
      </c>
      <c r="F12339">
        <v>63.91</v>
      </c>
      <c r="G12339">
        <v>64.53</v>
      </c>
      <c r="J12339">
        <v>0</v>
      </c>
      <c r="K12339">
        <v>0</v>
      </c>
    </row>
    <row r="12340" spans="1:11">
      <c r="A12340" t="s">
        <v>28389</v>
      </c>
      <c r="B12340" t="s">
        <v>58</v>
      </c>
      <c r="C12340">
        <v>103289</v>
      </c>
      <c r="D12340" t="s">
        <v>8120</v>
      </c>
      <c r="E12340" t="s">
        <v>12</v>
      </c>
      <c r="F12340">
        <v>32.909999999999997</v>
      </c>
      <c r="G12340">
        <v>33.409999999999997</v>
      </c>
      <c r="J12340">
        <v>0</v>
      </c>
      <c r="K12340">
        <v>0</v>
      </c>
    </row>
    <row r="12341" spans="1:11">
      <c r="A12341" t="s">
        <v>28390</v>
      </c>
      <c r="B12341" t="s">
        <v>58</v>
      </c>
      <c r="C12341">
        <v>103290</v>
      </c>
      <c r="D12341" t="s">
        <v>8121</v>
      </c>
      <c r="E12341" t="s">
        <v>12</v>
      </c>
      <c r="F12341">
        <v>50.76</v>
      </c>
      <c r="G12341">
        <v>51.32</v>
      </c>
      <c r="J12341">
        <v>0</v>
      </c>
      <c r="K12341">
        <v>0</v>
      </c>
    </row>
    <row r="12342" spans="1:11">
      <c r="A12342" t="s">
        <v>28391</v>
      </c>
      <c r="B12342" t="s">
        <v>58</v>
      </c>
      <c r="C12342">
        <v>103292</v>
      </c>
      <c r="D12342" t="s">
        <v>8122</v>
      </c>
      <c r="E12342" t="s">
        <v>12</v>
      </c>
      <c r="F12342">
        <v>77.37</v>
      </c>
      <c r="G12342">
        <v>78.040000000000006</v>
      </c>
      <c r="J12342">
        <v>0</v>
      </c>
      <c r="K12342">
        <v>0</v>
      </c>
    </row>
    <row r="12343" spans="1:11">
      <c r="A12343" t="s">
        <v>32133</v>
      </c>
      <c r="B12343" t="s">
        <v>58</v>
      </c>
      <c r="C12343">
        <v>106044</v>
      </c>
      <c r="D12343" t="s">
        <v>32134</v>
      </c>
      <c r="E12343" t="s">
        <v>32</v>
      </c>
      <c r="F12343">
        <v>70.010000000000005</v>
      </c>
      <c r="G12343">
        <v>74.25</v>
      </c>
      <c r="J12343">
        <v>0</v>
      </c>
      <c r="K12343">
        <v>0</v>
      </c>
    </row>
    <row r="12344" spans="1:11">
      <c r="A12344" t="s">
        <v>32135</v>
      </c>
      <c r="B12344" t="s">
        <v>58</v>
      </c>
      <c r="C12344">
        <v>106045</v>
      </c>
      <c r="D12344" t="s">
        <v>32136</v>
      </c>
      <c r="E12344" t="s">
        <v>32</v>
      </c>
      <c r="F12344">
        <v>147.88999999999999</v>
      </c>
      <c r="G12344">
        <v>153.19999999999999</v>
      </c>
      <c r="J12344">
        <v>0</v>
      </c>
      <c r="K12344">
        <v>0</v>
      </c>
    </row>
    <row r="12345" spans="1:11">
      <c r="A12345" t="s">
        <v>32137</v>
      </c>
      <c r="B12345" t="s">
        <v>58</v>
      </c>
      <c r="C12345">
        <v>106042</v>
      </c>
      <c r="D12345" t="s">
        <v>32138</v>
      </c>
      <c r="E12345" t="s">
        <v>32</v>
      </c>
      <c r="F12345">
        <v>71.89</v>
      </c>
      <c r="G12345">
        <v>76.13</v>
      </c>
      <c r="J12345">
        <v>0</v>
      </c>
      <c r="K12345">
        <v>0</v>
      </c>
    </row>
    <row r="12346" spans="1:11">
      <c r="A12346" t="s">
        <v>32139</v>
      </c>
      <c r="B12346" t="s">
        <v>58</v>
      </c>
      <c r="C12346">
        <v>106043</v>
      </c>
      <c r="D12346" t="s">
        <v>32140</v>
      </c>
      <c r="E12346" t="s">
        <v>32</v>
      </c>
      <c r="F12346">
        <v>130.54</v>
      </c>
      <c r="G12346">
        <v>135.85</v>
      </c>
      <c r="J12346">
        <v>0</v>
      </c>
      <c r="K12346">
        <v>0</v>
      </c>
    </row>
    <row r="12347" spans="1:11">
      <c r="A12347" t="s">
        <v>32141</v>
      </c>
      <c r="B12347" t="s">
        <v>58</v>
      </c>
      <c r="C12347">
        <v>106046</v>
      </c>
      <c r="D12347" t="s">
        <v>32142</v>
      </c>
      <c r="E12347" t="s">
        <v>32</v>
      </c>
      <c r="F12347">
        <v>46.33</v>
      </c>
      <c r="G12347">
        <v>49.16</v>
      </c>
      <c r="J12347">
        <v>0</v>
      </c>
      <c r="K12347">
        <v>0</v>
      </c>
    </row>
    <row r="12348" spans="1:11">
      <c r="A12348" t="s">
        <v>32143</v>
      </c>
      <c r="B12348" t="s">
        <v>58</v>
      </c>
      <c r="C12348">
        <v>106047</v>
      </c>
      <c r="D12348" t="s">
        <v>32144</v>
      </c>
      <c r="E12348" t="s">
        <v>32</v>
      </c>
      <c r="F12348">
        <v>79.239999999999995</v>
      </c>
      <c r="G12348">
        <v>82.77</v>
      </c>
      <c r="J12348">
        <v>0</v>
      </c>
      <c r="K12348">
        <v>0</v>
      </c>
    </row>
    <row r="12349" spans="1:11">
      <c r="A12349" t="s">
        <v>32145</v>
      </c>
      <c r="B12349" t="s">
        <v>58</v>
      </c>
      <c r="C12349">
        <v>106038</v>
      </c>
      <c r="D12349" t="s">
        <v>32146</v>
      </c>
      <c r="E12349" t="s">
        <v>32</v>
      </c>
      <c r="F12349">
        <v>67.92</v>
      </c>
      <c r="G12349">
        <v>73.58</v>
      </c>
      <c r="J12349">
        <v>0</v>
      </c>
      <c r="K12349">
        <v>0</v>
      </c>
    </row>
    <row r="12350" spans="1:11">
      <c r="A12350" t="s">
        <v>32147</v>
      </c>
      <c r="B12350" t="s">
        <v>58</v>
      </c>
      <c r="C12350">
        <v>106039</v>
      </c>
      <c r="D12350" t="s">
        <v>32148</v>
      </c>
      <c r="E12350" t="s">
        <v>32</v>
      </c>
      <c r="F12350">
        <v>89.39</v>
      </c>
      <c r="G12350">
        <v>96.46</v>
      </c>
      <c r="J12350">
        <v>0</v>
      </c>
      <c r="K12350">
        <v>0</v>
      </c>
    </row>
    <row r="12351" spans="1:11">
      <c r="A12351" t="s">
        <v>32149</v>
      </c>
      <c r="B12351" t="s">
        <v>58</v>
      </c>
      <c r="C12351">
        <v>106040</v>
      </c>
      <c r="D12351" t="s">
        <v>32150</v>
      </c>
      <c r="E12351" t="s">
        <v>32</v>
      </c>
      <c r="F12351">
        <v>94.06</v>
      </c>
      <c r="G12351">
        <v>99.72</v>
      </c>
      <c r="J12351">
        <v>0</v>
      </c>
      <c r="K12351">
        <v>0</v>
      </c>
    </row>
    <row r="12352" spans="1:11">
      <c r="A12352" t="s">
        <v>32151</v>
      </c>
      <c r="B12352" t="s">
        <v>58</v>
      </c>
      <c r="C12352">
        <v>106041</v>
      </c>
      <c r="D12352" t="s">
        <v>32152</v>
      </c>
      <c r="E12352" t="s">
        <v>32</v>
      </c>
      <c r="F12352">
        <v>166.38</v>
      </c>
      <c r="G12352">
        <v>173.45</v>
      </c>
      <c r="J12352">
        <v>0</v>
      </c>
      <c r="K12352">
        <v>0</v>
      </c>
    </row>
    <row r="12353" spans="1:11">
      <c r="A12353" t="s">
        <v>28392</v>
      </c>
      <c r="B12353" t="s">
        <v>58</v>
      </c>
      <c r="C12353">
        <v>97329</v>
      </c>
      <c r="D12353" t="s">
        <v>32153</v>
      </c>
      <c r="E12353" t="s">
        <v>12</v>
      </c>
      <c r="F12353">
        <v>59.03</v>
      </c>
      <c r="G12353">
        <v>59.42</v>
      </c>
      <c r="J12353">
        <v>0</v>
      </c>
      <c r="K12353">
        <v>0</v>
      </c>
    </row>
    <row r="12354" spans="1:11">
      <c r="A12354" t="s">
        <v>28393</v>
      </c>
      <c r="B12354" t="s">
        <v>58</v>
      </c>
      <c r="C12354">
        <v>97327</v>
      </c>
      <c r="D12354" t="s">
        <v>32154</v>
      </c>
      <c r="E12354" t="s">
        <v>12</v>
      </c>
      <c r="F12354">
        <v>28.03</v>
      </c>
      <c r="G12354">
        <v>28.3</v>
      </c>
      <c r="J12354">
        <v>0</v>
      </c>
      <c r="K12354">
        <v>0</v>
      </c>
    </row>
    <row r="12355" spans="1:11">
      <c r="A12355" t="s">
        <v>32155</v>
      </c>
      <c r="B12355" t="s">
        <v>58</v>
      </c>
      <c r="C12355">
        <v>106034</v>
      </c>
      <c r="D12355" t="s">
        <v>32156</v>
      </c>
      <c r="E12355" t="s">
        <v>12</v>
      </c>
      <c r="F12355">
        <v>124.62</v>
      </c>
      <c r="G12355">
        <v>125.12</v>
      </c>
      <c r="J12355">
        <v>0</v>
      </c>
      <c r="K12355">
        <v>0</v>
      </c>
    </row>
    <row r="12356" spans="1:11">
      <c r="A12356" t="s">
        <v>28394</v>
      </c>
      <c r="B12356" t="s">
        <v>58</v>
      </c>
      <c r="C12356">
        <v>97328</v>
      </c>
      <c r="D12356" t="s">
        <v>32157</v>
      </c>
      <c r="E12356" t="s">
        <v>12</v>
      </c>
      <c r="F12356">
        <v>45.88</v>
      </c>
      <c r="G12356">
        <v>46.21</v>
      </c>
      <c r="J12356">
        <v>0</v>
      </c>
      <c r="K12356">
        <v>0</v>
      </c>
    </row>
    <row r="12357" spans="1:11">
      <c r="A12357" t="s">
        <v>28395</v>
      </c>
      <c r="B12357" t="s">
        <v>58</v>
      </c>
      <c r="C12357">
        <v>97330</v>
      </c>
      <c r="D12357" t="s">
        <v>32158</v>
      </c>
      <c r="E12357" t="s">
        <v>12</v>
      </c>
      <c r="F12357">
        <v>72.489999999999995</v>
      </c>
      <c r="G12357">
        <v>72.930000000000007</v>
      </c>
      <c r="J12357">
        <v>0</v>
      </c>
      <c r="K12357">
        <v>0</v>
      </c>
    </row>
    <row r="12358" spans="1:11">
      <c r="A12358" t="s">
        <v>32159</v>
      </c>
      <c r="B12358" t="s">
        <v>58</v>
      </c>
      <c r="C12358">
        <v>106035</v>
      </c>
      <c r="D12358" t="s">
        <v>32160</v>
      </c>
      <c r="E12358" t="s">
        <v>12</v>
      </c>
      <c r="F12358">
        <v>0</v>
      </c>
      <c r="G12358">
        <v>0</v>
      </c>
    </row>
    <row r="12359" spans="1:11">
      <c r="A12359" t="s">
        <v>32161</v>
      </c>
      <c r="B12359" t="s">
        <v>58</v>
      </c>
      <c r="C12359">
        <v>106036</v>
      </c>
      <c r="D12359" t="s">
        <v>32162</v>
      </c>
      <c r="E12359" t="s">
        <v>12</v>
      </c>
      <c r="F12359">
        <v>0</v>
      </c>
      <c r="G12359">
        <v>0</v>
      </c>
    </row>
    <row r="12360" spans="1:11">
      <c r="A12360" t="s">
        <v>32163</v>
      </c>
      <c r="B12360" t="s">
        <v>58</v>
      </c>
      <c r="C12360">
        <v>106037</v>
      </c>
      <c r="D12360" t="s">
        <v>32164</v>
      </c>
      <c r="E12360" t="s">
        <v>12</v>
      </c>
      <c r="F12360">
        <v>0</v>
      </c>
      <c r="G12360">
        <v>0</v>
      </c>
    </row>
    <row r="12361" spans="1:11">
      <c r="A12361" t="s">
        <v>28396</v>
      </c>
      <c r="B12361" t="s">
        <v>58</v>
      </c>
      <c r="C12361">
        <v>93085</v>
      </c>
      <c r="D12361" t="s">
        <v>3924</v>
      </c>
      <c r="E12361" t="s">
        <v>32</v>
      </c>
      <c r="F12361">
        <v>18.34</v>
      </c>
      <c r="G12361">
        <v>19.29</v>
      </c>
      <c r="J12361">
        <v>0</v>
      </c>
      <c r="K12361">
        <v>0</v>
      </c>
    </row>
    <row r="12362" spans="1:11">
      <c r="A12362" t="s">
        <v>28397</v>
      </c>
      <c r="B12362" t="s">
        <v>58</v>
      </c>
      <c r="C12362">
        <v>103892</v>
      </c>
      <c r="D12362" t="s">
        <v>4358</v>
      </c>
      <c r="E12362" t="s">
        <v>32</v>
      </c>
      <c r="F12362">
        <v>19.670000000000002</v>
      </c>
      <c r="G12362">
        <v>20.71</v>
      </c>
      <c r="J12362">
        <v>0</v>
      </c>
      <c r="K12362">
        <v>0</v>
      </c>
    </row>
    <row r="12363" spans="1:11">
      <c r="A12363" t="s">
        <v>28398</v>
      </c>
      <c r="B12363" t="s">
        <v>58</v>
      </c>
      <c r="C12363">
        <v>103823</v>
      </c>
      <c r="D12363" t="s">
        <v>4298</v>
      </c>
      <c r="E12363" t="s">
        <v>32</v>
      </c>
      <c r="F12363">
        <v>22.38</v>
      </c>
      <c r="G12363">
        <v>23.67</v>
      </c>
      <c r="J12363">
        <v>0</v>
      </c>
      <c r="K12363">
        <v>0</v>
      </c>
    </row>
    <row r="12364" spans="1:11">
      <c r="A12364" t="s">
        <v>28399</v>
      </c>
      <c r="B12364" t="s">
        <v>58</v>
      </c>
      <c r="C12364">
        <v>103856</v>
      </c>
      <c r="D12364" t="s">
        <v>4328</v>
      </c>
      <c r="E12364" t="s">
        <v>32</v>
      </c>
      <c r="F12364">
        <v>19.64</v>
      </c>
      <c r="G12364">
        <v>20.69</v>
      </c>
      <c r="J12364">
        <v>0</v>
      </c>
      <c r="K12364">
        <v>0</v>
      </c>
    </row>
    <row r="12365" spans="1:11">
      <c r="A12365" t="s">
        <v>28400</v>
      </c>
      <c r="B12365" t="s">
        <v>58</v>
      </c>
      <c r="C12365">
        <v>93108</v>
      </c>
      <c r="D12365" t="s">
        <v>3945</v>
      </c>
      <c r="E12365" t="s">
        <v>32</v>
      </c>
      <c r="F12365">
        <v>16.27</v>
      </c>
      <c r="G12365">
        <v>17.03</v>
      </c>
      <c r="J12365">
        <v>0</v>
      </c>
      <c r="K12365">
        <v>0</v>
      </c>
    </row>
    <row r="12366" spans="1:11">
      <c r="A12366" t="s">
        <v>28401</v>
      </c>
      <c r="B12366" t="s">
        <v>58</v>
      </c>
      <c r="C12366">
        <v>93091</v>
      </c>
      <c r="D12366" t="s">
        <v>3930</v>
      </c>
      <c r="E12366" t="s">
        <v>32</v>
      </c>
      <c r="F12366">
        <v>19.46</v>
      </c>
      <c r="G12366">
        <v>20.170000000000002</v>
      </c>
      <c r="J12366">
        <v>0</v>
      </c>
      <c r="K12366">
        <v>0</v>
      </c>
    </row>
    <row r="12367" spans="1:11">
      <c r="A12367" t="s">
        <v>28402</v>
      </c>
      <c r="B12367" t="s">
        <v>58</v>
      </c>
      <c r="C12367">
        <v>103900</v>
      </c>
      <c r="D12367" t="s">
        <v>4366</v>
      </c>
      <c r="E12367" t="s">
        <v>32</v>
      </c>
      <c r="F12367">
        <v>25.08</v>
      </c>
      <c r="G12367">
        <v>26.3</v>
      </c>
      <c r="J12367">
        <v>0</v>
      </c>
      <c r="K12367">
        <v>0</v>
      </c>
    </row>
    <row r="12368" spans="1:11">
      <c r="A12368" t="s">
        <v>28403</v>
      </c>
      <c r="B12368" t="s">
        <v>58</v>
      </c>
      <c r="C12368">
        <v>103831</v>
      </c>
      <c r="D12368" t="s">
        <v>4306</v>
      </c>
      <c r="E12368" t="s">
        <v>32</v>
      </c>
      <c r="F12368">
        <v>33.369999999999997</v>
      </c>
      <c r="G12368">
        <v>35.299999999999997</v>
      </c>
      <c r="J12368">
        <v>0</v>
      </c>
      <c r="K12368">
        <v>0</v>
      </c>
    </row>
    <row r="12369" spans="1:11">
      <c r="A12369" t="s">
        <v>28404</v>
      </c>
      <c r="B12369" t="s">
        <v>58</v>
      </c>
      <c r="C12369">
        <v>103864</v>
      </c>
      <c r="D12369" t="s">
        <v>4336</v>
      </c>
      <c r="E12369" t="s">
        <v>32</v>
      </c>
      <c r="F12369">
        <v>26.59</v>
      </c>
      <c r="G12369">
        <v>27.92</v>
      </c>
      <c r="J12369">
        <v>0</v>
      </c>
      <c r="K12369">
        <v>0</v>
      </c>
    </row>
    <row r="12370" spans="1:11">
      <c r="A12370" t="s">
        <v>28405</v>
      </c>
      <c r="B12370" t="s">
        <v>58</v>
      </c>
      <c r="C12370">
        <v>93133</v>
      </c>
      <c r="D12370" t="s">
        <v>3962</v>
      </c>
      <c r="E12370" t="s">
        <v>32</v>
      </c>
      <c r="F12370">
        <v>23.33</v>
      </c>
      <c r="G12370">
        <v>24.37</v>
      </c>
      <c r="J12370">
        <v>0</v>
      </c>
      <c r="K12370">
        <v>0</v>
      </c>
    </row>
    <row r="12371" spans="1:11">
      <c r="A12371" t="s">
        <v>28406</v>
      </c>
      <c r="B12371" t="s">
        <v>58</v>
      </c>
      <c r="C12371">
        <v>93057</v>
      </c>
      <c r="D12371" t="s">
        <v>3897</v>
      </c>
      <c r="E12371" t="s">
        <v>32</v>
      </c>
      <c r="F12371">
        <v>15.85</v>
      </c>
      <c r="G12371">
        <v>16.260000000000002</v>
      </c>
      <c r="J12371">
        <v>0</v>
      </c>
      <c r="K12371">
        <v>0</v>
      </c>
    </row>
    <row r="12372" spans="1:11">
      <c r="A12372" t="s">
        <v>28407</v>
      </c>
      <c r="B12372" t="s">
        <v>58</v>
      </c>
      <c r="C12372">
        <v>93062</v>
      </c>
      <c r="D12372" t="s">
        <v>3902</v>
      </c>
      <c r="E12372" t="s">
        <v>32</v>
      </c>
      <c r="F12372">
        <v>29.88</v>
      </c>
      <c r="G12372">
        <v>30.39</v>
      </c>
      <c r="J12372">
        <v>0</v>
      </c>
      <c r="K12372">
        <v>0</v>
      </c>
    </row>
    <row r="12373" spans="1:11">
      <c r="A12373" t="s">
        <v>28408</v>
      </c>
      <c r="B12373" t="s">
        <v>58</v>
      </c>
      <c r="C12373">
        <v>93065</v>
      </c>
      <c r="D12373" t="s">
        <v>3905</v>
      </c>
      <c r="E12373" t="s">
        <v>32</v>
      </c>
      <c r="F12373">
        <v>48.35</v>
      </c>
      <c r="G12373">
        <v>48.98</v>
      </c>
      <c r="J12373">
        <v>0</v>
      </c>
      <c r="K12373">
        <v>0</v>
      </c>
    </row>
    <row r="12374" spans="1:11">
      <c r="A12374" t="s">
        <v>28409</v>
      </c>
      <c r="B12374" t="s">
        <v>58</v>
      </c>
      <c r="C12374">
        <v>93068</v>
      </c>
      <c r="D12374" t="s">
        <v>3908</v>
      </c>
      <c r="E12374" t="s">
        <v>32</v>
      </c>
      <c r="F12374">
        <v>67.86</v>
      </c>
      <c r="G12374">
        <v>68.64</v>
      </c>
      <c r="J12374">
        <v>0</v>
      </c>
      <c r="K12374">
        <v>0</v>
      </c>
    </row>
    <row r="12375" spans="1:11">
      <c r="A12375" t="s">
        <v>28410</v>
      </c>
      <c r="B12375" t="s">
        <v>58</v>
      </c>
      <c r="C12375">
        <v>93071</v>
      </c>
      <c r="D12375" t="s">
        <v>3911</v>
      </c>
      <c r="E12375" t="s">
        <v>32</v>
      </c>
      <c r="F12375">
        <v>182.41</v>
      </c>
      <c r="G12375">
        <v>183.4</v>
      </c>
      <c r="J12375">
        <v>0</v>
      </c>
      <c r="K12375">
        <v>0</v>
      </c>
    </row>
    <row r="12376" spans="1:11">
      <c r="A12376" t="s">
        <v>28411</v>
      </c>
      <c r="B12376" t="s">
        <v>58</v>
      </c>
      <c r="C12376">
        <v>93081</v>
      </c>
      <c r="D12376" t="s">
        <v>3920</v>
      </c>
      <c r="E12376" t="s">
        <v>32</v>
      </c>
      <c r="F12376">
        <v>20.97</v>
      </c>
      <c r="G12376">
        <v>21.47</v>
      </c>
      <c r="J12376">
        <v>0</v>
      </c>
      <c r="K12376">
        <v>0</v>
      </c>
    </row>
    <row r="12377" spans="1:11">
      <c r="A12377" t="s">
        <v>28412</v>
      </c>
      <c r="B12377" t="s">
        <v>58</v>
      </c>
      <c r="C12377">
        <v>103887</v>
      </c>
      <c r="D12377" t="s">
        <v>4353</v>
      </c>
      <c r="E12377" t="s">
        <v>32</v>
      </c>
      <c r="F12377">
        <v>23.1</v>
      </c>
      <c r="G12377">
        <v>23.79</v>
      </c>
      <c r="J12377">
        <v>0</v>
      </c>
      <c r="K12377">
        <v>0</v>
      </c>
    </row>
    <row r="12378" spans="1:11">
      <c r="A12378" t="s">
        <v>28413</v>
      </c>
      <c r="B12378" t="s">
        <v>58</v>
      </c>
      <c r="C12378">
        <v>103818</v>
      </c>
      <c r="D12378" t="s">
        <v>4293</v>
      </c>
      <c r="E12378" t="s">
        <v>32</v>
      </c>
      <c r="F12378">
        <v>23.07</v>
      </c>
      <c r="G12378">
        <v>23.76</v>
      </c>
      <c r="J12378">
        <v>0</v>
      </c>
      <c r="K12378">
        <v>0</v>
      </c>
    </row>
    <row r="12379" spans="1:11">
      <c r="A12379" t="s">
        <v>28414</v>
      </c>
      <c r="B12379" t="s">
        <v>58</v>
      </c>
      <c r="C12379">
        <v>103851</v>
      </c>
      <c r="D12379" t="s">
        <v>4323</v>
      </c>
      <c r="E12379" t="s">
        <v>32</v>
      </c>
      <c r="F12379">
        <v>22.76</v>
      </c>
      <c r="G12379">
        <v>23.42</v>
      </c>
      <c r="J12379">
        <v>0</v>
      </c>
      <c r="K12379">
        <v>0</v>
      </c>
    </row>
    <row r="12380" spans="1:11">
      <c r="A12380" t="s">
        <v>28415</v>
      </c>
      <c r="B12380" t="s">
        <v>58</v>
      </c>
      <c r="C12380">
        <v>93104</v>
      </c>
      <c r="D12380" t="s">
        <v>3941</v>
      </c>
      <c r="E12380" t="s">
        <v>32</v>
      </c>
      <c r="F12380">
        <v>21.09</v>
      </c>
      <c r="G12380">
        <v>21.61</v>
      </c>
      <c r="J12380">
        <v>0</v>
      </c>
      <c r="K12380">
        <v>0</v>
      </c>
    </row>
    <row r="12381" spans="1:11">
      <c r="A12381" t="s">
        <v>28416</v>
      </c>
      <c r="B12381" t="s">
        <v>58</v>
      </c>
      <c r="C12381">
        <v>98602</v>
      </c>
      <c r="D12381" t="s">
        <v>4279</v>
      </c>
      <c r="E12381" t="s">
        <v>32</v>
      </c>
      <c r="F12381">
        <v>20.149999999999999</v>
      </c>
      <c r="G12381">
        <v>20.54</v>
      </c>
      <c r="J12381">
        <v>0</v>
      </c>
      <c r="K12381">
        <v>0</v>
      </c>
    </row>
    <row r="12382" spans="1:11">
      <c r="A12382" t="s">
        <v>28417</v>
      </c>
      <c r="B12382" t="s">
        <v>58</v>
      </c>
      <c r="C12382">
        <v>93087</v>
      </c>
      <c r="D12382" t="s">
        <v>3926</v>
      </c>
      <c r="E12382" t="s">
        <v>32</v>
      </c>
      <c r="F12382">
        <v>22.02</v>
      </c>
      <c r="G12382">
        <v>22.57</v>
      </c>
      <c r="J12382">
        <v>0</v>
      </c>
      <c r="K12382">
        <v>0</v>
      </c>
    </row>
    <row r="12383" spans="1:11">
      <c r="A12383" t="s">
        <v>28418</v>
      </c>
      <c r="B12383" t="s">
        <v>58</v>
      </c>
      <c r="C12383">
        <v>103893</v>
      </c>
      <c r="D12383" t="s">
        <v>4359</v>
      </c>
      <c r="E12383" t="s">
        <v>32</v>
      </c>
      <c r="F12383">
        <v>24.63</v>
      </c>
      <c r="G12383">
        <v>25.41</v>
      </c>
      <c r="J12383">
        <v>0</v>
      </c>
      <c r="K12383">
        <v>0</v>
      </c>
    </row>
    <row r="12384" spans="1:11">
      <c r="A12384" t="s">
        <v>28419</v>
      </c>
      <c r="B12384" t="s">
        <v>58</v>
      </c>
      <c r="C12384">
        <v>103824</v>
      </c>
      <c r="D12384" t="s">
        <v>4299</v>
      </c>
      <c r="E12384" t="s">
        <v>32</v>
      </c>
      <c r="F12384">
        <v>27.53</v>
      </c>
      <c r="G12384">
        <v>28.56</v>
      </c>
      <c r="J12384">
        <v>0</v>
      </c>
      <c r="K12384">
        <v>0</v>
      </c>
    </row>
    <row r="12385" spans="1:11">
      <c r="A12385" t="s">
        <v>28420</v>
      </c>
      <c r="B12385" t="s">
        <v>58</v>
      </c>
      <c r="C12385">
        <v>103857</v>
      </c>
      <c r="D12385" t="s">
        <v>4329</v>
      </c>
      <c r="E12385" t="s">
        <v>32</v>
      </c>
      <c r="F12385">
        <v>25.01</v>
      </c>
      <c r="G12385">
        <v>25.82</v>
      </c>
      <c r="J12385">
        <v>0</v>
      </c>
      <c r="K12385">
        <v>0</v>
      </c>
    </row>
    <row r="12386" spans="1:11">
      <c r="A12386" t="s">
        <v>28421</v>
      </c>
      <c r="B12386" t="s">
        <v>58</v>
      </c>
      <c r="C12386">
        <v>93110</v>
      </c>
      <c r="D12386" t="s">
        <v>3947</v>
      </c>
      <c r="E12386" t="s">
        <v>32</v>
      </c>
      <c r="F12386">
        <v>23.41</v>
      </c>
      <c r="G12386">
        <v>24.09</v>
      </c>
      <c r="J12386">
        <v>0</v>
      </c>
      <c r="K12386">
        <v>0</v>
      </c>
    </row>
    <row r="12387" spans="1:11">
      <c r="A12387" t="s">
        <v>28422</v>
      </c>
      <c r="B12387" t="s">
        <v>58</v>
      </c>
      <c r="C12387">
        <v>93054</v>
      </c>
      <c r="D12387" t="s">
        <v>3894</v>
      </c>
      <c r="E12387" t="s">
        <v>32</v>
      </c>
      <c r="F12387">
        <v>25.04</v>
      </c>
      <c r="G12387">
        <v>25.54</v>
      </c>
      <c r="J12387">
        <v>0</v>
      </c>
      <c r="K12387">
        <v>0</v>
      </c>
    </row>
    <row r="12388" spans="1:11">
      <c r="A12388" t="s">
        <v>28423</v>
      </c>
      <c r="B12388" t="s">
        <v>58</v>
      </c>
      <c r="C12388">
        <v>93088</v>
      </c>
      <c r="D12388" t="s">
        <v>3927</v>
      </c>
      <c r="E12388" t="s">
        <v>32</v>
      </c>
      <c r="F12388">
        <v>27.24</v>
      </c>
      <c r="G12388">
        <v>27.9</v>
      </c>
      <c r="J12388">
        <v>0</v>
      </c>
      <c r="K12388">
        <v>0</v>
      </c>
    </row>
    <row r="12389" spans="1:11">
      <c r="A12389" t="s">
        <v>28424</v>
      </c>
      <c r="B12389" t="s">
        <v>58</v>
      </c>
      <c r="C12389">
        <v>103894</v>
      </c>
      <c r="D12389" t="s">
        <v>4360</v>
      </c>
      <c r="E12389" t="s">
        <v>32</v>
      </c>
      <c r="F12389">
        <v>29.52</v>
      </c>
      <c r="G12389">
        <v>30.42</v>
      </c>
      <c r="J12389">
        <v>0</v>
      </c>
      <c r="K12389">
        <v>0</v>
      </c>
    </row>
    <row r="12390" spans="1:11">
      <c r="A12390" t="s">
        <v>28425</v>
      </c>
      <c r="B12390" t="s">
        <v>58</v>
      </c>
      <c r="C12390">
        <v>103825</v>
      </c>
      <c r="D12390" t="s">
        <v>4300</v>
      </c>
      <c r="E12390" t="s">
        <v>32</v>
      </c>
      <c r="F12390">
        <v>32.42</v>
      </c>
      <c r="G12390">
        <v>33.56</v>
      </c>
      <c r="J12390">
        <v>0</v>
      </c>
      <c r="K12390">
        <v>0</v>
      </c>
    </row>
    <row r="12391" spans="1:11">
      <c r="A12391" t="s">
        <v>28426</v>
      </c>
      <c r="B12391" t="s">
        <v>58</v>
      </c>
      <c r="C12391">
        <v>103858</v>
      </c>
      <c r="D12391" t="s">
        <v>4330</v>
      </c>
      <c r="E12391" t="s">
        <v>32</v>
      </c>
      <c r="F12391">
        <v>29.9</v>
      </c>
      <c r="G12391">
        <v>30.82</v>
      </c>
      <c r="J12391">
        <v>0</v>
      </c>
      <c r="K12391">
        <v>0</v>
      </c>
    </row>
    <row r="12392" spans="1:11">
      <c r="A12392" t="s">
        <v>28427</v>
      </c>
      <c r="B12392" t="s">
        <v>58</v>
      </c>
      <c r="C12392">
        <v>93111</v>
      </c>
      <c r="D12392" t="s">
        <v>3948</v>
      </c>
      <c r="E12392" t="s">
        <v>32</v>
      </c>
      <c r="F12392">
        <v>28.3</v>
      </c>
      <c r="G12392">
        <v>29.09</v>
      </c>
      <c r="J12392">
        <v>0</v>
      </c>
      <c r="K12392">
        <v>0</v>
      </c>
    </row>
    <row r="12393" spans="1:11">
      <c r="A12393" t="s">
        <v>28428</v>
      </c>
      <c r="B12393" t="s">
        <v>58</v>
      </c>
      <c r="C12393">
        <v>93059</v>
      </c>
      <c r="D12393" t="s">
        <v>3899</v>
      </c>
      <c r="E12393" t="s">
        <v>32</v>
      </c>
      <c r="F12393">
        <v>32.18</v>
      </c>
      <c r="G12393">
        <v>32.619999999999997</v>
      </c>
      <c r="J12393">
        <v>0</v>
      </c>
      <c r="K12393">
        <v>0</v>
      </c>
    </row>
    <row r="12394" spans="1:11">
      <c r="A12394" t="s">
        <v>28429</v>
      </c>
      <c r="B12394" t="s">
        <v>58</v>
      </c>
      <c r="C12394">
        <v>93093</v>
      </c>
      <c r="D12394" t="s">
        <v>3932</v>
      </c>
      <c r="E12394" t="s">
        <v>32</v>
      </c>
      <c r="F12394">
        <v>33.909999999999997</v>
      </c>
      <c r="G12394">
        <v>34.5</v>
      </c>
      <c r="J12394">
        <v>0</v>
      </c>
      <c r="K12394">
        <v>0</v>
      </c>
    </row>
    <row r="12395" spans="1:11">
      <c r="A12395" t="s">
        <v>28430</v>
      </c>
      <c r="B12395" t="s">
        <v>58</v>
      </c>
      <c r="C12395">
        <v>103899</v>
      </c>
      <c r="D12395" t="s">
        <v>4365</v>
      </c>
      <c r="E12395" t="s">
        <v>32</v>
      </c>
      <c r="F12395">
        <v>36.92</v>
      </c>
      <c r="G12395">
        <v>37.79</v>
      </c>
      <c r="J12395">
        <v>0</v>
      </c>
      <c r="K12395">
        <v>0</v>
      </c>
    </row>
    <row r="12396" spans="1:11">
      <c r="A12396" t="s">
        <v>28431</v>
      </c>
      <c r="B12396" t="s">
        <v>58</v>
      </c>
      <c r="C12396">
        <v>103830</v>
      </c>
      <c r="D12396" t="s">
        <v>4305</v>
      </c>
      <c r="E12396" t="s">
        <v>32</v>
      </c>
      <c r="F12396">
        <v>42.08</v>
      </c>
      <c r="G12396">
        <v>43.4</v>
      </c>
      <c r="J12396">
        <v>0</v>
      </c>
      <c r="K12396">
        <v>0</v>
      </c>
    </row>
    <row r="12397" spans="1:11">
      <c r="A12397" t="s">
        <v>28432</v>
      </c>
      <c r="B12397" t="s">
        <v>58</v>
      </c>
      <c r="C12397">
        <v>103863</v>
      </c>
      <c r="D12397" t="s">
        <v>4335</v>
      </c>
      <c r="E12397" t="s">
        <v>32</v>
      </c>
      <c r="F12397">
        <v>37.909999999999997</v>
      </c>
      <c r="G12397">
        <v>38.85</v>
      </c>
      <c r="J12397">
        <v>0</v>
      </c>
      <c r="K12397">
        <v>0</v>
      </c>
    </row>
    <row r="12398" spans="1:11">
      <c r="A12398" t="s">
        <v>28433</v>
      </c>
      <c r="B12398" t="s">
        <v>58</v>
      </c>
      <c r="C12398">
        <v>93114</v>
      </c>
      <c r="D12398" t="s">
        <v>3950</v>
      </c>
      <c r="E12398" t="s">
        <v>32</v>
      </c>
      <c r="F12398">
        <v>36.39</v>
      </c>
      <c r="G12398">
        <v>37.19</v>
      </c>
      <c r="J12398">
        <v>0</v>
      </c>
      <c r="K12398">
        <v>0</v>
      </c>
    </row>
    <row r="12399" spans="1:11">
      <c r="A12399" t="s">
        <v>28434</v>
      </c>
      <c r="B12399" t="s">
        <v>58</v>
      </c>
      <c r="C12399">
        <v>93075</v>
      </c>
      <c r="D12399" t="s">
        <v>3914</v>
      </c>
      <c r="E12399" t="s">
        <v>32</v>
      </c>
      <c r="F12399">
        <v>22.52</v>
      </c>
      <c r="G12399">
        <v>23.17</v>
      </c>
      <c r="J12399">
        <v>0</v>
      </c>
      <c r="K12399">
        <v>0</v>
      </c>
    </row>
    <row r="12400" spans="1:11">
      <c r="A12400" t="s">
        <v>28435</v>
      </c>
      <c r="B12400" t="s">
        <v>58</v>
      </c>
      <c r="C12400">
        <v>103876</v>
      </c>
      <c r="D12400" t="s">
        <v>4342</v>
      </c>
      <c r="E12400" t="s">
        <v>32</v>
      </c>
      <c r="F12400">
        <v>25.72</v>
      </c>
      <c r="G12400">
        <v>26.65</v>
      </c>
      <c r="J12400">
        <v>0</v>
      </c>
      <c r="K12400">
        <v>0</v>
      </c>
    </row>
    <row r="12401" spans="1:11">
      <c r="A12401" t="s">
        <v>28436</v>
      </c>
      <c r="B12401" t="s">
        <v>58</v>
      </c>
      <c r="C12401">
        <v>103807</v>
      </c>
      <c r="D12401" t="s">
        <v>4282</v>
      </c>
      <c r="E12401" t="s">
        <v>32</v>
      </c>
      <c r="F12401">
        <v>25.67</v>
      </c>
      <c r="G12401">
        <v>26.59</v>
      </c>
      <c r="J12401">
        <v>0</v>
      </c>
      <c r="K12401">
        <v>0</v>
      </c>
    </row>
    <row r="12402" spans="1:11">
      <c r="A12402" t="s">
        <v>28437</v>
      </c>
      <c r="B12402" t="s">
        <v>58</v>
      </c>
      <c r="C12402">
        <v>103840</v>
      </c>
      <c r="D12402" t="s">
        <v>4312</v>
      </c>
      <c r="E12402" t="s">
        <v>32</v>
      </c>
      <c r="F12402">
        <v>25.2</v>
      </c>
      <c r="G12402">
        <v>26.08</v>
      </c>
      <c r="J12402">
        <v>0</v>
      </c>
      <c r="K12402">
        <v>0</v>
      </c>
    </row>
    <row r="12403" spans="1:11">
      <c r="A12403" t="s">
        <v>28438</v>
      </c>
      <c r="B12403" t="s">
        <v>58</v>
      </c>
      <c r="C12403">
        <v>93098</v>
      </c>
      <c r="D12403" t="s">
        <v>3935</v>
      </c>
      <c r="E12403" t="s">
        <v>32</v>
      </c>
      <c r="F12403">
        <v>22.71</v>
      </c>
      <c r="G12403">
        <v>23.38</v>
      </c>
      <c r="J12403">
        <v>0</v>
      </c>
      <c r="K12403">
        <v>0</v>
      </c>
    </row>
    <row r="12404" spans="1:11">
      <c r="A12404" t="s">
        <v>28439</v>
      </c>
      <c r="B12404" t="s">
        <v>58</v>
      </c>
      <c r="C12404">
        <v>93120</v>
      </c>
      <c r="D12404" t="s">
        <v>3956</v>
      </c>
      <c r="E12404" t="s">
        <v>32</v>
      </c>
      <c r="F12404">
        <v>28.58</v>
      </c>
      <c r="G12404">
        <v>29.06</v>
      </c>
      <c r="J12404">
        <v>0</v>
      </c>
      <c r="K12404">
        <v>0</v>
      </c>
    </row>
    <row r="12405" spans="1:11">
      <c r="A12405" t="s">
        <v>28440</v>
      </c>
      <c r="B12405" t="s">
        <v>58</v>
      </c>
      <c r="C12405">
        <v>93077</v>
      </c>
      <c r="D12405" t="s">
        <v>3916</v>
      </c>
      <c r="E12405" t="s">
        <v>32</v>
      </c>
      <c r="F12405">
        <v>31.37</v>
      </c>
      <c r="G12405">
        <v>32.1</v>
      </c>
      <c r="J12405">
        <v>0</v>
      </c>
      <c r="K12405">
        <v>0</v>
      </c>
    </row>
    <row r="12406" spans="1:11">
      <c r="A12406" t="s">
        <v>28441</v>
      </c>
      <c r="B12406" t="s">
        <v>58</v>
      </c>
      <c r="C12406">
        <v>103879</v>
      </c>
      <c r="D12406" t="s">
        <v>4345</v>
      </c>
      <c r="E12406" t="s">
        <v>32</v>
      </c>
      <c r="F12406">
        <v>35.28</v>
      </c>
      <c r="G12406">
        <v>36.35</v>
      </c>
      <c r="J12406">
        <v>0</v>
      </c>
      <c r="K12406">
        <v>0</v>
      </c>
    </row>
    <row r="12407" spans="1:11">
      <c r="A12407" t="s">
        <v>28442</v>
      </c>
      <c r="B12407" t="s">
        <v>58</v>
      </c>
      <c r="C12407">
        <v>103810</v>
      </c>
      <c r="D12407" t="s">
        <v>4285</v>
      </c>
      <c r="E12407" t="s">
        <v>32</v>
      </c>
      <c r="F12407">
        <v>39.58</v>
      </c>
      <c r="G12407">
        <v>41.03</v>
      </c>
      <c r="J12407">
        <v>0</v>
      </c>
      <c r="K12407">
        <v>0</v>
      </c>
    </row>
    <row r="12408" spans="1:11">
      <c r="A12408" t="s">
        <v>28443</v>
      </c>
      <c r="B12408" t="s">
        <v>58</v>
      </c>
      <c r="C12408">
        <v>103843</v>
      </c>
      <c r="D12408" t="s">
        <v>4315</v>
      </c>
      <c r="E12408" t="s">
        <v>32</v>
      </c>
      <c r="F12408">
        <v>35.840000000000003</v>
      </c>
      <c r="G12408">
        <v>36.94</v>
      </c>
      <c r="J12408">
        <v>0</v>
      </c>
      <c r="K12408">
        <v>0</v>
      </c>
    </row>
    <row r="12409" spans="1:11">
      <c r="A12409" t="s">
        <v>28444</v>
      </c>
      <c r="B12409" t="s">
        <v>58</v>
      </c>
      <c r="C12409">
        <v>93100</v>
      </c>
      <c r="D12409" t="s">
        <v>3937</v>
      </c>
      <c r="E12409" t="s">
        <v>32</v>
      </c>
      <c r="F12409">
        <v>33.450000000000003</v>
      </c>
      <c r="G12409">
        <v>34.35</v>
      </c>
      <c r="J12409">
        <v>0</v>
      </c>
      <c r="K12409">
        <v>0</v>
      </c>
    </row>
    <row r="12410" spans="1:11">
      <c r="A12410" t="s">
        <v>28445</v>
      </c>
      <c r="B12410" t="s">
        <v>58</v>
      </c>
      <c r="C12410">
        <v>93121</v>
      </c>
      <c r="D12410" t="s">
        <v>3957</v>
      </c>
      <c r="E12410" t="s">
        <v>32</v>
      </c>
      <c r="F12410">
        <v>32.56</v>
      </c>
      <c r="G12410">
        <v>33.15</v>
      </c>
      <c r="J12410">
        <v>0</v>
      </c>
      <c r="K12410">
        <v>0</v>
      </c>
    </row>
    <row r="12411" spans="1:11">
      <c r="A12411" t="s">
        <v>28446</v>
      </c>
      <c r="B12411" t="s">
        <v>58</v>
      </c>
      <c r="C12411">
        <v>93078</v>
      </c>
      <c r="D12411" t="s">
        <v>3917</v>
      </c>
      <c r="E12411" t="s">
        <v>32</v>
      </c>
      <c r="F12411">
        <v>35.36</v>
      </c>
      <c r="G12411">
        <v>36.19</v>
      </c>
      <c r="J12411">
        <v>0</v>
      </c>
      <c r="K12411">
        <v>0</v>
      </c>
    </row>
    <row r="12412" spans="1:11">
      <c r="A12412" t="s">
        <v>28447</v>
      </c>
      <c r="B12412" t="s">
        <v>58</v>
      </c>
      <c r="C12412">
        <v>103880</v>
      </c>
      <c r="D12412" t="s">
        <v>4346</v>
      </c>
      <c r="E12412" t="s">
        <v>32</v>
      </c>
      <c r="F12412">
        <v>39.270000000000003</v>
      </c>
      <c r="G12412">
        <v>40.450000000000003</v>
      </c>
      <c r="J12412">
        <v>0</v>
      </c>
      <c r="K12412">
        <v>0</v>
      </c>
    </row>
    <row r="12413" spans="1:11">
      <c r="A12413" t="s">
        <v>28448</v>
      </c>
      <c r="B12413" t="s">
        <v>58</v>
      </c>
      <c r="C12413">
        <v>103811</v>
      </c>
      <c r="D12413" t="s">
        <v>4286</v>
      </c>
      <c r="E12413" t="s">
        <v>32</v>
      </c>
      <c r="F12413">
        <v>43.57</v>
      </c>
      <c r="G12413">
        <v>45.12</v>
      </c>
      <c r="J12413">
        <v>0</v>
      </c>
      <c r="K12413">
        <v>0</v>
      </c>
    </row>
    <row r="12414" spans="1:11">
      <c r="A12414" t="s">
        <v>28449</v>
      </c>
      <c r="B12414" t="s">
        <v>58</v>
      </c>
      <c r="C12414">
        <v>103844</v>
      </c>
      <c r="D12414" t="s">
        <v>4316</v>
      </c>
      <c r="E12414" t="s">
        <v>32</v>
      </c>
      <c r="F12414">
        <v>39.81</v>
      </c>
      <c r="G12414">
        <v>41.03</v>
      </c>
      <c r="J12414">
        <v>0</v>
      </c>
      <c r="K12414">
        <v>0</v>
      </c>
    </row>
    <row r="12415" spans="1:11">
      <c r="A12415" t="s">
        <v>28450</v>
      </c>
      <c r="B12415" t="s">
        <v>58</v>
      </c>
      <c r="C12415">
        <v>93101</v>
      </c>
      <c r="D12415" t="s">
        <v>3938</v>
      </c>
      <c r="E12415" t="s">
        <v>32</v>
      </c>
      <c r="F12415">
        <v>37.43</v>
      </c>
      <c r="G12415">
        <v>38.450000000000003</v>
      </c>
      <c r="J12415">
        <v>0</v>
      </c>
      <c r="K12415">
        <v>0</v>
      </c>
    </row>
    <row r="12416" spans="1:11">
      <c r="A12416" t="s">
        <v>28451</v>
      </c>
      <c r="B12416" t="s">
        <v>58</v>
      </c>
      <c r="C12416">
        <v>92311</v>
      </c>
      <c r="D12416" t="s">
        <v>15198</v>
      </c>
      <c r="E12416" t="s">
        <v>32</v>
      </c>
      <c r="F12416">
        <v>15.75</v>
      </c>
      <c r="G12416">
        <v>16.559999999999999</v>
      </c>
      <c r="J12416">
        <v>0</v>
      </c>
      <c r="K12416">
        <v>0</v>
      </c>
    </row>
    <row r="12417" spans="1:11">
      <c r="A12417" t="s">
        <v>28452</v>
      </c>
      <c r="B12417" t="s">
        <v>58</v>
      </c>
      <c r="C12417">
        <v>103874</v>
      </c>
      <c r="D12417" t="s">
        <v>4340</v>
      </c>
      <c r="E12417" t="s">
        <v>32</v>
      </c>
      <c r="F12417">
        <v>22.79</v>
      </c>
      <c r="G12417">
        <v>24.23</v>
      </c>
      <c r="J12417">
        <v>0</v>
      </c>
      <c r="K12417">
        <v>0</v>
      </c>
    </row>
    <row r="12418" spans="1:11">
      <c r="A12418" t="s">
        <v>28453</v>
      </c>
      <c r="B12418" t="s">
        <v>58</v>
      </c>
      <c r="C12418">
        <v>103805</v>
      </c>
      <c r="D12418" t="s">
        <v>4280</v>
      </c>
      <c r="E12418" t="s">
        <v>32</v>
      </c>
      <c r="F12418">
        <v>22.69</v>
      </c>
      <c r="G12418">
        <v>24.13</v>
      </c>
      <c r="J12418">
        <v>0</v>
      </c>
      <c r="K12418">
        <v>0</v>
      </c>
    </row>
    <row r="12419" spans="1:11">
      <c r="A12419" t="s">
        <v>28454</v>
      </c>
      <c r="B12419" t="s">
        <v>58</v>
      </c>
      <c r="C12419">
        <v>103838</v>
      </c>
      <c r="D12419" t="s">
        <v>4310</v>
      </c>
      <c r="E12419" t="s">
        <v>32</v>
      </c>
      <c r="F12419">
        <v>21.75</v>
      </c>
      <c r="G12419">
        <v>23.09</v>
      </c>
      <c r="J12419">
        <v>0</v>
      </c>
      <c r="K12419">
        <v>0</v>
      </c>
    </row>
    <row r="12420" spans="1:11">
      <c r="A12420" t="s">
        <v>28455</v>
      </c>
      <c r="B12420" t="s">
        <v>58</v>
      </c>
      <c r="C12420">
        <v>92326</v>
      </c>
      <c r="D12420" t="s">
        <v>3736</v>
      </c>
      <c r="E12420" t="s">
        <v>32</v>
      </c>
      <c r="F12420">
        <v>16.75</v>
      </c>
      <c r="G12420">
        <v>17.670000000000002</v>
      </c>
      <c r="J12420">
        <v>0</v>
      </c>
      <c r="K12420">
        <v>0</v>
      </c>
    </row>
    <row r="12421" spans="1:11">
      <c r="A12421" t="s">
        <v>28456</v>
      </c>
      <c r="B12421" t="s">
        <v>58</v>
      </c>
      <c r="C12421">
        <v>92287</v>
      </c>
      <c r="D12421" t="s">
        <v>3710</v>
      </c>
      <c r="E12421" t="s">
        <v>32</v>
      </c>
      <c r="F12421">
        <v>19.91</v>
      </c>
      <c r="G12421">
        <v>20.43</v>
      </c>
      <c r="J12421">
        <v>0</v>
      </c>
      <c r="K12421">
        <v>0</v>
      </c>
    </row>
    <row r="12422" spans="1:11">
      <c r="A12422" t="s">
        <v>28457</v>
      </c>
      <c r="B12422" t="s">
        <v>58</v>
      </c>
      <c r="C12422">
        <v>92312</v>
      </c>
      <c r="D12422" t="s">
        <v>3728</v>
      </c>
      <c r="E12422" t="s">
        <v>32</v>
      </c>
      <c r="F12422">
        <v>25.5</v>
      </c>
      <c r="G12422">
        <v>26.51</v>
      </c>
      <c r="J12422">
        <v>0</v>
      </c>
      <c r="K12422">
        <v>0</v>
      </c>
    </row>
    <row r="12423" spans="1:11">
      <c r="A12423" t="s">
        <v>28458</v>
      </c>
      <c r="B12423" t="s">
        <v>58</v>
      </c>
      <c r="C12423">
        <v>103877</v>
      </c>
      <c r="D12423" t="s">
        <v>4343</v>
      </c>
      <c r="E12423" t="s">
        <v>32</v>
      </c>
      <c r="F12423">
        <v>33.31</v>
      </c>
      <c r="G12423">
        <v>35.020000000000003</v>
      </c>
      <c r="J12423">
        <v>0</v>
      </c>
      <c r="K12423">
        <v>0</v>
      </c>
    </row>
    <row r="12424" spans="1:11">
      <c r="A12424" t="s">
        <v>28459</v>
      </c>
      <c r="B12424" t="s">
        <v>58</v>
      </c>
      <c r="C12424">
        <v>103808</v>
      </c>
      <c r="D12424" t="s">
        <v>4283</v>
      </c>
      <c r="E12424" t="s">
        <v>32</v>
      </c>
      <c r="F12424">
        <v>41.92</v>
      </c>
      <c r="G12424">
        <v>44.37</v>
      </c>
      <c r="J12424">
        <v>0</v>
      </c>
      <c r="K12424">
        <v>0</v>
      </c>
    </row>
    <row r="12425" spans="1:11">
      <c r="A12425" t="s">
        <v>28460</v>
      </c>
      <c r="B12425" t="s">
        <v>58</v>
      </c>
      <c r="C12425">
        <v>103841</v>
      </c>
      <c r="D12425" t="s">
        <v>4313</v>
      </c>
      <c r="E12425" t="s">
        <v>32</v>
      </c>
      <c r="F12425">
        <v>34.4</v>
      </c>
      <c r="G12425">
        <v>36.19</v>
      </c>
      <c r="J12425">
        <v>0</v>
      </c>
      <c r="K12425">
        <v>0</v>
      </c>
    </row>
    <row r="12426" spans="1:11">
      <c r="A12426" t="s">
        <v>28461</v>
      </c>
      <c r="B12426" t="s">
        <v>58</v>
      </c>
      <c r="C12426">
        <v>92327</v>
      </c>
      <c r="D12426" t="s">
        <v>3737</v>
      </c>
      <c r="E12426" t="s">
        <v>32</v>
      </c>
      <c r="F12426">
        <v>29.64</v>
      </c>
      <c r="G12426">
        <v>31.02</v>
      </c>
      <c r="J12426">
        <v>0</v>
      </c>
      <c r="K12426">
        <v>0</v>
      </c>
    </row>
    <row r="12427" spans="1:11">
      <c r="A12427" t="s">
        <v>28462</v>
      </c>
      <c r="B12427" t="s">
        <v>58</v>
      </c>
      <c r="C12427">
        <v>92288</v>
      </c>
      <c r="D12427" t="s">
        <v>3711</v>
      </c>
      <c r="E12427" t="s">
        <v>32</v>
      </c>
      <c r="F12427">
        <v>31.05</v>
      </c>
      <c r="G12427">
        <v>31.74</v>
      </c>
      <c r="J12427">
        <v>0</v>
      </c>
      <c r="K12427">
        <v>0</v>
      </c>
    </row>
    <row r="12428" spans="1:11">
      <c r="A12428" t="s">
        <v>28463</v>
      </c>
      <c r="B12428" t="s">
        <v>58</v>
      </c>
      <c r="C12428">
        <v>92313</v>
      </c>
      <c r="D12428" t="s">
        <v>3729</v>
      </c>
      <c r="E12428" t="s">
        <v>32</v>
      </c>
      <c r="F12428">
        <v>36.22</v>
      </c>
      <c r="G12428">
        <v>37.35</v>
      </c>
      <c r="J12428">
        <v>0</v>
      </c>
      <c r="K12428">
        <v>0</v>
      </c>
    </row>
    <row r="12429" spans="1:11">
      <c r="A12429" t="s">
        <v>28464</v>
      </c>
      <c r="B12429" t="s">
        <v>58</v>
      </c>
      <c r="C12429">
        <v>103881</v>
      </c>
      <c r="D12429" t="s">
        <v>4347</v>
      </c>
      <c r="E12429" t="s">
        <v>32</v>
      </c>
      <c r="F12429">
        <v>45.26</v>
      </c>
      <c r="G12429">
        <v>47.19</v>
      </c>
      <c r="J12429">
        <v>0</v>
      </c>
      <c r="K12429">
        <v>0</v>
      </c>
    </row>
    <row r="12430" spans="1:11">
      <c r="A12430" t="s">
        <v>28465</v>
      </c>
      <c r="B12430" t="s">
        <v>58</v>
      </c>
      <c r="C12430">
        <v>103812</v>
      </c>
      <c r="D12430" t="s">
        <v>4287</v>
      </c>
      <c r="E12430" t="s">
        <v>32</v>
      </c>
      <c r="F12430">
        <v>61.31</v>
      </c>
      <c r="G12430">
        <v>64.64</v>
      </c>
      <c r="J12430">
        <v>0</v>
      </c>
      <c r="K12430">
        <v>0</v>
      </c>
    </row>
    <row r="12431" spans="1:11">
      <c r="A12431" t="s">
        <v>28466</v>
      </c>
      <c r="B12431" t="s">
        <v>58</v>
      </c>
      <c r="C12431">
        <v>103845</v>
      </c>
      <c r="D12431" t="s">
        <v>4317</v>
      </c>
      <c r="E12431" t="s">
        <v>32</v>
      </c>
      <c r="F12431">
        <v>48.18</v>
      </c>
      <c r="G12431">
        <v>50.36</v>
      </c>
      <c r="J12431">
        <v>0</v>
      </c>
      <c r="K12431">
        <v>0</v>
      </c>
    </row>
    <row r="12432" spans="1:11">
      <c r="A12432" t="s">
        <v>28467</v>
      </c>
      <c r="B12432" t="s">
        <v>58</v>
      </c>
      <c r="C12432">
        <v>92328</v>
      </c>
      <c r="D12432" t="s">
        <v>3738</v>
      </c>
      <c r="E12432" t="s">
        <v>32</v>
      </c>
      <c r="F12432">
        <v>43.61</v>
      </c>
      <c r="G12432">
        <v>45.38</v>
      </c>
      <c r="J12432">
        <v>0</v>
      </c>
      <c r="K12432">
        <v>0</v>
      </c>
    </row>
    <row r="12433" spans="1:11">
      <c r="A12433" t="s">
        <v>28468</v>
      </c>
      <c r="B12433" t="s">
        <v>58</v>
      </c>
      <c r="C12433">
        <v>92289</v>
      </c>
      <c r="D12433" t="s">
        <v>3712</v>
      </c>
      <c r="E12433" t="s">
        <v>32</v>
      </c>
      <c r="F12433">
        <v>54.25</v>
      </c>
      <c r="G12433">
        <v>55.1</v>
      </c>
      <c r="J12433">
        <v>0</v>
      </c>
      <c r="K12433">
        <v>0</v>
      </c>
    </row>
    <row r="12434" spans="1:11">
      <c r="A12434" t="s">
        <v>28469</v>
      </c>
      <c r="B12434" t="s">
        <v>58</v>
      </c>
      <c r="C12434">
        <v>92290</v>
      </c>
      <c r="D12434" t="s">
        <v>3713</v>
      </c>
      <c r="E12434" t="s">
        <v>32</v>
      </c>
      <c r="F12434">
        <v>81.599999999999994</v>
      </c>
      <c r="G12434">
        <v>82.62</v>
      </c>
      <c r="J12434">
        <v>0</v>
      </c>
      <c r="K12434">
        <v>0</v>
      </c>
    </row>
    <row r="12435" spans="1:11">
      <c r="A12435" t="s">
        <v>28470</v>
      </c>
      <c r="B12435" t="s">
        <v>58</v>
      </c>
      <c r="C12435">
        <v>92291</v>
      </c>
      <c r="D12435" t="s">
        <v>3714</v>
      </c>
      <c r="E12435" t="s">
        <v>32</v>
      </c>
      <c r="F12435">
        <v>125.81</v>
      </c>
      <c r="G12435">
        <v>127.14</v>
      </c>
      <c r="J12435">
        <v>0</v>
      </c>
      <c r="K12435">
        <v>0</v>
      </c>
    </row>
    <row r="12436" spans="1:11">
      <c r="A12436" t="s">
        <v>28471</v>
      </c>
      <c r="B12436" t="s">
        <v>58</v>
      </c>
      <c r="C12436">
        <v>92292</v>
      </c>
      <c r="D12436" t="s">
        <v>3715</v>
      </c>
      <c r="E12436" t="s">
        <v>32</v>
      </c>
      <c r="F12436">
        <v>384.12</v>
      </c>
      <c r="G12436">
        <v>385.77</v>
      </c>
      <c r="J12436">
        <v>0</v>
      </c>
      <c r="K12436">
        <v>0</v>
      </c>
    </row>
    <row r="12437" spans="1:11">
      <c r="A12437" t="s">
        <v>28472</v>
      </c>
      <c r="B12437" t="s">
        <v>58</v>
      </c>
      <c r="C12437">
        <v>93082</v>
      </c>
      <c r="D12437" t="s">
        <v>3921</v>
      </c>
      <c r="E12437" t="s">
        <v>32</v>
      </c>
      <c r="F12437">
        <v>27</v>
      </c>
      <c r="G12437">
        <v>27.59</v>
      </c>
      <c r="J12437">
        <v>0</v>
      </c>
      <c r="K12437">
        <v>0</v>
      </c>
    </row>
    <row r="12438" spans="1:11">
      <c r="A12438" t="s">
        <v>28473</v>
      </c>
      <c r="B12438" t="s">
        <v>58</v>
      </c>
      <c r="C12438">
        <v>103885</v>
      </c>
      <c r="D12438" t="s">
        <v>4351</v>
      </c>
      <c r="E12438" t="s">
        <v>32</v>
      </c>
      <c r="F12438">
        <v>31.26</v>
      </c>
      <c r="G12438">
        <v>32.229999999999997</v>
      </c>
      <c r="J12438">
        <v>0</v>
      </c>
      <c r="K12438">
        <v>0</v>
      </c>
    </row>
    <row r="12439" spans="1:11">
      <c r="A12439" t="s">
        <v>28474</v>
      </c>
      <c r="B12439" t="s">
        <v>58</v>
      </c>
      <c r="C12439">
        <v>103816</v>
      </c>
      <c r="D12439" t="s">
        <v>4291</v>
      </c>
      <c r="E12439" t="s">
        <v>32</v>
      </c>
      <c r="F12439">
        <v>31.23</v>
      </c>
      <c r="G12439">
        <v>32.18</v>
      </c>
      <c r="J12439">
        <v>0</v>
      </c>
      <c r="K12439">
        <v>0</v>
      </c>
    </row>
    <row r="12440" spans="1:11">
      <c r="A12440" t="s">
        <v>28475</v>
      </c>
      <c r="B12440" t="s">
        <v>58</v>
      </c>
      <c r="C12440">
        <v>103849</v>
      </c>
      <c r="D12440" t="s">
        <v>4321</v>
      </c>
      <c r="E12440" t="s">
        <v>32</v>
      </c>
      <c r="F12440">
        <v>30.59</v>
      </c>
      <c r="G12440">
        <v>31.48</v>
      </c>
      <c r="J12440">
        <v>0</v>
      </c>
      <c r="K12440">
        <v>0</v>
      </c>
    </row>
    <row r="12441" spans="1:11">
      <c r="A12441" t="s">
        <v>28476</v>
      </c>
      <c r="B12441" t="s">
        <v>58</v>
      </c>
      <c r="C12441">
        <v>93105</v>
      </c>
      <c r="D12441" t="s">
        <v>3942</v>
      </c>
      <c r="E12441" t="s">
        <v>32</v>
      </c>
      <c r="F12441">
        <v>27.25</v>
      </c>
      <c r="G12441">
        <v>27.85</v>
      </c>
      <c r="J12441">
        <v>0</v>
      </c>
      <c r="K12441">
        <v>0</v>
      </c>
    </row>
    <row r="12442" spans="1:11">
      <c r="A12442" t="s">
        <v>28477</v>
      </c>
      <c r="B12442" t="s">
        <v>58</v>
      </c>
      <c r="C12442">
        <v>93055</v>
      </c>
      <c r="D12442" t="s">
        <v>3895</v>
      </c>
      <c r="E12442" t="s">
        <v>32</v>
      </c>
      <c r="F12442">
        <v>48.67</v>
      </c>
      <c r="G12442">
        <v>49.02</v>
      </c>
      <c r="J12442">
        <v>0</v>
      </c>
      <c r="K12442">
        <v>0</v>
      </c>
    </row>
    <row r="12443" spans="1:11">
      <c r="A12443" t="s">
        <v>28478</v>
      </c>
      <c r="B12443" t="s">
        <v>58</v>
      </c>
      <c r="C12443">
        <v>93089</v>
      </c>
      <c r="D12443" t="s">
        <v>3928</v>
      </c>
      <c r="E12443" t="s">
        <v>32</v>
      </c>
      <c r="F12443">
        <v>52.4</v>
      </c>
      <c r="G12443">
        <v>53.08</v>
      </c>
      <c r="J12443">
        <v>0</v>
      </c>
      <c r="K12443">
        <v>0</v>
      </c>
    </row>
    <row r="12444" spans="1:11">
      <c r="A12444" t="s">
        <v>28479</v>
      </c>
      <c r="B12444" t="s">
        <v>58</v>
      </c>
      <c r="C12444">
        <v>103891</v>
      </c>
      <c r="D12444" t="s">
        <v>4357</v>
      </c>
      <c r="E12444" t="s">
        <v>32</v>
      </c>
      <c r="F12444">
        <v>57.62</v>
      </c>
      <c r="G12444">
        <v>58.76</v>
      </c>
      <c r="J12444">
        <v>0</v>
      </c>
      <c r="K12444">
        <v>0</v>
      </c>
    </row>
    <row r="12445" spans="1:11">
      <c r="A12445" t="s">
        <v>28480</v>
      </c>
      <c r="B12445" t="s">
        <v>58</v>
      </c>
      <c r="C12445">
        <v>103822</v>
      </c>
      <c r="D12445" t="s">
        <v>4297</v>
      </c>
      <c r="E12445" t="s">
        <v>32</v>
      </c>
      <c r="F12445">
        <v>63.42</v>
      </c>
      <c r="G12445">
        <v>65.06</v>
      </c>
      <c r="J12445">
        <v>0</v>
      </c>
      <c r="K12445">
        <v>0</v>
      </c>
    </row>
    <row r="12446" spans="1:11">
      <c r="A12446" t="s">
        <v>28481</v>
      </c>
      <c r="B12446" t="s">
        <v>58</v>
      </c>
      <c r="C12446">
        <v>103855</v>
      </c>
      <c r="D12446" t="s">
        <v>4327</v>
      </c>
      <c r="E12446" t="s">
        <v>32</v>
      </c>
      <c r="F12446">
        <v>58.38</v>
      </c>
      <c r="G12446">
        <v>59.57</v>
      </c>
      <c r="J12446">
        <v>0</v>
      </c>
      <c r="K12446">
        <v>0</v>
      </c>
    </row>
    <row r="12447" spans="1:11">
      <c r="A12447" t="s">
        <v>28482</v>
      </c>
      <c r="B12447" t="s">
        <v>58</v>
      </c>
      <c r="C12447">
        <v>93112</v>
      </c>
      <c r="D12447" t="s">
        <v>3949</v>
      </c>
      <c r="E12447" t="s">
        <v>32</v>
      </c>
      <c r="F12447">
        <v>55.18</v>
      </c>
      <c r="G12447">
        <v>56.09</v>
      </c>
      <c r="J12447">
        <v>0</v>
      </c>
      <c r="K12447">
        <v>0</v>
      </c>
    </row>
    <row r="12448" spans="1:11">
      <c r="A12448" t="s">
        <v>28483</v>
      </c>
      <c r="B12448" t="s">
        <v>58</v>
      </c>
      <c r="C12448">
        <v>93060</v>
      </c>
      <c r="D12448" t="s">
        <v>3900</v>
      </c>
      <c r="E12448" t="s">
        <v>32</v>
      </c>
      <c r="F12448">
        <v>84.9</v>
      </c>
      <c r="G12448">
        <v>85.35</v>
      </c>
      <c r="J12448">
        <v>0</v>
      </c>
      <c r="K12448">
        <v>0</v>
      </c>
    </row>
    <row r="12449" spans="1:11">
      <c r="A12449" t="s">
        <v>28484</v>
      </c>
      <c r="B12449" t="s">
        <v>58</v>
      </c>
      <c r="C12449">
        <v>93094</v>
      </c>
      <c r="D12449" t="s">
        <v>3933</v>
      </c>
      <c r="E12449" t="s">
        <v>32</v>
      </c>
      <c r="F12449">
        <v>88.36</v>
      </c>
      <c r="G12449">
        <v>89.12</v>
      </c>
      <c r="J12449">
        <v>0</v>
      </c>
      <c r="K12449">
        <v>0</v>
      </c>
    </row>
    <row r="12450" spans="1:11">
      <c r="A12450" t="s">
        <v>28485</v>
      </c>
      <c r="B12450" t="s">
        <v>58</v>
      </c>
      <c r="C12450">
        <v>103897</v>
      </c>
      <c r="D12450" t="s">
        <v>4363</v>
      </c>
      <c r="E12450" t="s">
        <v>32</v>
      </c>
      <c r="F12450">
        <v>94.38</v>
      </c>
      <c r="G12450">
        <v>95.67</v>
      </c>
      <c r="J12450">
        <v>0</v>
      </c>
      <c r="K12450">
        <v>0</v>
      </c>
    </row>
    <row r="12451" spans="1:11">
      <c r="A12451" t="s">
        <v>28486</v>
      </c>
      <c r="B12451" t="s">
        <v>58</v>
      </c>
      <c r="C12451">
        <v>103828</v>
      </c>
      <c r="D12451" t="s">
        <v>4303</v>
      </c>
      <c r="E12451" t="s">
        <v>32</v>
      </c>
      <c r="F12451">
        <v>104.66</v>
      </c>
      <c r="G12451">
        <v>106.87</v>
      </c>
      <c r="J12451">
        <v>0</v>
      </c>
      <c r="K12451">
        <v>0</v>
      </c>
    </row>
    <row r="12452" spans="1:11">
      <c r="A12452" t="s">
        <v>28487</v>
      </c>
      <c r="B12452" t="s">
        <v>58</v>
      </c>
      <c r="C12452">
        <v>103861</v>
      </c>
      <c r="D12452" t="s">
        <v>4333</v>
      </c>
      <c r="E12452" t="s">
        <v>32</v>
      </c>
      <c r="F12452">
        <v>96.37</v>
      </c>
      <c r="G12452">
        <v>97.83</v>
      </c>
      <c r="J12452">
        <v>0</v>
      </c>
      <c r="K12452">
        <v>0</v>
      </c>
    </row>
    <row r="12453" spans="1:11">
      <c r="A12453" t="s">
        <v>28488</v>
      </c>
      <c r="B12453" t="s">
        <v>58</v>
      </c>
      <c r="C12453">
        <v>93115</v>
      </c>
      <c r="D12453" t="s">
        <v>3951</v>
      </c>
      <c r="E12453" t="s">
        <v>32</v>
      </c>
      <c r="F12453">
        <v>93.31</v>
      </c>
      <c r="G12453">
        <v>94.49</v>
      </c>
      <c r="J12453">
        <v>0</v>
      </c>
      <c r="K12453">
        <v>0</v>
      </c>
    </row>
    <row r="12454" spans="1:11">
      <c r="A12454" t="s">
        <v>28489</v>
      </c>
      <c r="B12454" t="s">
        <v>58</v>
      </c>
      <c r="C12454">
        <v>93074</v>
      </c>
      <c r="D12454" t="s">
        <v>3913</v>
      </c>
      <c r="E12454" t="s">
        <v>32</v>
      </c>
      <c r="F12454">
        <v>16.38</v>
      </c>
      <c r="G12454">
        <v>17.27</v>
      </c>
      <c r="J12454">
        <v>0</v>
      </c>
      <c r="K12454">
        <v>0</v>
      </c>
    </row>
    <row r="12455" spans="1:11">
      <c r="A12455" t="s">
        <v>28490</v>
      </c>
      <c r="B12455" t="s">
        <v>58</v>
      </c>
      <c r="C12455">
        <v>103875</v>
      </c>
      <c r="D12455" t="s">
        <v>4341</v>
      </c>
      <c r="E12455" t="s">
        <v>32</v>
      </c>
      <c r="F12455">
        <v>22.76</v>
      </c>
      <c r="G12455">
        <v>24.2</v>
      </c>
      <c r="J12455">
        <v>0</v>
      </c>
      <c r="K12455">
        <v>0</v>
      </c>
    </row>
    <row r="12456" spans="1:11">
      <c r="A12456" t="s">
        <v>28491</v>
      </c>
      <c r="B12456" t="s">
        <v>58</v>
      </c>
      <c r="C12456">
        <v>103806</v>
      </c>
      <c r="D12456" t="s">
        <v>4281</v>
      </c>
      <c r="E12456" t="s">
        <v>32</v>
      </c>
      <c r="F12456">
        <v>22.66</v>
      </c>
      <c r="G12456">
        <v>24.1</v>
      </c>
      <c r="J12456">
        <v>0</v>
      </c>
      <c r="K12456">
        <v>0</v>
      </c>
    </row>
    <row r="12457" spans="1:11">
      <c r="A12457" t="s">
        <v>28492</v>
      </c>
      <c r="B12457" t="s">
        <v>58</v>
      </c>
      <c r="C12457">
        <v>103839</v>
      </c>
      <c r="D12457" t="s">
        <v>4311</v>
      </c>
      <c r="E12457" t="s">
        <v>32</v>
      </c>
      <c r="F12457">
        <v>21.72</v>
      </c>
      <c r="G12457">
        <v>23.06</v>
      </c>
      <c r="J12457">
        <v>0</v>
      </c>
      <c r="K12457">
        <v>0</v>
      </c>
    </row>
    <row r="12458" spans="1:11">
      <c r="A12458" t="s">
        <v>28493</v>
      </c>
      <c r="B12458" t="s">
        <v>58</v>
      </c>
      <c r="C12458">
        <v>93097</v>
      </c>
      <c r="D12458" t="s">
        <v>3934</v>
      </c>
      <c r="E12458" t="s">
        <v>32</v>
      </c>
      <c r="F12458">
        <v>16.739999999999998</v>
      </c>
      <c r="G12458">
        <v>17.66</v>
      </c>
      <c r="J12458">
        <v>0</v>
      </c>
      <c r="K12458">
        <v>0</v>
      </c>
    </row>
    <row r="12459" spans="1:11">
      <c r="A12459" t="s">
        <v>28494</v>
      </c>
      <c r="B12459" t="s">
        <v>58</v>
      </c>
      <c r="C12459">
        <v>93119</v>
      </c>
      <c r="D12459" t="s">
        <v>3955</v>
      </c>
      <c r="E12459" t="s">
        <v>32</v>
      </c>
      <c r="F12459">
        <v>19.600000000000001</v>
      </c>
      <c r="G12459">
        <v>20.12</v>
      </c>
      <c r="J12459">
        <v>0</v>
      </c>
      <c r="K12459">
        <v>0</v>
      </c>
    </row>
    <row r="12460" spans="1:11">
      <c r="A12460" t="s">
        <v>28495</v>
      </c>
      <c r="B12460" t="s">
        <v>58</v>
      </c>
      <c r="C12460">
        <v>93076</v>
      </c>
      <c r="D12460" t="s">
        <v>3915</v>
      </c>
      <c r="E12460" t="s">
        <v>32</v>
      </c>
      <c r="F12460">
        <v>25.19</v>
      </c>
      <c r="G12460">
        <v>26.2</v>
      </c>
      <c r="J12460">
        <v>0</v>
      </c>
      <c r="K12460">
        <v>0</v>
      </c>
    </row>
    <row r="12461" spans="1:11">
      <c r="A12461" t="s">
        <v>28496</v>
      </c>
      <c r="B12461" t="s">
        <v>58</v>
      </c>
      <c r="C12461">
        <v>103878</v>
      </c>
      <c r="D12461" t="s">
        <v>4344</v>
      </c>
      <c r="E12461" t="s">
        <v>32</v>
      </c>
      <c r="F12461">
        <v>33</v>
      </c>
      <c r="G12461">
        <v>34.71</v>
      </c>
      <c r="J12461">
        <v>0</v>
      </c>
      <c r="K12461">
        <v>0</v>
      </c>
    </row>
    <row r="12462" spans="1:11">
      <c r="A12462" t="s">
        <v>28497</v>
      </c>
      <c r="B12462" t="s">
        <v>58</v>
      </c>
      <c r="C12462">
        <v>103809</v>
      </c>
      <c r="D12462" t="s">
        <v>4284</v>
      </c>
      <c r="E12462" t="s">
        <v>32</v>
      </c>
      <c r="F12462">
        <v>41.61</v>
      </c>
      <c r="G12462">
        <v>44.06</v>
      </c>
      <c r="J12462">
        <v>0</v>
      </c>
      <c r="K12462">
        <v>0</v>
      </c>
    </row>
    <row r="12463" spans="1:11">
      <c r="A12463" t="s">
        <v>28498</v>
      </c>
      <c r="B12463" t="s">
        <v>58</v>
      </c>
      <c r="C12463">
        <v>103842</v>
      </c>
      <c r="D12463" t="s">
        <v>4314</v>
      </c>
      <c r="E12463" t="s">
        <v>32</v>
      </c>
      <c r="F12463">
        <v>34.090000000000003</v>
      </c>
      <c r="G12463">
        <v>35.880000000000003</v>
      </c>
      <c r="J12463">
        <v>0</v>
      </c>
      <c r="K12463">
        <v>0</v>
      </c>
    </row>
    <row r="12464" spans="1:11">
      <c r="A12464" t="s">
        <v>28499</v>
      </c>
      <c r="B12464" t="s">
        <v>58</v>
      </c>
      <c r="C12464">
        <v>93099</v>
      </c>
      <c r="D12464" t="s">
        <v>3936</v>
      </c>
      <c r="E12464" t="s">
        <v>32</v>
      </c>
      <c r="F12464">
        <v>29.33</v>
      </c>
      <c r="G12464">
        <v>30.71</v>
      </c>
      <c r="J12464">
        <v>0</v>
      </c>
      <c r="K12464">
        <v>0</v>
      </c>
    </row>
    <row r="12465" spans="1:11">
      <c r="A12465" t="s">
        <v>28500</v>
      </c>
      <c r="B12465" t="s">
        <v>58</v>
      </c>
      <c r="C12465">
        <v>93122</v>
      </c>
      <c r="D12465" t="s">
        <v>3958</v>
      </c>
      <c r="E12465" t="s">
        <v>32</v>
      </c>
      <c r="F12465">
        <v>29.17</v>
      </c>
      <c r="G12465">
        <v>29.86</v>
      </c>
      <c r="J12465">
        <v>0</v>
      </c>
      <c r="K12465">
        <v>0</v>
      </c>
    </row>
    <row r="12466" spans="1:11">
      <c r="A12466" t="s">
        <v>28501</v>
      </c>
      <c r="B12466" t="s">
        <v>58</v>
      </c>
      <c r="C12466">
        <v>93079</v>
      </c>
      <c r="D12466" t="s">
        <v>3918</v>
      </c>
      <c r="E12466" t="s">
        <v>32</v>
      </c>
      <c r="F12466">
        <v>34.340000000000003</v>
      </c>
      <c r="G12466">
        <v>35.47</v>
      </c>
      <c r="J12466">
        <v>0</v>
      </c>
      <c r="K12466">
        <v>0</v>
      </c>
    </row>
    <row r="12467" spans="1:11">
      <c r="A12467" t="s">
        <v>28502</v>
      </c>
      <c r="B12467" t="s">
        <v>58</v>
      </c>
      <c r="C12467">
        <v>103882</v>
      </c>
      <c r="D12467" t="s">
        <v>4348</v>
      </c>
      <c r="E12467" t="s">
        <v>32</v>
      </c>
      <c r="F12467">
        <v>43.38</v>
      </c>
      <c r="G12467">
        <v>45.31</v>
      </c>
      <c r="J12467">
        <v>0</v>
      </c>
      <c r="K12467">
        <v>0</v>
      </c>
    </row>
    <row r="12468" spans="1:11">
      <c r="A12468" t="s">
        <v>28503</v>
      </c>
      <c r="B12468" t="s">
        <v>58</v>
      </c>
      <c r="C12468">
        <v>103813</v>
      </c>
      <c r="D12468" t="s">
        <v>4288</v>
      </c>
      <c r="E12468" t="s">
        <v>32</v>
      </c>
      <c r="F12468">
        <v>59.43</v>
      </c>
      <c r="G12468">
        <v>62.76</v>
      </c>
      <c r="J12468">
        <v>0</v>
      </c>
      <c r="K12468">
        <v>0</v>
      </c>
    </row>
    <row r="12469" spans="1:11">
      <c r="A12469" t="s">
        <v>28504</v>
      </c>
      <c r="B12469" t="s">
        <v>58</v>
      </c>
      <c r="C12469">
        <v>103846</v>
      </c>
      <c r="D12469" t="s">
        <v>4318</v>
      </c>
      <c r="E12469" t="s">
        <v>32</v>
      </c>
      <c r="F12469">
        <v>46.3</v>
      </c>
      <c r="G12469">
        <v>48.48</v>
      </c>
      <c r="J12469">
        <v>0</v>
      </c>
      <c r="K12469">
        <v>0</v>
      </c>
    </row>
    <row r="12470" spans="1:11">
      <c r="A12470" t="s">
        <v>28505</v>
      </c>
      <c r="B12470" t="s">
        <v>58</v>
      </c>
      <c r="C12470">
        <v>93102</v>
      </c>
      <c r="D12470" t="s">
        <v>3939</v>
      </c>
      <c r="E12470" t="s">
        <v>32</v>
      </c>
      <c r="F12470">
        <v>41.73</v>
      </c>
      <c r="G12470">
        <v>43.5</v>
      </c>
      <c r="J12470">
        <v>0</v>
      </c>
      <c r="K12470">
        <v>0</v>
      </c>
    </row>
    <row r="12471" spans="1:11">
      <c r="A12471" t="s">
        <v>28506</v>
      </c>
      <c r="B12471" t="s">
        <v>58</v>
      </c>
      <c r="C12471">
        <v>93123</v>
      </c>
      <c r="D12471" t="s">
        <v>15199</v>
      </c>
      <c r="E12471" t="s">
        <v>32</v>
      </c>
      <c r="F12471">
        <v>63.49</v>
      </c>
      <c r="G12471">
        <v>64.34</v>
      </c>
      <c r="J12471">
        <v>0</v>
      </c>
      <c r="K12471">
        <v>0</v>
      </c>
    </row>
    <row r="12472" spans="1:11">
      <c r="A12472" t="s">
        <v>28507</v>
      </c>
      <c r="B12472" t="s">
        <v>58</v>
      </c>
      <c r="C12472">
        <v>93124</v>
      </c>
      <c r="D12472" t="s">
        <v>3959</v>
      </c>
      <c r="E12472" t="s">
        <v>32</v>
      </c>
      <c r="F12472">
        <v>98.95</v>
      </c>
      <c r="G12472">
        <v>99.97</v>
      </c>
      <c r="J12472">
        <v>0</v>
      </c>
      <c r="K12472">
        <v>0</v>
      </c>
    </row>
    <row r="12473" spans="1:11">
      <c r="A12473" t="s">
        <v>28508</v>
      </c>
      <c r="B12473" t="s">
        <v>58</v>
      </c>
      <c r="C12473">
        <v>93125</v>
      </c>
      <c r="D12473" t="s">
        <v>3960</v>
      </c>
      <c r="E12473" t="s">
        <v>32</v>
      </c>
      <c r="F12473">
        <v>145.03</v>
      </c>
      <c r="G12473">
        <v>146.36000000000001</v>
      </c>
      <c r="J12473">
        <v>0</v>
      </c>
      <c r="K12473">
        <v>0</v>
      </c>
    </row>
    <row r="12474" spans="1:11">
      <c r="A12474" t="s">
        <v>28509</v>
      </c>
      <c r="B12474" t="s">
        <v>58</v>
      </c>
      <c r="C12474">
        <v>93126</v>
      </c>
      <c r="D12474" t="s">
        <v>3961</v>
      </c>
      <c r="E12474" t="s">
        <v>32</v>
      </c>
      <c r="F12474">
        <v>317.29000000000002</v>
      </c>
      <c r="G12474">
        <v>318.94</v>
      </c>
      <c r="J12474">
        <v>0</v>
      </c>
      <c r="K12474">
        <v>0</v>
      </c>
    </row>
    <row r="12475" spans="1:11">
      <c r="A12475" t="s">
        <v>28510</v>
      </c>
      <c r="B12475" t="s">
        <v>58</v>
      </c>
      <c r="C12475">
        <v>93063</v>
      </c>
      <c r="D12475" t="s">
        <v>3903</v>
      </c>
      <c r="E12475" t="s">
        <v>32</v>
      </c>
      <c r="F12475">
        <v>698.59</v>
      </c>
      <c r="G12475">
        <v>699.16</v>
      </c>
      <c r="J12475">
        <v>0</v>
      </c>
      <c r="K12475">
        <v>0</v>
      </c>
    </row>
    <row r="12476" spans="1:11">
      <c r="A12476" t="s">
        <v>28511</v>
      </c>
      <c r="B12476" t="s">
        <v>58</v>
      </c>
      <c r="C12476">
        <v>93066</v>
      </c>
      <c r="D12476" t="s">
        <v>3906</v>
      </c>
      <c r="E12476" t="s">
        <v>32</v>
      </c>
      <c r="F12476">
        <v>876.64</v>
      </c>
      <c r="G12476">
        <v>877.32</v>
      </c>
      <c r="J12476">
        <v>0</v>
      </c>
      <c r="K12476">
        <v>0</v>
      </c>
    </row>
    <row r="12477" spans="1:11">
      <c r="A12477" t="s">
        <v>28512</v>
      </c>
      <c r="B12477" t="s">
        <v>58</v>
      </c>
      <c r="C12477">
        <v>93069</v>
      </c>
      <c r="D12477" t="s">
        <v>3909</v>
      </c>
      <c r="E12477" t="s">
        <v>32</v>
      </c>
      <c r="F12477">
        <v>1214.99</v>
      </c>
      <c r="G12477">
        <v>1215.8800000000001</v>
      </c>
      <c r="J12477">
        <v>0</v>
      </c>
      <c r="K12477">
        <v>0</v>
      </c>
    </row>
    <row r="12478" spans="1:11">
      <c r="A12478" t="s">
        <v>28513</v>
      </c>
      <c r="B12478" t="s">
        <v>58</v>
      </c>
      <c r="C12478">
        <v>93072</v>
      </c>
      <c r="D12478" t="s">
        <v>3912</v>
      </c>
      <c r="E12478" t="s">
        <v>32</v>
      </c>
      <c r="F12478">
        <v>1603.28</v>
      </c>
      <c r="G12478">
        <v>1604.38</v>
      </c>
      <c r="J12478">
        <v>0</v>
      </c>
      <c r="K12478">
        <v>0</v>
      </c>
    </row>
    <row r="12479" spans="1:11">
      <c r="A12479" t="s">
        <v>28514</v>
      </c>
      <c r="B12479" t="s">
        <v>58</v>
      </c>
      <c r="C12479">
        <v>93083</v>
      </c>
      <c r="D12479" t="s">
        <v>3922</v>
      </c>
      <c r="E12479" t="s">
        <v>32</v>
      </c>
      <c r="F12479">
        <v>480.33</v>
      </c>
      <c r="G12479">
        <v>480.92</v>
      </c>
      <c r="J12479">
        <v>0</v>
      </c>
      <c r="K12479">
        <v>0</v>
      </c>
    </row>
    <row r="12480" spans="1:11">
      <c r="A12480" t="s">
        <v>28515</v>
      </c>
      <c r="B12480" t="s">
        <v>58</v>
      </c>
      <c r="C12480">
        <v>103886</v>
      </c>
      <c r="D12480" t="s">
        <v>4352</v>
      </c>
      <c r="E12480" t="s">
        <v>32</v>
      </c>
      <c r="F12480">
        <v>484.59</v>
      </c>
      <c r="G12480">
        <v>485.56</v>
      </c>
      <c r="J12480">
        <v>0</v>
      </c>
      <c r="K12480">
        <v>0</v>
      </c>
    </row>
    <row r="12481" spans="1:11">
      <c r="A12481" t="s">
        <v>28516</v>
      </c>
      <c r="B12481" t="s">
        <v>58</v>
      </c>
      <c r="C12481">
        <v>103817</v>
      </c>
      <c r="D12481" t="s">
        <v>4292</v>
      </c>
      <c r="E12481" t="s">
        <v>32</v>
      </c>
      <c r="F12481">
        <v>484.56</v>
      </c>
      <c r="G12481">
        <v>485.51</v>
      </c>
      <c r="J12481">
        <v>0</v>
      </c>
      <c r="K12481">
        <v>0</v>
      </c>
    </row>
    <row r="12482" spans="1:11">
      <c r="A12482" t="s">
        <v>28517</v>
      </c>
      <c r="B12482" t="s">
        <v>58</v>
      </c>
      <c r="C12482">
        <v>103850</v>
      </c>
      <c r="D12482" t="s">
        <v>4322</v>
      </c>
      <c r="E12482" t="s">
        <v>32</v>
      </c>
      <c r="F12482">
        <v>483.92</v>
      </c>
      <c r="G12482">
        <v>484.81</v>
      </c>
      <c r="J12482">
        <v>0</v>
      </c>
      <c r="K12482">
        <v>0</v>
      </c>
    </row>
    <row r="12483" spans="1:11">
      <c r="A12483" t="s">
        <v>28518</v>
      </c>
      <c r="B12483" t="s">
        <v>58</v>
      </c>
      <c r="C12483">
        <v>93106</v>
      </c>
      <c r="D12483" t="s">
        <v>3943</v>
      </c>
      <c r="E12483" t="s">
        <v>32</v>
      </c>
      <c r="F12483">
        <v>480.58</v>
      </c>
      <c r="G12483">
        <v>481.18</v>
      </c>
      <c r="J12483">
        <v>0</v>
      </c>
      <c r="K12483">
        <v>0</v>
      </c>
    </row>
    <row r="12484" spans="1:11">
      <c r="A12484" t="s">
        <v>28519</v>
      </c>
      <c r="B12484" t="s">
        <v>58</v>
      </c>
      <c r="C12484">
        <v>93052</v>
      </c>
      <c r="D12484" t="s">
        <v>3893</v>
      </c>
      <c r="E12484" t="s">
        <v>32</v>
      </c>
      <c r="F12484">
        <v>553.9</v>
      </c>
      <c r="G12484">
        <v>554.25</v>
      </c>
      <c r="J12484">
        <v>0</v>
      </c>
      <c r="K12484">
        <v>0</v>
      </c>
    </row>
    <row r="12485" spans="1:11">
      <c r="A12485" t="s">
        <v>28520</v>
      </c>
      <c r="B12485" t="s">
        <v>58</v>
      </c>
      <c r="C12485">
        <v>93086</v>
      </c>
      <c r="D12485" t="s">
        <v>3925</v>
      </c>
      <c r="E12485" t="s">
        <v>32</v>
      </c>
      <c r="F12485">
        <v>557.63</v>
      </c>
      <c r="G12485">
        <v>558.30999999999995</v>
      </c>
      <c r="J12485">
        <v>0</v>
      </c>
      <c r="K12485">
        <v>0</v>
      </c>
    </row>
    <row r="12486" spans="1:11">
      <c r="A12486" t="s">
        <v>28521</v>
      </c>
      <c r="B12486" t="s">
        <v>58</v>
      </c>
      <c r="C12486">
        <v>103890</v>
      </c>
      <c r="D12486" t="s">
        <v>4356</v>
      </c>
      <c r="E12486" t="s">
        <v>32</v>
      </c>
      <c r="F12486">
        <v>562.85</v>
      </c>
      <c r="G12486">
        <v>563.99</v>
      </c>
      <c r="J12486">
        <v>0</v>
      </c>
      <c r="K12486">
        <v>0</v>
      </c>
    </row>
    <row r="12487" spans="1:11">
      <c r="A12487" t="s">
        <v>28522</v>
      </c>
      <c r="B12487" t="s">
        <v>58</v>
      </c>
      <c r="C12487">
        <v>103821</v>
      </c>
      <c r="D12487" t="s">
        <v>4296</v>
      </c>
      <c r="E12487" t="s">
        <v>32</v>
      </c>
      <c r="F12487">
        <v>568.65</v>
      </c>
      <c r="G12487">
        <v>570.29</v>
      </c>
      <c r="J12487">
        <v>0</v>
      </c>
      <c r="K12487">
        <v>0</v>
      </c>
    </row>
    <row r="12488" spans="1:11">
      <c r="A12488" t="s">
        <v>28523</v>
      </c>
      <c r="B12488" t="s">
        <v>58</v>
      </c>
      <c r="C12488">
        <v>103854</v>
      </c>
      <c r="D12488" t="s">
        <v>4326</v>
      </c>
      <c r="E12488" t="s">
        <v>32</v>
      </c>
      <c r="F12488">
        <v>563.61</v>
      </c>
      <c r="G12488">
        <v>564.79999999999995</v>
      </c>
      <c r="J12488">
        <v>0</v>
      </c>
      <c r="K12488">
        <v>0</v>
      </c>
    </row>
    <row r="12489" spans="1:11">
      <c r="A12489" t="s">
        <v>28524</v>
      </c>
      <c r="B12489" t="s">
        <v>58</v>
      </c>
      <c r="C12489">
        <v>93109</v>
      </c>
      <c r="D12489" t="s">
        <v>3946</v>
      </c>
      <c r="E12489" t="s">
        <v>32</v>
      </c>
      <c r="F12489">
        <v>560.41</v>
      </c>
      <c r="G12489">
        <v>561.32000000000005</v>
      </c>
      <c r="J12489">
        <v>0</v>
      </c>
      <c r="K12489">
        <v>0</v>
      </c>
    </row>
    <row r="12490" spans="1:11">
      <c r="A12490" t="s">
        <v>28525</v>
      </c>
      <c r="B12490" t="s">
        <v>58</v>
      </c>
      <c r="C12490">
        <v>93058</v>
      </c>
      <c r="D12490" t="s">
        <v>3898</v>
      </c>
      <c r="E12490" t="s">
        <v>32</v>
      </c>
      <c r="F12490">
        <v>609.53</v>
      </c>
      <c r="G12490">
        <v>609.98</v>
      </c>
      <c r="J12490">
        <v>0</v>
      </c>
      <c r="K12490">
        <v>0</v>
      </c>
    </row>
    <row r="12491" spans="1:11">
      <c r="A12491" t="s">
        <v>28526</v>
      </c>
      <c r="B12491" t="s">
        <v>58</v>
      </c>
      <c r="C12491">
        <v>93092</v>
      </c>
      <c r="D12491" t="s">
        <v>3931</v>
      </c>
      <c r="E12491" t="s">
        <v>32</v>
      </c>
      <c r="F12491">
        <v>612.99</v>
      </c>
      <c r="G12491">
        <v>613.75</v>
      </c>
      <c r="J12491">
        <v>0</v>
      </c>
      <c r="K12491">
        <v>0</v>
      </c>
    </row>
    <row r="12492" spans="1:11">
      <c r="A12492" t="s">
        <v>28527</v>
      </c>
      <c r="B12492" t="s">
        <v>58</v>
      </c>
      <c r="C12492">
        <v>103898</v>
      </c>
      <c r="D12492" t="s">
        <v>4364</v>
      </c>
      <c r="E12492" t="s">
        <v>32</v>
      </c>
      <c r="F12492">
        <v>619.01</v>
      </c>
      <c r="G12492">
        <v>620.29999999999995</v>
      </c>
      <c r="J12492">
        <v>0</v>
      </c>
      <c r="K12492">
        <v>0</v>
      </c>
    </row>
    <row r="12493" spans="1:11">
      <c r="A12493" t="s">
        <v>28528</v>
      </c>
      <c r="B12493" t="s">
        <v>58</v>
      </c>
      <c r="C12493">
        <v>103829</v>
      </c>
      <c r="D12493" t="s">
        <v>4304</v>
      </c>
      <c r="E12493" t="s">
        <v>32</v>
      </c>
      <c r="F12493">
        <v>629.29</v>
      </c>
      <c r="G12493">
        <v>631.5</v>
      </c>
      <c r="J12493">
        <v>0</v>
      </c>
      <c r="K12493">
        <v>0</v>
      </c>
    </row>
    <row r="12494" spans="1:11">
      <c r="A12494" t="s">
        <v>28529</v>
      </c>
      <c r="B12494" t="s">
        <v>58</v>
      </c>
      <c r="C12494">
        <v>103862</v>
      </c>
      <c r="D12494" t="s">
        <v>4334</v>
      </c>
      <c r="E12494" t="s">
        <v>32</v>
      </c>
      <c r="F12494">
        <v>621</v>
      </c>
      <c r="G12494">
        <v>622.46</v>
      </c>
      <c r="J12494">
        <v>0</v>
      </c>
      <c r="K12494">
        <v>0</v>
      </c>
    </row>
    <row r="12495" spans="1:11">
      <c r="A12495" t="s">
        <v>28530</v>
      </c>
      <c r="B12495" t="s">
        <v>58</v>
      </c>
      <c r="C12495">
        <v>93116</v>
      </c>
      <c r="D12495" t="s">
        <v>3952</v>
      </c>
      <c r="E12495" t="s">
        <v>32</v>
      </c>
      <c r="F12495">
        <v>617.94000000000005</v>
      </c>
      <c r="G12495">
        <v>619.12</v>
      </c>
      <c r="J12495">
        <v>0</v>
      </c>
      <c r="K12495">
        <v>0</v>
      </c>
    </row>
    <row r="12496" spans="1:11">
      <c r="A12496" t="s">
        <v>28531</v>
      </c>
      <c r="B12496" t="s">
        <v>58</v>
      </c>
      <c r="C12496">
        <v>92314</v>
      </c>
      <c r="D12496" t="s">
        <v>3730</v>
      </c>
      <c r="E12496" t="s">
        <v>32</v>
      </c>
      <c r="F12496">
        <v>10.66</v>
      </c>
      <c r="G12496">
        <v>11.25</v>
      </c>
      <c r="J12496">
        <v>0</v>
      </c>
      <c r="K12496">
        <v>0</v>
      </c>
    </row>
    <row r="12497" spans="1:11">
      <c r="A12497" t="s">
        <v>28532</v>
      </c>
      <c r="B12497" t="s">
        <v>58</v>
      </c>
      <c r="C12497">
        <v>103883</v>
      </c>
      <c r="D12497" t="s">
        <v>4349</v>
      </c>
      <c r="E12497" t="s">
        <v>32</v>
      </c>
      <c r="F12497">
        <v>14.92</v>
      </c>
      <c r="G12497">
        <v>15.89</v>
      </c>
      <c r="J12497">
        <v>0</v>
      </c>
      <c r="K12497">
        <v>0</v>
      </c>
    </row>
    <row r="12498" spans="1:11">
      <c r="A12498" t="s">
        <v>28533</v>
      </c>
      <c r="B12498" t="s">
        <v>58</v>
      </c>
      <c r="C12498">
        <v>103814</v>
      </c>
      <c r="D12498" t="s">
        <v>4289</v>
      </c>
      <c r="E12498" t="s">
        <v>32</v>
      </c>
      <c r="F12498">
        <v>14.89</v>
      </c>
      <c r="G12498">
        <v>15.84</v>
      </c>
      <c r="J12498">
        <v>0</v>
      </c>
      <c r="K12498">
        <v>0</v>
      </c>
    </row>
    <row r="12499" spans="1:11">
      <c r="A12499" t="s">
        <v>28534</v>
      </c>
      <c r="B12499" t="s">
        <v>58</v>
      </c>
      <c r="C12499">
        <v>103847</v>
      </c>
      <c r="D12499" t="s">
        <v>4319</v>
      </c>
      <c r="E12499" t="s">
        <v>32</v>
      </c>
      <c r="F12499">
        <v>14.25</v>
      </c>
      <c r="G12499">
        <v>15.14</v>
      </c>
      <c r="J12499">
        <v>0</v>
      </c>
      <c r="K12499">
        <v>0</v>
      </c>
    </row>
    <row r="12500" spans="1:11">
      <c r="A12500" t="s">
        <v>28535</v>
      </c>
      <c r="B12500" t="s">
        <v>58</v>
      </c>
      <c r="C12500">
        <v>92329</v>
      </c>
      <c r="D12500" t="s">
        <v>3739</v>
      </c>
      <c r="E12500" t="s">
        <v>32</v>
      </c>
      <c r="F12500">
        <v>10.91</v>
      </c>
      <c r="G12500">
        <v>11.51</v>
      </c>
      <c r="J12500">
        <v>0</v>
      </c>
      <c r="K12500">
        <v>0</v>
      </c>
    </row>
    <row r="12501" spans="1:11">
      <c r="A12501" t="s">
        <v>28536</v>
      </c>
      <c r="B12501" t="s">
        <v>58</v>
      </c>
      <c r="C12501">
        <v>92293</v>
      </c>
      <c r="D12501" t="s">
        <v>3716</v>
      </c>
      <c r="E12501" t="s">
        <v>32</v>
      </c>
      <c r="F12501">
        <v>11.43</v>
      </c>
      <c r="G12501">
        <v>11.78</v>
      </c>
      <c r="J12501">
        <v>0</v>
      </c>
      <c r="K12501">
        <v>0</v>
      </c>
    </row>
    <row r="12502" spans="1:11">
      <c r="A12502" t="s">
        <v>28537</v>
      </c>
      <c r="B12502" t="s">
        <v>58</v>
      </c>
      <c r="C12502">
        <v>92315</v>
      </c>
      <c r="D12502" t="s">
        <v>3731</v>
      </c>
      <c r="E12502" t="s">
        <v>32</v>
      </c>
      <c r="F12502">
        <v>15.16</v>
      </c>
      <c r="G12502">
        <v>15.84</v>
      </c>
      <c r="J12502">
        <v>0</v>
      </c>
      <c r="K12502">
        <v>0</v>
      </c>
    </row>
    <row r="12503" spans="1:11">
      <c r="A12503" t="s">
        <v>28538</v>
      </c>
      <c r="B12503" t="s">
        <v>58</v>
      </c>
      <c r="C12503">
        <v>103888</v>
      </c>
      <c r="D12503" t="s">
        <v>4354</v>
      </c>
      <c r="E12503" t="s">
        <v>32</v>
      </c>
      <c r="F12503">
        <v>20.38</v>
      </c>
      <c r="G12503">
        <v>21.52</v>
      </c>
      <c r="J12503">
        <v>0</v>
      </c>
      <c r="K12503">
        <v>0</v>
      </c>
    </row>
    <row r="12504" spans="1:11">
      <c r="A12504" t="s">
        <v>28539</v>
      </c>
      <c r="B12504" t="s">
        <v>58</v>
      </c>
      <c r="C12504">
        <v>103819</v>
      </c>
      <c r="D12504" t="s">
        <v>4294</v>
      </c>
      <c r="E12504" t="s">
        <v>32</v>
      </c>
      <c r="F12504">
        <v>26.18</v>
      </c>
      <c r="G12504">
        <v>27.82</v>
      </c>
      <c r="J12504">
        <v>0</v>
      </c>
      <c r="K12504">
        <v>0</v>
      </c>
    </row>
    <row r="12505" spans="1:11">
      <c r="A12505" t="s">
        <v>28540</v>
      </c>
      <c r="B12505" t="s">
        <v>58</v>
      </c>
      <c r="C12505">
        <v>103852</v>
      </c>
      <c r="D12505" t="s">
        <v>4324</v>
      </c>
      <c r="E12505" t="s">
        <v>32</v>
      </c>
      <c r="F12505">
        <v>21.14</v>
      </c>
      <c r="G12505">
        <v>22.33</v>
      </c>
      <c r="J12505">
        <v>0</v>
      </c>
      <c r="K12505">
        <v>0</v>
      </c>
    </row>
    <row r="12506" spans="1:11">
      <c r="A12506" t="s">
        <v>28541</v>
      </c>
      <c r="B12506" t="s">
        <v>58</v>
      </c>
      <c r="C12506">
        <v>92330</v>
      </c>
      <c r="D12506" t="s">
        <v>3740</v>
      </c>
      <c r="E12506" t="s">
        <v>32</v>
      </c>
      <c r="F12506">
        <v>17.940000000000001</v>
      </c>
      <c r="G12506">
        <v>18.850000000000001</v>
      </c>
      <c r="J12506">
        <v>0</v>
      </c>
      <c r="K12506">
        <v>0</v>
      </c>
    </row>
    <row r="12507" spans="1:11">
      <c r="A12507" t="s">
        <v>28542</v>
      </c>
      <c r="B12507" t="s">
        <v>58</v>
      </c>
      <c r="C12507">
        <v>92294</v>
      </c>
      <c r="D12507" t="s">
        <v>3717</v>
      </c>
      <c r="E12507" t="s">
        <v>32</v>
      </c>
      <c r="F12507">
        <v>19.02</v>
      </c>
      <c r="G12507">
        <v>19.47</v>
      </c>
      <c r="J12507">
        <v>0</v>
      </c>
      <c r="K12507">
        <v>0</v>
      </c>
    </row>
    <row r="12508" spans="1:11">
      <c r="A12508" t="s">
        <v>28543</v>
      </c>
      <c r="B12508" t="s">
        <v>58</v>
      </c>
      <c r="C12508">
        <v>92316</v>
      </c>
      <c r="D12508" t="s">
        <v>3732</v>
      </c>
      <c r="E12508" t="s">
        <v>32</v>
      </c>
      <c r="F12508">
        <v>22.48</v>
      </c>
      <c r="G12508">
        <v>23.24</v>
      </c>
      <c r="J12508">
        <v>0</v>
      </c>
      <c r="K12508">
        <v>0</v>
      </c>
    </row>
    <row r="12509" spans="1:11">
      <c r="A12509" t="s">
        <v>28544</v>
      </c>
      <c r="B12509" t="s">
        <v>58</v>
      </c>
      <c r="C12509">
        <v>103895</v>
      </c>
      <c r="D12509" t="s">
        <v>4361</v>
      </c>
      <c r="E12509" t="s">
        <v>32</v>
      </c>
      <c r="F12509">
        <v>28.5</v>
      </c>
      <c r="G12509">
        <v>29.79</v>
      </c>
      <c r="J12509">
        <v>0</v>
      </c>
      <c r="K12509">
        <v>0</v>
      </c>
    </row>
    <row r="12510" spans="1:11">
      <c r="A12510" t="s">
        <v>28545</v>
      </c>
      <c r="B12510" t="s">
        <v>58</v>
      </c>
      <c r="C12510">
        <v>103826</v>
      </c>
      <c r="D12510" t="s">
        <v>4301</v>
      </c>
      <c r="E12510" t="s">
        <v>32</v>
      </c>
      <c r="F12510">
        <v>38.78</v>
      </c>
      <c r="G12510">
        <v>40.99</v>
      </c>
      <c r="J12510">
        <v>0</v>
      </c>
      <c r="K12510">
        <v>0</v>
      </c>
    </row>
    <row r="12511" spans="1:11">
      <c r="A12511" t="s">
        <v>28546</v>
      </c>
      <c r="B12511" t="s">
        <v>58</v>
      </c>
      <c r="C12511">
        <v>103859</v>
      </c>
      <c r="D12511" t="s">
        <v>4331</v>
      </c>
      <c r="E12511" t="s">
        <v>32</v>
      </c>
      <c r="F12511">
        <v>30.49</v>
      </c>
      <c r="G12511">
        <v>31.95</v>
      </c>
      <c r="J12511">
        <v>0</v>
      </c>
      <c r="K12511">
        <v>0</v>
      </c>
    </row>
    <row r="12512" spans="1:11">
      <c r="A12512" t="s">
        <v>28547</v>
      </c>
      <c r="B12512" t="s">
        <v>58</v>
      </c>
      <c r="C12512">
        <v>92331</v>
      </c>
      <c r="D12512" t="s">
        <v>3741</v>
      </c>
      <c r="E12512" t="s">
        <v>32</v>
      </c>
      <c r="F12512">
        <v>27.43</v>
      </c>
      <c r="G12512">
        <v>28.61</v>
      </c>
      <c r="J12512">
        <v>0</v>
      </c>
      <c r="K12512">
        <v>0</v>
      </c>
    </row>
    <row r="12513" spans="1:11">
      <c r="A12513" t="s">
        <v>28548</v>
      </c>
      <c r="B12513" t="s">
        <v>58</v>
      </c>
      <c r="C12513">
        <v>92295</v>
      </c>
      <c r="D12513" t="s">
        <v>3718</v>
      </c>
      <c r="E12513" t="s">
        <v>32</v>
      </c>
      <c r="F12513">
        <v>35.21</v>
      </c>
      <c r="G12513">
        <v>35.78</v>
      </c>
      <c r="J12513">
        <v>0</v>
      </c>
      <c r="K12513">
        <v>0</v>
      </c>
    </row>
    <row r="12514" spans="1:11">
      <c r="A12514" t="s">
        <v>28549</v>
      </c>
      <c r="B12514" t="s">
        <v>58</v>
      </c>
      <c r="C12514">
        <v>92296</v>
      </c>
      <c r="D12514" t="s">
        <v>3719</v>
      </c>
      <c r="E12514" t="s">
        <v>32</v>
      </c>
      <c r="F12514">
        <v>46.51</v>
      </c>
      <c r="G12514">
        <v>47.19</v>
      </c>
      <c r="J12514">
        <v>0</v>
      </c>
      <c r="K12514">
        <v>0</v>
      </c>
    </row>
    <row r="12515" spans="1:11">
      <c r="A12515" t="s">
        <v>28550</v>
      </c>
      <c r="B12515" t="s">
        <v>58</v>
      </c>
      <c r="C12515">
        <v>92297</v>
      </c>
      <c r="D12515" t="s">
        <v>3720</v>
      </c>
      <c r="E12515" t="s">
        <v>32</v>
      </c>
      <c r="F12515">
        <v>71.75</v>
      </c>
      <c r="G12515">
        <v>72.64</v>
      </c>
      <c r="J12515">
        <v>0</v>
      </c>
      <c r="K12515">
        <v>0</v>
      </c>
    </row>
    <row r="12516" spans="1:11">
      <c r="A12516" t="s">
        <v>28551</v>
      </c>
      <c r="B12516" t="s">
        <v>58</v>
      </c>
      <c r="C12516">
        <v>92298</v>
      </c>
      <c r="D12516" t="s">
        <v>3721</v>
      </c>
      <c r="E12516" t="s">
        <v>32</v>
      </c>
      <c r="F12516">
        <v>198.45</v>
      </c>
      <c r="G12516">
        <v>199.55</v>
      </c>
      <c r="J12516">
        <v>0</v>
      </c>
      <c r="K12516">
        <v>0</v>
      </c>
    </row>
    <row r="12517" spans="1:11">
      <c r="A12517" t="s">
        <v>28552</v>
      </c>
      <c r="B12517" t="s">
        <v>58</v>
      </c>
      <c r="C12517">
        <v>93080</v>
      </c>
      <c r="D12517" t="s">
        <v>3919</v>
      </c>
      <c r="E12517" t="s">
        <v>32</v>
      </c>
      <c r="F12517">
        <v>10.69</v>
      </c>
      <c r="G12517">
        <v>11.28</v>
      </c>
      <c r="J12517">
        <v>0</v>
      </c>
      <c r="K12517">
        <v>0</v>
      </c>
    </row>
    <row r="12518" spans="1:11">
      <c r="A12518" t="s">
        <v>28553</v>
      </c>
      <c r="B12518" t="s">
        <v>58</v>
      </c>
      <c r="C12518">
        <v>103884</v>
      </c>
      <c r="D12518" t="s">
        <v>4350</v>
      </c>
      <c r="E12518" t="s">
        <v>32</v>
      </c>
      <c r="F12518">
        <v>14.95</v>
      </c>
      <c r="G12518">
        <v>15.92</v>
      </c>
      <c r="J12518">
        <v>0</v>
      </c>
      <c r="K12518">
        <v>0</v>
      </c>
    </row>
    <row r="12519" spans="1:11">
      <c r="A12519" t="s">
        <v>28554</v>
      </c>
      <c r="B12519" t="s">
        <v>58</v>
      </c>
      <c r="C12519">
        <v>103815</v>
      </c>
      <c r="D12519" t="s">
        <v>4290</v>
      </c>
      <c r="E12519" t="s">
        <v>32</v>
      </c>
      <c r="F12519">
        <v>14.92</v>
      </c>
      <c r="G12519">
        <v>15.87</v>
      </c>
      <c r="J12519">
        <v>0</v>
      </c>
      <c r="K12519">
        <v>0</v>
      </c>
    </row>
    <row r="12520" spans="1:11">
      <c r="A12520" t="s">
        <v>28555</v>
      </c>
      <c r="B12520" t="s">
        <v>58</v>
      </c>
      <c r="C12520">
        <v>103848</v>
      </c>
      <c r="D12520" t="s">
        <v>4320</v>
      </c>
      <c r="E12520" t="s">
        <v>32</v>
      </c>
      <c r="F12520">
        <v>14.28</v>
      </c>
      <c r="G12520">
        <v>15.17</v>
      </c>
      <c r="J12520">
        <v>0</v>
      </c>
      <c r="K12520">
        <v>0</v>
      </c>
    </row>
    <row r="12521" spans="1:11">
      <c r="A12521" t="s">
        <v>28556</v>
      </c>
      <c r="B12521" t="s">
        <v>58</v>
      </c>
      <c r="C12521">
        <v>93103</v>
      </c>
      <c r="D12521" t="s">
        <v>3940</v>
      </c>
      <c r="E12521" t="s">
        <v>32</v>
      </c>
      <c r="F12521">
        <v>10.94</v>
      </c>
      <c r="G12521">
        <v>11.54</v>
      </c>
      <c r="J12521">
        <v>0</v>
      </c>
      <c r="K12521">
        <v>0</v>
      </c>
    </row>
    <row r="12522" spans="1:11">
      <c r="A12522" t="s">
        <v>28557</v>
      </c>
      <c r="B12522" t="s">
        <v>58</v>
      </c>
      <c r="C12522">
        <v>93050</v>
      </c>
      <c r="D12522" t="s">
        <v>3892</v>
      </c>
      <c r="E12522" t="s">
        <v>32</v>
      </c>
      <c r="F12522">
        <v>12.83</v>
      </c>
      <c r="G12522">
        <v>13.18</v>
      </c>
      <c r="J12522">
        <v>0</v>
      </c>
      <c r="K12522">
        <v>0</v>
      </c>
    </row>
    <row r="12523" spans="1:11">
      <c r="A12523" t="s">
        <v>28558</v>
      </c>
      <c r="B12523" t="s">
        <v>58</v>
      </c>
      <c r="C12523">
        <v>93084</v>
      </c>
      <c r="D12523" t="s">
        <v>3923</v>
      </c>
      <c r="E12523" t="s">
        <v>32</v>
      </c>
      <c r="F12523">
        <v>16.559999999999999</v>
      </c>
      <c r="G12523">
        <v>17.239999999999998</v>
      </c>
      <c r="J12523">
        <v>0</v>
      </c>
      <c r="K12523">
        <v>0</v>
      </c>
    </row>
    <row r="12524" spans="1:11">
      <c r="A12524" t="s">
        <v>28559</v>
      </c>
      <c r="B12524" t="s">
        <v>58</v>
      </c>
      <c r="C12524">
        <v>103889</v>
      </c>
      <c r="D12524" t="s">
        <v>4355</v>
      </c>
      <c r="E12524" t="s">
        <v>32</v>
      </c>
      <c r="F12524">
        <v>21.78</v>
      </c>
      <c r="G12524">
        <v>22.92</v>
      </c>
      <c r="J12524">
        <v>0</v>
      </c>
      <c r="K12524">
        <v>0</v>
      </c>
    </row>
    <row r="12525" spans="1:11">
      <c r="A12525" t="s">
        <v>28560</v>
      </c>
      <c r="B12525" t="s">
        <v>58</v>
      </c>
      <c r="C12525">
        <v>103820</v>
      </c>
      <c r="D12525" t="s">
        <v>4295</v>
      </c>
      <c r="E12525" t="s">
        <v>32</v>
      </c>
      <c r="F12525">
        <v>27.58</v>
      </c>
      <c r="G12525">
        <v>29.22</v>
      </c>
      <c r="J12525">
        <v>0</v>
      </c>
      <c r="K12525">
        <v>0</v>
      </c>
    </row>
    <row r="12526" spans="1:11">
      <c r="A12526" t="s">
        <v>28561</v>
      </c>
      <c r="B12526" t="s">
        <v>58</v>
      </c>
      <c r="C12526">
        <v>103853</v>
      </c>
      <c r="D12526" t="s">
        <v>4325</v>
      </c>
      <c r="E12526" t="s">
        <v>32</v>
      </c>
      <c r="F12526">
        <v>22.54</v>
      </c>
      <c r="G12526">
        <v>23.73</v>
      </c>
      <c r="J12526">
        <v>0</v>
      </c>
      <c r="K12526">
        <v>0</v>
      </c>
    </row>
    <row r="12527" spans="1:11">
      <c r="A12527" t="s">
        <v>28562</v>
      </c>
      <c r="B12527" t="s">
        <v>58</v>
      </c>
      <c r="C12527">
        <v>93107</v>
      </c>
      <c r="D12527" t="s">
        <v>3944</v>
      </c>
      <c r="E12527" t="s">
        <v>32</v>
      </c>
      <c r="F12527">
        <v>19.34</v>
      </c>
      <c r="G12527">
        <v>20.25</v>
      </c>
      <c r="J12527">
        <v>0</v>
      </c>
      <c r="K12527">
        <v>0</v>
      </c>
    </row>
    <row r="12528" spans="1:11">
      <c r="A12528" t="s">
        <v>28563</v>
      </c>
      <c r="B12528" t="s">
        <v>58</v>
      </c>
      <c r="C12528">
        <v>93056</v>
      </c>
      <c r="D12528" t="s">
        <v>3896</v>
      </c>
      <c r="E12528" t="s">
        <v>32</v>
      </c>
      <c r="F12528">
        <v>19.02</v>
      </c>
      <c r="G12528">
        <v>19.47</v>
      </c>
      <c r="J12528">
        <v>0</v>
      </c>
      <c r="K12528">
        <v>0</v>
      </c>
    </row>
    <row r="12529" spans="1:11">
      <c r="A12529" t="s">
        <v>28564</v>
      </c>
      <c r="B12529" t="s">
        <v>58</v>
      </c>
      <c r="C12529">
        <v>93090</v>
      </c>
      <c r="D12529" t="s">
        <v>3929</v>
      </c>
      <c r="E12529" t="s">
        <v>32</v>
      </c>
      <c r="F12529">
        <v>22.48</v>
      </c>
      <c r="G12529">
        <v>23.24</v>
      </c>
      <c r="J12529">
        <v>0</v>
      </c>
      <c r="K12529">
        <v>0</v>
      </c>
    </row>
    <row r="12530" spans="1:11">
      <c r="A12530" t="s">
        <v>28565</v>
      </c>
      <c r="B12530" t="s">
        <v>58</v>
      </c>
      <c r="C12530">
        <v>103896</v>
      </c>
      <c r="D12530" t="s">
        <v>4362</v>
      </c>
      <c r="E12530" t="s">
        <v>32</v>
      </c>
      <c r="F12530">
        <v>28.5</v>
      </c>
      <c r="G12530">
        <v>29.79</v>
      </c>
      <c r="J12530">
        <v>0</v>
      </c>
      <c r="K12530">
        <v>0</v>
      </c>
    </row>
    <row r="12531" spans="1:11">
      <c r="A12531" t="s">
        <v>28566</v>
      </c>
      <c r="B12531" t="s">
        <v>58</v>
      </c>
      <c r="C12531">
        <v>103827</v>
      </c>
      <c r="D12531" t="s">
        <v>4302</v>
      </c>
      <c r="E12531" t="s">
        <v>32</v>
      </c>
      <c r="F12531">
        <v>38.78</v>
      </c>
      <c r="G12531">
        <v>40.99</v>
      </c>
      <c r="J12531">
        <v>0</v>
      </c>
      <c r="K12531">
        <v>0</v>
      </c>
    </row>
    <row r="12532" spans="1:11">
      <c r="A12532" t="s">
        <v>28567</v>
      </c>
      <c r="B12532" t="s">
        <v>58</v>
      </c>
      <c r="C12532">
        <v>103860</v>
      </c>
      <c r="D12532" t="s">
        <v>4332</v>
      </c>
      <c r="E12532" t="s">
        <v>32</v>
      </c>
      <c r="F12532">
        <v>30.49</v>
      </c>
      <c r="G12532">
        <v>31.95</v>
      </c>
      <c r="J12532">
        <v>0</v>
      </c>
      <c r="K12532">
        <v>0</v>
      </c>
    </row>
    <row r="12533" spans="1:11">
      <c r="A12533" t="s">
        <v>28568</v>
      </c>
      <c r="B12533" t="s">
        <v>58</v>
      </c>
      <c r="C12533">
        <v>93113</v>
      </c>
      <c r="D12533" t="s">
        <v>15200</v>
      </c>
      <c r="E12533" t="s">
        <v>32</v>
      </c>
      <c r="F12533">
        <v>27.43</v>
      </c>
      <c r="G12533">
        <v>28.61</v>
      </c>
      <c r="J12533">
        <v>0</v>
      </c>
      <c r="K12533">
        <v>0</v>
      </c>
    </row>
    <row r="12534" spans="1:11">
      <c r="A12534" t="s">
        <v>28569</v>
      </c>
      <c r="B12534" t="s">
        <v>58</v>
      </c>
      <c r="C12534">
        <v>93061</v>
      </c>
      <c r="D12534" t="s">
        <v>3901</v>
      </c>
      <c r="E12534" t="s">
        <v>32</v>
      </c>
      <c r="F12534">
        <v>35.35</v>
      </c>
      <c r="G12534">
        <v>35.92</v>
      </c>
      <c r="J12534">
        <v>0</v>
      </c>
      <c r="K12534">
        <v>0</v>
      </c>
    </row>
    <row r="12535" spans="1:11">
      <c r="A12535" t="s">
        <v>28570</v>
      </c>
      <c r="B12535" t="s">
        <v>58</v>
      </c>
      <c r="C12535">
        <v>93064</v>
      </c>
      <c r="D12535" t="s">
        <v>3904</v>
      </c>
      <c r="E12535" t="s">
        <v>32</v>
      </c>
      <c r="F12535">
        <v>53.82</v>
      </c>
      <c r="G12535">
        <v>54.5</v>
      </c>
      <c r="J12535">
        <v>0</v>
      </c>
      <c r="K12535">
        <v>0</v>
      </c>
    </row>
    <row r="12536" spans="1:11">
      <c r="A12536" t="s">
        <v>28571</v>
      </c>
      <c r="B12536" t="s">
        <v>58</v>
      </c>
      <c r="C12536">
        <v>93067</v>
      </c>
      <c r="D12536" t="s">
        <v>3907</v>
      </c>
      <c r="E12536" t="s">
        <v>32</v>
      </c>
      <c r="F12536">
        <v>79.709999999999994</v>
      </c>
      <c r="G12536">
        <v>80.599999999999994</v>
      </c>
      <c r="J12536">
        <v>0</v>
      </c>
      <c r="K12536">
        <v>0</v>
      </c>
    </row>
    <row r="12537" spans="1:11">
      <c r="A12537" t="s">
        <v>28572</v>
      </c>
      <c r="B12537" t="s">
        <v>58</v>
      </c>
      <c r="C12537">
        <v>93070</v>
      </c>
      <c r="D12537" t="s">
        <v>3910</v>
      </c>
      <c r="E12537" t="s">
        <v>32</v>
      </c>
      <c r="F12537">
        <v>198.45</v>
      </c>
      <c r="G12537">
        <v>199.55</v>
      </c>
      <c r="J12537">
        <v>0</v>
      </c>
      <c r="K12537">
        <v>0</v>
      </c>
    </row>
    <row r="12538" spans="1:11">
      <c r="A12538" t="s">
        <v>28573</v>
      </c>
      <c r="B12538" t="s">
        <v>58</v>
      </c>
      <c r="C12538">
        <v>93117</v>
      </c>
      <c r="D12538" t="s">
        <v>3953</v>
      </c>
      <c r="E12538" t="s">
        <v>32</v>
      </c>
      <c r="F12538">
        <v>63.77</v>
      </c>
      <c r="G12538">
        <v>64.59</v>
      </c>
      <c r="J12538">
        <v>0</v>
      </c>
      <c r="K12538">
        <v>0</v>
      </c>
    </row>
    <row r="12539" spans="1:11">
      <c r="A12539" t="s">
        <v>28574</v>
      </c>
      <c r="B12539" t="s">
        <v>58</v>
      </c>
      <c r="C12539">
        <v>93118</v>
      </c>
      <c r="D12539" t="s">
        <v>3954</v>
      </c>
      <c r="E12539" t="s">
        <v>32</v>
      </c>
      <c r="F12539">
        <v>94.08</v>
      </c>
      <c r="G12539">
        <v>95.34</v>
      </c>
      <c r="J12539">
        <v>0</v>
      </c>
      <c r="K12539">
        <v>0</v>
      </c>
    </row>
    <row r="12540" spans="1:11">
      <c r="A12540" t="s">
        <v>28575</v>
      </c>
      <c r="B12540" t="s">
        <v>58</v>
      </c>
      <c r="C12540">
        <v>92317</v>
      </c>
      <c r="D12540" t="s">
        <v>3733</v>
      </c>
      <c r="E12540" t="s">
        <v>32</v>
      </c>
      <c r="F12540">
        <v>22.22</v>
      </c>
      <c r="G12540">
        <v>23.39</v>
      </c>
      <c r="J12540">
        <v>0</v>
      </c>
      <c r="K12540">
        <v>0</v>
      </c>
    </row>
    <row r="12541" spans="1:11">
      <c r="A12541" t="s">
        <v>28576</v>
      </c>
      <c r="B12541" t="s">
        <v>58</v>
      </c>
      <c r="C12541">
        <v>92332</v>
      </c>
      <c r="D12541" t="s">
        <v>3742</v>
      </c>
      <c r="E12541" t="s">
        <v>32</v>
      </c>
      <c r="F12541">
        <v>22.69</v>
      </c>
      <c r="G12541">
        <v>23.9</v>
      </c>
      <c r="J12541">
        <v>0</v>
      </c>
      <c r="K12541">
        <v>0</v>
      </c>
    </row>
    <row r="12542" spans="1:11">
      <c r="A12542" t="s">
        <v>28577</v>
      </c>
      <c r="B12542" t="s">
        <v>58</v>
      </c>
      <c r="C12542">
        <v>92299</v>
      </c>
      <c r="D12542" t="s">
        <v>3722</v>
      </c>
      <c r="E12542" t="s">
        <v>32</v>
      </c>
      <c r="F12542">
        <v>26.23</v>
      </c>
      <c r="G12542">
        <v>26.93</v>
      </c>
      <c r="J12542">
        <v>0</v>
      </c>
      <c r="K12542">
        <v>0</v>
      </c>
    </row>
    <row r="12543" spans="1:11">
      <c r="A12543" t="s">
        <v>28578</v>
      </c>
      <c r="B12543" t="s">
        <v>58</v>
      </c>
      <c r="C12543">
        <v>92318</v>
      </c>
      <c r="D12543" t="s">
        <v>3734</v>
      </c>
      <c r="E12543" t="s">
        <v>32</v>
      </c>
      <c r="F12543">
        <v>33.69</v>
      </c>
      <c r="G12543">
        <v>35.049999999999997</v>
      </c>
      <c r="J12543">
        <v>0</v>
      </c>
      <c r="K12543">
        <v>0</v>
      </c>
    </row>
    <row r="12544" spans="1:11">
      <c r="A12544" t="s">
        <v>28579</v>
      </c>
      <c r="B12544" t="s">
        <v>58</v>
      </c>
      <c r="C12544">
        <v>103833</v>
      </c>
      <c r="D12544" t="s">
        <v>4308</v>
      </c>
      <c r="E12544" t="s">
        <v>32</v>
      </c>
      <c r="F12544">
        <v>55.61</v>
      </c>
      <c r="G12544">
        <v>58.88</v>
      </c>
      <c r="J12544">
        <v>0</v>
      </c>
      <c r="K12544">
        <v>0</v>
      </c>
    </row>
    <row r="12545" spans="1:11">
      <c r="A12545" t="s">
        <v>28580</v>
      </c>
      <c r="B12545" t="s">
        <v>58</v>
      </c>
      <c r="C12545">
        <v>92333</v>
      </c>
      <c r="D12545" t="s">
        <v>3743</v>
      </c>
      <c r="E12545" t="s">
        <v>32</v>
      </c>
      <c r="F12545">
        <v>39.21</v>
      </c>
      <c r="G12545">
        <v>41.04</v>
      </c>
      <c r="J12545">
        <v>0</v>
      </c>
      <c r="K12545">
        <v>0</v>
      </c>
    </row>
    <row r="12546" spans="1:11">
      <c r="A12546" t="s">
        <v>28581</v>
      </c>
      <c r="B12546" t="s">
        <v>58</v>
      </c>
      <c r="C12546">
        <v>92300</v>
      </c>
      <c r="D12546" t="s">
        <v>3723</v>
      </c>
      <c r="E12546" t="s">
        <v>32</v>
      </c>
      <c r="F12546">
        <v>39.58</v>
      </c>
      <c r="G12546">
        <v>40.479999999999997</v>
      </c>
      <c r="J12546">
        <v>0</v>
      </c>
      <c r="K12546">
        <v>0</v>
      </c>
    </row>
    <row r="12547" spans="1:11">
      <c r="A12547" t="s">
        <v>28582</v>
      </c>
      <c r="B12547" t="s">
        <v>58</v>
      </c>
      <c r="C12547">
        <v>92319</v>
      </c>
      <c r="D12547" t="s">
        <v>3735</v>
      </c>
      <c r="E12547" t="s">
        <v>32</v>
      </c>
      <c r="F12547">
        <v>46.47</v>
      </c>
      <c r="G12547">
        <v>47.98</v>
      </c>
      <c r="J12547">
        <v>0</v>
      </c>
      <c r="K12547">
        <v>0</v>
      </c>
    </row>
    <row r="12548" spans="1:11">
      <c r="A12548" t="s">
        <v>28583</v>
      </c>
      <c r="B12548" t="s">
        <v>58</v>
      </c>
      <c r="C12548">
        <v>92334</v>
      </c>
      <c r="D12548" t="s">
        <v>3744</v>
      </c>
      <c r="E12548" t="s">
        <v>32</v>
      </c>
      <c r="F12548">
        <v>56.32</v>
      </c>
      <c r="G12548">
        <v>58.69</v>
      </c>
      <c r="J12548">
        <v>0</v>
      </c>
      <c r="K12548">
        <v>0</v>
      </c>
    </row>
    <row r="12549" spans="1:11">
      <c r="A12549" t="s">
        <v>28584</v>
      </c>
      <c r="B12549" t="s">
        <v>58</v>
      </c>
      <c r="C12549">
        <v>92301</v>
      </c>
      <c r="D12549" t="s">
        <v>3724</v>
      </c>
      <c r="E12549" t="s">
        <v>32</v>
      </c>
      <c r="F12549">
        <v>76.86</v>
      </c>
      <c r="G12549">
        <v>78</v>
      </c>
      <c r="J12549">
        <v>0</v>
      </c>
      <c r="K12549">
        <v>0</v>
      </c>
    </row>
    <row r="12550" spans="1:11">
      <c r="A12550" t="s">
        <v>28585</v>
      </c>
      <c r="B12550" t="s">
        <v>58</v>
      </c>
      <c r="C12550">
        <v>92302</v>
      </c>
      <c r="D12550" t="s">
        <v>3725</v>
      </c>
      <c r="E12550" t="s">
        <v>32</v>
      </c>
      <c r="F12550">
        <v>101.27</v>
      </c>
      <c r="G12550">
        <v>102.64</v>
      </c>
      <c r="J12550">
        <v>0</v>
      </c>
      <c r="K12550">
        <v>0</v>
      </c>
    </row>
    <row r="12551" spans="1:11">
      <c r="A12551" t="s">
        <v>28586</v>
      </c>
      <c r="B12551" t="s">
        <v>58</v>
      </c>
      <c r="C12551">
        <v>92303</v>
      </c>
      <c r="D12551" t="s">
        <v>3726</v>
      </c>
      <c r="E12551" t="s">
        <v>32</v>
      </c>
      <c r="F12551">
        <v>184.19</v>
      </c>
      <c r="G12551">
        <v>185.97</v>
      </c>
      <c r="J12551">
        <v>0</v>
      </c>
      <c r="K12551">
        <v>0</v>
      </c>
    </row>
    <row r="12552" spans="1:11">
      <c r="A12552" t="s">
        <v>28587</v>
      </c>
      <c r="B12552" t="s">
        <v>58</v>
      </c>
      <c r="C12552">
        <v>92304</v>
      </c>
      <c r="D12552" t="s">
        <v>3727</v>
      </c>
      <c r="E12552" t="s">
        <v>32</v>
      </c>
      <c r="F12552">
        <v>472.72</v>
      </c>
      <c r="G12552">
        <v>474.9</v>
      </c>
      <c r="J12552">
        <v>0</v>
      </c>
      <c r="K12552">
        <v>0</v>
      </c>
    </row>
    <row r="12553" spans="1:11">
      <c r="A12553" t="s">
        <v>28588</v>
      </c>
      <c r="B12553" t="s">
        <v>58</v>
      </c>
      <c r="C12553">
        <v>103835</v>
      </c>
      <c r="D12553" t="s">
        <v>3407</v>
      </c>
      <c r="E12553" t="s">
        <v>12</v>
      </c>
      <c r="F12553">
        <v>71</v>
      </c>
      <c r="G12553">
        <v>72.709999999999994</v>
      </c>
      <c r="J12553">
        <v>0</v>
      </c>
      <c r="K12553">
        <v>0</v>
      </c>
    </row>
    <row r="12554" spans="1:11">
      <c r="A12554" t="s">
        <v>28589</v>
      </c>
      <c r="B12554" t="s">
        <v>58</v>
      </c>
      <c r="C12554">
        <v>92308</v>
      </c>
      <c r="D12554" t="s">
        <v>3294</v>
      </c>
      <c r="E12554" t="s">
        <v>12</v>
      </c>
      <c r="F12554">
        <v>58.2</v>
      </c>
      <c r="G12554">
        <v>59.46</v>
      </c>
      <c r="J12554">
        <v>0</v>
      </c>
      <c r="K12554">
        <v>0</v>
      </c>
    </row>
    <row r="12555" spans="1:11">
      <c r="A12555" t="s">
        <v>28590</v>
      </c>
      <c r="B12555" t="s">
        <v>58</v>
      </c>
      <c r="C12555">
        <v>103871</v>
      </c>
      <c r="D12555" t="s">
        <v>3413</v>
      </c>
      <c r="E12555" t="s">
        <v>12</v>
      </c>
      <c r="F12555">
        <v>70.599999999999994</v>
      </c>
      <c r="G12555">
        <v>72.95</v>
      </c>
      <c r="J12555">
        <v>0</v>
      </c>
      <c r="K12555">
        <v>0</v>
      </c>
    </row>
    <row r="12556" spans="1:11">
      <c r="A12556" t="s">
        <v>28591</v>
      </c>
      <c r="B12556" t="s">
        <v>58</v>
      </c>
      <c r="C12556">
        <v>92323</v>
      </c>
      <c r="D12556" t="s">
        <v>3300</v>
      </c>
      <c r="E12556" t="s">
        <v>12</v>
      </c>
      <c r="F12556">
        <v>69.92</v>
      </c>
      <c r="G12556">
        <v>72.209999999999994</v>
      </c>
      <c r="J12556">
        <v>0</v>
      </c>
      <c r="K12556">
        <v>0</v>
      </c>
    </row>
    <row r="12557" spans="1:11">
      <c r="A12557" t="s">
        <v>28592</v>
      </c>
      <c r="B12557" t="s">
        <v>58</v>
      </c>
      <c r="C12557">
        <v>92305</v>
      </c>
      <c r="D12557" t="s">
        <v>3291</v>
      </c>
      <c r="E12557" t="s">
        <v>12</v>
      </c>
      <c r="F12557">
        <v>42.39</v>
      </c>
      <c r="G12557">
        <v>43.2</v>
      </c>
      <c r="J12557">
        <v>0</v>
      </c>
      <c r="K12557">
        <v>0</v>
      </c>
    </row>
    <row r="12558" spans="1:11">
      <c r="A12558" t="s">
        <v>28593</v>
      </c>
      <c r="B12558" t="s">
        <v>58</v>
      </c>
      <c r="C12558">
        <v>103868</v>
      </c>
      <c r="D12558" t="s">
        <v>3410</v>
      </c>
      <c r="E12558" t="s">
        <v>12</v>
      </c>
      <c r="F12558">
        <v>58.65</v>
      </c>
      <c r="G12558">
        <v>60.88</v>
      </c>
      <c r="J12558">
        <v>0</v>
      </c>
      <c r="K12558">
        <v>0</v>
      </c>
    </row>
    <row r="12559" spans="1:11">
      <c r="A12559" t="s">
        <v>28594</v>
      </c>
      <c r="B12559" t="s">
        <v>58</v>
      </c>
      <c r="C12559">
        <v>103802</v>
      </c>
      <c r="D12559" t="s">
        <v>3404</v>
      </c>
      <c r="E12559" t="s">
        <v>12</v>
      </c>
      <c r="F12559">
        <v>45.35</v>
      </c>
      <c r="G12559">
        <v>46.41</v>
      </c>
      <c r="J12559">
        <v>0</v>
      </c>
      <c r="K12559">
        <v>0</v>
      </c>
    </row>
    <row r="12560" spans="1:11">
      <c r="A12560" t="s">
        <v>28595</v>
      </c>
      <c r="B12560" t="s">
        <v>58</v>
      </c>
      <c r="C12560">
        <v>92320</v>
      </c>
      <c r="D12560" t="s">
        <v>3297</v>
      </c>
      <c r="E12560" t="s">
        <v>12</v>
      </c>
      <c r="F12560">
        <v>57.81</v>
      </c>
      <c r="G12560">
        <v>59.97</v>
      </c>
      <c r="J12560">
        <v>0</v>
      </c>
      <c r="K12560">
        <v>0</v>
      </c>
    </row>
    <row r="12561" spans="1:11">
      <c r="A12561" t="s">
        <v>28596</v>
      </c>
      <c r="B12561" t="s">
        <v>58</v>
      </c>
      <c r="C12561">
        <v>97335</v>
      </c>
      <c r="D12561" t="s">
        <v>3361</v>
      </c>
      <c r="E12561" t="s">
        <v>12</v>
      </c>
      <c r="F12561">
        <v>86.51</v>
      </c>
      <c r="G12561">
        <v>86.77</v>
      </c>
      <c r="J12561">
        <v>0</v>
      </c>
      <c r="K12561">
        <v>0</v>
      </c>
    </row>
    <row r="12562" spans="1:11">
      <c r="A12562" t="s">
        <v>28597</v>
      </c>
      <c r="B12562" t="s">
        <v>58</v>
      </c>
      <c r="C12562">
        <v>103836</v>
      </c>
      <c r="D12562" t="s">
        <v>3408</v>
      </c>
      <c r="E12562" t="s">
        <v>12</v>
      </c>
      <c r="F12562">
        <v>109.37</v>
      </c>
      <c r="G12562">
        <v>111.65</v>
      </c>
      <c r="J12562">
        <v>0</v>
      </c>
      <c r="K12562">
        <v>0</v>
      </c>
    </row>
    <row r="12563" spans="1:11">
      <c r="A12563" t="s">
        <v>28598</v>
      </c>
      <c r="B12563" t="s">
        <v>58</v>
      </c>
      <c r="C12563">
        <v>92281</v>
      </c>
      <c r="D12563" t="s">
        <v>3285</v>
      </c>
      <c r="E12563" t="s">
        <v>12</v>
      </c>
      <c r="F12563">
        <v>114.52</v>
      </c>
      <c r="G12563">
        <v>114.89</v>
      </c>
      <c r="J12563">
        <v>0</v>
      </c>
      <c r="K12563">
        <v>0</v>
      </c>
    </row>
    <row r="12564" spans="1:11">
      <c r="A12564" t="s">
        <v>28599</v>
      </c>
      <c r="B12564" t="s">
        <v>58</v>
      </c>
      <c r="C12564">
        <v>92309</v>
      </c>
      <c r="D12564" t="s">
        <v>3295</v>
      </c>
      <c r="E12564" t="s">
        <v>12</v>
      </c>
      <c r="F12564">
        <v>125.75</v>
      </c>
      <c r="G12564">
        <v>127.13</v>
      </c>
      <c r="J12564">
        <v>0</v>
      </c>
      <c r="K12564">
        <v>0</v>
      </c>
    </row>
    <row r="12565" spans="1:11">
      <c r="A12565" t="s">
        <v>28600</v>
      </c>
      <c r="B12565" t="s">
        <v>58</v>
      </c>
      <c r="C12565">
        <v>103872</v>
      </c>
      <c r="D12565" t="s">
        <v>3414</v>
      </c>
      <c r="E12565" t="s">
        <v>12</v>
      </c>
      <c r="F12565">
        <v>141.33000000000001</v>
      </c>
      <c r="G12565">
        <v>144.09</v>
      </c>
      <c r="J12565">
        <v>0</v>
      </c>
      <c r="K12565">
        <v>0</v>
      </c>
    </row>
    <row r="12566" spans="1:11">
      <c r="A12566" t="s">
        <v>28601</v>
      </c>
      <c r="B12566" t="s">
        <v>58</v>
      </c>
      <c r="C12566">
        <v>92324</v>
      </c>
      <c r="D12566" t="s">
        <v>3301</v>
      </c>
      <c r="E12566" t="s">
        <v>12</v>
      </c>
      <c r="F12566">
        <v>148.6</v>
      </c>
      <c r="G12566">
        <v>152</v>
      </c>
      <c r="J12566">
        <v>0</v>
      </c>
      <c r="K12566">
        <v>0</v>
      </c>
    </row>
    <row r="12567" spans="1:11">
      <c r="A12567" t="s">
        <v>28602</v>
      </c>
      <c r="B12567" t="s">
        <v>58</v>
      </c>
      <c r="C12567">
        <v>92275</v>
      </c>
      <c r="D12567" t="s">
        <v>3279</v>
      </c>
      <c r="E12567" t="s">
        <v>12</v>
      </c>
      <c r="F12567">
        <v>60.32</v>
      </c>
      <c r="G12567">
        <v>60.58</v>
      </c>
      <c r="J12567">
        <v>0</v>
      </c>
      <c r="K12567">
        <v>0</v>
      </c>
    </row>
    <row r="12568" spans="1:11">
      <c r="A12568" t="s">
        <v>28603</v>
      </c>
      <c r="B12568" t="s">
        <v>58</v>
      </c>
      <c r="C12568">
        <v>92306</v>
      </c>
      <c r="D12568" t="s">
        <v>3292</v>
      </c>
      <c r="E12568" t="s">
        <v>12</v>
      </c>
      <c r="F12568">
        <v>67.819999999999993</v>
      </c>
      <c r="G12568">
        <v>68.739999999999995</v>
      </c>
      <c r="J12568">
        <v>0</v>
      </c>
      <c r="K12568">
        <v>0</v>
      </c>
    </row>
    <row r="12569" spans="1:11">
      <c r="A12569" t="s">
        <v>28604</v>
      </c>
      <c r="B12569" t="s">
        <v>58</v>
      </c>
      <c r="C12569">
        <v>103869</v>
      </c>
      <c r="D12569" t="s">
        <v>3411</v>
      </c>
      <c r="E12569" t="s">
        <v>12</v>
      </c>
      <c r="F12569">
        <v>87.26</v>
      </c>
      <c r="G12569">
        <v>89.9</v>
      </c>
      <c r="J12569">
        <v>0</v>
      </c>
      <c r="K12569">
        <v>0</v>
      </c>
    </row>
    <row r="12570" spans="1:11">
      <c r="A12570" t="s">
        <v>28605</v>
      </c>
      <c r="B12570" t="s">
        <v>58</v>
      </c>
      <c r="C12570">
        <v>103803</v>
      </c>
      <c r="D12570" t="s">
        <v>3405</v>
      </c>
      <c r="E12570" t="s">
        <v>12</v>
      </c>
      <c r="F12570">
        <v>77.95</v>
      </c>
      <c r="G12570">
        <v>79.77</v>
      </c>
      <c r="J12570">
        <v>0</v>
      </c>
      <c r="K12570">
        <v>0</v>
      </c>
    </row>
    <row r="12571" spans="1:11">
      <c r="A12571" t="s">
        <v>28606</v>
      </c>
      <c r="B12571" t="s">
        <v>58</v>
      </c>
      <c r="C12571">
        <v>92321</v>
      </c>
      <c r="D12571" t="s">
        <v>3298</v>
      </c>
      <c r="E12571" t="s">
        <v>12</v>
      </c>
      <c r="F12571">
        <v>94.37</v>
      </c>
      <c r="G12571">
        <v>97.65</v>
      </c>
      <c r="J12571">
        <v>0</v>
      </c>
      <c r="K12571">
        <v>0</v>
      </c>
    </row>
    <row r="12572" spans="1:11">
      <c r="A12572" t="s">
        <v>28607</v>
      </c>
      <c r="B12572" t="s">
        <v>58</v>
      </c>
      <c r="C12572">
        <v>97336</v>
      </c>
      <c r="D12572" t="s">
        <v>3362</v>
      </c>
      <c r="E12572" t="s">
        <v>12</v>
      </c>
      <c r="F12572">
        <v>110.12</v>
      </c>
      <c r="G12572">
        <v>110.45</v>
      </c>
      <c r="J12572">
        <v>0</v>
      </c>
      <c r="K12572">
        <v>0</v>
      </c>
    </row>
    <row r="12573" spans="1:11">
      <c r="A12573" t="s">
        <v>28608</v>
      </c>
      <c r="B12573" t="s">
        <v>58</v>
      </c>
      <c r="C12573">
        <v>103837</v>
      </c>
      <c r="D12573" t="s">
        <v>3409</v>
      </c>
      <c r="E12573" t="s">
        <v>12</v>
      </c>
      <c r="F12573">
        <v>137.65</v>
      </c>
      <c r="G12573">
        <v>140.41999999999999</v>
      </c>
      <c r="J12573">
        <v>0</v>
      </c>
      <c r="K12573">
        <v>0</v>
      </c>
    </row>
    <row r="12574" spans="1:11">
      <c r="A12574" t="s">
        <v>28609</v>
      </c>
      <c r="B12574" t="s">
        <v>58</v>
      </c>
      <c r="C12574">
        <v>92282</v>
      </c>
      <c r="D12574" t="s">
        <v>3286</v>
      </c>
      <c r="E12574" t="s">
        <v>12</v>
      </c>
      <c r="F12574">
        <v>133</v>
      </c>
      <c r="G12574">
        <v>133.46</v>
      </c>
      <c r="J12574">
        <v>0</v>
      </c>
      <c r="K12574">
        <v>0</v>
      </c>
    </row>
    <row r="12575" spans="1:11">
      <c r="A12575" t="s">
        <v>28610</v>
      </c>
      <c r="B12575" t="s">
        <v>58</v>
      </c>
      <c r="C12575">
        <v>92310</v>
      </c>
      <c r="D12575" t="s">
        <v>3296</v>
      </c>
      <c r="E12575" t="s">
        <v>12</v>
      </c>
      <c r="F12575">
        <v>144.59</v>
      </c>
      <c r="G12575">
        <v>146.06</v>
      </c>
      <c r="J12575">
        <v>0</v>
      </c>
      <c r="K12575">
        <v>0</v>
      </c>
    </row>
    <row r="12576" spans="1:11">
      <c r="A12576" t="s">
        <v>28611</v>
      </c>
      <c r="B12576" t="s">
        <v>58</v>
      </c>
      <c r="C12576">
        <v>103873</v>
      </c>
      <c r="D12576" t="s">
        <v>3415</v>
      </c>
      <c r="E12576" t="s">
        <v>12</v>
      </c>
      <c r="F12576">
        <v>162.91</v>
      </c>
      <c r="G12576">
        <v>166</v>
      </c>
      <c r="J12576">
        <v>0</v>
      </c>
      <c r="K12576">
        <v>0</v>
      </c>
    </row>
    <row r="12577" spans="1:11">
      <c r="A12577" t="s">
        <v>28612</v>
      </c>
      <c r="B12577" t="s">
        <v>58</v>
      </c>
      <c r="C12577">
        <v>92325</v>
      </c>
      <c r="D12577" t="s">
        <v>3302</v>
      </c>
      <c r="E12577" t="s">
        <v>12</v>
      </c>
      <c r="F12577">
        <v>176.98</v>
      </c>
      <c r="G12577">
        <v>181.33</v>
      </c>
      <c r="J12577">
        <v>0</v>
      </c>
      <c r="K12577">
        <v>0</v>
      </c>
    </row>
    <row r="12578" spans="1:11">
      <c r="A12578" t="s">
        <v>28613</v>
      </c>
      <c r="B12578" t="s">
        <v>58</v>
      </c>
      <c r="C12578">
        <v>92276</v>
      </c>
      <c r="D12578" t="s">
        <v>3280</v>
      </c>
      <c r="E12578" t="s">
        <v>12</v>
      </c>
      <c r="F12578">
        <v>76.62</v>
      </c>
      <c r="G12578">
        <v>76.95</v>
      </c>
      <c r="J12578">
        <v>0</v>
      </c>
      <c r="K12578">
        <v>0</v>
      </c>
    </row>
    <row r="12579" spans="1:11">
      <c r="A12579" t="s">
        <v>28614</v>
      </c>
      <c r="B12579" t="s">
        <v>58</v>
      </c>
      <c r="C12579">
        <v>92307</v>
      </c>
      <c r="D12579" t="s">
        <v>3293</v>
      </c>
      <c r="E12579" t="s">
        <v>12</v>
      </c>
      <c r="F12579">
        <v>84.47</v>
      </c>
      <c r="G12579">
        <v>85.49</v>
      </c>
      <c r="J12579">
        <v>0</v>
      </c>
      <c r="K12579">
        <v>0</v>
      </c>
    </row>
    <row r="12580" spans="1:11">
      <c r="A12580" t="s">
        <v>28615</v>
      </c>
      <c r="B12580" t="s">
        <v>58</v>
      </c>
      <c r="C12580">
        <v>103870</v>
      </c>
      <c r="D12580" t="s">
        <v>3412</v>
      </c>
      <c r="E12580" t="s">
        <v>12</v>
      </c>
      <c r="F12580">
        <v>106.64</v>
      </c>
      <c r="G12580">
        <v>109.63</v>
      </c>
      <c r="J12580">
        <v>0</v>
      </c>
      <c r="K12580">
        <v>0</v>
      </c>
    </row>
    <row r="12581" spans="1:11">
      <c r="A12581" t="s">
        <v>28616</v>
      </c>
      <c r="B12581" t="s">
        <v>58</v>
      </c>
      <c r="C12581">
        <v>103804</v>
      </c>
      <c r="D12581" t="s">
        <v>3406</v>
      </c>
      <c r="E12581" t="s">
        <v>12</v>
      </c>
      <c r="F12581">
        <v>93.4</v>
      </c>
      <c r="G12581">
        <v>95.22</v>
      </c>
      <c r="J12581">
        <v>0</v>
      </c>
      <c r="K12581">
        <v>0</v>
      </c>
    </row>
    <row r="12582" spans="1:11">
      <c r="A12582" t="s">
        <v>28617</v>
      </c>
      <c r="B12582" t="s">
        <v>58</v>
      </c>
      <c r="C12582">
        <v>92322</v>
      </c>
      <c r="D12582" t="s">
        <v>3299</v>
      </c>
      <c r="E12582" t="s">
        <v>12</v>
      </c>
      <c r="F12582">
        <v>120.56</v>
      </c>
      <c r="G12582">
        <v>124.78</v>
      </c>
      <c r="J12582">
        <v>0</v>
      </c>
      <c r="K12582">
        <v>0</v>
      </c>
    </row>
    <row r="12583" spans="1:11">
      <c r="A12583" t="s">
        <v>28618</v>
      </c>
      <c r="B12583" t="s">
        <v>58</v>
      </c>
      <c r="C12583">
        <v>97337</v>
      </c>
      <c r="D12583" t="s">
        <v>3363</v>
      </c>
      <c r="E12583" t="s">
        <v>12</v>
      </c>
      <c r="F12583">
        <v>165.38</v>
      </c>
      <c r="G12583">
        <v>165.8</v>
      </c>
      <c r="J12583">
        <v>0</v>
      </c>
      <c r="K12583">
        <v>0</v>
      </c>
    </row>
    <row r="12584" spans="1:11">
      <c r="A12584" t="s">
        <v>28619</v>
      </c>
      <c r="B12584" t="s">
        <v>58</v>
      </c>
      <c r="C12584">
        <v>92283</v>
      </c>
      <c r="D12584" t="s">
        <v>3287</v>
      </c>
      <c r="E12584" t="s">
        <v>12</v>
      </c>
      <c r="F12584">
        <v>181.6</v>
      </c>
      <c r="G12584">
        <v>182.15</v>
      </c>
      <c r="J12584">
        <v>0</v>
      </c>
      <c r="K12584">
        <v>0</v>
      </c>
    </row>
    <row r="12585" spans="1:11">
      <c r="A12585" t="s">
        <v>28620</v>
      </c>
      <c r="B12585" t="s">
        <v>58</v>
      </c>
      <c r="C12585">
        <v>92277</v>
      </c>
      <c r="D12585" t="s">
        <v>3281</v>
      </c>
      <c r="E12585" t="s">
        <v>12</v>
      </c>
      <c r="F12585">
        <v>110.54</v>
      </c>
      <c r="G12585">
        <v>110.96</v>
      </c>
      <c r="J12585">
        <v>0</v>
      </c>
      <c r="K12585">
        <v>0</v>
      </c>
    </row>
    <row r="12586" spans="1:11">
      <c r="A12586" t="s">
        <v>28621</v>
      </c>
      <c r="B12586" t="s">
        <v>58</v>
      </c>
      <c r="C12586">
        <v>97338</v>
      </c>
      <c r="D12586" t="s">
        <v>3364</v>
      </c>
      <c r="E12586" t="s">
        <v>12</v>
      </c>
      <c r="F12586">
        <v>199.01</v>
      </c>
      <c r="G12586">
        <v>199.52</v>
      </c>
      <c r="J12586">
        <v>0</v>
      </c>
      <c r="K12586">
        <v>0</v>
      </c>
    </row>
    <row r="12587" spans="1:11">
      <c r="A12587" t="s">
        <v>28622</v>
      </c>
      <c r="B12587" t="s">
        <v>58</v>
      </c>
      <c r="C12587">
        <v>92284</v>
      </c>
      <c r="D12587" t="s">
        <v>3288</v>
      </c>
      <c r="E12587" t="s">
        <v>12</v>
      </c>
      <c r="F12587">
        <v>229.52</v>
      </c>
      <c r="G12587">
        <v>230.15</v>
      </c>
      <c r="J12587">
        <v>0</v>
      </c>
      <c r="K12587">
        <v>0</v>
      </c>
    </row>
    <row r="12588" spans="1:11">
      <c r="A12588" t="s">
        <v>28623</v>
      </c>
      <c r="B12588" t="s">
        <v>58</v>
      </c>
      <c r="C12588">
        <v>92278</v>
      </c>
      <c r="D12588" t="s">
        <v>3282</v>
      </c>
      <c r="E12588" t="s">
        <v>12</v>
      </c>
      <c r="F12588">
        <v>148.62</v>
      </c>
      <c r="G12588">
        <v>149.13</v>
      </c>
      <c r="J12588">
        <v>0</v>
      </c>
      <c r="K12588">
        <v>0</v>
      </c>
    </row>
    <row r="12589" spans="1:11">
      <c r="A12589" t="s">
        <v>28624</v>
      </c>
      <c r="B12589" t="s">
        <v>58</v>
      </c>
      <c r="C12589">
        <v>97339</v>
      </c>
      <c r="D12589" t="s">
        <v>3365</v>
      </c>
      <c r="E12589" t="s">
        <v>12</v>
      </c>
      <c r="F12589">
        <v>214.63</v>
      </c>
      <c r="G12589">
        <v>215.3</v>
      </c>
      <c r="J12589">
        <v>0</v>
      </c>
      <c r="K12589">
        <v>0</v>
      </c>
    </row>
    <row r="12590" spans="1:11">
      <c r="A12590" t="s">
        <v>28625</v>
      </c>
      <c r="B12590" t="s">
        <v>58</v>
      </c>
      <c r="C12590">
        <v>92285</v>
      </c>
      <c r="D12590" t="s">
        <v>3289</v>
      </c>
      <c r="E12590" t="s">
        <v>12</v>
      </c>
      <c r="F12590">
        <v>311.19</v>
      </c>
      <c r="G12590">
        <v>311.98</v>
      </c>
      <c r="J12590">
        <v>0</v>
      </c>
      <c r="K12590">
        <v>0</v>
      </c>
    </row>
    <row r="12591" spans="1:11">
      <c r="A12591" t="s">
        <v>28626</v>
      </c>
      <c r="B12591" t="s">
        <v>58</v>
      </c>
      <c r="C12591">
        <v>92279</v>
      </c>
      <c r="D12591" t="s">
        <v>3283</v>
      </c>
      <c r="E12591" t="s">
        <v>12</v>
      </c>
      <c r="F12591">
        <v>214.63</v>
      </c>
      <c r="G12591">
        <v>215.3</v>
      </c>
      <c r="J12591">
        <v>0</v>
      </c>
      <c r="K12591">
        <v>0</v>
      </c>
    </row>
    <row r="12592" spans="1:11">
      <c r="A12592" t="s">
        <v>28627</v>
      </c>
      <c r="B12592" t="s">
        <v>58</v>
      </c>
      <c r="C12592">
        <v>97340</v>
      </c>
      <c r="D12592" t="s">
        <v>3366</v>
      </c>
      <c r="E12592" t="s">
        <v>12</v>
      </c>
      <c r="F12592">
        <v>216.34</v>
      </c>
      <c r="G12592">
        <v>217.14</v>
      </c>
      <c r="J12592">
        <v>0</v>
      </c>
      <c r="K12592">
        <v>0</v>
      </c>
    </row>
    <row r="12593" spans="1:11">
      <c r="A12593" t="s">
        <v>28628</v>
      </c>
      <c r="B12593" t="s">
        <v>58</v>
      </c>
      <c r="C12593">
        <v>92286</v>
      </c>
      <c r="D12593" t="s">
        <v>3290</v>
      </c>
      <c r="E12593" t="s">
        <v>12</v>
      </c>
      <c r="F12593">
        <v>398.94</v>
      </c>
      <c r="G12593">
        <v>399.87</v>
      </c>
      <c r="J12593">
        <v>0</v>
      </c>
      <c r="K12593">
        <v>0</v>
      </c>
    </row>
    <row r="12594" spans="1:11">
      <c r="A12594" t="s">
        <v>28629</v>
      </c>
      <c r="B12594" t="s">
        <v>58</v>
      </c>
      <c r="C12594">
        <v>92280</v>
      </c>
      <c r="D12594" t="s">
        <v>3284</v>
      </c>
      <c r="E12594" t="s">
        <v>12</v>
      </c>
      <c r="F12594">
        <v>301.05</v>
      </c>
      <c r="G12594">
        <v>301.85000000000002</v>
      </c>
      <c r="J12594">
        <v>0</v>
      </c>
      <c r="K12594">
        <v>0</v>
      </c>
    </row>
    <row r="12595" spans="1:11">
      <c r="A12595" t="s">
        <v>28630</v>
      </c>
      <c r="B12595" t="s">
        <v>58</v>
      </c>
      <c r="C12595">
        <v>103901</v>
      </c>
      <c r="D12595" t="s">
        <v>4367</v>
      </c>
      <c r="E12595" t="s">
        <v>32</v>
      </c>
      <c r="F12595">
        <v>30.72</v>
      </c>
      <c r="G12595">
        <v>32.65</v>
      </c>
      <c r="J12595">
        <v>0</v>
      </c>
      <c r="K12595">
        <v>0</v>
      </c>
    </row>
    <row r="12596" spans="1:11">
      <c r="A12596" t="s">
        <v>28631</v>
      </c>
      <c r="B12596" t="s">
        <v>58</v>
      </c>
      <c r="C12596">
        <v>103832</v>
      </c>
      <c r="D12596" t="s">
        <v>4307</v>
      </c>
      <c r="E12596" t="s">
        <v>32</v>
      </c>
      <c r="F12596">
        <v>30.61</v>
      </c>
      <c r="G12596">
        <v>32.51</v>
      </c>
      <c r="J12596">
        <v>0</v>
      </c>
      <c r="K12596">
        <v>0</v>
      </c>
    </row>
    <row r="12597" spans="1:11">
      <c r="A12597" t="s">
        <v>28632</v>
      </c>
      <c r="B12597" t="s">
        <v>58</v>
      </c>
      <c r="C12597">
        <v>103865</v>
      </c>
      <c r="D12597" t="s">
        <v>4337</v>
      </c>
      <c r="E12597" t="s">
        <v>32</v>
      </c>
      <c r="F12597">
        <v>29.32</v>
      </c>
      <c r="G12597">
        <v>31.12</v>
      </c>
      <c r="J12597">
        <v>0</v>
      </c>
      <c r="K12597">
        <v>0</v>
      </c>
    </row>
    <row r="12598" spans="1:11">
      <c r="A12598" t="s">
        <v>28633</v>
      </c>
      <c r="B12598" t="s">
        <v>58</v>
      </c>
      <c r="C12598">
        <v>103902</v>
      </c>
      <c r="D12598" t="s">
        <v>4368</v>
      </c>
      <c r="E12598" t="s">
        <v>32</v>
      </c>
      <c r="F12598">
        <v>44.1</v>
      </c>
      <c r="G12598">
        <v>46.37</v>
      </c>
      <c r="J12598">
        <v>0</v>
      </c>
      <c r="K12598">
        <v>0</v>
      </c>
    </row>
    <row r="12599" spans="1:11">
      <c r="A12599" t="s">
        <v>28634</v>
      </c>
      <c r="B12599" t="s">
        <v>58</v>
      </c>
      <c r="C12599">
        <v>103866</v>
      </c>
      <c r="D12599" t="s">
        <v>4338</v>
      </c>
      <c r="E12599" t="s">
        <v>32</v>
      </c>
      <c r="F12599">
        <v>45.57</v>
      </c>
      <c r="G12599">
        <v>47.97</v>
      </c>
      <c r="J12599">
        <v>0</v>
      </c>
      <c r="K12599">
        <v>0</v>
      </c>
    </row>
    <row r="12600" spans="1:11">
      <c r="A12600" t="s">
        <v>28635</v>
      </c>
      <c r="B12600" t="s">
        <v>58</v>
      </c>
      <c r="C12600">
        <v>103903</v>
      </c>
      <c r="D12600" t="s">
        <v>4369</v>
      </c>
      <c r="E12600" t="s">
        <v>32</v>
      </c>
      <c r="F12600">
        <v>58.53</v>
      </c>
      <c r="G12600">
        <v>61.1</v>
      </c>
      <c r="J12600">
        <v>0</v>
      </c>
      <c r="K12600">
        <v>0</v>
      </c>
    </row>
    <row r="12601" spans="1:11">
      <c r="A12601" t="s">
        <v>28636</v>
      </c>
      <c r="B12601" t="s">
        <v>58</v>
      </c>
      <c r="C12601">
        <v>103834</v>
      </c>
      <c r="D12601" t="s">
        <v>4309</v>
      </c>
      <c r="E12601" t="s">
        <v>32</v>
      </c>
      <c r="F12601">
        <v>79.989999999999995</v>
      </c>
      <c r="G12601">
        <v>84.42</v>
      </c>
      <c r="J12601">
        <v>0</v>
      </c>
      <c r="K12601">
        <v>0</v>
      </c>
    </row>
    <row r="12602" spans="1:11">
      <c r="A12602" t="s">
        <v>28637</v>
      </c>
      <c r="B12602" t="s">
        <v>58</v>
      </c>
      <c r="C12602">
        <v>103867</v>
      </c>
      <c r="D12602" t="s">
        <v>4339</v>
      </c>
      <c r="E12602" t="s">
        <v>32</v>
      </c>
      <c r="F12602">
        <v>62.44</v>
      </c>
      <c r="G12602">
        <v>65.36</v>
      </c>
      <c r="J12602">
        <v>0</v>
      </c>
      <c r="K12602">
        <v>0</v>
      </c>
    </row>
    <row r="12603" spans="1:11">
      <c r="A12603" t="s">
        <v>28638</v>
      </c>
      <c r="B12603" t="s">
        <v>58</v>
      </c>
      <c r="C12603">
        <v>105113</v>
      </c>
      <c r="D12603" t="s">
        <v>576</v>
      </c>
      <c r="E12603" t="s">
        <v>32</v>
      </c>
      <c r="F12603">
        <v>7909.71</v>
      </c>
      <c r="G12603">
        <v>8130.28</v>
      </c>
      <c r="J12603">
        <v>0</v>
      </c>
      <c r="K12603">
        <v>0</v>
      </c>
    </row>
    <row r="12604" spans="1:11">
      <c r="A12604" t="s">
        <v>28639</v>
      </c>
      <c r="B12604" t="s">
        <v>58</v>
      </c>
      <c r="C12604">
        <v>98461</v>
      </c>
      <c r="D12604" t="s">
        <v>574</v>
      </c>
      <c r="E12604" t="s">
        <v>32</v>
      </c>
      <c r="F12604">
        <v>5998.28</v>
      </c>
      <c r="G12604">
        <v>6164.22</v>
      </c>
      <c r="J12604">
        <v>0</v>
      </c>
      <c r="K12604">
        <v>0</v>
      </c>
    </row>
    <row r="12605" spans="1:11">
      <c r="A12605" t="s">
        <v>28640</v>
      </c>
      <c r="B12605" t="s">
        <v>58</v>
      </c>
      <c r="C12605">
        <v>98462</v>
      </c>
      <c r="D12605" t="s">
        <v>575</v>
      </c>
      <c r="E12605" t="s">
        <v>32</v>
      </c>
      <c r="F12605">
        <v>10194.540000000001</v>
      </c>
      <c r="G12605">
        <v>10482.44</v>
      </c>
      <c r="J12605">
        <v>0</v>
      </c>
      <c r="K12605">
        <v>0</v>
      </c>
    </row>
    <row r="12606" spans="1:11">
      <c r="A12606" t="s">
        <v>28641</v>
      </c>
      <c r="B12606" t="s">
        <v>58</v>
      </c>
      <c r="C12606">
        <v>105130</v>
      </c>
      <c r="D12606" t="s">
        <v>583</v>
      </c>
      <c r="E12606" t="s">
        <v>12</v>
      </c>
      <c r="F12606">
        <v>31.62</v>
      </c>
      <c r="G12606">
        <v>33.5</v>
      </c>
      <c r="J12606">
        <v>0</v>
      </c>
      <c r="K12606">
        <v>0</v>
      </c>
    </row>
    <row r="12607" spans="1:11">
      <c r="A12607" t="s">
        <v>28642</v>
      </c>
      <c r="B12607" t="s">
        <v>58</v>
      </c>
      <c r="C12607">
        <v>105114</v>
      </c>
      <c r="D12607" t="s">
        <v>577</v>
      </c>
      <c r="E12607" t="s">
        <v>10</v>
      </c>
      <c r="F12607">
        <v>1878.21</v>
      </c>
      <c r="G12607">
        <v>1984.16</v>
      </c>
      <c r="J12607">
        <v>0</v>
      </c>
      <c r="K12607">
        <v>0</v>
      </c>
    </row>
    <row r="12608" spans="1:11">
      <c r="A12608" t="s">
        <v>28643</v>
      </c>
      <c r="B12608" t="s">
        <v>58</v>
      </c>
      <c r="C12608">
        <v>105129</v>
      </c>
      <c r="D12608" t="s">
        <v>8123</v>
      </c>
      <c r="E12608" t="s">
        <v>32</v>
      </c>
      <c r="F12608">
        <v>0</v>
      </c>
      <c r="G12608">
        <v>0</v>
      </c>
    </row>
    <row r="12609" spans="1:11">
      <c r="A12609" t="s">
        <v>28644</v>
      </c>
      <c r="B12609" t="s">
        <v>58</v>
      </c>
      <c r="C12609">
        <v>105127</v>
      </c>
      <c r="D12609" t="s">
        <v>581</v>
      </c>
      <c r="E12609" t="s">
        <v>12</v>
      </c>
      <c r="F12609">
        <v>28.3</v>
      </c>
      <c r="G12609">
        <v>28.73</v>
      </c>
      <c r="J12609">
        <v>0</v>
      </c>
      <c r="K12609">
        <v>0</v>
      </c>
    </row>
    <row r="12610" spans="1:11">
      <c r="A12610" t="s">
        <v>28645</v>
      </c>
      <c r="B12610" t="s">
        <v>58</v>
      </c>
      <c r="C12610">
        <v>105128</v>
      </c>
      <c r="D12610" t="s">
        <v>582</v>
      </c>
      <c r="E12610" t="s">
        <v>12</v>
      </c>
      <c r="F12610">
        <v>95.78</v>
      </c>
      <c r="G12610">
        <v>98.21</v>
      </c>
      <c r="J12610">
        <v>0</v>
      </c>
      <c r="K12610">
        <v>0</v>
      </c>
    </row>
    <row r="12611" spans="1:11">
      <c r="A12611" t="s">
        <v>28646</v>
      </c>
      <c r="B12611" t="s">
        <v>58</v>
      </c>
      <c r="C12611">
        <v>105126</v>
      </c>
      <c r="D12611" t="s">
        <v>580</v>
      </c>
      <c r="E12611" t="s">
        <v>12</v>
      </c>
      <c r="F12611">
        <v>31.82</v>
      </c>
      <c r="G12611">
        <v>32.33</v>
      </c>
      <c r="J12611">
        <v>0</v>
      </c>
      <c r="K12611">
        <v>0</v>
      </c>
    </row>
    <row r="12612" spans="1:11">
      <c r="A12612" t="s">
        <v>28647</v>
      </c>
      <c r="B12612" t="s">
        <v>58</v>
      </c>
      <c r="C12612">
        <v>105116</v>
      </c>
      <c r="D12612" t="s">
        <v>579</v>
      </c>
      <c r="E12612" t="s">
        <v>32</v>
      </c>
      <c r="F12612">
        <v>14.15</v>
      </c>
      <c r="G12612">
        <v>15.36</v>
      </c>
      <c r="J12612">
        <v>0</v>
      </c>
      <c r="K12612">
        <v>0</v>
      </c>
    </row>
    <row r="12613" spans="1:11">
      <c r="A12613" t="s">
        <v>28648</v>
      </c>
      <c r="B12613" t="s">
        <v>58</v>
      </c>
      <c r="C12613">
        <v>105115</v>
      </c>
      <c r="D12613" t="s">
        <v>578</v>
      </c>
      <c r="E12613" t="s">
        <v>32</v>
      </c>
      <c r="F12613">
        <v>140.61000000000001</v>
      </c>
      <c r="G12613">
        <v>147.72999999999999</v>
      </c>
      <c r="J12613">
        <v>0</v>
      </c>
      <c r="K12613">
        <v>0</v>
      </c>
    </row>
    <row r="12614" spans="1:11">
      <c r="A12614" t="s">
        <v>28649</v>
      </c>
      <c r="B12614" t="s">
        <v>58</v>
      </c>
      <c r="C12614">
        <v>98453</v>
      </c>
      <c r="D12614" t="s">
        <v>568</v>
      </c>
      <c r="E12614" t="s">
        <v>9</v>
      </c>
      <c r="F12614">
        <v>147.4</v>
      </c>
      <c r="G12614">
        <v>153.36000000000001</v>
      </c>
      <c r="J12614">
        <v>0</v>
      </c>
      <c r="K12614">
        <v>0</v>
      </c>
    </row>
    <row r="12615" spans="1:11">
      <c r="A12615" t="s">
        <v>28650</v>
      </c>
      <c r="B12615" t="s">
        <v>58</v>
      </c>
      <c r="C12615">
        <v>98454</v>
      </c>
      <c r="D12615" t="s">
        <v>569</v>
      </c>
      <c r="E12615" t="s">
        <v>9</v>
      </c>
      <c r="F12615">
        <v>190.65</v>
      </c>
      <c r="G12615">
        <v>199.61</v>
      </c>
      <c r="J12615">
        <v>0</v>
      </c>
      <c r="K12615">
        <v>0</v>
      </c>
    </row>
    <row r="12616" spans="1:11">
      <c r="A12616" t="s">
        <v>28651</v>
      </c>
      <c r="B12616" t="s">
        <v>58</v>
      </c>
      <c r="C12616">
        <v>98449</v>
      </c>
      <c r="D12616" t="s">
        <v>566</v>
      </c>
      <c r="E12616" t="s">
        <v>9</v>
      </c>
      <c r="F12616">
        <v>124.58</v>
      </c>
      <c r="G12616">
        <v>129.1</v>
      </c>
      <c r="J12616">
        <v>0</v>
      </c>
      <c r="K12616">
        <v>0</v>
      </c>
    </row>
    <row r="12617" spans="1:11">
      <c r="A12617" t="s">
        <v>28652</v>
      </c>
      <c r="B12617" t="s">
        <v>58</v>
      </c>
      <c r="C12617">
        <v>98455</v>
      </c>
      <c r="D12617" t="s">
        <v>570</v>
      </c>
      <c r="E12617" t="s">
        <v>9</v>
      </c>
      <c r="F12617">
        <v>115.11</v>
      </c>
      <c r="G12617">
        <v>118.5</v>
      </c>
      <c r="J12617">
        <v>0</v>
      </c>
      <c r="K12617">
        <v>0</v>
      </c>
    </row>
    <row r="12618" spans="1:11">
      <c r="A12618" t="s">
        <v>28653</v>
      </c>
      <c r="B12618" t="s">
        <v>58</v>
      </c>
      <c r="C12618">
        <v>98456</v>
      </c>
      <c r="D12618" t="s">
        <v>571</v>
      </c>
      <c r="E12618" t="s">
        <v>9</v>
      </c>
      <c r="F12618">
        <v>151.55000000000001</v>
      </c>
      <c r="G12618">
        <v>157.32</v>
      </c>
      <c r="J12618">
        <v>0</v>
      </c>
      <c r="K12618">
        <v>0</v>
      </c>
    </row>
    <row r="12619" spans="1:11">
      <c r="A12619" t="s">
        <v>28654</v>
      </c>
      <c r="B12619" t="s">
        <v>58</v>
      </c>
      <c r="C12619">
        <v>98451</v>
      </c>
      <c r="D12619" t="s">
        <v>567</v>
      </c>
      <c r="E12619" t="s">
        <v>9</v>
      </c>
      <c r="F12619">
        <v>97.23</v>
      </c>
      <c r="G12619">
        <v>99.59</v>
      </c>
      <c r="J12619">
        <v>0</v>
      </c>
      <c r="K12619">
        <v>0</v>
      </c>
    </row>
    <row r="12620" spans="1:11">
      <c r="A12620" t="s">
        <v>28655</v>
      </c>
      <c r="B12620" t="s">
        <v>58</v>
      </c>
      <c r="C12620">
        <v>98445</v>
      </c>
      <c r="D12620" t="s">
        <v>562</v>
      </c>
      <c r="E12620" t="s">
        <v>9</v>
      </c>
      <c r="F12620">
        <v>111.39</v>
      </c>
      <c r="G12620">
        <v>116.48</v>
      </c>
      <c r="J12620">
        <v>0</v>
      </c>
      <c r="K12620">
        <v>0</v>
      </c>
    </row>
    <row r="12621" spans="1:11">
      <c r="A12621" t="s">
        <v>28656</v>
      </c>
      <c r="B12621" t="s">
        <v>58</v>
      </c>
      <c r="C12621">
        <v>98446</v>
      </c>
      <c r="D12621" t="s">
        <v>563</v>
      </c>
      <c r="E12621" t="s">
        <v>9</v>
      </c>
      <c r="F12621">
        <v>145.57</v>
      </c>
      <c r="G12621">
        <v>152.9</v>
      </c>
      <c r="J12621">
        <v>0</v>
      </c>
      <c r="K12621">
        <v>0</v>
      </c>
    </row>
    <row r="12622" spans="1:11">
      <c r="A12622" t="s">
        <v>28657</v>
      </c>
      <c r="B12622" t="s">
        <v>58</v>
      </c>
      <c r="C12622">
        <v>98441</v>
      </c>
      <c r="D12622" t="s">
        <v>560</v>
      </c>
      <c r="E12622" t="s">
        <v>9</v>
      </c>
      <c r="F12622">
        <v>93.29</v>
      </c>
      <c r="G12622">
        <v>97.33</v>
      </c>
      <c r="J12622">
        <v>0</v>
      </c>
      <c r="K12622">
        <v>0</v>
      </c>
    </row>
    <row r="12623" spans="1:11">
      <c r="A12623" t="s">
        <v>28658</v>
      </c>
      <c r="B12623" t="s">
        <v>58</v>
      </c>
      <c r="C12623">
        <v>98447</v>
      </c>
      <c r="D12623" t="s">
        <v>564</v>
      </c>
      <c r="E12623" t="s">
        <v>9</v>
      </c>
      <c r="F12623">
        <v>83.45</v>
      </c>
      <c r="G12623">
        <v>86.36</v>
      </c>
      <c r="J12623">
        <v>0</v>
      </c>
      <c r="K12623">
        <v>0</v>
      </c>
    </row>
    <row r="12624" spans="1:11">
      <c r="A12624" t="s">
        <v>28659</v>
      </c>
      <c r="B12624" t="s">
        <v>58</v>
      </c>
      <c r="C12624">
        <v>98448</v>
      </c>
      <c r="D12624" t="s">
        <v>565</v>
      </c>
      <c r="E12624" t="s">
        <v>9</v>
      </c>
      <c r="F12624">
        <v>110.35</v>
      </c>
      <c r="G12624">
        <v>114.84</v>
      </c>
      <c r="J12624">
        <v>0</v>
      </c>
      <c r="K12624">
        <v>0</v>
      </c>
    </row>
    <row r="12625" spans="1:11">
      <c r="A12625" t="s">
        <v>28660</v>
      </c>
      <c r="B12625" t="s">
        <v>58</v>
      </c>
      <c r="C12625">
        <v>98443</v>
      </c>
      <c r="D12625" t="s">
        <v>561</v>
      </c>
      <c r="E12625" t="s">
        <v>9</v>
      </c>
      <c r="F12625">
        <v>69.290000000000006</v>
      </c>
      <c r="G12625">
        <v>71.47</v>
      </c>
      <c r="J12625">
        <v>0</v>
      </c>
      <c r="K12625">
        <v>0</v>
      </c>
    </row>
    <row r="12626" spans="1:11">
      <c r="A12626" t="s">
        <v>28661</v>
      </c>
      <c r="B12626" t="s">
        <v>58</v>
      </c>
      <c r="C12626">
        <v>105122</v>
      </c>
      <c r="D12626" t="s">
        <v>8124</v>
      </c>
      <c r="E12626" t="s">
        <v>9</v>
      </c>
      <c r="F12626">
        <v>0</v>
      </c>
      <c r="G12626">
        <v>0</v>
      </c>
    </row>
    <row r="12627" spans="1:11">
      <c r="A12627" t="s">
        <v>28662</v>
      </c>
      <c r="B12627" t="s">
        <v>58</v>
      </c>
      <c r="C12627">
        <v>105125</v>
      </c>
      <c r="D12627" t="s">
        <v>8125</v>
      </c>
      <c r="E12627" t="s">
        <v>9</v>
      </c>
      <c r="F12627">
        <v>0</v>
      </c>
      <c r="G12627">
        <v>0</v>
      </c>
    </row>
    <row r="12628" spans="1:11">
      <c r="A12628" t="s">
        <v>28663</v>
      </c>
      <c r="B12628" t="s">
        <v>58</v>
      </c>
      <c r="C12628">
        <v>105133</v>
      </c>
      <c r="D12628" t="s">
        <v>8126</v>
      </c>
      <c r="E12628" t="s">
        <v>9</v>
      </c>
      <c r="F12628">
        <v>0</v>
      </c>
      <c r="G12628">
        <v>0</v>
      </c>
    </row>
    <row r="12629" spans="1:11">
      <c r="A12629" t="s">
        <v>28664</v>
      </c>
      <c r="B12629" t="s">
        <v>58</v>
      </c>
      <c r="C12629">
        <v>105123</v>
      </c>
      <c r="D12629" t="s">
        <v>8127</v>
      </c>
      <c r="E12629" t="s">
        <v>9</v>
      </c>
      <c r="F12629">
        <v>0</v>
      </c>
      <c r="G12629">
        <v>0</v>
      </c>
    </row>
    <row r="12630" spans="1:11">
      <c r="A12630" t="s">
        <v>28665</v>
      </c>
      <c r="B12630" t="s">
        <v>58</v>
      </c>
      <c r="C12630">
        <v>105124</v>
      </c>
      <c r="D12630" t="s">
        <v>8128</v>
      </c>
      <c r="E12630" t="s">
        <v>9</v>
      </c>
      <c r="F12630">
        <v>0</v>
      </c>
      <c r="G12630">
        <v>0</v>
      </c>
    </row>
    <row r="12631" spans="1:11">
      <c r="A12631" t="s">
        <v>28666</v>
      </c>
      <c r="B12631" t="s">
        <v>58</v>
      </c>
      <c r="C12631">
        <v>105134</v>
      </c>
      <c r="D12631" t="s">
        <v>8129</v>
      </c>
      <c r="E12631" t="s">
        <v>9</v>
      </c>
      <c r="F12631">
        <v>0</v>
      </c>
      <c r="G12631">
        <v>0</v>
      </c>
    </row>
    <row r="12632" spans="1:11">
      <c r="A12632" t="s">
        <v>28667</v>
      </c>
      <c r="B12632" t="s">
        <v>58</v>
      </c>
      <c r="C12632">
        <v>105117</v>
      </c>
      <c r="D12632" t="s">
        <v>8130</v>
      </c>
      <c r="E12632" t="s">
        <v>9</v>
      </c>
      <c r="F12632">
        <v>0</v>
      </c>
      <c r="G12632">
        <v>0</v>
      </c>
    </row>
    <row r="12633" spans="1:11">
      <c r="A12633" t="s">
        <v>28668</v>
      </c>
      <c r="B12633" t="s">
        <v>58</v>
      </c>
      <c r="C12633">
        <v>105119</v>
      </c>
      <c r="D12633" t="s">
        <v>8131</v>
      </c>
      <c r="E12633" t="s">
        <v>9</v>
      </c>
      <c r="F12633">
        <v>0</v>
      </c>
      <c r="G12633">
        <v>0</v>
      </c>
    </row>
    <row r="12634" spans="1:11">
      <c r="A12634" t="s">
        <v>28669</v>
      </c>
      <c r="B12634" t="s">
        <v>58</v>
      </c>
      <c r="C12634">
        <v>105131</v>
      </c>
      <c r="D12634" t="s">
        <v>8132</v>
      </c>
      <c r="E12634" t="s">
        <v>9</v>
      </c>
      <c r="F12634">
        <v>0</v>
      </c>
      <c r="G12634">
        <v>0</v>
      </c>
    </row>
    <row r="12635" spans="1:11">
      <c r="A12635" t="s">
        <v>28670</v>
      </c>
      <c r="B12635" t="s">
        <v>58</v>
      </c>
      <c r="C12635">
        <v>105120</v>
      </c>
      <c r="D12635" t="s">
        <v>8133</v>
      </c>
      <c r="E12635" t="s">
        <v>9</v>
      </c>
      <c r="F12635">
        <v>0</v>
      </c>
      <c r="G12635">
        <v>0</v>
      </c>
    </row>
    <row r="12636" spans="1:11">
      <c r="A12636" t="s">
        <v>28671</v>
      </c>
      <c r="B12636" t="s">
        <v>58</v>
      </c>
      <c r="C12636">
        <v>105121</v>
      </c>
      <c r="D12636" t="s">
        <v>8134</v>
      </c>
      <c r="E12636" t="s">
        <v>9</v>
      </c>
      <c r="F12636">
        <v>0</v>
      </c>
      <c r="G12636">
        <v>0</v>
      </c>
    </row>
    <row r="12637" spans="1:11">
      <c r="A12637" t="s">
        <v>28672</v>
      </c>
      <c r="B12637" t="s">
        <v>58</v>
      </c>
      <c r="C12637">
        <v>105132</v>
      </c>
      <c r="D12637" t="s">
        <v>8135</v>
      </c>
      <c r="E12637" t="s">
        <v>9</v>
      </c>
      <c r="F12637">
        <v>0</v>
      </c>
      <c r="G12637">
        <v>0</v>
      </c>
    </row>
    <row r="12638" spans="1:11">
      <c r="A12638" t="s">
        <v>28673</v>
      </c>
      <c r="B12638" t="s">
        <v>58</v>
      </c>
      <c r="C12638">
        <v>98460</v>
      </c>
      <c r="D12638" t="s">
        <v>573</v>
      </c>
      <c r="E12638" t="s">
        <v>9</v>
      </c>
      <c r="F12638">
        <v>71.11</v>
      </c>
      <c r="G12638">
        <v>73.63</v>
      </c>
      <c r="J12638">
        <v>0</v>
      </c>
      <c r="K12638">
        <v>0</v>
      </c>
    </row>
    <row r="12639" spans="1:11">
      <c r="A12639" t="s">
        <v>28674</v>
      </c>
      <c r="B12639" t="s">
        <v>58</v>
      </c>
      <c r="C12639">
        <v>98457</v>
      </c>
      <c r="D12639" t="s">
        <v>8136</v>
      </c>
      <c r="E12639" t="s">
        <v>9</v>
      </c>
      <c r="F12639">
        <v>0</v>
      </c>
      <c r="G12639">
        <v>0</v>
      </c>
    </row>
    <row r="12640" spans="1:11">
      <c r="A12640" t="s">
        <v>28675</v>
      </c>
      <c r="B12640" t="s">
        <v>58</v>
      </c>
      <c r="C12640">
        <v>98458</v>
      </c>
      <c r="D12640" t="s">
        <v>572</v>
      </c>
      <c r="E12640" t="s">
        <v>9</v>
      </c>
      <c r="F12640">
        <v>92.94</v>
      </c>
      <c r="G12640">
        <v>96.69</v>
      </c>
      <c r="J12640">
        <v>0</v>
      </c>
      <c r="K12640">
        <v>0</v>
      </c>
    </row>
    <row r="12641" spans="1:11">
      <c r="A12641" t="s">
        <v>28676</v>
      </c>
      <c r="B12641" t="s">
        <v>58</v>
      </c>
      <c r="C12641">
        <v>98459</v>
      </c>
      <c r="D12641" t="s">
        <v>76</v>
      </c>
      <c r="E12641" t="s">
        <v>9</v>
      </c>
      <c r="F12641">
        <v>95.22</v>
      </c>
      <c r="G12641">
        <v>98.73</v>
      </c>
      <c r="J12641">
        <v>0</v>
      </c>
      <c r="K12641">
        <v>0</v>
      </c>
    </row>
    <row r="12642" spans="1:11">
      <c r="A12642" t="s">
        <v>28677</v>
      </c>
      <c r="B12642" t="s">
        <v>58</v>
      </c>
      <c r="C12642">
        <v>105118</v>
      </c>
      <c r="D12642" t="s">
        <v>8137</v>
      </c>
      <c r="E12642" t="s">
        <v>9</v>
      </c>
      <c r="F12642">
        <v>0</v>
      </c>
      <c r="G12642">
        <v>0</v>
      </c>
    </row>
    <row r="12643" spans="1:11">
      <c r="A12643" t="s">
        <v>28678</v>
      </c>
      <c r="B12643" t="s">
        <v>58</v>
      </c>
      <c r="C12643">
        <v>101956</v>
      </c>
      <c r="D12643" t="s">
        <v>8138</v>
      </c>
      <c r="E12643" t="s">
        <v>9</v>
      </c>
      <c r="F12643">
        <v>0</v>
      </c>
      <c r="G12643">
        <v>0</v>
      </c>
    </row>
    <row r="12644" spans="1:11">
      <c r="A12644" t="s">
        <v>28679</v>
      </c>
      <c r="B12644" t="s">
        <v>58</v>
      </c>
      <c r="C12644">
        <v>104690</v>
      </c>
      <c r="D12644" t="s">
        <v>8139</v>
      </c>
      <c r="E12644" t="s">
        <v>9</v>
      </c>
      <c r="F12644">
        <v>0</v>
      </c>
      <c r="G12644">
        <v>0</v>
      </c>
    </row>
    <row r="12645" spans="1:11">
      <c r="A12645" t="s">
        <v>28680</v>
      </c>
      <c r="B12645" t="s">
        <v>58</v>
      </c>
      <c r="C12645">
        <v>101958</v>
      </c>
      <c r="D12645" t="s">
        <v>8140</v>
      </c>
      <c r="E12645" t="s">
        <v>9</v>
      </c>
      <c r="F12645">
        <v>0</v>
      </c>
      <c r="G12645">
        <v>0</v>
      </c>
    </row>
    <row r="12646" spans="1:11">
      <c r="A12646" t="s">
        <v>28681</v>
      </c>
      <c r="B12646" t="s">
        <v>58</v>
      </c>
      <c r="C12646">
        <v>101955</v>
      </c>
      <c r="D12646" t="s">
        <v>8141</v>
      </c>
      <c r="E12646" t="s">
        <v>9</v>
      </c>
      <c r="F12646">
        <v>0</v>
      </c>
      <c r="G12646">
        <v>0</v>
      </c>
    </row>
    <row r="12647" spans="1:11">
      <c r="A12647" t="s">
        <v>28682</v>
      </c>
      <c r="B12647" t="s">
        <v>58</v>
      </c>
      <c r="C12647">
        <v>101948</v>
      </c>
      <c r="D12647" t="s">
        <v>8142</v>
      </c>
      <c r="E12647" t="s">
        <v>9</v>
      </c>
      <c r="F12647">
        <v>0</v>
      </c>
      <c r="G12647">
        <v>0</v>
      </c>
    </row>
    <row r="12648" spans="1:11">
      <c r="A12648" t="s">
        <v>28683</v>
      </c>
      <c r="B12648" t="s">
        <v>58</v>
      </c>
      <c r="C12648">
        <v>101949</v>
      </c>
      <c r="D12648" t="s">
        <v>8143</v>
      </c>
      <c r="E12648" t="s">
        <v>9</v>
      </c>
      <c r="F12648">
        <v>0</v>
      </c>
      <c r="G12648">
        <v>0</v>
      </c>
    </row>
    <row r="12649" spans="1:11">
      <c r="A12649" t="s">
        <v>28684</v>
      </c>
      <c r="B12649" t="s">
        <v>58</v>
      </c>
      <c r="C12649">
        <v>101950</v>
      </c>
      <c r="D12649" t="s">
        <v>8144</v>
      </c>
      <c r="E12649" t="s">
        <v>9</v>
      </c>
      <c r="F12649">
        <v>0</v>
      </c>
      <c r="G12649">
        <v>0</v>
      </c>
    </row>
    <row r="12650" spans="1:11">
      <c r="A12650" t="s">
        <v>28685</v>
      </c>
      <c r="B12650" t="s">
        <v>58</v>
      </c>
      <c r="C12650">
        <v>101947</v>
      </c>
      <c r="D12650" t="s">
        <v>8145</v>
      </c>
      <c r="E12650" t="s">
        <v>9</v>
      </c>
      <c r="F12650">
        <v>0</v>
      </c>
      <c r="G12650">
        <v>0</v>
      </c>
    </row>
    <row r="12651" spans="1:11">
      <c r="A12651" t="s">
        <v>28686</v>
      </c>
      <c r="B12651" t="s">
        <v>58</v>
      </c>
      <c r="C12651">
        <v>101960</v>
      </c>
      <c r="D12651" t="s">
        <v>8146</v>
      </c>
      <c r="E12651" t="s">
        <v>9</v>
      </c>
      <c r="F12651">
        <v>0</v>
      </c>
      <c r="G12651">
        <v>0</v>
      </c>
    </row>
    <row r="12652" spans="1:11">
      <c r="A12652" t="s">
        <v>28687</v>
      </c>
      <c r="B12652" t="s">
        <v>58</v>
      </c>
      <c r="C12652">
        <v>101961</v>
      </c>
      <c r="D12652" t="s">
        <v>8147</v>
      </c>
      <c r="E12652" t="s">
        <v>9</v>
      </c>
      <c r="F12652">
        <v>0</v>
      </c>
      <c r="G12652">
        <v>0</v>
      </c>
    </row>
    <row r="12653" spans="1:11">
      <c r="A12653" t="s">
        <v>28688</v>
      </c>
      <c r="B12653" t="s">
        <v>58</v>
      </c>
      <c r="C12653">
        <v>101962</v>
      </c>
      <c r="D12653" t="s">
        <v>8148</v>
      </c>
      <c r="E12653" t="s">
        <v>9</v>
      </c>
      <c r="F12653">
        <v>0</v>
      </c>
      <c r="G12653">
        <v>0</v>
      </c>
    </row>
    <row r="12654" spans="1:11">
      <c r="A12654" t="s">
        <v>28689</v>
      </c>
      <c r="B12654" t="s">
        <v>58</v>
      </c>
      <c r="C12654">
        <v>101959</v>
      </c>
      <c r="D12654" t="s">
        <v>8149</v>
      </c>
      <c r="E12654" t="s">
        <v>9</v>
      </c>
      <c r="F12654">
        <v>0</v>
      </c>
      <c r="G12654">
        <v>0</v>
      </c>
    </row>
    <row r="12655" spans="1:11">
      <c r="A12655" t="s">
        <v>28690</v>
      </c>
      <c r="B12655" t="s">
        <v>58</v>
      </c>
      <c r="C12655">
        <v>101952</v>
      </c>
      <c r="D12655" t="s">
        <v>8150</v>
      </c>
      <c r="E12655" t="s">
        <v>9</v>
      </c>
      <c r="F12655">
        <v>0</v>
      </c>
      <c r="G12655">
        <v>0</v>
      </c>
    </row>
    <row r="12656" spans="1:11">
      <c r="A12656" t="s">
        <v>28691</v>
      </c>
      <c r="B12656" t="s">
        <v>58</v>
      </c>
      <c r="C12656">
        <v>101953</v>
      </c>
      <c r="D12656" t="s">
        <v>8151</v>
      </c>
      <c r="E12656" t="s">
        <v>9</v>
      </c>
      <c r="F12656">
        <v>0</v>
      </c>
      <c r="G12656">
        <v>0</v>
      </c>
    </row>
    <row r="12657" spans="1:11">
      <c r="A12657" t="s">
        <v>28692</v>
      </c>
      <c r="B12657" t="s">
        <v>58</v>
      </c>
      <c r="C12657">
        <v>101954</v>
      </c>
      <c r="D12657" t="s">
        <v>8152</v>
      </c>
      <c r="E12657" t="s">
        <v>9</v>
      </c>
      <c r="F12657">
        <v>0</v>
      </c>
      <c r="G12657">
        <v>0</v>
      </c>
    </row>
    <row r="12658" spans="1:11">
      <c r="A12658" t="s">
        <v>28693</v>
      </c>
      <c r="B12658" t="s">
        <v>58</v>
      </c>
      <c r="C12658">
        <v>101951</v>
      </c>
      <c r="D12658" t="s">
        <v>8153</v>
      </c>
      <c r="E12658" t="s">
        <v>9</v>
      </c>
      <c r="F12658">
        <v>0</v>
      </c>
      <c r="G12658">
        <v>0</v>
      </c>
    </row>
    <row r="12659" spans="1:11">
      <c r="A12659" t="s">
        <v>28694</v>
      </c>
      <c r="B12659" t="s">
        <v>58</v>
      </c>
      <c r="C12659">
        <v>101964</v>
      </c>
      <c r="D12659" t="s">
        <v>8154</v>
      </c>
      <c r="E12659" t="s">
        <v>9</v>
      </c>
      <c r="F12659">
        <v>173.58</v>
      </c>
      <c r="G12659">
        <v>177.15</v>
      </c>
      <c r="J12659">
        <v>0</v>
      </c>
      <c r="K12659">
        <v>0</v>
      </c>
    </row>
    <row r="12660" spans="1:11">
      <c r="A12660" t="s">
        <v>28695</v>
      </c>
      <c r="B12660" t="s">
        <v>58</v>
      </c>
      <c r="C12660">
        <v>101963</v>
      </c>
      <c r="D12660" t="s">
        <v>8155</v>
      </c>
      <c r="E12660" t="s">
        <v>9</v>
      </c>
      <c r="F12660">
        <v>185.11</v>
      </c>
      <c r="G12660">
        <v>188.88</v>
      </c>
      <c r="J12660">
        <v>0</v>
      </c>
      <c r="K12660">
        <v>0</v>
      </c>
    </row>
    <row r="12661" spans="1:11">
      <c r="A12661" t="s">
        <v>28696</v>
      </c>
      <c r="B12661" t="s">
        <v>58</v>
      </c>
      <c r="C12661">
        <v>100323</v>
      </c>
      <c r="D12661" t="s">
        <v>2228</v>
      </c>
      <c r="E12661" t="s">
        <v>10</v>
      </c>
      <c r="F12661">
        <v>171.22</v>
      </c>
      <c r="G12661">
        <v>177.15</v>
      </c>
      <c r="J12661">
        <v>0</v>
      </c>
      <c r="K12661">
        <v>0</v>
      </c>
    </row>
    <row r="12662" spans="1:11">
      <c r="A12662" t="s">
        <v>28697</v>
      </c>
      <c r="B12662" t="s">
        <v>58</v>
      </c>
      <c r="C12662">
        <v>100324</v>
      </c>
      <c r="D12662" t="s">
        <v>2229</v>
      </c>
      <c r="E12662" t="s">
        <v>10</v>
      </c>
      <c r="F12662">
        <v>162.86000000000001</v>
      </c>
      <c r="G12662">
        <v>168.79</v>
      </c>
      <c r="J12662">
        <v>0</v>
      </c>
      <c r="K12662">
        <v>0</v>
      </c>
    </row>
    <row r="12663" spans="1:11">
      <c r="A12663" t="s">
        <v>28698</v>
      </c>
      <c r="B12663" t="s">
        <v>58</v>
      </c>
      <c r="C12663">
        <v>96624</v>
      </c>
      <c r="D12663" t="s">
        <v>2211</v>
      </c>
      <c r="E12663" t="s">
        <v>10</v>
      </c>
      <c r="F12663">
        <v>163.11000000000001</v>
      </c>
      <c r="G12663">
        <v>169.04</v>
      </c>
      <c r="J12663">
        <v>0</v>
      </c>
      <c r="K12663">
        <v>0</v>
      </c>
    </row>
    <row r="12664" spans="1:11">
      <c r="A12664" t="s">
        <v>28699</v>
      </c>
      <c r="B12664" t="s">
        <v>58</v>
      </c>
      <c r="C12664">
        <v>100322</v>
      </c>
      <c r="D12664" t="s">
        <v>2227</v>
      </c>
      <c r="E12664" t="s">
        <v>10</v>
      </c>
      <c r="F12664">
        <v>157.49</v>
      </c>
      <c r="G12664">
        <v>163.41999999999999</v>
      </c>
      <c r="J12664">
        <v>0</v>
      </c>
      <c r="K12664">
        <v>0</v>
      </c>
    </row>
    <row r="12665" spans="1:11">
      <c r="A12665" t="s">
        <v>28700</v>
      </c>
      <c r="B12665" t="s">
        <v>58</v>
      </c>
      <c r="C12665">
        <v>96623</v>
      </c>
      <c r="D12665" t="s">
        <v>2210</v>
      </c>
      <c r="E12665" t="s">
        <v>10</v>
      </c>
      <c r="F12665">
        <v>180.75</v>
      </c>
      <c r="G12665">
        <v>188.13</v>
      </c>
      <c r="J12665">
        <v>0</v>
      </c>
      <c r="K12665">
        <v>0</v>
      </c>
    </row>
    <row r="12666" spans="1:11">
      <c r="A12666" t="s">
        <v>28701</v>
      </c>
      <c r="B12666" t="s">
        <v>58</v>
      </c>
      <c r="C12666">
        <v>96622</v>
      </c>
      <c r="D12666" t="s">
        <v>2209</v>
      </c>
      <c r="E12666" t="s">
        <v>10</v>
      </c>
      <c r="F12666">
        <v>193.59</v>
      </c>
      <c r="G12666">
        <v>200.84</v>
      </c>
      <c r="J12666">
        <v>0</v>
      </c>
      <c r="K12666">
        <v>0</v>
      </c>
    </row>
    <row r="12667" spans="1:11">
      <c r="A12667" t="s">
        <v>28702</v>
      </c>
      <c r="B12667" t="s">
        <v>58</v>
      </c>
      <c r="C12667">
        <v>96621</v>
      </c>
      <c r="D12667" t="s">
        <v>2208</v>
      </c>
      <c r="E12667" t="s">
        <v>10</v>
      </c>
      <c r="F12667">
        <v>211.23</v>
      </c>
      <c r="G12667">
        <v>219.93</v>
      </c>
      <c r="J12667">
        <v>0</v>
      </c>
      <c r="K12667">
        <v>0</v>
      </c>
    </row>
    <row r="12668" spans="1:11">
      <c r="A12668" t="s">
        <v>28703</v>
      </c>
      <c r="B12668" t="s">
        <v>58</v>
      </c>
      <c r="C12668">
        <v>96617</v>
      </c>
      <c r="D12668" t="s">
        <v>2205</v>
      </c>
      <c r="E12668" t="s">
        <v>9</v>
      </c>
      <c r="F12668">
        <v>19.54</v>
      </c>
      <c r="G12668">
        <v>20.47</v>
      </c>
      <c r="J12668">
        <v>0</v>
      </c>
      <c r="K12668">
        <v>0</v>
      </c>
    </row>
    <row r="12669" spans="1:11">
      <c r="A12669" t="s">
        <v>28704</v>
      </c>
      <c r="B12669" t="s">
        <v>58</v>
      </c>
      <c r="C12669">
        <v>96619</v>
      </c>
      <c r="D12669" t="s">
        <v>2206</v>
      </c>
      <c r="E12669" t="s">
        <v>9</v>
      </c>
      <c r="F12669">
        <v>39.01</v>
      </c>
      <c r="G12669">
        <v>40.85</v>
      </c>
      <c r="J12669">
        <v>0</v>
      </c>
      <c r="K12669">
        <v>0</v>
      </c>
    </row>
    <row r="12670" spans="1:11">
      <c r="A12670" t="s">
        <v>28705</v>
      </c>
      <c r="B12670" t="s">
        <v>58</v>
      </c>
      <c r="C12670">
        <v>96616</v>
      </c>
      <c r="D12670" t="s">
        <v>2204</v>
      </c>
      <c r="E12670" t="s">
        <v>10</v>
      </c>
      <c r="F12670">
        <v>780.53</v>
      </c>
      <c r="G12670">
        <v>817.18</v>
      </c>
      <c r="J12670">
        <v>0</v>
      </c>
      <c r="K12670">
        <v>0</v>
      </c>
    </row>
    <row r="12671" spans="1:11">
      <c r="A12671" t="s">
        <v>28706</v>
      </c>
      <c r="B12671" t="s">
        <v>58</v>
      </c>
      <c r="C12671">
        <v>95240</v>
      </c>
      <c r="D12671" t="s">
        <v>2202</v>
      </c>
      <c r="E12671" t="s">
        <v>9</v>
      </c>
      <c r="F12671">
        <v>18.600000000000001</v>
      </c>
      <c r="G12671">
        <v>19.45</v>
      </c>
      <c r="J12671">
        <v>0</v>
      </c>
      <c r="K12671">
        <v>0</v>
      </c>
    </row>
    <row r="12672" spans="1:11">
      <c r="A12672" t="s">
        <v>28707</v>
      </c>
      <c r="B12672" t="s">
        <v>58</v>
      </c>
      <c r="C12672">
        <v>95241</v>
      </c>
      <c r="D12672" t="s">
        <v>2203</v>
      </c>
      <c r="E12672" t="s">
        <v>9</v>
      </c>
      <c r="F12672">
        <v>35.36</v>
      </c>
      <c r="G12672">
        <v>36.880000000000003</v>
      </c>
      <c r="J12672">
        <v>0</v>
      </c>
      <c r="K12672">
        <v>0</v>
      </c>
    </row>
    <row r="12673" spans="1:11">
      <c r="A12673" t="s">
        <v>28708</v>
      </c>
      <c r="B12673" t="s">
        <v>58</v>
      </c>
      <c r="C12673">
        <v>96620</v>
      </c>
      <c r="D12673" t="s">
        <v>2207</v>
      </c>
      <c r="E12673" t="s">
        <v>10</v>
      </c>
      <c r="F12673">
        <v>707.42</v>
      </c>
      <c r="G12673">
        <v>737.87</v>
      </c>
      <c r="J12673">
        <v>0</v>
      </c>
      <c r="K12673">
        <v>0</v>
      </c>
    </row>
    <row r="12674" spans="1:11">
      <c r="A12674" t="s">
        <v>28709</v>
      </c>
      <c r="B12674" t="s">
        <v>58</v>
      </c>
      <c r="C12674">
        <v>104043</v>
      </c>
      <c r="D12674" t="s">
        <v>4979</v>
      </c>
      <c r="E12674" t="s">
        <v>32</v>
      </c>
      <c r="F12674">
        <v>9.06</v>
      </c>
      <c r="G12674">
        <v>9.49</v>
      </c>
      <c r="J12674">
        <v>0</v>
      </c>
      <c r="K12674">
        <v>0</v>
      </c>
    </row>
    <row r="12675" spans="1:11">
      <c r="A12675" t="s">
        <v>28710</v>
      </c>
      <c r="B12675" t="s">
        <v>58</v>
      </c>
      <c r="C12675">
        <v>104044</v>
      </c>
      <c r="D12675" t="s">
        <v>4980</v>
      </c>
      <c r="E12675" t="s">
        <v>32</v>
      </c>
      <c r="F12675">
        <v>9.7799999999999994</v>
      </c>
      <c r="G12675">
        <v>10.29</v>
      </c>
      <c r="J12675">
        <v>0</v>
      </c>
      <c r="K12675">
        <v>0</v>
      </c>
    </row>
    <row r="12676" spans="1:11">
      <c r="A12676" t="s">
        <v>28711</v>
      </c>
      <c r="B12676" t="s">
        <v>58</v>
      </c>
      <c r="C12676">
        <v>104045</v>
      </c>
      <c r="D12676" t="s">
        <v>4981</v>
      </c>
      <c r="E12676" t="s">
        <v>32</v>
      </c>
      <c r="F12676">
        <v>14.69</v>
      </c>
      <c r="G12676">
        <v>15.29</v>
      </c>
      <c r="J12676">
        <v>0</v>
      </c>
      <c r="K12676">
        <v>0</v>
      </c>
    </row>
    <row r="12677" spans="1:11">
      <c r="A12677" t="s">
        <v>28712</v>
      </c>
      <c r="B12677" t="s">
        <v>58</v>
      </c>
      <c r="C12677">
        <v>104049</v>
      </c>
      <c r="D12677" t="s">
        <v>4985</v>
      </c>
      <c r="E12677" t="s">
        <v>32</v>
      </c>
      <c r="F12677">
        <v>6.87</v>
      </c>
      <c r="G12677">
        <v>7.36</v>
      </c>
      <c r="J12677">
        <v>0</v>
      </c>
      <c r="K12677">
        <v>0</v>
      </c>
    </row>
    <row r="12678" spans="1:11">
      <c r="A12678" t="s">
        <v>28713</v>
      </c>
      <c r="B12678" t="s">
        <v>58</v>
      </c>
      <c r="C12678">
        <v>104050</v>
      </c>
      <c r="D12678" t="s">
        <v>4986</v>
      </c>
      <c r="E12678" t="s">
        <v>32</v>
      </c>
      <c r="F12678">
        <v>10.17</v>
      </c>
      <c r="G12678">
        <v>10.84</v>
      </c>
      <c r="J12678">
        <v>0</v>
      </c>
      <c r="K12678">
        <v>0</v>
      </c>
    </row>
    <row r="12679" spans="1:11">
      <c r="A12679" t="s">
        <v>28714</v>
      </c>
      <c r="B12679" t="s">
        <v>58</v>
      </c>
      <c r="C12679">
        <v>104084</v>
      </c>
      <c r="D12679" t="s">
        <v>5005</v>
      </c>
      <c r="E12679" t="s">
        <v>32</v>
      </c>
      <c r="F12679">
        <v>84.49</v>
      </c>
      <c r="G12679">
        <v>84.93</v>
      </c>
      <c r="J12679">
        <v>0</v>
      </c>
      <c r="K12679">
        <v>0</v>
      </c>
    </row>
    <row r="12680" spans="1:11">
      <c r="A12680" t="s">
        <v>28715</v>
      </c>
      <c r="B12680" t="s">
        <v>58</v>
      </c>
      <c r="C12680">
        <v>104037</v>
      </c>
      <c r="D12680" t="s">
        <v>8156</v>
      </c>
      <c r="E12680" t="s">
        <v>32</v>
      </c>
      <c r="F12680">
        <v>0</v>
      </c>
      <c r="G12680">
        <v>0</v>
      </c>
    </row>
    <row r="12681" spans="1:11">
      <c r="A12681" t="s">
        <v>28716</v>
      </c>
      <c r="B12681" t="s">
        <v>58</v>
      </c>
      <c r="C12681">
        <v>104035</v>
      </c>
      <c r="D12681" t="s">
        <v>4976</v>
      </c>
      <c r="E12681" t="s">
        <v>32</v>
      </c>
      <c r="F12681">
        <v>41.59</v>
      </c>
      <c r="G12681">
        <v>43.81</v>
      </c>
      <c r="J12681">
        <v>0</v>
      </c>
      <c r="K12681">
        <v>0</v>
      </c>
    </row>
    <row r="12682" spans="1:11">
      <c r="A12682" t="s">
        <v>28717</v>
      </c>
      <c r="B12682" t="s">
        <v>58</v>
      </c>
      <c r="C12682">
        <v>104036</v>
      </c>
      <c r="D12682" t="s">
        <v>4977</v>
      </c>
      <c r="E12682" t="s">
        <v>32</v>
      </c>
      <c r="F12682">
        <v>42.94</v>
      </c>
      <c r="G12682">
        <v>45.25</v>
      </c>
      <c r="J12682">
        <v>0</v>
      </c>
      <c r="K12682">
        <v>0</v>
      </c>
    </row>
    <row r="12683" spans="1:11">
      <c r="A12683" t="s">
        <v>28718</v>
      </c>
      <c r="B12683" t="s">
        <v>58</v>
      </c>
      <c r="C12683">
        <v>104034</v>
      </c>
      <c r="D12683" t="s">
        <v>4975</v>
      </c>
      <c r="E12683" t="s">
        <v>32</v>
      </c>
      <c r="F12683">
        <v>34.17</v>
      </c>
      <c r="G12683">
        <v>35.22</v>
      </c>
      <c r="J12683">
        <v>0</v>
      </c>
      <c r="K12683">
        <v>0</v>
      </c>
    </row>
    <row r="12684" spans="1:11">
      <c r="A12684" t="s">
        <v>28719</v>
      </c>
      <c r="B12684" t="s">
        <v>58</v>
      </c>
      <c r="C12684">
        <v>104031</v>
      </c>
      <c r="D12684" t="s">
        <v>4972</v>
      </c>
      <c r="E12684" t="s">
        <v>32</v>
      </c>
      <c r="F12684">
        <v>23.14</v>
      </c>
      <c r="G12684">
        <v>24.13</v>
      </c>
      <c r="J12684">
        <v>0</v>
      </c>
      <c r="K12684">
        <v>0</v>
      </c>
    </row>
    <row r="12685" spans="1:11">
      <c r="A12685" t="s">
        <v>28720</v>
      </c>
      <c r="B12685" t="s">
        <v>58</v>
      </c>
      <c r="C12685">
        <v>104032</v>
      </c>
      <c r="D12685" t="s">
        <v>4973</v>
      </c>
      <c r="E12685" t="s">
        <v>32</v>
      </c>
      <c r="F12685">
        <v>28.87</v>
      </c>
      <c r="G12685">
        <v>29.89</v>
      </c>
      <c r="J12685">
        <v>0</v>
      </c>
      <c r="K12685">
        <v>0</v>
      </c>
    </row>
    <row r="12686" spans="1:11">
      <c r="A12686" t="s">
        <v>28721</v>
      </c>
      <c r="B12686" t="s">
        <v>58</v>
      </c>
      <c r="C12686">
        <v>104033</v>
      </c>
      <c r="D12686" t="s">
        <v>4974</v>
      </c>
      <c r="E12686" t="s">
        <v>32</v>
      </c>
      <c r="F12686">
        <v>26.42</v>
      </c>
      <c r="G12686">
        <v>27.46</v>
      </c>
      <c r="J12686">
        <v>0</v>
      </c>
      <c r="K12686">
        <v>0</v>
      </c>
    </row>
    <row r="12687" spans="1:11">
      <c r="A12687" t="s">
        <v>28722</v>
      </c>
      <c r="B12687" t="s">
        <v>58</v>
      </c>
      <c r="C12687">
        <v>104038</v>
      </c>
      <c r="D12687" t="s">
        <v>8157</v>
      </c>
      <c r="E12687" t="s">
        <v>32</v>
      </c>
      <c r="F12687">
        <v>0</v>
      </c>
      <c r="G12687">
        <v>0</v>
      </c>
    </row>
    <row r="12688" spans="1:11">
      <c r="A12688" t="s">
        <v>28723</v>
      </c>
      <c r="B12688" t="s">
        <v>58</v>
      </c>
      <c r="C12688">
        <v>104051</v>
      </c>
      <c r="D12688" t="s">
        <v>4987</v>
      </c>
      <c r="E12688" t="s">
        <v>32</v>
      </c>
      <c r="F12688">
        <v>8.15</v>
      </c>
      <c r="G12688">
        <v>8.56</v>
      </c>
      <c r="J12688">
        <v>0</v>
      </c>
      <c r="K12688">
        <v>0</v>
      </c>
    </row>
    <row r="12689" spans="1:11">
      <c r="A12689" t="s">
        <v>28724</v>
      </c>
      <c r="B12689" t="s">
        <v>58</v>
      </c>
      <c r="C12689">
        <v>104052</v>
      </c>
      <c r="D12689" t="s">
        <v>4988</v>
      </c>
      <c r="E12689" t="s">
        <v>32</v>
      </c>
      <c r="F12689">
        <v>11.38</v>
      </c>
      <c r="G12689">
        <v>11.95</v>
      </c>
      <c r="J12689">
        <v>0</v>
      </c>
      <c r="K12689">
        <v>0</v>
      </c>
    </row>
    <row r="12690" spans="1:11">
      <c r="A12690" t="s">
        <v>28725</v>
      </c>
      <c r="B12690" t="s">
        <v>58</v>
      </c>
      <c r="C12690">
        <v>104046</v>
      </c>
      <c r="D12690" t="s">
        <v>4982</v>
      </c>
      <c r="E12690" t="s">
        <v>32</v>
      </c>
      <c r="F12690">
        <v>8.7100000000000009</v>
      </c>
      <c r="G12690">
        <v>9.14</v>
      </c>
      <c r="J12690">
        <v>0</v>
      </c>
      <c r="K12690">
        <v>0</v>
      </c>
    </row>
    <row r="12691" spans="1:11">
      <c r="A12691" t="s">
        <v>28726</v>
      </c>
      <c r="B12691" t="s">
        <v>58</v>
      </c>
      <c r="C12691">
        <v>104047</v>
      </c>
      <c r="D12691" t="s">
        <v>4983</v>
      </c>
      <c r="E12691" t="s">
        <v>32</v>
      </c>
      <c r="F12691">
        <v>10.14</v>
      </c>
      <c r="G12691">
        <v>10.65</v>
      </c>
      <c r="J12691">
        <v>0</v>
      </c>
      <c r="K12691">
        <v>0</v>
      </c>
    </row>
    <row r="12692" spans="1:11">
      <c r="A12692" t="s">
        <v>28727</v>
      </c>
      <c r="B12692" t="s">
        <v>58</v>
      </c>
      <c r="C12692">
        <v>104048</v>
      </c>
      <c r="D12692" t="s">
        <v>4984</v>
      </c>
      <c r="E12692" t="s">
        <v>32</v>
      </c>
      <c r="F12692">
        <v>14.38</v>
      </c>
      <c r="G12692">
        <v>14.98</v>
      </c>
      <c r="J12692">
        <v>0</v>
      </c>
      <c r="K12692">
        <v>0</v>
      </c>
    </row>
    <row r="12693" spans="1:11">
      <c r="A12693" t="s">
        <v>28728</v>
      </c>
      <c r="B12693" t="s">
        <v>58</v>
      </c>
      <c r="C12693">
        <v>104063</v>
      </c>
      <c r="D12693" t="s">
        <v>4998</v>
      </c>
      <c r="E12693" t="s">
        <v>32</v>
      </c>
      <c r="F12693">
        <v>72.17</v>
      </c>
      <c r="G12693">
        <v>73</v>
      </c>
      <c r="J12693">
        <v>0</v>
      </c>
      <c r="K12693">
        <v>0</v>
      </c>
    </row>
    <row r="12694" spans="1:11">
      <c r="A12694" t="s">
        <v>28729</v>
      </c>
      <c r="B12694" t="s">
        <v>58</v>
      </c>
      <c r="C12694">
        <v>104065</v>
      </c>
      <c r="D12694" t="s">
        <v>5000</v>
      </c>
      <c r="E12694" t="s">
        <v>32</v>
      </c>
      <c r="F12694">
        <v>154.44999999999999</v>
      </c>
      <c r="G12694">
        <v>155.31</v>
      </c>
      <c r="J12694">
        <v>0</v>
      </c>
      <c r="K12694">
        <v>0</v>
      </c>
    </row>
    <row r="12695" spans="1:11">
      <c r="A12695" t="s">
        <v>28730</v>
      </c>
      <c r="B12695" t="s">
        <v>58</v>
      </c>
      <c r="C12695">
        <v>104062</v>
      </c>
      <c r="D12695" t="s">
        <v>4997</v>
      </c>
      <c r="E12695" t="s">
        <v>32</v>
      </c>
      <c r="F12695">
        <v>75.88</v>
      </c>
      <c r="G12695">
        <v>76.709999999999994</v>
      </c>
      <c r="J12695">
        <v>0</v>
      </c>
      <c r="K12695">
        <v>0</v>
      </c>
    </row>
    <row r="12696" spans="1:11">
      <c r="A12696" t="s">
        <v>28731</v>
      </c>
      <c r="B12696" t="s">
        <v>58</v>
      </c>
      <c r="C12696">
        <v>104064</v>
      </c>
      <c r="D12696" t="s">
        <v>4999</v>
      </c>
      <c r="E12696" t="s">
        <v>32</v>
      </c>
      <c r="F12696">
        <v>182.38</v>
      </c>
      <c r="G12696">
        <v>183.24</v>
      </c>
      <c r="J12696">
        <v>0</v>
      </c>
      <c r="K12696">
        <v>0</v>
      </c>
    </row>
    <row r="12697" spans="1:11">
      <c r="A12697" t="s">
        <v>28732</v>
      </c>
      <c r="B12697" t="s">
        <v>58</v>
      </c>
      <c r="C12697">
        <v>104059</v>
      </c>
      <c r="D12697" t="s">
        <v>4994</v>
      </c>
      <c r="E12697" t="s">
        <v>32</v>
      </c>
      <c r="F12697">
        <v>12.23</v>
      </c>
      <c r="G12697">
        <v>12.86</v>
      </c>
      <c r="J12697">
        <v>0</v>
      </c>
      <c r="K12697">
        <v>0</v>
      </c>
    </row>
    <row r="12698" spans="1:11">
      <c r="A12698" t="s">
        <v>28733</v>
      </c>
      <c r="B12698" t="s">
        <v>58</v>
      </c>
      <c r="C12698">
        <v>104058</v>
      </c>
      <c r="D12698" t="s">
        <v>4993</v>
      </c>
      <c r="E12698" t="s">
        <v>32</v>
      </c>
      <c r="F12698">
        <v>8.5</v>
      </c>
      <c r="G12698">
        <v>9.1300000000000008</v>
      </c>
      <c r="J12698">
        <v>0</v>
      </c>
      <c r="K12698">
        <v>0</v>
      </c>
    </row>
    <row r="12699" spans="1:11">
      <c r="A12699" t="s">
        <v>28734</v>
      </c>
      <c r="B12699" t="s">
        <v>58</v>
      </c>
      <c r="C12699">
        <v>104082</v>
      </c>
      <c r="D12699" t="s">
        <v>5003</v>
      </c>
      <c r="E12699" t="s">
        <v>32</v>
      </c>
      <c r="F12699">
        <v>31.1</v>
      </c>
      <c r="G12699">
        <v>31.52</v>
      </c>
      <c r="J12699">
        <v>0</v>
      </c>
      <c r="K12699">
        <v>0</v>
      </c>
    </row>
    <row r="12700" spans="1:11">
      <c r="A12700" t="s">
        <v>28735</v>
      </c>
      <c r="B12700" t="s">
        <v>58</v>
      </c>
      <c r="C12700">
        <v>104083</v>
      </c>
      <c r="D12700" t="s">
        <v>5004</v>
      </c>
      <c r="E12700" t="s">
        <v>32</v>
      </c>
      <c r="F12700">
        <v>73.959999999999994</v>
      </c>
      <c r="G12700">
        <v>74.400000000000006</v>
      </c>
      <c r="J12700">
        <v>0</v>
      </c>
      <c r="K12700">
        <v>0</v>
      </c>
    </row>
    <row r="12701" spans="1:11">
      <c r="A12701" t="s">
        <v>28736</v>
      </c>
      <c r="B12701" t="s">
        <v>58</v>
      </c>
      <c r="C12701">
        <v>104057</v>
      </c>
      <c r="D12701" t="s">
        <v>8158</v>
      </c>
      <c r="E12701" t="s">
        <v>32</v>
      </c>
      <c r="F12701">
        <v>0</v>
      </c>
      <c r="G12701">
        <v>0</v>
      </c>
    </row>
    <row r="12702" spans="1:11">
      <c r="A12702" t="s">
        <v>28737</v>
      </c>
      <c r="B12702" t="s">
        <v>58</v>
      </c>
      <c r="C12702">
        <v>104056</v>
      </c>
      <c r="D12702" t="s">
        <v>4992</v>
      </c>
      <c r="E12702" t="s">
        <v>32</v>
      </c>
      <c r="F12702">
        <v>27.25</v>
      </c>
      <c r="G12702">
        <v>27.71</v>
      </c>
      <c r="J12702">
        <v>0</v>
      </c>
      <c r="K12702">
        <v>0</v>
      </c>
    </row>
    <row r="12703" spans="1:11">
      <c r="A12703" t="s">
        <v>28738</v>
      </c>
      <c r="B12703" t="s">
        <v>58</v>
      </c>
      <c r="C12703">
        <v>104055</v>
      </c>
      <c r="D12703" t="s">
        <v>4991</v>
      </c>
      <c r="E12703" t="s">
        <v>32</v>
      </c>
      <c r="F12703">
        <v>18.28</v>
      </c>
      <c r="G12703">
        <v>18.690000000000001</v>
      </c>
      <c r="J12703">
        <v>0</v>
      </c>
      <c r="K12703">
        <v>0</v>
      </c>
    </row>
    <row r="12704" spans="1:11">
      <c r="A12704" t="s">
        <v>28739</v>
      </c>
      <c r="B12704" t="s">
        <v>58</v>
      </c>
      <c r="C12704">
        <v>104076</v>
      </c>
      <c r="D12704" t="s">
        <v>5002</v>
      </c>
      <c r="E12704" t="s">
        <v>32</v>
      </c>
      <c r="F12704">
        <v>49.93</v>
      </c>
      <c r="G12704">
        <v>51.24</v>
      </c>
      <c r="J12704">
        <v>0</v>
      </c>
      <c r="K12704">
        <v>0</v>
      </c>
    </row>
    <row r="12705" spans="1:11">
      <c r="A12705" t="s">
        <v>28740</v>
      </c>
      <c r="B12705" t="s">
        <v>58</v>
      </c>
      <c r="C12705">
        <v>104060</v>
      </c>
      <c r="D12705" t="s">
        <v>4995</v>
      </c>
      <c r="E12705" t="s">
        <v>12</v>
      </c>
      <c r="F12705">
        <v>9.9700000000000006</v>
      </c>
      <c r="G12705">
        <v>10.34</v>
      </c>
      <c r="J12705">
        <v>0</v>
      </c>
      <c r="K12705">
        <v>0</v>
      </c>
    </row>
    <row r="12706" spans="1:11">
      <c r="A12706" t="s">
        <v>28741</v>
      </c>
      <c r="B12706" t="s">
        <v>58</v>
      </c>
      <c r="C12706">
        <v>104061</v>
      </c>
      <c r="D12706" t="s">
        <v>4996</v>
      </c>
      <c r="E12706" t="s">
        <v>12</v>
      </c>
      <c r="F12706">
        <v>17.690000000000001</v>
      </c>
      <c r="G12706">
        <v>18.25</v>
      </c>
      <c r="J12706">
        <v>0</v>
      </c>
      <c r="K12706">
        <v>0</v>
      </c>
    </row>
    <row r="12707" spans="1:11">
      <c r="A12707" t="s">
        <v>28742</v>
      </c>
      <c r="B12707" t="s">
        <v>58</v>
      </c>
      <c r="C12707">
        <v>104085</v>
      </c>
      <c r="D12707" t="s">
        <v>5006</v>
      </c>
      <c r="E12707" t="s">
        <v>12</v>
      </c>
      <c r="F12707">
        <v>58.23</v>
      </c>
      <c r="G12707">
        <v>59.35</v>
      </c>
      <c r="J12707">
        <v>0</v>
      </c>
      <c r="K12707">
        <v>0</v>
      </c>
    </row>
    <row r="12708" spans="1:11">
      <c r="A12708" t="s">
        <v>28743</v>
      </c>
      <c r="B12708" t="s">
        <v>58</v>
      </c>
      <c r="C12708">
        <v>104086</v>
      </c>
      <c r="D12708" t="s">
        <v>5007</v>
      </c>
      <c r="E12708" t="s">
        <v>12</v>
      </c>
      <c r="F12708">
        <v>102.73</v>
      </c>
      <c r="G12708">
        <v>103.99</v>
      </c>
      <c r="J12708">
        <v>0</v>
      </c>
      <c r="K12708">
        <v>0</v>
      </c>
    </row>
    <row r="12709" spans="1:11">
      <c r="A12709" t="s">
        <v>28744</v>
      </c>
      <c r="B12709" t="s">
        <v>58</v>
      </c>
      <c r="C12709">
        <v>104073</v>
      </c>
      <c r="D12709" t="s">
        <v>8159</v>
      </c>
      <c r="E12709" t="s">
        <v>32</v>
      </c>
      <c r="F12709">
        <v>0</v>
      </c>
      <c r="G12709">
        <v>0</v>
      </c>
    </row>
    <row r="12710" spans="1:11">
      <c r="A12710" t="s">
        <v>28745</v>
      </c>
      <c r="B12710" t="s">
        <v>58</v>
      </c>
      <c r="C12710">
        <v>104074</v>
      </c>
      <c r="D12710" t="s">
        <v>8160</v>
      </c>
      <c r="E12710" t="s">
        <v>32</v>
      </c>
      <c r="F12710">
        <v>0</v>
      </c>
      <c r="G12710">
        <v>0</v>
      </c>
    </row>
    <row r="12711" spans="1:11">
      <c r="A12711" t="s">
        <v>28746</v>
      </c>
      <c r="B12711" t="s">
        <v>58</v>
      </c>
      <c r="C12711">
        <v>104075</v>
      </c>
      <c r="D12711" t="s">
        <v>8161</v>
      </c>
      <c r="E12711" t="s">
        <v>32</v>
      </c>
      <c r="F12711">
        <v>0</v>
      </c>
      <c r="G12711">
        <v>0</v>
      </c>
    </row>
    <row r="12712" spans="1:11">
      <c r="A12712" t="s">
        <v>28747</v>
      </c>
      <c r="B12712" t="s">
        <v>58</v>
      </c>
      <c r="C12712">
        <v>104039</v>
      </c>
      <c r="D12712" t="s">
        <v>4978</v>
      </c>
      <c r="E12712" t="s">
        <v>32</v>
      </c>
      <c r="F12712">
        <v>74.040000000000006</v>
      </c>
      <c r="G12712">
        <v>76.23</v>
      </c>
      <c r="J12712">
        <v>0</v>
      </c>
      <c r="K12712">
        <v>0</v>
      </c>
    </row>
    <row r="12713" spans="1:11">
      <c r="A12713" t="s">
        <v>28748</v>
      </c>
      <c r="B12713" t="s">
        <v>58</v>
      </c>
      <c r="C12713">
        <v>104040</v>
      </c>
      <c r="D12713" t="s">
        <v>8162</v>
      </c>
      <c r="E12713" t="s">
        <v>32</v>
      </c>
      <c r="F12713">
        <v>0</v>
      </c>
      <c r="G12713">
        <v>0</v>
      </c>
    </row>
    <row r="12714" spans="1:11">
      <c r="A12714" t="s">
        <v>28749</v>
      </c>
      <c r="B12714" t="s">
        <v>58</v>
      </c>
      <c r="C12714">
        <v>104041</v>
      </c>
      <c r="D12714" t="s">
        <v>8163</v>
      </c>
      <c r="E12714" t="s">
        <v>32</v>
      </c>
      <c r="F12714">
        <v>0</v>
      </c>
      <c r="G12714">
        <v>0</v>
      </c>
    </row>
    <row r="12715" spans="1:11">
      <c r="A12715" t="s">
        <v>28750</v>
      </c>
      <c r="B12715" t="s">
        <v>58</v>
      </c>
      <c r="C12715">
        <v>104042</v>
      </c>
      <c r="D12715" t="s">
        <v>8164</v>
      </c>
      <c r="E12715" t="s">
        <v>32</v>
      </c>
      <c r="F12715">
        <v>0</v>
      </c>
      <c r="G12715">
        <v>0</v>
      </c>
    </row>
    <row r="12716" spans="1:11">
      <c r="A12716" t="s">
        <v>28751</v>
      </c>
      <c r="B12716" t="s">
        <v>58</v>
      </c>
      <c r="C12716">
        <v>104072</v>
      </c>
      <c r="D12716" t="s">
        <v>5001</v>
      </c>
      <c r="E12716" t="s">
        <v>32</v>
      </c>
      <c r="F12716">
        <v>279.83</v>
      </c>
      <c r="G12716">
        <v>281.16000000000003</v>
      </c>
      <c r="J12716">
        <v>0</v>
      </c>
      <c r="K12716">
        <v>0</v>
      </c>
    </row>
    <row r="12717" spans="1:11">
      <c r="A12717" t="s">
        <v>28752</v>
      </c>
      <c r="B12717" t="s">
        <v>58</v>
      </c>
      <c r="C12717">
        <v>104053</v>
      </c>
      <c r="D12717" t="s">
        <v>4989</v>
      </c>
      <c r="E12717" t="s">
        <v>32</v>
      </c>
      <c r="F12717">
        <v>9.2899999999999991</v>
      </c>
      <c r="G12717">
        <v>9.6999999999999993</v>
      </c>
      <c r="J12717">
        <v>0</v>
      </c>
      <c r="K12717">
        <v>0</v>
      </c>
    </row>
    <row r="12718" spans="1:11">
      <c r="A12718" t="s">
        <v>28753</v>
      </c>
      <c r="B12718" t="s">
        <v>58</v>
      </c>
      <c r="C12718">
        <v>104054</v>
      </c>
      <c r="D12718" t="s">
        <v>4990</v>
      </c>
      <c r="E12718" t="s">
        <v>32</v>
      </c>
      <c r="F12718">
        <v>17.66</v>
      </c>
      <c r="G12718">
        <v>18.23</v>
      </c>
      <c r="J12718">
        <v>0</v>
      </c>
      <c r="K12718">
        <v>0</v>
      </c>
    </row>
    <row r="12719" spans="1:11">
      <c r="A12719" t="s">
        <v>28754</v>
      </c>
      <c r="B12719" t="s">
        <v>58</v>
      </c>
      <c r="C12719">
        <v>99818</v>
      </c>
      <c r="D12719" t="s">
        <v>6340</v>
      </c>
      <c r="E12719" t="s">
        <v>32</v>
      </c>
      <c r="F12719">
        <v>6.69</v>
      </c>
      <c r="G12719">
        <v>6.98</v>
      </c>
      <c r="J12719">
        <v>0</v>
      </c>
      <c r="K12719">
        <v>0</v>
      </c>
    </row>
    <row r="12720" spans="1:11">
      <c r="A12720" t="s">
        <v>28755</v>
      </c>
      <c r="B12720" t="s">
        <v>58</v>
      </c>
      <c r="C12720">
        <v>99819</v>
      </c>
      <c r="D12720" t="s">
        <v>6341</v>
      </c>
      <c r="E12720" t="s">
        <v>9</v>
      </c>
      <c r="F12720">
        <v>22.29</v>
      </c>
      <c r="G12720">
        <v>24.09</v>
      </c>
      <c r="J12720">
        <v>0</v>
      </c>
      <c r="K12720">
        <v>0</v>
      </c>
    </row>
    <row r="12721" spans="1:11">
      <c r="A12721" t="s">
        <v>28756</v>
      </c>
      <c r="B12721" t="s">
        <v>58</v>
      </c>
      <c r="C12721">
        <v>99811</v>
      </c>
      <c r="D12721" t="s">
        <v>6333</v>
      </c>
      <c r="E12721" t="s">
        <v>9</v>
      </c>
      <c r="F12721">
        <v>4.68</v>
      </c>
      <c r="G12721">
        <v>5.07</v>
      </c>
      <c r="J12721">
        <v>0</v>
      </c>
      <c r="K12721">
        <v>0</v>
      </c>
    </row>
    <row r="12722" spans="1:11">
      <c r="A12722" t="s">
        <v>28757</v>
      </c>
      <c r="B12722" t="s">
        <v>58</v>
      </c>
      <c r="C12722">
        <v>99826</v>
      </c>
      <c r="D12722" t="s">
        <v>6348</v>
      </c>
      <c r="E12722" t="s">
        <v>9</v>
      </c>
      <c r="F12722">
        <v>2.04</v>
      </c>
      <c r="G12722">
        <v>2.21</v>
      </c>
      <c r="J12722">
        <v>0</v>
      </c>
      <c r="K12722">
        <v>0</v>
      </c>
    </row>
    <row r="12723" spans="1:11">
      <c r="A12723" t="s">
        <v>28758</v>
      </c>
      <c r="B12723" t="s">
        <v>58</v>
      </c>
      <c r="C12723">
        <v>99821</v>
      </c>
      <c r="D12723" t="s">
        <v>6343</v>
      </c>
      <c r="E12723" t="s">
        <v>9</v>
      </c>
      <c r="F12723">
        <v>3.81</v>
      </c>
      <c r="G12723">
        <v>4.0199999999999996</v>
      </c>
      <c r="J12723">
        <v>0</v>
      </c>
      <c r="K12723">
        <v>0</v>
      </c>
    </row>
    <row r="12724" spans="1:11">
      <c r="A12724" t="s">
        <v>28759</v>
      </c>
      <c r="B12724" t="s">
        <v>58</v>
      </c>
      <c r="C12724">
        <v>99820</v>
      </c>
      <c r="D12724" t="s">
        <v>6342</v>
      </c>
      <c r="E12724" t="s">
        <v>9</v>
      </c>
      <c r="F12724">
        <v>2.48</v>
      </c>
      <c r="G12724">
        <v>2.62</v>
      </c>
      <c r="J12724">
        <v>0</v>
      </c>
      <c r="K12724">
        <v>0</v>
      </c>
    </row>
    <row r="12725" spans="1:11">
      <c r="A12725" t="s">
        <v>28760</v>
      </c>
      <c r="B12725" t="s">
        <v>58</v>
      </c>
      <c r="C12725">
        <v>99812</v>
      </c>
      <c r="D12725" t="s">
        <v>6334</v>
      </c>
      <c r="E12725" t="s">
        <v>9</v>
      </c>
      <c r="F12725">
        <v>1.5</v>
      </c>
      <c r="G12725">
        <v>1.62</v>
      </c>
      <c r="J12725">
        <v>0</v>
      </c>
      <c r="K12725">
        <v>0</v>
      </c>
    </row>
    <row r="12726" spans="1:11">
      <c r="A12726" t="s">
        <v>28761</v>
      </c>
      <c r="B12726" t="s">
        <v>58</v>
      </c>
      <c r="C12726">
        <v>99817</v>
      </c>
      <c r="D12726" t="s">
        <v>6339</v>
      </c>
      <c r="E12726" t="s">
        <v>32</v>
      </c>
      <c r="F12726">
        <v>6.69</v>
      </c>
      <c r="G12726">
        <v>6.98</v>
      </c>
      <c r="J12726">
        <v>0</v>
      </c>
      <c r="K12726">
        <v>0</v>
      </c>
    </row>
    <row r="12727" spans="1:11">
      <c r="A12727" t="s">
        <v>28762</v>
      </c>
      <c r="B12727" t="s">
        <v>58</v>
      </c>
      <c r="C12727">
        <v>99813</v>
      </c>
      <c r="D12727" t="s">
        <v>6335</v>
      </c>
      <c r="E12727" t="s">
        <v>9</v>
      </c>
      <c r="F12727">
        <v>1.27</v>
      </c>
      <c r="G12727">
        <v>1.37</v>
      </c>
      <c r="J12727">
        <v>0</v>
      </c>
      <c r="K12727">
        <v>0</v>
      </c>
    </row>
    <row r="12728" spans="1:11">
      <c r="A12728" t="s">
        <v>28763</v>
      </c>
      <c r="B12728" t="s">
        <v>58</v>
      </c>
      <c r="C12728">
        <v>99815</v>
      </c>
      <c r="D12728" t="s">
        <v>6337</v>
      </c>
      <c r="E12728" t="s">
        <v>32</v>
      </c>
      <c r="F12728">
        <v>10.92</v>
      </c>
      <c r="G12728">
        <v>11.56</v>
      </c>
      <c r="J12728">
        <v>0</v>
      </c>
      <c r="K12728">
        <v>0</v>
      </c>
    </row>
    <row r="12729" spans="1:11">
      <c r="A12729" t="s">
        <v>28764</v>
      </c>
      <c r="B12729" t="s">
        <v>58</v>
      </c>
      <c r="C12729">
        <v>99805</v>
      </c>
      <c r="D12729" t="s">
        <v>6327</v>
      </c>
      <c r="E12729" t="s">
        <v>9</v>
      </c>
      <c r="F12729">
        <v>14.76</v>
      </c>
      <c r="G12729">
        <v>15.9</v>
      </c>
      <c r="J12729">
        <v>0</v>
      </c>
      <c r="K12729">
        <v>0</v>
      </c>
    </row>
    <row r="12730" spans="1:11">
      <c r="A12730" t="s">
        <v>28765</v>
      </c>
      <c r="B12730" t="s">
        <v>58</v>
      </c>
      <c r="C12730">
        <v>99803</v>
      </c>
      <c r="D12730" t="s">
        <v>6325</v>
      </c>
      <c r="E12730" t="s">
        <v>9</v>
      </c>
      <c r="F12730">
        <v>2.75</v>
      </c>
      <c r="G12730">
        <v>2.98</v>
      </c>
      <c r="J12730">
        <v>0</v>
      </c>
      <c r="K12730">
        <v>0</v>
      </c>
    </row>
    <row r="12731" spans="1:11">
      <c r="A12731" t="s">
        <v>28766</v>
      </c>
      <c r="B12731" t="s">
        <v>58</v>
      </c>
      <c r="C12731">
        <v>99802</v>
      </c>
      <c r="D12731" t="s">
        <v>6324</v>
      </c>
      <c r="E12731" t="s">
        <v>9</v>
      </c>
      <c r="F12731">
        <v>0.71</v>
      </c>
      <c r="G12731">
        <v>0.76</v>
      </c>
      <c r="J12731">
        <v>0</v>
      </c>
      <c r="K12731">
        <v>0</v>
      </c>
    </row>
    <row r="12732" spans="1:11">
      <c r="A12732" t="s">
        <v>28767</v>
      </c>
      <c r="B12732" t="s">
        <v>58</v>
      </c>
      <c r="C12732">
        <v>99804</v>
      </c>
      <c r="D12732" t="s">
        <v>6326</v>
      </c>
      <c r="E12732" t="s">
        <v>9</v>
      </c>
      <c r="F12732">
        <v>7.12</v>
      </c>
      <c r="G12732">
        <v>7.7</v>
      </c>
      <c r="J12732">
        <v>0</v>
      </c>
      <c r="K12732">
        <v>0</v>
      </c>
    </row>
    <row r="12733" spans="1:11">
      <c r="A12733" t="s">
        <v>28768</v>
      </c>
      <c r="B12733" t="s">
        <v>58</v>
      </c>
      <c r="C12733">
        <v>99809</v>
      </c>
      <c r="D12733" t="s">
        <v>6331</v>
      </c>
      <c r="E12733" t="s">
        <v>9</v>
      </c>
      <c r="F12733">
        <v>7.84</v>
      </c>
      <c r="G12733">
        <v>8.48</v>
      </c>
      <c r="J12733">
        <v>0</v>
      </c>
      <c r="K12733">
        <v>0</v>
      </c>
    </row>
    <row r="12734" spans="1:11">
      <c r="A12734" t="s">
        <v>28769</v>
      </c>
      <c r="B12734" t="s">
        <v>58</v>
      </c>
      <c r="C12734">
        <v>99810</v>
      </c>
      <c r="D12734" t="s">
        <v>6332</v>
      </c>
      <c r="E12734" t="s">
        <v>9</v>
      </c>
      <c r="F12734">
        <v>9.74</v>
      </c>
      <c r="G12734">
        <v>10.53</v>
      </c>
      <c r="J12734">
        <v>0</v>
      </c>
      <c r="K12734">
        <v>0</v>
      </c>
    </row>
    <row r="12735" spans="1:11">
      <c r="A12735" t="s">
        <v>28770</v>
      </c>
      <c r="B12735" t="s">
        <v>58</v>
      </c>
      <c r="C12735">
        <v>99801</v>
      </c>
      <c r="D12735" t="s">
        <v>8165</v>
      </c>
      <c r="E12735" t="s">
        <v>9</v>
      </c>
      <c r="F12735">
        <v>0</v>
      </c>
      <c r="G12735">
        <v>0</v>
      </c>
    </row>
    <row r="12736" spans="1:11">
      <c r="A12736" t="s">
        <v>28771</v>
      </c>
      <c r="B12736" t="s">
        <v>58</v>
      </c>
      <c r="C12736">
        <v>99822</v>
      </c>
      <c r="D12736" t="s">
        <v>6344</v>
      </c>
      <c r="E12736" t="s">
        <v>9</v>
      </c>
      <c r="F12736">
        <v>1.33</v>
      </c>
      <c r="G12736">
        <v>1.44</v>
      </c>
      <c r="J12736">
        <v>0</v>
      </c>
      <c r="K12736">
        <v>0</v>
      </c>
    </row>
    <row r="12737" spans="1:11">
      <c r="A12737" t="s">
        <v>28772</v>
      </c>
      <c r="B12737" t="s">
        <v>58</v>
      </c>
      <c r="C12737">
        <v>99825</v>
      </c>
      <c r="D12737" t="s">
        <v>6347</v>
      </c>
      <c r="E12737" t="s">
        <v>9</v>
      </c>
      <c r="F12737">
        <v>4.49</v>
      </c>
      <c r="G12737">
        <v>4.76</v>
      </c>
      <c r="J12737">
        <v>0</v>
      </c>
      <c r="K12737">
        <v>0</v>
      </c>
    </row>
    <row r="12738" spans="1:11">
      <c r="A12738" t="s">
        <v>28773</v>
      </c>
      <c r="B12738" t="s">
        <v>58</v>
      </c>
      <c r="C12738">
        <v>99824</v>
      </c>
      <c r="D12738" t="s">
        <v>6346</v>
      </c>
      <c r="E12738" t="s">
        <v>9</v>
      </c>
      <c r="F12738">
        <v>3.23</v>
      </c>
      <c r="G12738">
        <v>3.44</v>
      </c>
      <c r="J12738">
        <v>0</v>
      </c>
      <c r="K12738">
        <v>0</v>
      </c>
    </row>
    <row r="12739" spans="1:11">
      <c r="A12739" t="s">
        <v>28774</v>
      </c>
      <c r="B12739" t="s">
        <v>58</v>
      </c>
      <c r="C12739">
        <v>99823</v>
      </c>
      <c r="D12739" t="s">
        <v>6345</v>
      </c>
      <c r="E12739" t="s">
        <v>9</v>
      </c>
      <c r="F12739">
        <v>2.93</v>
      </c>
      <c r="G12739">
        <v>3.11</v>
      </c>
      <c r="J12739">
        <v>0</v>
      </c>
      <c r="K12739">
        <v>0</v>
      </c>
    </row>
    <row r="12740" spans="1:11">
      <c r="A12740" t="s">
        <v>28775</v>
      </c>
      <c r="B12740" t="s">
        <v>58</v>
      </c>
      <c r="C12740">
        <v>99806</v>
      </c>
      <c r="D12740" t="s">
        <v>6328</v>
      </c>
      <c r="E12740" t="s">
        <v>9</v>
      </c>
      <c r="F12740">
        <v>1.1299999999999999</v>
      </c>
      <c r="G12740">
        <v>1.22</v>
      </c>
      <c r="J12740">
        <v>0</v>
      </c>
      <c r="K12740">
        <v>0</v>
      </c>
    </row>
    <row r="12741" spans="1:11">
      <c r="A12741" t="s">
        <v>28776</v>
      </c>
      <c r="B12741" t="s">
        <v>58</v>
      </c>
      <c r="C12741">
        <v>99807</v>
      </c>
      <c r="D12741" t="s">
        <v>6329</v>
      </c>
      <c r="E12741" t="s">
        <v>9</v>
      </c>
      <c r="F12741">
        <v>2.15</v>
      </c>
      <c r="G12741">
        <v>2.3199999999999998</v>
      </c>
      <c r="J12741">
        <v>0</v>
      </c>
      <c r="K12741">
        <v>0</v>
      </c>
    </row>
    <row r="12742" spans="1:11">
      <c r="A12742" t="s">
        <v>28777</v>
      </c>
      <c r="B12742" t="s">
        <v>58</v>
      </c>
      <c r="C12742">
        <v>99808</v>
      </c>
      <c r="D12742" t="s">
        <v>6330</v>
      </c>
      <c r="E12742" t="s">
        <v>9</v>
      </c>
      <c r="F12742">
        <v>5.09</v>
      </c>
      <c r="G12742">
        <v>5.45</v>
      </c>
      <c r="J12742">
        <v>0</v>
      </c>
      <c r="K12742">
        <v>0</v>
      </c>
    </row>
    <row r="12743" spans="1:11">
      <c r="A12743" t="s">
        <v>28778</v>
      </c>
      <c r="B12743" t="s">
        <v>58</v>
      </c>
      <c r="C12743">
        <v>99814</v>
      </c>
      <c r="D12743" t="s">
        <v>6336</v>
      </c>
      <c r="E12743" t="s">
        <v>9</v>
      </c>
      <c r="F12743">
        <v>2.57</v>
      </c>
      <c r="G12743">
        <v>2.78</v>
      </c>
      <c r="J12743">
        <v>0</v>
      </c>
      <c r="K12743">
        <v>0</v>
      </c>
    </row>
    <row r="12744" spans="1:11">
      <c r="A12744" t="s">
        <v>28779</v>
      </c>
      <c r="B12744" t="s">
        <v>58</v>
      </c>
      <c r="C12744">
        <v>99816</v>
      </c>
      <c r="D12744" t="s">
        <v>6338</v>
      </c>
      <c r="E12744" t="s">
        <v>32</v>
      </c>
      <c r="F12744">
        <v>11.63</v>
      </c>
      <c r="G12744">
        <v>12.33</v>
      </c>
      <c r="J12744">
        <v>0</v>
      </c>
      <c r="K12744">
        <v>0</v>
      </c>
    </row>
    <row r="12745" spans="1:11">
      <c r="A12745" t="s">
        <v>28780</v>
      </c>
      <c r="B12745" t="s">
        <v>58</v>
      </c>
      <c r="C12745">
        <v>88238</v>
      </c>
      <c r="D12745" t="s">
        <v>6632</v>
      </c>
      <c r="E12745" t="s">
        <v>62</v>
      </c>
      <c r="F12745">
        <v>30.53</v>
      </c>
      <c r="G12745">
        <v>33.08</v>
      </c>
      <c r="J12745">
        <v>0</v>
      </c>
      <c r="K12745">
        <v>0</v>
      </c>
    </row>
    <row r="12746" spans="1:11">
      <c r="A12746" t="s">
        <v>28781</v>
      </c>
      <c r="B12746" t="s">
        <v>58</v>
      </c>
      <c r="C12746">
        <v>101374</v>
      </c>
      <c r="D12746" t="s">
        <v>6632</v>
      </c>
      <c r="E12746" t="s">
        <v>6706</v>
      </c>
      <c r="F12746">
        <v>5459.86</v>
      </c>
      <c r="G12746">
        <v>5906.47</v>
      </c>
      <c r="J12746">
        <v>0</v>
      </c>
      <c r="K12746">
        <v>0</v>
      </c>
    </row>
    <row r="12747" spans="1:11">
      <c r="A12747" t="s">
        <v>28782</v>
      </c>
      <c r="B12747" t="s">
        <v>58</v>
      </c>
      <c r="C12747">
        <v>88239</v>
      </c>
      <c r="D12747" t="s">
        <v>71</v>
      </c>
      <c r="E12747" t="s">
        <v>62</v>
      </c>
      <c r="F12747">
        <v>30.38</v>
      </c>
      <c r="G12747">
        <v>32.94</v>
      </c>
      <c r="J12747">
        <v>0</v>
      </c>
      <c r="K12747">
        <v>0</v>
      </c>
    </row>
    <row r="12748" spans="1:11">
      <c r="A12748" t="s">
        <v>28783</v>
      </c>
      <c r="B12748" t="s">
        <v>58</v>
      </c>
      <c r="C12748">
        <v>101375</v>
      </c>
      <c r="D12748" t="s">
        <v>6898</v>
      </c>
      <c r="E12748" t="s">
        <v>6706</v>
      </c>
      <c r="F12748">
        <v>5537.25</v>
      </c>
      <c r="G12748">
        <v>5992.46</v>
      </c>
      <c r="J12748">
        <v>0</v>
      </c>
      <c r="K12748">
        <v>0</v>
      </c>
    </row>
    <row r="12749" spans="1:11">
      <c r="A12749" t="s">
        <v>28784</v>
      </c>
      <c r="B12749" t="s">
        <v>58</v>
      </c>
      <c r="C12749">
        <v>88240</v>
      </c>
      <c r="D12749" t="s">
        <v>6633</v>
      </c>
      <c r="E12749" t="s">
        <v>62</v>
      </c>
      <c r="F12749">
        <v>29.34</v>
      </c>
      <c r="G12749">
        <v>31.89</v>
      </c>
      <c r="J12749">
        <v>0</v>
      </c>
      <c r="K12749">
        <v>0</v>
      </c>
    </row>
    <row r="12750" spans="1:11">
      <c r="A12750" t="s">
        <v>28785</v>
      </c>
      <c r="B12750" t="s">
        <v>58</v>
      </c>
      <c r="C12750">
        <v>101376</v>
      </c>
      <c r="D12750" t="s">
        <v>6899</v>
      </c>
      <c r="E12750" t="s">
        <v>6706</v>
      </c>
      <c r="F12750">
        <v>5232.84</v>
      </c>
      <c r="G12750">
        <v>5679.45</v>
      </c>
      <c r="J12750">
        <v>0</v>
      </c>
      <c r="K12750">
        <v>0</v>
      </c>
    </row>
    <row r="12751" spans="1:11">
      <c r="A12751" t="s">
        <v>28786</v>
      </c>
      <c r="B12751" t="s">
        <v>58</v>
      </c>
      <c r="C12751">
        <v>88241</v>
      </c>
      <c r="D12751" t="s">
        <v>6634</v>
      </c>
      <c r="E12751" t="s">
        <v>62</v>
      </c>
      <c r="F12751">
        <v>28.33</v>
      </c>
      <c r="G12751">
        <v>30.62</v>
      </c>
      <c r="J12751">
        <v>0</v>
      </c>
      <c r="K12751">
        <v>0</v>
      </c>
    </row>
    <row r="12752" spans="1:11">
      <c r="A12752" t="s">
        <v>28787</v>
      </c>
      <c r="B12752" t="s">
        <v>58</v>
      </c>
      <c r="C12752">
        <v>101377</v>
      </c>
      <c r="D12752" t="s">
        <v>6634</v>
      </c>
      <c r="E12752" t="s">
        <v>6706</v>
      </c>
      <c r="F12752">
        <v>5076.32</v>
      </c>
      <c r="G12752">
        <v>5477.51</v>
      </c>
      <c r="J12752">
        <v>0</v>
      </c>
      <c r="K12752">
        <v>0</v>
      </c>
    </row>
    <row r="12753" spans="1:11">
      <c r="A12753" t="s">
        <v>28788</v>
      </c>
      <c r="B12753" t="s">
        <v>58</v>
      </c>
      <c r="C12753">
        <v>88242</v>
      </c>
      <c r="D12753" t="s">
        <v>6635</v>
      </c>
      <c r="E12753" t="s">
        <v>62</v>
      </c>
      <c r="F12753">
        <v>30.6</v>
      </c>
      <c r="G12753">
        <v>33.159999999999997</v>
      </c>
      <c r="J12753">
        <v>0</v>
      </c>
      <c r="K12753">
        <v>0</v>
      </c>
    </row>
    <row r="12754" spans="1:11">
      <c r="A12754" t="s">
        <v>28789</v>
      </c>
      <c r="B12754" t="s">
        <v>58</v>
      </c>
      <c r="C12754">
        <v>100301</v>
      </c>
      <c r="D12754" t="s">
        <v>6815</v>
      </c>
      <c r="E12754" t="s">
        <v>62</v>
      </c>
      <c r="F12754">
        <v>32.409999999999997</v>
      </c>
      <c r="G12754">
        <v>34.97</v>
      </c>
      <c r="J12754">
        <v>0</v>
      </c>
      <c r="K12754">
        <v>0</v>
      </c>
    </row>
    <row r="12755" spans="1:11">
      <c r="A12755" t="s">
        <v>28790</v>
      </c>
      <c r="B12755" t="s">
        <v>58</v>
      </c>
      <c r="C12755">
        <v>101378</v>
      </c>
      <c r="D12755" t="s">
        <v>6815</v>
      </c>
      <c r="E12755" t="s">
        <v>6706</v>
      </c>
      <c r="F12755">
        <v>5809.72</v>
      </c>
      <c r="G12755">
        <v>6257.4</v>
      </c>
      <c r="J12755">
        <v>0</v>
      </c>
      <c r="K12755">
        <v>0</v>
      </c>
    </row>
    <row r="12756" spans="1:11">
      <c r="A12756" t="s">
        <v>28791</v>
      </c>
      <c r="B12756" t="s">
        <v>58</v>
      </c>
      <c r="C12756">
        <v>101379</v>
      </c>
      <c r="D12756" t="s">
        <v>6900</v>
      </c>
      <c r="E12756" t="s">
        <v>6706</v>
      </c>
      <c r="F12756">
        <v>5459.86</v>
      </c>
      <c r="G12756">
        <v>5906.47</v>
      </c>
      <c r="J12756">
        <v>0</v>
      </c>
      <c r="K12756">
        <v>0</v>
      </c>
    </row>
    <row r="12757" spans="1:11">
      <c r="A12757" t="s">
        <v>28792</v>
      </c>
      <c r="B12757" t="s">
        <v>58</v>
      </c>
      <c r="C12757">
        <v>88243</v>
      </c>
      <c r="D12757" t="s">
        <v>6636</v>
      </c>
      <c r="E12757" t="s">
        <v>62</v>
      </c>
      <c r="F12757">
        <v>29.6</v>
      </c>
      <c r="G12757">
        <v>32.049999999999997</v>
      </c>
      <c r="J12757">
        <v>0</v>
      </c>
      <c r="K12757">
        <v>0</v>
      </c>
    </row>
    <row r="12758" spans="1:11">
      <c r="A12758" t="s">
        <v>28793</v>
      </c>
      <c r="B12758" t="s">
        <v>58</v>
      </c>
      <c r="C12758">
        <v>101380</v>
      </c>
      <c r="D12758" t="s">
        <v>6636</v>
      </c>
      <c r="E12758" t="s">
        <v>6706</v>
      </c>
      <c r="F12758">
        <v>5295.62</v>
      </c>
      <c r="G12758">
        <v>5724.95</v>
      </c>
      <c r="J12758">
        <v>0</v>
      </c>
      <c r="K12758">
        <v>0</v>
      </c>
    </row>
    <row r="12759" spans="1:11">
      <c r="A12759" t="s">
        <v>28794</v>
      </c>
      <c r="B12759" t="s">
        <v>58</v>
      </c>
      <c r="C12759">
        <v>90766</v>
      </c>
      <c r="D12759" t="s">
        <v>6692</v>
      </c>
      <c r="E12759" t="s">
        <v>62</v>
      </c>
      <c r="F12759">
        <v>36.58</v>
      </c>
      <c r="G12759">
        <v>40.619999999999997</v>
      </c>
      <c r="J12759">
        <v>0</v>
      </c>
      <c r="K12759">
        <v>0</v>
      </c>
    </row>
    <row r="12760" spans="1:11">
      <c r="A12760" t="s">
        <v>28795</v>
      </c>
      <c r="B12760" t="s">
        <v>58</v>
      </c>
      <c r="C12760">
        <v>93563</v>
      </c>
      <c r="D12760" t="s">
        <v>6692</v>
      </c>
      <c r="E12760" t="s">
        <v>6706</v>
      </c>
      <c r="F12760">
        <v>6432.58</v>
      </c>
      <c r="G12760">
        <v>7140.84</v>
      </c>
      <c r="J12760">
        <v>0</v>
      </c>
      <c r="K12760">
        <v>0</v>
      </c>
    </row>
    <row r="12761" spans="1:11">
      <c r="A12761" t="s">
        <v>28796</v>
      </c>
      <c r="B12761" t="s">
        <v>58</v>
      </c>
      <c r="C12761">
        <v>90767</v>
      </c>
      <c r="D12761" t="s">
        <v>6693</v>
      </c>
      <c r="E12761" t="s">
        <v>62</v>
      </c>
      <c r="F12761">
        <v>38.380000000000003</v>
      </c>
      <c r="G12761">
        <v>42.64</v>
      </c>
      <c r="J12761">
        <v>0</v>
      </c>
      <c r="K12761">
        <v>0</v>
      </c>
    </row>
    <row r="12762" spans="1:11">
      <c r="A12762" t="s">
        <v>28797</v>
      </c>
      <c r="B12762" t="s">
        <v>58</v>
      </c>
      <c r="C12762">
        <v>93564</v>
      </c>
      <c r="D12762" t="s">
        <v>6693</v>
      </c>
      <c r="E12762" t="s">
        <v>6706</v>
      </c>
      <c r="F12762">
        <v>6727.06</v>
      </c>
      <c r="G12762">
        <v>7470.18</v>
      </c>
      <c r="J12762">
        <v>0</v>
      </c>
      <c r="K12762">
        <v>0</v>
      </c>
    </row>
    <row r="12763" spans="1:11">
      <c r="A12763" t="s">
        <v>28798</v>
      </c>
      <c r="B12763" t="s">
        <v>58</v>
      </c>
      <c r="C12763">
        <v>88245</v>
      </c>
      <c r="D12763" t="s">
        <v>6637</v>
      </c>
      <c r="E12763" t="s">
        <v>62</v>
      </c>
      <c r="F12763">
        <v>32.53</v>
      </c>
      <c r="G12763">
        <v>35.33</v>
      </c>
      <c r="J12763">
        <v>0</v>
      </c>
      <c r="K12763">
        <v>0</v>
      </c>
    </row>
    <row r="12764" spans="1:11">
      <c r="A12764" t="s">
        <v>28799</v>
      </c>
      <c r="B12764" t="s">
        <v>58</v>
      </c>
      <c r="C12764">
        <v>101381</v>
      </c>
      <c r="D12764" t="s">
        <v>6637</v>
      </c>
      <c r="E12764" t="s">
        <v>6706</v>
      </c>
      <c r="F12764">
        <v>5809.67</v>
      </c>
      <c r="G12764">
        <v>6297.69</v>
      </c>
      <c r="J12764">
        <v>0</v>
      </c>
      <c r="K12764">
        <v>0</v>
      </c>
    </row>
    <row r="12765" spans="1:11">
      <c r="A12765" t="s">
        <v>28800</v>
      </c>
      <c r="B12765" t="s">
        <v>58</v>
      </c>
      <c r="C12765">
        <v>90768</v>
      </c>
      <c r="D12765" t="s">
        <v>6694</v>
      </c>
      <c r="E12765" t="s">
        <v>62</v>
      </c>
      <c r="F12765">
        <v>112.66</v>
      </c>
      <c r="G12765">
        <v>125.71</v>
      </c>
      <c r="J12765">
        <v>0</v>
      </c>
      <c r="K12765">
        <v>0</v>
      </c>
    </row>
    <row r="12766" spans="1:11">
      <c r="A12766" t="s">
        <v>28801</v>
      </c>
      <c r="B12766" t="s">
        <v>58</v>
      </c>
      <c r="C12766">
        <v>90769</v>
      </c>
      <c r="D12766" t="s">
        <v>6695</v>
      </c>
      <c r="E12766" t="s">
        <v>62</v>
      </c>
      <c r="F12766">
        <v>118.74</v>
      </c>
      <c r="G12766">
        <v>132.51</v>
      </c>
      <c r="J12766">
        <v>0</v>
      </c>
      <c r="K12766">
        <v>0</v>
      </c>
    </row>
    <row r="12767" spans="1:11">
      <c r="A12767" t="s">
        <v>28802</v>
      </c>
      <c r="B12767" t="s">
        <v>58</v>
      </c>
      <c r="C12767">
        <v>90770</v>
      </c>
      <c r="D12767" t="s">
        <v>6696</v>
      </c>
      <c r="E12767" t="s">
        <v>62</v>
      </c>
      <c r="F12767">
        <v>126.79</v>
      </c>
      <c r="G12767">
        <v>141.5</v>
      </c>
      <c r="J12767">
        <v>0</v>
      </c>
      <c r="K12767">
        <v>0</v>
      </c>
    </row>
    <row r="12768" spans="1:11">
      <c r="A12768" t="s">
        <v>28803</v>
      </c>
      <c r="B12768" t="s">
        <v>58</v>
      </c>
      <c r="C12768">
        <v>93569</v>
      </c>
      <c r="D12768" t="s">
        <v>6707</v>
      </c>
      <c r="E12768" t="s">
        <v>6706</v>
      </c>
      <c r="F12768">
        <v>19727.3</v>
      </c>
      <c r="G12768">
        <v>22011.56</v>
      </c>
      <c r="J12768">
        <v>0</v>
      </c>
      <c r="K12768">
        <v>0</v>
      </c>
    </row>
    <row r="12769" spans="1:11">
      <c r="A12769" t="s">
        <v>28804</v>
      </c>
      <c r="B12769" t="s">
        <v>58</v>
      </c>
      <c r="C12769">
        <v>93570</v>
      </c>
      <c r="D12769" t="s">
        <v>6708</v>
      </c>
      <c r="E12769" t="s">
        <v>6706</v>
      </c>
      <c r="F12769">
        <v>20789.060000000001</v>
      </c>
      <c r="G12769">
        <v>23199.040000000001</v>
      </c>
      <c r="J12769">
        <v>0</v>
      </c>
      <c r="K12769">
        <v>0</v>
      </c>
    </row>
    <row r="12770" spans="1:11">
      <c r="A12770" t="s">
        <v>28805</v>
      </c>
      <c r="B12770" t="s">
        <v>58</v>
      </c>
      <c r="C12770">
        <v>93571</v>
      </c>
      <c r="D12770" t="s">
        <v>6709</v>
      </c>
      <c r="E12770" t="s">
        <v>6706</v>
      </c>
      <c r="F12770">
        <v>22195.1</v>
      </c>
      <c r="G12770">
        <v>24771.55</v>
      </c>
      <c r="J12770">
        <v>0</v>
      </c>
      <c r="K12770">
        <v>0</v>
      </c>
    </row>
    <row r="12771" spans="1:11">
      <c r="A12771" t="s">
        <v>28806</v>
      </c>
      <c r="B12771" t="s">
        <v>58</v>
      </c>
      <c r="C12771">
        <v>101382</v>
      </c>
      <c r="D12771" t="s">
        <v>6901</v>
      </c>
      <c r="E12771" t="s">
        <v>6706</v>
      </c>
      <c r="F12771">
        <v>5228.7299999999996</v>
      </c>
      <c r="G12771">
        <v>5674.85</v>
      </c>
      <c r="J12771">
        <v>0</v>
      </c>
      <c r="K12771">
        <v>0</v>
      </c>
    </row>
    <row r="12772" spans="1:11">
      <c r="A12772" t="s">
        <v>28807</v>
      </c>
      <c r="B12772" t="s">
        <v>58</v>
      </c>
      <c r="C12772">
        <v>88246</v>
      </c>
      <c r="D12772" t="s">
        <v>6638</v>
      </c>
      <c r="E12772" t="s">
        <v>62</v>
      </c>
      <c r="F12772">
        <v>29.33</v>
      </c>
      <c r="G12772">
        <v>31.88</v>
      </c>
      <c r="J12772">
        <v>0</v>
      </c>
      <c r="K12772">
        <v>0</v>
      </c>
    </row>
    <row r="12773" spans="1:11">
      <c r="A12773" t="s">
        <v>28808</v>
      </c>
      <c r="B12773" t="s">
        <v>58</v>
      </c>
      <c r="C12773">
        <v>100303</v>
      </c>
      <c r="D12773" t="s">
        <v>6816</v>
      </c>
      <c r="E12773" t="s">
        <v>62</v>
      </c>
      <c r="F12773">
        <v>28.39</v>
      </c>
      <c r="G12773">
        <v>30.69</v>
      </c>
      <c r="J12773">
        <v>0</v>
      </c>
      <c r="K12773">
        <v>0</v>
      </c>
    </row>
    <row r="12774" spans="1:11">
      <c r="A12774" t="s">
        <v>28809</v>
      </c>
      <c r="B12774" t="s">
        <v>58</v>
      </c>
      <c r="C12774">
        <v>101383</v>
      </c>
      <c r="D12774" t="s">
        <v>6816</v>
      </c>
      <c r="E12774" t="s">
        <v>6706</v>
      </c>
      <c r="F12774">
        <v>5084.28</v>
      </c>
      <c r="G12774">
        <v>5486.41</v>
      </c>
      <c r="J12774">
        <v>0</v>
      </c>
      <c r="K12774">
        <v>0</v>
      </c>
    </row>
    <row r="12775" spans="1:11">
      <c r="A12775" t="s">
        <v>28810</v>
      </c>
      <c r="B12775" t="s">
        <v>58</v>
      </c>
      <c r="C12775">
        <v>88247</v>
      </c>
      <c r="D12775" t="s">
        <v>103</v>
      </c>
      <c r="E12775" t="s">
        <v>62</v>
      </c>
      <c r="F12775">
        <v>31.11</v>
      </c>
      <c r="G12775">
        <v>33.729999999999997</v>
      </c>
      <c r="J12775">
        <v>0</v>
      </c>
      <c r="K12775">
        <v>0</v>
      </c>
    </row>
    <row r="12776" spans="1:11">
      <c r="A12776" t="s">
        <v>28811</v>
      </c>
      <c r="B12776" t="s">
        <v>58</v>
      </c>
      <c r="C12776">
        <v>88248</v>
      </c>
      <c r="D12776" t="s">
        <v>6639</v>
      </c>
      <c r="E12776" t="s">
        <v>62</v>
      </c>
      <c r="F12776">
        <v>30.02</v>
      </c>
      <c r="G12776">
        <v>32.58</v>
      </c>
      <c r="J12776">
        <v>0</v>
      </c>
      <c r="K12776">
        <v>0</v>
      </c>
    </row>
    <row r="12777" spans="1:11">
      <c r="A12777" t="s">
        <v>28812</v>
      </c>
      <c r="B12777" t="s">
        <v>58</v>
      </c>
      <c r="C12777">
        <v>101384</v>
      </c>
      <c r="D12777" t="s">
        <v>6639</v>
      </c>
      <c r="E12777" t="s">
        <v>6706</v>
      </c>
      <c r="F12777">
        <v>5354.48</v>
      </c>
      <c r="G12777">
        <v>5803.23</v>
      </c>
      <c r="J12777">
        <v>0</v>
      </c>
      <c r="K12777">
        <v>0</v>
      </c>
    </row>
    <row r="12778" spans="1:11">
      <c r="A12778" t="s">
        <v>28813</v>
      </c>
      <c r="B12778" t="s">
        <v>58</v>
      </c>
      <c r="C12778">
        <v>90772</v>
      </c>
      <c r="D12778" t="s">
        <v>6697</v>
      </c>
      <c r="E12778" t="s">
        <v>62</v>
      </c>
      <c r="F12778">
        <v>31.71</v>
      </c>
      <c r="G12778">
        <v>35.18</v>
      </c>
      <c r="J12778">
        <v>0</v>
      </c>
      <c r="K12778">
        <v>0</v>
      </c>
    </row>
    <row r="12779" spans="1:11">
      <c r="A12779" t="s">
        <v>28814</v>
      </c>
      <c r="B12779" t="s">
        <v>58</v>
      </c>
      <c r="C12779">
        <v>93566</v>
      </c>
      <c r="D12779" t="s">
        <v>6697</v>
      </c>
      <c r="E12779" t="s">
        <v>6706</v>
      </c>
      <c r="F12779">
        <v>5583.38</v>
      </c>
      <c r="G12779">
        <v>6191.09</v>
      </c>
      <c r="J12779">
        <v>0</v>
      </c>
      <c r="K12779">
        <v>0</v>
      </c>
    </row>
    <row r="12780" spans="1:11">
      <c r="A12780" t="s">
        <v>28815</v>
      </c>
      <c r="B12780" t="s">
        <v>58</v>
      </c>
      <c r="C12780">
        <v>101385</v>
      </c>
      <c r="D12780" t="s">
        <v>6902</v>
      </c>
      <c r="E12780" t="s">
        <v>6706</v>
      </c>
      <c r="F12780">
        <v>6987.98</v>
      </c>
      <c r="G12780">
        <v>7761.99</v>
      </c>
      <c r="J12780">
        <v>0</v>
      </c>
      <c r="K12780">
        <v>0</v>
      </c>
    </row>
    <row r="12781" spans="1:11">
      <c r="A12781" t="s">
        <v>28816</v>
      </c>
      <c r="B12781" t="s">
        <v>58</v>
      </c>
      <c r="C12781">
        <v>88249</v>
      </c>
      <c r="D12781" t="s">
        <v>6640</v>
      </c>
      <c r="E12781" t="s">
        <v>62</v>
      </c>
      <c r="F12781">
        <v>39.770000000000003</v>
      </c>
      <c r="G12781">
        <v>44.19</v>
      </c>
      <c r="J12781">
        <v>0</v>
      </c>
      <c r="K12781">
        <v>0</v>
      </c>
    </row>
    <row r="12782" spans="1:11">
      <c r="A12782" t="s">
        <v>28817</v>
      </c>
      <c r="B12782" t="s">
        <v>58</v>
      </c>
      <c r="C12782">
        <v>88250</v>
      </c>
      <c r="D12782" t="s">
        <v>6641</v>
      </c>
      <c r="E12782" t="s">
        <v>62</v>
      </c>
      <c r="F12782">
        <v>29.34</v>
      </c>
      <c r="G12782">
        <v>31.89</v>
      </c>
      <c r="J12782">
        <v>0</v>
      </c>
      <c r="K12782">
        <v>0</v>
      </c>
    </row>
    <row r="12783" spans="1:11">
      <c r="A12783" t="s">
        <v>28818</v>
      </c>
      <c r="B12783" t="s">
        <v>58</v>
      </c>
      <c r="C12783">
        <v>101386</v>
      </c>
      <c r="D12783" t="s">
        <v>6641</v>
      </c>
      <c r="E12783" t="s">
        <v>6706</v>
      </c>
      <c r="F12783">
        <v>5232.84</v>
      </c>
      <c r="G12783">
        <v>5679.45</v>
      </c>
      <c r="J12783">
        <v>0</v>
      </c>
      <c r="K12783">
        <v>0</v>
      </c>
    </row>
    <row r="12784" spans="1:11">
      <c r="A12784" t="s">
        <v>28819</v>
      </c>
      <c r="B12784" t="s">
        <v>58</v>
      </c>
      <c r="C12784">
        <v>101387</v>
      </c>
      <c r="D12784" t="s">
        <v>6903</v>
      </c>
      <c r="E12784" t="s">
        <v>6706</v>
      </c>
      <c r="F12784">
        <v>5468.95</v>
      </c>
      <c r="G12784">
        <v>5916.63</v>
      </c>
      <c r="J12784">
        <v>0</v>
      </c>
      <c r="K12784">
        <v>0</v>
      </c>
    </row>
    <row r="12785" spans="1:11">
      <c r="A12785" t="s">
        <v>28820</v>
      </c>
      <c r="B12785" t="s">
        <v>58</v>
      </c>
      <c r="C12785">
        <v>88251</v>
      </c>
      <c r="D12785" t="s">
        <v>105</v>
      </c>
      <c r="E12785" t="s">
        <v>62</v>
      </c>
      <c r="F12785">
        <v>30.53</v>
      </c>
      <c r="G12785">
        <v>33.08</v>
      </c>
      <c r="J12785">
        <v>0</v>
      </c>
      <c r="K12785">
        <v>0</v>
      </c>
    </row>
    <row r="12786" spans="1:11">
      <c r="A12786" t="s">
        <v>28821</v>
      </c>
      <c r="B12786" t="s">
        <v>58</v>
      </c>
      <c r="C12786">
        <v>88252</v>
      </c>
      <c r="D12786" t="s">
        <v>6642</v>
      </c>
      <c r="E12786" t="s">
        <v>62</v>
      </c>
      <c r="F12786">
        <v>28.24</v>
      </c>
      <c r="G12786">
        <v>30.53</v>
      </c>
      <c r="J12786">
        <v>0</v>
      </c>
      <c r="K12786">
        <v>0</v>
      </c>
    </row>
    <row r="12787" spans="1:11">
      <c r="A12787" t="s">
        <v>28822</v>
      </c>
      <c r="B12787" t="s">
        <v>58</v>
      </c>
      <c r="C12787">
        <v>101388</v>
      </c>
      <c r="D12787" t="s">
        <v>6642</v>
      </c>
      <c r="E12787" t="s">
        <v>6706</v>
      </c>
      <c r="F12787">
        <v>5056.1899999999996</v>
      </c>
      <c r="G12787">
        <v>5457.18</v>
      </c>
      <c r="J12787">
        <v>0</v>
      </c>
      <c r="K12787">
        <v>0</v>
      </c>
    </row>
    <row r="12788" spans="1:11">
      <c r="A12788" t="s">
        <v>28823</v>
      </c>
      <c r="B12788" t="s">
        <v>58</v>
      </c>
      <c r="C12788">
        <v>88253</v>
      </c>
      <c r="D12788" t="s">
        <v>6643</v>
      </c>
      <c r="E12788" t="s">
        <v>62</v>
      </c>
      <c r="F12788">
        <v>33.590000000000003</v>
      </c>
      <c r="G12788">
        <v>37.29</v>
      </c>
      <c r="J12788">
        <v>0</v>
      </c>
      <c r="K12788">
        <v>0</v>
      </c>
    </row>
    <row r="12789" spans="1:11">
      <c r="A12789" t="s">
        <v>28824</v>
      </c>
      <c r="B12789" t="s">
        <v>58</v>
      </c>
      <c r="C12789">
        <v>101389</v>
      </c>
      <c r="D12789" t="s">
        <v>6643</v>
      </c>
      <c r="E12789" t="s">
        <v>6706</v>
      </c>
      <c r="F12789">
        <v>5906.84</v>
      </c>
      <c r="G12789">
        <v>6554.72</v>
      </c>
      <c r="J12789">
        <v>0</v>
      </c>
      <c r="K12789">
        <v>0</v>
      </c>
    </row>
    <row r="12790" spans="1:11">
      <c r="A12790" t="s">
        <v>28825</v>
      </c>
      <c r="B12790" t="s">
        <v>58</v>
      </c>
      <c r="C12790">
        <v>101390</v>
      </c>
      <c r="D12790" t="s">
        <v>6904</v>
      </c>
      <c r="E12790" t="s">
        <v>6706</v>
      </c>
      <c r="F12790">
        <v>6223.59</v>
      </c>
      <c r="G12790">
        <v>6909.03</v>
      </c>
      <c r="J12790">
        <v>0</v>
      </c>
      <c r="K12790">
        <v>0</v>
      </c>
    </row>
    <row r="12791" spans="1:11">
      <c r="A12791" t="s">
        <v>28826</v>
      </c>
      <c r="B12791" t="s">
        <v>58</v>
      </c>
      <c r="C12791">
        <v>88255</v>
      </c>
      <c r="D12791" t="s">
        <v>6644</v>
      </c>
      <c r="E12791" t="s">
        <v>62</v>
      </c>
      <c r="F12791">
        <v>35.409999999999997</v>
      </c>
      <c r="G12791">
        <v>39.32</v>
      </c>
      <c r="J12791">
        <v>0</v>
      </c>
      <c r="K12791">
        <v>0</v>
      </c>
    </row>
    <row r="12792" spans="1:11">
      <c r="A12792" t="s">
        <v>28828</v>
      </c>
      <c r="B12792" t="s">
        <v>58</v>
      </c>
      <c r="C12792">
        <v>88256</v>
      </c>
      <c r="D12792" t="s">
        <v>6905</v>
      </c>
      <c r="E12792" t="s">
        <v>62</v>
      </c>
      <c r="F12792">
        <v>32.61</v>
      </c>
      <c r="G12792">
        <v>35.409999999999997</v>
      </c>
      <c r="J12792">
        <v>0</v>
      </c>
      <c r="K12792">
        <v>0</v>
      </c>
    </row>
    <row r="12793" spans="1:11">
      <c r="A12793" t="s">
        <v>28827</v>
      </c>
      <c r="B12793" t="s">
        <v>58</v>
      </c>
      <c r="C12793">
        <v>101391</v>
      </c>
      <c r="D12793" t="s">
        <v>6905</v>
      </c>
      <c r="E12793" t="s">
        <v>6706</v>
      </c>
      <c r="F12793">
        <v>5819.6</v>
      </c>
      <c r="G12793">
        <v>6308.8</v>
      </c>
      <c r="J12793">
        <v>0</v>
      </c>
      <c r="K12793">
        <v>0</v>
      </c>
    </row>
    <row r="12794" spans="1:11">
      <c r="A12794" t="s">
        <v>28829</v>
      </c>
      <c r="B12794" t="s">
        <v>58</v>
      </c>
      <c r="C12794">
        <v>88257</v>
      </c>
      <c r="D12794" t="s">
        <v>6645</v>
      </c>
      <c r="E12794" t="s">
        <v>62</v>
      </c>
      <c r="F12794">
        <v>36.99</v>
      </c>
      <c r="G12794">
        <v>40.44</v>
      </c>
      <c r="J12794">
        <v>0</v>
      </c>
      <c r="K12794">
        <v>0</v>
      </c>
    </row>
    <row r="12795" spans="1:11">
      <c r="A12795" t="s">
        <v>28830</v>
      </c>
      <c r="B12795" t="s">
        <v>58</v>
      </c>
      <c r="C12795">
        <v>101392</v>
      </c>
      <c r="D12795" t="s">
        <v>6906</v>
      </c>
      <c r="E12795" t="s">
        <v>6706</v>
      </c>
      <c r="F12795">
        <v>6561.82</v>
      </c>
      <c r="G12795">
        <v>7165.78</v>
      </c>
      <c r="J12795">
        <v>0</v>
      </c>
      <c r="K12795">
        <v>0</v>
      </c>
    </row>
    <row r="12796" spans="1:11">
      <c r="A12796" t="s">
        <v>28831</v>
      </c>
      <c r="B12796" t="s">
        <v>58</v>
      </c>
      <c r="C12796">
        <v>88260</v>
      </c>
      <c r="D12796" t="s">
        <v>6646</v>
      </c>
      <c r="E12796" t="s">
        <v>62</v>
      </c>
      <c r="F12796">
        <v>32.51</v>
      </c>
      <c r="G12796">
        <v>35.31</v>
      </c>
      <c r="J12796">
        <v>0</v>
      </c>
      <c r="K12796">
        <v>0</v>
      </c>
    </row>
    <row r="12797" spans="1:11">
      <c r="A12797" t="s">
        <v>28832</v>
      </c>
      <c r="B12797" t="s">
        <v>58</v>
      </c>
      <c r="C12797">
        <v>101394</v>
      </c>
      <c r="D12797" t="s">
        <v>6646</v>
      </c>
      <c r="E12797" t="s">
        <v>6706</v>
      </c>
      <c r="F12797">
        <v>5809.64</v>
      </c>
      <c r="G12797">
        <v>6297.66</v>
      </c>
      <c r="J12797">
        <v>0</v>
      </c>
      <c r="K12797">
        <v>0</v>
      </c>
    </row>
    <row r="12798" spans="1:11">
      <c r="A12798" t="s">
        <v>28833</v>
      </c>
      <c r="B12798" t="s">
        <v>58</v>
      </c>
      <c r="C12798">
        <v>101395</v>
      </c>
      <c r="D12798" t="s">
        <v>6907</v>
      </c>
      <c r="E12798" t="s">
        <v>6706</v>
      </c>
      <c r="F12798">
        <v>5426.79</v>
      </c>
      <c r="G12798">
        <v>5874.47</v>
      </c>
      <c r="J12798">
        <v>0</v>
      </c>
      <c r="K12798">
        <v>0</v>
      </c>
    </row>
    <row r="12799" spans="1:11">
      <c r="A12799" t="s">
        <v>28834</v>
      </c>
      <c r="B12799" t="s">
        <v>58</v>
      </c>
      <c r="C12799">
        <v>88261</v>
      </c>
      <c r="D12799" t="s">
        <v>6908</v>
      </c>
      <c r="E12799" t="s">
        <v>62</v>
      </c>
      <c r="F12799">
        <v>32.39</v>
      </c>
      <c r="G12799">
        <v>35.19</v>
      </c>
      <c r="J12799">
        <v>0</v>
      </c>
      <c r="K12799">
        <v>0</v>
      </c>
    </row>
    <row r="12800" spans="1:11">
      <c r="A12800" t="s">
        <v>28835</v>
      </c>
      <c r="B12800" t="s">
        <v>58</v>
      </c>
      <c r="C12800">
        <v>101396</v>
      </c>
      <c r="D12800" t="s">
        <v>6908</v>
      </c>
      <c r="E12800" t="s">
        <v>6706</v>
      </c>
      <c r="F12800">
        <v>5777.44</v>
      </c>
      <c r="G12800">
        <v>6266.64</v>
      </c>
      <c r="J12800">
        <v>0</v>
      </c>
      <c r="K12800">
        <v>0</v>
      </c>
    </row>
    <row r="12801" spans="1:11">
      <c r="A12801" t="s">
        <v>28836</v>
      </c>
      <c r="B12801" t="s">
        <v>58</v>
      </c>
      <c r="C12801">
        <v>88262</v>
      </c>
      <c r="D12801" t="s">
        <v>75</v>
      </c>
      <c r="E12801" t="s">
        <v>62</v>
      </c>
      <c r="F12801">
        <v>32.31</v>
      </c>
      <c r="G12801">
        <v>35.11</v>
      </c>
      <c r="J12801">
        <v>0</v>
      </c>
      <c r="K12801">
        <v>0</v>
      </c>
    </row>
    <row r="12802" spans="1:11">
      <c r="A12802" t="s">
        <v>28837</v>
      </c>
      <c r="B12802" t="s">
        <v>58</v>
      </c>
      <c r="C12802">
        <v>101397</v>
      </c>
      <c r="D12802" t="s">
        <v>75</v>
      </c>
      <c r="E12802" t="s">
        <v>6706</v>
      </c>
      <c r="F12802">
        <v>5767.51</v>
      </c>
      <c r="G12802">
        <v>6255.53</v>
      </c>
      <c r="J12802">
        <v>0</v>
      </c>
      <c r="K12802">
        <v>0</v>
      </c>
    </row>
    <row r="12803" spans="1:11">
      <c r="A12803" t="s">
        <v>28838</v>
      </c>
      <c r="B12803" t="s">
        <v>58</v>
      </c>
      <c r="C12803">
        <v>101398</v>
      </c>
      <c r="D12803" t="s">
        <v>6909</v>
      </c>
      <c r="E12803" t="s">
        <v>6706</v>
      </c>
      <c r="F12803">
        <v>7577.52</v>
      </c>
      <c r="G12803">
        <v>8301.73</v>
      </c>
      <c r="J12803">
        <v>0</v>
      </c>
      <c r="K12803">
        <v>0</v>
      </c>
    </row>
    <row r="12804" spans="1:11">
      <c r="A12804" t="s">
        <v>28839</v>
      </c>
      <c r="B12804" t="s">
        <v>58</v>
      </c>
      <c r="C12804">
        <v>88263</v>
      </c>
      <c r="D12804" t="s">
        <v>6647</v>
      </c>
      <c r="E12804" t="s">
        <v>62</v>
      </c>
      <c r="F12804">
        <v>42.76</v>
      </c>
      <c r="G12804">
        <v>46.91</v>
      </c>
      <c r="J12804">
        <v>0</v>
      </c>
      <c r="K12804">
        <v>0</v>
      </c>
    </row>
    <row r="12805" spans="1:11">
      <c r="A12805" t="s">
        <v>28840</v>
      </c>
      <c r="B12805" t="s">
        <v>58</v>
      </c>
      <c r="C12805">
        <v>95308</v>
      </c>
      <c r="D12805" t="s">
        <v>6711</v>
      </c>
      <c r="E12805" t="s">
        <v>62</v>
      </c>
      <c r="F12805">
        <v>0.24</v>
      </c>
      <c r="G12805">
        <v>0.27</v>
      </c>
      <c r="J12805">
        <v>0</v>
      </c>
      <c r="K12805">
        <v>0</v>
      </c>
    </row>
    <row r="12806" spans="1:11">
      <c r="A12806" t="s">
        <v>28841</v>
      </c>
      <c r="B12806" t="s">
        <v>58</v>
      </c>
      <c r="C12806">
        <v>101286</v>
      </c>
      <c r="D12806" t="s">
        <v>6824</v>
      </c>
      <c r="E12806" t="s">
        <v>6706</v>
      </c>
      <c r="F12806">
        <v>32.49</v>
      </c>
      <c r="G12806">
        <v>36.340000000000003</v>
      </c>
      <c r="J12806">
        <v>0</v>
      </c>
      <c r="K12806">
        <v>0</v>
      </c>
    </row>
    <row r="12807" spans="1:11">
      <c r="A12807" t="s">
        <v>28842</v>
      </c>
      <c r="B12807" t="s">
        <v>58</v>
      </c>
      <c r="C12807">
        <v>95309</v>
      </c>
      <c r="D12807" t="s">
        <v>6712</v>
      </c>
      <c r="E12807" t="s">
        <v>62</v>
      </c>
      <c r="F12807">
        <v>0.31</v>
      </c>
      <c r="G12807">
        <v>0.35</v>
      </c>
      <c r="J12807">
        <v>0</v>
      </c>
      <c r="K12807">
        <v>0</v>
      </c>
    </row>
    <row r="12808" spans="1:11">
      <c r="A12808" t="s">
        <v>28843</v>
      </c>
      <c r="B12808" t="s">
        <v>58</v>
      </c>
      <c r="C12808">
        <v>101287</v>
      </c>
      <c r="D12808" t="s">
        <v>6825</v>
      </c>
      <c r="E12808" t="s">
        <v>6706</v>
      </c>
      <c r="F12808">
        <v>105.11</v>
      </c>
      <c r="G12808">
        <v>117.56</v>
      </c>
      <c r="J12808">
        <v>0</v>
      </c>
      <c r="K12808">
        <v>0</v>
      </c>
    </row>
    <row r="12809" spans="1:11">
      <c r="A12809" t="s">
        <v>28844</v>
      </c>
      <c r="B12809" t="s">
        <v>58</v>
      </c>
      <c r="C12809">
        <v>95310</v>
      </c>
      <c r="D12809" t="s">
        <v>6713</v>
      </c>
      <c r="E12809" t="s">
        <v>62</v>
      </c>
      <c r="F12809">
        <v>0.24</v>
      </c>
      <c r="G12809">
        <v>0.27</v>
      </c>
      <c r="J12809">
        <v>0</v>
      </c>
      <c r="K12809">
        <v>0</v>
      </c>
    </row>
    <row r="12810" spans="1:11">
      <c r="A12810" t="s">
        <v>28845</v>
      </c>
      <c r="B12810" t="s">
        <v>58</v>
      </c>
      <c r="C12810">
        <v>101288</v>
      </c>
      <c r="D12810" t="s">
        <v>6826</v>
      </c>
      <c r="E12810" t="s">
        <v>6706</v>
      </c>
      <c r="F12810">
        <v>32.49</v>
      </c>
      <c r="G12810">
        <v>36.340000000000003</v>
      </c>
      <c r="J12810">
        <v>0</v>
      </c>
      <c r="K12810">
        <v>0</v>
      </c>
    </row>
    <row r="12811" spans="1:11">
      <c r="A12811" t="s">
        <v>28846</v>
      </c>
      <c r="B12811" t="s">
        <v>58</v>
      </c>
      <c r="C12811">
        <v>95311</v>
      </c>
      <c r="D12811" t="s">
        <v>6714</v>
      </c>
      <c r="E12811" t="s">
        <v>62</v>
      </c>
      <c r="F12811">
        <v>0.22</v>
      </c>
      <c r="G12811">
        <v>0.24</v>
      </c>
      <c r="J12811">
        <v>0</v>
      </c>
      <c r="K12811">
        <v>0</v>
      </c>
    </row>
    <row r="12812" spans="1:11">
      <c r="A12812" t="s">
        <v>28847</v>
      </c>
      <c r="B12812" t="s">
        <v>58</v>
      </c>
      <c r="C12812">
        <v>101289</v>
      </c>
      <c r="D12812" t="s">
        <v>6827</v>
      </c>
      <c r="E12812" t="s">
        <v>6706</v>
      </c>
      <c r="F12812">
        <v>29.19</v>
      </c>
      <c r="G12812">
        <v>32.64</v>
      </c>
      <c r="J12812">
        <v>0</v>
      </c>
      <c r="K12812">
        <v>0</v>
      </c>
    </row>
    <row r="12813" spans="1:11">
      <c r="A12813" t="s">
        <v>28848</v>
      </c>
      <c r="B12813" t="s">
        <v>58</v>
      </c>
      <c r="C12813">
        <v>95312</v>
      </c>
      <c r="D12813" t="s">
        <v>6715</v>
      </c>
      <c r="E12813" t="s">
        <v>62</v>
      </c>
      <c r="F12813">
        <v>0.31</v>
      </c>
      <c r="G12813">
        <v>0.35</v>
      </c>
      <c r="J12813">
        <v>0</v>
      </c>
      <c r="K12813">
        <v>0</v>
      </c>
    </row>
    <row r="12814" spans="1:11">
      <c r="A12814" t="s">
        <v>28849</v>
      </c>
      <c r="B12814" t="s">
        <v>58</v>
      </c>
      <c r="C12814">
        <v>100291</v>
      </c>
      <c r="D12814" t="s">
        <v>6810</v>
      </c>
      <c r="E12814" t="s">
        <v>62</v>
      </c>
      <c r="F12814">
        <v>0.31</v>
      </c>
      <c r="G12814">
        <v>0.35</v>
      </c>
      <c r="J12814">
        <v>0</v>
      </c>
      <c r="K12814">
        <v>0</v>
      </c>
    </row>
    <row r="12815" spans="1:11">
      <c r="A12815" t="s">
        <v>28850</v>
      </c>
      <c r="B12815" t="s">
        <v>58</v>
      </c>
      <c r="C12815">
        <v>101290</v>
      </c>
      <c r="D12815" t="s">
        <v>6828</v>
      </c>
      <c r="E12815" t="s">
        <v>6706</v>
      </c>
      <c r="F12815">
        <v>41.58</v>
      </c>
      <c r="G12815">
        <v>46.5</v>
      </c>
      <c r="J12815">
        <v>0</v>
      </c>
      <c r="K12815">
        <v>0</v>
      </c>
    </row>
    <row r="12816" spans="1:11">
      <c r="A12816" t="s">
        <v>28851</v>
      </c>
      <c r="B12816" t="s">
        <v>58</v>
      </c>
      <c r="C12816">
        <v>101291</v>
      </c>
      <c r="D12816" t="s">
        <v>6829</v>
      </c>
      <c r="E12816" t="s">
        <v>6706</v>
      </c>
      <c r="F12816">
        <v>32.49</v>
      </c>
      <c r="G12816">
        <v>36.340000000000003</v>
      </c>
      <c r="J12816">
        <v>0</v>
      </c>
      <c r="K12816">
        <v>0</v>
      </c>
    </row>
    <row r="12817" spans="1:11">
      <c r="A12817" t="s">
        <v>28852</v>
      </c>
      <c r="B12817" t="s">
        <v>58</v>
      </c>
      <c r="C12817">
        <v>95313</v>
      </c>
      <c r="D12817" t="s">
        <v>6716</v>
      </c>
      <c r="E12817" t="s">
        <v>62</v>
      </c>
      <c r="F12817">
        <v>0.23</v>
      </c>
      <c r="G12817">
        <v>0.26</v>
      </c>
      <c r="J12817">
        <v>0</v>
      </c>
      <c r="K12817">
        <v>0</v>
      </c>
    </row>
    <row r="12818" spans="1:11">
      <c r="A12818" t="s">
        <v>28853</v>
      </c>
      <c r="B12818" t="s">
        <v>58</v>
      </c>
      <c r="C12818">
        <v>101292</v>
      </c>
      <c r="D12818" t="s">
        <v>6830</v>
      </c>
      <c r="E12818" t="s">
        <v>6706</v>
      </c>
      <c r="F12818">
        <v>31.23</v>
      </c>
      <c r="G12818">
        <v>34.93</v>
      </c>
      <c r="J12818">
        <v>0</v>
      </c>
      <c r="K12818">
        <v>0</v>
      </c>
    </row>
    <row r="12819" spans="1:11">
      <c r="A12819" t="s">
        <v>28854</v>
      </c>
      <c r="B12819" t="s">
        <v>58</v>
      </c>
      <c r="C12819">
        <v>95392</v>
      </c>
      <c r="D12819" t="s">
        <v>6782</v>
      </c>
      <c r="E12819" t="s">
        <v>62</v>
      </c>
      <c r="F12819">
        <v>0.17</v>
      </c>
      <c r="G12819">
        <v>0.19</v>
      </c>
      <c r="J12819">
        <v>0</v>
      </c>
      <c r="K12819">
        <v>0</v>
      </c>
    </row>
    <row r="12820" spans="1:11">
      <c r="A12820" t="s">
        <v>28855</v>
      </c>
      <c r="B12820" t="s">
        <v>58</v>
      </c>
      <c r="C12820">
        <v>95413</v>
      </c>
      <c r="D12820" t="s">
        <v>6796</v>
      </c>
      <c r="E12820" t="s">
        <v>6706</v>
      </c>
      <c r="F12820">
        <v>22.82</v>
      </c>
      <c r="G12820">
        <v>25.52</v>
      </c>
      <c r="J12820">
        <v>0</v>
      </c>
      <c r="K12820">
        <v>0</v>
      </c>
    </row>
    <row r="12821" spans="1:11">
      <c r="A12821" t="s">
        <v>28856</v>
      </c>
      <c r="B12821" t="s">
        <v>58</v>
      </c>
      <c r="C12821">
        <v>95393</v>
      </c>
      <c r="D12821" t="s">
        <v>6783</v>
      </c>
      <c r="E12821" t="s">
        <v>62</v>
      </c>
      <c r="F12821">
        <v>0.74</v>
      </c>
      <c r="G12821">
        <v>0.83</v>
      </c>
      <c r="J12821">
        <v>0</v>
      </c>
      <c r="K12821">
        <v>0</v>
      </c>
    </row>
    <row r="12822" spans="1:11">
      <c r="A12822" t="s">
        <v>28857</v>
      </c>
      <c r="B12822" t="s">
        <v>58</v>
      </c>
      <c r="C12822">
        <v>95414</v>
      </c>
      <c r="D12822" t="s">
        <v>6797</v>
      </c>
      <c r="E12822" t="s">
        <v>6706</v>
      </c>
      <c r="F12822">
        <v>98.65</v>
      </c>
      <c r="G12822">
        <v>110.33</v>
      </c>
      <c r="J12822">
        <v>0</v>
      </c>
      <c r="K12822">
        <v>0</v>
      </c>
    </row>
    <row r="12823" spans="1:11">
      <c r="A12823" t="s">
        <v>28858</v>
      </c>
      <c r="B12823" t="s">
        <v>58</v>
      </c>
      <c r="C12823">
        <v>95314</v>
      </c>
      <c r="D12823" t="s">
        <v>6717</v>
      </c>
      <c r="E12823" t="s">
        <v>62</v>
      </c>
      <c r="F12823">
        <v>0.26</v>
      </c>
      <c r="G12823">
        <v>0.3</v>
      </c>
      <c r="J12823">
        <v>0</v>
      </c>
      <c r="K12823">
        <v>0</v>
      </c>
    </row>
    <row r="12824" spans="1:11">
      <c r="A12824" t="s">
        <v>28859</v>
      </c>
      <c r="B12824" t="s">
        <v>58</v>
      </c>
      <c r="C12824">
        <v>101293</v>
      </c>
      <c r="D12824" t="s">
        <v>6831</v>
      </c>
      <c r="E12824" t="s">
        <v>6706</v>
      </c>
      <c r="F12824">
        <v>35.51</v>
      </c>
      <c r="G12824">
        <v>39.71</v>
      </c>
      <c r="J12824">
        <v>0</v>
      </c>
      <c r="K12824">
        <v>0</v>
      </c>
    </row>
    <row r="12825" spans="1:11">
      <c r="A12825" t="s">
        <v>28860</v>
      </c>
      <c r="B12825" t="s">
        <v>58</v>
      </c>
      <c r="C12825">
        <v>95394</v>
      </c>
      <c r="D12825" t="s">
        <v>6784</v>
      </c>
      <c r="E12825" t="s">
        <v>62</v>
      </c>
      <c r="F12825">
        <v>0.9</v>
      </c>
      <c r="G12825">
        <v>1.01</v>
      </c>
      <c r="J12825">
        <v>0</v>
      </c>
      <c r="K12825">
        <v>0</v>
      </c>
    </row>
    <row r="12826" spans="1:11">
      <c r="A12826" t="s">
        <v>28861</v>
      </c>
      <c r="B12826" t="s">
        <v>58</v>
      </c>
      <c r="C12826">
        <v>95395</v>
      </c>
      <c r="D12826" t="s">
        <v>6785</v>
      </c>
      <c r="E12826" t="s">
        <v>62</v>
      </c>
      <c r="F12826">
        <v>0.95</v>
      </c>
      <c r="G12826">
        <v>1.07</v>
      </c>
      <c r="J12826">
        <v>0</v>
      </c>
      <c r="K12826">
        <v>0</v>
      </c>
    </row>
    <row r="12827" spans="1:11">
      <c r="A12827" t="s">
        <v>28862</v>
      </c>
      <c r="B12827" t="s">
        <v>58</v>
      </c>
      <c r="C12827">
        <v>95396</v>
      </c>
      <c r="D12827" t="s">
        <v>6786</v>
      </c>
      <c r="E12827" t="s">
        <v>62</v>
      </c>
      <c r="F12827">
        <v>1.02</v>
      </c>
      <c r="G12827">
        <v>1.1399999999999999</v>
      </c>
      <c r="J12827">
        <v>0</v>
      </c>
      <c r="K12827">
        <v>0</v>
      </c>
    </row>
    <row r="12828" spans="1:11">
      <c r="A12828" t="s">
        <v>28863</v>
      </c>
      <c r="B12828" t="s">
        <v>58</v>
      </c>
      <c r="C12828">
        <v>95419</v>
      </c>
      <c r="D12828" t="s">
        <v>6802</v>
      </c>
      <c r="E12828" t="s">
        <v>6706</v>
      </c>
      <c r="F12828">
        <v>120.02</v>
      </c>
      <c r="G12828">
        <v>134.22999999999999</v>
      </c>
      <c r="J12828">
        <v>0</v>
      </c>
      <c r="K12828">
        <v>0</v>
      </c>
    </row>
    <row r="12829" spans="1:11">
      <c r="A12829" t="s">
        <v>28864</v>
      </c>
      <c r="B12829" t="s">
        <v>58</v>
      </c>
      <c r="C12829">
        <v>95420</v>
      </c>
      <c r="D12829" t="s">
        <v>6803</v>
      </c>
      <c r="E12829" t="s">
        <v>6706</v>
      </c>
      <c r="F12829">
        <v>126.62</v>
      </c>
      <c r="G12829">
        <v>141.62</v>
      </c>
      <c r="J12829">
        <v>0</v>
      </c>
      <c r="K12829">
        <v>0</v>
      </c>
    </row>
    <row r="12830" spans="1:11">
      <c r="A12830" t="s">
        <v>28865</v>
      </c>
      <c r="B12830" t="s">
        <v>58</v>
      </c>
      <c r="C12830">
        <v>95421</v>
      </c>
      <c r="D12830" t="s">
        <v>6804</v>
      </c>
      <c r="E12830" t="s">
        <v>6706</v>
      </c>
      <c r="F12830">
        <v>135.37</v>
      </c>
      <c r="G12830">
        <v>151.4</v>
      </c>
      <c r="J12830">
        <v>0</v>
      </c>
      <c r="K12830">
        <v>0</v>
      </c>
    </row>
    <row r="12831" spans="1:11">
      <c r="A12831" t="s">
        <v>28866</v>
      </c>
      <c r="B12831" t="s">
        <v>58</v>
      </c>
      <c r="C12831">
        <v>101294</v>
      </c>
      <c r="D12831" t="s">
        <v>6832</v>
      </c>
      <c r="E12831" t="s">
        <v>6706</v>
      </c>
      <c r="F12831">
        <v>41.43</v>
      </c>
      <c r="G12831">
        <v>46.34</v>
      </c>
      <c r="J12831">
        <v>0</v>
      </c>
      <c r="K12831">
        <v>0</v>
      </c>
    </row>
    <row r="12832" spans="1:11">
      <c r="A12832" t="s">
        <v>28867</v>
      </c>
      <c r="B12832" t="s">
        <v>58</v>
      </c>
      <c r="C12832">
        <v>95315</v>
      </c>
      <c r="D12832" t="s">
        <v>6718</v>
      </c>
      <c r="E12832" t="s">
        <v>62</v>
      </c>
      <c r="F12832">
        <v>0.31</v>
      </c>
      <c r="G12832">
        <v>0.35</v>
      </c>
      <c r="J12832">
        <v>0</v>
      </c>
      <c r="K12832">
        <v>0</v>
      </c>
    </row>
    <row r="12833" spans="1:11">
      <c r="A12833" t="s">
        <v>28868</v>
      </c>
      <c r="B12833" t="s">
        <v>58</v>
      </c>
      <c r="C12833">
        <v>100293</v>
      </c>
      <c r="D12833" t="s">
        <v>6811</v>
      </c>
      <c r="E12833" t="s">
        <v>62</v>
      </c>
      <c r="F12833">
        <v>0.28000000000000003</v>
      </c>
      <c r="G12833">
        <v>0.31</v>
      </c>
      <c r="J12833">
        <v>0</v>
      </c>
      <c r="K12833">
        <v>0</v>
      </c>
    </row>
    <row r="12834" spans="1:11">
      <c r="A12834" t="s">
        <v>28869</v>
      </c>
      <c r="B12834" t="s">
        <v>58</v>
      </c>
      <c r="C12834">
        <v>101295</v>
      </c>
      <c r="D12834" t="s">
        <v>6833</v>
      </c>
      <c r="E12834" t="s">
        <v>6706</v>
      </c>
      <c r="F12834">
        <v>37.35</v>
      </c>
      <c r="G12834">
        <v>41.77</v>
      </c>
      <c r="J12834">
        <v>0</v>
      </c>
      <c r="K12834">
        <v>0</v>
      </c>
    </row>
    <row r="12835" spans="1:11">
      <c r="A12835" t="s">
        <v>28870</v>
      </c>
      <c r="B12835" t="s">
        <v>58</v>
      </c>
      <c r="C12835">
        <v>95316</v>
      </c>
      <c r="D12835" t="s">
        <v>6719</v>
      </c>
      <c r="E12835" t="s">
        <v>62</v>
      </c>
      <c r="F12835">
        <v>0.79</v>
      </c>
      <c r="G12835">
        <v>0.89</v>
      </c>
      <c r="J12835">
        <v>0</v>
      </c>
      <c r="K12835">
        <v>0</v>
      </c>
    </row>
    <row r="12836" spans="1:11">
      <c r="A12836" t="s">
        <v>28871</v>
      </c>
      <c r="B12836" t="s">
        <v>58</v>
      </c>
      <c r="C12836">
        <v>95317</v>
      </c>
      <c r="D12836" t="s">
        <v>6720</v>
      </c>
      <c r="E12836" t="s">
        <v>62</v>
      </c>
      <c r="F12836">
        <v>0.38</v>
      </c>
      <c r="G12836">
        <v>0.42</v>
      </c>
      <c r="J12836">
        <v>0</v>
      </c>
      <c r="K12836">
        <v>0</v>
      </c>
    </row>
    <row r="12837" spans="1:11">
      <c r="A12837" t="s">
        <v>28872</v>
      </c>
      <c r="B12837" t="s">
        <v>58</v>
      </c>
      <c r="C12837">
        <v>101296</v>
      </c>
      <c r="D12837" t="s">
        <v>6834</v>
      </c>
      <c r="E12837" t="s">
        <v>6706</v>
      </c>
      <c r="F12837">
        <v>50.63</v>
      </c>
      <c r="G12837">
        <v>56.62</v>
      </c>
      <c r="J12837">
        <v>0</v>
      </c>
      <c r="K12837">
        <v>0</v>
      </c>
    </row>
    <row r="12838" spans="1:11">
      <c r="A12838" t="s">
        <v>28873</v>
      </c>
      <c r="B12838" t="s">
        <v>58</v>
      </c>
      <c r="C12838">
        <v>95398</v>
      </c>
      <c r="D12838" t="s">
        <v>6787</v>
      </c>
      <c r="E12838" t="s">
        <v>62</v>
      </c>
      <c r="F12838">
        <v>0.14000000000000001</v>
      </c>
      <c r="G12838">
        <v>0.16</v>
      </c>
      <c r="J12838">
        <v>0</v>
      </c>
      <c r="K12838">
        <v>0</v>
      </c>
    </row>
    <row r="12839" spans="1:11">
      <c r="A12839" t="s">
        <v>28874</v>
      </c>
      <c r="B12839" t="s">
        <v>58</v>
      </c>
      <c r="C12839">
        <v>95416</v>
      </c>
      <c r="D12839" t="s">
        <v>6799</v>
      </c>
      <c r="E12839" t="s">
        <v>6706</v>
      </c>
      <c r="F12839">
        <v>19.579999999999998</v>
      </c>
      <c r="G12839">
        <v>21.9</v>
      </c>
      <c r="J12839">
        <v>0</v>
      </c>
      <c r="K12839">
        <v>0</v>
      </c>
    </row>
    <row r="12840" spans="1:11">
      <c r="A12840" t="s">
        <v>28875</v>
      </c>
      <c r="B12840" t="s">
        <v>58</v>
      </c>
      <c r="C12840">
        <v>101297</v>
      </c>
      <c r="D12840" t="s">
        <v>32165</v>
      </c>
      <c r="E12840" t="s">
        <v>6706</v>
      </c>
      <c r="F12840">
        <v>40.659999999999997</v>
      </c>
      <c r="G12840">
        <v>45.48</v>
      </c>
      <c r="J12840">
        <v>0</v>
      </c>
      <c r="K12840">
        <v>0</v>
      </c>
    </row>
    <row r="12841" spans="1:11">
      <c r="A12841" t="s">
        <v>28876</v>
      </c>
      <c r="B12841" t="s">
        <v>58</v>
      </c>
      <c r="C12841">
        <v>95318</v>
      </c>
      <c r="D12841" t="s">
        <v>6721</v>
      </c>
      <c r="E12841" t="s">
        <v>62</v>
      </c>
      <c r="F12841">
        <v>0.3</v>
      </c>
      <c r="G12841">
        <v>0.34</v>
      </c>
      <c r="J12841">
        <v>0</v>
      </c>
      <c r="K12841">
        <v>0</v>
      </c>
    </row>
    <row r="12842" spans="1:11">
      <c r="A12842" t="s">
        <v>28877</v>
      </c>
      <c r="B12842" t="s">
        <v>58</v>
      </c>
      <c r="C12842">
        <v>101298</v>
      </c>
      <c r="D12842" t="s">
        <v>6835</v>
      </c>
      <c r="E12842" t="s">
        <v>6706</v>
      </c>
      <c r="F12842">
        <v>32.49</v>
      </c>
      <c r="G12842">
        <v>36.340000000000003</v>
      </c>
      <c r="J12842">
        <v>0</v>
      </c>
      <c r="K12842">
        <v>0</v>
      </c>
    </row>
    <row r="12843" spans="1:11">
      <c r="A12843" t="s">
        <v>28878</v>
      </c>
      <c r="B12843" t="s">
        <v>58</v>
      </c>
      <c r="C12843">
        <v>95319</v>
      </c>
      <c r="D12843" t="s">
        <v>6722</v>
      </c>
      <c r="E12843" t="s">
        <v>62</v>
      </c>
      <c r="F12843">
        <v>0.24</v>
      </c>
      <c r="G12843">
        <v>0.27</v>
      </c>
      <c r="J12843">
        <v>0</v>
      </c>
      <c r="K12843">
        <v>0</v>
      </c>
    </row>
    <row r="12844" spans="1:11">
      <c r="A12844" t="s">
        <v>28879</v>
      </c>
      <c r="B12844" t="s">
        <v>58</v>
      </c>
      <c r="C12844">
        <v>101299</v>
      </c>
      <c r="D12844" t="s">
        <v>6836</v>
      </c>
      <c r="E12844" t="s">
        <v>6706</v>
      </c>
      <c r="F12844">
        <v>41.58</v>
      </c>
      <c r="G12844">
        <v>46.5</v>
      </c>
      <c r="J12844">
        <v>0</v>
      </c>
      <c r="K12844">
        <v>0</v>
      </c>
    </row>
    <row r="12845" spans="1:11">
      <c r="A12845" t="s">
        <v>28880</v>
      </c>
      <c r="B12845" t="s">
        <v>58</v>
      </c>
      <c r="C12845">
        <v>95320</v>
      </c>
      <c r="D12845" t="s">
        <v>6723</v>
      </c>
      <c r="E12845" t="s">
        <v>62</v>
      </c>
      <c r="F12845">
        <v>0.24</v>
      </c>
      <c r="G12845">
        <v>0.27</v>
      </c>
      <c r="J12845">
        <v>0</v>
      </c>
      <c r="K12845">
        <v>0</v>
      </c>
    </row>
    <row r="12846" spans="1:11">
      <c r="A12846" t="s">
        <v>28881</v>
      </c>
      <c r="B12846" t="s">
        <v>58</v>
      </c>
      <c r="C12846">
        <v>95321</v>
      </c>
      <c r="D12846" t="s">
        <v>6724</v>
      </c>
      <c r="E12846" t="s">
        <v>62</v>
      </c>
      <c r="F12846">
        <v>0.22</v>
      </c>
      <c r="G12846">
        <v>0.24</v>
      </c>
      <c r="J12846">
        <v>0</v>
      </c>
      <c r="K12846">
        <v>0</v>
      </c>
    </row>
    <row r="12847" spans="1:11">
      <c r="A12847" t="s">
        <v>28882</v>
      </c>
      <c r="B12847" t="s">
        <v>58</v>
      </c>
      <c r="C12847">
        <v>101300</v>
      </c>
      <c r="D12847" t="s">
        <v>6837</v>
      </c>
      <c r="E12847" t="s">
        <v>6706</v>
      </c>
      <c r="F12847">
        <v>29.17</v>
      </c>
      <c r="G12847">
        <v>32.630000000000003</v>
      </c>
      <c r="J12847">
        <v>0</v>
      </c>
      <c r="K12847">
        <v>0</v>
      </c>
    </row>
    <row r="12848" spans="1:11">
      <c r="A12848" t="s">
        <v>28883</v>
      </c>
      <c r="B12848" t="s">
        <v>58</v>
      </c>
      <c r="C12848">
        <v>95322</v>
      </c>
      <c r="D12848" t="s">
        <v>6725</v>
      </c>
      <c r="E12848" t="s">
        <v>62</v>
      </c>
      <c r="F12848">
        <v>0.25</v>
      </c>
      <c r="G12848">
        <v>0.28000000000000003</v>
      </c>
      <c r="J12848">
        <v>0</v>
      </c>
      <c r="K12848">
        <v>0</v>
      </c>
    </row>
    <row r="12849" spans="1:11">
      <c r="A12849" t="s">
        <v>28884</v>
      </c>
      <c r="B12849" t="s">
        <v>58</v>
      </c>
      <c r="C12849">
        <v>101301</v>
      </c>
      <c r="D12849" t="s">
        <v>6838</v>
      </c>
      <c r="E12849" t="s">
        <v>6706</v>
      </c>
      <c r="F12849">
        <v>34.04</v>
      </c>
      <c r="G12849">
        <v>38.07</v>
      </c>
      <c r="J12849">
        <v>0</v>
      </c>
      <c r="K12849">
        <v>0</v>
      </c>
    </row>
    <row r="12850" spans="1:11">
      <c r="A12850" t="s">
        <v>28885</v>
      </c>
      <c r="B12850" t="s">
        <v>58</v>
      </c>
      <c r="C12850">
        <v>95323</v>
      </c>
      <c r="D12850" t="s">
        <v>6726</v>
      </c>
      <c r="E12850" t="s">
        <v>62</v>
      </c>
      <c r="F12850">
        <v>0.27</v>
      </c>
      <c r="G12850">
        <v>0.3</v>
      </c>
      <c r="J12850">
        <v>0</v>
      </c>
      <c r="K12850">
        <v>0</v>
      </c>
    </row>
    <row r="12851" spans="1:11">
      <c r="A12851" t="s">
        <v>28886</v>
      </c>
      <c r="B12851" t="s">
        <v>58</v>
      </c>
      <c r="C12851">
        <v>101302</v>
      </c>
      <c r="D12851" t="s">
        <v>6839</v>
      </c>
      <c r="E12851" t="s">
        <v>6706</v>
      </c>
      <c r="F12851">
        <v>36.01</v>
      </c>
      <c r="G12851">
        <v>40.270000000000003</v>
      </c>
      <c r="J12851">
        <v>0</v>
      </c>
      <c r="K12851">
        <v>0</v>
      </c>
    </row>
    <row r="12852" spans="1:11">
      <c r="A12852" t="s">
        <v>28887</v>
      </c>
      <c r="B12852" t="s">
        <v>58</v>
      </c>
      <c r="C12852">
        <v>95324</v>
      </c>
      <c r="D12852" t="s">
        <v>32166</v>
      </c>
      <c r="E12852" t="s">
        <v>62</v>
      </c>
      <c r="F12852">
        <v>0.34</v>
      </c>
      <c r="G12852">
        <v>0.38</v>
      </c>
      <c r="J12852">
        <v>0</v>
      </c>
      <c r="K12852">
        <v>0</v>
      </c>
    </row>
    <row r="12853" spans="1:11">
      <c r="A12853" t="s">
        <v>28888</v>
      </c>
      <c r="B12853" t="s">
        <v>58</v>
      </c>
      <c r="C12853">
        <v>101304</v>
      </c>
      <c r="D12853" t="s">
        <v>32167</v>
      </c>
      <c r="E12853" t="s">
        <v>6706</v>
      </c>
      <c r="F12853">
        <v>45.44</v>
      </c>
      <c r="G12853">
        <v>50.82</v>
      </c>
      <c r="J12853">
        <v>0</v>
      </c>
      <c r="K12853">
        <v>0</v>
      </c>
    </row>
    <row r="12854" spans="1:11">
      <c r="A12854" t="s">
        <v>28889</v>
      </c>
      <c r="B12854" t="s">
        <v>58</v>
      </c>
      <c r="C12854">
        <v>95325</v>
      </c>
      <c r="D12854" t="s">
        <v>6727</v>
      </c>
      <c r="E12854" t="s">
        <v>62</v>
      </c>
      <c r="F12854">
        <v>0.51</v>
      </c>
      <c r="G12854">
        <v>0.56999999999999995</v>
      </c>
      <c r="J12854">
        <v>0</v>
      </c>
      <c r="K12854">
        <v>0</v>
      </c>
    </row>
    <row r="12855" spans="1:11">
      <c r="A12855" t="s">
        <v>28890</v>
      </c>
      <c r="B12855" t="s">
        <v>58</v>
      </c>
      <c r="C12855">
        <v>101305</v>
      </c>
      <c r="D12855" t="s">
        <v>6841</v>
      </c>
      <c r="E12855" t="s">
        <v>6706</v>
      </c>
      <c r="F12855">
        <v>68.14</v>
      </c>
      <c r="G12855">
        <v>76.209999999999994</v>
      </c>
      <c r="J12855">
        <v>0</v>
      </c>
      <c r="K12855">
        <v>0</v>
      </c>
    </row>
    <row r="12856" spans="1:11">
      <c r="A12856" t="s">
        <v>28891</v>
      </c>
      <c r="B12856" t="s">
        <v>58</v>
      </c>
      <c r="C12856">
        <v>95328</v>
      </c>
      <c r="D12856" t="s">
        <v>6728</v>
      </c>
      <c r="E12856" t="s">
        <v>62</v>
      </c>
      <c r="F12856">
        <v>0.26</v>
      </c>
      <c r="G12856">
        <v>0.3</v>
      </c>
      <c r="J12856">
        <v>0</v>
      </c>
      <c r="K12856">
        <v>0</v>
      </c>
    </row>
    <row r="12857" spans="1:11">
      <c r="A12857" t="s">
        <v>28892</v>
      </c>
      <c r="B12857" t="s">
        <v>58</v>
      </c>
      <c r="C12857">
        <v>101307</v>
      </c>
      <c r="D12857" t="s">
        <v>6842</v>
      </c>
      <c r="E12857" t="s">
        <v>6706</v>
      </c>
      <c r="F12857">
        <v>35.51</v>
      </c>
      <c r="G12857">
        <v>39.71</v>
      </c>
      <c r="J12857">
        <v>0</v>
      </c>
      <c r="K12857">
        <v>0</v>
      </c>
    </row>
    <row r="12858" spans="1:11">
      <c r="A12858" t="s">
        <v>28893</v>
      </c>
      <c r="B12858" t="s">
        <v>58</v>
      </c>
      <c r="C12858">
        <v>101309</v>
      </c>
      <c r="D12858" t="s">
        <v>6844</v>
      </c>
      <c r="E12858" t="s">
        <v>6706</v>
      </c>
      <c r="F12858">
        <v>41.58</v>
      </c>
      <c r="G12858">
        <v>46.5</v>
      </c>
      <c r="J12858">
        <v>0</v>
      </c>
      <c r="K12858">
        <v>0</v>
      </c>
    </row>
    <row r="12859" spans="1:11">
      <c r="A12859" t="s">
        <v>28894</v>
      </c>
      <c r="B12859" t="s">
        <v>58</v>
      </c>
      <c r="C12859">
        <v>95329</v>
      </c>
      <c r="D12859" t="s">
        <v>6729</v>
      </c>
      <c r="E12859" t="s">
        <v>62</v>
      </c>
      <c r="F12859">
        <v>0.34</v>
      </c>
      <c r="G12859">
        <v>0.38</v>
      </c>
      <c r="J12859">
        <v>0</v>
      </c>
      <c r="K12859">
        <v>0</v>
      </c>
    </row>
    <row r="12860" spans="1:11">
      <c r="A12860" t="s">
        <v>28895</v>
      </c>
      <c r="B12860" t="s">
        <v>58</v>
      </c>
      <c r="C12860">
        <v>101310</v>
      </c>
      <c r="D12860" t="s">
        <v>6845</v>
      </c>
      <c r="E12860" t="s">
        <v>6706</v>
      </c>
      <c r="F12860">
        <v>45.44</v>
      </c>
      <c r="G12860">
        <v>50.82</v>
      </c>
      <c r="J12860">
        <v>0</v>
      </c>
      <c r="K12860">
        <v>0</v>
      </c>
    </row>
    <row r="12861" spans="1:11">
      <c r="A12861" t="s">
        <v>28896</v>
      </c>
      <c r="B12861" t="s">
        <v>58</v>
      </c>
      <c r="C12861">
        <v>101311</v>
      </c>
      <c r="D12861" t="s">
        <v>6846</v>
      </c>
      <c r="E12861" t="s">
        <v>6706</v>
      </c>
      <c r="F12861">
        <v>35.51</v>
      </c>
      <c r="G12861">
        <v>39.71</v>
      </c>
      <c r="J12861">
        <v>0</v>
      </c>
      <c r="K12861">
        <v>0</v>
      </c>
    </row>
    <row r="12862" spans="1:11">
      <c r="A12862" t="s">
        <v>28897</v>
      </c>
      <c r="B12862" t="s">
        <v>58</v>
      </c>
      <c r="C12862">
        <v>95330</v>
      </c>
      <c r="D12862" t="s">
        <v>6730</v>
      </c>
      <c r="E12862" t="s">
        <v>62</v>
      </c>
      <c r="F12862">
        <v>0.26</v>
      </c>
      <c r="G12862">
        <v>0.3</v>
      </c>
      <c r="J12862">
        <v>0</v>
      </c>
      <c r="K12862">
        <v>0</v>
      </c>
    </row>
    <row r="12863" spans="1:11">
      <c r="A12863" t="s">
        <v>28898</v>
      </c>
      <c r="B12863" t="s">
        <v>58</v>
      </c>
      <c r="C12863">
        <v>101312</v>
      </c>
      <c r="D12863" t="s">
        <v>6847</v>
      </c>
      <c r="E12863" t="s">
        <v>6706</v>
      </c>
      <c r="F12863">
        <v>52.69</v>
      </c>
      <c r="G12863">
        <v>58.93</v>
      </c>
      <c r="J12863">
        <v>0</v>
      </c>
      <c r="K12863">
        <v>0</v>
      </c>
    </row>
    <row r="12864" spans="1:11">
      <c r="A12864" t="s">
        <v>28899</v>
      </c>
      <c r="B12864" t="s">
        <v>58</v>
      </c>
      <c r="C12864">
        <v>95331</v>
      </c>
      <c r="D12864" t="s">
        <v>6731</v>
      </c>
      <c r="E12864" t="s">
        <v>62</v>
      </c>
      <c r="F12864">
        <v>0.39</v>
      </c>
      <c r="G12864">
        <v>0.44</v>
      </c>
      <c r="J12864">
        <v>0</v>
      </c>
      <c r="K12864">
        <v>0</v>
      </c>
    </row>
    <row r="12865" spans="1:11">
      <c r="A12865" t="s">
        <v>28900</v>
      </c>
      <c r="B12865" t="s">
        <v>58</v>
      </c>
      <c r="C12865">
        <v>95400</v>
      </c>
      <c r="D12865" t="s">
        <v>6788</v>
      </c>
      <c r="E12865" t="s">
        <v>62</v>
      </c>
      <c r="F12865">
        <v>0.28000000000000003</v>
      </c>
      <c r="G12865">
        <v>0.31</v>
      </c>
      <c r="J12865">
        <v>0</v>
      </c>
      <c r="K12865">
        <v>0</v>
      </c>
    </row>
    <row r="12866" spans="1:11">
      <c r="A12866" t="s">
        <v>28901</v>
      </c>
      <c r="B12866" t="s">
        <v>58</v>
      </c>
      <c r="C12866">
        <v>95411</v>
      </c>
      <c r="D12866" t="s">
        <v>6795</v>
      </c>
      <c r="E12866" t="s">
        <v>6706</v>
      </c>
      <c r="F12866">
        <v>37.229999999999997</v>
      </c>
      <c r="G12866">
        <v>41.64</v>
      </c>
      <c r="J12866">
        <v>0</v>
      </c>
      <c r="K12866">
        <v>0</v>
      </c>
    </row>
    <row r="12867" spans="1:11">
      <c r="A12867" t="s">
        <v>28902</v>
      </c>
      <c r="B12867" t="s">
        <v>58</v>
      </c>
      <c r="C12867">
        <v>95332</v>
      </c>
      <c r="D12867" t="s">
        <v>6732</v>
      </c>
      <c r="E12867" t="s">
        <v>62</v>
      </c>
      <c r="F12867">
        <v>1.1299999999999999</v>
      </c>
      <c r="G12867">
        <v>1.27</v>
      </c>
      <c r="J12867">
        <v>0</v>
      </c>
      <c r="K12867">
        <v>0</v>
      </c>
    </row>
    <row r="12868" spans="1:11">
      <c r="A12868" t="s">
        <v>28903</v>
      </c>
      <c r="B12868" t="s">
        <v>58</v>
      </c>
      <c r="C12868">
        <v>101313</v>
      </c>
      <c r="D12868" t="s">
        <v>6848</v>
      </c>
      <c r="E12868" t="s">
        <v>6706</v>
      </c>
      <c r="F12868">
        <v>149.86000000000001</v>
      </c>
      <c r="G12868">
        <v>167.61</v>
      </c>
      <c r="J12868">
        <v>0</v>
      </c>
      <c r="K12868">
        <v>0</v>
      </c>
    </row>
    <row r="12869" spans="1:11">
      <c r="A12869" t="s">
        <v>28904</v>
      </c>
      <c r="B12869" t="s">
        <v>58</v>
      </c>
      <c r="C12869">
        <v>95334</v>
      </c>
      <c r="D12869" t="s">
        <v>6733</v>
      </c>
      <c r="E12869" t="s">
        <v>62</v>
      </c>
      <c r="F12869">
        <v>1.1000000000000001</v>
      </c>
      <c r="G12869">
        <v>1.23</v>
      </c>
      <c r="J12869">
        <v>0</v>
      </c>
      <c r="K12869">
        <v>0</v>
      </c>
    </row>
    <row r="12870" spans="1:11">
      <c r="A12870" t="s">
        <v>28905</v>
      </c>
      <c r="B12870" t="s">
        <v>58</v>
      </c>
      <c r="C12870">
        <v>101315</v>
      </c>
      <c r="D12870" t="s">
        <v>6849</v>
      </c>
      <c r="E12870" t="s">
        <v>6706</v>
      </c>
      <c r="F12870">
        <v>145.86000000000001</v>
      </c>
      <c r="G12870">
        <v>163.13</v>
      </c>
      <c r="J12870">
        <v>0</v>
      </c>
      <c r="K12870">
        <v>0</v>
      </c>
    </row>
    <row r="12871" spans="1:11">
      <c r="A12871" t="s">
        <v>28906</v>
      </c>
      <c r="B12871" t="s">
        <v>58</v>
      </c>
      <c r="C12871">
        <v>95335</v>
      </c>
      <c r="D12871" t="s">
        <v>6734</v>
      </c>
      <c r="E12871" t="s">
        <v>62</v>
      </c>
      <c r="F12871">
        <v>0.49</v>
      </c>
      <c r="G12871">
        <v>0.55000000000000004</v>
      </c>
      <c r="J12871">
        <v>0</v>
      </c>
      <c r="K12871">
        <v>0</v>
      </c>
    </row>
    <row r="12872" spans="1:11">
      <c r="A12872" t="s">
        <v>28907</v>
      </c>
      <c r="B12872" t="s">
        <v>58</v>
      </c>
      <c r="C12872">
        <v>101316</v>
      </c>
      <c r="D12872" t="s">
        <v>6850</v>
      </c>
      <c r="E12872" t="s">
        <v>6706</v>
      </c>
      <c r="F12872">
        <v>65.7</v>
      </c>
      <c r="G12872">
        <v>73.47</v>
      </c>
      <c r="J12872">
        <v>0</v>
      </c>
      <c r="K12872">
        <v>0</v>
      </c>
    </row>
    <row r="12873" spans="1:11">
      <c r="A12873" t="s">
        <v>28908</v>
      </c>
      <c r="B12873" t="s">
        <v>58</v>
      </c>
      <c r="C12873">
        <v>95401</v>
      </c>
      <c r="D12873" t="s">
        <v>6789</v>
      </c>
      <c r="E12873" t="s">
        <v>62</v>
      </c>
      <c r="F12873">
        <v>0.87</v>
      </c>
      <c r="G12873">
        <v>0.97</v>
      </c>
      <c r="J12873">
        <v>0</v>
      </c>
      <c r="K12873">
        <v>0</v>
      </c>
    </row>
    <row r="12874" spans="1:11">
      <c r="A12874" t="s">
        <v>28909</v>
      </c>
      <c r="B12874" t="s">
        <v>58</v>
      </c>
      <c r="C12874">
        <v>95422</v>
      </c>
      <c r="D12874" t="s">
        <v>6805</v>
      </c>
      <c r="E12874" t="s">
        <v>6706</v>
      </c>
      <c r="F12874">
        <v>115.32</v>
      </c>
      <c r="G12874">
        <v>128.97</v>
      </c>
      <c r="J12874">
        <v>0</v>
      </c>
      <c r="K12874">
        <v>0</v>
      </c>
    </row>
    <row r="12875" spans="1:11">
      <c r="A12875" t="s">
        <v>28910</v>
      </c>
      <c r="B12875" t="s">
        <v>58</v>
      </c>
      <c r="C12875">
        <v>95402</v>
      </c>
      <c r="D12875" t="s">
        <v>6790</v>
      </c>
      <c r="E12875" t="s">
        <v>62</v>
      </c>
      <c r="F12875">
        <v>1.66</v>
      </c>
      <c r="G12875">
        <v>1.86</v>
      </c>
      <c r="J12875">
        <v>0</v>
      </c>
      <c r="K12875">
        <v>0</v>
      </c>
    </row>
    <row r="12876" spans="1:11">
      <c r="A12876" t="s">
        <v>28911</v>
      </c>
      <c r="B12876" t="s">
        <v>58</v>
      </c>
      <c r="C12876">
        <v>95415</v>
      </c>
      <c r="D12876" t="s">
        <v>6798</v>
      </c>
      <c r="E12876" t="s">
        <v>6706</v>
      </c>
      <c r="F12876">
        <v>220.07</v>
      </c>
      <c r="G12876">
        <v>246.12</v>
      </c>
      <c r="J12876">
        <v>0</v>
      </c>
      <c r="K12876">
        <v>0</v>
      </c>
    </row>
    <row r="12877" spans="1:11">
      <c r="A12877" t="s">
        <v>28912</v>
      </c>
      <c r="B12877" t="s">
        <v>58</v>
      </c>
      <c r="C12877">
        <v>95403</v>
      </c>
      <c r="D12877" t="s">
        <v>6791</v>
      </c>
      <c r="E12877" t="s">
        <v>62</v>
      </c>
      <c r="F12877">
        <v>1.69</v>
      </c>
      <c r="G12877">
        <v>1.89</v>
      </c>
      <c r="J12877">
        <v>0</v>
      </c>
      <c r="K12877">
        <v>0</v>
      </c>
    </row>
    <row r="12878" spans="1:11">
      <c r="A12878" t="s">
        <v>28913</v>
      </c>
      <c r="B12878" t="s">
        <v>58</v>
      </c>
      <c r="C12878">
        <v>95417</v>
      </c>
      <c r="D12878" t="s">
        <v>6800</v>
      </c>
      <c r="E12878" t="s">
        <v>6706</v>
      </c>
      <c r="F12878">
        <v>223.87</v>
      </c>
      <c r="G12878">
        <v>250.37</v>
      </c>
      <c r="J12878">
        <v>0</v>
      </c>
      <c r="K12878">
        <v>0</v>
      </c>
    </row>
    <row r="12879" spans="1:11">
      <c r="A12879" t="s">
        <v>28914</v>
      </c>
      <c r="B12879" t="s">
        <v>58</v>
      </c>
      <c r="C12879">
        <v>95404</v>
      </c>
      <c r="D12879" t="s">
        <v>6792</v>
      </c>
      <c r="E12879" t="s">
        <v>62</v>
      </c>
      <c r="F12879">
        <v>2.37</v>
      </c>
      <c r="G12879">
        <v>2.65</v>
      </c>
      <c r="J12879">
        <v>0</v>
      </c>
      <c r="K12879">
        <v>0</v>
      </c>
    </row>
    <row r="12880" spans="1:11">
      <c r="A12880" t="s">
        <v>28915</v>
      </c>
      <c r="B12880" t="s">
        <v>58</v>
      </c>
      <c r="C12880">
        <v>95418</v>
      </c>
      <c r="D12880" t="s">
        <v>6801</v>
      </c>
      <c r="E12880" t="s">
        <v>6706</v>
      </c>
      <c r="F12880">
        <v>313.58999999999997</v>
      </c>
      <c r="G12880">
        <v>350.72</v>
      </c>
      <c r="J12880">
        <v>0</v>
      </c>
      <c r="K12880">
        <v>0</v>
      </c>
    </row>
    <row r="12881" spans="1:11">
      <c r="A12881" t="s">
        <v>28916</v>
      </c>
      <c r="B12881" t="s">
        <v>58</v>
      </c>
      <c r="C12881">
        <v>95337</v>
      </c>
      <c r="D12881" t="s">
        <v>6735</v>
      </c>
      <c r="E12881" t="s">
        <v>62</v>
      </c>
      <c r="F12881">
        <v>0.26</v>
      </c>
      <c r="G12881">
        <v>0.3</v>
      </c>
      <c r="J12881">
        <v>0</v>
      </c>
      <c r="K12881">
        <v>0</v>
      </c>
    </row>
    <row r="12882" spans="1:11">
      <c r="A12882" t="s">
        <v>28917</v>
      </c>
      <c r="B12882" t="s">
        <v>58</v>
      </c>
      <c r="C12882">
        <v>101322</v>
      </c>
      <c r="D12882" t="s">
        <v>6852</v>
      </c>
      <c r="E12882" t="s">
        <v>6706</v>
      </c>
      <c r="F12882">
        <v>35.51</v>
      </c>
      <c r="G12882">
        <v>39.71</v>
      </c>
      <c r="J12882">
        <v>0</v>
      </c>
      <c r="K12882">
        <v>0</v>
      </c>
    </row>
    <row r="12883" spans="1:11">
      <c r="A12883" t="s">
        <v>28918</v>
      </c>
      <c r="B12883" t="s">
        <v>58</v>
      </c>
      <c r="C12883">
        <v>95338</v>
      </c>
      <c r="D12883" t="s">
        <v>6736</v>
      </c>
      <c r="E12883" t="s">
        <v>62</v>
      </c>
      <c r="F12883">
        <v>0.49</v>
      </c>
      <c r="G12883">
        <v>0.55000000000000004</v>
      </c>
      <c r="J12883">
        <v>0</v>
      </c>
      <c r="K12883">
        <v>0</v>
      </c>
    </row>
    <row r="12884" spans="1:11">
      <c r="A12884" t="s">
        <v>28919</v>
      </c>
      <c r="B12884" t="s">
        <v>58</v>
      </c>
      <c r="C12884">
        <v>101323</v>
      </c>
      <c r="D12884" t="s">
        <v>6853</v>
      </c>
      <c r="E12884" t="s">
        <v>6706</v>
      </c>
      <c r="F12884">
        <v>65.25</v>
      </c>
      <c r="G12884">
        <v>72.98</v>
      </c>
      <c r="J12884">
        <v>0</v>
      </c>
      <c r="K12884">
        <v>0</v>
      </c>
    </row>
    <row r="12885" spans="1:11">
      <c r="A12885" t="s">
        <v>28920</v>
      </c>
      <c r="B12885" t="s">
        <v>58</v>
      </c>
      <c r="C12885">
        <v>102918</v>
      </c>
      <c r="D12885" t="s">
        <v>8166</v>
      </c>
      <c r="E12885" t="s">
        <v>62</v>
      </c>
      <c r="F12885">
        <v>0</v>
      </c>
      <c r="G12885">
        <v>0</v>
      </c>
    </row>
    <row r="12886" spans="1:11">
      <c r="A12886" t="s">
        <v>28921</v>
      </c>
      <c r="B12886" t="s">
        <v>58</v>
      </c>
      <c r="C12886">
        <v>101325</v>
      </c>
      <c r="D12886" t="s">
        <v>6855</v>
      </c>
      <c r="E12886" t="s">
        <v>6706</v>
      </c>
      <c r="F12886">
        <v>59.13</v>
      </c>
      <c r="G12886">
        <v>66.14</v>
      </c>
      <c r="J12886">
        <v>0</v>
      </c>
      <c r="K12886">
        <v>0</v>
      </c>
    </row>
    <row r="12887" spans="1:11">
      <c r="A12887" t="s">
        <v>28922</v>
      </c>
      <c r="B12887" t="s">
        <v>58</v>
      </c>
      <c r="C12887">
        <v>95390</v>
      </c>
      <c r="D12887" t="s">
        <v>6781</v>
      </c>
      <c r="E12887" t="s">
        <v>62</v>
      </c>
      <c r="F12887">
        <v>0.1</v>
      </c>
      <c r="G12887">
        <v>0.11</v>
      </c>
      <c r="J12887">
        <v>0</v>
      </c>
      <c r="K12887">
        <v>0</v>
      </c>
    </row>
    <row r="12888" spans="1:11">
      <c r="A12888" t="s">
        <v>28923</v>
      </c>
      <c r="B12888" t="s">
        <v>58</v>
      </c>
      <c r="C12888">
        <v>101326</v>
      </c>
      <c r="D12888" t="s">
        <v>6856</v>
      </c>
      <c r="E12888" t="s">
        <v>6706</v>
      </c>
      <c r="F12888">
        <v>13.78</v>
      </c>
      <c r="G12888">
        <v>15.41</v>
      </c>
      <c r="J12888">
        <v>0</v>
      </c>
      <c r="K12888">
        <v>0</v>
      </c>
    </row>
    <row r="12889" spans="1:11">
      <c r="A12889" t="s">
        <v>28924</v>
      </c>
      <c r="B12889" t="s">
        <v>58</v>
      </c>
      <c r="C12889">
        <v>95340</v>
      </c>
      <c r="D12889" t="s">
        <v>6738</v>
      </c>
      <c r="E12889" t="s">
        <v>62</v>
      </c>
      <c r="F12889">
        <v>0.34</v>
      </c>
      <c r="G12889">
        <v>0.38</v>
      </c>
      <c r="J12889">
        <v>0</v>
      </c>
      <c r="K12889">
        <v>0</v>
      </c>
    </row>
    <row r="12890" spans="1:11">
      <c r="A12890" t="s">
        <v>28925</v>
      </c>
      <c r="B12890" t="s">
        <v>58</v>
      </c>
      <c r="C12890">
        <v>101330</v>
      </c>
      <c r="D12890" t="s">
        <v>6859</v>
      </c>
      <c r="E12890" t="s">
        <v>6706</v>
      </c>
      <c r="F12890">
        <v>45.44</v>
      </c>
      <c r="G12890">
        <v>50.82</v>
      </c>
      <c r="J12890">
        <v>0</v>
      </c>
      <c r="K12890">
        <v>0</v>
      </c>
    </row>
    <row r="12891" spans="1:11">
      <c r="A12891" t="s">
        <v>28926</v>
      </c>
      <c r="B12891" t="s">
        <v>58</v>
      </c>
      <c r="C12891">
        <v>101331</v>
      </c>
      <c r="D12891" t="s">
        <v>6860</v>
      </c>
      <c r="E12891" t="s">
        <v>6706</v>
      </c>
      <c r="F12891">
        <v>47.08</v>
      </c>
      <c r="G12891">
        <v>52.66</v>
      </c>
      <c r="J12891">
        <v>0</v>
      </c>
      <c r="K12891">
        <v>0</v>
      </c>
    </row>
    <row r="12892" spans="1:11">
      <c r="A12892" t="s">
        <v>28927</v>
      </c>
      <c r="B12892" t="s">
        <v>58</v>
      </c>
      <c r="C12892">
        <v>95341</v>
      </c>
      <c r="D12892" t="s">
        <v>6739</v>
      </c>
      <c r="E12892" t="s">
        <v>62</v>
      </c>
      <c r="F12892">
        <v>0.35</v>
      </c>
      <c r="G12892">
        <v>0.39</v>
      </c>
      <c r="J12892">
        <v>0</v>
      </c>
      <c r="K12892">
        <v>0</v>
      </c>
    </row>
    <row r="12893" spans="1:11">
      <c r="A12893" t="s">
        <v>28928</v>
      </c>
      <c r="B12893" t="s">
        <v>58</v>
      </c>
      <c r="C12893">
        <v>95339</v>
      </c>
      <c r="D12893" t="s">
        <v>6737</v>
      </c>
      <c r="E12893" t="s">
        <v>62</v>
      </c>
      <c r="F12893">
        <v>0.46</v>
      </c>
      <c r="G12893">
        <v>0.51</v>
      </c>
      <c r="J12893">
        <v>0</v>
      </c>
      <c r="K12893">
        <v>0</v>
      </c>
    </row>
    <row r="12894" spans="1:11">
      <c r="A12894" t="s">
        <v>28929</v>
      </c>
      <c r="B12894" t="s">
        <v>58</v>
      </c>
      <c r="C12894">
        <v>101329</v>
      </c>
      <c r="D12894" t="s">
        <v>6858</v>
      </c>
      <c r="E12894" t="s">
        <v>6706</v>
      </c>
      <c r="F12894">
        <v>60.99</v>
      </c>
      <c r="G12894">
        <v>68.209999999999994</v>
      </c>
      <c r="J12894">
        <v>0</v>
      </c>
      <c r="K12894">
        <v>0</v>
      </c>
    </row>
    <row r="12895" spans="1:11">
      <c r="A12895" t="s">
        <v>28930</v>
      </c>
      <c r="B12895" t="s">
        <v>58</v>
      </c>
      <c r="C12895">
        <v>95342</v>
      </c>
      <c r="D12895" t="s">
        <v>6740</v>
      </c>
      <c r="E12895" t="s">
        <v>62</v>
      </c>
      <c r="F12895">
        <v>0.31</v>
      </c>
      <c r="G12895">
        <v>0.34</v>
      </c>
      <c r="J12895">
        <v>0</v>
      </c>
      <c r="K12895">
        <v>0</v>
      </c>
    </row>
    <row r="12896" spans="1:11">
      <c r="A12896" t="s">
        <v>28931</v>
      </c>
      <c r="B12896" t="s">
        <v>58</v>
      </c>
      <c r="C12896">
        <v>101333</v>
      </c>
      <c r="D12896" t="s">
        <v>6862</v>
      </c>
      <c r="E12896" t="s">
        <v>6706</v>
      </c>
      <c r="F12896">
        <v>40.96</v>
      </c>
      <c r="G12896">
        <v>45.81</v>
      </c>
      <c r="J12896">
        <v>0</v>
      </c>
      <c r="K12896">
        <v>0</v>
      </c>
    </row>
    <row r="12897" spans="1:11">
      <c r="A12897" t="s">
        <v>28932</v>
      </c>
      <c r="B12897" t="s">
        <v>58</v>
      </c>
      <c r="C12897">
        <v>100298</v>
      </c>
      <c r="D12897" t="s">
        <v>6813</v>
      </c>
      <c r="E12897" t="s">
        <v>62</v>
      </c>
      <c r="F12897">
        <v>0.84</v>
      </c>
      <c r="G12897">
        <v>0.94</v>
      </c>
      <c r="J12897">
        <v>0</v>
      </c>
      <c r="K12897">
        <v>0</v>
      </c>
    </row>
    <row r="12898" spans="1:11">
      <c r="A12898" t="s">
        <v>28933</v>
      </c>
      <c r="B12898" t="s">
        <v>58</v>
      </c>
      <c r="C12898">
        <v>101334</v>
      </c>
      <c r="D12898" t="s">
        <v>6863</v>
      </c>
      <c r="E12898" t="s">
        <v>6706</v>
      </c>
      <c r="F12898">
        <v>111.13</v>
      </c>
      <c r="G12898">
        <v>124.29</v>
      </c>
      <c r="J12898">
        <v>0</v>
      </c>
      <c r="K12898">
        <v>0</v>
      </c>
    </row>
    <row r="12899" spans="1:11">
      <c r="A12899" t="s">
        <v>28934</v>
      </c>
      <c r="B12899" t="s">
        <v>58</v>
      </c>
      <c r="C12899">
        <v>95405</v>
      </c>
      <c r="D12899" t="s">
        <v>6793</v>
      </c>
      <c r="E12899" t="s">
        <v>62</v>
      </c>
      <c r="F12899">
        <v>1.42</v>
      </c>
      <c r="G12899">
        <v>1.59</v>
      </c>
      <c r="J12899">
        <v>0</v>
      </c>
      <c r="K12899">
        <v>0</v>
      </c>
    </row>
    <row r="12900" spans="1:11">
      <c r="A12900" t="s">
        <v>28935</v>
      </c>
      <c r="B12900" t="s">
        <v>58</v>
      </c>
      <c r="C12900">
        <v>95423</v>
      </c>
      <c r="D12900" t="s">
        <v>6806</v>
      </c>
      <c r="E12900" t="s">
        <v>6706</v>
      </c>
      <c r="F12900">
        <v>188.11</v>
      </c>
      <c r="G12900">
        <v>210.39</v>
      </c>
      <c r="J12900">
        <v>0</v>
      </c>
      <c r="K12900">
        <v>0</v>
      </c>
    </row>
    <row r="12901" spans="1:11">
      <c r="A12901" t="s">
        <v>28936</v>
      </c>
      <c r="B12901" t="s">
        <v>58</v>
      </c>
      <c r="C12901">
        <v>100295</v>
      </c>
      <c r="D12901" t="s">
        <v>6812</v>
      </c>
      <c r="E12901" t="s">
        <v>62</v>
      </c>
      <c r="F12901">
        <v>0.92</v>
      </c>
      <c r="G12901">
        <v>1.03</v>
      </c>
      <c r="J12901">
        <v>0</v>
      </c>
      <c r="K12901">
        <v>0</v>
      </c>
    </row>
    <row r="12902" spans="1:11">
      <c r="A12902" t="s">
        <v>28937</v>
      </c>
      <c r="B12902" t="s">
        <v>58</v>
      </c>
      <c r="C12902">
        <v>101303</v>
      </c>
      <c r="D12902" t="s">
        <v>6840</v>
      </c>
      <c r="E12902" t="s">
        <v>6706</v>
      </c>
      <c r="F12902">
        <v>122.46</v>
      </c>
      <c r="G12902">
        <v>136.96</v>
      </c>
      <c r="J12902">
        <v>0</v>
      </c>
      <c r="K12902">
        <v>0</v>
      </c>
    </row>
    <row r="12903" spans="1:11">
      <c r="A12903" t="s">
        <v>28938</v>
      </c>
      <c r="B12903" t="s">
        <v>58</v>
      </c>
      <c r="C12903">
        <v>95344</v>
      </c>
      <c r="D12903" t="s">
        <v>6741</v>
      </c>
      <c r="E12903" t="s">
        <v>62</v>
      </c>
      <c r="F12903">
        <v>0.27</v>
      </c>
      <c r="G12903">
        <v>0.3</v>
      </c>
      <c r="J12903">
        <v>0</v>
      </c>
      <c r="K12903">
        <v>0</v>
      </c>
    </row>
    <row r="12904" spans="1:11">
      <c r="A12904" t="s">
        <v>28939</v>
      </c>
      <c r="B12904" t="s">
        <v>58</v>
      </c>
      <c r="C12904">
        <v>101308</v>
      </c>
      <c r="D12904" t="s">
        <v>6843</v>
      </c>
      <c r="E12904" t="s">
        <v>6706</v>
      </c>
      <c r="F12904">
        <v>36.130000000000003</v>
      </c>
      <c r="G12904">
        <v>40.409999999999997</v>
      </c>
      <c r="J12904">
        <v>0</v>
      </c>
      <c r="K12904">
        <v>0</v>
      </c>
    </row>
    <row r="12905" spans="1:11">
      <c r="A12905" t="s">
        <v>28940</v>
      </c>
      <c r="B12905" t="s">
        <v>58</v>
      </c>
      <c r="C12905">
        <v>105536</v>
      </c>
      <c r="D12905" t="s">
        <v>8167</v>
      </c>
      <c r="E12905" t="s">
        <v>62</v>
      </c>
      <c r="F12905">
        <v>0</v>
      </c>
      <c r="G12905">
        <v>0</v>
      </c>
    </row>
    <row r="12906" spans="1:11">
      <c r="A12906" t="s">
        <v>28941</v>
      </c>
      <c r="B12906" t="s">
        <v>58</v>
      </c>
      <c r="C12906">
        <v>101320</v>
      </c>
      <c r="D12906" t="s">
        <v>6851</v>
      </c>
      <c r="E12906" t="s">
        <v>6706</v>
      </c>
      <c r="F12906">
        <v>31.19</v>
      </c>
      <c r="G12906">
        <v>34.880000000000003</v>
      </c>
      <c r="J12906">
        <v>0</v>
      </c>
      <c r="K12906">
        <v>0</v>
      </c>
    </row>
    <row r="12907" spans="1:11">
      <c r="A12907" t="s">
        <v>28942</v>
      </c>
      <c r="B12907" t="s">
        <v>58</v>
      </c>
      <c r="C12907">
        <v>95343</v>
      </c>
      <c r="D12907" t="s">
        <v>15201</v>
      </c>
      <c r="E12907" t="s">
        <v>62</v>
      </c>
      <c r="F12907">
        <v>0.44</v>
      </c>
      <c r="G12907">
        <v>0.5</v>
      </c>
      <c r="J12907">
        <v>0</v>
      </c>
      <c r="K12907">
        <v>0</v>
      </c>
    </row>
    <row r="12908" spans="1:11">
      <c r="A12908" t="s">
        <v>28943</v>
      </c>
      <c r="B12908" t="s">
        <v>58</v>
      </c>
      <c r="C12908">
        <v>95345</v>
      </c>
      <c r="D12908" t="s">
        <v>6742</v>
      </c>
      <c r="E12908" t="s">
        <v>62</v>
      </c>
      <c r="F12908">
        <v>0.87</v>
      </c>
      <c r="G12908">
        <v>0.98</v>
      </c>
      <c r="J12908">
        <v>0</v>
      </c>
      <c r="K12908">
        <v>0</v>
      </c>
    </row>
    <row r="12909" spans="1:11">
      <c r="A12909" t="s">
        <v>28944</v>
      </c>
      <c r="B12909" t="s">
        <v>58</v>
      </c>
      <c r="C12909">
        <v>95346</v>
      </c>
      <c r="D12909" t="s">
        <v>6743</v>
      </c>
      <c r="E12909" t="s">
        <v>62</v>
      </c>
      <c r="F12909">
        <v>0.13</v>
      </c>
      <c r="G12909">
        <v>0.15</v>
      </c>
      <c r="J12909">
        <v>0</v>
      </c>
      <c r="K12909">
        <v>0</v>
      </c>
    </row>
    <row r="12910" spans="1:11">
      <c r="A12910" t="s">
        <v>28945</v>
      </c>
      <c r="B12910" t="s">
        <v>58</v>
      </c>
      <c r="C12910">
        <v>101324</v>
      </c>
      <c r="D12910" t="s">
        <v>6854</v>
      </c>
      <c r="E12910" t="s">
        <v>6706</v>
      </c>
      <c r="F12910">
        <v>18.14</v>
      </c>
      <c r="G12910">
        <v>20.29</v>
      </c>
      <c r="J12910">
        <v>0</v>
      </c>
      <c r="K12910">
        <v>0</v>
      </c>
    </row>
    <row r="12911" spans="1:11">
      <c r="A12911" t="s">
        <v>28946</v>
      </c>
      <c r="B12911" t="s">
        <v>58</v>
      </c>
      <c r="C12911">
        <v>101328</v>
      </c>
      <c r="D12911" t="s">
        <v>6857</v>
      </c>
      <c r="E12911" t="s">
        <v>6706</v>
      </c>
      <c r="F12911">
        <v>21.71</v>
      </c>
      <c r="G12911">
        <v>24.28</v>
      </c>
      <c r="J12911">
        <v>0</v>
      </c>
      <c r="K12911">
        <v>0</v>
      </c>
    </row>
    <row r="12912" spans="1:11">
      <c r="A12912" t="s">
        <v>28947</v>
      </c>
      <c r="B12912" t="s">
        <v>58</v>
      </c>
      <c r="C12912">
        <v>95347</v>
      </c>
      <c r="D12912" t="s">
        <v>6744</v>
      </c>
      <c r="E12912" t="s">
        <v>62</v>
      </c>
      <c r="F12912">
        <v>0.13</v>
      </c>
      <c r="G12912">
        <v>0.14000000000000001</v>
      </c>
      <c r="J12912">
        <v>0</v>
      </c>
      <c r="K12912">
        <v>0</v>
      </c>
    </row>
    <row r="12913" spans="1:11">
      <c r="A12913" t="s">
        <v>28948</v>
      </c>
      <c r="B12913" t="s">
        <v>58</v>
      </c>
      <c r="C12913">
        <v>95408</v>
      </c>
      <c r="D12913" t="s">
        <v>15202</v>
      </c>
      <c r="E12913" t="s">
        <v>6706</v>
      </c>
      <c r="F12913">
        <v>17.46</v>
      </c>
      <c r="G12913">
        <v>19.52</v>
      </c>
      <c r="J12913">
        <v>0</v>
      </c>
      <c r="K12913">
        <v>0</v>
      </c>
    </row>
    <row r="12914" spans="1:11">
      <c r="A12914" t="s">
        <v>28949</v>
      </c>
      <c r="B12914" t="s">
        <v>58</v>
      </c>
      <c r="C12914">
        <v>95348</v>
      </c>
      <c r="D12914" t="s">
        <v>6745</v>
      </c>
      <c r="E12914" t="s">
        <v>62</v>
      </c>
      <c r="F12914">
        <v>0.16</v>
      </c>
      <c r="G12914">
        <v>0.18</v>
      </c>
      <c r="J12914">
        <v>0</v>
      </c>
      <c r="K12914">
        <v>0</v>
      </c>
    </row>
    <row r="12915" spans="1:11">
      <c r="A12915" t="s">
        <v>28950</v>
      </c>
      <c r="B12915" t="s">
        <v>58</v>
      </c>
      <c r="C12915">
        <v>101332</v>
      </c>
      <c r="D12915" t="s">
        <v>6861</v>
      </c>
      <c r="E12915" t="s">
        <v>6706</v>
      </c>
      <c r="F12915">
        <v>14.54</v>
      </c>
      <c r="G12915">
        <v>16.260000000000002</v>
      </c>
      <c r="J12915">
        <v>0</v>
      </c>
      <c r="K12915">
        <v>0</v>
      </c>
    </row>
    <row r="12916" spans="1:11">
      <c r="A12916" t="s">
        <v>28951</v>
      </c>
      <c r="B12916" t="s">
        <v>58</v>
      </c>
      <c r="C12916">
        <v>95349</v>
      </c>
      <c r="D12916" t="s">
        <v>6746</v>
      </c>
      <c r="E12916" t="s">
        <v>62</v>
      </c>
      <c r="F12916">
        <v>0.11</v>
      </c>
      <c r="G12916">
        <v>0.12</v>
      </c>
      <c r="J12916">
        <v>0</v>
      </c>
      <c r="K12916">
        <v>0</v>
      </c>
    </row>
    <row r="12917" spans="1:11">
      <c r="A12917" t="s">
        <v>28952</v>
      </c>
      <c r="B12917" t="s">
        <v>58</v>
      </c>
      <c r="C12917">
        <v>101336</v>
      </c>
      <c r="D12917" t="s">
        <v>6864</v>
      </c>
      <c r="E12917" t="s">
        <v>6706</v>
      </c>
      <c r="F12917">
        <v>63.03</v>
      </c>
      <c r="G12917">
        <v>70.489999999999995</v>
      </c>
      <c r="J12917">
        <v>0</v>
      </c>
      <c r="K12917">
        <v>0</v>
      </c>
    </row>
    <row r="12918" spans="1:11">
      <c r="A12918" t="s">
        <v>28953</v>
      </c>
      <c r="B12918" t="s">
        <v>58</v>
      </c>
      <c r="C12918">
        <v>95351</v>
      </c>
      <c r="D12918" t="s">
        <v>6747</v>
      </c>
      <c r="E12918" t="s">
        <v>62</v>
      </c>
      <c r="F12918">
        <v>0.47</v>
      </c>
      <c r="G12918">
        <v>0.53</v>
      </c>
      <c r="J12918">
        <v>0</v>
      </c>
      <c r="K12918">
        <v>0</v>
      </c>
    </row>
    <row r="12919" spans="1:11">
      <c r="A12919" t="s">
        <v>28954</v>
      </c>
      <c r="B12919" t="s">
        <v>58</v>
      </c>
      <c r="C12919">
        <v>95352</v>
      </c>
      <c r="D12919" t="s">
        <v>6748</v>
      </c>
      <c r="E12919" t="s">
        <v>62</v>
      </c>
      <c r="F12919">
        <v>0.17</v>
      </c>
      <c r="G12919">
        <v>0.19</v>
      </c>
      <c r="J12919">
        <v>0</v>
      </c>
      <c r="K12919">
        <v>0</v>
      </c>
    </row>
    <row r="12920" spans="1:11">
      <c r="A12920" t="s">
        <v>28955</v>
      </c>
      <c r="B12920" t="s">
        <v>58</v>
      </c>
      <c r="C12920">
        <v>101337</v>
      </c>
      <c r="D12920" t="s">
        <v>6865</v>
      </c>
      <c r="E12920" t="s">
        <v>6706</v>
      </c>
      <c r="F12920">
        <v>23.4</v>
      </c>
      <c r="G12920">
        <v>26.18</v>
      </c>
      <c r="J12920">
        <v>0</v>
      </c>
      <c r="K12920">
        <v>0</v>
      </c>
    </row>
    <row r="12921" spans="1:11">
      <c r="A12921" t="s">
        <v>28956</v>
      </c>
      <c r="B12921" t="s">
        <v>58</v>
      </c>
      <c r="C12921">
        <v>101338</v>
      </c>
      <c r="D12921" t="s">
        <v>6866</v>
      </c>
      <c r="E12921" t="s">
        <v>6706</v>
      </c>
      <c r="F12921">
        <v>30.52</v>
      </c>
      <c r="G12921">
        <v>34.14</v>
      </c>
      <c r="J12921">
        <v>0</v>
      </c>
      <c r="K12921">
        <v>0</v>
      </c>
    </row>
    <row r="12922" spans="1:11">
      <c r="A12922" t="s">
        <v>28957</v>
      </c>
      <c r="B12922" t="s">
        <v>58</v>
      </c>
      <c r="C12922">
        <v>95354</v>
      </c>
      <c r="D12922" t="s">
        <v>6749</v>
      </c>
      <c r="E12922" t="s">
        <v>62</v>
      </c>
      <c r="F12922">
        <v>0.21</v>
      </c>
      <c r="G12922">
        <v>0.23</v>
      </c>
      <c r="J12922">
        <v>0</v>
      </c>
      <c r="K12922">
        <v>0</v>
      </c>
    </row>
    <row r="12923" spans="1:11">
      <c r="A12923" t="s">
        <v>28958</v>
      </c>
      <c r="B12923" t="s">
        <v>58</v>
      </c>
      <c r="C12923">
        <v>101339</v>
      </c>
      <c r="D12923" t="s">
        <v>6867</v>
      </c>
      <c r="E12923" t="s">
        <v>6706</v>
      </c>
      <c r="F12923">
        <v>28.1</v>
      </c>
      <c r="G12923">
        <v>31.43</v>
      </c>
      <c r="J12923">
        <v>0</v>
      </c>
      <c r="K12923">
        <v>0</v>
      </c>
    </row>
    <row r="12924" spans="1:11">
      <c r="A12924" t="s">
        <v>28959</v>
      </c>
      <c r="B12924" t="s">
        <v>58</v>
      </c>
      <c r="C12924">
        <v>101340</v>
      </c>
      <c r="D12924" t="s">
        <v>6868</v>
      </c>
      <c r="E12924" t="s">
        <v>6706</v>
      </c>
      <c r="F12924">
        <v>25.48</v>
      </c>
      <c r="G12924">
        <v>28.5</v>
      </c>
      <c r="J12924">
        <v>0</v>
      </c>
      <c r="K12924">
        <v>0</v>
      </c>
    </row>
    <row r="12925" spans="1:11">
      <c r="A12925" t="s">
        <v>28960</v>
      </c>
      <c r="B12925" t="s">
        <v>58</v>
      </c>
      <c r="C12925">
        <v>95389</v>
      </c>
      <c r="D12925" t="s">
        <v>6780</v>
      </c>
      <c r="E12925" t="s">
        <v>62</v>
      </c>
      <c r="F12925">
        <v>0.19</v>
      </c>
      <c r="G12925">
        <v>0.21</v>
      </c>
      <c r="J12925">
        <v>0</v>
      </c>
      <c r="K12925">
        <v>0</v>
      </c>
    </row>
    <row r="12926" spans="1:11">
      <c r="A12926" t="s">
        <v>28961</v>
      </c>
      <c r="B12926" t="s">
        <v>58</v>
      </c>
      <c r="C12926">
        <v>101341</v>
      </c>
      <c r="D12926" t="s">
        <v>6869</v>
      </c>
      <c r="E12926" t="s">
        <v>6706</v>
      </c>
      <c r="F12926">
        <v>23.86</v>
      </c>
      <c r="G12926">
        <v>26.68</v>
      </c>
      <c r="J12926">
        <v>0</v>
      </c>
      <c r="K12926">
        <v>0</v>
      </c>
    </row>
    <row r="12927" spans="1:11">
      <c r="A12927" t="s">
        <v>28962</v>
      </c>
      <c r="B12927" t="s">
        <v>58</v>
      </c>
      <c r="C12927">
        <v>95355</v>
      </c>
      <c r="D12927" t="s">
        <v>6750</v>
      </c>
      <c r="E12927" t="s">
        <v>62</v>
      </c>
      <c r="F12927">
        <v>0.18</v>
      </c>
      <c r="G12927">
        <v>0.2</v>
      </c>
      <c r="J12927">
        <v>0</v>
      </c>
      <c r="K12927">
        <v>0</v>
      </c>
    </row>
    <row r="12928" spans="1:11">
      <c r="A12928" t="s">
        <v>28963</v>
      </c>
      <c r="B12928" t="s">
        <v>58</v>
      </c>
      <c r="C12928">
        <v>95356</v>
      </c>
      <c r="D12928" t="s">
        <v>6751</v>
      </c>
      <c r="E12928" t="s">
        <v>62</v>
      </c>
      <c r="F12928">
        <v>0.21</v>
      </c>
      <c r="G12928">
        <v>0.23</v>
      </c>
      <c r="J12928">
        <v>0</v>
      </c>
      <c r="K12928">
        <v>0</v>
      </c>
    </row>
    <row r="12929" spans="1:11">
      <c r="A12929" t="s">
        <v>28964</v>
      </c>
      <c r="B12929" t="s">
        <v>58</v>
      </c>
      <c r="C12929">
        <v>101342</v>
      </c>
      <c r="D12929" t="s">
        <v>6870</v>
      </c>
      <c r="E12929" t="s">
        <v>6706</v>
      </c>
      <c r="F12929">
        <v>28.1</v>
      </c>
      <c r="G12929">
        <v>31.43</v>
      </c>
      <c r="J12929">
        <v>0</v>
      </c>
      <c r="K12929">
        <v>0</v>
      </c>
    </row>
    <row r="12930" spans="1:11">
      <c r="A12930" t="s">
        <v>28965</v>
      </c>
      <c r="B12930" t="s">
        <v>58</v>
      </c>
      <c r="C12930">
        <v>95357</v>
      </c>
      <c r="D12930" t="s">
        <v>6752</v>
      </c>
      <c r="E12930" t="s">
        <v>62</v>
      </c>
      <c r="F12930">
        <v>0.39</v>
      </c>
      <c r="G12930">
        <v>0.44</v>
      </c>
      <c r="J12930">
        <v>0</v>
      </c>
      <c r="K12930">
        <v>0</v>
      </c>
    </row>
    <row r="12931" spans="1:11">
      <c r="A12931" t="s">
        <v>28966</v>
      </c>
      <c r="B12931" t="s">
        <v>58</v>
      </c>
      <c r="C12931">
        <v>101343</v>
      </c>
      <c r="D12931" t="s">
        <v>6871</v>
      </c>
      <c r="E12931" t="s">
        <v>6706</v>
      </c>
      <c r="F12931">
        <v>52.04</v>
      </c>
      <c r="G12931">
        <v>58.21</v>
      </c>
      <c r="J12931">
        <v>0</v>
      </c>
      <c r="K12931">
        <v>0</v>
      </c>
    </row>
    <row r="12932" spans="1:11">
      <c r="A12932" t="s">
        <v>28967</v>
      </c>
      <c r="B12932" t="s">
        <v>58</v>
      </c>
      <c r="C12932">
        <v>95358</v>
      </c>
      <c r="D12932" t="s">
        <v>6753</v>
      </c>
      <c r="E12932" t="s">
        <v>62</v>
      </c>
      <c r="F12932">
        <v>0.38</v>
      </c>
      <c r="G12932">
        <v>0.43</v>
      </c>
      <c r="J12932">
        <v>0</v>
      </c>
      <c r="K12932">
        <v>0</v>
      </c>
    </row>
    <row r="12933" spans="1:11">
      <c r="A12933" t="s">
        <v>28968</v>
      </c>
      <c r="B12933" t="s">
        <v>58</v>
      </c>
      <c r="C12933">
        <v>101344</v>
      </c>
      <c r="D12933" t="s">
        <v>6872</v>
      </c>
      <c r="E12933" t="s">
        <v>6706</v>
      </c>
      <c r="F12933">
        <v>51.27</v>
      </c>
      <c r="G12933">
        <v>57.34</v>
      </c>
      <c r="J12933">
        <v>0</v>
      </c>
      <c r="K12933">
        <v>0</v>
      </c>
    </row>
    <row r="12934" spans="1:11">
      <c r="A12934" t="s">
        <v>28969</v>
      </c>
      <c r="B12934" t="s">
        <v>58</v>
      </c>
      <c r="C12934">
        <v>95359</v>
      </c>
      <c r="D12934" t="s">
        <v>6754</v>
      </c>
      <c r="E12934" t="s">
        <v>62</v>
      </c>
      <c r="F12934">
        <v>0.4</v>
      </c>
      <c r="G12934">
        <v>0.44</v>
      </c>
      <c r="J12934">
        <v>0</v>
      </c>
      <c r="K12934">
        <v>0</v>
      </c>
    </row>
    <row r="12935" spans="1:11">
      <c r="A12935" t="s">
        <v>28970</v>
      </c>
      <c r="B12935" t="s">
        <v>58</v>
      </c>
      <c r="C12935">
        <v>101345</v>
      </c>
      <c r="D12935" t="s">
        <v>6873</v>
      </c>
      <c r="E12935" t="s">
        <v>6706</v>
      </c>
      <c r="F12935">
        <v>53.03</v>
      </c>
      <c r="G12935">
        <v>59.31</v>
      </c>
      <c r="J12935">
        <v>0</v>
      </c>
      <c r="K12935">
        <v>0</v>
      </c>
    </row>
    <row r="12936" spans="1:11">
      <c r="A12936" t="s">
        <v>28971</v>
      </c>
      <c r="B12936" t="s">
        <v>58</v>
      </c>
      <c r="C12936">
        <v>101346</v>
      </c>
      <c r="D12936" t="s">
        <v>6874</v>
      </c>
      <c r="E12936" t="s">
        <v>6706</v>
      </c>
      <c r="F12936">
        <v>28.96</v>
      </c>
      <c r="G12936">
        <v>32.39</v>
      </c>
      <c r="J12936">
        <v>0</v>
      </c>
      <c r="K12936">
        <v>0</v>
      </c>
    </row>
    <row r="12937" spans="1:11">
      <c r="A12937" t="s">
        <v>28972</v>
      </c>
      <c r="B12937" t="s">
        <v>58</v>
      </c>
      <c r="C12937">
        <v>101347</v>
      </c>
      <c r="D12937" t="s">
        <v>6875</v>
      </c>
      <c r="E12937" t="s">
        <v>6706</v>
      </c>
      <c r="F12937">
        <v>41.86</v>
      </c>
      <c r="G12937">
        <v>46.81</v>
      </c>
      <c r="J12937">
        <v>0</v>
      </c>
      <c r="K12937">
        <v>0</v>
      </c>
    </row>
    <row r="12938" spans="1:11">
      <c r="A12938" t="s">
        <v>28973</v>
      </c>
      <c r="B12938" t="s">
        <v>58</v>
      </c>
      <c r="C12938">
        <v>95361</v>
      </c>
      <c r="D12938" t="s">
        <v>6756</v>
      </c>
      <c r="E12938" t="s">
        <v>62</v>
      </c>
      <c r="F12938">
        <v>0.19</v>
      </c>
      <c r="G12938">
        <v>0.22</v>
      </c>
      <c r="J12938">
        <v>0</v>
      </c>
      <c r="K12938">
        <v>0</v>
      </c>
    </row>
    <row r="12939" spans="1:11">
      <c r="A12939" t="s">
        <v>28974</v>
      </c>
      <c r="B12939" t="s">
        <v>58</v>
      </c>
      <c r="C12939">
        <v>101348</v>
      </c>
      <c r="D12939" t="s">
        <v>6876</v>
      </c>
      <c r="E12939" t="s">
        <v>6706</v>
      </c>
      <c r="F12939">
        <v>26.03</v>
      </c>
      <c r="G12939">
        <v>29.11</v>
      </c>
      <c r="J12939">
        <v>0</v>
      </c>
      <c r="K12939">
        <v>0</v>
      </c>
    </row>
    <row r="12940" spans="1:11">
      <c r="A12940" t="s">
        <v>28975</v>
      </c>
      <c r="B12940" t="s">
        <v>58</v>
      </c>
      <c r="C12940">
        <v>101349</v>
      </c>
      <c r="D12940" t="s">
        <v>6877</v>
      </c>
      <c r="E12940" t="s">
        <v>6706</v>
      </c>
      <c r="F12940">
        <v>38.840000000000003</v>
      </c>
      <c r="G12940">
        <v>43.44</v>
      </c>
      <c r="J12940">
        <v>0</v>
      </c>
      <c r="K12940">
        <v>0</v>
      </c>
    </row>
    <row r="12941" spans="1:11">
      <c r="A12941" t="s">
        <v>28976</v>
      </c>
      <c r="B12941" t="s">
        <v>58</v>
      </c>
      <c r="C12941">
        <v>95362</v>
      </c>
      <c r="D12941" t="s">
        <v>6757</v>
      </c>
      <c r="E12941" t="s">
        <v>62</v>
      </c>
      <c r="F12941">
        <v>0.28999999999999998</v>
      </c>
      <c r="G12941">
        <v>0.32</v>
      </c>
      <c r="J12941">
        <v>0</v>
      </c>
      <c r="K12941">
        <v>0</v>
      </c>
    </row>
    <row r="12942" spans="1:11">
      <c r="A12942" t="s">
        <v>28977</v>
      </c>
      <c r="B12942" t="s">
        <v>58</v>
      </c>
      <c r="C12942">
        <v>95363</v>
      </c>
      <c r="D12942" t="s">
        <v>6758</v>
      </c>
      <c r="E12942" t="s">
        <v>62</v>
      </c>
      <c r="F12942">
        <v>0.28999999999999998</v>
      </c>
      <c r="G12942">
        <v>0.32</v>
      </c>
      <c r="J12942">
        <v>0</v>
      </c>
      <c r="K12942">
        <v>0</v>
      </c>
    </row>
    <row r="12943" spans="1:11">
      <c r="A12943" t="s">
        <v>28978</v>
      </c>
      <c r="B12943" t="s">
        <v>58</v>
      </c>
      <c r="C12943">
        <v>101350</v>
      </c>
      <c r="D12943" t="s">
        <v>6878</v>
      </c>
      <c r="E12943" t="s">
        <v>6706</v>
      </c>
      <c r="F12943">
        <v>38.840000000000003</v>
      </c>
      <c r="G12943">
        <v>43.44</v>
      </c>
      <c r="J12943">
        <v>0</v>
      </c>
      <c r="K12943">
        <v>0</v>
      </c>
    </row>
    <row r="12944" spans="1:11">
      <c r="A12944" t="s">
        <v>28979</v>
      </c>
      <c r="B12944" t="s">
        <v>58</v>
      </c>
      <c r="C12944">
        <v>95360</v>
      </c>
      <c r="D12944" t="s">
        <v>6755</v>
      </c>
      <c r="E12944" t="s">
        <v>62</v>
      </c>
      <c r="F12944">
        <v>0.31</v>
      </c>
      <c r="G12944">
        <v>0.35</v>
      </c>
      <c r="J12944">
        <v>0</v>
      </c>
      <c r="K12944">
        <v>0</v>
      </c>
    </row>
    <row r="12945" spans="1:11">
      <c r="A12945" t="s">
        <v>28980</v>
      </c>
      <c r="B12945" t="s">
        <v>58</v>
      </c>
      <c r="C12945">
        <v>101351</v>
      </c>
      <c r="D12945" t="s">
        <v>6879</v>
      </c>
      <c r="E12945" t="s">
        <v>6706</v>
      </c>
      <c r="F12945">
        <v>28.1</v>
      </c>
      <c r="G12945">
        <v>31.43</v>
      </c>
      <c r="J12945">
        <v>0</v>
      </c>
      <c r="K12945">
        <v>0</v>
      </c>
    </row>
    <row r="12946" spans="1:11">
      <c r="A12946" t="s">
        <v>28981</v>
      </c>
      <c r="B12946" t="s">
        <v>58</v>
      </c>
      <c r="C12946">
        <v>95365</v>
      </c>
      <c r="D12946" t="s">
        <v>6760</v>
      </c>
      <c r="E12946" t="s">
        <v>62</v>
      </c>
      <c r="F12946">
        <v>0.21</v>
      </c>
      <c r="G12946">
        <v>0.23</v>
      </c>
      <c r="J12946">
        <v>0</v>
      </c>
      <c r="K12946">
        <v>0</v>
      </c>
    </row>
    <row r="12947" spans="1:11">
      <c r="A12947" t="s">
        <v>28982</v>
      </c>
      <c r="B12947" t="s">
        <v>58</v>
      </c>
      <c r="C12947">
        <v>101352</v>
      </c>
      <c r="D12947" t="s">
        <v>6880</v>
      </c>
      <c r="E12947" t="s">
        <v>6706</v>
      </c>
      <c r="F12947">
        <v>28.1</v>
      </c>
      <c r="G12947">
        <v>31.43</v>
      </c>
      <c r="J12947">
        <v>0</v>
      </c>
      <c r="K12947">
        <v>0</v>
      </c>
    </row>
    <row r="12948" spans="1:11">
      <c r="A12948" t="s">
        <v>28983</v>
      </c>
      <c r="B12948" t="s">
        <v>58</v>
      </c>
      <c r="C12948">
        <v>95364</v>
      </c>
      <c r="D12948" t="s">
        <v>6759</v>
      </c>
      <c r="E12948" t="s">
        <v>62</v>
      </c>
      <c r="F12948">
        <v>0.21</v>
      </c>
      <c r="G12948">
        <v>0.23</v>
      </c>
      <c r="J12948">
        <v>0</v>
      </c>
      <c r="K12948">
        <v>0</v>
      </c>
    </row>
    <row r="12949" spans="1:11">
      <c r="A12949" t="s">
        <v>28984</v>
      </c>
      <c r="B12949" t="s">
        <v>58</v>
      </c>
      <c r="C12949">
        <v>95366</v>
      </c>
      <c r="D12949" t="s">
        <v>6761</v>
      </c>
      <c r="E12949" t="s">
        <v>62</v>
      </c>
      <c r="F12949">
        <v>0.21</v>
      </c>
      <c r="G12949">
        <v>0.24</v>
      </c>
      <c r="J12949">
        <v>0</v>
      </c>
      <c r="K12949">
        <v>0</v>
      </c>
    </row>
    <row r="12950" spans="1:11">
      <c r="A12950" t="s">
        <v>28985</v>
      </c>
      <c r="B12950" t="s">
        <v>58</v>
      </c>
      <c r="C12950">
        <v>101353</v>
      </c>
      <c r="D12950" t="s">
        <v>6881</v>
      </c>
      <c r="E12950" t="s">
        <v>6706</v>
      </c>
      <c r="F12950">
        <v>28.6</v>
      </c>
      <c r="G12950">
        <v>31.99</v>
      </c>
      <c r="J12950">
        <v>0</v>
      </c>
      <c r="K12950">
        <v>0</v>
      </c>
    </row>
    <row r="12951" spans="1:11">
      <c r="A12951" t="s">
        <v>28986</v>
      </c>
      <c r="B12951" t="s">
        <v>58</v>
      </c>
      <c r="C12951">
        <v>95367</v>
      </c>
      <c r="D12951" t="s">
        <v>6762</v>
      </c>
      <c r="E12951" t="s">
        <v>62</v>
      </c>
      <c r="F12951">
        <v>0.28999999999999998</v>
      </c>
      <c r="G12951">
        <v>0.32</v>
      </c>
      <c r="J12951">
        <v>0</v>
      </c>
      <c r="K12951">
        <v>0</v>
      </c>
    </row>
    <row r="12952" spans="1:11">
      <c r="A12952" t="s">
        <v>28987</v>
      </c>
      <c r="B12952" t="s">
        <v>58</v>
      </c>
      <c r="C12952">
        <v>101355</v>
      </c>
      <c r="D12952" t="s">
        <v>6882</v>
      </c>
      <c r="E12952" t="s">
        <v>6706</v>
      </c>
      <c r="F12952">
        <v>38.840000000000003</v>
      </c>
      <c r="G12952">
        <v>43.44</v>
      </c>
      <c r="J12952">
        <v>0</v>
      </c>
      <c r="K12952">
        <v>0</v>
      </c>
    </row>
    <row r="12953" spans="1:11">
      <c r="A12953" t="s">
        <v>28988</v>
      </c>
      <c r="B12953" t="s">
        <v>58</v>
      </c>
      <c r="C12953">
        <v>95368</v>
      </c>
      <c r="D12953" t="s">
        <v>6763</v>
      </c>
      <c r="E12953" t="s">
        <v>62</v>
      </c>
      <c r="F12953">
        <v>0.21</v>
      </c>
      <c r="G12953">
        <v>0.24</v>
      </c>
      <c r="J12953">
        <v>0</v>
      </c>
      <c r="K12953">
        <v>0</v>
      </c>
    </row>
    <row r="12954" spans="1:11">
      <c r="A12954" t="s">
        <v>28989</v>
      </c>
      <c r="B12954" t="s">
        <v>58</v>
      </c>
      <c r="C12954">
        <v>95369</v>
      </c>
      <c r="D12954" t="s">
        <v>6764</v>
      </c>
      <c r="E12954" t="s">
        <v>62</v>
      </c>
      <c r="F12954">
        <v>0.23</v>
      </c>
      <c r="G12954">
        <v>0.25</v>
      </c>
      <c r="J12954">
        <v>0</v>
      </c>
      <c r="K12954">
        <v>0</v>
      </c>
    </row>
    <row r="12955" spans="1:11">
      <c r="A12955" t="s">
        <v>28990</v>
      </c>
      <c r="B12955" t="s">
        <v>58</v>
      </c>
      <c r="C12955">
        <v>95370</v>
      </c>
      <c r="D12955" t="s">
        <v>6765</v>
      </c>
      <c r="E12955" t="s">
        <v>62</v>
      </c>
      <c r="F12955">
        <v>0.34</v>
      </c>
      <c r="G12955">
        <v>0.38</v>
      </c>
      <c r="J12955">
        <v>0</v>
      </c>
      <c r="K12955">
        <v>0</v>
      </c>
    </row>
    <row r="12956" spans="1:11">
      <c r="A12956" t="s">
        <v>28991</v>
      </c>
      <c r="B12956" t="s">
        <v>58</v>
      </c>
      <c r="C12956">
        <v>101356</v>
      </c>
      <c r="D12956" t="s">
        <v>6883</v>
      </c>
      <c r="E12956" t="s">
        <v>6706</v>
      </c>
      <c r="F12956">
        <v>45.44</v>
      </c>
      <c r="G12956">
        <v>50.82</v>
      </c>
      <c r="J12956">
        <v>0</v>
      </c>
      <c r="K12956">
        <v>0</v>
      </c>
    </row>
    <row r="12957" spans="1:11">
      <c r="A12957" t="s">
        <v>28992</v>
      </c>
      <c r="B12957" t="s">
        <v>58</v>
      </c>
      <c r="C12957">
        <v>95371</v>
      </c>
      <c r="D12957" t="s">
        <v>6766</v>
      </c>
      <c r="E12957" t="s">
        <v>62</v>
      </c>
      <c r="F12957">
        <v>0.49</v>
      </c>
      <c r="G12957">
        <v>0.55000000000000004</v>
      </c>
      <c r="J12957">
        <v>0</v>
      </c>
      <c r="K12957">
        <v>0</v>
      </c>
    </row>
    <row r="12958" spans="1:11">
      <c r="A12958" t="s">
        <v>28993</v>
      </c>
      <c r="B12958" t="s">
        <v>58</v>
      </c>
      <c r="C12958">
        <v>101357</v>
      </c>
      <c r="D12958" t="s">
        <v>6884</v>
      </c>
      <c r="E12958" t="s">
        <v>6706</v>
      </c>
      <c r="F12958">
        <v>65.25</v>
      </c>
      <c r="G12958">
        <v>72.98</v>
      </c>
      <c r="J12958">
        <v>0</v>
      </c>
      <c r="K12958">
        <v>0</v>
      </c>
    </row>
    <row r="12959" spans="1:11">
      <c r="A12959" t="s">
        <v>28994</v>
      </c>
      <c r="B12959" t="s">
        <v>58</v>
      </c>
      <c r="C12959">
        <v>95372</v>
      </c>
      <c r="D12959" t="s">
        <v>6767</v>
      </c>
      <c r="E12959" t="s">
        <v>62</v>
      </c>
      <c r="F12959">
        <v>0.34</v>
      </c>
      <c r="G12959">
        <v>0.38</v>
      </c>
      <c r="J12959">
        <v>0</v>
      </c>
      <c r="K12959">
        <v>0</v>
      </c>
    </row>
    <row r="12960" spans="1:11">
      <c r="A12960" t="s">
        <v>28995</v>
      </c>
      <c r="B12960" t="s">
        <v>58</v>
      </c>
      <c r="C12960">
        <v>101358</v>
      </c>
      <c r="D12960" t="s">
        <v>6885</v>
      </c>
      <c r="E12960" t="s">
        <v>6706</v>
      </c>
      <c r="F12960">
        <v>45.44</v>
      </c>
      <c r="G12960">
        <v>50.82</v>
      </c>
      <c r="J12960">
        <v>0</v>
      </c>
      <c r="K12960">
        <v>0</v>
      </c>
    </row>
    <row r="12961" spans="1:11">
      <c r="A12961" t="s">
        <v>28996</v>
      </c>
      <c r="B12961" t="s">
        <v>58</v>
      </c>
      <c r="C12961">
        <v>95373</v>
      </c>
      <c r="D12961" t="s">
        <v>6768</v>
      </c>
      <c r="E12961" t="s">
        <v>62</v>
      </c>
      <c r="F12961">
        <v>0.31</v>
      </c>
      <c r="G12961">
        <v>0.35</v>
      </c>
      <c r="J12961">
        <v>0</v>
      </c>
      <c r="K12961">
        <v>0</v>
      </c>
    </row>
    <row r="12962" spans="1:11">
      <c r="A12962" t="s">
        <v>28997</v>
      </c>
      <c r="B12962" t="s">
        <v>58</v>
      </c>
      <c r="C12962">
        <v>101359</v>
      </c>
      <c r="D12962" t="s">
        <v>6886</v>
      </c>
      <c r="E12962" t="s">
        <v>6706</v>
      </c>
      <c r="F12962">
        <v>41.9</v>
      </c>
      <c r="G12962">
        <v>46.86</v>
      </c>
      <c r="J12962">
        <v>0</v>
      </c>
      <c r="K12962">
        <v>0</v>
      </c>
    </row>
    <row r="12963" spans="1:11">
      <c r="A12963" t="s">
        <v>28998</v>
      </c>
      <c r="B12963" t="s">
        <v>58</v>
      </c>
      <c r="C12963">
        <v>101360</v>
      </c>
      <c r="D12963" t="s">
        <v>6887</v>
      </c>
      <c r="E12963" t="s">
        <v>6706</v>
      </c>
      <c r="F12963">
        <v>45.44</v>
      </c>
      <c r="G12963">
        <v>50.82</v>
      </c>
      <c r="J12963">
        <v>0</v>
      </c>
      <c r="K12963">
        <v>0</v>
      </c>
    </row>
    <row r="12964" spans="1:11">
      <c r="A12964" t="s">
        <v>28999</v>
      </c>
      <c r="B12964" t="s">
        <v>58</v>
      </c>
      <c r="C12964">
        <v>95374</v>
      </c>
      <c r="D12964" t="s">
        <v>6769</v>
      </c>
      <c r="E12964" t="s">
        <v>62</v>
      </c>
      <c r="F12964">
        <v>0.34</v>
      </c>
      <c r="G12964">
        <v>0.38</v>
      </c>
      <c r="J12964">
        <v>0</v>
      </c>
      <c r="K12964">
        <v>0</v>
      </c>
    </row>
    <row r="12965" spans="1:11">
      <c r="A12965" t="s">
        <v>29000</v>
      </c>
      <c r="B12965" t="s">
        <v>58</v>
      </c>
      <c r="C12965">
        <v>95375</v>
      </c>
      <c r="D12965" t="s">
        <v>6770</v>
      </c>
      <c r="E12965" t="s">
        <v>62</v>
      </c>
      <c r="F12965">
        <v>0.5</v>
      </c>
      <c r="G12965">
        <v>0.56000000000000005</v>
      </c>
      <c r="J12965">
        <v>0</v>
      </c>
      <c r="K12965">
        <v>0</v>
      </c>
    </row>
    <row r="12966" spans="1:11">
      <c r="A12966" t="s">
        <v>29001</v>
      </c>
      <c r="B12966" t="s">
        <v>58</v>
      </c>
      <c r="C12966">
        <v>101361</v>
      </c>
      <c r="D12966" t="s">
        <v>6888</v>
      </c>
      <c r="E12966" t="s">
        <v>6706</v>
      </c>
      <c r="F12966">
        <v>66.41</v>
      </c>
      <c r="G12966">
        <v>74.27</v>
      </c>
      <c r="J12966">
        <v>0</v>
      </c>
      <c r="K12966">
        <v>0</v>
      </c>
    </row>
    <row r="12967" spans="1:11">
      <c r="A12967" t="s">
        <v>29002</v>
      </c>
      <c r="B12967" t="s">
        <v>58</v>
      </c>
      <c r="C12967">
        <v>95376</v>
      </c>
      <c r="D12967" t="s">
        <v>6771</v>
      </c>
      <c r="E12967" t="s">
        <v>62</v>
      </c>
      <c r="F12967">
        <v>0.11</v>
      </c>
      <c r="G12967">
        <v>0.13</v>
      </c>
      <c r="J12967">
        <v>0</v>
      </c>
      <c r="K12967">
        <v>0</v>
      </c>
    </row>
    <row r="12968" spans="1:11">
      <c r="A12968" t="s">
        <v>29003</v>
      </c>
      <c r="B12968" t="s">
        <v>58</v>
      </c>
      <c r="C12968">
        <v>95377</v>
      </c>
      <c r="D12968" t="s">
        <v>6772</v>
      </c>
      <c r="E12968" t="s">
        <v>62</v>
      </c>
      <c r="F12968">
        <v>0.27</v>
      </c>
      <c r="G12968">
        <v>0.3</v>
      </c>
      <c r="J12968">
        <v>0</v>
      </c>
      <c r="K12968">
        <v>0</v>
      </c>
    </row>
    <row r="12969" spans="1:11">
      <c r="A12969" t="s">
        <v>29004</v>
      </c>
      <c r="B12969" t="s">
        <v>58</v>
      </c>
      <c r="C12969">
        <v>101363</v>
      </c>
      <c r="D12969" t="s">
        <v>6889</v>
      </c>
      <c r="E12969" t="s">
        <v>6706</v>
      </c>
      <c r="F12969">
        <v>36.46</v>
      </c>
      <c r="G12969">
        <v>40.78</v>
      </c>
      <c r="J12969">
        <v>0</v>
      </c>
      <c r="K12969">
        <v>0</v>
      </c>
    </row>
    <row r="12970" spans="1:11">
      <c r="A12970" t="s">
        <v>29005</v>
      </c>
      <c r="B12970" t="s">
        <v>58</v>
      </c>
      <c r="C12970">
        <v>95378</v>
      </c>
      <c r="D12970" t="s">
        <v>6773</v>
      </c>
      <c r="E12970" t="s">
        <v>62</v>
      </c>
      <c r="F12970">
        <v>0.4</v>
      </c>
      <c r="G12970">
        <v>0.45</v>
      </c>
      <c r="J12970">
        <v>0</v>
      </c>
      <c r="K12970">
        <v>0</v>
      </c>
    </row>
    <row r="12971" spans="1:11">
      <c r="A12971" t="s">
        <v>29006</v>
      </c>
      <c r="B12971" t="s">
        <v>58</v>
      </c>
      <c r="C12971">
        <v>101364</v>
      </c>
      <c r="D12971" t="s">
        <v>6890</v>
      </c>
      <c r="E12971" t="s">
        <v>6706</v>
      </c>
      <c r="F12971">
        <v>53.61</v>
      </c>
      <c r="G12971">
        <v>59.96</v>
      </c>
      <c r="J12971">
        <v>0</v>
      </c>
      <c r="K12971">
        <v>0</v>
      </c>
    </row>
    <row r="12972" spans="1:11">
      <c r="A12972" t="s">
        <v>29007</v>
      </c>
      <c r="B12972" t="s">
        <v>58</v>
      </c>
      <c r="C12972">
        <v>95379</v>
      </c>
      <c r="D12972" t="s">
        <v>6774</v>
      </c>
      <c r="E12972" t="s">
        <v>62</v>
      </c>
      <c r="F12972">
        <v>0.3</v>
      </c>
      <c r="G12972">
        <v>0.33</v>
      </c>
      <c r="J12972">
        <v>0</v>
      </c>
      <c r="K12972">
        <v>0</v>
      </c>
    </row>
    <row r="12973" spans="1:11">
      <c r="A12973" t="s">
        <v>29008</v>
      </c>
      <c r="B12973" t="s">
        <v>58</v>
      </c>
      <c r="C12973">
        <v>101365</v>
      </c>
      <c r="D12973" t="s">
        <v>6891</v>
      </c>
      <c r="E12973" t="s">
        <v>6706</v>
      </c>
      <c r="F12973">
        <v>39.76</v>
      </c>
      <c r="G12973">
        <v>44.47</v>
      </c>
      <c r="J12973">
        <v>0</v>
      </c>
      <c r="K12973">
        <v>0</v>
      </c>
    </row>
    <row r="12974" spans="1:11">
      <c r="A12974" t="s">
        <v>29009</v>
      </c>
      <c r="B12974" t="s">
        <v>58</v>
      </c>
      <c r="C12974">
        <v>95380</v>
      </c>
      <c r="D12974" t="s">
        <v>15203</v>
      </c>
      <c r="E12974" t="s">
        <v>62</v>
      </c>
      <c r="F12974">
        <v>0.32</v>
      </c>
      <c r="G12974">
        <v>0.36</v>
      </c>
      <c r="J12974">
        <v>0</v>
      </c>
      <c r="K12974">
        <v>0</v>
      </c>
    </row>
    <row r="12975" spans="1:11">
      <c r="A12975" t="s">
        <v>29010</v>
      </c>
      <c r="B12975" t="s">
        <v>58</v>
      </c>
      <c r="C12975">
        <v>101366</v>
      </c>
      <c r="D12975" t="s">
        <v>6892</v>
      </c>
      <c r="E12975" t="s">
        <v>6706</v>
      </c>
      <c r="F12975">
        <v>42.85</v>
      </c>
      <c r="G12975">
        <v>47.92</v>
      </c>
      <c r="J12975">
        <v>0</v>
      </c>
      <c r="K12975">
        <v>0</v>
      </c>
    </row>
    <row r="12976" spans="1:11">
      <c r="A12976" t="s">
        <v>29011</v>
      </c>
      <c r="B12976" t="s">
        <v>58</v>
      </c>
      <c r="C12976">
        <v>100535</v>
      </c>
      <c r="D12976" t="s">
        <v>6822</v>
      </c>
      <c r="E12976" t="s">
        <v>62</v>
      </c>
      <c r="F12976">
        <v>0.98</v>
      </c>
      <c r="G12976">
        <v>1.0900000000000001</v>
      </c>
      <c r="J12976">
        <v>0</v>
      </c>
      <c r="K12976">
        <v>0</v>
      </c>
    </row>
    <row r="12977" spans="1:11">
      <c r="A12977" t="s">
        <v>29012</v>
      </c>
      <c r="B12977" t="s">
        <v>58</v>
      </c>
      <c r="C12977">
        <v>100536</v>
      </c>
      <c r="D12977" t="s">
        <v>6823</v>
      </c>
      <c r="E12977" t="s">
        <v>6706</v>
      </c>
      <c r="F12977">
        <v>129.27000000000001</v>
      </c>
      <c r="G12977">
        <v>144.57</v>
      </c>
      <c r="J12977">
        <v>0</v>
      </c>
      <c r="K12977">
        <v>0</v>
      </c>
    </row>
    <row r="12978" spans="1:11">
      <c r="A12978" t="s">
        <v>29013</v>
      </c>
      <c r="B12978" t="s">
        <v>58</v>
      </c>
      <c r="C12978">
        <v>101368</v>
      </c>
      <c r="D12978" t="s">
        <v>6893</v>
      </c>
      <c r="E12978" t="s">
        <v>6706</v>
      </c>
      <c r="F12978">
        <v>59.64</v>
      </c>
      <c r="G12978">
        <v>66.709999999999994</v>
      </c>
      <c r="J12978">
        <v>0</v>
      </c>
      <c r="K12978">
        <v>0</v>
      </c>
    </row>
    <row r="12979" spans="1:11">
      <c r="A12979" t="s">
        <v>29014</v>
      </c>
      <c r="B12979" t="s">
        <v>58</v>
      </c>
      <c r="C12979">
        <v>101369</v>
      </c>
      <c r="D12979" t="s">
        <v>6894</v>
      </c>
      <c r="E12979" t="s">
        <v>6706</v>
      </c>
      <c r="F12979">
        <v>45.74</v>
      </c>
      <c r="G12979">
        <v>51.16</v>
      </c>
      <c r="J12979">
        <v>0</v>
      </c>
      <c r="K12979">
        <v>0</v>
      </c>
    </row>
    <row r="12980" spans="1:11">
      <c r="A12980" t="s">
        <v>29015</v>
      </c>
      <c r="B12980" t="s">
        <v>58</v>
      </c>
      <c r="C12980">
        <v>95385</v>
      </c>
      <c r="D12980" t="s">
        <v>6777</v>
      </c>
      <c r="E12980" t="s">
        <v>62</v>
      </c>
      <c r="F12980">
        <v>0.26</v>
      </c>
      <c r="G12980">
        <v>0.3</v>
      </c>
      <c r="J12980">
        <v>0</v>
      </c>
      <c r="K12980">
        <v>0</v>
      </c>
    </row>
    <row r="12981" spans="1:11">
      <c r="A12981" t="s">
        <v>29016</v>
      </c>
      <c r="B12981" t="s">
        <v>58</v>
      </c>
      <c r="C12981">
        <v>101370</v>
      </c>
      <c r="D12981" t="s">
        <v>6895</v>
      </c>
      <c r="E12981" t="s">
        <v>6706</v>
      </c>
      <c r="F12981">
        <v>35.51</v>
      </c>
      <c r="G12981">
        <v>39.71</v>
      </c>
      <c r="J12981">
        <v>0</v>
      </c>
      <c r="K12981">
        <v>0</v>
      </c>
    </row>
    <row r="12982" spans="1:11">
      <c r="A12982" t="s">
        <v>29017</v>
      </c>
      <c r="B12982" t="s">
        <v>58</v>
      </c>
      <c r="C12982">
        <v>95406</v>
      </c>
      <c r="D12982" t="s">
        <v>6794</v>
      </c>
      <c r="E12982" t="s">
        <v>62</v>
      </c>
      <c r="F12982">
        <v>0.56999999999999995</v>
      </c>
      <c r="G12982">
        <v>0.64</v>
      </c>
      <c r="J12982">
        <v>0</v>
      </c>
      <c r="K12982">
        <v>0</v>
      </c>
    </row>
    <row r="12983" spans="1:11">
      <c r="A12983" t="s">
        <v>29018</v>
      </c>
      <c r="B12983" t="s">
        <v>58</v>
      </c>
      <c r="C12983">
        <v>95424</v>
      </c>
      <c r="D12983" t="s">
        <v>6807</v>
      </c>
      <c r="E12983" t="s">
        <v>6706</v>
      </c>
      <c r="F12983">
        <v>75.64</v>
      </c>
      <c r="G12983">
        <v>84.59</v>
      </c>
      <c r="J12983">
        <v>0</v>
      </c>
      <c r="K12983">
        <v>0</v>
      </c>
    </row>
    <row r="12984" spans="1:11">
      <c r="A12984" t="s">
        <v>29019</v>
      </c>
      <c r="B12984" t="s">
        <v>58</v>
      </c>
      <c r="C12984">
        <v>95386</v>
      </c>
      <c r="D12984" t="s">
        <v>6778</v>
      </c>
      <c r="E12984" t="s">
        <v>62</v>
      </c>
      <c r="F12984">
        <v>0.31</v>
      </c>
      <c r="G12984">
        <v>0.35</v>
      </c>
      <c r="J12984">
        <v>0</v>
      </c>
      <c r="K12984">
        <v>0</v>
      </c>
    </row>
    <row r="12985" spans="1:11">
      <c r="A12985" t="s">
        <v>29020</v>
      </c>
      <c r="B12985" t="s">
        <v>58</v>
      </c>
      <c r="C12985">
        <v>95383</v>
      </c>
      <c r="D12985" t="s">
        <v>6775</v>
      </c>
      <c r="E12985" t="s">
        <v>62</v>
      </c>
      <c r="F12985">
        <v>0.45</v>
      </c>
      <c r="G12985">
        <v>0.5</v>
      </c>
      <c r="J12985">
        <v>0</v>
      </c>
      <c r="K12985">
        <v>0</v>
      </c>
    </row>
    <row r="12986" spans="1:11">
      <c r="A12986" t="s">
        <v>29021</v>
      </c>
      <c r="B12986" t="s">
        <v>58</v>
      </c>
      <c r="C12986">
        <v>95384</v>
      </c>
      <c r="D12986" t="s">
        <v>6776</v>
      </c>
      <c r="E12986" t="s">
        <v>62</v>
      </c>
      <c r="F12986">
        <v>0.34</v>
      </c>
      <c r="G12986">
        <v>0.38</v>
      </c>
      <c r="J12986">
        <v>0</v>
      </c>
      <c r="K12986">
        <v>0</v>
      </c>
    </row>
    <row r="12987" spans="1:11">
      <c r="A12987" t="s">
        <v>29022</v>
      </c>
      <c r="B12987" t="s">
        <v>58</v>
      </c>
      <c r="C12987">
        <v>100299</v>
      </c>
      <c r="D12987" t="s">
        <v>6814</v>
      </c>
      <c r="E12987" t="s">
        <v>62</v>
      </c>
      <c r="F12987">
        <v>1.19</v>
      </c>
      <c r="G12987">
        <v>1.33</v>
      </c>
      <c r="J12987">
        <v>0</v>
      </c>
      <c r="K12987">
        <v>0</v>
      </c>
    </row>
    <row r="12988" spans="1:11">
      <c r="A12988" t="s">
        <v>29023</v>
      </c>
      <c r="B12988" t="s">
        <v>58</v>
      </c>
      <c r="C12988">
        <v>100315</v>
      </c>
      <c r="D12988" t="s">
        <v>6820</v>
      </c>
      <c r="E12988" t="s">
        <v>6706</v>
      </c>
      <c r="F12988">
        <v>157.41999999999999</v>
      </c>
      <c r="G12988">
        <v>176.06</v>
      </c>
      <c r="J12988">
        <v>0</v>
      </c>
      <c r="K12988">
        <v>0</v>
      </c>
    </row>
    <row r="12989" spans="1:11">
      <c r="A12989" t="s">
        <v>29024</v>
      </c>
      <c r="B12989" t="s">
        <v>58</v>
      </c>
      <c r="C12989">
        <v>95387</v>
      </c>
      <c r="D12989" t="s">
        <v>6779</v>
      </c>
      <c r="E12989" t="s">
        <v>62</v>
      </c>
      <c r="F12989">
        <v>0.28000000000000003</v>
      </c>
      <c r="G12989">
        <v>0.31</v>
      </c>
      <c r="J12989">
        <v>0</v>
      </c>
      <c r="K12989">
        <v>0</v>
      </c>
    </row>
    <row r="12990" spans="1:11">
      <c r="A12990" t="s">
        <v>29025</v>
      </c>
      <c r="B12990" t="s">
        <v>58</v>
      </c>
      <c r="C12990">
        <v>101371</v>
      </c>
      <c r="D12990" t="s">
        <v>6896</v>
      </c>
      <c r="E12990" t="s">
        <v>6706</v>
      </c>
      <c r="F12990">
        <v>37.35</v>
      </c>
      <c r="G12990">
        <v>41.77</v>
      </c>
      <c r="J12990">
        <v>0</v>
      </c>
      <c r="K12990">
        <v>0</v>
      </c>
    </row>
    <row r="12991" spans="1:11">
      <c r="A12991" t="s">
        <v>29026</v>
      </c>
      <c r="B12991" t="s">
        <v>58</v>
      </c>
      <c r="C12991">
        <v>100288</v>
      </c>
      <c r="D12991" t="s">
        <v>6808</v>
      </c>
      <c r="E12991" t="s">
        <v>62</v>
      </c>
      <c r="F12991">
        <v>0.1</v>
      </c>
      <c r="G12991">
        <v>0.12</v>
      </c>
      <c r="J12991">
        <v>0</v>
      </c>
      <c r="K12991">
        <v>0</v>
      </c>
    </row>
    <row r="12992" spans="1:11">
      <c r="A12992" t="s">
        <v>29027</v>
      </c>
      <c r="B12992" t="s">
        <v>58</v>
      </c>
      <c r="C12992">
        <v>101372</v>
      </c>
      <c r="D12992" t="s">
        <v>6897</v>
      </c>
      <c r="E12992" t="s">
        <v>6706</v>
      </c>
      <c r="F12992">
        <v>14.39</v>
      </c>
      <c r="G12992">
        <v>16.09</v>
      </c>
      <c r="J12992">
        <v>0</v>
      </c>
      <c r="K12992">
        <v>0</v>
      </c>
    </row>
    <row r="12993" spans="1:11">
      <c r="A12993" t="s">
        <v>29028</v>
      </c>
      <c r="B12993" t="s">
        <v>58</v>
      </c>
      <c r="C12993">
        <v>90775</v>
      </c>
      <c r="D12993" t="s">
        <v>6698</v>
      </c>
      <c r="E12993" t="s">
        <v>62</v>
      </c>
      <c r="F12993">
        <v>58.09</v>
      </c>
      <c r="G12993">
        <v>64.680000000000007</v>
      </c>
      <c r="J12993">
        <v>0</v>
      </c>
      <c r="K12993">
        <v>0</v>
      </c>
    </row>
    <row r="12994" spans="1:11">
      <c r="A12994" t="s">
        <v>29029</v>
      </c>
      <c r="B12994" t="s">
        <v>58</v>
      </c>
      <c r="C12994">
        <v>93561</v>
      </c>
      <c r="D12994" t="s">
        <v>6698</v>
      </c>
      <c r="E12994" t="s">
        <v>6706</v>
      </c>
      <c r="F12994">
        <v>10194.620000000001</v>
      </c>
      <c r="G12994">
        <v>11350.17</v>
      </c>
      <c r="J12994">
        <v>0</v>
      </c>
      <c r="K12994">
        <v>0</v>
      </c>
    </row>
    <row r="12995" spans="1:11">
      <c r="A12995" t="s">
        <v>29030</v>
      </c>
      <c r="B12995" t="s">
        <v>58</v>
      </c>
      <c r="C12995">
        <v>88264</v>
      </c>
      <c r="D12995" t="s">
        <v>104</v>
      </c>
      <c r="E12995" t="s">
        <v>62</v>
      </c>
      <c r="F12995">
        <v>40.54</v>
      </c>
      <c r="G12995">
        <v>44.28</v>
      </c>
      <c r="J12995">
        <v>0</v>
      </c>
      <c r="K12995">
        <v>0</v>
      </c>
    </row>
    <row r="12996" spans="1:11">
      <c r="A12996" t="s">
        <v>29031</v>
      </c>
      <c r="B12996" t="s">
        <v>58</v>
      </c>
      <c r="C12996">
        <v>101399</v>
      </c>
      <c r="D12996" t="s">
        <v>104</v>
      </c>
      <c r="E12996" t="s">
        <v>6706</v>
      </c>
      <c r="F12996">
        <v>7173.93</v>
      </c>
      <c r="G12996">
        <v>7822.93</v>
      </c>
      <c r="J12996">
        <v>0</v>
      </c>
      <c r="K12996">
        <v>0</v>
      </c>
    </row>
    <row r="12997" spans="1:11">
      <c r="A12997" t="s">
        <v>29032</v>
      </c>
      <c r="B12997" t="s">
        <v>58</v>
      </c>
      <c r="C12997">
        <v>88266</v>
      </c>
      <c r="D12997" t="s">
        <v>6648</v>
      </c>
      <c r="E12997" t="s">
        <v>62</v>
      </c>
      <c r="F12997">
        <v>45.89</v>
      </c>
      <c r="G12997">
        <v>50.25</v>
      </c>
      <c r="J12997">
        <v>0</v>
      </c>
      <c r="K12997">
        <v>0</v>
      </c>
    </row>
    <row r="12998" spans="1:11">
      <c r="A12998" t="s">
        <v>29033</v>
      </c>
      <c r="B12998" t="s">
        <v>58</v>
      </c>
      <c r="C12998">
        <v>101401</v>
      </c>
      <c r="D12998" t="s">
        <v>6648</v>
      </c>
      <c r="E12998" t="s">
        <v>6706</v>
      </c>
      <c r="F12998">
        <v>8112.09</v>
      </c>
      <c r="G12998">
        <v>8872.15</v>
      </c>
      <c r="J12998">
        <v>0</v>
      </c>
      <c r="K12998">
        <v>0</v>
      </c>
    </row>
    <row r="12999" spans="1:11">
      <c r="A12999" t="s">
        <v>29034</v>
      </c>
      <c r="B12999" t="s">
        <v>58</v>
      </c>
      <c r="C12999">
        <v>88267</v>
      </c>
      <c r="D12999" t="s">
        <v>6649</v>
      </c>
      <c r="E12999" t="s">
        <v>62</v>
      </c>
      <c r="F12999">
        <v>36.49</v>
      </c>
      <c r="G12999">
        <v>39.82</v>
      </c>
      <c r="J12999">
        <v>0</v>
      </c>
      <c r="K12999">
        <v>0</v>
      </c>
    </row>
    <row r="13000" spans="1:11">
      <c r="A13000" t="s">
        <v>29035</v>
      </c>
      <c r="B13000" t="s">
        <v>58</v>
      </c>
      <c r="C13000">
        <v>101402</v>
      </c>
      <c r="D13000" t="s">
        <v>6649</v>
      </c>
      <c r="E13000" t="s">
        <v>6706</v>
      </c>
      <c r="F13000">
        <v>6482.32</v>
      </c>
      <c r="G13000">
        <v>7064.6</v>
      </c>
      <c r="J13000">
        <v>0</v>
      </c>
      <c r="K13000">
        <v>0</v>
      </c>
    </row>
    <row r="13001" spans="1:11">
      <c r="A13001" t="s">
        <v>29036</v>
      </c>
      <c r="B13001" t="s">
        <v>58</v>
      </c>
      <c r="C13001">
        <v>90776</v>
      </c>
      <c r="D13001" t="s">
        <v>6699</v>
      </c>
      <c r="E13001" t="s">
        <v>62</v>
      </c>
      <c r="F13001">
        <v>44.97</v>
      </c>
      <c r="G13001">
        <v>49.95</v>
      </c>
      <c r="J13001">
        <v>0</v>
      </c>
      <c r="K13001">
        <v>0</v>
      </c>
    </row>
    <row r="13002" spans="1:11">
      <c r="A13002" t="s">
        <v>29037</v>
      </c>
      <c r="B13002" t="s">
        <v>58</v>
      </c>
      <c r="C13002">
        <v>93572</v>
      </c>
      <c r="D13002" t="s">
        <v>6710</v>
      </c>
      <c r="E13002" t="s">
        <v>6706</v>
      </c>
      <c r="F13002">
        <v>7879.87</v>
      </c>
      <c r="G13002">
        <v>8748.49</v>
      </c>
      <c r="J13002">
        <v>0</v>
      </c>
      <c r="K13002">
        <v>0</v>
      </c>
    </row>
    <row r="13003" spans="1:11">
      <c r="A13003" t="s">
        <v>29038</v>
      </c>
      <c r="B13003" t="s">
        <v>58</v>
      </c>
      <c r="C13003">
        <v>90777</v>
      </c>
      <c r="D13003" t="s">
        <v>6700</v>
      </c>
      <c r="E13003" t="s">
        <v>62</v>
      </c>
      <c r="F13003">
        <v>116.96</v>
      </c>
      <c r="G13003">
        <v>130.52000000000001</v>
      </c>
      <c r="J13003">
        <v>0</v>
      </c>
      <c r="K13003">
        <v>0</v>
      </c>
    </row>
    <row r="13004" spans="1:11">
      <c r="A13004" t="s">
        <v>29039</v>
      </c>
      <c r="B13004" t="s">
        <v>58</v>
      </c>
      <c r="C13004">
        <v>93565</v>
      </c>
      <c r="D13004" t="s">
        <v>6700</v>
      </c>
      <c r="E13004" t="s">
        <v>6706</v>
      </c>
      <c r="F13004">
        <v>20445.009999999998</v>
      </c>
      <c r="G13004">
        <v>22814.240000000002</v>
      </c>
      <c r="J13004">
        <v>0</v>
      </c>
      <c r="K13004">
        <v>0</v>
      </c>
    </row>
    <row r="13005" spans="1:11">
      <c r="A13005" t="s">
        <v>29040</v>
      </c>
      <c r="B13005" t="s">
        <v>58</v>
      </c>
      <c r="C13005">
        <v>90778</v>
      </c>
      <c r="D13005" t="s">
        <v>6701</v>
      </c>
      <c r="E13005" t="s">
        <v>62</v>
      </c>
      <c r="F13005">
        <v>118.94</v>
      </c>
      <c r="G13005">
        <v>132.72999999999999</v>
      </c>
      <c r="J13005">
        <v>0</v>
      </c>
      <c r="K13005">
        <v>0</v>
      </c>
    </row>
    <row r="13006" spans="1:11">
      <c r="A13006" t="s">
        <v>29041</v>
      </c>
      <c r="B13006" t="s">
        <v>58</v>
      </c>
      <c r="C13006">
        <v>93567</v>
      </c>
      <c r="D13006" t="s">
        <v>6701</v>
      </c>
      <c r="E13006" t="s">
        <v>6706</v>
      </c>
      <c r="F13006">
        <v>20790.46</v>
      </c>
      <c r="G13006">
        <v>23200.6</v>
      </c>
      <c r="J13006">
        <v>0</v>
      </c>
      <c r="K13006">
        <v>0</v>
      </c>
    </row>
    <row r="13007" spans="1:11">
      <c r="A13007" t="s">
        <v>29042</v>
      </c>
      <c r="B13007" t="s">
        <v>58</v>
      </c>
      <c r="C13007">
        <v>90779</v>
      </c>
      <c r="D13007" t="s">
        <v>6702</v>
      </c>
      <c r="E13007" t="s">
        <v>62</v>
      </c>
      <c r="F13007">
        <v>165.69</v>
      </c>
      <c r="G13007">
        <v>185.01</v>
      </c>
      <c r="J13007">
        <v>0</v>
      </c>
      <c r="K13007">
        <v>0</v>
      </c>
    </row>
    <row r="13008" spans="1:11">
      <c r="A13008" t="s">
        <v>29043</v>
      </c>
      <c r="B13008" t="s">
        <v>58</v>
      </c>
      <c r="C13008">
        <v>93568</v>
      </c>
      <c r="D13008" t="s">
        <v>6702</v>
      </c>
      <c r="E13008" t="s">
        <v>6706</v>
      </c>
      <c r="F13008">
        <v>28949.119999999999</v>
      </c>
      <c r="G13008">
        <v>32325.24</v>
      </c>
      <c r="J13008">
        <v>0</v>
      </c>
      <c r="K13008">
        <v>0</v>
      </c>
    </row>
    <row r="13009" spans="1:11">
      <c r="A13009" t="s">
        <v>29044</v>
      </c>
      <c r="B13009" t="s">
        <v>58</v>
      </c>
      <c r="C13009">
        <v>88269</v>
      </c>
      <c r="D13009" t="s">
        <v>6650</v>
      </c>
      <c r="E13009" t="s">
        <v>62</v>
      </c>
      <c r="F13009">
        <v>32.53</v>
      </c>
      <c r="G13009">
        <v>35.33</v>
      </c>
      <c r="J13009">
        <v>0</v>
      </c>
      <c r="K13009">
        <v>0</v>
      </c>
    </row>
    <row r="13010" spans="1:11">
      <c r="A13010" t="s">
        <v>29045</v>
      </c>
      <c r="B13010" t="s">
        <v>58</v>
      </c>
      <c r="C13010">
        <v>101407</v>
      </c>
      <c r="D13010" t="s">
        <v>6650</v>
      </c>
      <c r="E13010" t="s">
        <v>6706</v>
      </c>
      <c r="F13010">
        <v>5809.67</v>
      </c>
      <c r="G13010">
        <v>6297.69</v>
      </c>
      <c r="J13010">
        <v>0</v>
      </c>
      <c r="K13010">
        <v>0</v>
      </c>
    </row>
    <row r="13011" spans="1:11">
      <c r="A13011" t="s">
        <v>29046</v>
      </c>
      <c r="B13011" t="s">
        <v>58</v>
      </c>
      <c r="C13011">
        <v>88270</v>
      </c>
      <c r="D13011" t="s">
        <v>6651</v>
      </c>
      <c r="E13011" t="s">
        <v>62</v>
      </c>
      <c r="F13011">
        <v>32.76</v>
      </c>
      <c r="G13011">
        <v>35.58</v>
      </c>
      <c r="J13011">
        <v>0</v>
      </c>
      <c r="K13011">
        <v>0</v>
      </c>
    </row>
    <row r="13012" spans="1:11">
      <c r="A13012" t="s">
        <v>29047</v>
      </c>
      <c r="B13012" t="s">
        <v>58</v>
      </c>
      <c r="C13012">
        <v>101408</v>
      </c>
      <c r="D13012" t="s">
        <v>6651</v>
      </c>
      <c r="E13012" t="s">
        <v>6706</v>
      </c>
      <c r="F13012">
        <v>5839.41</v>
      </c>
      <c r="G13012">
        <v>6330.96</v>
      </c>
      <c r="J13012">
        <v>0</v>
      </c>
      <c r="K13012">
        <v>0</v>
      </c>
    </row>
    <row r="13013" spans="1:11">
      <c r="A13013" t="s">
        <v>29048</v>
      </c>
      <c r="B13013" t="s">
        <v>58</v>
      </c>
      <c r="C13013">
        <v>102919</v>
      </c>
      <c r="D13013" t="s">
        <v>8168</v>
      </c>
      <c r="E13013" t="s">
        <v>62</v>
      </c>
      <c r="F13013">
        <v>0</v>
      </c>
      <c r="G13013">
        <v>0</v>
      </c>
    </row>
    <row r="13014" spans="1:11">
      <c r="A13014" t="s">
        <v>29049</v>
      </c>
      <c r="B13014" t="s">
        <v>58</v>
      </c>
      <c r="C13014">
        <v>101409</v>
      </c>
      <c r="D13014" t="s">
        <v>6910</v>
      </c>
      <c r="E13014" t="s">
        <v>6706</v>
      </c>
      <c r="F13014">
        <v>6838.12</v>
      </c>
      <c r="G13014">
        <v>7474.79</v>
      </c>
      <c r="J13014">
        <v>0</v>
      </c>
      <c r="K13014">
        <v>0</v>
      </c>
    </row>
    <row r="13015" spans="1:11">
      <c r="A13015" t="s">
        <v>29050</v>
      </c>
      <c r="B13015" t="s">
        <v>58</v>
      </c>
      <c r="C13015">
        <v>88441</v>
      </c>
      <c r="D13015" t="s">
        <v>6691</v>
      </c>
      <c r="E13015" t="s">
        <v>62</v>
      </c>
      <c r="F13015">
        <v>29.58</v>
      </c>
      <c r="G13015">
        <v>32.020000000000003</v>
      </c>
      <c r="J13015">
        <v>0</v>
      </c>
      <c r="K13015">
        <v>0</v>
      </c>
    </row>
    <row r="13016" spans="1:11">
      <c r="A13016" t="s">
        <v>29051</v>
      </c>
      <c r="B13016" t="s">
        <v>58</v>
      </c>
      <c r="C13016">
        <v>101410</v>
      </c>
      <c r="D13016" t="s">
        <v>6691</v>
      </c>
      <c r="E13016" t="s">
        <v>6706</v>
      </c>
      <c r="F13016">
        <v>5301.01</v>
      </c>
      <c r="G13016">
        <v>5728.81</v>
      </c>
      <c r="J13016">
        <v>0</v>
      </c>
      <c r="K13016">
        <v>0</v>
      </c>
    </row>
    <row r="13017" spans="1:11">
      <c r="A13017" t="s">
        <v>29052</v>
      </c>
      <c r="B13017" t="s">
        <v>58</v>
      </c>
      <c r="C13017">
        <v>88272</v>
      </c>
      <c r="D13017" t="s">
        <v>6652</v>
      </c>
      <c r="E13017" t="s">
        <v>62</v>
      </c>
      <c r="F13017">
        <v>36.04</v>
      </c>
      <c r="G13017">
        <v>39.130000000000003</v>
      </c>
      <c r="J13017">
        <v>0</v>
      </c>
      <c r="K13017">
        <v>0</v>
      </c>
    </row>
    <row r="13018" spans="1:11">
      <c r="A13018" t="s">
        <v>29053</v>
      </c>
      <c r="B13018" t="s">
        <v>58</v>
      </c>
      <c r="C13018">
        <v>88273</v>
      </c>
      <c r="D13018" t="s">
        <v>6653</v>
      </c>
      <c r="E13018" t="s">
        <v>62</v>
      </c>
      <c r="F13018">
        <v>32.39</v>
      </c>
      <c r="G13018">
        <v>35.19</v>
      </c>
      <c r="J13018">
        <v>0</v>
      </c>
      <c r="K13018">
        <v>0</v>
      </c>
    </row>
    <row r="13019" spans="1:11">
      <c r="A13019" t="s">
        <v>29054</v>
      </c>
      <c r="B13019" t="s">
        <v>58</v>
      </c>
      <c r="C13019">
        <v>101413</v>
      </c>
      <c r="D13019" t="s">
        <v>6653</v>
      </c>
      <c r="E13019" t="s">
        <v>6706</v>
      </c>
      <c r="F13019">
        <v>5777.44</v>
      </c>
      <c r="G13019">
        <v>6266.64</v>
      </c>
      <c r="J13019">
        <v>0</v>
      </c>
      <c r="K13019">
        <v>0</v>
      </c>
    </row>
    <row r="13020" spans="1:11">
      <c r="A13020" t="s">
        <v>29055</v>
      </c>
      <c r="B13020" t="s">
        <v>58</v>
      </c>
      <c r="C13020">
        <v>101414</v>
      </c>
      <c r="D13020" t="s">
        <v>6912</v>
      </c>
      <c r="E13020" t="s">
        <v>6706</v>
      </c>
      <c r="F13020">
        <v>5969.36</v>
      </c>
      <c r="G13020">
        <v>6476.3</v>
      </c>
      <c r="J13020">
        <v>0</v>
      </c>
      <c r="K13020">
        <v>0</v>
      </c>
    </row>
    <row r="13021" spans="1:11">
      <c r="A13021" t="s">
        <v>29056</v>
      </c>
      <c r="B13021" t="s">
        <v>58</v>
      </c>
      <c r="C13021">
        <v>88274</v>
      </c>
      <c r="D13021" t="s">
        <v>125</v>
      </c>
      <c r="E13021" t="s">
        <v>62</v>
      </c>
      <c r="F13021">
        <v>33.450000000000003</v>
      </c>
      <c r="G13021">
        <v>36.35</v>
      </c>
      <c r="J13021">
        <v>0</v>
      </c>
      <c r="K13021">
        <v>0</v>
      </c>
    </row>
    <row r="13022" spans="1:11">
      <c r="A13022" t="s">
        <v>29057</v>
      </c>
      <c r="B13022" t="s">
        <v>58</v>
      </c>
      <c r="C13022">
        <v>101412</v>
      </c>
      <c r="D13022" t="s">
        <v>6911</v>
      </c>
      <c r="E13022" t="s">
        <v>6706</v>
      </c>
      <c r="F13022">
        <v>6430.22</v>
      </c>
      <c r="G13022">
        <v>6970.79</v>
      </c>
      <c r="J13022">
        <v>0</v>
      </c>
      <c r="K13022">
        <v>0</v>
      </c>
    </row>
    <row r="13023" spans="1:11">
      <c r="A13023" t="s">
        <v>29058</v>
      </c>
      <c r="B13023" t="s">
        <v>58</v>
      </c>
      <c r="C13023">
        <v>101415</v>
      </c>
      <c r="D13023" t="s">
        <v>6913</v>
      </c>
      <c r="E13023" t="s">
        <v>6706</v>
      </c>
      <c r="F13023">
        <v>8046.36</v>
      </c>
      <c r="G13023">
        <v>8826.08</v>
      </c>
      <c r="J13023">
        <v>0</v>
      </c>
      <c r="K13023">
        <v>0</v>
      </c>
    </row>
    <row r="13024" spans="1:11">
      <c r="A13024" t="s">
        <v>29059</v>
      </c>
      <c r="B13024" t="s">
        <v>58</v>
      </c>
      <c r="C13024">
        <v>100308</v>
      </c>
      <c r="D13024" t="s">
        <v>6818</v>
      </c>
      <c r="E13024" t="s">
        <v>62</v>
      </c>
      <c r="F13024">
        <v>40.270000000000003</v>
      </c>
      <c r="G13024">
        <v>43.97</v>
      </c>
      <c r="J13024">
        <v>0</v>
      </c>
      <c r="K13024">
        <v>0</v>
      </c>
    </row>
    <row r="13025" spans="1:11">
      <c r="A13025" t="s">
        <v>29060</v>
      </c>
      <c r="B13025" t="s">
        <v>58</v>
      </c>
      <c r="C13025">
        <v>101416</v>
      </c>
      <c r="D13025" t="s">
        <v>6818</v>
      </c>
      <c r="E13025" t="s">
        <v>6706</v>
      </c>
      <c r="F13025">
        <v>7141.6</v>
      </c>
      <c r="G13025">
        <v>7786.76</v>
      </c>
      <c r="J13025">
        <v>0</v>
      </c>
      <c r="K13025">
        <v>0</v>
      </c>
    </row>
    <row r="13026" spans="1:11">
      <c r="A13026" t="s">
        <v>29061</v>
      </c>
      <c r="B13026" t="s">
        <v>58</v>
      </c>
      <c r="C13026">
        <v>88275</v>
      </c>
      <c r="D13026" t="s">
        <v>6654</v>
      </c>
      <c r="E13026" t="s">
        <v>62</v>
      </c>
      <c r="F13026">
        <v>45.42</v>
      </c>
      <c r="G13026">
        <v>49.87</v>
      </c>
      <c r="J13026">
        <v>0</v>
      </c>
      <c r="K13026">
        <v>0</v>
      </c>
    </row>
    <row r="13027" spans="1:11">
      <c r="A13027" t="s">
        <v>29062</v>
      </c>
      <c r="B13027" t="s">
        <v>58</v>
      </c>
      <c r="C13027">
        <v>90780</v>
      </c>
      <c r="D13027" t="s">
        <v>6703</v>
      </c>
      <c r="E13027" t="s">
        <v>62</v>
      </c>
      <c r="F13027">
        <v>71.540000000000006</v>
      </c>
      <c r="G13027">
        <v>79.66</v>
      </c>
      <c r="J13027">
        <v>0</v>
      </c>
      <c r="K13027">
        <v>0</v>
      </c>
    </row>
    <row r="13028" spans="1:11">
      <c r="A13028" t="s">
        <v>29063</v>
      </c>
      <c r="B13028" t="s">
        <v>58</v>
      </c>
      <c r="C13028">
        <v>94295</v>
      </c>
      <c r="D13028" t="s">
        <v>6703</v>
      </c>
      <c r="E13028" t="s">
        <v>6706</v>
      </c>
      <c r="F13028">
        <v>12510.94</v>
      </c>
      <c r="G13028">
        <v>13927.89</v>
      </c>
      <c r="J13028">
        <v>0</v>
      </c>
      <c r="K13028">
        <v>0</v>
      </c>
    </row>
    <row r="13029" spans="1:11">
      <c r="A13029" t="s">
        <v>29064</v>
      </c>
      <c r="B13029" t="s">
        <v>58</v>
      </c>
      <c r="C13029">
        <v>88277</v>
      </c>
      <c r="D13029" t="s">
        <v>6655</v>
      </c>
      <c r="E13029" t="s">
        <v>62</v>
      </c>
      <c r="F13029">
        <v>38.549999999999997</v>
      </c>
      <c r="G13029">
        <v>42.2</v>
      </c>
      <c r="J13029">
        <v>0</v>
      </c>
      <c r="K13029">
        <v>0</v>
      </c>
    </row>
    <row r="13030" spans="1:11">
      <c r="A13030" t="s">
        <v>29066</v>
      </c>
      <c r="B13030" t="s">
        <v>58</v>
      </c>
      <c r="C13030">
        <v>100307</v>
      </c>
      <c r="D13030" t="s">
        <v>6817</v>
      </c>
      <c r="E13030" t="s">
        <v>62</v>
      </c>
      <c r="F13030">
        <v>39.950000000000003</v>
      </c>
      <c r="G13030">
        <v>43.61</v>
      </c>
      <c r="J13030">
        <v>0</v>
      </c>
      <c r="K13030">
        <v>0</v>
      </c>
    </row>
    <row r="13031" spans="1:11">
      <c r="A13031" t="s">
        <v>29065</v>
      </c>
      <c r="B13031" t="s">
        <v>58</v>
      </c>
      <c r="C13031">
        <v>101417</v>
      </c>
      <c r="D13031" t="s">
        <v>6817</v>
      </c>
      <c r="E13031" t="s">
        <v>6706</v>
      </c>
      <c r="F13031">
        <v>7082.28</v>
      </c>
      <c r="G13031">
        <v>7720.42</v>
      </c>
      <c r="J13031">
        <v>0</v>
      </c>
      <c r="K13031">
        <v>0</v>
      </c>
    </row>
    <row r="13032" spans="1:11">
      <c r="A13032" t="s">
        <v>29067</v>
      </c>
      <c r="B13032" t="s">
        <v>58</v>
      </c>
      <c r="C13032">
        <v>88278</v>
      </c>
      <c r="D13032" t="s">
        <v>6914</v>
      </c>
      <c r="E13032" t="s">
        <v>62</v>
      </c>
      <c r="F13032">
        <v>31.76</v>
      </c>
      <c r="G13032">
        <v>34.590000000000003</v>
      </c>
      <c r="J13032">
        <v>0</v>
      </c>
      <c r="K13032">
        <v>0</v>
      </c>
    </row>
    <row r="13033" spans="1:11">
      <c r="A13033" t="s">
        <v>29068</v>
      </c>
      <c r="B13033" t="s">
        <v>58</v>
      </c>
      <c r="C13033">
        <v>101418</v>
      </c>
      <c r="D13033" t="s">
        <v>6914</v>
      </c>
      <c r="E13033" t="s">
        <v>6706</v>
      </c>
      <c r="F13033">
        <v>5655.53</v>
      </c>
      <c r="G13033">
        <v>6152.19</v>
      </c>
      <c r="J13033">
        <v>0</v>
      </c>
      <c r="K13033">
        <v>0</v>
      </c>
    </row>
    <row r="13034" spans="1:11">
      <c r="A13034" t="s">
        <v>29069</v>
      </c>
      <c r="B13034" t="s">
        <v>58</v>
      </c>
      <c r="C13034">
        <v>105535</v>
      </c>
      <c r="D13034" t="s">
        <v>8169</v>
      </c>
      <c r="E13034" t="s">
        <v>62</v>
      </c>
      <c r="F13034">
        <v>0</v>
      </c>
      <c r="G13034">
        <v>0</v>
      </c>
    </row>
    <row r="13035" spans="1:11">
      <c r="A13035" t="s">
        <v>29070</v>
      </c>
      <c r="B13035" t="s">
        <v>58</v>
      </c>
      <c r="C13035">
        <v>101419</v>
      </c>
      <c r="D13035" t="s">
        <v>6915</v>
      </c>
      <c r="E13035" t="s">
        <v>6706</v>
      </c>
      <c r="F13035">
        <v>6707.06</v>
      </c>
      <c r="G13035">
        <v>7300.77</v>
      </c>
      <c r="J13035">
        <v>0</v>
      </c>
      <c r="K13035">
        <v>0</v>
      </c>
    </row>
    <row r="13036" spans="1:11">
      <c r="A13036" t="s">
        <v>29071</v>
      </c>
      <c r="B13036" t="s">
        <v>58</v>
      </c>
      <c r="C13036">
        <v>88279</v>
      </c>
      <c r="D13036" t="s">
        <v>32168</v>
      </c>
      <c r="E13036" t="s">
        <v>62</v>
      </c>
      <c r="F13036">
        <v>38.28</v>
      </c>
      <c r="G13036">
        <v>41.75</v>
      </c>
      <c r="J13036">
        <v>0</v>
      </c>
      <c r="K13036">
        <v>0</v>
      </c>
    </row>
    <row r="13037" spans="1:11">
      <c r="A13037" t="s">
        <v>29072</v>
      </c>
      <c r="B13037" t="s">
        <v>58</v>
      </c>
      <c r="C13037">
        <v>88281</v>
      </c>
      <c r="D13037" t="s">
        <v>6656</v>
      </c>
      <c r="E13037" t="s">
        <v>62</v>
      </c>
      <c r="F13037">
        <v>34.909999999999997</v>
      </c>
      <c r="G13037">
        <v>38.130000000000003</v>
      </c>
      <c r="J13037">
        <v>0</v>
      </c>
      <c r="K13037">
        <v>0</v>
      </c>
    </row>
    <row r="13038" spans="1:11">
      <c r="A13038" t="s">
        <v>29073</v>
      </c>
      <c r="B13038" t="s">
        <v>58</v>
      </c>
      <c r="C13038">
        <v>93558</v>
      </c>
      <c r="D13038" t="s">
        <v>6705</v>
      </c>
      <c r="E13038" t="s">
        <v>6706</v>
      </c>
      <c r="F13038">
        <v>6037.02</v>
      </c>
      <c r="G13038">
        <v>6578.83</v>
      </c>
      <c r="J13038">
        <v>0</v>
      </c>
      <c r="K13038">
        <v>0</v>
      </c>
    </row>
    <row r="13039" spans="1:11">
      <c r="A13039" t="s">
        <v>29074</v>
      </c>
      <c r="B13039" t="s">
        <v>58</v>
      </c>
      <c r="C13039">
        <v>101420</v>
      </c>
      <c r="D13039" t="s">
        <v>6916</v>
      </c>
      <c r="E13039" t="s">
        <v>6706</v>
      </c>
      <c r="F13039">
        <v>6216.41</v>
      </c>
      <c r="G13039">
        <v>6779.48</v>
      </c>
      <c r="J13039">
        <v>0</v>
      </c>
      <c r="K13039">
        <v>0</v>
      </c>
    </row>
    <row r="13040" spans="1:11">
      <c r="A13040" t="s">
        <v>29075</v>
      </c>
      <c r="B13040" t="s">
        <v>58</v>
      </c>
      <c r="C13040">
        <v>101421</v>
      </c>
      <c r="D13040" t="s">
        <v>6917</v>
      </c>
      <c r="E13040" t="s">
        <v>6706</v>
      </c>
      <c r="F13040">
        <v>7152.79</v>
      </c>
      <c r="G13040">
        <v>7826.72</v>
      </c>
      <c r="J13040">
        <v>0</v>
      </c>
      <c r="K13040">
        <v>0</v>
      </c>
    </row>
    <row r="13041" spans="1:11">
      <c r="A13041" t="s">
        <v>29076</v>
      </c>
      <c r="B13041" t="s">
        <v>58</v>
      </c>
      <c r="C13041">
        <v>88282</v>
      </c>
      <c r="D13041" t="s">
        <v>6657</v>
      </c>
      <c r="E13041" t="s">
        <v>62</v>
      </c>
      <c r="F13041">
        <v>33.909999999999997</v>
      </c>
      <c r="G13041">
        <v>37</v>
      </c>
      <c r="J13041">
        <v>0</v>
      </c>
      <c r="K13041">
        <v>0</v>
      </c>
    </row>
    <row r="13042" spans="1:11">
      <c r="A13042" t="s">
        <v>29077</v>
      </c>
      <c r="B13042" t="s">
        <v>58</v>
      </c>
      <c r="C13042">
        <v>88283</v>
      </c>
      <c r="D13042" t="s">
        <v>6658</v>
      </c>
      <c r="E13042" t="s">
        <v>62</v>
      </c>
      <c r="F13042">
        <v>40.28</v>
      </c>
      <c r="G13042">
        <v>44.13</v>
      </c>
      <c r="J13042">
        <v>0</v>
      </c>
      <c r="K13042">
        <v>0</v>
      </c>
    </row>
    <row r="13043" spans="1:11">
      <c r="A13043" t="s">
        <v>29078</v>
      </c>
      <c r="B13043" t="s">
        <v>58</v>
      </c>
      <c r="C13043">
        <v>101422</v>
      </c>
      <c r="D13043" t="s">
        <v>6918</v>
      </c>
      <c r="E13043" t="s">
        <v>6706</v>
      </c>
      <c r="F13043">
        <v>5272.66</v>
      </c>
      <c r="G13043">
        <v>5723.97</v>
      </c>
      <c r="J13043">
        <v>0</v>
      </c>
      <c r="K13043">
        <v>0</v>
      </c>
    </row>
    <row r="13044" spans="1:11">
      <c r="A13044" t="s">
        <v>29079</v>
      </c>
      <c r="B13044" t="s">
        <v>58</v>
      </c>
      <c r="C13044">
        <v>88284</v>
      </c>
      <c r="D13044" t="s">
        <v>6659</v>
      </c>
      <c r="E13044" t="s">
        <v>62</v>
      </c>
      <c r="F13044">
        <v>29.53</v>
      </c>
      <c r="G13044">
        <v>32.11</v>
      </c>
      <c r="J13044">
        <v>0</v>
      </c>
      <c r="K13044">
        <v>0</v>
      </c>
    </row>
    <row r="13045" spans="1:11">
      <c r="A13045" t="s">
        <v>29080</v>
      </c>
      <c r="B13045" t="s">
        <v>58</v>
      </c>
      <c r="C13045">
        <v>101424</v>
      </c>
      <c r="D13045" t="s">
        <v>6919</v>
      </c>
      <c r="E13045" t="s">
        <v>6706</v>
      </c>
      <c r="F13045">
        <v>6635.9</v>
      </c>
      <c r="G13045">
        <v>7248.63</v>
      </c>
      <c r="J13045">
        <v>0</v>
      </c>
      <c r="K13045">
        <v>0</v>
      </c>
    </row>
    <row r="13046" spans="1:11">
      <c r="A13046" t="s">
        <v>29081</v>
      </c>
      <c r="B13046" t="s">
        <v>58</v>
      </c>
      <c r="C13046">
        <v>88286</v>
      </c>
      <c r="D13046" t="s">
        <v>6660</v>
      </c>
      <c r="E13046" t="s">
        <v>62</v>
      </c>
      <c r="F13046">
        <v>37.39</v>
      </c>
      <c r="G13046">
        <v>40.9</v>
      </c>
      <c r="J13046">
        <v>0</v>
      </c>
      <c r="K13046">
        <v>0</v>
      </c>
    </row>
    <row r="13047" spans="1:11">
      <c r="A13047" t="s">
        <v>29082</v>
      </c>
      <c r="B13047" t="s">
        <v>58</v>
      </c>
      <c r="C13047">
        <v>88288</v>
      </c>
      <c r="D13047" t="s">
        <v>6661</v>
      </c>
      <c r="E13047" t="s">
        <v>62</v>
      </c>
      <c r="F13047">
        <v>23.82</v>
      </c>
      <c r="G13047">
        <v>26.36</v>
      </c>
      <c r="J13047">
        <v>0</v>
      </c>
      <c r="K13047">
        <v>0</v>
      </c>
    </row>
    <row r="13048" spans="1:11">
      <c r="A13048" t="s">
        <v>29083</v>
      </c>
      <c r="B13048" t="s">
        <v>58</v>
      </c>
      <c r="C13048">
        <v>101425</v>
      </c>
      <c r="D13048" t="s">
        <v>6661</v>
      </c>
      <c r="E13048" t="s">
        <v>6706</v>
      </c>
      <c r="F13048">
        <v>4197.79</v>
      </c>
      <c r="G13048">
        <v>4643.33</v>
      </c>
      <c r="J13048">
        <v>0</v>
      </c>
      <c r="K13048">
        <v>0</v>
      </c>
    </row>
    <row r="13049" spans="1:11">
      <c r="A13049" t="s">
        <v>29084</v>
      </c>
      <c r="B13049" t="s">
        <v>58</v>
      </c>
      <c r="C13049">
        <v>101426</v>
      </c>
      <c r="D13049" t="s">
        <v>6920</v>
      </c>
      <c r="E13049" t="s">
        <v>6706</v>
      </c>
      <c r="F13049">
        <v>6368.17</v>
      </c>
      <c r="G13049">
        <v>6949.2</v>
      </c>
      <c r="J13049">
        <v>0</v>
      </c>
      <c r="K13049">
        <v>0</v>
      </c>
    </row>
    <row r="13050" spans="1:11">
      <c r="A13050" t="s">
        <v>29085</v>
      </c>
      <c r="B13050" t="s">
        <v>58</v>
      </c>
      <c r="C13050">
        <v>88291</v>
      </c>
      <c r="D13050" t="s">
        <v>6662</v>
      </c>
      <c r="E13050" t="s">
        <v>62</v>
      </c>
      <c r="F13050">
        <v>33.58</v>
      </c>
      <c r="G13050">
        <v>36.630000000000003</v>
      </c>
      <c r="J13050">
        <v>0</v>
      </c>
      <c r="K13050">
        <v>0</v>
      </c>
    </row>
    <row r="13051" spans="1:11">
      <c r="A13051" t="s">
        <v>29086</v>
      </c>
      <c r="B13051" t="s">
        <v>58</v>
      </c>
      <c r="C13051">
        <v>101427</v>
      </c>
      <c r="D13051" t="s">
        <v>6662</v>
      </c>
      <c r="E13051" t="s">
        <v>6706</v>
      </c>
      <c r="F13051">
        <v>5978.7</v>
      </c>
      <c r="G13051">
        <v>6513.61</v>
      </c>
      <c r="J13051">
        <v>0</v>
      </c>
      <c r="K13051">
        <v>0</v>
      </c>
    </row>
    <row r="13052" spans="1:11">
      <c r="A13052" t="s">
        <v>29087</v>
      </c>
      <c r="B13052" t="s">
        <v>58</v>
      </c>
      <c r="C13052">
        <v>101428</v>
      </c>
      <c r="D13052" t="s">
        <v>6921</v>
      </c>
      <c r="E13052" t="s">
        <v>6706</v>
      </c>
      <c r="F13052">
        <v>5557.46</v>
      </c>
      <c r="G13052">
        <v>6042.5</v>
      </c>
      <c r="J13052">
        <v>0</v>
      </c>
      <c r="K13052">
        <v>0</v>
      </c>
    </row>
    <row r="13053" spans="1:11">
      <c r="A13053" t="s">
        <v>29088</v>
      </c>
      <c r="B13053" t="s">
        <v>58</v>
      </c>
      <c r="C13053">
        <v>88377</v>
      </c>
      <c r="D13053" t="s">
        <v>6690</v>
      </c>
      <c r="E13053" t="s">
        <v>62</v>
      </c>
      <c r="F13053">
        <v>31.17</v>
      </c>
      <c r="G13053">
        <v>33.94</v>
      </c>
      <c r="J13053">
        <v>0</v>
      </c>
      <c r="K13053">
        <v>0</v>
      </c>
    </row>
    <row r="13054" spans="1:11">
      <c r="A13054" t="s">
        <v>29089</v>
      </c>
      <c r="B13054" t="s">
        <v>58</v>
      </c>
      <c r="C13054">
        <v>101429</v>
      </c>
      <c r="D13054" t="s">
        <v>6922</v>
      </c>
      <c r="E13054" t="s">
        <v>6706</v>
      </c>
      <c r="F13054">
        <v>5296.79</v>
      </c>
      <c r="G13054">
        <v>5750.96</v>
      </c>
      <c r="J13054">
        <v>0</v>
      </c>
      <c r="K13054">
        <v>0</v>
      </c>
    </row>
    <row r="13055" spans="1:11">
      <c r="A13055" t="s">
        <v>29090</v>
      </c>
      <c r="B13055" t="s">
        <v>58</v>
      </c>
      <c r="C13055">
        <v>88292</v>
      </c>
      <c r="D13055" t="s">
        <v>6663</v>
      </c>
      <c r="E13055" t="s">
        <v>62</v>
      </c>
      <c r="F13055">
        <v>29.68</v>
      </c>
      <c r="G13055">
        <v>32.270000000000003</v>
      </c>
      <c r="J13055">
        <v>0</v>
      </c>
      <c r="K13055">
        <v>0</v>
      </c>
    </row>
    <row r="13056" spans="1:11">
      <c r="A13056" t="s">
        <v>29091</v>
      </c>
      <c r="B13056" t="s">
        <v>58</v>
      </c>
      <c r="C13056">
        <v>88293</v>
      </c>
      <c r="D13056" t="s">
        <v>6664</v>
      </c>
      <c r="E13056" t="s">
        <v>62</v>
      </c>
      <c r="F13056">
        <v>33.58</v>
      </c>
      <c r="G13056">
        <v>36.630000000000003</v>
      </c>
      <c r="J13056">
        <v>0</v>
      </c>
      <c r="K13056">
        <v>0</v>
      </c>
    </row>
    <row r="13057" spans="1:11">
      <c r="A13057" t="s">
        <v>29092</v>
      </c>
      <c r="B13057" t="s">
        <v>58</v>
      </c>
      <c r="C13057">
        <v>101430</v>
      </c>
      <c r="D13057" t="s">
        <v>6923</v>
      </c>
      <c r="E13057" t="s">
        <v>6706</v>
      </c>
      <c r="F13057">
        <v>5978.7</v>
      </c>
      <c r="G13057">
        <v>6513.61</v>
      </c>
      <c r="J13057">
        <v>0</v>
      </c>
      <c r="K13057">
        <v>0</v>
      </c>
    </row>
    <row r="13058" spans="1:11">
      <c r="A13058" t="s">
        <v>29093</v>
      </c>
      <c r="B13058" t="s">
        <v>58</v>
      </c>
      <c r="C13058">
        <v>88294</v>
      </c>
      <c r="D13058" t="s">
        <v>6665</v>
      </c>
      <c r="E13058" t="s">
        <v>62</v>
      </c>
      <c r="F13058">
        <v>42.34</v>
      </c>
      <c r="G13058">
        <v>46.43</v>
      </c>
      <c r="J13058">
        <v>0</v>
      </c>
      <c r="K13058">
        <v>0</v>
      </c>
    </row>
    <row r="13059" spans="1:11">
      <c r="A13059" t="s">
        <v>29094</v>
      </c>
      <c r="B13059" t="s">
        <v>58</v>
      </c>
      <c r="C13059">
        <v>101431</v>
      </c>
      <c r="D13059" t="s">
        <v>6665</v>
      </c>
      <c r="E13059" t="s">
        <v>6706</v>
      </c>
      <c r="F13059">
        <v>7502.32</v>
      </c>
      <c r="G13059">
        <v>8217.64</v>
      </c>
      <c r="J13059">
        <v>0</v>
      </c>
      <c r="K13059">
        <v>0</v>
      </c>
    </row>
    <row r="13060" spans="1:11">
      <c r="A13060" t="s">
        <v>29095</v>
      </c>
      <c r="B13060" t="s">
        <v>58</v>
      </c>
      <c r="C13060">
        <v>88295</v>
      </c>
      <c r="D13060" t="s">
        <v>6666</v>
      </c>
      <c r="E13060" t="s">
        <v>62</v>
      </c>
      <c r="F13060">
        <v>31.87</v>
      </c>
      <c r="G13060">
        <v>34.72</v>
      </c>
      <c r="J13060">
        <v>0</v>
      </c>
      <c r="K13060">
        <v>0</v>
      </c>
    </row>
    <row r="13061" spans="1:11">
      <c r="A13061" t="s">
        <v>29096</v>
      </c>
      <c r="B13061" t="s">
        <v>58</v>
      </c>
      <c r="C13061">
        <v>101432</v>
      </c>
      <c r="D13061" t="s">
        <v>6924</v>
      </c>
      <c r="E13061" t="s">
        <v>6706</v>
      </c>
      <c r="F13061">
        <v>5670.67</v>
      </c>
      <c r="G13061">
        <v>6169.12</v>
      </c>
      <c r="J13061">
        <v>0</v>
      </c>
      <c r="K13061">
        <v>0</v>
      </c>
    </row>
    <row r="13062" spans="1:11">
      <c r="A13062" t="s">
        <v>29097</v>
      </c>
      <c r="B13062" t="s">
        <v>58</v>
      </c>
      <c r="C13062">
        <v>88296</v>
      </c>
      <c r="D13062" t="s">
        <v>6667</v>
      </c>
      <c r="E13062" t="s">
        <v>62</v>
      </c>
      <c r="F13062">
        <v>32.69</v>
      </c>
      <c r="G13062">
        <v>35.64</v>
      </c>
      <c r="J13062">
        <v>0</v>
      </c>
      <c r="K13062">
        <v>0</v>
      </c>
    </row>
    <row r="13063" spans="1:11">
      <c r="A13063" t="s">
        <v>29098</v>
      </c>
      <c r="B13063" t="s">
        <v>58</v>
      </c>
      <c r="C13063">
        <v>101433</v>
      </c>
      <c r="D13063" t="s">
        <v>6667</v>
      </c>
      <c r="E13063" t="s">
        <v>6706</v>
      </c>
      <c r="F13063">
        <v>5815.43</v>
      </c>
      <c r="G13063">
        <v>6331.01</v>
      </c>
      <c r="J13063">
        <v>0</v>
      </c>
      <c r="K13063">
        <v>0</v>
      </c>
    </row>
    <row r="13064" spans="1:11">
      <c r="A13064" t="s">
        <v>29099</v>
      </c>
      <c r="B13064" t="s">
        <v>58</v>
      </c>
      <c r="C13064">
        <v>101434</v>
      </c>
      <c r="D13064" t="s">
        <v>6925</v>
      </c>
      <c r="E13064" t="s">
        <v>6706</v>
      </c>
      <c r="F13064">
        <v>4822.47</v>
      </c>
      <c r="G13064">
        <v>5220.49</v>
      </c>
      <c r="J13064">
        <v>0</v>
      </c>
      <c r="K13064">
        <v>0</v>
      </c>
    </row>
    <row r="13065" spans="1:11">
      <c r="A13065" t="s">
        <v>29100</v>
      </c>
      <c r="B13065" t="s">
        <v>58</v>
      </c>
      <c r="C13065">
        <v>88298</v>
      </c>
      <c r="D13065" t="s">
        <v>6669</v>
      </c>
      <c r="E13065" t="s">
        <v>62</v>
      </c>
      <c r="F13065">
        <v>31.68</v>
      </c>
      <c r="G13065">
        <v>34.51</v>
      </c>
      <c r="J13065">
        <v>0</v>
      </c>
      <c r="K13065">
        <v>0</v>
      </c>
    </row>
    <row r="13066" spans="1:11">
      <c r="A13066" t="s">
        <v>29101</v>
      </c>
      <c r="B13066" t="s">
        <v>58</v>
      </c>
      <c r="C13066">
        <v>101436</v>
      </c>
      <c r="D13066" t="s">
        <v>6669</v>
      </c>
      <c r="E13066" t="s">
        <v>6706</v>
      </c>
      <c r="F13066">
        <v>5645.43</v>
      </c>
      <c r="G13066">
        <v>6140.89</v>
      </c>
      <c r="J13066">
        <v>0</v>
      </c>
      <c r="K13066">
        <v>0</v>
      </c>
    </row>
    <row r="13067" spans="1:11">
      <c r="A13067" t="s">
        <v>29102</v>
      </c>
      <c r="B13067" t="s">
        <v>58</v>
      </c>
      <c r="C13067">
        <v>101437</v>
      </c>
      <c r="D13067" t="s">
        <v>6927</v>
      </c>
      <c r="E13067" t="s">
        <v>6706</v>
      </c>
      <c r="F13067">
        <v>7705.02</v>
      </c>
      <c r="G13067">
        <v>8444.33</v>
      </c>
      <c r="J13067">
        <v>0</v>
      </c>
      <c r="K13067">
        <v>0</v>
      </c>
    </row>
    <row r="13068" spans="1:11">
      <c r="A13068" t="s">
        <v>29103</v>
      </c>
      <c r="B13068" t="s">
        <v>58</v>
      </c>
      <c r="C13068">
        <v>88299</v>
      </c>
      <c r="D13068" t="s">
        <v>6670</v>
      </c>
      <c r="E13068" t="s">
        <v>62</v>
      </c>
      <c r="F13068">
        <v>43.45</v>
      </c>
      <c r="G13068">
        <v>47.67</v>
      </c>
      <c r="J13068">
        <v>0</v>
      </c>
      <c r="K13068">
        <v>0</v>
      </c>
    </row>
    <row r="13069" spans="1:11">
      <c r="A13069" t="s">
        <v>29104</v>
      </c>
      <c r="B13069" t="s">
        <v>58</v>
      </c>
      <c r="C13069">
        <v>88300</v>
      </c>
      <c r="D13069" t="s">
        <v>6671</v>
      </c>
      <c r="E13069" t="s">
        <v>62</v>
      </c>
      <c r="F13069">
        <v>43.45</v>
      </c>
      <c r="G13069">
        <v>47.67</v>
      </c>
      <c r="J13069">
        <v>0</v>
      </c>
      <c r="K13069">
        <v>0</v>
      </c>
    </row>
    <row r="13070" spans="1:11">
      <c r="A13070" t="s">
        <v>29105</v>
      </c>
      <c r="B13070" t="s">
        <v>58</v>
      </c>
      <c r="C13070">
        <v>101438</v>
      </c>
      <c r="D13070" t="s">
        <v>6671</v>
      </c>
      <c r="E13070" t="s">
        <v>6706</v>
      </c>
      <c r="F13070">
        <v>7705.02</v>
      </c>
      <c r="G13070">
        <v>8444.33</v>
      </c>
      <c r="J13070">
        <v>0</v>
      </c>
      <c r="K13070">
        <v>0</v>
      </c>
    </row>
    <row r="13071" spans="1:11">
      <c r="A13071" t="s">
        <v>29106</v>
      </c>
      <c r="B13071" t="s">
        <v>58</v>
      </c>
      <c r="C13071">
        <v>88297</v>
      </c>
      <c r="D13071" t="s">
        <v>6668</v>
      </c>
      <c r="E13071" t="s">
        <v>62</v>
      </c>
      <c r="F13071">
        <v>35.549999999999997</v>
      </c>
      <c r="G13071">
        <v>38.840000000000003</v>
      </c>
      <c r="J13071">
        <v>0</v>
      </c>
      <c r="K13071">
        <v>0</v>
      </c>
    </row>
    <row r="13072" spans="1:11">
      <c r="A13072" t="s">
        <v>29107</v>
      </c>
      <c r="B13072" t="s">
        <v>58</v>
      </c>
      <c r="C13072">
        <v>101435</v>
      </c>
      <c r="D13072" t="s">
        <v>6926</v>
      </c>
      <c r="E13072" t="s">
        <v>6706</v>
      </c>
      <c r="F13072">
        <v>6320.04</v>
      </c>
      <c r="G13072">
        <v>6895.37</v>
      </c>
      <c r="J13072">
        <v>0</v>
      </c>
      <c r="K13072">
        <v>0</v>
      </c>
    </row>
    <row r="13073" spans="1:11">
      <c r="A13073" t="s">
        <v>29108</v>
      </c>
      <c r="B13073" t="s">
        <v>58</v>
      </c>
      <c r="C13073">
        <v>101440</v>
      </c>
      <c r="D13073" t="s">
        <v>6928</v>
      </c>
      <c r="E13073" t="s">
        <v>6706</v>
      </c>
      <c r="F13073">
        <v>5978.7</v>
      </c>
      <c r="G13073">
        <v>6513.61</v>
      </c>
      <c r="J13073">
        <v>0</v>
      </c>
      <c r="K13073">
        <v>0</v>
      </c>
    </row>
    <row r="13074" spans="1:11">
      <c r="A13074" t="s">
        <v>29109</v>
      </c>
      <c r="B13074" t="s">
        <v>58</v>
      </c>
      <c r="C13074">
        <v>88302</v>
      </c>
      <c r="D13074" t="s">
        <v>6673</v>
      </c>
      <c r="E13074" t="s">
        <v>62</v>
      </c>
      <c r="F13074">
        <v>33.58</v>
      </c>
      <c r="G13074">
        <v>36.630000000000003</v>
      </c>
      <c r="J13074">
        <v>0</v>
      </c>
      <c r="K13074">
        <v>0</v>
      </c>
    </row>
    <row r="13075" spans="1:11">
      <c r="A13075" t="s">
        <v>29110</v>
      </c>
      <c r="B13075" t="s">
        <v>58</v>
      </c>
      <c r="C13075">
        <v>88301</v>
      </c>
      <c r="D13075" t="s">
        <v>6672</v>
      </c>
      <c r="E13075" t="s">
        <v>62</v>
      </c>
      <c r="F13075">
        <v>33.58</v>
      </c>
      <c r="G13075">
        <v>36.630000000000003</v>
      </c>
      <c r="J13075">
        <v>0</v>
      </c>
      <c r="K13075">
        <v>0</v>
      </c>
    </row>
    <row r="13076" spans="1:11">
      <c r="A13076" t="s">
        <v>29111</v>
      </c>
      <c r="B13076" t="s">
        <v>58</v>
      </c>
      <c r="C13076">
        <v>101439</v>
      </c>
      <c r="D13076" t="s">
        <v>6672</v>
      </c>
      <c r="E13076" t="s">
        <v>6706</v>
      </c>
      <c r="F13076">
        <v>5978.7</v>
      </c>
      <c r="G13076">
        <v>6513.61</v>
      </c>
      <c r="J13076">
        <v>0</v>
      </c>
      <c r="K13076">
        <v>0</v>
      </c>
    </row>
    <row r="13077" spans="1:11">
      <c r="A13077" t="s">
        <v>29112</v>
      </c>
      <c r="B13077" t="s">
        <v>58</v>
      </c>
      <c r="C13077">
        <v>88303</v>
      </c>
      <c r="D13077" t="s">
        <v>6674</v>
      </c>
      <c r="E13077" t="s">
        <v>62</v>
      </c>
      <c r="F13077">
        <v>34.049999999999997</v>
      </c>
      <c r="G13077">
        <v>37.159999999999997</v>
      </c>
      <c r="J13077">
        <v>0</v>
      </c>
      <c r="K13077">
        <v>0</v>
      </c>
    </row>
    <row r="13078" spans="1:11">
      <c r="A13078" t="s">
        <v>29113</v>
      </c>
      <c r="B13078" t="s">
        <v>58</v>
      </c>
      <c r="C13078">
        <v>101441</v>
      </c>
      <c r="D13078" t="s">
        <v>6674</v>
      </c>
      <c r="E13078" t="s">
        <v>6706</v>
      </c>
      <c r="F13078">
        <v>6058.94</v>
      </c>
      <c r="G13078">
        <v>6603.36</v>
      </c>
      <c r="J13078">
        <v>0</v>
      </c>
      <c r="K13078">
        <v>0</v>
      </c>
    </row>
    <row r="13079" spans="1:11">
      <c r="A13079" t="s">
        <v>29114</v>
      </c>
      <c r="B13079" t="s">
        <v>58</v>
      </c>
      <c r="C13079">
        <v>88304</v>
      </c>
      <c r="D13079" t="s">
        <v>6675</v>
      </c>
      <c r="E13079" t="s">
        <v>62</v>
      </c>
      <c r="F13079">
        <v>43.45</v>
      </c>
      <c r="G13079">
        <v>47.67</v>
      </c>
      <c r="J13079">
        <v>0</v>
      </c>
      <c r="K13079">
        <v>0</v>
      </c>
    </row>
    <row r="13080" spans="1:11">
      <c r="A13080" t="s">
        <v>29115</v>
      </c>
      <c r="B13080" t="s">
        <v>58</v>
      </c>
      <c r="C13080">
        <v>101443</v>
      </c>
      <c r="D13080" t="s">
        <v>6675</v>
      </c>
      <c r="E13080" t="s">
        <v>6706</v>
      </c>
      <c r="F13080">
        <v>7705.02</v>
      </c>
      <c r="G13080">
        <v>8444.33</v>
      </c>
      <c r="J13080">
        <v>0</v>
      </c>
      <c r="K13080">
        <v>0</v>
      </c>
    </row>
    <row r="13081" spans="1:11">
      <c r="A13081" t="s">
        <v>29116</v>
      </c>
      <c r="B13081" t="s">
        <v>58</v>
      </c>
      <c r="C13081">
        <v>88306</v>
      </c>
      <c r="D13081" t="s">
        <v>6676</v>
      </c>
      <c r="E13081" t="s">
        <v>62</v>
      </c>
      <c r="F13081">
        <v>26.97</v>
      </c>
      <c r="G13081">
        <v>29.25</v>
      </c>
      <c r="J13081">
        <v>0</v>
      </c>
      <c r="K13081">
        <v>0</v>
      </c>
    </row>
    <row r="13082" spans="1:11">
      <c r="A13082" t="s">
        <v>29117</v>
      </c>
      <c r="B13082" t="s">
        <v>58</v>
      </c>
      <c r="C13082">
        <v>88307</v>
      </c>
      <c r="D13082" t="s">
        <v>6677</v>
      </c>
      <c r="E13082" t="s">
        <v>62</v>
      </c>
      <c r="F13082">
        <v>35.82</v>
      </c>
      <c r="G13082">
        <v>39.130000000000003</v>
      </c>
      <c r="J13082">
        <v>0</v>
      </c>
      <c r="K13082">
        <v>0</v>
      </c>
    </row>
    <row r="13083" spans="1:11">
      <c r="A13083" t="s">
        <v>29118</v>
      </c>
      <c r="B13083" t="s">
        <v>58</v>
      </c>
      <c r="C13083">
        <v>88308</v>
      </c>
      <c r="D13083" t="s">
        <v>6678</v>
      </c>
      <c r="E13083" t="s">
        <v>62</v>
      </c>
      <c r="F13083">
        <v>32.61</v>
      </c>
      <c r="G13083">
        <v>35.409999999999997</v>
      </c>
      <c r="J13083">
        <v>0</v>
      </c>
      <c r="K13083">
        <v>0</v>
      </c>
    </row>
    <row r="13084" spans="1:11">
      <c r="A13084" t="s">
        <v>29119</v>
      </c>
      <c r="B13084" t="s">
        <v>58</v>
      </c>
      <c r="C13084">
        <v>101444</v>
      </c>
      <c r="D13084" t="s">
        <v>6678</v>
      </c>
      <c r="E13084" t="s">
        <v>6706</v>
      </c>
      <c r="F13084">
        <v>5819.6</v>
      </c>
      <c r="G13084">
        <v>6308.8</v>
      </c>
      <c r="J13084">
        <v>0</v>
      </c>
      <c r="K13084">
        <v>0</v>
      </c>
    </row>
    <row r="13085" spans="1:11">
      <c r="A13085" t="s">
        <v>29120</v>
      </c>
      <c r="B13085" t="s">
        <v>58</v>
      </c>
      <c r="C13085">
        <v>88309</v>
      </c>
      <c r="D13085" t="s">
        <v>68</v>
      </c>
      <c r="E13085" t="s">
        <v>62</v>
      </c>
      <c r="F13085">
        <v>32.76</v>
      </c>
      <c r="G13085">
        <v>35.58</v>
      </c>
      <c r="J13085">
        <v>0</v>
      </c>
      <c r="K13085">
        <v>0</v>
      </c>
    </row>
    <row r="13086" spans="1:11">
      <c r="A13086" t="s">
        <v>29121</v>
      </c>
      <c r="B13086" t="s">
        <v>58</v>
      </c>
      <c r="C13086">
        <v>101445</v>
      </c>
      <c r="D13086" t="s">
        <v>68</v>
      </c>
      <c r="E13086" t="s">
        <v>6706</v>
      </c>
      <c r="F13086">
        <v>5839.41</v>
      </c>
      <c r="G13086">
        <v>6330.96</v>
      </c>
      <c r="J13086">
        <v>0</v>
      </c>
      <c r="K13086">
        <v>0</v>
      </c>
    </row>
    <row r="13087" spans="1:11">
      <c r="A13087" t="s">
        <v>29122</v>
      </c>
      <c r="B13087" t="s">
        <v>58</v>
      </c>
      <c r="C13087">
        <v>88310</v>
      </c>
      <c r="D13087" t="s">
        <v>6679</v>
      </c>
      <c r="E13087" t="s">
        <v>62</v>
      </c>
      <c r="F13087">
        <v>34.42</v>
      </c>
      <c r="G13087">
        <v>37.22</v>
      </c>
      <c r="J13087">
        <v>0</v>
      </c>
      <c r="K13087">
        <v>0</v>
      </c>
    </row>
    <row r="13088" spans="1:11">
      <c r="A13088" t="s">
        <v>29123</v>
      </c>
      <c r="B13088" t="s">
        <v>58</v>
      </c>
      <c r="C13088">
        <v>101446</v>
      </c>
      <c r="D13088" t="s">
        <v>6679</v>
      </c>
      <c r="E13088" t="s">
        <v>6706</v>
      </c>
      <c r="F13088">
        <v>6160.37</v>
      </c>
      <c r="G13088">
        <v>6649.57</v>
      </c>
      <c r="J13088">
        <v>0</v>
      </c>
      <c r="K13088">
        <v>0</v>
      </c>
    </row>
    <row r="13089" spans="1:11">
      <c r="A13089" t="s">
        <v>29124</v>
      </c>
      <c r="B13089" t="s">
        <v>58</v>
      </c>
      <c r="C13089">
        <v>88311</v>
      </c>
      <c r="D13089" t="s">
        <v>6680</v>
      </c>
      <c r="E13089" t="s">
        <v>62</v>
      </c>
      <c r="F13089">
        <v>32.56</v>
      </c>
      <c r="G13089">
        <v>35.14</v>
      </c>
      <c r="J13089">
        <v>0</v>
      </c>
      <c r="K13089">
        <v>0</v>
      </c>
    </row>
    <row r="13090" spans="1:11">
      <c r="A13090" t="s">
        <v>29125</v>
      </c>
      <c r="B13090" t="s">
        <v>58</v>
      </c>
      <c r="C13090">
        <v>101447</v>
      </c>
      <c r="D13090" t="s">
        <v>6680</v>
      </c>
      <c r="E13090" t="s">
        <v>6706</v>
      </c>
      <c r="F13090">
        <v>5838.94</v>
      </c>
      <c r="G13090">
        <v>6290.08</v>
      </c>
      <c r="J13090">
        <v>0</v>
      </c>
      <c r="K13090">
        <v>0</v>
      </c>
    </row>
    <row r="13091" spans="1:11">
      <c r="A13091" t="s">
        <v>29126</v>
      </c>
      <c r="B13091" t="s">
        <v>58</v>
      </c>
      <c r="C13091">
        <v>88312</v>
      </c>
      <c r="D13091" t="s">
        <v>6681</v>
      </c>
      <c r="E13091" t="s">
        <v>62</v>
      </c>
      <c r="F13091">
        <v>34.42</v>
      </c>
      <c r="G13091">
        <v>37.22</v>
      </c>
      <c r="J13091">
        <v>0</v>
      </c>
      <c r="K13091">
        <v>0</v>
      </c>
    </row>
    <row r="13092" spans="1:11">
      <c r="A13092" t="s">
        <v>29127</v>
      </c>
      <c r="B13092" t="s">
        <v>58</v>
      </c>
      <c r="C13092">
        <v>101448</v>
      </c>
      <c r="D13092" t="s">
        <v>6681</v>
      </c>
      <c r="E13092" t="s">
        <v>6706</v>
      </c>
      <c r="F13092">
        <v>6160.37</v>
      </c>
      <c r="G13092">
        <v>6649.57</v>
      </c>
      <c r="J13092">
        <v>0</v>
      </c>
      <c r="K13092">
        <v>0</v>
      </c>
    </row>
    <row r="13093" spans="1:11">
      <c r="A13093" t="s">
        <v>29128</v>
      </c>
      <c r="B13093" t="s">
        <v>58</v>
      </c>
      <c r="C13093">
        <v>101449</v>
      </c>
      <c r="D13093" t="s">
        <v>6929</v>
      </c>
      <c r="E13093" t="s">
        <v>6706</v>
      </c>
      <c r="F13093">
        <v>5685.81</v>
      </c>
      <c r="G13093">
        <v>6186.05</v>
      </c>
      <c r="J13093">
        <v>0</v>
      </c>
      <c r="K13093">
        <v>0</v>
      </c>
    </row>
    <row r="13094" spans="1:11">
      <c r="A13094" t="s">
        <v>29129</v>
      </c>
      <c r="B13094" t="s">
        <v>58</v>
      </c>
      <c r="C13094">
        <v>88313</v>
      </c>
      <c r="D13094" t="s">
        <v>6682</v>
      </c>
      <c r="E13094" t="s">
        <v>62</v>
      </c>
      <c r="F13094">
        <v>31.99</v>
      </c>
      <c r="G13094">
        <v>34.85</v>
      </c>
      <c r="J13094">
        <v>0</v>
      </c>
      <c r="K13094">
        <v>0</v>
      </c>
    </row>
    <row r="13095" spans="1:11">
      <c r="A13095" t="s">
        <v>29130</v>
      </c>
      <c r="B13095" t="s">
        <v>58</v>
      </c>
      <c r="C13095">
        <v>88314</v>
      </c>
      <c r="D13095" t="s">
        <v>6683</v>
      </c>
      <c r="E13095" t="s">
        <v>62</v>
      </c>
      <c r="F13095">
        <v>31.17</v>
      </c>
      <c r="G13095">
        <v>33.950000000000003</v>
      </c>
      <c r="J13095">
        <v>0</v>
      </c>
      <c r="K13095">
        <v>0</v>
      </c>
    </row>
    <row r="13096" spans="1:11">
      <c r="A13096" t="s">
        <v>29131</v>
      </c>
      <c r="B13096" t="s">
        <v>58</v>
      </c>
      <c r="C13096">
        <v>88315</v>
      </c>
      <c r="D13096" t="s">
        <v>102</v>
      </c>
      <c r="E13096" t="s">
        <v>62</v>
      </c>
      <c r="F13096">
        <v>33.159999999999997</v>
      </c>
      <c r="G13096">
        <v>36.020000000000003</v>
      </c>
      <c r="J13096">
        <v>0</v>
      </c>
      <c r="K13096">
        <v>0</v>
      </c>
    </row>
    <row r="13097" spans="1:11">
      <c r="A13097" t="s">
        <v>29132</v>
      </c>
      <c r="B13097" t="s">
        <v>58</v>
      </c>
      <c r="C13097">
        <v>101451</v>
      </c>
      <c r="D13097" t="s">
        <v>102</v>
      </c>
      <c r="E13097" t="s">
        <v>6706</v>
      </c>
      <c r="F13097">
        <v>5920.64</v>
      </c>
      <c r="G13097">
        <v>6421.81</v>
      </c>
      <c r="J13097">
        <v>0</v>
      </c>
      <c r="K13097">
        <v>0</v>
      </c>
    </row>
    <row r="13098" spans="1:11">
      <c r="A13098" t="s">
        <v>29133</v>
      </c>
      <c r="B13098" t="s">
        <v>58</v>
      </c>
      <c r="C13098">
        <v>88316</v>
      </c>
      <c r="D13098" t="s">
        <v>61</v>
      </c>
      <c r="E13098" t="s">
        <v>62</v>
      </c>
      <c r="F13098">
        <v>28.42</v>
      </c>
      <c r="G13098">
        <v>30.74</v>
      </c>
      <c r="J13098">
        <v>0</v>
      </c>
      <c r="K13098">
        <v>0</v>
      </c>
    </row>
    <row r="13099" spans="1:11">
      <c r="A13099" t="s">
        <v>29134</v>
      </c>
      <c r="B13099" t="s">
        <v>58</v>
      </c>
      <c r="C13099">
        <v>101452</v>
      </c>
      <c r="D13099" t="s">
        <v>6930</v>
      </c>
      <c r="E13099" t="s">
        <v>6706</v>
      </c>
      <c r="F13099">
        <v>5080.63</v>
      </c>
      <c r="G13099">
        <v>5484.51</v>
      </c>
      <c r="J13099">
        <v>0</v>
      </c>
      <c r="K13099">
        <v>0</v>
      </c>
    </row>
    <row r="13100" spans="1:11">
      <c r="A13100" t="s">
        <v>29135</v>
      </c>
      <c r="B13100" t="s">
        <v>58</v>
      </c>
      <c r="C13100">
        <v>95967</v>
      </c>
      <c r="D13100" t="s">
        <v>6435</v>
      </c>
      <c r="E13100" t="s">
        <v>62</v>
      </c>
      <c r="F13100">
        <v>163.91</v>
      </c>
      <c r="G13100">
        <v>182.68</v>
      </c>
      <c r="J13100">
        <v>0</v>
      </c>
      <c r="K13100">
        <v>0</v>
      </c>
    </row>
    <row r="13101" spans="1:11">
      <c r="A13101" t="s">
        <v>29136</v>
      </c>
      <c r="B13101" t="s">
        <v>58</v>
      </c>
      <c r="C13101">
        <v>88318</v>
      </c>
      <c r="D13101" t="s">
        <v>6685</v>
      </c>
      <c r="E13101" t="s">
        <v>62</v>
      </c>
      <c r="F13101">
        <v>38.35</v>
      </c>
      <c r="G13101">
        <v>41.72</v>
      </c>
      <c r="J13101">
        <v>0</v>
      </c>
      <c r="K13101">
        <v>0</v>
      </c>
    </row>
    <row r="13102" spans="1:11">
      <c r="A13102" t="s">
        <v>29137</v>
      </c>
      <c r="B13102" t="s">
        <v>58</v>
      </c>
      <c r="C13102">
        <v>88317</v>
      </c>
      <c r="D13102" t="s">
        <v>6684</v>
      </c>
      <c r="E13102" t="s">
        <v>62</v>
      </c>
      <c r="F13102">
        <v>36.31</v>
      </c>
      <c r="G13102">
        <v>39.42</v>
      </c>
      <c r="J13102">
        <v>0</v>
      </c>
      <c r="K13102">
        <v>0</v>
      </c>
    </row>
    <row r="13103" spans="1:11">
      <c r="A13103" t="s">
        <v>29138</v>
      </c>
      <c r="B13103" t="s">
        <v>58</v>
      </c>
      <c r="C13103">
        <v>101453</v>
      </c>
      <c r="D13103" t="s">
        <v>6684</v>
      </c>
      <c r="E13103" t="s">
        <v>6706</v>
      </c>
      <c r="F13103">
        <v>6479.98</v>
      </c>
      <c r="G13103">
        <v>7026.44</v>
      </c>
      <c r="J13103">
        <v>0</v>
      </c>
      <c r="K13103">
        <v>0</v>
      </c>
    </row>
    <row r="13104" spans="1:11">
      <c r="A13104" t="s">
        <v>29139</v>
      </c>
      <c r="B13104" t="s">
        <v>58</v>
      </c>
      <c r="C13104">
        <v>101454</v>
      </c>
      <c r="D13104" t="s">
        <v>6931</v>
      </c>
      <c r="E13104" t="s">
        <v>6706</v>
      </c>
      <c r="F13104">
        <v>6838.46</v>
      </c>
      <c r="G13104">
        <v>7427.36</v>
      </c>
      <c r="J13104">
        <v>0</v>
      </c>
      <c r="K13104">
        <v>0</v>
      </c>
    </row>
    <row r="13105" spans="1:11">
      <c r="A13105" t="s">
        <v>29140</v>
      </c>
      <c r="B13105" t="s">
        <v>58</v>
      </c>
      <c r="C13105">
        <v>100533</v>
      </c>
      <c r="D13105" t="s">
        <v>6821</v>
      </c>
      <c r="E13105" t="s">
        <v>62</v>
      </c>
      <c r="F13105">
        <v>57.79</v>
      </c>
      <c r="G13105">
        <v>64.34</v>
      </c>
      <c r="J13105">
        <v>0</v>
      </c>
      <c r="K13105">
        <v>0</v>
      </c>
    </row>
    <row r="13106" spans="1:11">
      <c r="A13106" t="s">
        <v>29141</v>
      </c>
      <c r="B13106" t="s">
        <v>58</v>
      </c>
      <c r="C13106">
        <v>100534</v>
      </c>
      <c r="D13106" t="s">
        <v>6821</v>
      </c>
      <c r="E13106" t="s">
        <v>6706</v>
      </c>
      <c r="F13106">
        <v>10127.48</v>
      </c>
      <c r="G13106">
        <v>11273.2</v>
      </c>
      <c r="J13106">
        <v>0</v>
      </c>
      <c r="K13106">
        <v>0</v>
      </c>
    </row>
    <row r="13107" spans="1:11">
      <c r="A13107" t="s">
        <v>29142</v>
      </c>
      <c r="B13107" t="s">
        <v>58</v>
      </c>
      <c r="C13107">
        <v>88323</v>
      </c>
      <c r="D13107" t="s">
        <v>6687</v>
      </c>
      <c r="E13107" t="s">
        <v>62</v>
      </c>
      <c r="F13107">
        <v>32.31</v>
      </c>
      <c r="G13107">
        <v>35.11</v>
      </c>
      <c r="J13107">
        <v>0</v>
      </c>
      <c r="K13107">
        <v>0</v>
      </c>
    </row>
    <row r="13108" spans="1:11">
      <c r="A13108" t="s">
        <v>29143</v>
      </c>
      <c r="B13108" t="s">
        <v>58</v>
      </c>
      <c r="C13108">
        <v>101458</v>
      </c>
      <c r="D13108" t="s">
        <v>6934</v>
      </c>
      <c r="E13108" t="s">
        <v>6706</v>
      </c>
      <c r="F13108">
        <v>5767.51</v>
      </c>
      <c r="G13108">
        <v>6255.53</v>
      </c>
      <c r="J13108">
        <v>0</v>
      </c>
      <c r="K13108">
        <v>0</v>
      </c>
    </row>
    <row r="13109" spans="1:11">
      <c r="A13109" t="s">
        <v>29144</v>
      </c>
      <c r="B13109" t="s">
        <v>58</v>
      </c>
      <c r="C13109">
        <v>90781</v>
      </c>
      <c r="D13109" t="s">
        <v>6704</v>
      </c>
      <c r="E13109" t="s">
        <v>62</v>
      </c>
      <c r="F13109">
        <v>71.87</v>
      </c>
      <c r="G13109">
        <v>80.099999999999994</v>
      </c>
      <c r="J13109">
        <v>0</v>
      </c>
      <c r="K13109">
        <v>0</v>
      </c>
    </row>
    <row r="13110" spans="1:11">
      <c r="A13110" t="s">
        <v>29145</v>
      </c>
      <c r="B13110" t="s">
        <v>58</v>
      </c>
      <c r="C13110">
        <v>94296</v>
      </c>
      <c r="D13110" t="s">
        <v>6704</v>
      </c>
      <c r="E13110" t="s">
        <v>6706</v>
      </c>
      <c r="F13110">
        <v>12594.06</v>
      </c>
      <c r="G13110">
        <v>14033.69</v>
      </c>
      <c r="J13110">
        <v>0</v>
      </c>
      <c r="K13110">
        <v>0</v>
      </c>
    </row>
    <row r="13111" spans="1:11">
      <c r="A13111" t="s">
        <v>29146</v>
      </c>
      <c r="B13111" t="s">
        <v>58</v>
      </c>
      <c r="C13111">
        <v>88324</v>
      </c>
      <c r="D13111" t="s">
        <v>6688</v>
      </c>
      <c r="E13111" t="s">
        <v>62</v>
      </c>
      <c r="F13111">
        <v>35.549999999999997</v>
      </c>
      <c r="G13111">
        <v>38.840000000000003</v>
      </c>
      <c r="J13111">
        <v>0</v>
      </c>
      <c r="K13111">
        <v>0</v>
      </c>
    </row>
    <row r="13112" spans="1:11">
      <c r="A13112" t="s">
        <v>29147</v>
      </c>
      <c r="B13112" t="s">
        <v>58</v>
      </c>
      <c r="C13112">
        <v>88321</v>
      </c>
      <c r="D13112" t="s">
        <v>6686</v>
      </c>
      <c r="E13112" t="s">
        <v>62</v>
      </c>
      <c r="F13112">
        <v>57.22</v>
      </c>
      <c r="G13112">
        <v>63.71</v>
      </c>
      <c r="J13112">
        <v>0</v>
      </c>
      <c r="K13112">
        <v>0</v>
      </c>
    </row>
    <row r="13113" spans="1:11">
      <c r="A13113" t="s">
        <v>29148</v>
      </c>
      <c r="B13113" t="s">
        <v>58</v>
      </c>
      <c r="C13113">
        <v>101456</v>
      </c>
      <c r="D13113" t="s">
        <v>6932</v>
      </c>
      <c r="E13113" t="s">
        <v>6706</v>
      </c>
      <c r="F13113">
        <v>10038.91</v>
      </c>
      <c r="G13113">
        <v>11174.16</v>
      </c>
      <c r="J13113">
        <v>0</v>
      </c>
      <c r="K13113">
        <v>0</v>
      </c>
    </row>
    <row r="13114" spans="1:11">
      <c r="A13114" t="s">
        <v>29150</v>
      </c>
      <c r="B13114" t="s">
        <v>58</v>
      </c>
      <c r="C13114">
        <v>100309</v>
      </c>
      <c r="D13114" t="s">
        <v>6819</v>
      </c>
      <c r="E13114" t="s">
        <v>62</v>
      </c>
      <c r="F13114">
        <v>69.95</v>
      </c>
      <c r="G13114">
        <v>77.94</v>
      </c>
      <c r="J13114">
        <v>0</v>
      </c>
      <c r="K13114">
        <v>0</v>
      </c>
    </row>
    <row r="13115" spans="1:11">
      <c r="A13115" t="s">
        <v>29151</v>
      </c>
      <c r="B13115" t="s">
        <v>58</v>
      </c>
      <c r="C13115">
        <v>100321</v>
      </c>
      <c r="D13115" t="s">
        <v>6819</v>
      </c>
      <c r="E13115" t="s">
        <v>6706</v>
      </c>
      <c r="F13115">
        <v>12234.71</v>
      </c>
      <c r="G13115">
        <v>13629.93</v>
      </c>
      <c r="J13115">
        <v>0</v>
      </c>
      <c r="K13115">
        <v>0</v>
      </c>
    </row>
    <row r="13116" spans="1:11">
      <c r="A13116" t="s">
        <v>29149</v>
      </c>
      <c r="B13116" t="s">
        <v>58</v>
      </c>
      <c r="C13116">
        <v>88322</v>
      </c>
      <c r="D13116" t="s">
        <v>6933</v>
      </c>
      <c r="E13116" t="s">
        <v>62</v>
      </c>
      <c r="F13116">
        <v>32.81</v>
      </c>
      <c r="G13116">
        <v>36.4</v>
      </c>
      <c r="J13116">
        <v>0</v>
      </c>
      <c r="K13116">
        <v>0</v>
      </c>
    </row>
    <row r="13117" spans="1:11">
      <c r="A13117" t="s">
        <v>29152</v>
      </c>
      <c r="B13117" t="s">
        <v>58</v>
      </c>
      <c r="C13117">
        <v>101457</v>
      </c>
      <c r="D13117" t="s">
        <v>6933</v>
      </c>
      <c r="E13117" t="s">
        <v>6706</v>
      </c>
      <c r="F13117">
        <v>6770.66</v>
      </c>
      <c r="G13117">
        <v>7399.35</v>
      </c>
      <c r="J13117">
        <v>0</v>
      </c>
      <c r="K13117">
        <v>0</v>
      </c>
    </row>
    <row r="13118" spans="1:11">
      <c r="A13118" t="s">
        <v>29153</v>
      </c>
      <c r="B13118" t="s">
        <v>58</v>
      </c>
      <c r="C13118">
        <v>88325</v>
      </c>
      <c r="D13118" t="s">
        <v>6689</v>
      </c>
      <c r="E13118" t="s">
        <v>62</v>
      </c>
      <c r="F13118">
        <v>28.39</v>
      </c>
      <c r="G13118">
        <v>30.69</v>
      </c>
      <c r="J13118">
        <v>0</v>
      </c>
      <c r="K13118">
        <v>0</v>
      </c>
    </row>
    <row r="13119" spans="1:11">
      <c r="A13119" t="s">
        <v>29154</v>
      </c>
      <c r="B13119" t="s">
        <v>58</v>
      </c>
      <c r="C13119">
        <v>101459</v>
      </c>
      <c r="D13119" t="s">
        <v>6689</v>
      </c>
      <c r="E13119" t="s">
        <v>6706</v>
      </c>
      <c r="F13119">
        <v>5084.57</v>
      </c>
      <c r="G13119">
        <v>5486.74</v>
      </c>
      <c r="J13119">
        <v>0</v>
      </c>
      <c r="K13119">
        <v>0</v>
      </c>
    </row>
    <row r="13120" spans="1:11">
      <c r="A13120" t="s">
        <v>29155</v>
      </c>
      <c r="B13120" t="s">
        <v>58</v>
      </c>
      <c r="C13120">
        <v>100289</v>
      </c>
      <c r="D13120" t="s">
        <v>6809</v>
      </c>
      <c r="E13120" t="s">
        <v>62</v>
      </c>
      <c r="F13120">
        <v>30.39</v>
      </c>
      <c r="G13120">
        <v>32.950000000000003</v>
      </c>
      <c r="J13120">
        <v>0</v>
      </c>
      <c r="K13120">
        <v>0</v>
      </c>
    </row>
    <row r="13121" spans="1:11">
      <c r="A13121" t="s">
        <v>29156</v>
      </c>
      <c r="B13121" t="s">
        <v>58</v>
      </c>
      <c r="C13121">
        <v>101460</v>
      </c>
      <c r="D13121" t="s">
        <v>6809</v>
      </c>
      <c r="E13121" t="s">
        <v>6706</v>
      </c>
      <c r="F13121">
        <v>5442.1</v>
      </c>
      <c r="G13121">
        <v>5888.77</v>
      </c>
      <c r="J13121">
        <v>0</v>
      </c>
      <c r="K13121">
        <v>0</v>
      </c>
    </row>
    <row r="13122" spans="1:11">
      <c r="A13122" t="s">
        <v>29157</v>
      </c>
      <c r="B13122" t="s">
        <v>58</v>
      </c>
      <c r="C13122">
        <v>105011</v>
      </c>
      <c r="D13122" t="s">
        <v>6441</v>
      </c>
      <c r="E13122" t="s">
        <v>12</v>
      </c>
      <c r="F13122">
        <v>0.66</v>
      </c>
      <c r="G13122">
        <v>0.7</v>
      </c>
      <c r="J13122">
        <v>0</v>
      </c>
      <c r="K13122">
        <v>0</v>
      </c>
    </row>
    <row r="13123" spans="1:11">
      <c r="A13123" t="s">
        <v>29158</v>
      </c>
      <c r="B13123" t="s">
        <v>58</v>
      </c>
      <c r="C13123">
        <v>99061</v>
      </c>
      <c r="D13123" t="s">
        <v>6437</v>
      </c>
      <c r="E13123" t="s">
        <v>32</v>
      </c>
      <c r="F13123">
        <v>137.82</v>
      </c>
      <c r="G13123">
        <v>146.06</v>
      </c>
      <c r="J13123">
        <v>0</v>
      </c>
      <c r="K13123">
        <v>0</v>
      </c>
    </row>
    <row r="13124" spans="1:11">
      <c r="A13124" t="s">
        <v>29159</v>
      </c>
      <c r="B13124" t="s">
        <v>58</v>
      </c>
      <c r="C13124">
        <v>99060</v>
      </c>
      <c r="D13124" t="s">
        <v>6436</v>
      </c>
      <c r="E13124" t="s">
        <v>32</v>
      </c>
      <c r="F13124">
        <v>222.74</v>
      </c>
      <c r="G13124">
        <v>235.63</v>
      </c>
      <c r="J13124">
        <v>0</v>
      </c>
      <c r="K13124">
        <v>0</v>
      </c>
    </row>
    <row r="13125" spans="1:11">
      <c r="A13125" t="s">
        <v>29160</v>
      </c>
      <c r="B13125" t="s">
        <v>58</v>
      </c>
      <c r="C13125">
        <v>105008</v>
      </c>
      <c r="D13125" t="s">
        <v>8170</v>
      </c>
      <c r="E13125" t="s">
        <v>32</v>
      </c>
      <c r="F13125">
        <v>0</v>
      </c>
      <c r="G13125">
        <v>0</v>
      </c>
    </row>
    <row r="13126" spans="1:11">
      <c r="A13126" t="s">
        <v>29161</v>
      </c>
      <c r="B13126" t="s">
        <v>58</v>
      </c>
      <c r="C13126">
        <v>105009</v>
      </c>
      <c r="D13126" t="s">
        <v>15204</v>
      </c>
      <c r="E13126" t="s">
        <v>12</v>
      </c>
      <c r="F13126">
        <v>90.91</v>
      </c>
      <c r="G13126">
        <v>96.01</v>
      </c>
      <c r="J13126">
        <v>0</v>
      </c>
      <c r="K13126">
        <v>0</v>
      </c>
    </row>
    <row r="13127" spans="1:11">
      <c r="A13127" t="s">
        <v>29162</v>
      </c>
      <c r="B13127" t="s">
        <v>58</v>
      </c>
      <c r="C13127">
        <v>99059</v>
      </c>
      <c r="D13127" t="s">
        <v>15205</v>
      </c>
      <c r="E13127" t="s">
        <v>12</v>
      </c>
      <c r="F13127">
        <v>73.78</v>
      </c>
      <c r="G13127">
        <v>77.86</v>
      </c>
      <c r="J13127">
        <v>0</v>
      </c>
      <c r="K13127">
        <v>0</v>
      </c>
    </row>
    <row r="13128" spans="1:11">
      <c r="A13128" t="s">
        <v>29163</v>
      </c>
      <c r="B13128" t="s">
        <v>58</v>
      </c>
      <c r="C13128">
        <v>105137</v>
      </c>
      <c r="D13128" t="s">
        <v>8171</v>
      </c>
      <c r="E13128" t="s">
        <v>12</v>
      </c>
      <c r="F13128">
        <v>0</v>
      </c>
      <c r="G13128">
        <v>0</v>
      </c>
    </row>
    <row r="13129" spans="1:11">
      <c r="A13129" t="s">
        <v>29164</v>
      </c>
      <c r="B13129" t="s">
        <v>58</v>
      </c>
      <c r="C13129">
        <v>105136</v>
      </c>
      <c r="D13129" t="s">
        <v>8172</v>
      </c>
      <c r="E13129" t="s">
        <v>32</v>
      </c>
      <c r="F13129">
        <v>0</v>
      </c>
      <c r="G13129">
        <v>0</v>
      </c>
    </row>
    <row r="13130" spans="1:11">
      <c r="A13130" t="s">
        <v>29165</v>
      </c>
      <c r="B13130" t="s">
        <v>58</v>
      </c>
      <c r="C13130">
        <v>105007</v>
      </c>
      <c r="D13130" t="s">
        <v>6440</v>
      </c>
      <c r="E13130" t="s">
        <v>32</v>
      </c>
      <c r="F13130">
        <v>46.28</v>
      </c>
      <c r="G13130">
        <v>50.14</v>
      </c>
      <c r="J13130">
        <v>0</v>
      </c>
      <c r="K13130">
        <v>0</v>
      </c>
    </row>
    <row r="13131" spans="1:11">
      <c r="A13131" t="s">
        <v>29166</v>
      </c>
      <c r="B13131" t="s">
        <v>58</v>
      </c>
      <c r="C13131">
        <v>99063</v>
      </c>
      <c r="D13131" t="s">
        <v>6439</v>
      </c>
      <c r="E13131" t="s">
        <v>12</v>
      </c>
      <c r="F13131">
        <v>10.91</v>
      </c>
      <c r="G13131">
        <v>11.68</v>
      </c>
      <c r="J13131">
        <v>0</v>
      </c>
      <c r="K13131">
        <v>0</v>
      </c>
    </row>
    <row r="13132" spans="1:11">
      <c r="A13132" t="s">
        <v>29167</v>
      </c>
      <c r="B13132" t="s">
        <v>58</v>
      </c>
      <c r="C13132">
        <v>105010</v>
      </c>
      <c r="D13132" t="s">
        <v>8173</v>
      </c>
      <c r="E13132" t="s">
        <v>32</v>
      </c>
      <c r="F13132">
        <v>0</v>
      </c>
      <c r="G13132">
        <v>0</v>
      </c>
    </row>
    <row r="13133" spans="1:11">
      <c r="A13133" t="s">
        <v>29168</v>
      </c>
      <c r="B13133" t="s">
        <v>58</v>
      </c>
      <c r="C13133">
        <v>99062</v>
      </c>
      <c r="D13133" t="s">
        <v>6438</v>
      </c>
      <c r="E13133" t="s">
        <v>32</v>
      </c>
      <c r="F13133">
        <v>2.4900000000000002</v>
      </c>
      <c r="G13133">
        <v>2.7</v>
      </c>
      <c r="J13133">
        <v>0</v>
      </c>
      <c r="K13133">
        <v>0</v>
      </c>
    </row>
    <row r="13134" spans="1:11">
      <c r="A13134" t="s">
        <v>29169</v>
      </c>
      <c r="B13134" t="s">
        <v>58</v>
      </c>
      <c r="C13134">
        <v>100857</v>
      </c>
      <c r="D13134" t="s">
        <v>4713</v>
      </c>
      <c r="E13134" t="s">
        <v>32</v>
      </c>
      <c r="F13134">
        <v>463.62</v>
      </c>
      <c r="G13134">
        <v>465.02</v>
      </c>
      <c r="J13134">
        <v>0</v>
      </c>
      <c r="K13134">
        <v>0</v>
      </c>
    </row>
    <row r="13135" spans="1:11">
      <c r="A13135" t="s">
        <v>29170</v>
      </c>
      <c r="B13135" t="s">
        <v>58</v>
      </c>
      <c r="C13135">
        <v>86905</v>
      </c>
      <c r="D13135" t="s">
        <v>4664</v>
      </c>
      <c r="E13135" t="s">
        <v>32</v>
      </c>
      <c r="F13135">
        <v>360.48</v>
      </c>
      <c r="G13135">
        <v>362.36</v>
      </c>
      <c r="J13135">
        <v>0</v>
      </c>
      <c r="K13135">
        <v>0</v>
      </c>
    </row>
    <row r="13136" spans="1:11">
      <c r="A13136" t="s">
        <v>29171</v>
      </c>
      <c r="B13136" t="s">
        <v>58</v>
      </c>
      <c r="C13136">
        <v>86908</v>
      </c>
      <c r="D13136" t="s">
        <v>4666</v>
      </c>
      <c r="E13136" t="s">
        <v>32</v>
      </c>
      <c r="F13136">
        <v>426.02</v>
      </c>
      <c r="G13136">
        <v>426.95</v>
      </c>
      <c r="J13136">
        <v>0</v>
      </c>
      <c r="K13136">
        <v>0</v>
      </c>
    </row>
    <row r="13137" spans="1:11">
      <c r="A13137" t="s">
        <v>29172</v>
      </c>
      <c r="B13137" t="s">
        <v>58</v>
      </c>
      <c r="C13137">
        <v>100849</v>
      </c>
      <c r="D13137" t="s">
        <v>4707</v>
      </c>
      <c r="E13137" t="s">
        <v>32</v>
      </c>
      <c r="F13137">
        <v>48.87</v>
      </c>
      <c r="G13137">
        <v>49.49</v>
      </c>
      <c r="J13137">
        <v>0</v>
      </c>
      <c r="K13137">
        <v>0</v>
      </c>
    </row>
    <row r="13138" spans="1:11">
      <c r="A13138" t="s">
        <v>29173</v>
      </c>
      <c r="B13138" t="s">
        <v>58</v>
      </c>
      <c r="C13138">
        <v>100851</v>
      </c>
      <c r="D13138" t="s">
        <v>4708</v>
      </c>
      <c r="E13138" t="s">
        <v>32</v>
      </c>
      <c r="F13138">
        <v>96.13</v>
      </c>
      <c r="G13138">
        <v>96.75</v>
      </c>
      <c r="J13138">
        <v>0</v>
      </c>
      <c r="K13138">
        <v>0</v>
      </c>
    </row>
    <row r="13139" spans="1:11">
      <c r="A13139" t="s">
        <v>29174</v>
      </c>
      <c r="B13139" t="s">
        <v>58</v>
      </c>
      <c r="C13139">
        <v>100850</v>
      </c>
      <c r="D13139" t="s">
        <v>8174</v>
      </c>
      <c r="E13139" t="s">
        <v>32</v>
      </c>
      <c r="F13139">
        <v>0</v>
      </c>
      <c r="G13139">
        <v>0</v>
      </c>
    </row>
    <row r="13140" spans="1:11">
      <c r="A13140" t="s">
        <v>29175</v>
      </c>
      <c r="B13140" t="s">
        <v>58</v>
      </c>
      <c r="C13140">
        <v>86895</v>
      </c>
      <c r="D13140" t="s">
        <v>4657</v>
      </c>
      <c r="E13140" t="s">
        <v>32</v>
      </c>
      <c r="F13140">
        <v>413.21</v>
      </c>
      <c r="G13140">
        <v>421.05</v>
      </c>
      <c r="J13140">
        <v>0</v>
      </c>
      <c r="K13140">
        <v>0</v>
      </c>
    </row>
    <row r="13141" spans="1:11">
      <c r="A13141" t="s">
        <v>29176</v>
      </c>
      <c r="B13141" t="s">
        <v>58</v>
      </c>
      <c r="C13141">
        <v>86889</v>
      </c>
      <c r="D13141" t="s">
        <v>4654</v>
      </c>
      <c r="E13141" t="s">
        <v>32</v>
      </c>
      <c r="F13141">
        <v>861.59</v>
      </c>
      <c r="G13141">
        <v>868.21</v>
      </c>
      <c r="J13141">
        <v>0</v>
      </c>
      <c r="K13141">
        <v>0</v>
      </c>
    </row>
    <row r="13142" spans="1:11">
      <c r="A13142" t="s">
        <v>29177</v>
      </c>
      <c r="B13142" t="s">
        <v>58</v>
      </c>
      <c r="C13142">
        <v>86899</v>
      </c>
      <c r="D13142" t="s">
        <v>4658</v>
      </c>
      <c r="E13142" t="s">
        <v>32</v>
      </c>
      <c r="F13142">
        <v>394.43</v>
      </c>
      <c r="G13142">
        <v>402.27</v>
      </c>
      <c r="J13142">
        <v>0</v>
      </c>
      <c r="K13142">
        <v>0</v>
      </c>
    </row>
    <row r="13143" spans="1:11">
      <c r="A13143" t="s">
        <v>29178</v>
      </c>
      <c r="B13143" t="s">
        <v>58</v>
      </c>
      <c r="C13143">
        <v>86893</v>
      </c>
      <c r="D13143" t="s">
        <v>4655</v>
      </c>
      <c r="E13143" t="s">
        <v>32</v>
      </c>
      <c r="F13143">
        <v>811.54</v>
      </c>
      <c r="G13143">
        <v>818.16</v>
      </c>
      <c r="J13143">
        <v>0</v>
      </c>
      <c r="K13143">
        <v>0</v>
      </c>
    </row>
    <row r="13144" spans="1:11">
      <c r="A13144" t="s">
        <v>29179</v>
      </c>
      <c r="B13144" t="s">
        <v>58</v>
      </c>
      <c r="C13144">
        <v>86934</v>
      </c>
      <c r="D13144" t="s">
        <v>4687</v>
      </c>
      <c r="E13144" t="s">
        <v>32</v>
      </c>
      <c r="F13144">
        <v>502.59</v>
      </c>
      <c r="G13144">
        <v>508.12</v>
      </c>
      <c r="J13144">
        <v>0</v>
      </c>
      <c r="K13144">
        <v>0</v>
      </c>
    </row>
    <row r="13145" spans="1:11">
      <c r="A13145" t="s">
        <v>29180</v>
      </c>
      <c r="B13145" t="s">
        <v>58</v>
      </c>
      <c r="C13145">
        <v>86933</v>
      </c>
      <c r="D13145" t="s">
        <v>4686</v>
      </c>
      <c r="E13145" t="s">
        <v>32</v>
      </c>
      <c r="F13145">
        <v>514.98</v>
      </c>
      <c r="G13145">
        <v>520.72</v>
      </c>
      <c r="J13145">
        <v>0</v>
      </c>
      <c r="K13145">
        <v>0</v>
      </c>
    </row>
    <row r="13146" spans="1:11">
      <c r="A13146" t="s">
        <v>29181</v>
      </c>
      <c r="B13146" t="s">
        <v>58</v>
      </c>
      <c r="C13146">
        <v>86894</v>
      </c>
      <c r="D13146" t="s">
        <v>4656</v>
      </c>
      <c r="E13146" t="s">
        <v>32</v>
      </c>
      <c r="F13146">
        <v>377.54</v>
      </c>
      <c r="G13146">
        <v>381.76</v>
      </c>
      <c r="J13146">
        <v>0</v>
      </c>
      <c r="K13146">
        <v>0</v>
      </c>
    </row>
    <row r="13147" spans="1:11">
      <c r="A13147" t="s">
        <v>29182</v>
      </c>
      <c r="B13147" t="s">
        <v>58</v>
      </c>
      <c r="C13147">
        <v>93441</v>
      </c>
      <c r="D13147" t="s">
        <v>15206</v>
      </c>
      <c r="E13147" t="s">
        <v>32</v>
      </c>
      <c r="F13147">
        <v>1247.1400000000001</v>
      </c>
      <c r="G13147">
        <v>1257.6400000000001</v>
      </c>
      <c r="J13147">
        <v>0</v>
      </c>
      <c r="K13147">
        <v>0</v>
      </c>
    </row>
    <row r="13148" spans="1:11">
      <c r="A13148" t="s">
        <v>29183</v>
      </c>
      <c r="B13148" t="s">
        <v>58</v>
      </c>
      <c r="C13148">
        <v>93396</v>
      </c>
      <c r="D13148" t="s">
        <v>15207</v>
      </c>
      <c r="E13148" t="s">
        <v>32</v>
      </c>
      <c r="F13148">
        <v>724.12</v>
      </c>
      <c r="G13148">
        <v>737.09</v>
      </c>
      <c r="J13148">
        <v>0</v>
      </c>
      <c r="K13148">
        <v>0</v>
      </c>
    </row>
    <row r="13149" spans="1:11">
      <c r="A13149" t="s">
        <v>29184</v>
      </c>
      <c r="B13149" t="s">
        <v>58</v>
      </c>
      <c r="C13149">
        <v>93442</v>
      </c>
      <c r="D13149" t="s">
        <v>15208</v>
      </c>
      <c r="E13149" t="s">
        <v>32</v>
      </c>
      <c r="F13149">
        <v>1421.27</v>
      </c>
      <c r="G13149">
        <v>1432.74</v>
      </c>
      <c r="J13149">
        <v>0</v>
      </c>
      <c r="K13149">
        <v>0</v>
      </c>
    </row>
    <row r="13150" spans="1:11">
      <c r="A13150" t="s">
        <v>29185</v>
      </c>
      <c r="B13150" t="s">
        <v>58</v>
      </c>
      <c r="C13150">
        <v>86947</v>
      </c>
      <c r="D13150" t="s">
        <v>4697</v>
      </c>
      <c r="E13150" t="s">
        <v>32</v>
      </c>
      <c r="F13150">
        <v>1280.44</v>
      </c>
      <c r="G13150">
        <v>1296.29</v>
      </c>
      <c r="J13150">
        <v>0</v>
      </c>
      <c r="K13150">
        <v>0</v>
      </c>
    </row>
    <row r="13151" spans="1:11">
      <c r="A13151" t="s">
        <v>29186</v>
      </c>
      <c r="B13151" t="s">
        <v>58</v>
      </c>
      <c r="C13151">
        <v>100875</v>
      </c>
      <c r="D13151" t="s">
        <v>4724</v>
      </c>
      <c r="E13151" t="s">
        <v>32</v>
      </c>
      <c r="F13151">
        <v>1086.4100000000001</v>
      </c>
      <c r="G13151">
        <v>1091.55</v>
      </c>
      <c r="J13151">
        <v>0</v>
      </c>
      <c r="K13151">
        <v>0</v>
      </c>
    </row>
    <row r="13152" spans="1:11">
      <c r="A13152" t="s">
        <v>29187</v>
      </c>
      <c r="B13152" t="s">
        <v>58</v>
      </c>
      <c r="C13152">
        <v>100863</v>
      </c>
      <c r="D13152" t="s">
        <v>4719</v>
      </c>
      <c r="E13152" t="s">
        <v>32</v>
      </c>
      <c r="F13152">
        <v>621.29</v>
      </c>
      <c r="G13152">
        <v>627.07000000000005</v>
      </c>
      <c r="J13152">
        <v>0</v>
      </c>
      <c r="K13152">
        <v>0</v>
      </c>
    </row>
    <row r="13153" spans="1:11">
      <c r="A13153" t="s">
        <v>29188</v>
      </c>
      <c r="B13153" t="s">
        <v>58</v>
      </c>
      <c r="C13153">
        <v>100864</v>
      </c>
      <c r="D13153" t="s">
        <v>4720</v>
      </c>
      <c r="E13153" t="s">
        <v>32</v>
      </c>
      <c r="F13153">
        <v>678.91</v>
      </c>
      <c r="G13153">
        <v>684.69</v>
      </c>
      <c r="J13153">
        <v>0</v>
      </c>
      <c r="K13153">
        <v>0</v>
      </c>
    </row>
    <row r="13154" spans="1:11">
      <c r="A13154" t="s">
        <v>29189</v>
      </c>
      <c r="B13154" t="s">
        <v>58</v>
      </c>
      <c r="C13154">
        <v>100865</v>
      </c>
      <c r="D13154" t="s">
        <v>4721</v>
      </c>
      <c r="E13154" t="s">
        <v>32</v>
      </c>
      <c r="F13154">
        <v>587.25</v>
      </c>
      <c r="G13154">
        <v>589.80999999999995</v>
      </c>
      <c r="J13154">
        <v>0</v>
      </c>
      <c r="K13154">
        <v>0</v>
      </c>
    </row>
    <row r="13155" spans="1:11">
      <c r="A13155" t="s">
        <v>29190</v>
      </c>
      <c r="B13155" t="s">
        <v>58</v>
      </c>
      <c r="C13155">
        <v>100866</v>
      </c>
      <c r="D13155" t="s">
        <v>4722</v>
      </c>
      <c r="E13155" t="s">
        <v>32</v>
      </c>
      <c r="F13155">
        <v>325.85000000000002</v>
      </c>
      <c r="G13155">
        <v>329.69</v>
      </c>
      <c r="J13155">
        <v>0</v>
      </c>
      <c r="K13155">
        <v>0</v>
      </c>
    </row>
    <row r="13156" spans="1:11">
      <c r="A13156" t="s">
        <v>29191</v>
      </c>
      <c r="B13156" t="s">
        <v>58</v>
      </c>
      <c r="C13156">
        <v>100867</v>
      </c>
      <c r="D13156" t="s">
        <v>15209</v>
      </c>
      <c r="E13156" t="s">
        <v>32</v>
      </c>
      <c r="F13156">
        <v>344.85</v>
      </c>
      <c r="G13156">
        <v>348.69</v>
      </c>
      <c r="J13156">
        <v>0</v>
      </c>
      <c r="K13156">
        <v>0</v>
      </c>
    </row>
    <row r="13157" spans="1:11">
      <c r="A13157" t="s">
        <v>29192</v>
      </c>
      <c r="B13157" t="s">
        <v>58</v>
      </c>
      <c r="C13157">
        <v>100868</v>
      </c>
      <c r="D13157" t="s">
        <v>15210</v>
      </c>
      <c r="E13157" t="s">
        <v>32</v>
      </c>
      <c r="F13157">
        <v>357.49</v>
      </c>
      <c r="G13157">
        <v>361.33</v>
      </c>
      <c r="J13157">
        <v>0</v>
      </c>
      <c r="K13157">
        <v>0</v>
      </c>
    </row>
    <row r="13158" spans="1:11">
      <c r="A13158" t="s">
        <v>29193</v>
      </c>
      <c r="B13158" t="s">
        <v>58</v>
      </c>
      <c r="C13158">
        <v>100869</v>
      </c>
      <c r="D13158" t="s">
        <v>15211</v>
      </c>
      <c r="E13158" t="s">
        <v>32</v>
      </c>
      <c r="F13158">
        <v>367.19</v>
      </c>
      <c r="G13158">
        <v>371.03</v>
      </c>
      <c r="J13158">
        <v>0</v>
      </c>
      <c r="K13158">
        <v>0</v>
      </c>
    </row>
    <row r="13159" spans="1:11">
      <c r="A13159" t="s">
        <v>29194</v>
      </c>
      <c r="B13159" t="s">
        <v>58</v>
      </c>
      <c r="C13159">
        <v>100870</v>
      </c>
      <c r="D13159" t="s">
        <v>15212</v>
      </c>
      <c r="E13159" t="s">
        <v>32</v>
      </c>
      <c r="F13159">
        <v>327.3</v>
      </c>
      <c r="G13159">
        <v>331.14</v>
      </c>
      <c r="J13159">
        <v>0</v>
      </c>
      <c r="K13159">
        <v>0</v>
      </c>
    </row>
    <row r="13160" spans="1:11">
      <c r="A13160" t="s">
        <v>29195</v>
      </c>
      <c r="B13160" t="s">
        <v>58</v>
      </c>
      <c r="C13160">
        <v>100871</v>
      </c>
      <c r="D13160" t="s">
        <v>15213</v>
      </c>
      <c r="E13160" t="s">
        <v>32</v>
      </c>
      <c r="F13160">
        <v>352.72</v>
      </c>
      <c r="G13160">
        <v>356.56</v>
      </c>
      <c r="J13160">
        <v>0</v>
      </c>
      <c r="K13160">
        <v>0</v>
      </c>
    </row>
    <row r="13161" spans="1:11">
      <c r="A13161" t="s">
        <v>29196</v>
      </c>
      <c r="B13161" t="s">
        <v>58</v>
      </c>
      <c r="C13161">
        <v>100872</v>
      </c>
      <c r="D13161" t="s">
        <v>15214</v>
      </c>
      <c r="E13161" t="s">
        <v>32</v>
      </c>
      <c r="F13161">
        <v>368.94</v>
      </c>
      <c r="G13161">
        <v>372.78</v>
      </c>
      <c r="J13161">
        <v>0</v>
      </c>
      <c r="K13161">
        <v>0</v>
      </c>
    </row>
    <row r="13162" spans="1:11">
      <c r="A13162" t="s">
        <v>29197</v>
      </c>
      <c r="B13162" t="s">
        <v>58</v>
      </c>
      <c r="C13162">
        <v>100873</v>
      </c>
      <c r="D13162" t="s">
        <v>15215</v>
      </c>
      <c r="E13162" t="s">
        <v>32</v>
      </c>
      <c r="F13162">
        <v>379.07</v>
      </c>
      <c r="G13162">
        <v>382.91</v>
      </c>
      <c r="J13162">
        <v>0</v>
      </c>
      <c r="K13162">
        <v>0</v>
      </c>
    </row>
    <row r="13163" spans="1:11">
      <c r="A13163" t="s">
        <v>29198</v>
      </c>
      <c r="B13163" t="s">
        <v>58</v>
      </c>
      <c r="C13163">
        <v>100860</v>
      </c>
      <c r="D13163" t="s">
        <v>4716</v>
      </c>
      <c r="E13163" t="s">
        <v>32</v>
      </c>
      <c r="F13163">
        <v>112.34</v>
      </c>
      <c r="G13163">
        <v>114.15</v>
      </c>
      <c r="J13163">
        <v>0</v>
      </c>
      <c r="K13163">
        <v>0</v>
      </c>
    </row>
    <row r="13164" spans="1:11">
      <c r="A13164" t="s">
        <v>29199</v>
      </c>
      <c r="B13164" t="s">
        <v>58</v>
      </c>
      <c r="C13164">
        <v>86936</v>
      </c>
      <c r="D13164" t="s">
        <v>4689</v>
      </c>
      <c r="E13164" t="s">
        <v>32</v>
      </c>
      <c r="F13164">
        <v>480.06</v>
      </c>
      <c r="G13164">
        <v>483.62</v>
      </c>
      <c r="J13164">
        <v>0</v>
      </c>
      <c r="K13164">
        <v>0</v>
      </c>
    </row>
    <row r="13165" spans="1:11">
      <c r="A13165" t="s">
        <v>29200</v>
      </c>
      <c r="B13165" t="s">
        <v>58</v>
      </c>
      <c r="C13165">
        <v>86935</v>
      </c>
      <c r="D13165" t="s">
        <v>4688</v>
      </c>
      <c r="E13165" t="s">
        <v>32</v>
      </c>
      <c r="F13165">
        <v>293.68</v>
      </c>
      <c r="G13165">
        <v>296.47000000000003</v>
      </c>
      <c r="J13165">
        <v>0</v>
      </c>
      <c r="K13165">
        <v>0</v>
      </c>
    </row>
    <row r="13166" spans="1:11">
      <c r="A13166" t="s">
        <v>29201</v>
      </c>
      <c r="B13166" t="s">
        <v>58</v>
      </c>
      <c r="C13166">
        <v>86901</v>
      </c>
      <c r="D13166" t="s">
        <v>4660</v>
      </c>
      <c r="E13166" t="s">
        <v>32</v>
      </c>
      <c r="F13166">
        <v>148.31</v>
      </c>
      <c r="G13166">
        <v>151.38</v>
      </c>
      <c r="J13166">
        <v>0</v>
      </c>
      <c r="K13166">
        <v>0</v>
      </c>
    </row>
    <row r="13167" spans="1:11">
      <c r="A13167" t="s">
        <v>29202</v>
      </c>
      <c r="B13167" t="s">
        <v>58</v>
      </c>
      <c r="C13167">
        <v>86938</v>
      </c>
      <c r="D13167" t="s">
        <v>4691</v>
      </c>
      <c r="E13167" t="s">
        <v>32</v>
      </c>
      <c r="F13167">
        <v>416.87</v>
      </c>
      <c r="G13167">
        <v>421.76</v>
      </c>
      <c r="J13167">
        <v>0</v>
      </c>
      <c r="K13167">
        <v>0</v>
      </c>
    </row>
    <row r="13168" spans="1:11">
      <c r="A13168" t="s">
        <v>29203</v>
      </c>
      <c r="B13168" t="s">
        <v>58</v>
      </c>
      <c r="C13168">
        <v>86937</v>
      </c>
      <c r="D13168" t="s">
        <v>4690</v>
      </c>
      <c r="E13168" t="s">
        <v>32</v>
      </c>
      <c r="F13168">
        <v>230.49</v>
      </c>
      <c r="G13168">
        <v>234.61</v>
      </c>
      <c r="J13168">
        <v>0</v>
      </c>
      <c r="K13168">
        <v>0</v>
      </c>
    </row>
    <row r="13169" spans="1:11">
      <c r="A13169" t="s">
        <v>29204</v>
      </c>
      <c r="B13169" t="s">
        <v>58</v>
      </c>
      <c r="C13169">
        <v>86900</v>
      </c>
      <c r="D13169" t="s">
        <v>4659</v>
      </c>
      <c r="E13169" t="s">
        <v>32</v>
      </c>
      <c r="F13169">
        <v>206.42</v>
      </c>
      <c r="G13169">
        <v>208.16</v>
      </c>
      <c r="J13169">
        <v>0</v>
      </c>
      <c r="K13169">
        <v>0</v>
      </c>
    </row>
    <row r="13170" spans="1:11">
      <c r="A13170" t="s">
        <v>29205</v>
      </c>
      <c r="B13170" t="s">
        <v>58</v>
      </c>
      <c r="C13170">
        <v>100852</v>
      </c>
      <c r="D13170" t="s">
        <v>4709</v>
      </c>
      <c r="E13170" t="s">
        <v>32</v>
      </c>
      <c r="F13170">
        <v>225.61</v>
      </c>
      <c r="G13170">
        <v>227.35</v>
      </c>
      <c r="J13170">
        <v>0</v>
      </c>
      <c r="K13170">
        <v>0</v>
      </c>
    </row>
    <row r="13171" spans="1:11">
      <c r="A13171" t="s">
        <v>29206</v>
      </c>
      <c r="B13171" t="s">
        <v>58</v>
      </c>
      <c r="C13171">
        <v>86886</v>
      </c>
      <c r="D13171" t="s">
        <v>15216</v>
      </c>
      <c r="E13171" t="s">
        <v>32</v>
      </c>
      <c r="F13171">
        <v>50.24</v>
      </c>
      <c r="G13171">
        <v>50.86</v>
      </c>
      <c r="J13171">
        <v>0</v>
      </c>
      <c r="K13171">
        <v>0</v>
      </c>
    </row>
    <row r="13172" spans="1:11">
      <c r="A13172" t="s">
        <v>29207</v>
      </c>
      <c r="B13172" t="s">
        <v>58</v>
      </c>
      <c r="C13172">
        <v>86887</v>
      </c>
      <c r="D13172" t="s">
        <v>15217</v>
      </c>
      <c r="E13172" t="s">
        <v>32</v>
      </c>
      <c r="F13172">
        <v>54.33</v>
      </c>
      <c r="G13172">
        <v>54.95</v>
      </c>
      <c r="J13172">
        <v>0</v>
      </c>
      <c r="K13172">
        <v>0</v>
      </c>
    </row>
    <row r="13173" spans="1:11">
      <c r="A13173" t="s">
        <v>29208</v>
      </c>
      <c r="B13173" t="s">
        <v>58</v>
      </c>
      <c r="C13173">
        <v>86884</v>
      </c>
      <c r="D13173" t="s">
        <v>4651</v>
      </c>
      <c r="E13173" t="s">
        <v>32</v>
      </c>
      <c r="F13173">
        <v>13.56</v>
      </c>
      <c r="G13173">
        <v>14.18</v>
      </c>
      <c r="J13173">
        <v>0</v>
      </c>
      <c r="K13173">
        <v>0</v>
      </c>
    </row>
    <row r="13174" spans="1:11">
      <c r="A13174" t="s">
        <v>29209</v>
      </c>
      <c r="B13174" t="s">
        <v>58</v>
      </c>
      <c r="C13174">
        <v>86885</v>
      </c>
      <c r="D13174" t="s">
        <v>4652</v>
      </c>
      <c r="E13174" t="s">
        <v>32</v>
      </c>
      <c r="F13174">
        <v>15.28</v>
      </c>
      <c r="G13174">
        <v>15.9</v>
      </c>
      <c r="J13174">
        <v>0</v>
      </c>
      <c r="K13174">
        <v>0</v>
      </c>
    </row>
    <row r="13175" spans="1:11">
      <c r="A13175" t="s">
        <v>29210</v>
      </c>
      <c r="B13175" t="s">
        <v>58</v>
      </c>
      <c r="C13175">
        <v>95546</v>
      </c>
      <c r="D13175" t="s">
        <v>4704</v>
      </c>
      <c r="E13175" t="s">
        <v>32</v>
      </c>
      <c r="F13175">
        <v>207.47</v>
      </c>
      <c r="G13175">
        <v>215.17</v>
      </c>
      <c r="J13175">
        <v>0</v>
      </c>
      <c r="K13175">
        <v>0</v>
      </c>
    </row>
    <row r="13176" spans="1:11">
      <c r="A13176" t="s">
        <v>29211</v>
      </c>
      <c r="B13176" t="s">
        <v>58</v>
      </c>
      <c r="C13176">
        <v>86902</v>
      </c>
      <c r="D13176" t="s">
        <v>4661</v>
      </c>
      <c r="E13176" t="s">
        <v>32</v>
      </c>
      <c r="F13176">
        <v>321.76</v>
      </c>
      <c r="G13176">
        <v>325.72000000000003</v>
      </c>
      <c r="J13176">
        <v>0</v>
      </c>
      <c r="K13176">
        <v>0</v>
      </c>
    </row>
    <row r="13177" spans="1:11">
      <c r="A13177" t="s">
        <v>29212</v>
      </c>
      <c r="B13177" t="s">
        <v>58</v>
      </c>
      <c r="C13177">
        <v>86939</v>
      </c>
      <c r="D13177" t="s">
        <v>4692</v>
      </c>
      <c r="E13177" t="s">
        <v>32</v>
      </c>
      <c r="F13177">
        <v>429.07</v>
      </c>
      <c r="G13177">
        <v>434.88</v>
      </c>
      <c r="J13177">
        <v>0</v>
      </c>
      <c r="K13177">
        <v>0</v>
      </c>
    </row>
    <row r="13178" spans="1:11">
      <c r="A13178" t="s">
        <v>29213</v>
      </c>
      <c r="B13178" t="s">
        <v>58</v>
      </c>
      <c r="C13178">
        <v>86903</v>
      </c>
      <c r="D13178" t="s">
        <v>4662</v>
      </c>
      <c r="E13178" t="s">
        <v>32</v>
      </c>
      <c r="F13178">
        <v>369.11</v>
      </c>
      <c r="G13178">
        <v>375.51</v>
      </c>
      <c r="J13178">
        <v>0</v>
      </c>
      <c r="K13178">
        <v>0</v>
      </c>
    </row>
    <row r="13179" spans="1:11">
      <c r="A13179" t="s">
        <v>29214</v>
      </c>
      <c r="B13179" t="s">
        <v>58</v>
      </c>
      <c r="C13179">
        <v>86940</v>
      </c>
      <c r="D13179" t="s">
        <v>4693</v>
      </c>
      <c r="E13179" t="s">
        <v>32</v>
      </c>
      <c r="F13179">
        <v>1106.81</v>
      </c>
      <c r="G13179">
        <v>1118.1500000000001</v>
      </c>
      <c r="J13179">
        <v>0</v>
      </c>
      <c r="K13179">
        <v>0</v>
      </c>
    </row>
    <row r="13180" spans="1:11">
      <c r="A13180" t="s">
        <v>29215</v>
      </c>
      <c r="B13180" t="s">
        <v>58</v>
      </c>
      <c r="C13180">
        <v>86941</v>
      </c>
      <c r="D13180" t="s">
        <v>4694</v>
      </c>
      <c r="E13180" t="s">
        <v>32</v>
      </c>
      <c r="F13180">
        <v>818.48</v>
      </c>
      <c r="G13180">
        <v>827.71</v>
      </c>
      <c r="J13180">
        <v>0</v>
      </c>
      <c r="K13180">
        <v>0</v>
      </c>
    </row>
    <row r="13181" spans="1:11">
      <c r="A13181" t="s">
        <v>29216</v>
      </c>
      <c r="B13181" t="s">
        <v>58</v>
      </c>
      <c r="C13181">
        <v>86904</v>
      </c>
      <c r="D13181" t="s">
        <v>4663</v>
      </c>
      <c r="E13181" t="s">
        <v>32</v>
      </c>
      <c r="F13181">
        <v>149.55000000000001</v>
      </c>
      <c r="G13181">
        <v>151.27000000000001</v>
      </c>
      <c r="J13181">
        <v>0</v>
      </c>
      <c r="K13181">
        <v>0</v>
      </c>
    </row>
    <row r="13182" spans="1:11">
      <c r="A13182" t="s">
        <v>29217</v>
      </c>
      <c r="B13182" t="s">
        <v>58</v>
      </c>
      <c r="C13182">
        <v>86943</v>
      </c>
      <c r="D13182" t="s">
        <v>4696</v>
      </c>
      <c r="E13182" t="s">
        <v>32</v>
      </c>
      <c r="F13182">
        <v>256.86</v>
      </c>
      <c r="G13182">
        <v>260.43</v>
      </c>
      <c r="J13182">
        <v>0</v>
      </c>
      <c r="K13182">
        <v>0</v>
      </c>
    </row>
    <row r="13183" spans="1:11">
      <c r="A13183" t="s">
        <v>29218</v>
      </c>
      <c r="B13183" t="s">
        <v>58</v>
      </c>
      <c r="C13183">
        <v>86942</v>
      </c>
      <c r="D13183" t="s">
        <v>4695</v>
      </c>
      <c r="E13183" t="s">
        <v>32</v>
      </c>
      <c r="F13183">
        <v>269.25</v>
      </c>
      <c r="G13183">
        <v>273.02999999999997</v>
      </c>
      <c r="J13183">
        <v>0</v>
      </c>
      <c r="K13183">
        <v>0</v>
      </c>
    </row>
    <row r="13184" spans="1:11">
      <c r="A13184" t="s">
        <v>29219</v>
      </c>
      <c r="B13184" t="s">
        <v>58</v>
      </c>
      <c r="C13184">
        <v>100856</v>
      </c>
      <c r="D13184" t="s">
        <v>4712</v>
      </c>
      <c r="E13184" t="s">
        <v>32</v>
      </c>
      <c r="F13184">
        <v>34.74</v>
      </c>
      <c r="G13184">
        <v>35.130000000000003</v>
      </c>
      <c r="J13184">
        <v>0</v>
      </c>
      <c r="K13184">
        <v>0</v>
      </c>
    </row>
    <row r="13185" spans="1:11">
      <c r="A13185" t="s">
        <v>29220</v>
      </c>
      <c r="B13185" t="s">
        <v>58</v>
      </c>
      <c r="C13185">
        <v>100858</v>
      </c>
      <c r="D13185" t="s">
        <v>4714</v>
      </c>
      <c r="E13185" t="s">
        <v>32</v>
      </c>
      <c r="F13185">
        <v>763.28</v>
      </c>
      <c r="G13185">
        <v>767.38</v>
      </c>
      <c r="J13185">
        <v>0</v>
      </c>
      <c r="K13185">
        <v>0</v>
      </c>
    </row>
    <row r="13186" spans="1:11">
      <c r="A13186" t="s">
        <v>29221</v>
      </c>
      <c r="B13186" t="s">
        <v>58</v>
      </c>
      <c r="C13186">
        <v>100859</v>
      </c>
      <c r="D13186" t="s">
        <v>4715</v>
      </c>
      <c r="E13186" t="s">
        <v>32</v>
      </c>
      <c r="F13186">
        <v>997.38</v>
      </c>
      <c r="G13186">
        <v>1005.98</v>
      </c>
      <c r="J13186">
        <v>0</v>
      </c>
      <c r="K13186">
        <v>0</v>
      </c>
    </row>
    <row r="13187" spans="1:11">
      <c r="A13187" t="s">
        <v>29222</v>
      </c>
      <c r="B13187" t="s">
        <v>58</v>
      </c>
      <c r="C13187">
        <v>95544</v>
      </c>
      <c r="D13187" t="s">
        <v>4702</v>
      </c>
      <c r="E13187" t="s">
        <v>32</v>
      </c>
      <c r="F13187">
        <v>61.55</v>
      </c>
      <c r="G13187">
        <v>62.84</v>
      </c>
      <c r="J13187">
        <v>0</v>
      </c>
      <c r="K13187">
        <v>0</v>
      </c>
    </row>
    <row r="13188" spans="1:11">
      <c r="A13188" t="s">
        <v>29223</v>
      </c>
      <c r="B13188" t="s">
        <v>58</v>
      </c>
      <c r="C13188">
        <v>95543</v>
      </c>
      <c r="D13188" t="s">
        <v>4701</v>
      </c>
      <c r="E13188" t="s">
        <v>32</v>
      </c>
      <c r="F13188">
        <v>84.86</v>
      </c>
      <c r="G13188">
        <v>87.42</v>
      </c>
      <c r="J13188">
        <v>0</v>
      </c>
      <c r="K13188">
        <v>0</v>
      </c>
    </row>
    <row r="13189" spans="1:11">
      <c r="A13189" t="s">
        <v>29224</v>
      </c>
      <c r="B13189" t="s">
        <v>58</v>
      </c>
      <c r="C13189">
        <v>95542</v>
      </c>
      <c r="D13189" t="s">
        <v>4700</v>
      </c>
      <c r="E13189" t="s">
        <v>32</v>
      </c>
      <c r="F13189">
        <v>50.41</v>
      </c>
      <c r="G13189">
        <v>51.7</v>
      </c>
      <c r="J13189">
        <v>0</v>
      </c>
      <c r="K13189">
        <v>0</v>
      </c>
    </row>
    <row r="13190" spans="1:11">
      <c r="A13190" t="s">
        <v>29225</v>
      </c>
      <c r="B13190" t="s">
        <v>58</v>
      </c>
      <c r="C13190">
        <v>100874</v>
      </c>
      <c r="D13190" t="s">
        <v>4723</v>
      </c>
      <c r="E13190" t="s">
        <v>32</v>
      </c>
      <c r="F13190">
        <v>325.85000000000002</v>
      </c>
      <c r="G13190">
        <v>329.69</v>
      </c>
      <c r="J13190">
        <v>0</v>
      </c>
      <c r="K13190">
        <v>0</v>
      </c>
    </row>
    <row r="13191" spans="1:11">
      <c r="A13191" t="s">
        <v>29226</v>
      </c>
      <c r="B13191" t="s">
        <v>58</v>
      </c>
      <c r="C13191">
        <v>95545</v>
      </c>
      <c r="D13191" t="s">
        <v>4703</v>
      </c>
      <c r="E13191" t="s">
        <v>32</v>
      </c>
      <c r="F13191">
        <v>60.36</v>
      </c>
      <c r="G13191">
        <v>61.65</v>
      </c>
      <c r="J13191">
        <v>0</v>
      </c>
      <c r="K13191">
        <v>0</v>
      </c>
    </row>
    <row r="13192" spans="1:11">
      <c r="A13192" t="s">
        <v>29227</v>
      </c>
      <c r="B13192" t="s">
        <v>58</v>
      </c>
      <c r="C13192">
        <v>95547</v>
      </c>
      <c r="D13192" t="s">
        <v>4705</v>
      </c>
      <c r="E13192" t="s">
        <v>32</v>
      </c>
      <c r="F13192">
        <v>72.239999999999995</v>
      </c>
      <c r="G13192">
        <v>73.53</v>
      </c>
      <c r="J13192">
        <v>0</v>
      </c>
      <c r="K13192">
        <v>0</v>
      </c>
    </row>
    <row r="13193" spans="1:11">
      <c r="A13193" t="s">
        <v>29228</v>
      </c>
      <c r="B13193" t="s">
        <v>58</v>
      </c>
      <c r="C13193">
        <v>86883</v>
      </c>
      <c r="D13193" t="s">
        <v>15218</v>
      </c>
      <c r="E13193" t="s">
        <v>32</v>
      </c>
      <c r="F13193">
        <v>14.81</v>
      </c>
      <c r="G13193">
        <v>15.15</v>
      </c>
      <c r="J13193">
        <v>0</v>
      </c>
      <c r="K13193">
        <v>0</v>
      </c>
    </row>
    <row r="13194" spans="1:11">
      <c r="A13194" t="s">
        <v>29229</v>
      </c>
      <c r="B13194" t="s">
        <v>58</v>
      </c>
      <c r="C13194">
        <v>86881</v>
      </c>
      <c r="D13194" t="s">
        <v>4650</v>
      </c>
      <c r="E13194" t="s">
        <v>32</v>
      </c>
      <c r="F13194">
        <v>201.19</v>
      </c>
      <c r="G13194">
        <v>202.3</v>
      </c>
      <c r="J13194">
        <v>0</v>
      </c>
      <c r="K13194">
        <v>0</v>
      </c>
    </row>
    <row r="13195" spans="1:11">
      <c r="A13195" t="s">
        <v>29230</v>
      </c>
      <c r="B13195" t="s">
        <v>58</v>
      </c>
      <c r="C13195">
        <v>86882</v>
      </c>
      <c r="D13195" t="s">
        <v>15219</v>
      </c>
      <c r="E13195" t="s">
        <v>32</v>
      </c>
      <c r="F13195">
        <v>27.2</v>
      </c>
      <c r="G13195">
        <v>27.75</v>
      </c>
      <c r="J13195">
        <v>0</v>
      </c>
      <c r="K13195">
        <v>0</v>
      </c>
    </row>
    <row r="13196" spans="1:11">
      <c r="A13196" t="s">
        <v>29231</v>
      </c>
      <c r="B13196" t="s">
        <v>58</v>
      </c>
      <c r="C13196">
        <v>100862</v>
      </c>
      <c r="D13196" t="s">
        <v>4718</v>
      </c>
      <c r="E13196" t="s">
        <v>32</v>
      </c>
      <c r="F13196">
        <v>42.71</v>
      </c>
      <c r="G13196">
        <v>44.64</v>
      </c>
      <c r="J13196">
        <v>0</v>
      </c>
      <c r="K13196">
        <v>0</v>
      </c>
    </row>
    <row r="13197" spans="1:11">
      <c r="A13197" t="s">
        <v>29232</v>
      </c>
      <c r="B13197" t="s">
        <v>58</v>
      </c>
      <c r="C13197">
        <v>100861</v>
      </c>
      <c r="D13197" t="s">
        <v>4717</v>
      </c>
      <c r="E13197" t="s">
        <v>32</v>
      </c>
      <c r="F13197">
        <v>39.299999999999997</v>
      </c>
      <c r="G13197">
        <v>41.23</v>
      </c>
      <c r="J13197">
        <v>0</v>
      </c>
      <c r="K13197">
        <v>0</v>
      </c>
    </row>
    <row r="13198" spans="1:11">
      <c r="A13198" t="s">
        <v>29233</v>
      </c>
      <c r="B13198" t="s">
        <v>58</v>
      </c>
      <c r="C13198">
        <v>86872</v>
      </c>
      <c r="D13198" t="s">
        <v>4643</v>
      </c>
      <c r="E13198" t="s">
        <v>32</v>
      </c>
      <c r="F13198">
        <v>721.71</v>
      </c>
      <c r="G13198">
        <v>729.25</v>
      </c>
      <c r="J13198">
        <v>0</v>
      </c>
      <c r="K13198">
        <v>0</v>
      </c>
    </row>
    <row r="13199" spans="1:11">
      <c r="A13199" t="s">
        <v>29234</v>
      </c>
      <c r="B13199" t="s">
        <v>58</v>
      </c>
      <c r="C13199">
        <v>86919</v>
      </c>
      <c r="D13199" t="s">
        <v>4674</v>
      </c>
      <c r="E13199" t="s">
        <v>32</v>
      </c>
      <c r="F13199">
        <v>892.19</v>
      </c>
      <c r="G13199">
        <v>901.4</v>
      </c>
      <c r="J13199">
        <v>0</v>
      </c>
      <c r="K13199">
        <v>0</v>
      </c>
    </row>
    <row r="13200" spans="1:11">
      <c r="A13200" t="s">
        <v>29235</v>
      </c>
      <c r="B13200" t="s">
        <v>58</v>
      </c>
      <c r="C13200">
        <v>86920</v>
      </c>
      <c r="D13200" t="s">
        <v>4675</v>
      </c>
      <c r="E13200" t="s">
        <v>32</v>
      </c>
      <c r="F13200">
        <v>799</v>
      </c>
      <c r="G13200">
        <v>808</v>
      </c>
      <c r="J13200">
        <v>0</v>
      </c>
      <c r="K13200">
        <v>0</v>
      </c>
    </row>
    <row r="13201" spans="1:11">
      <c r="A13201" t="s">
        <v>29236</v>
      </c>
      <c r="B13201" t="s">
        <v>58</v>
      </c>
      <c r="C13201">
        <v>86921</v>
      </c>
      <c r="D13201" t="s">
        <v>4676</v>
      </c>
      <c r="E13201" t="s">
        <v>32</v>
      </c>
      <c r="F13201">
        <v>776.46</v>
      </c>
      <c r="G13201">
        <v>785.46</v>
      </c>
      <c r="J13201">
        <v>0</v>
      </c>
      <c r="K13201">
        <v>0</v>
      </c>
    </row>
    <row r="13202" spans="1:11">
      <c r="A13202" t="s">
        <v>29237</v>
      </c>
      <c r="B13202" t="s">
        <v>58</v>
      </c>
      <c r="C13202">
        <v>86874</v>
      </c>
      <c r="D13202" t="s">
        <v>4644</v>
      </c>
      <c r="E13202" t="s">
        <v>32</v>
      </c>
      <c r="F13202">
        <v>498.74</v>
      </c>
      <c r="G13202">
        <v>502.28</v>
      </c>
      <c r="J13202">
        <v>0</v>
      </c>
      <c r="K13202">
        <v>0</v>
      </c>
    </row>
    <row r="13203" spans="1:11">
      <c r="A13203" t="s">
        <v>29238</v>
      </c>
      <c r="B13203" t="s">
        <v>58</v>
      </c>
      <c r="C13203">
        <v>86922</v>
      </c>
      <c r="D13203" t="s">
        <v>4677</v>
      </c>
      <c r="E13203" t="s">
        <v>32</v>
      </c>
      <c r="F13203">
        <v>855.6</v>
      </c>
      <c r="G13203">
        <v>861.58</v>
      </c>
      <c r="J13203">
        <v>0</v>
      </c>
      <c r="K13203">
        <v>0</v>
      </c>
    </row>
    <row r="13204" spans="1:11">
      <c r="A13204" t="s">
        <v>29239</v>
      </c>
      <c r="B13204" t="s">
        <v>58</v>
      </c>
      <c r="C13204">
        <v>86923</v>
      </c>
      <c r="D13204" t="s">
        <v>4678</v>
      </c>
      <c r="E13204" t="s">
        <v>32</v>
      </c>
      <c r="F13204">
        <v>588.41999999999996</v>
      </c>
      <c r="G13204">
        <v>593.63</v>
      </c>
      <c r="J13204">
        <v>0</v>
      </c>
      <c r="K13204">
        <v>0</v>
      </c>
    </row>
    <row r="13205" spans="1:11">
      <c r="A13205" t="s">
        <v>29240</v>
      </c>
      <c r="B13205" t="s">
        <v>58</v>
      </c>
      <c r="C13205">
        <v>86924</v>
      </c>
      <c r="D13205" t="s">
        <v>4679</v>
      </c>
      <c r="E13205" t="s">
        <v>32</v>
      </c>
      <c r="F13205">
        <v>565.88</v>
      </c>
      <c r="G13205">
        <v>571.09</v>
      </c>
      <c r="J13205">
        <v>0</v>
      </c>
      <c r="K13205">
        <v>0</v>
      </c>
    </row>
    <row r="13206" spans="1:11">
      <c r="A13206" t="s">
        <v>29241</v>
      </c>
      <c r="B13206" t="s">
        <v>58</v>
      </c>
      <c r="C13206">
        <v>86875</v>
      </c>
      <c r="D13206" t="s">
        <v>15220</v>
      </c>
      <c r="E13206" t="s">
        <v>32</v>
      </c>
      <c r="F13206">
        <v>675.58</v>
      </c>
      <c r="G13206">
        <v>679.86</v>
      </c>
      <c r="J13206">
        <v>0</v>
      </c>
      <c r="K13206">
        <v>0</v>
      </c>
    </row>
    <row r="13207" spans="1:11">
      <c r="A13207" t="s">
        <v>29242</v>
      </c>
      <c r="B13207" t="s">
        <v>58</v>
      </c>
      <c r="C13207">
        <v>86925</v>
      </c>
      <c r="D13207" t="s">
        <v>4680</v>
      </c>
      <c r="E13207" t="s">
        <v>32</v>
      </c>
      <c r="F13207">
        <v>752.87</v>
      </c>
      <c r="G13207">
        <v>758.61</v>
      </c>
      <c r="J13207">
        <v>0</v>
      </c>
      <c r="K13207">
        <v>0</v>
      </c>
    </row>
    <row r="13208" spans="1:11">
      <c r="A13208" t="s">
        <v>29243</v>
      </c>
      <c r="B13208" t="s">
        <v>58</v>
      </c>
      <c r="C13208">
        <v>86926</v>
      </c>
      <c r="D13208" t="s">
        <v>4681</v>
      </c>
      <c r="E13208" t="s">
        <v>32</v>
      </c>
      <c r="F13208">
        <v>730.33</v>
      </c>
      <c r="G13208">
        <v>736.07</v>
      </c>
      <c r="J13208">
        <v>0</v>
      </c>
      <c r="K13208">
        <v>0</v>
      </c>
    </row>
    <row r="13209" spans="1:11">
      <c r="A13209" t="s">
        <v>29244</v>
      </c>
      <c r="B13209" t="s">
        <v>58</v>
      </c>
      <c r="C13209">
        <v>86876</v>
      </c>
      <c r="D13209" t="s">
        <v>4645</v>
      </c>
      <c r="E13209" t="s">
        <v>32</v>
      </c>
      <c r="F13209">
        <v>383.85</v>
      </c>
      <c r="G13209">
        <v>386.95</v>
      </c>
      <c r="J13209">
        <v>0</v>
      </c>
      <c r="K13209">
        <v>0</v>
      </c>
    </row>
    <row r="13210" spans="1:11">
      <c r="A13210" t="s">
        <v>29245</v>
      </c>
      <c r="B13210" t="s">
        <v>58</v>
      </c>
      <c r="C13210">
        <v>86929</v>
      </c>
      <c r="D13210" t="s">
        <v>4684</v>
      </c>
      <c r="E13210" t="s">
        <v>32</v>
      </c>
      <c r="F13210">
        <v>461.14</v>
      </c>
      <c r="G13210">
        <v>465.7</v>
      </c>
      <c r="J13210">
        <v>0</v>
      </c>
      <c r="K13210">
        <v>0</v>
      </c>
    </row>
    <row r="13211" spans="1:11">
      <c r="A13211" t="s">
        <v>29246</v>
      </c>
      <c r="B13211" t="s">
        <v>58</v>
      </c>
      <c r="C13211">
        <v>86930</v>
      </c>
      <c r="D13211" t="s">
        <v>4685</v>
      </c>
      <c r="E13211" t="s">
        <v>32</v>
      </c>
      <c r="F13211">
        <v>438.6</v>
      </c>
      <c r="G13211">
        <v>443.16</v>
      </c>
      <c r="J13211">
        <v>0</v>
      </c>
      <c r="K13211">
        <v>0</v>
      </c>
    </row>
    <row r="13212" spans="1:11">
      <c r="A13212" t="s">
        <v>29247</v>
      </c>
      <c r="B13212" t="s">
        <v>58</v>
      </c>
      <c r="C13212">
        <v>86927</v>
      </c>
      <c r="D13212" t="s">
        <v>4682</v>
      </c>
      <c r="E13212" t="s">
        <v>32</v>
      </c>
      <c r="F13212">
        <v>473.53</v>
      </c>
      <c r="G13212">
        <v>478.3</v>
      </c>
      <c r="J13212">
        <v>0</v>
      </c>
      <c r="K13212">
        <v>0</v>
      </c>
    </row>
    <row r="13213" spans="1:11">
      <c r="A13213" t="s">
        <v>29248</v>
      </c>
      <c r="B13213" t="s">
        <v>58</v>
      </c>
      <c r="C13213">
        <v>86928</v>
      </c>
      <c r="D13213" t="s">
        <v>4683</v>
      </c>
      <c r="E13213" t="s">
        <v>32</v>
      </c>
      <c r="F13213">
        <v>450.99</v>
      </c>
      <c r="G13213">
        <v>455.76</v>
      </c>
      <c r="J13213">
        <v>0</v>
      </c>
      <c r="K13213">
        <v>0</v>
      </c>
    </row>
    <row r="13214" spans="1:11">
      <c r="A13214" t="s">
        <v>29249</v>
      </c>
      <c r="B13214" t="s">
        <v>58</v>
      </c>
      <c r="C13214">
        <v>86914</v>
      </c>
      <c r="D13214" t="s">
        <v>4671</v>
      </c>
      <c r="E13214" t="s">
        <v>32</v>
      </c>
      <c r="F13214">
        <v>88.3</v>
      </c>
      <c r="G13214">
        <v>88.92</v>
      </c>
      <c r="J13214">
        <v>0</v>
      </c>
      <c r="K13214">
        <v>0</v>
      </c>
    </row>
    <row r="13215" spans="1:11">
      <c r="A13215" t="s">
        <v>29250</v>
      </c>
      <c r="B13215" t="s">
        <v>58</v>
      </c>
      <c r="C13215">
        <v>86913</v>
      </c>
      <c r="D13215" t="s">
        <v>4670</v>
      </c>
      <c r="E13215" t="s">
        <v>32</v>
      </c>
      <c r="F13215">
        <v>50.4</v>
      </c>
      <c r="G13215">
        <v>51.02</v>
      </c>
      <c r="J13215">
        <v>0</v>
      </c>
      <c r="K13215">
        <v>0</v>
      </c>
    </row>
    <row r="13216" spans="1:11">
      <c r="A13216" t="s">
        <v>29251</v>
      </c>
      <c r="B13216" t="s">
        <v>58</v>
      </c>
      <c r="C13216">
        <v>100853</v>
      </c>
      <c r="D13216" t="s">
        <v>4710</v>
      </c>
      <c r="E13216" t="s">
        <v>32</v>
      </c>
      <c r="F13216">
        <v>307.54000000000002</v>
      </c>
      <c r="G13216">
        <v>309.42</v>
      </c>
      <c r="J13216">
        <v>0</v>
      </c>
      <c r="K13216">
        <v>0</v>
      </c>
    </row>
    <row r="13217" spans="1:11">
      <c r="A13217" t="s">
        <v>29252</v>
      </c>
      <c r="B13217" t="s">
        <v>58</v>
      </c>
      <c r="C13217">
        <v>100854</v>
      </c>
      <c r="D13217" t="s">
        <v>4711</v>
      </c>
      <c r="E13217" t="s">
        <v>32</v>
      </c>
      <c r="F13217">
        <v>1572.8</v>
      </c>
      <c r="G13217">
        <v>1575.42</v>
      </c>
      <c r="J13217">
        <v>0</v>
      </c>
      <c r="K13217">
        <v>0</v>
      </c>
    </row>
    <row r="13218" spans="1:11">
      <c r="A13218" t="s">
        <v>29253</v>
      </c>
      <c r="B13218" t="s">
        <v>58</v>
      </c>
      <c r="C13218">
        <v>86915</v>
      </c>
      <c r="D13218" t="s">
        <v>4672</v>
      </c>
      <c r="E13218" t="s">
        <v>32</v>
      </c>
      <c r="F13218">
        <v>126.48</v>
      </c>
      <c r="G13218">
        <v>126.87</v>
      </c>
      <c r="J13218">
        <v>0</v>
      </c>
      <c r="K13218">
        <v>0</v>
      </c>
    </row>
    <row r="13219" spans="1:11">
      <c r="A13219" t="s">
        <v>29254</v>
      </c>
      <c r="B13219" t="s">
        <v>58</v>
      </c>
      <c r="C13219">
        <v>86906</v>
      </c>
      <c r="D13219" t="s">
        <v>4665</v>
      </c>
      <c r="E13219" t="s">
        <v>32</v>
      </c>
      <c r="F13219">
        <v>66.86</v>
      </c>
      <c r="G13219">
        <v>67.25</v>
      </c>
      <c r="J13219">
        <v>0</v>
      </c>
      <c r="K13219">
        <v>0</v>
      </c>
    </row>
    <row r="13220" spans="1:11">
      <c r="A13220" t="s">
        <v>29255</v>
      </c>
      <c r="B13220" t="s">
        <v>58</v>
      </c>
      <c r="C13220">
        <v>86911</v>
      </c>
      <c r="D13220" t="s">
        <v>4669</v>
      </c>
      <c r="E13220" t="s">
        <v>32</v>
      </c>
      <c r="F13220">
        <v>78.31</v>
      </c>
      <c r="G13220">
        <v>78.78</v>
      </c>
      <c r="J13220">
        <v>0</v>
      </c>
      <c r="K13220">
        <v>0</v>
      </c>
    </row>
    <row r="13221" spans="1:11">
      <c r="A13221" t="s">
        <v>29256</v>
      </c>
      <c r="B13221" t="s">
        <v>58</v>
      </c>
      <c r="C13221">
        <v>86909</v>
      </c>
      <c r="D13221" t="s">
        <v>4667</v>
      </c>
      <c r="E13221" t="s">
        <v>32</v>
      </c>
      <c r="F13221">
        <v>116.11</v>
      </c>
      <c r="G13221">
        <v>116.78</v>
      </c>
      <c r="J13221">
        <v>0</v>
      </c>
      <c r="K13221">
        <v>0</v>
      </c>
    </row>
    <row r="13222" spans="1:11">
      <c r="A13222" t="s">
        <v>29257</v>
      </c>
      <c r="B13222" t="s">
        <v>58</v>
      </c>
      <c r="C13222">
        <v>86910</v>
      </c>
      <c r="D13222" t="s">
        <v>4668</v>
      </c>
      <c r="E13222" t="s">
        <v>32</v>
      </c>
      <c r="F13222">
        <v>113.48</v>
      </c>
      <c r="G13222">
        <v>113.95</v>
      </c>
      <c r="J13222">
        <v>0</v>
      </c>
      <c r="K13222">
        <v>0</v>
      </c>
    </row>
    <row r="13223" spans="1:11">
      <c r="A13223" t="s">
        <v>29258</v>
      </c>
      <c r="B13223" t="s">
        <v>58</v>
      </c>
      <c r="C13223">
        <v>86916</v>
      </c>
      <c r="D13223" t="s">
        <v>4673</v>
      </c>
      <c r="E13223" t="s">
        <v>32</v>
      </c>
      <c r="F13223">
        <v>27.86</v>
      </c>
      <c r="G13223">
        <v>28.48</v>
      </c>
      <c r="J13223">
        <v>0</v>
      </c>
      <c r="K13223">
        <v>0</v>
      </c>
    </row>
    <row r="13224" spans="1:11">
      <c r="A13224" t="s">
        <v>29259</v>
      </c>
      <c r="B13224" t="s">
        <v>58</v>
      </c>
      <c r="C13224">
        <v>95469</v>
      </c>
      <c r="D13224" t="s">
        <v>15221</v>
      </c>
      <c r="E13224" t="s">
        <v>32</v>
      </c>
      <c r="F13224">
        <v>296.64</v>
      </c>
      <c r="G13224">
        <v>299.11</v>
      </c>
      <c r="J13224">
        <v>0</v>
      </c>
      <c r="K13224">
        <v>0</v>
      </c>
    </row>
    <row r="13225" spans="1:11">
      <c r="A13225" t="s">
        <v>29260</v>
      </c>
      <c r="B13225" t="s">
        <v>58</v>
      </c>
      <c r="C13225">
        <v>95470</v>
      </c>
      <c r="D13225" t="s">
        <v>4698</v>
      </c>
      <c r="E13225" t="s">
        <v>32</v>
      </c>
      <c r="F13225">
        <v>306.18</v>
      </c>
      <c r="G13225">
        <v>308.64999999999998</v>
      </c>
      <c r="J13225">
        <v>0</v>
      </c>
      <c r="K13225">
        <v>0</v>
      </c>
    </row>
    <row r="13226" spans="1:11">
      <c r="A13226" t="s">
        <v>29261</v>
      </c>
      <c r="B13226" t="s">
        <v>58</v>
      </c>
      <c r="C13226">
        <v>95471</v>
      </c>
      <c r="D13226" t="s">
        <v>15222</v>
      </c>
      <c r="E13226" t="s">
        <v>32</v>
      </c>
      <c r="F13226">
        <v>753.54</v>
      </c>
      <c r="G13226">
        <v>758.68</v>
      </c>
      <c r="J13226">
        <v>0</v>
      </c>
      <c r="K13226">
        <v>0</v>
      </c>
    </row>
    <row r="13227" spans="1:11">
      <c r="A13227" t="s">
        <v>29262</v>
      </c>
      <c r="B13227" t="s">
        <v>58</v>
      </c>
      <c r="C13227">
        <v>95472</v>
      </c>
      <c r="D13227" t="s">
        <v>4699</v>
      </c>
      <c r="E13227" t="s">
        <v>32</v>
      </c>
      <c r="F13227">
        <v>763.08</v>
      </c>
      <c r="G13227">
        <v>768.22</v>
      </c>
      <c r="J13227">
        <v>0</v>
      </c>
      <c r="K13227">
        <v>0</v>
      </c>
    </row>
    <row r="13228" spans="1:11">
      <c r="A13228" t="s">
        <v>29263</v>
      </c>
      <c r="B13228" t="s">
        <v>58</v>
      </c>
      <c r="C13228">
        <v>100848</v>
      </c>
      <c r="D13228" t="s">
        <v>4706</v>
      </c>
      <c r="E13228" t="s">
        <v>32</v>
      </c>
      <c r="F13228">
        <v>538.55999999999995</v>
      </c>
      <c r="G13228">
        <v>541.03</v>
      </c>
      <c r="J13228">
        <v>0</v>
      </c>
      <c r="K13228">
        <v>0</v>
      </c>
    </row>
    <row r="13229" spans="1:11">
      <c r="A13229" t="s">
        <v>29264</v>
      </c>
      <c r="B13229" t="s">
        <v>58</v>
      </c>
      <c r="C13229">
        <v>86888</v>
      </c>
      <c r="D13229" t="s">
        <v>4653</v>
      </c>
      <c r="E13229" t="s">
        <v>32</v>
      </c>
      <c r="F13229">
        <v>482.42</v>
      </c>
      <c r="G13229">
        <v>486.04</v>
      </c>
      <c r="J13229">
        <v>0</v>
      </c>
      <c r="K13229">
        <v>0</v>
      </c>
    </row>
    <row r="13230" spans="1:11">
      <c r="A13230" t="s">
        <v>29265</v>
      </c>
      <c r="B13230" t="s">
        <v>58</v>
      </c>
      <c r="C13230">
        <v>86932</v>
      </c>
      <c r="D13230" t="s">
        <v>15223</v>
      </c>
      <c r="E13230" t="s">
        <v>32</v>
      </c>
      <c r="F13230">
        <v>536.75</v>
      </c>
      <c r="G13230">
        <v>540.99</v>
      </c>
      <c r="J13230">
        <v>0</v>
      </c>
      <c r="K13230">
        <v>0</v>
      </c>
    </row>
    <row r="13231" spans="1:11">
      <c r="A13231" t="s">
        <v>29266</v>
      </c>
      <c r="B13231" t="s">
        <v>58</v>
      </c>
      <c r="C13231">
        <v>86931</v>
      </c>
      <c r="D13231" t="s">
        <v>15224</v>
      </c>
      <c r="E13231" t="s">
        <v>32</v>
      </c>
      <c r="F13231">
        <v>497.7</v>
      </c>
      <c r="G13231">
        <v>501.94</v>
      </c>
      <c r="J13231">
        <v>0</v>
      </c>
      <c r="K13231">
        <v>0</v>
      </c>
    </row>
    <row r="13232" spans="1:11">
      <c r="A13232" t="s">
        <v>29267</v>
      </c>
      <c r="B13232" t="s">
        <v>58</v>
      </c>
      <c r="C13232">
        <v>100878</v>
      </c>
      <c r="D13232" t="s">
        <v>4725</v>
      </c>
      <c r="E13232" t="s">
        <v>32</v>
      </c>
      <c r="F13232">
        <v>649.57000000000005</v>
      </c>
      <c r="G13232">
        <v>655.34</v>
      </c>
      <c r="J13232">
        <v>0</v>
      </c>
      <c r="K13232">
        <v>0</v>
      </c>
    </row>
    <row r="13233" spans="1:11">
      <c r="A13233" t="s">
        <v>29268</v>
      </c>
      <c r="B13233" t="s">
        <v>58</v>
      </c>
      <c r="C13233">
        <v>86877</v>
      </c>
      <c r="D13233" t="s">
        <v>4646</v>
      </c>
      <c r="E13233" t="s">
        <v>32</v>
      </c>
      <c r="F13233">
        <v>67.37</v>
      </c>
      <c r="G13233">
        <v>68.08</v>
      </c>
      <c r="J13233">
        <v>0</v>
      </c>
      <c r="K13233">
        <v>0</v>
      </c>
    </row>
    <row r="13234" spans="1:11">
      <c r="A13234" t="s">
        <v>29269</v>
      </c>
      <c r="B13234" t="s">
        <v>58</v>
      </c>
      <c r="C13234">
        <v>86878</v>
      </c>
      <c r="D13234" t="s">
        <v>4647</v>
      </c>
      <c r="E13234" t="s">
        <v>32</v>
      </c>
      <c r="F13234">
        <v>72.45</v>
      </c>
      <c r="G13234">
        <v>73.16</v>
      </c>
      <c r="J13234">
        <v>0</v>
      </c>
      <c r="K13234">
        <v>0</v>
      </c>
    </row>
    <row r="13235" spans="1:11">
      <c r="A13235" t="s">
        <v>29270</v>
      </c>
      <c r="B13235" t="s">
        <v>58</v>
      </c>
      <c r="C13235">
        <v>86879</v>
      </c>
      <c r="D13235" t="s">
        <v>4648</v>
      </c>
      <c r="E13235" t="s">
        <v>32</v>
      </c>
      <c r="F13235">
        <v>12.08</v>
      </c>
      <c r="G13235">
        <v>12.58</v>
      </c>
      <c r="J13235">
        <v>0</v>
      </c>
      <c r="K13235">
        <v>0</v>
      </c>
    </row>
    <row r="13236" spans="1:11">
      <c r="A13236" t="s">
        <v>29271</v>
      </c>
      <c r="B13236" t="s">
        <v>58</v>
      </c>
      <c r="C13236">
        <v>86880</v>
      </c>
      <c r="D13236" t="s">
        <v>4649</v>
      </c>
      <c r="E13236" t="s">
        <v>32</v>
      </c>
      <c r="F13236">
        <v>31.93</v>
      </c>
      <c r="G13236">
        <v>32.43</v>
      </c>
      <c r="J13236">
        <v>0</v>
      </c>
      <c r="K13236">
        <v>0</v>
      </c>
    </row>
    <row r="13237" spans="1:11">
      <c r="A13237" t="s">
        <v>29272</v>
      </c>
      <c r="B13237" t="s">
        <v>58</v>
      </c>
      <c r="C13237">
        <v>101663</v>
      </c>
      <c r="D13237" t="s">
        <v>8175</v>
      </c>
      <c r="E13237" t="s">
        <v>32</v>
      </c>
      <c r="F13237">
        <v>31.46</v>
      </c>
      <c r="G13237">
        <v>33.479999999999997</v>
      </c>
      <c r="J13237">
        <v>0</v>
      </c>
      <c r="K13237">
        <v>0</v>
      </c>
    </row>
    <row r="13238" spans="1:11">
      <c r="A13238" t="s">
        <v>29273</v>
      </c>
      <c r="B13238" t="s">
        <v>58</v>
      </c>
      <c r="C13238">
        <v>101664</v>
      </c>
      <c r="D13238" t="s">
        <v>8176</v>
      </c>
      <c r="E13238" t="s">
        <v>32</v>
      </c>
      <c r="F13238">
        <v>32.72</v>
      </c>
      <c r="G13238">
        <v>34.74</v>
      </c>
      <c r="J13238">
        <v>0</v>
      </c>
      <c r="K13238">
        <v>0</v>
      </c>
    </row>
    <row r="13239" spans="1:11">
      <c r="A13239" t="s">
        <v>29274</v>
      </c>
      <c r="B13239" t="s">
        <v>58</v>
      </c>
      <c r="C13239">
        <v>101665</v>
      </c>
      <c r="D13239" t="s">
        <v>8177</v>
      </c>
      <c r="E13239" t="s">
        <v>32</v>
      </c>
      <c r="F13239">
        <v>38.1</v>
      </c>
      <c r="G13239">
        <v>40.119999999999997</v>
      </c>
      <c r="J13239">
        <v>0</v>
      </c>
      <c r="K13239">
        <v>0</v>
      </c>
    </row>
    <row r="13240" spans="1:11">
      <c r="A13240" t="s">
        <v>29275</v>
      </c>
      <c r="B13240" t="s">
        <v>58</v>
      </c>
      <c r="C13240">
        <v>101634</v>
      </c>
      <c r="D13240" t="s">
        <v>8178</v>
      </c>
      <c r="E13240" t="s">
        <v>32</v>
      </c>
      <c r="F13240">
        <v>0</v>
      </c>
      <c r="G13240">
        <v>0</v>
      </c>
    </row>
    <row r="13241" spans="1:11">
      <c r="A13241" t="s">
        <v>29276</v>
      </c>
      <c r="B13241" t="s">
        <v>58</v>
      </c>
      <c r="C13241">
        <v>101635</v>
      </c>
      <c r="D13241" t="s">
        <v>8179</v>
      </c>
      <c r="E13241" t="s">
        <v>32</v>
      </c>
      <c r="F13241">
        <v>0</v>
      </c>
      <c r="G13241">
        <v>0</v>
      </c>
    </row>
    <row r="13242" spans="1:11">
      <c r="A13242" t="s">
        <v>29277</v>
      </c>
      <c r="B13242" t="s">
        <v>58</v>
      </c>
      <c r="C13242">
        <v>101636</v>
      </c>
      <c r="D13242" t="s">
        <v>8180</v>
      </c>
      <c r="E13242" t="s">
        <v>32</v>
      </c>
      <c r="F13242">
        <v>155.25</v>
      </c>
      <c r="G13242">
        <v>159.80000000000001</v>
      </c>
      <c r="J13242">
        <v>0</v>
      </c>
      <c r="K13242">
        <v>0</v>
      </c>
    </row>
    <row r="13243" spans="1:11">
      <c r="A13243" t="s">
        <v>29278</v>
      </c>
      <c r="B13243" t="s">
        <v>58</v>
      </c>
      <c r="C13243">
        <v>101637</v>
      </c>
      <c r="D13243" t="s">
        <v>8181</v>
      </c>
      <c r="E13243" t="s">
        <v>32</v>
      </c>
      <c r="F13243">
        <v>149.63</v>
      </c>
      <c r="G13243">
        <v>154.18</v>
      </c>
      <c r="J13243">
        <v>0</v>
      </c>
      <c r="K13243">
        <v>0</v>
      </c>
    </row>
    <row r="13244" spans="1:11">
      <c r="A13244" t="s">
        <v>29279</v>
      </c>
      <c r="B13244" t="s">
        <v>58</v>
      </c>
      <c r="C13244">
        <v>101638</v>
      </c>
      <c r="D13244" t="s">
        <v>8182</v>
      </c>
      <c r="E13244" t="s">
        <v>32</v>
      </c>
      <c r="F13244">
        <v>0</v>
      </c>
      <c r="G13244">
        <v>0</v>
      </c>
    </row>
    <row r="13245" spans="1:11">
      <c r="A13245" t="s">
        <v>29280</v>
      </c>
      <c r="B13245" t="s">
        <v>58</v>
      </c>
      <c r="C13245">
        <v>101639</v>
      </c>
      <c r="D13245" t="s">
        <v>8183</v>
      </c>
      <c r="E13245" t="s">
        <v>32</v>
      </c>
      <c r="F13245">
        <v>0</v>
      </c>
      <c r="G13245">
        <v>0</v>
      </c>
    </row>
    <row r="13246" spans="1:11">
      <c r="A13246" t="s">
        <v>29281</v>
      </c>
      <c r="B13246" t="s">
        <v>58</v>
      </c>
      <c r="C13246">
        <v>105919</v>
      </c>
      <c r="D13246" t="s">
        <v>8184</v>
      </c>
      <c r="E13246" t="s">
        <v>32</v>
      </c>
      <c r="F13246">
        <v>0</v>
      </c>
      <c r="G13246">
        <v>0</v>
      </c>
    </row>
    <row r="13247" spans="1:11">
      <c r="A13247" t="s">
        <v>29282</v>
      </c>
      <c r="B13247" t="s">
        <v>58</v>
      </c>
      <c r="C13247">
        <v>101658</v>
      </c>
      <c r="D13247" t="s">
        <v>8185</v>
      </c>
      <c r="E13247" t="s">
        <v>32</v>
      </c>
      <c r="F13247">
        <v>435.26</v>
      </c>
      <c r="G13247">
        <v>437.46</v>
      </c>
      <c r="J13247">
        <v>0</v>
      </c>
      <c r="K13247">
        <v>0</v>
      </c>
    </row>
    <row r="13248" spans="1:11">
      <c r="A13248" t="s">
        <v>29283</v>
      </c>
      <c r="B13248" t="s">
        <v>58</v>
      </c>
      <c r="C13248">
        <v>101659</v>
      </c>
      <c r="D13248" t="s">
        <v>8186</v>
      </c>
      <c r="E13248" t="s">
        <v>32</v>
      </c>
      <c r="F13248">
        <v>493.32</v>
      </c>
      <c r="G13248">
        <v>495.52</v>
      </c>
      <c r="J13248">
        <v>0</v>
      </c>
      <c r="K13248">
        <v>0</v>
      </c>
    </row>
    <row r="13249" spans="1:11">
      <c r="A13249" t="s">
        <v>29284</v>
      </c>
      <c r="B13249" t="s">
        <v>58</v>
      </c>
      <c r="C13249">
        <v>101660</v>
      </c>
      <c r="D13249" t="s">
        <v>8187</v>
      </c>
      <c r="E13249" t="s">
        <v>32</v>
      </c>
      <c r="F13249">
        <v>767.36</v>
      </c>
      <c r="G13249">
        <v>769.56</v>
      </c>
      <c r="J13249">
        <v>0</v>
      </c>
      <c r="K13249">
        <v>0</v>
      </c>
    </row>
    <row r="13250" spans="1:11">
      <c r="A13250" t="s">
        <v>29285</v>
      </c>
      <c r="B13250" t="s">
        <v>58</v>
      </c>
      <c r="C13250">
        <v>101654</v>
      </c>
      <c r="D13250" t="s">
        <v>8188</v>
      </c>
      <c r="E13250" t="s">
        <v>32</v>
      </c>
      <c r="F13250">
        <v>183.95</v>
      </c>
      <c r="G13250">
        <v>186.15</v>
      </c>
      <c r="J13250">
        <v>0</v>
      </c>
      <c r="K13250">
        <v>0</v>
      </c>
    </row>
    <row r="13251" spans="1:11">
      <c r="A13251" t="s">
        <v>29286</v>
      </c>
      <c r="B13251" t="s">
        <v>58</v>
      </c>
      <c r="C13251">
        <v>101655</v>
      </c>
      <c r="D13251" t="s">
        <v>8189</v>
      </c>
      <c r="E13251" t="s">
        <v>32</v>
      </c>
      <c r="F13251">
        <v>275.22000000000003</v>
      </c>
      <c r="G13251">
        <v>277.42</v>
      </c>
      <c r="J13251">
        <v>0</v>
      </c>
      <c r="K13251">
        <v>0</v>
      </c>
    </row>
    <row r="13252" spans="1:11">
      <c r="A13252" t="s">
        <v>29287</v>
      </c>
      <c r="B13252" t="s">
        <v>58</v>
      </c>
      <c r="C13252">
        <v>101656</v>
      </c>
      <c r="D13252" t="s">
        <v>8190</v>
      </c>
      <c r="E13252" t="s">
        <v>32</v>
      </c>
      <c r="F13252">
        <v>296.52999999999997</v>
      </c>
      <c r="G13252">
        <v>298.73</v>
      </c>
      <c r="J13252">
        <v>0</v>
      </c>
      <c r="K13252">
        <v>0</v>
      </c>
    </row>
    <row r="13253" spans="1:11">
      <c r="A13253" t="s">
        <v>29288</v>
      </c>
      <c r="B13253" t="s">
        <v>58</v>
      </c>
      <c r="C13253">
        <v>101657</v>
      </c>
      <c r="D13253" t="s">
        <v>8191</v>
      </c>
      <c r="E13253" t="s">
        <v>32</v>
      </c>
      <c r="F13253">
        <v>341.92</v>
      </c>
      <c r="G13253">
        <v>344.12</v>
      </c>
      <c r="J13253">
        <v>0</v>
      </c>
      <c r="K13253">
        <v>0</v>
      </c>
    </row>
    <row r="13254" spans="1:11">
      <c r="A13254" t="s">
        <v>29289</v>
      </c>
      <c r="B13254" t="s">
        <v>58</v>
      </c>
      <c r="C13254">
        <v>105923</v>
      </c>
      <c r="D13254" t="s">
        <v>8192</v>
      </c>
      <c r="E13254" t="s">
        <v>32</v>
      </c>
      <c r="F13254">
        <v>0</v>
      </c>
      <c r="G13254">
        <v>0</v>
      </c>
    </row>
    <row r="13255" spans="1:11">
      <c r="A13255" t="s">
        <v>29290</v>
      </c>
      <c r="B13255" t="s">
        <v>58</v>
      </c>
      <c r="C13255">
        <v>105921</v>
      </c>
      <c r="D13255" t="s">
        <v>8193</v>
      </c>
      <c r="E13255" t="s">
        <v>32</v>
      </c>
      <c r="F13255">
        <v>0</v>
      </c>
      <c r="G13255">
        <v>0</v>
      </c>
    </row>
    <row r="13256" spans="1:11">
      <c r="A13256" t="s">
        <v>29291</v>
      </c>
      <c r="B13256" t="s">
        <v>58</v>
      </c>
      <c r="C13256">
        <v>105920</v>
      </c>
      <c r="D13256" t="s">
        <v>8194</v>
      </c>
      <c r="E13256" t="s">
        <v>32</v>
      </c>
      <c r="F13256">
        <v>0</v>
      </c>
      <c r="G13256">
        <v>0</v>
      </c>
    </row>
    <row r="13257" spans="1:11">
      <c r="A13257" t="s">
        <v>29292</v>
      </c>
      <c r="B13257" t="s">
        <v>58</v>
      </c>
      <c r="C13257">
        <v>105922</v>
      </c>
      <c r="D13257" t="s">
        <v>8195</v>
      </c>
      <c r="E13257" t="s">
        <v>32</v>
      </c>
      <c r="F13257">
        <v>0</v>
      </c>
      <c r="G13257">
        <v>0</v>
      </c>
    </row>
    <row r="13258" spans="1:11">
      <c r="A13258" t="s">
        <v>29293</v>
      </c>
      <c r="B13258" t="s">
        <v>58</v>
      </c>
      <c r="C13258">
        <v>101632</v>
      </c>
      <c r="D13258" t="s">
        <v>8196</v>
      </c>
      <c r="E13258" t="s">
        <v>32</v>
      </c>
      <c r="F13258">
        <v>36.659999999999997</v>
      </c>
      <c r="G13258">
        <v>36.75</v>
      </c>
      <c r="J13258">
        <v>0</v>
      </c>
      <c r="K13258">
        <v>0</v>
      </c>
    </row>
    <row r="13259" spans="1:11">
      <c r="A13259" t="s">
        <v>29294</v>
      </c>
      <c r="B13259" t="s">
        <v>58</v>
      </c>
      <c r="C13259">
        <v>101661</v>
      </c>
      <c r="D13259" t="s">
        <v>8197</v>
      </c>
      <c r="E13259" t="s">
        <v>32</v>
      </c>
      <c r="F13259">
        <v>148.41999999999999</v>
      </c>
      <c r="G13259">
        <v>157.06</v>
      </c>
      <c r="J13259">
        <v>0</v>
      </c>
      <c r="K13259">
        <v>0</v>
      </c>
    </row>
    <row r="13260" spans="1:11">
      <c r="A13260" t="s">
        <v>29295</v>
      </c>
      <c r="B13260" t="s">
        <v>58</v>
      </c>
      <c r="C13260">
        <v>105924</v>
      </c>
      <c r="D13260" t="s">
        <v>8198</v>
      </c>
      <c r="E13260" t="s">
        <v>32</v>
      </c>
      <c r="F13260">
        <v>16.75</v>
      </c>
      <c r="G13260">
        <v>18.2</v>
      </c>
      <c r="J13260">
        <v>0</v>
      </c>
      <c r="K13260">
        <v>0</v>
      </c>
    </row>
    <row r="13261" spans="1:11">
      <c r="A13261" t="s">
        <v>29296</v>
      </c>
      <c r="B13261" t="s">
        <v>58</v>
      </c>
      <c r="C13261">
        <v>101651</v>
      </c>
      <c r="D13261" t="s">
        <v>8199</v>
      </c>
      <c r="E13261" t="s">
        <v>32</v>
      </c>
      <c r="F13261">
        <v>64.709999999999994</v>
      </c>
      <c r="G13261">
        <v>65.930000000000007</v>
      </c>
      <c r="J13261">
        <v>0</v>
      </c>
      <c r="K13261">
        <v>0</v>
      </c>
    </row>
    <row r="13262" spans="1:11">
      <c r="A13262" t="s">
        <v>29297</v>
      </c>
      <c r="B13262" t="s">
        <v>58</v>
      </c>
      <c r="C13262">
        <v>101630</v>
      </c>
      <c r="D13262" t="s">
        <v>8200</v>
      </c>
      <c r="E13262" t="s">
        <v>32</v>
      </c>
      <c r="F13262">
        <v>78.36</v>
      </c>
      <c r="G13262">
        <v>80.790000000000006</v>
      </c>
      <c r="J13262">
        <v>0</v>
      </c>
      <c r="K13262">
        <v>0</v>
      </c>
    </row>
    <row r="13263" spans="1:11">
      <c r="A13263" t="s">
        <v>29298</v>
      </c>
      <c r="B13263" t="s">
        <v>58</v>
      </c>
      <c r="C13263">
        <v>101633</v>
      </c>
      <c r="D13263" t="s">
        <v>8201</v>
      </c>
      <c r="E13263" t="s">
        <v>32</v>
      </c>
      <c r="F13263">
        <v>98.19</v>
      </c>
      <c r="G13263">
        <v>99.22</v>
      </c>
      <c r="J13263">
        <v>0</v>
      </c>
      <c r="K13263">
        <v>0</v>
      </c>
    </row>
    <row r="13264" spans="1:11">
      <c r="A13264" t="s">
        <v>29299</v>
      </c>
      <c r="B13264" t="s">
        <v>58</v>
      </c>
      <c r="C13264">
        <v>104219</v>
      </c>
      <c r="D13264" t="s">
        <v>5926</v>
      </c>
      <c r="E13264" t="s">
        <v>9</v>
      </c>
      <c r="F13264">
        <v>91.32</v>
      </c>
      <c r="G13264">
        <v>94.51</v>
      </c>
      <c r="J13264">
        <v>0</v>
      </c>
      <c r="K13264">
        <v>0</v>
      </c>
    </row>
    <row r="13265" spans="1:11">
      <c r="A13265" t="s">
        <v>29300</v>
      </c>
      <c r="B13265" t="s">
        <v>58</v>
      </c>
      <c r="C13265">
        <v>104223</v>
      </c>
      <c r="D13265" t="s">
        <v>5930</v>
      </c>
      <c r="E13265" t="s">
        <v>9</v>
      </c>
      <c r="F13265">
        <v>119.74</v>
      </c>
      <c r="G13265">
        <v>123.82</v>
      </c>
      <c r="J13265">
        <v>0</v>
      </c>
      <c r="K13265">
        <v>0</v>
      </c>
    </row>
    <row r="13266" spans="1:11">
      <c r="A13266" t="s">
        <v>29301</v>
      </c>
      <c r="B13266" t="s">
        <v>58</v>
      </c>
      <c r="C13266">
        <v>104227</v>
      </c>
      <c r="D13266" t="s">
        <v>5934</v>
      </c>
      <c r="E13266" t="s">
        <v>9</v>
      </c>
      <c r="F13266">
        <v>138.78</v>
      </c>
      <c r="G13266">
        <v>142.99</v>
      </c>
      <c r="J13266">
        <v>0</v>
      </c>
      <c r="K13266">
        <v>0</v>
      </c>
    </row>
    <row r="13267" spans="1:11">
      <c r="A13267" t="s">
        <v>29302</v>
      </c>
      <c r="B13267" t="s">
        <v>58</v>
      </c>
      <c r="C13267">
        <v>104231</v>
      </c>
      <c r="D13267" t="s">
        <v>5938</v>
      </c>
      <c r="E13267" t="s">
        <v>9</v>
      </c>
      <c r="F13267">
        <v>153.1</v>
      </c>
      <c r="G13267">
        <v>157.80000000000001</v>
      </c>
      <c r="J13267">
        <v>0</v>
      </c>
      <c r="K13267">
        <v>0</v>
      </c>
    </row>
    <row r="13268" spans="1:11">
      <c r="A13268" t="s">
        <v>29303</v>
      </c>
      <c r="B13268" t="s">
        <v>58</v>
      </c>
      <c r="C13268">
        <v>104235</v>
      </c>
      <c r="D13268" t="s">
        <v>5942</v>
      </c>
      <c r="E13268" t="s">
        <v>9</v>
      </c>
      <c r="F13268">
        <v>74.53</v>
      </c>
      <c r="G13268">
        <v>76.569999999999993</v>
      </c>
      <c r="J13268">
        <v>0</v>
      </c>
      <c r="K13268">
        <v>0</v>
      </c>
    </row>
    <row r="13269" spans="1:11">
      <c r="A13269" t="s">
        <v>29304</v>
      </c>
      <c r="B13269" t="s">
        <v>58</v>
      </c>
      <c r="C13269">
        <v>104239</v>
      </c>
      <c r="D13269" t="s">
        <v>5946</v>
      </c>
      <c r="E13269" t="s">
        <v>9</v>
      </c>
      <c r="F13269">
        <v>101.75</v>
      </c>
      <c r="G13269">
        <v>104.69</v>
      </c>
      <c r="J13269">
        <v>0</v>
      </c>
      <c r="K13269">
        <v>0</v>
      </c>
    </row>
    <row r="13270" spans="1:11">
      <c r="A13270" t="s">
        <v>29305</v>
      </c>
      <c r="B13270" t="s">
        <v>58</v>
      </c>
      <c r="C13270">
        <v>104243</v>
      </c>
      <c r="D13270" t="s">
        <v>5950</v>
      </c>
      <c r="E13270" t="s">
        <v>9</v>
      </c>
      <c r="F13270">
        <v>119.55</v>
      </c>
      <c r="G13270">
        <v>122.61</v>
      </c>
      <c r="J13270">
        <v>0</v>
      </c>
      <c r="K13270">
        <v>0</v>
      </c>
    </row>
    <row r="13271" spans="1:11">
      <c r="A13271" t="s">
        <v>29306</v>
      </c>
      <c r="B13271" t="s">
        <v>58</v>
      </c>
      <c r="C13271">
        <v>104247</v>
      </c>
      <c r="D13271" t="s">
        <v>5954</v>
      </c>
      <c r="E13271" t="s">
        <v>9</v>
      </c>
      <c r="F13271">
        <v>127.71</v>
      </c>
      <c r="G13271">
        <v>130.77000000000001</v>
      </c>
      <c r="J13271">
        <v>0</v>
      </c>
      <c r="K13271">
        <v>0</v>
      </c>
    </row>
    <row r="13272" spans="1:11">
      <c r="A13272" t="s">
        <v>29307</v>
      </c>
      <c r="B13272" t="s">
        <v>58</v>
      </c>
      <c r="C13272">
        <v>87795</v>
      </c>
      <c r="D13272" t="s">
        <v>5873</v>
      </c>
      <c r="E13272" t="s">
        <v>9</v>
      </c>
      <c r="F13272">
        <v>77.16</v>
      </c>
      <c r="G13272">
        <v>79.42</v>
      </c>
      <c r="J13272">
        <v>0</v>
      </c>
      <c r="K13272">
        <v>0</v>
      </c>
    </row>
    <row r="13273" spans="1:11">
      <c r="A13273" t="s">
        <v>29308</v>
      </c>
      <c r="B13273" t="s">
        <v>58</v>
      </c>
      <c r="C13273">
        <v>87800</v>
      </c>
      <c r="D13273" t="s">
        <v>5876</v>
      </c>
      <c r="E13273" t="s">
        <v>9</v>
      </c>
      <c r="F13273">
        <v>105.54</v>
      </c>
      <c r="G13273">
        <v>108.81</v>
      </c>
      <c r="J13273">
        <v>0</v>
      </c>
      <c r="K13273">
        <v>0</v>
      </c>
    </row>
    <row r="13274" spans="1:11">
      <c r="A13274" t="s">
        <v>29309</v>
      </c>
      <c r="B13274" t="s">
        <v>58</v>
      </c>
      <c r="C13274">
        <v>87804</v>
      </c>
      <c r="D13274" t="s">
        <v>5879</v>
      </c>
      <c r="E13274" t="s">
        <v>9</v>
      </c>
      <c r="F13274">
        <v>123.34</v>
      </c>
      <c r="G13274">
        <v>126.73</v>
      </c>
      <c r="J13274">
        <v>0</v>
      </c>
      <c r="K13274">
        <v>0</v>
      </c>
    </row>
    <row r="13275" spans="1:11">
      <c r="A13275" t="s">
        <v>29310</v>
      </c>
      <c r="B13275" t="s">
        <v>58</v>
      </c>
      <c r="C13275">
        <v>87808</v>
      </c>
      <c r="D13275" t="s">
        <v>5882</v>
      </c>
      <c r="E13275" t="s">
        <v>9</v>
      </c>
      <c r="F13275">
        <v>131.38999999999999</v>
      </c>
      <c r="G13275">
        <v>134.76</v>
      </c>
      <c r="J13275">
        <v>0</v>
      </c>
      <c r="K13275">
        <v>0</v>
      </c>
    </row>
    <row r="13276" spans="1:11">
      <c r="A13276" t="s">
        <v>29311</v>
      </c>
      <c r="B13276" t="s">
        <v>58</v>
      </c>
      <c r="C13276">
        <v>87778</v>
      </c>
      <c r="D13276" t="s">
        <v>5862</v>
      </c>
      <c r="E13276" t="s">
        <v>9</v>
      </c>
      <c r="F13276">
        <v>95.61</v>
      </c>
      <c r="G13276">
        <v>99.15</v>
      </c>
      <c r="J13276">
        <v>0</v>
      </c>
      <c r="K13276">
        <v>0</v>
      </c>
    </row>
    <row r="13277" spans="1:11">
      <c r="A13277" t="s">
        <v>29312</v>
      </c>
      <c r="B13277" t="s">
        <v>58</v>
      </c>
      <c r="C13277">
        <v>87783</v>
      </c>
      <c r="D13277" t="s">
        <v>5865</v>
      </c>
      <c r="E13277" t="s">
        <v>9</v>
      </c>
      <c r="F13277">
        <v>125.31</v>
      </c>
      <c r="G13277">
        <v>129.86000000000001</v>
      </c>
      <c r="J13277">
        <v>0</v>
      </c>
      <c r="K13277">
        <v>0</v>
      </c>
    </row>
    <row r="13278" spans="1:11">
      <c r="A13278" t="s">
        <v>29313</v>
      </c>
      <c r="B13278" t="s">
        <v>58</v>
      </c>
      <c r="C13278">
        <v>87787</v>
      </c>
      <c r="D13278" t="s">
        <v>5868</v>
      </c>
      <c r="E13278" t="s">
        <v>9</v>
      </c>
      <c r="F13278">
        <v>144.35</v>
      </c>
      <c r="G13278">
        <v>149.03</v>
      </c>
      <c r="J13278">
        <v>0</v>
      </c>
      <c r="K13278">
        <v>0</v>
      </c>
    </row>
    <row r="13279" spans="1:11">
      <c r="A13279" t="s">
        <v>29314</v>
      </c>
      <c r="B13279" t="s">
        <v>58</v>
      </c>
      <c r="C13279">
        <v>87791</v>
      </c>
      <c r="D13279" t="s">
        <v>5870</v>
      </c>
      <c r="E13279" t="s">
        <v>9</v>
      </c>
      <c r="F13279">
        <v>159.21</v>
      </c>
      <c r="G13279">
        <v>164.44</v>
      </c>
      <c r="J13279">
        <v>0</v>
      </c>
      <c r="K13279">
        <v>0</v>
      </c>
    </row>
    <row r="13280" spans="1:11">
      <c r="A13280" t="s">
        <v>29315</v>
      </c>
      <c r="B13280" t="s">
        <v>58</v>
      </c>
      <c r="C13280">
        <v>87832</v>
      </c>
      <c r="D13280" t="s">
        <v>5900</v>
      </c>
      <c r="E13280" t="s">
        <v>9</v>
      </c>
      <c r="F13280">
        <v>152.4</v>
      </c>
      <c r="G13280">
        <v>158.58000000000001</v>
      </c>
      <c r="J13280">
        <v>0</v>
      </c>
      <c r="K13280">
        <v>0</v>
      </c>
    </row>
    <row r="13281" spans="1:11">
      <c r="A13281" t="s">
        <v>29316</v>
      </c>
      <c r="B13281" t="s">
        <v>58</v>
      </c>
      <c r="C13281">
        <v>87812</v>
      </c>
      <c r="D13281" t="s">
        <v>5885</v>
      </c>
      <c r="E13281" t="s">
        <v>9</v>
      </c>
      <c r="F13281">
        <v>119.73</v>
      </c>
      <c r="G13281">
        <v>125.76</v>
      </c>
      <c r="J13281">
        <v>0</v>
      </c>
      <c r="K13281">
        <v>0</v>
      </c>
    </row>
    <row r="13282" spans="1:11">
      <c r="A13282" t="s">
        <v>29317</v>
      </c>
      <c r="B13282" t="s">
        <v>58</v>
      </c>
      <c r="C13282">
        <v>87816</v>
      </c>
      <c r="D13282" t="s">
        <v>5888</v>
      </c>
      <c r="E13282" t="s">
        <v>9</v>
      </c>
      <c r="F13282">
        <v>148.18</v>
      </c>
      <c r="G13282">
        <v>155.21</v>
      </c>
      <c r="J13282">
        <v>0</v>
      </c>
      <c r="K13282">
        <v>0</v>
      </c>
    </row>
    <row r="13283" spans="1:11">
      <c r="A13283" t="s">
        <v>29318</v>
      </c>
      <c r="B13283" t="s">
        <v>58</v>
      </c>
      <c r="C13283">
        <v>87820</v>
      </c>
      <c r="D13283" t="s">
        <v>5891</v>
      </c>
      <c r="E13283" t="s">
        <v>9</v>
      </c>
      <c r="F13283">
        <v>165.98</v>
      </c>
      <c r="G13283">
        <v>173.13</v>
      </c>
      <c r="J13283">
        <v>0</v>
      </c>
      <c r="K13283">
        <v>0</v>
      </c>
    </row>
    <row r="13284" spans="1:11">
      <c r="A13284" t="s">
        <v>29319</v>
      </c>
      <c r="B13284" t="s">
        <v>58</v>
      </c>
      <c r="C13284">
        <v>87824</v>
      </c>
      <c r="D13284" t="s">
        <v>5894</v>
      </c>
      <c r="E13284" t="s">
        <v>9</v>
      </c>
      <c r="F13284">
        <v>193.11</v>
      </c>
      <c r="G13284">
        <v>201.85</v>
      </c>
      <c r="J13284">
        <v>0</v>
      </c>
      <c r="K13284">
        <v>0</v>
      </c>
    </row>
    <row r="13285" spans="1:11">
      <c r="A13285" t="s">
        <v>29320</v>
      </c>
      <c r="B13285" t="s">
        <v>58</v>
      </c>
      <c r="C13285">
        <v>87828</v>
      </c>
      <c r="D13285" t="s">
        <v>5897</v>
      </c>
      <c r="E13285" t="s">
        <v>9</v>
      </c>
      <c r="F13285">
        <v>121.63</v>
      </c>
      <c r="G13285">
        <v>126.9</v>
      </c>
      <c r="J13285">
        <v>0</v>
      </c>
      <c r="K13285">
        <v>0</v>
      </c>
    </row>
    <row r="13286" spans="1:11">
      <c r="A13286" t="s">
        <v>29321</v>
      </c>
      <c r="B13286" t="s">
        <v>58</v>
      </c>
      <c r="C13286">
        <v>104251</v>
      </c>
      <c r="D13286" t="s">
        <v>5958</v>
      </c>
      <c r="E13286" t="s">
        <v>9</v>
      </c>
      <c r="F13286">
        <v>112.03</v>
      </c>
      <c r="G13286">
        <v>117.41</v>
      </c>
      <c r="J13286">
        <v>0</v>
      </c>
      <c r="K13286">
        <v>0</v>
      </c>
    </row>
    <row r="13287" spans="1:11">
      <c r="A13287" t="s">
        <v>29322</v>
      </c>
      <c r="B13287" t="s">
        <v>58</v>
      </c>
      <c r="C13287">
        <v>104255</v>
      </c>
      <c r="D13287" t="s">
        <v>5962</v>
      </c>
      <c r="E13287" t="s">
        <v>9</v>
      </c>
      <c r="F13287">
        <v>139.24</v>
      </c>
      <c r="G13287">
        <v>145.53</v>
      </c>
      <c r="J13287">
        <v>0</v>
      </c>
      <c r="K13287">
        <v>0</v>
      </c>
    </row>
    <row r="13288" spans="1:11">
      <c r="A13288" t="s">
        <v>29323</v>
      </c>
      <c r="B13288" t="s">
        <v>58</v>
      </c>
      <c r="C13288">
        <v>104259</v>
      </c>
      <c r="D13288" t="s">
        <v>5966</v>
      </c>
      <c r="E13288" t="s">
        <v>9</v>
      </c>
      <c r="F13288">
        <v>157.04</v>
      </c>
      <c r="G13288">
        <v>163.44999999999999</v>
      </c>
      <c r="J13288">
        <v>0</v>
      </c>
      <c r="K13288">
        <v>0</v>
      </c>
    </row>
    <row r="13289" spans="1:11">
      <c r="A13289" t="s">
        <v>29324</v>
      </c>
      <c r="B13289" t="s">
        <v>58</v>
      </c>
      <c r="C13289">
        <v>104263</v>
      </c>
      <c r="D13289" t="s">
        <v>5970</v>
      </c>
      <c r="E13289" t="s">
        <v>9</v>
      </c>
      <c r="F13289">
        <v>182.1</v>
      </c>
      <c r="G13289">
        <v>189.92</v>
      </c>
      <c r="J13289">
        <v>0</v>
      </c>
      <c r="K13289">
        <v>0</v>
      </c>
    </row>
    <row r="13290" spans="1:11">
      <c r="A13290" t="s">
        <v>29325</v>
      </c>
      <c r="B13290" t="s">
        <v>58</v>
      </c>
      <c r="C13290">
        <v>87794</v>
      </c>
      <c r="D13290" t="s">
        <v>5872</v>
      </c>
      <c r="E13290" t="s">
        <v>9</v>
      </c>
      <c r="F13290">
        <v>47.62</v>
      </c>
      <c r="G13290">
        <v>50.48</v>
      </c>
      <c r="J13290">
        <v>0</v>
      </c>
      <c r="K13290">
        <v>0</v>
      </c>
    </row>
    <row r="13291" spans="1:11">
      <c r="A13291" t="s">
        <v>29326</v>
      </c>
      <c r="B13291" t="s">
        <v>58</v>
      </c>
      <c r="C13291">
        <v>87799</v>
      </c>
      <c r="D13291" t="s">
        <v>5875</v>
      </c>
      <c r="E13291" t="s">
        <v>9</v>
      </c>
      <c r="F13291">
        <v>66.25</v>
      </c>
      <c r="G13291">
        <v>70.34</v>
      </c>
      <c r="J13291">
        <v>0</v>
      </c>
      <c r="K13291">
        <v>0</v>
      </c>
    </row>
    <row r="13292" spans="1:11">
      <c r="A13292" t="s">
        <v>29327</v>
      </c>
      <c r="B13292" t="s">
        <v>58</v>
      </c>
      <c r="C13292">
        <v>87803</v>
      </c>
      <c r="D13292" t="s">
        <v>5878</v>
      </c>
      <c r="E13292" t="s">
        <v>9</v>
      </c>
      <c r="F13292">
        <v>73.19</v>
      </c>
      <c r="G13292">
        <v>77.540000000000006</v>
      </c>
      <c r="J13292">
        <v>0</v>
      </c>
      <c r="K13292">
        <v>0</v>
      </c>
    </row>
    <row r="13293" spans="1:11">
      <c r="A13293" t="s">
        <v>29328</v>
      </c>
      <c r="B13293" t="s">
        <v>58</v>
      </c>
      <c r="C13293">
        <v>87807</v>
      </c>
      <c r="D13293" t="s">
        <v>5881</v>
      </c>
      <c r="E13293" t="s">
        <v>9</v>
      </c>
      <c r="F13293">
        <v>80.02</v>
      </c>
      <c r="G13293">
        <v>84.79</v>
      </c>
      <c r="J13293">
        <v>0</v>
      </c>
      <c r="K13293">
        <v>0</v>
      </c>
    </row>
    <row r="13294" spans="1:11">
      <c r="A13294" t="s">
        <v>29329</v>
      </c>
      <c r="B13294" t="s">
        <v>58</v>
      </c>
      <c r="C13294">
        <v>104218</v>
      </c>
      <c r="D13294" t="s">
        <v>5925</v>
      </c>
      <c r="E13294" t="s">
        <v>9</v>
      </c>
      <c r="F13294">
        <v>60.55</v>
      </c>
      <c r="G13294">
        <v>64.44</v>
      </c>
      <c r="J13294">
        <v>0</v>
      </c>
      <c r="K13294">
        <v>0</v>
      </c>
    </row>
    <row r="13295" spans="1:11">
      <c r="A13295" t="s">
        <v>29330</v>
      </c>
      <c r="B13295" t="s">
        <v>58</v>
      </c>
      <c r="C13295">
        <v>87777</v>
      </c>
      <c r="D13295" t="s">
        <v>5861</v>
      </c>
      <c r="E13295" t="s">
        <v>9</v>
      </c>
      <c r="F13295">
        <v>65.319999999999993</v>
      </c>
      <c r="G13295">
        <v>69.61</v>
      </c>
      <c r="J13295">
        <v>0</v>
      </c>
      <c r="K13295">
        <v>0</v>
      </c>
    </row>
    <row r="13296" spans="1:11">
      <c r="A13296" t="s">
        <v>29331</v>
      </c>
      <c r="B13296" t="s">
        <v>58</v>
      </c>
      <c r="C13296">
        <v>104222</v>
      </c>
      <c r="D13296" t="s">
        <v>5929</v>
      </c>
      <c r="E13296" t="s">
        <v>9</v>
      </c>
      <c r="F13296">
        <v>78.25</v>
      </c>
      <c r="G13296">
        <v>83.29</v>
      </c>
      <c r="J13296">
        <v>0</v>
      </c>
      <c r="K13296">
        <v>0</v>
      </c>
    </row>
    <row r="13297" spans="1:11">
      <c r="A13297" t="s">
        <v>29332</v>
      </c>
      <c r="B13297" t="s">
        <v>58</v>
      </c>
      <c r="C13297">
        <v>87781</v>
      </c>
      <c r="D13297" t="s">
        <v>5864</v>
      </c>
      <c r="E13297" t="s">
        <v>9</v>
      </c>
      <c r="F13297">
        <v>84.36</v>
      </c>
      <c r="G13297">
        <v>89.92</v>
      </c>
      <c r="J13297">
        <v>0</v>
      </c>
      <c r="K13297">
        <v>0</v>
      </c>
    </row>
    <row r="13298" spans="1:11">
      <c r="A13298" t="s">
        <v>29333</v>
      </c>
      <c r="B13298" t="s">
        <v>58</v>
      </c>
      <c r="C13298">
        <v>104226</v>
      </c>
      <c r="D13298" t="s">
        <v>5933</v>
      </c>
      <c r="E13298" t="s">
        <v>9</v>
      </c>
      <c r="F13298">
        <v>85.68</v>
      </c>
      <c r="G13298">
        <v>90.99</v>
      </c>
      <c r="J13298">
        <v>0</v>
      </c>
      <c r="K13298">
        <v>0</v>
      </c>
    </row>
    <row r="13299" spans="1:11">
      <c r="A13299" t="s">
        <v>29334</v>
      </c>
      <c r="B13299" t="s">
        <v>58</v>
      </c>
      <c r="C13299">
        <v>87786</v>
      </c>
      <c r="D13299" t="s">
        <v>5867</v>
      </c>
      <c r="E13299" t="s">
        <v>9</v>
      </c>
      <c r="F13299">
        <v>91.79</v>
      </c>
      <c r="G13299">
        <v>97.62</v>
      </c>
      <c r="J13299">
        <v>0</v>
      </c>
      <c r="K13299">
        <v>0</v>
      </c>
    </row>
    <row r="13300" spans="1:11">
      <c r="A13300" t="s">
        <v>29335</v>
      </c>
      <c r="B13300" t="s">
        <v>58</v>
      </c>
      <c r="C13300">
        <v>104230</v>
      </c>
      <c r="D13300" t="s">
        <v>5937</v>
      </c>
      <c r="E13300" t="s">
        <v>9</v>
      </c>
      <c r="F13300">
        <v>101.11</v>
      </c>
      <c r="G13300">
        <v>107.55</v>
      </c>
      <c r="J13300">
        <v>0</v>
      </c>
      <c r="K13300">
        <v>0</v>
      </c>
    </row>
    <row r="13301" spans="1:11">
      <c r="A13301" t="s">
        <v>29336</v>
      </c>
      <c r="B13301" t="s">
        <v>58</v>
      </c>
      <c r="C13301">
        <v>104234</v>
      </c>
      <c r="D13301" t="s">
        <v>5941</v>
      </c>
      <c r="E13301" t="s">
        <v>9</v>
      </c>
      <c r="F13301">
        <v>44.81</v>
      </c>
      <c r="G13301">
        <v>47.42</v>
      </c>
      <c r="J13301">
        <v>0</v>
      </c>
      <c r="K13301">
        <v>0</v>
      </c>
    </row>
    <row r="13302" spans="1:11">
      <c r="A13302" t="s">
        <v>29337</v>
      </c>
      <c r="B13302" t="s">
        <v>58</v>
      </c>
      <c r="C13302">
        <v>104238</v>
      </c>
      <c r="D13302" t="s">
        <v>5945</v>
      </c>
      <c r="E13302" t="s">
        <v>9</v>
      </c>
      <c r="F13302">
        <v>62.08</v>
      </c>
      <c r="G13302">
        <v>65.83</v>
      </c>
      <c r="J13302">
        <v>0</v>
      </c>
      <c r="K13302">
        <v>0</v>
      </c>
    </row>
    <row r="13303" spans="1:11">
      <c r="A13303" t="s">
        <v>29338</v>
      </c>
      <c r="B13303" t="s">
        <v>58</v>
      </c>
      <c r="C13303">
        <v>104242</v>
      </c>
      <c r="D13303" t="s">
        <v>5949</v>
      </c>
      <c r="E13303" t="s">
        <v>9</v>
      </c>
      <c r="F13303">
        <v>69.02</v>
      </c>
      <c r="G13303">
        <v>73.03</v>
      </c>
      <c r="J13303">
        <v>0</v>
      </c>
      <c r="K13303">
        <v>0</v>
      </c>
    </row>
    <row r="13304" spans="1:11">
      <c r="A13304" t="s">
        <v>29339</v>
      </c>
      <c r="B13304" t="s">
        <v>58</v>
      </c>
      <c r="C13304">
        <v>104246</v>
      </c>
      <c r="D13304" t="s">
        <v>5953</v>
      </c>
      <c r="E13304" t="s">
        <v>9</v>
      </c>
      <c r="F13304">
        <v>75.44</v>
      </c>
      <c r="G13304">
        <v>79.81</v>
      </c>
      <c r="J13304">
        <v>0</v>
      </c>
      <c r="K13304">
        <v>0</v>
      </c>
    </row>
    <row r="13305" spans="1:11">
      <c r="A13305" t="s">
        <v>29340</v>
      </c>
      <c r="B13305" t="s">
        <v>58</v>
      </c>
      <c r="C13305">
        <v>104250</v>
      </c>
      <c r="D13305" t="s">
        <v>5957</v>
      </c>
      <c r="E13305" t="s">
        <v>9</v>
      </c>
      <c r="F13305">
        <v>86.15</v>
      </c>
      <c r="G13305">
        <v>92.44</v>
      </c>
      <c r="J13305">
        <v>0</v>
      </c>
      <c r="K13305">
        <v>0</v>
      </c>
    </row>
    <row r="13306" spans="1:11">
      <c r="A13306" t="s">
        <v>29341</v>
      </c>
      <c r="B13306" t="s">
        <v>58</v>
      </c>
      <c r="C13306">
        <v>87811</v>
      </c>
      <c r="D13306" t="s">
        <v>5884</v>
      </c>
      <c r="E13306" t="s">
        <v>9</v>
      </c>
      <c r="F13306">
        <v>94.72</v>
      </c>
      <c r="G13306">
        <v>101.72</v>
      </c>
      <c r="J13306">
        <v>0</v>
      </c>
      <c r="K13306">
        <v>0</v>
      </c>
    </row>
    <row r="13307" spans="1:11">
      <c r="A13307" t="s">
        <v>29342</v>
      </c>
      <c r="B13307" t="s">
        <v>58</v>
      </c>
      <c r="C13307">
        <v>104254</v>
      </c>
      <c r="D13307" t="s">
        <v>5961</v>
      </c>
      <c r="E13307" t="s">
        <v>9</v>
      </c>
      <c r="F13307">
        <v>103.44</v>
      </c>
      <c r="G13307">
        <v>110.85</v>
      </c>
      <c r="J13307">
        <v>0</v>
      </c>
      <c r="K13307">
        <v>0</v>
      </c>
    </row>
    <row r="13308" spans="1:11">
      <c r="A13308" t="s">
        <v>29343</v>
      </c>
      <c r="B13308" t="s">
        <v>58</v>
      </c>
      <c r="C13308">
        <v>87815</v>
      </c>
      <c r="D13308" t="s">
        <v>5887</v>
      </c>
      <c r="E13308" t="s">
        <v>9</v>
      </c>
      <c r="F13308">
        <v>113.35</v>
      </c>
      <c r="G13308">
        <v>121.6</v>
      </c>
      <c r="J13308">
        <v>0</v>
      </c>
      <c r="K13308">
        <v>0</v>
      </c>
    </row>
    <row r="13309" spans="1:11">
      <c r="A13309" t="s">
        <v>29344</v>
      </c>
      <c r="B13309" t="s">
        <v>58</v>
      </c>
      <c r="C13309">
        <v>104258</v>
      </c>
      <c r="D13309" t="s">
        <v>5965</v>
      </c>
      <c r="E13309" t="s">
        <v>9</v>
      </c>
      <c r="F13309">
        <v>110.38</v>
      </c>
      <c r="G13309">
        <v>118.05</v>
      </c>
      <c r="J13309">
        <v>0</v>
      </c>
      <c r="K13309">
        <v>0</v>
      </c>
    </row>
    <row r="13310" spans="1:11">
      <c r="A13310" t="s">
        <v>29345</v>
      </c>
      <c r="B13310" t="s">
        <v>58</v>
      </c>
      <c r="C13310">
        <v>87819</v>
      </c>
      <c r="D13310" t="s">
        <v>5890</v>
      </c>
      <c r="E13310" t="s">
        <v>9</v>
      </c>
      <c r="F13310">
        <v>120.29</v>
      </c>
      <c r="G13310">
        <v>128.80000000000001</v>
      </c>
      <c r="J13310">
        <v>0</v>
      </c>
      <c r="K13310">
        <v>0</v>
      </c>
    </row>
    <row r="13311" spans="1:11">
      <c r="A13311" t="s">
        <v>29346</v>
      </c>
      <c r="B13311" t="s">
        <v>58</v>
      </c>
      <c r="C13311">
        <v>104262</v>
      </c>
      <c r="D13311" t="s">
        <v>5969</v>
      </c>
      <c r="E13311" t="s">
        <v>9</v>
      </c>
      <c r="F13311">
        <v>143.09</v>
      </c>
      <c r="G13311">
        <v>153.35</v>
      </c>
      <c r="J13311">
        <v>0</v>
      </c>
      <c r="K13311">
        <v>0</v>
      </c>
    </row>
    <row r="13312" spans="1:11">
      <c r="A13312" t="s">
        <v>29347</v>
      </c>
      <c r="B13312" t="s">
        <v>58</v>
      </c>
      <c r="C13312">
        <v>87823</v>
      </c>
      <c r="D13312" t="s">
        <v>5893</v>
      </c>
      <c r="E13312" t="s">
        <v>9</v>
      </c>
      <c r="F13312">
        <v>156.61000000000001</v>
      </c>
      <c r="G13312">
        <v>168</v>
      </c>
      <c r="J13312">
        <v>0</v>
      </c>
      <c r="K13312">
        <v>0</v>
      </c>
    </row>
    <row r="13313" spans="1:11">
      <c r="A13313" t="s">
        <v>29348</v>
      </c>
      <c r="B13313" t="s">
        <v>58</v>
      </c>
      <c r="C13313">
        <v>87827</v>
      </c>
      <c r="D13313" t="s">
        <v>5896</v>
      </c>
      <c r="E13313" t="s">
        <v>9</v>
      </c>
      <c r="F13313">
        <v>88.36</v>
      </c>
      <c r="G13313">
        <v>94.6</v>
      </c>
      <c r="J13313">
        <v>0</v>
      </c>
      <c r="K13313">
        <v>0</v>
      </c>
    </row>
    <row r="13314" spans="1:11">
      <c r="A13314" t="s">
        <v>29349</v>
      </c>
      <c r="B13314" t="s">
        <v>58</v>
      </c>
      <c r="C13314">
        <v>87831</v>
      </c>
      <c r="D13314" t="s">
        <v>5899</v>
      </c>
      <c r="E13314" t="s">
        <v>9</v>
      </c>
      <c r="F13314">
        <v>106.8</v>
      </c>
      <c r="G13314">
        <v>114.2</v>
      </c>
      <c r="J13314">
        <v>0</v>
      </c>
      <c r="K13314">
        <v>0</v>
      </c>
    </row>
    <row r="13315" spans="1:11">
      <c r="A13315" t="s">
        <v>29350</v>
      </c>
      <c r="B13315" t="s">
        <v>58</v>
      </c>
      <c r="C13315">
        <v>104220</v>
      </c>
      <c r="D13315" t="s">
        <v>5927</v>
      </c>
      <c r="E13315" t="s">
        <v>9</v>
      </c>
      <c r="F13315">
        <v>58.63</v>
      </c>
      <c r="G13315">
        <v>61.84</v>
      </c>
      <c r="J13315">
        <v>0</v>
      </c>
      <c r="K13315">
        <v>0</v>
      </c>
    </row>
    <row r="13316" spans="1:11">
      <c r="A13316" t="s">
        <v>29351</v>
      </c>
      <c r="B13316" t="s">
        <v>58</v>
      </c>
      <c r="C13316">
        <v>104203</v>
      </c>
      <c r="D13316" t="s">
        <v>5911</v>
      </c>
      <c r="E13316" t="s">
        <v>9</v>
      </c>
      <c r="F13316">
        <v>63.55</v>
      </c>
      <c r="G13316">
        <v>67.11</v>
      </c>
      <c r="J13316">
        <v>0</v>
      </c>
      <c r="K13316">
        <v>0</v>
      </c>
    </row>
    <row r="13317" spans="1:11">
      <c r="A13317" t="s">
        <v>29352</v>
      </c>
      <c r="B13317" t="s">
        <v>58</v>
      </c>
      <c r="C13317">
        <v>104224</v>
      </c>
      <c r="D13317" t="s">
        <v>5931</v>
      </c>
      <c r="E13317" t="s">
        <v>9</v>
      </c>
      <c r="F13317">
        <v>75.709999999999994</v>
      </c>
      <c r="G13317">
        <v>79.819999999999993</v>
      </c>
      <c r="J13317">
        <v>0</v>
      </c>
      <c r="K13317">
        <v>0</v>
      </c>
    </row>
    <row r="13318" spans="1:11">
      <c r="A13318" t="s">
        <v>29353</v>
      </c>
      <c r="B13318" t="s">
        <v>58</v>
      </c>
      <c r="C13318">
        <v>104204</v>
      </c>
      <c r="D13318" t="s">
        <v>5912</v>
      </c>
      <c r="E13318" t="s">
        <v>9</v>
      </c>
      <c r="F13318">
        <v>82.09</v>
      </c>
      <c r="G13318">
        <v>86.67</v>
      </c>
      <c r="J13318">
        <v>0</v>
      </c>
      <c r="K13318">
        <v>0</v>
      </c>
    </row>
    <row r="13319" spans="1:11">
      <c r="A13319" t="s">
        <v>29354</v>
      </c>
      <c r="B13319" t="s">
        <v>58</v>
      </c>
      <c r="C13319">
        <v>104228</v>
      </c>
      <c r="D13319" t="s">
        <v>5935</v>
      </c>
      <c r="E13319" t="s">
        <v>9</v>
      </c>
      <c r="F13319">
        <v>82.05</v>
      </c>
      <c r="G13319">
        <v>86.3</v>
      </c>
      <c r="J13319">
        <v>0</v>
      </c>
      <c r="K13319">
        <v>0</v>
      </c>
    </row>
    <row r="13320" spans="1:11">
      <c r="A13320" t="s">
        <v>29355</v>
      </c>
      <c r="B13320" t="s">
        <v>58</v>
      </c>
      <c r="C13320">
        <v>104205</v>
      </c>
      <c r="D13320" t="s">
        <v>5913</v>
      </c>
      <c r="E13320" t="s">
        <v>9</v>
      </c>
      <c r="F13320">
        <v>88.44</v>
      </c>
      <c r="G13320">
        <v>93.16</v>
      </c>
      <c r="J13320">
        <v>0</v>
      </c>
      <c r="K13320">
        <v>0</v>
      </c>
    </row>
    <row r="13321" spans="1:11">
      <c r="A13321" t="s">
        <v>29356</v>
      </c>
      <c r="B13321" t="s">
        <v>58</v>
      </c>
      <c r="C13321">
        <v>104232</v>
      </c>
      <c r="D13321" t="s">
        <v>5939</v>
      </c>
      <c r="E13321" t="s">
        <v>9</v>
      </c>
      <c r="F13321">
        <v>90.81</v>
      </c>
      <c r="G13321">
        <v>95.54</v>
      </c>
      <c r="J13321">
        <v>0</v>
      </c>
      <c r="K13321">
        <v>0</v>
      </c>
    </row>
    <row r="13322" spans="1:11">
      <c r="A13322" t="s">
        <v>29357</v>
      </c>
      <c r="B13322" t="s">
        <v>58</v>
      </c>
      <c r="C13322">
        <v>104206</v>
      </c>
      <c r="D13322" t="s">
        <v>5914</v>
      </c>
      <c r="E13322" t="s">
        <v>9</v>
      </c>
      <c r="F13322">
        <v>97.81</v>
      </c>
      <c r="G13322">
        <v>103.07</v>
      </c>
      <c r="J13322">
        <v>0</v>
      </c>
      <c r="K13322">
        <v>0</v>
      </c>
    </row>
    <row r="13323" spans="1:11">
      <c r="A13323" t="s">
        <v>29358</v>
      </c>
      <c r="B13323" t="s">
        <v>58</v>
      </c>
      <c r="C13323">
        <v>104236</v>
      </c>
      <c r="D13323" t="s">
        <v>5943</v>
      </c>
      <c r="E13323" t="s">
        <v>9</v>
      </c>
      <c r="F13323">
        <v>42.52</v>
      </c>
      <c r="G13323">
        <v>44.57</v>
      </c>
      <c r="J13323">
        <v>0</v>
      </c>
      <c r="K13323">
        <v>0</v>
      </c>
    </row>
    <row r="13324" spans="1:11">
      <c r="A13324" t="s">
        <v>29359</v>
      </c>
      <c r="B13324" t="s">
        <v>58</v>
      </c>
      <c r="C13324">
        <v>104207</v>
      </c>
      <c r="D13324" t="s">
        <v>5915</v>
      </c>
      <c r="E13324" t="s">
        <v>9</v>
      </c>
      <c r="F13324">
        <v>45.54</v>
      </c>
      <c r="G13324">
        <v>47.81</v>
      </c>
      <c r="J13324">
        <v>0</v>
      </c>
      <c r="K13324">
        <v>0</v>
      </c>
    </row>
    <row r="13325" spans="1:11">
      <c r="A13325" t="s">
        <v>29360</v>
      </c>
      <c r="B13325" t="s">
        <v>58</v>
      </c>
      <c r="C13325">
        <v>104240</v>
      </c>
      <c r="D13325" t="s">
        <v>5947</v>
      </c>
      <c r="E13325" t="s">
        <v>9</v>
      </c>
      <c r="F13325">
        <v>59.29</v>
      </c>
      <c r="G13325">
        <v>62.26</v>
      </c>
      <c r="J13325">
        <v>0</v>
      </c>
      <c r="K13325">
        <v>0</v>
      </c>
    </row>
    <row r="13326" spans="1:11">
      <c r="A13326" t="s">
        <v>29361</v>
      </c>
      <c r="B13326" t="s">
        <v>58</v>
      </c>
      <c r="C13326">
        <v>104208</v>
      </c>
      <c r="D13326" t="s">
        <v>5916</v>
      </c>
      <c r="E13326" t="s">
        <v>9</v>
      </c>
      <c r="F13326">
        <v>63.64</v>
      </c>
      <c r="G13326">
        <v>66.94</v>
      </c>
      <c r="J13326">
        <v>0</v>
      </c>
      <c r="K13326">
        <v>0</v>
      </c>
    </row>
    <row r="13327" spans="1:11">
      <c r="A13327" t="s">
        <v>29362</v>
      </c>
      <c r="B13327" t="s">
        <v>58</v>
      </c>
      <c r="C13327">
        <v>104244</v>
      </c>
      <c r="D13327" t="s">
        <v>5951</v>
      </c>
      <c r="E13327" t="s">
        <v>9</v>
      </c>
      <c r="F13327">
        <v>65.260000000000005</v>
      </c>
      <c r="G13327">
        <v>68.36</v>
      </c>
      <c r="J13327">
        <v>0</v>
      </c>
      <c r="K13327">
        <v>0</v>
      </c>
    </row>
    <row r="13328" spans="1:11">
      <c r="A13328" t="s">
        <v>29363</v>
      </c>
      <c r="B13328" t="s">
        <v>58</v>
      </c>
      <c r="C13328">
        <v>104209</v>
      </c>
      <c r="D13328" t="s">
        <v>5917</v>
      </c>
      <c r="E13328" t="s">
        <v>9</v>
      </c>
      <c r="F13328">
        <v>69.61</v>
      </c>
      <c r="G13328">
        <v>73.040000000000006</v>
      </c>
      <c r="J13328">
        <v>0</v>
      </c>
      <c r="K13328">
        <v>0</v>
      </c>
    </row>
    <row r="13329" spans="1:11">
      <c r="A13329" t="s">
        <v>29364</v>
      </c>
      <c r="B13329" t="s">
        <v>58</v>
      </c>
      <c r="C13329">
        <v>104248</v>
      </c>
      <c r="D13329" t="s">
        <v>5955</v>
      </c>
      <c r="E13329" t="s">
        <v>9</v>
      </c>
      <c r="F13329">
        <v>67.41</v>
      </c>
      <c r="G13329">
        <v>70.5</v>
      </c>
      <c r="J13329">
        <v>0</v>
      </c>
      <c r="K13329">
        <v>0</v>
      </c>
    </row>
    <row r="13330" spans="1:11">
      <c r="A13330" t="s">
        <v>29365</v>
      </c>
      <c r="B13330" t="s">
        <v>58</v>
      </c>
      <c r="C13330">
        <v>104210</v>
      </c>
      <c r="D13330" t="s">
        <v>5918</v>
      </c>
      <c r="E13330" t="s">
        <v>9</v>
      </c>
      <c r="F13330">
        <v>71.62</v>
      </c>
      <c r="G13330">
        <v>75.02</v>
      </c>
      <c r="J13330">
        <v>0</v>
      </c>
      <c r="K13330">
        <v>0</v>
      </c>
    </row>
    <row r="13331" spans="1:11">
      <c r="A13331" t="s">
        <v>29366</v>
      </c>
      <c r="B13331" t="s">
        <v>58</v>
      </c>
      <c r="C13331">
        <v>104252</v>
      </c>
      <c r="D13331" t="s">
        <v>5959</v>
      </c>
      <c r="E13331" t="s">
        <v>9</v>
      </c>
      <c r="F13331">
        <v>85.83</v>
      </c>
      <c r="G13331">
        <v>91.22</v>
      </c>
      <c r="J13331">
        <v>0</v>
      </c>
      <c r="K13331">
        <v>0</v>
      </c>
    </row>
    <row r="13332" spans="1:11">
      <c r="A13332" t="s">
        <v>29367</v>
      </c>
      <c r="B13332" t="s">
        <v>58</v>
      </c>
      <c r="C13332">
        <v>104211</v>
      </c>
      <c r="D13332" t="s">
        <v>5919</v>
      </c>
      <c r="E13332" t="s">
        <v>9</v>
      </c>
      <c r="F13332">
        <v>94.66</v>
      </c>
      <c r="G13332">
        <v>100.7</v>
      </c>
      <c r="J13332">
        <v>0</v>
      </c>
      <c r="K13332">
        <v>0</v>
      </c>
    </row>
    <row r="13333" spans="1:11">
      <c r="A13333" t="s">
        <v>29368</v>
      </c>
      <c r="B13333" t="s">
        <v>58</v>
      </c>
      <c r="C13333">
        <v>104212</v>
      </c>
      <c r="D13333" t="s">
        <v>5920</v>
      </c>
      <c r="E13333" t="s">
        <v>9</v>
      </c>
      <c r="F13333">
        <v>112.84</v>
      </c>
      <c r="G13333">
        <v>119.9</v>
      </c>
      <c r="J13333">
        <v>0</v>
      </c>
      <c r="K13333">
        <v>0</v>
      </c>
    </row>
    <row r="13334" spans="1:11">
      <c r="A13334" t="s">
        <v>29369</v>
      </c>
      <c r="B13334" t="s">
        <v>58</v>
      </c>
      <c r="C13334">
        <v>104213</v>
      </c>
      <c r="D13334" t="s">
        <v>5921</v>
      </c>
      <c r="E13334" t="s">
        <v>9</v>
      </c>
      <c r="F13334">
        <v>118.81</v>
      </c>
      <c r="G13334">
        <v>126</v>
      </c>
      <c r="J13334">
        <v>0</v>
      </c>
      <c r="K13334">
        <v>0</v>
      </c>
    </row>
    <row r="13335" spans="1:11">
      <c r="A13335" t="s">
        <v>29370</v>
      </c>
      <c r="B13335" t="s">
        <v>58</v>
      </c>
      <c r="C13335">
        <v>104214</v>
      </c>
      <c r="D13335" t="s">
        <v>5922</v>
      </c>
      <c r="E13335" t="s">
        <v>9</v>
      </c>
      <c r="F13335">
        <v>142.69999999999999</v>
      </c>
      <c r="G13335">
        <v>151.47</v>
      </c>
      <c r="J13335">
        <v>0</v>
      </c>
      <c r="K13335">
        <v>0</v>
      </c>
    </row>
    <row r="13336" spans="1:11">
      <c r="A13336" t="s">
        <v>29371</v>
      </c>
      <c r="B13336" t="s">
        <v>58</v>
      </c>
      <c r="C13336">
        <v>104215</v>
      </c>
      <c r="D13336" t="s">
        <v>15225</v>
      </c>
      <c r="E13336" t="s">
        <v>9</v>
      </c>
      <c r="F13336">
        <v>86.86</v>
      </c>
      <c r="G13336">
        <v>92.16</v>
      </c>
      <c r="J13336">
        <v>0</v>
      </c>
      <c r="K13336">
        <v>0</v>
      </c>
    </row>
    <row r="13337" spans="1:11">
      <c r="A13337" t="s">
        <v>29372</v>
      </c>
      <c r="B13337" t="s">
        <v>58</v>
      </c>
      <c r="C13337">
        <v>104216</v>
      </c>
      <c r="D13337" t="s">
        <v>5923</v>
      </c>
      <c r="E13337" t="s">
        <v>9</v>
      </c>
      <c r="F13337">
        <v>104.38</v>
      </c>
      <c r="G13337">
        <v>110.59</v>
      </c>
      <c r="J13337">
        <v>0</v>
      </c>
      <c r="K13337">
        <v>0</v>
      </c>
    </row>
    <row r="13338" spans="1:11">
      <c r="A13338" t="s">
        <v>29373</v>
      </c>
      <c r="B13338" t="s">
        <v>58</v>
      </c>
      <c r="C13338">
        <v>104217</v>
      </c>
      <c r="D13338" t="s">
        <v>5924</v>
      </c>
      <c r="E13338" t="s">
        <v>9</v>
      </c>
      <c r="F13338">
        <v>55.35</v>
      </c>
      <c r="G13338">
        <v>58.83</v>
      </c>
      <c r="J13338">
        <v>0</v>
      </c>
      <c r="K13338">
        <v>0</v>
      </c>
    </row>
    <row r="13339" spans="1:11">
      <c r="A13339" t="s">
        <v>29374</v>
      </c>
      <c r="B13339" t="s">
        <v>58</v>
      </c>
      <c r="C13339">
        <v>104221</v>
      </c>
      <c r="D13339" t="s">
        <v>5928</v>
      </c>
      <c r="E13339" t="s">
        <v>9</v>
      </c>
      <c r="F13339">
        <v>71.290000000000006</v>
      </c>
      <c r="G13339">
        <v>75.760000000000005</v>
      </c>
      <c r="J13339">
        <v>0</v>
      </c>
      <c r="K13339">
        <v>0</v>
      </c>
    </row>
    <row r="13340" spans="1:11">
      <c r="A13340" t="s">
        <v>29375</v>
      </c>
      <c r="B13340" t="s">
        <v>58</v>
      </c>
      <c r="C13340">
        <v>104225</v>
      </c>
      <c r="D13340" t="s">
        <v>5932</v>
      </c>
      <c r="E13340" t="s">
        <v>9</v>
      </c>
      <c r="F13340">
        <v>76.94</v>
      </c>
      <c r="G13340">
        <v>81.55</v>
      </c>
      <c r="J13340">
        <v>0</v>
      </c>
      <c r="K13340">
        <v>0</v>
      </c>
    </row>
    <row r="13341" spans="1:11">
      <c r="A13341" t="s">
        <v>29376</v>
      </c>
      <c r="B13341" t="s">
        <v>58</v>
      </c>
      <c r="C13341">
        <v>104229</v>
      </c>
      <c r="D13341" t="s">
        <v>5936</v>
      </c>
      <c r="E13341" t="s">
        <v>9</v>
      </c>
      <c r="F13341">
        <v>91.5</v>
      </c>
      <c r="G13341">
        <v>97.16</v>
      </c>
      <c r="J13341">
        <v>0</v>
      </c>
      <c r="K13341">
        <v>0</v>
      </c>
    </row>
    <row r="13342" spans="1:11">
      <c r="A13342" t="s">
        <v>29377</v>
      </c>
      <c r="B13342" t="s">
        <v>58</v>
      </c>
      <c r="C13342">
        <v>104233</v>
      </c>
      <c r="D13342" t="s">
        <v>5940</v>
      </c>
      <c r="E13342" t="s">
        <v>9</v>
      </c>
      <c r="F13342">
        <v>39.96</v>
      </c>
      <c r="G13342">
        <v>42.18</v>
      </c>
      <c r="J13342">
        <v>0</v>
      </c>
      <c r="K13342">
        <v>0</v>
      </c>
    </row>
    <row r="13343" spans="1:11">
      <c r="A13343" t="s">
        <v>29378</v>
      </c>
      <c r="B13343" t="s">
        <v>58</v>
      </c>
      <c r="C13343">
        <v>104237</v>
      </c>
      <c r="D13343" t="s">
        <v>5944</v>
      </c>
      <c r="E13343" t="s">
        <v>9</v>
      </c>
      <c r="F13343">
        <v>55.58</v>
      </c>
      <c r="G13343">
        <v>58.81</v>
      </c>
      <c r="J13343">
        <v>0</v>
      </c>
      <c r="K13343">
        <v>0</v>
      </c>
    </row>
    <row r="13344" spans="1:11">
      <c r="A13344" t="s">
        <v>29379</v>
      </c>
      <c r="B13344" t="s">
        <v>58</v>
      </c>
      <c r="C13344">
        <v>104241</v>
      </c>
      <c r="D13344" t="s">
        <v>5948</v>
      </c>
      <c r="E13344" t="s">
        <v>9</v>
      </c>
      <c r="F13344">
        <v>60.86</v>
      </c>
      <c r="G13344">
        <v>64.22</v>
      </c>
      <c r="J13344">
        <v>0</v>
      </c>
      <c r="K13344">
        <v>0</v>
      </c>
    </row>
    <row r="13345" spans="1:11">
      <c r="A13345" t="s">
        <v>29380</v>
      </c>
      <c r="B13345" t="s">
        <v>58</v>
      </c>
      <c r="C13345">
        <v>104245</v>
      </c>
      <c r="D13345" t="s">
        <v>5952</v>
      </c>
      <c r="E13345" t="s">
        <v>9</v>
      </c>
      <c r="F13345">
        <v>66.459999999999994</v>
      </c>
      <c r="G13345">
        <v>70.099999999999994</v>
      </c>
      <c r="J13345">
        <v>0</v>
      </c>
      <c r="K13345">
        <v>0</v>
      </c>
    </row>
    <row r="13346" spans="1:11">
      <c r="A13346" t="s">
        <v>29381</v>
      </c>
      <c r="B13346" t="s">
        <v>58</v>
      </c>
      <c r="C13346">
        <v>104249</v>
      </c>
      <c r="D13346" t="s">
        <v>5956</v>
      </c>
      <c r="E13346" t="s">
        <v>9</v>
      </c>
      <c r="F13346">
        <v>81.3</v>
      </c>
      <c r="G13346">
        <v>87.2</v>
      </c>
      <c r="J13346">
        <v>0</v>
      </c>
      <c r="K13346">
        <v>0</v>
      </c>
    </row>
    <row r="13347" spans="1:11">
      <c r="A13347" t="s">
        <v>29382</v>
      </c>
      <c r="B13347" t="s">
        <v>58</v>
      </c>
      <c r="C13347">
        <v>104253</v>
      </c>
      <c r="D13347" t="s">
        <v>5960</v>
      </c>
      <c r="E13347" t="s">
        <v>9</v>
      </c>
      <c r="F13347">
        <v>96.94</v>
      </c>
      <c r="G13347">
        <v>103.83</v>
      </c>
      <c r="J13347">
        <v>0</v>
      </c>
      <c r="K13347">
        <v>0</v>
      </c>
    </row>
    <row r="13348" spans="1:11">
      <c r="A13348" t="s">
        <v>29383</v>
      </c>
      <c r="B13348" t="s">
        <v>58</v>
      </c>
      <c r="C13348">
        <v>104256</v>
      </c>
      <c r="D13348" t="s">
        <v>5963</v>
      </c>
      <c r="E13348" t="s">
        <v>9</v>
      </c>
      <c r="F13348">
        <v>102.59</v>
      </c>
      <c r="G13348">
        <v>108.91</v>
      </c>
      <c r="J13348">
        <v>0</v>
      </c>
      <c r="K13348">
        <v>0</v>
      </c>
    </row>
    <row r="13349" spans="1:11">
      <c r="A13349" t="s">
        <v>29384</v>
      </c>
      <c r="B13349" t="s">
        <v>58</v>
      </c>
      <c r="C13349">
        <v>104260</v>
      </c>
      <c r="D13349" t="s">
        <v>5967</v>
      </c>
      <c r="E13349" t="s">
        <v>9</v>
      </c>
      <c r="F13349">
        <v>108.56</v>
      </c>
      <c r="G13349">
        <v>115.01</v>
      </c>
      <c r="J13349">
        <v>0</v>
      </c>
      <c r="K13349">
        <v>0</v>
      </c>
    </row>
    <row r="13350" spans="1:11">
      <c r="A13350" t="s">
        <v>29385</v>
      </c>
      <c r="B13350" t="s">
        <v>58</v>
      </c>
      <c r="C13350">
        <v>104264</v>
      </c>
      <c r="D13350" t="s">
        <v>5971</v>
      </c>
      <c r="E13350" t="s">
        <v>9</v>
      </c>
      <c r="F13350">
        <v>130.08000000000001</v>
      </c>
      <c r="G13350">
        <v>137.93</v>
      </c>
      <c r="J13350">
        <v>0</v>
      </c>
      <c r="K13350">
        <v>0</v>
      </c>
    </row>
    <row r="13351" spans="1:11">
      <c r="A13351" t="s">
        <v>29386</v>
      </c>
      <c r="B13351" t="s">
        <v>58</v>
      </c>
      <c r="C13351">
        <v>87792</v>
      </c>
      <c r="D13351" t="s">
        <v>5871</v>
      </c>
      <c r="E13351" t="s">
        <v>9</v>
      </c>
      <c r="F13351">
        <v>42.77</v>
      </c>
      <c r="G13351">
        <v>45.24</v>
      </c>
      <c r="J13351">
        <v>0</v>
      </c>
      <c r="K13351">
        <v>0</v>
      </c>
    </row>
    <row r="13352" spans="1:11">
      <c r="A13352" t="s">
        <v>29387</v>
      </c>
      <c r="B13352" t="s">
        <v>58</v>
      </c>
      <c r="C13352">
        <v>87797</v>
      </c>
      <c r="D13352" t="s">
        <v>5874</v>
      </c>
      <c r="E13352" t="s">
        <v>9</v>
      </c>
      <c r="F13352">
        <v>59.75</v>
      </c>
      <c r="G13352">
        <v>63.32</v>
      </c>
      <c r="J13352">
        <v>0</v>
      </c>
      <c r="K13352">
        <v>0</v>
      </c>
    </row>
    <row r="13353" spans="1:11">
      <c r="A13353" t="s">
        <v>29388</v>
      </c>
      <c r="B13353" t="s">
        <v>58</v>
      </c>
      <c r="C13353">
        <v>87801</v>
      </c>
      <c r="D13353" t="s">
        <v>5877</v>
      </c>
      <c r="E13353" t="s">
        <v>9</v>
      </c>
      <c r="F13353">
        <v>65.03</v>
      </c>
      <c r="G13353">
        <v>68.73</v>
      </c>
      <c r="J13353">
        <v>0</v>
      </c>
      <c r="K13353">
        <v>0</v>
      </c>
    </row>
    <row r="13354" spans="1:11">
      <c r="A13354" t="s">
        <v>29389</v>
      </c>
      <c r="B13354" t="s">
        <v>58</v>
      </c>
      <c r="C13354">
        <v>87805</v>
      </c>
      <c r="D13354" t="s">
        <v>5880</v>
      </c>
      <c r="E13354" t="s">
        <v>9</v>
      </c>
      <c r="F13354">
        <v>71.040000000000006</v>
      </c>
      <c r="G13354">
        <v>75.08</v>
      </c>
      <c r="J13354">
        <v>0</v>
      </c>
      <c r="K13354">
        <v>0</v>
      </c>
    </row>
    <row r="13355" spans="1:11">
      <c r="A13355" t="s">
        <v>29390</v>
      </c>
      <c r="B13355" t="s">
        <v>58</v>
      </c>
      <c r="C13355">
        <v>87775</v>
      </c>
      <c r="D13355" t="s">
        <v>5860</v>
      </c>
      <c r="E13355" t="s">
        <v>9</v>
      </c>
      <c r="F13355">
        <v>60.12</v>
      </c>
      <c r="G13355">
        <v>64</v>
      </c>
      <c r="J13355">
        <v>0</v>
      </c>
      <c r="K13355">
        <v>0</v>
      </c>
    </row>
    <row r="13356" spans="1:11">
      <c r="A13356" t="s">
        <v>29391</v>
      </c>
      <c r="B13356" t="s">
        <v>58</v>
      </c>
      <c r="C13356">
        <v>87779</v>
      </c>
      <c r="D13356" t="s">
        <v>5863</v>
      </c>
      <c r="E13356" t="s">
        <v>9</v>
      </c>
      <c r="F13356">
        <v>77.400000000000006</v>
      </c>
      <c r="G13356">
        <v>82.39</v>
      </c>
      <c r="J13356">
        <v>0</v>
      </c>
      <c r="K13356">
        <v>0</v>
      </c>
    </row>
    <row r="13357" spans="1:11">
      <c r="A13357" t="s">
        <v>29392</v>
      </c>
      <c r="B13357" t="s">
        <v>58</v>
      </c>
      <c r="C13357">
        <v>87784</v>
      </c>
      <c r="D13357" t="s">
        <v>5866</v>
      </c>
      <c r="E13357" t="s">
        <v>9</v>
      </c>
      <c r="F13357">
        <v>83.05</v>
      </c>
      <c r="G13357">
        <v>88.18</v>
      </c>
      <c r="J13357">
        <v>0</v>
      </c>
      <c r="K13357">
        <v>0</v>
      </c>
    </row>
    <row r="13358" spans="1:11">
      <c r="A13358" t="s">
        <v>29393</v>
      </c>
      <c r="B13358" t="s">
        <v>58</v>
      </c>
      <c r="C13358">
        <v>87788</v>
      </c>
      <c r="D13358" t="s">
        <v>5869</v>
      </c>
      <c r="E13358" t="s">
        <v>9</v>
      </c>
      <c r="F13358">
        <v>99.08</v>
      </c>
      <c r="G13358">
        <v>105.38</v>
      </c>
      <c r="J13358">
        <v>0</v>
      </c>
      <c r="K13358">
        <v>0</v>
      </c>
    </row>
    <row r="13359" spans="1:11">
      <c r="A13359" t="s">
        <v>29394</v>
      </c>
      <c r="B13359" t="s">
        <v>58</v>
      </c>
      <c r="C13359">
        <v>87809</v>
      </c>
      <c r="D13359" t="s">
        <v>5883</v>
      </c>
      <c r="E13359" t="s">
        <v>9</v>
      </c>
      <c r="F13359">
        <v>89.87</v>
      </c>
      <c r="G13359">
        <v>96.48</v>
      </c>
      <c r="J13359">
        <v>0</v>
      </c>
      <c r="K13359">
        <v>0</v>
      </c>
    </row>
    <row r="13360" spans="1:11">
      <c r="A13360" t="s">
        <v>29395</v>
      </c>
      <c r="B13360" t="s">
        <v>58</v>
      </c>
      <c r="C13360">
        <v>87813</v>
      </c>
      <c r="D13360" t="s">
        <v>5886</v>
      </c>
      <c r="E13360" t="s">
        <v>9</v>
      </c>
      <c r="F13360">
        <v>106.85</v>
      </c>
      <c r="G13360">
        <v>114.58</v>
      </c>
      <c r="J13360">
        <v>0</v>
      </c>
      <c r="K13360">
        <v>0</v>
      </c>
    </row>
    <row r="13361" spans="1:11">
      <c r="A13361" t="s">
        <v>29396</v>
      </c>
      <c r="B13361" t="s">
        <v>58</v>
      </c>
      <c r="C13361">
        <v>104257</v>
      </c>
      <c r="D13361" t="s">
        <v>5964</v>
      </c>
      <c r="E13361" t="s">
        <v>9</v>
      </c>
      <c r="F13361">
        <v>102.22</v>
      </c>
      <c r="G13361">
        <v>109.24</v>
      </c>
      <c r="J13361">
        <v>0</v>
      </c>
      <c r="K13361">
        <v>0</v>
      </c>
    </row>
    <row r="13362" spans="1:11">
      <c r="A13362" t="s">
        <v>29397</v>
      </c>
      <c r="B13362" t="s">
        <v>58</v>
      </c>
      <c r="C13362">
        <v>87817</v>
      </c>
      <c r="D13362" t="s">
        <v>5889</v>
      </c>
      <c r="E13362" t="s">
        <v>9</v>
      </c>
      <c r="F13362">
        <v>112.13</v>
      </c>
      <c r="G13362">
        <v>119.99</v>
      </c>
      <c r="J13362">
        <v>0</v>
      </c>
      <c r="K13362">
        <v>0</v>
      </c>
    </row>
    <row r="13363" spans="1:11">
      <c r="A13363" t="s">
        <v>29398</v>
      </c>
      <c r="B13363" t="s">
        <v>58</v>
      </c>
      <c r="C13363">
        <v>104261</v>
      </c>
      <c r="D13363" t="s">
        <v>5968</v>
      </c>
      <c r="E13363" t="s">
        <v>9</v>
      </c>
      <c r="F13363">
        <v>134.11000000000001</v>
      </c>
      <c r="G13363">
        <v>143.63999999999999</v>
      </c>
      <c r="J13363">
        <v>0</v>
      </c>
      <c r="K13363">
        <v>0</v>
      </c>
    </row>
    <row r="13364" spans="1:11">
      <c r="A13364" t="s">
        <v>29399</v>
      </c>
      <c r="B13364" t="s">
        <v>58</v>
      </c>
      <c r="C13364">
        <v>87821</v>
      </c>
      <c r="D13364" t="s">
        <v>5892</v>
      </c>
      <c r="E13364" t="s">
        <v>9</v>
      </c>
      <c r="F13364">
        <v>147.63</v>
      </c>
      <c r="G13364">
        <v>158.29</v>
      </c>
      <c r="J13364">
        <v>0</v>
      </c>
      <c r="K13364">
        <v>0</v>
      </c>
    </row>
    <row r="13365" spans="1:11">
      <c r="A13365" t="s">
        <v>29400</v>
      </c>
      <c r="B13365" t="s">
        <v>58</v>
      </c>
      <c r="C13365">
        <v>87825</v>
      </c>
      <c r="D13365" t="s">
        <v>5895</v>
      </c>
      <c r="E13365" t="s">
        <v>9</v>
      </c>
      <c r="F13365">
        <v>82.42</v>
      </c>
      <c r="G13365">
        <v>88.19</v>
      </c>
      <c r="J13365">
        <v>0</v>
      </c>
      <c r="K13365">
        <v>0</v>
      </c>
    </row>
    <row r="13366" spans="1:11">
      <c r="A13366" t="s">
        <v>29401</v>
      </c>
      <c r="B13366" t="s">
        <v>58</v>
      </c>
      <c r="C13366">
        <v>87829</v>
      </c>
      <c r="D13366" t="s">
        <v>5898</v>
      </c>
      <c r="E13366" t="s">
        <v>9</v>
      </c>
      <c r="F13366">
        <v>98.84</v>
      </c>
      <c r="G13366">
        <v>105.6</v>
      </c>
      <c r="J13366">
        <v>0</v>
      </c>
      <c r="K13366">
        <v>0</v>
      </c>
    </row>
    <row r="13367" spans="1:11">
      <c r="A13367" t="s">
        <v>29402</v>
      </c>
      <c r="B13367" t="s">
        <v>58</v>
      </c>
      <c r="C13367">
        <v>87557</v>
      </c>
      <c r="D13367" t="s">
        <v>5858</v>
      </c>
      <c r="E13367" t="s">
        <v>9</v>
      </c>
      <c r="F13367">
        <v>45.31</v>
      </c>
      <c r="G13367">
        <v>46.47</v>
      </c>
      <c r="J13367">
        <v>0</v>
      </c>
      <c r="K13367">
        <v>0</v>
      </c>
    </row>
    <row r="13368" spans="1:11">
      <c r="A13368" t="s">
        <v>29403</v>
      </c>
      <c r="B13368" t="s">
        <v>58</v>
      </c>
      <c r="C13368">
        <v>87539</v>
      </c>
      <c r="D13368" t="s">
        <v>5848</v>
      </c>
      <c r="E13368" t="s">
        <v>9</v>
      </c>
      <c r="F13368">
        <v>68.28</v>
      </c>
      <c r="G13368">
        <v>69.86</v>
      </c>
      <c r="J13368">
        <v>0</v>
      </c>
      <c r="K13368">
        <v>0</v>
      </c>
    </row>
    <row r="13369" spans="1:11">
      <c r="A13369" t="s">
        <v>29404</v>
      </c>
      <c r="B13369" t="s">
        <v>58</v>
      </c>
      <c r="C13369">
        <v>104972</v>
      </c>
      <c r="D13369" t="s">
        <v>6003</v>
      </c>
      <c r="E13369" t="s">
        <v>9</v>
      </c>
      <c r="F13369">
        <v>38.69</v>
      </c>
      <c r="G13369">
        <v>41.32</v>
      </c>
      <c r="J13369">
        <v>0</v>
      </c>
      <c r="K13369">
        <v>0</v>
      </c>
    </row>
    <row r="13370" spans="1:11">
      <c r="A13370" t="s">
        <v>29405</v>
      </c>
      <c r="B13370" t="s">
        <v>58</v>
      </c>
      <c r="C13370">
        <v>104954</v>
      </c>
      <c r="D13370" t="s">
        <v>5985</v>
      </c>
      <c r="E13370" t="s">
        <v>9</v>
      </c>
      <c r="F13370">
        <v>53.13</v>
      </c>
      <c r="G13370">
        <v>56.62</v>
      </c>
      <c r="J13370">
        <v>0</v>
      </c>
      <c r="K13370">
        <v>0</v>
      </c>
    </row>
    <row r="13371" spans="1:11">
      <c r="A13371" t="s">
        <v>29406</v>
      </c>
      <c r="B13371" t="s">
        <v>58</v>
      </c>
      <c r="C13371">
        <v>104976</v>
      </c>
      <c r="D13371" t="s">
        <v>6007</v>
      </c>
      <c r="E13371" t="s">
        <v>9</v>
      </c>
      <c r="F13371">
        <v>33.869999999999997</v>
      </c>
      <c r="G13371">
        <v>36.090000000000003</v>
      </c>
      <c r="J13371">
        <v>0</v>
      </c>
      <c r="K13371">
        <v>0</v>
      </c>
    </row>
    <row r="13372" spans="1:11">
      <c r="A13372" t="s">
        <v>29407</v>
      </c>
      <c r="B13372" t="s">
        <v>58</v>
      </c>
      <c r="C13372">
        <v>104966</v>
      </c>
      <c r="D13372" t="s">
        <v>5997</v>
      </c>
      <c r="E13372" t="s">
        <v>9</v>
      </c>
      <c r="F13372">
        <v>48.31</v>
      </c>
      <c r="G13372">
        <v>51.39</v>
      </c>
      <c r="J13372">
        <v>0</v>
      </c>
      <c r="K13372">
        <v>0</v>
      </c>
    </row>
    <row r="13373" spans="1:11">
      <c r="A13373" t="s">
        <v>29408</v>
      </c>
      <c r="B13373" t="s">
        <v>58</v>
      </c>
      <c r="C13373">
        <v>104968</v>
      </c>
      <c r="D13373" t="s">
        <v>5999</v>
      </c>
      <c r="E13373" t="s">
        <v>9</v>
      </c>
      <c r="F13373">
        <v>46.78</v>
      </c>
      <c r="G13373">
        <v>50.1</v>
      </c>
      <c r="J13373">
        <v>0</v>
      </c>
      <c r="K13373">
        <v>0</v>
      </c>
    </row>
    <row r="13374" spans="1:11">
      <c r="A13374" t="s">
        <v>29409</v>
      </c>
      <c r="B13374" t="s">
        <v>58</v>
      </c>
      <c r="C13374">
        <v>104962</v>
      </c>
      <c r="D13374" t="s">
        <v>5993</v>
      </c>
      <c r="E13374" t="s">
        <v>9</v>
      </c>
      <c r="F13374">
        <v>61.23</v>
      </c>
      <c r="G13374">
        <v>65.400000000000006</v>
      </c>
      <c r="J13374">
        <v>0</v>
      </c>
      <c r="K13374">
        <v>0</v>
      </c>
    </row>
    <row r="13375" spans="1:11">
      <c r="A13375" t="s">
        <v>29410</v>
      </c>
      <c r="B13375" t="s">
        <v>58</v>
      </c>
      <c r="C13375">
        <v>87550</v>
      </c>
      <c r="D13375" t="s">
        <v>5855</v>
      </c>
      <c r="E13375" t="s">
        <v>9</v>
      </c>
      <c r="F13375">
        <v>29.74</v>
      </c>
      <c r="G13375">
        <v>31.62</v>
      </c>
      <c r="J13375">
        <v>0</v>
      </c>
      <c r="K13375">
        <v>0</v>
      </c>
    </row>
    <row r="13376" spans="1:11">
      <c r="A13376" t="s">
        <v>29411</v>
      </c>
      <c r="B13376" t="s">
        <v>58</v>
      </c>
      <c r="C13376">
        <v>87532</v>
      </c>
      <c r="D13376" t="s">
        <v>5846</v>
      </c>
      <c r="E13376" t="s">
        <v>9</v>
      </c>
      <c r="F13376">
        <v>41.77</v>
      </c>
      <c r="G13376">
        <v>44.3</v>
      </c>
      <c r="J13376">
        <v>0</v>
      </c>
      <c r="K13376">
        <v>0</v>
      </c>
    </row>
    <row r="13377" spans="1:11">
      <c r="A13377" t="s">
        <v>29412</v>
      </c>
      <c r="B13377" t="s">
        <v>58</v>
      </c>
      <c r="C13377">
        <v>87554</v>
      </c>
      <c r="D13377" t="s">
        <v>5857</v>
      </c>
      <c r="E13377" t="s">
        <v>9</v>
      </c>
      <c r="F13377">
        <v>26.62</v>
      </c>
      <c r="G13377">
        <v>28.24</v>
      </c>
      <c r="J13377">
        <v>0</v>
      </c>
      <c r="K13377">
        <v>0</v>
      </c>
    </row>
    <row r="13378" spans="1:11">
      <c r="A13378" t="s">
        <v>29413</v>
      </c>
      <c r="B13378" t="s">
        <v>58</v>
      </c>
      <c r="C13378">
        <v>87536</v>
      </c>
      <c r="D13378" t="s">
        <v>5847</v>
      </c>
      <c r="E13378" t="s">
        <v>9</v>
      </c>
      <c r="F13378">
        <v>38.659999999999997</v>
      </c>
      <c r="G13378">
        <v>40.92</v>
      </c>
      <c r="J13378">
        <v>0</v>
      </c>
      <c r="K13378">
        <v>0</v>
      </c>
    </row>
    <row r="13379" spans="1:11">
      <c r="A13379" t="s">
        <v>29414</v>
      </c>
      <c r="B13379" t="s">
        <v>58</v>
      </c>
      <c r="C13379">
        <v>87528</v>
      </c>
      <c r="D13379" t="s">
        <v>5842</v>
      </c>
      <c r="E13379" t="s">
        <v>9</v>
      </c>
      <c r="F13379">
        <v>46.99</v>
      </c>
      <c r="G13379">
        <v>49.96</v>
      </c>
      <c r="J13379">
        <v>0</v>
      </c>
      <c r="K13379">
        <v>0</v>
      </c>
    </row>
    <row r="13380" spans="1:11">
      <c r="A13380" t="s">
        <v>29415</v>
      </c>
      <c r="B13380" t="s">
        <v>58</v>
      </c>
      <c r="C13380">
        <v>87546</v>
      </c>
      <c r="D13380" t="s">
        <v>5851</v>
      </c>
      <c r="E13380" t="s">
        <v>9</v>
      </c>
      <c r="F13380">
        <v>34.96</v>
      </c>
      <c r="G13380">
        <v>37.28</v>
      </c>
      <c r="J13380">
        <v>0</v>
      </c>
      <c r="K13380">
        <v>0</v>
      </c>
    </row>
    <row r="13381" spans="1:11">
      <c r="A13381" t="s">
        <v>29416</v>
      </c>
      <c r="B13381" t="s">
        <v>58</v>
      </c>
      <c r="C13381">
        <v>104971</v>
      </c>
      <c r="D13381" t="s">
        <v>6002</v>
      </c>
      <c r="E13381" t="s">
        <v>9</v>
      </c>
      <c r="F13381">
        <v>35.479999999999997</v>
      </c>
      <c r="G13381">
        <v>37.85</v>
      </c>
      <c r="J13381">
        <v>0</v>
      </c>
      <c r="K13381">
        <v>0</v>
      </c>
    </row>
    <row r="13382" spans="1:11">
      <c r="A13382" t="s">
        <v>29417</v>
      </c>
      <c r="B13382" t="s">
        <v>58</v>
      </c>
      <c r="C13382">
        <v>104965</v>
      </c>
      <c r="D13382" t="s">
        <v>5996</v>
      </c>
      <c r="E13382" t="s">
        <v>9</v>
      </c>
      <c r="F13382">
        <v>48.1</v>
      </c>
      <c r="G13382">
        <v>51.19</v>
      </c>
      <c r="J13382">
        <v>0</v>
      </c>
      <c r="K13382">
        <v>0</v>
      </c>
    </row>
    <row r="13383" spans="1:11">
      <c r="A13383" t="s">
        <v>29418</v>
      </c>
      <c r="B13383" t="s">
        <v>58</v>
      </c>
      <c r="C13383">
        <v>104975</v>
      </c>
      <c r="D13383" t="s">
        <v>6006</v>
      </c>
      <c r="E13383" t="s">
        <v>9</v>
      </c>
      <c r="F13383">
        <v>30.66</v>
      </c>
      <c r="G13383">
        <v>32.619999999999997</v>
      </c>
      <c r="J13383">
        <v>0</v>
      </c>
      <c r="K13383">
        <v>0</v>
      </c>
    </row>
    <row r="13384" spans="1:11">
      <c r="A13384" t="s">
        <v>29419</v>
      </c>
      <c r="B13384" t="s">
        <v>58</v>
      </c>
      <c r="C13384">
        <v>104957</v>
      </c>
      <c r="D13384" t="s">
        <v>5988</v>
      </c>
      <c r="E13384" t="s">
        <v>9</v>
      </c>
      <c r="F13384">
        <v>43.28</v>
      </c>
      <c r="G13384">
        <v>45.96</v>
      </c>
      <c r="J13384">
        <v>0</v>
      </c>
      <c r="K13384">
        <v>0</v>
      </c>
    </row>
    <row r="13385" spans="1:11">
      <c r="A13385" t="s">
        <v>29420</v>
      </c>
      <c r="B13385" t="s">
        <v>58</v>
      </c>
      <c r="C13385">
        <v>104967</v>
      </c>
      <c r="D13385" t="s">
        <v>5998</v>
      </c>
      <c r="E13385" t="s">
        <v>9</v>
      </c>
      <c r="F13385">
        <v>43.57</v>
      </c>
      <c r="G13385">
        <v>46.63</v>
      </c>
      <c r="J13385">
        <v>0</v>
      </c>
      <c r="K13385">
        <v>0</v>
      </c>
    </row>
    <row r="13386" spans="1:11">
      <c r="A13386" t="s">
        <v>29421</v>
      </c>
      <c r="B13386" t="s">
        <v>58</v>
      </c>
      <c r="C13386">
        <v>104961</v>
      </c>
      <c r="D13386" t="s">
        <v>5992</v>
      </c>
      <c r="E13386" t="s">
        <v>9</v>
      </c>
      <c r="F13386">
        <v>56.2</v>
      </c>
      <c r="G13386">
        <v>59.97</v>
      </c>
      <c r="J13386">
        <v>0</v>
      </c>
      <c r="K13386">
        <v>0</v>
      </c>
    </row>
    <row r="13387" spans="1:11">
      <c r="A13387" t="s">
        <v>29422</v>
      </c>
      <c r="B13387" t="s">
        <v>58</v>
      </c>
      <c r="C13387">
        <v>87549</v>
      </c>
      <c r="D13387" t="s">
        <v>5854</v>
      </c>
      <c r="E13387" t="s">
        <v>9</v>
      </c>
      <c r="F13387">
        <v>26.53</v>
      </c>
      <c r="G13387">
        <v>28.15</v>
      </c>
      <c r="J13387">
        <v>0</v>
      </c>
      <c r="K13387">
        <v>0</v>
      </c>
    </row>
    <row r="13388" spans="1:11">
      <c r="A13388" t="s">
        <v>29423</v>
      </c>
      <c r="B13388" t="s">
        <v>58</v>
      </c>
      <c r="C13388">
        <v>87531</v>
      </c>
      <c r="D13388" t="s">
        <v>5845</v>
      </c>
      <c r="E13388" t="s">
        <v>9</v>
      </c>
      <c r="F13388">
        <v>36.74</v>
      </c>
      <c r="G13388">
        <v>38.869999999999997</v>
      </c>
      <c r="J13388">
        <v>0</v>
      </c>
      <c r="K13388">
        <v>0</v>
      </c>
    </row>
    <row r="13389" spans="1:11">
      <c r="A13389" t="s">
        <v>29424</v>
      </c>
      <c r="B13389" t="s">
        <v>58</v>
      </c>
      <c r="C13389">
        <v>87553</v>
      </c>
      <c r="D13389" t="s">
        <v>5856</v>
      </c>
      <c r="E13389" t="s">
        <v>9</v>
      </c>
      <c r="F13389">
        <v>23.41</v>
      </c>
      <c r="G13389">
        <v>24.77</v>
      </c>
      <c r="J13389">
        <v>0</v>
      </c>
      <c r="K13389">
        <v>0</v>
      </c>
    </row>
    <row r="13390" spans="1:11">
      <c r="A13390" t="s">
        <v>29425</v>
      </c>
      <c r="B13390" t="s">
        <v>58</v>
      </c>
      <c r="C13390">
        <v>87535</v>
      </c>
      <c r="D13390" t="s">
        <v>99</v>
      </c>
      <c r="E13390" t="s">
        <v>9</v>
      </c>
      <c r="F13390">
        <v>33.630000000000003</v>
      </c>
      <c r="G13390">
        <v>35.49</v>
      </c>
      <c r="J13390">
        <v>0</v>
      </c>
      <c r="K13390">
        <v>0</v>
      </c>
    </row>
    <row r="13391" spans="1:11">
      <c r="A13391" t="s">
        <v>29426</v>
      </c>
      <c r="B13391" t="s">
        <v>58</v>
      </c>
      <c r="C13391">
        <v>87527</v>
      </c>
      <c r="D13391" t="s">
        <v>5841</v>
      </c>
      <c r="E13391" t="s">
        <v>9</v>
      </c>
      <c r="F13391">
        <v>41.96</v>
      </c>
      <c r="G13391">
        <v>44.53</v>
      </c>
      <c r="J13391">
        <v>0</v>
      </c>
      <c r="K13391">
        <v>0</v>
      </c>
    </row>
    <row r="13392" spans="1:11">
      <c r="A13392" t="s">
        <v>29427</v>
      </c>
      <c r="B13392" t="s">
        <v>58</v>
      </c>
      <c r="C13392">
        <v>87545</v>
      </c>
      <c r="D13392" t="s">
        <v>5850</v>
      </c>
      <c r="E13392" t="s">
        <v>9</v>
      </c>
      <c r="F13392">
        <v>31.75</v>
      </c>
      <c r="G13392">
        <v>33.81</v>
      </c>
      <c r="J13392">
        <v>0</v>
      </c>
      <c r="K13392">
        <v>0</v>
      </c>
    </row>
    <row r="13393" spans="1:11">
      <c r="A13393" t="s">
        <v>29428</v>
      </c>
      <c r="B13393" t="s">
        <v>58</v>
      </c>
      <c r="C13393">
        <v>104960</v>
      </c>
      <c r="D13393" t="s">
        <v>5991</v>
      </c>
      <c r="E13393" t="s">
        <v>9</v>
      </c>
      <c r="F13393">
        <v>43.5</v>
      </c>
      <c r="G13393">
        <v>44.5</v>
      </c>
      <c r="J13393">
        <v>0</v>
      </c>
      <c r="K13393">
        <v>0</v>
      </c>
    </row>
    <row r="13394" spans="1:11">
      <c r="A13394" t="s">
        <v>29429</v>
      </c>
      <c r="B13394" t="s">
        <v>58</v>
      </c>
      <c r="C13394">
        <v>87561</v>
      </c>
      <c r="D13394" t="s">
        <v>5859</v>
      </c>
      <c r="E13394" t="s">
        <v>9</v>
      </c>
      <c r="F13394">
        <v>44.65</v>
      </c>
      <c r="G13394">
        <v>45.75</v>
      </c>
      <c r="J13394">
        <v>0</v>
      </c>
      <c r="K13394">
        <v>0</v>
      </c>
    </row>
    <row r="13395" spans="1:11">
      <c r="A13395" t="s">
        <v>29430</v>
      </c>
      <c r="B13395" t="s">
        <v>58</v>
      </c>
      <c r="C13395">
        <v>104953</v>
      </c>
      <c r="D13395" t="s">
        <v>5984</v>
      </c>
      <c r="E13395" t="s">
        <v>9</v>
      </c>
      <c r="F13395">
        <v>66.48</v>
      </c>
      <c r="G13395">
        <v>67.89</v>
      </c>
      <c r="J13395">
        <v>0</v>
      </c>
      <c r="K13395">
        <v>0</v>
      </c>
    </row>
    <row r="13396" spans="1:11">
      <c r="A13396" t="s">
        <v>29431</v>
      </c>
      <c r="B13396" t="s">
        <v>58</v>
      </c>
      <c r="C13396">
        <v>87543</v>
      </c>
      <c r="D13396" t="s">
        <v>5849</v>
      </c>
      <c r="E13396" t="s">
        <v>9</v>
      </c>
      <c r="F13396">
        <v>26.4</v>
      </c>
      <c r="G13396">
        <v>27.2</v>
      </c>
      <c r="J13396">
        <v>0</v>
      </c>
      <c r="K13396">
        <v>0</v>
      </c>
    </row>
    <row r="13397" spans="1:11">
      <c r="A13397" t="s">
        <v>29432</v>
      </c>
      <c r="B13397" t="s">
        <v>58</v>
      </c>
      <c r="C13397">
        <v>104959</v>
      </c>
      <c r="D13397" t="s">
        <v>5990</v>
      </c>
      <c r="E13397" t="s">
        <v>9</v>
      </c>
      <c r="F13397">
        <v>27.41</v>
      </c>
      <c r="G13397">
        <v>29.09</v>
      </c>
      <c r="J13397">
        <v>0</v>
      </c>
      <c r="K13397">
        <v>0</v>
      </c>
    </row>
    <row r="13398" spans="1:11">
      <c r="A13398" t="s">
        <v>29433</v>
      </c>
      <c r="B13398" t="s">
        <v>58</v>
      </c>
      <c r="C13398">
        <v>104958</v>
      </c>
      <c r="D13398" t="s">
        <v>5989</v>
      </c>
      <c r="E13398" t="s">
        <v>9</v>
      </c>
      <c r="F13398">
        <v>24.2</v>
      </c>
      <c r="G13398">
        <v>25.62</v>
      </c>
      <c r="J13398">
        <v>0</v>
      </c>
      <c r="K13398">
        <v>0</v>
      </c>
    </row>
    <row r="13399" spans="1:11">
      <c r="A13399" t="s">
        <v>29434</v>
      </c>
      <c r="B13399" t="s">
        <v>58</v>
      </c>
      <c r="C13399">
        <v>104970</v>
      </c>
      <c r="D13399" t="s">
        <v>6001</v>
      </c>
      <c r="E13399" t="s">
        <v>9</v>
      </c>
      <c r="F13399">
        <v>41.03</v>
      </c>
      <c r="G13399">
        <v>43.86</v>
      </c>
      <c r="J13399">
        <v>0</v>
      </c>
      <c r="K13399">
        <v>0</v>
      </c>
    </row>
    <row r="13400" spans="1:11">
      <c r="A13400" t="s">
        <v>29435</v>
      </c>
      <c r="B13400" t="s">
        <v>58</v>
      </c>
      <c r="C13400">
        <v>104964</v>
      </c>
      <c r="D13400" t="s">
        <v>5995</v>
      </c>
      <c r="E13400" t="s">
        <v>9</v>
      </c>
      <c r="F13400">
        <v>55.46</v>
      </c>
      <c r="G13400">
        <v>59.16</v>
      </c>
      <c r="J13400">
        <v>0</v>
      </c>
      <c r="K13400">
        <v>0</v>
      </c>
    </row>
    <row r="13401" spans="1:11">
      <c r="A13401" t="s">
        <v>29436</v>
      </c>
      <c r="B13401" t="s">
        <v>58</v>
      </c>
      <c r="C13401">
        <v>104956</v>
      </c>
      <c r="D13401" t="s">
        <v>5987</v>
      </c>
      <c r="E13401" t="s">
        <v>9</v>
      </c>
      <c r="F13401">
        <v>49.51</v>
      </c>
      <c r="G13401">
        <v>52.69</v>
      </c>
      <c r="J13401">
        <v>0</v>
      </c>
      <c r="K13401">
        <v>0</v>
      </c>
    </row>
    <row r="13402" spans="1:11">
      <c r="A13402" t="s">
        <v>29437</v>
      </c>
      <c r="B13402" t="s">
        <v>58</v>
      </c>
      <c r="C13402">
        <v>104974</v>
      </c>
      <c r="D13402" t="s">
        <v>6005</v>
      </c>
      <c r="E13402" t="s">
        <v>9</v>
      </c>
      <c r="F13402">
        <v>35.06</v>
      </c>
      <c r="G13402">
        <v>37.4</v>
      </c>
      <c r="J13402">
        <v>0</v>
      </c>
      <c r="K13402">
        <v>0</v>
      </c>
    </row>
    <row r="13403" spans="1:11">
      <c r="A13403" t="s">
        <v>29438</v>
      </c>
      <c r="B13403" t="s">
        <v>58</v>
      </c>
      <c r="C13403">
        <v>87548</v>
      </c>
      <c r="D13403" t="s">
        <v>5853</v>
      </c>
      <c r="E13403" t="s">
        <v>9</v>
      </c>
      <c r="F13403">
        <v>31.25</v>
      </c>
      <c r="G13403">
        <v>33.26</v>
      </c>
      <c r="J13403">
        <v>0</v>
      </c>
      <c r="K13403">
        <v>0</v>
      </c>
    </row>
    <row r="13404" spans="1:11">
      <c r="A13404" t="s">
        <v>29439</v>
      </c>
      <c r="B13404" t="s">
        <v>58</v>
      </c>
      <c r="C13404">
        <v>87530</v>
      </c>
      <c r="D13404" t="s">
        <v>5844</v>
      </c>
      <c r="E13404" t="s">
        <v>9</v>
      </c>
      <c r="F13404">
        <v>43.28</v>
      </c>
      <c r="G13404">
        <v>45.94</v>
      </c>
      <c r="J13404">
        <v>0</v>
      </c>
      <c r="K13404">
        <v>0</v>
      </c>
    </row>
    <row r="13405" spans="1:11">
      <c r="A13405" t="s">
        <v>29440</v>
      </c>
      <c r="B13405" t="s">
        <v>58</v>
      </c>
      <c r="C13405">
        <v>104952</v>
      </c>
      <c r="D13405" t="s">
        <v>5983</v>
      </c>
      <c r="E13405" t="s">
        <v>9</v>
      </c>
      <c r="F13405">
        <v>39.44</v>
      </c>
      <c r="G13405">
        <v>41.77</v>
      </c>
      <c r="J13405">
        <v>0</v>
      </c>
      <c r="K13405">
        <v>0</v>
      </c>
    </row>
    <row r="13406" spans="1:11">
      <c r="A13406" t="s">
        <v>29441</v>
      </c>
      <c r="B13406" t="s">
        <v>58</v>
      </c>
      <c r="C13406">
        <v>104969</v>
      </c>
      <c r="D13406" t="s">
        <v>6000</v>
      </c>
      <c r="E13406" t="s">
        <v>9</v>
      </c>
      <c r="F13406">
        <v>37.82</v>
      </c>
      <c r="G13406">
        <v>40.39</v>
      </c>
      <c r="J13406">
        <v>0</v>
      </c>
      <c r="K13406">
        <v>0</v>
      </c>
    </row>
    <row r="13407" spans="1:11">
      <c r="A13407" t="s">
        <v>29442</v>
      </c>
      <c r="B13407" t="s">
        <v>58</v>
      </c>
      <c r="C13407">
        <v>104963</v>
      </c>
      <c r="D13407" t="s">
        <v>5994</v>
      </c>
      <c r="E13407" t="s">
        <v>9</v>
      </c>
      <c r="F13407">
        <v>50.43</v>
      </c>
      <c r="G13407">
        <v>53.73</v>
      </c>
      <c r="J13407">
        <v>0</v>
      </c>
      <c r="K13407">
        <v>0</v>
      </c>
    </row>
    <row r="13408" spans="1:11">
      <c r="A13408" t="s">
        <v>29443</v>
      </c>
      <c r="B13408" t="s">
        <v>58</v>
      </c>
      <c r="C13408">
        <v>104955</v>
      </c>
      <c r="D13408" t="s">
        <v>5986</v>
      </c>
      <c r="E13408" t="s">
        <v>9</v>
      </c>
      <c r="F13408">
        <v>44.48</v>
      </c>
      <c r="G13408">
        <v>47.26</v>
      </c>
      <c r="J13408">
        <v>0</v>
      </c>
      <c r="K13408">
        <v>0</v>
      </c>
    </row>
    <row r="13409" spans="1:11">
      <c r="A13409" t="s">
        <v>29444</v>
      </c>
      <c r="B13409" t="s">
        <v>58</v>
      </c>
      <c r="C13409">
        <v>104973</v>
      </c>
      <c r="D13409" t="s">
        <v>6004</v>
      </c>
      <c r="E13409" t="s">
        <v>9</v>
      </c>
      <c r="F13409">
        <v>31.85</v>
      </c>
      <c r="G13409">
        <v>33.93</v>
      </c>
      <c r="J13409">
        <v>0</v>
      </c>
      <c r="K13409">
        <v>0</v>
      </c>
    </row>
    <row r="13410" spans="1:11">
      <c r="A13410" t="s">
        <v>29445</v>
      </c>
      <c r="B13410" t="s">
        <v>58</v>
      </c>
      <c r="C13410">
        <v>87547</v>
      </c>
      <c r="D13410" t="s">
        <v>5852</v>
      </c>
      <c r="E13410" t="s">
        <v>9</v>
      </c>
      <c r="F13410">
        <v>28.04</v>
      </c>
      <c r="G13410">
        <v>29.79</v>
      </c>
      <c r="J13410">
        <v>0</v>
      </c>
      <c r="K13410">
        <v>0</v>
      </c>
    </row>
    <row r="13411" spans="1:11">
      <c r="A13411" t="s">
        <v>29446</v>
      </c>
      <c r="B13411" t="s">
        <v>58</v>
      </c>
      <c r="C13411">
        <v>87529</v>
      </c>
      <c r="D13411" t="s">
        <v>5843</v>
      </c>
      <c r="E13411" t="s">
        <v>9</v>
      </c>
      <c r="F13411">
        <v>38.25</v>
      </c>
      <c r="G13411">
        <v>40.51</v>
      </c>
      <c r="J13411">
        <v>0</v>
      </c>
      <c r="K13411">
        <v>0</v>
      </c>
    </row>
    <row r="13412" spans="1:11">
      <c r="A13412" t="s">
        <v>29447</v>
      </c>
      <c r="B13412" t="s">
        <v>58</v>
      </c>
      <c r="C13412">
        <v>104951</v>
      </c>
      <c r="D13412" t="s">
        <v>5982</v>
      </c>
      <c r="E13412" t="s">
        <v>9</v>
      </c>
      <c r="F13412">
        <v>34.409999999999997</v>
      </c>
      <c r="G13412">
        <v>36.340000000000003</v>
      </c>
      <c r="J13412">
        <v>0</v>
      </c>
      <c r="K13412">
        <v>0</v>
      </c>
    </row>
    <row r="13413" spans="1:11">
      <c r="A13413" t="s">
        <v>29448</v>
      </c>
      <c r="B13413" t="s">
        <v>58</v>
      </c>
      <c r="C13413">
        <v>104978</v>
      </c>
      <c r="D13413" t="s">
        <v>6009</v>
      </c>
      <c r="E13413" t="s">
        <v>9</v>
      </c>
      <c r="F13413">
        <v>40.76</v>
      </c>
      <c r="G13413">
        <v>43.58</v>
      </c>
      <c r="J13413">
        <v>0</v>
      </c>
      <c r="K13413">
        <v>0</v>
      </c>
    </row>
    <row r="13414" spans="1:11">
      <c r="A13414" t="s">
        <v>29449</v>
      </c>
      <c r="B13414" t="s">
        <v>58</v>
      </c>
      <c r="C13414">
        <v>104977</v>
      </c>
      <c r="D13414" t="s">
        <v>6008</v>
      </c>
      <c r="E13414" t="s">
        <v>9</v>
      </c>
      <c r="F13414">
        <v>53.17</v>
      </c>
      <c r="G13414">
        <v>56.7</v>
      </c>
      <c r="J13414">
        <v>0</v>
      </c>
      <c r="K13414">
        <v>0</v>
      </c>
    </row>
    <row r="13415" spans="1:11">
      <c r="A13415" t="s">
        <v>29450</v>
      </c>
      <c r="B13415" t="s">
        <v>58</v>
      </c>
      <c r="C13415">
        <v>90408</v>
      </c>
      <c r="D13415" t="s">
        <v>5910</v>
      </c>
      <c r="E13415" t="s">
        <v>9</v>
      </c>
      <c r="F13415">
        <v>35.25</v>
      </c>
      <c r="G13415">
        <v>37.61</v>
      </c>
      <c r="J13415">
        <v>0</v>
      </c>
      <c r="K13415">
        <v>0</v>
      </c>
    </row>
    <row r="13416" spans="1:11">
      <c r="A13416" t="s">
        <v>29451</v>
      </c>
      <c r="B13416" t="s">
        <v>58</v>
      </c>
      <c r="C13416">
        <v>90406</v>
      </c>
      <c r="D13416" t="s">
        <v>5909</v>
      </c>
      <c r="E13416" t="s">
        <v>9</v>
      </c>
      <c r="F13416">
        <v>46.47</v>
      </c>
      <c r="G13416">
        <v>49.43</v>
      </c>
      <c r="J13416">
        <v>0</v>
      </c>
      <c r="K13416">
        <v>0</v>
      </c>
    </row>
    <row r="13417" spans="1:11">
      <c r="A13417" t="s">
        <v>29452</v>
      </c>
      <c r="B13417" t="s">
        <v>58</v>
      </c>
      <c r="C13417">
        <v>103313</v>
      </c>
      <c r="D13417" t="s">
        <v>8202</v>
      </c>
      <c r="E13417" t="s">
        <v>32</v>
      </c>
      <c r="F13417">
        <v>0</v>
      </c>
      <c r="G13417">
        <v>0</v>
      </c>
    </row>
    <row r="13418" spans="1:11">
      <c r="A13418" t="s">
        <v>29453</v>
      </c>
      <c r="B13418" t="s">
        <v>58</v>
      </c>
      <c r="C13418">
        <v>103309</v>
      </c>
      <c r="D13418" t="s">
        <v>8203</v>
      </c>
      <c r="E13418" t="s">
        <v>32</v>
      </c>
      <c r="F13418">
        <v>0</v>
      </c>
      <c r="G13418">
        <v>0</v>
      </c>
    </row>
    <row r="13419" spans="1:11">
      <c r="A13419" t="s">
        <v>29454</v>
      </c>
      <c r="B13419" t="s">
        <v>58</v>
      </c>
      <c r="C13419">
        <v>103312</v>
      </c>
      <c r="D13419" t="s">
        <v>8204</v>
      </c>
      <c r="E13419" t="s">
        <v>32</v>
      </c>
      <c r="F13419">
        <v>0</v>
      </c>
      <c r="G13419">
        <v>0</v>
      </c>
    </row>
    <row r="13420" spans="1:11">
      <c r="A13420" t="s">
        <v>29455</v>
      </c>
      <c r="B13420" t="s">
        <v>58</v>
      </c>
      <c r="C13420">
        <v>103296</v>
      </c>
      <c r="D13420" t="s">
        <v>8205</v>
      </c>
      <c r="E13420" t="s">
        <v>32</v>
      </c>
      <c r="F13420">
        <v>0</v>
      </c>
      <c r="G13420">
        <v>0</v>
      </c>
    </row>
    <row r="13421" spans="1:11">
      <c r="A13421" t="s">
        <v>29456</v>
      </c>
      <c r="B13421" t="s">
        <v>58</v>
      </c>
      <c r="C13421">
        <v>103300</v>
      </c>
      <c r="D13421" t="s">
        <v>8206</v>
      </c>
      <c r="E13421" t="s">
        <v>32</v>
      </c>
      <c r="F13421">
        <v>0</v>
      </c>
      <c r="G13421">
        <v>0</v>
      </c>
    </row>
    <row r="13422" spans="1:11">
      <c r="A13422" t="s">
        <v>29457</v>
      </c>
      <c r="B13422" t="s">
        <v>58</v>
      </c>
      <c r="C13422">
        <v>103301</v>
      </c>
      <c r="D13422" t="s">
        <v>8207</v>
      </c>
      <c r="E13422" t="s">
        <v>32</v>
      </c>
      <c r="F13422">
        <v>0</v>
      </c>
      <c r="G13422">
        <v>0</v>
      </c>
    </row>
    <row r="13423" spans="1:11">
      <c r="A13423" t="s">
        <v>29458</v>
      </c>
      <c r="B13423" t="s">
        <v>58</v>
      </c>
      <c r="C13423">
        <v>103304</v>
      </c>
      <c r="D13423" t="s">
        <v>6616</v>
      </c>
      <c r="E13423" t="s">
        <v>32</v>
      </c>
      <c r="F13423">
        <v>1257.97</v>
      </c>
      <c r="G13423">
        <v>1262.21</v>
      </c>
      <c r="J13423">
        <v>0</v>
      </c>
      <c r="K13423">
        <v>0</v>
      </c>
    </row>
    <row r="13424" spans="1:11">
      <c r="A13424" t="s">
        <v>29459</v>
      </c>
      <c r="B13424" t="s">
        <v>58</v>
      </c>
      <c r="C13424">
        <v>103305</v>
      </c>
      <c r="D13424" t="s">
        <v>8208</v>
      </c>
      <c r="E13424" t="s">
        <v>32</v>
      </c>
      <c r="F13424">
        <v>0</v>
      </c>
      <c r="G13424">
        <v>0</v>
      </c>
    </row>
    <row r="13425" spans="1:11">
      <c r="A13425" t="s">
        <v>29460</v>
      </c>
      <c r="B13425" t="s">
        <v>58</v>
      </c>
      <c r="C13425">
        <v>103294</v>
      </c>
      <c r="D13425" t="s">
        <v>8209</v>
      </c>
      <c r="E13425" t="s">
        <v>32</v>
      </c>
      <c r="F13425">
        <v>0</v>
      </c>
      <c r="G13425">
        <v>0</v>
      </c>
    </row>
    <row r="13426" spans="1:11">
      <c r="A13426" t="s">
        <v>29461</v>
      </c>
      <c r="B13426" t="s">
        <v>58</v>
      </c>
      <c r="C13426">
        <v>103298</v>
      </c>
      <c r="D13426" t="s">
        <v>8210</v>
      </c>
      <c r="E13426" t="s">
        <v>32</v>
      </c>
      <c r="F13426">
        <v>0</v>
      </c>
      <c r="G13426">
        <v>0</v>
      </c>
    </row>
    <row r="13427" spans="1:11">
      <c r="A13427" t="s">
        <v>29462</v>
      </c>
      <c r="B13427" t="s">
        <v>58</v>
      </c>
      <c r="C13427">
        <v>103293</v>
      </c>
      <c r="D13427" t="s">
        <v>8211</v>
      </c>
      <c r="E13427" t="s">
        <v>32</v>
      </c>
      <c r="F13427">
        <v>0</v>
      </c>
      <c r="G13427">
        <v>0</v>
      </c>
    </row>
    <row r="13428" spans="1:11">
      <c r="A13428" t="s">
        <v>29463</v>
      </c>
      <c r="B13428" t="s">
        <v>58</v>
      </c>
      <c r="C13428">
        <v>103297</v>
      </c>
      <c r="D13428" t="s">
        <v>8212</v>
      </c>
      <c r="E13428" t="s">
        <v>32</v>
      </c>
      <c r="F13428">
        <v>0</v>
      </c>
      <c r="G13428">
        <v>0</v>
      </c>
    </row>
    <row r="13429" spans="1:11">
      <c r="A13429" t="s">
        <v>29464</v>
      </c>
      <c r="B13429" t="s">
        <v>58</v>
      </c>
      <c r="C13429">
        <v>103311</v>
      </c>
      <c r="D13429" t="s">
        <v>8213</v>
      </c>
      <c r="E13429" t="s">
        <v>32</v>
      </c>
      <c r="F13429">
        <v>0</v>
      </c>
      <c r="G13429">
        <v>0</v>
      </c>
    </row>
    <row r="13430" spans="1:11">
      <c r="A13430" t="s">
        <v>29465</v>
      </c>
      <c r="B13430" t="s">
        <v>58</v>
      </c>
      <c r="C13430">
        <v>103306</v>
      </c>
      <c r="D13430" t="s">
        <v>8214</v>
      </c>
      <c r="E13430" t="s">
        <v>32</v>
      </c>
      <c r="F13430">
        <v>0</v>
      </c>
      <c r="G13430">
        <v>0</v>
      </c>
    </row>
    <row r="13431" spans="1:11">
      <c r="A13431" t="s">
        <v>29466</v>
      </c>
      <c r="B13431" t="s">
        <v>58</v>
      </c>
      <c r="C13431">
        <v>103308</v>
      </c>
      <c r="D13431" t="s">
        <v>8215</v>
      </c>
      <c r="E13431" t="s">
        <v>32</v>
      </c>
      <c r="F13431">
        <v>0</v>
      </c>
      <c r="G13431">
        <v>0</v>
      </c>
    </row>
    <row r="13432" spans="1:11">
      <c r="A13432" t="s">
        <v>29467</v>
      </c>
      <c r="B13432" t="s">
        <v>58</v>
      </c>
      <c r="C13432">
        <v>103295</v>
      </c>
      <c r="D13432" t="s">
        <v>8216</v>
      </c>
      <c r="E13432" t="s">
        <v>32</v>
      </c>
      <c r="F13432">
        <v>0</v>
      </c>
      <c r="G13432">
        <v>0</v>
      </c>
    </row>
    <row r="13433" spans="1:11">
      <c r="A13433" t="s">
        <v>29468</v>
      </c>
      <c r="B13433" t="s">
        <v>58</v>
      </c>
      <c r="C13433">
        <v>103299</v>
      </c>
      <c r="D13433" t="s">
        <v>8217</v>
      </c>
      <c r="E13433" t="s">
        <v>32</v>
      </c>
      <c r="F13433">
        <v>0</v>
      </c>
      <c r="G13433">
        <v>0</v>
      </c>
    </row>
    <row r="13434" spans="1:11">
      <c r="A13434" t="s">
        <v>29469</v>
      </c>
      <c r="B13434" t="s">
        <v>58</v>
      </c>
      <c r="C13434">
        <v>103302</v>
      </c>
      <c r="D13434" t="s">
        <v>8218</v>
      </c>
      <c r="E13434" t="s">
        <v>32</v>
      </c>
      <c r="F13434">
        <v>0</v>
      </c>
      <c r="G13434">
        <v>0</v>
      </c>
    </row>
    <row r="13435" spans="1:11">
      <c r="A13435" t="s">
        <v>29470</v>
      </c>
      <c r="B13435" t="s">
        <v>58</v>
      </c>
      <c r="C13435">
        <v>103307</v>
      </c>
      <c r="D13435" t="s">
        <v>6617</v>
      </c>
      <c r="E13435" t="s">
        <v>32</v>
      </c>
      <c r="F13435">
        <v>1356.54</v>
      </c>
      <c r="G13435">
        <v>1365.89</v>
      </c>
      <c r="J13435">
        <v>0</v>
      </c>
      <c r="K13435">
        <v>0</v>
      </c>
    </row>
    <row r="13436" spans="1:11">
      <c r="A13436" t="s">
        <v>29471</v>
      </c>
      <c r="B13436" t="s">
        <v>58</v>
      </c>
      <c r="C13436">
        <v>103310</v>
      </c>
      <c r="D13436" t="s">
        <v>6618</v>
      </c>
      <c r="E13436" t="s">
        <v>32</v>
      </c>
      <c r="F13436">
        <v>1293.6500000000001</v>
      </c>
      <c r="G13436">
        <v>1297.76</v>
      </c>
      <c r="J13436">
        <v>0</v>
      </c>
      <c r="K13436">
        <v>0</v>
      </c>
    </row>
    <row r="13437" spans="1:11">
      <c r="A13437" t="s">
        <v>29472</v>
      </c>
      <c r="B13437" t="s">
        <v>58</v>
      </c>
      <c r="C13437">
        <v>103303</v>
      </c>
      <c r="D13437" t="s">
        <v>8219</v>
      </c>
      <c r="E13437" t="s">
        <v>32</v>
      </c>
      <c r="F13437">
        <v>0</v>
      </c>
      <c r="G13437">
        <v>0</v>
      </c>
    </row>
    <row r="13438" spans="1:11">
      <c r="A13438" t="s">
        <v>29473</v>
      </c>
      <c r="B13438" t="s">
        <v>58</v>
      </c>
      <c r="C13438">
        <v>103314</v>
      </c>
      <c r="D13438" t="s">
        <v>112</v>
      </c>
      <c r="E13438" t="s">
        <v>9</v>
      </c>
      <c r="F13438">
        <v>297.18</v>
      </c>
      <c r="G13438">
        <v>300.57</v>
      </c>
      <c r="J13438">
        <v>0</v>
      </c>
      <c r="K13438">
        <v>0</v>
      </c>
    </row>
    <row r="13439" spans="1:11">
      <c r="A13439" t="s">
        <v>29474</v>
      </c>
      <c r="B13439" t="s">
        <v>58</v>
      </c>
      <c r="C13439">
        <v>103315</v>
      </c>
      <c r="D13439" t="s">
        <v>6619</v>
      </c>
      <c r="E13439" t="s">
        <v>9</v>
      </c>
      <c r="F13439">
        <v>286.75</v>
      </c>
      <c r="G13439">
        <v>289.31</v>
      </c>
      <c r="J13439">
        <v>0</v>
      </c>
      <c r="K13439">
        <v>0</v>
      </c>
    </row>
    <row r="13440" spans="1:11">
      <c r="A13440" t="s">
        <v>29475</v>
      </c>
      <c r="B13440" t="s">
        <v>58</v>
      </c>
      <c r="C13440">
        <v>105188</v>
      </c>
      <c r="D13440" t="s">
        <v>6013</v>
      </c>
      <c r="E13440" t="s">
        <v>9</v>
      </c>
      <c r="F13440">
        <v>150.57</v>
      </c>
      <c r="G13440">
        <v>152.41999999999999</v>
      </c>
      <c r="J13440">
        <v>0</v>
      </c>
      <c r="K13440">
        <v>0</v>
      </c>
    </row>
    <row r="13441" spans="1:11">
      <c r="A13441" t="s">
        <v>29476</v>
      </c>
      <c r="B13441" t="s">
        <v>58</v>
      </c>
      <c r="C13441">
        <v>87841</v>
      </c>
      <c r="D13441" t="s">
        <v>5904</v>
      </c>
      <c r="E13441" t="s">
        <v>9</v>
      </c>
      <c r="F13441">
        <v>136.78</v>
      </c>
      <c r="G13441">
        <v>138.52000000000001</v>
      </c>
      <c r="J13441">
        <v>0</v>
      </c>
      <c r="K13441">
        <v>0</v>
      </c>
    </row>
    <row r="13442" spans="1:11">
      <c r="A13442" t="s">
        <v>29477</v>
      </c>
      <c r="B13442" t="s">
        <v>58</v>
      </c>
      <c r="C13442">
        <v>87853</v>
      </c>
      <c r="D13442" t="s">
        <v>5908</v>
      </c>
      <c r="E13442" t="s">
        <v>9</v>
      </c>
      <c r="F13442">
        <v>153.08000000000001</v>
      </c>
      <c r="G13442">
        <v>155.11000000000001</v>
      </c>
      <c r="J13442">
        <v>0</v>
      </c>
      <c r="K13442">
        <v>0</v>
      </c>
    </row>
    <row r="13443" spans="1:11">
      <c r="A13443" t="s">
        <v>29478</v>
      </c>
      <c r="B13443" t="s">
        <v>58</v>
      </c>
      <c r="C13443">
        <v>105187</v>
      </c>
      <c r="D13443" t="s">
        <v>6012</v>
      </c>
      <c r="E13443" t="s">
        <v>9</v>
      </c>
      <c r="F13443">
        <v>205.2</v>
      </c>
      <c r="G13443">
        <v>207.43</v>
      </c>
      <c r="J13443">
        <v>0</v>
      </c>
      <c r="K13443">
        <v>0</v>
      </c>
    </row>
    <row r="13444" spans="1:11">
      <c r="A13444" t="s">
        <v>29479</v>
      </c>
      <c r="B13444" t="s">
        <v>58</v>
      </c>
      <c r="C13444">
        <v>87840</v>
      </c>
      <c r="D13444" t="s">
        <v>5903</v>
      </c>
      <c r="E13444" t="s">
        <v>9</v>
      </c>
      <c r="F13444">
        <v>191.41</v>
      </c>
      <c r="G13444">
        <v>193.54</v>
      </c>
      <c r="J13444">
        <v>0</v>
      </c>
      <c r="K13444">
        <v>0</v>
      </c>
    </row>
    <row r="13445" spans="1:11">
      <c r="A13445" t="s">
        <v>29480</v>
      </c>
      <c r="B13445" t="s">
        <v>58</v>
      </c>
      <c r="C13445">
        <v>87852</v>
      </c>
      <c r="D13445" t="s">
        <v>5907</v>
      </c>
      <c r="E13445" t="s">
        <v>9</v>
      </c>
      <c r="F13445">
        <v>207.71</v>
      </c>
      <c r="G13445">
        <v>210.12</v>
      </c>
      <c r="J13445">
        <v>0</v>
      </c>
      <c r="K13445">
        <v>0</v>
      </c>
    </row>
    <row r="13446" spans="1:11">
      <c r="A13446" t="s">
        <v>29481</v>
      </c>
      <c r="B13446" t="s">
        <v>58</v>
      </c>
      <c r="C13446">
        <v>105186</v>
      </c>
      <c r="D13446" t="s">
        <v>6011</v>
      </c>
      <c r="E13446" t="s">
        <v>9</v>
      </c>
      <c r="F13446">
        <v>157.94</v>
      </c>
      <c r="G13446">
        <v>160.38999999999999</v>
      </c>
      <c r="J13446">
        <v>0</v>
      </c>
      <c r="K13446">
        <v>0</v>
      </c>
    </row>
    <row r="13447" spans="1:11">
      <c r="A13447" t="s">
        <v>29482</v>
      </c>
      <c r="B13447" t="s">
        <v>58</v>
      </c>
      <c r="C13447">
        <v>87839</v>
      </c>
      <c r="D13447" t="s">
        <v>5902</v>
      </c>
      <c r="E13447" t="s">
        <v>9</v>
      </c>
      <c r="F13447">
        <v>144.33000000000001</v>
      </c>
      <c r="G13447">
        <v>146.69</v>
      </c>
      <c r="J13447">
        <v>0</v>
      </c>
      <c r="K13447">
        <v>0</v>
      </c>
    </row>
    <row r="13448" spans="1:11">
      <c r="A13448" t="s">
        <v>29483</v>
      </c>
      <c r="B13448" t="s">
        <v>58</v>
      </c>
      <c r="C13448">
        <v>87851</v>
      </c>
      <c r="D13448" t="s">
        <v>5906</v>
      </c>
      <c r="E13448" t="s">
        <v>9</v>
      </c>
      <c r="F13448">
        <v>161.30000000000001</v>
      </c>
      <c r="G13448">
        <v>163.99</v>
      </c>
      <c r="J13448">
        <v>0</v>
      </c>
      <c r="K13448">
        <v>0</v>
      </c>
    </row>
    <row r="13449" spans="1:11">
      <c r="A13449" t="s">
        <v>29484</v>
      </c>
      <c r="B13449" t="s">
        <v>58</v>
      </c>
      <c r="C13449">
        <v>105185</v>
      </c>
      <c r="D13449" t="s">
        <v>6010</v>
      </c>
      <c r="E13449" t="s">
        <v>9</v>
      </c>
      <c r="F13449">
        <v>212.95</v>
      </c>
      <c r="G13449">
        <v>215.8</v>
      </c>
      <c r="J13449">
        <v>0</v>
      </c>
      <c r="K13449">
        <v>0</v>
      </c>
    </row>
    <row r="13450" spans="1:11">
      <c r="A13450" t="s">
        <v>29485</v>
      </c>
      <c r="B13450" t="s">
        <v>58</v>
      </c>
      <c r="C13450">
        <v>87838</v>
      </c>
      <c r="D13450" t="s">
        <v>5901</v>
      </c>
      <c r="E13450" t="s">
        <v>9</v>
      </c>
      <c r="F13450">
        <v>199.42</v>
      </c>
      <c r="G13450">
        <v>202.16</v>
      </c>
      <c r="J13450">
        <v>0</v>
      </c>
      <c r="K13450">
        <v>0</v>
      </c>
    </row>
    <row r="13451" spans="1:11">
      <c r="A13451" t="s">
        <v>29486</v>
      </c>
      <c r="B13451" t="s">
        <v>58</v>
      </c>
      <c r="C13451">
        <v>87850</v>
      </c>
      <c r="D13451" t="s">
        <v>5905</v>
      </c>
      <c r="E13451" t="s">
        <v>9</v>
      </c>
      <c r="F13451">
        <v>216.37</v>
      </c>
      <c r="G13451">
        <v>219.47</v>
      </c>
      <c r="J13451">
        <v>0</v>
      </c>
      <c r="K13451">
        <v>0</v>
      </c>
    </row>
    <row r="13452" spans="1:11">
      <c r="A13452" t="s">
        <v>29487</v>
      </c>
      <c r="B13452" t="s">
        <v>58</v>
      </c>
      <c r="C13452">
        <v>105110</v>
      </c>
      <c r="D13452" t="s">
        <v>6379</v>
      </c>
      <c r="E13452" t="s">
        <v>12</v>
      </c>
      <c r="F13452">
        <v>238.38</v>
      </c>
      <c r="G13452">
        <v>258.89</v>
      </c>
      <c r="J13452">
        <v>0</v>
      </c>
      <c r="K13452">
        <v>0</v>
      </c>
    </row>
    <row r="13453" spans="1:11">
      <c r="A13453" t="s">
        <v>29488</v>
      </c>
      <c r="B13453" t="s">
        <v>58</v>
      </c>
      <c r="C13453">
        <v>105105</v>
      </c>
      <c r="D13453" t="s">
        <v>6376</v>
      </c>
      <c r="E13453" t="s">
        <v>12</v>
      </c>
      <c r="F13453">
        <v>77.69</v>
      </c>
      <c r="G13453">
        <v>84.44</v>
      </c>
      <c r="J13453">
        <v>0</v>
      </c>
      <c r="K13453">
        <v>0</v>
      </c>
    </row>
    <row r="13454" spans="1:11">
      <c r="A13454" t="s">
        <v>29489</v>
      </c>
      <c r="B13454" t="s">
        <v>58</v>
      </c>
      <c r="C13454">
        <v>105103</v>
      </c>
      <c r="D13454" t="s">
        <v>6374</v>
      </c>
      <c r="E13454" t="s">
        <v>12</v>
      </c>
      <c r="F13454">
        <v>110.64</v>
      </c>
      <c r="G13454">
        <v>120.25</v>
      </c>
      <c r="J13454">
        <v>0</v>
      </c>
      <c r="K13454">
        <v>0</v>
      </c>
    </row>
    <row r="13455" spans="1:11">
      <c r="A13455" t="s">
        <v>29490</v>
      </c>
      <c r="B13455" t="s">
        <v>58</v>
      </c>
      <c r="C13455">
        <v>105112</v>
      </c>
      <c r="D13455" t="s">
        <v>6381</v>
      </c>
      <c r="E13455" t="s">
        <v>12</v>
      </c>
      <c r="F13455">
        <v>199.06</v>
      </c>
      <c r="G13455">
        <v>216.2</v>
      </c>
      <c r="J13455">
        <v>0</v>
      </c>
      <c r="K13455">
        <v>0</v>
      </c>
    </row>
    <row r="13456" spans="1:11">
      <c r="A13456" t="s">
        <v>29491</v>
      </c>
      <c r="B13456" t="s">
        <v>58</v>
      </c>
      <c r="C13456">
        <v>105109</v>
      </c>
      <c r="D13456" t="s">
        <v>8220</v>
      </c>
      <c r="E13456" t="s">
        <v>32</v>
      </c>
      <c r="F13456">
        <v>0</v>
      </c>
      <c r="G13456">
        <v>0</v>
      </c>
    </row>
    <row r="13457" spans="1:11">
      <c r="A13457" t="s">
        <v>29492</v>
      </c>
      <c r="B13457" t="s">
        <v>58</v>
      </c>
      <c r="C13457">
        <v>105108</v>
      </c>
      <c r="D13457" t="s">
        <v>8221</v>
      </c>
      <c r="E13457" t="s">
        <v>32</v>
      </c>
      <c r="F13457">
        <v>0</v>
      </c>
      <c r="G13457">
        <v>0</v>
      </c>
    </row>
    <row r="13458" spans="1:11">
      <c r="A13458" t="s">
        <v>29493</v>
      </c>
      <c r="B13458" t="s">
        <v>58</v>
      </c>
      <c r="C13458">
        <v>105104</v>
      </c>
      <c r="D13458" t="s">
        <v>6375</v>
      </c>
      <c r="E13458" t="s">
        <v>32</v>
      </c>
      <c r="F13458">
        <v>5021.3599999999997</v>
      </c>
      <c r="G13458">
        <v>5290.7</v>
      </c>
      <c r="J13458">
        <v>0</v>
      </c>
      <c r="K13458">
        <v>0</v>
      </c>
    </row>
    <row r="13459" spans="1:11">
      <c r="A13459" t="s">
        <v>29494</v>
      </c>
      <c r="B13459" t="s">
        <v>58</v>
      </c>
      <c r="C13459">
        <v>105107</v>
      </c>
      <c r="D13459" t="s">
        <v>6378</v>
      </c>
      <c r="E13459" t="s">
        <v>32</v>
      </c>
      <c r="F13459">
        <v>3719.12</v>
      </c>
      <c r="G13459">
        <v>4041.96</v>
      </c>
      <c r="J13459">
        <v>0</v>
      </c>
      <c r="K13459">
        <v>0</v>
      </c>
    </row>
    <row r="13460" spans="1:11">
      <c r="A13460" t="s">
        <v>29495</v>
      </c>
      <c r="B13460" t="s">
        <v>58</v>
      </c>
      <c r="C13460">
        <v>105106</v>
      </c>
      <c r="D13460" t="s">
        <v>6377</v>
      </c>
      <c r="E13460" t="s">
        <v>32</v>
      </c>
      <c r="F13460">
        <v>2518.71</v>
      </c>
      <c r="G13460">
        <v>2737.36</v>
      </c>
      <c r="J13460">
        <v>0</v>
      </c>
      <c r="K13460">
        <v>0</v>
      </c>
    </row>
    <row r="13461" spans="1:11">
      <c r="A13461" t="s">
        <v>29496</v>
      </c>
      <c r="B13461" t="s">
        <v>58</v>
      </c>
      <c r="C13461">
        <v>105111</v>
      </c>
      <c r="D13461" t="s">
        <v>6380</v>
      </c>
      <c r="E13461" t="s">
        <v>32</v>
      </c>
      <c r="F13461">
        <v>18925.919999999998</v>
      </c>
      <c r="G13461">
        <v>19661.560000000001</v>
      </c>
      <c r="J13461">
        <v>0</v>
      </c>
      <c r="K13461">
        <v>0</v>
      </c>
    </row>
    <row r="13462" spans="1:11">
      <c r="A13462" t="s">
        <v>29497</v>
      </c>
      <c r="B13462" t="s">
        <v>58</v>
      </c>
      <c r="C13462">
        <v>98520</v>
      </c>
      <c r="D13462" t="s">
        <v>6586</v>
      </c>
      <c r="E13462" t="s">
        <v>9</v>
      </c>
      <c r="F13462">
        <v>6.8</v>
      </c>
      <c r="G13462">
        <v>6.95</v>
      </c>
      <c r="J13462">
        <v>0</v>
      </c>
      <c r="K13462">
        <v>0</v>
      </c>
    </row>
    <row r="13463" spans="1:11">
      <c r="A13463" t="s">
        <v>29498</v>
      </c>
      <c r="B13463" t="s">
        <v>58</v>
      </c>
      <c r="C13463">
        <v>98521</v>
      </c>
      <c r="D13463" t="s">
        <v>6587</v>
      </c>
      <c r="E13463" t="s">
        <v>9</v>
      </c>
      <c r="F13463">
        <v>0.41</v>
      </c>
      <c r="G13463">
        <v>0.45</v>
      </c>
      <c r="J13463">
        <v>0</v>
      </c>
      <c r="K13463">
        <v>0</v>
      </c>
    </row>
    <row r="13464" spans="1:11">
      <c r="A13464" t="s">
        <v>29499</v>
      </c>
      <c r="B13464" t="s">
        <v>58</v>
      </c>
      <c r="C13464">
        <v>105521</v>
      </c>
      <c r="D13464" t="s">
        <v>6590</v>
      </c>
      <c r="E13464" t="s">
        <v>9</v>
      </c>
      <c r="F13464">
        <v>4.63</v>
      </c>
      <c r="G13464">
        <v>4.79</v>
      </c>
      <c r="J13464">
        <v>0</v>
      </c>
      <c r="K13464">
        <v>0</v>
      </c>
    </row>
    <row r="13465" spans="1:11">
      <c r="A13465" t="s">
        <v>29500</v>
      </c>
      <c r="B13465" t="s">
        <v>58</v>
      </c>
      <c r="C13465">
        <v>98509</v>
      </c>
      <c r="D13465" t="s">
        <v>15226</v>
      </c>
      <c r="E13465" t="s">
        <v>32</v>
      </c>
      <c r="F13465">
        <v>48.88</v>
      </c>
      <c r="G13465">
        <v>49.03</v>
      </c>
      <c r="J13465">
        <v>0</v>
      </c>
      <c r="K13465">
        <v>0</v>
      </c>
    </row>
    <row r="13466" spans="1:11">
      <c r="A13466" t="s">
        <v>29501</v>
      </c>
      <c r="B13466" t="s">
        <v>58</v>
      </c>
      <c r="C13466">
        <v>98507</v>
      </c>
      <c r="D13466" t="s">
        <v>8222</v>
      </c>
      <c r="E13466" t="s">
        <v>32</v>
      </c>
      <c r="F13466">
        <v>0</v>
      </c>
      <c r="G13466">
        <v>0</v>
      </c>
    </row>
    <row r="13467" spans="1:11">
      <c r="A13467" t="s">
        <v>29502</v>
      </c>
      <c r="B13467" t="s">
        <v>58</v>
      </c>
      <c r="C13467">
        <v>98508</v>
      </c>
      <c r="D13467" t="s">
        <v>8223</v>
      </c>
      <c r="E13467" t="s">
        <v>32</v>
      </c>
      <c r="F13467">
        <v>0</v>
      </c>
      <c r="G13467">
        <v>0</v>
      </c>
    </row>
    <row r="13468" spans="1:11">
      <c r="A13468" t="s">
        <v>29503</v>
      </c>
      <c r="B13468" t="s">
        <v>58</v>
      </c>
      <c r="C13468">
        <v>98506</v>
      </c>
      <c r="D13468" t="s">
        <v>8224</v>
      </c>
      <c r="E13468" t="s">
        <v>32</v>
      </c>
      <c r="F13468">
        <v>0</v>
      </c>
      <c r="G13468">
        <v>0</v>
      </c>
    </row>
    <row r="13469" spans="1:11">
      <c r="A13469" t="s">
        <v>29504</v>
      </c>
      <c r="B13469" t="s">
        <v>58</v>
      </c>
      <c r="C13469">
        <v>98505</v>
      </c>
      <c r="D13469" t="s">
        <v>6593</v>
      </c>
      <c r="E13469" t="s">
        <v>9</v>
      </c>
      <c r="F13469">
        <v>74.69</v>
      </c>
      <c r="G13469">
        <v>75.400000000000006</v>
      </c>
      <c r="J13469">
        <v>0</v>
      </c>
      <c r="K13469">
        <v>0</v>
      </c>
    </row>
    <row r="13470" spans="1:11">
      <c r="A13470" t="s">
        <v>29505</v>
      </c>
      <c r="B13470" t="s">
        <v>58</v>
      </c>
      <c r="C13470">
        <v>98504</v>
      </c>
      <c r="D13470" t="s">
        <v>6592</v>
      </c>
      <c r="E13470" t="s">
        <v>9</v>
      </c>
      <c r="F13470">
        <v>17.52</v>
      </c>
      <c r="G13470">
        <v>17.920000000000002</v>
      </c>
      <c r="J13470">
        <v>0</v>
      </c>
      <c r="K13470">
        <v>0</v>
      </c>
    </row>
    <row r="13471" spans="1:11">
      <c r="A13471" t="s">
        <v>29506</v>
      </c>
      <c r="B13471" t="s">
        <v>58</v>
      </c>
      <c r="C13471">
        <v>98503</v>
      </c>
      <c r="D13471" t="s">
        <v>6591</v>
      </c>
      <c r="E13471" t="s">
        <v>9</v>
      </c>
      <c r="F13471">
        <v>26.79</v>
      </c>
      <c r="G13471">
        <v>27.27</v>
      </c>
      <c r="J13471">
        <v>0</v>
      </c>
      <c r="K13471">
        <v>0</v>
      </c>
    </row>
    <row r="13472" spans="1:11">
      <c r="A13472" t="s">
        <v>29507</v>
      </c>
      <c r="B13472" t="s">
        <v>58</v>
      </c>
      <c r="C13472">
        <v>103946</v>
      </c>
      <c r="D13472" t="s">
        <v>6594</v>
      </c>
      <c r="E13472" t="s">
        <v>9</v>
      </c>
      <c r="F13472">
        <v>22.64</v>
      </c>
      <c r="G13472">
        <v>23.04</v>
      </c>
      <c r="J13472">
        <v>0</v>
      </c>
      <c r="K13472">
        <v>0</v>
      </c>
    </row>
    <row r="13473" spans="1:11">
      <c r="A13473" t="s">
        <v>29508</v>
      </c>
      <c r="B13473" t="s">
        <v>58</v>
      </c>
      <c r="C13473">
        <v>98517</v>
      </c>
      <c r="D13473" t="s">
        <v>8225</v>
      </c>
      <c r="E13473" t="s">
        <v>32</v>
      </c>
      <c r="F13473">
        <v>0</v>
      </c>
      <c r="G13473">
        <v>0</v>
      </c>
    </row>
    <row r="13474" spans="1:11">
      <c r="A13474" t="s">
        <v>29509</v>
      </c>
      <c r="B13474" t="s">
        <v>58</v>
      </c>
      <c r="C13474">
        <v>98518</v>
      </c>
      <c r="D13474" t="s">
        <v>8226</v>
      </c>
      <c r="E13474" t="s">
        <v>32</v>
      </c>
      <c r="F13474">
        <v>0</v>
      </c>
      <c r="G13474">
        <v>0</v>
      </c>
    </row>
    <row r="13475" spans="1:11">
      <c r="A13475" t="s">
        <v>29510</v>
      </c>
      <c r="B13475" t="s">
        <v>58</v>
      </c>
      <c r="C13475">
        <v>98516</v>
      </c>
      <c r="D13475" t="s">
        <v>6584</v>
      </c>
      <c r="E13475" t="s">
        <v>32</v>
      </c>
      <c r="F13475">
        <v>340.09</v>
      </c>
      <c r="G13475">
        <v>352.62</v>
      </c>
      <c r="J13475">
        <v>0</v>
      </c>
      <c r="K13475">
        <v>0</v>
      </c>
    </row>
    <row r="13476" spans="1:11">
      <c r="A13476" t="s">
        <v>29511</v>
      </c>
      <c r="B13476" t="s">
        <v>58</v>
      </c>
      <c r="C13476">
        <v>98514</v>
      </c>
      <c r="D13476" t="s">
        <v>8227</v>
      </c>
      <c r="E13476" t="s">
        <v>32</v>
      </c>
      <c r="F13476">
        <v>0</v>
      </c>
      <c r="G13476">
        <v>0</v>
      </c>
    </row>
    <row r="13477" spans="1:11">
      <c r="A13477" t="s">
        <v>29512</v>
      </c>
      <c r="B13477" t="s">
        <v>58</v>
      </c>
      <c r="C13477">
        <v>98515</v>
      </c>
      <c r="D13477" t="s">
        <v>8228</v>
      </c>
      <c r="E13477" t="s">
        <v>32</v>
      </c>
      <c r="F13477">
        <v>0</v>
      </c>
      <c r="G13477">
        <v>0</v>
      </c>
    </row>
    <row r="13478" spans="1:11">
      <c r="A13478" t="s">
        <v>29513</v>
      </c>
      <c r="B13478" t="s">
        <v>58</v>
      </c>
      <c r="C13478">
        <v>98513</v>
      </c>
      <c r="D13478" t="s">
        <v>8229</v>
      </c>
      <c r="E13478" t="s">
        <v>32</v>
      </c>
      <c r="F13478">
        <v>0</v>
      </c>
      <c r="G13478">
        <v>0</v>
      </c>
    </row>
    <row r="13479" spans="1:11">
      <c r="A13479" t="s">
        <v>29514</v>
      </c>
      <c r="B13479" t="s">
        <v>58</v>
      </c>
      <c r="C13479">
        <v>98511</v>
      </c>
      <c r="D13479" t="s">
        <v>6583</v>
      </c>
      <c r="E13479" t="s">
        <v>32</v>
      </c>
      <c r="F13479">
        <v>156.86000000000001</v>
      </c>
      <c r="G13479">
        <v>160.26</v>
      </c>
      <c r="J13479">
        <v>0</v>
      </c>
      <c r="K13479">
        <v>0</v>
      </c>
    </row>
    <row r="13480" spans="1:11">
      <c r="A13480" t="s">
        <v>29515</v>
      </c>
      <c r="B13480" t="s">
        <v>58</v>
      </c>
      <c r="C13480">
        <v>98512</v>
      </c>
      <c r="D13480" t="s">
        <v>8230</v>
      </c>
      <c r="E13480" t="s">
        <v>32</v>
      </c>
      <c r="F13480">
        <v>0</v>
      </c>
      <c r="G13480">
        <v>0</v>
      </c>
    </row>
    <row r="13481" spans="1:11">
      <c r="A13481" t="s">
        <v>29516</v>
      </c>
      <c r="B13481" t="s">
        <v>58</v>
      </c>
      <c r="C13481">
        <v>98510</v>
      </c>
      <c r="D13481" t="s">
        <v>6582</v>
      </c>
      <c r="E13481" t="s">
        <v>32</v>
      </c>
      <c r="F13481">
        <v>92.46</v>
      </c>
      <c r="G13481">
        <v>95.43</v>
      </c>
      <c r="J13481">
        <v>0</v>
      </c>
      <c r="K13481">
        <v>0</v>
      </c>
    </row>
    <row r="13482" spans="1:11">
      <c r="A13482" t="s">
        <v>29517</v>
      </c>
      <c r="B13482" t="s">
        <v>58</v>
      </c>
      <c r="C13482">
        <v>98519</v>
      </c>
      <c r="D13482" t="s">
        <v>6585</v>
      </c>
      <c r="E13482" t="s">
        <v>9</v>
      </c>
      <c r="F13482">
        <v>4.79</v>
      </c>
      <c r="G13482">
        <v>5.19</v>
      </c>
      <c r="J13482">
        <v>0</v>
      </c>
      <c r="K13482">
        <v>0</v>
      </c>
    </row>
    <row r="13483" spans="1:11">
      <c r="A13483" t="s">
        <v>29518</v>
      </c>
      <c r="B13483" t="s">
        <v>58</v>
      </c>
      <c r="C13483">
        <v>91599</v>
      </c>
      <c r="D13483" t="s">
        <v>2448</v>
      </c>
      <c r="E13483" t="s">
        <v>11</v>
      </c>
      <c r="F13483">
        <v>7.23</v>
      </c>
      <c r="G13483">
        <v>7.28</v>
      </c>
      <c r="J13483">
        <v>0</v>
      </c>
      <c r="K13483">
        <v>0</v>
      </c>
    </row>
    <row r="13484" spans="1:11">
      <c r="A13484" t="s">
        <v>29519</v>
      </c>
      <c r="B13484" t="s">
        <v>58</v>
      </c>
      <c r="C13484">
        <v>100065</v>
      </c>
      <c r="D13484" t="s">
        <v>8231</v>
      </c>
      <c r="E13484" t="s">
        <v>11</v>
      </c>
      <c r="F13484">
        <v>0</v>
      </c>
      <c r="G13484">
        <v>0</v>
      </c>
    </row>
    <row r="13485" spans="1:11">
      <c r="A13485" t="s">
        <v>29520</v>
      </c>
      <c r="B13485" t="s">
        <v>58</v>
      </c>
      <c r="C13485">
        <v>100069</v>
      </c>
      <c r="D13485" t="s">
        <v>8232</v>
      </c>
      <c r="E13485" t="s">
        <v>11</v>
      </c>
      <c r="F13485">
        <v>0</v>
      </c>
      <c r="G13485">
        <v>0</v>
      </c>
    </row>
    <row r="13486" spans="1:11">
      <c r="A13486" t="s">
        <v>29521</v>
      </c>
      <c r="B13486" t="s">
        <v>58</v>
      </c>
      <c r="C13486">
        <v>100063</v>
      </c>
      <c r="D13486" t="s">
        <v>8233</v>
      </c>
      <c r="E13486" t="s">
        <v>11</v>
      </c>
      <c r="F13486">
        <v>0</v>
      </c>
      <c r="G13486">
        <v>0</v>
      </c>
    </row>
    <row r="13487" spans="1:11">
      <c r="A13487" t="s">
        <v>29522</v>
      </c>
      <c r="B13487" t="s">
        <v>58</v>
      </c>
      <c r="C13487">
        <v>91597</v>
      </c>
      <c r="D13487" t="s">
        <v>2446</v>
      </c>
      <c r="E13487" t="s">
        <v>11</v>
      </c>
      <c r="F13487">
        <v>6.87</v>
      </c>
      <c r="G13487">
        <v>6.9</v>
      </c>
      <c r="J13487">
        <v>0</v>
      </c>
      <c r="K13487">
        <v>0</v>
      </c>
    </row>
    <row r="13488" spans="1:11">
      <c r="A13488" t="s">
        <v>29523</v>
      </c>
      <c r="B13488" t="s">
        <v>58</v>
      </c>
      <c r="C13488">
        <v>91598</v>
      </c>
      <c r="D13488" t="s">
        <v>2447</v>
      </c>
      <c r="E13488" t="s">
        <v>11</v>
      </c>
      <c r="F13488">
        <v>8.77</v>
      </c>
      <c r="G13488">
        <v>8.81</v>
      </c>
      <c r="J13488">
        <v>0</v>
      </c>
      <c r="K13488">
        <v>0</v>
      </c>
    </row>
    <row r="13489" spans="1:11">
      <c r="A13489" t="s">
        <v>29524</v>
      </c>
      <c r="B13489" t="s">
        <v>58</v>
      </c>
      <c r="C13489">
        <v>91596</v>
      </c>
      <c r="D13489" t="s">
        <v>2445</v>
      </c>
      <c r="E13489" t="s">
        <v>11</v>
      </c>
      <c r="F13489">
        <v>8.99</v>
      </c>
      <c r="G13489">
        <v>9.02</v>
      </c>
      <c r="J13489">
        <v>0</v>
      </c>
      <c r="K13489">
        <v>0</v>
      </c>
    </row>
    <row r="13490" spans="1:11">
      <c r="A13490" t="s">
        <v>29525</v>
      </c>
      <c r="B13490" t="s">
        <v>58</v>
      </c>
      <c r="C13490">
        <v>100064</v>
      </c>
      <c r="D13490" t="s">
        <v>2515</v>
      </c>
      <c r="E13490" t="s">
        <v>11</v>
      </c>
      <c r="F13490">
        <v>8.9</v>
      </c>
      <c r="G13490">
        <v>8.94</v>
      </c>
      <c r="J13490">
        <v>0</v>
      </c>
      <c r="K13490">
        <v>0</v>
      </c>
    </row>
    <row r="13491" spans="1:11">
      <c r="A13491" t="s">
        <v>29526</v>
      </c>
      <c r="B13491" t="s">
        <v>58</v>
      </c>
      <c r="C13491">
        <v>100066</v>
      </c>
      <c r="D13491" t="s">
        <v>2516</v>
      </c>
      <c r="E13491" t="s">
        <v>11</v>
      </c>
      <c r="F13491">
        <v>8.9</v>
      </c>
      <c r="G13491">
        <v>8.92</v>
      </c>
      <c r="J13491">
        <v>0</v>
      </c>
      <c r="K13491">
        <v>0</v>
      </c>
    </row>
    <row r="13492" spans="1:11">
      <c r="A13492" t="s">
        <v>29527</v>
      </c>
      <c r="B13492" t="s">
        <v>58</v>
      </c>
      <c r="C13492">
        <v>91603</v>
      </c>
      <c r="D13492" t="s">
        <v>2452</v>
      </c>
      <c r="E13492" t="s">
        <v>11</v>
      </c>
      <c r="F13492">
        <v>9.16</v>
      </c>
      <c r="G13492">
        <v>9.27</v>
      </c>
      <c r="J13492">
        <v>0</v>
      </c>
      <c r="K13492">
        <v>0</v>
      </c>
    </row>
    <row r="13493" spans="1:11">
      <c r="A13493" t="s">
        <v>29528</v>
      </c>
      <c r="B13493" t="s">
        <v>58</v>
      </c>
      <c r="C13493">
        <v>100068</v>
      </c>
      <c r="D13493" t="s">
        <v>2518</v>
      </c>
      <c r="E13493" t="s">
        <v>11</v>
      </c>
      <c r="F13493">
        <v>7.86</v>
      </c>
      <c r="G13493">
        <v>7.93</v>
      </c>
      <c r="J13493">
        <v>0</v>
      </c>
      <c r="K13493">
        <v>0</v>
      </c>
    </row>
    <row r="13494" spans="1:11">
      <c r="A13494" t="s">
        <v>29529</v>
      </c>
      <c r="B13494" t="s">
        <v>58</v>
      </c>
      <c r="C13494">
        <v>100067</v>
      </c>
      <c r="D13494" t="s">
        <v>2517</v>
      </c>
      <c r="E13494" t="s">
        <v>11</v>
      </c>
      <c r="F13494">
        <v>11.4</v>
      </c>
      <c r="G13494">
        <v>11.73</v>
      </c>
      <c r="J13494">
        <v>0</v>
      </c>
      <c r="K13494">
        <v>0</v>
      </c>
    </row>
    <row r="13495" spans="1:11">
      <c r="A13495" t="s">
        <v>29530</v>
      </c>
      <c r="B13495" t="s">
        <v>58</v>
      </c>
      <c r="C13495">
        <v>91601</v>
      </c>
      <c r="D13495" t="s">
        <v>2450</v>
      </c>
      <c r="E13495" t="s">
        <v>11</v>
      </c>
      <c r="F13495">
        <v>11.5</v>
      </c>
      <c r="G13495">
        <v>11.76</v>
      </c>
      <c r="J13495">
        <v>0</v>
      </c>
      <c r="K13495">
        <v>0</v>
      </c>
    </row>
    <row r="13496" spans="1:11">
      <c r="A13496" t="s">
        <v>29531</v>
      </c>
      <c r="B13496" t="s">
        <v>58</v>
      </c>
      <c r="C13496">
        <v>91602</v>
      </c>
      <c r="D13496" t="s">
        <v>2451</v>
      </c>
      <c r="E13496" t="s">
        <v>11</v>
      </c>
      <c r="F13496">
        <v>10.44</v>
      </c>
      <c r="G13496">
        <v>10.61</v>
      </c>
      <c r="J13496">
        <v>0</v>
      </c>
      <c r="K13496">
        <v>0</v>
      </c>
    </row>
    <row r="13497" spans="1:11">
      <c r="A13497" t="s">
        <v>29532</v>
      </c>
      <c r="B13497" t="s">
        <v>58</v>
      </c>
      <c r="C13497">
        <v>91593</v>
      </c>
      <c r="D13497" t="s">
        <v>2442</v>
      </c>
      <c r="E13497" t="s">
        <v>11</v>
      </c>
      <c r="F13497">
        <v>9.0500000000000007</v>
      </c>
      <c r="G13497">
        <v>9.1</v>
      </c>
      <c r="J13497">
        <v>0</v>
      </c>
      <c r="K13497">
        <v>0</v>
      </c>
    </row>
    <row r="13498" spans="1:11">
      <c r="A13498" t="s">
        <v>29533</v>
      </c>
      <c r="B13498" t="s">
        <v>58</v>
      </c>
      <c r="C13498">
        <v>105814</v>
      </c>
      <c r="D13498" t="s">
        <v>2538</v>
      </c>
      <c r="E13498" t="s">
        <v>11</v>
      </c>
      <c r="F13498">
        <v>8.7200000000000006</v>
      </c>
      <c r="G13498">
        <v>8.74</v>
      </c>
      <c r="J13498">
        <v>0</v>
      </c>
      <c r="K13498">
        <v>0</v>
      </c>
    </row>
    <row r="13499" spans="1:11">
      <c r="A13499" t="s">
        <v>29534</v>
      </c>
      <c r="B13499" t="s">
        <v>58</v>
      </c>
      <c r="C13499">
        <v>91594</v>
      </c>
      <c r="D13499" t="s">
        <v>2443</v>
      </c>
      <c r="E13499" t="s">
        <v>11</v>
      </c>
      <c r="F13499">
        <v>9.07</v>
      </c>
      <c r="G13499">
        <v>9.11</v>
      </c>
      <c r="J13499">
        <v>0</v>
      </c>
      <c r="K13499">
        <v>0</v>
      </c>
    </row>
    <row r="13500" spans="1:11">
      <c r="A13500" t="s">
        <v>29535</v>
      </c>
      <c r="B13500" t="s">
        <v>58</v>
      </c>
      <c r="C13500">
        <v>91595</v>
      </c>
      <c r="D13500" t="s">
        <v>2444</v>
      </c>
      <c r="E13500" t="s">
        <v>11</v>
      </c>
      <c r="F13500">
        <v>9.39</v>
      </c>
      <c r="G13500">
        <v>9.4700000000000006</v>
      </c>
      <c r="J13500">
        <v>0</v>
      </c>
      <c r="K13500">
        <v>0</v>
      </c>
    </row>
    <row r="13501" spans="1:11">
      <c r="A13501" t="s">
        <v>29536</v>
      </c>
      <c r="B13501" t="s">
        <v>58</v>
      </c>
      <c r="C13501">
        <v>105815</v>
      </c>
      <c r="D13501" t="s">
        <v>8234</v>
      </c>
      <c r="E13501" t="s">
        <v>11</v>
      </c>
      <c r="F13501">
        <v>0</v>
      </c>
      <c r="G13501">
        <v>0</v>
      </c>
    </row>
    <row r="13502" spans="1:11">
      <c r="A13502" t="s">
        <v>29537</v>
      </c>
      <c r="B13502" t="s">
        <v>58</v>
      </c>
      <c r="C13502">
        <v>91600</v>
      </c>
      <c r="D13502" t="s">
        <v>2449</v>
      </c>
      <c r="E13502" t="s">
        <v>11</v>
      </c>
      <c r="F13502">
        <v>10.42</v>
      </c>
      <c r="G13502">
        <v>10.56</v>
      </c>
      <c r="J13502">
        <v>0</v>
      </c>
      <c r="K13502">
        <v>0</v>
      </c>
    </row>
    <row r="13503" spans="1:11">
      <c r="A13503" t="s">
        <v>29538</v>
      </c>
      <c r="B13503" t="s">
        <v>58</v>
      </c>
      <c r="C13503">
        <v>99235</v>
      </c>
      <c r="D13503" t="s">
        <v>2564</v>
      </c>
      <c r="E13503" t="s">
        <v>10</v>
      </c>
      <c r="F13503">
        <v>589.04</v>
      </c>
      <c r="G13503">
        <v>590.96</v>
      </c>
      <c r="J13503">
        <v>0</v>
      </c>
      <c r="K13503">
        <v>0</v>
      </c>
    </row>
    <row r="13504" spans="1:11">
      <c r="A13504" t="s">
        <v>29539</v>
      </c>
      <c r="B13504" t="s">
        <v>58</v>
      </c>
      <c r="C13504">
        <v>105539</v>
      </c>
      <c r="D13504" t="s">
        <v>8235</v>
      </c>
      <c r="E13504" t="s">
        <v>10</v>
      </c>
      <c r="F13504">
        <v>0</v>
      </c>
      <c r="G13504">
        <v>0</v>
      </c>
    </row>
    <row r="13505" spans="1:11">
      <c r="A13505" t="s">
        <v>29540</v>
      </c>
      <c r="B13505" t="s">
        <v>58</v>
      </c>
      <c r="C13505">
        <v>99439</v>
      </c>
      <c r="D13505" t="s">
        <v>2573</v>
      </c>
      <c r="E13505" t="s">
        <v>10</v>
      </c>
      <c r="F13505">
        <v>652.16999999999996</v>
      </c>
      <c r="G13505">
        <v>655.27</v>
      </c>
      <c r="J13505">
        <v>0</v>
      </c>
      <c r="K13505">
        <v>0</v>
      </c>
    </row>
    <row r="13506" spans="1:11">
      <c r="A13506" t="s">
        <v>29541</v>
      </c>
      <c r="B13506" t="s">
        <v>58</v>
      </c>
      <c r="C13506">
        <v>105540</v>
      </c>
      <c r="D13506" t="s">
        <v>8236</v>
      </c>
      <c r="E13506" t="s">
        <v>10</v>
      </c>
      <c r="F13506">
        <v>0</v>
      </c>
      <c r="G13506">
        <v>0</v>
      </c>
    </row>
    <row r="13507" spans="1:11">
      <c r="A13507" t="s">
        <v>29542</v>
      </c>
      <c r="B13507" t="s">
        <v>58</v>
      </c>
      <c r="C13507">
        <v>103184</v>
      </c>
      <c r="D13507" t="s">
        <v>2590</v>
      </c>
      <c r="E13507" t="s">
        <v>10</v>
      </c>
      <c r="F13507">
        <v>613.97</v>
      </c>
      <c r="G13507">
        <v>618.01</v>
      </c>
      <c r="J13507">
        <v>0</v>
      </c>
      <c r="K13507">
        <v>0</v>
      </c>
    </row>
    <row r="13508" spans="1:11">
      <c r="A13508" t="s">
        <v>29543</v>
      </c>
      <c r="B13508" t="s">
        <v>58</v>
      </c>
      <c r="C13508">
        <v>103183</v>
      </c>
      <c r="D13508" t="s">
        <v>2589</v>
      </c>
      <c r="E13508" t="s">
        <v>10</v>
      </c>
      <c r="F13508">
        <v>739.92</v>
      </c>
      <c r="G13508">
        <v>750.4</v>
      </c>
      <c r="J13508">
        <v>0</v>
      </c>
      <c r="K13508">
        <v>0</v>
      </c>
    </row>
    <row r="13509" spans="1:11">
      <c r="A13509" t="s">
        <v>29544</v>
      </c>
      <c r="B13509" t="s">
        <v>58</v>
      </c>
      <c r="C13509">
        <v>99434</v>
      </c>
      <c r="D13509" t="s">
        <v>2568</v>
      </c>
      <c r="E13509" t="s">
        <v>10</v>
      </c>
      <c r="F13509">
        <v>664.24</v>
      </c>
      <c r="G13509">
        <v>667.59</v>
      </c>
      <c r="J13509">
        <v>0</v>
      </c>
      <c r="K13509">
        <v>0</v>
      </c>
    </row>
    <row r="13510" spans="1:11">
      <c r="A13510" t="s">
        <v>29545</v>
      </c>
      <c r="B13510" t="s">
        <v>58</v>
      </c>
      <c r="C13510">
        <v>99431</v>
      </c>
      <c r="D13510" t="s">
        <v>2565</v>
      </c>
      <c r="E13510" t="s">
        <v>10</v>
      </c>
      <c r="F13510">
        <v>659.83</v>
      </c>
      <c r="G13510">
        <v>662.8</v>
      </c>
      <c r="J13510">
        <v>0</v>
      </c>
      <c r="K13510">
        <v>0</v>
      </c>
    </row>
    <row r="13511" spans="1:11">
      <c r="A13511" t="s">
        <v>29546</v>
      </c>
      <c r="B13511" t="s">
        <v>58</v>
      </c>
      <c r="C13511">
        <v>99435</v>
      </c>
      <c r="D13511" t="s">
        <v>2569</v>
      </c>
      <c r="E13511" t="s">
        <v>10</v>
      </c>
      <c r="F13511">
        <v>647.72</v>
      </c>
      <c r="G13511">
        <v>650.76</v>
      </c>
      <c r="J13511">
        <v>0</v>
      </c>
      <c r="K13511">
        <v>0</v>
      </c>
    </row>
    <row r="13512" spans="1:11">
      <c r="A13512" t="s">
        <v>29547</v>
      </c>
      <c r="B13512" t="s">
        <v>58</v>
      </c>
      <c r="C13512">
        <v>99432</v>
      </c>
      <c r="D13512" t="s">
        <v>2566</v>
      </c>
      <c r="E13512" t="s">
        <v>10</v>
      </c>
      <c r="F13512">
        <v>644.55999999999995</v>
      </c>
      <c r="G13512">
        <v>647.34</v>
      </c>
      <c r="J13512">
        <v>0</v>
      </c>
      <c r="K13512">
        <v>0</v>
      </c>
    </row>
    <row r="13513" spans="1:11">
      <c r="A13513" t="s">
        <v>29548</v>
      </c>
      <c r="B13513" t="s">
        <v>58</v>
      </c>
      <c r="C13513">
        <v>99438</v>
      </c>
      <c r="D13513" t="s">
        <v>2572</v>
      </c>
      <c r="E13513" t="s">
        <v>10</v>
      </c>
      <c r="F13513">
        <v>635.96</v>
      </c>
      <c r="G13513">
        <v>639.12</v>
      </c>
      <c r="J13513">
        <v>0</v>
      </c>
      <c r="K13513">
        <v>0</v>
      </c>
    </row>
    <row r="13514" spans="1:11">
      <c r="A13514" t="s">
        <v>29549</v>
      </c>
      <c r="B13514" t="s">
        <v>58</v>
      </c>
      <c r="C13514">
        <v>105538</v>
      </c>
      <c r="D13514" t="s">
        <v>8237</v>
      </c>
      <c r="E13514" t="s">
        <v>10</v>
      </c>
      <c r="F13514">
        <v>0</v>
      </c>
      <c r="G13514">
        <v>0</v>
      </c>
    </row>
    <row r="13515" spans="1:11">
      <c r="A13515" t="s">
        <v>29550</v>
      </c>
      <c r="B13515" t="s">
        <v>58</v>
      </c>
      <c r="C13515">
        <v>99436</v>
      </c>
      <c r="D13515" t="s">
        <v>2570</v>
      </c>
      <c r="E13515" t="s">
        <v>10</v>
      </c>
      <c r="F13515">
        <v>728.88</v>
      </c>
      <c r="G13515">
        <v>735.47</v>
      </c>
      <c r="J13515">
        <v>0</v>
      </c>
      <c r="K13515">
        <v>0</v>
      </c>
    </row>
    <row r="13516" spans="1:11">
      <c r="A13516" t="s">
        <v>29551</v>
      </c>
      <c r="B13516" t="s">
        <v>58</v>
      </c>
      <c r="C13516">
        <v>99437</v>
      </c>
      <c r="D13516" t="s">
        <v>2571</v>
      </c>
      <c r="E13516" t="s">
        <v>10</v>
      </c>
      <c r="F13516">
        <v>627.74</v>
      </c>
      <c r="G13516">
        <v>630.20000000000005</v>
      </c>
      <c r="J13516">
        <v>0</v>
      </c>
      <c r="K13516">
        <v>0</v>
      </c>
    </row>
    <row r="13517" spans="1:11">
      <c r="A13517" t="s">
        <v>29552</v>
      </c>
      <c r="B13517" t="s">
        <v>58</v>
      </c>
      <c r="C13517">
        <v>105537</v>
      </c>
      <c r="D13517" t="s">
        <v>8238</v>
      </c>
      <c r="E13517" t="s">
        <v>10</v>
      </c>
      <c r="F13517">
        <v>0</v>
      </c>
      <c r="G13517">
        <v>0</v>
      </c>
    </row>
    <row r="13518" spans="1:11">
      <c r="A13518" t="s">
        <v>29553</v>
      </c>
      <c r="B13518" t="s">
        <v>58</v>
      </c>
      <c r="C13518">
        <v>99433</v>
      </c>
      <c r="D13518" t="s">
        <v>2567</v>
      </c>
      <c r="E13518" t="s">
        <v>10</v>
      </c>
      <c r="F13518">
        <v>703.67</v>
      </c>
      <c r="G13518">
        <v>708.15</v>
      </c>
      <c r="J13518">
        <v>0</v>
      </c>
      <c r="K13518">
        <v>0</v>
      </c>
    </row>
    <row r="13519" spans="1:11">
      <c r="A13519" t="s">
        <v>29554</v>
      </c>
      <c r="B13519" t="s">
        <v>58</v>
      </c>
      <c r="C13519">
        <v>104422</v>
      </c>
      <c r="D13519" t="s">
        <v>6065</v>
      </c>
      <c r="E13519" t="s">
        <v>9</v>
      </c>
      <c r="F13519">
        <v>11.25</v>
      </c>
      <c r="G13519">
        <v>11.84</v>
      </c>
      <c r="J13519">
        <v>0</v>
      </c>
      <c r="K13519">
        <v>0</v>
      </c>
    </row>
    <row r="13520" spans="1:11">
      <c r="A13520" t="s">
        <v>29555</v>
      </c>
      <c r="B13520" t="s">
        <v>58</v>
      </c>
      <c r="C13520">
        <v>105824</v>
      </c>
      <c r="D13520" t="s">
        <v>6076</v>
      </c>
      <c r="E13520" t="s">
        <v>9</v>
      </c>
      <c r="F13520">
        <v>14.19</v>
      </c>
      <c r="G13520">
        <v>14.78</v>
      </c>
      <c r="J13520">
        <v>0</v>
      </c>
      <c r="K13520">
        <v>0</v>
      </c>
    </row>
    <row r="13521" spans="1:11">
      <c r="A13521" t="s">
        <v>29556</v>
      </c>
      <c r="B13521" t="s">
        <v>58</v>
      </c>
      <c r="C13521">
        <v>105825</v>
      </c>
      <c r="D13521" t="s">
        <v>6077</v>
      </c>
      <c r="E13521" t="s">
        <v>9</v>
      </c>
      <c r="F13521">
        <v>7.53</v>
      </c>
      <c r="G13521">
        <v>8.14</v>
      </c>
      <c r="J13521">
        <v>0</v>
      </c>
      <c r="K13521">
        <v>0</v>
      </c>
    </row>
    <row r="13522" spans="1:11">
      <c r="A13522" t="s">
        <v>29557</v>
      </c>
      <c r="B13522" t="s">
        <v>58</v>
      </c>
      <c r="C13522">
        <v>104421</v>
      </c>
      <c r="D13522" t="s">
        <v>6064</v>
      </c>
      <c r="E13522" t="s">
        <v>9</v>
      </c>
      <c r="F13522">
        <v>17.420000000000002</v>
      </c>
      <c r="G13522">
        <v>18.54</v>
      </c>
      <c r="J13522">
        <v>0</v>
      </c>
      <c r="K13522">
        <v>0</v>
      </c>
    </row>
    <row r="13523" spans="1:11">
      <c r="A13523" t="s">
        <v>29558</v>
      </c>
      <c r="B13523" t="s">
        <v>58</v>
      </c>
      <c r="C13523">
        <v>105822</v>
      </c>
      <c r="D13523" t="s">
        <v>6074</v>
      </c>
      <c r="E13523" t="s">
        <v>9</v>
      </c>
      <c r="F13523">
        <v>20.36</v>
      </c>
      <c r="G13523">
        <v>21.48</v>
      </c>
      <c r="J13523">
        <v>0</v>
      </c>
      <c r="K13523">
        <v>0</v>
      </c>
    </row>
    <row r="13524" spans="1:11">
      <c r="A13524" t="s">
        <v>29559</v>
      </c>
      <c r="B13524" t="s">
        <v>58</v>
      </c>
      <c r="C13524">
        <v>105823</v>
      </c>
      <c r="D13524" t="s">
        <v>6075</v>
      </c>
      <c r="E13524" t="s">
        <v>9</v>
      </c>
      <c r="F13524">
        <v>13.7</v>
      </c>
      <c r="G13524">
        <v>14.84</v>
      </c>
      <c r="J13524">
        <v>0</v>
      </c>
      <c r="K13524">
        <v>0</v>
      </c>
    </row>
    <row r="13525" spans="1:11">
      <c r="A13525" t="s">
        <v>29560</v>
      </c>
      <c r="B13525" t="s">
        <v>58</v>
      </c>
      <c r="C13525">
        <v>104423</v>
      </c>
      <c r="D13525" t="s">
        <v>6066</v>
      </c>
      <c r="E13525" t="s">
        <v>9</v>
      </c>
      <c r="F13525">
        <v>15.57</v>
      </c>
      <c r="G13525">
        <v>16.54</v>
      </c>
      <c r="J13525">
        <v>0</v>
      </c>
      <c r="K13525">
        <v>0</v>
      </c>
    </row>
    <row r="13526" spans="1:11">
      <c r="A13526" t="s">
        <v>29561</v>
      </c>
      <c r="B13526" t="s">
        <v>58</v>
      </c>
      <c r="C13526">
        <v>105826</v>
      </c>
      <c r="D13526" t="s">
        <v>6078</v>
      </c>
      <c r="E13526" t="s">
        <v>9</v>
      </c>
      <c r="F13526">
        <v>18.510000000000002</v>
      </c>
      <c r="G13526">
        <v>19.48</v>
      </c>
      <c r="J13526">
        <v>0</v>
      </c>
      <c r="K13526">
        <v>0</v>
      </c>
    </row>
    <row r="13527" spans="1:11">
      <c r="A13527" t="s">
        <v>29562</v>
      </c>
      <c r="B13527" t="s">
        <v>58</v>
      </c>
      <c r="C13527">
        <v>105827</v>
      </c>
      <c r="D13527" t="s">
        <v>6079</v>
      </c>
      <c r="E13527" t="s">
        <v>9</v>
      </c>
      <c r="F13527">
        <v>11.85</v>
      </c>
      <c r="G13527">
        <v>12.84</v>
      </c>
      <c r="J13527">
        <v>0</v>
      </c>
      <c r="K13527">
        <v>0</v>
      </c>
    </row>
    <row r="13528" spans="1:11">
      <c r="A13528" t="s">
        <v>29563</v>
      </c>
      <c r="B13528" t="s">
        <v>58</v>
      </c>
      <c r="C13528">
        <v>104425</v>
      </c>
      <c r="D13528" t="s">
        <v>6067</v>
      </c>
      <c r="E13528" t="s">
        <v>9</v>
      </c>
      <c r="F13528">
        <v>9.3699999999999992</v>
      </c>
      <c r="G13528">
        <v>9.81</v>
      </c>
      <c r="J13528">
        <v>0</v>
      </c>
      <c r="K13528">
        <v>0</v>
      </c>
    </row>
    <row r="13529" spans="1:11">
      <c r="A13529" t="s">
        <v>29564</v>
      </c>
      <c r="B13529" t="s">
        <v>58</v>
      </c>
      <c r="C13529">
        <v>105828</v>
      </c>
      <c r="D13529" t="s">
        <v>6080</v>
      </c>
      <c r="E13529" t="s">
        <v>9</v>
      </c>
      <c r="F13529">
        <v>12.31</v>
      </c>
      <c r="G13529">
        <v>12.75</v>
      </c>
      <c r="J13529">
        <v>0</v>
      </c>
      <c r="K13529">
        <v>0</v>
      </c>
    </row>
    <row r="13530" spans="1:11">
      <c r="A13530" t="s">
        <v>29565</v>
      </c>
      <c r="B13530" t="s">
        <v>58</v>
      </c>
      <c r="C13530">
        <v>105829</v>
      </c>
      <c r="D13530" t="s">
        <v>6081</v>
      </c>
      <c r="E13530" t="s">
        <v>9</v>
      </c>
      <c r="F13530">
        <v>5.65</v>
      </c>
      <c r="G13530">
        <v>6.11</v>
      </c>
      <c r="J13530">
        <v>0</v>
      </c>
      <c r="K13530">
        <v>0</v>
      </c>
    </row>
    <row r="13531" spans="1:11">
      <c r="A13531" t="s">
        <v>29566</v>
      </c>
      <c r="B13531" t="s">
        <v>58</v>
      </c>
      <c r="C13531">
        <v>91525</v>
      </c>
      <c r="D13531" t="s">
        <v>6055</v>
      </c>
      <c r="E13531" t="s">
        <v>9</v>
      </c>
      <c r="F13531">
        <v>7.98</v>
      </c>
      <c r="G13531">
        <v>8.44</v>
      </c>
      <c r="J13531">
        <v>0</v>
      </c>
      <c r="K13531">
        <v>0</v>
      </c>
    </row>
    <row r="13532" spans="1:11">
      <c r="A13532" t="s">
        <v>29567</v>
      </c>
      <c r="B13532" t="s">
        <v>58</v>
      </c>
      <c r="C13532">
        <v>105818</v>
      </c>
      <c r="D13532" t="s">
        <v>6070</v>
      </c>
      <c r="E13532" t="s">
        <v>9</v>
      </c>
      <c r="F13532">
        <v>12.6</v>
      </c>
      <c r="G13532">
        <v>13.06</v>
      </c>
      <c r="J13532">
        <v>0</v>
      </c>
      <c r="K13532">
        <v>0</v>
      </c>
    </row>
    <row r="13533" spans="1:11">
      <c r="A13533" t="s">
        <v>29568</v>
      </c>
      <c r="B13533" t="s">
        <v>58</v>
      </c>
      <c r="C13533">
        <v>105819</v>
      </c>
      <c r="D13533" t="s">
        <v>6071</v>
      </c>
      <c r="E13533" t="s">
        <v>9</v>
      </c>
      <c r="F13533">
        <v>5.98</v>
      </c>
      <c r="G13533">
        <v>6.46</v>
      </c>
      <c r="J13533">
        <v>0</v>
      </c>
      <c r="K13533">
        <v>0</v>
      </c>
    </row>
    <row r="13534" spans="1:11">
      <c r="A13534" t="s">
        <v>29569</v>
      </c>
      <c r="B13534" t="s">
        <v>58</v>
      </c>
      <c r="C13534">
        <v>104414</v>
      </c>
      <c r="D13534" t="s">
        <v>6058</v>
      </c>
      <c r="E13534" t="s">
        <v>9</v>
      </c>
      <c r="F13534">
        <v>7.02</v>
      </c>
      <c r="G13534">
        <v>7.39</v>
      </c>
      <c r="J13534">
        <v>0</v>
      </c>
      <c r="K13534">
        <v>0</v>
      </c>
    </row>
    <row r="13535" spans="1:11">
      <c r="A13535" t="s">
        <v>29570</v>
      </c>
      <c r="B13535" t="s">
        <v>58</v>
      </c>
      <c r="C13535">
        <v>105816</v>
      </c>
      <c r="D13535" t="s">
        <v>6068</v>
      </c>
      <c r="E13535" t="s">
        <v>9</v>
      </c>
      <c r="F13535">
        <v>11.64</v>
      </c>
      <c r="G13535">
        <v>12.01</v>
      </c>
      <c r="J13535">
        <v>0</v>
      </c>
      <c r="K13535">
        <v>0</v>
      </c>
    </row>
    <row r="13536" spans="1:11">
      <c r="A13536" t="s">
        <v>29571</v>
      </c>
      <c r="B13536" t="s">
        <v>58</v>
      </c>
      <c r="C13536">
        <v>105817</v>
      </c>
      <c r="D13536" t="s">
        <v>6069</v>
      </c>
      <c r="E13536" t="s">
        <v>9</v>
      </c>
      <c r="F13536">
        <v>5.0199999999999996</v>
      </c>
      <c r="G13536">
        <v>5.41</v>
      </c>
      <c r="J13536">
        <v>0</v>
      </c>
      <c r="K13536">
        <v>0</v>
      </c>
    </row>
    <row r="13537" spans="1:11">
      <c r="A13537" t="s">
        <v>29572</v>
      </c>
      <c r="B13537" t="s">
        <v>58</v>
      </c>
      <c r="C13537">
        <v>104415</v>
      </c>
      <c r="D13537" t="s">
        <v>6059</v>
      </c>
      <c r="E13537" t="s">
        <v>9</v>
      </c>
      <c r="F13537">
        <v>13.06</v>
      </c>
      <c r="G13537">
        <v>13.96</v>
      </c>
      <c r="J13537">
        <v>0</v>
      </c>
      <c r="K13537">
        <v>0</v>
      </c>
    </row>
    <row r="13538" spans="1:11">
      <c r="A13538" t="s">
        <v>29573</v>
      </c>
      <c r="B13538" t="s">
        <v>58</v>
      </c>
      <c r="C13538">
        <v>105820</v>
      </c>
      <c r="D13538" t="s">
        <v>6072</v>
      </c>
      <c r="E13538" t="s">
        <v>9</v>
      </c>
      <c r="F13538">
        <v>17.68</v>
      </c>
      <c r="G13538">
        <v>18.579999999999998</v>
      </c>
      <c r="J13538">
        <v>0</v>
      </c>
      <c r="K13538">
        <v>0</v>
      </c>
    </row>
    <row r="13539" spans="1:11">
      <c r="A13539" t="s">
        <v>29574</v>
      </c>
      <c r="B13539" t="s">
        <v>58</v>
      </c>
      <c r="C13539">
        <v>105821</v>
      </c>
      <c r="D13539" t="s">
        <v>6073</v>
      </c>
      <c r="E13539" t="s">
        <v>9</v>
      </c>
      <c r="F13539">
        <v>11.06</v>
      </c>
      <c r="G13539">
        <v>11.98</v>
      </c>
      <c r="J13539">
        <v>0</v>
      </c>
      <c r="K13539">
        <v>0</v>
      </c>
    </row>
    <row r="13540" spans="1:11">
      <c r="A13540" t="s">
        <v>29575</v>
      </c>
      <c r="B13540" t="s">
        <v>58</v>
      </c>
      <c r="C13540">
        <v>104418</v>
      </c>
      <c r="D13540" t="s">
        <v>6062</v>
      </c>
      <c r="E13540" t="s">
        <v>9</v>
      </c>
      <c r="F13540">
        <v>3.08</v>
      </c>
      <c r="G13540">
        <v>3.33</v>
      </c>
      <c r="J13540">
        <v>0</v>
      </c>
      <c r="K13540">
        <v>0</v>
      </c>
    </row>
    <row r="13541" spans="1:11">
      <c r="A13541" t="s">
        <v>29576</v>
      </c>
      <c r="B13541" t="s">
        <v>58</v>
      </c>
      <c r="C13541">
        <v>91515</v>
      </c>
      <c r="D13541" t="s">
        <v>6051</v>
      </c>
      <c r="E13541" t="s">
        <v>9</v>
      </c>
      <c r="F13541">
        <v>5.65</v>
      </c>
      <c r="G13541">
        <v>6.12</v>
      </c>
      <c r="J13541">
        <v>0</v>
      </c>
      <c r="K13541">
        <v>0</v>
      </c>
    </row>
    <row r="13542" spans="1:11">
      <c r="A13542" t="s">
        <v>29577</v>
      </c>
      <c r="B13542" t="s">
        <v>58</v>
      </c>
      <c r="C13542">
        <v>104419</v>
      </c>
      <c r="D13542" t="s">
        <v>6063</v>
      </c>
      <c r="E13542" t="s">
        <v>9</v>
      </c>
      <c r="F13542">
        <v>4.9000000000000004</v>
      </c>
      <c r="G13542">
        <v>5.3</v>
      </c>
      <c r="J13542">
        <v>0</v>
      </c>
      <c r="K13542">
        <v>0</v>
      </c>
    </row>
    <row r="13543" spans="1:11">
      <c r="A13543" t="s">
        <v>29578</v>
      </c>
      <c r="B13543" t="s">
        <v>58</v>
      </c>
      <c r="C13543">
        <v>91519</v>
      </c>
      <c r="D13543" t="s">
        <v>6052</v>
      </c>
      <c r="E13543" t="s">
        <v>9</v>
      </c>
      <c r="F13543">
        <v>2.35</v>
      </c>
      <c r="G13543">
        <v>2.54</v>
      </c>
      <c r="J13543">
        <v>0</v>
      </c>
      <c r="K13543">
        <v>0</v>
      </c>
    </row>
    <row r="13544" spans="1:11">
      <c r="A13544" t="s">
        <v>29579</v>
      </c>
      <c r="B13544" t="s">
        <v>58</v>
      </c>
      <c r="C13544">
        <v>91520</v>
      </c>
      <c r="D13544" t="s">
        <v>6053</v>
      </c>
      <c r="E13544" t="s">
        <v>9</v>
      </c>
      <c r="F13544">
        <v>2.38</v>
      </c>
      <c r="G13544">
        <v>2.57</v>
      </c>
      <c r="J13544">
        <v>0</v>
      </c>
      <c r="K13544">
        <v>0</v>
      </c>
    </row>
    <row r="13545" spans="1:11">
      <c r="A13545" t="s">
        <v>29580</v>
      </c>
      <c r="B13545" t="s">
        <v>58</v>
      </c>
      <c r="C13545">
        <v>104416</v>
      </c>
      <c r="D13545" t="s">
        <v>6060</v>
      </c>
      <c r="E13545" t="s">
        <v>9</v>
      </c>
      <c r="F13545">
        <v>1.97</v>
      </c>
      <c r="G13545">
        <v>2.12</v>
      </c>
      <c r="J13545">
        <v>0</v>
      </c>
      <c r="K13545">
        <v>0</v>
      </c>
    </row>
    <row r="13546" spans="1:11">
      <c r="A13546" t="s">
        <v>29581</v>
      </c>
      <c r="B13546" t="s">
        <v>58</v>
      </c>
      <c r="C13546">
        <v>104417</v>
      </c>
      <c r="D13546" t="s">
        <v>6061</v>
      </c>
      <c r="E13546" t="s">
        <v>9</v>
      </c>
      <c r="F13546">
        <v>4.46</v>
      </c>
      <c r="G13546">
        <v>4.83</v>
      </c>
      <c r="J13546">
        <v>0</v>
      </c>
      <c r="K13546">
        <v>0</v>
      </c>
    </row>
    <row r="13547" spans="1:11">
      <c r="A13547" t="s">
        <v>29582</v>
      </c>
      <c r="B13547" t="s">
        <v>58</v>
      </c>
      <c r="C13547">
        <v>91522</v>
      </c>
      <c r="D13547" t="s">
        <v>6054</v>
      </c>
      <c r="E13547" t="s">
        <v>9</v>
      </c>
      <c r="F13547">
        <v>4.01</v>
      </c>
      <c r="G13547">
        <v>4.34</v>
      </c>
      <c r="J13547">
        <v>0</v>
      </c>
      <c r="K13547">
        <v>0</v>
      </c>
    </row>
    <row r="13548" spans="1:11">
      <c r="A13548" t="s">
        <v>29583</v>
      </c>
      <c r="B13548" t="s">
        <v>58</v>
      </c>
      <c r="C13548">
        <v>104412</v>
      </c>
      <c r="D13548" t="s">
        <v>6056</v>
      </c>
      <c r="E13548" t="s">
        <v>9</v>
      </c>
      <c r="F13548">
        <v>3.59</v>
      </c>
      <c r="G13548">
        <v>3.9</v>
      </c>
      <c r="J13548">
        <v>0</v>
      </c>
      <c r="K13548">
        <v>0</v>
      </c>
    </row>
    <row r="13549" spans="1:11">
      <c r="A13549" t="s">
        <v>29584</v>
      </c>
      <c r="B13549" t="s">
        <v>58</v>
      </c>
      <c r="C13549">
        <v>104413</v>
      </c>
      <c r="D13549" t="s">
        <v>6057</v>
      </c>
      <c r="E13549" t="s">
        <v>9</v>
      </c>
      <c r="F13549">
        <v>6.12</v>
      </c>
      <c r="G13549">
        <v>6.64</v>
      </c>
      <c r="J13549">
        <v>0</v>
      </c>
      <c r="K13549">
        <v>0</v>
      </c>
    </row>
    <row r="13550" spans="1:11">
      <c r="A13550" t="s">
        <v>29585</v>
      </c>
      <c r="B13550" t="s">
        <v>58</v>
      </c>
      <c r="C13550">
        <v>102569</v>
      </c>
      <c r="D13550" t="s">
        <v>8239</v>
      </c>
      <c r="E13550" t="s">
        <v>9</v>
      </c>
      <c r="F13550">
        <v>0</v>
      </c>
      <c r="G13550">
        <v>0</v>
      </c>
    </row>
    <row r="13551" spans="1:11">
      <c r="A13551" t="s">
        <v>29586</v>
      </c>
      <c r="B13551" t="s">
        <v>58</v>
      </c>
      <c r="C13551">
        <v>102574</v>
      </c>
      <c r="D13551" t="s">
        <v>8240</v>
      </c>
      <c r="E13551" t="s">
        <v>9</v>
      </c>
      <c r="F13551">
        <v>0</v>
      </c>
      <c r="G13551">
        <v>0</v>
      </c>
    </row>
    <row r="13552" spans="1:11">
      <c r="A13552" t="s">
        <v>29587</v>
      </c>
      <c r="B13552" t="s">
        <v>58</v>
      </c>
      <c r="C13552">
        <v>102573</v>
      </c>
      <c r="D13552" t="s">
        <v>8241</v>
      </c>
      <c r="E13552" t="s">
        <v>9</v>
      </c>
      <c r="F13552">
        <v>0</v>
      </c>
      <c r="G13552">
        <v>0</v>
      </c>
    </row>
    <row r="13553" spans="1:11">
      <c r="A13553" t="s">
        <v>29588</v>
      </c>
      <c r="B13553" t="s">
        <v>58</v>
      </c>
      <c r="C13553">
        <v>102577</v>
      </c>
      <c r="D13553" t="s">
        <v>8242</v>
      </c>
      <c r="E13553" t="s">
        <v>9</v>
      </c>
      <c r="F13553">
        <v>0</v>
      </c>
      <c r="G13553">
        <v>0</v>
      </c>
    </row>
    <row r="13554" spans="1:11">
      <c r="A13554" t="s">
        <v>29589</v>
      </c>
      <c r="B13554" t="s">
        <v>58</v>
      </c>
      <c r="C13554">
        <v>102576</v>
      </c>
      <c r="D13554" t="s">
        <v>8243</v>
      </c>
      <c r="E13554" t="s">
        <v>9</v>
      </c>
      <c r="F13554">
        <v>0</v>
      </c>
      <c r="G13554">
        <v>0</v>
      </c>
    </row>
    <row r="13555" spans="1:11">
      <c r="A13555" t="s">
        <v>29590</v>
      </c>
      <c r="B13555" t="s">
        <v>58</v>
      </c>
      <c r="C13555">
        <v>103083</v>
      </c>
      <c r="D13555" t="s">
        <v>8244</v>
      </c>
      <c r="E13555" t="s">
        <v>9</v>
      </c>
      <c r="F13555">
        <v>0</v>
      </c>
      <c r="G13555">
        <v>0</v>
      </c>
    </row>
    <row r="13556" spans="1:11">
      <c r="A13556" t="s">
        <v>29591</v>
      </c>
      <c r="B13556" t="s">
        <v>58</v>
      </c>
      <c r="C13556">
        <v>103081</v>
      </c>
      <c r="D13556" t="s">
        <v>8245</v>
      </c>
      <c r="E13556" t="s">
        <v>9</v>
      </c>
      <c r="F13556">
        <v>0</v>
      </c>
      <c r="G13556">
        <v>0</v>
      </c>
    </row>
    <row r="13557" spans="1:11">
      <c r="A13557" t="s">
        <v>29592</v>
      </c>
      <c r="B13557" t="s">
        <v>58</v>
      </c>
      <c r="C13557">
        <v>103082</v>
      </c>
      <c r="D13557" t="s">
        <v>8246</v>
      </c>
      <c r="E13557" t="s">
        <v>9</v>
      </c>
      <c r="F13557">
        <v>0</v>
      </c>
      <c r="G13557">
        <v>0</v>
      </c>
    </row>
    <row r="13558" spans="1:11">
      <c r="A13558" t="s">
        <v>29593</v>
      </c>
      <c r="B13558" t="s">
        <v>58</v>
      </c>
      <c r="C13558">
        <v>103086</v>
      </c>
      <c r="D13558" t="s">
        <v>8247</v>
      </c>
      <c r="E13558" t="s">
        <v>9</v>
      </c>
      <c r="F13558">
        <v>0</v>
      </c>
      <c r="G13558">
        <v>0</v>
      </c>
    </row>
    <row r="13559" spans="1:11">
      <c r="A13559" t="s">
        <v>29594</v>
      </c>
      <c r="B13559" t="s">
        <v>58</v>
      </c>
      <c r="C13559">
        <v>103085</v>
      </c>
      <c r="D13559" t="s">
        <v>8248</v>
      </c>
      <c r="E13559" t="s">
        <v>9</v>
      </c>
      <c r="F13559">
        <v>0</v>
      </c>
      <c r="G13559">
        <v>0</v>
      </c>
    </row>
    <row r="13560" spans="1:11">
      <c r="A13560" t="s">
        <v>29595</v>
      </c>
      <c r="B13560" t="s">
        <v>58</v>
      </c>
      <c r="C13560">
        <v>104726</v>
      </c>
      <c r="D13560" t="s">
        <v>8249</v>
      </c>
      <c r="E13560" t="s">
        <v>9</v>
      </c>
      <c r="F13560">
        <v>0</v>
      </c>
      <c r="G13560">
        <v>0</v>
      </c>
    </row>
    <row r="13561" spans="1:11">
      <c r="A13561" t="s">
        <v>29596</v>
      </c>
      <c r="B13561" t="s">
        <v>58</v>
      </c>
      <c r="C13561">
        <v>104725</v>
      </c>
      <c r="D13561" t="s">
        <v>8250</v>
      </c>
      <c r="E13561" t="s">
        <v>9</v>
      </c>
      <c r="F13561">
        <v>0</v>
      </c>
      <c r="G13561">
        <v>0</v>
      </c>
    </row>
    <row r="13562" spans="1:11">
      <c r="A13562" t="s">
        <v>29597</v>
      </c>
      <c r="B13562" t="s">
        <v>58</v>
      </c>
      <c r="C13562">
        <v>96374</v>
      </c>
      <c r="D13562" t="s">
        <v>5307</v>
      </c>
      <c r="E13562" t="s">
        <v>12</v>
      </c>
      <c r="F13562">
        <v>33.770000000000003</v>
      </c>
      <c r="G13562">
        <v>34.06</v>
      </c>
      <c r="J13562">
        <v>0</v>
      </c>
      <c r="K13562">
        <v>0</v>
      </c>
    </row>
    <row r="13563" spans="1:11">
      <c r="A13563" t="s">
        <v>29598</v>
      </c>
      <c r="B13563" t="s">
        <v>58</v>
      </c>
      <c r="C13563">
        <v>96373</v>
      </c>
      <c r="D13563" t="s">
        <v>5306</v>
      </c>
      <c r="E13563" t="s">
        <v>12</v>
      </c>
      <c r="F13563">
        <v>11.3</v>
      </c>
      <c r="G13563">
        <v>11.54</v>
      </c>
      <c r="J13563">
        <v>0</v>
      </c>
      <c r="K13563">
        <v>0</v>
      </c>
    </row>
    <row r="13564" spans="1:11">
      <c r="A13564" t="s">
        <v>29599</v>
      </c>
      <c r="B13564" t="s">
        <v>58</v>
      </c>
      <c r="C13564">
        <v>96368</v>
      </c>
      <c r="D13564" t="s">
        <v>5302</v>
      </c>
      <c r="E13564" t="s">
        <v>9</v>
      </c>
      <c r="F13564">
        <v>173.65</v>
      </c>
      <c r="G13564">
        <v>176.53</v>
      </c>
      <c r="J13564">
        <v>0</v>
      </c>
      <c r="K13564">
        <v>0</v>
      </c>
    </row>
    <row r="13565" spans="1:11">
      <c r="A13565" t="s">
        <v>29600</v>
      </c>
      <c r="B13565" t="s">
        <v>58</v>
      </c>
      <c r="C13565">
        <v>96364</v>
      </c>
      <c r="D13565" t="s">
        <v>5299</v>
      </c>
      <c r="E13565" t="s">
        <v>9</v>
      </c>
      <c r="F13565">
        <v>146.37</v>
      </c>
      <c r="G13565">
        <v>148.91</v>
      </c>
      <c r="J13565">
        <v>0</v>
      </c>
      <c r="K13565">
        <v>0</v>
      </c>
    </row>
    <row r="13566" spans="1:11">
      <c r="A13566" t="s">
        <v>29601</v>
      </c>
      <c r="B13566" t="s">
        <v>58</v>
      </c>
      <c r="C13566">
        <v>96369</v>
      </c>
      <c r="D13566" t="s">
        <v>5303</v>
      </c>
      <c r="E13566" t="s">
        <v>9</v>
      </c>
      <c r="F13566">
        <v>195.55</v>
      </c>
      <c r="G13566">
        <v>198.95</v>
      </c>
      <c r="J13566">
        <v>0</v>
      </c>
      <c r="K13566">
        <v>0</v>
      </c>
    </row>
    <row r="13567" spans="1:11">
      <c r="A13567" t="s">
        <v>29602</v>
      </c>
      <c r="B13567" t="s">
        <v>58</v>
      </c>
      <c r="C13567">
        <v>104723</v>
      </c>
      <c r="D13567" t="s">
        <v>5320</v>
      </c>
      <c r="E13567" t="s">
        <v>9</v>
      </c>
      <c r="F13567">
        <v>234.71</v>
      </c>
      <c r="G13567">
        <v>239.2</v>
      </c>
      <c r="J13567">
        <v>0</v>
      </c>
      <c r="K13567">
        <v>0</v>
      </c>
    </row>
    <row r="13568" spans="1:11">
      <c r="A13568" t="s">
        <v>29603</v>
      </c>
      <c r="B13568" t="s">
        <v>58</v>
      </c>
      <c r="C13568">
        <v>96367</v>
      </c>
      <c r="D13568" t="s">
        <v>5301</v>
      </c>
      <c r="E13568" t="s">
        <v>9</v>
      </c>
      <c r="F13568">
        <v>159.63999999999999</v>
      </c>
      <c r="G13568">
        <v>162.58000000000001</v>
      </c>
      <c r="J13568">
        <v>0</v>
      </c>
      <c r="K13568">
        <v>0</v>
      </c>
    </row>
    <row r="13569" spans="1:11">
      <c r="A13569" t="s">
        <v>29604</v>
      </c>
      <c r="B13569" t="s">
        <v>58</v>
      </c>
      <c r="C13569">
        <v>104722</v>
      </c>
      <c r="D13569" t="s">
        <v>5319</v>
      </c>
      <c r="E13569" t="s">
        <v>9</v>
      </c>
      <c r="F13569">
        <v>182.59</v>
      </c>
      <c r="G13569">
        <v>186.36</v>
      </c>
      <c r="J13569">
        <v>0</v>
      </c>
      <c r="K13569">
        <v>0</v>
      </c>
    </row>
    <row r="13570" spans="1:11">
      <c r="A13570" t="s">
        <v>29605</v>
      </c>
      <c r="B13570" t="s">
        <v>58</v>
      </c>
      <c r="C13570">
        <v>96366</v>
      </c>
      <c r="D13570" t="s">
        <v>5300</v>
      </c>
      <c r="E13570" t="s">
        <v>9</v>
      </c>
      <c r="F13570">
        <v>147.22999999999999</v>
      </c>
      <c r="G13570">
        <v>149.77000000000001</v>
      </c>
      <c r="J13570">
        <v>0</v>
      </c>
      <c r="K13570">
        <v>0</v>
      </c>
    </row>
    <row r="13571" spans="1:11">
      <c r="A13571" t="s">
        <v>29606</v>
      </c>
      <c r="B13571" t="s">
        <v>58</v>
      </c>
      <c r="C13571">
        <v>96361</v>
      </c>
      <c r="D13571" t="s">
        <v>5296</v>
      </c>
      <c r="E13571" t="s">
        <v>9</v>
      </c>
      <c r="F13571">
        <v>139.53</v>
      </c>
      <c r="G13571">
        <v>142.13999999999999</v>
      </c>
      <c r="J13571">
        <v>0</v>
      </c>
      <c r="K13571">
        <v>0</v>
      </c>
    </row>
    <row r="13572" spans="1:11">
      <c r="A13572" t="s">
        <v>29607</v>
      </c>
      <c r="B13572" t="s">
        <v>58</v>
      </c>
      <c r="C13572">
        <v>104719</v>
      </c>
      <c r="D13572" t="s">
        <v>5316</v>
      </c>
      <c r="E13572" t="s">
        <v>9</v>
      </c>
      <c r="F13572">
        <v>175.75</v>
      </c>
      <c r="G13572">
        <v>179.19</v>
      </c>
      <c r="J13572">
        <v>0</v>
      </c>
      <c r="K13572">
        <v>0</v>
      </c>
    </row>
    <row r="13573" spans="1:11">
      <c r="A13573" t="s">
        <v>29608</v>
      </c>
      <c r="B13573" t="s">
        <v>58</v>
      </c>
      <c r="C13573">
        <v>96360</v>
      </c>
      <c r="D13573" t="s">
        <v>5295</v>
      </c>
      <c r="E13573" t="s">
        <v>9</v>
      </c>
      <c r="F13573">
        <v>119.13</v>
      </c>
      <c r="G13573">
        <v>121.33</v>
      </c>
      <c r="J13573">
        <v>0</v>
      </c>
      <c r="K13573">
        <v>0</v>
      </c>
    </row>
    <row r="13574" spans="1:11">
      <c r="A13574" t="s">
        <v>29609</v>
      </c>
      <c r="B13574" t="s">
        <v>58</v>
      </c>
      <c r="C13574">
        <v>96359</v>
      </c>
      <c r="D13574" t="s">
        <v>5294</v>
      </c>
      <c r="E13574" t="s">
        <v>9</v>
      </c>
      <c r="F13574">
        <v>103.66</v>
      </c>
      <c r="G13574">
        <v>105.8</v>
      </c>
      <c r="J13574">
        <v>0</v>
      </c>
      <c r="K13574">
        <v>0</v>
      </c>
    </row>
    <row r="13575" spans="1:11">
      <c r="A13575" t="s">
        <v>29610</v>
      </c>
      <c r="B13575" t="s">
        <v>58</v>
      </c>
      <c r="C13575">
        <v>104718</v>
      </c>
      <c r="D13575" t="s">
        <v>5315</v>
      </c>
      <c r="E13575" t="s">
        <v>9</v>
      </c>
      <c r="F13575">
        <v>123.63</v>
      </c>
      <c r="G13575">
        <v>126.35</v>
      </c>
      <c r="J13575">
        <v>0</v>
      </c>
      <c r="K13575">
        <v>0</v>
      </c>
    </row>
    <row r="13576" spans="1:11">
      <c r="A13576" t="s">
        <v>29611</v>
      </c>
      <c r="B13576" t="s">
        <v>58</v>
      </c>
      <c r="C13576">
        <v>96358</v>
      </c>
      <c r="D13576" t="s">
        <v>5293</v>
      </c>
      <c r="E13576" t="s">
        <v>9</v>
      </c>
      <c r="F13576">
        <v>92.72</v>
      </c>
      <c r="G13576">
        <v>94.6</v>
      </c>
      <c r="J13576">
        <v>0</v>
      </c>
      <c r="K13576">
        <v>0</v>
      </c>
    </row>
    <row r="13577" spans="1:11">
      <c r="A13577" t="s">
        <v>29612</v>
      </c>
      <c r="B13577" t="s">
        <v>58</v>
      </c>
      <c r="C13577">
        <v>96371</v>
      </c>
      <c r="D13577" t="s">
        <v>5305</v>
      </c>
      <c r="E13577" t="s">
        <v>9</v>
      </c>
      <c r="F13577">
        <v>71.25</v>
      </c>
      <c r="G13577">
        <v>72.67</v>
      </c>
      <c r="J13577">
        <v>0</v>
      </c>
      <c r="K13577">
        <v>0</v>
      </c>
    </row>
    <row r="13578" spans="1:11">
      <c r="A13578" t="s">
        <v>29613</v>
      </c>
      <c r="B13578" t="s">
        <v>58</v>
      </c>
      <c r="C13578">
        <v>104724</v>
      </c>
      <c r="D13578" t="s">
        <v>5321</v>
      </c>
      <c r="E13578" t="s">
        <v>9</v>
      </c>
      <c r="F13578">
        <v>89.74</v>
      </c>
      <c r="G13578">
        <v>91.61</v>
      </c>
      <c r="J13578">
        <v>0</v>
      </c>
      <c r="K13578">
        <v>0</v>
      </c>
    </row>
    <row r="13579" spans="1:11">
      <c r="A13579" t="s">
        <v>29614</v>
      </c>
      <c r="B13579" t="s">
        <v>58</v>
      </c>
      <c r="C13579">
        <v>96370</v>
      </c>
      <c r="D13579" t="s">
        <v>5304</v>
      </c>
      <c r="E13579" t="s">
        <v>9</v>
      </c>
      <c r="F13579">
        <v>61.09</v>
      </c>
      <c r="G13579">
        <v>62.32</v>
      </c>
      <c r="J13579">
        <v>0</v>
      </c>
      <c r="K13579">
        <v>0</v>
      </c>
    </row>
    <row r="13580" spans="1:11">
      <c r="A13580" t="s">
        <v>29615</v>
      </c>
      <c r="B13580" t="s">
        <v>58</v>
      </c>
      <c r="C13580">
        <v>96365</v>
      </c>
      <c r="D13580" t="s">
        <v>15227</v>
      </c>
      <c r="E13580" t="s">
        <v>9</v>
      </c>
      <c r="F13580">
        <v>167.55</v>
      </c>
      <c r="G13580">
        <v>170.56</v>
      </c>
      <c r="J13580">
        <v>0</v>
      </c>
      <c r="K13580">
        <v>0</v>
      </c>
    </row>
    <row r="13581" spans="1:11">
      <c r="A13581" t="s">
        <v>29616</v>
      </c>
      <c r="B13581" t="s">
        <v>58</v>
      </c>
      <c r="C13581">
        <v>104721</v>
      </c>
      <c r="D13581" t="s">
        <v>5318</v>
      </c>
      <c r="E13581" t="s">
        <v>9</v>
      </c>
      <c r="F13581">
        <v>205.22</v>
      </c>
      <c r="G13581">
        <v>209.19</v>
      </c>
      <c r="J13581">
        <v>0</v>
      </c>
      <c r="K13581">
        <v>0</v>
      </c>
    </row>
    <row r="13582" spans="1:11">
      <c r="A13582" t="s">
        <v>29617</v>
      </c>
      <c r="B13582" t="s">
        <v>58</v>
      </c>
      <c r="C13582">
        <v>96363</v>
      </c>
      <c r="D13582" t="s">
        <v>5298</v>
      </c>
      <c r="E13582" t="s">
        <v>9</v>
      </c>
      <c r="F13582">
        <v>131.65</v>
      </c>
      <c r="G13582">
        <v>134.19</v>
      </c>
      <c r="J13582">
        <v>0</v>
      </c>
      <c r="K13582">
        <v>0</v>
      </c>
    </row>
    <row r="13583" spans="1:11">
      <c r="A13583" t="s">
        <v>29618</v>
      </c>
      <c r="B13583" t="s">
        <v>58</v>
      </c>
      <c r="C13583">
        <v>104720</v>
      </c>
      <c r="D13583" t="s">
        <v>5317</v>
      </c>
      <c r="E13583" t="s">
        <v>9</v>
      </c>
      <c r="F13583">
        <v>153.11000000000001</v>
      </c>
      <c r="G13583">
        <v>156.34</v>
      </c>
      <c r="J13583">
        <v>0</v>
      </c>
      <c r="K13583">
        <v>0</v>
      </c>
    </row>
    <row r="13584" spans="1:11">
      <c r="A13584" t="s">
        <v>29619</v>
      </c>
      <c r="B13584" t="s">
        <v>58</v>
      </c>
      <c r="C13584">
        <v>96362</v>
      </c>
      <c r="D13584" t="s">
        <v>5297</v>
      </c>
      <c r="E13584" t="s">
        <v>9</v>
      </c>
      <c r="F13584">
        <v>119.98</v>
      </c>
      <c r="G13584">
        <v>122.18</v>
      </c>
      <c r="J13584">
        <v>0</v>
      </c>
      <c r="K13584">
        <v>0</v>
      </c>
    </row>
    <row r="13585" spans="1:11">
      <c r="A13585" t="s">
        <v>29620</v>
      </c>
      <c r="B13585" t="s">
        <v>58</v>
      </c>
      <c r="C13585">
        <v>103191</v>
      </c>
      <c r="D13585" t="s">
        <v>6605</v>
      </c>
      <c r="E13585" t="s">
        <v>32</v>
      </c>
      <c r="F13585">
        <v>2391.23</v>
      </c>
      <c r="G13585">
        <v>2398.91</v>
      </c>
      <c r="J13585">
        <v>0</v>
      </c>
      <c r="K13585">
        <v>0</v>
      </c>
    </row>
    <row r="13586" spans="1:11">
      <c r="A13586" t="s">
        <v>29621</v>
      </c>
      <c r="B13586" t="s">
        <v>58</v>
      </c>
      <c r="C13586">
        <v>103206</v>
      </c>
      <c r="D13586" t="s">
        <v>6611</v>
      </c>
      <c r="E13586" t="s">
        <v>32</v>
      </c>
      <c r="F13586">
        <v>2413.75</v>
      </c>
      <c r="G13586">
        <v>2424.11</v>
      </c>
      <c r="J13586">
        <v>0</v>
      </c>
      <c r="K13586">
        <v>0</v>
      </c>
    </row>
    <row r="13587" spans="1:11">
      <c r="A13587" t="s">
        <v>29622</v>
      </c>
      <c r="B13587" t="s">
        <v>58</v>
      </c>
      <c r="C13587">
        <v>103211</v>
      </c>
      <c r="D13587" t="s">
        <v>8251</v>
      </c>
      <c r="E13587" t="s">
        <v>32</v>
      </c>
      <c r="F13587">
        <v>0</v>
      </c>
      <c r="G13587">
        <v>0</v>
      </c>
    </row>
    <row r="13588" spans="1:11">
      <c r="A13588" t="s">
        <v>29623</v>
      </c>
      <c r="B13588" t="s">
        <v>58</v>
      </c>
      <c r="C13588">
        <v>103196</v>
      </c>
      <c r="D13588" t="s">
        <v>8252</v>
      </c>
      <c r="E13588" t="s">
        <v>32</v>
      </c>
      <c r="F13588">
        <v>0</v>
      </c>
      <c r="G13588">
        <v>0</v>
      </c>
    </row>
    <row r="13589" spans="1:11">
      <c r="A13589" t="s">
        <v>29624</v>
      </c>
      <c r="B13589" t="s">
        <v>58</v>
      </c>
      <c r="C13589">
        <v>103212</v>
      </c>
      <c r="D13589" t="s">
        <v>8253</v>
      </c>
      <c r="E13589" t="s">
        <v>32</v>
      </c>
      <c r="F13589">
        <v>0</v>
      </c>
      <c r="G13589">
        <v>0</v>
      </c>
    </row>
    <row r="13590" spans="1:11">
      <c r="A13590" t="s">
        <v>29625</v>
      </c>
      <c r="B13590" t="s">
        <v>58</v>
      </c>
      <c r="C13590">
        <v>103197</v>
      </c>
      <c r="D13590" t="s">
        <v>8254</v>
      </c>
      <c r="E13590" t="s">
        <v>32</v>
      </c>
      <c r="F13590">
        <v>0</v>
      </c>
      <c r="G13590">
        <v>0</v>
      </c>
    </row>
    <row r="13591" spans="1:11">
      <c r="A13591" t="s">
        <v>29626</v>
      </c>
      <c r="B13591" t="s">
        <v>58</v>
      </c>
      <c r="C13591">
        <v>103217</v>
      </c>
      <c r="D13591" t="s">
        <v>8255</v>
      </c>
      <c r="E13591" t="s">
        <v>32</v>
      </c>
      <c r="F13591">
        <v>0</v>
      </c>
      <c r="G13591">
        <v>0</v>
      </c>
    </row>
    <row r="13592" spans="1:11">
      <c r="A13592" t="s">
        <v>29627</v>
      </c>
      <c r="B13592" t="s">
        <v>58</v>
      </c>
      <c r="C13592">
        <v>103202</v>
      </c>
      <c r="D13592" t="s">
        <v>8256</v>
      </c>
      <c r="E13592" t="s">
        <v>32</v>
      </c>
      <c r="F13592">
        <v>0</v>
      </c>
      <c r="G13592">
        <v>0</v>
      </c>
    </row>
    <row r="13593" spans="1:11">
      <c r="A13593" t="s">
        <v>29628</v>
      </c>
      <c r="B13593" t="s">
        <v>58</v>
      </c>
      <c r="C13593">
        <v>103215</v>
      </c>
      <c r="D13593" t="s">
        <v>8257</v>
      </c>
      <c r="E13593" t="s">
        <v>32</v>
      </c>
      <c r="F13593">
        <v>0</v>
      </c>
      <c r="G13593">
        <v>0</v>
      </c>
    </row>
    <row r="13594" spans="1:11">
      <c r="A13594" t="s">
        <v>29629</v>
      </c>
      <c r="B13594" t="s">
        <v>58</v>
      </c>
      <c r="C13594">
        <v>103200</v>
      </c>
      <c r="D13594" t="s">
        <v>8258</v>
      </c>
      <c r="E13594" t="s">
        <v>32</v>
      </c>
      <c r="F13594">
        <v>0</v>
      </c>
      <c r="G13594">
        <v>0</v>
      </c>
    </row>
    <row r="13595" spans="1:11">
      <c r="A13595" t="s">
        <v>29630</v>
      </c>
      <c r="B13595" t="s">
        <v>58</v>
      </c>
      <c r="C13595">
        <v>103216</v>
      </c>
      <c r="D13595" t="s">
        <v>8259</v>
      </c>
      <c r="E13595" t="s">
        <v>32</v>
      </c>
      <c r="F13595">
        <v>0</v>
      </c>
      <c r="G13595">
        <v>0</v>
      </c>
    </row>
    <row r="13596" spans="1:11">
      <c r="A13596" t="s">
        <v>29631</v>
      </c>
      <c r="B13596" t="s">
        <v>58</v>
      </c>
      <c r="C13596">
        <v>103201</v>
      </c>
      <c r="D13596" t="s">
        <v>8260</v>
      </c>
      <c r="E13596" t="s">
        <v>32</v>
      </c>
      <c r="F13596">
        <v>0</v>
      </c>
      <c r="G13596">
        <v>0</v>
      </c>
    </row>
    <row r="13597" spans="1:11">
      <c r="A13597" t="s">
        <v>29632</v>
      </c>
      <c r="B13597" t="s">
        <v>58</v>
      </c>
      <c r="C13597">
        <v>103185</v>
      </c>
      <c r="D13597" t="s">
        <v>6599</v>
      </c>
      <c r="E13597" t="s">
        <v>32</v>
      </c>
      <c r="F13597">
        <v>6182.57</v>
      </c>
      <c r="G13597">
        <v>6195.92</v>
      </c>
      <c r="J13597">
        <v>0</v>
      </c>
      <c r="K13597">
        <v>0</v>
      </c>
    </row>
    <row r="13598" spans="1:11">
      <c r="A13598" t="s">
        <v>29633</v>
      </c>
      <c r="B13598" t="s">
        <v>58</v>
      </c>
      <c r="C13598">
        <v>103218</v>
      </c>
      <c r="D13598" t="s">
        <v>8261</v>
      </c>
      <c r="E13598" t="s">
        <v>32</v>
      </c>
      <c r="F13598">
        <v>0</v>
      </c>
      <c r="G13598">
        <v>0</v>
      </c>
    </row>
    <row r="13599" spans="1:11">
      <c r="A13599" t="s">
        <v>29634</v>
      </c>
      <c r="B13599" t="s">
        <v>58</v>
      </c>
      <c r="C13599">
        <v>103203</v>
      </c>
      <c r="D13599" t="s">
        <v>8262</v>
      </c>
      <c r="E13599" t="s">
        <v>32</v>
      </c>
      <c r="F13599">
        <v>0</v>
      </c>
      <c r="G13599">
        <v>0</v>
      </c>
    </row>
    <row r="13600" spans="1:11">
      <c r="A13600" t="s">
        <v>29635</v>
      </c>
      <c r="B13600" t="s">
        <v>58</v>
      </c>
      <c r="C13600">
        <v>103213</v>
      </c>
      <c r="D13600" t="s">
        <v>8263</v>
      </c>
      <c r="E13600" t="s">
        <v>32</v>
      </c>
      <c r="F13600">
        <v>0</v>
      </c>
      <c r="G13600">
        <v>0</v>
      </c>
    </row>
    <row r="13601" spans="1:11">
      <c r="A13601" t="s">
        <v>29636</v>
      </c>
      <c r="B13601" t="s">
        <v>58</v>
      </c>
      <c r="C13601">
        <v>103198</v>
      </c>
      <c r="D13601" t="s">
        <v>8264</v>
      </c>
      <c r="E13601" t="s">
        <v>32</v>
      </c>
      <c r="F13601">
        <v>0</v>
      </c>
      <c r="G13601">
        <v>0</v>
      </c>
    </row>
    <row r="13602" spans="1:11">
      <c r="A13602" t="s">
        <v>29637</v>
      </c>
      <c r="B13602" t="s">
        <v>58</v>
      </c>
      <c r="C13602">
        <v>103214</v>
      </c>
      <c r="D13602" t="s">
        <v>8265</v>
      </c>
      <c r="E13602" t="s">
        <v>32</v>
      </c>
      <c r="F13602">
        <v>0</v>
      </c>
      <c r="G13602">
        <v>0</v>
      </c>
    </row>
    <row r="13603" spans="1:11">
      <c r="A13603" t="s">
        <v>29638</v>
      </c>
      <c r="B13603" t="s">
        <v>58</v>
      </c>
      <c r="C13603">
        <v>103199</v>
      </c>
      <c r="D13603" t="s">
        <v>8266</v>
      </c>
      <c r="E13603" t="s">
        <v>32</v>
      </c>
      <c r="F13603">
        <v>0</v>
      </c>
      <c r="G13603">
        <v>0</v>
      </c>
    </row>
    <row r="13604" spans="1:11">
      <c r="A13604" t="s">
        <v>29639</v>
      </c>
      <c r="B13604" t="s">
        <v>58</v>
      </c>
      <c r="C13604">
        <v>103219</v>
      </c>
      <c r="D13604" t="s">
        <v>8267</v>
      </c>
      <c r="E13604" t="s">
        <v>32</v>
      </c>
      <c r="F13604">
        <v>0</v>
      </c>
      <c r="G13604">
        <v>0</v>
      </c>
    </row>
    <row r="13605" spans="1:11">
      <c r="A13605" t="s">
        <v>29640</v>
      </c>
      <c r="B13605" t="s">
        <v>58</v>
      </c>
      <c r="C13605">
        <v>103204</v>
      </c>
      <c r="D13605" t="s">
        <v>8268</v>
      </c>
      <c r="E13605" t="s">
        <v>32</v>
      </c>
      <c r="F13605">
        <v>0</v>
      </c>
      <c r="G13605">
        <v>0</v>
      </c>
    </row>
    <row r="13606" spans="1:11">
      <c r="A13606" t="s">
        <v>29641</v>
      </c>
      <c r="B13606" t="s">
        <v>58</v>
      </c>
      <c r="C13606">
        <v>103186</v>
      </c>
      <c r="D13606" t="s">
        <v>6600</v>
      </c>
      <c r="E13606" t="s">
        <v>32</v>
      </c>
      <c r="F13606">
        <v>6498.72</v>
      </c>
      <c r="G13606">
        <v>6504.2</v>
      </c>
      <c r="J13606">
        <v>0</v>
      </c>
      <c r="K13606">
        <v>0</v>
      </c>
    </row>
    <row r="13607" spans="1:11">
      <c r="A13607" t="s">
        <v>29642</v>
      </c>
      <c r="B13607" t="s">
        <v>58</v>
      </c>
      <c r="C13607">
        <v>103210</v>
      </c>
      <c r="D13607" t="s">
        <v>6615</v>
      </c>
      <c r="E13607" t="s">
        <v>32</v>
      </c>
      <c r="F13607">
        <v>2336.6999999999998</v>
      </c>
      <c r="G13607">
        <v>2355.4299999999998</v>
      </c>
      <c r="J13607">
        <v>0</v>
      </c>
      <c r="K13607">
        <v>0</v>
      </c>
    </row>
    <row r="13608" spans="1:11">
      <c r="A13608" t="s">
        <v>29643</v>
      </c>
      <c r="B13608" t="s">
        <v>58</v>
      </c>
      <c r="C13608">
        <v>103195</v>
      </c>
      <c r="D13608" t="s">
        <v>6609</v>
      </c>
      <c r="E13608" t="s">
        <v>32</v>
      </c>
      <c r="F13608">
        <v>2206.9299999999998</v>
      </c>
      <c r="G13608">
        <v>2214.8200000000002</v>
      </c>
      <c r="J13608">
        <v>0</v>
      </c>
      <c r="K13608">
        <v>0</v>
      </c>
    </row>
    <row r="13609" spans="1:11">
      <c r="A13609" t="s">
        <v>29644</v>
      </c>
      <c r="B13609" t="s">
        <v>58</v>
      </c>
      <c r="C13609">
        <v>103205</v>
      </c>
      <c r="D13609" t="s">
        <v>6610</v>
      </c>
      <c r="E13609" t="s">
        <v>32</v>
      </c>
      <c r="F13609">
        <v>4120.25</v>
      </c>
      <c r="G13609">
        <v>4132.29</v>
      </c>
      <c r="J13609">
        <v>0</v>
      </c>
      <c r="K13609">
        <v>0</v>
      </c>
    </row>
    <row r="13610" spans="1:11">
      <c r="A13610" t="s">
        <v>29645</v>
      </c>
      <c r="B13610" t="s">
        <v>58</v>
      </c>
      <c r="C13610">
        <v>103190</v>
      </c>
      <c r="D13610" t="s">
        <v>6604</v>
      </c>
      <c r="E13610" t="s">
        <v>32</v>
      </c>
      <c r="F13610">
        <v>4097.74</v>
      </c>
      <c r="G13610">
        <v>4107.08</v>
      </c>
      <c r="J13610">
        <v>0</v>
      </c>
      <c r="K13610">
        <v>0</v>
      </c>
    </row>
    <row r="13611" spans="1:11">
      <c r="A13611" t="s">
        <v>29646</v>
      </c>
      <c r="B13611" t="s">
        <v>58</v>
      </c>
      <c r="C13611">
        <v>103207</v>
      </c>
      <c r="D13611" t="s">
        <v>6612</v>
      </c>
      <c r="E13611" t="s">
        <v>32</v>
      </c>
      <c r="F13611">
        <v>2567.39</v>
      </c>
      <c r="G13611">
        <v>2577.75</v>
      </c>
      <c r="J13611">
        <v>0</v>
      </c>
      <c r="K13611">
        <v>0</v>
      </c>
    </row>
    <row r="13612" spans="1:11">
      <c r="A13612" t="s">
        <v>29647</v>
      </c>
      <c r="B13612" t="s">
        <v>58</v>
      </c>
      <c r="C13612">
        <v>103192</v>
      </c>
      <c r="D13612" t="s">
        <v>6606</v>
      </c>
      <c r="E13612" t="s">
        <v>32</v>
      </c>
      <c r="F13612">
        <v>2544.87</v>
      </c>
      <c r="G13612">
        <v>2552.5500000000002</v>
      </c>
      <c r="J13612">
        <v>0</v>
      </c>
      <c r="K13612">
        <v>0</v>
      </c>
    </row>
    <row r="13613" spans="1:11">
      <c r="A13613" t="s">
        <v>29648</v>
      </c>
      <c r="B13613" t="s">
        <v>58</v>
      </c>
      <c r="C13613">
        <v>103208</v>
      </c>
      <c r="D13613" t="s">
        <v>6613</v>
      </c>
      <c r="E13613" t="s">
        <v>32</v>
      </c>
      <c r="F13613">
        <v>1986.12</v>
      </c>
      <c r="G13613">
        <v>1996.48</v>
      </c>
      <c r="J13613">
        <v>0</v>
      </c>
      <c r="K13613">
        <v>0</v>
      </c>
    </row>
    <row r="13614" spans="1:11">
      <c r="A13614" t="s">
        <v>29649</v>
      </c>
      <c r="B13614" t="s">
        <v>58</v>
      </c>
      <c r="C13614">
        <v>103193</v>
      </c>
      <c r="D13614" t="s">
        <v>6607</v>
      </c>
      <c r="E13614" t="s">
        <v>32</v>
      </c>
      <c r="F13614">
        <v>1963.6</v>
      </c>
      <c r="G13614">
        <v>1971.28</v>
      </c>
      <c r="J13614">
        <v>0</v>
      </c>
      <c r="K13614">
        <v>0</v>
      </c>
    </row>
    <row r="13615" spans="1:11">
      <c r="A13615" t="s">
        <v>29650</v>
      </c>
      <c r="B13615" t="s">
        <v>58</v>
      </c>
      <c r="C13615">
        <v>103187</v>
      </c>
      <c r="D13615" t="s">
        <v>6601</v>
      </c>
      <c r="E13615" t="s">
        <v>32</v>
      </c>
      <c r="F13615">
        <v>4896.8900000000003</v>
      </c>
      <c r="G13615">
        <v>4906.0200000000004</v>
      </c>
      <c r="J13615">
        <v>0</v>
      </c>
      <c r="K13615">
        <v>0</v>
      </c>
    </row>
    <row r="13616" spans="1:11">
      <c r="A13616" t="s">
        <v>29651</v>
      </c>
      <c r="B13616" t="s">
        <v>58</v>
      </c>
      <c r="C13616">
        <v>103188</v>
      </c>
      <c r="D13616" t="s">
        <v>6602</v>
      </c>
      <c r="E13616" t="s">
        <v>32</v>
      </c>
      <c r="F13616">
        <v>5258.24</v>
      </c>
      <c r="G13616">
        <v>5265.25</v>
      </c>
      <c r="J13616">
        <v>0</v>
      </c>
      <c r="K13616">
        <v>0</v>
      </c>
    </row>
    <row r="13617" spans="1:11">
      <c r="A13617" t="s">
        <v>29652</v>
      </c>
      <c r="B13617" t="s">
        <v>58</v>
      </c>
      <c r="C13617">
        <v>103189</v>
      </c>
      <c r="D13617" t="s">
        <v>6603</v>
      </c>
      <c r="E13617" t="s">
        <v>32</v>
      </c>
      <c r="F13617">
        <v>2638.73</v>
      </c>
      <c r="G13617">
        <v>2643.64</v>
      </c>
      <c r="J13617">
        <v>0</v>
      </c>
      <c r="K13617">
        <v>0</v>
      </c>
    </row>
    <row r="13618" spans="1:11">
      <c r="A13618" t="s">
        <v>29653</v>
      </c>
      <c r="B13618" t="s">
        <v>58</v>
      </c>
      <c r="C13618">
        <v>103209</v>
      </c>
      <c r="D13618" t="s">
        <v>6614</v>
      </c>
      <c r="E13618" t="s">
        <v>32</v>
      </c>
      <c r="F13618">
        <v>2844.09</v>
      </c>
      <c r="G13618">
        <v>2854.45</v>
      </c>
      <c r="J13618">
        <v>0</v>
      </c>
      <c r="K13618">
        <v>0</v>
      </c>
    </row>
    <row r="13619" spans="1:11">
      <c r="A13619" t="s">
        <v>29654</v>
      </c>
      <c r="B13619" t="s">
        <v>58</v>
      </c>
      <c r="C13619">
        <v>103194</v>
      </c>
      <c r="D13619" t="s">
        <v>6608</v>
      </c>
      <c r="E13619" t="s">
        <v>32</v>
      </c>
      <c r="F13619">
        <v>2821.57</v>
      </c>
      <c r="G13619">
        <v>2829.25</v>
      </c>
      <c r="J13619">
        <v>0</v>
      </c>
      <c r="K13619">
        <v>0</v>
      </c>
    </row>
    <row r="13620" spans="1:11">
      <c r="A13620" t="s">
        <v>29655</v>
      </c>
      <c r="B13620" t="s">
        <v>58</v>
      </c>
      <c r="C13620">
        <v>95001</v>
      </c>
      <c r="D13620" t="s">
        <v>8269</v>
      </c>
      <c r="E13620" t="s">
        <v>9</v>
      </c>
      <c r="F13620">
        <v>0</v>
      </c>
      <c r="G13620">
        <v>0</v>
      </c>
    </row>
    <row r="13621" spans="1:11">
      <c r="A13621" t="s">
        <v>29656</v>
      </c>
      <c r="B13621" t="s">
        <v>58</v>
      </c>
      <c r="C13621">
        <v>95000</v>
      </c>
      <c r="D13621" t="s">
        <v>8270</v>
      </c>
      <c r="E13621" t="s">
        <v>9</v>
      </c>
      <c r="F13621">
        <v>0</v>
      </c>
      <c r="G13621">
        <v>0</v>
      </c>
    </row>
    <row r="13622" spans="1:11">
      <c r="A13622" t="s">
        <v>29657</v>
      </c>
      <c r="B13622" t="s">
        <v>58</v>
      </c>
      <c r="C13622">
        <v>95005</v>
      </c>
      <c r="D13622" t="s">
        <v>8271</v>
      </c>
      <c r="E13622" t="s">
        <v>9</v>
      </c>
      <c r="F13622">
        <v>0</v>
      </c>
      <c r="G13622">
        <v>0</v>
      </c>
    </row>
    <row r="13623" spans="1:11">
      <c r="A13623" t="s">
        <v>29658</v>
      </c>
      <c r="B13623" t="s">
        <v>58</v>
      </c>
      <c r="C13623">
        <v>95004</v>
      </c>
      <c r="D13623" t="s">
        <v>8272</v>
      </c>
      <c r="E13623" t="s">
        <v>9</v>
      </c>
      <c r="F13623">
        <v>0</v>
      </c>
      <c r="G13623">
        <v>0</v>
      </c>
    </row>
    <row r="13624" spans="1:11">
      <c r="A13624" t="s">
        <v>29659</v>
      </c>
      <c r="B13624" t="s">
        <v>58</v>
      </c>
      <c r="C13624">
        <v>95003</v>
      </c>
      <c r="D13624" t="s">
        <v>8273</v>
      </c>
      <c r="E13624" t="s">
        <v>9</v>
      </c>
      <c r="F13624">
        <v>0</v>
      </c>
      <c r="G13624">
        <v>0</v>
      </c>
    </row>
    <row r="13625" spans="1:11">
      <c r="A13625" t="s">
        <v>29660</v>
      </c>
      <c r="B13625" t="s">
        <v>58</v>
      </c>
      <c r="C13625">
        <v>95002</v>
      </c>
      <c r="D13625" t="s">
        <v>8274</v>
      </c>
      <c r="E13625" t="s">
        <v>9</v>
      </c>
      <c r="F13625">
        <v>0</v>
      </c>
      <c r="G13625">
        <v>0</v>
      </c>
    </row>
    <row r="13626" spans="1:11">
      <c r="A13626" t="s">
        <v>29661</v>
      </c>
      <c r="B13626" t="s">
        <v>58</v>
      </c>
      <c r="C13626">
        <v>95007</v>
      </c>
      <c r="D13626" t="s">
        <v>8275</v>
      </c>
      <c r="E13626" t="s">
        <v>9</v>
      </c>
      <c r="F13626">
        <v>0</v>
      </c>
      <c r="G13626">
        <v>0</v>
      </c>
    </row>
    <row r="13627" spans="1:11">
      <c r="A13627" t="s">
        <v>29662</v>
      </c>
      <c r="B13627" t="s">
        <v>58</v>
      </c>
      <c r="C13627">
        <v>95006</v>
      </c>
      <c r="D13627" t="s">
        <v>8276</v>
      </c>
      <c r="E13627" t="s">
        <v>9</v>
      </c>
      <c r="F13627">
        <v>0</v>
      </c>
      <c r="G13627">
        <v>0</v>
      </c>
    </row>
    <row r="13628" spans="1:11">
      <c r="A13628" t="s">
        <v>29663</v>
      </c>
      <c r="B13628" t="s">
        <v>58</v>
      </c>
      <c r="C13628">
        <v>104313</v>
      </c>
      <c r="D13628" t="s">
        <v>8277</v>
      </c>
      <c r="E13628" t="s">
        <v>9</v>
      </c>
      <c r="F13628">
        <v>0</v>
      </c>
      <c r="G13628">
        <v>0</v>
      </c>
    </row>
    <row r="13629" spans="1:11">
      <c r="A13629" t="s">
        <v>29664</v>
      </c>
      <c r="B13629" t="s">
        <v>58</v>
      </c>
      <c r="C13629">
        <v>104312</v>
      </c>
      <c r="D13629" t="s">
        <v>8278</v>
      </c>
      <c r="E13629" t="s">
        <v>9</v>
      </c>
      <c r="F13629">
        <v>0</v>
      </c>
      <c r="G13629">
        <v>0</v>
      </c>
    </row>
    <row r="13630" spans="1:11">
      <c r="A13630" t="s">
        <v>29665</v>
      </c>
      <c r="B13630" t="s">
        <v>58</v>
      </c>
      <c r="C13630">
        <v>94992</v>
      </c>
      <c r="D13630" t="s">
        <v>5752</v>
      </c>
      <c r="E13630" t="s">
        <v>9</v>
      </c>
      <c r="F13630">
        <v>72.58</v>
      </c>
      <c r="G13630">
        <v>74.599999999999994</v>
      </c>
      <c r="J13630">
        <v>0</v>
      </c>
      <c r="K13630">
        <v>0</v>
      </c>
    </row>
    <row r="13631" spans="1:11">
      <c r="A13631" t="s">
        <v>29666</v>
      </c>
      <c r="B13631" t="s">
        <v>58</v>
      </c>
      <c r="C13631">
        <v>94994</v>
      </c>
      <c r="D13631" t="s">
        <v>96</v>
      </c>
      <c r="E13631" t="s">
        <v>9</v>
      </c>
      <c r="F13631">
        <v>88</v>
      </c>
      <c r="G13631">
        <v>90.64</v>
      </c>
      <c r="J13631">
        <v>0</v>
      </c>
      <c r="K13631">
        <v>0</v>
      </c>
    </row>
    <row r="13632" spans="1:11">
      <c r="A13632" t="s">
        <v>29667</v>
      </c>
      <c r="B13632" t="s">
        <v>58</v>
      </c>
      <c r="C13632">
        <v>94990</v>
      </c>
      <c r="D13632" t="s">
        <v>5750</v>
      </c>
      <c r="E13632" t="s">
        <v>10</v>
      </c>
      <c r="F13632">
        <v>743.42</v>
      </c>
      <c r="G13632">
        <v>771.74</v>
      </c>
      <c r="J13632">
        <v>0</v>
      </c>
      <c r="K13632">
        <v>0</v>
      </c>
    </row>
    <row r="13633" spans="1:11">
      <c r="A13633" t="s">
        <v>29668</v>
      </c>
      <c r="B13633" t="s">
        <v>58</v>
      </c>
      <c r="C13633">
        <v>94991</v>
      </c>
      <c r="D13633" t="s">
        <v>5751</v>
      </c>
      <c r="E13633" t="s">
        <v>10</v>
      </c>
      <c r="F13633">
        <v>674</v>
      </c>
      <c r="G13633">
        <v>683.13</v>
      </c>
      <c r="J13633">
        <v>0</v>
      </c>
      <c r="K13633">
        <v>0</v>
      </c>
    </row>
    <row r="13634" spans="1:11">
      <c r="A13634" t="s">
        <v>29669</v>
      </c>
      <c r="B13634" t="s">
        <v>58</v>
      </c>
      <c r="C13634">
        <v>104626</v>
      </c>
      <c r="D13634" t="s">
        <v>5756</v>
      </c>
      <c r="E13634" t="s">
        <v>10</v>
      </c>
      <c r="F13634">
        <v>689.27</v>
      </c>
      <c r="G13634">
        <v>698.4</v>
      </c>
      <c r="J13634">
        <v>0</v>
      </c>
      <c r="K13634">
        <v>0</v>
      </c>
    </row>
    <row r="13635" spans="1:11">
      <c r="A13635" t="s">
        <v>29670</v>
      </c>
      <c r="B13635" t="s">
        <v>58</v>
      </c>
      <c r="C13635">
        <v>94993</v>
      </c>
      <c r="D13635" t="s">
        <v>5753</v>
      </c>
      <c r="E13635" t="s">
        <v>9</v>
      </c>
      <c r="F13635">
        <v>68.42</v>
      </c>
      <c r="G13635">
        <v>69.28</v>
      </c>
      <c r="J13635">
        <v>0</v>
      </c>
      <c r="K13635">
        <v>0</v>
      </c>
    </row>
    <row r="13636" spans="1:11">
      <c r="A13636" t="s">
        <v>29671</v>
      </c>
      <c r="B13636" t="s">
        <v>58</v>
      </c>
      <c r="C13636">
        <v>94995</v>
      </c>
      <c r="D13636" t="s">
        <v>5754</v>
      </c>
      <c r="E13636" t="s">
        <v>9</v>
      </c>
      <c r="F13636">
        <v>82.45</v>
      </c>
      <c r="G13636">
        <v>83.55</v>
      </c>
      <c r="J13636">
        <v>0</v>
      </c>
      <c r="K13636">
        <v>0</v>
      </c>
    </row>
    <row r="13637" spans="1:11">
      <c r="A13637" t="s">
        <v>29672</v>
      </c>
      <c r="B13637" t="s">
        <v>58</v>
      </c>
      <c r="C13637">
        <v>101169</v>
      </c>
      <c r="D13637" t="s">
        <v>5538</v>
      </c>
      <c r="E13637" t="s">
        <v>9</v>
      </c>
      <c r="F13637">
        <v>150.57</v>
      </c>
      <c r="G13637">
        <v>153.24</v>
      </c>
      <c r="J13637">
        <v>0</v>
      </c>
      <c r="K13637">
        <v>0</v>
      </c>
    </row>
    <row r="13638" spans="1:11">
      <c r="A13638" t="s">
        <v>29673</v>
      </c>
      <c r="B13638" t="s">
        <v>58</v>
      </c>
      <c r="C13638">
        <v>104383</v>
      </c>
      <c r="D13638" t="s">
        <v>8279</v>
      </c>
      <c r="E13638" t="s">
        <v>9</v>
      </c>
      <c r="F13638">
        <v>0</v>
      </c>
      <c r="G13638">
        <v>0</v>
      </c>
    </row>
    <row r="13639" spans="1:11">
      <c r="A13639" t="s">
        <v>29674</v>
      </c>
      <c r="B13639" t="s">
        <v>58</v>
      </c>
      <c r="C13639">
        <v>101167</v>
      </c>
      <c r="D13639" t="s">
        <v>5537</v>
      </c>
      <c r="E13639" t="s">
        <v>9</v>
      </c>
      <c r="F13639">
        <v>135.72999999999999</v>
      </c>
      <c r="G13639">
        <v>137.75</v>
      </c>
      <c r="J13639">
        <v>0</v>
      </c>
      <c r="K13639">
        <v>0</v>
      </c>
    </row>
    <row r="13640" spans="1:11">
      <c r="A13640" t="s">
        <v>29675</v>
      </c>
      <c r="B13640" t="s">
        <v>58</v>
      </c>
      <c r="C13640">
        <v>101172</v>
      </c>
      <c r="D13640" t="s">
        <v>5540</v>
      </c>
      <c r="E13640" t="s">
        <v>9</v>
      </c>
      <c r="F13640">
        <v>70.64</v>
      </c>
      <c r="G13640">
        <v>73.12</v>
      </c>
      <c r="J13640">
        <v>0</v>
      </c>
      <c r="K13640">
        <v>0</v>
      </c>
    </row>
    <row r="13641" spans="1:11">
      <c r="A13641" t="s">
        <v>29676</v>
      </c>
      <c r="B13641" t="s">
        <v>58</v>
      </c>
      <c r="C13641">
        <v>104384</v>
      </c>
      <c r="D13641" t="s">
        <v>8280</v>
      </c>
      <c r="E13641" t="s">
        <v>9</v>
      </c>
      <c r="F13641">
        <v>0</v>
      </c>
      <c r="G13641">
        <v>0</v>
      </c>
    </row>
    <row r="13642" spans="1:11">
      <c r="A13642" t="s">
        <v>29677</v>
      </c>
      <c r="B13642" t="s">
        <v>58</v>
      </c>
      <c r="C13642">
        <v>101170</v>
      </c>
      <c r="D13642" t="s">
        <v>5539</v>
      </c>
      <c r="E13642" t="s">
        <v>9</v>
      </c>
      <c r="F13642">
        <v>45.75</v>
      </c>
      <c r="G13642">
        <v>47.36</v>
      </c>
      <c r="J13642">
        <v>0</v>
      </c>
      <c r="K13642">
        <v>0</v>
      </c>
    </row>
    <row r="13643" spans="1:11">
      <c r="A13643" t="s">
        <v>29678</v>
      </c>
      <c r="B13643" t="s">
        <v>58</v>
      </c>
      <c r="C13643">
        <v>104438</v>
      </c>
      <c r="D13643" t="s">
        <v>8281</v>
      </c>
      <c r="E13643" t="s">
        <v>9</v>
      </c>
      <c r="F13643">
        <v>0</v>
      </c>
      <c r="G13643">
        <v>0</v>
      </c>
    </row>
    <row r="13644" spans="1:11">
      <c r="A13644" t="s">
        <v>29679</v>
      </c>
      <c r="B13644" t="s">
        <v>58</v>
      </c>
      <c r="C13644">
        <v>92402</v>
      </c>
      <c r="D13644" t="s">
        <v>5516</v>
      </c>
      <c r="E13644" t="s">
        <v>9</v>
      </c>
      <c r="F13644">
        <v>104.06</v>
      </c>
      <c r="G13644">
        <v>105.71</v>
      </c>
      <c r="J13644">
        <v>0</v>
      </c>
      <c r="K13644">
        <v>0</v>
      </c>
    </row>
    <row r="13645" spans="1:11">
      <c r="A13645" t="s">
        <v>29680</v>
      </c>
      <c r="B13645" t="s">
        <v>58</v>
      </c>
      <c r="C13645">
        <v>104429</v>
      </c>
      <c r="D13645" t="s">
        <v>8282</v>
      </c>
      <c r="E13645" t="s">
        <v>9</v>
      </c>
      <c r="F13645">
        <v>0</v>
      </c>
      <c r="G13645">
        <v>0</v>
      </c>
    </row>
    <row r="13646" spans="1:11">
      <c r="A13646" t="s">
        <v>29681</v>
      </c>
      <c r="B13646" t="s">
        <v>58</v>
      </c>
      <c r="C13646">
        <v>104426</v>
      </c>
      <c r="D13646" t="s">
        <v>8283</v>
      </c>
      <c r="E13646" t="s">
        <v>9</v>
      </c>
      <c r="F13646">
        <v>0</v>
      </c>
      <c r="G13646">
        <v>0</v>
      </c>
    </row>
    <row r="13647" spans="1:11">
      <c r="A13647" t="s">
        <v>29682</v>
      </c>
      <c r="B13647" t="s">
        <v>58</v>
      </c>
      <c r="C13647">
        <v>104436</v>
      </c>
      <c r="D13647" t="s">
        <v>8284</v>
      </c>
      <c r="E13647" t="s">
        <v>9</v>
      </c>
      <c r="F13647">
        <v>0</v>
      </c>
      <c r="G13647">
        <v>0</v>
      </c>
    </row>
    <row r="13648" spans="1:11">
      <c r="A13648" t="s">
        <v>29683</v>
      </c>
      <c r="B13648" t="s">
        <v>58</v>
      </c>
      <c r="C13648">
        <v>104434</v>
      </c>
      <c r="D13648" t="s">
        <v>8285</v>
      </c>
      <c r="E13648" t="s">
        <v>9</v>
      </c>
      <c r="F13648">
        <v>0</v>
      </c>
      <c r="G13648">
        <v>0</v>
      </c>
    </row>
    <row r="13649" spans="1:11">
      <c r="A13649" t="s">
        <v>29684</v>
      </c>
      <c r="B13649" t="s">
        <v>58</v>
      </c>
      <c r="C13649">
        <v>104432</v>
      </c>
      <c r="D13649" t="s">
        <v>15228</v>
      </c>
      <c r="E13649" t="s">
        <v>9</v>
      </c>
      <c r="F13649">
        <v>131.63999999999999</v>
      </c>
      <c r="G13649">
        <v>133.88</v>
      </c>
      <c r="J13649">
        <v>0</v>
      </c>
      <c r="K13649">
        <v>0</v>
      </c>
    </row>
    <row r="13650" spans="1:11">
      <c r="A13650" t="s">
        <v>29685</v>
      </c>
      <c r="B13650" t="s">
        <v>58</v>
      </c>
      <c r="C13650">
        <v>93679</v>
      </c>
      <c r="D13650" t="s">
        <v>5520</v>
      </c>
      <c r="E13650" t="s">
        <v>9</v>
      </c>
      <c r="F13650">
        <v>127.17</v>
      </c>
      <c r="G13650">
        <v>129.09</v>
      </c>
      <c r="J13650">
        <v>0</v>
      </c>
      <c r="K13650">
        <v>0</v>
      </c>
    </row>
    <row r="13651" spans="1:11">
      <c r="A13651" t="s">
        <v>29686</v>
      </c>
      <c r="B13651" t="s">
        <v>58</v>
      </c>
      <c r="C13651">
        <v>92396</v>
      </c>
      <c r="D13651" t="s">
        <v>5513</v>
      </c>
      <c r="E13651" t="s">
        <v>9</v>
      </c>
      <c r="F13651">
        <v>106.73</v>
      </c>
      <c r="G13651">
        <v>108.65</v>
      </c>
      <c r="J13651">
        <v>0</v>
      </c>
      <c r="K13651">
        <v>0</v>
      </c>
    </row>
    <row r="13652" spans="1:11">
      <c r="A13652" t="s">
        <v>29687</v>
      </c>
      <c r="B13652" t="s">
        <v>58</v>
      </c>
      <c r="C13652">
        <v>104439</v>
      </c>
      <c r="D13652" t="s">
        <v>8286</v>
      </c>
      <c r="E13652" t="s">
        <v>9</v>
      </c>
      <c r="F13652">
        <v>0</v>
      </c>
      <c r="G13652">
        <v>0</v>
      </c>
    </row>
    <row r="13653" spans="1:11">
      <c r="A13653" t="s">
        <v>29688</v>
      </c>
      <c r="B13653" t="s">
        <v>58</v>
      </c>
      <c r="C13653">
        <v>104440</v>
      </c>
      <c r="D13653" t="s">
        <v>8287</v>
      </c>
      <c r="E13653" t="s">
        <v>9</v>
      </c>
      <c r="F13653">
        <v>0</v>
      </c>
      <c r="G13653">
        <v>0</v>
      </c>
    </row>
    <row r="13654" spans="1:11">
      <c r="A13654" t="s">
        <v>29689</v>
      </c>
      <c r="B13654" t="s">
        <v>58</v>
      </c>
      <c r="C13654">
        <v>92406</v>
      </c>
      <c r="D13654" t="s">
        <v>5519</v>
      </c>
      <c r="E13654" t="s">
        <v>9</v>
      </c>
      <c r="F13654">
        <v>182.66</v>
      </c>
      <c r="G13654">
        <v>184.07</v>
      </c>
      <c r="J13654">
        <v>0</v>
      </c>
      <c r="K13654">
        <v>0</v>
      </c>
    </row>
    <row r="13655" spans="1:11">
      <c r="A13655" t="s">
        <v>29690</v>
      </c>
      <c r="B13655" t="s">
        <v>58</v>
      </c>
      <c r="C13655">
        <v>92403</v>
      </c>
      <c r="D13655" t="s">
        <v>5517</v>
      </c>
      <c r="E13655" t="s">
        <v>9</v>
      </c>
      <c r="F13655">
        <v>90.65</v>
      </c>
      <c r="G13655">
        <v>91.42</v>
      </c>
      <c r="J13655">
        <v>0</v>
      </c>
      <c r="K13655">
        <v>0</v>
      </c>
    </row>
    <row r="13656" spans="1:11">
      <c r="A13656" t="s">
        <v>29691</v>
      </c>
      <c r="B13656" t="s">
        <v>58</v>
      </c>
      <c r="C13656">
        <v>92404</v>
      </c>
      <c r="D13656" t="s">
        <v>5518</v>
      </c>
      <c r="E13656" t="s">
        <v>9</v>
      </c>
      <c r="F13656">
        <v>105.11</v>
      </c>
      <c r="G13656">
        <v>106.19</v>
      </c>
      <c r="J13656">
        <v>0</v>
      </c>
      <c r="K13656">
        <v>0</v>
      </c>
    </row>
    <row r="13657" spans="1:11">
      <c r="A13657" t="s">
        <v>29692</v>
      </c>
      <c r="B13657" t="s">
        <v>58</v>
      </c>
      <c r="C13657">
        <v>104430</v>
      </c>
      <c r="D13657" t="s">
        <v>8288</v>
      </c>
      <c r="E13657" t="s">
        <v>9</v>
      </c>
      <c r="F13657">
        <v>0</v>
      </c>
      <c r="G13657">
        <v>0</v>
      </c>
    </row>
    <row r="13658" spans="1:11">
      <c r="A13658" t="s">
        <v>29693</v>
      </c>
      <c r="B13658" t="s">
        <v>58</v>
      </c>
      <c r="C13658">
        <v>104431</v>
      </c>
      <c r="D13658" t="s">
        <v>8289</v>
      </c>
      <c r="E13658" t="s">
        <v>9</v>
      </c>
      <c r="F13658">
        <v>0</v>
      </c>
      <c r="G13658">
        <v>0</v>
      </c>
    </row>
    <row r="13659" spans="1:11">
      <c r="A13659" t="s">
        <v>29694</v>
      </c>
      <c r="B13659" t="s">
        <v>58</v>
      </c>
      <c r="C13659">
        <v>104427</v>
      </c>
      <c r="D13659" t="s">
        <v>8290</v>
      </c>
      <c r="E13659" t="s">
        <v>9</v>
      </c>
      <c r="F13659">
        <v>0</v>
      </c>
      <c r="G13659">
        <v>0</v>
      </c>
    </row>
    <row r="13660" spans="1:11">
      <c r="A13660" t="s">
        <v>29695</v>
      </c>
      <c r="B13660" t="s">
        <v>58</v>
      </c>
      <c r="C13660">
        <v>104428</v>
      </c>
      <c r="D13660" t="s">
        <v>8291</v>
      </c>
      <c r="E13660" t="s">
        <v>9</v>
      </c>
      <c r="F13660">
        <v>0</v>
      </c>
      <c r="G13660">
        <v>0</v>
      </c>
    </row>
    <row r="13661" spans="1:11">
      <c r="A13661" t="s">
        <v>29696</v>
      </c>
      <c r="B13661" t="s">
        <v>58</v>
      </c>
      <c r="C13661">
        <v>92391</v>
      </c>
      <c r="D13661" t="s">
        <v>5508</v>
      </c>
      <c r="E13661" t="s">
        <v>9</v>
      </c>
      <c r="F13661">
        <v>99.28</v>
      </c>
      <c r="G13661">
        <v>99.78</v>
      </c>
      <c r="J13661">
        <v>0</v>
      </c>
      <c r="K13661">
        <v>0</v>
      </c>
    </row>
    <row r="13662" spans="1:11">
      <c r="A13662" t="s">
        <v>29697</v>
      </c>
      <c r="B13662" t="s">
        <v>58</v>
      </c>
      <c r="C13662">
        <v>92392</v>
      </c>
      <c r="D13662" t="s">
        <v>5509</v>
      </c>
      <c r="E13662" t="s">
        <v>9</v>
      </c>
      <c r="F13662">
        <v>108.86</v>
      </c>
      <c r="G13662">
        <v>109.41</v>
      </c>
      <c r="J13662">
        <v>0</v>
      </c>
      <c r="K13662">
        <v>0</v>
      </c>
    </row>
    <row r="13663" spans="1:11">
      <c r="A13663" t="s">
        <v>29698</v>
      </c>
      <c r="B13663" t="s">
        <v>58</v>
      </c>
      <c r="C13663">
        <v>104437</v>
      </c>
      <c r="D13663" t="s">
        <v>8292</v>
      </c>
      <c r="E13663" t="s">
        <v>9</v>
      </c>
      <c r="F13663">
        <v>0</v>
      </c>
      <c r="G13663">
        <v>0</v>
      </c>
    </row>
    <row r="13664" spans="1:11">
      <c r="A13664" t="s">
        <v>29699</v>
      </c>
      <c r="B13664" t="s">
        <v>58</v>
      </c>
      <c r="C13664">
        <v>104435</v>
      </c>
      <c r="D13664" t="s">
        <v>8293</v>
      </c>
      <c r="E13664" t="s">
        <v>9</v>
      </c>
      <c r="F13664">
        <v>0</v>
      </c>
      <c r="G13664">
        <v>0</v>
      </c>
    </row>
    <row r="13665" spans="1:11">
      <c r="A13665" t="s">
        <v>29700</v>
      </c>
      <c r="B13665" t="s">
        <v>58</v>
      </c>
      <c r="C13665">
        <v>104433</v>
      </c>
      <c r="D13665" t="s">
        <v>15229</v>
      </c>
      <c r="E13665" t="s">
        <v>9</v>
      </c>
      <c r="F13665">
        <v>116.59</v>
      </c>
      <c r="G13665">
        <v>117.84</v>
      </c>
      <c r="J13665">
        <v>0</v>
      </c>
      <c r="K13665">
        <v>0</v>
      </c>
    </row>
    <row r="13666" spans="1:11">
      <c r="A13666" t="s">
        <v>29701</v>
      </c>
      <c r="B13666" t="s">
        <v>58</v>
      </c>
      <c r="C13666">
        <v>93680</v>
      </c>
      <c r="D13666" t="s">
        <v>5521</v>
      </c>
      <c r="E13666" t="s">
        <v>9</v>
      </c>
      <c r="F13666">
        <v>113.71</v>
      </c>
      <c r="G13666">
        <v>114.74</v>
      </c>
      <c r="J13666">
        <v>0</v>
      </c>
      <c r="K13666">
        <v>0</v>
      </c>
    </row>
    <row r="13667" spans="1:11">
      <c r="A13667" t="s">
        <v>29702</v>
      </c>
      <c r="B13667" t="s">
        <v>58</v>
      </c>
      <c r="C13667">
        <v>93681</v>
      </c>
      <c r="D13667" t="s">
        <v>73</v>
      </c>
      <c r="E13667" t="s">
        <v>9</v>
      </c>
      <c r="F13667">
        <v>136.12</v>
      </c>
      <c r="G13667">
        <v>137.47</v>
      </c>
      <c r="J13667">
        <v>0</v>
      </c>
      <c r="K13667">
        <v>0</v>
      </c>
    </row>
    <row r="13668" spans="1:11">
      <c r="A13668" t="s">
        <v>29703</v>
      </c>
      <c r="B13668" t="s">
        <v>58</v>
      </c>
      <c r="C13668">
        <v>92397</v>
      </c>
      <c r="D13668" t="s">
        <v>5514</v>
      </c>
      <c r="E13668" t="s">
        <v>9</v>
      </c>
      <c r="F13668">
        <v>93.77</v>
      </c>
      <c r="G13668">
        <v>94.8</v>
      </c>
      <c r="J13668">
        <v>0</v>
      </c>
      <c r="K13668">
        <v>0</v>
      </c>
    </row>
    <row r="13669" spans="1:11">
      <c r="A13669" t="s">
        <v>29704</v>
      </c>
      <c r="B13669" t="s">
        <v>58</v>
      </c>
      <c r="C13669">
        <v>92398</v>
      </c>
      <c r="D13669" t="s">
        <v>114</v>
      </c>
      <c r="E13669" t="s">
        <v>9</v>
      </c>
      <c r="F13669">
        <v>108.23</v>
      </c>
      <c r="G13669">
        <v>109.58</v>
      </c>
      <c r="J13669">
        <v>0</v>
      </c>
      <c r="K13669">
        <v>0</v>
      </c>
    </row>
    <row r="13670" spans="1:11">
      <c r="A13670" t="s">
        <v>29705</v>
      </c>
      <c r="B13670" t="s">
        <v>58</v>
      </c>
      <c r="C13670">
        <v>92400</v>
      </c>
      <c r="D13670" t="s">
        <v>5515</v>
      </c>
      <c r="E13670" t="s">
        <v>9</v>
      </c>
      <c r="F13670">
        <v>126.67</v>
      </c>
      <c r="G13670">
        <v>128.33000000000001</v>
      </c>
      <c r="J13670">
        <v>0</v>
      </c>
      <c r="K13670">
        <v>0</v>
      </c>
    </row>
    <row r="13671" spans="1:11">
      <c r="A13671" t="s">
        <v>29706</v>
      </c>
      <c r="B13671" t="s">
        <v>58</v>
      </c>
      <c r="C13671">
        <v>92395</v>
      </c>
      <c r="D13671" t="s">
        <v>5512</v>
      </c>
      <c r="E13671" t="s">
        <v>9</v>
      </c>
      <c r="F13671">
        <v>156.5</v>
      </c>
      <c r="G13671">
        <v>157.69</v>
      </c>
      <c r="J13671">
        <v>0</v>
      </c>
      <c r="K13671">
        <v>0</v>
      </c>
    </row>
    <row r="13672" spans="1:11">
      <c r="A13672" t="s">
        <v>29707</v>
      </c>
      <c r="B13672" t="s">
        <v>58</v>
      </c>
      <c r="C13672">
        <v>92393</v>
      </c>
      <c r="D13672" t="s">
        <v>5510</v>
      </c>
      <c r="E13672" t="s">
        <v>9</v>
      </c>
      <c r="F13672">
        <v>99.34</v>
      </c>
      <c r="G13672">
        <v>99.97</v>
      </c>
      <c r="J13672">
        <v>0</v>
      </c>
      <c r="K13672">
        <v>0</v>
      </c>
    </row>
    <row r="13673" spans="1:11">
      <c r="A13673" t="s">
        <v>29708</v>
      </c>
      <c r="B13673" t="s">
        <v>58</v>
      </c>
      <c r="C13673">
        <v>92394</v>
      </c>
      <c r="D13673" t="s">
        <v>5511</v>
      </c>
      <c r="E13673" t="s">
        <v>9</v>
      </c>
      <c r="F13673">
        <v>119.36</v>
      </c>
      <c r="G13673">
        <v>120.22</v>
      </c>
      <c r="J13673">
        <v>0</v>
      </c>
      <c r="K13673">
        <v>0</v>
      </c>
    </row>
    <row r="13674" spans="1:11">
      <c r="A13674" t="s">
        <v>29709</v>
      </c>
      <c r="B13674" t="s">
        <v>58</v>
      </c>
      <c r="C13674">
        <v>97115</v>
      </c>
      <c r="D13674" t="s">
        <v>5531</v>
      </c>
      <c r="E13674" t="s">
        <v>11</v>
      </c>
      <c r="F13674">
        <v>62.82</v>
      </c>
      <c r="G13674">
        <v>64.319999999999993</v>
      </c>
      <c r="J13674">
        <v>0</v>
      </c>
      <c r="K13674">
        <v>0</v>
      </c>
    </row>
    <row r="13675" spans="1:11">
      <c r="A13675" t="s">
        <v>29710</v>
      </c>
      <c r="B13675" t="s">
        <v>58</v>
      </c>
      <c r="C13675">
        <v>97113</v>
      </c>
      <c r="D13675" t="s">
        <v>5530</v>
      </c>
      <c r="E13675" t="s">
        <v>9</v>
      </c>
      <c r="F13675">
        <v>2.89</v>
      </c>
      <c r="G13675">
        <v>2.92</v>
      </c>
      <c r="J13675">
        <v>0</v>
      </c>
      <c r="K13675">
        <v>0</v>
      </c>
    </row>
    <row r="13676" spans="1:11">
      <c r="A13676" t="s">
        <v>29711</v>
      </c>
      <c r="B13676" t="s">
        <v>58</v>
      </c>
      <c r="C13676">
        <v>97120</v>
      </c>
      <c r="D13676" t="s">
        <v>5536</v>
      </c>
      <c r="E13676" t="s">
        <v>11</v>
      </c>
      <c r="F13676">
        <v>8.8699999999999992</v>
      </c>
      <c r="G13676">
        <v>9.02</v>
      </c>
      <c r="J13676">
        <v>0</v>
      </c>
      <c r="K13676">
        <v>0</v>
      </c>
    </row>
    <row r="13677" spans="1:11">
      <c r="A13677" t="s">
        <v>29712</v>
      </c>
      <c r="B13677" t="s">
        <v>58</v>
      </c>
      <c r="C13677">
        <v>97116</v>
      </c>
      <c r="D13677" t="s">
        <v>5532</v>
      </c>
      <c r="E13677" t="s">
        <v>11</v>
      </c>
      <c r="F13677">
        <v>22.47</v>
      </c>
      <c r="G13677">
        <v>23.45</v>
      </c>
      <c r="J13677">
        <v>0</v>
      </c>
      <c r="K13677">
        <v>0</v>
      </c>
    </row>
    <row r="13678" spans="1:11">
      <c r="A13678" t="s">
        <v>29713</v>
      </c>
      <c r="B13678" t="s">
        <v>58</v>
      </c>
      <c r="C13678">
        <v>97117</v>
      </c>
      <c r="D13678" t="s">
        <v>5533</v>
      </c>
      <c r="E13678" t="s">
        <v>11</v>
      </c>
      <c r="F13678">
        <v>19.010000000000002</v>
      </c>
      <c r="G13678">
        <v>19.63</v>
      </c>
      <c r="J13678">
        <v>0</v>
      </c>
      <c r="K13678">
        <v>0</v>
      </c>
    </row>
    <row r="13679" spans="1:11">
      <c r="A13679" t="s">
        <v>29714</v>
      </c>
      <c r="B13679" t="s">
        <v>58</v>
      </c>
      <c r="C13679">
        <v>97118</v>
      </c>
      <c r="D13679" t="s">
        <v>5534</v>
      </c>
      <c r="E13679" t="s">
        <v>11</v>
      </c>
      <c r="F13679">
        <v>15.43</v>
      </c>
      <c r="G13679">
        <v>15.83</v>
      </c>
      <c r="J13679">
        <v>0</v>
      </c>
      <c r="K13679">
        <v>0</v>
      </c>
    </row>
    <row r="13680" spans="1:11">
      <c r="A13680" t="s">
        <v>29715</v>
      </c>
      <c r="B13680" t="s">
        <v>58</v>
      </c>
      <c r="C13680">
        <v>97119</v>
      </c>
      <c r="D13680" t="s">
        <v>5535</v>
      </c>
      <c r="E13680" t="s">
        <v>11</v>
      </c>
      <c r="F13680">
        <v>13.59</v>
      </c>
      <c r="G13680">
        <v>13.84</v>
      </c>
      <c r="J13680">
        <v>0</v>
      </c>
      <c r="K13680">
        <v>0</v>
      </c>
    </row>
    <row r="13681" spans="1:11">
      <c r="A13681" t="s">
        <v>29716</v>
      </c>
      <c r="B13681" t="s">
        <v>58</v>
      </c>
      <c r="C13681">
        <v>97114</v>
      </c>
      <c r="D13681" t="s">
        <v>127</v>
      </c>
      <c r="E13681" t="s">
        <v>12</v>
      </c>
      <c r="F13681">
        <v>0.47</v>
      </c>
      <c r="G13681">
        <v>0.51</v>
      </c>
      <c r="J13681">
        <v>0</v>
      </c>
      <c r="K13681">
        <v>0</v>
      </c>
    </row>
    <row r="13682" spans="1:11">
      <c r="A13682" t="s">
        <v>29717</v>
      </c>
      <c r="B13682" t="s">
        <v>58</v>
      </c>
      <c r="C13682">
        <v>97111</v>
      </c>
      <c r="D13682" t="s">
        <v>5528</v>
      </c>
      <c r="E13682" t="s">
        <v>9</v>
      </c>
      <c r="F13682">
        <v>190.44</v>
      </c>
      <c r="G13682">
        <v>192.45</v>
      </c>
      <c r="J13682">
        <v>0</v>
      </c>
      <c r="K13682">
        <v>0</v>
      </c>
    </row>
    <row r="13683" spans="1:11">
      <c r="A13683" t="s">
        <v>29718</v>
      </c>
      <c r="B13683" t="s">
        <v>58</v>
      </c>
      <c r="C13683">
        <v>97112</v>
      </c>
      <c r="D13683" t="s">
        <v>5529</v>
      </c>
      <c r="E13683" t="s">
        <v>9</v>
      </c>
      <c r="F13683">
        <v>198.1</v>
      </c>
      <c r="G13683">
        <v>200.21</v>
      </c>
      <c r="J13683">
        <v>0</v>
      </c>
      <c r="K13683">
        <v>0</v>
      </c>
    </row>
    <row r="13684" spans="1:11">
      <c r="A13684" t="s">
        <v>29719</v>
      </c>
      <c r="B13684" t="s">
        <v>58</v>
      </c>
      <c r="C13684">
        <v>103904</v>
      </c>
      <c r="D13684" t="s">
        <v>5541</v>
      </c>
      <c r="E13684" t="s">
        <v>9</v>
      </c>
      <c r="F13684">
        <v>121.7</v>
      </c>
      <c r="G13684">
        <v>123.44</v>
      </c>
      <c r="J13684">
        <v>0</v>
      </c>
      <c r="K13684">
        <v>0</v>
      </c>
    </row>
    <row r="13685" spans="1:11">
      <c r="A13685" t="s">
        <v>29720</v>
      </c>
      <c r="B13685" t="s">
        <v>58</v>
      </c>
      <c r="C13685">
        <v>103905</v>
      </c>
      <c r="D13685" t="s">
        <v>5542</v>
      </c>
      <c r="E13685" t="s">
        <v>9</v>
      </c>
      <c r="F13685">
        <v>128.36000000000001</v>
      </c>
      <c r="G13685">
        <v>130.16</v>
      </c>
      <c r="J13685">
        <v>0</v>
      </c>
      <c r="K13685">
        <v>0</v>
      </c>
    </row>
    <row r="13686" spans="1:11">
      <c r="A13686" t="s">
        <v>29721</v>
      </c>
      <c r="B13686" t="s">
        <v>58</v>
      </c>
      <c r="C13686">
        <v>103907</v>
      </c>
      <c r="D13686" t="s">
        <v>5544</v>
      </c>
      <c r="E13686" t="s">
        <v>9</v>
      </c>
      <c r="F13686">
        <v>134.38</v>
      </c>
      <c r="G13686">
        <v>136.22</v>
      </c>
      <c r="J13686">
        <v>0</v>
      </c>
      <c r="K13686">
        <v>0</v>
      </c>
    </row>
    <row r="13687" spans="1:11">
      <c r="A13687" t="s">
        <v>29722</v>
      </c>
      <c r="B13687" t="s">
        <v>58</v>
      </c>
      <c r="C13687">
        <v>103911</v>
      </c>
      <c r="D13687" t="s">
        <v>5547</v>
      </c>
      <c r="E13687" t="s">
        <v>9</v>
      </c>
      <c r="F13687">
        <v>195.68</v>
      </c>
      <c r="G13687">
        <v>197.9</v>
      </c>
      <c r="J13687">
        <v>0</v>
      </c>
      <c r="K13687">
        <v>0</v>
      </c>
    </row>
    <row r="13688" spans="1:11">
      <c r="A13688" t="s">
        <v>29723</v>
      </c>
      <c r="B13688" t="s">
        <v>58</v>
      </c>
      <c r="C13688">
        <v>97104</v>
      </c>
      <c r="D13688" t="s">
        <v>5522</v>
      </c>
      <c r="E13688" t="s">
        <v>9</v>
      </c>
      <c r="F13688">
        <v>125.01</v>
      </c>
      <c r="G13688">
        <v>126.75</v>
      </c>
      <c r="J13688">
        <v>0</v>
      </c>
      <c r="K13688">
        <v>0</v>
      </c>
    </row>
    <row r="13689" spans="1:11">
      <c r="A13689" t="s">
        <v>29724</v>
      </c>
      <c r="B13689" t="s">
        <v>58</v>
      </c>
      <c r="C13689">
        <v>103906</v>
      </c>
      <c r="D13689" t="s">
        <v>5543</v>
      </c>
      <c r="E13689" t="s">
        <v>9</v>
      </c>
      <c r="F13689">
        <v>158.80000000000001</v>
      </c>
      <c r="G13689">
        <v>161.22999999999999</v>
      </c>
      <c r="J13689">
        <v>0</v>
      </c>
      <c r="K13689">
        <v>0</v>
      </c>
    </row>
    <row r="13690" spans="1:11">
      <c r="A13690" t="s">
        <v>29725</v>
      </c>
      <c r="B13690" t="s">
        <v>58</v>
      </c>
      <c r="C13690">
        <v>97105</v>
      </c>
      <c r="D13690" t="s">
        <v>5523</v>
      </c>
      <c r="E13690" t="s">
        <v>9</v>
      </c>
      <c r="F13690">
        <v>141</v>
      </c>
      <c r="G13690">
        <v>142.87</v>
      </c>
      <c r="J13690">
        <v>0</v>
      </c>
      <c r="K13690">
        <v>0</v>
      </c>
    </row>
    <row r="13691" spans="1:11">
      <c r="A13691" t="s">
        <v>29726</v>
      </c>
      <c r="B13691" t="s">
        <v>58</v>
      </c>
      <c r="C13691">
        <v>97106</v>
      </c>
      <c r="D13691" t="s">
        <v>5524</v>
      </c>
      <c r="E13691" t="s">
        <v>9</v>
      </c>
      <c r="F13691">
        <v>156.07</v>
      </c>
      <c r="G13691">
        <v>158.06</v>
      </c>
      <c r="J13691">
        <v>0</v>
      </c>
      <c r="K13691">
        <v>0</v>
      </c>
    </row>
    <row r="13692" spans="1:11">
      <c r="A13692" t="s">
        <v>29727</v>
      </c>
      <c r="B13692" t="s">
        <v>58</v>
      </c>
      <c r="C13692">
        <v>97107</v>
      </c>
      <c r="D13692" t="s">
        <v>5525</v>
      </c>
      <c r="E13692" t="s">
        <v>9</v>
      </c>
      <c r="F13692">
        <v>177.36</v>
      </c>
      <c r="G13692">
        <v>179.45</v>
      </c>
      <c r="J13692">
        <v>0</v>
      </c>
      <c r="K13692">
        <v>0</v>
      </c>
    </row>
    <row r="13693" spans="1:11">
      <c r="A13693" t="s">
        <v>29728</v>
      </c>
      <c r="B13693" t="s">
        <v>58</v>
      </c>
      <c r="C13693">
        <v>97108</v>
      </c>
      <c r="D13693" t="s">
        <v>5526</v>
      </c>
      <c r="E13693" t="s">
        <v>9</v>
      </c>
      <c r="F13693">
        <v>201.2</v>
      </c>
      <c r="G13693">
        <v>203.42</v>
      </c>
      <c r="J13693">
        <v>0</v>
      </c>
      <c r="K13693">
        <v>0</v>
      </c>
    </row>
    <row r="13694" spans="1:11">
      <c r="A13694" t="s">
        <v>29729</v>
      </c>
      <c r="B13694" t="s">
        <v>58</v>
      </c>
      <c r="C13694">
        <v>97109</v>
      </c>
      <c r="D13694" t="s">
        <v>5527</v>
      </c>
      <c r="E13694" t="s">
        <v>9</v>
      </c>
      <c r="F13694">
        <v>221.92</v>
      </c>
      <c r="G13694">
        <v>224.33</v>
      </c>
      <c r="J13694">
        <v>0</v>
      </c>
      <c r="K13694">
        <v>0</v>
      </c>
    </row>
    <row r="13695" spans="1:11">
      <c r="A13695" t="s">
        <v>29730</v>
      </c>
      <c r="B13695" t="s">
        <v>58</v>
      </c>
      <c r="C13695">
        <v>103913</v>
      </c>
      <c r="D13695" t="s">
        <v>5549</v>
      </c>
      <c r="E13695" t="s">
        <v>9</v>
      </c>
      <c r="F13695">
        <v>111.35</v>
      </c>
      <c r="G13695">
        <v>112.7</v>
      </c>
      <c r="J13695">
        <v>0</v>
      </c>
      <c r="K13695">
        <v>0</v>
      </c>
    </row>
    <row r="13696" spans="1:11">
      <c r="A13696" t="s">
        <v>29731</v>
      </c>
      <c r="B13696" t="s">
        <v>58</v>
      </c>
      <c r="C13696">
        <v>103914</v>
      </c>
      <c r="D13696" t="s">
        <v>5550</v>
      </c>
      <c r="E13696" t="s">
        <v>9</v>
      </c>
      <c r="F13696">
        <v>129.49</v>
      </c>
      <c r="G13696">
        <v>130.94999999999999</v>
      </c>
      <c r="J13696">
        <v>0</v>
      </c>
      <c r="K13696">
        <v>0</v>
      </c>
    </row>
    <row r="13697" spans="1:11">
      <c r="A13697" t="s">
        <v>29732</v>
      </c>
      <c r="B13697" t="s">
        <v>58</v>
      </c>
      <c r="C13697">
        <v>103915</v>
      </c>
      <c r="D13697" t="s">
        <v>5551</v>
      </c>
      <c r="E13697" t="s">
        <v>9</v>
      </c>
      <c r="F13697">
        <v>140.61000000000001</v>
      </c>
      <c r="G13697">
        <v>142.13999999999999</v>
      </c>
      <c r="J13697">
        <v>0</v>
      </c>
      <c r="K13697">
        <v>0</v>
      </c>
    </row>
    <row r="13698" spans="1:11">
      <c r="A13698" t="s">
        <v>29733</v>
      </c>
      <c r="B13698" t="s">
        <v>58</v>
      </c>
      <c r="C13698">
        <v>103916</v>
      </c>
      <c r="D13698" t="s">
        <v>5552</v>
      </c>
      <c r="E13698" t="s">
        <v>9</v>
      </c>
      <c r="F13698">
        <v>161.52000000000001</v>
      </c>
      <c r="G13698">
        <v>163.24</v>
      </c>
      <c r="J13698">
        <v>0</v>
      </c>
      <c r="K13698">
        <v>0</v>
      </c>
    </row>
    <row r="13699" spans="1:11">
      <c r="A13699" t="s">
        <v>29734</v>
      </c>
      <c r="B13699" t="s">
        <v>58</v>
      </c>
      <c r="C13699">
        <v>103917</v>
      </c>
      <c r="D13699" t="s">
        <v>5553</v>
      </c>
      <c r="E13699" t="s">
        <v>9</v>
      </c>
      <c r="F13699">
        <v>184.31</v>
      </c>
      <c r="G13699">
        <v>186.19</v>
      </c>
      <c r="J13699">
        <v>0</v>
      </c>
      <c r="K13699">
        <v>0</v>
      </c>
    </row>
    <row r="13700" spans="1:11">
      <c r="A13700" t="s">
        <v>29735</v>
      </c>
      <c r="B13700" t="s">
        <v>58</v>
      </c>
      <c r="C13700">
        <v>103918</v>
      </c>
      <c r="D13700" t="s">
        <v>5554</v>
      </c>
      <c r="E13700" t="s">
        <v>9</v>
      </c>
      <c r="F13700">
        <v>195.34</v>
      </c>
      <c r="G13700">
        <v>197.31</v>
      </c>
      <c r="J13700">
        <v>0</v>
      </c>
      <c r="K13700">
        <v>0</v>
      </c>
    </row>
    <row r="13701" spans="1:11">
      <c r="A13701" t="s">
        <v>29736</v>
      </c>
      <c r="B13701" t="s">
        <v>58</v>
      </c>
      <c r="C13701">
        <v>103919</v>
      </c>
      <c r="D13701" t="s">
        <v>8294</v>
      </c>
      <c r="E13701" t="s">
        <v>9</v>
      </c>
      <c r="F13701">
        <v>0</v>
      </c>
      <c r="G13701">
        <v>0</v>
      </c>
    </row>
    <row r="13702" spans="1:11">
      <c r="A13702" t="s">
        <v>29737</v>
      </c>
      <c r="B13702" t="s">
        <v>58</v>
      </c>
      <c r="C13702">
        <v>103920</v>
      </c>
      <c r="D13702" t="s">
        <v>8295</v>
      </c>
      <c r="E13702" t="s">
        <v>9</v>
      </c>
      <c r="F13702">
        <v>0</v>
      </c>
      <c r="G13702">
        <v>0</v>
      </c>
    </row>
    <row r="13703" spans="1:11">
      <c r="A13703" t="s">
        <v>29738</v>
      </c>
      <c r="B13703" t="s">
        <v>58</v>
      </c>
      <c r="C13703">
        <v>103921</v>
      </c>
      <c r="D13703" t="s">
        <v>8296</v>
      </c>
      <c r="E13703" t="s">
        <v>9</v>
      </c>
      <c r="F13703">
        <v>0</v>
      </c>
      <c r="G13703">
        <v>0</v>
      </c>
    </row>
    <row r="13704" spans="1:11">
      <c r="A13704" t="s">
        <v>29739</v>
      </c>
      <c r="B13704" t="s">
        <v>58</v>
      </c>
      <c r="C13704">
        <v>103922</v>
      </c>
      <c r="D13704" t="s">
        <v>8297</v>
      </c>
      <c r="E13704" t="s">
        <v>9</v>
      </c>
      <c r="F13704">
        <v>0</v>
      </c>
      <c r="G13704">
        <v>0</v>
      </c>
    </row>
    <row r="13705" spans="1:11">
      <c r="A13705" t="s">
        <v>29740</v>
      </c>
      <c r="B13705" t="s">
        <v>58</v>
      </c>
      <c r="C13705">
        <v>103923</v>
      </c>
      <c r="D13705" t="s">
        <v>8298</v>
      </c>
      <c r="E13705" t="s">
        <v>9</v>
      </c>
      <c r="F13705">
        <v>0</v>
      </c>
      <c r="G13705">
        <v>0</v>
      </c>
    </row>
    <row r="13706" spans="1:11">
      <c r="A13706" t="s">
        <v>29741</v>
      </c>
      <c r="B13706" t="s">
        <v>58</v>
      </c>
      <c r="C13706">
        <v>103908</v>
      </c>
      <c r="D13706" t="s">
        <v>5545</v>
      </c>
      <c r="E13706" t="s">
        <v>9</v>
      </c>
      <c r="F13706">
        <v>151.65</v>
      </c>
      <c r="G13706">
        <v>153.63999999999999</v>
      </c>
      <c r="J13706">
        <v>0</v>
      </c>
      <c r="K13706">
        <v>0</v>
      </c>
    </row>
    <row r="13707" spans="1:11">
      <c r="A13707" t="s">
        <v>29742</v>
      </c>
      <c r="B13707" t="s">
        <v>58</v>
      </c>
      <c r="C13707">
        <v>103909</v>
      </c>
      <c r="D13707" t="s">
        <v>5546</v>
      </c>
      <c r="E13707" t="s">
        <v>9</v>
      </c>
      <c r="F13707">
        <v>172.4</v>
      </c>
      <c r="G13707">
        <v>174.49</v>
      </c>
      <c r="J13707">
        <v>0</v>
      </c>
      <c r="K13707">
        <v>0</v>
      </c>
    </row>
    <row r="13708" spans="1:11">
      <c r="A13708" t="s">
        <v>29743</v>
      </c>
      <c r="B13708" t="s">
        <v>58</v>
      </c>
      <c r="C13708">
        <v>103912</v>
      </c>
      <c r="D13708" t="s">
        <v>5548</v>
      </c>
      <c r="E13708" t="s">
        <v>9</v>
      </c>
      <c r="F13708">
        <v>215.85</v>
      </c>
      <c r="G13708">
        <v>218.26</v>
      </c>
      <c r="J13708">
        <v>0</v>
      </c>
      <c r="K13708">
        <v>0</v>
      </c>
    </row>
    <row r="13709" spans="1:11">
      <c r="A13709" t="s">
        <v>29744</v>
      </c>
      <c r="B13709" t="s">
        <v>58</v>
      </c>
      <c r="C13709">
        <v>101979</v>
      </c>
      <c r="D13709" t="s">
        <v>6035</v>
      </c>
      <c r="E13709" t="s">
        <v>12</v>
      </c>
      <c r="F13709">
        <v>39.36</v>
      </c>
      <c r="G13709">
        <v>40.07</v>
      </c>
      <c r="J13709">
        <v>0</v>
      </c>
      <c r="K13709">
        <v>0</v>
      </c>
    </row>
    <row r="13710" spans="1:11">
      <c r="A13710" t="s">
        <v>29745</v>
      </c>
      <c r="B13710" t="s">
        <v>58</v>
      </c>
      <c r="C13710">
        <v>101970</v>
      </c>
      <c r="D13710" t="s">
        <v>8299</v>
      </c>
      <c r="E13710" t="s">
        <v>12</v>
      </c>
      <c r="F13710">
        <v>0</v>
      </c>
      <c r="G13710">
        <v>0</v>
      </c>
    </row>
    <row r="13711" spans="1:11">
      <c r="A13711" t="s">
        <v>29746</v>
      </c>
      <c r="B13711" t="s">
        <v>58</v>
      </c>
      <c r="C13711">
        <v>101972</v>
      </c>
      <c r="D13711" t="s">
        <v>8300</v>
      </c>
      <c r="E13711" t="s">
        <v>12</v>
      </c>
      <c r="F13711">
        <v>0</v>
      </c>
      <c r="G13711">
        <v>0</v>
      </c>
    </row>
    <row r="13712" spans="1:11">
      <c r="A13712" t="s">
        <v>29747</v>
      </c>
      <c r="B13712" t="s">
        <v>58</v>
      </c>
      <c r="C13712">
        <v>101966</v>
      </c>
      <c r="D13712" t="s">
        <v>6034</v>
      </c>
      <c r="E13712" t="s">
        <v>12</v>
      </c>
      <c r="F13712">
        <v>220.98</v>
      </c>
      <c r="G13712">
        <v>222.43</v>
      </c>
      <c r="J13712">
        <v>0</v>
      </c>
      <c r="K13712">
        <v>0</v>
      </c>
    </row>
    <row r="13713" spans="1:11">
      <c r="A13713" t="s">
        <v>29748</v>
      </c>
      <c r="B13713" t="s">
        <v>58</v>
      </c>
      <c r="C13713">
        <v>101976</v>
      </c>
      <c r="D13713" t="s">
        <v>8301</v>
      </c>
      <c r="E13713" t="s">
        <v>12</v>
      </c>
      <c r="F13713">
        <v>0</v>
      </c>
      <c r="G13713">
        <v>0</v>
      </c>
    </row>
    <row r="13714" spans="1:11">
      <c r="A13714" t="s">
        <v>29749</v>
      </c>
      <c r="B13714" t="s">
        <v>58</v>
      </c>
      <c r="C13714">
        <v>101978</v>
      </c>
      <c r="D13714" t="s">
        <v>8302</v>
      </c>
      <c r="E13714" t="s">
        <v>12</v>
      </c>
      <c r="F13714">
        <v>0</v>
      </c>
      <c r="G13714">
        <v>0</v>
      </c>
    </row>
    <row r="13715" spans="1:11">
      <c r="A13715" t="s">
        <v>29750</v>
      </c>
      <c r="B13715" t="s">
        <v>58</v>
      </c>
      <c r="C13715">
        <v>101967</v>
      </c>
      <c r="D13715" t="s">
        <v>8303</v>
      </c>
      <c r="E13715" t="s">
        <v>12</v>
      </c>
      <c r="F13715">
        <v>0</v>
      </c>
      <c r="G13715">
        <v>0</v>
      </c>
    </row>
    <row r="13716" spans="1:11">
      <c r="A13716" t="s">
        <v>29751</v>
      </c>
      <c r="B13716" t="s">
        <v>58</v>
      </c>
      <c r="C13716">
        <v>101968</v>
      </c>
      <c r="D13716" t="s">
        <v>8304</v>
      </c>
      <c r="E13716" t="s">
        <v>12</v>
      </c>
      <c r="F13716">
        <v>0</v>
      </c>
      <c r="G13716">
        <v>0</v>
      </c>
    </row>
    <row r="13717" spans="1:11">
      <c r="A13717" t="s">
        <v>29752</v>
      </c>
      <c r="B13717" t="s">
        <v>58</v>
      </c>
      <c r="C13717">
        <v>101965</v>
      </c>
      <c r="D13717" t="s">
        <v>8305</v>
      </c>
      <c r="E13717" t="s">
        <v>12</v>
      </c>
      <c r="F13717">
        <v>173.66</v>
      </c>
      <c r="G13717">
        <v>176.82</v>
      </c>
      <c r="J13717">
        <v>0</v>
      </c>
      <c r="K13717">
        <v>0</v>
      </c>
    </row>
    <row r="13718" spans="1:11">
      <c r="A13718" t="s">
        <v>29753</v>
      </c>
      <c r="B13718" t="s">
        <v>58</v>
      </c>
      <c r="C13718">
        <v>104100</v>
      </c>
      <c r="D13718" t="s">
        <v>8306</v>
      </c>
      <c r="E13718" t="s">
        <v>9</v>
      </c>
      <c r="F13718">
        <v>0</v>
      </c>
      <c r="G13718">
        <v>0</v>
      </c>
    </row>
    <row r="13719" spans="1:11">
      <c r="A13719" t="s">
        <v>29754</v>
      </c>
      <c r="B13719" t="s">
        <v>58</v>
      </c>
      <c r="C13719">
        <v>104099</v>
      </c>
      <c r="D13719" t="s">
        <v>8307</v>
      </c>
      <c r="E13719" t="s">
        <v>9</v>
      </c>
      <c r="F13719">
        <v>0</v>
      </c>
      <c r="G13719">
        <v>0</v>
      </c>
    </row>
    <row r="13720" spans="1:11">
      <c r="A13720" t="s">
        <v>29755</v>
      </c>
      <c r="B13720" t="s">
        <v>58</v>
      </c>
      <c r="C13720">
        <v>104102</v>
      </c>
      <c r="D13720" t="s">
        <v>8308</v>
      </c>
      <c r="E13720" t="s">
        <v>9</v>
      </c>
      <c r="F13720">
        <v>0</v>
      </c>
      <c r="G13720">
        <v>0</v>
      </c>
    </row>
    <row r="13721" spans="1:11">
      <c r="A13721" t="s">
        <v>29756</v>
      </c>
      <c r="B13721" t="s">
        <v>58</v>
      </c>
      <c r="C13721">
        <v>104101</v>
      </c>
      <c r="D13721" t="s">
        <v>8309</v>
      </c>
      <c r="E13721" t="s">
        <v>9</v>
      </c>
      <c r="F13721">
        <v>0</v>
      </c>
      <c r="G13721">
        <v>0</v>
      </c>
    </row>
    <row r="13722" spans="1:11">
      <c r="A13722" t="s">
        <v>29757</v>
      </c>
      <c r="B13722" t="s">
        <v>58</v>
      </c>
      <c r="C13722">
        <v>104103</v>
      </c>
      <c r="D13722" t="s">
        <v>15230</v>
      </c>
      <c r="E13722" t="s">
        <v>9</v>
      </c>
      <c r="F13722">
        <v>0</v>
      </c>
      <c r="G13722">
        <v>0</v>
      </c>
    </row>
    <row r="13723" spans="1:11">
      <c r="A13723" t="s">
        <v>29758</v>
      </c>
      <c r="B13723" t="s">
        <v>58</v>
      </c>
      <c r="C13723">
        <v>92123</v>
      </c>
      <c r="D13723" t="s">
        <v>6225</v>
      </c>
      <c r="E13723" t="s">
        <v>10</v>
      </c>
      <c r="F13723">
        <v>72.67</v>
      </c>
      <c r="G13723">
        <v>76.25</v>
      </c>
      <c r="J13723">
        <v>0</v>
      </c>
      <c r="K13723">
        <v>0</v>
      </c>
    </row>
    <row r="13724" spans="1:11">
      <c r="A13724" t="s">
        <v>29759</v>
      </c>
      <c r="B13724" t="s">
        <v>58</v>
      </c>
      <c r="C13724">
        <v>92121</v>
      </c>
      <c r="D13724" t="s">
        <v>6223</v>
      </c>
      <c r="E13724" t="s">
        <v>10</v>
      </c>
      <c r="F13724">
        <v>39.909999999999997</v>
      </c>
      <c r="G13724">
        <v>42.97</v>
      </c>
      <c r="J13724">
        <v>0</v>
      </c>
      <c r="K13724">
        <v>0</v>
      </c>
    </row>
    <row r="13725" spans="1:11">
      <c r="A13725" t="s">
        <v>29760</v>
      </c>
      <c r="B13725" t="s">
        <v>58</v>
      </c>
      <c r="C13725">
        <v>92122</v>
      </c>
      <c r="D13725" t="s">
        <v>6224</v>
      </c>
      <c r="E13725" t="s">
        <v>10</v>
      </c>
      <c r="F13725">
        <v>68.150000000000006</v>
      </c>
      <c r="G13725">
        <v>73.709999999999994</v>
      </c>
      <c r="J13725">
        <v>0</v>
      </c>
      <c r="K13725">
        <v>0</v>
      </c>
    </row>
    <row r="13726" spans="1:11">
      <c r="A13726" t="s">
        <v>29761</v>
      </c>
      <c r="B13726" t="s">
        <v>58</v>
      </c>
      <c r="C13726">
        <v>103615</v>
      </c>
      <c r="D13726" t="s">
        <v>8310</v>
      </c>
      <c r="E13726" t="s">
        <v>12</v>
      </c>
      <c r="F13726">
        <v>0</v>
      </c>
      <c r="G13726">
        <v>0</v>
      </c>
    </row>
    <row r="13727" spans="1:11">
      <c r="A13727" t="s">
        <v>29762</v>
      </c>
      <c r="B13727" t="s">
        <v>58</v>
      </c>
      <c r="C13727">
        <v>103637</v>
      </c>
      <c r="D13727" t="s">
        <v>8311</v>
      </c>
      <c r="E13727" t="s">
        <v>12</v>
      </c>
      <c r="F13727">
        <v>0</v>
      </c>
      <c r="G13727">
        <v>0</v>
      </c>
    </row>
    <row r="13728" spans="1:11">
      <c r="A13728" t="s">
        <v>29763</v>
      </c>
      <c r="B13728" t="s">
        <v>58</v>
      </c>
      <c r="C13728">
        <v>103593</v>
      </c>
      <c r="D13728" t="s">
        <v>8312</v>
      </c>
      <c r="E13728" t="s">
        <v>12</v>
      </c>
      <c r="F13728">
        <v>0</v>
      </c>
      <c r="G13728">
        <v>0</v>
      </c>
    </row>
    <row r="13729" spans="1:7">
      <c r="A13729" t="s">
        <v>29764</v>
      </c>
      <c r="B13729" t="s">
        <v>58</v>
      </c>
      <c r="C13729">
        <v>103616</v>
      </c>
      <c r="D13729" t="s">
        <v>8313</v>
      </c>
      <c r="E13729" t="s">
        <v>12</v>
      </c>
      <c r="F13729">
        <v>0</v>
      </c>
      <c r="G13729">
        <v>0</v>
      </c>
    </row>
    <row r="13730" spans="1:7">
      <c r="A13730" t="s">
        <v>29765</v>
      </c>
      <c r="B13730" t="s">
        <v>58</v>
      </c>
      <c r="C13730">
        <v>103638</v>
      </c>
      <c r="D13730" t="s">
        <v>8314</v>
      </c>
      <c r="E13730" t="s">
        <v>12</v>
      </c>
      <c r="F13730">
        <v>0</v>
      </c>
      <c r="G13730">
        <v>0</v>
      </c>
    </row>
    <row r="13731" spans="1:7">
      <c r="A13731" t="s">
        <v>29766</v>
      </c>
      <c r="B13731" t="s">
        <v>58</v>
      </c>
      <c r="C13731">
        <v>103594</v>
      </c>
      <c r="D13731" t="s">
        <v>8315</v>
      </c>
      <c r="E13731" t="s">
        <v>12</v>
      </c>
      <c r="F13731">
        <v>0</v>
      </c>
      <c r="G13731">
        <v>0</v>
      </c>
    </row>
    <row r="13732" spans="1:7">
      <c r="A13732" t="s">
        <v>29767</v>
      </c>
      <c r="B13732" t="s">
        <v>58</v>
      </c>
      <c r="C13732">
        <v>103617</v>
      </c>
      <c r="D13732" t="s">
        <v>8316</v>
      </c>
      <c r="E13732" t="s">
        <v>12</v>
      </c>
      <c r="F13732">
        <v>0</v>
      </c>
      <c r="G13732">
        <v>0</v>
      </c>
    </row>
    <row r="13733" spans="1:7">
      <c r="A13733" t="s">
        <v>29768</v>
      </c>
      <c r="B13733" t="s">
        <v>58</v>
      </c>
      <c r="C13733">
        <v>103639</v>
      </c>
      <c r="D13733" t="s">
        <v>8317</v>
      </c>
      <c r="E13733" t="s">
        <v>12</v>
      </c>
      <c r="F13733">
        <v>0</v>
      </c>
      <c r="G13733">
        <v>0</v>
      </c>
    </row>
    <row r="13734" spans="1:7">
      <c r="A13734" t="s">
        <v>29769</v>
      </c>
      <c r="B13734" t="s">
        <v>58</v>
      </c>
      <c r="C13734">
        <v>103595</v>
      </c>
      <c r="D13734" t="s">
        <v>8318</v>
      </c>
      <c r="E13734" t="s">
        <v>12</v>
      </c>
      <c r="F13734">
        <v>0</v>
      </c>
      <c r="G13734">
        <v>0</v>
      </c>
    </row>
    <row r="13735" spans="1:7">
      <c r="A13735" t="s">
        <v>29770</v>
      </c>
      <c r="B13735" t="s">
        <v>58</v>
      </c>
      <c r="C13735">
        <v>103609</v>
      </c>
      <c r="D13735" t="s">
        <v>8319</v>
      </c>
      <c r="E13735" t="s">
        <v>12</v>
      </c>
      <c r="F13735">
        <v>0</v>
      </c>
      <c r="G13735">
        <v>0</v>
      </c>
    </row>
    <row r="13736" spans="1:7">
      <c r="A13736" t="s">
        <v>29771</v>
      </c>
      <c r="B13736" t="s">
        <v>58</v>
      </c>
      <c r="C13736">
        <v>103631</v>
      </c>
      <c r="D13736" t="s">
        <v>8320</v>
      </c>
      <c r="E13736" t="s">
        <v>12</v>
      </c>
      <c r="F13736">
        <v>0</v>
      </c>
      <c r="G13736">
        <v>0</v>
      </c>
    </row>
    <row r="13737" spans="1:7">
      <c r="A13737" t="s">
        <v>29772</v>
      </c>
      <c r="B13737" t="s">
        <v>58</v>
      </c>
      <c r="C13737">
        <v>103587</v>
      </c>
      <c r="D13737" t="s">
        <v>8321</v>
      </c>
      <c r="E13737" t="s">
        <v>12</v>
      </c>
      <c r="F13737">
        <v>0</v>
      </c>
      <c r="G13737">
        <v>0</v>
      </c>
    </row>
    <row r="13738" spans="1:7">
      <c r="A13738" t="s">
        <v>29773</v>
      </c>
      <c r="B13738" t="s">
        <v>58</v>
      </c>
      <c r="C13738">
        <v>103618</v>
      </c>
      <c r="D13738" t="s">
        <v>8322</v>
      </c>
      <c r="E13738" t="s">
        <v>12</v>
      </c>
      <c r="F13738">
        <v>0</v>
      </c>
      <c r="G13738">
        <v>0</v>
      </c>
    </row>
    <row r="13739" spans="1:7">
      <c r="A13739" t="s">
        <v>29774</v>
      </c>
      <c r="B13739" t="s">
        <v>58</v>
      </c>
      <c r="C13739">
        <v>103640</v>
      </c>
      <c r="D13739" t="s">
        <v>8323</v>
      </c>
      <c r="E13739" t="s">
        <v>12</v>
      </c>
      <c r="F13739">
        <v>0</v>
      </c>
      <c r="G13739">
        <v>0</v>
      </c>
    </row>
    <row r="13740" spans="1:7">
      <c r="A13740" t="s">
        <v>29775</v>
      </c>
      <c r="B13740" t="s">
        <v>58</v>
      </c>
      <c r="C13740">
        <v>103596</v>
      </c>
      <c r="D13740" t="s">
        <v>8324</v>
      </c>
      <c r="E13740" t="s">
        <v>12</v>
      </c>
      <c r="F13740">
        <v>0</v>
      </c>
      <c r="G13740">
        <v>0</v>
      </c>
    </row>
    <row r="13741" spans="1:7">
      <c r="A13741" t="s">
        <v>29776</v>
      </c>
      <c r="B13741" t="s">
        <v>58</v>
      </c>
      <c r="C13741">
        <v>103619</v>
      </c>
      <c r="D13741" t="s">
        <v>8325</v>
      </c>
      <c r="E13741" t="s">
        <v>12</v>
      </c>
      <c r="F13741">
        <v>0</v>
      </c>
      <c r="G13741">
        <v>0</v>
      </c>
    </row>
    <row r="13742" spans="1:7">
      <c r="A13742" t="s">
        <v>29777</v>
      </c>
      <c r="B13742" t="s">
        <v>58</v>
      </c>
      <c r="C13742">
        <v>103641</v>
      </c>
      <c r="D13742" t="s">
        <v>8326</v>
      </c>
      <c r="E13742" t="s">
        <v>12</v>
      </c>
      <c r="F13742">
        <v>0</v>
      </c>
      <c r="G13742">
        <v>0</v>
      </c>
    </row>
    <row r="13743" spans="1:7">
      <c r="A13743" t="s">
        <v>29778</v>
      </c>
      <c r="B13743" t="s">
        <v>58</v>
      </c>
      <c r="C13743">
        <v>103597</v>
      </c>
      <c r="D13743" t="s">
        <v>8327</v>
      </c>
      <c r="E13743" t="s">
        <v>12</v>
      </c>
      <c r="F13743">
        <v>0</v>
      </c>
      <c r="G13743">
        <v>0</v>
      </c>
    </row>
    <row r="13744" spans="1:7">
      <c r="A13744" t="s">
        <v>29779</v>
      </c>
      <c r="B13744" t="s">
        <v>58</v>
      </c>
      <c r="C13744">
        <v>103620</v>
      </c>
      <c r="D13744" t="s">
        <v>8328</v>
      </c>
      <c r="E13744" t="s">
        <v>12</v>
      </c>
      <c r="F13744">
        <v>0</v>
      </c>
      <c r="G13744">
        <v>0</v>
      </c>
    </row>
    <row r="13745" spans="1:7">
      <c r="A13745" t="s">
        <v>29780</v>
      </c>
      <c r="B13745" t="s">
        <v>58</v>
      </c>
      <c r="C13745">
        <v>103642</v>
      </c>
      <c r="D13745" t="s">
        <v>8329</v>
      </c>
      <c r="E13745" t="s">
        <v>12</v>
      </c>
      <c r="F13745">
        <v>0</v>
      </c>
      <c r="G13745">
        <v>0</v>
      </c>
    </row>
    <row r="13746" spans="1:7">
      <c r="A13746" t="s">
        <v>29781</v>
      </c>
      <c r="B13746" t="s">
        <v>58</v>
      </c>
      <c r="C13746">
        <v>103598</v>
      </c>
      <c r="D13746" t="s">
        <v>8330</v>
      </c>
      <c r="E13746" t="s">
        <v>12</v>
      </c>
      <c r="F13746">
        <v>0</v>
      </c>
      <c r="G13746">
        <v>0</v>
      </c>
    </row>
    <row r="13747" spans="1:7">
      <c r="A13747" t="s">
        <v>29782</v>
      </c>
      <c r="B13747" t="s">
        <v>58</v>
      </c>
      <c r="C13747">
        <v>103621</v>
      </c>
      <c r="D13747" t="s">
        <v>8331</v>
      </c>
      <c r="E13747" t="s">
        <v>12</v>
      </c>
      <c r="F13747">
        <v>0</v>
      </c>
      <c r="G13747">
        <v>0</v>
      </c>
    </row>
    <row r="13748" spans="1:7">
      <c r="A13748" t="s">
        <v>29783</v>
      </c>
      <c r="B13748" t="s">
        <v>58</v>
      </c>
      <c r="C13748">
        <v>103643</v>
      </c>
      <c r="D13748" t="s">
        <v>8332</v>
      </c>
      <c r="E13748" t="s">
        <v>12</v>
      </c>
      <c r="F13748">
        <v>0</v>
      </c>
      <c r="G13748">
        <v>0</v>
      </c>
    </row>
    <row r="13749" spans="1:7">
      <c r="A13749" t="s">
        <v>29784</v>
      </c>
      <c r="B13749" t="s">
        <v>58</v>
      </c>
      <c r="C13749">
        <v>103599</v>
      </c>
      <c r="D13749" t="s">
        <v>8333</v>
      </c>
      <c r="E13749" t="s">
        <v>12</v>
      </c>
      <c r="F13749">
        <v>0</v>
      </c>
      <c r="G13749">
        <v>0</v>
      </c>
    </row>
    <row r="13750" spans="1:7">
      <c r="A13750" t="s">
        <v>29785</v>
      </c>
      <c r="B13750" t="s">
        <v>58</v>
      </c>
      <c r="C13750">
        <v>103622</v>
      </c>
      <c r="D13750" t="s">
        <v>8334</v>
      </c>
      <c r="E13750" t="s">
        <v>12</v>
      </c>
      <c r="F13750">
        <v>0</v>
      </c>
      <c r="G13750">
        <v>0</v>
      </c>
    </row>
    <row r="13751" spans="1:7">
      <c r="A13751" t="s">
        <v>29786</v>
      </c>
      <c r="B13751" t="s">
        <v>58</v>
      </c>
      <c r="C13751">
        <v>103644</v>
      </c>
      <c r="D13751" t="s">
        <v>8335</v>
      </c>
      <c r="E13751" t="s">
        <v>12</v>
      </c>
      <c r="F13751">
        <v>0</v>
      </c>
      <c r="G13751">
        <v>0</v>
      </c>
    </row>
    <row r="13752" spans="1:7">
      <c r="A13752" t="s">
        <v>29787</v>
      </c>
      <c r="B13752" t="s">
        <v>58</v>
      </c>
      <c r="C13752">
        <v>103600</v>
      </c>
      <c r="D13752" t="s">
        <v>8336</v>
      </c>
      <c r="E13752" t="s">
        <v>12</v>
      </c>
      <c r="F13752">
        <v>0</v>
      </c>
      <c r="G13752">
        <v>0</v>
      </c>
    </row>
    <row r="13753" spans="1:7">
      <c r="A13753" t="s">
        <v>29788</v>
      </c>
      <c r="B13753" t="s">
        <v>58</v>
      </c>
      <c r="C13753">
        <v>103610</v>
      </c>
      <c r="D13753" t="s">
        <v>8337</v>
      </c>
      <c r="E13753" t="s">
        <v>12</v>
      </c>
      <c r="F13753">
        <v>0</v>
      </c>
      <c r="G13753">
        <v>0</v>
      </c>
    </row>
    <row r="13754" spans="1:7">
      <c r="A13754" t="s">
        <v>29789</v>
      </c>
      <c r="B13754" t="s">
        <v>58</v>
      </c>
      <c r="C13754">
        <v>103632</v>
      </c>
      <c r="D13754" t="s">
        <v>8338</v>
      </c>
      <c r="E13754" t="s">
        <v>12</v>
      </c>
      <c r="F13754">
        <v>0</v>
      </c>
      <c r="G13754">
        <v>0</v>
      </c>
    </row>
    <row r="13755" spans="1:7">
      <c r="A13755" t="s">
        <v>29790</v>
      </c>
      <c r="B13755" t="s">
        <v>58</v>
      </c>
      <c r="C13755">
        <v>103588</v>
      </c>
      <c r="D13755" t="s">
        <v>8339</v>
      </c>
      <c r="E13755" t="s">
        <v>12</v>
      </c>
      <c r="F13755">
        <v>0</v>
      </c>
      <c r="G13755">
        <v>0</v>
      </c>
    </row>
    <row r="13756" spans="1:7">
      <c r="A13756" t="s">
        <v>29791</v>
      </c>
      <c r="B13756" t="s">
        <v>58</v>
      </c>
      <c r="C13756">
        <v>103623</v>
      </c>
      <c r="D13756" t="s">
        <v>8340</v>
      </c>
      <c r="E13756" t="s">
        <v>12</v>
      </c>
      <c r="F13756">
        <v>0</v>
      </c>
      <c r="G13756">
        <v>0</v>
      </c>
    </row>
    <row r="13757" spans="1:7">
      <c r="A13757" t="s">
        <v>29792</v>
      </c>
      <c r="B13757" t="s">
        <v>58</v>
      </c>
      <c r="C13757">
        <v>103645</v>
      </c>
      <c r="D13757" t="s">
        <v>8341</v>
      </c>
      <c r="E13757" t="s">
        <v>12</v>
      </c>
      <c r="F13757">
        <v>0</v>
      </c>
      <c r="G13757">
        <v>0</v>
      </c>
    </row>
    <row r="13758" spans="1:7">
      <c r="A13758" t="s">
        <v>29793</v>
      </c>
      <c r="B13758" t="s">
        <v>58</v>
      </c>
      <c r="C13758">
        <v>103601</v>
      </c>
      <c r="D13758" t="s">
        <v>8342</v>
      </c>
      <c r="E13758" t="s">
        <v>12</v>
      </c>
      <c r="F13758">
        <v>0</v>
      </c>
      <c r="G13758">
        <v>0</v>
      </c>
    </row>
    <row r="13759" spans="1:7">
      <c r="A13759" t="s">
        <v>29794</v>
      </c>
      <c r="B13759" t="s">
        <v>58</v>
      </c>
      <c r="C13759">
        <v>103624</v>
      </c>
      <c r="D13759" t="s">
        <v>8343</v>
      </c>
      <c r="E13759" t="s">
        <v>12</v>
      </c>
      <c r="F13759">
        <v>0</v>
      </c>
      <c r="G13759">
        <v>0</v>
      </c>
    </row>
    <row r="13760" spans="1:7">
      <c r="A13760" t="s">
        <v>29795</v>
      </c>
      <c r="B13760" t="s">
        <v>58</v>
      </c>
      <c r="C13760">
        <v>103646</v>
      </c>
      <c r="D13760" t="s">
        <v>8344</v>
      </c>
      <c r="E13760" t="s">
        <v>12</v>
      </c>
      <c r="F13760">
        <v>0</v>
      </c>
      <c r="G13760">
        <v>0</v>
      </c>
    </row>
    <row r="13761" spans="1:7">
      <c r="A13761" t="s">
        <v>29796</v>
      </c>
      <c r="B13761" t="s">
        <v>58</v>
      </c>
      <c r="C13761">
        <v>103602</v>
      </c>
      <c r="D13761" t="s">
        <v>8345</v>
      </c>
      <c r="E13761" t="s">
        <v>12</v>
      </c>
      <c r="F13761">
        <v>0</v>
      </c>
      <c r="G13761">
        <v>0</v>
      </c>
    </row>
    <row r="13762" spans="1:7">
      <c r="A13762" t="s">
        <v>29797</v>
      </c>
      <c r="B13762" t="s">
        <v>58</v>
      </c>
      <c r="C13762">
        <v>103625</v>
      </c>
      <c r="D13762" t="s">
        <v>8346</v>
      </c>
      <c r="E13762" t="s">
        <v>12</v>
      </c>
      <c r="F13762">
        <v>0</v>
      </c>
      <c r="G13762">
        <v>0</v>
      </c>
    </row>
    <row r="13763" spans="1:7">
      <c r="A13763" t="s">
        <v>29798</v>
      </c>
      <c r="B13763" t="s">
        <v>58</v>
      </c>
      <c r="C13763">
        <v>103647</v>
      </c>
      <c r="D13763" t="s">
        <v>8347</v>
      </c>
      <c r="E13763" t="s">
        <v>12</v>
      </c>
      <c r="F13763">
        <v>0</v>
      </c>
      <c r="G13763">
        <v>0</v>
      </c>
    </row>
    <row r="13764" spans="1:7">
      <c r="A13764" t="s">
        <v>29799</v>
      </c>
      <c r="B13764" t="s">
        <v>58</v>
      </c>
      <c r="C13764">
        <v>103603</v>
      </c>
      <c r="D13764" t="s">
        <v>8348</v>
      </c>
      <c r="E13764" t="s">
        <v>12</v>
      </c>
      <c r="F13764">
        <v>0</v>
      </c>
      <c r="G13764">
        <v>0</v>
      </c>
    </row>
    <row r="13765" spans="1:7">
      <c r="A13765" t="s">
        <v>29800</v>
      </c>
      <c r="B13765" t="s">
        <v>58</v>
      </c>
      <c r="C13765">
        <v>103611</v>
      </c>
      <c r="D13765" t="s">
        <v>8349</v>
      </c>
      <c r="E13765" t="s">
        <v>12</v>
      </c>
      <c r="F13765">
        <v>0</v>
      </c>
      <c r="G13765">
        <v>0</v>
      </c>
    </row>
    <row r="13766" spans="1:7">
      <c r="A13766" t="s">
        <v>29801</v>
      </c>
      <c r="B13766" t="s">
        <v>58</v>
      </c>
      <c r="C13766">
        <v>103633</v>
      </c>
      <c r="D13766" t="s">
        <v>8350</v>
      </c>
      <c r="E13766" t="s">
        <v>12</v>
      </c>
      <c r="F13766">
        <v>0</v>
      </c>
      <c r="G13766">
        <v>0</v>
      </c>
    </row>
    <row r="13767" spans="1:7">
      <c r="A13767" t="s">
        <v>29802</v>
      </c>
      <c r="B13767" t="s">
        <v>58</v>
      </c>
      <c r="C13767">
        <v>103589</v>
      </c>
      <c r="D13767" t="s">
        <v>8351</v>
      </c>
      <c r="E13767" t="s">
        <v>12</v>
      </c>
      <c r="F13767">
        <v>0</v>
      </c>
      <c r="G13767">
        <v>0</v>
      </c>
    </row>
    <row r="13768" spans="1:7">
      <c r="A13768" t="s">
        <v>29803</v>
      </c>
      <c r="B13768" t="s">
        <v>58</v>
      </c>
      <c r="C13768">
        <v>103626</v>
      </c>
      <c r="D13768" t="s">
        <v>8352</v>
      </c>
      <c r="E13768" t="s">
        <v>12</v>
      </c>
      <c r="F13768">
        <v>0</v>
      </c>
      <c r="G13768">
        <v>0</v>
      </c>
    </row>
    <row r="13769" spans="1:7">
      <c r="A13769" t="s">
        <v>29804</v>
      </c>
      <c r="B13769" t="s">
        <v>58</v>
      </c>
      <c r="C13769">
        <v>103648</v>
      </c>
      <c r="D13769" t="s">
        <v>8353</v>
      </c>
      <c r="E13769" t="s">
        <v>12</v>
      </c>
      <c r="F13769">
        <v>0</v>
      </c>
      <c r="G13769">
        <v>0</v>
      </c>
    </row>
    <row r="13770" spans="1:7">
      <c r="A13770" t="s">
        <v>29805</v>
      </c>
      <c r="B13770" t="s">
        <v>58</v>
      </c>
      <c r="C13770">
        <v>103604</v>
      </c>
      <c r="D13770" t="s">
        <v>8354</v>
      </c>
      <c r="E13770" t="s">
        <v>12</v>
      </c>
      <c r="F13770">
        <v>0</v>
      </c>
      <c r="G13770">
        <v>0</v>
      </c>
    </row>
    <row r="13771" spans="1:7">
      <c r="A13771" t="s">
        <v>29806</v>
      </c>
      <c r="B13771" t="s">
        <v>58</v>
      </c>
      <c r="C13771">
        <v>103627</v>
      </c>
      <c r="D13771" t="s">
        <v>8355</v>
      </c>
      <c r="E13771" t="s">
        <v>12</v>
      </c>
      <c r="F13771">
        <v>0</v>
      </c>
      <c r="G13771">
        <v>0</v>
      </c>
    </row>
    <row r="13772" spans="1:7">
      <c r="A13772" t="s">
        <v>29807</v>
      </c>
      <c r="B13772" t="s">
        <v>58</v>
      </c>
      <c r="C13772">
        <v>103649</v>
      </c>
      <c r="D13772" t="s">
        <v>8356</v>
      </c>
      <c r="E13772" t="s">
        <v>12</v>
      </c>
      <c r="F13772">
        <v>0</v>
      </c>
      <c r="G13772">
        <v>0</v>
      </c>
    </row>
    <row r="13773" spans="1:7">
      <c r="A13773" t="s">
        <v>29808</v>
      </c>
      <c r="B13773" t="s">
        <v>58</v>
      </c>
      <c r="C13773">
        <v>103605</v>
      </c>
      <c r="D13773" t="s">
        <v>8357</v>
      </c>
      <c r="E13773" t="s">
        <v>12</v>
      </c>
      <c r="F13773">
        <v>0</v>
      </c>
      <c r="G13773">
        <v>0</v>
      </c>
    </row>
    <row r="13774" spans="1:7">
      <c r="A13774" t="s">
        <v>29809</v>
      </c>
      <c r="B13774" t="s">
        <v>58</v>
      </c>
      <c r="C13774">
        <v>103612</v>
      </c>
      <c r="D13774" t="s">
        <v>8358</v>
      </c>
      <c r="E13774" t="s">
        <v>12</v>
      </c>
      <c r="F13774">
        <v>0</v>
      </c>
      <c r="G13774">
        <v>0</v>
      </c>
    </row>
    <row r="13775" spans="1:7">
      <c r="A13775" t="s">
        <v>29810</v>
      </c>
      <c r="B13775" t="s">
        <v>58</v>
      </c>
      <c r="C13775">
        <v>103634</v>
      </c>
      <c r="D13775" t="s">
        <v>8359</v>
      </c>
      <c r="E13775" t="s">
        <v>12</v>
      </c>
      <c r="F13775">
        <v>0</v>
      </c>
      <c r="G13775">
        <v>0</v>
      </c>
    </row>
    <row r="13776" spans="1:7">
      <c r="A13776" t="s">
        <v>29811</v>
      </c>
      <c r="B13776" t="s">
        <v>58</v>
      </c>
      <c r="C13776">
        <v>103590</v>
      </c>
      <c r="D13776" t="s">
        <v>8360</v>
      </c>
      <c r="E13776" t="s">
        <v>12</v>
      </c>
      <c r="F13776">
        <v>0</v>
      </c>
      <c r="G13776">
        <v>0</v>
      </c>
    </row>
    <row r="13777" spans="1:11">
      <c r="A13777" t="s">
        <v>29812</v>
      </c>
      <c r="B13777" t="s">
        <v>58</v>
      </c>
      <c r="C13777">
        <v>103628</v>
      </c>
      <c r="D13777" t="s">
        <v>8361</v>
      </c>
      <c r="E13777" t="s">
        <v>12</v>
      </c>
      <c r="F13777">
        <v>0</v>
      </c>
      <c r="G13777">
        <v>0</v>
      </c>
    </row>
    <row r="13778" spans="1:11">
      <c r="A13778" t="s">
        <v>29813</v>
      </c>
      <c r="B13778" t="s">
        <v>58</v>
      </c>
      <c r="C13778">
        <v>103650</v>
      </c>
      <c r="D13778" t="s">
        <v>8362</v>
      </c>
      <c r="E13778" t="s">
        <v>12</v>
      </c>
      <c r="F13778">
        <v>0</v>
      </c>
      <c r="G13778">
        <v>0</v>
      </c>
    </row>
    <row r="13779" spans="1:11">
      <c r="A13779" t="s">
        <v>29814</v>
      </c>
      <c r="B13779" t="s">
        <v>58</v>
      </c>
      <c r="C13779">
        <v>103606</v>
      </c>
      <c r="D13779" t="s">
        <v>8363</v>
      </c>
      <c r="E13779" t="s">
        <v>12</v>
      </c>
      <c r="F13779">
        <v>0</v>
      </c>
      <c r="G13779">
        <v>0</v>
      </c>
    </row>
    <row r="13780" spans="1:11">
      <c r="A13780" t="s">
        <v>29815</v>
      </c>
      <c r="B13780" t="s">
        <v>58</v>
      </c>
      <c r="C13780">
        <v>103629</v>
      </c>
      <c r="D13780" t="s">
        <v>8364</v>
      </c>
      <c r="E13780" t="s">
        <v>12</v>
      </c>
      <c r="F13780">
        <v>0</v>
      </c>
      <c r="G13780">
        <v>0</v>
      </c>
    </row>
    <row r="13781" spans="1:11">
      <c r="A13781" t="s">
        <v>29816</v>
      </c>
      <c r="B13781" t="s">
        <v>58</v>
      </c>
      <c r="C13781">
        <v>103651</v>
      </c>
      <c r="D13781" t="s">
        <v>8365</v>
      </c>
      <c r="E13781" t="s">
        <v>12</v>
      </c>
      <c r="F13781">
        <v>0</v>
      </c>
      <c r="G13781">
        <v>0</v>
      </c>
    </row>
    <row r="13782" spans="1:11">
      <c r="A13782" t="s">
        <v>29817</v>
      </c>
      <c r="B13782" t="s">
        <v>58</v>
      </c>
      <c r="C13782">
        <v>103607</v>
      </c>
      <c r="D13782" t="s">
        <v>8366</v>
      </c>
      <c r="E13782" t="s">
        <v>12</v>
      </c>
      <c r="F13782">
        <v>0</v>
      </c>
      <c r="G13782">
        <v>0</v>
      </c>
    </row>
    <row r="13783" spans="1:11">
      <c r="A13783" t="s">
        <v>29818</v>
      </c>
      <c r="B13783" t="s">
        <v>58</v>
      </c>
      <c r="C13783">
        <v>103613</v>
      </c>
      <c r="D13783" t="s">
        <v>8367</v>
      </c>
      <c r="E13783" t="s">
        <v>12</v>
      </c>
      <c r="F13783">
        <v>0</v>
      </c>
      <c r="G13783">
        <v>0</v>
      </c>
    </row>
    <row r="13784" spans="1:11">
      <c r="A13784" t="s">
        <v>29819</v>
      </c>
      <c r="B13784" t="s">
        <v>58</v>
      </c>
      <c r="C13784">
        <v>103635</v>
      </c>
      <c r="D13784" t="s">
        <v>8368</v>
      </c>
      <c r="E13784" t="s">
        <v>12</v>
      </c>
      <c r="F13784">
        <v>0</v>
      </c>
      <c r="G13784">
        <v>0</v>
      </c>
    </row>
    <row r="13785" spans="1:11">
      <c r="A13785" t="s">
        <v>29820</v>
      </c>
      <c r="B13785" t="s">
        <v>58</v>
      </c>
      <c r="C13785">
        <v>103591</v>
      </c>
      <c r="D13785" t="s">
        <v>8369</v>
      </c>
      <c r="E13785" t="s">
        <v>12</v>
      </c>
      <c r="F13785">
        <v>0</v>
      </c>
      <c r="G13785">
        <v>0</v>
      </c>
    </row>
    <row r="13786" spans="1:11">
      <c r="A13786" t="s">
        <v>29821</v>
      </c>
      <c r="B13786" t="s">
        <v>58</v>
      </c>
      <c r="C13786">
        <v>103630</v>
      </c>
      <c r="D13786" t="s">
        <v>8370</v>
      </c>
      <c r="E13786" t="s">
        <v>12</v>
      </c>
      <c r="F13786">
        <v>0</v>
      </c>
      <c r="G13786">
        <v>0</v>
      </c>
    </row>
    <row r="13787" spans="1:11">
      <c r="A13787" t="s">
        <v>29822</v>
      </c>
      <c r="B13787" t="s">
        <v>58</v>
      </c>
      <c r="C13787">
        <v>103652</v>
      </c>
      <c r="D13787" t="s">
        <v>8371</v>
      </c>
      <c r="E13787" t="s">
        <v>12</v>
      </c>
      <c r="F13787">
        <v>0</v>
      </c>
      <c r="G13787">
        <v>0</v>
      </c>
    </row>
    <row r="13788" spans="1:11">
      <c r="A13788" t="s">
        <v>29823</v>
      </c>
      <c r="B13788" t="s">
        <v>58</v>
      </c>
      <c r="C13788">
        <v>103608</v>
      </c>
      <c r="D13788" t="s">
        <v>8372</v>
      </c>
      <c r="E13788" t="s">
        <v>12</v>
      </c>
      <c r="F13788">
        <v>0</v>
      </c>
      <c r="G13788">
        <v>0</v>
      </c>
    </row>
    <row r="13789" spans="1:11">
      <c r="A13789" t="s">
        <v>29824</v>
      </c>
      <c r="B13789" t="s">
        <v>58</v>
      </c>
      <c r="C13789">
        <v>103614</v>
      </c>
      <c r="D13789" t="s">
        <v>8373</v>
      </c>
      <c r="E13789" t="s">
        <v>12</v>
      </c>
      <c r="F13789">
        <v>0</v>
      </c>
      <c r="G13789">
        <v>0</v>
      </c>
    </row>
    <row r="13790" spans="1:11">
      <c r="A13790" t="s">
        <v>29825</v>
      </c>
      <c r="B13790" t="s">
        <v>58</v>
      </c>
      <c r="C13790">
        <v>103636</v>
      </c>
      <c r="D13790" t="s">
        <v>8374</v>
      </c>
      <c r="E13790" t="s">
        <v>12</v>
      </c>
      <c r="F13790">
        <v>0</v>
      </c>
      <c r="G13790">
        <v>0</v>
      </c>
    </row>
    <row r="13791" spans="1:11">
      <c r="A13791" t="s">
        <v>29826</v>
      </c>
      <c r="B13791" t="s">
        <v>58</v>
      </c>
      <c r="C13791">
        <v>103592</v>
      </c>
      <c r="D13791" t="s">
        <v>8375</v>
      </c>
      <c r="E13791" t="s">
        <v>12</v>
      </c>
      <c r="F13791">
        <v>0</v>
      </c>
      <c r="G13791">
        <v>0</v>
      </c>
    </row>
    <row r="13792" spans="1:11">
      <c r="A13792" t="s">
        <v>29827</v>
      </c>
      <c r="B13792" t="s">
        <v>58</v>
      </c>
      <c r="C13792">
        <v>88412</v>
      </c>
      <c r="D13792" t="s">
        <v>5565</v>
      </c>
      <c r="E13792" t="s">
        <v>9</v>
      </c>
      <c r="F13792">
        <v>4.49</v>
      </c>
      <c r="G13792">
        <v>4.59</v>
      </c>
      <c r="J13792">
        <v>0</v>
      </c>
      <c r="K13792">
        <v>0</v>
      </c>
    </row>
    <row r="13793" spans="1:11">
      <c r="A13793" t="s">
        <v>29828</v>
      </c>
      <c r="B13793" t="s">
        <v>58</v>
      </c>
      <c r="C13793">
        <v>88411</v>
      </c>
      <c r="D13793" t="s">
        <v>5564</v>
      </c>
      <c r="E13793" t="s">
        <v>9</v>
      </c>
      <c r="F13793">
        <v>5.49</v>
      </c>
      <c r="G13793">
        <v>5.65</v>
      </c>
      <c r="J13793">
        <v>0</v>
      </c>
      <c r="K13793">
        <v>0</v>
      </c>
    </row>
    <row r="13794" spans="1:11">
      <c r="A13794" t="s">
        <v>29829</v>
      </c>
      <c r="B13794" t="s">
        <v>58</v>
      </c>
      <c r="C13794">
        <v>88415</v>
      </c>
      <c r="D13794" t="s">
        <v>5568</v>
      </c>
      <c r="E13794" t="s">
        <v>9</v>
      </c>
      <c r="F13794">
        <v>5.59</v>
      </c>
      <c r="G13794">
        <v>5.77</v>
      </c>
      <c r="J13794">
        <v>0</v>
      </c>
      <c r="K13794">
        <v>0</v>
      </c>
    </row>
    <row r="13795" spans="1:11">
      <c r="A13795" t="s">
        <v>29830</v>
      </c>
      <c r="B13795" t="s">
        <v>58</v>
      </c>
      <c r="C13795">
        <v>88413</v>
      </c>
      <c r="D13795" t="s">
        <v>5566</v>
      </c>
      <c r="E13795" t="s">
        <v>9</v>
      </c>
      <c r="F13795">
        <v>6.81</v>
      </c>
      <c r="G13795">
        <v>7.09</v>
      </c>
      <c r="J13795">
        <v>0</v>
      </c>
      <c r="K13795">
        <v>0</v>
      </c>
    </row>
    <row r="13796" spans="1:11">
      <c r="A13796" t="s">
        <v>29831</v>
      </c>
      <c r="B13796" t="s">
        <v>58</v>
      </c>
      <c r="C13796">
        <v>88414</v>
      </c>
      <c r="D13796" t="s">
        <v>5567</v>
      </c>
      <c r="E13796" t="s">
        <v>9</v>
      </c>
      <c r="F13796">
        <v>8.09</v>
      </c>
      <c r="G13796">
        <v>8.42</v>
      </c>
      <c r="J13796">
        <v>0</v>
      </c>
      <c r="K13796">
        <v>0</v>
      </c>
    </row>
    <row r="13797" spans="1:11">
      <c r="A13797" t="s">
        <v>29832</v>
      </c>
      <c r="B13797" t="s">
        <v>58</v>
      </c>
      <c r="C13797">
        <v>96131</v>
      </c>
      <c r="D13797" t="s">
        <v>5599</v>
      </c>
      <c r="E13797" t="s">
        <v>9</v>
      </c>
      <c r="F13797">
        <v>32.31</v>
      </c>
      <c r="G13797">
        <v>34.1</v>
      </c>
      <c r="J13797">
        <v>0</v>
      </c>
      <c r="K13797">
        <v>0</v>
      </c>
    </row>
    <row r="13798" spans="1:11">
      <c r="A13798" t="s">
        <v>29833</v>
      </c>
      <c r="B13798" t="s">
        <v>58</v>
      </c>
      <c r="C13798">
        <v>96126</v>
      </c>
      <c r="D13798" t="s">
        <v>5594</v>
      </c>
      <c r="E13798" t="s">
        <v>9</v>
      </c>
      <c r="F13798">
        <v>20.58</v>
      </c>
      <c r="G13798">
        <v>21.8</v>
      </c>
      <c r="J13798">
        <v>0</v>
      </c>
      <c r="K13798">
        <v>0</v>
      </c>
    </row>
    <row r="13799" spans="1:11">
      <c r="A13799" t="s">
        <v>29834</v>
      </c>
      <c r="B13799" t="s">
        <v>58</v>
      </c>
      <c r="C13799">
        <v>96132</v>
      </c>
      <c r="D13799" t="s">
        <v>5600</v>
      </c>
      <c r="E13799" t="s">
        <v>9</v>
      </c>
      <c r="F13799">
        <v>21.28</v>
      </c>
      <c r="G13799">
        <v>22.23</v>
      </c>
      <c r="J13799">
        <v>0</v>
      </c>
      <c r="K13799">
        <v>0</v>
      </c>
    </row>
    <row r="13800" spans="1:11">
      <c r="A13800" t="s">
        <v>29835</v>
      </c>
      <c r="B13800" t="s">
        <v>58</v>
      </c>
      <c r="C13800">
        <v>96127</v>
      </c>
      <c r="D13800" t="s">
        <v>5595</v>
      </c>
      <c r="E13800" t="s">
        <v>9</v>
      </c>
      <c r="F13800">
        <v>13.16</v>
      </c>
      <c r="G13800">
        <v>13.81</v>
      </c>
      <c r="J13800">
        <v>0</v>
      </c>
      <c r="K13800">
        <v>0</v>
      </c>
    </row>
    <row r="13801" spans="1:11">
      <c r="A13801" t="s">
        <v>29836</v>
      </c>
      <c r="B13801" t="s">
        <v>58</v>
      </c>
      <c r="C13801">
        <v>96135</v>
      </c>
      <c r="D13801" t="s">
        <v>5603</v>
      </c>
      <c r="E13801" t="s">
        <v>9</v>
      </c>
      <c r="F13801">
        <v>34.75</v>
      </c>
      <c r="G13801">
        <v>36.770000000000003</v>
      </c>
      <c r="J13801">
        <v>0</v>
      </c>
      <c r="K13801">
        <v>0</v>
      </c>
    </row>
    <row r="13802" spans="1:11">
      <c r="A13802" t="s">
        <v>29837</v>
      </c>
      <c r="B13802" t="s">
        <v>58</v>
      </c>
      <c r="C13802">
        <v>96130</v>
      </c>
      <c r="D13802" t="s">
        <v>5598</v>
      </c>
      <c r="E13802" t="s">
        <v>9</v>
      </c>
      <c r="F13802">
        <v>22.29</v>
      </c>
      <c r="G13802">
        <v>23.67</v>
      </c>
      <c r="J13802">
        <v>0</v>
      </c>
      <c r="K13802">
        <v>0</v>
      </c>
    </row>
    <row r="13803" spans="1:11">
      <c r="A13803" t="s">
        <v>29838</v>
      </c>
      <c r="B13803" t="s">
        <v>58</v>
      </c>
      <c r="C13803">
        <v>96133</v>
      </c>
      <c r="D13803" t="s">
        <v>5601</v>
      </c>
      <c r="E13803" t="s">
        <v>9</v>
      </c>
      <c r="F13803">
        <v>52.21</v>
      </c>
      <c r="G13803">
        <v>55.68</v>
      </c>
      <c r="J13803">
        <v>0</v>
      </c>
      <c r="K13803">
        <v>0</v>
      </c>
    </row>
    <row r="13804" spans="1:11">
      <c r="A13804" t="s">
        <v>29839</v>
      </c>
      <c r="B13804" t="s">
        <v>58</v>
      </c>
      <c r="C13804">
        <v>96128</v>
      </c>
      <c r="D13804" t="s">
        <v>5596</v>
      </c>
      <c r="E13804" t="s">
        <v>9</v>
      </c>
      <c r="F13804">
        <v>34.229999999999997</v>
      </c>
      <c r="G13804">
        <v>36.590000000000003</v>
      </c>
      <c r="J13804">
        <v>0</v>
      </c>
      <c r="K13804">
        <v>0</v>
      </c>
    </row>
    <row r="13805" spans="1:11">
      <c r="A13805" t="s">
        <v>29840</v>
      </c>
      <c r="B13805" t="s">
        <v>58</v>
      </c>
      <c r="C13805">
        <v>96134</v>
      </c>
      <c r="D13805" t="s">
        <v>5602</v>
      </c>
      <c r="E13805" t="s">
        <v>9</v>
      </c>
      <c r="F13805">
        <v>61.46</v>
      </c>
      <c r="G13805">
        <v>65.5</v>
      </c>
      <c r="J13805">
        <v>0</v>
      </c>
      <c r="K13805">
        <v>0</v>
      </c>
    </row>
    <row r="13806" spans="1:11">
      <c r="A13806" t="s">
        <v>29841</v>
      </c>
      <c r="B13806" t="s">
        <v>58</v>
      </c>
      <c r="C13806">
        <v>96129</v>
      </c>
      <c r="D13806" t="s">
        <v>5597</v>
      </c>
      <c r="E13806" t="s">
        <v>9</v>
      </c>
      <c r="F13806">
        <v>40.229999999999997</v>
      </c>
      <c r="G13806">
        <v>42.98</v>
      </c>
      <c r="J13806">
        <v>0</v>
      </c>
      <c r="K13806">
        <v>0</v>
      </c>
    </row>
    <row r="13807" spans="1:11">
      <c r="A13807" t="s">
        <v>29842</v>
      </c>
      <c r="B13807" t="s">
        <v>58</v>
      </c>
      <c r="C13807">
        <v>88432</v>
      </c>
      <c r="D13807" t="s">
        <v>5579</v>
      </c>
      <c r="E13807" t="s">
        <v>9</v>
      </c>
      <c r="F13807">
        <v>35.590000000000003</v>
      </c>
      <c r="G13807">
        <v>37.119999999999997</v>
      </c>
      <c r="J13807">
        <v>0</v>
      </c>
      <c r="K13807">
        <v>0</v>
      </c>
    </row>
    <row r="13808" spans="1:11">
      <c r="A13808" t="s">
        <v>29843</v>
      </c>
      <c r="B13808" t="s">
        <v>58</v>
      </c>
      <c r="C13808">
        <v>88426</v>
      </c>
      <c r="D13808" t="s">
        <v>5575</v>
      </c>
      <c r="E13808" t="s">
        <v>9</v>
      </c>
      <c r="F13808">
        <v>21.9</v>
      </c>
      <c r="G13808">
        <v>22.31</v>
      </c>
      <c r="J13808">
        <v>0</v>
      </c>
      <c r="K13808">
        <v>0</v>
      </c>
    </row>
    <row r="13809" spans="1:11">
      <c r="A13809" t="s">
        <v>29844</v>
      </c>
      <c r="B13809" t="s">
        <v>58</v>
      </c>
      <c r="C13809">
        <v>88417</v>
      </c>
      <c r="D13809" t="s">
        <v>5570</v>
      </c>
      <c r="E13809" t="s">
        <v>9</v>
      </c>
      <c r="F13809">
        <v>19.66</v>
      </c>
      <c r="G13809">
        <v>19.899999999999999</v>
      </c>
      <c r="J13809">
        <v>0</v>
      </c>
      <c r="K13809">
        <v>0</v>
      </c>
    </row>
    <row r="13810" spans="1:11">
      <c r="A13810" t="s">
        <v>29845</v>
      </c>
      <c r="B13810" t="s">
        <v>58</v>
      </c>
      <c r="C13810">
        <v>88424</v>
      </c>
      <c r="D13810" t="s">
        <v>5574</v>
      </c>
      <c r="E13810" t="s">
        <v>9</v>
      </c>
      <c r="F13810">
        <v>27.46</v>
      </c>
      <c r="G13810">
        <v>28.23</v>
      </c>
      <c r="J13810">
        <v>0</v>
      </c>
      <c r="K13810">
        <v>0</v>
      </c>
    </row>
    <row r="13811" spans="1:11">
      <c r="A13811" t="s">
        <v>29846</v>
      </c>
      <c r="B13811" t="s">
        <v>58</v>
      </c>
      <c r="C13811">
        <v>88416</v>
      </c>
      <c r="D13811" t="s">
        <v>5569</v>
      </c>
      <c r="E13811" t="s">
        <v>9</v>
      </c>
      <c r="F13811">
        <v>23.33</v>
      </c>
      <c r="G13811">
        <v>23.76</v>
      </c>
      <c r="J13811">
        <v>0</v>
      </c>
      <c r="K13811">
        <v>0</v>
      </c>
    </row>
    <row r="13812" spans="1:11">
      <c r="A13812" t="s">
        <v>29847</v>
      </c>
      <c r="B13812" t="s">
        <v>58</v>
      </c>
      <c r="C13812">
        <v>88431</v>
      </c>
      <c r="D13812" t="s">
        <v>5578</v>
      </c>
      <c r="E13812" t="s">
        <v>9</v>
      </c>
      <c r="F13812">
        <v>28.04</v>
      </c>
      <c r="G13812">
        <v>28.9</v>
      </c>
      <c r="J13812">
        <v>0</v>
      </c>
      <c r="K13812">
        <v>0</v>
      </c>
    </row>
    <row r="13813" spans="1:11">
      <c r="A13813" t="s">
        <v>29848</v>
      </c>
      <c r="B13813" t="s">
        <v>58</v>
      </c>
      <c r="C13813">
        <v>88423</v>
      </c>
      <c r="D13813" t="s">
        <v>5573</v>
      </c>
      <c r="E13813" t="s">
        <v>9</v>
      </c>
      <c r="F13813">
        <v>23.37</v>
      </c>
      <c r="G13813">
        <v>23.86</v>
      </c>
      <c r="J13813">
        <v>0</v>
      </c>
      <c r="K13813">
        <v>0</v>
      </c>
    </row>
    <row r="13814" spans="1:11">
      <c r="A13814" t="s">
        <v>29849</v>
      </c>
      <c r="B13814" t="s">
        <v>58</v>
      </c>
      <c r="C13814">
        <v>88428</v>
      </c>
      <c r="D13814" t="s">
        <v>5576</v>
      </c>
      <c r="E13814" t="s">
        <v>9</v>
      </c>
      <c r="F13814">
        <v>34.93</v>
      </c>
      <c r="G13814">
        <v>36.39</v>
      </c>
      <c r="J13814">
        <v>0</v>
      </c>
      <c r="K13814">
        <v>0</v>
      </c>
    </row>
    <row r="13815" spans="1:11">
      <c r="A13815" t="s">
        <v>29850</v>
      </c>
      <c r="B13815" t="s">
        <v>58</v>
      </c>
      <c r="C13815">
        <v>88420</v>
      </c>
      <c r="D13815" t="s">
        <v>5571</v>
      </c>
      <c r="E13815" t="s">
        <v>9</v>
      </c>
      <c r="F13815">
        <v>26.97</v>
      </c>
      <c r="G13815">
        <v>27.8</v>
      </c>
      <c r="J13815">
        <v>0</v>
      </c>
      <c r="K13815">
        <v>0</v>
      </c>
    </row>
    <row r="13816" spans="1:11">
      <c r="A13816" t="s">
        <v>29851</v>
      </c>
      <c r="B13816" t="s">
        <v>58</v>
      </c>
      <c r="C13816">
        <v>88429</v>
      </c>
      <c r="D13816" t="s">
        <v>5577</v>
      </c>
      <c r="E13816" t="s">
        <v>9</v>
      </c>
      <c r="F13816">
        <v>41.77</v>
      </c>
      <c r="G13816">
        <v>43.48</v>
      </c>
      <c r="J13816">
        <v>0</v>
      </c>
      <c r="K13816">
        <v>0</v>
      </c>
    </row>
    <row r="13817" spans="1:11">
      <c r="A13817" t="s">
        <v>29852</v>
      </c>
      <c r="B13817" t="s">
        <v>58</v>
      </c>
      <c r="C13817">
        <v>88421</v>
      </c>
      <c r="D13817" t="s">
        <v>5572</v>
      </c>
      <c r="E13817" t="s">
        <v>9</v>
      </c>
      <c r="F13817">
        <v>32.53</v>
      </c>
      <c r="G13817">
        <v>33.49</v>
      </c>
      <c r="J13817">
        <v>0</v>
      </c>
      <c r="K13817">
        <v>0</v>
      </c>
    </row>
    <row r="13818" spans="1:11">
      <c r="A13818" t="s">
        <v>29853</v>
      </c>
      <c r="B13818" t="s">
        <v>58</v>
      </c>
      <c r="C13818">
        <v>95622</v>
      </c>
      <c r="D13818" t="s">
        <v>5589</v>
      </c>
      <c r="E13818" t="s">
        <v>9</v>
      </c>
      <c r="F13818">
        <v>16.809999999999999</v>
      </c>
      <c r="G13818">
        <v>17.62</v>
      </c>
      <c r="J13818">
        <v>0</v>
      </c>
      <c r="K13818">
        <v>0</v>
      </c>
    </row>
    <row r="13819" spans="1:11">
      <c r="A13819" t="s">
        <v>29854</v>
      </c>
      <c r="B13819" t="s">
        <v>58</v>
      </c>
      <c r="C13819">
        <v>95623</v>
      </c>
      <c r="D13819" t="s">
        <v>5590</v>
      </c>
      <c r="E13819" t="s">
        <v>9</v>
      </c>
      <c r="F13819">
        <v>11.68</v>
      </c>
      <c r="G13819">
        <v>12.11</v>
      </c>
      <c r="J13819">
        <v>0</v>
      </c>
      <c r="K13819">
        <v>0</v>
      </c>
    </row>
    <row r="13820" spans="1:11">
      <c r="A13820" t="s">
        <v>29855</v>
      </c>
      <c r="B13820" t="s">
        <v>58</v>
      </c>
      <c r="C13820">
        <v>95626</v>
      </c>
      <c r="D13820" t="s">
        <v>5593</v>
      </c>
      <c r="E13820" t="s">
        <v>9</v>
      </c>
      <c r="F13820">
        <v>17.850000000000001</v>
      </c>
      <c r="G13820">
        <v>18.75</v>
      </c>
      <c r="J13820">
        <v>0</v>
      </c>
      <c r="K13820">
        <v>0</v>
      </c>
    </row>
    <row r="13821" spans="1:11">
      <c r="A13821" t="s">
        <v>29856</v>
      </c>
      <c r="B13821" t="s">
        <v>58</v>
      </c>
      <c r="C13821">
        <v>95624</v>
      </c>
      <c r="D13821" t="s">
        <v>5591</v>
      </c>
      <c r="E13821" t="s">
        <v>9</v>
      </c>
      <c r="F13821">
        <v>25.65</v>
      </c>
      <c r="G13821">
        <v>27.22</v>
      </c>
      <c r="J13821">
        <v>0</v>
      </c>
      <c r="K13821">
        <v>0</v>
      </c>
    </row>
    <row r="13822" spans="1:11">
      <c r="A13822" t="s">
        <v>29857</v>
      </c>
      <c r="B13822" t="s">
        <v>58</v>
      </c>
      <c r="C13822">
        <v>95625</v>
      </c>
      <c r="D13822" t="s">
        <v>5592</v>
      </c>
      <c r="E13822" t="s">
        <v>9</v>
      </c>
      <c r="F13822">
        <v>30.32</v>
      </c>
      <c r="G13822">
        <v>32.15</v>
      </c>
      <c r="J13822">
        <v>0</v>
      </c>
      <c r="K13822">
        <v>0</v>
      </c>
    </row>
    <row r="13823" spans="1:11">
      <c r="A13823" t="s">
        <v>29858</v>
      </c>
      <c r="B13823" t="s">
        <v>58</v>
      </c>
      <c r="C13823">
        <v>88497</v>
      </c>
      <c r="D13823" t="s">
        <v>5586</v>
      </c>
      <c r="E13823" t="s">
        <v>9</v>
      </c>
      <c r="F13823">
        <v>21.23</v>
      </c>
      <c r="G13823">
        <v>22.52</v>
      </c>
      <c r="J13823">
        <v>0</v>
      </c>
      <c r="K13823">
        <v>0</v>
      </c>
    </row>
    <row r="13824" spans="1:11">
      <c r="A13824" t="s">
        <v>29859</v>
      </c>
      <c r="B13824" t="s">
        <v>58</v>
      </c>
      <c r="C13824">
        <v>104648</v>
      </c>
      <c r="D13824" t="s">
        <v>8376</v>
      </c>
      <c r="E13824" t="s">
        <v>9</v>
      </c>
      <c r="F13824">
        <v>0</v>
      </c>
      <c r="G13824">
        <v>0</v>
      </c>
    </row>
    <row r="13825" spans="1:11">
      <c r="A13825" t="s">
        <v>29860</v>
      </c>
      <c r="B13825" t="s">
        <v>58</v>
      </c>
      <c r="C13825">
        <v>88495</v>
      </c>
      <c r="D13825" t="s">
        <v>5584</v>
      </c>
      <c r="E13825" t="s">
        <v>9</v>
      </c>
      <c r="F13825">
        <v>13.72</v>
      </c>
      <c r="G13825">
        <v>14.6</v>
      </c>
      <c r="J13825">
        <v>0</v>
      </c>
      <c r="K13825">
        <v>0</v>
      </c>
    </row>
    <row r="13826" spans="1:11">
      <c r="A13826" t="s">
        <v>29861</v>
      </c>
      <c r="B13826" t="s">
        <v>58</v>
      </c>
      <c r="C13826">
        <v>104646</v>
      </c>
      <c r="D13826" t="s">
        <v>8377</v>
      </c>
      <c r="E13826" t="s">
        <v>9</v>
      </c>
      <c r="F13826">
        <v>0</v>
      </c>
      <c r="G13826">
        <v>0</v>
      </c>
    </row>
    <row r="13827" spans="1:11">
      <c r="A13827" t="s">
        <v>29862</v>
      </c>
      <c r="B13827" t="s">
        <v>58</v>
      </c>
      <c r="C13827">
        <v>88496</v>
      </c>
      <c r="D13827" t="s">
        <v>5585</v>
      </c>
      <c r="E13827" t="s">
        <v>9</v>
      </c>
      <c r="F13827">
        <v>37.950000000000003</v>
      </c>
      <c r="G13827">
        <v>40.61</v>
      </c>
      <c r="J13827">
        <v>0</v>
      </c>
      <c r="K13827">
        <v>0</v>
      </c>
    </row>
    <row r="13828" spans="1:11">
      <c r="A13828" t="s">
        <v>29863</v>
      </c>
      <c r="B13828" t="s">
        <v>58</v>
      </c>
      <c r="C13828">
        <v>104647</v>
      </c>
      <c r="D13828" t="s">
        <v>8378</v>
      </c>
      <c r="E13828" t="s">
        <v>9</v>
      </c>
      <c r="F13828">
        <v>0</v>
      </c>
      <c r="G13828">
        <v>0</v>
      </c>
    </row>
    <row r="13829" spans="1:11">
      <c r="A13829" t="s">
        <v>29864</v>
      </c>
      <c r="B13829" t="s">
        <v>58</v>
      </c>
      <c r="C13829">
        <v>88494</v>
      </c>
      <c r="D13829" t="s">
        <v>5583</v>
      </c>
      <c r="E13829" t="s">
        <v>9</v>
      </c>
      <c r="F13829">
        <v>25.1</v>
      </c>
      <c r="G13829">
        <v>26.91</v>
      </c>
      <c r="J13829">
        <v>0</v>
      </c>
      <c r="K13829">
        <v>0</v>
      </c>
    </row>
    <row r="13830" spans="1:11">
      <c r="A13830" t="s">
        <v>29865</v>
      </c>
      <c r="B13830" t="s">
        <v>58</v>
      </c>
      <c r="C13830">
        <v>104645</v>
      </c>
      <c r="D13830" t="s">
        <v>8379</v>
      </c>
      <c r="E13830" t="s">
        <v>9</v>
      </c>
      <c r="F13830">
        <v>0</v>
      </c>
      <c r="G13830">
        <v>0</v>
      </c>
    </row>
    <row r="13831" spans="1:11">
      <c r="A13831" t="s">
        <v>29866</v>
      </c>
      <c r="B13831" t="s">
        <v>58</v>
      </c>
      <c r="C13831">
        <v>88485</v>
      </c>
      <c r="D13831" t="s">
        <v>100</v>
      </c>
      <c r="E13831" t="s">
        <v>9</v>
      </c>
      <c r="F13831">
        <v>4.83</v>
      </c>
      <c r="G13831">
        <v>5.0599999999999996</v>
      </c>
      <c r="J13831">
        <v>0</v>
      </c>
      <c r="K13831">
        <v>0</v>
      </c>
    </row>
    <row r="13832" spans="1:11">
      <c r="A13832" t="s">
        <v>29867</v>
      </c>
      <c r="B13832" t="s">
        <v>58</v>
      </c>
      <c r="C13832">
        <v>88484</v>
      </c>
      <c r="D13832" t="s">
        <v>5580</v>
      </c>
      <c r="E13832" t="s">
        <v>9</v>
      </c>
      <c r="F13832">
        <v>5.97</v>
      </c>
      <c r="G13832">
        <v>6.3</v>
      </c>
      <c r="J13832">
        <v>0</v>
      </c>
      <c r="K13832">
        <v>0</v>
      </c>
    </row>
    <row r="13833" spans="1:11">
      <c r="A13833" t="s">
        <v>29868</v>
      </c>
      <c r="B13833" t="s">
        <v>58</v>
      </c>
      <c r="C13833">
        <v>104638</v>
      </c>
      <c r="D13833" t="s">
        <v>8380</v>
      </c>
      <c r="E13833" t="s">
        <v>9</v>
      </c>
      <c r="F13833">
        <v>0</v>
      </c>
      <c r="G13833">
        <v>0</v>
      </c>
    </row>
    <row r="13834" spans="1:11">
      <c r="A13834" t="s">
        <v>29869</v>
      </c>
      <c r="B13834" t="s">
        <v>58</v>
      </c>
      <c r="C13834">
        <v>104637</v>
      </c>
      <c r="D13834" t="s">
        <v>8381</v>
      </c>
      <c r="E13834" t="s">
        <v>9</v>
      </c>
      <c r="F13834">
        <v>0</v>
      </c>
      <c r="G13834">
        <v>0</v>
      </c>
    </row>
    <row r="13835" spans="1:11">
      <c r="A13835" t="s">
        <v>29870</v>
      </c>
      <c r="B13835" t="s">
        <v>58</v>
      </c>
      <c r="C13835">
        <v>104641</v>
      </c>
      <c r="D13835" t="s">
        <v>5606</v>
      </c>
      <c r="E13835" t="s">
        <v>9</v>
      </c>
      <c r="F13835">
        <v>10.75</v>
      </c>
      <c r="G13835">
        <v>11.34</v>
      </c>
      <c r="J13835">
        <v>0</v>
      </c>
      <c r="K13835">
        <v>0</v>
      </c>
    </row>
    <row r="13836" spans="1:11">
      <c r="A13836" t="s">
        <v>29871</v>
      </c>
      <c r="B13836" t="s">
        <v>58</v>
      </c>
      <c r="C13836">
        <v>104639</v>
      </c>
      <c r="D13836" t="s">
        <v>5604</v>
      </c>
      <c r="E13836" t="s">
        <v>9</v>
      </c>
      <c r="F13836">
        <v>13.56</v>
      </c>
      <c r="G13836">
        <v>14.36</v>
      </c>
      <c r="J13836">
        <v>0</v>
      </c>
      <c r="K13836">
        <v>0</v>
      </c>
    </row>
    <row r="13837" spans="1:11">
      <c r="A13837" t="s">
        <v>29872</v>
      </c>
      <c r="B13837" t="s">
        <v>58</v>
      </c>
      <c r="C13837">
        <v>104644</v>
      </c>
      <c r="D13837" t="s">
        <v>8382</v>
      </c>
      <c r="E13837" t="s">
        <v>9</v>
      </c>
      <c r="F13837">
        <v>0</v>
      </c>
      <c r="G13837">
        <v>0</v>
      </c>
    </row>
    <row r="13838" spans="1:11">
      <c r="A13838" t="s">
        <v>29873</v>
      </c>
      <c r="B13838" t="s">
        <v>58</v>
      </c>
      <c r="C13838">
        <v>104643</v>
      </c>
      <c r="D13838" t="s">
        <v>8383</v>
      </c>
      <c r="E13838" t="s">
        <v>9</v>
      </c>
      <c r="F13838">
        <v>0</v>
      </c>
      <c r="G13838">
        <v>0</v>
      </c>
    </row>
    <row r="13839" spans="1:11">
      <c r="A13839" t="s">
        <v>29874</v>
      </c>
      <c r="B13839" t="s">
        <v>58</v>
      </c>
      <c r="C13839">
        <v>88489</v>
      </c>
      <c r="D13839" t="s">
        <v>5582</v>
      </c>
      <c r="E13839" t="s">
        <v>9</v>
      </c>
      <c r="F13839">
        <v>14.53</v>
      </c>
      <c r="G13839">
        <v>15.12</v>
      </c>
      <c r="J13839">
        <v>0</v>
      </c>
      <c r="K13839">
        <v>0</v>
      </c>
    </row>
    <row r="13840" spans="1:11">
      <c r="A13840" t="s">
        <v>29875</v>
      </c>
      <c r="B13840" t="s">
        <v>58</v>
      </c>
      <c r="C13840">
        <v>88488</v>
      </c>
      <c r="D13840" t="s">
        <v>5581</v>
      </c>
      <c r="E13840" t="s">
        <v>9</v>
      </c>
      <c r="F13840">
        <v>17.34</v>
      </c>
      <c r="G13840">
        <v>18.14</v>
      </c>
      <c r="J13840">
        <v>0</v>
      </c>
      <c r="K13840">
        <v>0</v>
      </c>
    </row>
    <row r="13841" spans="1:11">
      <c r="A13841" t="s">
        <v>29876</v>
      </c>
      <c r="B13841" t="s">
        <v>58</v>
      </c>
      <c r="C13841">
        <v>104642</v>
      </c>
      <c r="D13841" t="s">
        <v>122</v>
      </c>
      <c r="E13841" t="s">
        <v>9</v>
      </c>
      <c r="F13841">
        <v>12.15</v>
      </c>
      <c r="G13841">
        <v>12.74</v>
      </c>
      <c r="J13841">
        <v>0</v>
      </c>
      <c r="K13841">
        <v>0</v>
      </c>
    </row>
    <row r="13842" spans="1:11">
      <c r="A13842" t="s">
        <v>29877</v>
      </c>
      <c r="B13842" t="s">
        <v>58</v>
      </c>
      <c r="C13842">
        <v>104640</v>
      </c>
      <c r="D13842" t="s">
        <v>5605</v>
      </c>
      <c r="E13842" t="s">
        <v>9</v>
      </c>
      <c r="F13842">
        <v>14.96</v>
      </c>
      <c r="G13842">
        <v>15.76</v>
      </c>
      <c r="J13842">
        <v>0</v>
      </c>
      <c r="K13842">
        <v>0</v>
      </c>
    </row>
    <row r="13843" spans="1:11">
      <c r="A13843" t="s">
        <v>29878</v>
      </c>
      <c r="B13843" t="s">
        <v>58</v>
      </c>
      <c r="C13843">
        <v>95305</v>
      </c>
      <c r="D13843" t="s">
        <v>5587</v>
      </c>
      <c r="E13843" t="s">
        <v>9</v>
      </c>
      <c r="F13843">
        <v>15.29</v>
      </c>
      <c r="G13843">
        <v>15.84</v>
      </c>
      <c r="J13843">
        <v>0</v>
      </c>
      <c r="K13843">
        <v>0</v>
      </c>
    </row>
    <row r="13844" spans="1:11">
      <c r="A13844" t="s">
        <v>29879</v>
      </c>
      <c r="B13844" t="s">
        <v>58</v>
      </c>
      <c r="C13844">
        <v>95306</v>
      </c>
      <c r="D13844" t="s">
        <v>5588</v>
      </c>
      <c r="E13844" t="s">
        <v>9</v>
      </c>
      <c r="F13844">
        <v>17.93</v>
      </c>
      <c r="G13844">
        <v>18.690000000000001</v>
      </c>
      <c r="J13844">
        <v>0</v>
      </c>
      <c r="K13844">
        <v>0</v>
      </c>
    </row>
    <row r="13845" spans="1:11">
      <c r="A13845" t="s">
        <v>29880</v>
      </c>
      <c r="B13845" t="s">
        <v>58</v>
      </c>
      <c r="C13845">
        <v>102201</v>
      </c>
      <c r="D13845" t="s">
        <v>5610</v>
      </c>
      <c r="E13845" t="s">
        <v>9</v>
      </c>
      <c r="F13845">
        <v>22.21</v>
      </c>
      <c r="G13845">
        <v>23.47</v>
      </c>
      <c r="J13845">
        <v>0</v>
      </c>
      <c r="K13845">
        <v>0</v>
      </c>
    </row>
    <row r="13846" spans="1:11">
      <c r="A13846" t="s">
        <v>29881</v>
      </c>
      <c r="B13846" t="s">
        <v>58</v>
      </c>
      <c r="C13846">
        <v>102200</v>
      </c>
      <c r="D13846" t="s">
        <v>5609</v>
      </c>
      <c r="E13846" t="s">
        <v>9</v>
      </c>
      <c r="F13846">
        <v>23.9</v>
      </c>
      <c r="G13846">
        <v>24.93</v>
      </c>
      <c r="J13846">
        <v>0</v>
      </c>
      <c r="K13846">
        <v>0</v>
      </c>
    </row>
    <row r="13847" spans="1:11">
      <c r="A13847" t="s">
        <v>29882</v>
      </c>
      <c r="B13847" t="s">
        <v>58</v>
      </c>
      <c r="C13847">
        <v>102202</v>
      </c>
      <c r="D13847" t="s">
        <v>5611</v>
      </c>
      <c r="E13847" t="s">
        <v>9</v>
      </c>
      <c r="F13847">
        <v>57.11</v>
      </c>
      <c r="G13847">
        <v>58.14</v>
      </c>
      <c r="J13847">
        <v>0</v>
      </c>
      <c r="K13847">
        <v>0</v>
      </c>
    </row>
    <row r="13848" spans="1:11">
      <c r="A13848" t="s">
        <v>29883</v>
      </c>
      <c r="B13848" t="s">
        <v>58</v>
      </c>
      <c r="C13848">
        <v>102193</v>
      </c>
      <c r="D13848" t="s">
        <v>5607</v>
      </c>
      <c r="E13848" t="s">
        <v>9</v>
      </c>
      <c r="F13848">
        <v>2.39</v>
      </c>
      <c r="G13848">
        <v>2.54</v>
      </c>
      <c r="J13848">
        <v>0</v>
      </c>
      <c r="K13848">
        <v>0</v>
      </c>
    </row>
    <row r="13849" spans="1:11">
      <c r="A13849" t="s">
        <v>29884</v>
      </c>
      <c r="B13849" t="s">
        <v>58</v>
      </c>
      <c r="C13849">
        <v>102194</v>
      </c>
      <c r="D13849" t="s">
        <v>5608</v>
      </c>
      <c r="E13849" t="s">
        <v>9</v>
      </c>
      <c r="F13849">
        <v>9.6300000000000008</v>
      </c>
      <c r="G13849">
        <v>10.36</v>
      </c>
      <c r="J13849">
        <v>0</v>
      </c>
      <c r="K13849">
        <v>0</v>
      </c>
    </row>
    <row r="13850" spans="1:11">
      <c r="A13850" t="s">
        <v>29885</v>
      </c>
      <c r="B13850" t="s">
        <v>58</v>
      </c>
      <c r="C13850">
        <v>102198</v>
      </c>
      <c r="D13850" t="s">
        <v>8384</v>
      </c>
      <c r="E13850" t="s">
        <v>9</v>
      </c>
      <c r="F13850">
        <v>0</v>
      </c>
      <c r="G13850">
        <v>0</v>
      </c>
    </row>
    <row r="13851" spans="1:11">
      <c r="A13851" t="s">
        <v>29886</v>
      </c>
      <c r="B13851" t="s">
        <v>58</v>
      </c>
      <c r="C13851">
        <v>102197</v>
      </c>
      <c r="D13851" t="s">
        <v>132</v>
      </c>
      <c r="E13851" t="s">
        <v>9</v>
      </c>
      <c r="F13851">
        <v>30.12</v>
      </c>
      <c r="G13851">
        <v>30.91</v>
      </c>
      <c r="J13851">
        <v>0</v>
      </c>
      <c r="K13851">
        <v>0</v>
      </c>
    </row>
    <row r="13852" spans="1:11">
      <c r="A13852" t="s">
        <v>29887</v>
      </c>
      <c r="B13852" t="s">
        <v>58</v>
      </c>
      <c r="C13852">
        <v>102195</v>
      </c>
      <c r="D13852" t="s">
        <v>8385</v>
      </c>
      <c r="E13852" t="s">
        <v>9</v>
      </c>
      <c r="F13852">
        <v>0</v>
      </c>
      <c r="G13852">
        <v>0</v>
      </c>
    </row>
    <row r="13853" spans="1:11">
      <c r="A13853" t="s">
        <v>29888</v>
      </c>
      <c r="B13853" t="s">
        <v>58</v>
      </c>
      <c r="C13853">
        <v>102199</v>
      </c>
      <c r="D13853" t="s">
        <v>8386</v>
      </c>
      <c r="E13853" t="s">
        <v>9</v>
      </c>
      <c r="F13853">
        <v>0</v>
      </c>
      <c r="G13853">
        <v>0</v>
      </c>
    </row>
    <row r="13854" spans="1:11">
      <c r="A13854" t="s">
        <v>29889</v>
      </c>
      <c r="B13854" t="s">
        <v>58</v>
      </c>
      <c r="C13854">
        <v>102196</v>
      </c>
      <c r="D13854" t="s">
        <v>8387</v>
      </c>
      <c r="E13854" t="s">
        <v>9</v>
      </c>
      <c r="F13854">
        <v>0</v>
      </c>
      <c r="G13854">
        <v>0</v>
      </c>
    </row>
    <row r="13855" spans="1:11">
      <c r="A13855" t="s">
        <v>29890</v>
      </c>
      <c r="B13855" t="s">
        <v>58</v>
      </c>
      <c r="C13855">
        <v>102233</v>
      </c>
      <c r="D13855" t="s">
        <v>5632</v>
      </c>
      <c r="E13855" t="s">
        <v>9</v>
      </c>
      <c r="F13855">
        <v>12.64</v>
      </c>
      <c r="G13855">
        <v>13.28</v>
      </c>
      <c r="J13855">
        <v>0</v>
      </c>
      <c r="K13855">
        <v>0</v>
      </c>
    </row>
    <row r="13856" spans="1:11">
      <c r="A13856" t="s">
        <v>29891</v>
      </c>
      <c r="B13856" t="s">
        <v>58</v>
      </c>
      <c r="C13856">
        <v>102234</v>
      </c>
      <c r="D13856" t="s">
        <v>5633</v>
      </c>
      <c r="E13856" t="s">
        <v>9</v>
      </c>
      <c r="F13856">
        <v>25.27</v>
      </c>
      <c r="G13856">
        <v>26.54</v>
      </c>
      <c r="J13856">
        <v>0</v>
      </c>
      <c r="K13856">
        <v>0</v>
      </c>
    </row>
    <row r="13857" spans="1:11">
      <c r="A13857" t="s">
        <v>29892</v>
      </c>
      <c r="B13857" t="s">
        <v>58</v>
      </c>
      <c r="C13857">
        <v>102207</v>
      </c>
      <c r="D13857" t="s">
        <v>5615</v>
      </c>
      <c r="E13857" t="s">
        <v>9</v>
      </c>
      <c r="F13857">
        <v>10.199999999999999</v>
      </c>
      <c r="G13857">
        <v>10.73</v>
      </c>
      <c r="J13857">
        <v>0</v>
      </c>
      <c r="K13857">
        <v>0</v>
      </c>
    </row>
    <row r="13858" spans="1:11">
      <c r="A13858" t="s">
        <v>29893</v>
      </c>
      <c r="B13858" t="s">
        <v>58</v>
      </c>
      <c r="C13858">
        <v>102217</v>
      </c>
      <c r="D13858" t="s">
        <v>5622</v>
      </c>
      <c r="E13858" t="s">
        <v>9</v>
      </c>
      <c r="F13858">
        <v>20.420000000000002</v>
      </c>
      <c r="G13858">
        <v>21.49</v>
      </c>
      <c r="J13858">
        <v>0</v>
      </c>
      <c r="K13858">
        <v>0</v>
      </c>
    </row>
    <row r="13859" spans="1:11">
      <c r="A13859" t="s">
        <v>29894</v>
      </c>
      <c r="B13859" t="s">
        <v>58</v>
      </c>
      <c r="C13859">
        <v>102227</v>
      </c>
      <c r="D13859" t="s">
        <v>5628</v>
      </c>
      <c r="E13859" t="s">
        <v>9</v>
      </c>
      <c r="F13859">
        <v>30.64</v>
      </c>
      <c r="G13859">
        <v>32.24</v>
      </c>
      <c r="J13859">
        <v>0</v>
      </c>
      <c r="K13859">
        <v>0</v>
      </c>
    </row>
    <row r="13860" spans="1:11">
      <c r="A13860" t="s">
        <v>29895</v>
      </c>
      <c r="B13860" t="s">
        <v>58</v>
      </c>
      <c r="C13860">
        <v>102211</v>
      </c>
      <c r="D13860" t="s">
        <v>8388</v>
      </c>
      <c r="E13860" t="s">
        <v>9</v>
      </c>
      <c r="F13860">
        <v>0</v>
      </c>
      <c r="G13860">
        <v>0</v>
      </c>
    </row>
    <row r="13861" spans="1:11">
      <c r="A13861" t="s">
        <v>29896</v>
      </c>
      <c r="B13861" t="s">
        <v>58</v>
      </c>
      <c r="C13861">
        <v>102221</v>
      </c>
      <c r="D13861" t="s">
        <v>8389</v>
      </c>
      <c r="E13861" t="s">
        <v>9</v>
      </c>
      <c r="F13861">
        <v>0</v>
      </c>
      <c r="G13861">
        <v>0</v>
      </c>
    </row>
    <row r="13862" spans="1:11">
      <c r="A13862" t="s">
        <v>29897</v>
      </c>
      <c r="B13862" t="s">
        <v>58</v>
      </c>
      <c r="C13862">
        <v>102231</v>
      </c>
      <c r="D13862" t="s">
        <v>8390</v>
      </c>
      <c r="E13862" t="s">
        <v>9</v>
      </c>
      <c r="F13862">
        <v>0</v>
      </c>
      <c r="G13862">
        <v>0</v>
      </c>
    </row>
    <row r="13863" spans="1:11">
      <c r="A13863" t="s">
        <v>29898</v>
      </c>
      <c r="B13863" t="s">
        <v>58</v>
      </c>
      <c r="C13863">
        <v>102209</v>
      </c>
      <c r="D13863" t="s">
        <v>5617</v>
      </c>
      <c r="E13863" t="s">
        <v>9</v>
      </c>
      <c r="F13863">
        <v>10.050000000000001</v>
      </c>
      <c r="G13863">
        <v>10.58</v>
      </c>
      <c r="J13863">
        <v>0</v>
      </c>
      <c r="K13863">
        <v>0</v>
      </c>
    </row>
    <row r="13864" spans="1:11">
      <c r="A13864" t="s">
        <v>29899</v>
      </c>
      <c r="B13864" t="s">
        <v>58</v>
      </c>
      <c r="C13864">
        <v>102219</v>
      </c>
      <c r="D13864" t="s">
        <v>5623</v>
      </c>
      <c r="E13864" t="s">
        <v>9</v>
      </c>
      <c r="F13864">
        <v>20.100000000000001</v>
      </c>
      <c r="G13864">
        <v>21.17</v>
      </c>
      <c r="J13864">
        <v>0</v>
      </c>
      <c r="K13864">
        <v>0</v>
      </c>
    </row>
    <row r="13865" spans="1:11">
      <c r="A13865" t="s">
        <v>29900</v>
      </c>
      <c r="B13865" t="s">
        <v>58</v>
      </c>
      <c r="C13865">
        <v>102229</v>
      </c>
      <c r="D13865" t="s">
        <v>5630</v>
      </c>
      <c r="E13865" t="s">
        <v>9</v>
      </c>
      <c r="F13865">
        <v>30.16</v>
      </c>
      <c r="G13865">
        <v>31.76</v>
      </c>
      <c r="J13865">
        <v>0</v>
      </c>
      <c r="K13865">
        <v>0</v>
      </c>
    </row>
    <row r="13866" spans="1:11">
      <c r="A13866" t="s">
        <v>29901</v>
      </c>
      <c r="B13866" t="s">
        <v>58</v>
      </c>
      <c r="C13866">
        <v>102210</v>
      </c>
      <c r="D13866" t="s">
        <v>5618</v>
      </c>
      <c r="E13866" t="s">
        <v>9</v>
      </c>
      <c r="F13866">
        <v>9.58</v>
      </c>
      <c r="G13866">
        <v>10.11</v>
      </c>
      <c r="J13866">
        <v>0</v>
      </c>
      <c r="K13866">
        <v>0</v>
      </c>
    </row>
    <row r="13867" spans="1:11">
      <c r="A13867" t="s">
        <v>29902</v>
      </c>
      <c r="B13867" t="s">
        <v>58</v>
      </c>
      <c r="C13867">
        <v>102220</v>
      </c>
      <c r="D13867" t="s">
        <v>5624</v>
      </c>
      <c r="E13867" t="s">
        <v>9</v>
      </c>
      <c r="F13867">
        <v>19.16</v>
      </c>
      <c r="G13867">
        <v>20.23</v>
      </c>
      <c r="J13867">
        <v>0</v>
      </c>
      <c r="K13867">
        <v>0</v>
      </c>
    </row>
    <row r="13868" spans="1:11">
      <c r="A13868" t="s">
        <v>29903</v>
      </c>
      <c r="B13868" t="s">
        <v>58</v>
      </c>
      <c r="C13868">
        <v>102230</v>
      </c>
      <c r="D13868" t="s">
        <v>5631</v>
      </c>
      <c r="E13868" t="s">
        <v>9</v>
      </c>
      <c r="F13868">
        <v>28.74</v>
      </c>
      <c r="G13868">
        <v>30.34</v>
      </c>
      <c r="J13868">
        <v>0</v>
      </c>
      <c r="K13868">
        <v>0</v>
      </c>
    </row>
    <row r="13869" spans="1:11">
      <c r="A13869" t="s">
        <v>29904</v>
      </c>
      <c r="B13869" t="s">
        <v>58</v>
      </c>
      <c r="C13869">
        <v>102208</v>
      </c>
      <c r="D13869" t="s">
        <v>5616</v>
      </c>
      <c r="E13869" t="s">
        <v>9</v>
      </c>
      <c r="F13869">
        <v>9.74</v>
      </c>
      <c r="G13869">
        <v>10.27</v>
      </c>
      <c r="J13869">
        <v>0</v>
      </c>
      <c r="K13869">
        <v>0</v>
      </c>
    </row>
    <row r="13870" spans="1:11">
      <c r="A13870" t="s">
        <v>29905</v>
      </c>
      <c r="B13870" t="s">
        <v>58</v>
      </c>
      <c r="C13870">
        <v>102218</v>
      </c>
      <c r="D13870" t="s">
        <v>133</v>
      </c>
      <c r="E13870" t="s">
        <v>9</v>
      </c>
      <c r="F13870">
        <v>19.47</v>
      </c>
      <c r="G13870">
        <v>20.54</v>
      </c>
      <c r="J13870">
        <v>0</v>
      </c>
      <c r="K13870">
        <v>0</v>
      </c>
    </row>
    <row r="13871" spans="1:11">
      <c r="A13871" t="s">
        <v>29906</v>
      </c>
      <c r="B13871" t="s">
        <v>58</v>
      </c>
      <c r="C13871">
        <v>102228</v>
      </c>
      <c r="D13871" t="s">
        <v>5629</v>
      </c>
      <c r="E13871" t="s">
        <v>9</v>
      </c>
      <c r="F13871">
        <v>29.23</v>
      </c>
      <c r="G13871">
        <v>30.83</v>
      </c>
      <c r="J13871">
        <v>0</v>
      </c>
      <c r="K13871">
        <v>0</v>
      </c>
    </row>
    <row r="13872" spans="1:11">
      <c r="A13872" t="s">
        <v>29907</v>
      </c>
      <c r="B13872" t="s">
        <v>58</v>
      </c>
      <c r="C13872">
        <v>102212</v>
      </c>
      <c r="D13872" t="s">
        <v>8391</v>
      </c>
      <c r="E13872" t="s">
        <v>9</v>
      </c>
      <c r="F13872">
        <v>0</v>
      </c>
      <c r="G13872">
        <v>0</v>
      </c>
    </row>
    <row r="13873" spans="1:11">
      <c r="A13873" t="s">
        <v>29908</v>
      </c>
      <c r="B13873" t="s">
        <v>58</v>
      </c>
      <c r="C13873">
        <v>102222</v>
      </c>
      <c r="D13873" t="s">
        <v>8392</v>
      </c>
      <c r="E13873" t="s">
        <v>9</v>
      </c>
      <c r="F13873">
        <v>0</v>
      </c>
      <c r="G13873">
        <v>0</v>
      </c>
    </row>
    <row r="13874" spans="1:11">
      <c r="A13874" t="s">
        <v>29909</v>
      </c>
      <c r="B13874" t="s">
        <v>58</v>
      </c>
      <c r="C13874">
        <v>102232</v>
      </c>
      <c r="D13874" t="s">
        <v>8393</v>
      </c>
      <c r="E13874" t="s">
        <v>9</v>
      </c>
      <c r="F13874">
        <v>0</v>
      </c>
      <c r="G13874">
        <v>0</v>
      </c>
    </row>
    <row r="13875" spans="1:11">
      <c r="A13875" t="s">
        <v>29910</v>
      </c>
      <c r="B13875" t="s">
        <v>58</v>
      </c>
      <c r="C13875">
        <v>102203</v>
      </c>
      <c r="D13875" t="s">
        <v>5612</v>
      </c>
      <c r="E13875" t="s">
        <v>9</v>
      </c>
      <c r="F13875">
        <v>11.7</v>
      </c>
      <c r="G13875">
        <v>12.37</v>
      </c>
      <c r="J13875">
        <v>0</v>
      </c>
      <c r="K13875">
        <v>0</v>
      </c>
    </row>
    <row r="13876" spans="1:11">
      <c r="A13876" t="s">
        <v>29911</v>
      </c>
      <c r="B13876" t="s">
        <v>58</v>
      </c>
      <c r="C13876">
        <v>102213</v>
      </c>
      <c r="D13876" t="s">
        <v>5619</v>
      </c>
      <c r="E13876" t="s">
        <v>9</v>
      </c>
      <c r="F13876">
        <v>23.43</v>
      </c>
      <c r="G13876">
        <v>24.76</v>
      </c>
      <c r="J13876">
        <v>0</v>
      </c>
      <c r="K13876">
        <v>0</v>
      </c>
    </row>
    <row r="13877" spans="1:11">
      <c r="A13877" t="s">
        <v>29912</v>
      </c>
      <c r="B13877" t="s">
        <v>58</v>
      </c>
      <c r="C13877">
        <v>102223</v>
      </c>
      <c r="D13877" t="s">
        <v>5625</v>
      </c>
      <c r="E13877" t="s">
        <v>9</v>
      </c>
      <c r="F13877">
        <v>35.15</v>
      </c>
      <c r="G13877">
        <v>37.130000000000003</v>
      </c>
      <c r="J13877">
        <v>0</v>
      </c>
      <c r="K13877">
        <v>0</v>
      </c>
    </row>
    <row r="13878" spans="1:11">
      <c r="A13878" t="s">
        <v>29913</v>
      </c>
      <c r="B13878" t="s">
        <v>58</v>
      </c>
      <c r="C13878">
        <v>102204</v>
      </c>
      <c r="D13878" t="s">
        <v>5613</v>
      </c>
      <c r="E13878" t="s">
        <v>9</v>
      </c>
      <c r="F13878">
        <v>12.04</v>
      </c>
      <c r="G13878">
        <v>12.71</v>
      </c>
      <c r="J13878">
        <v>0</v>
      </c>
      <c r="K13878">
        <v>0</v>
      </c>
    </row>
    <row r="13879" spans="1:11">
      <c r="A13879" t="s">
        <v>29914</v>
      </c>
      <c r="B13879" t="s">
        <v>58</v>
      </c>
      <c r="C13879">
        <v>102214</v>
      </c>
      <c r="D13879" t="s">
        <v>5620</v>
      </c>
      <c r="E13879" t="s">
        <v>9</v>
      </c>
      <c r="F13879">
        <v>24.09</v>
      </c>
      <c r="G13879">
        <v>25.42</v>
      </c>
      <c r="J13879">
        <v>0</v>
      </c>
      <c r="K13879">
        <v>0</v>
      </c>
    </row>
    <row r="13880" spans="1:11">
      <c r="A13880" t="s">
        <v>29915</v>
      </c>
      <c r="B13880" t="s">
        <v>58</v>
      </c>
      <c r="C13880">
        <v>102224</v>
      </c>
      <c r="D13880" t="s">
        <v>5626</v>
      </c>
      <c r="E13880" t="s">
        <v>9</v>
      </c>
      <c r="F13880">
        <v>36.14</v>
      </c>
      <c r="G13880">
        <v>38.119999999999997</v>
      </c>
      <c r="J13880">
        <v>0</v>
      </c>
      <c r="K13880">
        <v>0</v>
      </c>
    </row>
    <row r="13881" spans="1:11">
      <c r="A13881" t="s">
        <v>29916</v>
      </c>
      <c r="B13881" t="s">
        <v>58</v>
      </c>
      <c r="C13881">
        <v>102205</v>
      </c>
      <c r="D13881" t="s">
        <v>5614</v>
      </c>
      <c r="E13881" t="s">
        <v>9</v>
      </c>
      <c r="F13881">
        <v>10.97</v>
      </c>
      <c r="G13881">
        <v>11.64</v>
      </c>
      <c r="J13881">
        <v>0</v>
      </c>
      <c r="K13881">
        <v>0</v>
      </c>
    </row>
    <row r="13882" spans="1:11">
      <c r="A13882" t="s">
        <v>29917</v>
      </c>
      <c r="B13882" t="s">
        <v>58</v>
      </c>
      <c r="C13882">
        <v>102215</v>
      </c>
      <c r="D13882" t="s">
        <v>5621</v>
      </c>
      <c r="E13882" t="s">
        <v>9</v>
      </c>
      <c r="F13882">
        <v>21.98</v>
      </c>
      <c r="G13882">
        <v>23.31</v>
      </c>
      <c r="J13882">
        <v>0</v>
      </c>
      <c r="K13882">
        <v>0</v>
      </c>
    </row>
    <row r="13883" spans="1:11">
      <c r="A13883" t="s">
        <v>29918</v>
      </c>
      <c r="B13883" t="s">
        <v>58</v>
      </c>
      <c r="C13883">
        <v>102225</v>
      </c>
      <c r="D13883" t="s">
        <v>5627</v>
      </c>
      <c r="E13883" t="s">
        <v>9</v>
      </c>
      <c r="F13883">
        <v>32.97</v>
      </c>
      <c r="G13883">
        <v>34.950000000000003</v>
      </c>
      <c r="J13883">
        <v>0</v>
      </c>
      <c r="K13883">
        <v>0</v>
      </c>
    </row>
    <row r="13884" spans="1:11">
      <c r="A13884" t="s">
        <v>29919</v>
      </c>
      <c r="B13884" t="s">
        <v>58</v>
      </c>
      <c r="C13884">
        <v>102206</v>
      </c>
      <c r="D13884" t="s">
        <v>8394</v>
      </c>
      <c r="E13884" t="s">
        <v>9</v>
      </c>
      <c r="F13884">
        <v>0</v>
      </c>
      <c r="G13884">
        <v>0</v>
      </c>
    </row>
    <row r="13885" spans="1:11">
      <c r="A13885" t="s">
        <v>29920</v>
      </c>
      <c r="B13885" t="s">
        <v>58</v>
      </c>
      <c r="C13885">
        <v>102216</v>
      </c>
      <c r="D13885" t="s">
        <v>8395</v>
      </c>
      <c r="E13885" t="s">
        <v>9</v>
      </c>
      <c r="F13885">
        <v>0</v>
      </c>
      <c r="G13885">
        <v>0</v>
      </c>
    </row>
    <row r="13886" spans="1:11">
      <c r="A13886" t="s">
        <v>29921</v>
      </c>
      <c r="B13886" t="s">
        <v>58</v>
      </c>
      <c r="C13886">
        <v>102226</v>
      </c>
      <c r="D13886" t="s">
        <v>8396</v>
      </c>
      <c r="E13886" t="s">
        <v>9</v>
      </c>
      <c r="F13886">
        <v>0</v>
      </c>
      <c r="G13886">
        <v>0</v>
      </c>
    </row>
    <row r="13887" spans="1:11">
      <c r="A13887" t="s">
        <v>29922</v>
      </c>
      <c r="B13887" t="s">
        <v>58</v>
      </c>
      <c r="C13887">
        <v>100718</v>
      </c>
      <c r="D13887" t="s">
        <v>5636</v>
      </c>
      <c r="E13887" t="s">
        <v>12</v>
      </c>
      <c r="F13887">
        <v>1.69</v>
      </c>
      <c r="G13887">
        <v>1.81</v>
      </c>
      <c r="J13887">
        <v>0</v>
      </c>
      <c r="K13887">
        <v>0</v>
      </c>
    </row>
    <row r="13888" spans="1:11">
      <c r="A13888" t="s">
        <v>29923</v>
      </c>
      <c r="B13888" t="s">
        <v>58</v>
      </c>
      <c r="C13888">
        <v>100716</v>
      </c>
      <c r="D13888" t="s">
        <v>5634</v>
      </c>
      <c r="E13888" t="s">
        <v>9</v>
      </c>
      <c r="F13888">
        <v>24.99</v>
      </c>
      <c r="G13888">
        <v>25.34</v>
      </c>
      <c r="J13888">
        <v>0</v>
      </c>
      <c r="K13888">
        <v>0</v>
      </c>
    </row>
    <row r="13889" spans="1:11">
      <c r="A13889" t="s">
        <v>29924</v>
      </c>
      <c r="B13889" t="s">
        <v>58</v>
      </c>
      <c r="C13889">
        <v>100717</v>
      </c>
      <c r="D13889" t="s">
        <v>5635</v>
      </c>
      <c r="E13889" t="s">
        <v>9</v>
      </c>
      <c r="F13889">
        <v>11.47</v>
      </c>
      <c r="G13889">
        <v>12.31</v>
      </c>
      <c r="J13889">
        <v>0</v>
      </c>
      <c r="K13889">
        <v>0</v>
      </c>
    </row>
    <row r="13890" spans="1:11">
      <c r="A13890" t="s">
        <v>29925</v>
      </c>
      <c r="B13890" t="s">
        <v>58</v>
      </c>
      <c r="C13890">
        <v>100754</v>
      </c>
      <c r="D13890" t="s">
        <v>5665</v>
      </c>
      <c r="E13890" t="s">
        <v>9</v>
      </c>
      <c r="F13890">
        <v>35.21</v>
      </c>
      <c r="G13890">
        <v>37.75</v>
      </c>
      <c r="J13890">
        <v>0</v>
      </c>
      <c r="K13890">
        <v>0</v>
      </c>
    </row>
    <row r="13891" spans="1:11">
      <c r="A13891" t="s">
        <v>29926</v>
      </c>
      <c r="B13891" t="s">
        <v>58</v>
      </c>
      <c r="C13891">
        <v>100736</v>
      </c>
      <c r="D13891" t="s">
        <v>5651</v>
      </c>
      <c r="E13891" t="s">
        <v>9</v>
      </c>
      <c r="F13891">
        <v>17.600000000000001</v>
      </c>
      <c r="G13891">
        <v>18.87</v>
      </c>
      <c r="J13891">
        <v>0</v>
      </c>
      <c r="K13891">
        <v>0</v>
      </c>
    </row>
    <row r="13892" spans="1:11">
      <c r="A13892" t="s">
        <v>29927</v>
      </c>
      <c r="B13892" t="s">
        <v>58</v>
      </c>
      <c r="C13892">
        <v>100753</v>
      </c>
      <c r="D13892" t="s">
        <v>5664</v>
      </c>
      <c r="E13892" t="s">
        <v>9</v>
      </c>
      <c r="F13892">
        <v>26.55</v>
      </c>
      <c r="G13892">
        <v>28.25</v>
      </c>
      <c r="J13892">
        <v>0</v>
      </c>
      <c r="K13892">
        <v>0</v>
      </c>
    </row>
    <row r="13893" spans="1:11">
      <c r="A13893" t="s">
        <v>29928</v>
      </c>
      <c r="B13893" t="s">
        <v>58</v>
      </c>
      <c r="C13893">
        <v>100735</v>
      </c>
      <c r="D13893" t="s">
        <v>5650</v>
      </c>
      <c r="E13893" t="s">
        <v>9</v>
      </c>
      <c r="F13893">
        <v>13.27</v>
      </c>
      <c r="G13893">
        <v>14.12</v>
      </c>
      <c r="J13893">
        <v>0</v>
      </c>
      <c r="K13893">
        <v>0</v>
      </c>
    </row>
    <row r="13894" spans="1:11">
      <c r="A13894" t="s">
        <v>29929</v>
      </c>
      <c r="B13894" t="s">
        <v>58</v>
      </c>
      <c r="C13894">
        <v>100734</v>
      </c>
      <c r="D13894" t="s">
        <v>5649</v>
      </c>
      <c r="E13894" t="s">
        <v>9</v>
      </c>
      <c r="F13894">
        <v>18.829999999999998</v>
      </c>
      <c r="G13894">
        <v>20.100000000000001</v>
      </c>
      <c r="J13894">
        <v>0</v>
      </c>
      <c r="K13894">
        <v>0</v>
      </c>
    </row>
    <row r="13895" spans="1:11">
      <c r="A13895" t="s">
        <v>29930</v>
      </c>
      <c r="B13895" t="s">
        <v>58</v>
      </c>
      <c r="C13895">
        <v>100733</v>
      </c>
      <c r="D13895" t="s">
        <v>5648</v>
      </c>
      <c r="E13895" t="s">
        <v>9</v>
      </c>
      <c r="F13895">
        <v>14.71</v>
      </c>
      <c r="G13895">
        <v>15.56</v>
      </c>
      <c r="J13895">
        <v>0</v>
      </c>
      <c r="K13895">
        <v>0</v>
      </c>
    </row>
    <row r="13896" spans="1:11">
      <c r="A13896" t="s">
        <v>29931</v>
      </c>
      <c r="B13896" t="s">
        <v>58</v>
      </c>
      <c r="C13896">
        <v>100740</v>
      </c>
      <c r="D13896" t="s">
        <v>5653</v>
      </c>
      <c r="E13896" t="s">
        <v>9</v>
      </c>
      <c r="F13896">
        <v>13.6</v>
      </c>
      <c r="G13896">
        <v>14.2</v>
      </c>
      <c r="J13896">
        <v>0</v>
      </c>
      <c r="K13896">
        <v>0</v>
      </c>
    </row>
    <row r="13897" spans="1:11">
      <c r="A13897" t="s">
        <v>29932</v>
      </c>
      <c r="B13897" t="s">
        <v>58</v>
      </c>
      <c r="C13897">
        <v>100758</v>
      </c>
      <c r="D13897" t="s">
        <v>5667</v>
      </c>
      <c r="E13897" t="s">
        <v>9</v>
      </c>
      <c r="F13897">
        <v>59.41</v>
      </c>
      <c r="G13897">
        <v>63.2</v>
      </c>
      <c r="J13897">
        <v>0</v>
      </c>
      <c r="K13897">
        <v>0</v>
      </c>
    </row>
    <row r="13898" spans="1:11">
      <c r="A13898" t="s">
        <v>29933</v>
      </c>
      <c r="B13898" t="s">
        <v>58</v>
      </c>
      <c r="C13898">
        <v>100742</v>
      </c>
      <c r="D13898" t="s">
        <v>5655</v>
      </c>
      <c r="E13898" t="s">
        <v>9</v>
      </c>
      <c r="F13898">
        <v>29.69</v>
      </c>
      <c r="G13898">
        <v>31.59</v>
      </c>
      <c r="J13898">
        <v>0</v>
      </c>
      <c r="K13898">
        <v>0</v>
      </c>
    </row>
    <row r="13899" spans="1:11">
      <c r="A13899" t="s">
        <v>29934</v>
      </c>
      <c r="B13899" t="s">
        <v>58</v>
      </c>
      <c r="C13899">
        <v>100739</v>
      </c>
      <c r="D13899" t="s">
        <v>5652</v>
      </c>
      <c r="E13899" t="s">
        <v>9</v>
      </c>
      <c r="F13899">
        <v>12.77</v>
      </c>
      <c r="G13899">
        <v>12.95</v>
      </c>
      <c r="J13899">
        <v>0</v>
      </c>
      <c r="K13899">
        <v>0</v>
      </c>
    </row>
    <row r="13900" spans="1:11">
      <c r="A13900" t="s">
        <v>29935</v>
      </c>
      <c r="B13900" t="s">
        <v>58</v>
      </c>
      <c r="C13900">
        <v>100757</v>
      </c>
      <c r="D13900" t="s">
        <v>5666</v>
      </c>
      <c r="E13900" t="s">
        <v>9</v>
      </c>
      <c r="F13900">
        <v>58.78</v>
      </c>
      <c r="G13900">
        <v>61.73</v>
      </c>
      <c r="J13900">
        <v>0</v>
      </c>
      <c r="K13900">
        <v>0</v>
      </c>
    </row>
    <row r="13901" spans="1:11">
      <c r="A13901" t="s">
        <v>29936</v>
      </c>
      <c r="B13901" t="s">
        <v>58</v>
      </c>
      <c r="C13901">
        <v>100741</v>
      </c>
      <c r="D13901" t="s">
        <v>5654</v>
      </c>
      <c r="E13901" t="s">
        <v>9</v>
      </c>
      <c r="F13901">
        <v>29.39</v>
      </c>
      <c r="G13901">
        <v>30.87</v>
      </c>
      <c r="J13901">
        <v>0</v>
      </c>
      <c r="K13901">
        <v>0</v>
      </c>
    </row>
    <row r="13902" spans="1:11">
      <c r="A13902" t="s">
        <v>29937</v>
      </c>
      <c r="B13902" t="s">
        <v>58</v>
      </c>
      <c r="C13902">
        <v>100744</v>
      </c>
      <c r="D13902" t="s">
        <v>5656</v>
      </c>
      <c r="E13902" t="s">
        <v>9</v>
      </c>
      <c r="F13902">
        <v>13.41</v>
      </c>
      <c r="G13902">
        <v>14.01</v>
      </c>
      <c r="J13902">
        <v>0</v>
      </c>
      <c r="K13902">
        <v>0</v>
      </c>
    </row>
    <row r="13903" spans="1:11">
      <c r="A13903" t="s">
        <v>29938</v>
      </c>
      <c r="B13903" t="s">
        <v>58</v>
      </c>
      <c r="C13903">
        <v>100760</v>
      </c>
      <c r="D13903" t="s">
        <v>5669</v>
      </c>
      <c r="E13903" t="s">
        <v>9</v>
      </c>
      <c r="F13903">
        <v>59.02</v>
      </c>
      <c r="G13903">
        <v>62.81</v>
      </c>
      <c r="J13903">
        <v>0</v>
      </c>
      <c r="K13903">
        <v>0</v>
      </c>
    </row>
    <row r="13904" spans="1:11">
      <c r="A13904" t="s">
        <v>29939</v>
      </c>
      <c r="B13904" t="s">
        <v>58</v>
      </c>
      <c r="C13904">
        <v>100746</v>
      </c>
      <c r="D13904" t="s">
        <v>5657</v>
      </c>
      <c r="E13904" t="s">
        <v>9</v>
      </c>
      <c r="F13904">
        <v>29.5</v>
      </c>
      <c r="G13904">
        <v>31.4</v>
      </c>
      <c r="J13904">
        <v>0</v>
      </c>
      <c r="K13904">
        <v>0</v>
      </c>
    </row>
    <row r="13905" spans="1:11">
      <c r="A13905" t="s">
        <v>29940</v>
      </c>
      <c r="B13905" t="s">
        <v>58</v>
      </c>
      <c r="C13905">
        <v>100743</v>
      </c>
      <c r="D13905" t="s">
        <v>15231</v>
      </c>
      <c r="E13905" t="s">
        <v>9</v>
      </c>
      <c r="F13905">
        <v>12.48</v>
      </c>
      <c r="G13905">
        <v>12.66</v>
      </c>
      <c r="J13905">
        <v>0</v>
      </c>
      <c r="K13905">
        <v>0</v>
      </c>
    </row>
    <row r="13906" spans="1:11">
      <c r="A13906" t="s">
        <v>29941</v>
      </c>
      <c r="B13906" t="s">
        <v>58</v>
      </c>
      <c r="C13906">
        <v>100759</v>
      </c>
      <c r="D13906" t="s">
        <v>5668</v>
      </c>
      <c r="E13906" t="s">
        <v>9</v>
      </c>
      <c r="F13906">
        <v>58.15</v>
      </c>
      <c r="G13906">
        <v>61.1</v>
      </c>
      <c r="J13906">
        <v>0</v>
      </c>
      <c r="K13906">
        <v>0</v>
      </c>
    </row>
    <row r="13907" spans="1:11">
      <c r="A13907" t="s">
        <v>29942</v>
      </c>
      <c r="B13907" t="s">
        <v>58</v>
      </c>
      <c r="C13907">
        <v>100745</v>
      </c>
      <c r="D13907" t="s">
        <v>15232</v>
      </c>
      <c r="E13907" t="s">
        <v>9</v>
      </c>
      <c r="F13907">
        <v>29.07</v>
      </c>
      <c r="G13907">
        <v>30.55</v>
      </c>
      <c r="J13907">
        <v>0</v>
      </c>
      <c r="K13907">
        <v>0</v>
      </c>
    </row>
    <row r="13908" spans="1:11">
      <c r="A13908" t="s">
        <v>29943</v>
      </c>
      <c r="B13908" t="s">
        <v>58</v>
      </c>
      <c r="C13908">
        <v>100748</v>
      </c>
      <c r="D13908" t="s">
        <v>5659</v>
      </c>
      <c r="E13908" t="s">
        <v>9</v>
      </c>
      <c r="F13908">
        <v>13.49</v>
      </c>
      <c r="G13908">
        <v>14.09</v>
      </c>
      <c r="J13908">
        <v>0</v>
      </c>
      <c r="K13908">
        <v>0</v>
      </c>
    </row>
    <row r="13909" spans="1:11">
      <c r="A13909" t="s">
        <v>29944</v>
      </c>
      <c r="B13909" t="s">
        <v>58</v>
      </c>
      <c r="C13909">
        <v>100762</v>
      </c>
      <c r="D13909" t="s">
        <v>5671</v>
      </c>
      <c r="E13909" t="s">
        <v>9</v>
      </c>
      <c r="F13909">
        <v>59.18</v>
      </c>
      <c r="G13909">
        <v>62.97</v>
      </c>
      <c r="J13909">
        <v>0</v>
      </c>
      <c r="K13909">
        <v>0</v>
      </c>
    </row>
    <row r="13910" spans="1:11">
      <c r="A13910" t="s">
        <v>29945</v>
      </c>
      <c r="B13910" t="s">
        <v>58</v>
      </c>
      <c r="C13910">
        <v>100750</v>
      </c>
      <c r="D13910" t="s">
        <v>5661</v>
      </c>
      <c r="E13910" t="s">
        <v>9</v>
      </c>
      <c r="F13910">
        <v>29.58</v>
      </c>
      <c r="G13910">
        <v>31.48</v>
      </c>
      <c r="J13910">
        <v>0</v>
      </c>
      <c r="K13910">
        <v>0</v>
      </c>
    </row>
    <row r="13911" spans="1:11">
      <c r="A13911" t="s">
        <v>29946</v>
      </c>
      <c r="B13911" t="s">
        <v>58</v>
      </c>
      <c r="C13911">
        <v>100747</v>
      </c>
      <c r="D13911" t="s">
        <v>5658</v>
      </c>
      <c r="E13911" t="s">
        <v>9</v>
      </c>
      <c r="F13911">
        <v>12.6</v>
      </c>
      <c r="G13911">
        <v>12.78</v>
      </c>
      <c r="J13911">
        <v>0</v>
      </c>
      <c r="K13911">
        <v>0</v>
      </c>
    </row>
    <row r="13912" spans="1:11">
      <c r="A13912" t="s">
        <v>29947</v>
      </c>
      <c r="B13912" t="s">
        <v>58</v>
      </c>
      <c r="C13912">
        <v>100761</v>
      </c>
      <c r="D13912" t="s">
        <v>5670</v>
      </c>
      <c r="E13912" t="s">
        <v>9</v>
      </c>
      <c r="F13912">
        <v>58.41</v>
      </c>
      <c r="G13912">
        <v>61.36</v>
      </c>
      <c r="J13912">
        <v>0</v>
      </c>
      <c r="K13912">
        <v>0</v>
      </c>
    </row>
    <row r="13913" spans="1:11">
      <c r="A13913" t="s">
        <v>29948</v>
      </c>
      <c r="B13913" t="s">
        <v>58</v>
      </c>
      <c r="C13913">
        <v>100749</v>
      </c>
      <c r="D13913" t="s">
        <v>5660</v>
      </c>
      <c r="E13913" t="s">
        <v>9</v>
      </c>
      <c r="F13913">
        <v>29.2</v>
      </c>
      <c r="G13913">
        <v>30.68</v>
      </c>
      <c r="J13913">
        <v>0</v>
      </c>
      <c r="K13913">
        <v>0</v>
      </c>
    </row>
    <row r="13914" spans="1:11">
      <c r="A13914" t="s">
        <v>29949</v>
      </c>
      <c r="B13914" t="s">
        <v>58</v>
      </c>
      <c r="C13914">
        <v>100720</v>
      </c>
      <c r="D13914" t="s">
        <v>5638</v>
      </c>
      <c r="E13914" t="s">
        <v>9</v>
      </c>
      <c r="F13914">
        <v>12.91</v>
      </c>
      <c r="G13914">
        <v>13.51</v>
      </c>
      <c r="J13914">
        <v>0</v>
      </c>
      <c r="K13914">
        <v>0</v>
      </c>
    </row>
    <row r="13915" spans="1:11">
      <c r="A13915" t="s">
        <v>29950</v>
      </c>
      <c r="B13915" t="s">
        <v>58</v>
      </c>
      <c r="C13915">
        <v>100722</v>
      </c>
      <c r="D13915" t="s">
        <v>5640</v>
      </c>
      <c r="E13915" t="s">
        <v>9</v>
      </c>
      <c r="F13915">
        <v>29.04</v>
      </c>
      <c r="G13915">
        <v>30.94</v>
      </c>
      <c r="J13915">
        <v>0</v>
      </c>
      <c r="K13915">
        <v>0</v>
      </c>
    </row>
    <row r="13916" spans="1:11">
      <c r="A13916" t="s">
        <v>29951</v>
      </c>
      <c r="B13916" t="s">
        <v>58</v>
      </c>
      <c r="C13916">
        <v>100719</v>
      </c>
      <c r="D13916" t="s">
        <v>5637</v>
      </c>
      <c r="E13916" t="s">
        <v>9</v>
      </c>
      <c r="F13916">
        <v>12.98</v>
      </c>
      <c r="G13916">
        <v>13.16</v>
      </c>
      <c r="J13916">
        <v>0</v>
      </c>
      <c r="K13916">
        <v>0</v>
      </c>
    </row>
    <row r="13917" spans="1:11">
      <c r="A13917" t="s">
        <v>29952</v>
      </c>
      <c r="B13917" t="s">
        <v>58</v>
      </c>
      <c r="C13917">
        <v>100721</v>
      </c>
      <c r="D13917" t="s">
        <v>5639</v>
      </c>
      <c r="E13917" t="s">
        <v>9</v>
      </c>
      <c r="F13917">
        <v>29.83</v>
      </c>
      <c r="G13917">
        <v>31.31</v>
      </c>
      <c r="J13917">
        <v>0</v>
      </c>
      <c r="K13917">
        <v>0</v>
      </c>
    </row>
    <row r="13918" spans="1:11">
      <c r="A13918" t="s">
        <v>29953</v>
      </c>
      <c r="B13918" t="s">
        <v>58</v>
      </c>
      <c r="C13918">
        <v>100724</v>
      </c>
      <c r="D13918" t="s">
        <v>5642</v>
      </c>
      <c r="E13918" t="s">
        <v>9</v>
      </c>
      <c r="F13918">
        <v>16.79</v>
      </c>
      <c r="G13918">
        <v>17.39</v>
      </c>
      <c r="J13918">
        <v>0</v>
      </c>
      <c r="K13918">
        <v>0</v>
      </c>
    </row>
    <row r="13919" spans="1:11">
      <c r="A13919" t="s">
        <v>29954</v>
      </c>
      <c r="B13919" t="s">
        <v>58</v>
      </c>
      <c r="C13919">
        <v>100726</v>
      </c>
      <c r="D13919" t="s">
        <v>5643</v>
      </c>
      <c r="E13919" t="s">
        <v>9</v>
      </c>
      <c r="F13919">
        <v>32.81</v>
      </c>
      <c r="G13919">
        <v>34.71</v>
      </c>
      <c r="J13919">
        <v>0</v>
      </c>
      <c r="K13919">
        <v>0</v>
      </c>
    </row>
    <row r="13920" spans="1:11">
      <c r="A13920" t="s">
        <v>29955</v>
      </c>
      <c r="B13920" t="s">
        <v>58</v>
      </c>
      <c r="C13920">
        <v>100723</v>
      </c>
      <c r="D13920" t="s">
        <v>5641</v>
      </c>
      <c r="E13920" t="s">
        <v>9</v>
      </c>
      <c r="F13920">
        <v>13.94</v>
      </c>
      <c r="G13920">
        <v>14.12</v>
      </c>
      <c r="J13920">
        <v>0</v>
      </c>
      <c r="K13920">
        <v>0</v>
      </c>
    </row>
    <row r="13921" spans="1:11">
      <c r="A13921" t="s">
        <v>29956</v>
      </c>
      <c r="B13921" t="s">
        <v>58</v>
      </c>
      <c r="C13921">
        <v>100725</v>
      </c>
      <c r="D13921" t="s">
        <v>123</v>
      </c>
      <c r="E13921" t="s">
        <v>9</v>
      </c>
      <c r="F13921">
        <v>30.15</v>
      </c>
      <c r="G13921">
        <v>31.63</v>
      </c>
      <c r="J13921">
        <v>0</v>
      </c>
      <c r="K13921">
        <v>0</v>
      </c>
    </row>
    <row r="13922" spans="1:11">
      <c r="A13922" t="s">
        <v>29957</v>
      </c>
      <c r="B13922" t="s">
        <v>58</v>
      </c>
      <c r="C13922">
        <v>100752</v>
      </c>
      <c r="D13922" t="s">
        <v>5663</v>
      </c>
      <c r="E13922" t="s">
        <v>9</v>
      </c>
      <c r="F13922">
        <v>56.44</v>
      </c>
      <c r="G13922">
        <v>57.64</v>
      </c>
      <c r="J13922">
        <v>0</v>
      </c>
      <c r="K13922">
        <v>0</v>
      </c>
    </row>
    <row r="13923" spans="1:11">
      <c r="A13923" t="s">
        <v>29958</v>
      </c>
      <c r="B13923" t="s">
        <v>58</v>
      </c>
      <c r="C13923">
        <v>100730</v>
      </c>
      <c r="D13923" t="s">
        <v>5647</v>
      </c>
      <c r="E13923" t="s">
        <v>9</v>
      </c>
      <c r="F13923">
        <v>28.22</v>
      </c>
      <c r="G13923">
        <v>28.82</v>
      </c>
      <c r="J13923">
        <v>0</v>
      </c>
      <c r="K13923">
        <v>0</v>
      </c>
    </row>
    <row r="13924" spans="1:11">
      <c r="A13924" t="s">
        <v>29959</v>
      </c>
      <c r="B13924" t="s">
        <v>58</v>
      </c>
      <c r="C13924">
        <v>100751</v>
      </c>
      <c r="D13924" t="s">
        <v>5662</v>
      </c>
      <c r="E13924" t="s">
        <v>9</v>
      </c>
      <c r="F13924">
        <v>48.22</v>
      </c>
      <c r="G13924">
        <v>48.57</v>
      </c>
      <c r="J13924">
        <v>0</v>
      </c>
      <c r="K13924">
        <v>0</v>
      </c>
    </row>
    <row r="13925" spans="1:11">
      <c r="A13925" t="s">
        <v>29960</v>
      </c>
      <c r="B13925" t="s">
        <v>58</v>
      </c>
      <c r="C13925">
        <v>100729</v>
      </c>
      <c r="D13925" t="s">
        <v>5646</v>
      </c>
      <c r="E13925" t="s">
        <v>9</v>
      </c>
      <c r="F13925">
        <v>24.1</v>
      </c>
      <c r="G13925">
        <v>24.28</v>
      </c>
      <c r="J13925">
        <v>0</v>
      </c>
      <c r="K13925">
        <v>0</v>
      </c>
    </row>
    <row r="13926" spans="1:11">
      <c r="A13926" t="s">
        <v>29961</v>
      </c>
      <c r="B13926" t="s">
        <v>58</v>
      </c>
      <c r="C13926">
        <v>100728</v>
      </c>
      <c r="D13926" t="s">
        <v>5645</v>
      </c>
      <c r="E13926" t="s">
        <v>9</v>
      </c>
      <c r="F13926">
        <v>28.75</v>
      </c>
      <c r="G13926">
        <v>29.35</v>
      </c>
      <c r="J13926">
        <v>0</v>
      </c>
      <c r="K13926">
        <v>0</v>
      </c>
    </row>
    <row r="13927" spans="1:11">
      <c r="A13927" t="s">
        <v>29962</v>
      </c>
      <c r="B13927" t="s">
        <v>58</v>
      </c>
      <c r="C13927">
        <v>100732</v>
      </c>
      <c r="D13927" t="s">
        <v>8397</v>
      </c>
      <c r="E13927" t="s">
        <v>9</v>
      </c>
      <c r="F13927">
        <v>0</v>
      </c>
      <c r="G13927">
        <v>0</v>
      </c>
    </row>
    <row r="13928" spans="1:11">
      <c r="A13928" t="s">
        <v>29963</v>
      </c>
      <c r="B13928" t="s">
        <v>58</v>
      </c>
      <c r="C13928">
        <v>100731</v>
      </c>
      <c r="D13928" t="s">
        <v>8398</v>
      </c>
      <c r="E13928" t="s">
        <v>9</v>
      </c>
      <c r="F13928">
        <v>0</v>
      </c>
      <c r="G13928">
        <v>0</v>
      </c>
    </row>
    <row r="13929" spans="1:11">
      <c r="A13929" t="s">
        <v>29964</v>
      </c>
      <c r="B13929" t="s">
        <v>58</v>
      </c>
      <c r="C13929">
        <v>100727</v>
      </c>
      <c r="D13929" t="s">
        <v>5644</v>
      </c>
      <c r="E13929" t="s">
        <v>9</v>
      </c>
      <c r="F13929">
        <v>32.03</v>
      </c>
      <c r="G13929">
        <v>32.21</v>
      </c>
      <c r="J13929">
        <v>0</v>
      </c>
      <c r="K13929">
        <v>0</v>
      </c>
    </row>
    <row r="13930" spans="1:11">
      <c r="A13930" t="s">
        <v>29965</v>
      </c>
      <c r="B13930" t="s">
        <v>58</v>
      </c>
      <c r="C13930">
        <v>100756</v>
      </c>
      <c r="D13930" t="s">
        <v>8399</v>
      </c>
      <c r="E13930" t="s">
        <v>9</v>
      </c>
      <c r="F13930">
        <v>0</v>
      </c>
      <c r="G13930">
        <v>0</v>
      </c>
    </row>
    <row r="13931" spans="1:11">
      <c r="A13931" t="s">
        <v>29966</v>
      </c>
      <c r="B13931" t="s">
        <v>58</v>
      </c>
      <c r="C13931">
        <v>100738</v>
      </c>
      <c r="D13931" t="s">
        <v>8400</v>
      </c>
      <c r="E13931" t="s">
        <v>9</v>
      </c>
      <c r="F13931">
        <v>0</v>
      </c>
      <c r="G13931">
        <v>0</v>
      </c>
    </row>
    <row r="13932" spans="1:11">
      <c r="A13932" t="s">
        <v>29967</v>
      </c>
      <c r="B13932" t="s">
        <v>58</v>
      </c>
      <c r="C13932">
        <v>100755</v>
      </c>
      <c r="D13932" t="s">
        <v>8401</v>
      </c>
      <c r="E13932" t="s">
        <v>9</v>
      </c>
      <c r="F13932">
        <v>0</v>
      </c>
      <c r="G13932">
        <v>0</v>
      </c>
    </row>
    <row r="13933" spans="1:11">
      <c r="A13933" t="s">
        <v>29968</v>
      </c>
      <c r="B13933" t="s">
        <v>58</v>
      </c>
      <c r="C13933">
        <v>100737</v>
      </c>
      <c r="D13933" t="s">
        <v>8402</v>
      </c>
      <c r="E13933" t="s">
        <v>9</v>
      </c>
      <c r="F13933">
        <v>0</v>
      </c>
      <c r="G13933">
        <v>0</v>
      </c>
    </row>
    <row r="13934" spans="1:11">
      <c r="A13934" t="s">
        <v>29969</v>
      </c>
      <c r="B13934" t="s">
        <v>58</v>
      </c>
      <c r="C13934">
        <v>102499</v>
      </c>
      <c r="D13934" t="s">
        <v>5679</v>
      </c>
      <c r="E13934" t="s">
        <v>9</v>
      </c>
      <c r="F13934">
        <v>3.86</v>
      </c>
      <c r="G13934">
        <v>4.03</v>
      </c>
      <c r="J13934">
        <v>0</v>
      </c>
      <c r="K13934">
        <v>0</v>
      </c>
    </row>
    <row r="13935" spans="1:11">
      <c r="A13935" t="s">
        <v>29970</v>
      </c>
      <c r="B13935" t="s">
        <v>58</v>
      </c>
      <c r="C13935">
        <v>102505</v>
      </c>
      <c r="D13935" t="s">
        <v>5682</v>
      </c>
      <c r="E13935" t="s">
        <v>12</v>
      </c>
      <c r="F13935">
        <v>12.63</v>
      </c>
      <c r="G13935">
        <v>13.53</v>
      </c>
      <c r="J13935">
        <v>0</v>
      </c>
      <c r="K13935">
        <v>0</v>
      </c>
    </row>
    <row r="13936" spans="1:11">
      <c r="A13936" t="s">
        <v>29971</v>
      </c>
      <c r="B13936" t="s">
        <v>58</v>
      </c>
      <c r="C13936">
        <v>102504</v>
      </c>
      <c r="D13936" t="s">
        <v>5681</v>
      </c>
      <c r="E13936" t="s">
        <v>12</v>
      </c>
      <c r="F13936">
        <v>12.08</v>
      </c>
      <c r="G13936">
        <v>12.98</v>
      </c>
      <c r="J13936">
        <v>0</v>
      </c>
      <c r="K13936">
        <v>0</v>
      </c>
    </row>
    <row r="13937" spans="1:11">
      <c r="A13937" t="s">
        <v>29972</v>
      </c>
      <c r="B13937" t="s">
        <v>58</v>
      </c>
      <c r="C13937">
        <v>102506</v>
      </c>
      <c r="D13937" t="s">
        <v>5683</v>
      </c>
      <c r="E13937" t="s">
        <v>12</v>
      </c>
      <c r="F13937">
        <v>13.3</v>
      </c>
      <c r="G13937">
        <v>14.2</v>
      </c>
      <c r="J13937">
        <v>0</v>
      </c>
      <c r="K13937">
        <v>0</v>
      </c>
    </row>
    <row r="13938" spans="1:11">
      <c r="A13938" t="s">
        <v>29973</v>
      </c>
      <c r="B13938" t="s">
        <v>58</v>
      </c>
      <c r="C13938">
        <v>102500</v>
      </c>
      <c r="D13938" t="s">
        <v>5680</v>
      </c>
      <c r="E13938" t="s">
        <v>12</v>
      </c>
      <c r="F13938">
        <v>5.34</v>
      </c>
      <c r="G13938">
        <v>5.65</v>
      </c>
      <c r="J13938">
        <v>0</v>
      </c>
      <c r="K13938">
        <v>0</v>
      </c>
    </row>
    <row r="13939" spans="1:11">
      <c r="A13939" t="s">
        <v>29974</v>
      </c>
      <c r="B13939" t="s">
        <v>58</v>
      </c>
      <c r="C13939">
        <v>102502</v>
      </c>
      <c r="D13939" t="s">
        <v>8403</v>
      </c>
      <c r="E13939" t="s">
        <v>12</v>
      </c>
      <c r="F13939">
        <v>0</v>
      </c>
      <c r="G13939">
        <v>0</v>
      </c>
    </row>
    <row r="13940" spans="1:11">
      <c r="A13940" t="s">
        <v>29975</v>
      </c>
      <c r="B13940" t="s">
        <v>58</v>
      </c>
      <c r="C13940">
        <v>102507</v>
      </c>
      <c r="D13940" t="s">
        <v>101</v>
      </c>
      <c r="E13940" t="s">
        <v>12</v>
      </c>
      <c r="F13940">
        <v>7.76</v>
      </c>
      <c r="G13940">
        <v>8.07</v>
      </c>
      <c r="J13940">
        <v>0</v>
      </c>
      <c r="K13940">
        <v>0</v>
      </c>
    </row>
    <row r="13941" spans="1:11">
      <c r="A13941" t="s">
        <v>29976</v>
      </c>
      <c r="B13941" t="s">
        <v>58</v>
      </c>
      <c r="C13941">
        <v>102510</v>
      </c>
      <c r="D13941" t="s">
        <v>15233</v>
      </c>
      <c r="E13941" t="s">
        <v>12</v>
      </c>
      <c r="F13941">
        <v>0</v>
      </c>
      <c r="G13941">
        <v>0</v>
      </c>
    </row>
    <row r="13942" spans="1:11">
      <c r="A13942" t="s">
        <v>29977</v>
      </c>
      <c r="B13942" t="s">
        <v>58</v>
      </c>
      <c r="C13942">
        <v>102512</v>
      </c>
      <c r="D13942" t="s">
        <v>15234</v>
      </c>
      <c r="E13942" t="s">
        <v>12</v>
      </c>
      <c r="F13942">
        <v>7.46</v>
      </c>
      <c r="G13942">
        <v>7.7</v>
      </c>
      <c r="J13942">
        <v>0</v>
      </c>
      <c r="K13942">
        <v>0</v>
      </c>
    </row>
    <row r="13943" spans="1:11">
      <c r="A13943" t="s">
        <v>29978</v>
      </c>
      <c r="B13943" t="s">
        <v>58</v>
      </c>
      <c r="C13943">
        <v>102501</v>
      </c>
      <c r="D13943" t="s">
        <v>15235</v>
      </c>
      <c r="E13943" t="s">
        <v>9</v>
      </c>
      <c r="F13943">
        <v>29.39</v>
      </c>
      <c r="G13943">
        <v>31.02</v>
      </c>
      <c r="J13943">
        <v>0</v>
      </c>
      <c r="K13943">
        <v>0</v>
      </c>
    </row>
    <row r="13944" spans="1:11">
      <c r="A13944" t="s">
        <v>29979</v>
      </c>
      <c r="B13944" t="s">
        <v>58</v>
      </c>
      <c r="C13944">
        <v>102503</v>
      </c>
      <c r="D13944" t="s">
        <v>15236</v>
      </c>
      <c r="E13944" t="s">
        <v>9</v>
      </c>
      <c r="F13944">
        <v>0</v>
      </c>
      <c r="G13944">
        <v>0</v>
      </c>
    </row>
    <row r="13945" spans="1:11">
      <c r="A13945" t="s">
        <v>29980</v>
      </c>
      <c r="B13945" t="s">
        <v>58</v>
      </c>
      <c r="C13945">
        <v>102508</v>
      </c>
      <c r="D13945" t="s">
        <v>15237</v>
      </c>
      <c r="E13945" t="s">
        <v>9</v>
      </c>
      <c r="F13945">
        <v>54.14</v>
      </c>
      <c r="G13945">
        <v>55.77</v>
      </c>
      <c r="J13945">
        <v>0</v>
      </c>
      <c r="K13945">
        <v>0</v>
      </c>
    </row>
    <row r="13946" spans="1:11">
      <c r="A13946" t="s">
        <v>29981</v>
      </c>
      <c r="B13946" t="s">
        <v>58</v>
      </c>
      <c r="C13946">
        <v>102511</v>
      </c>
      <c r="D13946" t="s">
        <v>8404</v>
      </c>
      <c r="E13946" t="s">
        <v>9</v>
      </c>
      <c r="F13946">
        <v>0</v>
      </c>
      <c r="G13946">
        <v>0</v>
      </c>
    </row>
    <row r="13947" spans="1:11">
      <c r="A13947" t="s">
        <v>29982</v>
      </c>
      <c r="B13947" t="s">
        <v>58</v>
      </c>
      <c r="C13947">
        <v>102509</v>
      </c>
      <c r="D13947" t="s">
        <v>5684</v>
      </c>
      <c r="E13947" t="s">
        <v>9</v>
      </c>
      <c r="F13947">
        <v>37.950000000000003</v>
      </c>
      <c r="G13947">
        <v>39.32</v>
      </c>
      <c r="J13947">
        <v>0</v>
      </c>
      <c r="K13947">
        <v>0</v>
      </c>
    </row>
    <row r="13948" spans="1:11">
      <c r="A13948" t="s">
        <v>29983</v>
      </c>
      <c r="B13948" t="s">
        <v>58</v>
      </c>
      <c r="C13948">
        <v>102498</v>
      </c>
      <c r="D13948" t="s">
        <v>5678</v>
      </c>
      <c r="E13948" t="s">
        <v>12</v>
      </c>
      <c r="F13948">
        <v>1.88</v>
      </c>
      <c r="G13948">
        <v>2.02</v>
      </c>
      <c r="J13948">
        <v>0</v>
      </c>
      <c r="K13948">
        <v>0</v>
      </c>
    </row>
    <row r="13949" spans="1:11">
      <c r="A13949" t="s">
        <v>29984</v>
      </c>
      <c r="B13949" t="s">
        <v>58</v>
      </c>
      <c r="C13949">
        <v>102519</v>
      </c>
      <c r="D13949" t="s">
        <v>15238</v>
      </c>
      <c r="E13949" t="s">
        <v>32</v>
      </c>
      <c r="F13949">
        <v>0</v>
      </c>
      <c r="G13949">
        <v>0</v>
      </c>
    </row>
    <row r="13950" spans="1:11">
      <c r="A13950" t="s">
        <v>29985</v>
      </c>
      <c r="B13950" t="s">
        <v>58</v>
      </c>
      <c r="C13950">
        <v>102491</v>
      </c>
      <c r="D13950" t="s">
        <v>124</v>
      </c>
      <c r="E13950" t="s">
        <v>9</v>
      </c>
      <c r="F13950">
        <v>23.95</v>
      </c>
      <c r="G13950">
        <v>24.99</v>
      </c>
      <c r="J13950">
        <v>0</v>
      </c>
      <c r="K13950">
        <v>0</v>
      </c>
    </row>
    <row r="13951" spans="1:11">
      <c r="A13951" t="s">
        <v>29986</v>
      </c>
      <c r="B13951" t="s">
        <v>58</v>
      </c>
      <c r="C13951">
        <v>102492</v>
      </c>
      <c r="D13951" t="s">
        <v>5674</v>
      </c>
      <c r="E13951" t="s">
        <v>9</v>
      </c>
      <c r="F13951">
        <v>30.42</v>
      </c>
      <c r="G13951">
        <v>31.8</v>
      </c>
      <c r="J13951">
        <v>0</v>
      </c>
      <c r="K13951">
        <v>0</v>
      </c>
    </row>
    <row r="13952" spans="1:11">
      <c r="A13952" t="s">
        <v>29987</v>
      </c>
      <c r="B13952" t="s">
        <v>58</v>
      </c>
      <c r="C13952">
        <v>102804</v>
      </c>
      <c r="D13952" t="s">
        <v>8405</v>
      </c>
      <c r="E13952" t="s">
        <v>9</v>
      </c>
      <c r="F13952">
        <v>0</v>
      </c>
      <c r="G13952">
        <v>0</v>
      </c>
    </row>
    <row r="13953" spans="1:11">
      <c r="A13953" t="s">
        <v>29988</v>
      </c>
      <c r="B13953" t="s">
        <v>58</v>
      </c>
      <c r="C13953">
        <v>102494</v>
      </c>
      <c r="D13953" t="s">
        <v>5675</v>
      </c>
      <c r="E13953" t="s">
        <v>9</v>
      </c>
      <c r="F13953">
        <v>75.81</v>
      </c>
      <c r="G13953">
        <v>76.849999999999994</v>
      </c>
      <c r="J13953">
        <v>0</v>
      </c>
      <c r="K13953">
        <v>0</v>
      </c>
    </row>
    <row r="13954" spans="1:11">
      <c r="A13954" t="s">
        <v>29989</v>
      </c>
      <c r="B13954" t="s">
        <v>58</v>
      </c>
      <c r="C13954">
        <v>102805</v>
      </c>
      <c r="D13954" t="s">
        <v>8406</v>
      </c>
      <c r="E13954" t="s">
        <v>9</v>
      </c>
      <c r="F13954">
        <v>0</v>
      </c>
      <c r="G13954">
        <v>0</v>
      </c>
    </row>
    <row r="13955" spans="1:11">
      <c r="A13955" t="s">
        <v>29990</v>
      </c>
      <c r="B13955" t="s">
        <v>58</v>
      </c>
      <c r="C13955">
        <v>102490</v>
      </c>
      <c r="D13955" t="s">
        <v>8407</v>
      </c>
      <c r="E13955" t="s">
        <v>9</v>
      </c>
      <c r="F13955">
        <v>0</v>
      </c>
      <c r="G13955">
        <v>0</v>
      </c>
    </row>
    <row r="13956" spans="1:11">
      <c r="A13956" t="s">
        <v>29991</v>
      </c>
      <c r="B13956" t="s">
        <v>58</v>
      </c>
      <c r="C13956">
        <v>102496</v>
      </c>
      <c r="D13956" t="s">
        <v>5676</v>
      </c>
      <c r="E13956" t="s">
        <v>12</v>
      </c>
      <c r="F13956">
        <v>16.02</v>
      </c>
      <c r="G13956">
        <v>16.5</v>
      </c>
      <c r="J13956">
        <v>0</v>
      </c>
      <c r="K13956">
        <v>0</v>
      </c>
    </row>
    <row r="13957" spans="1:11">
      <c r="A13957" t="s">
        <v>29992</v>
      </c>
      <c r="B13957" t="s">
        <v>58</v>
      </c>
      <c r="C13957">
        <v>102497</v>
      </c>
      <c r="D13957" t="s">
        <v>5677</v>
      </c>
      <c r="E13957" t="s">
        <v>12</v>
      </c>
      <c r="F13957">
        <v>5.82</v>
      </c>
      <c r="G13957">
        <v>6.14</v>
      </c>
      <c r="J13957">
        <v>0</v>
      </c>
      <c r="K13957">
        <v>0</v>
      </c>
    </row>
    <row r="13958" spans="1:11">
      <c r="A13958" t="s">
        <v>29993</v>
      </c>
      <c r="B13958" t="s">
        <v>58</v>
      </c>
      <c r="C13958">
        <v>102520</v>
      </c>
      <c r="D13958" t="s">
        <v>5685</v>
      </c>
      <c r="E13958" t="s">
        <v>9</v>
      </c>
      <c r="F13958">
        <v>98.17</v>
      </c>
      <c r="G13958">
        <v>104.66</v>
      </c>
      <c r="J13958">
        <v>0</v>
      </c>
      <c r="K13958">
        <v>0</v>
      </c>
    </row>
    <row r="13959" spans="1:11">
      <c r="A13959" t="s">
        <v>29994</v>
      </c>
      <c r="B13959" t="s">
        <v>58</v>
      </c>
      <c r="C13959">
        <v>102518</v>
      </c>
      <c r="D13959" t="s">
        <v>8408</v>
      </c>
      <c r="E13959" t="s">
        <v>32</v>
      </c>
      <c r="F13959">
        <v>0</v>
      </c>
      <c r="G13959">
        <v>0</v>
      </c>
    </row>
    <row r="13960" spans="1:11">
      <c r="A13960" t="s">
        <v>29995</v>
      </c>
      <c r="B13960" t="s">
        <v>58</v>
      </c>
      <c r="C13960">
        <v>102514</v>
      </c>
      <c r="D13960" t="s">
        <v>8409</v>
      </c>
      <c r="E13960" t="s">
        <v>32</v>
      </c>
      <c r="F13960">
        <v>0</v>
      </c>
      <c r="G13960">
        <v>0</v>
      </c>
    </row>
    <row r="13961" spans="1:11">
      <c r="A13961" t="s">
        <v>29996</v>
      </c>
      <c r="B13961" t="s">
        <v>58</v>
      </c>
      <c r="C13961">
        <v>102516</v>
      </c>
      <c r="D13961" t="s">
        <v>8410</v>
      </c>
      <c r="E13961" t="s">
        <v>32</v>
      </c>
      <c r="F13961">
        <v>0</v>
      </c>
      <c r="G13961">
        <v>0</v>
      </c>
    </row>
    <row r="13962" spans="1:11">
      <c r="A13962" t="s">
        <v>29997</v>
      </c>
      <c r="B13962" t="s">
        <v>58</v>
      </c>
      <c r="C13962">
        <v>102515</v>
      </c>
      <c r="D13962" t="s">
        <v>8411</v>
      </c>
      <c r="E13962" t="s">
        <v>32</v>
      </c>
      <c r="F13962">
        <v>0</v>
      </c>
      <c r="G13962">
        <v>0</v>
      </c>
    </row>
    <row r="13963" spans="1:11">
      <c r="A13963" t="s">
        <v>29998</v>
      </c>
      <c r="B13963" t="s">
        <v>58</v>
      </c>
      <c r="C13963">
        <v>102517</v>
      </c>
      <c r="D13963" t="s">
        <v>8412</v>
      </c>
      <c r="E13963" t="s">
        <v>32</v>
      </c>
      <c r="F13963">
        <v>0</v>
      </c>
      <c r="G13963">
        <v>0</v>
      </c>
    </row>
    <row r="13964" spans="1:11">
      <c r="A13964" t="s">
        <v>29999</v>
      </c>
      <c r="B13964" t="s">
        <v>58</v>
      </c>
      <c r="C13964">
        <v>102513</v>
      </c>
      <c r="D13964" t="s">
        <v>135</v>
      </c>
      <c r="E13964" t="s">
        <v>9</v>
      </c>
      <c r="F13964">
        <v>56.95</v>
      </c>
      <c r="G13964">
        <v>60.57</v>
      </c>
      <c r="J13964">
        <v>0</v>
      </c>
      <c r="K13964">
        <v>0</v>
      </c>
    </row>
    <row r="13965" spans="1:11">
      <c r="A13965" t="s">
        <v>30000</v>
      </c>
      <c r="B13965" t="s">
        <v>58</v>
      </c>
      <c r="C13965">
        <v>102489</v>
      </c>
      <c r="D13965" t="s">
        <v>5673</v>
      </c>
      <c r="E13965" t="s">
        <v>9</v>
      </c>
      <c r="F13965">
        <v>30.97</v>
      </c>
      <c r="G13965">
        <v>32.32</v>
      </c>
      <c r="J13965">
        <v>0</v>
      </c>
      <c r="K13965">
        <v>0</v>
      </c>
    </row>
    <row r="13966" spans="1:11">
      <c r="A13966" t="s">
        <v>30001</v>
      </c>
      <c r="B13966" t="s">
        <v>58</v>
      </c>
      <c r="C13966">
        <v>102488</v>
      </c>
      <c r="D13966" t="s">
        <v>5672</v>
      </c>
      <c r="E13966" t="s">
        <v>9</v>
      </c>
      <c r="F13966">
        <v>4.3600000000000003</v>
      </c>
      <c r="G13966">
        <v>4.72</v>
      </c>
      <c r="J13966">
        <v>0</v>
      </c>
      <c r="K13966">
        <v>0</v>
      </c>
    </row>
    <row r="13967" spans="1:11">
      <c r="A13967" t="s">
        <v>30002</v>
      </c>
      <c r="B13967" t="s">
        <v>58</v>
      </c>
      <c r="C13967">
        <v>101730</v>
      </c>
      <c r="D13967" t="s">
        <v>8413</v>
      </c>
      <c r="E13967" t="s">
        <v>9</v>
      </c>
      <c r="F13967">
        <v>0</v>
      </c>
      <c r="G13967">
        <v>0</v>
      </c>
    </row>
    <row r="13968" spans="1:11">
      <c r="A13968" t="s">
        <v>30003</v>
      </c>
      <c r="B13968" t="s">
        <v>58</v>
      </c>
      <c r="C13968">
        <v>101746</v>
      </c>
      <c r="D13968" t="s">
        <v>5688</v>
      </c>
      <c r="E13968" t="s">
        <v>9</v>
      </c>
      <c r="F13968">
        <v>530.45000000000005</v>
      </c>
      <c r="G13968">
        <v>532.19000000000005</v>
      </c>
      <c r="J13968">
        <v>0</v>
      </c>
      <c r="K13968">
        <v>0</v>
      </c>
    </row>
    <row r="13969" spans="1:11">
      <c r="A13969" t="s">
        <v>30004</v>
      </c>
      <c r="B13969" t="s">
        <v>58</v>
      </c>
      <c r="C13969">
        <v>98679</v>
      </c>
      <c r="D13969" t="s">
        <v>5717</v>
      </c>
      <c r="E13969" t="s">
        <v>9</v>
      </c>
      <c r="F13969">
        <v>37.94</v>
      </c>
      <c r="G13969">
        <v>39.729999999999997</v>
      </c>
      <c r="J13969">
        <v>0</v>
      </c>
      <c r="K13969">
        <v>0</v>
      </c>
    </row>
    <row r="13970" spans="1:11">
      <c r="A13970" t="s">
        <v>30005</v>
      </c>
      <c r="B13970" t="s">
        <v>58</v>
      </c>
      <c r="C13970">
        <v>98680</v>
      </c>
      <c r="D13970" t="s">
        <v>5718</v>
      </c>
      <c r="E13970" t="s">
        <v>9</v>
      </c>
      <c r="F13970">
        <v>46.91</v>
      </c>
      <c r="G13970">
        <v>48.99</v>
      </c>
      <c r="J13970">
        <v>0</v>
      </c>
      <c r="K13970">
        <v>0</v>
      </c>
    </row>
    <row r="13971" spans="1:11">
      <c r="A13971" t="s">
        <v>30006</v>
      </c>
      <c r="B13971" t="s">
        <v>58</v>
      </c>
      <c r="C13971">
        <v>101749</v>
      </c>
      <c r="D13971" t="s">
        <v>5686</v>
      </c>
      <c r="E13971" t="s">
        <v>9</v>
      </c>
      <c r="F13971">
        <v>54.24</v>
      </c>
      <c r="G13971">
        <v>56.56</v>
      </c>
      <c r="J13971">
        <v>0</v>
      </c>
      <c r="K13971">
        <v>0</v>
      </c>
    </row>
    <row r="13972" spans="1:11">
      <c r="A13972" t="s">
        <v>30007</v>
      </c>
      <c r="B13972" t="s">
        <v>58</v>
      </c>
      <c r="C13972">
        <v>98681</v>
      </c>
      <c r="D13972" t="s">
        <v>5719</v>
      </c>
      <c r="E13972" t="s">
        <v>9</v>
      </c>
      <c r="F13972">
        <v>35</v>
      </c>
      <c r="G13972">
        <v>36.57</v>
      </c>
      <c r="J13972">
        <v>0</v>
      </c>
      <c r="K13972">
        <v>0</v>
      </c>
    </row>
    <row r="13973" spans="1:11">
      <c r="A13973" t="s">
        <v>30008</v>
      </c>
      <c r="B13973" t="s">
        <v>58</v>
      </c>
      <c r="C13973">
        <v>98682</v>
      </c>
      <c r="D13973" t="s">
        <v>5720</v>
      </c>
      <c r="E13973" t="s">
        <v>9</v>
      </c>
      <c r="F13973">
        <v>43.96</v>
      </c>
      <c r="G13973">
        <v>45.82</v>
      </c>
      <c r="J13973">
        <v>0</v>
      </c>
      <c r="K13973">
        <v>0</v>
      </c>
    </row>
    <row r="13974" spans="1:11">
      <c r="A13974" t="s">
        <v>30009</v>
      </c>
      <c r="B13974" t="s">
        <v>58</v>
      </c>
      <c r="C13974">
        <v>101750</v>
      </c>
      <c r="D13974" t="s">
        <v>63</v>
      </c>
      <c r="E13974" t="s">
        <v>9</v>
      </c>
      <c r="F13974">
        <v>51.3</v>
      </c>
      <c r="G13974">
        <v>53.39</v>
      </c>
      <c r="J13974">
        <v>0</v>
      </c>
      <c r="K13974">
        <v>0</v>
      </c>
    </row>
    <row r="13975" spans="1:11">
      <c r="A13975" t="s">
        <v>30010</v>
      </c>
      <c r="B13975" t="s">
        <v>58</v>
      </c>
      <c r="C13975">
        <v>101737</v>
      </c>
      <c r="D13975" t="s">
        <v>5736</v>
      </c>
      <c r="E13975" t="s">
        <v>9</v>
      </c>
      <c r="F13975">
        <v>131.88</v>
      </c>
      <c r="G13975">
        <v>133.71</v>
      </c>
      <c r="J13975">
        <v>0</v>
      </c>
      <c r="K13975">
        <v>0</v>
      </c>
    </row>
    <row r="13976" spans="1:11">
      <c r="A13976" t="s">
        <v>30011</v>
      </c>
      <c r="B13976" t="s">
        <v>58</v>
      </c>
      <c r="C13976">
        <v>101735</v>
      </c>
      <c r="D13976" t="s">
        <v>5734</v>
      </c>
      <c r="E13976" t="s">
        <v>9</v>
      </c>
      <c r="F13976">
        <v>420.42</v>
      </c>
      <c r="G13976">
        <v>423.27</v>
      </c>
      <c r="J13976">
        <v>0</v>
      </c>
      <c r="K13976">
        <v>0</v>
      </c>
    </row>
    <row r="13977" spans="1:11">
      <c r="A13977" t="s">
        <v>30012</v>
      </c>
      <c r="B13977" t="s">
        <v>58</v>
      </c>
      <c r="C13977">
        <v>101734</v>
      </c>
      <c r="D13977" t="s">
        <v>5733</v>
      </c>
      <c r="E13977" t="s">
        <v>9</v>
      </c>
      <c r="F13977">
        <v>410.46</v>
      </c>
      <c r="G13977">
        <v>413.31</v>
      </c>
      <c r="J13977">
        <v>0</v>
      </c>
      <c r="K13977">
        <v>0</v>
      </c>
    </row>
    <row r="13978" spans="1:11">
      <c r="A13978" t="s">
        <v>30013</v>
      </c>
      <c r="B13978" t="s">
        <v>58</v>
      </c>
      <c r="C13978">
        <v>101736</v>
      </c>
      <c r="D13978" t="s">
        <v>5735</v>
      </c>
      <c r="E13978" t="s">
        <v>9</v>
      </c>
      <c r="F13978">
        <v>112.17</v>
      </c>
      <c r="G13978">
        <v>114</v>
      </c>
      <c r="J13978">
        <v>0</v>
      </c>
      <c r="K13978">
        <v>0</v>
      </c>
    </row>
    <row r="13979" spans="1:11">
      <c r="A13979" t="s">
        <v>30014</v>
      </c>
      <c r="B13979" t="s">
        <v>58</v>
      </c>
      <c r="C13979">
        <v>101733</v>
      </c>
      <c r="D13979" t="s">
        <v>5732</v>
      </c>
      <c r="E13979" t="s">
        <v>9</v>
      </c>
      <c r="F13979">
        <v>273.11</v>
      </c>
      <c r="G13979">
        <v>275.95999999999998</v>
      </c>
      <c r="J13979">
        <v>0</v>
      </c>
      <c r="K13979">
        <v>0</v>
      </c>
    </row>
    <row r="13980" spans="1:11">
      <c r="A13980" t="s">
        <v>30015</v>
      </c>
      <c r="B13980" t="s">
        <v>58</v>
      </c>
      <c r="C13980">
        <v>98678</v>
      </c>
      <c r="D13980" t="s">
        <v>5716</v>
      </c>
      <c r="E13980" t="s">
        <v>9</v>
      </c>
      <c r="F13980">
        <v>447.81</v>
      </c>
      <c r="G13980">
        <v>449.45</v>
      </c>
      <c r="J13980">
        <v>0</v>
      </c>
      <c r="K13980">
        <v>0</v>
      </c>
    </row>
    <row r="13981" spans="1:11">
      <c r="A13981" t="s">
        <v>30016</v>
      </c>
      <c r="B13981" t="s">
        <v>58</v>
      </c>
      <c r="C13981">
        <v>98677</v>
      </c>
      <c r="D13981" t="s">
        <v>8414</v>
      </c>
      <c r="E13981" t="s">
        <v>9</v>
      </c>
      <c r="F13981">
        <v>0</v>
      </c>
      <c r="G13981">
        <v>0</v>
      </c>
    </row>
    <row r="13982" spans="1:11">
      <c r="A13982" t="s">
        <v>30017</v>
      </c>
      <c r="B13982" t="s">
        <v>58</v>
      </c>
      <c r="C13982">
        <v>98676</v>
      </c>
      <c r="D13982" t="s">
        <v>8415</v>
      </c>
      <c r="E13982" t="s">
        <v>9</v>
      </c>
      <c r="F13982">
        <v>0</v>
      </c>
      <c r="G13982">
        <v>0</v>
      </c>
    </row>
    <row r="13983" spans="1:11">
      <c r="A13983" t="s">
        <v>30018</v>
      </c>
      <c r="B13983" t="s">
        <v>58</v>
      </c>
      <c r="C13983">
        <v>98675</v>
      </c>
      <c r="D13983" t="s">
        <v>8416</v>
      </c>
      <c r="E13983" t="s">
        <v>9</v>
      </c>
      <c r="F13983">
        <v>0</v>
      </c>
      <c r="G13983">
        <v>0</v>
      </c>
    </row>
    <row r="13984" spans="1:11">
      <c r="A13984" t="s">
        <v>30019</v>
      </c>
      <c r="B13984" t="s">
        <v>58</v>
      </c>
      <c r="C13984">
        <v>101747</v>
      </c>
      <c r="D13984" t="s">
        <v>5755</v>
      </c>
      <c r="E13984" t="s">
        <v>9</v>
      </c>
      <c r="F13984">
        <v>76.7</v>
      </c>
      <c r="G13984">
        <v>77.13</v>
      </c>
      <c r="J13984">
        <v>0</v>
      </c>
      <c r="K13984">
        <v>0</v>
      </c>
    </row>
    <row r="13985" spans="1:11">
      <c r="A13985" t="s">
        <v>30020</v>
      </c>
      <c r="B13985" t="s">
        <v>58</v>
      </c>
      <c r="C13985">
        <v>104162</v>
      </c>
      <c r="D13985" t="s">
        <v>5738</v>
      </c>
      <c r="E13985" t="s">
        <v>9</v>
      </c>
      <c r="F13985">
        <v>103.08</v>
      </c>
      <c r="G13985">
        <v>107.41</v>
      </c>
      <c r="J13985">
        <v>0</v>
      </c>
      <c r="K13985">
        <v>0</v>
      </c>
    </row>
    <row r="13986" spans="1:11">
      <c r="A13986" t="s">
        <v>30021</v>
      </c>
      <c r="B13986" t="s">
        <v>58</v>
      </c>
      <c r="C13986">
        <v>98671</v>
      </c>
      <c r="D13986" t="s">
        <v>5714</v>
      </c>
      <c r="E13986" t="s">
        <v>9</v>
      </c>
      <c r="F13986">
        <v>494.3</v>
      </c>
      <c r="G13986">
        <v>499.12</v>
      </c>
      <c r="J13986">
        <v>0</v>
      </c>
      <c r="K13986">
        <v>0</v>
      </c>
    </row>
    <row r="13987" spans="1:11">
      <c r="A13987" t="s">
        <v>30022</v>
      </c>
      <c r="B13987" t="s">
        <v>58</v>
      </c>
      <c r="C13987">
        <v>101092</v>
      </c>
      <c r="D13987" t="s">
        <v>5739</v>
      </c>
      <c r="E13987" t="s">
        <v>9</v>
      </c>
      <c r="F13987">
        <v>507.99</v>
      </c>
      <c r="G13987">
        <v>513.98</v>
      </c>
      <c r="J13987">
        <v>0</v>
      </c>
      <c r="K13987">
        <v>0</v>
      </c>
    </row>
    <row r="13988" spans="1:11">
      <c r="A13988" t="s">
        <v>30023</v>
      </c>
      <c r="B13988" t="s">
        <v>58</v>
      </c>
      <c r="C13988">
        <v>101091</v>
      </c>
      <c r="D13988" t="s">
        <v>5726</v>
      </c>
      <c r="E13988" t="s">
        <v>9</v>
      </c>
      <c r="F13988">
        <v>195.71</v>
      </c>
      <c r="G13988">
        <v>200.6</v>
      </c>
      <c r="J13988">
        <v>0</v>
      </c>
      <c r="K13988">
        <v>0</v>
      </c>
    </row>
    <row r="13989" spans="1:11">
      <c r="A13989" t="s">
        <v>30024</v>
      </c>
      <c r="B13989" t="s">
        <v>58</v>
      </c>
      <c r="C13989">
        <v>101726</v>
      </c>
      <c r="D13989" t="s">
        <v>5728</v>
      </c>
      <c r="E13989" t="s">
        <v>9</v>
      </c>
      <c r="F13989">
        <v>246.08</v>
      </c>
      <c r="G13989">
        <v>254.79</v>
      </c>
      <c r="J13989">
        <v>0</v>
      </c>
      <c r="K13989">
        <v>0</v>
      </c>
    </row>
    <row r="13990" spans="1:11">
      <c r="A13990" t="s">
        <v>30025</v>
      </c>
      <c r="B13990" t="s">
        <v>58</v>
      </c>
      <c r="C13990">
        <v>101725</v>
      </c>
      <c r="D13990" t="s">
        <v>5727</v>
      </c>
      <c r="E13990" t="s">
        <v>9</v>
      </c>
      <c r="F13990">
        <v>358.21</v>
      </c>
      <c r="G13990">
        <v>376.39</v>
      </c>
      <c r="J13990">
        <v>0</v>
      </c>
      <c r="K13990">
        <v>0</v>
      </c>
    </row>
    <row r="13991" spans="1:11">
      <c r="A13991" t="s">
        <v>30026</v>
      </c>
      <c r="B13991" t="s">
        <v>58</v>
      </c>
      <c r="C13991">
        <v>98672</v>
      </c>
      <c r="D13991" t="s">
        <v>5715</v>
      </c>
      <c r="E13991" t="s">
        <v>9</v>
      </c>
      <c r="F13991">
        <v>721.87</v>
      </c>
      <c r="G13991">
        <v>726.69</v>
      </c>
      <c r="J13991">
        <v>0</v>
      </c>
      <c r="K13991">
        <v>0</v>
      </c>
    </row>
    <row r="13992" spans="1:11">
      <c r="A13992" t="s">
        <v>30027</v>
      </c>
      <c r="B13992" t="s">
        <v>58</v>
      </c>
      <c r="C13992">
        <v>101093</v>
      </c>
      <c r="D13992" t="s">
        <v>5740</v>
      </c>
      <c r="E13992" t="s">
        <v>9</v>
      </c>
      <c r="F13992">
        <v>735.56</v>
      </c>
      <c r="G13992">
        <v>741.55</v>
      </c>
      <c r="J13992">
        <v>0</v>
      </c>
      <c r="K13992">
        <v>0</v>
      </c>
    </row>
    <row r="13993" spans="1:11">
      <c r="A13993" t="s">
        <v>30028</v>
      </c>
      <c r="B13993" t="s">
        <v>58</v>
      </c>
      <c r="C13993">
        <v>101732</v>
      </c>
      <c r="D13993" t="s">
        <v>5729</v>
      </c>
      <c r="E13993" t="s">
        <v>9</v>
      </c>
      <c r="F13993">
        <v>107.97</v>
      </c>
      <c r="G13993">
        <v>111.73</v>
      </c>
      <c r="J13993">
        <v>0</v>
      </c>
      <c r="K13993">
        <v>0</v>
      </c>
    </row>
    <row r="13994" spans="1:11">
      <c r="A13994" t="s">
        <v>30029</v>
      </c>
      <c r="B13994" t="s">
        <v>58</v>
      </c>
      <c r="C13994">
        <v>101731</v>
      </c>
      <c r="D13994" t="s">
        <v>15239</v>
      </c>
      <c r="E13994" t="s">
        <v>9</v>
      </c>
      <c r="F13994">
        <v>354.73</v>
      </c>
      <c r="G13994">
        <v>360.24</v>
      </c>
      <c r="J13994">
        <v>0</v>
      </c>
      <c r="K13994">
        <v>0</v>
      </c>
    </row>
    <row r="13995" spans="1:11">
      <c r="A13995" t="s">
        <v>30030</v>
      </c>
      <c r="B13995" t="s">
        <v>58</v>
      </c>
      <c r="C13995">
        <v>101090</v>
      </c>
      <c r="D13995" t="s">
        <v>5725</v>
      </c>
      <c r="E13995" t="s">
        <v>9</v>
      </c>
      <c r="F13995">
        <v>233.22</v>
      </c>
      <c r="G13995">
        <v>236.56</v>
      </c>
      <c r="J13995">
        <v>0</v>
      </c>
      <c r="K13995">
        <v>0</v>
      </c>
    </row>
    <row r="13996" spans="1:11">
      <c r="A13996" t="s">
        <v>30031</v>
      </c>
      <c r="B13996" t="s">
        <v>58</v>
      </c>
      <c r="C13996">
        <v>101751</v>
      </c>
      <c r="D13996" t="s">
        <v>5689</v>
      </c>
      <c r="E13996" t="s">
        <v>9</v>
      </c>
      <c r="F13996">
        <v>347.36</v>
      </c>
      <c r="G13996">
        <v>349.53</v>
      </c>
      <c r="J13996">
        <v>0</v>
      </c>
      <c r="K13996">
        <v>0</v>
      </c>
    </row>
    <row r="13997" spans="1:11">
      <c r="A13997" t="s">
        <v>30032</v>
      </c>
      <c r="B13997" t="s">
        <v>58</v>
      </c>
      <c r="C13997">
        <v>101729</v>
      </c>
      <c r="D13997" t="s">
        <v>5687</v>
      </c>
      <c r="E13997" t="s">
        <v>9</v>
      </c>
      <c r="F13997">
        <v>339.46</v>
      </c>
      <c r="G13997">
        <v>340.96</v>
      </c>
      <c r="J13997">
        <v>0</v>
      </c>
      <c r="K13997">
        <v>0</v>
      </c>
    </row>
    <row r="13998" spans="1:11">
      <c r="A13998" t="s">
        <v>30033</v>
      </c>
      <c r="B13998" t="s">
        <v>58</v>
      </c>
      <c r="C13998">
        <v>98683</v>
      </c>
      <c r="D13998" t="s">
        <v>8417</v>
      </c>
      <c r="E13998" t="s">
        <v>9</v>
      </c>
      <c r="F13998">
        <v>0</v>
      </c>
      <c r="G13998">
        <v>0</v>
      </c>
    </row>
    <row r="13999" spans="1:11">
      <c r="A13999" t="s">
        <v>30034</v>
      </c>
      <c r="B13999" t="s">
        <v>58</v>
      </c>
      <c r="C13999">
        <v>101094</v>
      </c>
      <c r="D13999" t="s">
        <v>5730</v>
      </c>
      <c r="E13999" t="s">
        <v>12</v>
      </c>
      <c r="F13999">
        <v>169.88</v>
      </c>
      <c r="G13999">
        <v>171.62</v>
      </c>
      <c r="J13999">
        <v>0</v>
      </c>
      <c r="K13999">
        <v>0</v>
      </c>
    </row>
    <row r="14000" spans="1:11">
      <c r="A14000" t="s">
        <v>30035</v>
      </c>
      <c r="B14000" t="s">
        <v>58</v>
      </c>
      <c r="C14000">
        <v>101095</v>
      </c>
      <c r="D14000" t="s">
        <v>8418</v>
      </c>
      <c r="E14000" t="s">
        <v>12</v>
      </c>
      <c r="F14000">
        <v>0</v>
      </c>
      <c r="G14000">
        <v>0</v>
      </c>
    </row>
    <row r="14001" spans="1:11">
      <c r="A14001" t="s">
        <v>30036</v>
      </c>
      <c r="B14001" t="s">
        <v>58</v>
      </c>
      <c r="C14001">
        <v>101728</v>
      </c>
      <c r="D14001" t="s">
        <v>8419</v>
      </c>
      <c r="E14001" t="s">
        <v>9</v>
      </c>
      <c r="F14001">
        <v>0</v>
      </c>
      <c r="G14001">
        <v>0</v>
      </c>
    </row>
    <row r="14002" spans="1:11">
      <c r="A14002" t="s">
        <v>30037</v>
      </c>
      <c r="B14002" t="s">
        <v>58</v>
      </c>
      <c r="C14002">
        <v>101727</v>
      </c>
      <c r="D14002" t="s">
        <v>5731</v>
      </c>
      <c r="E14002" t="s">
        <v>9</v>
      </c>
      <c r="F14002">
        <v>197.15</v>
      </c>
      <c r="G14002">
        <v>197.83</v>
      </c>
      <c r="J14002">
        <v>0</v>
      </c>
      <c r="K14002">
        <v>0</v>
      </c>
    </row>
    <row r="14003" spans="1:11">
      <c r="A14003" t="s">
        <v>30038</v>
      </c>
      <c r="B14003" t="s">
        <v>58</v>
      </c>
      <c r="C14003">
        <v>101748</v>
      </c>
      <c r="D14003" t="s">
        <v>5737</v>
      </c>
      <c r="E14003" t="s">
        <v>9</v>
      </c>
      <c r="F14003">
        <v>4.3499999999999996</v>
      </c>
      <c r="G14003">
        <v>4.72</v>
      </c>
      <c r="J14003">
        <v>0</v>
      </c>
      <c r="K14003">
        <v>0</v>
      </c>
    </row>
    <row r="14004" spans="1:11">
      <c r="A14004" t="s">
        <v>30039</v>
      </c>
      <c r="B14004" t="s">
        <v>58</v>
      </c>
      <c r="C14004">
        <v>101742</v>
      </c>
      <c r="D14004" t="s">
        <v>5816</v>
      </c>
      <c r="E14004" t="s">
        <v>12</v>
      </c>
      <c r="F14004">
        <v>64.95</v>
      </c>
      <c r="G14004">
        <v>67.56</v>
      </c>
      <c r="J14004">
        <v>0</v>
      </c>
      <c r="K14004">
        <v>0</v>
      </c>
    </row>
    <row r="14005" spans="1:11">
      <c r="A14005" t="s">
        <v>30040</v>
      </c>
      <c r="B14005" t="s">
        <v>58</v>
      </c>
      <c r="C14005">
        <v>101740</v>
      </c>
      <c r="D14005" t="s">
        <v>5748</v>
      </c>
      <c r="E14005" t="s">
        <v>12</v>
      </c>
      <c r="F14005">
        <v>57.76</v>
      </c>
      <c r="G14005">
        <v>61</v>
      </c>
      <c r="J14005">
        <v>0</v>
      </c>
      <c r="K14005">
        <v>0</v>
      </c>
    </row>
    <row r="14006" spans="1:11">
      <c r="A14006" t="s">
        <v>30041</v>
      </c>
      <c r="B14006" t="s">
        <v>58</v>
      </c>
      <c r="C14006">
        <v>98685</v>
      </c>
      <c r="D14006" t="s">
        <v>5721</v>
      </c>
      <c r="E14006" t="s">
        <v>12</v>
      </c>
      <c r="F14006">
        <v>90.45</v>
      </c>
      <c r="G14006">
        <v>91.66</v>
      </c>
      <c r="J14006">
        <v>0</v>
      </c>
      <c r="K14006">
        <v>0</v>
      </c>
    </row>
    <row r="14007" spans="1:11">
      <c r="A14007" t="s">
        <v>30042</v>
      </c>
      <c r="B14007" t="s">
        <v>58</v>
      </c>
      <c r="C14007">
        <v>98686</v>
      </c>
      <c r="D14007" t="s">
        <v>5722</v>
      </c>
      <c r="E14007" t="s">
        <v>12</v>
      </c>
      <c r="F14007">
        <v>54.5</v>
      </c>
      <c r="G14007">
        <v>57.75</v>
      </c>
      <c r="J14007">
        <v>0</v>
      </c>
      <c r="K14007">
        <v>0</v>
      </c>
    </row>
    <row r="14008" spans="1:11">
      <c r="A14008" t="s">
        <v>30043</v>
      </c>
      <c r="B14008" t="s">
        <v>58</v>
      </c>
      <c r="C14008">
        <v>101739</v>
      </c>
      <c r="D14008" t="s">
        <v>5744</v>
      </c>
      <c r="E14008" t="s">
        <v>12</v>
      </c>
      <c r="F14008">
        <v>48.77</v>
      </c>
      <c r="G14008">
        <v>50.36</v>
      </c>
      <c r="J14008">
        <v>0</v>
      </c>
      <c r="K14008">
        <v>0</v>
      </c>
    </row>
    <row r="14009" spans="1:11">
      <c r="A14009" t="s">
        <v>30044</v>
      </c>
      <c r="B14009" t="s">
        <v>58</v>
      </c>
      <c r="C14009">
        <v>101738</v>
      </c>
      <c r="D14009" t="s">
        <v>5743</v>
      </c>
      <c r="E14009" t="s">
        <v>12</v>
      </c>
      <c r="F14009">
        <v>45.78</v>
      </c>
      <c r="G14009">
        <v>47.15</v>
      </c>
      <c r="J14009">
        <v>0</v>
      </c>
      <c r="K14009">
        <v>0</v>
      </c>
    </row>
    <row r="14010" spans="1:11">
      <c r="A14010" t="s">
        <v>30045</v>
      </c>
      <c r="B14010" t="s">
        <v>58</v>
      </c>
      <c r="C14010">
        <v>101741</v>
      </c>
      <c r="D14010" t="s">
        <v>5749</v>
      </c>
      <c r="E14010" t="s">
        <v>12</v>
      </c>
      <c r="F14010">
        <v>28.83</v>
      </c>
      <c r="G14010">
        <v>31.06</v>
      </c>
      <c r="J14010">
        <v>0</v>
      </c>
      <c r="K14010">
        <v>0</v>
      </c>
    </row>
    <row r="14011" spans="1:11">
      <c r="A14011" t="s">
        <v>30046</v>
      </c>
      <c r="B14011" t="s">
        <v>58</v>
      </c>
      <c r="C14011">
        <v>98697</v>
      </c>
      <c r="D14011" t="s">
        <v>5742</v>
      </c>
      <c r="E14011" t="s">
        <v>12</v>
      </c>
      <c r="F14011">
        <v>84.8</v>
      </c>
      <c r="G14011">
        <v>86.01</v>
      </c>
      <c r="J14011">
        <v>0</v>
      </c>
      <c r="K14011">
        <v>0</v>
      </c>
    </row>
    <row r="14012" spans="1:11">
      <c r="A14012" t="s">
        <v>30047</v>
      </c>
      <c r="B14012" t="s">
        <v>58</v>
      </c>
      <c r="C14012">
        <v>98688</v>
      </c>
      <c r="D14012" t="s">
        <v>5723</v>
      </c>
      <c r="E14012" t="s">
        <v>12</v>
      </c>
      <c r="F14012">
        <v>71.45</v>
      </c>
      <c r="G14012">
        <v>71.86</v>
      </c>
      <c r="J14012">
        <v>0</v>
      </c>
      <c r="K14012">
        <v>0</v>
      </c>
    </row>
    <row r="14013" spans="1:11">
      <c r="A14013" t="s">
        <v>30048</v>
      </c>
      <c r="B14013" t="s">
        <v>58</v>
      </c>
      <c r="C14013">
        <v>98687</v>
      </c>
      <c r="D14013" t="s">
        <v>8420</v>
      </c>
      <c r="E14013" t="s">
        <v>12</v>
      </c>
      <c r="F14013">
        <v>0</v>
      </c>
      <c r="G14013">
        <v>0</v>
      </c>
    </row>
    <row r="14014" spans="1:11">
      <c r="A14014" t="s">
        <v>30049</v>
      </c>
      <c r="B14014" t="s">
        <v>58</v>
      </c>
      <c r="C14014">
        <v>98689</v>
      </c>
      <c r="D14014" t="s">
        <v>5724</v>
      </c>
      <c r="E14014" t="s">
        <v>12</v>
      </c>
      <c r="F14014">
        <v>129.28</v>
      </c>
      <c r="G14014">
        <v>131.51</v>
      </c>
      <c r="J14014">
        <v>0</v>
      </c>
      <c r="K14014">
        <v>0</v>
      </c>
    </row>
    <row r="14015" spans="1:11">
      <c r="A14015" t="s">
        <v>30050</v>
      </c>
      <c r="B14015" t="s">
        <v>58</v>
      </c>
      <c r="C14015">
        <v>98695</v>
      </c>
      <c r="D14015" t="s">
        <v>5741</v>
      </c>
      <c r="E14015" t="s">
        <v>12</v>
      </c>
      <c r="F14015">
        <v>127.77</v>
      </c>
      <c r="G14015">
        <v>130</v>
      </c>
      <c r="J14015">
        <v>0</v>
      </c>
      <c r="K14015">
        <v>0</v>
      </c>
    </row>
    <row r="14016" spans="1:11">
      <c r="A14016" t="s">
        <v>30051</v>
      </c>
      <c r="B14016" t="s">
        <v>58</v>
      </c>
      <c r="C14016">
        <v>100606</v>
      </c>
      <c r="D14016" t="s">
        <v>15240</v>
      </c>
      <c r="E14016" t="s">
        <v>32</v>
      </c>
      <c r="F14016">
        <v>1706.59</v>
      </c>
      <c r="G14016">
        <v>1783.46</v>
      </c>
      <c r="J14016">
        <v>0</v>
      </c>
      <c r="K14016">
        <v>0</v>
      </c>
    </row>
    <row r="14017" spans="1:11">
      <c r="A14017" t="s">
        <v>30052</v>
      </c>
      <c r="B14017" t="s">
        <v>58</v>
      </c>
      <c r="C14017">
        <v>100604</v>
      </c>
      <c r="D14017" t="s">
        <v>15241</v>
      </c>
      <c r="E14017" t="s">
        <v>32</v>
      </c>
      <c r="F14017">
        <v>797.43</v>
      </c>
      <c r="G14017">
        <v>823.22</v>
      </c>
      <c r="J14017">
        <v>0</v>
      </c>
      <c r="K14017">
        <v>0</v>
      </c>
    </row>
    <row r="14018" spans="1:11">
      <c r="A14018" t="s">
        <v>30053</v>
      </c>
      <c r="B14018" t="s">
        <v>58</v>
      </c>
      <c r="C14018">
        <v>100605</v>
      </c>
      <c r="D14018" t="s">
        <v>15242</v>
      </c>
      <c r="E14018" t="s">
        <v>32</v>
      </c>
      <c r="F14018">
        <v>1171.55</v>
      </c>
      <c r="G14018">
        <v>1218.24</v>
      </c>
      <c r="J14018">
        <v>0</v>
      </c>
      <c r="K14018">
        <v>0</v>
      </c>
    </row>
    <row r="14019" spans="1:11">
      <c r="A14019" t="s">
        <v>30054</v>
      </c>
      <c r="B14019" t="s">
        <v>58</v>
      </c>
      <c r="C14019">
        <v>100580</v>
      </c>
      <c r="D14019" t="s">
        <v>15243</v>
      </c>
      <c r="E14019" t="s">
        <v>32</v>
      </c>
      <c r="F14019">
        <v>758.92</v>
      </c>
      <c r="G14019">
        <v>786.76</v>
      </c>
      <c r="J14019">
        <v>0</v>
      </c>
      <c r="K14019">
        <v>0</v>
      </c>
    </row>
    <row r="14020" spans="1:11">
      <c r="A14020" t="s">
        <v>30055</v>
      </c>
      <c r="B14020" t="s">
        <v>58</v>
      </c>
      <c r="C14020">
        <v>100579</v>
      </c>
      <c r="D14020" t="s">
        <v>15244</v>
      </c>
      <c r="E14020" t="s">
        <v>32</v>
      </c>
      <c r="F14020">
        <v>698.11</v>
      </c>
      <c r="G14020">
        <v>720.82</v>
      </c>
      <c r="J14020">
        <v>0</v>
      </c>
      <c r="K14020">
        <v>0</v>
      </c>
    </row>
    <row r="14021" spans="1:11">
      <c r="A14021" t="s">
        <v>30056</v>
      </c>
      <c r="B14021" t="s">
        <v>58</v>
      </c>
      <c r="C14021">
        <v>100609</v>
      </c>
      <c r="D14021" t="s">
        <v>15245</v>
      </c>
      <c r="E14021" t="s">
        <v>32</v>
      </c>
      <c r="F14021">
        <v>1742.01</v>
      </c>
      <c r="G14021">
        <v>1820.51</v>
      </c>
      <c r="J14021">
        <v>0</v>
      </c>
      <c r="K14021">
        <v>0</v>
      </c>
    </row>
    <row r="14022" spans="1:11">
      <c r="A14022" t="s">
        <v>30057</v>
      </c>
      <c r="B14022" t="s">
        <v>58</v>
      </c>
      <c r="C14022">
        <v>100607</v>
      </c>
      <c r="D14022" t="s">
        <v>15246</v>
      </c>
      <c r="E14022" t="s">
        <v>32</v>
      </c>
      <c r="F14022">
        <v>818.44</v>
      </c>
      <c r="G14022">
        <v>844.55</v>
      </c>
      <c r="J14022">
        <v>0</v>
      </c>
      <c r="K14022">
        <v>0</v>
      </c>
    </row>
    <row r="14023" spans="1:11">
      <c r="A14023" t="s">
        <v>30058</v>
      </c>
      <c r="B14023" t="s">
        <v>58</v>
      </c>
      <c r="C14023">
        <v>100608</v>
      </c>
      <c r="D14023" t="s">
        <v>15247</v>
      </c>
      <c r="E14023" t="s">
        <v>32</v>
      </c>
      <c r="F14023">
        <v>1197.8800000000001</v>
      </c>
      <c r="G14023">
        <v>1245.3599999999999</v>
      </c>
      <c r="J14023">
        <v>0</v>
      </c>
      <c r="K14023">
        <v>0</v>
      </c>
    </row>
    <row r="14024" spans="1:11">
      <c r="A14024" t="s">
        <v>30059</v>
      </c>
      <c r="B14024" t="s">
        <v>58</v>
      </c>
      <c r="C14024">
        <v>100582</v>
      </c>
      <c r="D14024" t="s">
        <v>15248</v>
      </c>
      <c r="E14024" t="s">
        <v>32</v>
      </c>
      <c r="F14024">
        <v>832.27</v>
      </c>
      <c r="G14024">
        <v>864.77</v>
      </c>
      <c r="J14024">
        <v>0</v>
      </c>
      <c r="K14024">
        <v>0</v>
      </c>
    </row>
    <row r="14025" spans="1:11">
      <c r="A14025" t="s">
        <v>30060</v>
      </c>
      <c r="B14025" t="s">
        <v>58</v>
      </c>
      <c r="C14025">
        <v>100581</v>
      </c>
      <c r="D14025" t="s">
        <v>15249</v>
      </c>
      <c r="E14025" t="s">
        <v>32</v>
      </c>
      <c r="F14025">
        <v>724.23</v>
      </c>
      <c r="G14025">
        <v>747.5</v>
      </c>
      <c r="J14025">
        <v>0</v>
      </c>
      <c r="K14025">
        <v>0</v>
      </c>
    </row>
    <row r="14026" spans="1:11">
      <c r="A14026" t="s">
        <v>30061</v>
      </c>
      <c r="B14026" t="s">
        <v>58</v>
      </c>
      <c r="C14026">
        <v>100613</v>
      </c>
      <c r="D14026" t="s">
        <v>15250</v>
      </c>
      <c r="E14026" t="s">
        <v>32</v>
      </c>
      <c r="F14026">
        <v>1777.28</v>
      </c>
      <c r="G14026">
        <v>1857.36</v>
      </c>
      <c r="J14026">
        <v>0</v>
      </c>
      <c r="K14026">
        <v>0</v>
      </c>
    </row>
    <row r="14027" spans="1:11">
      <c r="A14027" t="s">
        <v>30062</v>
      </c>
      <c r="B14027" t="s">
        <v>58</v>
      </c>
      <c r="C14027">
        <v>100610</v>
      </c>
      <c r="D14027" t="s">
        <v>15251</v>
      </c>
      <c r="E14027" t="s">
        <v>32</v>
      </c>
      <c r="F14027">
        <v>839.01</v>
      </c>
      <c r="G14027">
        <v>865.39</v>
      </c>
      <c r="J14027">
        <v>0</v>
      </c>
      <c r="K14027">
        <v>0</v>
      </c>
    </row>
    <row r="14028" spans="1:11">
      <c r="A14028" t="s">
        <v>30063</v>
      </c>
      <c r="B14028" t="s">
        <v>58</v>
      </c>
      <c r="C14028">
        <v>100611</v>
      </c>
      <c r="D14028" t="s">
        <v>15252</v>
      </c>
      <c r="E14028" t="s">
        <v>32</v>
      </c>
      <c r="F14028">
        <v>1010.01</v>
      </c>
      <c r="G14028">
        <v>1046.0999999999999</v>
      </c>
      <c r="J14028">
        <v>0</v>
      </c>
      <c r="K14028">
        <v>0</v>
      </c>
    </row>
    <row r="14029" spans="1:11">
      <c r="A14029" t="s">
        <v>30064</v>
      </c>
      <c r="B14029" t="s">
        <v>58</v>
      </c>
      <c r="C14029">
        <v>100612</v>
      </c>
      <c r="D14029" t="s">
        <v>15253</v>
      </c>
      <c r="E14029" t="s">
        <v>32</v>
      </c>
      <c r="F14029">
        <v>1223.76</v>
      </c>
      <c r="G14029">
        <v>1271.99</v>
      </c>
      <c r="J14029">
        <v>0</v>
      </c>
      <c r="K14029">
        <v>0</v>
      </c>
    </row>
    <row r="14030" spans="1:11">
      <c r="A14030" t="s">
        <v>30065</v>
      </c>
      <c r="B14030" t="s">
        <v>58</v>
      </c>
      <c r="C14030">
        <v>100584</v>
      </c>
      <c r="D14030" t="s">
        <v>15254</v>
      </c>
      <c r="E14030" t="s">
        <v>32</v>
      </c>
      <c r="F14030">
        <v>818.09</v>
      </c>
      <c r="G14030">
        <v>847.68</v>
      </c>
      <c r="J14030">
        <v>0</v>
      </c>
      <c r="K14030">
        <v>0</v>
      </c>
    </row>
    <row r="14031" spans="1:11">
      <c r="A14031" t="s">
        <v>30066</v>
      </c>
      <c r="B14031" t="s">
        <v>58</v>
      </c>
      <c r="C14031">
        <v>100583</v>
      </c>
      <c r="D14031" t="s">
        <v>15255</v>
      </c>
      <c r="E14031" t="s">
        <v>32</v>
      </c>
      <c r="F14031">
        <v>752.15</v>
      </c>
      <c r="G14031">
        <v>776.17</v>
      </c>
      <c r="J14031">
        <v>0</v>
      </c>
      <c r="K14031">
        <v>0</v>
      </c>
    </row>
    <row r="14032" spans="1:11">
      <c r="A14032" t="s">
        <v>30067</v>
      </c>
      <c r="B14032" t="s">
        <v>58</v>
      </c>
      <c r="C14032">
        <v>100616</v>
      </c>
      <c r="D14032" t="s">
        <v>15256</v>
      </c>
      <c r="E14032" t="s">
        <v>32</v>
      </c>
      <c r="F14032">
        <v>1851.29</v>
      </c>
      <c r="G14032">
        <v>1934.85</v>
      </c>
      <c r="J14032">
        <v>0</v>
      </c>
      <c r="K14032">
        <v>0</v>
      </c>
    </row>
    <row r="14033" spans="1:11">
      <c r="A14033" t="s">
        <v>30068</v>
      </c>
      <c r="B14033" t="s">
        <v>58</v>
      </c>
      <c r="C14033">
        <v>100614</v>
      </c>
      <c r="D14033" t="s">
        <v>15257</v>
      </c>
      <c r="E14033" t="s">
        <v>32</v>
      </c>
      <c r="F14033">
        <v>1055.8699999999999</v>
      </c>
      <c r="G14033">
        <v>1092.96</v>
      </c>
      <c r="J14033">
        <v>0</v>
      </c>
      <c r="K14033">
        <v>0</v>
      </c>
    </row>
    <row r="14034" spans="1:11">
      <c r="A14034" t="s">
        <v>30069</v>
      </c>
      <c r="B14034" t="s">
        <v>58</v>
      </c>
      <c r="C14034">
        <v>100615</v>
      </c>
      <c r="D14034" t="s">
        <v>15258</v>
      </c>
      <c r="E14034" t="s">
        <v>32</v>
      </c>
      <c r="F14034">
        <v>1275.52</v>
      </c>
      <c r="G14034">
        <v>1325.29</v>
      </c>
      <c r="J14034">
        <v>0</v>
      </c>
      <c r="K14034">
        <v>0</v>
      </c>
    </row>
    <row r="14035" spans="1:11">
      <c r="A14035" t="s">
        <v>30070</v>
      </c>
      <c r="B14035" t="s">
        <v>58</v>
      </c>
      <c r="C14035">
        <v>100586</v>
      </c>
      <c r="D14035" t="s">
        <v>15259</v>
      </c>
      <c r="E14035" t="s">
        <v>32</v>
      </c>
      <c r="F14035">
        <v>911.65</v>
      </c>
      <c r="G14035">
        <v>945.83</v>
      </c>
      <c r="J14035">
        <v>0</v>
      </c>
      <c r="K14035">
        <v>0</v>
      </c>
    </row>
    <row r="14036" spans="1:11">
      <c r="A14036" t="s">
        <v>30071</v>
      </c>
      <c r="B14036" t="s">
        <v>58</v>
      </c>
      <c r="C14036">
        <v>100585</v>
      </c>
      <c r="D14036" t="s">
        <v>15260</v>
      </c>
      <c r="E14036" t="s">
        <v>32</v>
      </c>
      <c r="F14036">
        <v>806.47</v>
      </c>
      <c r="G14036">
        <v>831.83</v>
      </c>
      <c r="J14036">
        <v>0</v>
      </c>
      <c r="K14036">
        <v>0</v>
      </c>
    </row>
    <row r="14037" spans="1:11">
      <c r="A14037" t="s">
        <v>30072</v>
      </c>
      <c r="B14037" t="s">
        <v>58</v>
      </c>
      <c r="C14037">
        <v>100618</v>
      </c>
      <c r="D14037" t="s">
        <v>15261</v>
      </c>
      <c r="E14037" t="s">
        <v>32</v>
      </c>
      <c r="F14037">
        <v>1926.89</v>
      </c>
      <c r="G14037">
        <v>2013.58</v>
      </c>
      <c r="J14037">
        <v>0</v>
      </c>
      <c r="K14037">
        <v>0</v>
      </c>
    </row>
    <row r="14038" spans="1:11">
      <c r="A14038" t="s">
        <v>30073</v>
      </c>
      <c r="B14038" t="s">
        <v>58</v>
      </c>
      <c r="C14038">
        <v>100617</v>
      </c>
      <c r="D14038" t="s">
        <v>15262</v>
      </c>
      <c r="E14038" t="s">
        <v>32</v>
      </c>
      <c r="F14038">
        <v>1327.37</v>
      </c>
      <c r="G14038">
        <v>1378.69</v>
      </c>
      <c r="J14038">
        <v>0</v>
      </c>
      <c r="K14038">
        <v>0</v>
      </c>
    </row>
    <row r="14039" spans="1:11">
      <c r="A14039" t="s">
        <v>30074</v>
      </c>
      <c r="B14039" t="s">
        <v>58</v>
      </c>
      <c r="C14039">
        <v>100588</v>
      </c>
      <c r="D14039" t="s">
        <v>15263</v>
      </c>
      <c r="E14039" t="s">
        <v>32</v>
      </c>
      <c r="F14039">
        <v>944.61</v>
      </c>
      <c r="G14039">
        <v>978.37</v>
      </c>
      <c r="J14039">
        <v>0</v>
      </c>
      <c r="K14039">
        <v>0</v>
      </c>
    </row>
    <row r="14040" spans="1:11">
      <c r="A14040" t="s">
        <v>30075</v>
      </c>
      <c r="B14040" t="s">
        <v>58</v>
      </c>
      <c r="C14040">
        <v>100587</v>
      </c>
      <c r="D14040" t="s">
        <v>15264</v>
      </c>
      <c r="E14040" t="s">
        <v>32</v>
      </c>
      <c r="F14040">
        <v>862.97</v>
      </c>
      <c r="G14040">
        <v>889.86</v>
      </c>
      <c r="J14040">
        <v>0</v>
      </c>
      <c r="K14040">
        <v>0</v>
      </c>
    </row>
    <row r="14041" spans="1:11">
      <c r="A14041" t="s">
        <v>30076</v>
      </c>
      <c r="B14041" t="s">
        <v>58</v>
      </c>
      <c r="C14041">
        <v>100590</v>
      </c>
      <c r="D14041" t="s">
        <v>15265</v>
      </c>
      <c r="E14041" t="s">
        <v>32</v>
      </c>
      <c r="F14041">
        <v>1027.6400000000001</v>
      </c>
      <c r="G14041">
        <v>1067.05</v>
      </c>
      <c r="J14041">
        <v>0</v>
      </c>
      <c r="K14041">
        <v>0</v>
      </c>
    </row>
    <row r="14042" spans="1:11">
      <c r="A14042" t="s">
        <v>30077</v>
      </c>
      <c r="B14042" t="s">
        <v>58</v>
      </c>
      <c r="C14042">
        <v>100589</v>
      </c>
      <c r="D14042" t="s">
        <v>15266</v>
      </c>
      <c r="E14042" t="s">
        <v>32</v>
      </c>
      <c r="F14042">
        <v>946.22</v>
      </c>
      <c r="G14042">
        <v>978.69</v>
      </c>
      <c r="J14042">
        <v>0</v>
      </c>
      <c r="K14042">
        <v>0</v>
      </c>
    </row>
    <row r="14043" spans="1:11">
      <c r="A14043" t="s">
        <v>30078</v>
      </c>
      <c r="B14043" t="s">
        <v>58</v>
      </c>
      <c r="C14043">
        <v>100592</v>
      </c>
      <c r="D14043" t="s">
        <v>15267</v>
      </c>
      <c r="E14043" t="s">
        <v>32</v>
      </c>
      <c r="F14043">
        <v>1007.94</v>
      </c>
      <c r="G14043">
        <v>1043.81</v>
      </c>
      <c r="J14043">
        <v>0</v>
      </c>
      <c r="K14043">
        <v>0</v>
      </c>
    </row>
    <row r="14044" spans="1:11">
      <c r="A14044" t="s">
        <v>30079</v>
      </c>
      <c r="B14044" t="s">
        <v>58</v>
      </c>
      <c r="C14044">
        <v>100591</v>
      </c>
      <c r="D14044" t="s">
        <v>15268</v>
      </c>
      <c r="E14044" t="s">
        <v>32</v>
      </c>
      <c r="F14044">
        <v>920.89</v>
      </c>
      <c r="G14044">
        <v>949.42</v>
      </c>
      <c r="J14044">
        <v>0</v>
      </c>
      <c r="K14044">
        <v>0</v>
      </c>
    </row>
    <row r="14045" spans="1:11">
      <c r="A14045" t="s">
        <v>30080</v>
      </c>
      <c r="B14045" t="s">
        <v>58</v>
      </c>
      <c r="C14045">
        <v>100594</v>
      </c>
      <c r="D14045" t="s">
        <v>15269</v>
      </c>
      <c r="E14045" t="s">
        <v>32</v>
      </c>
      <c r="F14045">
        <v>1114.6300000000001</v>
      </c>
      <c r="G14045">
        <v>1156.17</v>
      </c>
      <c r="J14045">
        <v>0</v>
      </c>
      <c r="K14045">
        <v>0</v>
      </c>
    </row>
    <row r="14046" spans="1:11">
      <c r="A14046" t="s">
        <v>30081</v>
      </c>
      <c r="B14046" t="s">
        <v>58</v>
      </c>
      <c r="C14046">
        <v>100593</v>
      </c>
      <c r="D14046" t="s">
        <v>15270</v>
      </c>
      <c r="E14046" t="s">
        <v>32</v>
      </c>
      <c r="F14046">
        <v>1000.55</v>
      </c>
      <c r="G14046">
        <v>1032.5</v>
      </c>
      <c r="J14046">
        <v>0</v>
      </c>
      <c r="K14046">
        <v>0</v>
      </c>
    </row>
    <row r="14047" spans="1:11">
      <c r="A14047" t="s">
        <v>30082</v>
      </c>
      <c r="B14047" t="s">
        <v>58</v>
      </c>
      <c r="C14047">
        <v>100596</v>
      </c>
      <c r="D14047" t="s">
        <v>15271</v>
      </c>
      <c r="E14047" t="s">
        <v>32</v>
      </c>
      <c r="F14047">
        <v>1335.15</v>
      </c>
      <c r="G14047">
        <v>1385.54</v>
      </c>
      <c r="J14047">
        <v>0</v>
      </c>
      <c r="K14047">
        <v>0</v>
      </c>
    </row>
    <row r="14048" spans="1:11">
      <c r="A14048" t="s">
        <v>30083</v>
      </c>
      <c r="B14048" t="s">
        <v>58</v>
      </c>
      <c r="C14048">
        <v>100595</v>
      </c>
      <c r="D14048" t="s">
        <v>15272</v>
      </c>
      <c r="E14048" t="s">
        <v>32</v>
      </c>
      <c r="F14048">
        <v>1181.3</v>
      </c>
      <c r="G14048">
        <v>1218.8900000000001</v>
      </c>
      <c r="J14048">
        <v>0</v>
      </c>
      <c r="K14048">
        <v>0</v>
      </c>
    </row>
    <row r="14049" spans="1:11">
      <c r="A14049" t="s">
        <v>30084</v>
      </c>
      <c r="B14049" t="s">
        <v>58</v>
      </c>
      <c r="C14049">
        <v>100598</v>
      </c>
      <c r="D14049" t="s">
        <v>15273</v>
      </c>
      <c r="E14049" t="s">
        <v>32</v>
      </c>
      <c r="F14049">
        <v>1481.42</v>
      </c>
      <c r="G14049">
        <v>1537.74</v>
      </c>
      <c r="J14049">
        <v>0</v>
      </c>
      <c r="K14049">
        <v>0</v>
      </c>
    </row>
    <row r="14050" spans="1:11">
      <c r="A14050" t="s">
        <v>30085</v>
      </c>
      <c r="B14050" t="s">
        <v>58</v>
      </c>
      <c r="C14050">
        <v>100597</v>
      </c>
      <c r="D14050" t="s">
        <v>15274</v>
      </c>
      <c r="E14050" t="s">
        <v>32</v>
      </c>
      <c r="F14050">
        <v>1354.33</v>
      </c>
      <c r="G14050">
        <v>1400.07</v>
      </c>
      <c r="J14050">
        <v>0</v>
      </c>
      <c r="K14050">
        <v>0</v>
      </c>
    </row>
    <row r="14051" spans="1:11">
      <c r="A14051" t="s">
        <v>30086</v>
      </c>
      <c r="B14051" t="s">
        <v>58</v>
      </c>
      <c r="C14051">
        <v>100603</v>
      </c>
      <c r="D14051" t="s">
        <v>15275</v>
      </c>
      <c r="E14051" t="s">
        <v>32</v>
      </c>
      <c r="F14051">
        <v>1639.93</v>
      </c>
      <c r="G14051">
        <v>1713.92</v>
      </c>
      <c r="J14051">
        <v>0</v>
      </c>
      <c r="K14051">
        <v>0</v>
      </c>
    </row>
    <row r="14052" spans="1:11">
      <c r="A14052" t="s">
        <v>30087</v>
      </c>
      <c r="B14052" t="s">
        <v>58</v>
      </c>
      <c r="C14052">
        <v>100599</v>
      </c>
      <c r="D14052" t="s">
        <v>15276</v>
      </c>
      <c r="E14052" t="s">
        <v>32</v>
      </c>
      <c r="F14052">
        <v>654.71</v>
      </c>
      <c r="G14052">
        <v>673.78</v>
      </c>
      <c r="J14052">
        <v>0</v>
      </c>
      <c r="K14052">
        <v>0</v>
      </c>
    </row>
    <row r="14053" spans="1:11">
      <c r="A14053" t="s">
        <v>30088</v>
      </c>
      <c r="B14053" t="s">
        <v>58</v>
      </c>
      <c r="C14053">
        <v>100600</v>
      </c>
      <c r="D14053" t="s">
        <v>15277</v>
      </c>
      <c r="E14053" t="s">
        <v>32</v>
      </c>
      <c r="F14053">
        <v>754.79</v>
      </c>
      <c r="G14053">
        <v>779.97</v>
      </c>
      <c r="J14053">
        <v>0</v>
      </c>
      <c r="K14053">
        <v>0</v>
      </c>
    </row>
    <row r="14054" spans="1:11">
      <c r="A14054" t="s">
        <v>30089</v>
      </c>
      <c r="B14054" t="s">
        <v>58</v>
      </c>
      <c r="C14054">
        <v>100601</v>
      </c>
      <c r="D14054" t="s">
        <v>15278</v>
      </c>
      <c r="E14054" t="s">
        <v>32</v>
      </c>
      <c r="F14054">
        <v>916.34</v>
      </c>
      <c r="G14054">
        <v>950.38</v>
      </c>
      <c r="J14054">
        <v>0</v>
      </c>
      <c r="K14054">
        <v>0</v>
      </c>
    </row>
    <row r="14055" spans="1:11">
      <c r="A14055" t="s">
        <v>30090</v>
      </c>
      <c r="B14055" t="s">
        <v>58</v>
      </c>
      <c r="C14055">
        <v>100602</v>
      </c>
      <c r="D14055" t="s">
        <v>15279</v>
      </c>
      <c r="E14055" t="s">
        <v>32</v>
      </c>
      <c r="F14055">
        <v>1118.28</v>
      </c>
      <c r="G14055">
        <v>1163.3800000000001</v>
      </c>
      <c r="J14055">
        <v>0</v>
      </c>
      <c r="K14055">
        <v>0</v>
      </c>
    </row>
    <row r="14056" spans="1:11">
      <c r="A14056" t="s">
        <v>30091</v>
      </c>
      <c r="B14056" t="s">
        <v>58</v>
      </c>
      <c r="C14056">
        <v>100578</v>
      </c>
      <c r="D14056" t="s">
        <v>15280</v>
      </c>
      <c r="E14056" t="s">
        <v>32</v>
      </c>
      <c r="F14056">
        <v>645.67999999999995</v>
      </c>
      <c r="G14056">
        <v>667.2</v>
      </c>
      <c r="J14056">
        <v>0</v>
      </c>
      <c r="K14056">
        <v>0</v>
      </c>
    </row>
    <row r="14057" spans="1:11">
      <c r="A14057" t="s">
        <v>30092</v>
      </c>
      <c r="B14057" t="s">
        <v>58</v>
      </c>
      <c r="C14057">
        <v>105975</v>
      </c>
      <c r="D14057" t="s">
        <v>15281</v>
      </c>
      <c r="E14057" t="s">
        <v>12</v>
      </c>
      <c r="F14057">
        <v>0</v>
      </c>
      <c r="G14057">
        <v>0</v>
      </c>
    </row>
    <row r="14058" spans="1:11">
      <c r="A14058" t="s">
        <v>30093</v>
      </c>
      <c r="B14058" t="s">
        <v>58</v>
      </c>
      <c r="C14058">
        <v>105976</v>
      </c>
      <c r="D14058" t="s">
        <v>15282</v>
      </c>
      <c r="E14058" t="s">
        <v>12</v>
      </c>
      <c r="F14058">
        <v>0</v>
      </c>
      <c r="G14058">
        <v>0</v>
      </c>
    </row>
    <row r="14059" spans="1:11">
      <c r="A14059" t="s">
        <v>30094</v>
      </c>
      <c r="B14059" t="s">
        <v>58</v>
      </c>
      <c r="C14059">
        <v>105977</v>
      </c>
      <c r="D14059" t="s">
        <v>15283</v>
      </c>
      <c r="E14059" t="s">
        <v>12</v>
      </c>
      <c r="F14059">
        <v>0</v>
      </c>
      <c r="G14059">
        <v>0</v>
      </c>
    </row>
    <row r="14060" spans="1:11">
      <c r="A14060" t="s">
        <v>30095</v>
      </c>
      <c r="B14060" t="s">
        <v>58</v>
      </c>
      <c r="C14060">
        <v>105978</v>
      </c>
      <c r="D14060" t="s">
        <v>15284</v>
      </c>
      <c r="E14060" t="s">
        <v>12</v>
      </c>
      <c r="F14060">
        <v>0</v>
      </c>
      <c r="G14060">
        <v>0</v>
      </c>
    </row>
    <row r="14061" spans="1:11">
      <c r="A14061" t="s">
        <v>30096</v>
      </c>
      <c r="B14061" t="s">
        <v>58</v>
      </c>
      <c r="C14061">
        <v>105970</v>
      </c>
      <c r="D14061" t="s">
        <v>15285</v>
      </c>
      <c r="E14061" t="s">
        <v>32</v>
      </c>
      <c r="F14061">
        <v>0</v>
      </c>
      <c r="G14061">
        <v>0</v>
      </c>
    </row>
    <row r="14062" spans="1:11">
      <c r="A14062" t="s">
        <v>30097</v>
      </c>
      <c r="B14062" t="s">
        <v>58</v>
      </c>
      <c r="C14062">
        <v>105972</v>
      </c>
      <c r="D14062" t="s">
        <v>15286</v>
      </c>
      <c r="E14062" t="s">
        <v>32</v>
      </c>
      <c r="F14062">
        <v>0</v>
      </c>
      <c r="G14062">
        <v>0</v>
      </c>
    </row>
    <row r="14063" spans="1:11">
      <c r="A14063" t="s">
        <v>30098</v>
      </c>
      <c r="B14063" t="s">
        <v>58</v>
      </c>
      <c r="C14063">
        <v>105973</v>
      </c>
      <c r="D14063" t="s">
        <v>15287</v>
      </c>
      <c r="E14063" t="s">
        <v>32</v>
      </c>
      <c r="F14063">
        <v>0</v>
      </c>
      <c r="G14063">
        <v>0</v>
      </c>
    </row>
    <row r="14064" spans="1:11">
      <c r="A14064" t="s">
        <v>30099</v>
      </c>
      <c r="B14064" t="s">
        <v>58</v>
      </c>
      <c r="C14064">
        <v>105974</v>
      </c>
      <c r="D14064" t="s">
        <v>15288</v>
      </c>
      <c r="E14064" t="s">
        <v>32</v>
      </c>
      <c r="F14064">
        <v>0</v>
      </c>
      <c r="G14064">
        <v>0</v>
      </c>
    </row>
    <row r="14065" spans="1:11">
      <c r="A14065" t="s">
        <v>30100</v>
      </c>
      <c r="B14065" t="s">
        <v>58</v>
      </c>
      <c r="C14065">
        <v>105971</v>
      </c>
      <c r="D14065" t="s">
        <v>15289</v>
      </c>
      <c r="E14065" t="s">
        <v>32</v>
      </c>
      <c r="F14065">
        <v>0</v>
      </c>
      <c r="G14065">
        <v>0</v>
      </c>
    </row>
    <row r="14066" spans="1:11">
      <c r="A14066" t="s">
        <v>30101</v>
      </c>
      <c r="B14066" t="s">
        <v>58</v>
      </c>
      <c r="C14066">
        <v>105967</v>
      </c>
      <c r="D14066" t="s">
        <v>15290</v>
      </c>
      <c r="E14066" t="s">
        <v>32</v>
      </c>
      <c r="F14066">
        <v>0</v>
      </c>
      <c r="G14066">
        <v>0</v>
      </c>
    </row>
    <row r="14067" spans="1:11">
      <c r="A14067" t="s">
        <v>30102</v>
      </c>
      <c r="B14067" t="s">
        <v>58</v>
      </c>
      <c r="C14067">
        <v>105968</v>
      </c>
      <c r="D14067" t="s">
        <v>15291</v>
      </c>
      <c r="E14067" t="s">
        <v>32</v>
      </c>
      <c r="F14067">
        <v>0</v>
      </c>
      <c r="G14067">
        <v>0</v>
      </c>
    </row>
    <row r="14068" spans="1:11">
      <c r="A14068" t="s">
        <v>30103</v>
      </c>
      <c r="B14068" t="s">
        <v>58</v>
      </c>
      <c r="C14068">
        <v>105969</v>
      </c>
      <c r="D14068" t="s">
        <v>15292</v>
      </c>
      <c r="E14068" t="s">
        <v>32</v>
      </c>
      <c r="F14068">
        <v>0</v>
      </c>
      <c r="G14068">
        <v>0</v>
      </c>
    </row>
    <row r="14069" spans="1:11">
      <c r="A14069" t="s">
        <v>30104</v>
      </c>
      <c r="B14069" t="s">
        <v>58</v>
      </c>
      <c r="C14069">
        <v>100623</v>
      </c>
      <c r="D14069" t="s">
        <v>15293</v>
      </c>
      <c r="E14069" t="s">
        <v>32</v>
      </c>
      <c r="F14069">
        <v>2257.59</v>
      </c>
      <c r="G14069">
        <v>2273.52</v>
      </c>
      <c r="J14069">
        <v>0</v>
      </c>
      <c r="K14069">
        <v>0</v>
      </c>
    </row>
    <row r="14070" spans="1:11">
      <c r="A14070" t="s">
        <v>30105</v>
      </c>
      <c r="B14070" t="s">
        <v>58</v>
      </c>
      <c r="C14070">
        <v>105964</v>
      </c>
      <c r="D14070" t="s">
        <v>15294</v>
      </c>
      <c r="E14070" t="s">
        <v>32</v>
      </c>
      <c r="F14070">
        <v>0</v>
      </c>
      <c r="G14070">
        <v>0</v>
      </c>
    </row>
    <row r="14071" spans="1:11">
      <c r="A14071" t="s">
        <v>30106</v>
      </c>
      <c r="B14071" t="s">
        <v>58</v>
      </c>
      <c r="C14071">
        <v>105965</v>
      </c>
      <c r="D14071" t="s">
        <v>15295</v>
      </c>
      <c r="E14071" t="s">
        <v>32</v>
      </c>
      <c r="F14071">
        <v>0</v>
      </c>
      <c r="G14071">
        <v>0</v>
      </c>
    </row>
    <row r="14072" spans="1:11">
      <c r="A14072" t="s">
        <v>30107</v>
      </c>
      <c r="B14072" t="s">
        <v>58</v>
      </c>
      <c r="C14072">
        <v>105966</v>
      </c>
      <c r="D14072" t="s">
        <v>15296</v>
      </c>
      <c r="E14072" t="s">
        <v>32</v>
      </c>
      <c r="F14072">
        <v>0</v>
      </c>
      <c r="G14072">
        <v>0</v>
      </c>
    </row>
    <row r="14073" spans="1:11">
      <c r="A14073" t="s">
        <v>30108</v>
      </c>
      <c r="B14073" t="s">
        <v>58</v>
      </c>
      <c r="C14073">
        <v>100621</v>
      </c>
      <c r="D14073" t="s">
        <v>15297</v>
      </c>
      <c r="E14073" t="s">
        <v>32</v>
      </c>
      <c r="F14073">
        <v>2778.52</v>
      </c>
      <c r="G14073">
        <v>2788.37</v>
      </c>
      <c r="J14073">
        <v>0</v>
      </c>
      <c r="K14073">
        <v>0</v>
      </c>
    </row>
    <row r="14074" spans="1:11">
      <c r="A14074" t="s">
        <v>30109</v>
      </c>
      <c r="B14074" t="s">
        <v>58</v>
      </c>
      <c r="C14074">
        <v>105960</v>
      </c>
      <c r="D14074" t="s">
        <v>15298</v>
      </c>
      <c r="E14074" t="s">
        <v>32</v>
      </c>
      <c r="F14074">
        <v>0</v>
      </c>
      <c r="G14074">
        <v>0</v>
      </c>
    </row>
    <row r="14075" spans="1:11">
      <c r="A14075" t="s">
        <v>30110</v>
      </c>
      <c r="B14075" t="s">
        <v>58</v>
      </c>
      <c r="C14075">
        <v>105961</v>
      </c>
      <c r="D14075" t="s">
        <v>15299</v>
      </c>
      <c r="E14075" t="s">
        <v>32</v>
      </c>
      <c r="F14075">
        <v>0</v>
      </c>
      <c r="G14075">
        <v>0</v>
      </c>
    </row>
    <row r="14076" spans="1:11">
      <c r="A14076" t="s">
        <v>30111</v>
      </c>
      <c r="B14076" t="s">
        <v>58</v>
      </c>
      <c r="C14076">
        <v>105962</v>
      </c>
      <c r="D14076" t="s">
        <v>15300</v>
      </c>
      <c r="E14076" t="s">
        <v>32</v>
      </c>
      <c r="F14076">
        <v>0</v>
      </c>
      <c r="G14076">
        <v>0</v>
      </c>
    </row>
    <row r="14077" spans="1:11">
      <c r="A14077" t="s">
        <v>30112</v>
      </c>
      <c r="B14077" t="s">
        <v>58</v>
      </c>
      <c r="C14077">
        <v>105963</v>
      </c>
      <c r="D14077" t="s">
        <v>15301</v>
      </c>
      <c r="E14077" t="s">
        <v>32</v>
      </c>
      <c r="F14077">
        <v>0</v>
      </c>
      <c r="G14077">
        <v>0</v>
      </c>
    </row>
    <row r="14078" spans="1:11">
      <c r="A14078" t="s">
        <v>30113</v>
      </c>
      <c r="B14078" t="s">
        <v>58</v>
      </c>
      <c r="C14078">
        <v>100622</v>
      </c>
      <c r="D14078" t="s">
        <v>15302</v>
      </c>
      <c r="E14078" t="s">
        <v>32</v>
      </c>
      <c r="F14078">
        <v>2196.6</v>
      </c>
      <c r="G14078">
        <v>2211.9899999999998</v>
      </c>
      <c r="J14078">
        <v>0</v>
      </c>
      <c r="K14078">
        <v>0</v>
      </c>
    </row>
    <row r="14079" spans="1:11">
      <c r="A14079" t="s">
        <v>30114</v>
      </c>
      <c r="B14079" t="s">
        <v>58</v>
      </c>
      <c r="C14079">
        <v>105956</v>
      </c>
      <c r="D14079" t="s">
        <v>15303</v>
      </c>
      <c r="E14079" t="s">
        <v>32</v>
      </c>
      <c r="F14079">
        <v>0</v>
      </c>
      <c r="G14079">
        <v>0</v>
      </c>
    </row>
    <row r="14080" spans="1:11">
      <c r="A14080" t="s">
        <v>30115</v>
      </c>
      <c r="B14080" t="s">
        <v>58</v>
      </c>
      <c r="C14080">
        <v>105957</v>
      </c>
      <c r="D14080" t="s">
        <v>15304</v>
      </c>
      <c r="E14080" t="s">
        <v>32</v>
      </c>
      <c r="F14080">
        <v>0</v>
      </c>
      <c r="G14080">
        <v>0</v>
      </c>
    </row>
    <row r="14081" spans="1:11">
      <c r="A14081" t="s">
        <v>30116</v>
      </c>
      <c r="B14081" t="s">
        <v>58</v>
      </c>
      <c r="C14081">
        <v>105958</v>
      </c>
      <c r="D14081" t="s">
        <v>15305</v>
      </c>
      <c r="E14081" t="s">
        <v>32</v>
      </c>
      <c r="F14081">
        <v>1956.26</v>
      </c>
      <c r="G14081">
        <v>1968.44</v>
      </c>
      <c r="J14081">
        <v>0</v>
      </c>
      <c r="K14081">
        <v>0</v>
      </c>
    </row>
    <row r="14082" spans="1:11">
      <c r="A14082" t="s">
        <v>30117</v>
      </c>
      <c r="B14082" t="s">
        <v>58</v>
      </c>
      <c r="C14082">
        <v>105959</v>
      </c>
      <c r="D14082" t="s">
        <v>15306</v>
      </c>
      <c r="E14082" t="s">
        <v>32</v>
      </c>
      <c r="F14082">
        <v>0</v>
      </c>
      <c r="G14082">
        <v>0</v>
      </c>
    </row>
    <row r="14083" spans="1:11">
      <c r="A14083" t="s">
        <v>30118</v>
      </c>
      <c r="B14083" t="s">
        <v>58</v>
      </c>
      <c r="C14083">
        <v>100620</v>
      </c>
      <c r="D14083" t="s">
        <v>15307</v>
      </c>
      <c r="E14083" t="s">
        <v>32</v>
      </c>
      <c r="F14083">
        <v>2490.27</v>
      </c>
      <c r="G14083">
        <v>2499.58</v>
      </c>
      <c r="J14083">
        <v>0</v>
      </c>
      <c r="K14083">
        <v>0</v>
      </c>
    </row>
    <row r="14084" spans="1:11">
      <c r="A14084" t="s">
        <v>30119</v>
      </c>
      <c r="B14084" t="s">
        <v>58</v>
      </c>
      <c r="C14084">
        <v>105951</v>
      </c>
      <c r="D14084" t="s">
        <v>15308</v>
      </c>
      <c r="E14084" t="s">
        <v>32</v>
      </c>
      <c r="F14084">
        <v>0</v>
      </c>
      <c r="G14084">
        <v>0</v>
      </c>
    </row>
    <row r="14085" spans="1:11">
      <c r="A14085" t="s">
        <v>30120</v>
      </c>
      <c r="B14085" t="s">
        <v>58</v>
      </c>
      <c r="C14085">
        <v>105952</v>
      </c>
      <c r="D14085" t="s">
        <v>15309</v>
      </c>
      <c r="E14085" t="s">
        <v>32</v>
      </c>
      <c r="F14085">
        <v>0</v>
      </c>
      <c r="G14085">
        <v>0</v>
      </c>
    </row>
    <row r="14086" spans="1:11">
      <c r="A14086" t="s">
        <v>30121</v>
      </c>
      <c r="B14086" t="s">
        <v>58</v>
      </c>
      <c r="C14086">
        <v>105953</v>
      </c>
      <c r="D14086" t="s">
        <v>15310</v>
      </c>
      <c r="E14086" t="s">
        <v>32</v>
      </c>
      <c r="F14086">
        <v>1720.33</v>
      </c>
      <c r="G14086">
        <v>1735.05</v>
      </c>
      <c r="J14086">
        <v>0</v>
      </c>
      <c r="K14086">
        <v>0</v>
      </c>
    </row>
    <row r="14087" spans="1:11">
      <c r="A14087" t="s">
        <v>30122</v>
      </c>
      <c r="B14087" t="s">
        <v>58</v>
      </c>
      <c r="C14087">
        <v>105954</v>
      </c>
      <c r="D14087" t="s">
        <v>15311</v>
      </c>
      <c r="E14087" t="s">
        <v>32</v>
      </c>
      <c r="F14087">
        <v>0</v>
      </c>
      <c r="G14087">
        <v>0</v>
      </c>
    </row>
    <row r="14088" spans="1:11">
      <c r="A14088" t="s">
        <v>30123</v>
      </c>
      <c r="B14088" t="s">
        <v>58</v>
      </c>
      <c r="C14088">
        <v>105955</v>
      </c>
      <c r="D14088" t="s">
        <v>15312</v>
      </c>
      <c r="E14088" t="s">
        <v>32</v>
      </c>
      <c r="F14088">
        <v>2276.87</v>
      </c>
      <c r="G14088">
        <v>2293</v>
      </c>
      <c r="J14088">
        <v>0</v>
      </c>
      <c r="K14088">
        <v>0</v>
      </c>
    </row>
    <row r="14089" spans="1:11">
      <c r="A14089" t="s">
        <v>30124</v>
      </c>
      <c r="B14089" t="s">
        <v>58</v>
      </c>
      <c r="C14089">
        <v>105946</v>
      </c>
      <c r="D14089" t="s">
        <v>15313</v>
      </c>
      <c r="E14089" t="s">
        <v>32</v>
      </c>
      <c r="F14089">
        <v>0</v>
      </c>
      <c r="G14089">
        <v>0</v>
      </c>
    </row>
    <row r="14090" spans="1:11">
      <c r="A14090" t="s">
        <v>30125</v>
      </c>
      <c r="B14090" t="s">
        <v>58</v>
      </c>
      <c r="C14090">
        <v>105947</v>
      </c>
      <c r="D14090" t="s">
        <v>15314</v>
      </c>
      <c r="E14090" t="s">
        <v>32</v>
      </c>
      <c r="F14090">
        <v>0</v>
      </c>
      <c r="G14090">
        <v>0</v>
      </c>
    </row>
    <row r="14091" spans="1:11">
      <c r="A14091" t="s">
        <v>30126</v>
      </c>
      <c r="B14091" t="s">
        <v>58</v>
      </c>
      <c r="C14091">
        <v>105948</v>
      </c>
      <c r="D14091" t="s">
        <v>15315</v>
      </c>
      <c r="E14091" t="s">
        <v>32</v>
      </c>
      <c r="F14091">
        <v>0</v>
      </c>
      <c r="G14091">
        <v>0</v>
      </c>
    </row>
    <row r="14092" spans="1:11">
      <c r="A14092" t="s">
        <v>30127</v>
      </c>
      <c r="B14092" t="s">
        <v>58</v>
      </c>
      <c r="C14092">
        <v>105949</v>
      </c>
      <c r="D14092" t="s">
        <v>15316</v>
      </c>
      <c r="E14092" t="s">
        <v>32</v>
      </c>
      <c r="F14092">
        <v>0</v>
      </c>
      <c r="G14092">
        <v>0</v>
      </c>
    </row>
    <row r="14093" spans="1:11">
      <c r="A14093" t="s">
        <v>30128</v>
      </c>
      <c r="B14093" t="s">
        <v>58</v>
      </c>
      <c r="C14093">
        <v>105950</v>
      </c>
      <c r="D14093" t="s">
        <v>15317</v>
      </c>
      <c r="E14093" t="s">
        <v>32</v>
      </c>
      <c r="F14093">
        <v>0</v>
      </c>
      <c r="G14093">
        <v>0</v>
      </c>
    </row>
    <row r="14094" spans="1:11">
      <c r="A14094" t="s">
        <v>30129</v>
      </c>
      <c r="B14094" t="s">
        <v>58</v>
      </c>
      <c r="C14094">
        <v>100619</v>
      </c>
      <c r="D14094" t="s">
        <v>15318</v>
      </c>
      <c r="E14094" t="s">
        <v>32</v>
      </c>
      <c r="F14094">
        <v>612.29</v>
      </c>
      <c r="G14094">
        <v>629.34</v>
      </c>
      <c r="J14094">
        <v>0</v>
      </c>
      <c r="K14094">
        <v>0</v>
      </c>
    </row>
    <row r="14095" spans="1:11">
      <c r="A14095" t="s">
        <v>30130</v>
      </c>
      <c r="B14095" t="s">
        <v>58</v>
      </c>
      <c r="C14095">
        <v>99283</v>
      </c>
      <c r="D14095" t="s">
        <v>1872</v>
      </c>
      <c r="E14095" t="s">
        <v>12</v>
      </c>
      <c r="F14095">
        <v>1186.04</v>
      </c>
      <c r="G14095">
        <v>1250.28</v>
      </c>
      <c r="J14095">
        <v>0</v>
      </c>
      <c r="K14095">
        <v>0</v>
      </c>
    </row>
    <row r="14096" spans="1:11">
      <c r="A14096" t="s">
        <v>30131</v>
      </c>
      <c r="B14096" t="s">
        <v>58</v>
      </c>
      <c r="C14096">
        <v>99293</v>
      </c>
      <c r="D14096" t="s">
        <v>1876</v>
      </c>
      <c r="E14096" t="s">
        <v>12</v>
      </c>
      <c r="F14096">
        <v>1438.08</v>
      </c>
      <c r="G14096">
        <v>1516.54</v>
      </c>
      <c r="J14096">
        <v>0</v>
      </c>
      <c r="K14096">
        <v>0</v>
      </c>
    </row>
    <row r="14097" spans="1:11">
      <c r="A14097" t="s">
        <v>30132</v>
      </c>
      <c r="B14097" t="s">
        <v>58</v>
      </c>
      <c r="C14097">
        <v>99243</v>
      </c>
      <c r="D14097" t="s">
        <v>1858</v>
      </c>
      <c r="E14097" t="s">
        <v>12</v>
      </c>
      <c r="F14097">
        <v>1690.06</v>
      </c>
      <c r="G14097">
        <v>1782.77</v>
      </c>
      <c r="J14097">
        <v>0</v>
      </c>
      <c r="K14097">
        <v>0</v>
      </c>
    </row>
    <row r="14098" spans="1:11">
      <c r="A14098" t="s">
        <v>30133</v>
      </c>
      <c r="B14098" t="s">
        <v>58</v>
      </c>
      <c r="C14098">
        <v>99249</v>
      </c>
      <c r="D14098" t="s">
        <v>1861</v>
      </c>
      <c r="E14098" t="s">
        <v>12</v>
      </c>
      <c r="F14098">
        <v>2068.11</v>
      </c>
      <c r="G14098">
        <v>2182.17</v>
      </c>
      <c r="J14098">
        <v>0</v>
      </c>
      <c r="K14098">
        <v>0</v>
      </c>
    </row>
    <row r="14099" spans="1:11">
      <c r="A14099" t="s">
        <v>30134</v>
      </c>
      <c r="B14099" t="s">
        <v>58</v>
      </c>
      <c r="C14099">
        <v>99278</v>
      </c>
      <c r="D14099" t="s">
        <v>1869</v>
      </c>
      <c r="E14099" t="s">
        <v>12</v>
      </c>
      <c r="F14099">
        <v>453.26</v>
      </c>
      <c r="G14099">
        <v>457.16</v>
      </c>
      <c r="J14099">
        <v>0</v>
      </c>
      <c r="K14099">
        <v>0</v>
      </c>
    </row>
    <row r="14100" spans="1:11">
      <c r="A14100" t="s">
        <v>30135</v>
      </c>
      <c r="B14100" t="s">
        <v>58</v>
      </c>
      <c r="C14100">
        <v>99288</v>
      </c>
      <c r="D14100" t="s">
        <v>1873</v>
      </c>
      <c r="E14100" t="s">
        <v>12</v>
      </c>
      <c r="F14100">
        <v>598.30999999999995</v>
      </c>
      <c r="G14100">
        <v>602.95000000000005</v>
      </c>
      <c r="J14100">
        <v>0</v>
      </c>
      <c r="K14100">
        <v>0</v>
      </c>
    </row>
    <row r="14101" spans="1:11">
      <c r="A14101" t="s">
        <v>30136</v>
      </c>
      <c r="B14101" t="s">
        <v>58</v>
      </c>
      <c r="C14101">
        <v>99240</v>
      </c>
      <c r="D14101" t="s">
        <v>1856</v>
      </c>
      <c r="E14101" t="s">
        <v>12</v>
      </c>
      <c r="F14101">
        <v>796.47</v>
      </c>
      <c r="G14101">
        <v>801.93</v>
      </c>
      <c r="J14101">
        <v>0</v>
      </c>
      <c r="K14101">
        <v>0</v>
      </c>
    </row>
    <row r="14102" spans="1:11">
      <c r="A14102" t="s">
        <v>30137</v>
      </c>
      <c r="B14102" t="s">
        <v>58</v>
      </c>
      <c r="C14102">
        <v>99246</v>
      </c>
      <c r="D14102" t="s">
        <v>1859</v>
      </c>
      <c r="E14102" t="s">
        <v>12</v>
      </c>
      <c r="F14102">
        <v>1091.58</v>
      </c>
      <c r="G14102">
        <v>1098.55</v>
      </c>
      <c r="J14102">
        <v>0</v>
      </c>
      <c r="K14102">
        <v>0</v>
      </c>
    </row>
    <row r="14103" spans="1:11">
      <c r="A14103" t="s">
        <v>30138</v>
      </c>
      <c r="B14103" t="s">
        <v>58</v>
      </c>
      <c r="C14103">
        <v>97981</v>
      </c>
      <c r="D14103" t="s">
        <v>1821</v>
      </c>
      <c r="E14103" t="s">
        <v>12</v>
      </c>
      <c r="F14103">
        <v>1261.07</v>
      </c>
      <c r="G14103">
        <v>1325.77</v>
      </c>
      <c r="J14103">
        <v>0</v>
      </c>
      <c r="K14103">
        <v>0</v>
      </c>
    </row>
    <row r="14104" spans="1:11">
      <c r="A14104" t="s">
        <v>30139</v>
      </c>
      <c r="B14104" t="s">
        <v>58</v>
      </c>
      <c r="C14104">
        <v>97985</v>
      </c>
      <c r="D14104" t="s">
        <v>15319</v>
      </c>
      <c r="E14104" t="s">
        <v>12</v>
      </c>
      <c r="F14104">
        <v>1522.93</v>
      </c>
      <c r="G14104">
        <v>1601.9</v>
      </c>
      <c r="J14104">
        <v>0</v>
      </c>
      <c r="K14104">
        <v>0</v>
      </c>
    </row>
    <row r="14105" spans="1:11">
      <c r="A14105" t="s">
        <v>30140</v>
      </c>
      <c r="B14105" t="s">
        <v>58</v>
      </c>
      <c r="C14105">
        <v>97989</v>
      </c>
      <c r="D14105" t="s">
        <v>1824</v>
      </c>
      <c r="E14105" t="s">
        <v>12</v>
      </c>
      <c r="F14105">
        <v>1784.72</v>
      </c>
      <c r="G14105">
        <v>1878</v>
      </c>
      <c r="J14105">
        <v>0</v>
      </c>
      <c r="K14105">
        <v>0</v>
      </c>
    </row>
    <row r="14106" spans="1:11">
      <c r="A14106" t="s">
        <v>30141</v>
      </c>
      <c r="B14106" t="s">
        <v>58</v>
      </c>
      <c r="C14106">
        <v>97993</v>
      </c>
      <c r="D14106" t="s">
        <v>15320</v>
      </c>
      <c r="E14106" t="s">
        <v>12</v>
      </c>
      <c r="F14106">
        <v>2177.5100000000002</v>
      </c>
      <c r="G14106">
        <v>2292.2199999999998</v>
      </c>
      <c r="J14106">
        <v>0</v>
      </c>
      <c r="K14106">
        <v>0</v>
      </c>
    </row>
    <row r="14107" spans="1:11">
      <c r="A14107" t="s">
        <v>30142</v>
      </c>
      <c r="B14107" t="s">
        <v>58</v>
      </c>
      <c r="C14107">
        <v>98409</v>
      </c>
      <c r="D14107" t="s">
        <v>1855</v>
      </c>
      <c r="E14107" t="s">
        <v>12</v>
      </c>
      <c r="F14107">
        <v>455.39</v>
      </c>
      <c r="G14107">
        <v>459.3</v>
      </c>
      <c r="J14107">
        <v>0</v>
      </c>
      <c r="K14107">
        <v>0</v>
      </c>
    </row>
    <row r="14108" spans="1:11">
      <c r="A14108" t="s">
        <v>30143</v>
      </c>
      <c r="B14108" t="s">
        <v>58</v>
      </c>
      <c r="C14108">
        <v>97983</v>
      </c>
      <c r="D14108" t="s">
        <v>1822</v>
      </c>
      <c r="E14108" t="s">
        <v>12</v>
      </c>
      <c r="F14108">
        <v>601.1</v>
      </c>
      <c r="G14108">
        <v>605.76</v>
      </c>
      <c r="J14108">
        <v>0</v>
      </c>
      <c r="K14108">
        <v>0</v>
      </c>
    </row>
    <row r="14109" spans="1:11">
      <c r="A14109" t="s">
        <v>30144</v>
      </c>
      <c r="B14109" t="s">
        <v>58</v>
      </c>
      <c r="C14109">
        <v>97987</v>
      </c>
      <c r="D14109" t="s">
        <v>1823</v>
      </c>
      <c r="E14109" t="s">
        <v>12</v>
      </c>
      <c r="F14109">
        <v>799.97</v>
      </c>
      <c r="G14109">
        <v>805.46</v>
      </c>
      <c r="J14109">
        <v>0</v>
      </c>
      <c r="K14109">
        <v>0</v>
      </c>
    </row>
    <row r="14110" spans="1:11">
      <c r="A14110" t="s">
        <v>30145</v>
      </c>
      <c r="B14110" t="s">
        <v>58</v>
      </c>
      <c r="C14110">
        <v>97991</v>
      </c>
      <c r="D14110" t="s">
        <v>15321</v>
      </c>
      <c r="E14110" t="s">
        <v>12</v>
      </c>
      <c r="F14110">
        <v>1096.3599999999999</v>
      </c>
      <c r="G14110">
        <v>1103.3599999999999</v>
      </c>
      <c r="J14110">
        <v>0</v>
      </c>
      <c r="K14110">
        <v>0</v>
      </c>
    </row>
    <row r="14111" spans="1:11">
      <c r="A14111" t="s">
        <v>30146</v>
      </c>
      <c r="B14111" t="s">
        <v>58</v>
      </c>
      <c r="C14111">
        <v>99241</v>
      </c>
      <c r="D14111" t="s">
        <v>1857</v>
      </c>
      <c r="E14111" t="s">
        <v>12</v>
      </c>
      <c r="F14111">
        <v>1936.15</v>
      </c>
      <c r="G14111">
        <v>2034.38</v>
      </c>
      <c r="J14111">
        <v>0</v>
      </c>
      <c r="K14111">
        <v>0</v>
      </c>
    </row>
    <row r="14112" spans="1:11">
      <c r="A14112" t="s">
        <v>30147</v>
      </c>
      <c r="B14112" t="s">
        <v>58</v>
      </c>
      <c r="C14112">
        <v>99247</v>
      </c>
      <c r="D14112" t="s">
        <v>1860</v>
      </c>
      <c r="E14112" t="s">
        <v>12</v>
      </c>
      <c r="F14112">
        <v>2208.7600000000002</v>
      </c>
      <c r="G14112">
        <v>2320.9299999999998</v>
      </c>
      <c r="J14112">
        <v>0</v>
      </c>
      <c r="K14112">
        <v>0</v>
      </c>
    </row>
    <row r="14113" spans="1:11">
      <c r="A14113" t="s">
        <v>30148</v>
      </c>
      <c r="B14113" t="s">
        <v>58</v>
      </c>
      <c r="C14113">
        <v>99263</v>
      </c>
      <c r="D14113" t="s">
        <v>1864</v>
      </c>
      <c r="E14113" t="s">
        <v>12</v>
      </c>
      <c r="F14113">
        <v>2481.42</v>
      </c>
      <c r="G14113">
        <v>2607.5500000000002</v>
      </c>
      <c r="J14113">
        <v>0</v>
      </c>
      <c r="K14113">
        <v>0</v>
      </c>
    </row>
    <row r="14114" spans="1:11">
      <c r="A14114" t="s">
        <v>30149</v>
      </c>
      <c r="B14114" t="s">
        <v>58</v>
      </c>
      <c r="C14114">
        <v>99276</v>
      </c>
      <c r="D14114" t="s">
        <v>1867</v>
      </c>
      <c r="E14114" t="s">
        <v>12</v>
      </c>
      <c r="F14114">
        <v>2754.06</v>
      </c>
      <c r="G14114">
        <v>2894.12</v>
      </c>
      <c r="J14114">
        <v>0</v>
      </c>
      <c r="K14114">
        <v>0</v>
      </c>
    </row>
    <row r="14115" spans="1:11">
      <c r="A14115" t="s">
        <v>30150</v>
      </c>
      <c r="B14115" t="s">
        <v>58</v>
      </c>
      <c r="C14115">
        <v>99291</v>
      </c>
      <c r="D14115" t="s">
        <v>1875</v>
      </c>
      <c r="E14115" t="s">
        <v>12</v>
      </c>
      <c r="F14115">
        <v>3026.68</v>
      </c>
      <c r="G14115">
        <v>3180.68</v>
      </c>
      <c r="J14115">
        <v>0</v>
      </c>
      <c r="K14115">
        <v>0</v>
      </c>
    </row>
    <row r="14116" spans="1:11">
      <c r="A14116" t="s">
        <v>30151</v>
      </c>
      <c r="B14116" t="s">
        <v>58</v>
      </c>
      <c r="C14116">
        <v>99297</v>
      </c>
      <c r="D14116" t="s">
        <v>1878</v>
      </c>
      <c r="E14116" t="s">
        <v>12</v>
      </c>
      <c r="F14116">
        <v>3320.61</v>
      </c>
      <c r="G14116">
        <v>3489.66</v>
      </c>
      <c r="J14116">
        <v>0</v>
      </c>
      <c r="K14116">
        <v>0</v>
      </c>
    </row>
    <row r="14117" spans="1:11">
      <c r="A14117" t="s">
        <v>30152</v>
      </c>
      <c r="B14117" t="s">
        <v>58</v>
      </c>
      <c r="C14117">
        <v>99254</v>
      </c>
      <c r="D14117" t="s">
        <v>1862</v>
      </c>
      <c r="E14117" t="s">
        <v>12</v>
      </c>
      <c r="F14117">
        <v>1390.89</v>
      </c>
      <c r="G14117">
        <v>1461.26</v>
      </c>
      <c r="J14117">
        <v>0</v>
      </c>
      <c r="K14117">
        <v>0</v>
      </c>
    </row>
    <row r="14118" spans="1:11">
      <c r="A14118" t="s">
        <v>30153</v>
      </c>
      <c r="B14118" t="s">
        <v>58</v>
      </c>
      <c r="C14118">
        <v>99261</v>
      </c>
      <c r="D14118" t="s">
        <v>1863</v>
      </c>
      <c r="E14118" t="s">
        <v>12</v>
      </c>
      <c r="F14118">
        <v>1663.5</v>
      </c>
      <c r="G14118">
        <v>1747.79</v>
      </c>
      <c r="J14118">
        <v>0</v>
      </c>
      <c r="K14118">
        <v>0</v>
      </c>
    </row>
    <row r="14119" spans="1:11">
      <c r="A14119" t="s">
        <v>30154</v>
      </c>
      <c r="B14119" t="s">
        <v>58</v>
      </c>
      <c r="C14119">
        <v>99266</v>
      </c>
      <c r="D14119" t="s">
        <v>1865</v>
      </c>
      <c r="E14119" t="s">
        <v>12</v>
      </c>
      <c r="F14119">
        <v>1936.15</v>
      </c>
      <c r="G14119">
        <v>2034.38</v>
      </c>
      <c r="J14119">
        <v>0</v>
      </c>
      <c r="K14119">
        <v>0</v>
      </c>
    </row>
    <row r="14120" spans="1:11">
      <c r="A14120" t="s">
        <v>30155</v>
      </c>
      <c r="B14120" t="s">
        <v>58</v>
      </c>
      <c r="C14120">
        <v>99269</v>
      </c>
      <c r="D14120" t="s">
        <v>1866</v>
      </c>
      <c r="E14120" t="s">
        <v>12</v>
      </c>
      <c r="F14120">
        <v>2208.7600000000002</v>
      </c>
      <c r="G14120">
        <v>2320.9299999999998</v>
      </c>
      <c r="J14120">
        <v>0</v>
      </c>
      <c r="K14120">
        <v>0</v>
      </c>
    </row>
    <row r="14121" spans="1:11">
      <c r="A14121" t="s">
        <v>30156</v>
      </c>
      <c r="B14121" t="s">
        <v>58</v>
      </c>
      <c r="C14121">
        <v>99277</v>
      </c>
      <c r="D14121" t="s">
        <v>1868</v>
      </c>
      <c r="E14121" t="s">
        <v>12</v>
      </c>
      <c r="F14121">
        <v>2481.42</v>
      </c>
      <c r="G14121">
        <v>2607.5500000000002</v>
      </c>
      <c r="J14121">
        <v>0</v>
      </c>
      <c r="K14121">
        <v>0</v>
      </c>
    </row>
    <row r="14122" spans="1:11">
      <c r="A14122" t="s">
        <v>30157</v>
      </c>
      <c r="B14122" t="s">
        <v>58</v>
      </c>
      <c r="C14122">
        <v>99281</v>
      </c>
      <c r="D14122" t="s">
        <v>1870</v>
      </c>
      <c r="E14122" t="s">
        <v>12</v>
      </c>
      <c r="F14122">
        <v>2754.06</v>
      </c>
      <c r="G14122">
        <v>2894.12</v>
      </c>
      <c r="J14122">
        <v>0</v>
      </c>
      <c r="K14122">
        <v>0</v>
      </c>
    </row>
    <row r="14123" spans="1:11">
      <c r="A14123" t="s">
        <v>30158</v>
      </c>
      <c r="B14123" t="s">
        <v>58</v>
      </c>
      <c r="C14123">
        <v>99289</v>
      </c>
      <c r="D14123" t="s">
        <v>1874</v>
      </c>
      <c r="E14123" t="s">
        <v>12</v>
      </c>
      <c r="F14123">
        <v>3026.68</v>
      </c>
      <c r="G14123">
        <v>3180.68</v>
      </c>
      <c r="J14123">
        <v>0</v>
      </c>
      <c r="K14123">
        <v>0</v>
      </c>
    </row>
    <row r="14124" spans="1:11">
      <c r="A14124" t="s">
        <v>30159</v>
      </c>
      <c r="B14124" t="s">
        <v>58</v>
      </c>
      <c r="C14124">
        <v>99282</v>
      </c>
      <c r="D14124" t="s">
        <v>1871</v>
      </c>
      <c r="E14124" t="s">
        <v>12</v>
      </c>
      <c r="F14124">
        <v>3052.45</v>
      </c>
      <c r="G14124">
        <v>3207.79</v>
      </c>
      <c r="J14124">
        <v>0</v>
      </c>
      <c r="K14124">
        <v>0</v>
      </c>
    </row>
    <row r="14125" spans="1:11">
      <c r="A14125" t="s">
        <v>30160</v>
      </c>
      <c r="B14125" t="s">
        <v>58</v>
      </c>
      <c r="C14125">
        <v>99296</v>
      </c>
      <c r="D14125" t="s">
        <v>1877</v>
      </c>
      <c r="E14125" t="s">
        <v>12</v>
      </c>
      <c r="F14125">
        <v>3325.05</v>
      </c>
      <c r="G14125">
        <v>3494.34</v>
      </c>
      <c r="J14125">
        <v>0</v>
      </c>
      <c r="K14125">
        <v>0</v>
      </c>
    </row>
    <row r="14126" spans="1:11">
      <c r="A14126" t="s">
        <v>30161</v>
      </c>
      <c r="B14126" t="s">
        <v>58</v>
      </c>
      <c r="C14126">
        <v>99299</v>
      </c>
      <c r="D14126" t="s">
        <v>1879</v>
      </c>
      <c r="E14126" t="s">
        <v>12</v>
      </c>
      <c r="F14126">
        <v>3597.62</v>
      </c>
      <c r="G14126">
        <v>3780.83</v>
      </c>
      <c r="J14126">
        <v>0</v>
      </c>
      <c r="K14126">
        <v>0</v>
      </c>
    </row>
    <row r="14127" spans="1:11">
      <c r="A14127" t="s">
        <v>30162</v>
      </c>
      <c r="B14127" t="s">
        <v>58</v>
      </c>
      <c r="C14127">
        <v>99302</v>
      </c>
      <c r="D14127" t="s">
        <v>1880</v>
      </c>
      <c r="E14127" t="s">
        <v>12</v>
      </c>
      <c r="F14127">
        <v>3874.67</v>
      </c>
      <c r="G14127">
        <v>4072.04</v>
      </c>
      <c r="J14127">
        <v>0</v>
      </c>
      <c r="K14127">
        <v>0</v>
      </c>
    </row>
    <row r="14128" spans="1:11">
      <c r="A14128" t="s">
        <v>30163</v>
      </c>
      <c r="B14128" t="s">
        <v>58</v>
      </c>
      <c r="C14128">
        <v>99307</v>
      </c>
      <c r="D14128" t="s">
        <v>1883</v>
      </c>
      <c r="E14128" t="s">
        <v>12</v>
      </c>
      <c r="F14128">
        <v>2502.75</v>
      </c>
      <c r="G14128">
        <v>2629.97</v>
      </c>
      <c r="J14128">
        <v>0</v>
      </c>
      <c r="K14128">
        <v>0</v>
      </c>
    </row>
    <row r="14129" spans="1:11">
      <c r="A14129" t="s">
        <v>30164</v>
      </c>
      <c r="B14129" t="s">
        <v>58</v>
      </c>
      <c r="C14129">
        <v>99317</v>
      </c>
      <c r="D14129" t="s">
        <v>1887</v>
      </c>
      <c r="E14129" t="s">
        <v>12</v>
      </c>
      <c r="F14129">
        <v>2775.34</v>
      </c>
      <c r="G14129">
        <v>2916.51</v>
      </c>
      <c r="J14129">
        <v>0</v>
      </c>
      <c r="K14129">
        <v>0</v>
      </c>
    </row>
    <row r="14130" spans="1:11">
      <c r="A14130" t="s">
        <v>30165</v>
      </c>
      <c r="B14130" t="s">
        <v>58</v>
      </c>
      <c r="C14130">
        <v>99321</v>
      </c>
      <c r="D14130" t="s">
        <v>1890</v>
      </c>
      <c r="E14130" t="s">
        <v>12</v>
      </c>
      <c r="F14130">
        <v>3048</v>
      </c>
      <c r="G14130">
        <v>3203.12</v>
      </c>
      <c r="J14130">
        <v>0</v>
      </c>
      <c r="K14130">
        <v>0</v>
      </c>
    </row>
    <row r="14131" spans="1:11">
      <c r="A14131" t="s">
        <v>30166</v>
      </c>
      <c r="B14131" t="s">
        <v>58</v>
      </c>
      <c r="C14131">
        <v>99323</v>
      </c>
      <c r="D14131" t="s">
        <v>1891</v>
      </c>
      <c r="E14131" t="s">
        <v>12</v>
      </c>
      <c r="F14131">
        <v>3320.61</v>
      </c>
      <c r="G14131">
        <v>3489.66</v>
      </c>
      <c r="J14131">
        <v>0</v>
      </c>
      <c r="K14131">
        <v>0</v>
      </c>
    </row>
    <row r="14132" spans="1:11">
      <c r="A14132" t="s">
        <v>30167</v>
      </c>
      <c r="B14132" t="s">
        <v>58</v>
      </c>
      <c r="C14132">
        <v>99325</v>
      </c>
      <c r="D14132" t="s">
        <v>1892</v>
      </c>
      <c r="E14132" t="s">
        <v>12</v>
      </c>
      <c r="F14132">
        <v>3597.62</v>
      </c>
      <c r="G14132">
        <v>3780.83</v>
      </c>
      <c r="J14132">
        <v>0</v>
      </c>
      <c r="K14132">
        <v>0</v>
      </c>
    </row>
    <row r="14133" spans="1:11">
      <c r="A14133" t="s">
        <v>30168</v>
      </c>
      <c r="B14133" t="s">
        <v>58</v>
      </c>
      <c r="C14133">
        <v>99311</v>
      </c>
      <c r="D14133" t="s">
        <v>1885</v>
      </c>
      <c r="E14133" t="s">
        <v>12</v>
      </c>
      <c r="F14133">
        <v>4151.79</v>
      </c>
      <c r="G14133">
        <v>4363.3100000000004</v>
      </c>
      <c r="J14133">
        <v>0</v>
      </c>
      <c r="K14133">
        <v>0</v>
      </c>
    </row>
    <row r="14134" spans="1:11">
      <c r="A14134" t="s">
        <v>30169</v>
      </c>
      <c r="B14134" t="s">
        <v>58</v>
      </c>
      <c r="C14134">
        <v>99314</v>
      </c>
      <c r="D14134" t="s">
        <v>1886</v>
      </c>
      <c r="E14134" t="s">
        <v>12</v>
      </c>
      <c r="F14134">
        <v>4428.8100000000004</v>
      </c>
      <c r="G14134">
        <v>4654.54</v>
      </c>
      <c r="J14134">
        <v>0</v>
      </c>
      <c r="K14134">
        <v>0</v>
      </c>
    </row>
    <row r="14135" spans="1:11">
      <c r="A14135" t="s">
        <v>30170</v>
      </c>
      <c r="B14135" t="s">
        <v>58</v>
      </c>
      <c r="C14135">
        <v>99304</v>
      </c>
      <c r="D14135" t="s">
        <v>1881</v>
      </c>
      <c r="E14135" t="s">
        <v>12</v>
      </c>
      <c r="F14135">
        <v>3602.07</v>
      </c>
      <c r="G14135">
        <v>3785.5</v>
      </c>
      <c r="J14135">
        <v>0</v>
      </c>
      <c r="K14135">
        <v>0</v>
      </c>
    </row>
    <row r="14136" spans="1:11">
      <c r="A14136" t="s">
        <v>30171</v>
      </c>
      <c r="B14136" t="s">
        <v>58</v>
      </c>
      <c r="C14136">
        <v>99306</v>
      </c>
      <c r="D14136" t="s">
        <v>1882</v>
      </c>
      <c r="E14136" t="s">
        <v>12</v>
      </c>
      <c r="F14136">
        <v>3874.67</v>
      </c>
      <c r="G14136">
        <v>4072.04</v>
      </c>
      <c r="J14136">
        <v>0</v>
      </c>
      <c r="K14136">
        <v>0</v>
      </c>
    </row>
    <row r="14137" spans="1:11">
      <c r="A14137" t="s">
        <v>30172</v>
      </c>
      <c r="B14137" t="s">
        <v>58</v>
      </c>
      <c r="C14137">
        <v>99309</v>
      </c>
      <c r="D14137" t="s">
        <v>1884</v>
      </c>
      <c r="E14137" t="s">
        <v>12</v>
      </c>
      <c r="F14137">
        <v>4151.79</v>
      </c>
      <c r="G14137">
        <v>4363.3100000000004</v>
      </c>
      <c r="J14137">
        <v>0</v>
      </c>
      <c r="K14137">
        <v>0</v>
      </c>
    </row>
    <row r="14138" spans="1:11">
      <c r="A14138" t="s">
        <v>30173</v>
      </c>
      <c r="B14138" t="s">
        <v>58</v>
      </c>
      <c r="C14138">
        <v>99327</v>
      </c>
      <c r="D14138" t="s">
        <v>1893</v>
      </c>
      <c r="E14138" t="s">
        <v>12</v>
      </c>
      <c r="F14138">
        <v>4662.41</v>
      </c>
      <c r="G14138">
        <v>4900.04</v>
      </c>
      <c r="J14138">
        <v>0</v>
      </c>
      <c r="K14138">
        <v>0</v>
      </c>
    </row>
    <row r="14139" spans="1:11">
      <c r="A14139" t="s">
        <v>30174</v>
      </c>
      <c r="B14139" t="s">
        <v>58</v>
      </c>
      <c r="C14139">
        <v>98009</v>
      </c>
      <c r="D14139" t="s">
        <v>1832</v>
      </c>
      <c r="E14139" t="s">
        <v>12</v>
      </c>
      <c r="F14139">
        <v>2009.66</v>
      </c>
      <c r="G14139">
        <v>2108.33</v>
      </c>
      <c r="J14139">
        <v>0</v>
      </c>
      <c r="K14139">
        <v>0</v>
      </c>
    </row>
    <row r="14140" spans="1:11">
      <c r="A14140" t="s">
        <v>30175</v>
      </c>
      <c r="B14140" t="s">
        <v>58</v>
      </c>
      <c r="C14140">
        <v>98011</v>
      </c>
      <c r="D14140" t="s">
        <v>1833</v>
      </c>
      <c r="E14140" t="s">
        <v>12</v>
      </c>
      <c r="F14140">
        <v>2293.0700000000002</v>
      </c>
      <c r="G14140">
        <v>2405.7399999999998</v>
      </c>
      <c r="J14140">
        <v>0</v>
      </c>
      <c r="K14140">
        <v>0</v>
      </c>
    </row>
    <row r="14141" spans="1:11">
      <c r="A14141" t="s">
        <v>30176</v>
      </c>
      <c r="B14141" t="s">
        <v>58</v>
      </c>
      <c r="C14141">
        <v>98013</v>
      </c>
      <c r="D14141" t="s">
        <v>1834</v>
      </c>
      <c r="E14141" t="s">
        <v>12</v>
      </c>
      <c r="F14141">
        <v>2576.5500000000002</v>
      </c>
      <c r="G14141">
        <v>2703.24</v>
      </c>
      <c r="J14141">
        <v>0</v>
      </c>
      <c r="K14141">
        <v>0</v>
      </c>
    </row>
    <row r="14142" spans="1:11">
      <c r="A14142" t="s">
        <v>30177</v>
      </c>
      <c r="B14142" t="s">
        <v>58</v>
      </c>
      <c r="C14142">
        <v>98015</v>
      </c>
      <c r="D14142" t="s">
        <v>1835</v>
      </c>
      <c r="E14142" t="s">
        <v>12</v>
      </c>
      <c r="F14142">
        <v>2860.01</v>
      </c>
      <c r="G14142">
        <v>3000.69</v>
      </c>
      <c r="J14142">
        <v>0</v>
      </c>
      <c r="K14142">
        <v>0</v>
      </c>
    </row>
    <row r="14143" spans="1:11">
      <c r="A14143" t="s">
        <v>30178</v>
      </c>
      <c r="B14143" t="s">
        <v>58</v>
      </c>
      <c r="C14143">
        <v>98017</v>
      </c>
      <c r="D14143" t="s">
        <v>1836</v>
      </c>
      <c r="E14143" t="s">
        <v>12</v>
      </c>
      <c r="F14143">
        <v>3143.42</v>
      </c>
      <c r="G14143">
        <v>3298.12</v>
      </c>
      <c r="J14143">
        <v>0</v>
      </c>
      <c r="K14143">
        <v>0</v>
      </c>
    </row>
    <row r="14144" spans="1:11">
      <c r="A14144" t="s">
        <v>30179</v>
      </c>
      <c r="B14144" t="s">
        <v>58</v>
      </c>
      <c r="C14144">
        <v>98019</v>
      </c>
      <c r="D14144" t="s">
        <v>1837</v>
      </c>
      <c r="E14144" t="s">
        <v>12</v>
      </c>
      <c r="F14144">
        <v>3451.41</v>
      </c>
      <c r="G14144">
        <v>3621.24</v>
      </c>
      <c r="J14144">
        <v>0</v>
      </c>
      <c r="K14144">
        <v>0</v>
      </c>
    </row>
    <row r="14145" spans="1:11">
      <c r="A14145" t="s">
        <v>30180</v>
      </c>
      <c r="B14145" t="s">
        <v>58</v>
      </c>
      <c r="C14145">
        <v>97995</v>
      </c>
      <c r="D14145" t="s">
        <v>1825</v>
      </c>
      <c r="E14145" t="s">
        <v>12</v>
      </c>
      <c r="F14145">
        <v>1442.78</v>
      </c>
      <c r="G14145">
        <v>1513.46</v>
      </c>
      <c r="J14145">
        <v>0</v>
      </c>
      <c r="K14145">
        <v>0</v>
      </c>
    </row>
    <row r="14146" spans="1:11">
      <c r="A14146" t="s">
        <v>30181</v>
      </c>
      <c r="B14146" t="s">
        <v>58</v>
      </c>
      <c r="C14146">
        <v>97997</v>
      </c>
      <c r="D14146" t="s">
        <v>1826</v>
      </c>
      <c r="E14146" t="s">
        <v>12</v>
      </c>
      <c r="F14146">
        <v>1726.19</v>
      </c>
      <c r="G14146">
        <v>1810.86</v>
      </c>
      <c r="J14146">
        <v>0</v>
      </c>
      <c r="K14146">
        <v>0</v>
      </c>
    </row>
    <row r="14147" spans="1:11">
      <c r="A14147" t="s">
        <v>30182</v>
      </c>
      <c r="B14147" t="s">
        <v>58</v>
      </c>
      <c r="C14147">
        <v>97999</v>
      </c>
      <c r="D14147" t="s">
        <v>1827</v>
      </c>
      <c r="E14147" t="s">
        <v>12</v>
      </c>
      <c r="F14147">
        <v>2009.66</v>
      </c>
      <c r="G14147">
        <v>2108.33</v>
      </c>
      <c r="J14147">
        <v>0</v>
      </c>
      <c r="K14147">
        <v>0</v>
      </c>
    </row>
    <row r="14148" spans="1:11">
      <c r="A14148" t="s">
        <v>30183</v>
      </c>
      <c r="B14148" t="s">
        <v>58</v>
      </c>
      <c r="C14148">
        <v>98001</v>
      </c>
      <c r="D14148" t="s">
        <v>1828</v>
      </c>
      <c r="E14148" t="s">
        <v>12</v>
      </c>
      <c r="F14148">
        <v>2293.0700000000002</v>
      </c>
      <c r="G14148">
        <v>2405.7399999999998</v>
      </c>
      <c r="J14148">
        <v>0</v>
      </c>
      <c r="K14148">
        <v>0</v>
      </c>
    </row>
    <row r="14149" spans="1:11">
      <c r="A14149" t="s">
        <v>30184</v>
      </c>
      <c r="B14149" t="s">
        <v>58</v>
      </c>
      <c r="C14149">
        <v>98003</v>
      </c>
      <c r="D14149" t="s">
        <v>1829</v>
      </c>
      <c r="E14149" t="s">
        <v>12</v>
      </c>
      <c r="F14149">
        <v>2576.5500000000002</v>
      </c>
      <c r="G14149">
        <v>2703.24</v>
      </c>
      <c r="J14149">
        <v>0</v>
      </c>
      <c r="K14149">
        <v>0</v>
      </c>
    </row>
    <row r="14150" spans="1:11">
      <c r="A14150" t="s">
        <v>30185</v>
      </c>
      <c r="B14150" t="s">
        <v>58</v>
      </c>
      <c r="C14150">
        <v>98005</v>
      </c>
      <c r="D14150" t="s">
        <v>1830</v>
      </c>
      <c r="E14150" t="s">
        <v>12</v>
      </c>
      <c r="F14150">
        <v>2860.01</v>
      </c>
      <c r="G14150">
        <v>3000.69</v>
      </c>
      <c r="J14150">
        <v>0</v>
      </c>
      <c r="K14150">
        <v>0</v>
      </c>
    </row>
    <row r="14151" spans="1:11">
      <c r="A14151" t="s">
        <v>30186</v>
      </c>
      <c r="B14151" t="s">
        <v>58</v>
      </c>
      <c r="C14151">
        <v>98007</v>
      </c>
      <c r="D14151" t="s">
        <v>1831</v>
      </c>
      <c r="E14151" t="s">
        <v>12</v>
      </c>
      <c r="F14151">
        <v>3143.42</v>
      </c>
      <c r="G14151">
        <v>3298.12</v>
      </c>
      <c r="J14151">
        <v>0</v>
      </c>
      <c r="K14151">
        <v>0</v>
      </c>
    </row>
    <row r="14152" spans="1:11">
      <c r="A14152" t="s">
        <v>30187</v>
      </c>
      <c r="B14152" t="s">
        <v>58</v>
      </c>
      <c r="C14152">
        <v>98031</v>
      </c>
      <c r="D14152" t="s">
        <v>1843</v>
      </c>
      <c r="E14152" t="s">
        <v>12</v>
      </c>
      <c r="F14152">
        <v>3173.13</v>
      </c>
      <c r="G14152">
        <v>3329.19</v>
      </c>
      <c r="J14152">
        <v>0</v>
      </c>
      <c r="K14152">
        <v>0</v>
      </c>
    </row>
    <row r="14153" spans="1:11">
      <c r="A14153" t="s">
        <v>30188</v>
      </c>
      <c r="B14153" t="s">
        <v>58</v>
      </c>
      <c r="C14153">
        <v>98033</v>
      </c>
      <c r="D14153" t="s">
        <v>1844</v>
      </c>
      <c r="E14153" t="s">
        <v>12</v>
      </c>
      <c r="F14153">
        <v>3456.53</v>
      </c>
      <c r="G14153">
        <v>3626.6</v>
      </c>
      <c r="J14153">
        <v>0</v>
      </c>
      <c r="K14153">
        <v>0</v>
      </c>
    </row>
    <row r="14154" spans="1:11">
      <c r="A14154" t="s">
        <v>30189</v>
      </c>
      <c r="B14154" t="s">
        <v>58</v>
      </c>
      <c r="C14154">
        <v>98035</v>
      </c>
      <c r="D14154" t="s">
        <v>1845</v>
      </c>
      <c r="E14154" t="s">
        <v>12</v>
      </c>
      <c r="F14154">
        <v>3739.92</v>
      </c>
      <c r="G14154">
        <v>3923.97</v>
      </c>
      <c r="J14154">
        <v>0</v>
      </c>
      <c r="K14154">
        <v>0</v>
      </c>
    </row>
    <row r="14155" spans="1:11">
      <c r="A14155" t="s">
        <v>30190</v>
      </c>
      <c r="B14155" t="s">
        <v>58</v>
      </c>
      <c r="C14155">
        <v>98037</v>
      </c>
      <c r="D14155" t="s">
        <v>1846</v>
      </c>
      <c r="E14155" t="s">
        <v>12</v>
      </c>
      <c r="F14155">
        <v>4028.44</v>
      </c>
      <c r="G14155">
        <v>4226.74</v>
      </c>
      <c r="J14155">
        <v>0</v>
      </c>
      <c r="K14155">
        <v>0</v>
      </c>
    </row>
    <row r="14156" spans="1:11">
      <c r="A14156" t="s">
        <v>30191</v>
      </c>
      <c r="B14156" t="s">
        <v>58</v>
      </c>
      <c r="C14156">
        <v>98021</v>
      </c>
      <c r="D14156" t="s">
        <v>1838</v>
      </c>
      <c r="E14156" t="s">
        <v>12</v>
      </c>
      <c r="F14156">
        <v>2601.14</v>
      </c>
      <c r="G14156">
        <v>2728.94</v>
      </c>
      <c r="J14156">
        <v>0</v>
      </c>
      <c r="K14156">
        <v>0</v>
      </c>
    </row>
    <row r="14157" spans="1:11">
      <c r="A14157" t="s">
        <v>30192</v>
      </c>
      <c r="B14157" t="s">
        <v>58</v>
      </c>
      <c r="C14157">
        <v>98023</v>
      </c>
      <c r="D14157" t="s">
        <v>1839</v>
      </c>
      <c r="E14157" t="s">
        <v>12</v>
      </c>
      <c r="F14157">
        <v>2884.52</v>
      </c>
      <c r="G14157">
        <v>3026.34</v>
      </c>
      <c r="J14157">
        <v>0</v>
      </c>
      <c r="K14157">
        <v>0</v>
      </c>
    </row>
    <row r="14158" spans="1:11">
      <c r="A14158" t="s">
        <v>30193</v>
      </c>
      <c r="B14158" t="s">
        <v>58</v>
      </c>
      <c r="C14158">
        <v>98025</v>
      </c>
      <c r="D14158" t="s">
        <v>1840</v>
      </c>
      <c r="E14158" t="s">
        <v>12</v>
      </c>
      <c r="F14158">
        <v>3168</v>
      </c>
      <c r="G14158">
        <v>3323.83</v>
      </c>
      <c r="J14158">
        <v>0</v>
      </c>
      <c r="K14158">
        <v>0</v>
      </c>
    </row>
    <row r="14159" spans="1:11">
      <c r="A14159" t="s">
        <v>30194</v>
      </c>
      <c r="B14159" t="s">
        <v>58</v>
      </c>
      <c r="C14159">
        <v>98027</v>
      </c>
      <c r="D14159" t="s">
        <v>1841</v>
      </c>
      <c r="E14159" t="s">
        <v>12</v>
      </c>
      <c r="F14159">
        <v>3451.41</v>
      </c>
      <c r="G14159">
        <v>3621.24</v>
      </c>
      <c r="J14159">
        <v>0</v>
      </c>
      <c r="K14159">
        <v>0</v>
      </c>
    </row>
    <row r="14160" spans="1:11">
      <c r="A14160" t="s">
        <v>30195</v>
      </c>
      <c r="B14160" t="s">
        <v>58</v>
      </c>
      <c r="C14160">
        <v>98029</v>
      </c>
      <c r="D14160" t="s">
        <v>1842</v>
      </c>
      <c r="E14160" t="s">
        <v>12</v>
      </c>
      <c r="F14160">
        <v>3739.92</v>
      </c>
      <c r="G14160">
        <v>3923.97</v>
      </c>
      <c r="J14160">
        <v>0</v>
      </c>
      <c r="K14160">
        <v>0</v>
      </c>
    </row>
    <row r="14161" spans="1:11">
      <c r="A14161" t="s">
        <v>30196</v>
      </c>
      <c r="B14161" t="s">
        <v>58</v>
      </c>
      <c r="C14161">
        <v>98045</v>
      </c>
      <c r="D14161" t="s">
        <v>1850</v>
      </c>
      <c r="E14161" t="s">
        <v>12</v>
      </c>
      <c r="F14161">
        <v>4317.0600000000004</v>
      </c>
      <c r="G14161">
        <v>4529.57</v>
      </c>
      <c r="J14161">
        <v>0</v>
      </c>
      <c r="K14161">
        <v>0</v>
      </c>
    </row>
    <row r="14162" spans="1:11">
      <c r="A14162" t="s">
        <v>30197</v>
      </c>
      <c r="B14162" t="s">
        <v>58</v>
      </c>
      <c r="C14162">
        <v>98047</v>
      </c>
      <c r="D14162" t="s">
        <v>1851</v>
      </c>
      <c r="E14162" t="s">
        <v>12</v>
      </c>
      <c r="F14162">
        <v>4605.5600000000004</v>
      </c>
      <c r="G14162">
        <v>4832.3500000000004</v>
      </c>
      <c r="J14162">
        <v>0</v>
      </c>
      <c r="K14162">
        <v>0</v>
      </c>
    </row>
    <row r="14163" spans="1:11">
      <c r="A14163" t="s">
        <v>30198</v>
      </c>
      <c r="B14163" t="s">
        <v>58</v>
      </c>
      <c r="C14163">
        <v>98039</v>
      </c>
      <c r="D14163" t="s">
        <v>1847</v>
      </c>
      <c r="E14163" t="s">
        <v>12</v>
      </c>
      <c r="F14163">
        <v>3745.05</v>
      </c>
      <c r="G14163">
        <v>3929.32</v>
      </c>
      <c r="J14163">
        <v>0</v>
      </c>
      <c r="K14163">
        <v>0</v>
      </c>
    </row>
    <row r="14164" spans="1:11">
      <c r="A14164" t="s">
        <v>30199</v>
      </c>
      <c r="B14164" t="s">
        <v>58</v>
      </c>
      <c r="C14164">
        <v>98041</v>
      </c>
      <c r="D14164" t="s">
        <v>1848</v>
      </c>
      <c r="E14164" t="s">
        <v>12</v>
      </c>
      <c r="F14164">
        <v>4028.44</v>
      </c>
      <c r="G14164">
        <v>4226.74</v>
      </c>
      <c r="J14164">
        <v>0</v>
      </c>
      <c r="K14164">
        <v>0</v>
      </c>
    </row>
    <row r="14165" spans="1:11">
      <c r="A14165" t="s">
        <v>30200</v>
      </c>
      <c r="B14165" t="s">
        <v>58</v>
      </c>
      <c r="C14165">
        <v>98043</v>
      </c>
      <c r="D14165" t="s">
        <v>1849</v>
      </c>
      <c r="E14165" t="s">
        <v>12</v>
      </c>
      <c r="F14165">
        <v>4317.0600000000004</v>
      </c>
      <c r="G14165">
        <v>4529.57</v>
      </c>
      <c r="J14165">
        <v>0</v>
      </c>
      <c r="K14165">
        <v>0</v>
      </c>
    </row>
    <row r="14166" spans="1:11">
      <c r="A14166" t="s">
        <v>30201</v>
      </c>
      <c r="B14166" t="s">
        <v>58</v>
      </c>
      <c r="C14166">
        <v>98049</v>
      </c>
      <c r="D14166" t="s">
        <v>1852</v>
      </c>
      <c r="E14166" t="s">
        <v>12</v>
      </c>
      <c r="F14166">
        <v>4844.0200000000004</v>
      </c>
      <c r="G14166">
        <v>5082.74</v>
      </c>
      <c r="J14166">
        <v>0</v>
      </c>
      <c r="K14166">
        <v>0</v>
      </c>
    </row>
    <row r="14167" spans="1:11">
      <c r="A14167" t="s">
        <v>30202</v>
      </c>
      <c r="B14167" t="s">
        <v>58</v>
      </c>
      <c r="C14167">
        <v>101809</v>
      </c>
      <c r="D14167" t="s">
        <v>8421</v>
      </c>
      <c r="E14167" t="s">
        <v>32</v>
      </c>
      <c r="F14167">
        <v>2858.67</v>
      </c>
      <c r="G14167">
        <v>2981.79</v>
      </c>
      <c r="J14167">
        <v>0</v>
      </c>
      <c r="K14167">
        <v>0</v>
      </c>
    </row>
    <row r="14168" spans="1:11">
      <c r="A14168" t="s">
        <v>30203</v>
      </c>
      <c r="B14168" t="s">
        <v>58</v>
      </c>
      <c r="C14168">
        <v>99280</v>
      </c>
      <c r="D14168" t="s">
        <v>8422</v>
      </c>
      <c r="E14168" t="s">
        <v>32</v>
      </c>
      <c r="F14168">
        <v>2038.86</v>
      </c>
      <c r="G14168">
        <v>2138.2399999999998</v>
      </c>
      <c r="J14168">
        <v>0</v>
      </c>
      <c r="K14168">
        <v>0</v>
      </c>
    </row>
    <row r="14169" spans="1:11">
      <c r="A14169" t="s">
        <v>30204</v>
      </c>
      <c r="B14169" t="s">
        <v>58</v>
      </c>
      <c r="C14169">
        <v>99292</v>
      </c>
      <c r="D14169" t="s">
        <v>8423</v>
      </c>
      <c r="E14169" t="s">
        <v>32</v>
      </c>
      <c r="F14169">
        <v>2511.73</v>
      </c>
      <c r="G14169">
        <v>2632.02</v>
      </c>
      <c r="J14169">
        <v>0</v>
      </c>
      <c r="K14169">
        <v>0</v>
      </c>
    </row>
    <row r="14170" spans="1:11">
      <c r="A14170" t="s">
        <v>30205</v>
      </c>
      <c r="B14170" t="s">
        <v>58</v>
      </c>
      <c r="C14170">
        <v>99242</v>
      </c>
      <c r="D14170" t="s">
        <v>8424</v>
      </c>
      <c r="E14170" t="s">
        <v>32</v>
      </c>
      <c r="F14170">
        <v>2980.43</v>
      </c>
      <c r="G14170">
        <v>3120.39</v>
      </c>
      <c r="J14170">
        <v>0</v>
      </c>
      <c r="K14170">
        <v>0</v>
      </c>
    </row>
    <row r="14171" spans="1:11">
      <c r="A14171" t="s">
        <v>30206</v>
      </c>
      <c r="B14171" t="s">
        <v>58</v>
      </c>
      <c r="C14171">
        <v>99248</v>
      </c>
      <c r="D14171" t="s">
        <v>8425</v>
      </c>
      <c r="E14171" t="s">
        <v>32</v>
      </c>
      <c r="F14171">
        <v>3802.58</v>
      </c>
      <c r="G14171">
        <v>3975.85</v>
      </c>
      <c r="J14171">
        <v>0</v>
      </c>
      <c r="K14171">
        <v>0</v>
      </c>
    </row>
    <row r="14172" spans="1:11">
      <c r="A14172" t="s">
        <v>30207</v>
      </c>
      <c r="B14172" t="s">
        <v>58</v>
      </c>
      <c r="C14172">
        <v>99275</v>
      </c>
      <c r="D14172" t="s">
        <v>8426</v>
      </c>
      <c r="E14172" t="s">
        <v>32</v>
      </c>
      <c r="F14172">
        <v>1031.54</v>
      </c>
      <c r="G14172">
        <v>1061.07</v>
      </c>
      <c r="J14172">
        <v>0</v>
      </c>
      <c r="K14172">
        <v>0</v>
      </c>
    </row>
    <row r="14173" spans="1:11">
      <c r="A14173" t="s">
        <v>30208</v>
      </c>
      <c r="B14173" t="s">
        <v>58</v>
      </c>
      <c r="C14173">
        <v>99285</v>
      </c>
      <c r="D14173" t="s">
        <v>8427</v>
      </c>
      <c r="E14173" t="s">
        <v>32</v>
      </c>
      <c r="F14173">
        <v>1393.53</v>
      </c>
      <c r="G14173">
        <v>1429.15</v>
      </c>
      <c r="J14173">
        <v>0</v>
      </c>
      <c r="K14173">
        <v>0</v>
      </c>
    </row>
    <row r="14174" spans="1:11">
      <c r="A14174" t="s">
        <v>30209</v>
      </c>
      <c r="B14174" t="s">
        <v>58</v>
      </c>
      <c r="C14174">
        <v>102457</v>
      </c>
      <c r="D14174" t="s">
        <v>8428</v>
      </c>
      <c r="E14174" t="s">
        <v>32</v>
      </c>
      <c r="F14174">
        <v>1747.55</v>
      </c>
      <c r="G14174">
        <v>1785</v>
      </c>
      <c r="J14174">
        <v>0</v>
      </c>
      <c r="K14174">
        <v>0</v>
      </c>
    </row>
    <row r="14175" spans="1:11">
      <c r="A14175" t="s">
        <v>30210</v>
      </c>
      <c r="B14175" t="s">
        <v>58</v>
      </c>
      <c r="C14175">
        <v>102142</v>
      </c>
      <c r="D14175" t="s">
        <v>8429</v>
      </c>
      <c r="E14175" t="s">
        <v>32</v>
      </c>
      <c r="F14175">
        <v>2748.02</v>
      </c>
      <c r="G14175">
        <v>2805.16</v>
      </c>
      <c r="J14175">
        <v>0</v>
      </c>
      <c r="K14175">
        <v>0</v>
      </c>
    </row>
    <row r="14176" spans="1:11">
      <c r="A14176" t="s">
        <v>30211</v>
      </c>
      <c r="B14176" t="s">
        <v>58</v>
      </c>
      <c r="C14176">
        <v>97980</v>
      </c>
      <c r="D14176" t="s">
        <v>15322</v>
      </c>
      <c r="E14176" t="s">
        <v>32</v>
      </c>
      <c r="F14176">
        <v>2117.69</v>
      </c>
      <c r="G14176">
        <v>2217.54</v>
      </c>
      <c r="J14176">
        <v>0</v>
      </c>
      <c r="K14176">
        <v>0</v>
      </c>
    </row>
    <row r="14177" spans="1:11">
      <c r="A14177" t="s">
        <v>30212</v>
      </c>
      <c r="B14177" t="s">
        <v>58</v>
      </c>
      <c r="C14177">
        <v>98405</v>
      </c>
      <c r="D14177" t="s">
        <v>15323</v>
      </c>
      <c r="E14177" t="s">
        <v>32</v>
      </c>
      <c r="F14177">
        <v>2601.61</v>
      </c>
      <c r="G14177">
        <v>2722.44</v>
      </c>
      <c r="J14177">
        <v>0</v>
      </c>
      <c r="K14177">
        <v>0</v>
      </c>
    </row>
    <row r="14178" spans="1:11">
      <c r="A14178" t="s">
        <v>30213</v>
      </c>
      <c r="B14178" t="s">
        <v>58</v>
      </c>
      <c r="C14178">
        <v>97988</v>
      </c>
      <c r="D14178" t="s">
        <v>15324</v>
      </c>
      <c r="E14178" t="s">
        <v>32</v>
      </c>
      <c r="F14178">
        <v>3080.39</v>
      </c>
      <c r="G14178">
        <v>3220.94</v>
      </c>
      <c r="J14178">
        <v>0</v>
      </c>
      <c r="K14178">
        <v>0</v>
      </c>
    </row>
    <row r="14179" spans="1:11">
      <c r="A14179" t="s">
        <v>30214</v>
      </c>
      <c r="B14179" t="s">
        <v>58</v>
      </c>
      <c r="C14179">
        <v>97992</v>
      </c>
      <c r="D14179" t="s">
        <v>8430</v>
      </c>
      <c r="E14179" t="s">
        <v>32</v>
      </c>
      <c r="F14179">
        <v>3923.21</v>
      </c>
      <c r="G14179">
        <v>4097.2</v>
      </c>
      <c r="J14179">
        <v>0</v>
      </c>
      <c r="K14179">
        <v>0</v>
      </c>
    </row>
    <row r="14180" spans="1:11">
      <c r="A14180" t="s">
        <v>30215</v>
      </c>
      <c r="B14180" t="s">
        <v>58</v>
      </c>
      <c r="C14180">
        <v>97978</v>
      </c>
      <c r="D14180" t="s">
        <v>8431</v>
      </c>
      <c r="E14180" t="s">
        <v>32</v>
      </c>
      <c r="F14180">
        <v>1040.32</v>
      </c>
      <c r="G14180">
        <v>1069.9000000000001</v>
      </c>
      <c r="J14180">
        <v>0</v>
      </c>
      <c r="K14180">
        <v>0</v>
      </c>
    </row>
    <row r="14181" spans="1:11">
      <c r="A14181" t="s">
        <v>30216</v>
      </c>
      <c r="B14181" t="s">
        <v>58</v>
      </c>
      <c r="C14181">
        <v>98410</v>
      </c>
      <c r="D14181" t="s">
        <v>8432</v>
      </c>
      <c r="E14181" t="s">
        <v>32</v>
      </c>
      <c r="F14181">
        <v>1321.28</v>
      </c>
      <c r="G14181">
        <v>1351.97</v>
      </c>
      <c r="J14181">
        <v>0</v>
      </c>
      <c r="K14181">
        <v>0</v>
      </c>
    </row>
    <row r="14182" spans="1:11">
      <c r="A14182" t="s">
        <v>30217</v>
      </c>
      <c r="B14182" t="s">
        <v>58</v>
      </c>
      <c r="C14182">
        <v>102139</v>
      </c>
      <c r="D14182" t="s">
        <v>15325</v>
      </c>
      <c r="E14182" t="s">
        <v>32</v>
      </c>
      <c r="F14182">
        <v>1810.89</v>
      </c>
      <c r="G14182">
        <v>1850.9</v>
      </c>
      <c r="J14182">
        <v>0</v>
      </c>
      <c r="K14182">
        <v>0</v>
      </c>
    </row>
    <row r="14183" spans="1:11">
      <c r="A14183" t="s">
        <v>30218</v>
      </c>
      <c r="B14183" t="s">
        <v>58</v>
      </c>
      <c r="C14183">
        <v>102141</v>
      </c>
      <c r="D14183" t="s">
        <v>15326</v>
      </c>
      <c r="E14183" t="s">
        <v>32</v>
      </c>
      <c r="F14183">
        <v>2787.67</v>
      </c>
      <c r="G14183">
        <v>2845.05</v>
      </c>
      <c r="J14183">
        <v>0</v>
      </c>
      <c r="K14183">
        <v>0</v>
      </c>
    </row>
    <row r="14184" spans="1:11">
      <c r="A14184" t="s">
        <v>30219</v>
      </c>
      <c r="B14184" t="s">
        <v>58</v>
      </c>
      <c r="C14184">
        <v>99290</v>
      </c>
      <c r="D14184" t="s">
        <v>8433</v>
      </c>
      <c r="E14184" t="s">
        <v>32</v>
      </c>
      <c r="F14184">
        <v>4109.74</v>
      </c>
      <c r="G14184">
        <v>4287.55</v>
      </c>
      <c r="J14184">
        <v>0</v>
      </c>
      <c r="K14184">
        <v>0</v>
      </c>
    </row>
    <row r="14185" spans="1:11">
      <c r="A14185" t="s">
        <v>30220</v>
      </c>
      <c r="B14185" t="s">
        <v>58</v>
      </c>
      <c r="C14185">
        <v>99244</v>
      </c>
      <c r="D14185" t="s">
        <v>8434</v>
      </c>
      <c r="E14185" t="s">
        <v>32</v>
      </c>
      <c r="F14185">
        <v>5014.38</v>
      </c>
      <c r="G14185">
        <v>5227.6499999999996</v>
      </c>
      <c r="J14185">
        <v>0</v>
      </c>
      <c r="K14185">
        <v>0</v>
      </c>
    </row>
    <row r="14186" spans="1:11">
      <c r="A14186" t="s">
        <v>30221</v>
      </c>
      <c r="B14186" t="s">
        <v>58</v>
      </c>
      <c r="C14186">
        <v>99256</v>
      </c>
      <c r="D14186" t="s">
        <v>8435</v>
      </c>
      <c r="E14186" t="s">
        <v>32</v>
      </c>
      <c r="F14186">
        <v>5889.67</v>
      </c>
      <c r="G14186">
        <v>6138.43</v>
      </c>
      <c r="J14186">
        <v>0</v>
      </c>
      <c r="K14186">
        <v>0</v>
      </c>
    </row>
    <row r="14187" spans="1:11">
      <c r="A14187" t="s">
        <v>30222</v>
      </c>
      <c r="B14187" t="s">
        <v>58</v>
      </c>
      <c r="C14187">
        <v>99271</v>
      </c>
      <c r="D14187" t="s">
        <v>8436</v>
      </c>
      <c r="E14187" t="s">
        <v>32</v>
      </c>
      <c r="F14187">
        <v>6764.87</v>
      </c>
      <c r="G14187">
        <v>7049.08</v>
      </c>
      <c r="J14187">
        <v>0</v>
      </c>
      <c r="K14187">
        <v>0</v>
      </c>
    </row>
    <row r="14188" spans="1:11">
      <c r="A14188" t="s">
        <v>30223</v>
      </c>
      <c r="B14188" t="s">
        <v>58</v>
      </c>
      <c r="C14188">
        <v>99284</v>
      </c>
      <c r="D14188" t="s">
        <v>8437</v>
      </c>
      <c r="E14188" t="s">
        <v>32</v>
      </c>
      <c r="F14188">
        <v>7640.22</v>
      </c>
      <c r="G14188">
        <v>7959.9</v>
      </c>
      <c r="J14188">
        <v>0</v>
      </c>
      <c r="K14188">
        <v>0</v>
      </c>
    </row>
    <row r="14189" spans="1:11">
      <c r="A14189" t="s">
        <v>30224</v>
      </c>
      <c r="B14189" t="s">
        <v>58</v>
      </c>
      <c r="C14189">
        <v>99294</v>
      </c>
      <c r="D14189" t="s">
        <v>8438</v>
      </c>
      <c r="E14189" t="s">
        <v>32</v>
      </c>
      <c r="F14189">
        <v>8515.4699999999993</v>
      </c>
      <c r="G14189">
        <v>8870.61</v>
      </c>
      <c r="J14189">
        <v>0</v>
      </c>
      <c r="K14189">
        <v>0</v>
      </c>
    </row>
    <row r="14190" spans="1:11">
      <c r="A14190" t="s">
        <v>30225</v>
      </c>
      <c r="B14190" t="s">
        <v>58</v>
      </c>
      <c r="C14190">
        <v>99252</v>
      </c>
      <c r="D14190" t="s">
        <v>8439</v>
      </c>
      <c r="E14190" t="s">
        <v>32</v>
      </c>
      <c r="F14190">
        <v>2635.16</v>
      </c>
      <c r="G14190">
        <v>2753.73</v>
      </c>
      <c r="J14190">
        <v>0</v>
      </c>
      <c r="K14190">
        <v>0</v>
      </c>
    </row>
    <row r="14191" spans="1:11">
      <c r="A14191" t="s">
        <v>30226</v>
      </c>
      <c r="B14191" t="s">
        <v>58</v>
      </c>
      <c r="C14191">
        <v>99259</v>
      </c>
      <c r="D14191" t="s">
        <v>8440</v>
      </c>
      <c r="E14191" t="s">
        <v>32</v>
      </c>
      <c r="F14191">
        <v>3332.05</v>
      </c>
      <c r="G14191">
        <v>3480.65</v>
      </c>
      <c r="J14191">
        <v>0</v>
      </c>
      <c r="K14191">
        <v>0</v>
      </c>
    </row>
    <row r="14192" spans="1:11">
      <c r="A14192" t="s">
        <v>30227</v>
      </c>
      <c r="B14192" t="s">
        <v>58</v>
      </c>
      <c r="C14192">
        <v>99265</v>
      </c>
      <c r="D14192" t="s">
        <v>8441</v>
      </c>
      <c r="E14192" t="s">
        <v>32</v>
      </c>
      <c r="F14192">
        <v>4028.89</v>
      </c>
      <c r="G14192">
        <v>4207.4799999999996</v>
      </c>
      <c r="J14192">
        <v>0</v>
      </c>
      <c r="K14192">
        <v>0</v>
      </c>
    </row>
    <row r="14193" spans="1:11">
      <c r="A14193" t="s">
        <v>30228</v>
      </c>
      <c r="B14193" t="s">
        <v>58</v>
      </c>
      <c r="C14193">
        <v>99267</v>
      </c>
      <c r="D14193" t="s">
        <v>8442</v>
      </c>
      <c r="E14193" t="s">
        <v>32</v>
      </c>
      <c r="F14193">
        <v>4725.7700000000004</v>
      </c>
      <c r="G14193">
        <v>4934.3900000000003</v>
      </c>
      <c r="J14193">
        <v>0</v>
      </c>
      <c r="K14193">
        <v>0</v>
      </c>
    </row>
    <row r="14194" spans="1:11">
      <c r="A14194" t="s">
        <v>30229</v>
      </c>
      <c r="B14194" t="s">
        <v>58</v>
      </c>
      <c r="C14194">
        <v>99274</v>
      </c>
      <c r="D14194" t="s">
        <v>8443</v>
      </c>
      <c r="E14194" t="s">
        <v>32</v>
      </c>
      <c r="F14194">
        <v>5459.68</v>
      </c>
      <c r="G14194">
        <v>5698.35</v>
      </c>
      <c r="J14194">
        <v>0</v>
      </c>
      <c r="K14194">
        <v>0</v>
      </c>
    </row>
    <row r="14195" spans="1:11">
      <c r="A14195" t="s">
        <v>30230</v>
      </c>
      <c r="B14195" t="s">
        <v>58</v>
      </c>
      <c r="C14195">
        <v>99279</v>
      </c>
      <c r="D14195" t="s">
        <v>8444</v>
      </c>
      <c r="E14195" t="s">
        <v>32</v>
      </c>
      <c r="F14195">
        <v>6161.2</v>
      </c>
      <c r="G14195">
        <v>6429.85</v>
      </c>
      <c r="J14195">
        <v>0</v>
      </c>
      <c r="K14195">
        <v>0</v>
      </c>
    </row>
    <row r="14196" spans="1:11">
      <c r="A14196" t="s">
        <v>30231</v>
      </c>
      <c r="B14196" t="s">
        <v>58</v>
      </c>
      <c r="C14196">
        <v>99286</v>
      </c>
      <c r="D14196" t="s">
        <v>8445</v>
      </c>
      <c r="E14196" t="s">
        <v>32</v>
      </c>
      <c r="F14196">
        <v>6862.81</v>
      </c>
      <c r="G14196">
        <v>7161.48</v>
      </c>
      <c r="J14196">
        <v>0</v>
      </c>
      <c r="K14196">
        <v>0</v>
      </c>
    </row>
    <row r="14197" spans="1:11">
      <c r="A14197" t="s">
        <v>30232</v>
      </c>
      <c r="B14197" t="s">
        <v>58</v>
      </c>
      <c r="C14197">
        <v>99326</v>
      </c>
      <c r="D14197" t="s">
        <v>8446</v>
      </c>
      <c r="E14197" t="s">
        <v>32</v>
      </c>
      <c r="F14197">
        <v>8357.99</v>
      </c>
      <c r="G14197">
        <v>8691.64</v>
      </c>
      <c r="J14197">
        <v>0</v>
      </c>
      <c r="K14197">
        <v>0</v>
      </c>
    </row>
    <row r="14198" spans="1:11">
      <c r="A14198" t="s">
        <v>30233</v>
      </c>
      <c r="B14198" t="s">
        <v>58</v>
      </c>
      <c r="C14198">
        <v>99287</v>
      </c>
      <c r="D14198" t="s">
        <v>8447</v>
      </c>
      <c r="E14198" t="s">
        <v>32</v>
      </c>
      <c r="F14198">
        <v>9612.14</v>
      </c>
      <c r="G14198">
        <v>9992.24</v>
      </c>
      <c r="J14198">
        <v>0</v>
      </c>
      <c r="K14198">
        <v>0</v>
      </c>
    </row>
    <row r="14199" spans="1:11">
      <c r="A14199" t="s">
        <v>30234</v>
      </c>
      <c r="B14199" t="s">
        <v>58</v>
      </c>
      <c r="C14199">
        <v>99298</v>
      </c>
      <c r="D14199" t="s">
        <v>8448</v>
      </c>
      <c r="E14199" t="s">
        <v>32</v>
      </c>
      <c r="F14199">
        <v>10866.31</v>
      </c>
      <c r="G14199">
        <v>11292.83</v>
      </c>
      <c r="J14199">
        <v>0</v>
      </c>
      <c r="K14199">
        <v>0</v>
      </c>
    </row>
    <row r="14200" spans="1:11">
      <c r="A14200" t="s">
        <v>30235</v>
      </c>
      <c r="B14200" t="s">
        <v>58</v>
      </c>
      <c r="C14200">
        <v>99300</v>
      </c>
      <c r="D14200" t="s">
        <v>8449</v>
      </c>
      <c r="E14200" t="s">
        <v>32</v>
      </c>
      <c r="F14200">
        <v>12120.47</v>
      </c>
      <c r="G14200">
        <v>12593.45</v>
      </c>
      <c r="J14200">
        <v>0</v>
      </c>
      <c r="K14200">
        <v>0</v>
      </c>
    </row>
    <row r="14201" spans="1:11">
      <c r="A14201" t="s">
        <v>30236</v>
      </c>
      <c r="B14201" t="s">
        <v>58</v>
      </c>
      <c r="C14201">
        <v>99301</v>
      </c>
      <c r="D14201" t="s">
        <v>8450</v>
      </c>
      <c r="E14201" t="s">
        <v>32</v>
      </c>
      <c r="F14201">
        <v>6049.33</v>
      </c>
      <c r="G14201">
        <v>6304.11</v>
      </c>
      <c r="J14201">
        <v>0</v>
      </c>
      <c r="K14201">
        <v>0</v>
      </c>
    </row>
    <row r="14202" spans="1:11">
      <c r="A14202" t="s">
        <v>30237</v>
      </c>
      <c r="B14202" t="s">
        <v>58</v>
      </c>
      <c r="C14202">
        <v>99312</v>
      </c>
      <c r="D14202" t="s">
        <v>8451</v>
      </c>
      <c r="E14202" t="s">
        <v>32</v>
      </c>
      <c r="F14202">
        <v>7085.42</v>
      </c>
      <c r="G14202">
        <v>7381.05</v>
      </c>
      <c r="J14202">
        <v>0</v>
      </c>
      <c r="K14202">
        <v>0</v>
      </c>
    </row>
    <row r="14203" spans="1:11">
      <c r="A14203" t="s">
        <v>30238</v>
      </c>
      <c r="B14203" t="s">
        <v>58</v>
      </c>
      <c r="C14203">
        <v>99320</v>
      </c>
      <c r="D14203" t="s">
        <v>8452</v>
      </c>
      <c r="E14203" t="s">
        <v>32</v>
      </c>
      <c r="F14203">
        <v>8186.4</v>
      </c>
      <c r="G14203">
        <v>8522.9500000000007</v>
      </c>
      <c r="J14203">
        <v>0</v>
      </c>
      <c r="K14203">
        <v>0</v>
      </c>
    </row>
    <row r="14204" spans="1:11">
      <c r="A14204" t="s">
        <v>30239</v>
      </c>
      <c r="B14204" t="s">
        <v>58</v>
      </c>
      <c r="C14204">
        <v>99322</v>
      </c>
      <c r="D14204" t="s">
        <v>8453</v>
      </c>
      <c r="E14204" t="s">
        <v>32</v>
      </c>
      <c r="F14204">
        <v>9230.66</v>
      </c>
      <c r="G14204">
        <v>9608.08</v>
      </c>
      <c r="J14204">
        <v>0</v>
      </c>
      <c r="K14204">
        <v>0</v>
      </c>
    </row>
    <row r="14205" spans="1:11">
      <c r="A14205" t="s">
        <v>30240</v>
      </c>
      <c r="B14205" t="s">
        <v>58</v>
      </c>
      <c r="C14205">
        <v>99324</v>
      </c>
      <c r="D14205" t="s">
        <v>8454</v>
      </c>
      <c r="E14205" t="s">
        <v>32</v>
      </c>
      <c r="F14205">
        <v>10274.959999999999</v>
      </c>
      <c r="G14205">
        <v>10693.29</v>
      </c>
      <c r="J14205">
        <v>0</v>
      </c>
      <c r="K14205">
        <v>0</v>
      </c>
    </row>
    <row r="14206" spans="1:11">
      <c r="A14206" t="s">
        <v>30241</v>
      </c>
      <c r="B14206" t="s">
        <v>58</v>
      </c>
      <c r="C14206">
        <v>99310</v>
      </c>
      <c r="D14206" t="s">
        <v>8455</v>
      </c>
      <c r="E14206" t="s">
        <v>32</v>
      </c>
      <c r="F14206">
        <v>14197.61</v>
      </c>
      <c r="G14206">
        <v>14739.1</v>
      </c>
      <c r="J14206">
        <v>0</v>
      </c>
      <c r="K14206">
        <v>0</v>
      </c>
    </row>
    <row r="14207" spans="1:11">
      <c r="A14207" t="s">
        <v>30242</v>
      </c>
      <c r="B14207" t="s">
        <v>58</v>
      </c>
      <c r="C14207">
        <v>99313</v>
      </c>
      <c r="D14207" t="s">
        <v>8456</v>
      </c>
      <c r="E14207" t="s">
        <v>32</v>
      </c>
      <c r="F14207">
        <v>15820.87</v>
      </c>
      <c r="G14207">
        <v>16419.71</v>
      </c>
      <c r="J14207">
        <v>0</v>
      </c>
      <c r="K14207">
        <v>0</v>
      </c>
    </row>
    <row r="14208" spans="1:11">
      <c r="A14208" t="s">
        <v>30243</v>
      </c>
      <c r="B14208" t="s">
        <v>58</v>
      </c>
      <c r="C14208">
        <v>99303</v>
      </c>
      <c r="D14208" t="s">
        <v>8457</v>
      </c>
      <c r="E14208" t="s">
        <v>32</v>
      </c>
      <c r="F14208">
        <v>11093.21</v>
      </c>
      <c r="G14208">
        <v>11525.27</v>
      </c>
      <c r="J14208">
        <v>0</v>
      </c>
      <c r="K14208">
        <v>0</v>
      </c>
    </row>
    <row r="14209" spans="1:11">
      <c r="A14209" t="s">
        <v>30244</v>
      </c>
      <c r="B14209" t="s">
        <v>58</v>
      </c>
      <c r="C14209">
        <v>99305</v>
      </c>
      <c r="D14209" t="s">
        <v>8458</v>
      </c>
      <c r="E14209" t="s">
        <v>32</v>
      </c>
      <c r="F14209">
        <v>12531.92</v>
      </c>
      <c r="G14209">
        <v>13015.93</v>
      </c>
      <c r="J14209">
        <v>0</v>
      </c>
      <c r="K14209">
        <v>0</v>
      </c>
    </row>
    <row r="14210" spans="1:11">
      <c r="A14210" t="s">
        <v>30245</v>
      </c>
      <c r="B14210" t="s">
        <v>58</v>
      </c>
      <c r="C14210">
        <v>99308</v>
      </c>
      <c r="D14210" t="s">
        <v>8459</v>
      </c>
      <c r="E14210" t="s">
        <v>32</v>
      </c>
      <c r="F14210">
        <v>13970.7</v>
      </c>
      <c r="G14210">
        <v>14506.62</v>
      </c>
      <c r="J14210">
        <v>0</v>
      </c>
      <c r="K14210">
        <v>0</v>
      </c>
    </row>
    <row r="14211" spans="1:11">
      <c r="A14211" t="s">
        <v>30246</v>
      </c>
      <c r="B14211" t="s">
        <v>58</v>
      </c>
      <c r="C14211">
        <v>99315</v>
      </c>
      <c r="D14211" t="s">
        <v>8460</v>
      </c>
      <c r="E14211" t="s">
        <v>32</v>
      </c>
      <c r="F14211">
        <v>17671.09</v>
      </c>
      <c r="G14211">
        <v>18332.88</v>
      </c>
      <c r="J14211">
        <v>0</v>
      </c>
      <c r="K14211">
        <v>0</v>
      </c>
    </row>
    <row r="14212" spans="1:11">
      <c r="A14212" t="s">
        <v>30247</v>
      </c>
      <c r="B14212" t="s">
        <v>58</v>
      </c>
      <c r="C14212">
        <v>98008</v>
      </c>
      <c r="D14212" t="s">
        <v>8461</v>
      </c>
      <c r="E14212" t="s">
        <v>32</v>
      </c>
      <c r="F14212">
        <v>4208.17</v>
      </c>
      <c r="G14212">
        <v>4386.5600000000004</v>
      </c>
      <c r="J14212">
        <v>0</v>
      </c>
      <c r="K14212">
        <v>0</v>
      </c>
    </row>
    <row r="14213" spans="1:11">
      <c r="A14213" t="s">
        <v>30248</v>
      </c>
      <c r="B14213" t="s">
        <v>58</v>
      </c>
      <c r="C14213">
        <v>98010</v>
      </c>
      <c r="D14213" t="s">
        <v>8462</v>
      </c>
      <c r="E14213" t="s">
        <v>32</v>
      </c>
      <c r="F14213">
        <v>5134.4799999999996</v>
      </c>
      <c r="G14213">
        <v>5348.46</v>
      </c>
      <c r="J14213">
        <v>0</v>
      </c>
      <c r="K14213">
        <v>0</v>
      </c>
    </row>
    <row r="14214" spans="1:11">
      <c r="A14214" t="s">
        <v>30249</v>
      </c>
      <c r="B14214" t="s">
        <v>58</v>
      </c>
      <c r="C14214">
        <v>98012</v>
      </c>
      <c r="D14214" t="s">
        <v>8463</v>
      </c>
      <c r="E14214" t="s">
        <v>32</v>
      </c>
      <c r="F14214">
        <v>6031.41</v>
      </c>
      <c r="G14214">
        <v>6281.02</v>
      </c>
      <c r="J14214">
        <v>0</v>
      </c>
      <c r="K14214">
        <v>0</v>
      </c>
    </row>
    <row r="14215" spans="1:11">
      <c r="A14215" t="s">
        <v>30250</v>
      </c>
      <c r="B14215" t="s">
        <v>58</v>
      </c>
      <c r="C14215">
        <v>98014</v>
      </c>
      <c r="D14215" t="s">
        <v>8464</v>
      </c>
      <c r="E14215" t="s">
        <v>32</v>
      </c>
      <c r="F14215">
        <v>6928.28</v>
      </c>
      <c r="G14215">
        <v>7213.46</v>
      </c>
      <c r="J14215">
        <v>0</v>
      </c>
      <c r="K14215">
        <v>0</v>
      </c>
    </row>
    <row r="14216" spans="1:11">
      <c r="A14216" t="s">
        <v>30251</v>
      </c>
      <c r="B14216" t="s">
        <v>58</v>
      </c>
      <c r="C14216">
        <v>98016</v>
      </c>
      <c r="D14216" t="s">
        <v>8465</v>
      </c>
      <c r="E14216" t="s">
        <v>32</v>
      </c>
      <c r="F14216">
        <v>7825.29</v>
      </c>
      <c r="G14216">
        <v>8146.07</v>
      </c>
      <c r="J14216">
        <v>0</v>
      </c>
      <c r="K14216">
        <v>0</v>
      </c>
    </row>
    <row r="14217" spans="1:11">
      <c r="A14217" t="s">
        <v>30252</v>
      </c>
      <c r="B14217" t="s">
        <v>58</v>
      </c>
      <c r="C14217">
        <v>98018</v>
      </c>
      <c r="D14217" t="s">
        <v>8466</v>
      </c>
      <c r="E14217" t="s">
        <v>32</v>
      </c>
      <c r="F14217">
        <v>8722.19</v>
      </c>
      <c r="G14217">
        <v>9078.56</v>
      </c>
      <c r="J14217">
        <v>0</v>
      </c>
      <c r="K14217">
        <v>0</v>
      </c>
    </row>
    <row r="14218" spans="1:11">
      <c r="A14218" t="s">
        <v>30253</v>
      </c>
      <c r="B14218" t="s">
        <v>58</v>
      </c>
      <c r="C14218">
        <v>97994</v>
      </c>
      <c r="D14218" t="s">
        <v>15327</v>
      </c>
      <c r="E14218" t="s">
        <v>32</v>
      </c>
      <c r="F14218">
        <v>2697.76</v>
      </c>
      <c r="G14218">
        <v>2816.7</v>
      </c>
      <c r="J14218">
        <v>0</v>
      </c>
      <c r="K14218">
        <v>0</v>
      </c>
    </row>
    <row r="14219" spans="1:11">
      <c r="A14219" t="s">
        <v>30254</v>
      </c>
      <c r="B14219" t="s">
        <v>58</v>
      </c>
      <c r="C14219">
        <v>97996</v>
      </c>
      <c r="D14219" t="s">
        <v>8467</v>
      </c>
      <c r="E14219" t="s">
        <v>32</v>
      </c>
      <c r="F14219">
        <v>3411.93</v>
      </c>
      <c r="G14219">
        <v>3561.01</v>
      </c>
      <c r="J14219">
        <v>0</v>
      </c>
      <c r="K14219">
        <v>0</v>
      </c>
    </row>
    <row r="14220" spans="1:11">
      <c r="A14220" t="s">
        <v>30255</v>
      </c>
      <c r="B14220" t="s">
        <v>58</v>
      </c>
      <c r="C14220">
        <v>98407</v>
      </c>
      <c r="D14220" t="s">
        <v>8468</v>
      </c>
      <c r="E14220" t="s">
        <v>32</v>
      </c>
      <c r="F14220">
        <v>4126.03</v>
      </c>
      <c r="G14220">
        <v>4305.21</v>
      </c>
      <c r="J14220">
        <v>0</v>
      </c>
      <c r="K14220">
        <v>0</v>
      </c>
    </row>
    <row r="14221" spans="1:11">
      <c r="A14221" t="s">
        <v>30256</v>
      </c>
      <c r="B14221" t="s">
        <v>58</v>
      </c>
      <c r="C14221">
        <v>98408</v>
      </c>
      <c r="D14221" t="s">
        <v>8469</v>
      </c>
      <c r="E14221" t="s">
        <v>32</v>
      </c>
      <c r="F14221">
        <v>4840.2</v>
      </c>
      <c r="G14221">
        <v>5049.51</v>
      </c>
      <c r="J14221">
        <v>0</v>
      </c>
      <c r="K14221">
        <v>0</v>
      </c>
    </row>
    <row r="14222" spans="1:11">
      <c r="A14222" t="s">
        <v>30257</v>
      </c>
      <c r="B14222" t="s">
        <v>58</v>
      </c>
      <c r="C14222">
        <v>98002</v>
      </c>
      <c r="D14222" t="s">
        <v>8470</v>
      </c>
      <c r="E14222" t="s">
        <v>32</v>
      </c>
      <c r="F14222">
        <v>5591.37</v>
      </c>
      <c r="G14222">
        <v>5830.83</v>
      </c>
      <c r="J14222">
        <v>0</v>
      </c>
      <c r="K14222">
        <v>0</v>
      </c>
    </row>
    <row r="14223" spans="1:11">
      <c r="A14223" t="s">
        <v>30258</v>
      </c>
      <c r="B14223" t="s">
        <v>58</v>
      </c>
      <c r="C14223">
        <v>98406</v>
      </c>
      <c r="D14223" t="s">
        <v>8471</v>
      </c>
      <c r="E14223" t="s">
        <v>32</v>
      </c>
      <c r="F14223">
        <v>6310.18</v>
      </c>
      <c r="G14223">
        <v>6579.71</v>
      </c>
      <c r="J14223">
        <v>0</v>
      </c>
      <c r="K14223">
        <v>0</v>
      </c>
    </row>
    <row r="14224" spans="1:11">
      <c r="A14224" t="s">
        <v>30259</v>
      </c>
      <c r="B14224" t="s">
        <v>58</v>
      </c>
      <c r="C14224">
        <v>98006</v>
      </c>
      <c r="D14224" t="s">
        <v>8472</v>
      </c>
      <c r="E14224" t="s">
        <v>32</v>
      </c>
      <c r="F14224">
        <v>7029.05</v>
      </c>
      <c r="G14224">
        <v>7328.71</v>
      </c>
      <c r="J14224">
        <v>0</v>
      </c>
      <c r="K14224">
        <v>0</v>
      </c>
    </row>
    <row r="14225" spans="1:11">
      <c r="A14225" t="s">
        <v>30260</v>
      </c>
      <c r="B14225" t="s">
        <v>58</v>
      </c>
      <c r="C14225">
        <v>98030</v>
      </c>
      <c r="D14225" t="s">
        <v>8473</v>
      </c>
      <c r="E14225" t="s">
        <v>32</v>
      </c>
      <c r="F14225">
        <v>8561.89</v>
      </c>
      <c r="G14225">
        <v>8896.75</v>
      </c>
      <c r="J14225">
        <v>0</v>
      </c>
      <c r="K14225">
        <v>0</v>
      </c>
    </row>
    <row r="14226" spans="1:11">
      <c r="A14226" t="s">
        <v>30261</v>
      </c>
      <c r="B14226" t="s">
        <v>58</v>
      </c>
      <c r="C14226">
        <v>98032</v>
      </c>
      <c r="D14226" t="s">
        <v>8474</v>
      </c>
      <c r="E14226" t="s">
        <v>32</v>
      </c>
      <c r="F14226">
        <v>9847.68</v>
      </c>
      <c r="G14226">
        <v>10229.18</v>
      </c>
      <c r="J14226">
        <v>0</v>
      </c>
      <c r="K14226">
        <v>0</v>
      </c>
    </row>
    <row r="14227" spans="1:11">
      <c r="A14227" t="s">
        <v>30262</v>
      </c>
      <c r="B14227" t="s">
        <v>58</v>
      </c>
      <c r="C14227">
        <v>98034</v>
      </c>
      <c r="D14227" t="s">
        <v>8475</v>
      </c>
      <c r="E14227" t="s">
        <v>32</v>
      </c>
      <c r="F14227">
        <v>11133.5</v>
      </c>
      <c r="G14227">
        <v>11561.61</v>
      </c>
      <c r="J14227">
        <v>0</v>
      </c>
      <c r="K14227">
        <v>0</v>
      </c>
    </row>
    <row r="14228" spans="1:11">
      <c r="A14228" t="s">
        <v>30263</v>
      </c>
      <c r="B14228" t="s">
        <v>58</v>
      </c>
      <c r="C14228">
        <v>98036</v>
      </c>
      <c r="D14228" t="s">
        <v>8476</v>
      </c>
      <c r="E14228" t="s">
        <v>32</v>
      </c>
      <c r="F14228">
        <v>12419.3</v>
      </c>
      <c r="G14228">
        <v>12894.06</v>
      </c>
      <c r="J14228">
        <v>0</v>
      </c>
      <c r="K14228">
        <v>0</v>
      </c>
    </row>
    <row r="14229" spans="1:11">
      <c r="A14229" t="s">
        <v>30264</v>
      </c>
      <c r="B14229" t="s">
        <v>58</v>
      </c>
      <c r="C14229">
        <v>98020</v>
      </c>
      <c r="D14229" t="s">
        <v>8477</v>
      </c>
      <c r="E14229" t="s">
        <v>32</v>
      </c>
      <c r="F14229">
        <v>6195.62</v>
      </c>
      <c r="G14229">
        <v>6451.28</v>
      </c>
      <c r="J14229">
        <v>0</v>
      </c>
      <c r="K14229">
        <v>0</v>
      </c>
    </row>
    <row r="14230" spans="1:11">
      <c r="A14230" t="s">
        <v>30265</v>
      </c>
      <c r="B14230" t="s">
        <v>58</v>
      </c>
      <c r="C14230">
        <v>98022</v>
      </c>
      <c r="D14230" t="s">
        <v>8478</v>
      </c>
      <c r="E14230" t="s">
        <v>32</v>
      </c>
      <c r="F14230">
        <v>7257.22</v>
      </c>
      <c r="G14230">
        <v>7553.88</v>
      </c>
      <c r="J14230">
        <v>0</v>
      </c>
      <c r="K14230">
        <v>0</v>
      </c>
    </row>
    <row r="14231" spans="1:11">
      <c r="A14231" t="s">
        <v>30266</v>
      </c>
      <c r="B14231" t="s">
        <v>58</v>
      </c>
      <c r="C14231">
        <v>98024</v>
      </c>
      <c r="D14231" t="s">
        <v>8479</v>
      </c>
      <c r="E14231" t="s">
        <v>32</v>
      </c>
      <c r="F14231">
        <v>8383.7199999999993</v>
      </c>
      <c r="G14231">
        <v>8721.4500000000007</v>
      </c>
      <c r="J14231">
        <v>0</v>
      </c>
      <c r="K14231">
        <v>0</v>
      </c>
    </row>
    <row r="14232" spans="1:11">
      <c r="A14232" t="s">
        <v>30267</v>
      </c>
      <c r="B14232" t="s">
        <v>58</v>
      </c>
      <c r="C14232">
        <v>98026</v>
      </c>
      <c r="D14232" t="s">
        <v>8480</v>
      </c>
      <c r="E14232" t="s">
        <v>32</v>
      </c>
      <c r="F14232">
        <v>9453.48</v>
      </c>
      <c r="G14232">
        <v>9832.24</v>
      </c>
      <c r="J14232">
        <v>0</v>
      </c>
      <c r="K14232">
        <v>0</v>
      </c>
    </row>
    <row r="14233" spans="1:11">
      <c r="A14233" t="s">
        <v>30268</v>
      </c>
      <c r="B14233" t="s">
        <v>58</v>
      </c>
      <c r="C14233">
        <v>98028</v>
      </c>
      <c r="D14233" t="s">
        <v>8481</v>
      </c>
      <c r="E14233" t="s">
        <v>32</v>
      </c>
      <c r="F14233">
        <v>10523.31</v>
      </c>
      <c r="G14233">
        <v>10943.12</v>
      </c>
      <c r="J14233">
        <v>0</v>
      </c>
      <c r="K14233">
        <v>0</v>
      </c>
    </row>
    <row r="14234" spans="1:11">
      <c r="A14234" t="s">
        <v>30269</v>
      </c>
      <c r="B14234" t="s">
        <v>58</v>
      </c>
      <c r="C14234">
        <v>98044</v>
      </c>
      <c r="D14234" t="s">
        <v>8482</v>
      </c>
      <c r="E14234" t="s">
        <v>32</v>
      </c>
      <c r="F14234">
        <v>14549.43</v>
      </c>
      <c r="G14234">
        <v>15093.01</v>
      </c>
      <c r="J14234">
        <v>0</v>
      </c>
      <c r="K14234">
        <v>0</v>
      </c>
    </row>
    <row r="14235" spans="1:11">
      <c r="A14235" t="s">
        <v>30270</v>
      </c>
      <c r="B14235" t="s">
        <v>58</v>
      </c>
      <c r="C14235">
        <v>98046</v>
      </c>
      <c r="D14235" t="s">
        <v>8483</v>
      </c>
      <c r="E14235" t="s">
        <v>32</v>
      </c>
      <c r="F14235">
        <v>16213.54</v>
      </c>
      <c r="G14235">
        <v>16814.72</v>
      </c>
      <c r="J14235">
        <v>0</v>
      </c>
      <c r="K14235">
        <v>0</v>
      </c>
    </row>
    <row r="14236" spans="1:11">
      <c r="A14236" t="s">
        <v>30271</v>
      </c>
      <c r="B14236" t="s">
        <v>58</v>
      </c>
      <c r="C14236">
        <v>98038</v>
      </c>
      <c r="D14236" t="s">
        <v>8484</v>
      </c>
      <c r="E14236" t="s">
        <v>32</v>
      </c>
      <c r="F14236">
        <v>11366.44</v>
      </c>
      <c r="G14236">
        <v>11800.14</v>
      </c>
      <c r="J14236">
        <v>0</v>
      </c>
      <c r="K14236">
        <v>0</v>
      </c>
    </row>
    <row r="14237" spans="1:11">
      <c r="A14237" t="s">
        <v>30272</v>
      </c>
      <c r="B14237" t="s">
        <v>58</v>
      </c>
      <c r="C14237">
        <v>98040</v>
      </c>
      <c r="D14237" t="s">
        <v>8485</v>
      </c>
      <c r="E14237" t="s">
        <v>32</v>
      </c>
      <c r="F14237">
        <v>12841.42</v>
      </c>
      <c r="G14237">
        <v>13327.27</v>
      </c>
      <c r="J14237">
        <v>0</v>
      </c>
      <c r="K14237">
        <v>0</v>
      </c>
    </row>
    <row r="14238" spans="1:11">
      <c r="A14238" t="s">
        <v>30273</v>
      </c>
      <c r="B14238" t="s">
        <v>58</v>
      </c>
      <c r="C14238">
        <v>98042</v>
      </c>
      <c r="D14238" t="s">
        <v>8486</v>
      </c>
      <c r="E14238" t="s">
        <v>32</v>
      </c>
      <c r="F14238">
        <v>14316.46</v>
      </c>
      <c r="G14238">
        <v>14854.44</v>
      </c>
      <c r="J14238">
        <v>0</v>
      </c>
      <c r="K14238">
        <v>0</v>
      </c>
    </row>
    <row r="14239" spans="1:11">
      <c r="A14239" t="s">
        <v>30274</v>
      </c>
      <c r="B14239" t="s">
        <v>58</v>
      </c>
      <c r="C14239">
        <v>98048</v>
      </c>
      <c r="D14239" t="s">
        <v>8487</v>
      </c>
      <c r="E14239" t="s">
        <v>32</v>
      </c>
      <c r="F14239">
        <v>18110.689999999999</v>
      </c>
      <c r="G14239">
        <v>18775.099999999999</v>
      </c>
      <c r="J14239">
        <v>0</v>
      </c>
      <c r="K14239">
        <v>0</v>
      </c>
    </row>
    <row r="14240" spans="1:11">
      <c r="A14240" t="s">
        <v>30275</v>
      </c>
      <c r="B14240" t="s">
        <v>58</v>
      </c>
      <c r="C14240">
        <v>97955</v>
      </c>
      <c r="D14240" t="s">
        <v>1816</v>
      </c>
      <c r="E14240" t="s">
        <v>32</v>
      </c>
      <c r="F14240">
        <v>3214.58</v>
      </c>
      <c r="G14240">
        <v>3305.64</v>
      </c>
      <c r="J14240">
        <v>0</v>
      </c>
      <c r="K14240">
        <v>0</v>
      </c>
    </row>
    <row r="14241" spans="1:11">
      <c r="A14241" t="s">
        <v>30276</v>
      </c>
      <c r="B14241" t="s">
        <v>58</v>
      </c>
      <c r="C14241">
        <v>97948</v>
      </c>
      <c r="D14241" t="s">
        <v>1810</v>
      </c>
      <c r="E14241" t="s">
        <v>32</v>
      </c>
      <c r="F14241">
        <v>3510.28</v>
      </c>
      <c r="G14241">
        <v>3627.3</v>
      </c>
      <c r="J14241">
        <v>0</v>
      </c>
      <c r="K14241">
        <v>0</v>
      </c>
    </row>
    <row r="14242" spans="1:11">
      <c r="A14242" t="s">
        <v>30277</v>
      </c>
      <c r="B14242" t="s">
        <v>58</v>
      </c>
      <c r="C14242">
        <v>97934</v>
      </c>
      <c r="D14242" t="s">
        <v>1806</v>
      </c>
      <c r="E14242" t="s">
        <v>32</v>
      </c>
      <c r="F14242">
        <v>2518.75</v>
      </c>
      <c r="G14242">
        <v>2578.8200000000002</v>
      </c>
      <c r="J14242">
        <v>0</v>
      </c>
      <c r="K14242">
        <v>0</v>
      </c>
    </row>
    <row r="14243" spans="1:11">
      <c r="A14243" t="s">
        <v>30278</v>
      </c>
      <c r="B14243" t="s">
        <v>58</v>
      </c>
      <c r="C14243">
        <v>97953</v>
      </c>
      <c r="D14243" t="s">
        <v>1815</v>
      </c>
      <c r="E14243" t="s">
        <v>32</v>
      </c>
      <c r="F14243">
        <v>1517.25</v>
      </c>
      <c r="G14243">
        <v>1560.91</v>
      </c>
      <c r="J14243">
        <v>0</v>
      </c>
      <c r="K14243">
        <v>0</v>
      </c>
    </row>
    <row r="14244" spans="1:11">
      <c r="A14244" t="s">
        <v>30279</v>
      </c>
      <c r="B14244" t="s">
        <v>58</v>
      </c>
      <c r="C14244">
        <v>97947</v>
      </c>
      <c r="D14244" t="s">
        <v>1809</v>
      </c>
      <c r="E14244" t="s">
        <v>32</v>
      </c>
      <c r="F14244">
        <v>1897.16</v>
      </c>
      <c r="G14244">
        <v>1961.5</v>
      </c>
      <c r="J14244">
        <v>0</v>
      </c>
      <c r="K14244">
        <v>0</v>
      </c>
    </row>
    <row r="14245" spans="1:11">
      <c r="A14245" t="s">
        <v>30280</v>
      </c>
      <c r="B14245" t="s">
        <v>58</v>
      </c>
      <c r="C14245">
        <v>97933</v>
      </c>
      <c r="D14245" t="s">
        <v>1805</v>
      </c>
      <c r="E14245" t="s">
        <v>32</v>
      </c>
      <c r="F14245">
        <v>1251.49</v>
      </c>
      <c r="G14245">
        <v>1255.81</v>
      </c>
      <c r="J14245">
        <v>0</v>
      </c>
      <c r="K14245">
        <v>0</v>
      </c>
    </row>
    <row r="14246" spans="1:11">
      <c r="A14246" t="s">
        <v>30281</v>
      </c>
      <c r="B14246" t="s">
        <v>58</v>
      </c>
      <c r="C14246">
        <v>97961</v>
      </c>
      <c r="D14246" t="s">
        <v>1819</v>
      </c>
      <c r="E14246" t="s">
        <v>32</v>
      </c>
      <c r="F14246">
        <v>2571.6799999999998</v>
      </c>
      <c r="G14246">
        <v>2661.99</v>
      </c>
      <c r="J14246">
        <v>0</v>
      </c>
      <c r="K14246">
        <v>0</v>
      </c>
    </row>
    <row r="14247" spans="1:11">
      <c r="A14247" t="s">
        <v>30282</v>
      </c>
      <c r="B14247" t="s">
        <v>58</v>
      </c>
      <c r="C14247">
        <v>97951</v>
      </c>
      <c r="D14247" t="s">
        <v>1813</v>
      </c>
      <c r="E14247" t="s">
        <v>32</v>
      </c>
      <c r="F14247">
        <v>3013.52</v>
      </c>
      <c r="G14247">
        <v>3132.38</v>
      </c>
      <c r="J14247">
        <v>0</v>
      </c>
      <c r="K14247">
        <v>0</v>
      </c>
    </row>
    <row r="14248" spans="1:11">
      <c r="A14248" t="s">
        <v>30283</v>
      </c>
      <c r="B14248" t="s">
        <v>58</v>
      </c>
      <c r="C14248">
        <v>97973</v>
      </c>
      <c r="D14248" t="s">
        <v>1820</v>
      </c>
      <c r="E14248" t="s">
        <v>32</v>
      </c>
      <c r="F14248">
        <v>4779.43</v>
      </c>
      <c r="G14248">
        <v>4944.5200000000004</v>
      </c>
      <c r="J14248">
        <v>0</v>
      </c>
      <c r="K14248">
        <v>0</v>
      </c>
    </row>
    <row r="14249" spans="1:11">
      <c r="A14249" t="s">
        <v>30284</v>
      </c>
      <c r="B14249" t="s">
        <v>58</v>
      </c>
      <c r="C14249">
        <v>97952</v>
      </c>
      <c r="D14249" t="s">
        <v>1814</v>
      </c>
      <c r="E14249" t="s">
        <v>32</v>
      </c>
      <c r="F14249">
        <v>5236.54</v>
      </c>
      <c r="G14249">
        <v>5439.3</v>
      </c>
      <c r="J14249">
        <v>0</v>
      </c>
      <c r="K14249">
        <v>0</v>
      </c>
    </row>
    <row r="14250" spans="1:11">
      <c r="A14250" t="s">
        <v>30285</v>
      </c>
      <c r="B14250" t="s">
        <v>58</v>
      </c>
      <c r="C14250">
        <v>97957</v>
      </c>
      <c r="D14250" t="s">
        <v>1818</v>
      </c>
      <c r="E14250" t="s">
        <v>32</v>
      </c>
      <c r="F14250">
        <v>2746.97</v>
      </c>
      <c r="G14250">
        <v>2869.87</v>
      </c>
      <c r="J14250">
        <v>0</v>
      </c>
      <c r="K14250">
        <v>0</v>
      </c>
    </row>
    <row r="14251" spans="1:11">
      <c r="A14251" t="s">
        <v>30286</v>
      </c>
      <c r="B14251" t="s">
        <v>58</v>
      </c>
      <c r="C14251">
        <v>97950</v>
      </c>
      <c r="D14251" t="s">
        <v>1812</v>
      </c>
      <c r="E14251" t="s">
        <v>32</v>
      </c>
      <c r="F14251">
        <v>3227.24</v>
      </c>
      <c r="G14251">
        <v>3382.86</v>
      </c>
      <c r="J14251">
        <v>0</v>
      </c>
      <c r="K14251">
        <v>0</v>
      </c>
    </row>
    <row r="14252" spans="1:11">
      <c r="A14252" t="s">
        <v>30287</v>
      </c>
      <c r="B14252" t="s">
        <v>58</v>
      </c>
      <c r="C14252">
        <v>97936</v>
      </c>
      <c r="D14252" t="s">
        <v>1808</v>
      </c>
      <c r="E14252" t="s">
        <v>32</v>
      </c>
      <c r="F14252">
        <v>2018.01</v>
      </c>
      <c r="G14252">
        <v>2107.5</v>
      </c>
      <c r="J14252">
        <v>0</v>
      </c>
      <c r="K14252">
        <v>0</v>
      </c>
    </row>
    <row r="14253" spans="1:11">
      <c r="A14253" t="s">
        <v>30288</v>
      </c>
      <c r="B14253" t="s">
        <v>58</v>
      </c>
      <c r="C14253">
        <v>97956</v>
      </c>
      <c r="D14253" t="s">
        <v>1817</v>
      </c>
      <c r="E14253" t="s">
        <v>32</v>
      </c>
      <c r="F14253">
        <v>1536.28</v>
      </c>
      <c r="G14253">
        <v>1602.97</v>
      </c>
      <c r="J14253">
        <v>0</v>
      </c>
      <c r="K14253">
        <v>0</v>
      </c>
    </row>
    <row r="14254" spans="1:11">
      <c r="A14254" t="s">
        <v>30289</v>
      </c>
      <c r="B14254" t="s">
        <v>58</v>
      </c>
      <c r="C14254">
        <v>97949</v>
      </c>
      <c r="D14254" t="s">
        <v>1811</v>
      </c>
      <c r="E14254" t="s">
        <v>32</v>
      </c>
      <c r="F14254">
        <v>1833</v>
      </c>
      <c r="G14254">
        <v>1920.38</v>
      </c>
      <c r="J14254">
        <v>0</v>
      </c>
      <c r="K14254">
        <v>0</v>
      </c>
    </row>
    <row r="14255" spans="1:11">
      <c r="A14255" t="s">
        <v>30290</v>
      </c>
      <c r="B14255" t="s">
        <v>58</v>
      </c>
      <c r="C14255">
        <v>97935</v>
      </c>
      <c r="D14255" t="s">
        <v>1807</v>
      </c>
      <c r="E14255" t="s">
        <v>32</v>
      </c>
      <c r="F14255">
        <v>985.63</v>
      </c>
      <c r="G14255">
        <v>1003.84</v>
      </c>
      <c r="J14255">
        <v>0</v>
      </c>
      <c r="K14255">
        <v>0</v>
      </c>
    </row>
    <row r="14256" spans="1:11">
      <c r="A14256" t="s">
        <v>30291</v>
      </c>
      <c r="B14256" t="s">
        <v>58</v>
      </c>
      <c r="C14256">
        <v>99319</v>
      </c>
      <c r="D14256" t="s">
        <v>1889</v>
      </c>
      <c r="E14256" t="s">
        <v>12</v>
      </c>
      <c r="F14256">
        <v>941.63</v>
      </c>
      <c r="G14256">
        <v>992.05</v>
      </c>
      <c r="J14256">
        <v>0</v>
      </c>
      <c r="K14256">
        <v>0</v>
      </c>
    </row>
    <row r="14257" spans="1:11">
      <c r="A14257" t="s">
        <v>30292</v>
      </c>
      <c r="B14257" t="s">
        <v>58</v>
      </c>
      <c r="C14257">
        <v>99318</v>
      </c>
      <c r="D14257" t="s">
        <v>1888</v>
      </c>
      <c r="E14257" t="s">
        <v>12</v>
      </c>
      <c r="F14257">
        <v>332.36</v>
      </c>
      <c r="G14257">
        <v>334.74</v>
      </c>
      <c r="J14257">
        <v>0</v>
      </c>
      <c r="K14257">
        <v>0</v>
      </c>
    </row>
    <row r="14258" spans="1:11">
      <c r="A14258" t="s">
        <v>30293</v>
      </c>
      <c r="B14258" t="s">
        <v>58</v>
      </c>
      <c r="C14258">
        <v>98051</v>
      </c>
      <c r="D14258" t="s">
        <v>1854</v>
      </c>
      <c r="E14258" t="s">
        <v>12</v>
      </c>
      <c r="F14258">
        <v>1004.39</v>
      </c>
      <c r="G14258">
        <v>1055.19</v>
      </c>
      <c r="J14258">
        <v>0</v>
      </c>
      <c r="K14258">
        <v>0</v>
      </c>
    </row>
    <row r="14259" spans="1:11">
      <c r="A14259" t="s">
        <v>30294</v>
      </c>
      <c r="B14259" t="s">
        <v>58</v>
      </c>
      <c r="C14259">
        <v>98050</v>
      </c>
      <c r="D14259" t="s">
        <v>1853</v>
      </c>
      <c r="E14259" t="s">
        <v>12</v>
      </c>
      <c r="F14259">
        <v>333.32</v>
      </c>
      <c r="G14259">
        <v>335.7</v>
      </c>
      <c r="J14259">
        <v>0</v>
      </c>
      <c r="K14259">
        <v>0</v>
      </c>
    </row>
    <row r="14260" spans="1:11">
      <c r="A14260" t="s">
        <v>30295</v>
      </c>
      <c r="B14260" t="s">
        <v>58</v>
      </c>
      <c r="C14260">
        <v>99272</v>
      </c>
      <c r="D14260" t="s">
        <v>8488</v>
      </c>
      <c r="E14260" t="s">
        <v>32</v>
      </c>
      <c r="F14260">
        <v>1103.75</v>
      </c>
      <c r="G14260">
        <v>1158.02</v>
      </c>
      <c r="J14260">
        <v>0</v>
      </c>
      <c r="K14260">
        <v>0</v>
      </c>
    </row>
    <row r="14261" spans="1:11">
      <c r="A14261" t="s">
        <v>30296</v>
      </c>
      <c r="B14261" t="s">
        <v>58</v>
      </c>
      <c r="C14261">
        <v>99273</v>
      </c>
      <c r="D14261" t="s">
        <v>8489</v>
      </c>
      <c r="E14261" t="s">
        <v>32</v>
      </c>
      <c r="F14261">
        <v>1578.59</v>
      </c>
      <c r="G14261">
        <v>1658.19</v>
      </c>
      <c r="J14261">
        <v>0</v>
      </c>
      <c r="K14261">
        <v>0</v>
      </c>
    </row>
    <row r="14262" spans="1:11">
      <c r="A14262" t="s">
        <v>30297</v>
      </c>
      <c r="B14262" t="s">
        <v>58</v>
      </c>
      <c r="C14262">
        <v>99268</v>
      </c>
      <c r="D14262" t="s">
        <v>8490</v>
      </c>
      <c r="E14262" t="s">
        <v>32</v>
      </c>
      <c r="F14262">
        <v>521.53</v>
      </c>
      <c r="G14262">
        <v>533.22</v>
      </c>
      <c r="J14262">
        <v>0</v>
      </c>
      <c r="K14262">
        <v>0</v>
      </c>
    </row>
    <row r="14263" spans="1:11">
      <c r="A14263" t="s">
        <v>30298</v>
      </c>
      <c r="B14263" t="s">
        <v>58</v>
      </c>
      <c r="C14263">
        <v>99270</v>
      </c>
      <c r="D14263" t="s">
        <v>8491</v>
      </c>
      <c r="E14263" t="s">
        <v>32</v>
      </c>
      <c r="F14263">
        <v>691.44</v>
      </c>
      <c r="G14263">
        <v>704.49</v>
      </c>
      <c r="J14263">
        <v>0</v>
      </c>
      <c r="K14263">
        <v>0</v>
      </c>
    </row>
    <row r="14264" spans="1:11">
      <c r="A14264" t="s">
        <v>30299</v>
      </c>
      <c r="B14264" t="s">
        <v>58</v>
      </c>
      <c r="C14264">
        <v>97976</v>
      </c>
      <c r="D14264" t="s">
        <v>8492</v>
      </c>
      <c r="E14264" t="s">
        <v>32</v>
      </c>
      <c r="F14264">
        <v>1148.74</v>
      </c>
      <c r="G14264">
        <v>1203.28</v>
      </c>
      <c r="J14264">
        <v>0</v>
      </c>
      <c r="K14264">
        <v>0</v>
      </c>
    </row>
    <row r="14265" spans="1:11">
      <c r="A14265" t="s">
        <v>30300</v>
      </c>
      <c r="B14265" t="s">
        <v>58</v>
      </c>
      <c r="C14265">
        <v>97977</v>
      </c>
      <c r="D14265" t="s">
        <v>8493</v>
      </c>
      <c r="E14265" t="s">
        <v>32</v>
      </c>
      <c r="F14265">
        <v>1658.35</v>
      </c>
      <c r="G14265">
        <v>1738.42</v>
      </c>
      <c r="J14265">
        <v>0</v>
      </c>
      <c r="K14265">
        <v>0</v>
      </c>
    </row>
    <row r="14266" spans="1:11">
      <c r="A14266" t="s">
        <v>30301</v>
      </c>
      <c r="B14266" t="s">
        <v>58</v>
      </c>
      <c r="C14266">
        <v>97974</v>
      </c>
      <c r="D14266" t="s">
        <v>8494</v>
      </c>
      <c r="E14266" t="s">
        <v>32</v>
      </c>
      <c r="F14266">
        <v>526</v>
      </c>
      <c r="G14266">
        <v>537.72</v>
      </c>
      <c r="J14266">
        <v>0</v>
      </c>
      <c r="K14266">
        <v>0</v>
      </c>
    </row>
    <row r="14267" spans="1:11">
      <c r="A14267" t="s">
        <v>30302</v>
      </c>
      <c r="B14267" t="s">
        <v>58</v>
      </c>
      <c r="C14267">
        <v>97975</v>
      </c>
      <c r="D14267" t="s">
        <v>8495</v>
      </c>
      <c r="E14267" t="s">
        <v>32</v>
      </c>
      <c r="F14267">
        <v>696.67</v>
      </c>
      <c r="G14267">
        <v>709.75</v>
      </c>
      <c r="J14267">
        <v>0</v>
      </c>
      <c r="K14267">
        <v>0</v>
      </c>
    </row>
    <row r="14268" spans="1:11">
      <c r="A14268" t="s">
        <v>30303</v>
      </c>
      <c r="B14268" t="s">
        <v>58</v>
      </c>
      <c r="C14268">
        <v>101798</v>
      </c>
      <c r="D14268" t="s">
        <v>3185</v>
      </c>
      <c r="E14268" t="s">
        <v>32</v>
      </c>
      <c r="F14268">
        <v>344.78</v>
      </c>
      <c r="G14268">
        <v>349.51</v>
      </c>
      <c r="J14268">
        <v>0</v>
      </c>
      <c r="K14268">
        <v>0</v>
      </c>
    </row>
    <row r="14269" spans="1:11">
      <c r="A14269" t="s">
        <v>30304</v>
      </c>
      <c r="B14269" t="s">
        <v>58</v>
      </c>
      <c r="C14269">
        <v>101799</v>
      </c>
      <c r="D14269" t="s">
        <v>3186</v>
      </c>
      <c r="E14269" t="s">
        <v>32</v>
      </c>
      <c r="F14269">
        <v>823.52</v>
      </c>
      <c r="G14269">
        <v>831.32</v>
      </c>
      <c r="J14269">
        <v>0</v>
      </c>
      <c r="K14269">
        <v>0</v>
      </c>
    </row>
    <row r="14270" spans="1:11">
      <c r="A14270" t="s">
        <v>30305</v>
      </c>
      <c r="B14270" t="s">
        <v>58</v>
      </c>
      <c r="C14270">
        <v>102487</v>
      </c>
      <c r="D14270" t="s">
        <v>2588</v>
      </c>
      <c r="E14270" t="s">
        <v>10</v>
      </c>
      <c r="F14270">
        <v>591.30999999999995</v>
      </c>
      <c r="G14270">
        <v>618.65</v>
      </c>
      <c r="J14270">
        <v>0</v>
      </c>
      <c r="K14270">
        <v>0</v>
      </c>
    </row>
    <row r="14271" spans="1:11">
      <c r="A14271" t="s">
        <v>30306</v>
      </c>
      <c r="B14271" t="s">
        <v>58</v>
      </c>
      <c r="C14271">
        <v>102486</v>
      </c>
      <c r="D14271" t="s">
        <v>2587</v>
      </c>
      <c r="E14271" t="s">
        <v>10</v>
      </c>
      <c r="F14271">
        <v>575.91</v>
      </c>
      <c r="G14271">
        <v>590.38</v>
      </c>
      <c r="J14271">
        <v>0</v>
      </c>
      <c r="K14271">
        <v>0</v>
      </c>
    </row>
    <row r="14272" spans="1:11">
      <c r="A14272" t="s">
        <v>30307</v>
      </c>
      <c r="B14272" t="s">
        <v>58</v>
      </c>
      <c r="C14272">
        <v>102474</v>
      </c>
      <c r="D14272" t="s">
        <v>2575</v>
      </c>
      <c r="E14272" t="s">
        <v>10</v>
      </c>
      <c r="F14272">
        <v>507.79</v>
      </c>
      <c r="G14272">
        <v>517.45000000000005</v>
      </c>
      <c r="J14272">
        <v>0</v>
      </c>
      <c r="K14272">
        <v>0</v>
      </c>
    </row>
    <row r="14273" spans="1:11">
      <c r="A14273" t="s">
        <v>30308</v>
      </c>
      <c r="B14273" t="s">
        <v>58</v>
      </c>
      <c r="C14273">
        <v>102480</v>
      </c>
      <c r="D14273" t="s">
        <v>2581</v>
      </c>
      <c r="E14273" t="s">
        <v>10</v>
      </c>
      <c r="F14273">
        <v>497.49</v>
      </c>
      <c r="G14273">
        <v>505.94</v>
      </c>
      <c r="J14273">
        <v>0</v>
      </c>
      <c r="K14273">
        <v>0</v>
      </c>
    </row>
    <row r="14274" spans="1:11">
      <c r="A14274" t="s">
        <v>30309</v>
      </c>
      <c r="B14274" t="s">
        <v>58</v>
      </c>
      <c r="C14274">
        <v>94975</v>
      </c>
      <c r="D14274" t="s">
        <v>129</v>
      </c>
      <c r="E14274" t="s">
        <v>10</v>
      </c>
      <c r="F14274">
        <v>464.07</v>
      </c>
      <c r="G14274">
        <v>478.47</v>
      </c>
      <c r="J14274">
        <v>0</v>
      </c>
      <c r="K14274">
        <v>0</v>
      </c>
    </row>
    <row r="14275" spans="1:11">
      <c r="A14275" t="s">
        <v>30310</v>
      </c>
      <c r="B14275" t="s">
        <v>58</v>
      </c>
      <c r="C14275">
        <v>94963</v>
      </c>
      <c r="D14275" t="s">
        <v>118</v>
      </c>
      <c r="E14275" t="s">
        <v>10</v>
      </c>
      <c r="F14275">
        <v>396.21</v>
      </c>
      <c r="G14275">
        <v>405.68</v>
      </c>
      <c r="J14275">
        <v>0</v>
      </c>
      <c r="K14275">
        <v>0</v>
      </c>
    </row>
    <row r="14276" spans="1:11">
      <c r="A14276" t="s">
        <v>30311</v>
      </c>
      <c r="B14276" t="s">
        <v>58</v>
      </c>
      <c r="C14276">
        <v>94969</v>
      </c>
      <c r="D14276" t="s">
        <v>2554</v>
      </c>
      <c r="E14276" t="s">
        <v>10</v>
      </c>
      <c r="F14276">
        <v>385.56</v>
      </c>
      <c r="G14276">
        <v>393.82</v>
      </c>
      <c r="J14276">
        <v>0</v>
      </c>
      <c r="K14276">
        <v>0</v>
      </c>
    </row>
    <row r="14277" spans="1:11">
      <c r="A14277" t="s">
        <v>30312</v>
      </c>
      <c r="B14277" t="s">
        <v>58</v>
      </c>
      <c r="C14277">
        <v>102475</v>
      </c>
      <c r="D14277" t="s">
        <v>2576</v>
      </c>
      <c r="E14277" t="s">
        <v>10</v>
      </c>
      <c r="F14277">
        <v>550.11</v>
      </c>
      <c r="G14277">
        <v>560.75</v>
      </c>
      <c r="J14277">
        <v>0</v>
      </c>
      <c r="K14277">
        <v>0</v>
      </c>
    </row>
    <row r="14278" spans="1:11">
      <c r="A14278" t="s">
        <v>30313</v>
      </c>
      <c r="B14278" t="s">
        <v>58</v>
      </c>
      <c r="C14278">
        <v>102481</v>
      </c>
      <c r="D14278" t="s">
        <v>2582</v>
      </c>
      <c r="E14278" t="s">
        <v>10</v>
      </c>
      <c r="F14278">
        <v>530.24</v>
      </c>
      <c r="G14278">
        <v>538.74</v>
      </c>
      <c r="J14278">
        <v>0</v>
      </c>
      <c r="K14278">
        <v>0</v>
      </c>
    </row>
    <row r="14279" spans="1:11">
      <c r="A14279" t="s">
        <v>30314</v>
      </c>
      <c r="B14279" t="s">
        <v>58</v>
      </c>
      <c r="C14279">
        <v>94964</v>
      </c>
      <c r="D14279" t="s">
        <v>126</v>
      </c>
      <c r="E14279" t="s">
        <v>10</v>
      </c>
      <c r="F14279">
        <v>433.83</v>
      </c>
      <c r="G14279">
        <v>444.16</v>
      </c>
      <c r="J14279">
        <v>0</v>
      </c>
      <c r="K14279">
        <v>0</v>
      </c>
    </row>
    <row r="14280" spans="1:11">
      <c r="A14280" t="s">
        <v>30315</v>
      </c>
      <c r="B14280" t="s">
        <v>58</v>
      </c>
      <c r="C14280">
        <v>94970</v>
      </c>
      <c r="D14280" t="s">
        <v>2555</v>
      </c>
      <c r="E14280" t="s">
        <v>10</v>
      </c>
      <c r="F14280">
        <v>413.85</v>
      </c>
      <c r="G14280">
        <v>422.1</v>
      </c>
      <c r="J14280">
        <v>0</v>
      </c>
      <c r="K14280">
        <v>0</v>
      </c>
    </row>
    <row r="14281" spans="1:11">
      <c r="A14281" t="s">
        <v>30316</v>
      </c>
      <c r="B14281" t="s">
        <v>58</v>
      </c>
      <c r="C14281">
        <v>102476</v>
      </c>
      <c r="D14281" t="s">
        <v>2577</v>
      </c>
      <c r="E14281" t="s">
        <v>10</v>
      </c>
      <c r="F14281">
        <v>558.78</v>
      </c>
      <c r="G14281">
        <v>567.94000000000005</v>
      </c>
      <c r="J14281">
        <v>0</v>
      </c>
      <c r="K14281">
        <v>0</v>
      </c>
    </row>
    <row r="14282" spans="1:11">
      <c r="A14282" t="s">
        <v>30317</v>
      </c>
      <c r="B14282" t="s">
        <v>58</v>
      </c>
      <c r="C14282">
        <v>102482</v>
      </c>
      <c r="D14282" t="s">
        <v>2583</v>
      </c>
      <c r="E14282" t="s">
        <v>10</v>
      </c>
      <c r="F14282">
        <v>552.17999999999995</v>
      </c>
      <c r="G14282">
        <v>560.29</v>
      </c>
      <c r="J14282">
        <v>0</v>
      </c>
      <c r="K14282">
        <v>0</v>
      </c>
    </row>
    <row r="14283" spans="1:11">
      <c r="A14283" t="s">
        <v>30318</v>
      </c>
      <c r="B14283" t="s">
        <v>58</v>
      </c>
      <c r="C14283">
        <v>94965</v>
      </c>
      <c r="D14283" t="s">
        <v>87</v>
      </c>
      <c r="E14283" t="s">
        <v>10</v>
      </c>
      <c r="F14283">
        <v>445.27</v>
      </c>
      <c r="G14283">
        <v>454.69</v>
      </c>
      <c r="J14283">
        <v>0</v>
      </c>
      <c r="K14283">
        <v>0</v>
      </c>
    </row>
    <row r="14284" spans="1:11">
      <c r="A14284" t="s">
        <v>30319</v>
      </c>
      <c r="B14284" t="s">
        <v>58</v>
      </c>
      <c r="C14284">
        <v>94971</v>
      </c>
      <c r="D14284" t="s">
        <v>2556</v>
      </c>
      <c r="E14284" t="s">
        <v>10</v>
      </c>
      <c r="F14284">
        <v>433.89</v>
      </c>
      <c r="G14284">
        <v>441.95</v>
      </c>
      <c r="J14284">
        <v>0</v>
      </c>
      <c r="K14284">
        <v>0</v>
      </c>
    </row>
    <row r="14285" spans="1:11">
      <c r="A14285" t="s">
        <v>30320</v>
      </c>
      <c r="B14285" t="s">
        <v>58</v>
      </c>
      <c r="C14285">
        <v>102477</v>
      </c>
      <c r="D14285" t="s">
        <v>2578</v>
      </c>
      <c r="E14285" t="s">
        <v>10</v>
      </c>
      <c r="F14285">
        <v>592.76</v>
      </c>
      <c r="G14285">
        <v>602.87</v>
      </c>
      <c r="J14285">
        <v>0</v>
      </c>
      <c r="K14285">
        <v>0</v>
      </c>
    </row>
    <row r="14286" spans="1:11">
      <c r="A14286" t="s">
        <v>30321</v>
      </c>
      <c r="B14286" t="s">
        <v>58</v>
      </c>
      <c r="C14286">
        <v>102483</v>
      </c>
      <c r="D14286" t="s">
        <v>2584</v>
      </c>
      <c r="E14286" t="s">
        <v>10</v>
      </c>
      <c r="F14286">
        <v>579.46</v>
      </c>
      <c r="G14286">
        <v>587.84</v>
      </c>
      <c r="J14286">
        <v>0</v>
      </c>
      <c r="K14286">
        <v>0</v>
      </c>
    </row>
    <row r="14287" spans="1:11">
      <c r="A14287" t="s">
        <v>30322</v>
      </c>
      <c r="B14287" t="s">
        <v>58</v>
      </c>
      <c r="C14287">
        <v>94966</v>
      </c>
      <c r="D14287" t="s">
        <v>2551</v>
      </c>
      <c r="E14287" t="s">
        <v>10</v>
      </c>
      <c r="F14287">
        <v>459</v>
      </c>
      <c r="G14287">
        <v>468.34</v>
      </c>
      <c r="J14287">
        <v>0</v>
      </c>
      <c r="K14287">
        <v>0</v>
      </c>
    </row>
    <row r="14288" spans="1:11">
      <c r="A14288" t="s">
        <v>30323</v>
      </c>
      <c r="B14288" t="s">
        <v>58</v>
      </c>
      <c r="C14288">
        <v>94972</v>
      </c>
      <c r="D14288" t="s">
        <v>2557</v>
      </c>
      <c r="E14288" t="s">
        <v>10</v>
      </c>
      <c r="F14288">
        <v>447.68</v>
      </c>
      <c r="G14288">
        <v>455.67</v>
      </c>
      <c r="J14288">
        <v>0</v>
      </c>
      <c r="K14288">
        <v>0</v>
      </c>
    </row>
    <row r="14289" spans="1:11">
      <c r="A14289" t="s">
        <v>30324</v>
      </c>
      <c r="B14289" t="s">
        <v>58</v>
      </c>
      <c r="C14289">
        <v>102478</v>
      </c>
      <c r="D14289" t="s">
        <v>2579</v>
      </c>
      <c r="E14289" t="s">
        <v>10</v>
      </c>
      <c r="F14289">
        <v>632.37</v>
      </c>
      <c r="G14289">
        <v>641.53</v>
      </c>
      <c r="J14289">
        <v>0</v>
      </c>
      <c r="K14289">
        <v>0</v>
      </c>
    </row>
    <row r="14290" spans="1:11">
      <c r="A14290" t="s">
        <v>30325</v>
      </c>
      <c r="B14290" t="s">
        <v>58</v>
      </c>
      <c r="C14290">
        <v>102484</v>
      </c>
      <c r="D14290" t="s">
        <v>2585</v>
      </c>
      <c r="E14290" t="s">
        <v>10</v>
      </c>
      <c r="F14290">
        <v>628.53</v>
      </c>
      <c r="G14290">
        <v>636.91</v>
      </c>
      <c r="J14290">
        <v>0</v>
      </c>
      <c r="K14290">
        <v>0</v>
      </c>
    </row>
    <row r="14291" spans="1:11">
      <c r="A14291" t="s">
        <v>30326</v>
      </c>
      <c r="B14291" t="s">
        <v>58</v>
      </c>
      <c r="C14291">
        <v>94967</v>
      </c>
      <c r="D14291" t="s">
        <v>2552</v>
      </c>
      <c r="E14291" t="s">
        <v>10</v>
      </c>
      <c r="F14291">
        <v>521.78</v>
      </c>
      <c r="G14291">
        <v>531.71</v>
      </c>
      <c r="J14291">
        <v>0</v>
      </c>
      <c r="K14291">
        <v>0</v>
      </c>
    </row>
    <row r="14292" spans="1:11">
      <c r="A14292" t="s">
        <v>30327</v>
      </c>
      <c r="B14292" t="s">
        <v>58</v>
      </c>
      <c r="C14292">
        <v>94973</v>
      </c>
      <c r="D14292" t="s">
        <v>2558</v>
      </c>
      <c r="E14292" t="s">
        <v>10</v>
      </c>
      <c r="F14292">
        <v>507.38</v>
      </c>
      <c r="G14292">
        <v>515.63</v>
      </c>
      <c r="J14292">
        <v>0</v>
      </c>
      <c r="K14292">
        <v>0</v>
      </c>
    </row>
    <row r="14293" spans="1:11">
      <c r="A14293" t="s">
        <v>30328</v>
      </c>
      <c r="B14293" t="s">
        <v>58</v>
      </c>
      <c r="C14293">
        <v>94974</v>
      </c>
      <c r="D14293" t="s">
        <v>2559</v>
      </c>
      <c r="E14293" t="s">
        <v>10</v>
      </c>
      <c r="F14293">
        <v>433.38</v>
      </c>
      <c r="G14293">
        <v>447.96</v>
      </c>
      <c r="J14293">
        <v>0</v>
      </c>
      <c r="K14293">
        <v>0</v>
      </c>
    </row>
    <row r="14294" spans="1:11">
      <c r="A14294" t="s">
        <v>30329</v>
      </c>
      <c r="B14294" t="s">
        <v>58</v>
      </c>
      <c r="C14294">
        <v>94962</v>
      </c>
      <c r="D14294" t="s">
        <v>2550</v>
      </c>
      <c r="E14294" t="s">
        <v>10</v>
      </c>
      <c r="F14294">
        <v>361</v>
      </c>
      <c r="G14294">
        <v>370.54</v>
      </c>
      <c r="J14294">
        <v>0</v>
      </c>
      <c r="K14294">
        <v>0</v>
      </c>
    </row>
    <row r="14295" spans="1:11">
      <c r="A14295" t="s">
        <v>30330</v>
      </c>
      <c r="B14295" t="s">
        <v>58</v>
      </c>
      <c r="C14295">
        <v>94968</v>
      </c>
      <c r="D14295" t="s">
        <v>2553</v>
      </c>
      <c r="E14295" t="s">
        <v>10</v>
      </c>
      <c r="F14295">
        <v>354.12</v>
      </c>
      <c r="G14295">
        <v>362.7</v>
      </c>
      <c r="J14295">
        <v>0</v>
      </c>
      <c r="K14295">
        <v>0</v>
      </c>
    </row>
    <row r="14296" spans="1:11">
      <c r="A14296" t="s">
        <v>30331</v>
      </c>
      <c r="B14296" t="s">
        <v>58</v>
      </c>
      <c r="C14296">
        <v>102485</v>
      </c>
      <c r="D14296" t="s">
        <v>2586</v>
      </c>
      <c r="E14296" t="s">
        <v>10</v>
      </c>
      <c r="F14296">
        <v>548.95000000000005</v>
      </c>
      <c r="G14296">
        <v>563.57000000000005</v>
      </c>
      <c r="J14296">
        <v>0</v>
      </c>
      <c r="K14296">
        <v>0</v>
      </c>
    </row>
    <row r="14297" spans="1:11">
      <c r="A14297" t="s">
        <v>30332</v>
      </c>
      <c r="B14297" t="s">
        <v>58</v>
      </c>
      <c r="C14297">
        <v>102473</v>
      </c>
      <c r="D14297" t="s">
        <v>2574</v>
      </c>
      <c r="E14297" t="s">
        <v>10</v>
      </c>
      <c r="F14297">
        <v>474.93</v>
      </c>
      <c r="G14297">
        <v>484.65</v>
      </c>
      <c r="J14297">
        <v>0</v>
      </c>
      <c r="K14297">
        <v>0</v>
      </c>
    </row>
    <row r="14298" spans="1:11">
      <c r="A14298" t="s">
        <v>30333</v>
      </c>
      <c r="B14298" t="s">
        <v>58</v>
      </c>
      <c r="C14298">
        <v>102479</v>
      </c>
      <c r="D14298" t="s">
        <v>2580</v>
      </c>
      <c r="E14298" t="s">
        <v>10</v>
      </c>
      <c r="F14298">
        <v>468.29</v>
      </c>
      <c r="G14298">
        <v>477</v>
      </c>
      <c r="J14298">
        <v>0</v>
      </c>
      <c r="K14298">
        <v>0</v>
      </c>
    </row>
    <row r="14299" spans="1:11">
      <c r="A14299" t="s">
        <v>30334</v>
      </c>
      <c r="B14299" t="s">
        <v>58</v>
      </c>
      <c r="C14299">
        <v>104835</v>
      </c>
      <c r="D14299" t="s">
        <v>8496</v>
      </c>
      <c r="E14299" t="s">
        <v>10</v>
      </c>
      <c r="F14299">
        <v>0</v>
      </c>
      <c r="G14299">
        <v>0</v>
      </c>
    </row>
    <row r="14300" spans="1:11">
      <c r="A14300" t="s">
        <v>30335</v>
      </c>
      <c r="B14300" t="s">
        <v>58</v>
      </c>
      <c r="C14300">
        <v>104833</v>
      </c>
      <c r="D14300" t="s">
        <v>8497</v>
      </c>
      <c r="E14300" t="s">
        <v>10</v>
      </c>
      <c r="F14300">
        <v>0</v>
      </c>
      <c r="G14300">
        <v>0</v>
      </c>
    </row>
    <row r="14301" spans="1:11">
      <c r="A14301" t="s">
        <v>30336</v>
      </c>
      <c r="B14301" t="s">
        <v>58</v>
      </c>
      <c r="C14301">
        <v>104834</v>
      </c>
      <c r="D14301" t="s">
        <v>8498</v>
      </c>
      <c r="E14301" t="s">
        <v>10</v>
      </c>
      <c r="F14301">
        <v>0</v>
      </c>
      <c r="G14301">
        <v>0</v>
      </c>
    </row>
    <row r="14302" spans="1:11">
      <c r="A14302" t="s">
        <v>30337</v>
      </c>
      <c r="B14302" t="s">
        <v>58</v>
      </c>
      <c r="C14302">
        <v>104836</v>
      </c>
      <c r="D14302" t="s">
        <v>8499</v>
      </c>
      <c r="E14302" t="s">
        <v>10</v>
      </c>
      <c r="F14302">
        <v>0</v>
      </c>
      <c r="G14302">
        <v>0</v>
      </c>
    </row>
    <row r="14303" spans="1:11">
      <c r="A14303" t="s">
        <v>30338</v>
      </c>
      <c r="B14303" t="s">
        <v>58</v>
      </c>
      <c r="C14303">
        <v>104837</v>
      </c>
      <c r="D14303" t="s">
        <v>8500</v>
      </c>
      <c r="E14303" t="s">
        <v>10</v>
      </c>
      <c r="F14303">
        <v>0</v>
      </c>
      <c r="G14303">
        <v>0</v>
      </c>
    </row>
    <row r="14304" spans="1:11">
      <c r="A14304" t="s">
        <v>30339</v>
      </c>
      <c r="B14304" t="s">
        <v>58</v>
      </c>
      <c r="C14304">
        <v>104838</v>
      </c>
      <c r="D14304" t="s">
        <v>8501</v>
      </c>
      <c r="E14304" t="s">
        <v>10</v>
      </c>
      <c r="F14304">
        <v>0</v>
      </c>
      <c r="G14304">
        <v>0</v>
      </c>
    </row>
    <row r="14305" spans="1:11">
      <c r="A14305" t="s">
        <v>30340</v>
      </c>
      <c r="B14305" t="s">
        <v>58</v>
      </c>
      <c r="C14305">
        <v>104839</v>
      </c>
      <c r="D14305" t="s">
        <v>8502</v>
      </c>
      <c r="E14305" t="s">
        <v>10</v>
      </c>
      <c r="F14305">
        <v>0</v>
      </c>
      <c r="G14305">
        <v>0</v>
      </c>
    </row>
    <row r="14306" spans="1:11">
      <c r="A14306" t="s">
        <v>30341</v>
      </c>
      <c r="B14306" t="s">
        <v>58</v>
      </c>
      <c r="C14306">
        <v>104840</v>
      </c>
      <c r="D14306" t="s">
        <v>8503</v>
      </c>
      <c r="E14306" t="s">
        <v>10</v>
      </c>
      <c r="F14306">
        <v>0</v>
      </c>
      <c r="G14306">
        <v>0</v>
      </c>
    </row>
    <row r="14307" spans="1:11">
      <c r="A14307" t="s">
        <v>30342</v>
      </c>
      <c r="B14307" t="s">
        <v>58</v>
      </c>
      <c r="C14307">
        <v>104830</v>
      </c>
      <c r="D14307" t="s">
        <v>8504</v>
      </c>
      <c r="E14307" t="s">
        <v>10</v>
      </c>
      <c r="F14307">
        <v>0</v>
      </c>
      <c r="G14307">
        <v>0</v>
      </c>
    </row>
    <row r="14308" spans="1:11">
      <c r="A14308" t="s">
        <v>30343</v>
      </c>
      <c r="B14308" t="s">
        <v>58</v>
      </c>
      <c r="C14308">
        <v>104829</v>
      </c>
      <c r="D14308" t="s">
        <v>8505</v>
      </c>
      <c r="E14308" t="s">
        <v>10</v>
      </c>
      <c r="F14308">
        <v>0</v>
      </c>
      <c r="G14308">
        <v>0</v>
      </c>
    </row>
    <row r="14309" spans="1:11">
      <c r="A14309" t="s">
        <v>30344</v>
      </c>
      <c r="B14309" t="s">
        <v>58</v>
      </c>
      <c r="C14309">
        <v>104832</v>
      </c>
      <c r="D14309" t="s">
        <v>8506</v>
      </c>
      <c r="E14309" t="s">
        <v>10</v>
      </c>
      <c r="F14309">
        <v>0</v>
      </c>
      <c r="G14309">
        <v>0</v>
      </c>
    </row>
    <row r="14310" spans="1:11">
      <c r="A14310" t="s">
        <v>30345</v>
      </c>
      <c r="B14310" t="s">
        <v>58</v>
      </c>
      <c r="C14310">
        <v>104831</v>
      </c>
      <c r="D14310" t="s">
        <v>8507</v>
      </c>
      <c r="E14310" t="s">
        <v>10</v>
      </c>
      <c r="F14310">
        <v>0</v>
      </c>
      <c r="G14310">
        <v>0</v>
      </c>
    </row>
    <row r="14311" spans="1:11">
      <c r="A14311" t="s">
        <v>30346</v>
      </c>
      <c r="B14311" t="s">
        <v>58</v>
      </c>
      <c r="C14311">
        <v>103773</v>
      </c>
      <c r="D14311" t="s">
        <v>8508</v>
      </c>
      <c r="E14311" t="s">
        <v>32</v>
      </c>
      <c r="F14311">
        <v>0</v>
      </c>
      <c r="G14311">
        <v>0</v>
      </c>
    </row>
    <row r="14312" spans="1:11">
      <c r="A14312" t="s">
        <v>30347</v>
      </c>
      <c r="B14312" t="s">
        <v>58</v>
      </c>
      <c r="C14312">
        <v>103772</v>
      </c>
      <c r="D14312" t="s">
        <v>8509</v>
      </c>
      <c r="E14312" t="s">
        <v>32</v>
      </c>
      <c r="F14312">
        <v>0</v>
      </c>
      <c r="G14312">
        <v>0</v>
      </c>
    </row>
    <row r="14313" spans="1:11">
      <c r="A14313" t="s">
        <v>30348</v>
      </c>
      <c r="B14313" t="s">
        <v>58</v>
      </c>
      <c r="C14313">
        <v>103768</v>
      </c>
      <c r="D14313" t="s">
        <v>8510</v>
      </c>
      <c r="E14313" t="s">
        <v>32</v>
      </c>
      <c r="F14313">
        <v>0</v>
      </c>
      <c r="G14313">
        <v>0</v>
      </c>
    </row>
    <row r="14314" spans="1:11">
      <c r="A14314" t="s">
        <v>30349</v>
      </c>
      <c r="B14314" t="s">
        <v>58</v>
      </c>
      <c r="C14314">
        <v>103767</v>
      </c>
      <c r="D14314" t="s">
        <v>8511</v>
      </c>
      <c r="E14314" t="s">
        <v>32</v>
      </c>
      <c r="F14314">
        <v>0</v>
      </c>
      <c r="G14314">
        <v>0</v>
      </c>
    </row>
    <row r="14315" spans="1:11">
      <c r="A14315" t="s">
        <v>30350</v>
      </c>
      <c r="B14315" t="s">
        <v>58</v>
      </c>
      <c r="C14315">
        <v>103766</v>
      </c>
      <c r="D14315" t="s">
        <v>8512</v>
      </c>
      <c r="E14315" t="s">
        <v>32</v>
      </c>
      <c r="F14315">
        <v>0</v>
      </c>
      <c r="G14315">
        <v>0</v>
      </c>
    </row>
    <row r="14316" spans="1:11">
      <c r="A14316" t="s">
        <v>30351</v>
      </c>
      <c r="B14316" t="s">
        <v>58</v>
      </c>
      <c r="C14316">
        <v>103765</v>
      </c>
      <c r="D14316" t="s">
        <v>8513</v>
      </c>
      <c r="E14316" t="s">
        <v>32</v>
      </c>
      <c r="F14316">
        <v>0</v>
      </c>
      <c r="G14316">
        <v>0</v>
      </c>
    </row>
    <row r="14317" spans="1:11">
      <c r="A14317" t="s">
        <v>30352</v>
      </c>
      <c r="B14317" t="s">
        <v>58</v>
      </c>
      <c r="C14317">
        <v>103771</v>
      </c>
      <c r="D14317" t="s">
        <v>8514</v>
      </c>
      <c r="E14317" t="s">
        <v>32</v>
      </c>
      <c r="F14317">
        <v>0</v>
      </c>
      <c r="G14317">
        <v>0</v>
      </c>
    </row>
    <row r="14318" spans="1:11">
      <c r="A14318" t="s">
        <v>30353</v>
      </c>
      <c r="B14318" t="s">
        <v>58</v>
      </c>
      <c r="C14318">
        <v>103769</v>
      </c>
      <c r="D14318" t="s">
        <v>6620</v>
      </c>
      <c r="E14318" t="s">
        <v>32</v>
      </c>
      <c r="F14318">
        <v>2903.89</v>
      </c>
      <c r="G14318">
        <v>2952.48</v>
      </c>
      <c r="J14318">
        <v>0</v>
      </c>
      <c r="K14318">
        <v>0</v>
      </c>
    </row>
    <row r="14319" spans="1:11">
      <c r="A14319" t="s">
        <v>30354</v>
      </c>
      <c r="B14319" t="s">
        <v>58</v>
      </c>
      <c r="C14319">
        <v>103770</v>
      </c>
      <c r="D14319" t="s">
        <v>8515</v>
      </c>
      <c r="E14319" t="s">
        <v>32</v>
      </c>
      <c r="F14319">
        <v>0</v>
      </c>
      <c r="G14319">
        <v>0</v>
      </c>
    </row>
    <row r="14320" spans="1:11">
      <c r="A14320" t="s">
        <v>30355</v>
      </c>
      <c r="B14320" t="s">
        <v>58</v>
      </c>
      <c r="C14320">
        <v>103764</v>
      </c>
      <c r="D14320" t="s">
        <v>8516</v>
      </c>
      <c r="E14320" t="s">
        <v>32</v>
      </c>
      <c r="F14320">
        <v>0</v>
      </c>
      <c r="G14320">
        <v>0</v>
      </c>
    </row>
    <row r="14321" spans="1:11">
      <c r="A14321" t="s">
        <v>30356</v>
      </c>
      <c r="B14321" t="s">
        <v>58</v>
      </c>
      <c r="C14321">
        <v>103780</v>
      </c>
      <c r="D14321" t="s">
        <v>8517</v>
      </c>
      <c r="E14321" t="s">
        <v>9</v>
      </c>
      <c r="F14321">
        <v>0</v>
      </c>
      <c r="G14321">
        <v>0</v>
      </c>
    </row>
    <row r="14322" spans="1:11">
      <c r="A14322" t="s">
        <v>30357</v>
      </c>
      <c r="B14322" t="s">
        <v>58</v>
      </c>
      <c r="C14322">
        <v>103781</v>
      </c>
      <c r="D14322" t="s">
        <v>8518</v>
      </c>
      <c r="E14322" t="s">
        <v>9</v>
      </c>
      <c r="F14322">
        <v>0</v>
      </c>
      <c r="G14322">
        <v>0</v>
      </c>
    </row>
    <row r="14323" spans="1:11">
      <c r="A14323" t="s">
        <v>30358</v>
      </c>
      <c r="B14323" t="s">
        <v>58</v>
      </c>
      <c r="C14323">
        <v>103779</v>
      </c>
      <c r="D14323" t="s">
        <v>8519</v>
      </c>
      <c r="E14323" t="s">
        <v>9</v>
      </c>
      <c r="F14323">
        <v>0</v>
      </c>
      <c r="G14323">
        <v>0</v>
      </c>
    </row>
    <row r="14324" spans="1:11">
      <c r="A14324" t="s">
        <v>30359</v>
      </c>
      <c r="B14324" t="s">
        <v>58</v>
      </c>
      <c r="C14324">
        <v>103778</v>
      </c>
      <c r="D14324" t="s">
        <v>8520</v>
      </c>
      <c r="E14324" t="s">
        <v>9</v>
      </c>
      <c r="F14324">
        <v>0</v>
      </c>
      <c r="G14324">
        <v>0</v>
      </c>
    </row>
    <row r="14325" spans="1:11">
      <c r="A14325" t="s">
        <v>30360</v>
      </c>
      <c r="B14325" t="s">
        <v>58</v>
      </c>
      <c r="C14325">
        <v>103924</v>
      </c>
      <c r="D14325" t="s">
        <v>8521</v>
      </c>
      <c r="E14325" t="s">
        <v>9</v>
      </c>
      <c r="F14325">
        <v>0</v>
      </c>
      <c r="G14325">
        <v>0</v>
      </c>
    </row>
    <row r="14326" spans="1:11">
      <c r="A14326" t="s">
        <v>30361</v>
      </c>
      <c r="B14326" t="s">
        <v>58</v>
      </c>
      <c r="C14326">
        <v>103776</v>
      </c>
      <c r="D14326" t="s">
        <v>8522</v>
      </c>
      <c r="E14326" t="s">
        <v>9</v>
      </c>
      <c r="F14326">
        <v>0</v>
      </c>
      <c r="G14326">
        <v>0</v>
      </c>
    </row>
    <row r="14327" spans="1:11">
      <c r="A14327" t="s">
        <v>30362</v>
      </c>
      <c r="B14327" t="s">
        <v>58</v>
      </c>
      <c r="C14327">
        <v>103774</v>
      </c>
      <c r="D14327" t="s">
        <v>8523</v>
      </c>
      <c r="E14327" t="s">
        <v>9</v>
      </c>
      <c r="F14327">
        <v>0</v>
      </c>
      <c r="G14327">
        <v>0</v>
      </c>
    </row>
    <row r="14328" spans="1:11">
      <c r="A14328" t="s">
        <v>30363</v>
      </c>
      <c r="B14328" t="s">
        <v>58</v>
      </c>
      <c r="C14328">
        <v>103775</v>
      </c>
      <c r="D14328" t="s">
        <v>8524</v>
      </c>
      <c r="E14328" t="s">
        <v>9</v>
      </c>
      <c r="F14328">
        <v>0</v>
      </c>
      <c r="G14328">
        <v>0</v>
      </c>
    </row>
    <row r="14329" spans="1:11">
      <c r="A14329" t="s">
        <v>30364</v>
      </c>
      <c r="B14329" t="s">
        <v>58</v>
      </c>
      <c r="C14329">
        <v>97097</v>
      </c>
      <c r="D14329" t="s">
        <v>2223</v>
      </c>
      <c r="E14329" t="s">
        <v>9</v>
      </c>
      <c r="F14329">
        <v>38.79</v>
      </c>
      <c r="G14329">
        <v>39.04</v>
      </c>
      <c r="J14329">
        <v>0</v>
      </c>
      <c r="K14329">
        <v>0</v>
      </c>
    </row>
    <row r="14330" spans="1:11">
      <c r="A14330" t="s">
        <v>30365</v>
      </c>
      <c r="B14330" t="s">
        <v>58</v>
      </c>
      <c r="C14330">
        <v>97089</v>
      </c>
      <c r="D14330" t="s">
        <v>2218</v>
      </c>
      <c r="E14330" t="s">
        <v>11</v>
      </c>
      <c r="F14330">
        <v>12.76</v>
      </c>
      <c r="G14330">
        <v>12.9</v>
      </c>
      <c r="J14330">
        <v>0</v>
      </c>
      <c r="K14330">
        <v>0</v>
      </c>
    </row>
    <row r="14331" spans="1:11">
      <c r="A14331" t="s">
        <v>30366</v>
      </c>
      <c r="B14331" t="s">
        <v>58</v>
      </c>
      <c r="C14331">
        <v>97090</v>
      </c>
      <c r="D14331" t="s">
        <v>2219</v>
      </c>
      <c r="E14331" t="s">
        <v>11</v>
      </c>
      <c r="F14331">
        <v>12.43</v>
      </c>
      <c r="G14331">
        <v>12.55</v>
      </c>
      <c r="J14331">
        <v>0</v>
      </c>
      <c r="K14331">
        <v>0</v>
      </c>
    </row>
    <row r="14332" spans="1:11">
      <c r="A14332" t="s">
        <v>30367</v>
      </c>
      <c r="B14332" t="s">
        <v>58</v>
      </c>
      <c r="C14332">
        <v>97091</v>
      </c>
      <c r="D14332" t="s">
        <v>2220</v>
      </c>
      <c r="E14332" t="s">
        <v>11</v>
      </c>
      <c r="F14332">
        <v>12.01</v>
      </c>
      <c r="G14332">
        <v>12.11</v>
      </c>
      <c r="J14332">
        <v>0</v>
      </c>
      <c r="K14332">
        <v>0</v>
      </c>
    </row>
    <row r="14333" spans="1:11">
      <c r="A14333" t="s">
        <v>30368</v>
      </c>
      <c r="B14333" t="s">
        <v>58</v>
      </c>
      <c r="C14333">
        <v>97092</v>
      </c>
      <c r="D14333" t="s">
        <v>107</v>
      </c>
      <c r="E14333" t="s">
        <v>11</v>
      </c>
      <c r="F14333">
        <v>11.56</v>
      </c>
      <c r="G14333">
        <v>11.64</v>
      </c>
      <c r="J14333">
        <v>0</v>
      </c>
      <c r="K14333">
        <v>0</v>
      </c>
    </row>
    <row r="14334" spans="1:11">
      <c r="A14334" t="s">
        <v>30369</v>
      </c>
      <c r="B14334" t="s">
        <v>58</v>
      </c>
      <c r="C14334">
        <v>103053</v>
      </c>
      <c r="D14334" t="s">
        <v>8525</v>
      </c>
      <c r="E14334" t="s">
        <v>11</v>
      </c>
      <c r="F14334">
        <v>0</v>
      </c>
      <c r="G14334">
        <v>0</v>
      </c>
    </row>
    <row r="14335" spans="1:11">
      <c r="A14335" t="s">
        <v>30370</v>
      </c>
      <c r="B14335" t="s">
        <v>58</v>
      </c>
      <c r="C14335">
        <v>97093</v>
      </c>
      <c r="D14335" t="s">
        <v>2221</v>
      </c>
      <c r="E14335" t="s">
        <v>11</v>
      </c>
      <c r="F14335">
        <v>10.77</v>
      </c>
      <c r="G14335">
        <v>10.84</v>
      </c>
      <c r="J14335">
        <v>0</v>
      </c>
      <c r="K14335">
        <v>0</v>
      </c>
    </row>
    <row r="14336" spans="1:11">
      <c r="A14336" t="s">
        <v>30371</v>
      </c>
      <c r="B14336" t="s">
        <v>58</v>
      </c>
      <c r="C14336">
        <v>103054</v>
      </c>
      <c r="D14336" t="s">
        <v>8526</v>
      </c>
      <c r="E14336" t="s">
        <v>11</v>
      </c>
      <c r="F14336">
        <v>0</v>
      </c>
      <c r="G14336">
        <v>0</v>
      </c>
    </row>
    <row r="14337" spans="1:11">
      <c r="A14337" t="s">
        <v>30372</v>
      </c>
      <c r="B14337" t="s">
        <v>58</v>
      </c>
      <c r="C14337">
        <v>97088</v>
      </c>
      <c r="D14337" t="s">
        <v>2217</v>
      </c>
      <c r="E14337" t="s">
        <v>11</v>
      </c>
      <c r="F14337">
        <v>13.99</v>
      </c>
      <c r="G14337">
        <v>14.15</v>
      </c>
      <c r="J14337">
        <v>0</v>
      </c>
      <c r="K14337">
        <v>0</v>
      </c>
    </row>
    <row r="14338" spans="1:11">
      <c r="A14338" t="s">
        <v>30373</v>
      </c>
      <c r="B14338" t="s">
        <v>58</v>
      </c>
      <c r="C14338">
        <v>97087</v>
      </c>
      <c r="D14338" t="s">
        <v>2216</v>
      </c>
      <c r="E14338" t="s">
        <v>9</v>
      </c>
      <c r="F14338">
        <v>2.96</v>
      </c>
      <c r="G14338">
        <v>3.01</v>
      </c>
      <c r="J14338">
        <v>0</v>
      </c>
      <c r="K14338">
        <v>0</v>
      </c>
    </row>
    <row r="14339" spans="1:11">
      <c r="A14339" t="s">
        <v>30374</v>
      </c>
      <c r="B14339" t="s">
        <v>58</v>
      </c>
      <c r="C14339">
        <v>97083</v>
      </c>
      <c r="D14339" t="s">
        <v>2213</v>
      </c>
      <c r="E14339" t="s">
        <v>9</v>
      </c>
      <c r="F14339">
        <v>4.18</v>
      </c>
      <c r="G14339">
        <v>4.5199999999999996</v>
      </c>
      <c r="J14339">
        <v>0</v>
      </c>
      <c r="K14339">
        <v>0</v>
      </c>
    </row>
    <row r="14340" spans="1:11">
      <c r="A14340" t="s">
        <v>30375</v>
      </c>
      <c r="B14340" t="s">
        <v>58</v>
      </c>
      <c r="C14340">
        <v>97084</v>
      </c>
      <c r="D14340" t="s">
        <v>2214</v>
      </c>
      <c r="E14340" t="s">
        <v>9</v>
      </c>
      <c r="F14340">
        <v>0.87</v>
      </c>
      <c r="G14340">
        <v>0.95</v>
      </c>
      <c r="J14340">
        <v>0</v>
      </c>
      <c r="K14340">
        <v>0</v>
      </c>
    </row>
    <row r="14341" spans="1:11">
      <c r="A14341" t="s">
        <v>30376</v>
      </c>
      <c r="B14341" t="s">
        <v>58</v>
      </c>
      <c r="C14341">
        <v>97096</v>
      </c>
      <c r="D14341" t="s">
        <v>2222</v>
      </c>
      <c r="E14341" t="s">
        <v>10</v>
      </c>
      <c r="F14341">
        <v>560.71</v>
      </c>
      <c r="G14341">
        <v>562.82000000000005</v>
      </c>
      <c r="J14341">
        <v>0</v>
      </c>
      <c r="K14341">
        <v>0</v>
      </c>
    </row>
    <row r="14342" spans="1:11">
      <c r="A14342" t="s">
        <v>30377</v>
      </c>
      <c r="B14342" t="s">
        <v>58</v>
      </c>
      <c r="C14342">
        <v>97082</v>
      </c>
      <c r="D14342" t="s">
        <v>2212</v>
      </c>
      <c r="E14342" t="s">
        <v>10</v>
      </c>
      <c r="F14342">
        <v>82.53</v>
      </c>
      <c r="G14342">
        <v>89.26</v>
      </c>
      <c r="J14342">
        <v>0</v>
      </c>
      <c r="K14342">
        <v>0</v>
      </c>
    </row>
    <row r="14343" spans="1:11">
      <c r="A14343" t="s">
        <v>30378</v>
      </c>
      <c r="B14343" t="s">
        <v>58</v>
      </c>
      <c r="C14343">
        <v>103076</v>
      </c>
      <c r="D14343" t="s">
        <v>2234</v>
      </c>
      <c r="E14343" t="s">
        <v>9</v>
      </c>
      <c r="F14343">
        <v>137.83000000000001</v>
      </c>
      <c r="G14343">
        <v>140.35</v>
      </c>
      <c r="J14343">
        <v>0</v>
      </c>
      <c r="K14343">
        <v>0</v>
      </c>
    </row>
    <row r="14344" spans="1:11">
      <c r="A14344" t="s">
        <v>30379</v>
      </c>
      <c r="B14344" t="s">
        <v>58</v>
      </c>
      <c r="C14344">
        <v>103067</v>
      </c>
      <c r="D14344" t="s">
        <v>8527</v>
      </c>
      <c r="E14344" t="s">
        <v>9</v>
      </c>
      <c r="F14344">
        <v>0</v>
      </c>
      <c r="G14344">
        <v>0</v>
      </c>
    </row>
    <row r="14345" spans="1:11">
      <c r="A14345" t="s">
        <v>30380</v>
      </c>
      <c r="B14345" t="s">
        <v>58</v>
      </c>
      <c r="C14345">
        <v>103077</v>
      </c>
      <c r="D14345" t="s">
        <v>2235</v>
      </c>
      <c r="E14345" t="s">
        <v>9</v>
      </c>
      <c r="F14345">
        <v>177.71</v>
      </c>
      <c r="G14345">
        <v>180.57</v>
      </c>
      <c r="J14345">
        <v>0</v>
      </c>
      <c r="K14345">
        <v>0</v>
      </c>
    </row>
    <row r="14346" spans="1:11">
      <c r="A14346" t="s">
        <v>30381</v>
      </c>
      <c r="B14346" t="s">
        <v>58</v>
      </c>
      <c r="C14346">
        <v>103068</v>
      </c>
      <c r="D14346" t="s">
        <v>8528</v>
      </c>
      <c r="E14346" t="s">
        <v>9</v>
      </c>
      <c r="F14346">
        <v>0</v>
      </c>
      <c r="G14346">
        <v>0</v>
      </c>
    </row>
    <row r="14347" spans="1:11">
      <c r="A14347" t="s">
        <v>30382</v>
      </c>
      <c r="B14347" t="s">
        <v>58</v>
      </c>
      <c r="C14347">
        <v>103078</v>
      </c>
      <c r="D14347" t="s">
        <v>2236</v>
      </c>
      <c r="E14347" t="s">
        <v>9</v>
      </c>
      <c r="F14347">
        <v>214.69</v>
      </c>
      <c r="G14347">
        <v>217.82</v>
      </c>
      <c r="J14347">
        <v>0</v>
      </c>
      <c r="K14347">
        <v>0</v>
      </c>
    </row>
    <row r="14348" spans="1:11">
      <c r="A14348" t="s">
        <v>30383</v>
      </c>
      <c r="B14348" t="s">
        <v>58</v>
      </c>
      <c r="C14348">
        <v>103069</v>
      </c>
      <c r="D14348" t="s">
        <v>8529</v>
      </c>
      <c r="E14348" t="s">
        <v>9</v>
      </c>
      <c r="F14348">
        <v>0</v>
      </c>
      <c r="G14348">
        <v>0</v>
      </c>
    </row>
    <row r="14349" spans="1:11">
      <c r="A14349" t="s">
        <v>30384</v>
      </c>
      <c r="B14349" t="s">
        <v>58</v>
      </c>
      <c r="C14349">
        <v>103079</v>
      </c>
      <c r="D14349" t="s">
        <v>2237</v>
      </c>
      <c r="E14349" t="s">
        <v>9</v>
      </c>
      <c r="F14349">
        <v>257.18</v>
      </c>
      <c r="G14349">
        <v>260.63</v>
      </c>
      <c r="J14349">
        <v>0</v>
      </c>
      <c r="K14349">
        <v>0</v>
      </c>
    </row>
    <row r="14350" spans="1:11">
      <c r="A14350" t="s">
        <v>30385</v>
      </c>
      <c r="B14350" t="s">
        <v>58</v>
      </c>
      <c r="C14350">
        <v>103070</v>
      </c>
      <c r="D14350" t="s">
        <v>8530</v>
      </c>
      <c r="E14350" t="s">
        <v>9</v>
      </c>
      <c r="F14350">
        <v>0</v>
      </c>
      <c r="G14350">
        <v>0</v>
      </c>
    </row>
    <row r="14351" spans="1:11">
      <c r="A14351" t="s">
        <v>30386</v>
      </c>
      <c r="B14351" t="s">
        <v>58</v>
      </c>
      <c r="C14351">
        <v>103080</v>
      </c>
      <c r="D14351" t="s">
        <v>2238</v>
      </c>
      <c r="E14351" t="s">
        <v>9</v>
      </c>
      <c r="F14351">
        <v>312.91000000000003</v>
      </c>
      <c r="G14351">
        <v>316.8</v>
      </c>
      <c r="J14351">
        <v>0</v>
      </c>
      <c r="K14351">
        <v>0</v>
      </c>
    </row>
    <row r="14352" spans="1:11">
      <c r="A14352" t="s">
        <v>30387</v>
      </c>
      <c r="B14352" t="s">
        <v>58</v>
      </c>
      <c r="C14352">
        <v>103071</v>
      </c>
      <c r="D14352" t="s">
        <v>8531</v>
      </c>
      <c r="E14352" t="s">
        <v>9</v>
      </c>
      <c r="F14352">
        <v>0</v>
      </c>
      <c r="G14352">
        <v>0</v>
      </c>
    </row>
    <row r="14353" spans="1:11">
      <c r="A14353" t="s">
        <v>30388</v>
      </c>
      <c r="B14353" t="s">
        <v>58</v>
      </c>
      <c r="C14353">
        <v>103075</v>
      </c>
      <c r="D14353" t="s">
        <v>2233</v>
      </c>
      <c r="E14353" t="s">
        <v>9</v>
      </c>
      <c r="F14353">
        <v>197.76</v>
      </c>
      <c r="G14353">
        <v>200.59</v>
      </c>
      <c r="J14353">
        <v>0</v>
      </c>
      <c r="K14353">
        <v>0</v>
      </c>
    </row>
    <row r="14354" spans="1:11">
      <c r="A14354" t="s">
        <v>30389</v>
      </c>
      <c r="B14354" t="s">
        <v>58</v>
      </c>
      <c r="C14354">
        <v>103062</v>
      </c>
      <c r="D14354" t="s">
        <v>8532</v>
      </c>
      <c r="E14354" t="s">
        <v>9</v>
      </c>
      <c r="F14354">
        <v>0</v>
      </c>
      <c r="G14354">
        <v>0</v>
      </c>
    </row>
    <row r="14355" spans="1:11">
      <c r="A14355" t="s">
        <v>30390</v>
      </c>
      <c r="B14355" t="s">
        <v>58</v>
      </c>
      <c r="C14355">
        <v>103065</v>
      </c>
      <c r="D14355" t="s">
        <v>8533</v>
      </c>
      <c r="E14355" t="s">
        <v>9</v>
      </c>
      <c r="F14355">
        <v>0</v>
      </c>
      <c r="G14355">
        <v>0</v>
      </c>
    </row>
    <row r="14356" spans="1:11">
      <c r="A14356" t="s">
        <v>30391</v>
      </c>
      <c r="B14356" t="s">
        <v>58</v>
      </c>
      <c r="C14356">
        <v>103063</v>
      </c>
      <c r="D14356" t="s">
        <v>8534</v>
      </c>
      <c r="E14356" t="s">
        <v>9</v>
      </c>
      <c r="F14356">
        <v>0</v>
      </c>
      <c r="G14356">
        <v>0</v>
      </c>
    </row>
    <row r="14357" spans="1:11">
      <c r="A14357" t="s">
        <v>30392</v>
      </c>
      <c r="B14357" t="s">
        <v>58</v>
      </c>
      <c r="C14357">
        <v>103066</v>
      </c>
      <c r="D14357" t="s">
        <v>8535</v>
      </c>
      <c r="E14357" t="s">
        <v>9</v>
      </c>
      <c r="F14357">
        <v>0</v>
      </c>
      <c r="G14357">
        <v>0</v>
      </c>
    </row>
    <row r="14358" spans="1:11">
      <c r="A14358" t="s">
        <v>30393</v>
      </c>
      <c r="B14358" t="s">
        <v>58</v>
      </c>
      <c r="C14358">
        <v>103064</v>
      </c>
      <c r="D14358" t="s">
        <v>8536</v>
      </c>
      <c r="E14358" t="s">
        <v>9</v>
      </c>
      <c r="F14358">
        <v>0</v>
      </c>
      <c r="G14358">
        <v>0</v>
      </c>
    </row>
    <row r="14359" spans="1:11">
      <c r="A14359" t="s">
        <v>30394</v>
      </c>
      <c r="B14359" t="s">
        <v>58</v>
      </c>
      <c r="C14359">
        <v>103074</v>
      </c>
      <c r="D14359" t="s">
        <v>2232</v>
      </c>
      <c r="E14359" t="s">
        <v>9</v>
      </c>
      <c r="F14359">
        <v>158.97</v>
      </c>
      <c r="G14359">
        <v>161.55000000000001</v>
      </c>
      <c r="J14359">
        <v>0</v>
      </c>
      <c r="K14359">
        <v>0</v>
      </c>
    </row>
    <row r="14360" spans="1:11">
      <c r="A14360" t="s">
        <v>30395</v>
      </c>
      <c r="B14360" t="s">
        <v>58</v>
      </c>
      <c r="C14360">
        <v>103057</v>
      </c>
      <c r="D14360" t="s">
        <v>8537</v>
      </c>
      <c r="E14360" t="s">
        <v>9</v>
      </c>
      <c r="F14360">
        <v>0</v>
      </c>
      <c r="G14360">
        <v>0</v>
      </c>
    </row>
    <row r="14361" spans="1:11">
      <c r="A14361" t="s">
        <v>30396</v>
      </c>
      <c r="B14361" t="s">
        <v>58</v>
      </c>
      <c r="C14361">
        <v>103060</v>
      </c>
      <c r="D14361" t="s">
        <v>8538</v>
      </c>
      <c r="E14361" t="s">
        <v>9</v>
      </c>
      <c r="F14361">
        <v>0</v>
      </c>
      <c r="G14361">
        <v>0</v>
      </c>
    </row>
    <row r="14362" spans="1:11">
      <c r="A14362" t="s">
        <v>30397</v>
      </c>
      <c r="B14362" t="s">
        <v>58</v>
      </c>
      <c r="C14362">
        <v>103058</v>
      </c>
      <c r="D14362" t="s">
        <v>8539</v>
      </c>
      <c r="E14362" t="s">
        <v>9</v>
      </c>
      <c r="F14362">
        <v>0</v>
      </c>
      <c r="G14362">
        <v>0</v>
      </c>
    </row>
    <row r="14363" spans="1:11">
      <c r="A14363" t="s">
        <v>30398</v>
      </c>
      <c r="B14363" t="s">
        <v>58</v>
      </c>
      <c r="C14363">
        <v>103061</v>
      </c>
      <c r="D14363" t="s">
        <v>8540</v>
      </c>
      <c r="E14363" t="s">
        <v>9</v>
      </c>
      <c r="F14363">
        <v>0</v>
      </c>
      <c r="G14363">
        <v>0</v>
      </c>
    </row>
    <row r="14364" spans="1:11">
      <c r="A14364" t="s">
        <v>30399</v>
      </c>
      <c r="B14364" t="s">
        <v>58</v>
      </c>
      <c r="C14364">
        <v>103059</v>
      </c>
      <c r="D14364" t="s">
        <v>8541</v>
      </c>
      <c r="E14364" t="s">
        <v>9</v>
      </c>
      <c r="F14364">
        <v>0</v>
      </c>
      <c r="G14364">
        <v>0</v>
      </c>
    </row>
    <row r="14365" spans="1:11">
      <c r="A14365" t="s">
        <v>30400</v>
      </c>
      <c r="B14365" t="s">
        <v>58</v>
      </c>
      <c r="C14365">
        <v>97101</v>
      </c>
      <c r="D14365" t="s">
        <v>2224</v>
      </c>
      <c r="E14365" t="s">
        <v>9</v>
      </c>
      <c r="F14365">
        <v>161.04</v>
      </c>
      <c r="G14365">
        <v>163.89</v>
      </c>
      <c r="J14365">
        <v>0</v>
      </c>
      <c r="K14365">
        <v>0</v>
      </c>
    </row>
    <row r="14366" spans="1:11">
      <c r="A14366" t="s">
        <v>30401</v>
      </c>
      <c r="B14366" t="s">
        <v>58</v>
      </c>
      <c r="C14366">
        <v>97098</v>
      </c>
      <c r="D14366" t="s">
        <v>8542</v>
      </c>
      <c r="E14366" t="s">
        <v>9</v>
      </c>
      <c r="F14366">
        <v>0</v>
      </c>
      <c r="G14366">
        <v>0</v>
      </c>
    </row>
    <row r="14367" spans="1:11">
      <c r="A14367" t="s">
        <v>30402</v>
      </c>
      <c r="B14367" t="s">
        <v>58</v>
      </c>
      <c r="C14367">
        <v>97102</v>
      </c>
      <c r="D14367" t="s">
        <v>2225</v>
      </c>
      <c r="E14367" t="s">
        <v>9</v>
      </c>
      <c r="F14367">
        <v>200.93</v>
      </c>
      <c r="G14367">
        <v>204.11</v>
      </c>
      <c r="J14367">
        <v>0</v>
      </c>
      <c r="K14367">
        <v>0</v>
      </c>
    </row>
    <row r="14368" spans="1:11">
      <c r="A14368" t="s">
        <v>30403</v>
      </c>
      <c r="B14368" t="s">
        <v>58</v>
      </c>
      <c r="C14368">
        <v>97099</v>
      </c>
      <c r="D14368" t="s">
        <v>8543</v>
      </c>
      <c r="E14368" t="s">
        <v>9</v>
      </c>
      <c r="F14368">
        <v>0</v>
      </c>
      <c r="G14368">
        <v>0</v>
      </c>
    </row>
    <row r="14369" spans="1:11">
      <c r="A14369" t="s">
        <v>30404</v>
      </c>
      <c r="B14369" t="s">
        <v>58</v>
      </c>
      <c r="C14369">
        <v>97103</v>
      </c>
      <c r="D14369" t="s">
        <v>2226</v>
      </c>
      <c r="E14369" t="s">
        <v>9</v>
      </c>
      <c r="F14369">
        <v>237.9</v>
      </c>
      <c r="G14369">
        <v>241.36</v>
      </c>
      <c r="J14369">
        <v>0</v>
      </c>
      <c r="K14369">
        <v>0</v>
      </c>
    </row>
    <row r="14370" spans="1:11">
      <c r="A14370" t="s">
        <v>30405</v>
      </c>
      <c r="B14370" t="s">
        <v>58</v>
      </c>
      <c r="C14370">
        <v>97100</v>
      </c>
      <c r="D14370" t="s">
        <v>8544</v>
      </c>
      <c r="E14370" t="s">
        <v>9</v>
      </c>
      <c r="F14370">
        <v>0</v>
      </c>
      <c r="G14370">
        <v>0</v>
      </c>
    </row>
    <row r="14371" spans="1:11">
      <c r="A14371" t="s">
        <v>30406</v>
      </c>
      <c r="B14371" t="s">
        <v>58</v>
      </c>
      <c r="C14371">
        <v>103072</v>
      </c>
      <c r="D14371" t="s">
        <v>2230</v>
      </c>
      <c r="E14371" t="s">
        <v>9</v>
      </c>
      <c r="F14371">
        <v>280.39999999999998</v>
      </c>
      <c r="G14371">
        <v>284.17</v>
      </c>
      <c r="J14371">
        <v>0</v>
      </c>
      <c r="K14371">
        <v>0</v>
      </c>
    </row>
    <row r="14372" spans="1:11">
      <c r="A14372" t="s">
        <v>30407</v>
      </c>
      <c r="B14372" t="s">
        <v>58</v>
      </c>
      <c r="C14372">
        <v>103055</v>
      </c>
      <c r="D14372" t="s">
        <v>8545</v>
      </c>
      <c r="E14372" t="s">
        <v>9</v>
      </c>
      <c r="F14372">
        <v>0</v>
      </c>
      <c r="G14372">
        <v>0</v>
      </c>
    </row>
    <row r="14373" spans="1:11">
      <c r="A14373" t="s">
        <v>30408</v>
      </c>
      <c r="B14373" t="s">
        <v>58</v>
      </c>
      <c r="C14373">
        <v>103073</v>
      </c>
      <c r="D14373" t="s">
        <v>2231</v>
      </c>
      <c r="E14373" t="s">
        <v>9</v>
      </c>
      <c r="F14373">
        <v>336.12</v>
      </c>
      <c r="G14373">
        <v>340.34</v>
      </c>
      <c r="J14373">
        <v>0</v>
      </c>
      <c r="K14373">
        <v>0</v>
      </c>
    </row>
    <row r="14374" spans="1:11">
      <c r="A14374" t="s">
        <v>30409</v>
      </c>
      <c r="B14374" t="s">
        <v>58</v>
      </c>
      <c r="C14374">
        <v>103056</v>
      </c>
      <c r="D14374" t="s">
        <v>8546</v>
      </c>
      <c r="E14374" t="s">
        <v>9</v>
      </c>
      <c r="F14374">
        <v>0</v>
      </c>
      <c r="G14374">
        <v>0</v>
      </c>
    </row>
    <row r="14375" spans="1:11">
      <c r="A14375" t="s">
        <v>30410</v>
      </c>
      <c r="B14375" t="s">
        <v>58</v>
      </c>
      <c r="C14375">
        <v>97086</v>
      </c>
      <c r="D14375" t="s">
        <v>2215</v>
      </c>
      <c r="E14375" t="s">
        <v>9</v>
      </c>
      <c r="F14375">
        <v>154.77000000000001</v>
      </c>
      <c r="G14375">
        <v>165.07</v>
      </c>
      <c r="J14375">
        <v>0</v>
      </c>
      <c r="K14375">
        <v>0</v>
      </c>
    </row>
    <row r="14376" spans="1:11">
      <c r="A14376" t="s">
        <v>30411</v>
      </c>
      <c r="B14376" t="s">
        <v>58</v>
      </c>
      <c r="C14376">
        <v>97085</v>
      </c>
      <c r="D14376" t="s">
        <v>8547</v>
      </c>
      <c r="E14376" t="s">
        <v>9</v>
      </c>
      <c r="F14376">
        <v>0</v>
      </c>
      <c r="G14376">
        <v>0</v>
      </c>
    </row>
    <row r="14377" spans="1:11">
      <c r="A14377" t="s">
        <v>30412</v>
      </c>
      <c r="B14377" t="s">
        <v>58</v>
      </c>
      <c r="C14377">
        <v>104766</v>
      </c>
      <c r="D14377" t="s">
        <v>3119</v>
      </c>
      <c r="E14377" t="s">
        <v>12</v>
      </c>
      <c r="F14377">
        <v>20.6</v>
      </c>
      <c r="G14377">
        <v>22.28</v>
      </c>
      <c r="J14377">
        <v>0</v>
      </c>
      <c r="K14377">
        <v>0</v>
      </c>
    </row>
    <row r="14378" spans="1:11">
      <c r="A14378" t="s">
        <v>30413</v>
      </c>
      <c r="B14378" t="s">
        <v>58</v>
      </c>
      <c r="C14378">
        <v>90467</v>
      </c>
      <c r="D14378" t="s">
        <v>4904</v>
      </c>
      <c r="E14378" t="s">
        <v>12</v>
      </c>
      <c r="F14378">
        <v>28.55</v>
      </c>
      <c r="G14378">
        <v>30.83</v>
      </c>
      <c r="J14378">
        <v>0</v>
      </c>
      <c r="K14378">
        <v>0</v>
      </c>
    </row>
    <row r="14379" spans="1:11">
      <c r="A14379" t="s">
        <v>30414</v>
      </c>
      <c r="B14379" t="s">
        <v>58</v>
      </c>
      <c r="C14379">
        <v>90466</v>
      </c>
      <c r="D14379" t="s">
        <v>4903</v>
      </c>
      <c r="E14379" t="s">
        <v>12</v>
      </c>
      <c r="F14379">
        <v>19.03</v>
      </c>
      <c r="G14379">
        <v>20.56</v>
      </c>
      <c r="J14379">
        <v>0</v>
      </c>
      <c r="K14379">
        <v>0</v>
      </c>
    </row>
    <row r="14380" spans="1:11">
      <c r="A14380" t="s">
        <v>30415</v>
      </c>
      <c r="B14380" t="s">
        <v>58</v>
      </c>
      <c r="C14380">
        <v>90469</v>
      </c>
      <c r="D14380" t="s">
        <v>4906</v>
      </c>
      <c r="E14380" t="s">
        <v>12</v>
      </c>
      <c r="F14380">
        <v>13.23</v>
      </c>
      <c r="G14380">
        <v>14.15</v>
      </c>
      <c r="J14380">
        <v>0</v>
      </c>
      <c r="K14380">
        <v>0</v>
      </c>
    </row>
    <row r="14381" spans="1:11">
      <c r="A14381" t="s">
        <v>30416</v>
      </c>
      <c r="B14381" t="s">
        <v>58</v>
      </c>
      <c r="C14381">
        <v>90470</v>
      </c>
      <c r="D14381" t="s">
        <v>4907</v>
      </c>
      <c r="E14381" t="s">
        <v>12</v>
      </c>
      <c r="F14381">
        <v>17.39</v>
      </c>
      <c r="G14381">
        <v>18.54</v>
      </c>
      <c r="J14381">
        <v>0</v>
      </c>
      <c r="K14381">
        <v>0</v>
      </c>
    </row>
    <row r="14382" spans="1:11">
      <c r="A14382" t="s">
        <v>30417</v>
      </c>
      <c r="B14382" t="s">
        <v>58</v>
      </c>
      <c r="C14382">
        <v>90468</v>
      </c>
      <c r="D14382" t="s">
        <v>4905</v>
      </c>
      <c r="E14382" t="s">
        <v>12</v>
      </c>
      <c r="F14382">
        <v>8.75</v>
      </c>
      <c r="G14382">
        <v>9.35</v>
      </c>
      <c r="J14382">
        <v>0</v>
      </c>
      <c r="K14382">
        <v>0</v>
      </c>
    </row>
    <row r="14383" spans="1:11">
      <c r="A14383" t="s">
        <v>30418</v>
      </c>
      <c r="B14383" t="s">
        <v>58</v>
      </c>
      <c r="C14383">
        <v>91188</v>
      </c>
      <c r="D14383" t="s">
        <v>15328</v>
      </c>
      <c r="E14383" t="s">
        <v>32</v>
      </c>
      <c r="F14383">
        <v>15.72</v>
      </c>
      <c r="G14383">
        <v>16.88</v>
      </c>
      <c r="J14383">
        <v>0</v>
      </c>
      <c r="K14383">
        <v>0</v>
      </c>
    </row>
    <row r="14384" spans="1:11">
      <c r="A14384" t="s">
        <v>30419</v>
      </c>
      <c r="B14384" t="s">
        <v>58</v>
      </c>
      <c r="C14384">
        <v>91189</v>
      </c>
      <c r="D14384" t="s">
        <v>15329</v>
      </c>
      <c r="E14384" t="s">
        <v>32</v>
      </c>
      <c r="F14384">
        <v>80.38</v>
      </c>
      <c r="G14384">
        <v>85.18</v>
      </c>
      <c r="J14384">
        <v>0</v>
      </c>
      <c r="K14384">
        <v>0</v>
      </c>
    </row>
    <row r="14385" spans="1:11">
      <c r="A14385" t="s">
        <v>30420</v>
      </c>
      <c r="B14385" t="s">
        <v>58</v>
      </c>
      <c r="C14385">
        <v>91192</v>
      </c>
      <c r="D14385" t="s">
        <v>4922</v>
      </c>
      <c r="E14385" t="s">
        <v>32</v>
      </c>
      <c r="F14385">
        <v>23.62</v>
      </c>
      <c r="G14385">
        <v>24.96</v>
      </c>
      <c r="J14385">
        <v>0</v>
      </c>
      <c r="K14385">
        <v>0</v>
      </c>
    </row>
    <row r="14386" spans="1:11">
      <c r="A14386" t="s">
        <v>30421</v>
      </c>
      <c r="B14386" t="s">
        <v>58</v>
      </c>
      <c r="C14386">
        <v>91190</v>
      </c>
      <c r="D14386" t="s">
        <v>4920</v>
      </c>
      <c r="E14386" t="s">
        <v>32</v>
      </c>
      <c r="F14386">
        <v>12.46</v>
      </c>
      <c r="G14386">
        <v>13.37</v>
      </c>
      <c r="J14386">
        <v>0</v>
      </c>
      <c r="K14386">
        <v>0</v>
      </c>
    </row>
    <row r="14387" spans="1:11">
      <c r="A14387" t="s">
        <v>30422</v>
      </c>
      <c r="B14387" t="s">
        <v>58</v>
      </c>
      <c r="C14387">
        <v>91191</v>
      </c>
      <c r="D14387" t="s">
        <v>4921</v>
      </c>
      <c r="E14387" t="s">
        <v>32</v>
      </c>
      <c r="F14387">
        <v>16.46</v>
      </c>
      <c r="G14387">
        <v>17.52</v>
      </c>
      <c r="J14387">
        <v>0</v>
      </c>
      <c r="K14387">
        <v>0</v>
      </c>
    </row>
    <row r="14388" spans="1:11">
      <c r="A14388" t="s">
        <v>30423</v>
      </c>
      <c r="B14388" t="s">
        <v>58</v>
      </c>
      <c r="C14388">
        <v>95541</v>
      </c>
      <c r="D14388" t="s">
        <v>15330</v>
      </c>
      <c r="E14388" t="s">
        <v>32</v>
      </c>
      <c r="F14388">
        <v>32.42</v>
      </c>
      <c r="G14388">
        <v>35.35</v>
      </c>
      <c r="J14388">
        <v>0</v>
      </c>
      <c r="K14388">
        <v>0</v>
      </c>
    </row>
    <row r="14389" spans="1:11">
      <c r="A14389" t="s">
        <v>30424</v>
      </c>
      <c r="B14389" t="s">
        <v>58</v>
      </c>
      <c r="C14389">
        <v>96564</v>
      </c>
      <c r="D14389" t="s">
        <v>15331</v>
      </c>
      <c r="E14389" t="s">
        <v>12</v>
      </c>
      <c r="F14389">
        <v>0</v>
      </c>
      <c r="G14389">
        <v>0</v>
      </c>
    </row>
    <row r="14390" spans="1:11">
      <c r="A14390" t="s">
        <v>30425</v>
      </c>
      <c r="B14390" t="s">
        <v>58</v>
      </c>
      <c r="C14390">
        <v>104785</v>
      </c>
      <c r="D14390" t="s">
        <v>3127</v>
      </c>
      <c r="E14390" t="s">
        <v>12</v>
      </c>
      <c r="F14390">
        <v>14.53</v>
      </c>
      <c r="G14390">
        <v>15.38</v>
      </c>
      <c r="J14390">
        <v>0</v>
      </c>
      <c r="K14390">
        <v>0</v>
      </c>
    </row>
    <row r="14391" spans="1:11">
      <c r="A14391" t="s">
        <v>30426</v>
      </c>
      <c r="B14391" t="s">
        <v>58</v>
      </c>
      <c r="C14391">
        <v>91166</v>
      </c>
      <c r="D14391" t="s">
        <v>4908</v>
      </c>
      <c r="E14391" t="s">
        <v>12</v>
      </c>
      <c r="F14391">
        <v>4.88</v>
      </c>
      <c r="G14391">
        <v>5.1100000000000003</v>
      </c>
      <c r="J14391">
        <v>0</v>
      </c>
      <c r="K14391">
        <v>0</v>
      </c>
    </row>
    <row r="14392" spans="1:11">
      <c r="A14392" t="s">
        <v>30427</v>
      </c>
      <c r="B14392" t="s">
        <v>58</v>
      </c>
      <c r="C14392">
        <v>91167</v>
      </c>
      <c r="D14392" t="s">
        <v>4909</v>
      </c>
      <c r="E14392" t="s">
        <v>12</v>
      </c>
      <c r="F14392">
        <v>12.31</v>
      </c>
      <c r="G14392">
        <v>13.13</v>
      </c>
      <c r="J14392">
        <v>0</v>
      </c>
      <c r="K14392">
        <v>0</v>
      </c>
    </row>
    <row r="14393" spans="1:11">
      <c r="A14393" t="s">
        <v>30428</v>
      </c>
      <c r="B14393" t="s">
        <v>58</v>
      </c>
      <c r="C14393">
        <v>91176</v>
      </c>
      <c r="D14393" t="s">
        <v>15332</v>
      </c>
      <c r="E14393" t="s">
        <v>12</v>
      </c>
      <c r="F14393">
        <v>19.579999999999998</v>
      </c>
      <c r="G14393">
        <v>20.66</v>
      </c>
      <c r="J14393">
        <v>0</v>
      </c>
      <c r="K14393">
        <v>0</v>
      </c>
    </row>
    <row r="14394" spans="1:11">
      <c r="A14394" t="s">
        <v>30429</v>
      </c>
      <c r="B14394" t="s">
        <v>58</v>
      </c>
      <c r="C14394">
        <v>91182</v>
      </c>
      <c r="D14394" t="s">
        <v>4916</v>
      </c>
      <c r="E14394" t="s">
        <v>12</v>
      </c>
      <c r="F14394">
        <v>31.84</v>
      </c>
      <c r="G14394">
        <v>34.4</v>
      </c>
      <c r="J14394">
        <v>0</v>
      </c>
      <c r="K14394">
        <v>0</v>
      </c>
    </row>
    <row r="14395" spans="1:11">
      <c r="A14395" t="s">
        <v>30430</v>
      </c>
      <c r="B14395" t="s">
        <v>58</v>
      </c>
      <c r="C14395">
        <v>91186</v>
      </c>
      <c r="D14395" t="s">
        <v>4918</v>
      </c>
      <c r="E14395" t="s">
        <v>12</v>
      </c>
      <c r="F14395">
        <v>35.11</v>
      </c>
      <c r="G14395">
        <v>37.96</v>
      </c>
      <c r="J14395">
        <v>0</v>
      </c>
      <c r="K14395">
        <v>0</v>
      </c>
    </row>
    <row r="14396" spans="1:11">
      <c r="A14396" t="s">
        <v>30431</v>
      </c>
      <c r="B14396" t="s">
        <v>58</v>
      </c>
      <c r="C14396">
        <v>91171</v>
      </c>
      <c r="D14396" t="s">
        <v>4911</v>
      </c>
      <c r="E14396" t="s">
        <v>12</v>
      </c>
      <c r="F14396">
        <v>19.649999999999999</v>
      </c>
      <c r="G14396">
        <v>20.87</v>
      </c>
      <c r="J14396">
        <v>0</v>
      </c>
      <c r="K14396">
        <v>0</v>
      </c>
    </row>
    <row r="14397" spans="1:11">
      <c r="A14397" t="s">
        <v>30432</v>
      </c>
      <c r="B14397" t="s">
        <v>58</v>
      </c>
      <c r="C14397">
        <v>91187</v>
      </c>
      <c r="D14397" t="s">
        <v>4919</v>
      </c>
      <c r="E14397" t="s">
        <v>12</v>
      </c>
      <c r="F14397">
        <v>31.62</v>
      </c>
      <c r="G14397">
        <v>34.21</v>
      </c>
      <c r="J14397">
        <v>0</v>
      </c>
      <c r="K14397">
        <v>0</v>
      </c>
    </row>
    <row r="14398" spans="1:11">
      <c r="A14398" t="s">
        <v>30433</v>
      </c>
      <c r="B14398" t="s">
        <v>58</v>
      </c>
      <c r="C14398">
        <v>91172</v>
      </c>
      <c r="D14398" t="s">
        <v>4912</v>
      </c>
      <c r="E14398" t="s">
        <v>12</v>
      </c>
      <c r="F14398">
        <v>22.57</v>
      </c>
      <c r="G14398">
        <v>23.95</v>
      </c>
      <c r="J14398">
        <v>0</v>
      </c>
      <c r="K14398">
        <v>0</v>
      </c>
    </row>
    <row r="14399" spans="1:11">
      <c r="A14399" t="s">
        <v>30434</v>
      </c>
      <c r="B14399" t="s">
        <v>58</v>
      </c>
      <c r="C14399">
        <v>91185</v>
      </c>
      <c r="D14399" t="s">
        <v>4917</v>
      </c>
      <c r="E14399" t="s">
        <v>12</v>
      </c>
      <c r="F14399">
        <v>31.84</v>
      </c>
      <c r="G14399">
        <v>34.4</v>
      </c>
      <c r="J14399">
        <v>0</v>
      </c>
      <c r="K14399">
        <v>0</v>
      </c>
    </row>
    <row r="14400" spans="1:11">
      <c r="A14400" t="s">
        <v>30435</v>
      </c>
      <c r="B14400" t="s">
        <v>58</v>
      </c>
      <c r="C14400">
        <v>91170</v>
      </c>
      <c r="D14400" t="s">
        <v>4910</v>
      </c>
      <c r="E14400" t="s">
        <v>12</v>
      </c>
      <c r="F14400">
        <v>12.31</v>
      </c>
      <c r="G14400">
        <v>13.13</v>
      </c>
      <c r="J14400">
        <v>0</v>
      </c>
      <c r="K14400">
        <v>0</v>
      </c>
    </row>
    <row r="14401" spans="1:11">
      <c r="A14401" t="s">
        <v>30436</v>
      </c>
      <c r="B14401" t="s">
        <v>58</v>
      </c>
      <c r="C14401">
        <v>91180</v>
      </c>
      <c r="D14401" t="s">
        <v>15333</v>
      </c>
      <c r="E14401" t="s">
        <v>12</v>
      </c>
      <c r="F14401">
        <v>26.17</v>
      </c>
      <c r="G14401">
        <v>27.64</v>
      </c>
      <c r="J14401">
        <v>0</v>
      </c>
      <c r="K14401">
        <v>0</v>
      </c>
    </row>
    <row r="14402" spans="1:11">
      <c r="A14402" t="s">
        <v>30437</v>
      </c>
      <c r="B14402" t="s">
        <v>58</v>
      </c>
      <c r="C14402">
        <v>91181</v>
      </c>
      <c r="D14402" t="s">
        <v>15334</v>
      </c>
      <c r="E14402" t="s">
        <v>12</v>
      </c>
      <c r="F14402">
        <v>27.54</v>
      </c>
      <c r="G14402">
        <v>29.12</v>
      </c>
      <c r="J14402">
        <v>0</v>
      </c>
      <c r="K14402">
        <v>0</v>
      </c>
    </row>
    <row r="14403" spans="1:11">
      <c r="A14403" t="s">
        <v>30438</v>
      </c>
      <c r="B14403" t="s">
        <v>58</v>
      </c>
      <c r="C14403">
        <v>91179</v>
      </c>
      <c r="D14403" t="s">
        <v>15335</v>
      </c>
      <c r="E14403" t="s">
        <v>12</v>
      </c>
      <c r="F14403">
        <v>19.579999999999998</v>
      </c>
      <c r="G14403">
        <v>20.66</v>
      </c>
      <c r="J14403">
        <v>0</v>
      </c>
      <c r="K14403">
        <v>0</v>
      </c>
    </row>
    <row r="14404" spans="1:11">
      <c r="A14404" t="s">
        <v>30439</v>
      </c>
      <c r="B14404" t="s">
        <v>58</v>
      </c>
      <c r="C14404">
        <v>91174</v>
      </c>
      <c r="D14404" t="s">
        <v>4914</v>
      </c>
      <c r="E14404" t="s">
        <v>12</v>
      </c>
      <c r="F14404">
        <v>7.85</v>
      </c>
      <c r="G14404">
        <v>8.34</v>
      </c>
      <c r="J14404">
        <v>0</v>
      </c>
      <c r="K14404">
        <v>0</v>
      </c>
    </row>
    <row r="14405" spans="1:11">
      <c r="A14405" t="s">
        <v>30440</v>
      </c>
      <c r="B14405" t="s">
        <v>58</v>
      </c>
      <c r="C14405">
        <v>91175</v>
      </c>
      <c r="D14405" t="s">
        <v>4915</v>
      </c>
      <c r="E14405" t="s">
        <v>12</v>
      </c>
      <c r="F14405">
        <v>12.19</v>
      </c>
      <c r="G14405">
        <v>12.94</v>
      </c>
      <c r="J14405">
        <v>0</v>
      </c>
      <c r="K14405">
        <v>0</v>
      </c>
    </row>
    <row r="14406" spans="1:11">
      <c r="A14406" t="s">
        <v>30441</v>
      </c>
      <c r="B14406" t="s">
        <v>58</v>
      </c>
      <c r="C14406">
        <v>91173</v>
      </c>
      <c r="D14406" t="s">
        <v>4913</v>
      </c>
      <c r="E14406" t="s">
        <v>12</v>
      </c>
      <c r="F14406">
        <v>4.58</v>
      </c>
      <c r="G14406">
        <v>4.9000000000000004</v>
      </c>
      <c r="J14406">
        <v>0</v>
      </c>
      <c r="K14406">
        <v>0</v>
      </c>
    </row>
    <row r="14407" spans="1:11">
      <c r="A14407" t="s">
        <v>30442</v>
      </c>
      <c r="B14407" t="s">
        <v>58</v>
      </c>
      <c r="C14407">
        <v>104759</v>
      </c>
      <c r="D14407" t="s">
        <v>3112</v>
      </c>
      <c r="E14407" t="s">
        <v>32</v>
      </c>
      <c r="F14407">
        <v>57.38</v>
      </c>
      <c r="G14407">
        <v>62.6</v>
      </c>
      <c r="J14407">
        <v>0</v>
      </c>
      <c r="K14407">
        <v>0</v>
      </c>
    </row>
    <row r="14408" spans="1:11">
      <c r="A14408" t="s">
        <v>30443</v>
      </c>
      <c r="B14408" t="s">
        <v>58</v>
      </c>
      <c r="C14408">
        <v>104760</v>
      </c>
      <c r="D14408" t="s">
        <v>3113</v>
      </c>
      <c r="E14408" t="s">
        <v>32</v>
      </c>
      <c r="F14408">
        <v>83.81</v>
      </c>
      <c r="G14408">
        <v>91.43</v>
      </c>
      <c r="J14408">
        <v>0</v>
      </c>
      <c r="K14408">
        <v>0</v>
      </c>
    </row>
    <row r="14409" spans="1:11">
      <c r="A14409" t="s">
        <v>30444</v>
      </c>
      <c r="B14409" t="s">
        <v>58</v>
      </c>
      <c r="C14409">
        <v>104758</v>
      </c>
      <c r="D14409" t="s">
        <v>3111</v>
      </c>
      <c r="E14409" t="s">
        <v>32</v>
      </c>
      <c r="F14409">
        <v>21.53</v>
      </c>
      <c r="G14409">
        <v>23.49</v>
      </c>
      <c r="J14409">
        <v>0</v>
      </c>
      <c r="K14409">
        <v>0</v>
      </c>
    </row>
    <row r="14410" spans="1:11">
      <c r="A14410" t="s">
        <v>30445</v>
      </c>
      <c r="B14410" t="s">
        <v>58</v>
      </c>
      <c r="C14410">
        <v>90437</v>
      </c>
      <c r="D14410" t="s">
        <v>4880</v>
      </c>
      <c r="E14410" t="s">
        <v>32</v>
      </c>
      <c r="F14410">
        <v>52.32</v>
      </c>
      <c r="G14410">
        <v>57.03</v>
      </c>
      <c r="J14410">
        <v>0</v>
      </c>
      <c r="K14410">
        <v>0</v>
      </c>
    </row>
    <row r="14411" spans="1:11">
      <c r="A14411" t="s">
        <v>30446</v>
      </c>
      <c r="B14411" t="s">
        <v>58</v>
      </c>
      <c r="C14411">
        <v>90438</v>
      </c>
      <c r="D14411" t="s">
        <v>4881</v>
      </c>
      <c r="E14411" t="s">
        <v>32</v>
      </c>
      <c r="F14411">
        <v>76.400000000000006</v>
      </c>
      <c r="G14411">
        <v>83.29</v>
      </c>
      <c r="J14411">
        <v>0</v>
      </c>
      <c r="K14411">
        <v>0</v>
      </c>
    </row>
    <row r="14412" spans="1:11">
      <c r="A14412" t="s">
        <v>30447</v>
      </c>
      <c r="B14412" t="s">
        <v>58</v>
      </c>
      <c r="C14412">
        <v>90436</v>
      </c>
      <c r="D14412" t="s">
        <v>4879</v>
      </c>
      <c r="E14412" t="s">
        <v>32</v>
      </c>
      <c r="F14412">
        <v>19.62</v>
      </c>
      <c r="G14412">
        <v>21.4</v>
      </c>
      <c r="J14412">
        <v>0</v>
      </c>
      <c r="K14412">
        <v>0</v>
      </c>
    </row>
    <row r="14413" spans="1:11">
      <c r="A14413" t="s">
        <v>30448</v>
      </c>
      <c r="B14413" t="s">
        <v>58</v>
      </c>
      <c r="C14413">
        <v>104770</v>
      </c>
      <c r="D14413" t="s">
        <v>3121</v>
      </c>
      <c r="E14413" t="s">
        <v>32</v>
      </c>
      <c r="F14413">
        <v>2.4300000000000002</v>
      </c>
      <c r="G14413">
        <v>2.65</v>
      </c>
      <c r="J14413">
        <v>0</v>
      </c>
      <c r="K14413">
        <v>0</v>
      </c>
    </row>
    <row r="14414" spans="1:11">
      <c r="A14414" t="s">
        <v>30449</v>
      </c>
      <c r="B14414" t="s">
        <v>58</v>
      </c>
      <c r="C14414">
        <v>104772</v>
      </c>
      <c r="D14414" t="s">
        <v>3122</v>
      </c>
      <c r="E14414" t="s">
        <v>32</v>
      </c>
      <c r="F14414">
        <v>3.56</v>
      </c>
      <c r="G14414">
        <v>3.88</v>
      </c>
      <c r="J14414">
        <v>0</v>
      </c>
      <c r="K14414">
        <v>0</v>
      </c>
    </row>
    <row r="14415" spans="1:11">
      <c r="A14415" t="s">
        <v>30450</v>
      </c>
      <c r="B14415" t="s">
        <v>58</v>
      </c>
      <c r="C14415">
        <v>104768</v>
      </c>
      <c r="D14415" t="s">
        <v>3120</v>
      </c>
      <c r="E14415" t="s">
        <v>32</v>
      </c>
      <c r="F14415">
        <v>0.91</v>
      </c>
      <c r="G14415">
        <v>0.99</v>
      </c>
      <c r="J14415">
        <v>0</v>
      </c>
      <c r="K14415">
        <v>0</v>
      </c>
    </row>
    <row r="14416" spans="1:11">
      <c r="A14416" t="s">
        <v>30451</v>
      </c>
      <c r="B14416" t="s">
        <v>58</v>
      </c>
      <c r="C14416">
        <v>104769</v>
      </c>
      <c r="D14416" t="s">
        <v>4959</v>
      </c>
      <c r="E14416" t="s">
        <v>32</v>
      </c>
      <c r="F14416">
        <v>2.21</v>
      </c>
      <c r="G14416">
        <v>2.42</v>
      </c>
      <c r="J14416">
        <v>0</v>
      </c>
      <c r="K14416">
        <v>0</v>
      </c>
    </row>
    <row r="14417" spans="1:11">
      <c r="A14417" t="s">
        <v>30452</v>
      </c>
      <c r="B14417" t="s">
        <v>58</v>
      </c>
      <c r="C14417">
        <v>104771</v>
      </c>
      <c r="D14417" t="s">
        <v>4960</v>
      </c>
      <c r="E14417" t="s">
        <v>32</v>
      </c>
      <c r="F14417">
        <v>3.23</v>
      </c>
      <c r="G14417">
        <v>3.53</v>
      </c>
      <c r="J14417">
        <v>0</v>
      </c>
      <c r="K14417">
        <v>0</v>
      </c>
    </row>
    <row r="14418" spans="1:11">
      <c r="A14418" t="s">
        <v>30453</v>
      </c>
      <c r="B14418" t="s">
        <v>58</v>
      </c>
      <c r="C14418">
        <v>104767</v>
      </c>
      <c r="D14418" t="s">
        <v>4958</v>
      </c>
      <c r="E14418" t="s">
        <v>32</v>
      </c>
      <c r="F14418">
        <v>0.82</v>
      </c>
      <c r="G14418">
        <v>0.9</v>
      </c>
      <c r="J14418">
        <v>0</v>
      </c>
      <c r="K14418">
        <v>0</v>
      </c>
    </row>
    <row r="14419" spans="1:11">
      <c r="A14419" t="s">
        <v>30454</v>
      </c>
      <c r="B14419" t="s">
        <v>58</v>
      </c>
      <c r="C14419">
        <v>104762</v>
      </c>
      <c r="D14419" t="s">
        <v>3115</v>
      </c>
      <c r="E14419" t="s">
        <v>32</v>
      </c>
      <c r="F14419">
        <v>32.72</v>
      </c>
      <c r="G14419">
        <v>35.51</v>
      </c>
      <c r="J14419">
        <v>0</v>
      </c>
      <c r="K14419">
        <v>0</v>
      </c>
    </row>
    <row r="14420" spans="1:11">
      <c r="A14420" t="s">
        <v>30455</v>
      </c>
      <c r="B14420" t="s">
        <v>58</v>
      </c>
      <c r="C14420">
        <v>104763</v>
      </c>
      <c r="D14420" t="s">
        <v>3116</v>
      </c>
      <c r="E14420" t="s">
        <v>32</v>
      </c>
      <c r="F14420">
        <v>47.79</v>
      </c>
      <c r="G14420">
        <v>51.87</v>
      </c>
      <c r="J14420">
        <v>0</v>
      </c>
      <c r="K14420">
        <v>0</v>
      </c>
    </row>
    <row r="14421" spans="1:11">
      <c r="A14421" t="s">
        <v>30456</v>
      </c>
      <c r="B14421" t="s">
        <v>58</v>
      </c>
      <c r="C14421">
        <v>104761</v>
      </c>
      <c r="D14421" t="s">
        <v>3114</v>
      </c>
      <c r="E14421" t="s">
        <v>32</v>
      </c>
      <c r="F14421">
        <v>12.26</v>
      </c>
      <c r="G14421">
        <v>13.32</v>
      </c>
      <c r="J14421">
        <v>0</v>
      </c>
      <c r="K14421">
        <v>0</v>
      </c>
    </row>
    <row r="14422" spans="1:11">
      <c r="A14422" t="s">
        <v>30457</v>
      </c>
      <c r="B14422" t="s">
        <v>58</v>
      </c>
      <c r="C14422">
        <v>90440</v>
      </c>
      <c r="D14422" t="s">
        <v>4883</v>
      </c>
      <c r="E14422" t="s">
        <v>32</v>
      </c>
      <c r="F14422">
        <v>32.479999999999997</v>
      </c>
      <c r="G14422">
        <v>35.26</v>
      </c>
      <c r="J14422">
        <v>0</v>
      </c>
      <c r="K14422">
        <v>0</v>
      </c>
    </row>
    <row r="14423" spans="1:11">
      <c r="A14423" t="s">
        <v>30458</v>
      </c>
      <c r="B14423" t="s">
        <v>58</v>
      </c>
      <c r="C14423">
        <v>90441</v>
      </c>
      <c r="D14423" t="s">
        <v>4884</v>
      </c>
      <c r="E14423" t="s">
        <v>32</v>
      </c>
      <c r="F14423">
        <v>47.44</v>
      </c>
      <c r="G14423">
        <v>51.5</v>
      </c>
      <c r="J14423">
        <v>0</v>
      </c>
      <c r="K14423">
        <v>0</v>
      </c>
    </row>
    <row r="14424" spans="1:11">
      <c r="A14424" t="s">
        <v>30459</v>
      </c>
      <c r="B14424" t="s">
        <v>58</v>
      </c>
      <c r="C14424">
        <v>90439</v>
      </c>
      <c r="D14424" t="s">
        <v>4882</v>
      </c>
      <c r="E14424" t="s">
        <v>32</v>
      </c>
      <c r="F14424">
        <v>12.17</v>
      </c>
      <c r="G14424">
        <v>13.23</v>
      </c>
      <c r="J14424">
        <v>0</v>
      </c>
      <c r="K14424">
        <v>0</v>
      </c>
    </row>
    <row r="14425" spans="1:11">
      <c r="A14425" t="s">
        <v>30460</v>
      </c>
      <c r="B14425" t="s">
        <v>58</v>
      </c>
      <c r="C14425">
        <v>104776</v>
      </c>
      <c r="D14425" t="s">
        <v>3124</v>
      </c>
      <c r="E14425" t="s">
        <v>32</v>
      </c>
      <c r="F14425">
        <v>8.1300000000000008</v>
      </c>
      <c r="G14425">
        <v>8.81</v>
      </c>
      <c r="J14425">
        <v>0</v>
      </c>
      <c r="K14425">
        <v>0</v>
      </c>
    </row>
    <row r="14426" spans="1:11">
      <c r="A14426" t="s">
        <v>30461</v>
      </c>
      <c r="B14426" t="s">
        <v>58</v>
      </c>
      <c r="C14426">
        <v>104778</v>
      </c>
      <c r="D14426" t="s">
        <v>3125</v>
      </c>
      <c r="E14426" t="s">
        <v>32</v>
      </c>
      <c r="F14426">
        <v>11.87</v>
      </c>
      <c r="G14426">
        <v>12.87</v>
      </c>
      <c r="J14426">
        <v>0</v>
      </c>
      <c r="K14426">
        <v>0</v>
      </c>
    </row>
    <row r="14427" spans="1:11">
      <c r="A14427" t="s">
        <v>30462</v>
      </c>
      <c r="B14427" t="s">
        <v>58</v>
      </c>
      <c r="C14427">
        <v>104774</v>
      </c>
      <c r="D14427" t="s">
        <v>3123</v>
      </c>
      <c r="E14427" t="s">
        <v>32</v>
      </c>
      <c r="F14427">
        <v>3.04</v>
      </c>
      <c r="G14427">
        <v>3.29</v>
      </c>
      <c r="J14427">
        <v>0</v>
      </c>
      <c r="K14427">
        <v>0</v>
      </c>
    </row>
    <row r="14428" spans="1:11">
      <c r="A14428" t="s">
        <v>30463</v>
      </c>
      <c r="B14428" t="s">
        <v>58</v>
      </c>
      <c r="C14428">
        <v>104775</v>
      </c>
      <c r="D14428" t="s">
        <v>4962</v>
      </c>
      <c r="E14428" t="s">
        <v>32</v>
      </c>
      <c r="F14428">
        <v>7.46</v>
      </c>
      <c r="G14428">
        <v>8.08</v>
      </c>
      <c r="J14428">
        <v>0</v>
      </c>
      <c r="K14428">
        <v>0</v>
      </c>
    </row>
    <row r="14429" spans="1:11">
      <c r="A14429" t="s">
        <v>30464</v>
      </c>
      <c r="B14429" t="s">
        <v>58</v>
      </c>
      <c r="C14429">
        <v>104777</v>
      </c>
      <c r="D14429" t="s">
        <v>4963</v>
      </c>
      <c r="E14429" t="s">
        <v>32</v>
      </c>
      <c r="F14429">
        <v>10.89</v>
      </c>
      <c r="G14429">
        <v>11.8</v>
      </c>
      <c r="J14429">
        <v>0</v>
      </c>
      <c r="K14429">
        <v>0</v>
      </c>
    </row>
    <row r="14430" spans="1:11">
      <c r="A14430" t="s">
        <v>30465</v>
      </c>
      <c r="B14430" t="s">
        <v>58</v>
      </c>
      <c r="C14430">
        <v>104773</v>
      </c>
      <c r="D14430" t="s">
        <v>4961</v>
      </c>
      <c r="E14430" t="s">
        <v>32</v>
      </c>
      <c r="F14430">
        <v>2.78</v>
      </c>
      <c r="G14430">
        <v>3.01</v>
      </c>
      <c r="J14430">
        <v>0</v>
      </c>
      <c r="K14430">
        <v>0</v>
      </c>
    </row>
    <row r="14431" spans="1:11">
      <c r="A14431" t="s">
        <v>30466</v>
      </c>
      <c r="B14431" t="s">
        <v>58</v>
      </c>
      <c r="C14431">
        <v>104782</v>
      </c>
      <c r="D14431" t="s">
        <v>4966</v>
      </c>
      <c r="E14431" t="s">
        <v>32</v>
      </c>
      <c r="F14431">
        <v>52.32</v>
      </c>
      <c r="G14431">
        <v>53.15</v>
      </c>
      <c r="J14431">
        <v>0</v>
      </c>
      <c r="K14431">
        <v>0</v>
      </c>
    </row>
    <row r="14432" spans="1:11">
      <c r="A14432" t="s">
        <v>30467</v>
      </c>
      <c r="B14432" t="s">
        <v>58</v>
      </c>
      <c r="C14432">
        <v>90451</v>
      </c>
      <c r="D14432" t="s">
        <v>4890</v>
      </c>
      <c r="E14432" t="s">
        <v>32</v>
      </c>
      <c r="F14432">
        <v>7.51</v>
      </c>
      <c r="G14432">
        <v>8</v>
      </c>
      <c r="J14432">
        <v>0</v>
      </c>
      <c r="K14432">
        <v>0</v>
      </c>
    </row>
    <row r="14433" spans="1:11">
      <c r="A14433" t="s">
        <v>30468</v>
      </c>
      <c r="B14433" t="s">
        <v>58</v>
      </c>
      <c r="C14433">
        <v>90452</v>
      </c>
      <c r="D14433" t="s">
        <v>4891</v>
      </c>
      <c r="E14433" t="s">
        <v>32</v>
      </c>
      <c r="F14433">
        <v>25.37</v>
      </c>
      <c r="G14433">
        <v>26.23</v>
      </c>
      <c r="J14433">
        <v>0</v>
      </c>
      <c r="K14433">
        <v>0</v>
      </c>
    </row>
    <row r="14434" spans="1:11">
      <c r="A14434" t="s">
        <v>30469</v>
      </c>
      <c r="B14434" t="s">
        <v>58</v>
      </c>
      <c r="C14434">
        <v>90455</v>
      </c>
      <c r="D14434" t="s">
        <v>4894</v>
      </c>
      <c r="E14434" t="s">
        <v>32</v>
      </c>
      <c r="F14434">
        <v>9.7100000000000009</v>
      </c>
      <c r="G14434">
        <v>10.33</v>
      </c>
      <c r="J14434">
        <v>0</v>
      </c>
      <c r="K14434">
        <v>0</v>
      </c>
    </row>
    <row r="14435" spans="1:11">
      <c r="A14435" t="s">
        <v>30470</v>
      </c>
      <c r="B14435" t="s">
        <v>58</v>
      </c>
      <c r="C14435">
        <v>104784</v>
      </c>
      <c r="D14435" t="s">
        <v>4968</v>
      </c>
      <c r="E14435" t="s">
        <v>32</v>
      </c>
      <c r="F14435">
        <v>16.22</v>
      </c>
      <c r="G14435">
        <v>17.079999999999998</v>
      </c>
      <c r="J14435">
        <v>0</v>
      </c>
      <c r="K14435">
        <v>0</v>
      </c>
    </row>
    <row r="14436" spans="1:11">
      <c r="A14436" t="s">
        <v>30471</v>
      </c>
      <c r="B14436" t="s">
        <v>58</v>
      </c>
      <c r="C14436">
        <v>90453</v>
      </c>
      <c r="D14436" t="s">
        <v>4892</v>
      </c>
      <c r="E14436" t="s">
        <v>32</v>
      </c>
      <c r="F14436">
        <v>4.6100000000000003</v>
      </c>
      <c r="G14436">
        <v>4.8899999999999997</v>
      </c>
      <c r="J14436">
        <v>0</v>
      </c>
      <c r="K14436">
        <v>0</v>
      </c>
    </row>
    <row r="14437" spans="1:11">
      <c r="A14437" t="s">
        <v>30472</v>
      </c>
      <c r="B14437" t="s">
        <v>58</v>
      </c>
      <c r="C14437">
        <v>104783</v>
      </c>
      <c r="D14437" t="s">
        <v>4967</v>
      </c>
      <c r="E14437" t="s">
        <v>32</v>
      </c>
      <c r="F14437">
        <v>5.81</v>
      </c>
      <c r="G14437">
        <v>6.15</v>
      </c>
      <c r="J14437">
        <v>0</v>
      </c>
      <c r="K14437">
        <v>0</v>
      </c>
    </row>
    <row r="14438" spans="1:11">
      <c r="A14438" t="s">
        <v>30473</v>
      </c>
      <c r="B14438" t="s">
        <v>58</v>
      </c>
      <c r="C14438">
        <v>90454</v>
      </c>
      <c r="D14438" t="s">
        <v>4893</v>
      </c>
      <c r="E14438" t="s">
        <v>32</v>
      </c>
      <c r="F14438">
        <v>7.43</v>
      </c>
      <c r="G14438">
        <v>7.85</v>
      </c>
      <c r="J14438">
        <v>0</v>
      </c>
      <c r="K14438">
        <v>0</v>
      </c>
    </row>
    <row r="14439" spans="1:11">
      <c r="A14439" t="s">
        <v>30474</v>
      </c>
      <c r="B14439" t="s">
        <v>58</v>
      </c>
      <c r="C14439">
        <v>90459</v>
      </c>
      <c r="D14439" t="s">
        <v>4898</v>
      </c>
      <c r="E14439" t="s">
        <v>32</v>
      </c>
      <c r="F14439">
        <v>64.36</v>
      </c>
      <c r="G14439">
        <v>70.16</v>
      </c>
      <c r="J14439">
        <v>0</v>
      </c>
      <c r="K14439">
        <v>0</v>
      </c>
    </row>
    <row r="14440" spans="1:11">
      <c r="A14440" t="s">
        <v>30475</v>
      </c>
      <c r="B14440" t="s">
        <v>58</v>
      </c>
      <c r="C14440">
        <v>90456</v>
      </c>
      <c r="D14440" t="s">
        <v>4895</v>
      </c>
      <c r="E14440" t="s">
        <v>32</v>
      </c>
      <c r="F14440">
        <v>7.66</v>
      </c>
      <c r="G14440">
        <v>8.35</v>
      </c>
      <c r="J14440">
        <v>0</v>
      </c>
      <c r="K14440">
        <v>0</v>
      </c>
    </row>
    <row r="14441" spans="1:11">
      <c r="A14441" t="s">
        <v>30476</v>
      </c>
      <c r="B14441" t="s">
        <v>58</v>
      </c>
      <c r="C14441">
        <v>90458</v>
      </c>
      <c r="D14441" t="s">
        <v>4897</v>
      </c>
      <c r="E14441" t="s">
        <v>32</v>
      </c>
      <c r="F14441">
        <v>49.88</v>
      </c>
      <c r="G14441">
        <v>54.41</v>
      </c>
      <c r="J14441">
        <v>0</v>
      </c>
      <c r="K14441">
        <v>0</v>
      </c>
    </row>
    <row r="14442" spans="1:11">
      <c r="A14442" t="s">
        <v>30477</v>
      </c>
      <c r="B14442" t="s">
        <v>58</v>
      </c>
      <c r="C14442">
        <v>90457</v>
      </c>
      <c r="D14442" t="s">
        <v>4896</v>
      </c>
      <c r="E14442" t="s">
        <v>32</v>
      </c>
      <c r="F14442">
        <v>17.489999999999998</v>
      </c>
      <c r="G14442">
        <v>19.07</v>
      </c>
      <c r="J14442">
        <v>0</v>
      </c>
      <c r="K14442">
        <v>0</v>
      </c>
    </row>
    <row r="14443" spans="1:11">
      <c r="A14443" t="s">
        <v>30478</v>
      </c>
      <c r="B14443" t="s">
        <v>58</v>
      </c>
      <c r="C14443">
        <v>90447</v>
      </c>
      <c r="D14443" t="s">
        <v>4889</v>
      </c>
      <c r="E14443" t="s">
        <v>12</v>
      </c>
      <c r="F14443">
        <v>11.56</v>
      </c>
      <c r="G14443">
        <v>12.61</v>
      </c>
      <c r="J14443">
        <v>0</v>
      </c>
      <c r="K14443">
        <v>0</v>
      </c>
    </row>
    <row r="14444" spans="1:11">
      <c r="A14444" t="s">
        <v>30479</v>
      </c>
      <c r="B14444" t="s">
        <v>58</v>
      </c>
      <c r="C14444">
        <v>91222</v>
      </c>
      <c r="D14444" t="s">
        <v>4923</v>
      </c>
      <c r="E14444" t="s">
        <v>12</v>
      </c>
      <c r="F14444">
        <v>11.72</v>
      </c>
      <c r="G14444">
        <v>12.77</v>
      </c>
      <c r="J14444">
        <v>0</v>
      </c>
      <c r="K14444">
        <v>0</v>
      </c>
    </row>
    <row r="14445" spans="1:11">
      <c r="A14445" t="s">
        <v>30480</v>
      </c>
      <c r="B14445" t="s">
        <v>58</v>
      </c>
      <c r="C14445">
        <v>90443</v>
      </c>
      <c r="D14445" t="s">
        <v>4885</v>
      </c>
      <c r="E14445" t="s">
        <v>12</v>
      </c>
      <c r="F14445">
        <v>10.54</v>
      </c>
      <c r="G14445">
        <v>11.49</v>
      </c>
      <c r="J14445">
        <v>0</v>
      </c>
      <c r="K14445">
        <v>0</v>
      </c>
    </row>
    <row r="14446" spans="1:11">
      <c r="A14446" t="s">
        <v>30481</v>
      </c>
      <c r="B14446" t="s">
        <v>58</v>
      </c>
      <c r="C14446">
        <v>104780</v>
      </c>
      <c r="D14446" t="s">
        <v>3126</v>
      </c>
      <c r="E14446" t="s">
        <v>12</v>
      </c>
      <c r="F14446">
        <v>7.54</v>
      </c>
      <c r="G14446">
        <v>8.23</v>
      </c>
      <c r="J14446">
        <v>0</v>
      </c>
      <c r="K14446">
        <v>0</v>
      </c>
    </row>
    <row r="14447" spans="1:11">
      <c r="A14447" t="s">
        <v>30482</v>
      </c>
      <c r="B14447" t="s">
        <v>58</v>
      </c>
      <c r="C14447">
        <v>104781</v>
      </c>
      <c r="D14447" t="s">
        <v>4965</v>
      </c>
      <c r="E14447" t="s">
        <v>12</v>
      </c>
      <c r="F14447">
        <v>8.66</v>
      </c>
      <c r="G14447">
        <v>9.44</v>
      </c>
      <c r="J14447">
        <v>0</v>
      </c>
      <c r="K14447">
        <v>0</v>
      </c>
    </row>
    <row r="14448" spans="1:11">
      <c r="A14448" t="s">
        <v>30483</v>
      </c>
      <c r="B14448" t="s">
        <v>58</v>
      </c>
      <c r="C14448">
        <v>104779</v>
      </c>
      <c r="D14448" t="s">
        <v>4964</v>
      </c>
      <c r="E14448" t="s">
        <v>12</v>
      </c>
      <c r="F14448">
        <v>7.49</v>
      </c>
      <c r="G14448">
        <v>8.17</v>
      </c>
      <c r="J14448">
        <v>0</v>
      </c>
      <c r="K14448">
        <v>0</v>
      </c>
    </row>
    <row r="14449" spans="1:11">
      <c r="A14449" t="s">
        <v>30484</v>
      </c>
      <c r="B14449" t="s">
        <v>58</v>
      </c>
      <c r="C14449">
        <v>104787</v>
      </c>
      <c r="D14449" t="s">
        <v>4970</v>
      </c>
      <c r="E14449" t="s">
        <v>12</v>
      </c>
      <c r="F14449">
        <v>10.74</v>
      </c>
      <c r="G14449">
        <v>11.66</v>
      </c>
      <c r="J14449">
        <v>0</v>
      </c>
      <c r="K14449">
        <v>0</v>
      </c>
    </row>
    <row r="14450" spans="1:11">
      <c r="A14450" t="s">
        <v>30485</v>
      </c>
      <c r="B14450" t="s">
        <v>58</v>
      </c>
      <c r="C14450">
        <v>104788</v>
      </c>
      <c r="D14450" t="s">
        <v>4971</v>
      </c>
      <c r="E14450" t="s">
        <v>12</v>
      </c>
      <c r="F14450">
        <v>14.27</v>
      </c>
      <c r="G14450">
        <v>15.5</v>
      </c>
      <c r="J14450">
        <v>0</v>
      </c>
      <c r="K14450">
        <v>0</v>
      </c>
    </row>
    <row r="14451" spans="1:11">
      <c r="A14451" t="s">
        <v>30486</v>
      </c>
      <c r="B14451" t="s">
        <v>58</v>
      </c>
      <c r="C14451">
        <v>104786</v>
      </c>
      <c r="D14451" t="s">
        <v>4969</v>
      </c>
      <c r="E14451" t="s">
        <v>12</v>
      </c>
      <c r="F14451">
        <v>8.11</v>
      </c>
      <c r="G14451">
        <v>8.8000000000000007</v>
      </c>
      <c r="J14451">
        <v>0</v>
      </c>
      <c r="K14451">
        <v>0</v>
      </c>
    </row>
    <row r="14452" spans="1:11">
      <c r="A14452" t="s">
        <v>30487</v>
      </c>
      <c r="B14452" t="s">
        <v>58</v>
      </c>
      <c r="C14452">
        <v>90445</v>
      </c>
      <c r="D14452" t="s">
        <v>4887</v>
      </c>
      <c r="E14452" t="s">
        <v>12</v>
      </c>
      <c r="F14452">
        <v>22.29</v>
      </c>
      <c r="G14452">
        <v>24.23</v>
      </c>
      <c r="J14452">
        <v>0</v>
      </c>
      <c r="K14452">
        <v>0</v>
      </c>
    </row>
    <row r="14453" spans="1:11">
      <c r="A14453" t="s">
        <v>30488</v>
      </c>
      <c r="B14453" t="s">
        <v>58</v>
      </c>
      <c r="C14453">
        <v>90446</v>
      </c>
      <c r="D14453" t="s">
        <v>4888</v>
      </c>
      <c r="E14453" t="s">
        <v>12</v>
      </c>
      <c r="F14453">
        <v>29.6</v>
      </c>
      <c r="G14453">
        <v>32.17</v>
      </c>
      <c r="J14453">
        <v>0</v>
      </c>
      <c r="K14453">
        <v>0</v>
      </c>
    </row>
    <row r="14454" spans="1:11">
      <c r="A14454" t="s">
        <v>30489</v>
      </c>
      <c r="B14454" t="s">
        <v>58</v>
      </c>
      <c r="C14454">
        <v>90444</v>
      </c>
      <c r="D14454" t="s">
        <v>4886</v>
      </c>
      <c r="E14454" t="s">
        <v>12</v>
      </c>
      <c r="F14454">
        <v>16.8</v>
      </c>
      <c r="G14454">
        <v>18.27</v>
      </c>
      <c r="J14454">
        <v>0</v>
      </c>
      <c r="K14454">
        <v>0</v>
      </c>
    </row>
    <row r="14455" spans="1:11">
      <c r="A14455" t="s">
        <v>30490</v>
      </c>
      <c r="B14455" t="s">
        <v>58</v>
      </c>
      <c r="C14455">
        <v>104764</v>
      </c>
      <c r="D14455" t="s">
        <v>3117</v>
      </c>
      <c r="E14455" t="s">
        <v>12</v>
      </c>
      <c r="F14455">
        <v>24.47</v>
      </c>
      <c r="G14455">
        <v>25.61</v>
      </c>
      <c r="J14455">
        <v>0</v>
      </c>
      <c r="K14455">
        <v>0</v>
      </c>
    </row>
    <row r="14456" spans="1:11">
      <c r="A14456" t="s">
        <v>30491</v>
      </c>
      <c r="B14456" t="s">
        <v>58</v>
      </c>
      <c r="C14456">
        <v>90460</v>
      </c>
      <c r="D14456" t="s">
        <v>4899</v>
      </c>
      <c r="E14456" t="s">
        <v>12</v>
      </c>
      <c r="F14456">
        <v>28.51</v>
      </c>
      <c r="G14456">
        <v>29.53</v>
      </c>
      <c r="J14456">
        <v>0</v>
      </c>
      <c r="K14456">
        <v>0</v>
      </c>
    </row>
    <row r="14457" spans="1:11">
      <c r="A14457" t="s">
        <v>30492</v>
      </c>
      <c r="B14457" t="s">
        <v>58</v>
      </c>
      <c r="C14457">
        <v>90462</v>
      </c>
      <c r="D14457" t="s">
        <v>4901</v>
      </c>
      <c r="E14457" t="s">
        <v>12</v>
      </c>
      <c r="F14457">
        <v>4.99</v>
      </c>
      <c r="G14457">
        <v>5.16</v>
      </c>
      <c r="J14457">
        <v>0</v>
      </c>
      <c r="K14457">
        <v>0</v>
      </c>
    </row>
    <row r="14458" spans="1:11">
      <c r="A14458" t="s">
        <v>30493</v>
      </c>
      <c r="B14458" t="s">
        <v>58</v>
      </c>
      <c r="C14458">
        <v>104765</v>
      </c>
      <c r="D14458" t="s">
        <v>3118</v>
      </c>
      <c r="E14458" t="s">
        <v>12</v>
      </c>
      <c r="F14458">
        <v>20.82</v>
      </c>
      <c r="G14458">
        <v>22.13</v>
      </c>
      <c r="J14458">
        <v>0</v>
      </c>
      <c r="K14458">
        <v>0</v>
      </c>
    </row>
    <row r="14459" spans="1:11">
      <c r="A14459" t="s">
        <v>30494</v>
      </c>
      <c r="B14459" t="s">
        <v>58</v>
      </c>
      <c r="C14459">
        <v>90461</v>
      </c>
      <c r="D14459" t="s">
        <v>4900</v>
      </c>
      <c r="E14459" t="s">
        <v>12</v>
      </c>
      <c r="F14459">
        <v>22.26</v>
      </c>
      <c r="G14459">
        <v>23.45</v>
      </c>
      <c r="J14459">
        <v>0</v>
      </c>
      <c r="K14459">
        <v>0</v>
      </c>
    </row>
    <row r="14460" spans="1:11">
      <c r="A14460" t="s">
        <v>30495</v>
      </c>
      <c r="B14460" t="s">
        <v>58</v>
      </c>
      <c r="C14460">
        <v>90463</v>
      </c>
      <c r="D14460" t="s">
        <v>4902</v>
      </c>
      <c r="E14460" t="s">
        <v>12</v>
      </c>
      <c r="F14460">
        <v>4.3600000000000003</v>
      </c>
      <c r="G14460">
        <v>4.58</v>
      </c>
      <c r="J14460">
        <v>0</v>
      </c>
      <c r="K14460">
        <v>0</v>
      </c>
    </row>
    <row r="14461" spans="1:11">
      <c r="A14461" t="s">
        <v>30496</v>
      </c>
      <c r="B14461" t="s">
        <v>58</v>
      </c>
      <c r="C14461">
        <v>96560</v>
      </c>
      <c r="D14461" t="s">
        <v>4929</v>
      </c>
      <c r="E14461" t="s">
        <v>9</v>
      </c>
      <c r="F14461">
        <v>39.21</v>
      </c>
      <c r="G14461">
        <v>41.21</v>
      </c>
      <c r="J14461">
        <v>0</v>
      </c>
      <c r="K14461">
        <v>0</v>
      </c>
    </row>
    <row r="14462" spans="1:11">
      <c r="A14462" t="s">
        <v>30497</v>
      </c>
      <c r="B14462" t="s">
        <v>58</v>
      </c>
      <c r="C14462">
        <v>96559</v>
      </c>
      <c r="D14462" t="s">
        <v>4928</v>
      </c>
      <c r="E14462" t="s">
        <v>9</v>
      </c>
      <c r="F14462">
        <v>39.71</v>
      </c>
      <c r="G14462">
        <v>41.09</v>
      </c>
      <c r="J14462">
        <v>0</v>
      </c>
      <c r="K14462">
        <v>0</v>
      </c>
    </row>
    <row r="14463" spans="1:11">
      <c r="A14463" t="s">
        <v>30498</v>
      </c>
      <c r="B14463" t="s">
        <v>58</v>
      </c>
      <c r="C14463">
        <v>96562</v>
      </c>
      <c r="D14463" t="s">
        <v>4930</v>
      </c>
      <c r="E14463" t="s">
        <v>12</v>
      </c>
      <c r="F14463">
        <v>61.75</v>
      </c>
      <c r="G14463">
        <v>65.02</v>
      </c>
      <c r="J14463">
        <v>0</v>
      </c>
      <c r="K14463">
        <v>0</v>
      </c>
    </row>
    <row r="14464" spans="1:11">
      <c r="A14464" t="s">
        <v>30499</v>
      </c>
      <c r="B14464" t="s">
        <v>58</v>
      </c>
      <c r="C14464">
        <v>96563</v>
      </c>
      <c r="D14464" t="s">
        <v>4931</v>
      </c>
      <c r="E14464" t="s">
        <v>12</v>
      </c>
      <c r="F14464">
        <v>67.650000000000006</v>
      </c>
      <c r="G14464">
        <v>70.92</v>
      </c>
      <c r="J14464">
        <v>0</v>
      </c>
      <c r="K14464">
        <v>0</v>
      </c>
    </row>
    <row r="14465" spans="1:11">
      <c r="A14465" t="s">
        <v>30500</v>
      </c>
      <c r="B14465" t="s">
        <v>58</v>
      </c>
      <c r="C14465">
        <v>102469</v>
      </c>
      <c r="D14465" t="s">
        <v>8548</v>
      </c>
      <c r="E14465" t="s">
        <v>9</v>
      </c>
      <c r="F14465">
        <v>0</v>
      </c>
      <c r="G14465">
        <v>0</v>
      </c>
    </row>
    <row r="14466" spans="1:11">
      <c r="A14466" t="s">
        <v>30501</v>
      </c>
      <c r="B14466" t="s">
        <v>58</v>
      </c>
      <c r="C14466">
        <v>104388</v>
      </c>
      <c r="D14466" t="s">
        <v>8549</v>
      </c>
      <c r="E14466" t="s">
        <v>9</v>
      </c>
      <c r="F14466">
        <v>0</v>
      </c>
      <c r="G14466">
        <v>0</v>
      </c>
    </row>
    <row r="14467" spans="1:11">
      <c r="A14467" t="s">
        <v>30502</v>
      </c>
      <c r="B14467" t="s">
        <v>58</v>
      </c>
      <c r="C14467">
        <v>104387</v>
      </c>
      <c r="D14467" t="s">
        <v>8550</v>
      </c>
      <c r="E14467" t="s">
        <v>10</v>
      </c>
      <c r="F14467">
        <v>0</v>
      </c>
      <c r="G14467">
        <v>0</v>
      </c>
    </row>
    <row r="14468" spans="1:11">
      <c r="A14468" t="s">
        <v>30503</v>
      </c>
      <c r="B14468" t="s">
        <v>58</v>
      </c>
      <c r="C14468">
        <v>104364</v>
      </c>
      <c r="D14468" t="s">
        <v>8551</v>
      </c>
      <c r="E14468" t="s">
        <v>10</v>
      </c>
      <c r="F14468">
        <v>0</v>
      </c>
      <c r="G14468">
        <v>0</v>
      </c>
    </row>
    <row r="14469" spans="1:11">
      <c r="A14469" t="s">
        <v>30504</v>
      </c>
      <c r="B14469" t="s">
        <v>58</v>
      </c>
      <c r="C14469">
        <v>102097</v>
      </c>
      <c r="D14469" t="s">
        <v>8552</v>
      </c>
      <c r="E14469" t="s">
        <v>10</v>
      </c>
      <c r="F14469">
        <v>0</v>
      </c>
      <c r="G14469">
        <v>0</v>
      </c>
    </row>
    <row r="14470" spans="1:11">
      <c r="A14470" t="s">
        <v>30505</v>
      </c>
      <c r="B14470" t="s">
        <v>58</v>
      </c>
      <c r="C14470">
        <v>104365</v>
      </c>
      <c r="D14470" t="s">
        <v>8553</v>
      </c>
      <c r="E14470" t="s">
        <v>10</v>
      </c>
      <c r="F14470">
        <v>0</v>
      </c>
      <c r="G14470">
        <v>0</v>
      </c>
    </row>
    <row r="14471" spans="1:11">
      <c r="A14471" t="s">
        <v>30506</v>
      </c>
      <c r="B14471" t="s">
        <v>58</v>
      </c>
      <c r="C14471">
        <v>101870</v>
      </c>
      <c r="D14471" t="s">
        <v>5373</v>
      </c>
      <c r="E14471" t="s">
        <v>9</v>
      </c>
      <c r="F14471">
        <v>47.54</v>
      </c>
      <c r="G14471">
        <v>51.09</v>
      </c>
      <c r="J14471">
        <v>0</v>
      </c>
      <c r="K14471">
        <v>0</v>
      </c>
    </row>
    <row r="14472" spans="1:11">
      <c r="A14472" t="s">
        <v>30507</v>
      </c>
      <c r="B14472" t="s">
        <v>58</v>
      </c>
      <c r="C14472">
        <v>101866</v>
      </c>
      <c r="D14472" t="s">
        <v>15336</v>
      </c>
      <c r="E14472" t="s">
        <v>9</v>
      </c>
      <c r="F14472">
        <v>40.06</v>
      </c>
      <c r="G14472">
        <v>42.99</v>
      </c>
      <c r="J14472">
        <v>0</v>
      </c>
      <c r="K14472">
        <v>0</v>
      </c>
    </row>
    <row r="14473" spans="1:11">
      <c r="A14473" t="s">
        <v>30508</v>
      </c>
      <c r="B14473" t="s">
        <v>58</v>
      </c>
      <c r="C14473">
        <v>101867</v>
      </c>
      <c r="D14473" t="s">
        <v>5370</v>
      </c>
      <c r="E14473" t="s">
        <v>9</v>
      </c>
      <c r="F14473">
        <v>45.82</v>
      </c>
      <c r="G14473">
        <v>49.23</v>
      </c>
      <c r="J14473">
        <v>0</v>
      </c>
      <c r="K14473">
        <v>0</v>
      </c>
    </row>
    <row r="14474" spans="1:11">
      <c r="A14474" t="s">
        <v>30509</v>
      </c>
      <c r="B14474" t="s">
        <v>58</v>
      </c>
      <c r="C14474">
        <v>101868</v>
      </c>
      <c r="D14474" t="s">
        <v>5371</v>
      </c>
      <c r="E14474" t="s">
        <v>9</v>
      </c>
      <c r="F14474">
        <v>36.049999999999997</v>
      </c>
      <c r="G14474">
        <v>38.65</v>
      </c>
      <c r="J14474">
        <v>0</v>
      </c>
      <c r="K14474">
        <v>0</v>
      </c>
    </row>
    <row r="14475" spans="1:11">
      <c r="A14475" t="s">
        <v>30510</v>
      </c>
      <c r="B14475" t="s">
        <v>58</v>
      </c>
      <c r="C14475">
        <v>101869</v>
      </c>
      <c r="D14475" t="s">
        <v>5372</v>
      </c>
      <c r="E14475" t="s">
        <v>9</v>
      </c>
      <c r="F14475">
        <v>41.8</v>
      </c>
      <c r="G14475">
        <v>44.87</v>
      </c>
      <c r="J14475">
        <v>0</v>
      </c>
      <c r="K14475">
        <v>0</v>
      </c>
    </row>
    <row r="14476" spans="1:11">
      <c r="A14476" t="s">
        <v>30511</v>
      </c>
      <c r="B14476" t="s">
        <v>58</v>
      </c>
      <c r="C14476">
        <v>101856</v>
      </c>
      <c r="D14476" t="s">
        <v>5361</v>
      </c>
      <c r="E14476" t="s">
        <v>9</v>
      </c>
      <c r="F14476">
        <v>32.5</v>
      </c>
      <c r="G14476">
        <v>34.81</v>
      </c>
      <c r="J14476">
        <v>0</v>
      </c>
      <c r="K14476">
        <v>0</v>
      </c>
    </row>
    <row r="14477" spans="1:11">
      <c r="A14477" t="s">
        <v>30512</v>
      </c>
      <c r="B14477" t="s">
        <v>58</v>
      </c>
      <c r="C14477">
        <v>101865</v>
      </c>
      <c r="D14477" t="s">
        <v>5369</v>
      </c>
      <c r="E14477" t="s">
        <v>9</v>
      </c>
      <c r="F14477">
        <v>45.23</v>
      </c>
      <c r="G14477">
        <v>48.59</v>
      </c>
      <c r="J14477">
        <v>0</v>
      </c>
      <c r="K14477">
        <v>0</v>
      </c>
    </row>
    <row r="14478" spans="1:11">
      <c r="A14478" t="s">
        <v>30513</v>
      </c>
      <c r="B14478" t="s">
        <v>58</v>
      </c>
      <c r="C14478">
        <v>101861</v>
      </c>
      <c r="D14478" t="s">
        <v>15337</v>
      </c>
      <c r="E14478" t="s">
        <v>9</v>
      </c>
      <c r="F14478">
        <v>39.78</v>
      </c>
      <c r="G14478">
        <v>42.69</v>
      </c>
      <c r="J14478">
        <v>0</v>
      </c>
      <c r="K14478">
        <v>0</v>
      </c>
    </row>
    <row r="14479" spans="1:11">
      <c r="A14479" t="s">
        <v>30514</v>
      </c>
      <c r="B14479" t="s">
        <v>58</v>
      </c>
      <c r="C14479">
        <v>101862</v>
      </c>
      <c r="D14479" t="s">
        <v>5366</v>
      </c>
      <c r="E14479" t="s">
        <v>9</v>
      </c>
      <c r="F14479">
        <v>43.51</v>
      </c>
      <c r="G14479">
        <v>46.73</v>
      </c>
      <c r="J14479">
        <v>0</v>
      </c>
      <c r="K14479">
        <v>0</v>
      </c>
    </row>
    <row r="14480" spans="1:11">
      <c r="A14480" t="s">
        <v>30515</v>
      </c>
      <c r="B14480" t="s">
        <v>58</v>
      </c>
      <c r="C14480">
        <v>101863</v>
      </c>
      <c r="D14480" t="s">
        <v>5367</v>
      </c>
      <c r="E14480" t="s">
        <v>9</v>
      </c>
      <c r="F14480">
        <v>33.74</v>
      </c>
      <c r="G14480">
        <v>36.14</v>
      </c>
      <c r="J14480">
        <v>0</v>
      </c>
      <c r="K14480">
        <v>0</v>
      </c>
    </row>
    <row r="14481" spans="1:11">
      <c r="A14481" t="s">
        <v>30516</v>
      </c>
      <c r="B14481" t="s">
        <v>58</v>
      </c>
      <c r="C14481">
        <v>101864</v>
      </c>
      <c r="D14481" t="s">
        <v>5368</v>
      </c>
      <c r="E14481" t="s">
        <v>9</v>
      </c>
      <c r="F14481">
        <v>39.49</v>
      </c>
      <c r="G14481">
        <v>42.37</v>
      </c>
      <c r="J14481">
        <v>0</v>
      </c>
      <c r="K14481">
        <v>0</v>
      </c>
    </row>
    <row r="14482" spans="1:11">
      <c r="A14482" t="s">
        <v>30517</v>
      </c>
      <c r="B14482" t="s">
        <v>58</v>
      </c>
      <c r="C14482">
        <v>101860</v>
      </c>
      <c r="D14482" t="s">
        <v>5365</v>
      </c>
      <c r="E14482" t="s">
        <v>9</v>
      </c>
      <c r="F14482">
        <v>42.63</v>
      </c>
      <c r="G14482">
        <v>45.78</v>
      </c>
      <c r="J14482">
        <v>0</v>
      </c>
      <c r="K14482">
        <v>0</v>
      </c>
    </row>
    <row r="14483" spans="1:11">
      <c r="A14483" t="s">
        <v>30518</v>
      </c>
      <c r="B14483" t="s">
        <v>58</v>
      </c>
      <c r="C14483">
        <v>101857</v>
      </c>
      <c r="D14483" t="s">
        <v>5362</v>
      </c>
      <c r="E14483" t="s">
        <v>9</v>
      </c>
      <c r="F14483">
        <v>41.02</v>
      </c>
      <c r="G14483">
        <v>44.05</v>
      </c>
      <c r="J14483">
        <v>0</v>
      </c>
      <c r="K14483">
        <v>0</v>
      </c>
    </row>
    <row r="14484" spans="1:11">
      <c r="A14484" t="s">
        <v>30519</v>
      </c>
      <c r="B14484" t="s">
        <v>58</v>
      </c>
      <c r="C14484">
        <v>101858</v>
      </c>
      <c r="D14484" t="s">
        <v>5363</v>
      </c>
      <c r="E14484" t="s">
        <v>9</v>
      </c>
      <c r="F14484">
        <v>33.229999999999997</v>
      </c>
      <c r="G14484">
        <v>35.590000000000003</v>
      </c>
      <c r="J14484">
        <v>0</v>
      </c>
      <c r="K14484">
        <v>0</v>
      </c>
    </row>
    <row r="14485" spans="1:11">
      <c r="A14485" t="s">
        <v>30520</v>
      </c>
      <c r="B14485" t="s">
        <v>58</v>
      </c>
      <c r="C14485">
        <v>101859</v>
      </c>
      <c r="D14485" t="s">
        <v>5364</v>
      </c>
      <c r="E14485" t="s">
        <v>9</v>
      </c>
      <c r="F14485">
        <v>36.880000000000003</v>
      </c>
      <c r="G14485">
        <v>39.54</v>
      </c>
      <c r="J14485">
        <v>0</v>
      </c>
      <c r="K14485">
        <v>0</v>
      </c>
    </row>
    <row r="14486" spans="1:11">
      <c r="A14486" t="s">
        <v>30521</v>
      </c>
      <c r="B14486" t="s">
        <v>58</v>
      </c>
      <c r="C14486">
        <v>101852</v>
      </c>
      <c r="D14486" t="s">
        <v>5359</v>
      </c>
      <c r="E14486" t="s">
        <v>9</v>
      </c>
      <c r="F14486">
        <v>84.24</v>
      </c>
      <c r="G14486">
        <v>89.03</v>
      </c>
      <c r="J14486">
        <v>0</v>
      </c>
      <c r="K14486">
        <v>0</v>
      </c>
    </row>
    <row r="14487" spans="1:11">
      <c r="A14487" t="s">
        <v>30522</v>
      </c>
      <c r="B14487" t="s">
        <v>58</v>
      </c>
      <c r="C14487">
        <v>104385</v>
      </c>
      <c r="D14487" t="s">
        <v>8554</v>
      </c>
      <c r="E14487" t="s">
        <v>9</v>
      </c>
      <c r="F14487">
        <v>0</v>
      </c>
      <c r="G14487">
        <v>0</v>
      </c>
    </row>
    <row r="14488" spans="1:11">
      <c r="A14488" t="s">
        <v>30523</v>
      </c>
      <c r="B14488" t="s">
        <v>58</v>
      </c>
      <c r="C14488">
        <v>101850</v>
      </c>
      <c r="D14488" t="s">
        <v>5358</v>
      </c>
      <c r="E14488" t="s">
        <v>9</v>
      </c>
      <c r="F14488">
        <v>69.45</v>
      </c>
      <c r="G14488">
        <v>73.599999999999994</v>
      </c>
      <c r="J14488">
        <v>0</v>
      </c>
      <c r="K14488">
        <v>0</v>
      </c>
    </row>
    <row r="14489" spans="1:11">
      <c r="A14489" t="s">
        <v>30524</v>
      </c>
      <c r="B14489" t="s">
        <v>58</v>
      </c>
      <c r="C14489">
        <v>101855</v>
      </c>
      <c r="D14489" t="s">
        <v>5360</v>
      </c>
      <c r="E14489" t="s">
        <v>9</v>
      </c>
      <c r="F14489">
        <v>85.29</v>
      </c>
      <c r="G14489">
        <v>89.54</v>
      </c>
      <c r="J14489">
        <v>0</v>
      </c>
      <c r="K14489">
        <v>0</v>
      </c>
    </row>
    <row r="14490" spans="1:11">
      <c r="A14490" t="s">
        <v>30525</v>
      </c>
      <c r="B14490" t="s">
        <v>58</v>
      </c>
      <c r="C14490">
        <v>104386</v>
      </c>
      <c r="D14490" t="s">
        <v>8555</v>
      </c>
      <c r="E14490" t="s">
        <v>9</v>
      </c>
      <c r="F14490">
        <v>0</v>
      </c>
      <c r="G14490">
        <v>0</v>
      </c>
    </row>
    <row r="14491" spans="1:11">
      <c r="A14491" t="s">
        <v>30526</v>
      </c>
      <c r="B14491" t="s">
        <v>58</v>
      </c>
      <c r="C14491">
        <v>101853</v>
      </c>
      <c r="D14491" t="s">
        <v>15338</v>
      </c>
      <c r="E14491" t="s">
        <v>9</v>
      </c>
      <c r="F14491">
        <v>60.52</v>
      </c>
      <c r="G14491">
        <v>63.91</v>
      </c>
      <c r="J14491">
        <v>0</v>
      </c>
      <c r="K14491">
        <v>0</v>
      </c>
    </row>
    <row r="14492" spans="1:11">
      <c r="A14492" t="s">
        <v>30527</v>
      </c>
      <c r="B14492" t="s">
        <v>58</v>
      </c>
      <c r="C14492">
        <v>101849</v>
      </c>
      <c r="D14492" t="s">
        <v>5357</v>
      </c>
      <c r="E14492" t="s">
        <v>10</v>
      </c>
      <c r="F14492">
        <v>155.88</v>
      </c>
      <c r="G14492">
        <v>157.38999999999999</v>
      </c>
      <c r="J14492">
        <v>0</v>
      </c>
      <c r="K14492">
        <v>0</v>
      </c>
    </row>
    <row r="14493" spans="1:11">
      <c r="A14493" t="s">
        <v>30528</v>
      </c>
      <c r="B14493" t="s">
        <v>58</v>
      </c>
      <c r="C14493">
        <v>101841</v>
      </c>
      <c r="D14493" t="s">
        <v>5349</v>
      </c>
      <c r="E14493" t="s">
        <v>10</v>
      </c>
      <c r="F14493">
        <v>94.57</v>
      </c>
      <c r="G14493">
        <v>95.84</v>
      </c>
      <c r="J14493">
        <v>0</v>
      </c>
      <c r="K14493">
        <v>0</v>
      </c>
    </row>
    <row r="14494" spans="1:11">
      <c r="A14494" t="s">
        <v>30529</v>
      </c>
      <c r="B14494" t="s">
        <v>58</v>
      </c>
      <c r="C14494">
        <v>101843</v>
      </c>
      <c r="D14494" t="s">
        <v>5351</v>
      </c>
      <c r="E14494" t="s">
        <v>10</v>
      </c>
      <c r="F14494">
        <v>149.66999999999999</v>
      </c>
      <c r="G14494">
        <v>150.94</v>
      </c>
      <c r="J14494">
        <v>0</v>
      </c>
      <c r="K14494">
        <v>0</v>
      </c>
    </row>
    <row r="14495" spans="1:11">
      <c r="A14495" t="s">
        <v>30530</v>
      </c>
      <c r="B14495" t="s">
        <v>58</v>
      </c>
      <c r="C14495">
        <v>101844</v>
      </c>
      <c r="D14495" t="s">
        <v>5352</v>
      </c>
      <c r="E14495" t="s">
        <v>10</v>
      </c>
      <c r="F14495">
        <v>175.45</v>
      </c>
      <c r="G14495">
        <v>176.72</v>
      </c>
      <c r="J14495">
        <v>0</v>
      </c>
      <c r="K14495">
        <v>0</v>
      </c>
    </row>
    <row r="14496" spans="1:11">
      <c r="A14496" t="s">
        <v>30531</v>
      </c>
      <c r="B14496" t="s">
        <v>58</v>
      </c>
      <c r="C14496">
        <v>101845</v>
      </c>
      <c r="D14496" t="s">
        <v>5353</v>
      </c>
      <c r="E14496" t="s">
        <v>10</v>
      </c>
      <c r="F14496">
        <v>200.87</v>
      </c>
      <c r="G14496">
        <v>202.14</v>
      </c>
      <c r="J14496">
        <v>0</v>
      </c>
      <c r="K14496">
        <v>0</v>
      </c>
    </row>
    <row r="14497" spans="1:11">
      <c r="A14497" t="s">
        <v>30532</v>
      </c>
      <c r="B14497" t="s">
        <v>58</v>
      </c>
      <c r="C14497">
        <v>101842</v>
      </c>
      <c r="D14497" t="s">
        <v>5350</v>
      </c>
      <c r="E14497" t="s">
        <v>10</v>
      </c>
      <c r="F14497">
        <v>83.87</v>
      </c>
      <c r="G14497">
        <v>85.14</v>
      </c>
      <c r="J14497">
        <v>0</v>
      </c>
      <c r="K14497">
        <v>0</v>
      </c>
    </row>
    <row r="14498" spans="1:11">
      <c r="A14498" t="s">
        <v>30533</v>
      </c>
      <c r="B14498" t="s">
        <v>58</v>
      </c>
      <c r="C14498">
        <v>101846</v>
      </c>
      <c r="D14498" t="s">
        <v>5354</v>
      </c>
      <c r="E14498" t="s">
        <v>10</v>
      </c>
      <c r="F14498">
        <v>139.41</v>
      </c>
      <c r="G14498">
        <v>140.68</v>
      </c>
      <c r="J14498">
        <v>0</v>
      </c>
      <c r="K14498">
        <v>0</v>
      </c>
    </row>
    <row r="14499" spans="1:11">
      <c r="A14499" t="s">
        <v>30534</v>
      </c>
      <c r="B14499" t="s">
        <v>58</v>
      </c>
      <c r="C14499">
        <v>101847</v>
      </c>
      <c r="D14499" t="s">
        <v>5355</v>
      </c>
      <c r="E14499" t="s">
        <v>10</v>
      </c>
      <c r="F14499">
        <v>165.39</v>
      </c>
      <c r="G14499">
        <v>166.66</v>
      </c>
      <c r="J14499">
        <v>0</v>
      </c>
      <c r="K14499">
        <v>0</v>
      </c>
    </row>
    <row r="14500" spans="1:11">
      <c r="A14500" t="s">
        <v>30535</v>
      </c>
      <c r="B14500" t="s">
        <v>58</v>
      </c>
      <c r="C14500">
        <v>101848</v>
      </c>
      <c r="D14500" t="s">
        <v>5356</v>
      </c>
      <c r="E14500" t="s">
        <v>10</v>
      </c>
      <c r="F14500">
        <v>191.03</v>
      </c>
      <c r="G14500">
        <v>192.3</v>
      </c>
      <c r="J14500">
        <v>0</v>
      </c>
      <c r="K14500">
        <v>0</v>
      </c>
    </row>
    <row r="14501" spans="1:11">
      <c r="A14501" t="s">
        <v>30536</v>
      </c>
      <c r="B14501" t="s">
        <v>58</v>
      </c>
      <c r="C14501">
        <v>101839</v>
      </c>
      <c r="D14501" t="s">
        <v>5347</v>
      </c>
      <c r="E14501" t="s">
        <v>10</v>
      </c>
      <c r="F14501">
        <v>115.11</v>
      </c>
      <c r="G14501">
        <v>116.38</v>
      </c>
      <c r="J14501">
        <v>0</v>
      </c>
      <c r="K14501">
        <v>0</v>
      </c>
    </row>
    <row r="14502" spans="1:11">
      <c r="A14502" t="s">
        <v>30537</v>
      </c>
      <c r="B14502" t="s">
        <v>58</v>
      </c>
      <c r="C14502">
        <v>101840</v>
      </c>
      <c r="D14502" t="s">
        <v>5348</v>
      </c>
      <c r="E14502" t="s">
        <v>10</v>
      </c>
      <c r="F14502">
        <v>199.68</v>
      </c>
      <c r="G14502">
        <v>204.09</v>
      </c>
      <c r="J14502">
        <v>0</v>
      </c>
      <c r="K14502">
        <v>0</v>
      </c>
    </row>
    <row r="14503" spans="1:11">
      <c r="A14503" t="s">
        <v>30538</v>
      </c>
      <c r="B14503" t="s">
        <v>58</v>
      </c>
      <c r="C14503">
        <v>101837</v>
      </c>
      <c r="D14503" t="s">
        <v>5345</v>
      </c>
      <c r="E14503" t="s">
        <v>10</v>
      </c>
      <c r="F14503">
        <v>60.25</v>
      </c>
      <c r="G14503">
        <v>61.52</v>
      </c>
      <c r="J14503">
        <v>0</v>
      </c>
      <c r="K14503">
        <v>0</v>
      </c>
    </row>
    <row r="14504" spans="1:11">
      <c r="A14504" t="s">
        <v>30539</v>
      </c>
      <c r="B14504" t="s">
        <v>58</v>
      </c>
      <c r="C14504">
        <v>101838</v>
      </c>
      <c r="D14504" t="s">
        <v>5346</v>
      </c>
      <c r="E14504" t="s">
        <v>10</v>
      </c>
      <c r="F14504">
        <v>88.06</v>
      </c>
      <c r="G14504">
        <v>89.33</v>
      </c>
      <c r="J14504">
        <v>0</v>
      </c>
      <c r="K14504">
        <v>0</v>
      </c>
    </row>
    <row r="14505" spans="1:11">
      <c r="A14505" t="s">
        <v>30540</v>
      </c>
      <c r="B14505" t="s">
        <v>58</v>
      </c>
      <c r="C14505">
        <v>101836</v>
      </c>
      <c r="D14505" t="s">
        <v>5344</v>
      </c>
      <c r="E14505" t="s">
        <v>10</v>
      </c>
      <c r="F14505">
        <v>30.39</v>
      </c>
      <c r="G14505">
        <v>31.66</v>
      </c>
      <c r="J14505">
        <v>0</v>
      </c>
      <c r="K14505">
        <v>0</v>
      </c>
    </row>
    <row r="14506" spans="1:11">
      <c r="A14506" t="s">
        <v>30541</v>
      </c>
      <c r="B14506" t="s">
        <v>58</v>
      </c>
      <c r="C14506">
        <v>101835</v>
      </c>
      <c r="D14506" t="s">
        <v>5343</v>
      </c>
      <c r="E14506" t="s">
        <v>10</v>
      </c>
      <c r="F14506">
        <v>284.81</v>
      </c>
      <c r="G14506">
        <v>298.26</v>
      </c>
      <c r="J14506">
        <v>0</v>
      </c>
      <c r="K14506">
        <v>0</v>
      </c>
    </row>
    <row r="14507" spans="1:11">
      <c r="A14507" t="s">
        <v>30542</v>
      </c>
      <c r="B14507" t="s">
        <v>58</v>
      </c>
      <c r="C14507">
        <v>101827</v>
      </c>
      <c r="D14507" t="s">
        <v>5335</v>
      </c>
      <c r="E14507" t="s">
        <v>10</v>
      </c>
      <c r="F14507">
        <v>223.5</v>
      </c>
      <c r="G14507">
        <v>236.71</v>
      </c>
      <c r="J14507">
        <v>0</v>
      </c>
      <c r="K14507">
        <v>0</v>
      </c>
    </row>
    <row r="14508" spans="1:11">
      <c r="A14508" t="s">
        <v>30543</v>
      </c>
      <c r="B14508" t="s">
        <v>58</v>
      </c>
      <c r="C14508">
        <v>101829</v>
      </c>
      <c r="D14508" t="s">
        <v>5337</v>
      </c>
      <c r="E14508" t="s">
        <v>10</v>
      </c>
      <c r="F14508">
        <v>278.60000000000002</v>
      </c>
      <c r="G14508">
        <v>291.81</v>
      </c>
      <c r="J14508">
        <v>0</v>
      </c>
      <c r="K14508">
        <v>0</v>
      </c>
    </row>
    <row r="14509" spans="1:11">
      <c r="A14509" t="s">
        <v>30544</v>
      </c>
      <c r="B14509" t="s">
        <v>58</v>
      </c>
      <c r="C14509">
        <v>101830</v>
      </c>
      <c r="D14509" t="s">
        <v>5338</v>
      </c>
      <c r="E14509" t="s">
        <v>10</v>
      </c>
      <c r="F14509">
        <v>304.38</v>
      </c>
      <c r="G14509">
        <v>317.58999999999997</v>
      </c>
      <c r="J14509">
        <v>0</v>
      </c>
      <c r="K14509">
        <v>0</v>
      </c>
    </row>
    <row r="14510" spans="1:11">
      <c r="A14510" t="s">
        <v>30545</v>
      </c>
      <c r="B14510" t="s">
        <v>58</v>
      </c>
      <c r="C14510">
        <v>101831</v>
      </c>
      <c r="D14510" t="s">
        <v>5339</v>
      </c>
      <c r="E14510" t="s">
        <v>10</v>
      </c>
      <c r="F14510">
        <v>329.8</v>
      </c>
      <c r="G14510">
        <v>343.01</v>
      </c>
      <c r="J14510">
        <v>0</v>
      </c>
      <c r="K14510">
        <v>0</v>
      </c>
    </row>
    <row r="14511" spans="1:11">
      <c r="A14511" t="s">
        <v>30546</v>
      </c>
      <c r="B14511" t="s">
        <v>58</v>
      </c>
      <c r="C14511">
        <v>101828</v>
      </c>
      <c r="D14511" t="s">
        <v>5336</v>
      </c>
      <c r="E14511" t="s">
        <v>10</v>
      </c>
      <c r="F14511">
        <v>212.8</v>
      </c>
      <c r="G14511">
        <v>226.01</v>
      </c>
      <c r="J14511">
        <v>0</v>
      </c>
      <c r="K14511">
        <v>0</v>
      </c>
    </row>
    <row r="14512" spans="1:11">
      <c r="A14512" t="s">
        <v>30547</v>
      </c>
      <c r="B14512" t="s">
        <v>58</v>
      </c>
      <c r="C14512">
        <v>101832</v>
      </c>
      <c r="D14512" t="s">
        <v>5340</v>
      </c>
      <c r="E14512" t="s">
        <v>10</v>
      </c>
      <c r="F14512">
        <v>268.33999999999997</v>
      </c>
      <c r="G14512">
        <v>281.55</v>
      </c>
      <c r="J14512">
        <v>0</v>
      </c>
      <c r="K14512">
        <v>0</v>
      </c>
    </row>
    <row r="14513" spans="1:11">
      <c r="A14513" t="s">
        <v>30548</v>
      </c>
      <c r="B14513" t="s">
        <v>58</v>
      </c>
      <c r="C14513">
        <v>101833</v>
      </c>
      <c r="D14513" t="s">
        <v>5341</v>
      </c>
      <c r="E14513" t="s">
        <v>10</v>
      </c>
      <c r="F14513">
        <v>294.32</v>
      </c>
      <c r="G14513">
        <v>307.52999999999997</v>
      </c>
      <c r="J14513">
        <v>0</v>
      </c>
      <c r="K14513">
        <v>0</v>
      </c>
    </row>
    <row r="14514" spans="1:11">
      <c r="A14514" t="s">
        <v>30549</v>
      </c>
      <c r="B14514" t="s">
        <v>58</v>
      </c>
      <c r="C14514">
        <v>101834</v>
      </c>
      <c r="D14514" t="s">
        <v>5342</v>
      </c>
      <c r="E14514" t="s">
        <v>10</v>
      </c>
      <c r="F14514">
        <v>319.95999999999998</v>
      </c>
      <c r="G14514">
        <v>333.17</v>
      </c>
      <c r="J14514">
        <v>0</v>
      </c>
      <c r="K14514">
        <v>0</v>
      </c>
    </row>
    <row r="14515" spans="1:11">
      <c r="A14515" t="s">
        <v>30550</v>
      </c>
      <c r="B14515" t="s">
        <v>58</v>
      </c>
      <c r="C14515">
        <v>101825</v>
      </c>
      <c r="D14515" t="s">
        <v>5333</v>
      </c>
      <c r="E14515" t="s">
        <v>10</v>
      </c>
      <c r="F14515">
        <v>244.05</v>
      </c>
      <c r="G14515">
        <v>257.26</v>
      </c>
      <c r="J14515">
        <v>0</v>
      </c>
      <c r="K14515">
        <v>0</v>
      </c>
    </row>
    <row r="14516" spans="1:11">
      <c r="A14516" t="s">
        <v>30551</v>
      </c>
      <c r="B14516" t="s">
        <v>58</v>
      </c>
      <c r="C14516">
        <v>101826</v>
      </c>
      <c r="D14516" t="s">
        <v>5334</v>
      </c>
      <c r="E14516" t="s">
        <v>10</v>
      </c>
      <c r="F14516">
        <v>270.75</v>
      </c>
      <c r="G14516">
        <v>283.95</v>
      </c>
      <c r="J14516">
        <v>0</v>
      </c>
      <c r="K14516">
        <v>0</v>
      </c>
    </row>
    <row r="14517" spans="1:11">
      <c r="A14517" t="s">
        <v>30552</v>
      </c>
      <c r="B14517" t="s">
        <v>58</v>
      </c>
      <c r="C14517">
        <v>101823</v>
      </c>
      <c r="D14517" t="s">
        <v>5331</v>
      </c>
      <c r="E14517" t="s">
        <v>10</v>
      </c>
      <c r="F14517">
        <v>189.18</v>
      </c>
      <c r="G14517">
        <v>202.39</v>
      </c>
      <c r="J14517">
        <v>0</v>
      </c>
      <c r="K14517">
        <v>0</v>
      </c>
    </row>
    <row r="14518" spans="1:11">
      <c r="A14518" t="s">
        <v>30553</v>
      </c>
      <c r="B14518" t="s">
        <v>58</v>
      </c>
      <c r="C14518">
        <v>101824</v>
      </c>
      <c r="D14518" t="s">
        <v>5332</v>
      </c>
      <c r="E14518" t="s">
        <v>10</v>
      </c>
      <c r="F14518">
        <v>216.99</v>
      </c>
      <c r="G14518">
        <v>230.2</v>
      </c>
      <c r="J14518">
        <v>0</v>
      </c>
      <c r="K14518">
        <v>0</v>
      </c>
    </row>
    <row r="14519" spans="1:11">
      <c r="A14519" t="s">
        <v>30554</v>
      </c>
      <c r="B14519" t="s">
        <v>58</v>
      </c>
      <c r="C14519">
        <v>101822</v>
      </c>
      <c r="D14519" t="s">
        <v>5330</v>
      </c>
      <c r="E14519" t="s">
        <v>10</v>
      </c>
      <c r="F14519">
        <v>159.32</v>
      </c>
      <c r="G14519">
        <v>172.53</v>
      </c>
      <c r="J14519">
        <v>0</v>
      </c>
      <c r="K14519">
        <v>0</v>
      </c>
    </row>
    <row r="14520" spans="1:11">
      <c r="A14520" t="s">
        <v>30555</v>
      </c>
      <c r="B14520" t="s">
        <v>58</v>
      </c>
      <c r="C14520">
        <v>101819</v>
      </c>
      <c r="D14520" t="s">
        <v>5328</v>
      </c>
      <c r="E14520" t="s">
        <v>9</v>
      </c>
      <c r="F14520">
        <v>74.47</v>
      </c>
      <c r="G14520">
        <v>79.069999999999993</v>
      </c>
      <c r="J14520">
        <v>0</v>
      </c>
      <c r="K14520">
        <v>0</v>
      </c>
    </row>
    <row r="14521" spans="1:11">
      <c r="A14521" t="s">
        <v>30556</v>
      </c>
      <c r="B14521" t="s">
        <v>58</v>
      </c>
      <c r="C14521">
        <v>104370</v>
      </c>
      <c r="D14521" t="s">
        <v>8556</v>
      </c>
      <c r="E14521" t="s">
        <v>9</v>
      </c>
      <c r="F14521">
        <v>0</v>
      </c>
      <c r="G14521">
        <v>0</v>
      </c>
    </row>
    <row r="14522" spans="1:11">
      <c r="A14522" t="s">
        <v>30557</v>
      </c>
      <c r="B14522" t="s">
        <v>58</v>
      </c>
      <c r="C14522">
        <v>101817</v>
      </c>
      <c r="D14522" t="s">
        <v>5327</v>
      </c>
      <c r="E14522" t="s">
        <v>9</v>
      </c>
      <c r="F14522">
        <v>59.96</v>
      </c>
      <c r="G14522">
        <v>63.9</v>
      </c>
      <c r="J14522">
        <v>0</v>
      </c>
      <c r="K14522">
        <v>0</v>
      </c>
    </row>
    <row r="14523" spans="1:11">
      <c r="A14523" t="s">
        <v>30558</v>
      </c>
      <c r="B14523" t="s">
        <v>58</v>
      </c>
      <c r="C14523">
        <v>101816</v>
      </c>
      <c r="D14523" t="s">
        <v>5326</v>
      </c>
      <c r="E14523" t="s">
        <v>9</v>
      </c>
      <c r="F14523">
        <v>77.62</v>
      </c>
      <c r="G14523">
        <v>81.739999999999995</v>
      </c>
      <c r="J14523">
        <v>0</v>
      </c>
      <c r="K14523">
        <v>0</v>
      </c>
    </row>
    <row r="14524" spans="1:11">
      <c r="A14524" t="s">
        <v>30559</v>
      </c>
      <c r="B14524" t="s">
        <v>58</v>
      </c>
      <c r="C14524">
        <v>104369</v>
      </c>
      <c r="D14524" t="s">
        <v>8557</v>
      </c>
      <c r="E14524" t="s">
        <v>9</v>
      </c>
      <c r="F14524">
        <v>0</v>
      </c>
      <c r="G14524">
        <v>0</v>
      </c>
    </row>
    <row r="14525" spans="1:11">
      <c r="A14525" t="s">
        <v>30560</v>
      </c>
      <c r="B14525" t="s">
        <v>58</v>
      </c>
      <c r="C14525">
        <v>101820</v>
      </c>
      <c r="D14525" t="s">
        <v>5329</v>
      </c>
      <c r="E14525" t="s">
        <v>9</v>
      </c>
      <c r="F14525">
        <v>52.9</v>
      </c>
      <c r="G14525">
        <v>56.84</v>
      </c>
      <c r="J14525">
        <v>0</v>
      </c>
      <c r="K14525">
        <v>0</v>
      </c>
    </row>
    <row r="14526" spans="1:11">
      <c r="A14526" t="s">
        <v>30561</v>
      </c>
      <c r="B14526" t="s">
        <v>58</v>
      </c>
      <c r="C14526">
        <v>102988</v>
      </c>
      <c r="D14526" t="s">
        <v>5375</v>
      </c>
      <c r="E14526" t="s">
        <v>9</v>
      </c>
      <c r="F14526">
        <v>71.19</v>
      </c>
      <c r="G14526">
        <v>76.61</v>
      </c>
      <c r="J14526">
        <v>0</v>
      </c>
      <c r="K14526">
        <v>0</v>
      </c>
    </row>
    <row r="14527" spans="1:11">
      <c r="A14527" t="s">
        <v>30562</v>
      </c>
      <c r="B14527" t="s">
        <v>58</v>
      </c>
      <c r="C14527">
        <v>101814</v>
      </c>
      <c r="D14527" t="s">
        <v>5325</v>
      </c>
      <c r="E14527" t="s">
        <v>9</v>
      </c>
      <c r="F14527">
        <v>53.03</v>
      </c>
      <c r="G14527">
        <v>56.27</v>
      </c>
      <c r="J14527">
        <v>0</v>
      </c>
      <c r="K14527">
        <v>0</v>
      </c>
    </row>
    <row r="14528" spans="1:11">
      <c r="A14528" t="s">
        <v>30563</v>
      </c>
      <c r="B14528" t="s">
        <v>58</v>
      </c>
      <c r="C14528">
        <v>102098</v>
      </c>
      <c r="D14528" t="s">
        <v>5374</v>
      </c>
      <c r="E14528" t="s">
        <v>10</v>
      </c>
      <c r="F14528">
        <v>2006.48</v>
      </c>
      <c r="G14528">
        <v>2039.85</v>
      </c>
      <c r="J14528">
        <v>0</v>
      </c>
      <c r="K14528">
        <v>0</v>
      </c>
    </row>
    <row r="14529" spans="1:11">
      <c r="A14529" t="s">
        <v>30564</v>
      </c>
      <c r="B14529" t="s">
        <v>58</v>
      </c>
      <c r="C14529">
        <v>104366</v>
      </c>
      <c r="D14529" t="s">
        <v>8558</v>
      </c>
      <c r="E14529" t="s">
        <v>10</v>
      </c>
      <c r="F14529">
        <v>0</v>
      </c>
      <c r="G14529">
        <v>0</v>
      </c>
    </row>
    <row r="14530" spans="1:11">
      <c r="A14530" t="s">
        <v>30565</v>
      </c>
      <c r="B14530" t="s">
        <v>58</v>
      </c>
      <c r="C14530">
        <v>102099</v>
      </c>
      <c r="D14530" t="s">
        <v>8559</v>
      </c>
      <c r="E14530" t="s">
        <v>10</v>
      </c>
      <c r="F14530">
        <v>0</v>
      </c>
      <c r="G14530">
        <v>0</v>
      </c>
    </row>
    <row r="14531" spans="1:11">
      <c r="A14531" t="s">
        <v>30566</v>
      </c>
      <c r="B14531" t="s">
        <v>58</v>
      </c>
      <c r="C14531">
        <v>104367</v>
      </c>
      <c r="D14531" t="s">
        <v>8560</v>
      </c>
      <c r="E14531" t="s">
        <v>10</v>
      </c>
      <c r="F14531">
        <v>0</v>
      </c>
      <c r="G14531">
        <v>0</v>
      </c>
    </row>
    <row r="14532" spans="1:11">
      <c r="A14532" t="s">
        <v>30567</v>
      </c>
      <c r="B14532" t="s">
        <v>58</v>
      </c>
      <c r="C14532">
        <v>92994</v>
      </c>
      <c r="D14532" t="s">
        <v>2829</v>
      </c>
      <c r="E14532" t="s">
        <v>12</v>
      </c>
      <c r="F14532">
        <v>138.16999999999999</v>
      </c>
      <c r="G14532">
        <v>139.1</v>
      </c>
      <c r="J14532">
        <v>0</v>
      </c>
      <c r="K14532">
        <v>0</v>
      </c>
    </row>
    <row r="14533" spans="1:11">
      <c r="A14533" t="s">
        <v>30568</v>
      </c>
      <c r="B14533" t="s">
        <v>58</v>
      </c>
      <c r="C14533">
        <v>92996</v>
      </c>
      <c r="D14533" t="s">
        <v>2830</v>
      </c>
      <c r="E14533" t="s">
        <v>12</v>
      </c>
      <c r="F14533">
        <v>167.09</v>
      </c>
      <c r="G14533">
        <v>168.18</v>
      </c>
      <c r="J14533">
        <v>0</v>
      </c>
      <c r="K14533">
        <v>0</v>
      </c>
    </row>
    <row r="14534" spans="1:11">
      <c r="A14534" t="s">
        <v>30569</v>
      </c>
      <c r="B14534" t="s">
        <v>58</v>
      </c>
      <c r="C14534">
        <v>92998</v>
      </c>
      <c r="D14534" t="s">
        <v>2831</v>
      </c>
      <c r="E14534" t="s">
        <v>12</v>
      </c>
      <c r="F14534">
        <v>204.63</v>
      </c>
      <c r="G14534">
        <v>205.93</v>
      </c>
      <c r="J14534">
        <v>0</v>
      </c>
      <c r="K14534">
        <v>0</v>
      </c>
    </row>
    <row r="14535" spans="1:11">
      <c r="A14535" t="s">
        <v>30570</v>
      </c>
      <c r="B14535" t="s">
        <v>58</v>
      </c>
      <c r="C14535">
        <v>93000</v>
      </c>
      <c r="D14535" t="s">
        <v>2832</v>
      </c>
      <c r="E14535" t="s">
        <v>12</v>
      </c>
      <c r="F14535">
        <v>270.64999999999998</v>
      </c>
      <c r="G14535">
        <v>272.25</v>
      </c>
      <c r="J14535">
        <v>0</v>
      </c>
      <c r="K14535">
        <v>0</v>
      </c>
    </row>
    <row r="14536" spans="1:11">
      <c r="A14536" t="s">
        <v>30571</v>
      </c>
      <c r="B14536" t="s">
        <v>58</v>
      </c>
      <c r="C14536">
        <v>92984</v>
      </c>
      <c r="D14536" t="s">
        <v>2824</v>
      </c>
      <c r="E14536" t="s">
        <v>12</v>
      </c>
      <c r="F14536">
        <v>30.15</v>
      </c>
      <c r="G14536">
        <v>30.54</v>
      </c>
      <c r="J14536">
        <v>0</v>
      </c>
      <c r="K14536">
        <v>0</v>
      </c>
    </row>
    <row r="14537" spans="1:11">
      <c r="A14537" t="s">
        <v>30572</v>
      </c>
      <c r="B14537" t="s">
        <v>58</v>
      </c>
      <c r="C14537">
        <v>93002</v>
      </c>
      <c r="D14537" t="s">
        <v>2833</v>
      </c>
      <c r="E14537" t="s">
        <v>12</v>
      </c>
      <c r="F14537">
        <v>349.6</v>
      </c>
      <c r="G14537">
        <v>351.53</v>
      </c>
      <c r="J14537">
        <v>0</v>
      </c>
      <c r="K14537">
        <v>0</v>
      </c>
    </row>
    <row r="14538" spans="1:11">
      <c r="A14538" t="s">
        <v>30573</v>
      </c>
      <c r="B14538" t="s">
        <v>58</v>
      </c>
      <c r="C14538">
        <v>92986</v>
      </c>
      <c r="D14538" t="s">
        <v>2825</v>
      </c>
      <c r="E14538" t="s">
        <v>12</v>
      </c>
      <c r="F14538">
        <v>41.41</v>
      </c>
      <c r="G14538">
        <v>41.86</v>
      </c>
      <c r="J14538">
        <v>0</v>
      </c>
      <c r="K14538">
        <v>0</v>
      </c>
    </row>
    <row r="14539" spans="1:11">
      <c r="A14539" t="s">
        <v>30574</v>
      </c>
      <c r="B14539" t="s">
        <v>58</v>
      </c>
      <c r="C14539">
        <v>92988</v>
      </c>
      <c r="D14539" t="s">
        <v>2826</v>
      </c>
      <c r="E14539" t="s">
        <v>12</v>
      </c>
      <c r="F14539">
        <v>59.78</v>
      </c>
      <c r="G14539">
        <v>60.3</v>
      </c>
      <c r="J14539">
        <v>0</v>
      </c>
      <c r="K14539">
        <v>0</v>
      </c>
    </row>
    <row r="14540" spans="1:11">
      <c r="A14540" t="s">
        <v>30575</v>
      </c>
      <c r="B14540" t="s">
        <v>58</v>
      </c>
      <c r="C14540">
        <v>92990</v>
      </c>
      <c r="D14540" t="s">
        <v>2827</v>
      </c>
      <c r="E14540" t="s">
        <v>12</v>
      </c>
      <c r="F14540">
        <v>82.51</v>
      </c>
      <c r="G14540">
        <v>83.14</v>
      </c>
      <c r="J14540">
        <v>0</v>
      </c>
      <c r="K14540">
        <v>0</v>
      </c>
    </row>
    <row r="14541" spans="1:11">
      <c r="A14541" t="s">
        <v>30576</v>
      </c>
      <c r="B14541" t="s">
        <v>58</v>
      </c>
      <c r="C14541">
        <v>92992</v>
      </c>
      <c r="D14541" t="s">
        <v>2828</v>
      </c>
      <c r="E14541" t="s">
        <v>12</v>
      </c>
      <c r="F14541">
        <v>106.53</v>
      </c>
      <c r="G14541">
        <v>107.31</v>
      </c>
      <c r="J14541">
        <v>0</v>
      </c>
      <c r="K14541">
        <v>0</v>
      </c>
    </row>
    <row r="14542" spans="1:11">
      <c r="A14542" t="s">
        <v>30577</v>
      </c>
      <c r="B14542" t="s">
        <v>58</v>
      </c>
      <c r="C14542">
        <v>103491</v>
      </c>
      <c r="D14542" t="s">
        <v>3110</v>
      </c>
      <c r="E14542" t="s">
        <v>10</v>
      </c>
      <c r="F14542">
        <v>622.04</v>
      </c>
      <c r="G14542">
        <v>654.4</v>
      </c>
      <c r="J14542">
        <v>0</v>
      </c>
      <c r="K14542">
        <v>0</v>
      </c>
    </row>
    <row r="14543" spans="1:11">
      <c r="A14543" t="s">
        <v>30578</v>
      </c>
      <c r="B14543" t="s">
        <v>58</v>
      </c>
      <c r="C14543">
        <v>93026</v>
      </c>
      <c r="D14543" t="s">
        <v>2809</v>
      </c>
      <c r="E14543" t="s">
        <v>32</v>
      </c>
      <c r="F14543">
        <v>83.37</v>
      </c>
      <c r="G14543">
        <v>87.44</v>
      </c>
      <c r="J14543">
        <v>0</v>
      </c>
      <c r="K14543">
        <v>0</v>
      </c>
    </row>
    <row r="14544" spans="1:11">
      <c r="A14544" t="s">
        <v>30579</v>
      </c>
      <c r="B14544" t="s">
        <v>58</v>
      </c>
      <c r="C14544">
        <v>93018</v>
      </c>
      <c r="D14544" t="s">
        <v>2805</v>
      </c>
      <c r="E14544" t="s">
        <v>32</v>
      </c>
      <c r="F14544">
        <v>28.61</v>
      </c>
      <c r="G14544">
        <v>30.76</v>
      </c>
      <c r="J14544">
        <v>0</v>
      </c>
      <c r="K14544">
        <v>0</v>
      </c>
    </row>
    <row r="14545" spans="1:11">
      <c r="A14545" t="s">
        <v>30580</v>
      </c>
      <c r="B14545" t="s">
        <v>58</v>
      </c>
      <c r="C14545">
        <v>93020</v>
      </c>
      <c r="D14545" t="s">
        <v>2806</v>
      </c>
      <c r="E14545" t="s">
        <v>32</v>
      </c>
      <c r="F14545">
        <v>35.03</v>
      </c>
      <c r="G14545">
        <v>37.5</v>
      </c>
      <c r="J14545">
        <v>0</v>
      </c>
      <c r="K14545">
        <v>0</v>
      </c>
    </row>
    <row r="14546" spans="1:11">
      <c r="A14546" t="s">
        <v>30581</v>
      </c>
      <c r="B14546" t="s">
        <v>58</v>
      </c>
      <c r="C14546">
        <v>93022</v>
      </c>
      <c r="D14546" t="s">
        <v>2807</v>
      </c>
      <c r="E14546" t="s">
        <v>32</v>
      </c>
      <c r="F14546">
        <v>51.81</v>
      </c>
      <c r="G14546">
        <v>54.76</v>
      </c>
      <c r="J14546">
        <v>0</v>
      </c>
      <c r="K14546">
        <v>0</v>
      </c>
    </row>
    <row r="14547" spans="1:11">
      <c r="A14547" t="s">
        <v>30582</v>
      </c>
      <c r="B14547" t="s">
        <v>58</v>
      </c>
      <c r="C14547">
        <v>93024</v>
      </c>
      <c r="D14547" t="s">
        <v>2808</v>
      </c>
      <c r="E14547" t="s">
        <v>32</v>
      </c>
      <c r="F14547">
        <v>55.46</v>
      </c>
      <c r="G14547">
        <v>58.73</v>
      </c>
      <c r="J14547">
        <v>0</v>
      </c>
      <c r="K14547">
        <v>0</v>
      </c>
    </row>
    <row r="14548" spans="1:11">
      <c r="A14548" t="s">
        <v>30583</v>
      </c>
      <c r="B14548" t="s">
        <v>58</v>
      </c>
      <c r="C14548">
        <v>97670</v>
      </c>
      <c r="D14548" t="s">
        <v>2763</v>
      </c>
      <c r="E14548" t="s">
        <v>12</v>
      </c>
      <c r="F14548">
        <v>25.22</v>
      </c>
      <c r="G14548">
        <v>26.32</v>
      </c>
      <c r="J14548">
        <v>0</v>
      </c>
      <c r="K14548">
        <v>0</v>
      </c>
    </row>
    <row r="14549" spans="1:11">
      <c r="A14549" t="s">
        <v>30584</v>
      </c>
      <c r="B14549" t="s">
        <v>58</v>
      </c>
      <c r="C14549">
        <v>103486</v>
      </c>
      <c r="D14549" t="s">
        <v>8561</v>
      </c>
      <c r="E14549" t="s">
        <v>12</v>
      </c>
      <c r="F14549">
        <v>0</v>
      </c>
      <c r="G14549">
        <v>0</v>
      </c>
    </row>
    <row r="14550" spans="1:11">
      <c r="A14550" t="s">
        <v>30585</v>
      </c>
      <c r="B14550" t="s">
        <v>58</v>
      </c>
      <c r="C14550">
        <v>103487</v>
      </c>
      <c r="D14550" t="s">
        <v>8562</v>
      </c>
      <c r="E14550" t="s">
        <v>12</v>
      </c>
      <c r="F14550">
        <v>0</v>
      </c>
      <c r="G14550">
        <v>0</v>
      </c>
    </row>
    <row r="14551" spans="1:11">
      <c r="A14551" t="s">
        <v>30586</v>
      </c>
      <c r="B14551" t="s">
        <v>58</v>
      </c>
      <c r="C14551">
        <v>103488</v>
      </c>
      <c r="D14551" t="s">
        <v>8563</v>
      </c>
      <c r="E14551" t="s">
        <v>12</v>
      </c>
      <c r="F14551">
        <v>0</v>
      </c>
      <c r="G14551">
        <v>0</v>
      </c>
    </row>
    <row r="14552" spans="1:11">
      <c r="A14552" t="s">
        <v>30587</v>
      </c>
      <c r="B14552" t="s">
        <v>58</v>
      </c>
      <c r="C14552">
        <v>103489</v>
      </c>
      <c r="D14552" t="s">
        <v>8564</v>
      </c>
      <c r="E14552" t="s">
        <v>12</v>
      </c>
      <c r="F14552">
        <v>0</v>
      </c>
      <c r="G14552">
        <v>0</v>
      </c>
    </row>
    <row r="14553" spans="1:11">
      <c r="A14553" t="s">
        <v>30588</v>
      </c>
      <c r="B14553" t="s">
        <v>58</v>
      </c>
      <c r="C14553">
        <v>97667</v>
      </c>
      <c r="D14553" t="s">
        <v>109</v>
      </c>
      <c r="E14553" t="s">
        <v>12</v>
      </c>
      <c r="F14553">
        <v>9.4</v>
      </c>
      <c r="G14553">
        <v>9.82</v>
      </c>
      <c r="J14553">
        <v>0</v>
      </c>
      <c r="K14553">
        <v>0</v>
      </c>
    </row>
    <row r="14554" spans="1:11">
      <c r="A14554" t="s">
        <v>30589</v>
      </c>
      <c r="B14554" t="s">
        <v>58</v>
      </c>
      <c r="C14554">
        <v>97668</v>
      </c>
      <c r="D14554" t="s">
        <v>2761</v>
      </c>
      <c r="E14554" t="s">
        <v>12</v>
      </c>
      <c r="F14554">
        <v>13.37</v>
      </c>
      <c r="G14554">
        <v>13.97</v>
      </c>
      <c r="J14554">
        <v>0</v>
      </c>
      <c r="K14554">
        <v>0</v>
      </c>
    </row>
    <row r="14555" spans="1:11">
      <c r="A14555" t="s">
        <v>30590</v>
      </c>
      <c r="B14555" t="s">
        <v>58</v>
      </c>
      <c r="C14555">
        <v>97669</v>
      </c>
      <c r="D14555" t="s">
        <v>2762</v>
      </c>
      <c r="E14555" t="s">
        <v>12</v>
      </c>
      <c r="F14555">
        <v>20.079999999999998</v>
      </c>
      <c r="G14555">
        <v>21.04</v>
      </c>
      <c r="J14555">
        <v>0</v>
      </c>
      <c r="K14555">
        <v>0</v>
      </c>
    </row>
    <row r="14556" spans="1:11">
      <c r="A14556" t="s">
        <v>30591</v>
      </c>
      <c r="B14556" t="s">
        <v>58</v>
      </c>
      <c r="C14556">
        <v>93012</v>
      </c>
      <c r="D14556" t="s">
        <v>2760</v>
      </c>
      <c r="E14556" t="s">
        <v>12</v>
      </c>
      <c r="F14556">
        <v>65.86</v>
      </c>
      <c r="G14556">
        <v>67.22</v>
      </c>
      <c r="J14556">
        <v>0</v>
      </c>
      <c r="K14556">
        <v>0</v>
      </c>
    </row>
    <row r="14557" spans="1:11">
      <c r="A14557" t="s">
        <v>30592</v>
      </c>
      <c r="B14557" t="s">
        <v>58</v>
      </c>
      <c r="C14557">
        <v>93008</v>
      </c>
      <c r="D14557" t="s">
        <v>2756</v>
      </c>
      <c r="E14557" t="s">
        <v>12</v>
      </c>
      <c r="F14557">
        <v>18.760000000000002</v>
      </c>
      <c r="G14557">
        <v>19.47</v>
      </c>
      <c r="J14557">
        <v>0</v>
      </c>
      <c r="K14557">
        <v>0</v>
      </c>
    </row>
    <row r="14558" spans="1:11">
      <c r="A14558" t="s">
        <v>30593</v>
      </c>
      <c r="B14558" t="s">
        <v>58</v>
      </c>
      <c r="C14558">
        <v>93009</v>
      </c>
      <c r="D14558" t="s">
        <v>2757</v>
      </c>
      <c r="E14558" t="s">
        <v>12</v>
      </c>
      <c r="F14558">
        <v>26.78</v>
      </c>
      <c r="G14558">
        <v>27.61</v>
      </c>
      <c r="J14558">
        <v>0</v>
      </c>
      <c r="K14558">
        <v>0</v>
      </c>
    </row>
    <row r="14559" spans="1:11">
      <c r="A14559" t="s">
        <v>30594</v>
      </c>
      <c r="B14559" t="s">
        <v>58</v>
      </c>
      <c r="C14559">
        <v>93010</v>
      </c>
      <c r="D14559" t="s">
        <v>2758</v>
      </c>
      <c r="E14559" t="s">
        <v>12</v>
      </c>
      <c r="F14559">
        <v>36.64</v>
      </c>
      <c r="G14559">
        <v>37.619999999999997</v>
      </c>
      <c r="J14559">
        <v>0</v>
      </c>
      <c r="K14559">
        <v>0</v>
      </c>
    </row>
    <row r="14560" spans="1:11">
      <c r="A14560" t="s">
        <v>30595</v>
      </c>
      <c r="B14560" t="s">
        <v>58</v>
      </c>
      <c r="C14560">
        <v>93011</v>
      </c>
      <c r="D14560" t="s">
        <v>2759</v>
      </c>
      <c r="E14560" t="s">
        <v>12</v>
      </c>
      <c r="F14560">
        <v>44.36</v>
      </c>
      <c r="G14560">
        <v>45.45</v>
      </c>
      <c r="J14560">
        <v>0</v>
      </c>
      <c r="K14560">
        <v>0</v>
      </c>
    </row>
    <row r="14561" spans="1:11">
      <c r="A14561" t="s">
        <v>30596</v>
      </c>
      <c r="B14561" t="s">
        <v>58</v>
      </c>
      <c r="C14561">
        <v>103492</v>
      </c>
      <c r="D14561" t="s">
        <v>8565</v>
      </c>
      <c r="E14561" t="s">
        <v>12</v>
      </c>
      <c r="F14561">
        <v>0</v>
      </c>
      <c r="G14561">
        <v>0</v>
      </c>
    </row>
    <row r="14562" spans="1:11">
      <c r="A14562" t="s">
        <v>30597</v>
      </c>
      <c r="B14562" t="s">
        <v>58</v>
      </c>
      <c r="C14562">
        <v>93017</v>
      </c>
      <c r="D14562" t="s">
        <v>2804</v>
      </c>
      <c r="E14562" t="s">
        <v>32</v>
      </c>
      <c r="F14562">
        <v>51.89</v>
      </c>
      <c r="G14562">
        <v>54.59</v>
      </c>
      <c r="J14562">
        <v>0</v>
      </c>
      <c r="K14562">
        <v>0</v>
      </c>
    </row>
    <row r="14563" spans="1:11">
      <c r="A14563" t="s">
        <v>30598</v>
      </c>
      <c r="B14563" t="s">
        <v>58</v>
      </c>
      <c r="C14563">
        <v>93013</v>
      </c>
      <c r="D14563" t="s">
        <v>2800</v>
      </c>
      <c r="E14563" t="s">
        <v>32</v>
      </c>
      <c r="F14563">
        <v>18.87</v>
      </c>
      <c r="G14563">
        <v>20.3</v>
      </c>
      <c r="J14563">
        <v>0</v>
      </c>
      <c r="K14563">
        <v>0</v>
      </c>
    </row>
    <row r="14564" spans="1:11">
      <c r="A14564" t="s">
        <v>30599</v>
      </c>
      <c r="B14564" t="s">
        <v>58</v>
      </c>
      <c r="C14564">
        <v>93014</v>
      </c>
      <c r="D14564" t="s">
        <v>2801</v>
      </c>
      <c r="E14564" t="s">
        <v>32</v>
      </c>
      <c r="F14564">
        <v>22.54</v>
      </c>
      <c r="G14564">
        <v>24.17</v>
      </c>
      <c r="J14564">
        <v>0</v>
      </c>
      <c r="K14564">
        <v>0</v>
      </c>
    </row>
    <row r="14565" spans="1:11">
      <c r="A14565" t="s">
        <v>30600</v>
      </c>
      <c r="B14565" t="s">
        <v>58</v>
      </c>
      <c r="C14565">
        <v>93015</v>
      </c>
      <c r="D14565" t="s">
        <v>2802</v>
      </c>
      <c r="E14565" t="s">
        <v>32</v>
      </c>
      <c r="F14565">
        <v>31.15</v>
      </c>
      <c r="G14565">
        <v>33.11</v>
      </c>
      <c r="J14565">
        <v>0</v>
      </c>
      <c r="K14565">
        <v>0</v>
      </c>
    </row>
    <row r="14566" spans="1:11">
      <c r="A14566" t="s">
        <v>30601</v>
      </c>
      <c r="B14566" t="s">
        <v>58</v>
      </c>
      <c r="C14566">
        <v>93016</v>
      </c>
      <c r="D14566" t="s">
        <v>2803</v>
      </c>
      <c r="E14566" t="s">
        <v>32</v>
      </c>
      <c r="F14566">
        <v>36.65</v>
      </c>
      <c r="G14566">
        <v>38.83</v>
      </c>
      <c r="J14566">
        <v>0</v>
      </c>
      <c r="K14566">
        <v>0</v>
      </c>
    </row>
    <row r="14567" spans="1:11">
      <c r="A14567" t="s">
        <v>30602</v>
      </c>
      <c r="B14567" t="s">
        <v>58</v>
      </c>
      <c r="C14567">
        <v>103490</v>
      </c>
      <c r="D14567" t="s">
        <v>3109</v>
      </c>
      <c r="E14567" t="s">
        <v>10</v>
      </c>
      <c r="F14567">
        <v>3481.72</v>
      </c>
      <c r="G14567">
        <v>3713.18</v>
      </c>
      <c r="J14567">
        <v>0</v>
      </c>
      <c r="K14567">
        <v>0</v>
      </c>
    </row>
    <row r="14568" spans="1:11">
      <c r="A14568" t="s">
        <v>30603</v>
      </c>
      <c r="B14568" t="s">
        <v>58</v>
      </c>
      <c r="C14568">
        <v>98306</v>
      </c>
      <c r="D14568" t="s">
        <v>3237</v>
      </c>
      <c r="E14568" t="s">
        <v>32</v>
      </c>
      <c r="F14568">
        <v>79.040000000000006</v>
      </c>
      <c r="G14568">
        <v>83.37</v>
      </c>
      <c r="J14568">
        <v>0</v>
      </c>
      <c r="K14568">
        <v>0</v>
      </c>
    </row>
    <row r="14569" spans="1:11">
      <c r="A14569" t="s">
        <v>30604</v>
      </c>
      <c r="B14569" t="s">
        <v>58</v>
      </c>
      <c r="C14569">
        <v>100553</v>
      </c>
      <c r="D14569" t="s">
        <v>3241</v>
      </c>
      <c r="E14569" t="s">
        <v>12</v>
      </c>
      <c r="F14569">
        <v>29.12</v>
      </c>
      <c r="G14569">
        <v>29.6</v>
      </c>
      <c r="J14569">
        <v>0</v>
      </c>
      <c r="K14569">
        <v>0</v>
      </c>
    </row>
    <row r="14570" spans="1:11">
      <c r="A14570" t="s">
        <v>30605</v>
      </c>
      <c r="B14570" t="s">
        <v>58</v>
      </c>
      <c r="C14570">
        <v>100554</v>
      </c>
      <c r="D14570" t="s">
        <v>3242</v>
      </c>
      <c r="E14570" t="s">
        <v>12</v>
      </c>
      <c r="F14570">
        <v>7.19</v>
      </c>
      <c r="G14570">
        <v>7.65</v>
      </c>
      <c r="J14570">
        <v>0</v>
      </c>
      <c r="K14570">
        <v>0</v>
      </c>
    </row>
    <row r="14571" spans="1:11">
      <c r="A14571" t="s">
        <v>30606</v>
      </c>
      <c r="B14571" t="s">
        <v>58</v>
      </c>
      <c r="C14571">
        <v>98300</v>
      </c>
      <c r="D14571" t="s">
        <v>3232</v>
      </c>
      <c r="E14571" t="s">
        <v>12</v>
      </c>
      <c r="F14571">
        <v>7.55</v>
      </c>
      <c r="G14571">
        <v>8.0299999999999994</v>
      </c>
      <c r="J14571">
        <v>0</v>
      </c>
      <c r="K14571">
        <v>0</v>
      </c>
    </row>
    <row r="14572" spans="1:11">
      <c r="A14572" t="s">
        <v>30607</v>
      </c>
      <c r="B14572" t="s">
        <v>58</v>
      </c>
      <c r="C14572">
        <v>98295</v>
      </c>
      <c r="D14572" t="s">
        <v>3227</v>
      </c>
      <c r="E14572" t="s">
        <v>12</v>
      </c>
      <c r="F14572">
        <v>6.59</v>
      </c>
      <c r="G14572">
        <v>6.61</v>
      </c>
      <c r="J14572">
        <v>0</v>
      </c>
      <c r="K14572">
        <v>0</v>
      </c>
    </row>
    <row r="14573" spans="1:11">
      <c r="A14573" t="s">
        <v>30608</v>
      </c>
      <c r="B14573" t="s">
        <v>58</v>
      </c>
      <c r="C14573">
        <v>98294</v>
      </c>
      <c r="D14573" t="s">
        <v>3226</v>
      </c>
      <c r="E14573" t="s">
        <v>12</v>
      </c>
      <c r="F14573">
        <v>7.6</v>
      </c>
      <c r="G14573">
        <v>7.71</v>
      </c>
      <c r="J14573">
        <v>0</v>
      </c>
      <c r="K14573">
        <v>0</v>
      </c>
    </row>
    <row r="14574" spans="1:11">
      <c r="A14574" t="s">
        <v>30609</v>
      </c>
      <c r="B14574" t="s">
        <v>58</v>
      </c>
      <c r="C14574">
        <v>98297</v>
      </c>
      <c r="D14574" t="s">
        <v>3229</v>
      </c>
      <c r="E14574" t="s">
        <v>12</v>
      </c>
      <c r="F14574">
        <v>9.52</v>
      </c>
      <c r="G14574">
        <v>9.5500000000000007</v>
      </c>
      <c r="J14574">
        <v>0</v>
      </c>
      <c r="K14574">
        <v>0</v>
      </c>
    </row>
    <row r="14575" spans="1:11">
      <c r="A14575" t="s">
        <v>30610</v>
      </c>
      <c r="B14575" t="s">
        <v>58</v>
      </c>
      <c r="C14575">
        <v>98296</v>
      </c>
      <c r="D14575" t="s">
        <v>3228</v>
      </c>
      <c r="E14575" t="s">
        <v>12</v>
      </c>
      <c r="F14575">
        <v>11.13</v>
      </c>
      <c r="G14575">
        <v>11.3</v>
      </c>
      <c r="J14575">
        <v>0</v>
      </c>
      <c r="K14575">
        <v>0</v>
      </c>
    </row>
    <row r="14576" spans="1:11">
      <c r="A14576" t="s">
        <v>30611</v>
      </c>
      <c r="B14576" t="s">
        <v>58</v>
      </c>
      <c r="C14576">
        <v>98299</v>
      </c>
      <c r="D14576" t="s">
        <v>3231</v>
      </c>
      <c r="E14576" t="s">
        <v>12</v>
      </c>
      <c r="F14576">
        <v>24.66</v>
      </c>
      <c r="G14576">
        <v>24.69</v>
      </c>
      <c r="J14576">
        <v>0</v>
      </c>
      <c r="K14576">
        <v>0</v>
      </c>
    </row>
    <row r="14577" spans="1:11">
      <c r="A14577" t="s">
        <v>30612</v>
      </c>
      <c r="B14577" t="s">
        <v>58</v>
      </c>
      <c r="C14577">
        <v>98298</v>
      </c>
      <c r="D14577" t="s">
        <v>3230</v>
      </c>
      <c r="E14577" t="s">
        <v>12</v>
      </c>
      <c r="F14577">
        <v>26.63</v>
      </c>
      <c r="G14577">
        <v>26.84</v>
      </c>
      <c r="J14577">
        <v>0</v>
      </c>
      <c r="K14577">
        <v>0</v>
      </c>
    </row>
    <row r="14578" spans="1:11">
      <c r="A14578" t="s">
        <v>30613</v>
      </c>
      <c r="B14578" t="s">
        <v>58</v>
      </c>
      <c r="C14578">
        <v>98261</v>
      </c>
      <c r="D14578" t="s">
        <v>3142</v>
      </c>
      <c r="E14578" t="s">
        <v>12</v>
      </c>
      <c r="F14578">
        <v>5.2</v>
      </c>
      <c r="G14578">
        <v>5.59</v>
      </c>
      <c r="J14578">
        <v>0</v>
      </c>
      <c r="K14578">
        <v>0</v>
      </c>
    </row>
    <row r="14579" spans="1:11">
      <c r="A14579" t="s">
        <v>30614</v>
      </c>
      <c r="B14579" t="s">
        <v>58</v>
      </c>
      <c r="C14579">
        <v>98287</v>
      </c>
      <c r="D14579" t="s">
        <v>3168</v>
      </c>
      <c r="E14579" t="s">
        <v>12</v>
      </c>
      <c r="F14579">
        <v>1.87</v>
      </c>
      <c r="G14579">
        <v>1.96</v>
      </c>
      <c r="J14579">
        <v>0</v>
      </c>
      <c r="K14579">
        <v>0</v>
      </c>
    </row>
    <row r="14580" spans="1:11">
      <c r="A14580" t="s">
        <v>30615</v>
      </c>
      <c r="B14580" t="s">
        <v>58</v>
      </c>
      <c r="C14580">
        <v>98280</v>
      </c>
      <c r="D14580" t="s">
        <v>3161</v>
      </c>
      <c r="E14580" t="s">
        <v>12</v>
      </c>
      <c r="F14580">
        <v>10.75</v>
      </c>
      <c r="G14580">
        <v>11.64</v>
      </c>
      <c r="J14580">
        <v>0</v>
      </c>
      <c r="K14580">
        <v>0</v>
      </c>
    </row>
    <row r="14581" spans="1:11">
      <c r="A14581" t="s">
        <v>30616</v>
      </c>
      <c r="B14581" t="s">
        <v>58</v>
      </c>
      <c r="C14581">
        <v>98288</v>
      </c>
      <c r="D14581" t="s">
        <v>3169</v>
      </c>
      <c r="E14581" t="s">
        <v>12</v>
      </c>
      <c r="F14581">
        <v>2.83</v>
      </c>
      <c r="G14581">
        <v>2.94</v>
      </c>
      <c r="J14581">
        <v>0</v>
      </c>
      <c r="K14581">
        <v>0</v>
      </c>
    </row>
    <row r="14582" spans="1:11">
      <c r="A14582" t="s">
        <v>30617</v>
      </c>
      <c r="B14582" t="s">
        <v>58</v>
      </c>
      <c r="C14582">
        <v>98281</v>
      </c>
      <c r="D14582" t="s">
        <v>3162</v>
      </c>
      <c r="E14582" t="s">
        <v>12</v>
      </c>
      <c r="F14582">
        <v>11.72</v>
      </c>
      <c r="G14582">
        <v>12.62</v>
      </c>
      <c r="J14582">
        <v>0</v>
      </c>
      <c r="K14582">
        <v>0</v>
      </c>
    </row>
    <row r="14583" spans="1:11">
      <c r="A14583" t="s">
        <v>30618</v>
      </c>
      <c r="B14583" t="s">
        <v>58</v>
      </c>
      <c r="C14583">
        <v>98262</v>
      </c>
      <c r="D14583" t="s">
        <v>3143</v>
      </c>
      <c r="E14583" t="s">
        <v>12</v>
      </c>
      <c r="F14583">
        <v>6.16</v>
      </c>
      <c r="G14583">
        <v>6.57</v>
      </c>
      <c r="J14583">
        <v>0</v>
      </c>
      <c r="K14583">
        <v>0</v>
      </c>
    </row>
    <row r="14584" spans="1:11">
      <c r="A14584" t="s">
        <v>30619</v>
      </c>
      <c r="B14584" t="s">
        <v>58</v>
      </c>
      <c r="C14584">
        <v>98289</v>
      </c>
      <c r="D14584" t="s">
        <v>3170</v>
      </c>
      <c r="E14584" t="s">
        <v>12</v>
      </c>
      <c r="F14584">
        <v>3.11</v>
      </c>
      <c r="G14584">
        <v>3.24</v>
      </c>
      <c r="J14584">
        <v>0</v>
      </c>
      <c r="K14584">
        <v>0</v>
      </c>
    </row>
    <row r="14585" spans="1:11">
      <c r="A14585" t="s">
        <v>30620</v>
      </c>
      <c r="B14585" t="s">
        <v>58</v>
      </c>
      <c r="C14585">
        <v>98282</v>
      </c>
      <c r="D14585" t="s">
        <v>3163</v>
      </c>
      <c r="E14585" t="s">
        <v>12</v>
      </c>
      <c r="F14585">
        <v>12</v>
      </c>
      <c r="G14585">
        <v>12.92</v>
      </c>
      <c r="J14585">
        <v>0</v>
      </c>
      <c r="K14585">
        <v>0</v>
      </c>
    </row>
    <row r="14586" spans="1:11">
      <c r="A14586" t="s">
        <v>30621</v>
      </c>
      <c r="B14586" t="s">
        <v>58</v>
      </c>
      <c r="C14586">
        <v>98263</v>
      </c>
      <c r="D14586" t="s">
        <v>3144</v>
      </c>
      <c r="E14586" t="s">
        <v>12</v>
      </c>
      <c r="F14586">
        <v>6.44</v>
      </c>
      <c r="G14586">
        <v>6.86</v>
      </c>
      <c r="J14586">
        <v>0</v>
      </c>
      <c r="K14586">
        <v>0</v>
      </c>
    </row>
    <row r="14587" spans="1:11">
      <c r="A14587" t="s">
        <v>30622</v>
      </c>
      <c r="B14587" t="s">
        <v>58</v>
      </c>
      <c r="C14587">
        <v>98290</v>
      </c>
      <c r="D14587" t="s">
        <v>3171</v>
      </c>
      <c r="E14587" t="s">
        <v>12</v>
      </c>
      <c r="F14587">
        <v>4.12</v>
      </c>
      <c r="G14587">
        <v>4.26</v>
      </c>
      <c r="J14587">
        <v>0</v>
      </c>
      <c r="K14587">
        <v>0</v>
      </c>
    </row>
    <row r="14588" spans="1:11">
      <c r="A14588" t="s">
        <v>30623</v>
      </c>
      <c r="B14588" t="s">
        <v>58</v>
      </c>
      <c r="C14588">
        <v>98283</v>
      </c>
      <c r="D14588" t="s">
        <v>3164</v>
      </c>
      <c r="E14588" t="s">
        <v>12</v>
      </c>
      <c r="F14588">
        <v>13.01</v>
      </c>
      <c r="G14588">
        <v>13.93</v>
      </c>
      <c r="J14588">
        <v>0</v>
      </c>
      <c r="K14588">
        <v>0</v>
      </c>
    </row>
    <row r="14589" spans="1:11">
      <c r="A14589" t="s">
        <v>30624</v>
      </c>
      <c r="B14589" t="s">
        <v>58</v>
      </c>
      <c r="C14589">
        <v>98264</v>
      </c>
      <c r="D14589" t="s">
        <v>3145</v>
      </c>
      <c r="E14589" t="s">
        <v>12</v>
      </c>
      <c r="F14589">
        <v>7.46</v>
      </c>
      <c r="G14589">
        <v>7.89</v>
      </c>
      <c r="J14589">
        <v>0</v>
      </c>
      <c r="K14589">
        <v>0</v>
      </c>
    </row>
    <row r="14590" spans="1:11">
      <c r="A14590" t="s">
        <v>30625</v>
      </c>
      <c r="B14590" t="s">
        <v>58</v>
      </c>
      <c r="C14590">
        <v>98273</v>
      </c>
      <c r="D14590" t="s">
        <v>3154</v>
      </c>
      <c r="E14590" t="s">
        <v>12</v>
      </c>
      <c r="F14590">
        <v>3.15</v>
      </c>
      <c r="G14590">
        <v>3.2</v>
      </c>
      <c r="J14590">
        <v>0</v>
      </c>
      <c r="K14590">
        <v>0</v>
      </c>
    </row>
    <row r="14591" spans="1:11">
      <c r="A14591" t="s">
        <v>30626</v>
      </c>
      <c r="B14591" t="s">
        <v>58</v>
      </c>
      <c r="C14591">
        <v>98291</v>
      </c>
      <c r="D14591" t="s">
        <v>3172</v>
      </c>
      <c r="E14591" t="s">
        <v>12</v>
      </c>
      <c r="F14591">
        <v>4.8</v>
      </c>
      <c r="G14591">
        <v>4.95</v>
      </c>
      <c r="J14591">
        <v>0</v>
      </c>
      <c r="K14591">
        <v>0</v>
      </c>
    </row>
    <row r="14592" spans="1:11">
      <c r="A14592" t="s">
        <v>30627</v>
      </c>
      <c r="B14592" t="s">
        <v>58</v>
      </c>
      <c r="C14592">
        <v>98284</v>
      </c>
      <c r="D14592" t="s">
        <v>3165</v>
      </c>
      <c r="E14592" t="s">
        <v>12</v>
      </c>
      <c r="F14592">
        <v>13.67</v>
      </c>
      <c r="G14592">
        <v>14.62</v>
      </c>
      <c r="J14592">
        <v>0</v>
      </c>
      <c r="K14592">
        <v>0</v>
      </c>
    </row>
    <row r="14593" spans="1:11">
      <c r="A14593" t="s">
        <v>30628</v>
      </c>
      <c r="B14593" t="s">
        <v>58</v>
      </c>
      <c r="C14593">
        <v>98265</v>
      </c>
      <c r="D14593" t="s">
        <v>3146</v>
      </c>
      <c r="E14593" t="s">
        <v>12</v>
      </c>
      <c r="F14593">
        <v>8.1199999999999992</v>
      </c>
      <c r="G14593">
        <v>8.58</v>
      </c>
      <c r="J14593">
        <v>0</v>
      </c>
      <c r="K14593">
        <v>0</v>
      </c>
    </row>
    <row r="14594" spans="1:11">
      <c r="A14594" t="s">
        <v>30629</v>
      </c>
      <c r="B14594" t="s">
        <v>58</v>
      </c>
      <c r="C14594">
        <v>98274</v>
      </c>
      <c r="D14594" t="s">
        <v>3155</v>
      </c>
      <c r="E14594" t="s">
        <v>12</v>
      </c>
      <c r="F14594">
        <v>3.81</v>
      </c>
      <c r="G14594">
        <v>3.87</v>
      </c>
      <c r="J14594">
        <v>0</v>
      </c>
      <c r="K14594">
        <v>0</v>
      </c>
    </row>
    <row r="14595" spans="1:11">
      <c r="A14595" t="s">
        <v>30630</v>
      </c>
      <c r="B14595" t="s">
        <v>58</v>
      </c>
      <c r="C14595">
        <v>98292</v>
      </c>
      <c r="D14595" t="s">
        <v>3173</v>
      </c>
      <c r="E14595" t="s">
        <v>12</v>
      </c>
      <c r="F14595">
        <v>5.7</v>
      </c>
      <c r="G14595">
        <v>5.85</v>
      </c>
      <c r="J14595">
        <v>0</v>
      </c>
      <c r="K14595">
        <v>0</v>
      </c>
    </row>
    <row r="14596" spans="1:11">
      <c r="A14596" t="s">
        <v>30631</v>
      </c>
      <c r="B14596" t="s">
        <v>58</v>
      </c>
      <c r="C14596">
        <v>98285</v>
      </c>
      <c r="D14596" t="s">
        <v>3166</v>
      </c>
      <c r="E14596" t="s">
        <v>12</v>
      </c>
      <c r="F14596">
        <v>14.59</v>
      </c>
      <c r="G14596">
        <v>15.54</v>
      </c>
      <c r="J14596">
        <v>0</v>
      </c>
      <c r="K14596">
        <v>0</v>
      </c>
    </row>
    <row r="14597" spans="1:11">
      <c r="A14597" t="s">
        <v>30632</v>
      </c>
      <c r="B14597" t="s">
        <v>58</v>
      </c>
      <c r="C14597">
        <v>98266</v>
      </c>
      <c r="D14597" t="s">
        <v>3147</v>
      </c>
      <c r="E14597" t="s">
        <v>12</v>
      </c>
      <c r="F14597">
        <v>9.0399999999999991</v>
      </c>
      <c r="G14597">
        <v>9.48</v>
      </c>
      <c r="J14597">
        <v>0</v>
      </c>
      <c r="K14597">
        <v>0</v>
      </c>
    </row>
    <row r="14598" spans="1:11">
      <c r="A14598" t="s">
        <v>30633</v>
      </c>
      <c r="B14598" t="s">
        <v>58</v>
      </c>
      <c r="C14598">
        <v>98275</v>
      </c>
      <c r="D14598" t="s">
        <v>3156</v>
      </c>
      <c r="E14598" t="s">
        <v>12</v>
      </c>
      <c r="F14598">
        <v>4.71</v>
      </c>
      <c r="G14598">
        <v>4.78</v>
      </c>
      <c r="J14598">
        <v>0</v>
      </c>
      <c r="K14598">
        <v>0</v>
      </c>
    </row>
    <row r="14599" spans="1:11">
      <c r="A14599" t="s">
        <v>30634</v>
      </c>
      <c r="B14599" t="s">
        <v>58</v>
      </c>
      <c r="C14599">
        <v>98293</v>
      </c>
      <c r="D14599" t="s">
        <v>3174</v>
      </c>
      <c r="E14599" t="s">
        <v>12</v>
      </c>
      <c r="F14599">
        <v>10.49</v>
      </c>
      <c r="G14599">
        <v>10.78</v>
      </c>
      <c r="J14599">
        <v>0</v>
      </c>
      <c r="K14599">
        <v>0</v>
      </c>
    </row>
    <row r="14600" spans="1:11">
      <c r="A14600" t="s">
        <v>30635</v>
      </c>
      <c r="B14600" t="s">
        <v>58</v>
      </c>
      <c r="C14600">
        <v>98286</v>
      </c>
      <c r="D14600" t="s">
        <v>3167</v>
      </c>
      <c r="E14600" t="s">
        <v>12</v>
      </c>
      <c r="F14600">
        <v>19.37</v>
      </c>
      <c r="G14600">
        <v>20.45</v>
      </c>
      <c r="J14600">
        <v>0</v>
      </c>
      <c r="K14600">
        <v>0</v>
      </c>
    </row>
    <row r="14601" spans="1:11">
      <c r="A14601" t="s">
        <v>30636</v>
      </c>
      <c r="B14601" t="s">
        <v>58</v>
      </c>
      <c r="C14601">
        <v>98267</v>
      </c>
      <c r="D14601" t="s">
        <v>3148</v>
      </c>
      <c r="E14601" t="s">
        <v>12</v>
      </c>
      <c r="F14601">
        <v>13.81</v>
      </c>
      <c r="G14601">
        <v>14.39</v>
      </c>
      <c r="J14601">
        <v>0</v>
      </c>
      <c r="K14601">
        <v>0</v>
      </c>
    </row>
    <row r="14602" spans="1:11">
      <c r="A14602" t="s">
        <v>30637</v>
      </c>
      <c r="B14602" t="s">
        <v>58</v>
      </c>
      <c r="C14602">
        <v>98276</v>
      </c>
      <c r="D14602" t="s">
        <v>3157</v>
      </c>
      <c r="E14602" t="s">
        <v>12</v>
      </c>
      <c r="F14602">
        <v>9.5</v>
      </c>
      <c r="G14602">
        <v>9.69</v>
      </c>
      <c r="J14602">
        <v>0</v>
      </c>
      <c r="K14602">
        <v>0</v>
      </c>
    </row>
    <row r="14603" spans="1:11">
      <c r="A14603" t="s">
        <v>30638</v>
      </c>
      <c r="B14603" t="s">
        <v>58</v>
      </c>
      <c r="C14603">
        <v>98268</v>
      </c>
      <c r="D14603" t="s">
        <v>3149</v>
      </c>
      <c r="E14603" t="s">
        <v>12</v>
      </c>
      <c r="F14603">
        <v>21.21</v>
      </c>
      <c r="G14603">
        <v>21.87</v>
      </c>
      <c r="J14603">
        <v>0</v>
      </c>
      <c r="K14603">
        <v>0</v>
      </c>
    </row>
    <row r="14604" spans="1:11">
      <c r="A14604" t="s">
        <v>30639</v>
      </c>
      <c r="B14604" t="s">
        <v>58</v>
      </c>
      <c r="C14604">
        <v>98277</v>
      </c>
      <c r="D14604" t="s">
        <v>3158</v>
      </c>
      <c r="E14604" t="s">
        <v>12</v>
      </c>
      <c r="F14604">
        <v>16.89</v>
      </c>
      <c r="G14604">
        <v>17.18</v>
      </c>
      <c r="J14604">
        <v>0</v>
      </c>
      <c r="K14604">
        <v>0</v>
      </c>
    </row>
    <row r="14605" spans="1:11">
      <c r="A14605" t="s">
        <v>30640</v>
      </c>
      <c r="B14605" t="s">
        <v>58</v>
      </c>
      <c r="C14605">
        <v>98272</v>
      </c>
      <c r="D14605" t="s">
        <v>3153</v>
      </c>
      <c r="E14605" t="s">
        <v>12</v>
      </c>
      <c r="F14605">
        <v>129.16</v>
      </c>
      <c r="G14605">
        <v>130.37</v>
      </c>
      <c r="J14605">
        <v>0</v>
      </c>
      <c r="K14605">
        <v>0</v>
      </c>
    </row>
    <row r="14606" spans="1:11">
      <c r="A14606" t="s">
        <v>30641</v>
      </c>
      <c r="B14606" t="s">
        <v>58</v>
      </c>
      <c r="C14606">
        <v>98269</v>
      </c>
      <c r="D14606" t="s">
        <v>3150</v>
      </c>
      <c r="E14606" t="s">
        <v>12</v>
      </c>
      <c r="F14606">
        <v>28.31</v>
      </c>
      <c r="G14606">
        <v>29.04</v>
      </c>
      <c r="J14606">
        <v>0</v>
      </c>
      <c r="K14606">
        <v>0</v>
      </c>
    </row>
    <row r="14607" spans="1:11">
      <c r="A14607" t="s">
        <v>30642</v>
      </c>
      <c r="B14607" t="s">
        <v>58</v>
      </c>
      <c r="C14607">
        <v>98278</v>
      </c>
      <c r="D14607" t="s">
        <v>3159</v>
      </c>
      <c r="E14607" t="s">
        <v>12</v>
      </c>
      <c r="F14607">
        <v>24</v>
      </c>
      <c r="G14607">
        <v>24.34</v>
      </c>
      <c r="J14607">
        <v>0</v>
      </c>
      <c r="K14607">
        <v>0</v>
      </c>
    </row>
    <row r="14608" spans="1:11">
      <c r="A14608" t="s">
        <v>30643</v>
      </c>
      <c r="B14608" t="s">
        <v>58</v>
      </c>
      <c r="C14608">
        <v>98270</v>
      </c>
      <c r="D14608" t="s">
        <v>3151</v>
      </c>
      <c r="E14608" t="s">
        <v>12</v>
      </c>
      <c r="F14608">
        <v>41.63</v>
      </c>
      <c r="G14608">
        <v>42.44</v>
      </c>
      <c r="J14608">
        <v>0</v>
      </c>
      <c r="K14608">
        <v>0</v>
      </c>
    </row>
    <row r="14609" spans="1:11">
      <c r="A14609" t="s">
        <v>30644</v>
      </c>
      <c r="B14609" t="s">
        <v>58</v>
      </c>
      <c r="C14609">
        <v>98279</v>
      </c>
      <c r="D14609" t="s">
        <v>3160</v>
      </c>
      <c r="E14609" t="s">
        <v>12</v>
      </c>
      <c r="F14609">
        <v>37.31</v>
      </c>
      <c r="G14609">
        <v>37.729999999999997</v>
      </c>
      <c r="J14609">
        <v>0</v>
      </c>
      <c r="K14609">
        <v>0</v>
      </c>
    </row>
    <row r="14610" spans="1:11">
      <c r="A14610" t="s">
        <v>30645</v>
      </c>
      <c r="B14610" t="s">
        <v>58</v>
      </c>
      <c r="C14610">
        <v>98271</v>
      </c>
      <c r="D14610" t="s">
        <v>3152</v>
      </c>
      <c r="E14610" t="s">
        <v>12</v>
      </c>
      <c r="F14610">
        <v>57.61</v>
      </c>
      <c r="G14610">
        <v>58.5</v>
      </c>
      <c r="J14610">
        <v>0</v>
      </c>
      <c r="K14610">
        <v>0</v>
      </c>
    </row>
    <row r="14611" spans="1:11">
      <c r="A14611" t="s">
        <v>30646</v>
      </c>
      <c r="B14611" t="s">
        <v>58</v>
      </c>
      <c r="C14611">
        <v>98400</v>
      </c>
      <c r="D14611" t="s">
        <v>3175</v>
      </c>
      <c r="E14611" t="s">
        <v>12</v>
      </c>
      <c r="F14611">
        <v>16.48</v>
      </c>
      <c r="G14611">
        <v>17.059999999999999</v>
      </c>
      <c r="J14611">
        <v>0</v>
      </c>
      <c r="K14611">
        <v>0</v>
      </c>
    </row>
    <row r="14612" spans="1:11">
      <c r="A14612" t="s">
        <v>30647</v>
      </c>
      <c r="B14612" t="s">
        <v>58</v>
      </c>
      <c r="C14612">
        <v>98401</v>
      </c>
      <c r="D14612" t="s">
        <v>3176</v>
      </c>
      <c r="E14612" t="s">
        <v>12</v>
      </c>
      <c r="F14612">
        <v>24.91</v>
      </c>
      <c r="G14612">
        <v>25.57</v>
      </c>
      <c r="J14612">
        <v>0</v>
      </c>
      <c r="K14612">
        <v>0</v>
      </c>
    </row>
    <row r="14613" spans="1:11">
      <c r="A14613" t="s">
        <v>30648</v>
      </c>
      <c r="B14613" t="s">
        <v>58</v>
      </c>
      <c r="C14613">
        <v>98402</v>
      </c>
      <c r="D14613" t="s">
        <v>3177</v>
      </c>
      <c r="E14613" t="s">
        <v>12</v>
      </c>
      <c r="F14613">
        <v>28.89</v>
      </c>
      <c r="G14613">
        <v>29.62</v>
      </c>
      <c r="J14613">
        <v>0</v>
      </c>
      <c r="K14613">
        <v>0</v>
      </c>
    </row>
    <row r="14614" spans="1:11">
      <c r="A14614" t="s">
        <v>30649</v>
      </c>
      <c r="B14614" t="s">
        <v>58</v>
      </c>
      <c r="C14614">
        <v>100556</v>
      </c>
      <c r="D14614" t="s">
        <v>3178</v>
      </c>
      <c r="E14614" t="s">
        <v>32</v>
      </c>
      <c r="F14614">
        <v>43.54</v>
      </c>
      <c r="G14614">
        <v>45.75</v>
      </c>
      <c r="J14614">
        <v>0</v>
      </c>
      <c r="K14614">
        <v>0</v>
      </c>
    </row>
    <row r="14615" spans="1:11">
      <c r="A14615" t="s">
        <v>30650</v>
      </c>
      <c r="B14615" t="s">
        <v>58</v>
      </c>
      <c r="C14615">
        <v>100557</v>
      </c>
      <c r="D14615" t="s">
        <v>3179</v>
      </c>
      <c r="E14615" t="s">
        <v>32</v>
      </c>
      <c r="F14615">
        <v>424.63</v>
      </c>
      <c r="G14615">
        <v>431.21</v>
      </c>
      <c r="J14615">
        <v>0</v>
      </c>
      <c r="K14615">
        <v>0</v>
      </c>
    </row>
    <row r="14616" spans="1:11">
      <c r="A14616" t="s">
        <v>30651</v>
      </c>
      <c r="B14616" t="s">
        <v>58</v>
      </c>
      <c r="C14616">
        <v>98301</v>
      </c>
      <c r="D14616" t="s">
        <v>3233</v>
      </c>
      <c r="E14616" t="s">
        <v>32</v>
      </c>
      <c r="F14616">
        <v>785.14</v>
      </c>
      <c r="G14616">
        <v>824.57</v>
      </c>
      <c r="J14616">
        <v>0</v>
      </c>
      <c r="K14616">
        <v>0</v>
      </c>
    </row>
    <row r="14617" spans="1:11">
      <c r="A14617" t="s">
        <v>30652</v>
      </c>
      <c r="B14617" t="s">
        <v>58</v>
      </c>
      <c r="C14617">
        <v>98302</v>
      </c>
      <c r="D14617" t="s">
        <v>3234</v>
      </c>
      <c r="E14617" t="s">
        <v>32</v>
      </c>
      <c r="F14617">
        <v>1357.15</v>
      </c>
      <c r="G14617">
        <v>1396.58</v>
      </c>
      <c r="J14617">
        <v>0</v>
      </c>
      <c r="K14617">
        <v>0</v>
      </c>
    </row>
    <row r="14618" spans="1:11">
      <c r="A14618" t="s">
        <v>30653</v>
      </c>
      <c r="B14618" t="s">
        <v>58</v>
      </c>
      <c r="C14618">
        <v>98593</v>
      </c>
      <c r="D14618" t="s">
        <v>3240</v>
      </c>
      <c r="E14618" t="s">
        <v>32</v>
      </c>
      <c r="F14618">
        <v>2934.08</v>
      </c>
      <c r="G14618">
        <v>3012.46</v>
      </c>
      <c r="J14618">
        <v>0</v>
      </c>
      <c r="K14618">
        <v>0</v>
      </c>
    </row>
    <row r="14619" spans="1:11">
      <c r="A14619" t="s">
        <v>30654</v>
      </c>
      <c r="B14619" t="s">
        <v>58</v>
      </c>
      <c r="C14619">
        <v>98304</v>
      </c>
      <c r="D14619" t="s">
        <v>3235</v>
      </c>
      <c r="E14619" t="s">
        <v>32</v>
      </c>
      <c r="F14619">
        <v>4100.41</v>
      </c>
      <c r="G14619">
        <v>4178.79</v>
      </c>
      <c r="J14619">
        <v>0</v>
      </c>
      <c r="K14619">
        <v>0</v>
      </c>
    </row>
    <row r="14620" spans="1:11">
      <c r="A14620" t="s">
        <v>30655</v>
      </c>
      <c r="B14620" t="s">
        <v>58</v>
      </c>
      <c r="C14620">
        <v>100561</v>
      </c>
      <c r="D14620" t="s">
        <v>3181</v>
      </c>
      <c r="E14620" t="s">
        <v>32</v>
      </c>
      <c r="F14620">
        <v>191.77</v>
      </c>
      <c r="G14620">
        <v>198.27</v>
      </c>
      <c r="J14620">
        <v>0</v>
      </c>
      <c r="K14620">
        <v>0</v>
      </c>
    </row>
    <row r="14621" spans="1:11">
      <c r="A14621" t="s">
        <v>30656</v>
      </c>
      <c r="B14621" t="s">
        <v>58</v>
      </c>
      <c r="C14621">
        <v>100562</v>
      </c>
      <c r="D14621" t="s">
        <v>3182</v>
      </c>
      <c r="E14621" t="s">
        <v>32</v>
      </c>
      <c r="F14621">
        <v>282.01</v>
      </c>
      <c r="G14621">
        <v>289.41000000000003</v>
      </c>
      <c r="J14621">
        <v>0</v>
      </c>
      <c r="K14621">
        <v>0</v>
      </c>
    </row>
    <row r="14622" spans="1:11">
      <c r="A14622" t="s">
        <v>30657</v>
      </c>
      <c r="B14622" t="s">
        <v>58</v>
      </c>
      <c r="C14622">
        <v>100560</v>
      </c>
      <c r="D14622" t="s">
        <v>3180</v>
      </c>
      <c r="E14622" t="s">
        <v>32</v>
      </c>
      <c r="F14622">
        <v>117.01</v>
      </c>
      <c r="G14622">
        <v>122.72</v>
      </c>
      <c r="J14622">
        <v>0</v>
      </c>
      <c r="K14622">
        <v>0</v>
      </c>
    </row>
    <row r="14623" spans="1:11">
      <c r="A14623" t="s">
        <v>30658</v>
      </c>
      <c r="B14623" t="s">
        <v>58</v>
      </c>
      <c r="C14623">
        <v>100563</v>
      </c>
      <c r="D14623" t="s">
        <v>3183</v>
      </c>
      <c r="E14623" t="s">
        <v>32</v>
      </c>
      <c r="F14623">
        <v>394</v>
      </c>
      <c r="G14623">
        <v>402.39</v>
      </c>
      <c r="J14623">
        <v>0</v>
      </c>
      <c r="K14623">
        <v>0</v>
      </c>
    </row>
    <row r="14624" spans="1:11">
      <c r="A14624" t="s">
        <v>30659</v>
      </c>
      <c r="B14624" t="s">
        <v>58</v>
      </c>
      <c r="C14624">
        <v>100555</v>
      </c>
      <c r="D14624" t="s">
        <v>3243</v>
      </c>
      <c r="E14624" t="s">
        <v>32</v>
      </c>
      <c r="F14624">
        <v>1436.73</v>
      </c>
      <c r="G14624">
        <v>1443.26</v>
      </c>
      <c r="J14624">
        <v>0</v>
      </c>
      <c r="K14624">
        <v>0</v>
      </c>
    </row>
    <row r="14625" spans="1:11">
      <c r="A14625" t="s">
        <v>30660</v>
      </c>
      <c r="B14625" t="s">
        <v>58</v>
      </c>
      <c r="C14625">
        <v>98305</v>
      </c>
      <c r="D14625" t="s">
        <v>3236</v>
      </c>
      <c r="E14625" t="s">
        <v>32</v>
      </c>
      <c r="F14625">
        <v>2847.43</v>
      </c>
      <c r="G14625">
        <v>2853.96</v>
      </c>
      <c r="J14625">
        <v>0</v>
      </c>
      <c r="K14625">
        <v>0</v>
      </c>
    </row>
    <row r="14626" spans="1:11">
      <c r="A14626" t="s">
        <v>30661</v>
      </c>
      <c r="B14626" t="s">
        <v>58</v>
      </c>
      <c r="C14626">
        <v>98307</v>
      </c>
      <c r="D14626" t="s">
        <v>3238</v>
      </c>
      <c r="E14626" t="s">
        <v>32</v>
      </c>
      <c r="F14626">
        <v>51.28</v>
      </c>
      <c r="G14626">
        <v>52.6</v>
      </c>
      <c r="J14626">
        <v>0</v>
      </c>
      <c r="K14626">
        <v>0</v>
      </c>
    </row>
    <row r="14627" spans="1:11">
      <c r="A14627" t="s">
        <v>30662</v>
      </c>
      <c r="B14627" t="s">
        <v>58</v>
      </c>
      <c r="C14627">
        <v>98308</v>
      </c>
      <c r="D14627" t="s">
        <v>3239</v>
      </c>
      <c r="E14627" t="s">
        <v>32</v>
      </c>
      <c r="F14627">
        <v>35.46</v>
      </c>
      <c r="G14627">
        <v>36.78</v>
      </c>
      <c r="J14627">
        <v>0</v>
      </c>
      <c r="K14627">
        <v>0</v>
      </c>
    </row>
    <row r="14628" spans="1:11">
      <c r="A14628" t="s">
        <v>30663</v>
      </c>
      <c r="B14628" t="s">
        <v>58</v>
      </c>
      <c r="C14628">
        <v>103401</v>
      </c>
      <c r="D14628" t="s">
        <v>518</v>
      </c>
      <c r="E14628" t="s">
        <v>32</v>
      </c>
      <c r="F14628">
        <v>27.35</v>
      </c>
      <c r="G14628">
        <v>29.64</v>
      </c>
      <c r="J14628">
        <v>0</v>
      </c>
      <c r="K14628">
        <v>0</v>
      </c>
    </row>
    <row r="14629" spans="1:11">
      <c r="A14629" t="s">
        <v>30664</v>
      </c>
      <c r="B14629" t="s">
        <v>58</v>
      </c>
      <c r="C14629">
        <v>103402</v>
      </c>
      <c r="D14629" t="s">
        <v>519</v>
      </c>
      <c r="E14629" t="s">
        <v>32</v>
      </c>
      <c r="F14629">
        <v>39.79</v>
      </c>
      <c r="G14629">
        <v>43.11</v>
      </c>
      <c r="J14629">
        <v>0</v>
      </c>
      <c r="K14629">
        <v>0</v>
      </c>
    </row>
    <row r="14630" spans="1:11">
      <c r="A14630" t="s">
        <v>30665</v>
      </c>
      <c r="B14630" t="s">
        <v>58</v>
      </c>
      <c r="C14630">
        <v>103403</v>
      </c>
      <c r="D14630" t="s">
        <v>520</v>
      </c>
      <c r="E14630" t="s">
        <v>32</v>
      </c>
      <c r="F14630">
        <v>44.76</v>
      </c>
      <c r="G14630">
        <v>48.5</v>
      </c>
      <c r="J14630">
        <v>0</v>
      </c>
      <c r="K14630">
        <v>0</v>
      </c>
    </row>
    <row r="14631" spans="1:11">
      <c r="A14631" t="s">
        <v>30666</v>
      </c>
      <c r="B14631" t="s">
        <v>58</v>
      </c>
      <c r="C14631">
        <v>103397</v>
      </c>
      <c r="D14631" t="s">
        <v>514</v>
      </c>
      <c r="E14631" t="s">
        <v>32</v>
      </c>
      <c r="F14631">
        <v>4.97</v>
      </c>
      <c r="G14631">
        <v>5.38</v>
      </c>
      <c r="J14631">
        <v>0</v>
      </c>
      <c r="K14631">
        <v>0</v>
      </c>
    </row>
    <row r="14632" spans="1:11">
      <c r="A14632" t="s">
        <v>30667</v>
      </c>
      <c r="B14632" t="s">
        <v>58</v>
      </c>
      <c r="C14632">
        <v>103404</v>
      </c>
      <c r="D14632" t="s">
        <v>521</v>
      </c>
      <c r="E14632" t="s">
        <v>32</v>
      </c>
      <c r="F14632">
        <v>49.74</v>
      </c>
      <c r="G14632">
        <v>53.89</v>
      </c>
      <c r="J14632">
        <v>0</v>
      </c>
      <c r="K14632">
        <v>0</v>
      </c>
    </row>
    <row r="14633" spans="1:11">
      <c r="A14633" t="s">
        <v>30668</v>
      </c>
      <c r="B14633" t="s">
        <v>58</v>
      </c>
      <c r="C14633">
        <v>103405</v>
      </c>
      <c r="D14633" t="s">
        <v>522</v>
      </c>
      <c r="E14633" t="s">
        <v>32</v>
      </c>
      <c r="F14633">
        <v>55.96</v>
      </c>
      <c r="G14633">
        <v>60.63</v>
      </c>
      <c r="J14633">
        <v>0</v>
      </c>
      <c r="K14633">
        <v>0</v>
      </c>
    </row>
    <row r="14634" spans="1:11">
      <c r="A14634" t="s">
        <v>30669</v>
      </c>
      <c r="B14634" t="s">
        <v>58</v>
      </c>
      <c r="C14634">
        <v>103406</v>
      </c>
      <c r="D14634" t="s">
        <v>523</v>
      </c>
      <c r="E14634" t="s">
        <v>32</v>
      </c>
      <c r="F14634">
        <v>62.18</v>
      </c>
      <c r="G14634">
        <v>67.37</v>
      </c>
      <c r="J14634">
        <v>0</v>
      </c>
      <c r="K14634">
        <v>0</v>
      </c>
    </row>
    <row r="14635" spans="1:11">
      <c r="A14635" t="s">
        <v>30670</v>
      </c>
      <c r="B14635" t="s">
        <v>58</v>
      </c>
      <c r="C14635">
        <v>103407</v>
      </c>
      <c r="D14635" t="s">
        <v>524</v>
      </c>
      <c r="E14635" t="s">
        <v>32</v>
      </c>
      <c r="F14635">
        <v>69.64</v>
      </c>
      <c r="G14635">
        <v>75.45</v>
      </c>
      <c r="J14635">
        <v>0</v>
      </c>
      <c r="K14635">
        <v>0</v>
      </c>
    </row>
    <row r="14636" spans="1:11">
      <c r="A14636" t="s">
        <v>30671</v>
      </c>
      <c r="B14636" t="s">
        <v>58</v>
      </c>
      <c r="C14636">
        <v>103408</v>
      </c>
      <c r="D14636" t="s">
        <v>525</v>
      </c>
      <c r="E14636" t="s">
        <v>32</v>
      </c>
      <c r="F14636">
        <v>78.349999999999994</v>
      </c>
      <c r="G14636">
        <v>84.89</v>
      </c>
      <c r="J14636">
        <v>0</v>
      </c>
      <c r="K14636">
        <v>0</v>
      </c>
    </row>
    <row r="14637" spans="1:11">
      <c r="A14637" t="s">
        <v>30672</v>
      </c>
      <c r="B14637" t="s">
        <v>58</v>
      </c>
      <c r="C14637">
        <v>103398</v>
      </c>
      <c r="D14637" t="s">
        <v>515</v>
      </c>
      <c r="E14637" t="s">
        <v>32</v>
      </c>
      <c r="F14637">
        <v>7.96</v>
      </c>
      <c r="G14637">
        <v>8.6199999999999992</v>
      </c>
      <c r="J14637">
        <v>0</v>
      </c>
      <c r="K14637">
        <v>0</v>
      </c>
    </row>
    <row r="14638" spans="1:11">
      <c r="A14638" t="s">
        <v>30673</v>
      </c>
      <c r="B14638" t="s">
        <v>58</v>
      </c>
      <c r="C14638">
        <v>103409</v>
      </c>
      <c r="D14638" t="s">
        <v>526</v>
      </c>
      <c r="E14638" t="s">
        <v>32</v>
      </c>
      <c r="F14638">
        <v>88.3</v>
      </c>
      <c r="G14638">
        <v>95.67</v>
      </c>
      <c r="J14638">
        <v>0</v>
      </c>
      <c r="K14638">
        <v>0</v>
      </c>
    </row>
    <row r="14639" spans="1:11">
      <c r="A14639" t="s">
        <v>30674</v>
      </c>
      <c r="B14639" t="s">
        <v>58</v>
      </c>
      <c r="C14639">
        <v>103410</v>
      </c>
      <c r="D14639" t="s">
        <v>527</v>
      </c>
      <c r="E14639" t="s">
        <v>32</v>
      </c>
      <c r="F14639">
        <v>99.49</v>
      </c>
      <c r="G14639">
        <v>107.8</v>
      </c>
      <c r="J14639">
        <v>0</v>
      </c>
      <c r="K14639">
        <v>0</v>
      </c>
    </row>
    <row r="14640" spans="1:11">
      <c r="A14640" t="s">
        <v>30675</v>
      </c>
      <c r="B14640" t="s">
        <v>58</v>
      </c>
      <c r="C14640">
        <v>103399</v>
      </c>
      <c r="D14640" t="s">
        <v>516</v>
      </c>
      <c r="E14640" t="s">
        <v>32</v>
      </c>
      <c r="F14640">
        <v>15.66</v>
      </c>
      <c r="G14640">
        <v>16.97</v>
      </c>
      <c r="J14640">
        <v>0</v>
      </c>
      <c r="K14640">
        <v>0</v>
      </c>
    </row>
    <row r="14641" spans="1:11">
      <c r="A14641" t="s">
        <v>30676</v>
      </c>
      <c r="B14641" t="s">
        <v>58</v>
      </c>
      <c r="C14641">
        <v>103400</v>
      </c>
      <c r="D14641" t="s">
        <v>517</v>
      </c>
      <c r="E14641" t="s">
        <v>32</v>
      </c>
      <c r="F14641">
        <v>22.37</v>
      </c>
      <c r="G14641">
        <v>24.25</v>
      </c>
      <c r="J14641">
        <v>0</v>
      </c>
      <c r="K14641">
        <v>0</v>
      </c>
    </row>
    <row r="14642" spans="1:11">
      <c r="A14642" t="s">
        <v>30677</v>
      </c>
      <c r="B14642" t="s">
        <v>58</v>
      </c>
      <c r="C14642">
        <v>103415</v>
      </c>
      <c r="D14642" t="s">
        <v>532</v>
      </c>
      <c r="E14642" t="s">
        <v>32</v>
      </c>
      <c r="F14642">
        <v>54.71</v>
      </c>
      <c r="G14642">
        <v>59.28</v>
      </c>
      <c r="J14642">
        <v>0</v>
      </c>
      <c r="K14642">
        <v>0</v>
      </c>
    </row>
    <row r="14643" spans="1:11">
      <c r="A14643" t="s">
        <v>30678</v>
      </c>
      <c r="B14643" t="s">
        <v>58</v>
      </c>
      <c r="C14643">
        <v>103416</v>
      </c>
      <c r="D14643" t="s">
        <v>533</v>
      </c>
      <c r="E14643" t="s">
        <v>32</v>
      </c>
      <c r="F14643">
        <v>79.59</v>
      </c>
      <c r="G14643">
        <v>86.24</v>
      </c>
      <c r="J14643">
        <v>0</v>
      </c>
      <c r="K14643">
        <v>0</v>
      </c>
    </row>
    <row r="14644" spans="1:11">
      <c r="A14644" t="s">
        <v>30679</v>
      </c>
      <c r="B14644" t="s">
        <v>58</v>
      </c>
      <c r="C14644">
        <v>103417</v>
      </c>
      <c r="D14644" t="s">
        <v>534</v>
      </c>
      <c r="E14644" t="s">
        <v>32</v>
      </c>
      <c r="F14644">
        <v>89.55</v>
      </c>
      <c r="G14644">
        <v>97.02</v>
      </c>
      <c r="J14644">
        <v>0</v>
      </c>
      <c r="K14644">
        <v>0</v>
      </c>
    </row>
    <row r="14645" spans="1:11">
      <c r="A14645" t="s">
        <v>30680</v>
      </c>
      <c r="B14645" t="s">
        <v>58</v>
      </c>
      <c r="C14645">
        <v>103411</v>
      </c>
      <c r="D14645" t="s">
        <v>528</v>
      </c>
      <c r="E14645" t="s">
        <v>32</v>
      </c>
      <c r="F14645">
        <v>9.94</v>
      </c>
      <c r="G14645">
        <v>10.77</v>
      </c>
      <c r="J14645">
        <v>0</v>
      </c>
      <c r="K14645">
        <v>0</v>
      </c>
    </row>
    <row r="14646" spans="1:11">
      <c r="A14646" t="s">
        <v>30681</v>
      </c>
      <c r="B14646" t="s">
        <v>58</v>
      </c>
      <c r="C14646">
        <v>103418</v>
      </c>
      <c r="D14646" t="s">
        <v>535</v>
      </c>
      <c r="E14646" t="s">
        <v>32</v>
      </c>
      <c r="F14646">
        <v>99.49</v>
      </c>
      <c r="G14646">
        <v>107.8</v>
      </c>
      <c r="J14646">
        <v>0</v>
      </c>
      <c r="K14646">
        <v>0</v>
      </c>
    </row>
    <row r="14647" spans="1:11">
      <c r="A14647" t="s">
        <v>30682</v>
      </c>
      <c r="B14647" t="s">
        <v>58</v>
      </c>
      <c r="C14647">
        <v>103419</v>
      </c>
      <c r="D14647" t="s">
        <v>536</v>
      </c>
      <c r="E14647" t="s">
        <v>32</v>
      </c>
      <c r="F14647">
        <v>111.94</v>
      </c>
      <c r="G14647">
        <v>121.27</v>
      </c>
      <c r="J14647">
        <v>0</v>
      </c>
      <c r="K14647">
        <v>0</v>
      </c>
    </row>
    <row r="14648" spans="1:11">
      <c r="A14648" t="s">
        <v>30683</v>
      </c>
      <c r="B14648" t="s">
        <v>58</v>
      </c>
      <c r="C14648">
        <v>103420</v>
      </c>
      <c r="D14648" t="s">
        <v>537</v>
      </c>
      <c r="E14648" t="s">
        <v>32</v>
      </c>
      <c r="F14648">
        <v>124.37</v>
      </c>
      <c r="G14648">
        <v>134.75</v>
      </c>
      <c r="J14648">
        <v>0</v>
      </c>
      <c r="K14648">
        <v>0</v>
      </c>
    </row>
    <row r="14649" spans="1:11">
      <c r="A14649" t="s">
        <v>30684</v>
      </c>
      <c r="B14649" t="s">
        <v>58</v>
      </c>
      <c r="C14649">
        <v>103421</v>
      </c>
      <c r="D14649" t="s">
        <v>538</v>
      </c>
      <c r="E14649" t="s">
        <v>32</v>
      </c>
      <c r="F14649">
        <v>139.30000000000001</v>
      </c>
      <c r="G14649">
        <v>150.91999999999999</v>
      </c>
      <c r="J14649">
        <v>0</v>
      </c>
      <c r="K14649">
        <v>0</v>
      </c>
    </row>
    <row r="14650" spans="1:11">
      <c r="A14650" t="s">
        <v>30685</v>
      </c>
      <c r="B14650" t="s">
        <v>58</v>
      </c>
      <c r="C14650">
        <v>103422</v>
      </c>
      <c r="D14650" t="s">
        <v>539</v>
      </c>
      <c r="E14650" t="s">
        <v>32</v>
      </c>
      <c r="F14650">
        <v>156.71</v>
      </c>
      <c r="G14650">
        <v>169.79</v>
      </c>
      <c r="J14650">
        <v>0</v>
      </c>
      <c r="K14650">
        <v>0</v>
      </c>
    </row>
    <row r="14651" spans="1:11">
      <c r="A14651" t="s">
        <v>30686</v>
      </c>
      <c r="B14651" t="s">
        <v>58</v>
      </c>
      <c r="C14651">
        <v>103412</v>
      </c>
      <c r="D14651" t="s">
        <v>529</v>
      </c>
      <c r="E14651" t="s">
        <v>32</v>
      </c>
      <c r="F14651">
        <v>15.92</v>
      </c>
      <c r="G14651">
        <v>17.239999999999998</v>
      </c>
      <c r="J14651">
        <v>0</v>
      </c>
      <c r="K14651">
        <v>0</v>
      </c>
    </row>
    <row r="14652" spans="1:11">
      <c r="A14652" t="s">
        <v>30687</v>
      </c>
      <c r="B14652" t="s">
        <v>58</v>
      </c>
      <c r="C14652">
        <v>103423</v>
      </c>
      <c r="D14652" t="s">
        <v>540</v>
      </c>
      <c r="E14652" t="s">
        <v>32</v>
      </c>
      <c r="F14652">
        <v>176.61</v>
      </c>
      <c r="G14652">
        <v>191.35</v>
      </c>
      <c r="J14652">
        <v>0</v>
      </c>
      <c r="K14652">
        <v>0</v>
      </c>
    </row>
    <row r="14653" spans="1:11">
      <c r="A14653" t="s">
        <v>30688</v>
      </c>
      <c r="B14653" t="s">
        <v>58</v>
      </c>
      <c r="C14653">
        <v>103424</v>
      </c>
      <c r="D14653" t="s">
        <v>541</v>
      </c>
      <c r="E14653" t="s">
        <v>32</v>
      </c>
      <c r="F14653">
        <v>198.99</v>
      </c>
      <c r="G14653">
        <v>215.6</v>
      </c>
      <c r="J14653">
        <v>0</v>
      </c>
      <c r="K14653">
        <v>0</v>
      </c>
    </row>
    <row r="14654" spans="1:11">
      <c r="A14654" t="s">
        <v>30689</v>
      </c>
      <c r="B14654" t="s">
        <v>58</v>
      </c>
      <c r="C14654">
        <v>103413</v>
      </c>
      <c r="D14654" t="s">
        <v>530</v>
      </c>
      <c r="E14654" t="s">
        <v>32</v>
      </c>
      <c r="F14654">
        <v>31.33</v>
      </c>
      <c r="G14654">
        <v>33.950000000000003</v>
      </c>
      <c r="J14654">
        <v>0</v>
      </c>
      <c r="K14654">
        <v>0</v>
      </c>
    </row>
    <row r="14655" spans="1:11">
      <c r="A14655" t="s">
        <v>30690</v>
      </c>
      <c r="B14655" t="s">
        <v>58</v>
      </c>
      <c r="C14655">
        <v>103414</v>
      </c>
      <c r="D14655" t="s">
        <v>531</v>
      </c>
      <c r="E14655" t="s">
        <v>32</v>
      </c>
      <c r="F14655">
        <v>44.76</v>
      </c>
      <c r="G14655">
        <v>48.5</v>
      </c>
      <c r="J14655">
        <v>0</v>
      </c>
      <c r="K14655">
        <v>0</v>
      </c>
    </row>
    <row r="14656" spans="1:11">
      <c r="A14656" t="s">
        <v>30691</v>
      </c>
      <c r="B14656" t="s">
        <v>58</v>
      </c>
      <c r="C14656">
        <v>103432</v>
      </c>
      <c r="D14656" t="s">
        <v>549</v>
      </c>
      <c r="E14656" t="s">
        <v>32</v>
      </c>
      <c r="F14656">
        <v>1658.58</v>
      </c>
      <c r="G14656">
        <v>1662.73</v>
      </c>
      <c r="J14656">
        <v>0</v>
      </c>
      <c r="K14656">
        <v>0</v>
      </c>
    </row>
    <row r="14657" spans="1:11">
      <c r="A14657" t="s">
        <v>30692</v>
      </c>
      <c r="B14657" t="s">
        <v>58</v>
      </c>
      <c r="C14657">
        <v>103430</v>
      </c>
      <c r="D14657" t="s">
        <v>547</v>
      </c>
      <c r="E14657" t="s">
        <v>32</v>
      </c>
      <c r="F14657">
        <v>36.880000000000003</v>
      </c>
      <c r="G14657">
        <v>37.54</v>
      </c>
      <c r="J14657">
        <v>0</v>
      </c>
      <c r="K14657">
        <v>0</v>
      </c>
    </row>
    <row r="14658" spans="1:11">
      <c r="A14658" t="s">
        <v>30693</v>
      </c>
      <c r="B14658" t="s">
        <v>58</v>
      </c>
      <c r="C14658">
        <v>103431</v>
      </c>
      <c r="D14658" t="s">
        <v>548</v>
      </c>
      <c r="E14658" t="s">
        <v>32</v>
      </c>
      <c r="F14658">
        <v>65.02</v>
      </c>
      <c r="G14658">
        <v>66.33</v>
      </c>
      <c r="J14658">
        <v>0</v>
      </c>
      <c r="K14658">
        <v>0</v>
      </c>
    </row>
    <row r="14659" spans="1:11">
      <c r="A14659" t="s">
        <v>30694</v>
      </c>
      <c r="B14659" t="s">
        <v>58</v>
      </c>
      <c r="C14659">
        <v>103433</v>
      </c>
      <c r="D14659" t="s">
        <v>550</v>
      </c>
      <c r="E14659" t="s">
        <v>32</v>
      </c>
      <c r="F14659">
        <v>35.81</v>
      </c>
      <c r="G14659">
        <v>36.22</v>
      </c>
      <c r="J14659">
        <v>0</v>
      </c>
      <c r="K14659">
        <v>0</v>
      </c>
    </row>
    <row r="14660" spans="1:11">
      <c r="A14660" t="s">
        <v>30695</v>
      </c>
      <c r="B14660" t="s">
        <v>58</v>
      </c>
      <c r="C14660">
        <v>103434</v>
      </c>
      <c r="D14660" t="s">
        <v>551</v>
      </c>
      <c r="E14660" t="s">
        <v>32</v>
      </c>
      <c r="F14660">
        <v>49.79</v>
      </c>
      <c r="G14660">
        <v>50.45</v>
      </c>
      <c r="J14660">
        <v>0</v>
      </c>
      <c r="K14660">
        <v>0</v>
      </c>
    </row>
    <row r="14661" spans="1:11">
      <c r="A14661" t="s">
        <v>30696</v>
      </c>
      <c r="B14661" t="s">
        <v>58</v>
      </c>
      <c r="C14661">
        <v>103435</v>
      </c>
      <c r="D14661" t="s">
        <v>552</v>
      </c>
      <c r="E14661" t="s">
        <v>32</v>
      </c>
      <c r="F14661">
        <v>92.82</v>
      </c>
      <c r="G14661">
        <v>94.13</v>
      </c>
      <c r="J14661">
        <v>0</v>
      </c>
      <c r="K14661">
        <v>0</v>
      </c>
    </row>
    <row r="14662" spans="1:11">
      <c r="A14662" t="s">
        <v>30697</v>
      </c>
      <c r="B14662" t="s">
        <v>58</v>
      </c>
      <c r="C14662">
        <v>103436</v>
      </c>
      <c r="D14662" t="s">
        <v>553</v>
      </c>
      <c r="E14662" t="s">
        <v>32</v>
      </c>
      <c r="F14662">
        <v>2344.16</v>
      </c>
      <c r="G14662">
        <v>2348.31</v>
      </c>
      <c r="J14662">
        <v>0</v>
      </c>
      <c r="K14662">
        <v>0</v>
      </c>
    </row>
    <row r="14663" spans="1:11">
      <c r="A14663" t="s">
        <v>30698</v>
      </c>
      <c r="B14663" t="s">
        <v>58</v>
      </c>
      <c r="C14663">
        <v>103482</v>
      </c>
      <c r="D14663" t="s">
        <v>8566</v>
      </c>
      <c r="E14663" t="s">
        <v>32</v>
      </c>
      <c r="F14663">
        <v>0</v>
      </c>
      <c r="G14663">
        <v>0</v>
      </c>
    </row>
    <row r="14664" spans="1:11">
      <c r="A14664" t="s">
        <v>30699</v>
      </c>
      <c r="B14664" t="s">
        <v>58</v>
      </c>
      <c r="C14664">
        <v>103465</v>
      </c>
      <c r="D14664" t="s">
        <v>8567</v>
      </c>
      <c r="E14664" t="s">
        <v>32</v>
      </c>
      <c r="F14664">
        <v>0</v>
      </c>
      <c r="G14664">
        <v>0</v>
      </c>
    </row>
    <row r="14665" spans="1:11">
      <c r="A14665" t="s">
        <v>30700</v>
      </c>
      <c r="B14665" t="s">
        <v>58</v>
      </c>
      <c r="C14665">
        <v>103483</v>
      </c>
      <c r="D14665" t="s">
        <v>8568</v>
      </c>
      <c r="E14665" t="s">
        <v>32</v>
      </c>
      <c r="F14665">
        <v>0</v>
      </c>
      <c r="G14665">
        <v>0</v>
      </c>
    </row>
    <row r="14666" spans="1:11">
      <c r="A14666" t="s">
        <v>30701</v>
      </c>
      <c r="B14666" t="s">
        <v>58</v>
      </c>
      <c r="C14666">
        <v>103484</v>
      </c>
      <c r="D14666" t="s">
        <v>8569</v>
      </c>
      <c r="E14666" t="s">
        <v>32</v>
      </c>
      <c r="F14666">
        <v>0</v>
      </c>
      <c r="G14666">
        <v>0</v>
      </c>
    </row>
    <row r="14667" spans="1:11">
      <c r="A14667" t="s">
        <v>30702</v>
      </c>
      <c r="B14667" t="s">
        <v>58</v>
      </c>
      <c r="C14667">
        <v>103466</v>
      </c>
      <c r="D14667" t="s">
        <v>8570</v>
      </c>
      <c r="E14667" t="s">
        <v>32</v>
      </c>
      <c r="F14667">
        <v>0</v>
      </c>
      <c r="G14667">
        <v>0</v>
      </c>
    </row>
    <row r="14668" spans="1:11">
      <c r="A14668" t="s">
        <v>30703</v>
      </c>
      <c r="B14668" t="s">
        <v>58</v>
      </c>
      <c r="C14668">
        <v>103485</v>
      </c>
      <c r="D14668" t="s">
        <v>8571</v>
      </c>
      <c r="E14668" t="s">
        <v>32</v>
      </c>
      <c r="F14668">
        <v>0</v>
      </c>
      <c r="G14668">
        <v>0</v>
      </c>
    </row>
    <row r="14669" spans="1:11">
      <c r="A14669" t="s">
        <v>30704</v>
      </c>
      <c r="B14669" t="s">
        <v>58</v>
      </c>
      <c r="C14669">
        <v>103467</v>
      </c>
      <c r="D14669" t="s">
        <v>8572</v>
      </c>
      <c r="E14669" t="s">
        <v>32</v>
      </c>
      <c r="F14669">
        <v>0</v>
      </c>
      <c r="G14669">
        <v>0</v>
      </c>
    </row>
    <row r="14670" spans="1:11">
      <c r="A14670" t="s">
        <v>30705</v>
      </c>
      <c r="B14670" t="s">
        <v>58</v>
      </c>
      <c r="C14670">
        <v>103461</v>
      </c>
      <c r="D14670" t="s">
        <v>8573</v>
      </c>
      <c r="E14670" t="s">
        <v>32</v>
      </c>
      <c r="F14670">
        <v>0</v>
      </c>
      <c r="G14670">
        <v>0</v>
      </c>
    </row>
    <row r="14671" spans="1:11">
      <c r="A14671" t="s">
        <v>30706</v>
      </c>
      <c r="B14671" t="s">
        <v>58</v>
      </c>
      <c r="C14671">
        <v>103468</v>
      </c>
      <c r="D14671" t="s">
        <v>8574</v>
      </c>
      <c r="E14671" t="s">
        <v>32</v>
      </c>
      <c r="F14671">
        <v>0</v>
      </c>
      <c r="G14671">
        <v>0</v>
      </c>
    </row>
    <row r="14672" spans="1:11">
      <c r="A14672" t="s">
        <v>30707</v>
      </c>
      <c r="B14672" t="s">
        <v>58</v>
      </c>
      <c r="C14672">
        <v>103469</v>
      </c>
      <c r="D14672" t="s">
        <v>8575</v>
      </c>
      <c r="E14672" t="s">
        <v>32</v>
      </c>
      <c r="F14672">
        <v>0</v>
      </c>
      <c r="G14672">
        <v>0</v>
      </c>
    </row>
    <row r="14673" spans="1:7">
      <c r="A14673" t="s">
        <v>30708</v>
      </c>
      <c r="B14673" t="s">
        <v>58</v>
      </c>
      <c r="C14673">
        <v>103470</v>
      </c>
      <c r="D14673" t="s">
        <v>8576</v>
      </c>
      <c r="E14673" t="s">
        <v>32</v>
      </c>
      <c r="F14673">
        <v>0</v>
      </c>
      <c r="G14673">
        <v>0</v>
      </c>
    </row>
    <row r="14674" spans="1:7">
      <c r="A14674" t="s">
        <v>30709</v>
      </c>
      <c r="B14674" t="s">
        <v>58</v>
      </c>
      <c r="C14674">
        <v>103471</v>
      </c>
      <c r="D14674" t="s">
        <v>8577</v>
      </c>
      <c r="E14674" t="s">
        <v>32</v>
      </c>
      <c r="F14674">
        <v>0</v>
      </c>
      <c r="G14674">
        <v>0</v>
      </c>
    </row>
    <row r="14675" spans="1:7">
      <c r="A14675" t="s">
        <v>30710</v>
      </c>
      <c r="B14675" t="s">
        <v>58</v>
      </c>
      <c r="C14675">
        <v>103472</v>
      </c>
      <c r="D14675" t="s">
        <v>8578</v>
      </c>
      <c r="E14675" t="s">
        <v>32</v>
      </c>
      <c r="F14675">
        <v>0</v>
      </c>
      <c r="G14675">
        <v>0</v>
      </c>
    </row>
    <row r="14676" spans="1:7">
      <c r="A14676" t="s">
        <v>30711</v>
      </c>
      <c r="B14676" t="s">
        <v>58</v>
      </c>
      <c r="C14676">
        <v>103462</v>
      </c>
      <c r="D14676" t="s">
        <v>8579</v>
      </c>
      <c r="E14676" t="s">
        <v>32</v>
      </c>
      <c r="F14676">
        <v>0</v>
      </c>
      <c r="G14676">
        <v>0</v>
      </c>
    </row>
    <row r="14677" spans="1:7">
      <c r="A14677" t="s">
        <v>30712</v>
      </c>
      <c r="B14677" t="s">
        <v>58</v>
      </c>
      <c r="C14677">
        <v>103473</v>
      </c>
      <c r="D14677" t="s">
        <v>8580</v>
      </c>
      <c r="E14677" t="s">
        <v>32</v>
      </c>
      <c r="F14677">
        <v>0</v>
      </c>
      <c r="G14677">
        <v>0</v>
      </c>
    </row>
    <row r="14678" spans="1:7">
      <c r="A14678" t="s">
        <v>30713</v>
      </c>
      <c r="B14678" t="s">
        <v>58</v>
      </c>
      <c r="C14678">
        <v>103474</v>
      </c>
      <c r="D14678" t="s">
        <v>8581</v>
      </c>
      <c r="E14678" t="s">
        <v>32</v>
      </c>
      <c r="F14678">
        <v>0</v>
      </c>
      <c r="G14678">
        <v>0</v>
      </c>
    </row>
    <row r="14679" spans="1:7">
      <c r="A14679" t="s">
        <v>30714</v>
      </c>
      <c r="B14679" t="s">
        <v>58</v>
      </c>
      <c r="C14679">
        <v>103475</v>
      </c>
      <c r="D14679" t="s">
        <v>8582</v>
      </c>
      <c r="E14679" t="s">
        <v>32</v>
      </c>
      <c r="F14679">
        <v>0</v>
      </c>
      <c r="G14679">
        <v>0</v>
      </c>
    </row>
    <row r="14680" spans="1:7">
      <c r="A14680" t="s">
        <v>30715</v>
      </c>
      <c r="B14680" t="s">
        <v>58</v>
      </c>
      <c r="C14680">
        <v>103476</v>
      </c>
      <c r="D14680" t="s">
        <v>8583</v>
      </c>
      <c r="E14680" t="s">
        <v>32</v>
      </c>
      <c r="F14680">
        <v>0</v>
      </c>
      <c r="G14680">
        <v>0</v>
      </c>
    </row>
    <row r="14681" spans="1:7">
      <c r="A14681" t="s">
        <v>30716</v>
      </c>
      <c r="B14681" t="s">
        <v>58</v>
      </c>
      <c r="C14681">
        <v>103477</v>
      </c>
      <c r="D14681" t="s">
        <v>8584</v>
      </c>
      <c r="E14681" t="s">
        <v>32</v>
      </c>
      <c r="F14681">
        <v>0</v>
      </c>
      <c r="G14681">
        <v>0</v>
      </c>
    </row>
    <row r="14682" spans="1:7">
      <c r="A14682" t="s">
        <v>30717</v>
      </c>
      <c r="B14682" t="s">
        <v>58</v>
      </c>
      <c r="C14682">
        <v>103463</v>
      </c>
      <c r="D14682" t="s">
        <v>8585</v>
      </c>
      <c r="E14682" t="s">
        <v>32</v>
      </c>
      <c r="F14682">
        <v>0</v>
      </c>
      <c r="G14682">
        <v>0</v>
      </c>
    </row>
    <row r="14683" spans="1:7">
      <c r="A14683" t="s">
        <v>30718</v>
      </c>
      <c r="B14683" t="s">
        <v>58</v>
      </c>
      <c r="C14683">
        <v>103478</v>
      </c>
      <c r="D14683" t="s">
        <v>8586</v>
      </c>
      <c r="E14683" t="s">
        <v>32</v>
      </c>
      <c r="F14683">
        <v>0</v>
      </c>
      <c r="G14683">
        <v>0</v>
      </c>
    </row>
    <row r="14684" spans="1:7">
      <c r="A14684" t="s">
        <v>30719</v>
      </c>
      <c r="B14684" t="s">
        <v>58</v>
      </c>
      <c r="C14684">
        <v>103479</v>
      </c>
      <c r="D14684" t="s">
        <v>8587</v>
      </c>
      <c r="E14684" t="s">
        <v>32</v>
      </c>
      <c r="F14684">
        <v>0</v>
      </c>
      <c r="G14684">
        <v>0</v>
      </c>
    </row>
    <row r="14685" spans="1:7">
      <c r="A14685" t="s">
        <v>30720</v>
      </c>
      <c r="B14685" t="s">
        <v>58</v>
      </c>
      <c r="C14685">
        <v>103480</v>
      </c>
      <c r="D14685" t="s">
        <v>8588</v>
      </c>
      <c r="E14685" t="s">
        <v>32</v>
      </c>
      <c r="F14685">
        <v>0</v>
      </c>
      <c r="G14685">
        <v>0</v>
      </c>
    </row>
    <row r="14686" spans="1:7">
      <c r="A14686" t="s">
        <v>30721</v>
      </c>
      <c r="B14686" t="s">
        <v>58</v>
      </c>
      <c r="C14686">
        <v>103464</v>
      </c>
      <c r="D14686" t="s">
        <v>8589</v>
      </c>
      <c r="E14686" t="s">
        <v>32</v>
      </c>
      <c r="F14686">
        <v>0</v>
      </c>
      <c r="G14686">
        <v>0</v>
      </c>
    </row>
    <row r="14687" spans="1:7">
      <c r="A14687" t="s">
        <v>30722</v>
      </c>
      <c r="B14687" t="s">
        <v>58</v>
      </c>
      <c r="C14687">
        <v>103481</v>
      </c>
      <c r="D14687" t="s">
        <v>8590</v>
      </c>
      <c r="E14687" t="s">
        <v>32</v>
      </c>
      <c r="F14687">
        <v>0</v>
      </c>
      <c r="G14687">
        <v>0</v>
      </c>
    </row>
    <row r="14688" spans="1:7">
      <c r="A14688" t="s">
        <v>30723</v>
      </c>
      <c r="B14688" t="s">
        <v>58</v>
      </c>
      <c r="C14688">
        <v>103459</v>
      </c>
      <c r="D14688" t="s">
        <v>8591</v>
      </c>
      <c r="E14688" t="s">
        <v>32</v>
      </c>
      <c r="F14688">
        <v>0</v>
      </c>
      <c r="G14688">
        <v>0</v>
      </c>
    </row>
    <row r="14689" spans="1:7">
      <c r="A14689" t="s">
        <v>30724</v>
      </c>
      <c r="B14689" t="s">
        <v>58</v>
      </c>
      <c r="C14689">
        <v>103460</v>
      </c>
      <c r="D14689" t="s">
        <v>8592</v>
      </c>
      <c r="E14689" t="s">
        <v>32</v>
      </c>
      <c r="F14689">
        <v>0</v>
      </c>
      <c r="G14689">
        <v>0</v>
      </c>
    </row>
    <row r="14690" spans="1:7">
      <c r="A14690" t="s">
        <v>30725</v>
      </c>
      <c r="B14690" t="s">
        <v>58</v>
      </c>
      <c r="C14690">
        <v>103443</v>
      </c>
      <c r="D14690" t="s">
        <v>8593</v>
      </c>
      <c r="E14690" t="s">
        <v>32</v>
      </c>
      <c r="F14690">
        <v>0</v>
      </c>
      <c r="G14690">
        <v>0</v>
      </c>
    </row>
    <row r="14691" spans="1:7">
      <c r="A14691" t="s">
        <v>30726</v>
      </c>
      <c r="B14691" t="s">
        <v>58</v>
      </c>
      <c r="C14691">
        <v>103444</v>
      </c>
      <c r="D14691" t="s">
        <v>8594</v>
      </c>
      <c r="E14691" t="s">
        <v>32</v>
      </c>
      <c r="F14691">
        <v>0</v>
      </c>
      <c r="G14691">
        <v>0</v>
      </c>
    </row>
    <row r="14692" spans="1:7">
      <c r="A14692" t="s">
        <v>30727</v>
      </c>
      <c r="B14692" t="s">
        <v>58</v>
      </c>
      <c r="C14692">
        <v>103445</v>
      </c>
      <c r="D14692" t="s">
        <v>8595</v>
      </c>
      <c r="E14692" t="s">
        <v>32</v>
      </c>
      <c r="F14692">
        <v>0</v>
      </c>
      <c r="G14692">
        <v>0</v>
      </c>
    </row>
    <row r="14693" spans="1:7">
      <c r="A14693" t="s">
        <v>30728</v>
      </c>
      <c r="B14693" t="s">
        <v>58</v>
      </c>
      <c r="C14693">
        <v>103446</v>
      </c>
      <c r="D14693" t="s">
        <v>8596</v>
      </c>
      <c r="E14693" t="s">
        <v>32</v>
      </c>
      <c r="F14693">
        <v>0</v>
      </c>
      <c r="G14693">
        <v>0</v>
      </c>
    </row>
    <row r="14694" spans="1:7">
      <c r="A14694" t="s">
        <v>30729</v>
      </c>
      <c r="B14694" t="s">
        <v>58</v>
      </c>
      <c r="C14694">
        <v>103447</v>
      </c>
      <c r="D14694" t="s">
        <v>8597</v>
      </c>
      <c r="E14694" t="s">
        <v>32</v>
      </c>
      <c r="F14694">
        <v>0</v>
      </c>
      <c r="G14694">
        <v>0</v>
      </c>
    </row>
    <row r="14695" spans="1:7">
      <c r="A14695" t="s">
        <v>30730</v>
      </c>
      <c r="B14695" t="s">
        <v>58</v>
      </c>
      <c r="C14695">
        <v>103448</v>
      </c>
      <c r="D14695" t="s">
        <v>8598</v>
      </c>
      <c r="E14695" t="s">
        <v>32</v>
      </c>
      <c r="F14695">
        <v>0</v>
      </c>
      <c r="G14695">
        <v>0</v>
      </c>
    </row>
    <row r="14696" spans="1:7">
      <c r="A14696" t="s">
        <v>30731</v>
      </c>
      <c r="B14696" t="s">
        <v>58</v>
      </c>
      <c r="C14696">
        <v>103449</v>
      </c>
      <c r="D14696" t="s">
        <v>8599</v>
      </c>
      <c r="E14696" t="s">
        <v>32</v>
      </c>
      <c r="F14696">
        <v>0</v>
      </c>
      <c r="G14696">
        <v>0</v>
      </c>
    </row>
    <row r="14697" spans="1:7">
      <c r="A14697" t="s">
        <v>30732</v>
      </c>
      <c r="B14697" t="s">
        <v>58</v>
      </c>
      <c r="C14697">
        <v>103450</v>
      </c>
      <c r="D14697" t="s">
        <v>8600</v>
      </c>
      <c r="E14697" t="s">
        <v>32</v>
      </c>
      <c r="F14697">
        <v>0</v>
      </c>
      <c r="G14697">
        <v>0</v>
      </c>
    </row>
    <row r="14698" spans="1:7">
      <c r="A14698" t="s">
        <v>30733</v>
      </c>
      <c r="B14698" t="s">
        <v>58</v>
      </c>
      <c r="C14698">
        <v>103451</v>
      </c>
      <c r="D14698" t="s">
        <v>8601</v>
      </c>
      <c r="E14698" t="s">
        <v>32</v>
      </c>
      <c r="F14698">
        <v>0</v>
      </c>
      <c r="G14698">
        <v>0</v>
      </c>
    </row>
    <row r="14699" spans="1:7">
      <c r="A14699" t="s">
        <v>30734</v>
      </c>
      <c r="B14699" t="s">
        <v>58</v>
      </c>
      <c r="C14699">
        <v>103452</v>
      </c>
      <c r="D14699" t="s">
        <v>8602</v>
      </c>
      <c r="E14699" t="s">
        <v>32</v>
      </c>
      <c r="F14699">
        <v>0</v>
      </c>
      <c r="G14699">
        <v>0</v>
      </c>
    </row>
    <row r="14700" spans="1:7">
      <c r="A14700" t="s">
        <v>30735</v>
      </c>
      <c r="B14700" t="s">
        <v>58</v>
      </c>
      <c r="C14700">
        <v>103453</v>
      </c>
      <c r="D14700" t="s">
        <v>8603</v>
      </c>
      <c r="E14700" t="s">
        <v>32</v>
      </c>
      <c r="F14700">
        <v>0</v>
      </c>
      <c r="G14700">
        <v>0</v>
      </c>
    </row>
    <row r="14701" spans="1:7">
      <c r="A14701" t="s">
        <v>30736</v>
      </c>
      <c r="B14701" t="s">
        <v>58</v>
      </c>
      <c r="C14701">
        <v>103454</v>
      </c>
      <c r="D14701" t="s">
        <v>8604</v>
      </c>
      <c r="E14701" t="s">
        <v>32</v>
      </c>
      <c r="F14701">
        <v>0</v>
      </c>
      <c r="G14701">
        <v>0</v>
      </c>
    </row>
    <row r="14702" spans="1:7">
      <c r="A14702" t="s">
        <v>30737</v>
      </c>
      <c r="B14702" t="s">
        <v>58</v>
      </c>
      <c r="C14702">
        <v>103455</v>
      </c>
      <c r="D14702" t="s">
        <v>8605</v>
      </c>
      <c r="E14702" t="s">
        <v>32</v>
      </c>
      <c r="F14702">
        <v>0</v>
      </c>
      <c r="G14702">
        <v>0</v>
      </c>
    </row>
    <row r="14703" spans="1:7">
      <c r="A14703" t="s">
        <v>30738</v>
      </c>
      <c r="B14703" t="s">
        <v>58</v>
      </c>
      <c r="C14703">
        <v>103456</v>
      </c>
      <c r="D14703" t="s">
        <v>8606</v>
      </c>
      <c r="E14703" t="s">
        <v>32</v>
      </c>
      <c r="F14703">
        <v>0</v>
      </c>
      <c r="G14703">
        <v>0</v>
      </c>
    </row>
    <row r="14704" spans="1:7">
      <c r="A14704" t="s">
        <v>30739</v>
      </c>
      <c r="B14704" t="s">
        <v>58</v>
      </c>
      <c r="C14704">
        <v>103457</v>
      </c>
      <c r="D14704" t="s">
        <v>8607</v>
      </c>
      <c r="E14704" t="s">
        <v>32</v>
      </c>
      <c r="F14704">
        <v>0</v>
      </c>
      <c r="G14704">
        <v>0</v>
      </c>
    </row>
    <row r="14705" spans="1:11">
      <c r="A14705" t="s">
        <v>30740</v>
      </c>
      <c r="B14705" t="s">
        <v>58</v>
      </c>
      <c r="C14705">
        <v>103458</v>
      </c>
      <c r="D14705" t="s">
        <v>8608</v>
      </c>
      <c r="E14705" t="s">
        <v>32</v>
      </c>
      <c r="F14705">
        <v>0</v>
      </c>
      <c r="G14705">
        <v>0</v>
      </c>
    </row>
    <row r="14706" spans="1:11">
      <c r="A14706" t="s">
        <v>30741</v>
      </c>
      <c r="B14706" t="s">
        <v>58</v>
      </c>
      <c r="C14706">
        <v>103425</v>
      </c>
      <c r="D14706" t="s">
        <v>542</v>
      </c>
      <c r="E14706" t="s">
        <v>32</v>
      </c>
      <c r="F14706">
        <v>17.46</v>
      </c>
      <c r="G14706">
        <v>17.87</v>
      </c>
      <c r="J14706">
        <v>0</v>
      </c>
      <c r="K14706">
        <v>0</v>
      </c>
    </row>
    <row r="14707" spans="1:11">
      <c r="A14707" t="s">
        <v>30742</v>
      </c>
      <c r="B14707" t="s">
        <v>58</v>
      </c>
      <c r="C14707">
        <v>103428</v>
      </c>
      <c r="D14707" t="s">
        <v>545</v>
      </c>
      <c r="E14707" t="s">
        <v>32</v>
      </c>
      <c r="F14707">
        <v>273.13</v>
      </c>
      <c r="G14707">
        <v>277.27999999999997</v>
      </c>
      <c r="J14707">
        <v>0</v>
      </c>
      <c r="K14707">
        <v>0</v>
      </c>
    </row>
    <row r="14708" spans="1:11">
      <c r="A14708" t="s">
        <v>30743</v>
      </c>
      <c r="B14708" t="s">
        <v>58</v>
      </c>
      <c r="C14708">
        <v>103426</v>
      </c>
      <c r="D14708" t="s">
        <v>543</v>
      </c>
      <c r="E14708" t="s">
        <v>32</v>
      </c>
      <c r="F14708">
        <v>21.42</v>
      </c>
      <c r="G14708">
        <v>22.08</v>
      </c>
      <c r="J14708">
        <v>0</v>
      </c>
      <c r="K14708">
        <v>0</v>
      </c>
    </row>
    <row r="14709" spans="1:11">
      <c r="A14709" t="s">
        <v>30744</v>
      </c>
      <c r="B14709" t="s">
        <v>58</v>
      </c>
      <c r="C14709">
        <v>103429</v>
      </c>
      <c r="D14709" t="s">
        <v>546</v>
      </c>
      <c r="E14709" t="s">
        <v>32</v>
      </c>
      <c r="F14709">
        <v>2924.38</v>
      </c>
      <c r="G14709">
        <v>2932.69</v>
      </c>
      <c r="J14709">
        <v>0</v>
      </c>
      <c r="K14709">
        <v>0</v>
      </c>
    </row>
    <row r="14710" spans="1:11">
      <c r="A14710" t="s">
        <v>30745</v>
      </c>
      <c r="B14710" t="s">
        <v>58</v>
      </c>
      <c r="C14710">
        <v>103427</v>
      </c>
      <c r="D14710" t="s">
        <v>544</v>
      </c>
      <c r="E14710" t="s">
        <v>32</v>
      </c>
      <c r="F14710">
        <v>42.83</v>
      </c>
      <c r="G14710">
        <v>44.14</v>
      </c>
      <c r="J14710">
        <v>0</v>
      </c>
      <c r="K14710">
        <v>0</v>
      </c>
    </row>
    <row r="14711" spans="1:11">
      <c r="A14711" t="s">
        <v>30746</v>
      </c>
      <c r="B14711" t="s">
        <v>58</v>
      </c>
      <c r="C14711">
        <v>103393</v>
      </c>
      <c r="D14711" t="s">
        <v>513</v>
      </c>
      <c r="E14711" t="s">
        <v>12</v>
      </c>
      <c r="F14711">
        <v>5470.2</v>
      </c>
      <c r="G14711">
        <v>5472.18</v>
      </c>
      <c r="J14711">
        <v>0</v>
      </c>
      <c r="K14711">
        <v>0</v>
      </c>
    </row>
    <row r="14712" spans="1:11">
      <c r="A14712" t="s">
        <v>30747</v>
      </c>
      <c r="B14712" t="s">
        <v>58</v>
      </c>
      <c r="C14712">
        <v>103376</v>
      </c>
      <c r="D14712" t="s">
        <v>504</v>
      </c>
      <c r="E14712" t="s">
        <v>12</v>
      </c>
      <c r="F14712">
        <v>134.29</v>
      </c>
      <c r="G14712">
        <v>134.43</v>
      </c>
      <c r="J14712">
        <v>0</v>
      </c>
      <c r="K14712">
        <v>0</v>
      </c>
    </row>
    <row r="14713" spans="1:11">
      <c r="A14713" t="s">
        <v>30748</v>
      </c>
      <c r="B14713" t="s">
        <v>58</v>
      </c>
      <c r="C14713">
        <v>104804</v>
      </c>
      <c r="D14713" t="s">
        <v>8609</v>
      </c>
      <c r="E14713" t="s">
        <v>12</v>
      </c>
      <c r="F14713">
        <v>0</v>
      </c>
      <c r="G14713">
        <v>0</v>
      </c>
    </row>
    <row r="14714" spans="1:11">
      <c r="A14714" t="s">
        <v>30749</v>
      </c>
      <c r="B14714" t="s">
        <v>58</v>
      </c>
      <c r="C14714">
        <v>104805</v>
      </c>
      <c r="D14714" t="s">
        <v>8610</v>
      </c>
      <c r="E14714" t="s">
        <v>12</v>
      </c>
      <c r="F14714">
        <v>0</v>
      </c>
      <c r="G14714">
        <v>0</v>
      </c>
    </row>
    <row r="14715" spans="1:11">
      <c r="A14715" t="s">
        <v>30750</v>
      </c>
      <c r="B14715" t="s">
        <v>58</v>
      </c>
      <c r="C14715">
        <v>103377</v>
      </c>
      <c r="D14715" t="s">
        <v>505</v>
      </c>
      <c r="E14715" t="s">
        <v>12</v>
      </c>
      <c r="F14715">
        <v>287.17</v>
      </c>
      <c r="G14715">
        <v>287.36</v>
      </c>
      <c r="J14715">
        <v>0</v>
      </c>
      <c r="K14715">
        <v>0</v>
      </c>
    </row>
    <row r="14716" spans="1:11">
      <c r="A14716" t="s">
        <v>30751</v>
      </c>
      <c r="B14716" t="s">
        <v>58</v>
      </c>
      <c r="C14716">
        <v>104806</v>
      </c>
      <c r="D14716" t="s">
        <v>8611</v>
      </c>
      <c r="E14716" t="s">
        <v>12</v>
      </c>
      <c r="F14716">
        <v>0</v>
      </c>
      <c r="G14716">
        <v>0</v>
      </c>
    </row>
    <row r="14717" spans="1:11">
      <c r="A14717" t="s">
        <v>30752</v>
      </c>
      <c r="B14717" t="s">
        <v>58</v>
      </c>
      <c r="C14717">
        <v>103378</v>
      </c>
      <c r="D14717" t="s">
        <v>8612</v>
      </c>
      <c r="E14717" t="s">
        <v>12</v>
      </c>
      <c r="F14717">
        <v>0</v>
      </c>
      <c r="G14717">
        <v>0</v>
      </c>
    </row>
    <row r="14718" spans="1:11">
      <c r="A14718" t="s">
        <v>30753</v>
      </c>
      <c r="B14718" t="s">
        <v>58</v>
      </c>
      <c r="C14718">
        <v>103372</v>
      </c>
      <c r="D14718" t="s">
        <v>502</v>
      </c>
      <c r="E14718" t="s">
        <v>12</v>
      </c>
      <c r="F14718">
        <v>5.79</v>
      </c>
      <c r="G14718">
        <v>5.81</v>
      </c>
      <c r="J14718">
        <v>0</v>
      </c>
      <c r="K14718">
        <v>0</v>
      </c>
    </row>
    <row r="14719" spans="1:11">
      <c r="A14719" t="s">
        <v>30754</v>
      </c>
      <c r="B14719" t="s">
        <v>58</v>
      </c>
      <c r="C14719">
        <v>103379</v>
      </c>
      <c r="D14719" t="s">
        <v>506</v>
      </c>
      <c r="E14719" t="s">
        <v>12</v>
      </c>
      <c r="F14719">
        <v>446.94</v>
      </c>
      <c r="G14719">
        <v>447.18</v>
      </c>
      <c r="J14719">
        <v>0</v>
      </c>
      <c r="K14719">
        <v>0</v>
      </c>
    </row>
    <row r="14720" spans="1:11">
      <c r="A14720" t="s">
        <v>30755</v>
      </c>
      <c r="B14720" t="s">
        <v>58</v>
      </c>
      <c r="C14720">
        <v>103380</v>
      </c>
      <c r="D14720" t="s">
        <v>8613</v>
      </c>
      <c r="E14720" t="s">
        <v>12</v>
      </c>
      <c r="F14720">
        <v>0</v>
      </c>
      <c r="G14720">
        <v>0</v>
      </c>
    </row>
    <row r="14721" spans="1:11">
      <c r="A14721" t="s">
        <v>30756</v>
      </c>
      <c r="B14721" t="s">
        <v>58</v>
      </c>
      <c r="C14721">
        <v>103381</v>
      </c>
      <c r="D14721" t="s">
        <v>8614</v>
      </c>
      <c r="E14721" t="s">
        <v>12</v>
      </c>
      <c r="F14721">
        <v>0</v>
      </c>
      <c r="G14721">
        <v>0</v>
      </c>
    </row>
    <row r="14722" spans="1:11">
      <c r="A14722" t="s">
        <v>30757</v>
      </c>
      <c r="B14722" t="s">
        <v>58</v>
      </c>
      <c r="C14722">
        <v>103382</v>
      </c>
      <c r="D14722" t="s">
        <v>8615</v>
      </c>
      <c r="E14722" t="s">
        <v>12</v>
      </c>
      <c r="F14722">
        <v>0</v>
      </c>
      <c r="G14722">
        <v>0</v>
      </c>
    </row>
    <row r="14723" spans="1:11">
      <c r="A14723" t="s">
        <v>30758</v>
      </c>
      <c r="B14723" t="s">
        <v>58</v>
      </c>
      <c r="C14723">
        <v>103383</v>
      </c>
      <c r="D14723" t="s">
        <v>507</v>
      </c>
      <c r="E14723" t="s">
        <v>12</v>
      </c>
      <c r="F14723">
        <v>1094.6600000000001</v>
      </c>
      <c r="G14723">
        <v>1094.8900000000001</v>
      </c>
      <c r="J14723">
        <v>0</v>
      </c>
      <c r="K14723">
        <v>0</v>
      </c>
    </row>
    <row r="14724" spans="1:11">
      <c r="A14724" t="s">
        <v>30759</v>
      </c>
      <c r="B14724" t="s">
        <v>58</v>
      </c>
      <c r="C14724">
        <v>103373</v>
      </c>
      <c r="D14724" t="s">
        <v>503</v>
      </c>
      <c r="E14724" t="s">
        <v>12</v>
      </c>
      <c r="F14724">
        <v>11.33</v>
      </c>
      <c r="G14724">
        <v>11.38</v>
      </c>
      <c r="J14724">
        <v>0</v>
      </c>
      <c r="K14724">
        <v>0</v>
      </c>
    </row>
    <row r="14725" spans="1:11">
      <c r="A14725" t="s">
        <v>30760</v>
      </c>
      <c r="B14725" t="s">
        <v>58</v>
      </c>
      <c r="C14725">
        <v>103384</v>
      </c>
      <c r="D14725" t="s">
        <v>8616</v>
      </c>
      <c r="E14725" t="s">
        <v>12</v>
      </c>
      <c r="F14725">
        <v>0</v>
      </c>
      <c r="G14725">
        <v>0</v>
      </c>
    </row>
    <row r="14726" spans="1:11">
      <c r="A14726" t="s">
        <v>30761</v>
      </c>
      <c r="B14726" t="s">
        <v>58</v>
      </c>
      <c r="C14726">
        <v>103385</v>
      </c>
      <c r="D14726" t="s">
        <v>508</v>
      </c>
      <c r="E14726" t="s">
        <v>12</v>
      </c>
      <c r="F14726">
        <v>1765.13</v>
      </c>
      <c r="G14726">
        <v>1765.58</v>
      </c>
      <c r="J14726">
        <v>0</v>
      </c>
      <c r="K14726">
        <v>0</v>
      </c>
    </row>
    <row r="14727" spans="1:11">
      <c r="A14727" t="s">
        <v>30762</v>
      </c>
      <c r="B14727" t="s">
        <v>58</v>
      </c>
      <c r="C14727">
        <v>103386</v>
      </c>
      <c r="D14727" t="s">
        <v>8617</v>
      </c>
      <c r="E14727" t="s">
        <v>12</v>
      </c>
      <c r="F14727">
        <v>0</v>
      </c>
      <c r="G14727">
        <v>0</v>
      </c>
    </row>
    <row r="14728" spans="1:11">
      <c r="A14728" t="s">
        <v>30763</v>
      </c>
      <c r="B14728" t="s">
        <v>58</v>
      </c>
      <c r="C14728">
        <v>103387</v>
      </c>
      <c r="D14728" t="s">
        <v>509</v>
      </c>
      <c r="E14728" t="s">
        <v>12</v>
      </c>
      <c r="F14728">
        <v>3096.43</v>
      </c>
      <c r="G14728">
        <v>3097.15</v>
      </c>
      <c r="J14728">
        <v>0</v>
      </c>
      <c r="K14728">
        <v>0</v>
      </c>
    </row>
    <row r="14729" spans="1:11">
      <c r="A14729" t="s">
        <v>30764</v>
      </c>
      <c r="B14729" t="s">
        <v>58</v>
      </c>
      <c r="C14729">
        <v>103388</v>
      </c>
      <c r="D14729" t="s">
        <v>8618</v>
      </c>
      <c r="E14729" t="s">
        <v>12</v>
      </c>
      <c r="F14729">
        <v>0</v>
      </c>
      <c r="G14729">
        <v>0</v>
      </c>
    </row>
    <row r="14730" spans="1:11">
      <c r="A14730" t="s">
        <v>30765</v>
      </c>
      <c r="B14730" t="s">
        <v>58</v>
      </c>
      <c r="C14730">
        <v>103374</v>
      </c>
      <c r="D14730" t="s">
        <v>8619</v>
      </c>
      <c r="E14730" t="s">
        <v>12</v>
      </c>
      <c r="F14730">
        <v>0</v>
      </c>
      <c r="G14730">
        <v>0</v>
      </c>
    </row>
    <row r="14731" spans="1:11">
      <c r="A14731" t="s">
        <v>30766</v>
      </c>
      <c r="B14731" t="s">
        <v>58</v>
      </c>
      <c r="C14731">
        <v>103389</v>
      </c>
      <c r="D14731" t="s">
        <v>510</v>
      </c>
      <c r="E14731" t="s">
        <v>12</v>
      </c>
      <c r="F14731">
        <v>4604.8999999999996</v>
      </c>
      <c r="G14731">
        <v>4605.9399999999996</v>
      </c>
      <c r="J14731">
        <v>0</v>
      </c>
      <c r="K14731">
        <v>0</v>
      </c>
    </row>
    <row r="14732" spans="1:11">
      <c r="A14732" t="s">
        <v>30767</v>
      </c>
      <c r="B14732" t="s">
        <v>58</v>
      </c>
      <c r="C14732">
        <v>103390</v>
      </c>
      <c r="D14732" t="s">
        <v>8620</v>
      </c>
      <c r="E14732" t="s">
        <v>12</v>
      </c>
      <c r="F14732">
        <v>0</v>
      </c>
      <c r="G14732">
        <v>0</v>
      </c>
    </row>
    <row r="14733" spans="1:11">
      <c r="A14733" t="s">
        <v>30768</v>
      </c>
      <c r="B14733" t="s">
        <v>58</v>
      </c>
      <c r="C14733">
        <v>103391</v>
      </c>
      <c r="D14733" t="s">
        <v>511</v>
      </c>
      <c r="E14733" t="s">
        <v>12</v>
      </c>
      <c r="F14733">
        <v>3035.07</v>
      </c>
      <c r="G14733">
        <v>3036.56</v>
      </c>
      <c r="J14733">
        <v>0</v>
      </c>
      <c r="K14733">
        <v>0</v>
      </c>
    </row>
    <row r="14734" spans="1:11">
      <c r="A14734" t="s">
        <v>30769</v>
      </c>
      <c r="B14734" t="s">
        <v>58</v>
      </c>
      <c r="C14734">
        <v>103375</v>
      </c>
      <c r="D14734" t="s">
        <v>8621</v>
      </c>
      <c r="E14734" t="s">
        <v>12</v>
      </c>
      <c r="F14734">
        <v>0</v>
      </c>
      <c r="G14734">
        <v>0</v>
      </c>
    </row>
    <row r="14735" spans="1:11">
      <c r="A14735" t="s">
        <v>30770</v>
      </c>
      <c r="B14735" t="s">
        <v>58</v>
      </c>
      <c r="C14735">
        <v>103392</v>
      </c>
      <c r="D14735" t="s">
        <v>512</v>
      </c>
      <c r="E14735" t="s">
        <v>12</v>
      </c>
      <c r="F14735">
        <v>4959.4399999999996</v>
      </c>
      <c r="G14735">
        <v>4961.1899999999996</v>
      </c>
      <c r="J14735">
        <v>0</v>
      </c>
      <c r="K14735">
        <v>0</v>
      </c>
    </row>
    <row r="14736" spans="1:11">
      <c r="A14736" t="s">
        <v>30771</v>
      </c>
      <c r="B14736" t="s">
        <v>58</v>
      </c>
      <c r="C14736">
        <v>103440</v>
      </c>
      <c r="D14736" t="s">
        <v>557</v>
      </c>
      <c r="E14736" t="s">
        <v>32</v>
      </c>
      <c r="F14736">
        <v>440.31</v>
      </c>
      <c r="G14736">
        <v>448.62</v>
      </c>
      <c r="J14736">
        <v>0</v>
      </c>
      <c r="K14736">
        <v>0</v>
      </c>
    </row>
    <row r="14737" spans="1:11">
      <c r="A14737" t="s">
        <v>30772</v>
      </c>
      <c r="B14737" t="s">
        <v>58</v>
      </c>
      <c r="C14737">
        <v>103441</v>
      </c>
      <c r="D14737" t="s">
        <v>558</v>
      </c>
      <c r="E14737" t="s">
        <v>32</v>
      </c>
      <c r="F14737">
        <v>445.64</v>
      </c>
      <c r="G14737">
        <v>453.95</v>
      </c>
      <c r="J14737">
        <v>0</v>
      </c>
      <c r="K14737">
        <v>0</v>
      </c>
    </row>
    <row r="14738" spans="1:11">
      <c r="A14738" t="s">
        <v>30773</v>
      </c>
      <c r="B14738" t="s">
        <v>58</v>
      </c>
      <c r="C14738">
        <v>103442</v>
      </c>
      <c r="D14738" t="s">
        <v>559</v>
      </c>
      <c r="E14738" t="s">
        <v>32</v>
      </c>
      <c r="F14738">
        <v>574.29</v>
      </c>
      <c r="G14738">
        <v>582.6</v>
      </c>
      <c r="J14738">
        <v>0</v>
      </c>
      <c r="K14738">
        <v>0</v>
      </c>
    </row>
    <row r="14739" spans="1:11">
      <c r="A14739" t="s">
        <v>30774</v>
      </c>
      <c r="B14739" t="s">
        <v>58</v>
      </c>
      <c r="C14739">
        <v>103437</v>
      </c>
      <c r="D14739" t="s">
        <v>554</v>
      </c>
      <c r="E14739" t="s">
        <v>32</v>
      </c>
      <c r="F14739">
        <v>192.31</v>
      </c>
      <c r="G14739">
        <v>194.93</v>
      </c>
      <c r="J14739">
        <v>0</v>
      </c>
      <c r="K14739">
        <v>0</v>
      </c>
    </row>
    <row r="14740" spans="1:11">
      <c r="A14740" t="s">
        <v>30775</v>
      </c>
      <c r="B14740" t="s">
        <v>58</v>
      </c>
      <c r="C14740">
        <v>103438</v>
      </c>
      <c r="D14740" t="s">
        <v>555</v>
      </c>
      <c r="E14740" t="s">
        <v>32</v>
      </c>
      <c r="F14740">
        <v>192.31</v>
      </c>
      <c r="G14740">
        <v>194.93</v>
      </c>
      <c r="J14740">
        <v>0</v>
      </c>
      <c r="K14740">
        <v>0</v>
      </c>
    </row>
    <row r="14741" spans="1:11">
      <c r="A14741" t="s">
        <v>30776</v>
      </c>
      <c r="B14741" t="s">
        <v>58</v>
      </c>
      <c r="C14741">
        <v>103439</v>
      </c>
      <c r="D14741" t="s">
        <v>556</v>
      </c>
      <c r="E14741" t="s">
        <v>32</v>
      </c>
      <c r="F14741">
        <v>225.22</v>
      </c>
      <c r="G14741">
        <v>227.84</v>
      </c>
      <c r="J14741">
        <v>0</v>
      </c>
      <c r="K14741">
        <v>0</v>
      </c>
    </row>
    <row r="14742" spans="1:11">
      <c r="A14742" t="s">
        <v>30777</v>
      </c>
      <c r="B14742" t="s">
        <v>58</v>
      </c>
      <c r="C14742">
        <v>88789</v>
      </c>
      <c r="D14742" t="s">
        <v>6022</v>
      </c>
      <c r="E14742" t="s">
        <v>9</v>
      </c>
      <c r="F14742">
        <v>383.66</v>
      </c>
      <c r="G14742">
        <v>389.14</v>
      </c>
      <c r="J14742">
        <v>0</v>
      </c>
      <c r="K14742">
        <v>0</v>
      </c>
    </row>
    <row r="14743" spans="1:11">
      <c r="A14743" t="s">
        <v>30778</v>
      </c>
      <c r="B14743" t="s">
        <v>58</v>
      </c>
      <c r="C14743">
        <v>88788</v>
      </c>
      <c r="D14743" t="s">
        <v>6021</v>
      </c>
      <c r="E14743" t="s">
        <v>9</v>
      </c>
      <c r="F14743">
        <v>320.76</v>
      </c>
      <c r="G14743">
        <v>325.5</v>
      </c>
      <c r="J14743">
        <v>0</v>
      </c>
      <c r="K14743">
        <v>0</v>
      </c>
    </row>
    <row r="14744" spans="1:11">
      <c r="A14744" t="s">
        <v>30779</v>
      </c>
      <c r="B14744" t="s">
        <v>58</v>
      </c>
      <c r="C14744">
        <v>87245</v>
      </c>
      <c r="D14744" t="s">
        <v>6015</v>
      </c>
      <c r="E14744" t="s">
        <v>9</v>
      </c>
      <c r="F14744">
        <v>297.36</v>
      </c>
      <c r="G14744">
        <v>302.68</v>
      </c>
      <c r="J14744">
        <v>0</v>
      </c>
      <c r="K14744">
        <v>0</v>
      </c>
    </row>
    <row r="14745" spans="1:11">
      <c r="A14745" t="s">
        <v>30780</v>
      </c>
      <c r="B14745" t="s">
        <v>58</v>
      </c>
      <c r="C14745">
        <v>87244</v>
      </c>
      <c r="D14745" t="s">
        <v>6014</v>
      </c>
      <c r="E14745" t="s">
        <v>9</v>
      </c>
      <c r="F14745">
        <v>249.02</v>
      </c>
      <c r="G14745">
        <v>253.6</v>
      </c>
      <c r="J14745">
        <v>0</v>
      </c>
      <c r="K14745">
        <v>0</v>
      </c>
    </row>
    <row r="14746" spans="1:11">
      <c r="A14746" t="s">
        <v>30781</v>
      </c>
      <c r="B14746" t="s">
        <v>58</v>
      </c>
      <c r="C14746">
        <v>104589</v>
      </c>
      <c r="D14746" t="s">
        <v>15339</v>
      </c>
      <c r="E14746" t="s">
        <v>9</v>
      </c>
      <c r="F14746">
        <v>248.76</v>
      </c>
      <c r="G14746">
        <v>254.01</v>
      </c>
      <c r="J14746">
        <v>0</v>
      </c>
      <c r="K14746">
        <v>0</v>
      </c>
    </row>
    <row r="14747" spans="1:11">
      <c r="A14747" t="s">
        <v>30782</v>
      </c>
      <c r="B14747" t="s">
        <v>58</v>
      </c>
      <c r="C14747">
        <v>104588</v>
      </c>
      <c r="D14747" t="s">
        <v>6023</v>
      </c>
      <c r="E14747" t="s">
        <v>9</v>
      </c>
      <c r="F14747">
        <v>208.85</v>
      </c>
      <c r="G14747">
        <v>213.37</v>
      </c>
      <c r="J14747">
        <v>0</v>
      </c>
      <c r="K14747">
        <v>0</v>
      </c>
    </row>
    <row r="14748" spans="1:11">
      <c r="A14748" t="s">
        <v>30783</v>
      </c>
      <c r="B14748" t="s">
        <v>58</v>
      </c>
      <c r="C14748">
        <v>104591</v>
      </c>
      <c r="D14748" t="s">
        <v>15340</v>
      </c>
      <c r="E14748" t="s">
        <v>9</v>
      </c>
      <c r="F14748">
        <v>274.7</v>
      </c>
      <c r="G14748">
        <v>281.27999999999997</v>
      </c>
      <c r="J14748">
        <v>0</v>
      </c>
      <c r="K14748">
        <v>0</v>
      </c>
    </row>
    <row r="14749" spans="1:11">
      <c r="A14749" t="s">
        <v>30784</v>
      </c>
      <c r="B14749" t="s">
        <v>58</v>
      </c>
      <c r="C14749">
        <v>104590</v>
      </c>
      <c r="D14749" t="s">
        <v>6024</v>
      </c>
      <c r="E14749" t="s">
        <v>9</v>
      </c>
      <c r="F14749">
        <v>232.27</v>
      </c>
      <c r="G14749">
        <v>238.11</v>
      </c>
      <c r="J14749">
        <v>0</v>
      </c>
      <c r="K14749">
        <v>0</v>
      </c>
    </row>
    <row r="14750" spans="1:11">
      <c r="A14750" t="s">
        <v>30785</v>
      </c>
      <c r="B14750" t="s">
        <v>58</v>
      </c>
      <c r="C14750">
        <v>87267</v>
      </c>
      <c r="D14750" t="s">
        <v>6016</v>
      </c>
      <c r="E14750" t="s">
        <v>9</v>
      </c>
      <c r="F14750">
        <v>63.16</v>
      </c>
      <c r="G14750">
        <v>65.78</v>
      </c>
      <c r="J14750">
        <v>0</v>
      </c>
      <c r="K14750">
        <v>0</v>
      </c>
    </row>
    <row r="14751" spans="1:11">
      <c r="A14751" t="s">
        <v>30786</v>
      </c>
      <c r="B14751" t="s">
        <v>58</v>
      </c>
      <c r="C14751">
        <v>104614</v>
      </c>
      <c r="D14751" t="s">
        <v>6028</v>
      </c>
      <c r="E14751" t="s">
        <v>9</v>
      </c>
      <c r="F14751">
        <v>68.900000000000006</v>
      </c>
      <c r="G14751">
        <v>71.959999999999994</v>
      </c>
      <c r="J14751">
        <v>0</v>
      </c>
      <c r="K14751">
        <v>0</v>
      </c>
    </row>
    <row r="14752" spans="1:11">
      <c r="A14752" t="s">
        <v>30787</v>
      </c>
      <c r="B14752" t="s">
        <v>58</v>
      </c>
      <c r="C14752">
        <v>104613</v>
      </c>
      <c r="D14752" t="s">
        <v>6027</v>
      </c>
      <c r="E14752" t="s">
        <v>9</v>
      </c>
      <c r="F14752">
        <v>61.06</v>
      </c>
      <c r="G14752">
        <v>63.48</v>
      </c>
      <c r="J14752">
        <v>0</v>
      </c>
      <c r="K14752">
        <v>0</v>
      </c>
    </row>
    <row r="14753" spans="1:11">
      <c r="A14753" t="s">
        <v>30788</v>
      </c>
      <c r="B14753" t="s">
        <v>58</v>
      </c>
      <c r="C14753">
        <v>87265</v>
      </c>
      <c r="D14753" t="s">
        <v>15341</v>
      </c>
      <c r="E14753" t="s">
        <v>9</v>
      </c>
      <c r="F14753">
        <v>57.12</v>
      </c>
      <c r="G14753">
        <v>59.24</v>
      </c>
      <c r="J14753">
        <v>0</v>
      </c>
      <c r="K14753">
        <v>0</v>
      </c>
    </row>
    <row r="14754" spans="1:11">
      <c r="A14754" t="s">
        <v>30789</v>
      </c>
      <c r="B14754" t="s">
        <v>58</v>
      </c>
      <c r="C14754">
        <v>87271</v>
      </c>
      <c r="D14754" t="s">
        <v>6018</v>
      </c>
      <c r="E14754" t="s">
        <v>9</v>
      </c>
      <c r="F14754">
        <v>67.7</v>
      </c>
      <c r="G14754">
        <v>70.73</v>
      </c>
      <c r="J14754">
        <v>0</v>
      </c>
      <c r="K14754">
        <v>0</v>
      </c>
    </row>
    <row r="14755" spans="1:11">
      <c r="A14755" t="s">
        <v>30790</v>
      </c>
      <c r="B14755" t="s">
        <v>58</v>
      </c>
      <c r="C14755">
        <v>87269</v>
      </c>
      <c r="D14755" t="s">
        <v>6017</v>
      </c>
      <c r="E14755" t="s">
        <v>9</v>
      </c>
      <c r="F14755">
        <v>61.57</v>
      </c>
      <c r="G14755">
        <v>64.09</v>
      </c>
      <c r="J14755">
        <v>0</v>
      </c>
      <c r="K14755">
        <v>0</v>
      </c>
    </row>
    <row r="14756" spans="1:11">
      <c r="A14756" t="s">
        <v>30791</v>
      </c>
      <c r="B14756" t="s">
        <v>58</v>
      </c>
      <c r="C14756">
        <v>87275</v>
      </c>
      <c r="D14756" t="s">
        <v>6020</v>
      </c>
      <c r="E14756" t="s">
        <v>9</v>
      </c>
      <c r="F14756">
        <v>73.03</v>
      </c>
      <c r="G14756">
        <v>76.37</v>
      </c>
      <c r="J14756">
        <v>0</v>
      </c>
      <c r="K14756">
        <v>0</v>
      </c>
    </row>
    <row r="14757" spans="1:11">
      <c r="A14757" t="s">
        <v>30792</v>
      </c>
      <c r="B14757" t="s">
        <v>58</v>
      </c>
      <c r="C14757">
        <v>87273</v>
      </c>
      <c r="D14757" t="s">
        <v>6019</v>
      </c>
      <c r="E14757" t="s">
        <v>9</v>
      </c>
      <c r="F14757">
        <v>64.95</v>
      </c>
      <c r="G14757">
        <v>67.64</v>
      </c>
      <c r="J14757">
        <v>0</v>
      </c>
      <c r="K14757">
        <v>0</v>
      </c>
    </row>
    <row r="14758" spans="1:11">
      <c r="A14758" t="s">
        <v>30793</v>
      </c>
      <c r="B14758" t="s">
        <v>58</v>
      </c>
      <c r="C14758">
        <v>104612</v>
      </c>
      <c r="D14758" t="s">
        <v>6026</v>
      </c>
      <c r="E14758" t="s">
        <v>9</v>
      </c>
      <c r="F14758">
        <v>88.41</v>
      </c>
      <c r="G14758">
        <v>91.36</v>
      </c>
      <c r="J14758">
        <v>0</v>
      </c>
      <c r="K14758">
        <v>0</v>
      </c>
    </row>
    <row r="14759" spans="1:11">
      <c r="A14759" t="s">
        <v>30794</v>
      </c>
      <c r="B14759" t="s">
        <v>58</v>
      </c>
      <c r="C14759">
        <v>104611</v>
      </c>
      <c r="D14759" t="s">
        <v>6025</v>
      </c>
      <c r="E14759" t="s">
        <v>9</v>
      </c>
      <c r="F14759">
        <v>87.41</v>
      </c>
      <c r="G14759">
        <v>90.23</v>
      </c>
      <c r="J14759">
        <v>0</v>
      </c>
      <c r="K14759">
        <v>0</v>
      </c>
    </row>
    <row r="14760" spans="1:11">
      <c r="A14760" t="s">
        <v>30795</v>
      </c>
      <c r="B14760" t="s">
        <v>58</v>
      </c>
      <c r="C14760">
        <v>104618</v>
      </c>
      <c r="D14760" t="s">
        <v>6032</v>
      </c>
      <c r="E14760" t="s">
        <v>9</v>
      </c>
      <c r="F14760">
        <v>331.78</v>
      </c>
      <c r="G14760">
        <v>336.69</v>
      </c>
      <c r="J14760">
        <v>0</v>
      </c>
      <c r="K14760">
        <v>0</v>
      </c>
    </row>
    <row r="14761" spans="1:11">
      <c r="A14761" t="s">
        <v>30796</v>
      </c>
      <c r="B14761" t="s">
        <v>58</v>
      </c>
      <c r="C14761">
        <v>104616</v>
      </c>
      <c r="D14761" t="s">
        <v>6030</v>
      </c>
      <c r="E14761" t="s">
        <v>9</v>
      </c>
      <c r="F14761">
        <v>319.45</v>
      </c>
      <c r="G14761">
        <v>323.3</v>
      </c>
      <c r="J14761">
        <v>0</v>
      </c>
      <c r="K14761">
        <v>0</v>
      </c>
    </row>
    <row r="14762" spans="1:11">
      <c r="A14762" t="s">
        <v>30797</v>
      </c>
      <c r="B14762" t="s">
        <v>58</v>
      </c>
      <c r="C14762">
        <v>104617</v>
      </c>
      <c r="D14762" t="s">
        <v>6031</v>
      </c>
      <c r="E14762" t="s">
        <v>9</v>
      </c>
      <c r="F14762">
        <v>257.39</v>
      </c>
      <c r="G14762">
        <v>262.3</v>
      </c>
      <c r="J14762">
        <v>0</v>
      </c>
      <c r="K14762">
        <v>0</v>
      </c>
    </row>
    <row r="14763" spans="1:11">
      <c r="A14763" t="s">
        <v>30798</v>
      </c>
      <c r="B14763" t="s">
        <v>58</v>
      </c>
      <c r="C14763">
        <v>104615</v>
      </c>
      <c r="D14763" t="s">
        <v>6029</v>
      </c>
      <c r="E14763" t="s">
        <v>9</v>
      </c>
      <c r="F14763">
        <v>245.06</v>
      </c>
      <c r="G14763">
        <v>248.91</v>
      </c>
      <c r="J14763">
        <v>0</v>
      </c>
      <c r="K14763">
        <v>0</v>
      </c>
    </row>
    <row r="14764" spans="1:11">
      <c r="A14764" t="s">
        <v>30799</v>
      </c>
      <c r="B14764" t="s">
        <v>58</v>
      </c>
      <c r="C14764">
        <v>87247</v>
      </c>
      <c r="D14764" t="s">
        <v>5691</v>
      </c>
      <c r="E14764" t="s">
        <v>9</v>
      </c>
      <c r="F14764">
        <v>56.77</v>
      </c>
      <c r="G14764">
        <v>58.47</v>
      </c>
      <c r="J14764">
        <v>0</v>
      </c>
      <c r="K14764">
        <v>0</v>
      </c>
    </row>
    <row r="14765" spans="1:11">
      <c r="A14765" t="s">
        <v>30800</v>
      </c>
      <c r="B14765" t="s">
        <v>58</v>
      </c>
      <c r="C14765">
        <v>87248</v>
      </c>
      <c r="D14765" t="s">
        <v>5692</v>
      </c>
      <c r="E14765" t="s">
        <v>9</v>
      </c>
      <c r="F14765">
        <v>48.15</v>
      </c>
      <c r="G14765">
        <v>49.12</v>
      </c>
      <c r="J14765">
        <v>0</v>
      </c>
      <c r="K14765">
        <v>0</v>
      </c>
    </row>
    <row r="14766" spans="1:11">
      <c r="A14766" t="s">
        <v>30801</v>
      </c>
      <c r="B14766" t="s">
        <v>58</v>
      </c>
      <c r="C14766">
        <v>87246</v>
      </c>
      <c r="D14766" t="s">
        <v>5690</v>
      </c>
      <c r="E14766" t="s">
        <v>9</v>
      </c>
      <c r="F14766">
        <v>64.8</v>
      </c>
      <c r="G14766">
        <v>67.14</v>
      </c>
      <c r="J14766">
        <v>0</v>
      </c>
      <c r="K14766">
        <v>0</v>
      </c>
    </row>
    <row r="14767" spans="1:11">
      <c r="A14767" t="s">
        <v>30802</v>
      </c>
      <c r="B14767" t="s">
        <v>58</v>
      </c>
      <c r="C14767">
        <v>104601</v>
      </c>
      <c r="D14767" t="s">
        <v>5709</v>
      </c>
      <c r="E14767" t="s">
        <v>9</v>
      </c>
      <c r="F14767">
        <v>62.21</v>
      </c>
      <c r="G14767">
        <v>64.3</v>
      </c>
      <c r="J14767">
        <v>0</v>
      </c>
      <c r="K14767">
        <v>0</v>
      </c>
    </row>
    <row r="14768" spans="1:11">
      <c r="A14768" t="s">
        <v>30803</v>
      </c>
      <c r="B14768" t="s">
        <v>58</v>
      </c>
      <c r="C14768">
        <v>104603</v>
      </c>
      <c r="D14768" t="s">
        <v>5710</v>
      </c>
      <c r="E14768" t="s">
        <v>9</v>
      </c>
      <c r="F14768">
        <v>50.86</v>
      </c>
      <c r="G14768">
        <v>52.02</v>
      </c>
      <c r="J14768">
        <v>0</v>
      </c>
      <c r="K14768">
        <v>0</v>
      </c>
    </row>
    <row r="14769" spans="1:11">
      <c r="A14769" t="s">
        <v>30804</v>
      </c>
      <c r="B14769" t="s">
        <v>58</v>
      </c>
      <c r="C14769">
        <v>104599</v>
      </c>
      <c r="D14769" t="s">
        <v>5708</v>
      </c>
      <c r="E14769" t="s">
        <v>9</v>
      </c>
      <c r="F14769">
        <v>79.209999999999994</v>
      </c>
      <c r="G14769">
        <v>82.59</v>
      </c>
      <c r="J14769">
        <v>0</v>
      </c>
      <c r="K14769">
        <v>0</v>
      </c>
    </row>
    <row r="14770" spans="1:11">
      <c r="A14770" t="s">
        <v>30805</v>
      </c>
      <c r="B14770" t="s">
        <v>58</v>
      </c>
      <c r="C14770">
        <v>87250</v>
      </c>
      <c r="D14770" t="s">
        <v>5694</v>
      </c>
      <c r="E14770" t="s">
        <v>9</v>
      </c>
      <c r="F14770">
        <v>58.25</v>
      </c>
      <c r="G14770">
        <v>60.08</v>
      </c>
      <c r="J14770">
        <v>0</v>
      </c>
      <c r="K14770">
        <v>0</v>
      </c>
    </row>
    <row r="14771" spans="1:11">
      <c r="A14771" t="s">
        <v>30806</v>
      </c>
      <c r="B14771" t="s">
        <v>58</v>
      </c>
      <c r="C14771">
        <v>87251</v>
      </c>
      <c r="D14771" t="s">
        <v>5695</v>
      </c>
      <c r="E14771" t="s">
        <v>9</v>
      </c>
      <c r="F14771">
        <v>48.44</v>
      </c>
      <c r="G14771">
        <v>49.46</v>
      </c>
      <c r="J14771">
        <v>0</v>
      </c>
      <c r="K14771">
        <v>0</v>
      </c>
    </row>
    <row r="14772" spans="1:11">
      <c r="A14772" t="s">
        <v>30807</v>
      </c>
      <c r="B14772" t="s">
        <v>58</v>
      </c>
      <c r="C14772">
        <v>87249</v>
      </c>
      <c r="D14772" t="s">
        <v>5693</v>
      </c>
      <c r="E14772" t="s">
        <v>9</v>
      </c>
      <c r="F14772">
        <v>70.05</v>
      </c>
      <c r="G14772">
        <v>72.790000000000006</v>
      </c>
      <c r="J14772">
        <v>0</v>
      </c>
      <c r="K14772">
        <v>0</v>
      </c>
    </row>
    <row r="14773" spans="1:11">
      <c r="A14773" t="s">
        <v>30808</v>
      </c>
      <c r="B14773" t="s">
        <v>58</v>
      </c>
      <c r="C14773">
        <v>104606</v>
      </c>
      <c r="D14773" t="s">
        <v>5712</v>
      </c>
      <c r="E14773" t="s">
        <v>9</v>
      </c>
      <c r="F14773">
        <v>66.88</v>
      </c>
      <c r="G14773">
        <v>69.33</v>
      </c>
      <c r="J14773">
        <v>0</v>
      </c>
      <c r="K14773">
        <v>0</v>
      </c>
    </row>
    <row r="14774" spans="1:11">
      <c r="A14774" t="s">
        <v>30809</v>
      </c>
      <c r="B14774" t="s">
        <v>58</v>
      </c>
      <c r="C14774">
        <v>104607</v>
      </c>
      <c r="D14774" t="s">
        <v>5713</v>
      </c>
      <c r="E14774" t="s">
        <v>9</v>
      </c>
      <c r="F14774">
        <v>52.29</v>
      </c>
      <c r="G14774">
        <v>53.58</v>
      </c>
      <c r="J14774">
        <v>0</v>
      </c>
      <c r="K14774">
        <v>0</v>
      </c>
    </row>
    <row r="14775" spans="1:11">
      <c r="A14775" t="s">
        <v>30810</v>
      </c>
      <c r="B14775" t="s">
        <v>58</v>
      </c>
      <c r="C14775">
        <v>104605</v>
      </c>
      <c r="D14775" t="s">
        <v>5711</v>
      </c>
      <c r="E14775" t="s">
        <v>9</v>
      </c>
      <c r="F14775">
        <v>100.55</v>
      </c>
      <c r="G14775">
        <v>105.5</v>
      </c>
      <c r="J14775">
        <v>0</v>
      </c>
      <c r="K14775">
        <v>0</v>
      </c>
    </row>
    <row r="14776" spans="1:11">
      <c r="A14776" t="s">
        <v>30811</v>
      </c>
      <c r="B14776" t="s">
        <v>58</v>
      </c>
      <c r="C14776">
        <v>87256</v>
      </c>
      <c r="D14776" t="s">
        <v>5697</v>
      </c>
      <c r="E14776" t="s">
        <v>9</v>
      </c>
      <c r="F14776">
        <v>67.790000000000006</v>
      </c>
      <c r="G14776">
        <v>69.790000000000006</v>
      </c>
      <c r="J14776">
        <v>0</v>
      </c>
      <c r="K14776">
        <v>0</v>
      </c>
    </row>
    <row r="14777" spans="1:11">
      <c r="A14777" t="s">
        <v>30812</v>
      </c>
      <c r="B14777" t="s">
        <v>58</v>
      </c>
      <c r="C14777">
        <v>87257</v>
      </c>
      <c r="D14777" t="s">
        <v>5698</v>
      </c>
      <c r="E14777" t="s">
        <v>9</v>
      </c>
      <c r="F14777">
        <v>56.87</v>
      </c>
      <c r="G14777">
        <v>57.99</v>
      </c>
      <c r="J14777">
        <v>0</v>
      </c>
      <c r="K14777">
        <v>0</v>
      </c>
    </row>
    <row r="14778" spans="1:11">
      <c r="A14778" t="s">
        <v>30813</v>
      </c>
      <c r="B14778" t="s">
        <v>58</v>
      </c>
      <c r="C14778">
        <v>87255</v>
      </c>
      <c r="D14778" t="s">
        <v>5696</v>
      </c>
      <c r="E14778" t="s">
        <v>9</v>
      </c>
      <c r="F14778">
        <v>80.650000000000006</v>
      </c>
      <c r="G14778">
        <v>83.62</v>
      </c>
      <c r="J14778">
        <v>0</v>
      </c>
      <c r="K14778">
        <v>0</v>
      </c>
    </row>
    <row r="14779" spans="1:11">
      <c r="A14779" t="s">
        <v>30814</v>
      </c>
      <c r="B14779" t="s">
        <v>58</v>
      </c>
      <c r="C14779">
        <v>104594</v>
      </c>
      <c r="D14779" t="s">
        <v>5703</v>
      </c>
      <c r="E14779" t="s">
        <v>9</v>
      </c>
      <c r="F14779">
        <v>70.06</v>
      </c>
      <c r="G14779">
        <v>72.23</v>
      </c>
      <c r="J14779">
        <v>0</v>
      </c>
      <c r="K14779">
        <v>0</v>
      </c>
    </row>
    <row r="14780" spans="1:11">
      <c r="A14780" t="s">
        <v>30815</v>
      </c>
      <c r="B14780" t="s">
        <v>58</v>
      </c>
      <c r="C14780">
        <v>104595</v>
      </c>
      <c r="D14780" t="s">
        <v>5704</v>
      </c>
      <c r="E14780" t="s">
        <v>9</v>
      </c>
      <c r="F14780">
        <v>57.35</v>
      </c>
      <c r="G14780">
        <v>58.51</v>
      </c>
      <c r="J14780">
        <v>0</v>
      </c>
      <c r="K14780">
        <v>0</v>
      </c>
    </row>
    <row r="14781" spans="1:11">
      <c r="A14781" t="s">
        <v>30816</v>
      </c>
      <c r="B14781" t="s">
        <v>58</v>
      </c>
      <c r="C14781">
        <v>104593</v>
      </c>
      <c r="D14781" t="s">
        <v>5702</v>
      </c>
      <c r="E14781" t="s">
        <v>9</v>
      </c>
      <c r="F14781">
        <v>84.38</v>
      </c>
      <c r="G14781">
        <v>87.62</v>
      </c>
      <c r="J14781">
        <v>0</v>
      </c>
      <c r="K14781">
        <v>0</v>
      </c>
    </row>
    <row r="14782" spans="1:11">
      <c r="A14782" t="s">
        <v>30817</v>
      </c>
      <c r="B14782" t="s">
        <v>58</v>
      </c>
      <c r="C14782">
        <v>87262</v>
      </c>
      <c r="D14782" t="s">
        <v>5700</v>
      </c>
      <c r="E14782" t="s">
        <v>9</v>
      </c>
      <c r="F14782">
        <v>114.96</v>
      </c>
      <c r="G14782">
        <v>117.69</v>
      </c>
      <c r="J14782">
        <v>0</v>
      </c>
      <c r="K14782">
        <v>0</v>
      </c>
    </row>
    <row r="14783" spans="1:11">
      <c r="A14783" t="s">
        <v>30818</v>
      </c>
      <c r="B14783" t="s">
        <v>58</v>
      </c>
      <c r="C14783">
        <v>87263</v>
      </c>
      <c r="D14783" t="s">
        <v>5701</v>
      </c>
      <c r="E14783" t="s">
        <v>9</v>
      </c>
      <c r="F14783">
        <v>103.64</v>
      </c>
      <c r="G14783">
        <v>105.49</v>
      </c>
      <c r="J14783">
        <v>0</v>
      </c>
      <c r="K14783">
        <v>0</v>
      </c>
    </row>
    <row r="14784" spans="1:11">
      <c r="A14784" t="s">
        <v>30819</v>
      </c>
      <c r="B14784" t="s">
        <v>58</v>
      </c>
      <c r="C14784">
        <v>87261</v>
      </c>
      <c r="D14784" t="s">
        <v>5699</v>
      </c>
      <c r="E14784" t="s">
        <v>9</v>
      </c>
      <c r="F14784">
        <v>128.81</v>
      </c>
      <c r="G14784">
        <v>132.51</v>
      </c>
      <c r="J14784">
        <v>0</v>
      </c>
      <c r="K14784">
        <v>0</v>
      </c>
    </row>
    <row r="14785" spans="1:11">
      <c r="A14785" t="s">
        <v>30820</v>
      </c>
      <c r="B14785" t="s">
        <v>58</v>
      </c>
      <c r="C14785">
        <v>104597</v>
      </c>
      <c r="D14785" t="s">
        <v>5706</v>
      </c>
      <c r="E14785" t="s">
        <v>9</v>
      </c>
      <c r="F14785">
        <v>117.52</v>
      </c>
      <c r="G14785">
        <v>120.42</v>
      </c>
      <c r="J14785">
        <v>0</v>
      </c>
      <c r="K14785">
        <v>0</v>
      </c>
    </row>
    <row r="14786" spans="1:11">
      <c r="A14786" t="s">
        <v>30821</v>
      </c>
      <c r="B14786" t="s">
        <v>58</v>
      </c>
      <c r="C14786">
        <v>104598</v>
      </c>
      <c r="D14786" t="s">
        <v>5707</v>
      </c>
      <c r="E14786" t="s">
        <v>9</v>
      </c>
      <c r="F14786">
        <v>104.21</v>
      </c>
      <c r="G14786">
        <v>106.1</v>
      </c>
      <c r="J14786">
        <v>0</v>
      </c>
      <c r="K14786">
        <v>0</v>
      </c>
    </row>
    <row r="14787" spans="1:11">
      <c r="A14787" t="s">
        <v>30822</v>
      </c>
      <c r="B14787" t="s">
        <v>58</v>
      </c>
      <c r="C14787">
        <v>104596</v>
      </c>
      <c r="D14787" t="s">
        <v>5705</v>
      </c>
      <c r="E14787" t="s">
        <v>9</v>
      </c>
      <c r="F14787">
        <v>133.01</v>
      </c>
      <c r="G14787">
        <v>136.97999999999999</v>
      </c>
      <c r="J14787">
        <v>0</v>
      </c>
      <c r="K14787">
        <v>0</v>
      </c>
    </row>
    <row r="14788" spans="1:11">
      <c r="A14788" t="s">
        <v>30823</v>
      </c>
      <c r="B14788" t="s">
        <v>58</v>
      </c>
      <c r="C14788">
        <v>88648</v>
      </c>
      <c r="D14788" t="s">
        <v>5745</v>
      </c>
      <c r="E14788" t="s">
        <v>12</v>
      </c>
      <c r="F14788">
        <v>7.37</v>
      </c>
      <c r="G14788">
        <v>7.64</v>
      </c>
      <c r="J14788">
        <v>0</v>
      </c>
      <c r="K14788">
        <v>0</v>
      </c>
    </row>
    <row r="14789" spans="1:11">
      <c r="A14789" t="s">
        <v>30824</v>
      </c>
      <c r="B14789" t="s">
        <v>58</v>
      </c>
      <c r="C14789">
        <v>88649</v>
      </c>
      <c r="D14789" t="s">
        <v>5746</v>
      </c>
      <c r="E14789" t="s">
        <v>12</v>
      </c>
      <c r="F14789">
        <v>8.26</v>
      </c>
      <c r="G14789">
        <v>8.5299999999999994</v>
      </c>
      <c r="J14789">
        <v>0</v>
      </c>
      <c r="K14789">
        <v>0</v>
      </c>
    </row>
    <row r="14790" spans="1:11">
      <c r="A14790" t="s">
        <v>30825</v>
      </c>
      <c r="B14790" t="s">
        <v>58</v>
      </c>
      <c r="C14790">
        <v>88650</v>
      </c>
      <c r="D14790" t="s">
        <v>5747</v>
      </c>
      <c r="E14790" t="s">
        <v>12</v>
      </c>
      <c r="F14790">
        <v>10.92</v>
      </c>
      <c r="G14790">
        <v>11.24</v>
      </c>
      <c r="J14790">
        <v>0</v>
      </c>
      <c r="K14790">
        <v>0</v>
      </c>
    </row>
    <row r="14791" spans="1:11">
      <c r="A14791" t="s">
        <v>30826</v>
      </c>
      <c r="B14791" t="s">
        <v>58</v>
      </c>
      <c r="C14791">
        <v>104619</v>
      </c>
      <c r="D14791" t="s">
        <v>6033</v>
      </c>
      <c r="E14791" t="s">
        <v>12</v>
      </c>
      <c r="F14791">
        <v>12.8</v>
      </c>
      <c r="G14791">
        <v>13.14</v>
      </c>
      <c r="J14791">
        <v>0</v>
      </c>
      <c r="K14791">
        <v>0</v>
      </c>
    </row>
    <row r="14792" spans="1:11">
      <c r="A14792" t="s">
        <v>30827</v>
      </c>
      <c r="B14792" t="s">
        <v>58</v>
      </c>
      <c r="C14792">
        <v>103741</v>
      </c>
      <c r="D14792" t="s">
        <v>8622</v>
      </c>
      <c r="E14792" t="s">
        <v>32</v>
      </c>
      <c r="F14792">
        <v>0</v>
      </c>
      <c r="G14792">
        <v>0</v>
      </c>
    </row>
    <row r="14793" spans="1:11">
      <c r="A14793" t="s">
        <v>30828</v>
      </c>
      <c r="B14793" t="s">
        <v>58</v>
      </c>
      <c r="C14793">
        <v>103755</v>
      </c>
      <c r="D14793" t="s">
        <v>8623</v>
      </c>
      <c r="E14793" t="s">
        <v>12</v>
      </c>
      <c r="F14793">
        <v>0</v>
      </c>
      <c r="G14793">
        <v>0</v>
      </c>
    </row>
    <row r="14794" spans="1:11">
      <c r="A14794" t="s">
        <v>30829</v>
      </c>
      <c r="B14794" t="s">
        <v>58</v>
      </c>
      <c r="C14794">
        <v>103753</v>
      </c>
      <c r="D14794" t="s">
        <v>8624</v>
      </c>
      <c r="E14794" t="s">
        <v>12</v>
      </c>
      <c r="F14794">
        <v>0</v>
      </c>
      <c r="G14794">
        <v>0</v>
      </c>
    </row>
    <row r="14795" spans="1:11">
      <c r="A14795" t="s">
        <v>30830</v>
      </c>
      <c r="B14795" t="s">
        <v>58</v>
      </c>
      <c r="C14795">
        <v>103754</v>
      </c>
      <c r="D14795" t="s">
        <v>8625</v>
      </c>
      <c r="E14795" t="s">
        <v>12</v>
      </c>
      <c r="F14795">
        <v>0</v>
      </c>
      <c r="G14795">
        <v>0</v>
      </c>
    </row>
    <row r="14796" spans="1:11">
      <c r="A14796" t="s">
        <v>30831</v>
      </c>
      <c r="B14796" t="s">
        <v>58</v>
      </c>
      <c r="C14796">
        <v>103752</v>
      </c>
      <c r="D14796" t="s">
        <v>8626</v>
      </c>
      <c r="E14796" t="s">
        <v>12</v>
      </c>
      <c r="F14796">
        <v>0</v>
      </c>
      <c r="G14796">
        <v>0</v>
      </c>
    </row>
    <row r="14797" spans="1:11">
      <c r="A14797" t="s">
        <v>30832</v>
      </c>
      <c r="B14797" t="s">
        <v>58</v>
      </c>
      <c r="C14797">
        <v>103759</v>
      </c>
      <c r="D14797" t="s">
        <v>8627</v>
      </c>
      <c r="E14797" t="s">
        <v>12</v>
      </c>
      <c r="F14797">
        <v>0</v>
      </c>
      <c r="G14797">
        <v>0</v>
      </c>
    </row>
    <row r="14798" spans="1:11">
      <c r="A14798" t="s">
        <v>30833</v>
      </c>
      <c r="B14798" t="s">
        <v>58</v>
      </c>
      <c r="C14798">
        <v>103757</v>
      </c>
      <c r="D14798" t="s">
        <v>8628</v>
      </c>
      <c r="E14798" t="s">
        <v>12</v>
      </c>
      <c r="F14798">
        <v>0</v>
      </c>
      <c r="G14798">
        <v>0</v>
      </c>
    </row>
    <row r="14799" spans="1:11">
      <c r="A14799" t="s">
        <v>30834</v>
      </c>
      <c r="B14799" t="s">
        <v>58</v>
      </c>
      <c r="C14799">
        <v>103758</v>
      </c>
      <c r="D14799" t="s">
        <v>8629</v>
      </c>
      <c r="E14799" t="s">
        <v>12</v>
      </c>
      <c r="F14799">
        <v>0</v>
      </c>
      <c r="G14799">
        <v>0</v>
      </c>
    </row>
    <row r="14800" spans="1:11">
      <c r="A14800" t="s">
        <v>30835</v>
      </c>
      <c r="B14800" t="s">
        <v>58</v>
      </c>
      <c r="C14800">
        <v>103756</v>
      </c>
      <c r="D14800" t="s">
        <v>8630</v>
      </c>
      <c r="E14800" t="s">
        <v>12</v>
      </c>
      <c r="F14800">
        <v>0</v>
      </c>
      <c r="G14800">
        <v>0</v>
      </c>
    </row>
    <row r="14801" spans="1:7">
      <c r="A14801" t="s">
        <v>30836</v>
      </c>
      <c r="B14801" t="s">
        <v>58</v>
      </c>
      <c r="C14801">
        <v>103734</v>
      </c>
      <c r="D14801" t="s">
        <v>8631</v>
      </c>
      <c r="E14801" t="s">
        <v>32</v>
      </c>
      <c r="F14801">
        <v>0</v>
      </c>
      <c r="G14801">
        <v>0</v>
      </c>
    </row>
    <row r="14802" spans="1:7">
      <c r="A14802" t="s">
        <v>30837</v>
      </c>
      <c r="B14802" t="s">
        <v>58</v>
      </c>
      <c r="C14802">
        <v>103740</v>
      </c>
      <c r="D14802" t="s">
        <v>8632</v>
      </c>
      <c r="E14802" t="s">
        <v>32</v>
      </c>
      <c r="F14802">
        <v>0</v>
      </c>
      <c r="G14802">
        <v>0</v>
      </c>
    </row>
    <row r="14803" spans="1:7">
      <c r="A14803" t="s">
        <v>30838</v>
      </c>
      <c r="B14803" t="s">
        <v>58</v>
      </c>
      <c r="C14803">
        <v>103747</v>
      </c>
      <c r="D14803" t="s">
        <v>8633</v>
      </c>
      <c r="E14803" t="s">
        <v>12</v>
      </c>
      <c r="F14803">
        <v>0</v>
      </c>
      <c r="G14803">
        <v>0</v>
      </c>
    </row>
    <row r="14804" spans="1:7">
      <c r="A14804" t="s">
        <v>30839</v>
      </c>
      <c r="B14804" t="s">
        <v>58</v>
      </c>
      <c r="C14804">
        <v>103746</v>
      </c>
      <c r="D14804" t="s">
        <v>8634</v>
      </c>
      <c r="E14804" t="s">
        <v>12</v>
      </c>
      <c r="F14804">
        <v>0</v>
      </c>
      <c r="G14804">
        <v>0</v>
      </c>
    </row>
    <row r="14805" spans="1:7">
      <c r="A14805" t="s">
        <v>30840</v>
      </c>
      <c r="B14805" t="s">
        <v>58</v>
      </c>
      <c r="C14805">
        <v>103749</v>
      </c>
      <c r="D14805" t="s">
        <v>8635</v>
      </c>
      <c r="E14805" t="s">
        <v>12</v>
      </c>
      <c r="F14805">
        <v>0</v>
      </c>
      <c r="G14805">
        <v>0</v>
      </c>
    </row>
    <row r="14806" spans="1:7">
      <c r="A14806" t="s">
        <v>30841</v>
      </c>
      <c r="B14806" t="s">
        <v>58</v>
      </c>
      <c r="C14806">
        <v>103744</v>
      </c>
      <c r="D14806" t="s">
        <v>8636</v>
      </c>
      <c r="E14806" t="s">
        <v>12</v>
      </c>
      <c r="F14806">
        <v>0</v>
      </c>
      <c r="G14806">
        <v>0</v>
      </c>
    </row>
    <row r="14807" spans="1:7">
      <c r="A14807" t="s">
        <v>30842</v>
      </c>
      <c r="B14807" t="s">
        <v>58</v>
      </c>
      <c r="C14807">
        <v>103748</v>
      </c>
      <c r="D14807" t="s">
        <v>8637</v>
      </c>
      <c r="E14807" t="s">
        <v>12</v>
      </c>
      <c r="F14807">
        <v>0</v>
      </c>
      <c r="G14807">
        <v>0</v>
      </c>
    </row>
    <row r="14808" spans="1:7">
      <c r="A14808" t="s">
        <v>30843</v>
      </c>
      <c r="B14808" t="s">
        <v>58</v>
      </c>
      <c r="C14808">
        <v>103745</v>
      </c>
      <c r="D14808" t="s">
        <v>8638</v>
      </c>
      <c r="E14808" t="s">
        <v>12</v>
      </c>
      <c r="F14808">
        <v>0</v>
      </c>
      <c r="G14808">
        <v>0</v>
      </c>
    </row>
    <row r="14809" spans="1:7">
      <c r="A14809" t="s">
        <v>30844</v>
      </c>
      <c r="B14809" t="s">
        <v>58</v>
      </c>
      <c r="C14809">
        <v>103751</v>
      </c>
      <c r="D14809" t="s">
        <v>8639</v>
      </c>
      <c r="E14809" t="s">
        <v>12</v>
      </c>
      <c r="F14809">
        <v>0</v>
      </c>
      <c r="G14809">
        <v>0</v>
      </c>
    </row>
    <row r="14810" spans="1:7">
      <c r="A14810" t="s">
        <v>30845</v>
      </c>
      <c r="B14810" t="s">
        <v>58</v>
      </c>
      <c r="C14810">
        <v>103750</v>
      </c>
      <c r="D14810" t="s">
        <v>8640</v>
      </c>
      <c r="E14810" t="s">
        <v>12</v>
      </c>
      <c r="F14810">
        <v>0</v>
      </c>
      <c r="G14810">
        <v>0</v>
      </c>
    </row>
    <row r="14811" spans="1:7">
      <c r="A14811" t="s">
        <v>30846</v>
      </c>
      <c r="B14811" t="s">
        <v>58</v>
      </c>
      <c r="C14811">
        <v>103735</v>
      </c>
      <c r="D14811" t="s">
        <v>8641</v>
      </c>
      <c r="E14811" t="s">
        <v>32</v>
      </c>
      <c r="F14811">
        <v>0</v>
      </c>
      <c r="G14811">
        <v>0</v>
      </c>
    </row>
    <row r="14812" spans="1:7">
      <c r="A14812" t="s">
        <v>30847</v>
      </c>
      <c r="B14812" t="s">
        <v>58</v>
      </c>
      <c r="C14812">
        <v>103738</v>
      </c>
      <c r="D14812" t="s">
        <v>8642</v>
      </c>
      <c r="E14812" t="s">
        <v>32</v>
      </c>
      <c r="F14812">
        <v>0</v>
      </c>
      <c r="G14812">
        <v>0</v>
      </c>
    </row>
    <row r="14813" spans="1:7">
      <c r="A14813" t="s">
        <v>30848</v>
      </c>
      <c r="B14813" t="s">
        <v>58</v>
      </c>
      <c r="C14813">
        <v>103736</v>
      </c>
      <c r="D14813" t="s">
        <v>8643</v>
      </c>
      <c r="E14813" t="s">
        <v>32</v>
      </c>
      <c r="F14813">
        <v>0</v>
      </c>
      <c r="G14813">
        <v>0</v>
      </c>
    </row>
    <row r="14814" spans="1:7">
      <c r="A14814" t="s">
        <v>30849</v>
      </c>
      <c r="B14814" t="s">
        <v>58</v>
      </c>
      <c r="C14814">
        <v>103739</v>
      </c>
      <c r="D14814" t="s">
        <v>8644</v>
      </c>
      <c r="E14814" t="s">
        <v>32</v>
      </c>
      <c r="F14814">
        <v>0</v>
      </c>
      <c r="G14814">
        <v>0</v>
      </c>
    </row>
    <row r="14815" spans="1:7">
      <c r="A14815" t="s">
        <v>30850</v>
      </c>
      <c r="B14815" t="s">
        <v>58</v>
      </c>
      <c r="C14815">
        <v>103737</v>
      </c>
      <c r="D14815" t="s">
        <v>8645</v>
      </c>
      <c r="E14815" t="s">
        <v>32</v>
      </c>
      <c r="F14815">
        <v>0</v>
      </c>
      <c r="G14815">
        <v>0</v>
      </c>
    </row>
    <row r="14816" spans="1:7">
      <c r="A14816" t="s">
        <v>30851</v>
      </c>
      <c r="B14816" t="s">
        <v>58</v>
      </c>
      <c r="C14816">
        <v>103742</v>
      </c>
      <c r="D14816" t="s">
        <v>8646</v>
      </c>
      <c r="E14816" t="s">
        <v>32</v>
      </c>
      <c r="F14816">
        <v>0</v>
      </c>
      <c r="G14816">
        <v>0</v>
      </c>
    </row>
    <row r="14817" spans="1:11">
      <c r="A14817" t="s">
        <v>30852</v>
      </c>
      <c r="B14817" t="s">
        <v>58</v>
      </c>
      <c r="C14817">
        <v>103689</v>
      </c>
      <c r="D14817" t="s">
        <v>77</v>
      </c>
      <c r="E14817" t="s">
        <v>9</v>
      </c>
      <c r="F14817">
        <v>470.13</v>
      </c>
      <c r="G14817">
        <v>474.41</v>
      </c>
      <c r="J14817">
        <v>0</v>
      </c>
      <c r="K14817">
        <v>0</v>
      </c>
    </row>
    <row r="14818" spans="1:11">
      <c r="A14818" t="s">
        <v>30853</v>
      </c>
      <c r="B14818" t="s">
        <v>58</v>
      </c>
      <c r="C14818">
        <v>103702</v>
      </c>
      <c r="D14818" t="s">
        <v>8647</v>
      </c>
      <c r="E14818" t="s">
        <v>9</v>
      </c>
      <c r="F14818">
        <v>0</v>
      </c>
      <c r="G14818">
        <v>0</v>
      </c>
    </row>
    <row r="14819" spans="1:11">
      <c r="A14819" t="s">
        <v>30854</v>
      </c>
      <c r="B14819" t="s">
        <v>58</v>
      </c>
      <c r="C14819">
        <v>103700</v>
      </c>
      <c r="D14819" t="s">
        <v>8648</v>
      </c>
      <c r="E14819" t="s">
        <v>9</v>
      </c>
      <c r="F14819">
        <v>0</v>
      </c>
      <c r="G14819">
        <v>0</v>
      </c>
    </row>
    <row r="14820" spans="1:11">
      <c r="A14820" t="s">
        <v>30855</v>
      </c>
      <c r="B14820" t="s">
        <v>58</v>
      </c>
      <c r="C14820">
        <v>103698</v>
      </c>
      <c r="D14820" t="s">
        <v>8649</v>
      </c>
      <c r="E14820" t="s">
        <v>9</v>
      </c>
      <c r="F14820">
        <v>0</v>
      </c>
      <c r="G14820">
        <v>0</v>
      </c>
    </row>
    <row r="14821" spans="1:11">
      <c r="A14821" t="s">
        <v>30856</v>
      </c>
      <c r="B14821" t="s">
        <v>58</v>
      </c>
      <c r="C14821">
        <v>103703</v>
      </c>
      <c r="D14821" t="s">
        <v>8650</v>
      </c>
      <c r="E14821" t="s">
        <v>9</v>
      </c>
      <c r="F14821">
        <v>0</v>
      </c>
      <c r="G14821">
        <v>0</v>
      </c>
    </row>
    <row r="14822" spans="1:11">
      <c r="A14822" t="s">
        <v>30857</v>
      </c>
      <c r="B14822" t="s">
        <v>58</v>
      </c>
      <c r="C14822">
        <v>103701</v>
      </c>
      <c r="D14822" t="s">
        <v>8651</v>
      </c>
      <c r="E14822" t="s">
        <v>9</v>
      </c>
      <c r="F14822">
        <v>0</v>
      </c>
      <c r="G14822">
        <v>0</v>
      </c>
    </row>
    <row r="14823" spans="1:11">
      <c r="A14823" t="s">
        <v>30858</v>
      </c>
      <c r="B14823" t="s">
        <v>58</v>
      </c>
      <c r="C14823">
        <v>103699</v>
      </c>
      <c r="D14823" t="s">
        <v>8652</v>
      </c>
      <c r="E14823" t="s">
        <v>9</v>
      </c>
      <c r="F14823">
        <v>0</v>
      </c>
      <c r="G14823">
        <v>0</v>
      </c>
    </row>
    <row r="14824" spans="1:11">
      <c r="A14824" t="s">
        <v>30859</v>
      </c>
      <c r="B14824" t="s">
        <v>58</v>
      </c>
      <c r="C14824">
        <v>103704</v>
      </c>
      <c r="D14824" t="s">
        <v>8653</v>
      </c>
      <c r="E14824" t="s">
        <v>9</v>
      </c>
      <c r="F14824">
        <v>0</v>
      </c>
      <c r="G14824">
        <v>0</v>
      </c>
    </row>
    <row r="14825" spans="1:11">
      <c r="A14825" t="s">
        <v>30860</v>
      </c>
      <c r="B14825" t="s">
        <v>58</v>
      </c>
      <c r="C14825">
        <v>103706</v>
      </c>
      <c r="D14825" t="s">
        <v>8654</v>
      </c>
      <c r="E14825" t="s">
        <v>32</v>
      </c>
      <c r="F14825">
        <v>0</v>
      </c>
      <c r="G14825">
        <v>0</v>
      </c>
    </row>
    <row r="14826" spans="1:11">
      <c r="A14826" t="s">
        <v>30861</v>
      </c>
      <c r="B14826" t="s">
        <v>58</v>
      </c>
      <c r="C14826">
        <v>103707</v>
      </c>
      <c r="D14826" t="s">
        <v>8655</v>
      </c>
      <c r="E14826" t="s">
        <v>32</v>
      </c>
      <c r="F14826">
        <v>0</v>
      </c>
      <c r="G14826">
        <v>0</v>
      </c>
    </row>
    <row r="14827" spans="1:11">
      <c r="A14827" t="s">
        <v>30862</v>
      </c>
      <c r="B14827" t="s">
        <v>58</v>
      </c>
      <c r="C14827">
        <v>103708</v>
      </c>
      <c r="D14827" t="s">
        <v>8656</v>
      </c>
      <c r="E14827" t="s">
        <v>32</v>
      </c>
      <c r="F14827">
        <v>0</v>
      </c>
      <c r="G14827">
        <v>0</v>
      </c>
    </row>
    <row r="14828" spans="1:11">
      <c r="A14828" t="s">
        <v>30863</v>
      </c>
      <c r="B14828" t="s">
        <v>58</v>
      </c>
      <c r="C14828">
        <v>103709</v>
      </c>
      <c r="D14828" t="s">
        <v>8657</v>
      </c>
      <c r="E14828" t="s">
        <v>32</v>
      </c>
      <c r="F14828">
        <v>0</v>
      </c>
      <c r="G14828">
        <v>0</v>
      </c>
    </row>
    <row r="14829" spans="1:11">
      <c r="A14829" t="s">
        <v>30864</v>
      </c>
      <c r="B14829" t="s">
        <v>58</v>
      </c>
      <c r="C14829">
        <v>103710</v>
      </c>
      <c r="D14829" t="s">
        <v>8658</v>
      </c>
      <c r="E14829" t="s">
        <v>32</v>
      </c>
      <c r="F14829">
        <v>0</v>
      </c>
      <c r="G14829">
        <v>0</v>
      </c>
    </row>
    <row r="14830" spans="1:11">
      <c r="A14830" t="s">
        <v>30865</v>
      </c>
      <c r="B14830" t="s">
        <v>58</v>
      </c>
      <c r="C14830">
        <v>103711</v>
      </c>
      <c r="D14830" t="s">
        <v>8659</v>
      </c>
      <c r="E14830" t="s">
        <v>32</v>
      </c>
      <c r="F14830">
        <v>0</v>
      </c>
      <c r="G14830">
        <v>0</v>
      </c>
    </row>
    <row r="14831" spans="1:11">
      <c r="A14831" t="s">
        <v>30866</v>
      </c>
      <c r="B14831" t="s">
        <v>58</v>
      </c>
      <c r="C14831">
        <v>103712</v>
      </c>
      <c r="D14831" t="s">
        <v>8660</v>
      </c>
      <c r="E14831" t="s">
        <v>32</v>
      </c>
      <c r="F14831">
        <v>0</v>
      </c>
      <c r="G14831">
        <v>0</v>
      </c>
    </row>
    <row r="14832" spans="1:11">
      <c r="A14832" t="s">
        <v>30867</v>
      </c>
      <c r="B14832" t="s">
        <v>58</v>
      </c>
      <c r="C14832">
        <v>103713</v>
      </c>
      <c r="D14832" t="s">
        <v>8661</v>
      </c>
      <c r="E14832" t="s">
        <v>32</v>
      </c>
      <c r="F14832">
        <v>0</v>
      </c>
      <c r="G14832">
        <v>0</v>
      </c>
    </row>
    <row r="14833" spans="1:7">
      <c r="A14833" t="s">
        <v>30868</v>
      </c>
      <c r="B14833" t="s">
        <v>58</v>
      </c>
      <c r="C14833">
        <v>103714</v>
      </c>
      <c r="D14833" t="s">
        <v>8662</v>
      </c>
      <c r="E14833" t="s">
        <v>32</v>
      </c>
      <c r="F14833">
        <v>0</v>
      </c>
      <c r="G14833">
        <v>0</v>
      </c>
    </row>
    <row r="14834" spans="1:7">
      <c r="A14834" t="s">
        <v>30869</v>
      </c>
      <c r="B14834" t="s">
        <v>58</v>
      </c>
      <c r="C14834">
        <v>103715</v>
      </c>
      <c r="D14834" t="s">
        <v>8663</v>
      </c>
      <c r="E14834" t="s">
        <v>32</v>
      </c>
      <c r="F14834">
        <v>0</v>
      </c>
      <c r="G14834">
        <v>0</v>
      </c>
    </row>
    <row r="14835" spans="1:7">
      <c r="A14835" t="s">
        <v>30870</v>
      </c>
      <c r="B14835" t="s">
        <v>58</v>
      </c>
      <c r="C14835">
        <v>103716</v>
      </c>
      <c r="D14835" t="s">
        <v>8664</v>
      </c>
      <c r="E14835" t="s">
        <v>32</v>
      </c>
      <c r="F14835">
        <v>0</v>
      </c>
      <c r="G14835">
        <v>0</v>
      </c>
    </row>
    <row r="14836" spans="1:7">
      <c r="A14836" t="s">
        <v>30871</v>
      </c>
      <c r="B14836" t="s">
        <v>58</v>
      </c>
      <c r="C14836">
        <v>103717</v>
      </c>
      <c r="D14836" t="s">
        <v>8665</v>
      </c>
      <c r="E14836" t="s">
        <v>32</v>
      </c>
      <c r="F14836">
        <v>0</v>
      </c>
      <c r="G14836">
        <v>0</v>
      </c>
    </row>
    <row r="14837" spans="1:7">
      <c r="A14837" t="s">
        <v>30872</v>
      </c>
      <c r="B14837" t="s">
        <v>58</v>
      </c>
      <c r="C14837">
        <v>103718</v>
      </c>
      <c r="D14837" t="s">
        <v>8666</v>
      </c>
      <c r="E14837" t="s">
        <v>32</v>
      </c>
      <c r="F14837">
        <v>0</v>
      </c>
      <c r="G14837">
        <v>0</v>
      </c>
    </row>
    <row r="14838" spans="1:7">
      <c r="A14838" t="s">
        <v>30873</v>
      </c>
      <c r="B14838" t="s">
        <v>58</v>
      </c>
      <c r="C14838">
        <v>103719</v>
      </c>
      <c r="D14838" t="s">
        <v>8667</v>
      </c>
      <c r="E14838" t="s">
        <v>32</v>
      </c>
      <c r="F14838">
        <v>0</v>
      </c>
      <c r="G14838">
        <v>0</v>
      </c>
    </row>
    <row r="14839" spans="1:7">
      <c r="A14839" t="s">
        <v>30874</v>
      </c>
      <c r="B14839" t="s">
        <v>58</v>
      </c>
      <c r="C14839">
        <v>103720</v>
      </c>
      <c r="D14839" t="s">
        <v>8668</v>
      </c>
      <c r="E14839" t="s">
        <v>32</v>
      </c>
      <c r="F14839">
        <v>0</v>
      </c>
      <c r="G14839">
        <v>0</v>
      </c>
    </row>
    <row r="14840" spans="1:7">
      <c r="A14840" t="s">
        <v>30875</v>
      </c>
      <c r="B14840" t="s">
        <v>58</v>
      </c>
      <c r="C14840">
        <v>103721</v>
      </c>
      <c r="D14840" t="s">
        <v>8669</v>
      </c>
      <c r="E14840" t="s">
        <v>32</v>
      </c>
      <c r="F14840">
        <v>0</v>
      </c>
      <c r="G14840">
        <v>0</v>
      </c>
    </row>
    <row r="14841" spans="1:7">
      <c r="A14841" t="s">
        <v>30876</v>
      </c>
      <c r="B14841" t="s">
        <v>58</v>
      </c>
      <c r="C14841">
        <v>103705</v>
      </c>
      <c r="D14841" t="s">
        <v>8670</v>
      </c>
      <c r="E14841" t="s">
        <v>32</v>
      </c>
      <c r="F14841">
        <v>0</v>
      </c>
      <c r="G14841">
        <v>0</v>
      </c>
    </row>
    <row r="14842" spans="1:7">
      <c r="A14842" t="s">
        <v>30877</v>
      </c>
      <c r="B14842" t="s">
        <v>58</v>
      </c>
      <c r="C14842">
        <v>103722</v>
      </c>
      <c r="D14842" t="s">
        <v>8671</v>
      </c>
      <c r="E14842" t="s">
        <v>32</v>
      </c>
      <c r="F14842">
        <v>0</v>
      </c>
      <c r="G14842">
        <v>0</v>
      </c>
    </row>
    <row r="14843" spans="1:7">
      <c r="A14843" t="s">
        <v>30878</v>
      </c>
      <c r="B14843" t="s">
        <v>58</v>
      </c>
      <c r="C14843">
        <v>103723</v>
      </c>
      <c r="D14843" t="s">
        <v>8672</v>
      </c>
      <c r="E14843" t="s">
        <v>32</v>
      </c>
      <c r="F14843">
        <v>0</v>
      </c>
      <c r="G14843">
        <v>0</v>
      </c>
    </row>
    <row r="14844" spans="1:7">
      <c r="A14844" t="s">
        <v>30879</v>
      </c>
      <c r="B14844" t="s">
        <v>58</v>
      </c>
      <c r="C14844">
        <v>103724</v>
      </c>
      <c r="D14844" t="s">
        <v>8673</v>
      </c>
      <c r="E14844" t="s">
        <v>32</v>
      </c>
      <c r="F14844">
        <v>0</v>
      </c>
      <c r="G14844">
        <v>0</v>
      </c>
    </row>
    <row r="14845" spans="1:7">
      <c r="A14845" t="s">
        <v>30880</v>
      </c>
      <c r="B14845" t="s">
        <v>58</v>
      </c>
      <c r="C14845">
        <v>103725</v>
      </c>
      <c r="D14845" t="s">
        <v>8674</v>
      </c>
      <c r="E14845" t="s">
        <v>32</v>
      </c>
      <c r="F14845">
        <v>0</v>
      </c>
      <c r="G14845">
        <v>0</v>
      </c>
    </row>
    <row r="14846" spans="1:7">
      <c r="A14846" t="s">
        <v>30881</v>
      </c>
      <c r="B14846" t="s">
        <v>58</v>
      </c>
      <c r="C14846">
        <v>103726</v>
      </c>
      <c r="D14846" t="s">
        <v>8675</v>
      </c>
      <c r="E14846" t="s">
        <v>32</v>
      </c>
      <c r="F14846">
        <v>0</v>
      </c>
      <c r="G14846">
        <v>0</v>
      </c>
    </row>
    <row r="14847" spans="1:7">
      <c r="A14847" t="s">
        <v>30882</v>
      </c>
      <c r="B14847" t="s">
        <v>58</v>
      </c>
      <c r="C14847">
        <v>103727</v>
      </c>
      <c r="D14847" t="s">
        <v>8676</v>
      </c>
      <c r="E14847" t="s">
        <v>32</v>
      </c>
      <c r="F14847">
        <v>0</v>
      </c>
      <c r="G14847">
        <v>0</v>
      </c>
    </row>
    <row r="14848" spans="1:7">
      <c r="A14848" t="s">
        <v>30883</v>
      </c>
      <c r="B14848" t="s">
        <v>58</v>
      </c>
      <c r="C14848">
        <v>103728</v>
      </c>
      <c r="D14848" t="s">
        <v>8677</v>
      </c>
      <c r="E14848" t="s">
        <v>32</v>
      </c>
      <c r="F14848">
        <v>0</v>
      </c>
      <c r="G14848">
        <v>0</v>
      </c>
    </row>
    <row r="14849" spans="1:11">
      <c r="A14849" t="s">
        <v>30884</v>
      </c>
      <c r="B14849" t="s">
        <v>58</v>
      </c>
      <c r="C14849">
        <v>103729</v>
      </c>
      <c r="D14849" t="s">
        <v>8678</v>
      </c>
      <c r="E14849" t="s">
        <v>32</v>
      </c>
      <c r="F14849">
        <v>0</v>
      </c>
      <c r="G14849">
        <v>0</v>
      </c>
    </row>
    <row r="14850" spans="1:11">
      <c r="A14850" t="s">
        <v>30885</v>
      </c>
      <c r="B14850" t="s">
        <v>58</v>
      </c>
      <c r="C14850">
        <v>103730</v>
      </c>
      <c r="D14850" t="s">
        <v>8679</v>
      </c>
      <c r="E14850" t="s">
        <v>32</v>
      </c>
      <c r="F14850">
        <v>0</v>
      </c>
      <c r="G14850">
        <v>0</v>
      </c>
    </row>
    <row r="14851" spans="1:11">
      <c r="A14851" t="s">
        <v>30886</v>
      </c>
      <c r="B14851" t="s">
        <v>58</v>
      </c>
      <c r="C14851">
        <v>103731</v>
      </c>
      <c r="D14851" t="s">
        <v>8680</v>
      </c>
      <c r="E14851" t="s">
        <v>32</v>
      </c>
      <c r="F14851">
        <v>0</v>
      </c>
      <c r="G14851">
        <v>0</v>
      </c>
    </row>
    <row r="14852" spans="1:11">
      <c r="A14852" t="s">
        <v>30887</v>
      </c>
      <c r="B14852" t="s">
        <v>58</v>
      </c>
      <c r="C14852">
        <v>103732</v>
      </c>
      <c r="D14852" t="s">
        <v>8681</v>
      </c>
      <c r="E14852" t="s">
        <v>32</v>
      </c>
      <c r="F14852">
        <v>0</v>
      </c>
      <c r="G14852">
        <v>0</v>
      </c>
    </row>
    <row r="14853" spans="1:11">
      <c r="A14853" t="s">
        <v>30888</v>
      </c>
      <c r="B14853" t="s">
        <v>58</v>
      </c>
      <c r="C14853">
        <v>103733</v>
      </c>
      <c r="D14853" t="s">
        <v>8682</v>
      </c>
      <c r="E14853" t="s">
        <v>32</v>
      </c>
      <c r="F14853">
        <v>0</v>
      </c>
      <c r="G14853">
        <v>0</v>
      </c>
    </row>
    <row r="14854" spans="1:11">
      <c r="A14854" t="s">
        <v>30889</v>
      </c>
      <c r="B14854" t="s">
        <v>58</v>
      </c>
      <c r="C14854">
        <v>103696</v>
      </c>
      <c r="D14854" t="s">
        <v>5556</v>
      </c>
      <c r="E14854" t="s">
        <v>32</v>
      </c>
      <c r="F14854">
        <v>152.08000000000001</v>
      </c>
      <c r="G14854">
        <v>159.27000000000001</v>
      </c>
      <c r="J14854">
        <v>0</v>
      </c>
      <c r="K14854">
        <v>0</v>
      </c>
    </row>
    <row r="14855" spans="1:11">
      <c r="A14855" t="s">
        <v>30890</v>
      </c>
      <c r="B14855" t="s">
        <v>58</v>
      </c>
      <c r="C14855">
        <v>103697</v>
      </c>
      <c r="D14855" t="s">
        <v>5557</v>
      </c>
      <c r="E14855" t="s">
        <v>32</v>
      </c>
      <c r="F14855">
        <v>140.18</v>
      </c>
      <c r="G14855">
        <v>147.08000000000001</v>
      </c>
      <c r="J14855">
        <v>0</v>
      </c>
      <c r="K14855">
        <v>0</v>
      </c>
    </row>
    <row r="14856" spans="1:11">
      <c r="A14856" t="s">
        <v>30891</v>
      </c>
      <c r="B14856" t="s">
        <v>58</v>
      </c>
      <c r="C14856">
        <v>103695</v>
      </c>
      <c r="D14856" t="s">
        <v>5555</v>
      </c>
      <c r="E14856" t="s">
        <v>32</v>
      </c>
      <c r="F14856">
        <v>104.74</v>
      </c>
      <c r="G14856">
        <v>108.71</v>
      </c>
      <c r="J14856">
        <v>0</v>
      </c>
      <c r="K14856">
        <v>0</v>
      </c>
    </row>
    <row r="14857" spans="1:11">
      <c r="A14857" t="s">
        <v>30892</v>
      </c>
      <c r="B14857" t="s">
        <v>58</v>
      </c>
      <c r="C14857">
        <v>103694</v>
      </c>
      <c r="D14857" t="s">
        <v>15342</v>
      </c>
      <c r="E14857" t="s">
        <v>32</v>
      </c>
      <c r="F14857">
        <v>116.64</v>
      </c>
      <c r="G14857">
        <v>120.9</v>
      </c>
      <c r="J14857">
        <v>0</v>
      </c>
      <c r="K14857">
        <v>0</v>
      </c>
    </row>
    <row r="14858" spans="1:11">
      <c r="A14858" t="s">
        <v>30893</v>
      </c>
      <c r="B14858" t="s">
        <v>58</v>
      </c>
      <c r="C14858">
        <v>103690</v>
      </c>
      <c r="D14858" t="s">
        <v>8683</v>
      </c>
      <c r="E14858" t="s">
        <v>32</v>
      </c>
      <c r="F14858">
        <v>0</v>
      </c>
      <c r="G14858">
        <v>0</v>
      </c>
    </row>
    <row r="14859" spans="1:11">
      <c r="A14859" t="s">
        <v>30894</v>
      </c>
      <c r="B14859" t="s">
        <v>58</v>
      </c>
      <c r="C14859">
        <v>103693</v>
      </c>
      <c r="D14859" t="s">
        <v>8684</v>
      </c>
      <c r="E14859" t="s">
        <v>32</v>
      </c>
      <c r="F14859">
        <v>0</v>
      </c>
      <c r="G14859">
        <v>0</v>
      </c>
    </row>
    <row r="14860" spans="1:11">
      <c r="A14860" t="s">
        <v>30895</v>
      </c>
      <c r="B14860" t="s">
        <v>58</v>
      </c>
      <c r="C14860">
        <v>103692</v>
      </c>
      <c r="D14860" t="s">
        <v>8685</v>
      </c>
      <c r="E14860" t="s">
        <v>32</v>
      </c>
      <c r="F14860">
        <v>0</v>
      </c>
      <c r="G14860">
        <v>0</v>
      </c>
    </row>
    <row r="14861" spans="1:11">
      <c r="A14861" t="s">
        <v>30896</v>
      </c>
      <c r="B14861" t="s">
        <v>58</v>
      </c>
      <c r="C14861">
        <v>103691</v>
      </c>
      <c r="D14861" t="s">
        <v>8686</v>
      </c>
      <c r="E14861" t="s">
        <v>32</v>
      </c>
      <c r="F14861">
        <v>0</v>
      </c>
      <c r="G14861">
        <v>0</v>
      </c>
    </row>
    <row r="14862" spans="1:11">
      <c r="A14862" t="s">
        <v>30897</v>
      </c>
      <c r="B14862" t="s">
        <v>58</v>
      </c>
      <c r="C14862">
        <v>96987</v>
      </c>
      <c r="D14862" t="s">
        <v>15343</v>
      </c>
      <c r="E14862" t="s">
        <v>32</v>
      </c>
      <c r="F14862">
        <v>149.41999999999999</v>
      </c>
      <c r="G14862">
        <v>156.91999999999999</v>
      </c>
      <c r="J14862">
        <v>0</v>
      </c>
      <c r="K14862">
        <v>0</v>
      </c>
    </row>
    <row r="14863" spans="1:11">
      <c r="A14863" t="s">
        <v>30898</v>
      </c>
      <c r="B14863" t="s">
        <v>58</v>
      </c>
      <c r="C14863">
        <v>96989</v>
      </c>
      <c r="D14863" t="s">
        <v>3099</v>
      </c>
      <c r="E14863" t="s">
        <v>32</v>
      </c>
      <c r="F14863">
        <v>153.16</v>
      </c>
      <c r="G14863">
        <v>154.03</v>
      </c>
      <c r="J14863">
        <v>0</v>
      </c>
      <c r="K14863">
        <v>0</v>
      </c>
    </row>
    <row r="14864" spans="1:11">
      <c r="A14864" t="s">
        <v>30899</v>
      </c>
      <c r="B14864" t="s">
        <v>58</v>
      </c>
      <c r="C14864">
        <v>104749</v>
      </c>
      <c r="D14864" t="s">
        <v>3102</v>
      </c>
      <c r="E14864" t="s">
        <v>32</v>
      </c>
      <c r="F14864">
        <v>24.12</v>
      </c>
      <c r="G14864">
        <v>25.3</v>
      </c>
      <c r="J14864">
        <v>0</v>
      </c>
      <c r="K14864">
        <v>0</v>
      </c>
    </row>
    <row r="14865" spans="1:11">
      <c r="A14865" t="s">
        <v>30900</v>
      </c>
      <c r="B14865" t="s">
        <v>58</v>
      </c>
      <c r="C14865">
        <v>104750</v>
      </c>
      <c r="D14865" t="s">
        <v>3103</v>
      </c>
      <c r="E14865" t="s">
        <v>32</v>
      </c>
      <c r="F14865">
        <v>20.02</v>
      </c>
      <c r="G14865">
        <v>21.2</v>
      </c>
      <c r="J14865">
        <v>0</v>
      </c>
      <c r="K14865">
        <v>0</v>
      </c>
    </row>
    <row r="14866" spans="1:11">
      <c r="A14866" t="s">
        <v>30901</v>
      </c>
      <c r="B14866" t="s">
        <v>58</v>
      </c>
      <c r="C14866">
        <v>104751</v>
      </c>
      <c r="D14866" t="s">
        <v>3104</v>
      </c>
      <c r="E14866" t="s">
        <v>32</v>
      </c>
      <c r="F14866">
        <v>27.05</v>
      </c>
      <c r="G14866">
        <v>28.23</v>
      </c>
      <c r="J14866">
        <v>0</v>
      </c>
      <c r="K14866">
        <v>0</v>
      </c>
    </row>
    <row r="14867" spans="1:11">
      <c r="A14867" t="s">
        <v>30902</v>
      </c>
      <c r="B14867" t="s">
        <v>58</v>
      </c>
      <c r="C14867">
        <v>104752</v>
      </c>
      <c r="D14867" t="s">
        <v>3105</v>
      </c>
      <c r="E14867" t="s">
        <v>32</v>
      </c>
      <c r="F14867">
        <v>23.97</v>
      </c>
      <c r="G14867">
        <v>25.15</v>
      </c>
      <c r="J14867">
        <v>0</v>
      </c>
      <c r="K14867">
        <v>0</v>
      </c>
    </row>
    <row r="14868" spans="1:11">
      <c r="A14868" t="s">
        <v>30903</v>
      </c>
      <c r="B14868" t="s">
        <v>58</v>
      </c>
      <c r="C14868">
        <v>104753</v>
      </c>
      <c r="D14868" t="s">
        <v>3106</v>
      </c>
      <c r="E14868" t="s">
        <v>32</v>
      </c>
      <c r="F14868">
        <v>28.25</v>
      </c>
      <c r="G14868">
        <v>29.43</v>
      </c>
      <c r="J14868">
        <v>0</v>
      </c>
      <c r="K14868">
        <v>0</v>
      </c>
    </row>
    <row r="14869" spans="1:11">
      <c r="A14869" t="s">
        <v>30904</v>
      </c>
      <c r="B14869" t="s">
        <v>58</v>
      </c>
      <c r="C14869">
        <v>104754</v>
      </c>
      <c r="D14869" t="s">
        <v>3107</v>
      </c>
      <c r="E14869" t="s">
        <v>32</v>
      </c>
      <c r="F14869">
        <v>35.590000000000003</v>
      </c>
      <c r="G14869">
        <v>36.770000000000003</v>
      </c>
      <c r="J14869">
        <v>0</v>
      </c>
      <c r="K14869">
        <v>0</v>
      </c>
    </row>
    <row r="14870" spans="1:11">
      <c r="A14870" t="s">
        <v>30905</v>
      </c>
      <c r="B14870" t="s">
        <v>58</v>
      </c>
      <c r="C14870">
        <v>104755</v>
      </c>
      <c r="D14870" t="s">
        <v>3108</v>
      </c>
      <c r="E14870" t="s">
        <v>32</v>
      </c>
      <c r="F14870">
        <v>46.98</v>
      </c>
      <c r="G14870">
        <v>48.16</v>
      </c>
      <c r="J14870">
        <v>0</v>
      </c>
      <c r="K14870">
        <v>0</v>
      </c>
    </row>
    <row r="14871" spans="1:11">
      <c r="A14871" t="s">
        <v>30906</v>
      </c>
      <c r="B14871" t="s">
        <v>58</v>
      </c>
      <c r="C14871">
        <v>96982</v>
      </c>
      <c r="D14871" t="s">
        <v>8687</v>
      </c>
      <c r="E14871" t="s">
        <v>32</v>
      </c>
      <c r="F14871">
        <v>0</v>
      </c>
      <c r="G14871">
        <v>0</v>
      </c>
    </row>
    <row r="14872" spans="1:11">
      <c r="A14872" t="s">
        <v>30907</v>
      </c>
      <c r="B14872" t="s">
        <v>58</v>
      </c>
      <c r="C14872">
        <v>96993</v>
      </c>
      <c r="D14872" t="s">
        <v>8688</v>
      </c>
      <c r="E14872" t="s">
        <v>32</v>
      </c>
      <c r="F14872">
        <v>0</v>
      </c>
      <c r="G14872">
        <v>0</v>
      </c>
    </row>
    <row r="14873" spans="1:11">
      <c r="A14873" t="s">
        <v>30908</v>
      </c>
      <c r="B14873" t="s">
        <v>58</v>
      </c>
      <c r="C14873">
        <v>96990</v>
      </c>
      <c r="D14873" t="s">
        <v>8689</v>
      </c>
      <c r="E14873" t="s">
        <v>32</v>
      </c>
      <c r="F14873">
        <v>0</v>
      </c>
      <c r="G14873">
        <v>0</v>
      </c>
    </row>
    <row r="14874" spans="1:11">
      <c r="A14874" t="s">
        <v>30909</v>
      </c>
      <c r="B14874" t="s">
        <v>58</v>
      </c>
      <c r="C14874">
        <v>96991</v>
      </c>
      <c r="D14874" t="s">
        <v>8690</v>
      </c>
      <c r="E14874" t="s">
        <v>32</v>
      </c>
      <c r="F14874">
        <v>0</v>
      </c>
      <c r="G14874">
        <v>0</v>
      </c>
    </row>
    <row r="14875" spans="1:11">
      <c r="A14875" t="s">
        <v>30910</v>
      </c>
      <c r="B14875" t="s">
        <v>58</v>
      </c>
      <c r="C14875">
        <v>96992</v>
      </c>
      <c r="D14875" t="s">
        <v>8691</v>
      </c>
      <c r="E14875" t="s">
        <v>32</v>
      </c>
      <c r="F14875">
        <v>0</v>
      </c>
      <c r="G14875">
        <v>0</v>
      </c>
    </row>
    <row r="14876" spans="1:11">
      <c r="A14876" t="s">
        <v>30911</v>
      </c>
      <c r="B14876" t="s">
        <v>58</v>
      </c>
      <c r="C14876">
        <v>96994</v>
      </c>
      <c r="D14876" t="s">
        <v>8692</v>
      </c>
      <c r="E14876" t="s">
        <v>32</v>
      </c>
      <c r="F14876">
        <v>0</v>
      </c>
      <c r="G14876">
        <v>0</v>
      </c>
    </row>
    <row r="14877" spans="1:11">
      <c r="A14877" t="s">
        <v>30912</v>
      </c>
      <c r="B14877" t="s">
        <v>58</v>
      </c>
      <c r="C14877">
        <v>96973</v>
      </c>
      <c r="D14877" t="s">
        <v>3088</v>
      </c>
      <c r="E14877" t="s">
        <v>12</v>
      </c>
      <c r="F14877">
        <v>80.39</v>
      </c>
      <c r="G14877">
        <v>83.27</v>
      </c>
      <c r="J14877">
        <v>0</v>
      </c>
      <c r="K14877">
        <v>0</v>
      </c>
    </row>
    <row r="14878" spans="1:11">
      <c r="A14878" t="s">
        <v>30913</v>
      </c>
      <c r="B14878" t="s">
        <v>58</v>
      </c>
      <c r="C14878">
        <v>104743</v>
      </c>
      <c r="D14878" t="s">
        <v>8693</v>
      </c>
      <c r="E14878" t="s">
        <v>12</v>
      </c>
      <c r="F14878">
        <v>0</v>
      </c>
      <c r="G14878">
        <v>0</v>
      </c>
    </row>
    <row r="14879" spans="1:11">
      <c r="A14879" t="s">
        <v>30914</v>
      </c>
      <c r="B14879" t="s">
        <v>58</v>
      </c>
      <c r="C14879">
        <v>96977</v>
      </c>
      <c r="D14879" t="s">
        <v>3092</v>
      </c>
      <c r="E14879" t="s">
        <v>12</v>
      </c>
      <c r="F14879">
        <v>60.85</v>
      </c>
      <c r="G14879">
        <v>61.06</v>
      </c>
      <c r="J14879">
        <v>0</v>
      </c>
      <c r="K14879">
        <v>0</v>
      </c>
    </row>
    <row r="14880" spans="1:11">
      <c r="A14880" t="s">
        <v>30915</v>
      </c>
      <c r="B14880" t="s">
        <v>58</v>
      </c>
      <c r="C14880">
        <v>96974</v>
      </c>
      <c r="D14880" t="s">
        <v>3089</v>
      </c>
      <c r="E14880" t="s">
        <v>12</v>
      </c>
      <c r="F14880">
        <v>102.88</v>
      </c>
      <c r="G14880">
        <v>106.22</v>
      </c>
      <c r="J14880">
        <v>0</v>
      </c>
      <c r="K14880">
        <v>0</v>
      </c>
    </row>
    <row r="14881" spans="1:11">
      <c r="A14881" t="s">
        <v>30916</v>
      </c>
      <c r="B14881" t="s">
        <v>58</v>
      </c>
      <c r="C14881">
        <v>104744</v>
      </c>
      <c r="D14881" t="s">
        <v>8694</v>
      </c>
      <c r="E14881" t="s">
        <v>12</v>
      </c>
      <c r="F14881">
        <v>0</v>
      </c>
      <c r="G14881">
        <v>0</v>
      </c>
    </row>
    <row r="14882" spans="1:11">
      <c r="A14882" t="s">
        <v>30917</v>
      </c>
      <c r="B14882" t="s">
        <v>58</v>
      </c>
      <c r="C14882">
        <v>96978</v>
      </c>
      <c r="D14882" t="s">
        <v>3093</v>
      </c>
      <c r="E14882" t="s">
        <v>12</v>
      </c>
      <c r="F14882">
        <v>80.11</v>
      </c>
      <c r="G14882">
        <v>80.36</v>
      </c>
      <c r="J14882">
        <v>0</v>
      </c>
      <c r="K14882">
        <v>0</v>
      </c>
    </row>
    <row r="14883" spans="1:11">
      <c r="A14883" t="s">
        <v>30918</v>
      </c>
      <c r="B14883" t="s">
        <v>58</v>
      </c>
      <c r="C14883">
        <v>96975</v>
      </c>
      <c r="D14883" t="s">
        <v>3090</v>
      </c>
      <c r="E14883" t="s">
        <v>12</v>
      </c>
      <c r="F14883">
        <v>126.4</v>
      </c>
      <c r="G14883">
        <v>130.16</v>
      </c>
      <c r="J14883">
        <v>0</v>
      </c>
      <c r="K14883">
        <v>0</v>
      </c>
    </row>
    <row r="14884" spans="1:11">
      <c r="A14884" t="s">
        <v>30919</v>
      </c>
      <c r="B14884" t="s">
        <v>58</v>
      </c>
      <c r="C14884">
        <v>104745</v>
      </c>
      <c r="D14884" t="s">
        <v>8695</v>
      </c>
      <c r="E14884" t="s">
        <v>12</v>
      </c>
      <c r="F14884">
        <v>0</v>
      </c>
      <c r="G14884">
        <v>0</v>
      </c>
    </row>
    <row r="14885" spans="1:11">
      <c r="A14885" t="s">
        <v>30920</v>
      </c>
      <c r="B14885" t="s">
        <v>58</v>
      </c>
      <c r="C14885">
        <v>96979</v>
      </c>
      <c r="D14885" t="s">
        <v>3094</v>
      </c>
      <c r="E14885" t="s">
        <v>12</v>
      </c>
      <c r="F14885">
        <v>114.43</v>
      </c>
      <c r="G14885">
        <v>114.72</v>
      </c>
      <c r="J14885">
        <v>0</v>
      </c>
      <c r="K14885">
        <v>0</v>
      </c>
    </row>
    <row r="14886" spans="1:11">
      <c r="A14886" t="s">
        <v>30921</v>
      </c>
      <c r="B14886" t="s">
        <v>58</v>
      </c>
      <c r="C14886">
        <v>96976</v>
      </c>
      <c r="D14886" t="s">
        <v>3091</v>
      </c>
      <c r="E14886" t="s">
        <v>12</v>
      </c>
      <c r="F14886">
        <v>164.6</v>
      </c>
      <c r="G14886">
        <v>168.75</v>
      </c>
      <c r="J14886">
        <v>0</v>
      </c>
      <c r="K14886">
        <v>0</v>
      </c>
    </row>
    <row r="14887" spans="1:11">
      <c r="A14887" t="s">
        <v>30922</v>
      </c>
      <c r="B14887" t="s">
        <v>58</v>
      </c>
      <c r="C14887">
        <v>96984</v>
      </c>
      <c r="D14887" t="s">
        <v>3095</v>
      </c>
      <c r="E14887" t="s">
        <v>32</v>
      </c>
      <c r="F14887">
        <v>69.47</v>
      </c>
      <c r="G14887">
        <v>74.209999999999994</v>
      </c>
      <c r="J14887">
        <v>0</v>
      </c>
      <c r="K14887">
        <v>0</v>
      </c>
    </row>
    <row r="14888" spans="1:11">
      <c r="A14888" t="s">
        <v>30923</v>
      </c>
      <c r="B14888" t="s">
        <v>58</v>
      </c>
      <c r="C14888">
        <v>96980</v>
      </c>
      <c r="D14888" t="s">
        <v>8696</v>
      </c>
      <c r="E14888" t="s">
        <v>12</v>
      </c>
      <c r="F14888">
        <v>0</v>
      </c>
      <c r="G14888">
        <v>0</v>
      </c>
    </row>
    <row r="14889" spans="1:11">
      <c r="A14889" t="s">
        <v>30924</v>
      </c>
      <c r="B14889" t="s">
        <v>58</v>
      </c>
      <c r="C14889">
        <v>96986</v>
      </c>
      <c r="D14889" t="s">
        <v>3097</v>
      </c>
      <c r="E14889" t="s">
        <v>32</v>
      </c>
      <c r="F14889">
        <v>132.02000000000001</v>
      </c>
      <c r="G14889">
        <v>134.49</v>
      </c>
      <c r="J14889">
        <v>0</v>
      </c>
      <c r="K14889">
        <v>0</v>
      </c>
    </row>
    <row r="14890" spans="1:11">
      <c r="A14890" t="s">
        <v>30925</v>
      </c>
      <c r="B14890" t="s">
        <v>58</v>
      </c>
      <c r="C14890">
        <v>96985</v>
      </c>
      <c r="D14890" t="s">
        <v>3096</v>
      </c>
      <c r="E14890" t="s">
        <v>32</v>
      </c>
      <c r="F14890">
        <v>88.23</v>
      </c>
      <c r="G14890">
        <v>89.8</v>
      </c>
      <c r="J14890">
        <v>0</v>
      </c>
      <c r="K14890">
        <v>0</v>
      </c>
    </row>
    <row r="14891" spans="1:11">
      <c r="A14891" t="s">
        <v>30926</v>
      </c>
      <c r="B14891" t="s">
        <v>58</v>
      </c>
      <c r="C14891">
        <v>96988</v>
      </c>
      <c r="D14891" t="s">
        <v>3098</v>
      </c>
      <c r="E14891" t="s">
        <v>32</v>
      </c>
      <c r="F14891">
        <v>183.05</v>
      </c>
      <c r="G14891">
        <v>184.12</v>
      </c>
      <c r="J14891">
        <v>0</v>
      </c>
      <c r="K14891">
        <v>0</v>
      </c>
    </row>
    <row r="14892" spans="1:11">
      <c r="A14892" t="s">
        <v>30927</v>
      </c>
      <c r="B14892" t="s">
        <v>58</v>
      </c>
      <c r="C14892">
        <v>104746</v>
      </c>
      <c r="D14892" t="s">
        <v>3101</v>
      </c>
      <c r="E14892" t="s">
        <v>32</v>
      </c>
      <c r="F14892">
        <v>31.51</v>
      </c>
      <c r="G14892">
        <v>32.72</v>
      </c>
      <c r="J14892">
        <v>0</v>
      </c>
      <c r="K14892">
        <v>0</v>
      </c>
    </row>
    <row r="14893" spans="1:11">
      <c r="A14893" t="s">
        <v>30928</v>
      </c>
      <c r="B14893" t="s">
        <v>58</v>
      </c>
      <c r="C14893">
        <v>104747</v>
      </c>
      <c r="D14893" t="s">
        <v>8697</v>
      </c>
      <c r="E14893" t="s">
        <v>32</v>
      </c>
      <c r="F14893">
        <v>0</v>
      </c>
      <c r="G14893">
        <v>0</v>
      </c>
    </row>
    <row r="14894" spans="1:11">
      <c r="A14894" t="s">
        <v>30929</v>
      </c>
      <c r="B14894" t="s">
        <v>58</v>
      </c>
      <c r="C14894">
        <v>96983</v>
      </c>
      <c r="D14894" t="s">
        <v>8698</v>
      </c>
      <c r="E14894" t="s">
        <v>32</v>
      </c>
      <c r="F14894">
        <v>0</v>
      </c>
      <c r="G14894">
        <v>0</v>
      </c>
    </row>
    <row r="14895" spans="1:11">
      <c r="A14895" t="s">
        <v>30930</v>
      </c>
      <c r="B14895" t="s">
        <v>58</v>
      </c>
      <c r="C14895">
        <v>104748</v>
      </c>
      <c r="D14895" t="s">
        <v>8699</v>
      </c>
      <c r="E14895" t="s">
        <v>32</v>
      </c>
      <c r="F14895">
        <v>0</v>
      </c>
      <c r="G14895">
        <v>0</v>
      </c>
    </row>
    <row r="14896" spans="1:11">
      <c r="A14896" t="s">
        <v>30931</v>
      </c>
      <c r="B14896" t="s">
        <v>58</v>
      </c>
      <c r="C14896">
        <v>98463</v>
      </c>
      <c r="D14896" t="s">
        <v>3100</v>
      </c>
      <c r="E14896" t="s">
        <v>32</v>
      </c>
      <c r="F14896">
        <v>32.33</v>
      </c>
      <c r="G14896">
        <v>34.299999999999997</v>
      </c>
      <c r="J14896">
        <v>0</v>
      </c>
      <c r="K14896">
        <v>0</v>
      </c>
    </row>
    <row r="14897" spans="1:11">
      <c r="A14897" t="s">
        <v>30932</v>
      </c>
      <c r="B14897" t="s">
        <v>58</v>
      </c>
      <c r="C14897">
        <v>104827</v>
      </c>
      <c r="D14897" t="s">
        <v>8700</v>
      </c>
      <c r="E14897" t="s">
        <v>32</v>
      </c>
      <c r="F14897">
        <v>0</v>
      </c>
      <c r="G14897">
        <v>0</v>
      </c>
    </row>
    <row r="14898" spans="1:11">
      <c r="A14898" t="s">
        <v>30933</v>
      </c>
      <c r="B14898" t="s">
        <v>58</v>
      </c>
      <c r="C14898">
        <v>104828</v>
      </c>
      <c r="D14898" t="s">
        <v>8701</v>
      </c>
      <c r="E14898" t="s">
        <v>32</v>
      </c>
      <c r="F14898">
        <v>0</v>
      </c>
      <c r="G14898">
        <v>0</v>
      </c>
    </row>
    <row r="14899" spans="1:11">
      <c r="A14899" t="s">
        <v>30934</v>
      </c>
      <c r="B14899" t="s">
        <v>58</v>
      </c>
      <c r="C14899">
        <v>104824</v>
      </c>
      <c r="D14899" t="s">
        <v>8702</v>
      </c>
      <c r="E14899" t="s">
        <v>32</v>
      </c>
      <c r="F14899">
        <v>0</v>
      </c>
      <c r="G14899">
        <v>0</v>
      </c>
    </row>
    <row r="14900" spans="1:11">
      <c r="A14900" t="s">
        <v>30935</v>
      </c>
      <c r="B14900" t="s">
        <v>58</v>
      </c>
      <c r="C14900">
        <v>104826</v>
      </c>
      <c r="D14900" t="s">
        <v>8703</v>
      </c>
      <c r="E14900" t="s">
        <v>32</v>
      </c>
      <c r="F14900">
        <v>0</v>
      </c>
      <c r="G14900">
        <v>0</v>
      </c>
    </row>
    <row r="14901" spans="1:11">
      <c r="A14901" t="s">
        <v>30936</v>
      </c>
      <c r="B14901" t="s">
        <v>58</v>
      </c>
      <c r="C14901">
        <v>104825</v>
      </c>
      <c r="D14901" t="s">
        <v>8704</v>
      </c>
      <c r="E14901" t="s">
        <v>32</v>
      </c>
      <c r="F14901">
        <v>0</v>
      </c>
      <c r="G14901">
        <v>0</v>
      </c>
    </row>
    <row r="14902" spans="1:11">
      <c r="A14902" t="s">
        <v>30937</v>
      </c>
      <c r="B14902" t="s">
        <v>58</v>
      </c>
      <c r="C14902">
        <v>104993</v>
      </c>
      <c r="D14902" t="s">
        <v>8705</v>
      </c>
      <c r="E14902" t="s">
        <v>32</v>
      </c>
      <c r="F14902">
        <v>0</v>
      </c>
      <c r="G14902">
        <v>0</v>
      </c>
    </row>
    <row r="14903" spans="1:11">
      <c r="A14903" t="s">
        <v>30938</v>
      </c>
      <c r="B14903" t="s">
        <v>58</v>
      </c>
      <c r="C14903">
        <v>104994</v>
      </c>
      <c r="D14903" t="s">
        <v>8706</v>
      </c>
      <c r="E14903" t="s">
        <v>32</v>
      </c>
      <c r="F14903">
        <v>0</v>
      </c>
      <c r="G14903">
        <v>0</v>
      </c>
    </row>
    <row r="14904" spans="1:11">
      <c r="A14904" t="s">
        <v>30939</v>
      </c>
      <c r="B14904" t="s">
        <v>58</v>
      </c>
      <c r="C14904">
        <v>104995</v>
      </c>
      <c r="D14904" t="s">
        <v>8707</v>
      </c>
      <c r="E14904" t="s">
        <v>32</v>
      </c>
      <c r="F14904">
        <v>0</v>
      </c>
      <c r="G14904">
        <v>0</v>
      </c>
    </row>
    <row r="14905" spans="1:11">
      <c r="A14905" t="s">
        <v>30940</v>
      </c>
      <c r="B14905" t="s">
        <v>58</v>
      </c>
      <c r="C14905">
        <v>104996</v>
      </c>
      <c r="D14905" t="s">
        <v>8708</v>
      </c>
      <c r="E14905" t="s">
        <v>32</v>
      </c>
      <c r="F14905">
        <v>0</v>
      </c>
      <c r="G14905">
        <v>0</v>
      </c>
    </row>
    <row r="14906" spans="1:11">
      <c r="A14906" t="s">
        <v>30941</v>
      </c>
      <c r="B14906" t="s">
        <v>58</v>
      </c>
      <c r="C14906">
        <v>95676</v>
      </c>
      <c r="D14906" t="s">
        <v>4874</v>
      </c>
      <c r="E14906" t="s">
        <v>32</v>
      </c>
      <c r="F14906">
        <v>153.85</v>
      </c>
      <c r="G14906">
        <v>155.4</v>
      </c>
      <c r="J14906">
        <v>0</v>
      </c>
      <c r="K14906">
        <v>0</v>
      </c>
    </row>
    <row r="14907" spans="1:11">
      <c r="A14907" t="s">
        <v>30942</v>
      </c>
      <c r="B14907" t="s">
        <v>58</v>
      </c>
      <c r="C14907">
        <v>95677</v>
      </c>
      <c r="D14907" t="s">
        <v>8709</v>
      </c>
      <c r="E14907" t="s">
        <v>32</v>
      </c>
      <c r="F14907">
        <v>0</v>
      </c>
      <c r="G14907">
        <v>0</v>
      </c>
    </row>
    <row r="14908" spans="1:11">
      <c r="A14908" t="s">
        <v>30943</v>
      </c>
      <c r="B14908" t="s">
        <v>58</v>
      </c>
      <c r="C14908">
        <v>105135</v>
      </c>
      <c r="D14908" t="s">
        <v>4878</v>
      </c>
      <c r="E14908" t="s">
        <v>32</v>
      </c>
      <c r="F14908">
        <v>1004.51</v>
      </c>
      <c r="G14908">
        <v>1008.94</v>
      </c>
      <c r="J14908">
        <v>0</v>
      </c>
      <c r="K14908">
        <v>0</v>
      </c>
    </row>
    <row r="14909" spans="1:11">
      <c r="A14909" t="s">
        <v>30944</v>
      </c>
      <c r="B14909" t="s">
        <v>58</v>
      </c>
      <c r="C14909">
        <v>104998</v>
      </c>
      <c r="D14909" t="s">
        <v>4877</v>
      </c>
      <c r="E14909" t="s">
        <v>32</v>
      </c>
      <c r="F14909">
        <v>617.51</v>
      </c>
      <c r="G14909">
        <v>621.33000000000004</v>
      </c>
      <c r="J14909">
        <v>0</v>
      </c>
      <c r="K14909">
        <v>0</v>
      </c>
    </row>
    <row r="14910" spans="1:11">
      <c r="A14910" t="s">
        <v>30945</v>
      </c>
      <c r="B14910" t="s">
        <v>58</v>
      </c>
      <c r="C14910">
        <v>104997</v>
      </c>
      <c r="D14910" t="s">
        <v>4876</v>
      </c>
      <c r="E14910" t="s">
        <v>32</v>
      </c>
      <c r="F14910">
        <v>463.83</v>
      </c>
      <c r="G14910">
        <v>467.65</v>
      </c>
      <c r="J14910">
        <v>0</v>
      </c>
      <c r="K14910">
        <v>0</v>
      </c>
    </row>
    <row r="14911" spans="1:11">
      <c r="A14911" t="s">
        <v>30946</v>
      </c>
      <c r="B14911" t="s">
        <v>58</v>
      </c>
      <c r="C14911">
        <v>95673</v>
      </c>
      <c r="D14911" t="s">
        <v>4871</v>
      </c>
      <c r="E14911" t="s">
        <v>32</v>
      </c>
      <c r="F14911">
        <v>138.79</v>
      </c>
      <c r="G14911">
        <v>141.33000000000001</v>
      </c>
      <c r="J14911">
        <v>0</v>
      </c>
      <c r="K14911">
        <v>0</v>
      </c>
    </row>
    <row r="14912" spans="1:11">
      <c r="A14912" t="s">
        <v>30947</v>
      </c>
      <c r="B14912" t="s">
        <v>58</v>
      </c>
      <c r="C14912">
        <v>95674</v>
      </c>
      <c r="D14912" t="s">
        <v>4872</v>
      </c>
      <c r="E14912" t="s">
        <v>32</v>
      </c>
      <c r="F14912">
        <v>146.87</v>
      </c>
      <c r="G14912">
        <v>149.41</v>
      </c>
      <c r="J14912">
        <v>0</v>
      </c>
      <c r="K14912">
        <v>0</v>
      </c>
    </row>
    <row r="14913" spans="1:11">
      <c r="A14913" t="s">
        <v>30948</v>
      </c>
      <c r="B14913" t="s">
        <v>58</v>
      </c>
      <c r="C14913">
        <v>104992</v>
      </c>
      <c r="D14913" t="s">
        <v>15344</v>
      </c>
      <c r="E14913" t="s">
        <v>32</v>
      </c>
      <c r="F14913">
        <v>1399.62</v>
      </c>
      <c r="G14913">
        <v>1404.66</v>
      </c>
      <c r="J14913">
        <v>0</v>
      </c>
      <c r="K14913">
        <v>0</v>
      </c>
    </row>
    <row r="14914" spans="1:11">
      <c r="A14914" t="s">
        <v>30949</v>
      </c>
      <c r="B14914" t="s">
        <v>58</v>
      </c>
      <c r="C14914">
        <v>95675</v>
      </c>
      <c r="D14914" t="s">
        <v>4873</v>
      </c>
      <c r="E14914" t="s">
        <v>32</v>
      </c>
      <c r="F14914">
        <v>181.22</v>
      </c>
      <c r="G14914">
        <v>184.37</v>
      </c>
      <c r="J14914">
        <v>0</v>
      </c>
      <c r="K14914">
        <v>0</v>
      </c>
    </row>
    <row r="14915" spans="1:11">
      <c r="A14915" t="s">
        <v>30950</v>
      </c>
      <c r="B14915" t="s">
        <v>58</v>
      </c>
      <c r="C14915">
        <v>95648</v>
      </c>
      <c r="D14915" t="s">
        <v>4847</v>
      </c>
      <c r="E14915" t="s">
        <v>32</v>
      </c>
      <c r="F14915">
        <v>629.15</v>
      </c>
      <c r="G14915">
        <v>638.80999999999995</v>
      </c>
      <c r="J14915">
        <v>0</v>
      </c>
      <c r="K14915">
        <v>0</v>
      </c>
    </row>
    <row r="14916" spans="1:11">
      <c r="A14916" t="s">
        <v>30951</v>
      </c>
      <c r="B14916" t="s">
        <v>58</v>
      </c>
      <c r="C14916">
        <v>95649</v>
      </c>
      <c r="D14916" t="s">
        <v>4848</v>
      </c>
      <c r="E14916" t="s">
        <v>32</v>
      </c>
      <c r="F14916">
        <v>1082.03</v>
      </c>
      <c r="G14916">
        <v>1098.94</v>
      </c>
      <c r="J14916">
        <v>0</v>
      </c>
      <c r="K14916">
        <v>0</v>
      </c>
    </row>
    <row r="14917" spans="1:11">
      <c r="A14917" t="s">
        <v>30952</v>
      </c>
      <c r="B14917" t="s">
        <v>58</v>
      </c>
      <c r="C14917">
        <v>95650</v>
      </c>
      <c r="D14917" t="s">
        <v>4849</v>
      </c>
      <c r="E14917" t="s">
        <v>32</v>
      </c>
      <c r="F14917">
        <v>1580.1</v>
      </c>
      <c r="G14917">
        <v>1605.11</v>
      </c>
      <c r="J14917">
        <v>0</v>
      </c>
      <c r="K14917">
        <v>0</v>
      </c>
    </row>
    <row r="14918" spans="1:11">
      <c r="A14918" t="s">
        <v>30953</v>
      </c>
      <c r="B14918" t="s">
        <v>58</v>
      </c>
      <c r="C14918">
        <v>95651</v>
      </c>
      <c r="D14918" t="s">
        <v>4850</v>
      </c>
      <c r="E14918" t="s">
        <v>32</v>
      </c>
      <c r="F14918">
        <v>2051.12</v>
      </c>
      <c r="G14918">
        <v>2083.63</v>
      </c>
      <c r="J14918">
        <v>0</v>
      </c>
      <c r="K14918">
        <v>0</v>
      </c>
    </row>
    <row r="14919" spans="1:11">
      <c r="A14919" t="s">
        <v>30954</v>
      </c>
      <c r="B14919" t="s">
        <v>58</v>
      </c>
      <c r="C14919">
        <v>95652</v>
      </c>
      <c r="D14919" t="s">
        <v>4851</v>
      </c>
      <c r="E14919" t="s">
        <v>32</v>
      </c>
      <c r="F14919">
        <v>774.19</v>
      </c>
      <c r="G14919">
        <v>784.99</v>
      </c>
      <c r="J14919">
        <v>0</v>
      </c>
      <c r="K14919">
        <v>0</v>
      </c>
    </row>
    <row r="14920" spans="1:11">
      <c r="A14920" t="s">
        <v>30955</v>
      </c>
      <c r="B14920" t="s">
        <v>58</v>
      </c>
      <c r="C14920">
        <v>95653</v>
      </c>
      <c r="D14920" t="s">
        <v>4852</v>
      </c>
      <c r="E14920" t="s">
        <v>32</v>
      </c>
      <c r="F14920">
        <v>1370.06</v>
      </c>
      <c r="G14920">
        <v>1389.2</v>
      </c>
      <c r="J14920">
        <v>0</v>
      </c>
      <c r="K14920">
        <v>0</v>
      </c>
    </row>
    <row r="14921" spans="1:11">
      <c r="A14921" t="s">
        <v>30956</v>
      </c>
      <c r="B14921" t="s">
        <v>58</v>
      </c>
      <c r="C14921">
        <v>95654</v>
      </c>
      <c r="D14921" t="s">
        <v>4853</v>
      </c>
      <c r="E14921" t="s">
        <v>32</v>
      </c>
      <c r="F14921">
        <v>2017.27</v>
      </c>
      <c r="G14921">
        <v>2045.69</v>
      </c>
      <c r="J14921">
        <v>0</v>
      </c>
      <c r="K14921">
        <v>0</v>
      </c>
    </row>
    <row r="14922" spans="1:11">
      <c r="A14922" t="s">
        <v>30957</v>
      </c>
      <c r="B14922" t="s">
        <v>58</v>
      </c>
      <c r="C14922">
        <v>95655</v>
      </c>
      <c r="D14922" t="s">
        <v>4854</v>
      </c>
      <c r="E14922" t="s">
        <v>32</v>
      </c>
      <c r="F14922">
        <v>2629.91</v>
      </c>
      <c r="G14922">
        <v>2666.9</v>
      </c>
      <c r="J14922">
        <v>0</v>
      </c>
      <c r="K14922">
        <v>0</v>
      </c>
    </row>
    <row r="14923" spans="1:11">
      <c r="A14923" t="s">
        <v>30958</v>
      </c>
      <c r="B14923" t="s">
        <v>58</v>
      </c>
      <c r="C14923">
        <v>95657</v>
      </c>
      <c r="D14923" t="s">
        <v>4855</v>
      </c>
      <c r="E14923" t="s">
        <v>32</v>
      </c>
      <c r="F14923">
        <v>347.73</v>
      </c>
      <c r="G14923">
        <v>361.49</v>
      </c>
      <c r="J14923">
        <v>0</v>
      </c>
      <c r="K14923">
        <v>0</v>
      </c>
    </row>
    <row r="14924" spans="1:11">
      <c r="A14924" t="s">
        <v>30959</v>
      </c>
      <c r="B14924" t="s">
        <v>58</v>
      </c>
      <c r="C14924">
        <v>95658</v>
      </c>
      <c r="D14924" t="s">
        <v>4856</v>
      </c>
      <c r="E14924" t="s">
        <v>32</v>
      </c>
      <c r="F14924">
        <v>629.41</v>
      </c>
      <c r="G14924">
        <v>653.59</v>
      </c>
      <c r="J14924">
        <v>0</v>
      </c>
      <c r="K14924">
        <v>0</v>
      </c>
    </row>
    <row r="14925" spans="1:11">
      <c r="A14925" t="s">
        <v>30960</v>
      </c>
      <c r="B14925" t="s">
        <v>58</v>
      </c>
      <c r="C14925">
        <v>95659</v>
      </c>
      <c r="D14925" t="s">
        <v>4857</v>
      </c>
      <c r="E14925" t="s">
        <v>32</v>
      </c>
      <c r="F14925">
        <v>935.87</v>
      </c>
      <c r="G14925">
        <v>971.6</v>
      </c>
      <c r="J14925">
        <v>0</v>
      </c>
      <c r="K14925">
        <v>0</v>
      </c>
    </row>
    <row r="14926" spans="1:11">
      <c r="A14926" t="s">
        <v>30961</v>
      </c>
      <c r="B14926" t="s">
        <v>58</v>
      </c>
      <c r="C14926">
        <v>95660</v>
      </c>
      <c r="D14926" t="s">
        <v>4858</v>
      </c>
      <c r="E14926" t="s">
        <v>32</v>
      </c>
      <c r="F14926">
        <v>1225.31</v>
      </c>
      <c r="G14926">
        <v>1271.82</v>
      </c>
      <c r="J14926">
        <v>0</v>
      </c>
      <c r="K14926">
        <v>0</v>
      </c>
    </row>
    <row r="14927" spans="1:11">
      <c r="A14927" t="s">
        <v>30962</v>
      </c>
      <c r="B14927" t="s">
        <v>58</v>
      </c>
      <c r="C14927">
        <v>95661</v>
      </c>
      <c r="D14927" t="s">
        <v>4859</v>
      </c>
      <c r="E14927" t="s">
        <v>32</v>
      </c>
      <c r="F14927">
        <v>424.18</v>
      </c>
      <c r="G14927">
        <v>439.53</v>
      </c>
      <c r="J14927">
        <v>0</v>
      </c>
      <c r="K14927">
        <v>0</v>
      </c>
    </row>
    <row r="14928" spans="1:11">
      <c r="A14928" t="s">
        <v>30963</v>
      </c>
      <c r="B14928" t="s">
        <v>58</v>
      </c>
      <c r="C14928">
        <v>95662</v>
      </c>
      <c r="D14928" t="s">
        <v>4860</v>
      </c>
      <c r="E14928" t="s">
        <v>32</v>
      </c>
      <c r="F14928">
        <v>780.71</v>
      </c>
      <c r="G14928">
        <v>808.03</v>
      </c>
      <c r="J14928">
        <v>0</v>
      </c>
      <c r="K14928">
        <v>0</v>
      </c>
    </row>
    <row r="14929" spans="1:11">
      <c r="A14929" t="s">
        <v>30964</v>
      </c>
      <c r="B14929" t="s">
        <v>58</v>
      </c>
      <c r="C14929">
        <v>95663</v>
      </c>
      <c r="D14929" t="s">
        <v>4861</v>
      </c>
      <c r="E14929" t="s">
        <v>32</v>
      </c>
      <c r="F14929">
        <v>1166.77</v>
      </c>
      <c r="G14929">
        <v>1207.33</v>
      </c>
      <c r="J14929">
        <v>0</v>
      </c>
      <c r="K14929">
        <v>0</v>
      </c>
    </row>
    <row r="14930" spans="1:11">
      <c r="A14930" t="s">
        <v>30965</v>
      </c>
      <c r="B14930" t="s">
        <v>58</v>
      </c>
      <c r="C14930">
        <v>95664</v>
      </c>
      <c r="D14930" t="s">
        <v>4862</v>
      </c>
      <c r="E14930" t="s">
        <v>32</v>
      </c>
      <c r="F14930">
        <v>1530</v>
      </c>
      <c r="G14930">
        <v>1582.83</v>
      </c>
      <c r="J14930">
        <v>0</v>
      </c>
      <c r="K14930">
        <v>0</v>
      </c>
    </row>
    <row r="14931" spans="1:11">
      <c r="A14931" t="s">
        <v>30966</v>
      </c>
      <c r="B14931" t="s">
        <v>58</v>
      </c>
      <c r="C14931">
        <v>95665</v>
      </c>
      <c r="D14931" t="s">
        <v>4863</v>
      </c>
      <c r="E14931" t="s">
        <v>32</v>
      </c>
      <c r="F14931">
        <v>385.07</v>
      </c>
      <c r="G14931">
        <v>399.81</v>
      </c>
      <c r="J14931">
        <v>0</v>
      </c>
      <c r="K14931">
        <v>0</v>
      </c>
    </row>
    <row r="14932" spans="1:11">
      <c r="A14932" t="s">
        <v>30967</v>
      </c>
      <c r="B14932" t="s">
        <v>58</v>
      </c>
      <c r="C14932">
        <v>95666</v>
      </c>
      <c r="D14932" t="s">
        <v>4864</v>
      </c>
      <c r="E14932" t="s">
        <v>32</v>
      </c>
      <c r="F14932">
        <v>678.46</v>
      </c>
      <c r="G14932">
        <v>704.23</v>
      </c>
      <c r="J14932">
        <v>0</v>
      </c>
      <c r="K14932">
        <v>0</v>
      </c>
    </row>
    <row r="14933" spans="1:11">
      <c r="A14933" t="s">
        <v>30968</v>
      </c>
      <c r="B14933" t="s">
        <v>58</v>
      </c>
      <c r="C14933">
        <v>95667</v>
      </c>
      <c r="D14933" t="s">
        <v>4865</v>
      </c>
      <c r="E14933" t="s">
        <v>32</v>
      </c>
      <c r="F14933">
        <v>1004.14</v>
      </c>
      <c r="G14933">
        <v>1042.25</v>
      </c>
      <c r="J14933">
        <v>0</v>
      </c>
      <c r="K14933">
        <v>0</v>
      </c>
    </row>
    <row r="14934" spans="1:11">
      <c r="A14934" t="s">
        <v>30969</v>
      </c>
      <c r="B14934" t="s">
        <v>58</v>
      </c>
      <c r="C14934">
        <v>95668</v>
      </c>
      <c r="D14934" t="s">
        <v>4866</v>
      </c>
      <c r="E14934" t="s">
        <v>32</v>
      </c>
      <c r="F14934">
        <v>1310.4000000000001</v>
      </c>
      <c r="G14934">
        <v>1359.94</v>
      </c>
      <c r="J14934">
        <v>0</v>
      </c>
      <c r="K14934">
        <v>0</v>
      </c>
    </row>
    <row r="14935" spans="1:11">
      <c r="A14935" t="s">
        <v>30970</v>
      </c>
      <c r="B14935" t="s">
        <v>58</v>
      </c>
      <c r="C14935">
        <v>95669</v>
      </c>
      <c r="D14935" t="s">
        <v>4867</v>
      </c>
      <c r="E14935" t="s">
        <v>32</v>
      </c>
      <c r="F14935">
        <v>457.66</v>
      </c>
      <c r="G14935">
        <v>474.11</v>
      </c>
      <c r="J14935">
        <v>0</v>
      </c>
      <c r="K14935">
        <v>0</v>
      </c>
    </row>
    <row r="14936" spans="1:11">
      <c r="A14936" t="s">
        <v>30971</v>
      </c>
      <c r="B14936" t="s">
        <v>58</v>
      </c>
      <c r="C14936">
        <v>95670</v>
      </c>
      <c r="D14936" t="s">
        <v>4868</v>
      </c>
      <c r="E14936" t="s">
        <v>32</v>
      </c>
      <c r="F14936">
        <v>822.22</v>
      </c>
      <c r="G14936">
        <v>851.38</v>
      </c>
      <c r="J14936">
        <v>0</v>
      </c>
      <c r="K14936">
        <v>0</v>
      </c>
    </row>
    <row r="14937" spans="1:11">
      <c r="A14937" t="s">
        <v>30972</v>
      </c>
      <c r="B14937" t="s">
        <v>58</v>
      </c>
      <c r="C14937">
        <v>95671</v>
      </c>
      <c r="D14937" t="s">
        <v>4869</v>
      </c>
      <c r="E14937" t="s">
        <v>32</v>
      </c>
      <c r="F14937">
        <v>1223.26</v>
      </c>
      <c r="G14937">
        <v>1266.56</v>
      </c>
      <c r="J14937">
        <v>0</v>
      </c>
      <c r="K14937">
        <v>0</v>
      </c>
    </row>
    <row r="14938" spans="1:11">
      <c r="A14938" t="s">
        <v>30973</v>
      </c>
      <c r="B14938" t="s">
        <v>58</v>
      </c>
      <c r="C14938">
        <v>95672</v>
      </c>
      <c r="D14938" t="s">
        <v>4870</v>
      </c>
      <c r="E14938" t="s">
        <v>32</v>
      </c>
      <c r="F14938">
        <v>1599.81</v>
      </c>
      <c r="G14938">
        <v>1656.16</v>
      </c>
      <c r="J14938">
        <v>0</v>
      </c>
      <c r="K14938">
        <v>0</v>
      </c>
    </row>
    <row r="14939" spans="1:11">
      <c r="A14939" t="s">
        <v>30974</v>
      </c>
      <c r="B14939" t="s">
        <v>58</v>
      </c>
      <c r="C14939">
        <v>97741</v>
      </c>
      <c r="D14939" t="s">
        <v>4875</v>
      </c>
      <c r="E14939" t="s">
        <v>32</v>
      </c>
      <c r="F14939">
        <v>185</v>
      </c>
      <c r="G14939">
        <v>193.99</v>
      </c>
      <c r="J14939">
        <v>0</v>
      </c>
      <c r="K14939">
        <v>0</v>
      </c>
    </row>
    <row r="14940" spans="1:11">
      <c r="A14940" t="s">
        <v>30975</v>
      </c>
      <c r="B14940" t="s">
        <v>58</v>
      </c>
      <c r="C14940">
        <v>95641</v>
      </c>
      <c r="D14940" t="s">
        <v>4840</v>
      </c>
      <c r="E14940" t="s">
        <v>32</v>
      </c>
      <c r="F14940">
        <v>327.01</v>
      </c>
      <c r="G14940">
        <v>342.74</v>
      </c>
      <c r="J14940">
        <v>0</v>
      </c>
      <c r="K14940">
        <v>0</v>
      </c>
    </row>
    <row r="14941" spans="1:11">
      <c r="A14941" t="s">
        <v>30976</v>
      </c>
      <c r="B14941" t="s">
        <v>58</v>
      </c>
      <c r="C14941">
        <v>95642</v>
      </c>
      <c r="D14941" t="s">
        <v>4841</v>
      </c>
      <c r="E14941" t="s">
        <v>32</v>
      </c>
      <c r="F14941">
        <v>483.42</v>
      </c>
      <c r="G14941">
        <v>506.68</v>
      </c>
      <c r="J14941">
        <v>0</v>
      </c>
      <c r="K14941">
        <v>0</v>
      </c>
    </row>
    <row r="14942" spans="1:11">
      <c r="A14942" t="s">
        <v>30977</v>
      </c>
      <c r="B14942" t="s">
        <v>58</v>
      </c>
      <c r="C14942">
        <v>95643</v>
      </c>
      <c r="D14942" t="s">
        <v>4842</v>
      </c>
      <c r="E14942" t="s">
        <v>32</v>
      </c>
      <c r="F14942">
        <v>631.07000000000005</v>
      </c>
      <c r="G14942">
        <v>661.3</v>
      </c>
      <c r="J14942">
        <v>0</v>
      </c>
      <c r="K14942">
        <v>0</v>
      </c>
    </row>
    <row r="14943" spans="1:11">
      <c r="A14943" t="s">
        <v>30978</v>
      </c>
      <c r="B14943" t="s">
        <v>58</v>
      </c>
      <c r="C14943">
        <v>95644</v>
      </c>
      <c r="D14943" t="s">
        <v>4843</v>
      </c>
      <c r="E14943" t="s">
        <v>32</v>
      </c>
      <c r="F14943">
        <v>235.44</v>
      </c>
      <c r="G14943">
        <v>245.47</v>
      </c>
      <c r="J14943">
        <v>0</v>
      </c>
      <c r="K14943">
        <v>0</v>
      </c>
    </row>
    <row r="14944" spans="1:11">
      <c r="A14944" t="s">
        <v>30979</v>
      </c>
      <c r="B14944" t="s">
        <v>58</v>
      </c>
      <c r="C14944">
        <v>95645</v>
      </c>
      <c r="D14944" t="s">
        <v>4844</v>
      </c>
      <c r="E14944" t="s">
        <v>32</v>
      </c>
      <c r="F14944">
        <v>426.78</v>
      </c>
      <c r="G14944">
        <v>444.57</v>
      </c>
      <c r="J14944">
        <v>0</v>
      </c>
      <c r="K14944">
        <v>0</v>
      </c>
    </row>
    <row r="14945" spans="1:11">
      <c r="A14945" t="s">
        <v>30980</v>
      </c>
      <c r="B14945" t="s">
        <v>58</v>
      </c>
      <c r="C14945">
        <v>95646</v>
      </c>
      <c r="D14945" t="s">
        <v>4845</v>
      </c>
      <c r="E14945" t="s">
        <v>32</v>
      </c>
      <c r="F14945">
        <v>635.87</v>
      </c>
      <c r="G14945">
        <v>662.28</v>
      </c>
      <c r="J14945">
        <v>0</v>
      </c>
      <c r="K14945">
        <v>0</v>
      </c>
    </row>
    <row r="14946" spans="1:11">
      <c r="A14946" t="s">
        <v>30981</v>
      </c>
      <c r="B14946" t="s">
        <v>58</v>
      </c>
      <c r="C14946">
        <v>95647</v>
      </c>
      <c r="D14946" t="s">
        <v>4846</v>
      </c>
      <c r="E14946" t="s">
        <v>32</v>
      </c>
      <c r="F14946">
        <v>832.1</v>
      </c>
      <c r="G14946">
        <v>866.48</v>
      </c>
      <c r="J14946">
        <v>0</v>
      </c>
      <c r="K14946">
        <v>0</v>
      </c>
    </row>
    <row r="14947" spans="1:11">
      <c r="A14947" t="s">
        <v>30982</v>
      </c>
      <c r="B14947" t="s">
        <v>58</v>
      </c>
      <c r="C14947">
        <v>95636</v>
      </c>
      <c r="D14947" t="s">
        <v>4836</v>
      </c>
      <c r="E14947" t="s">
        <v>32</v>
      </c>
      <c r="F14947">
        <v>439.91</v>
      </c>
      <c r="G14947">
        <v>460.83</v>
      </c>
      <c r="J14947">
        <v>0</v>
      </c>
      <c r="K14947">
        <v>0</v>
      </c>
    </row>
    <row r="14948" spans="1:11">
      <c r="A14948" t="s">
        <v>30983</v>
      </c>
      <c r="B14948" t="s">
        <v>58</v>
      </c>
      <c r="C14948">
        <v>95637</v>
      </c>
      <c r="D14948" t="s">
        <v>4837</v>
      </c>
      <c r="E14948" t="s">
        <v>32</v>
      </c>
      <c r="F14948">
        <v>576.15</v>
      </c>
      <c r="G14948">
        <v>601.08000000000004</v>
      </c>
      <c r="J14948">
        <v>0</v>
      </c>
      <c r="K14948">
        <v>0</v>
      </c>
    </row>
    <row r="14949" spans="1:11">
      <c r="A14949" t="s">
        <v>30984</v>
      </c>
      <c r="B14949" t="s">
        <v>58</v>
      </c>
      <c r="C14949">
        <v>95638</v>
      </c>
      <c r="D14949" t="s">
        <v>4838</v>
      </c>
      <c r="E14949" t="s">
        <v>32</v>
      </c>
      <c r="F14949">
        <v>708.26</v>
      </c>
      <c r="G14949">
        <v>737.79</v>
      </c>
      <c r="J14949">
        <v>0</v>
      </c>
      <c r="K14949">
        <v>0</v>
      </c>
    </row>
    <row r="14950" spans="1:11">
      <c r="A14950" t="s">
        <v>30985</v>
      </c>
      <c r="B14950" t="s">
        <v>58</v>
      </c>
      <c r="C14950">
        <v>95639</v>
      </c>
      <c r="D14950" t="s">
        <v>4839</v>
      </c>
      <c r="E14950" t="s">
        <v>32</v>
      </c>
      <c r="F14950">
        <v>959.04</v>
      </c>
      <c r="G14950">
        <v>994.31</v>
      </c>
      <c r="J14950">
        <v>0</v>
      </c>
      <c r="K14950">
        <v>0</v>
      </c>
    </row>
    <row r="14951" spans="1:11">
      <c r="A14951" t="s">
        <v>30986</v>
      </c>
      <c r="B14951" t="s">
        <v>58</v>
      </c>
      <c r="C14951">
        <v>95634</v>
      </c>
      <c r="D14951" t="s">
        <v>4834</v>
      </c>
      <c r="E14951" t="s">
        <v>32</v>
      </c>
      <c r="F14951">
        <v>230.68</v>
      </c>
      <c r="G14951">
        <v>238.27</v>
      </c>
      <c r="J14951">
        <v>0</v>
      </c>
      <c r="K14951">
        <v>0</v>
      </c>
    </row>
    <row r="14952" spans="1:11">
      <c r="A14952" t="s">
        <v>30987</v>
      </c>
      <c r="B14952" t="s">
        <v>58</v>
      </c>
      <c r="C14952">
        <v>95635</v>
      </c>
      <c r="D14952" t="s">
        <v>4835</v>
      </c>
      <c r="E14952" t="s">
        <v>32</v>
      </c>
      <c r="F14952">
        <v>244.5</v>
      </c>
      <c r="G14952">
        <v>253.29</v>
      </c>
      <c r="J14952">
        <v>0</v>
      </c>
      <c r="K14952">
        <v>0</v>
      </c>
    </row>
    <row r="14953" spans="1:11">
      <c r="A14953" t="s">
        <v>30988</v>
      </c>
      <c r="B14953" t="s">
        <v>58</v>
      </c>
      <c r="C14953">
        <v>98751</v>
      </c>
      <c r="D14953" t="s">
        <v>2656</v>
      </c>
      <c r="E14953" t="s">
        <v>12</v>
      </c>
      <c r="F14953">
        <v>188.34</v>
      </c>
      <c r="G14953">
        <v>193.91</v>
      </c>
      <c r="J14953">
        <v>0</v>
      </c>
      <c r="K14953">
        <v>0</v>
      </c>
    </row>
    <row r="14954" spans="1:11">
      <c r="A14954" t="s">
        <v>30989</v>
      </c>
      <c r="B14954" t="s">
        <v>58</v>
      </c>
      <c r="C14954">
        <v>98746</v>
      </c>
      <c r="D14954" t="s">
        <v>2653</v>
      </c>
      <c r="E14954" t="s">
        <v>12</v>
      </c>
      <c r="F14954">
        <v>88.7</v>
      </c>
      <c r="G14954">
        <v>93.55</v>
      </c>
      <c r="J14954">
        <v>0</v>
      </c>
      <c r="K14954">
        <v>0</v>
      </c>
    </row>
    <row r="14955" spans="1:11">
      <c r="A14955" t="s">
        <v>30990</v>
      </c>
      <c r="B14955" t="s">
        <v>58</v>
      </c>
      <c r="C14955">
        <v>98753</v>
      </c>
      <c r="D14955" t="s">
        <v>2658</v>
      </c>
      <c r="E14955" t="s">
        <v>12</v>
      </c>
      <c r="F14955">
        <v>347.39</v>
      </c>
      <c r="G14955">
        <v>353.64</v>
      </c>
      <c r="J14955">
        <v>0</v>
      </c>
      <c r="K14955">
        <v>0</v>
      </c>
    </row>
    <row r="14956" spans="1:11">
      <c r="A14956" t="s">
        <v>30991</v>
      </c>
      <c r="B14956" t="s">
        <v>58</v>
      </c>
      <c r="C14956">
        <v>98750</v>
      </c>
      <c r="D14956" t="s">
        <v>2655</v>
      </c>
      <c r="E14956" t="s">
        <v>12</v>
      </c>
      <c r="F14956">
        <v>129.63999999999999</v>
      </c>
      <c r="G14956">
        <v>134.84</v>
      </c>
      <c r="J14956">
        <v>0</v>
      </c>
      <c r="K14956">
        <v>0</v>
      </c>
    </row>
    <row r="14957" spans="1:11">
      <c r="A14957" t="s">
        <v>30992</v>
      </c>
      <c r="B14957" t="s">
        <v>58</v>
      </c>
      <c r="C14957">
        <v>98749</v>
      </c>
      <c r="D14957" t="s">
        <v>2654</v>
      </c>
      <c r="E14957" t="s">
        <v>12</v>
      </c>
      <c r="F14957">
        <v>107.18</v>
      </c>
      <c r="G14957">
        <v>112.22</v>
      </c>
      <c r="J14957">
        <v>0</v>
      </c>
      <c r="K14957">
        <v>0</v>
      </c>
    </row>
    <row r="14958" spans="1:11">
      <c r="A14958" t="s">
        <v>30993</v>
      </c>
      <c r="B14958" t="s">
        <v>58</v>
      </c>
      <c r="C14958">
        <v>98752</v>
      </c>
      <c r="D14958" t="s">
        <v>2657</v>
      </c>
      <c r="E14958" t="s">
        <v>12</v>
      </c>
      <c r="F14958">
        <v>259.17</v>
      </c>
      <c r="G14958">
        <v>265.08</v>
      </c>
      <c r="J14958">
        <v>0</v>
      </c>
      <c r="K14958">
        <v>0</v>
      </c>
    </row>
    <row r="14959" spans="1:11">
      <c r="A14959" t="s">
        <v>30994</v>
      </c>
      <c r="B14959" t="s">
        <v>58</v>
      </c>
      <c r="C14959">
        <v>98529</v>
      </c>
      <c r="D14959" t="s">
        <v>6625</v>
      </c>
      <c r="E14959" t="s">
        <v>32</v>
      </c>
      <c r="F14959">
        <v>95.74</v>
      </c>
      <c r="G14959">
        <v>103.58</v>
      </c>
      <c r="J14959">
        <v>0</v>
      </c>
      <c r="K14959">
        <v>0</v>
      </c>
    </row>
    <row r="14960" spans="1:11">
      <c r="A14960" t="s">
        <v>30995</v>
      </c>
      <c r="B14960" t="s">
        <v>58</v>
      </c>
      <c r="C14960">
        <v>98530</v>
      </c>
      <c r="D14960" t="s">
        <v>6626</v>
      </c>
      <c r="E14960" t="s">
        <v>32</v>
      </c>
      <c r="F14960">
        <v>187.92</v>
      </c>
      <c r="G14960">
        <v>203.32</v>
      </c>
      <c r="J14960">
        <v>0</v>
      </c>
      <c r="K14960">
        <v>0</v>
      </c>
    </row>
    <row r="14961" spans="1:11">
      <c r="A14961" t="s">
        <v>30996</v>
      </c>
      <c r="B14961" t="s">
        <v>58</v>
      </c>
      <c r="C14961">
        <v>98531</v>
      </c>
      <c r="D14961" t="s">
        <v>6627</v>
      </c>
      <c r="E14961" t="s">
        <v>32</v>
      </c>
      <c r="F14961">
        <v>446.16</v>
      </c>
      <c r="G14961">
        <v>472.22</v>
      </c>
      <c r="J14961">
        <v>0</v>
      </c>
      <c r="K14961">
        <v>0</v>
      </c>
    </row>
    <row r="14962" spans="1:11">
      <c r="A14962" t="s">
        <v>30997</v>
      </c>
      <c r="B14962" t="s">
        <v>58</v>
      </c>
      <c r="C14962">
        <v>98524</v>
      </c>
      <c r="D14962" t="s">
        <v>6589</v>
      </c>
      <c r="E14962" t="s">
        <v>9</v>
      </c>
      <c r="F14962">
        <v>6.05</v>
      </c>
      <c r="G14962">
        <v>6.55</v>
      </c>
      <c r="J14962">
        <v>0</v>
      </c>
      <c r="K14962">
        <v>0</v>
      </c>
    </row>
    <row r="14963" spans="1:11">
      <c r="A14963" t="s">
        <v>30998</v>
      </c>
      <c r="B14963" t="s">
        <v>58</v>
      </c>
      <c r="C14963">
        <v>98525</v>
      </c>
      <c r="D14963" t="s">
        <v>6621</v>
      </c>
      <c r="E14963" t="s">
        <v>9</v>
      </c>
      <c r="F14963">
        <v>0.71</v>
      </c>
      <c r="G14963">
        <v>0.74</v>
      </c>
      <c r="J14963">
        <v>0</v>
      </c>
      <c r="K14963">
        <v>0</v>
      </c>
    </row>
    <row r="14964" spans="1:11">
      <c r="A14964" t="s">
        <v>30999</v>
      </c>
      <c r="B14964" t="s">
        <v>58</v>
      </c>
      <c r="C14964">
        <v>98533</v>
      </c>
      <c r="D14964" t="s">
        <v>6629</v>
      </c>
      <c r="E14964" t="s">
        <v>32</v>
      </c>
      <c r="F14964">
        <v>134.82</v>
      </c>
      <c r="G14964">
        <v>142.08000000000001</v>
      </c>
      <c r="J14964">
        <v>0</v>
      </c>
      <c r="K14964">
        <v>0</v>
      </c>
    </row>
    <row r="14965" spans="1:11">
      <c r="A14965" t="s">
        <v>31000</v>
      </c>
      <c r="B14965" t="s">
        <v>58</v>
      </c>
      <c r="C14965">
        <v>98534</v>
      </c>
      <c r="D14965" t="s">
        <v>6630</v>
      </c>
      <c r="E14965" t="s">
        <v>32</v>
      </c>
      <c r="F14965">
        <v>372.03</v>
      </c>
      <c r="G14965">
        <v>391.83</v>
      </c>
      <c r="J14965">
        <v>0</v>
      </c>
      <c r="K14965">
        <v>0</v>
      </c>
    </row>
    <row r="14966" spans="1:11">
      <c r="A14966" t="s">
        <v>31001</v>
      </c>
      <c r="B14966" t="s">
        <v>58</v>
      </c>
      <c r="C14966">
        <v>98535</v>
      </c>
      <c r="D14966" t="s">
        <v>6631</v>
      </c>
      <c r="E14966" t="s">
        <v>32</v>
      </c>
      <c r="F14966">
        <v>788.52</v>
      </c>
      <c r="G14966">
        <v>833.11</v>
      </c>
      <c r="J14966">
        <v>0</v>
      </c>
      <c r="K14966">
        <v>0</v>
      </c>
    </row>
    <row r="14967" spans="1:11">
      <c r="A14967" t="s">
        <v>31002</v>
      </c>
      <c r="B14967" t="s">
        <v>58</v>
      </c>
      <c r="C14967">
        <v>98532</v>
      </c>
      <c r="D14967" t="s">
        <v>6628</v>
      </c>
      <c r="E14967" t="s">
        <v>32</v>
      </c>
      <c r="F14967">
        <v>34.81</v>
      </c>
      <c r="G14967">
        <v>36.42</v>
      </c>
      <c r="J14967">
        <v>0</v>
      </c>
      <c r="K14967">
        <v>0</v>
      </c>
    </row>
    <row r="14968" spans="1:11">
      <c r="A14968" t="s">
        <v>31003</v>
      </c>
      <c r="B14968" t="s">
        <v>58</v>
      </c>
      <c r="C14968">
        <v>98526</v>
      </c>
      <c r="D14968" t="s">
        <v>6622</v>
      </c>
      <c r="E14968" t="s">
        <v>32</v>
      </c>
      <c r="F14968">
        <v>155.15</v>
      </c>
      <c r="G14968">
        <v>164.56</v>
      </c>
      <c r="J14968">
        <v>0</v>
      </c>
      <c r="K14968">
        <v>0</v>
      </c>
    </row>
    <row r="14969" spans="1:11">
      <c r="A14969" t="s">
        <v>31004</v>
      </c>
      <c r="B14969" t="s">
        <v>58</v>
      </c>
      <c r="C14969">
        <v>98527</v>
      </c>
      <c r="D14969" t="s">
        <v>6623</v>
      </c>
      <c r="E14969" t="s">
        <v>32</v>
      </c>
      <c r="F14969">
        <v>257.48</v>
      </c>
      <c r="G14969">
        <v>273.08</v>
      </c>
      <c r="J14969">
        <v>0</v>
      </c>
      <c r="K14969">
        <v>0</v>
      </c>
    </row>
    <row r="14970" spans="1:11">
      <c r="A14970" t="s">
        <v>31005</v>
      </c>
      <c r="B14970" t="s">
        <v>58</v>
      </c>
      <c r="C14970">
        <v>98528</v>
      </c>
      <c r="D14970" t="s">
        <v>6624</v>
      </c>
      <c r="E14970" t="s">
        <v>32</v>
      </c>
      <c r="F14970">
        <v>339.37</v>
      </c>
      <c r="G14970">
        <v>359.91</v>
      </c>
      <c r="J14970">
        <v>0</v>
      </c>
      <c r="K14970">
        <v>0</v>
      </c>
    </row>
    <row r="14971" spans="1:11">
      <c r="A14971" t="s">
        <v>31006</v>
      </c>
      <c r="B14971" t="s">
        <v>58</v>
      </c>
      <c r="C14971">
        <v>94232</v>
      </c>
      <c r="D14971" t="s">
        <v>1567</v>
      </c>
      <c r="E14971" t="s">
        <v>32</v>
      </c>
      <c r="F14971">
        <v>3.44</v>
      </c>
      <c r="G14971">
        <v>3.73</v>
      </c>
      <c r="J14971">
        <v>0</v>
      </c>
      <c r="K14971">
        <v>0</v>
      </c>
    </row>
    <row r="14972" spans="1:11">
      <c r="A14972" t="s">
        <v>31007</v>
      </c>
      <c r="B14972" t="s">
        <v>58</v>
      </c>
      <c r="C14972">
        <v>100434</v>
      </c>
      <c r="D14972" t="s">
        <v>1589</v>
      </c>
      <c r="E14972" t="s">
        <v>12</v>
      </c>
      <c r="F14972">
        <v>172.1</v>
      </c>
      <c r="G14972">
        <v>173.21</v>
      </c>
      <c r="J14972">
        <v>0</v>
      </c>
      <c r="K14972">
        <v>0</v>
      </c>
    </row>
    <row r="14973" spans="1:11">
      <c r="A14973" t="s">
        <v>31008</v>
      </c>
      <c r="B14973" t="s">
        <v>58</v>
      </c>
      <c r="C14973">
        <v>94229</v>
      </c>
      <c r="D14973" t="s">
        <v>1593</v>
      </c>
      <c r="E14973" t="s">
        <v>12</v>
      </c>
      <c r="F14973">
        <v>170.9</v>
      </c>
      <c r="G14973">
        <v>173.98</v>
      </c>
      <c r="J14973">
        <v>0</v>
      </c>
      <c r="K14973">
        <v>0</v>
      </c>
    </row>
    <row r="14974" spans="1:11">
      <c r="A14974" t="s">
        <v>31009</v>
      </c>
      <c r="B14974" t="s">
        <v>58</v>
      </c>
      <c r="C14974">
        <v>94227</v>
      </c>
      <c r="D14974" t="s">
        <v>1591</v>
      </c>
      <c r="E14974" t="s">
        <v>12</v>
      </c>
      <c r="F14974">
        <v>64.52</v>
      </c>
      <c r="G14974">
        <v>65.8</v>
      </c>
      <c r="J14974">
        <v>0</v>
      </c>
      <c r="K14974">
        <v>0</v>
      </c>
    </row>
    <row r="14975" spans="1:11">
      <c r="A14975" t="s">
        <v>31010</v>
      </c>
      <c r="B14975" t="s">
        <v>58</v>
      </c>
      <c r="C14975">
        <v>94228</v>
      </c>
      <c r="D14975" t="s">
        <v>1592</v>
      </c>
      <c r="E14975" t="s">
        <v>12</v>
      </c>
      <c r="F14975">
        <v>88.66</v>
      </c>
      <c r="G14975">
        <v>90.4</v>
      </c>
      <c r="J14975">
        <v>0</v>
      </c>
      <c r="K14975">
        <v>0</v>
      </c>
    </row>
    <row r="14976" spans="1:11">
      <c r="A14976" t="s">
        <v>31011</v>
      </c>
      <c r="B14976" t="s">
        <v>58</v>
      </c>
      <c r="C14976">
        <v>94219</v>
      </c>
      <c r="D14976" t="s">
        <v>1581</v>
      </c>
      <c r="E14976" t="s">
        <v>12</v>
      </c>
      <c r="F14976">
        <v>46.35</v>
      </c>
      <c r="G14976">
        <v>48.21</v>
      </c>
      <c r="J14976">
        <v>0</v>
      </c>
      <c r="K14976">
        <v>0</v>
      </c>
    </row>
    <row r="14977" spans="1:11">
      <c r="A14977" t="s">
        <v>31012</v>
      </c>
      <c r="B14977" t="s">
        <v>58</v>
      </c>
      <c r="C14977">
        <v>94220</v>
      </c>
      <c r="D14977" t="s">
        <v>1582</v>
      </c>
      <c r="E14977" t="s">
        <v>12</v>
      </c>
      <c r="F14977">
        <v>59.94</v>
      </c>
      <c r="G14977">
        <v>61.8</v>
      </c>
      <c r="J14977">
        <v>0</v>
      </c>
      <c r="K14977">
        <v>0</v>
      </c>
    </row>
    <row r="14978" spans="1:11">
      <c r="A14978" t="s">
        <v>31013</v>
      </c>
      <c r="B14978" t="s">
        <v>58</v>
      </c>
      <c r="C14978">
        <v>100326</v>
      </c>
      <c r="D14978" t="s">
        <v>8710</v>
      </c>
      <c r="E14978" t="s">
        <v>12</v>
      </c>
      <c r="F14978">
        <v>0</v>
      </c>
      <c r="G14978">
        <v>0</v>
      </c>
    </row>
    <row r="14979" spans="1:11">
      <c r="A14979" t="s">
        <v>31014</v>
      </c>
      <c r="B14979" t="s">
        <v>58</v>
      </c>
      <c r="C14979">
        <v>94221</v>
      </c>
      <c r="D14979" t="s">
        <v>1583</v>
      </c>
      <c r="E14979" t="s">
        <v>12</v>
      </c>
      <c r="F14979">
        <v>37.78</v>
      </c>
      <c r="G14979">
        <v>38.93</v>
      </c>
      <c r="J14979">
        <v>0</v>
      </c>
      <c r="K14979">
        <v>0</v>
      </c>
    </row>
    <row r="14980" spans="1:11">
      <c r="A14980" t="s">
        <v>31015</v>
      </c>
      <c r="B14980" t="s">
        <v>58</v>
      </c>
      <c r="C14980">
        <v>94222</v>
      </c>
      <c r="D14980" t="s">
        <v>1584</v>
      </c>
      <c r="E14980" t="s">
        <v>12</v>
      </c>
      <c r="F14980">
        <v>51.37</v>
      </c>
      <c r="G14980">
        <v>52.52</v>
      </c>
      <c r="J14980">
        <v>0</v>
      </c>
      <c r="K14980">
        <v>0</v>
      </c>
    </row>
    <row r="14981" spans="1:11">
      <c r="A14981" t="s">
        <v>31016</v>
      </c>
      <c r="B14981" t="s">
        <v>58</v>
      </c>
      <c r="C14981">
        <v>94451</v>
      </c>
      <c r="D14981" t="s">
        <v>1586</v>
      </c>
      <c r="E14981" t="s">
        <v>12</v>
      </c>
      <c r="F14981">
        <v>86.08</v>
      </c>
      <c r="G14981">
        <v>86.44</v>
      </c>
      <c r="J14981">
        <v>0</v>
      </c>
      <c r="K14981">
        <v>0</v>
      </c>
    </row>
    <row r="14982" spans="1:11">
      <c r="A14982" t="s">
        <v>31017</v>
      </c>
      <c r="B14982" t="s">
        <v>58</v>
      </c>
      <c r="C14982">
        <v>94223</v>
      </c>
      <c r="D14982" t="s">
        <v>1585</v>
      </c>
      <c r="E14982" t="s">
        <v>12</v>
      </c>
      <c r="F14982">
        <v>77.59</v>
      </c>
      <c r="G14982">
        <v>77.95</v>
      </c>
      <c r="J14982">
        <v>0</v>
      </c>
      <c r="K14982">
        <v>0</v>
      </c>
    </row>
    <row r="14983" spans="1:11">
      <c r="A14983" t="s">
        <v>31018</v>
      </c>
      <c r="B14983" t="s">
        <v>58</v>
      </c>
      <c r="C14983">
        <v>100325</v>
      </c>
      <c r="D14983" t="s">
        <v>1587</v>
      </c>
      <c r="E14983" t="s">
        <v>12</v>
      </c>
      <c r="F14983">
        <v>83.39</v>
      </c>
      <c r="G14983">
        <v>83.65</v>
      </c>
      <c r="J14983">
        <v>0</v>
      </c>
      <c r="K14983">
        <v>0</v>
      </c>
    </row>
    <row r="14984" spans="1:11">
      <c r="A14984" t="s">
        <v>31019</v>
      </c>
      <c r="B14984" t="s">
        <v>58</v>
      </c>
      <c r="C14984">
        <v>94224</v>
      </c>
      <c r="D14984" t="s">
        <v>1565</v>
      </c>
      <c r="E14984" t="s">
        <v>12</v>
      </c>
      <c r="F14984">
        <v>31.17</v>
      </c>
      <c r="G14984">
        <v>33.520000000000003</v>
      </c>
      <c r="J14984">
        <v>0</v>
      </c>
      <c r="K14984">
        <v>0</v>
      </c>
    </row>
    <row r="14985" spans="1:11">
      <c r="A14985" t="s">
        <v>31020</v>
      </c>
      <c r="B14985" t="s">
        <v>58</v>
      </c>
      <c r="C14985">
        <v>102653</v>
      </c>
      <c r="D14985" t="s">
        <v>8711</v>
      </c>
      <c r="E14985" t="s">
        <v>9</v>
      </c>
      <c r="F14985">
        <v>0</v>
      </c>
      <c r="G14985">
        <v>0</v>
      </c>
    </row>
    <row r="14986" spans="1:11">
      <c r="A14986" t="s">
        <v>31021</v>
      </c>
      <c r="B14986" t="s">
        <v>58</v>
      </c>
      <c r="C14986">
        <v>100330</v>
      </c>
      <c r="D14986" t="s">
        <v>15345</v>
      </c>
      <c r="E14986" t="s">
        <v>9</v>
      </c>
      <c r="F14986">
        <v>28.78</v>
      </c>
      <c r="G14986">
        <v>30.01</v>
      </c>
      <c r="J14986">
        <v>0</v>
      </c>
      <c r="K14986">
        <v>0</v>
      </c>
    </row>
    <row r="14987" spans="1:11">
      <c r="A14987" t="s">
        <v>31022</v>
      </c>
      <c r="B14987" t="s">
        <v>58</v>
      </c>
      <c r="C14987">
        <v>100331</v>
      </c>
      <c r="D14987" t="s">
        <v>15346</v>
      </c>
      <c r="E14987" t="s">
        <v>9</v>
      </c>
      <c r="F14987">
        <v>36.19</v>
      </c>
      <c r="G14987">
        <v>38.04</v>
      </c>
      <c r="J14987">
        <v>0</v>
      </c>
      <c r="K14987">
        <v>0</v>
      </c>
    </row>
    <row r="14988" spans="1:11">
      <c r="A14988" t="s">
        <v>31023</v>
      </c>
      <c r="B14988" t="s">
        <v>58</v>
      </c>
      <c r="C14988">
        <v>100328</v>
      </c>
      <c r="D14988" t="s">
        <v>15347</v>
      </c>
      <c r="E14988" t="s">
        <v>9</v>
      </c>
      <c r="F14988">
        <v>21.2</v>
      </c>
      <c r="G14988">
        <v>22.12</v>
      </c>
      <c r="J14988">
        <v>0</v>
      </c>
      <c r="K14988">
        <v>0</v>
      </c>
    </row>
    <row r="14989" spans="1:11">
      <c r="A14989" t="s">
        <v>31024</v>
      </c>
      <c r="B14989" t="s">
        <v>58</v>
      </c>
      <c r="C14989">
        <v>100329</v>
      </c>
      <c r="D14989" t="s">
        <v>15348</v>
      </c>
      <c r="E14989" t="s">
        <v>9</v>
      </c>
      <c r="F14989">
        <v>25.55</v>
      </c>
      <c r="G14989">
        <v>26.83</v>
      </c>
      <c r="J14989">
        <v>0</v>
      </c>
      <c r="K14989">
        <v>0</v>
      </c>
    </row>
    <row r="14990" spans="1:11">
      <c r="A14990" t="s">
        <v>31025</v>
      </c>
      <c r="B14990" t="s">
        <v>58</v>
      </c>
      <c r="C14990">
        <v>94231</v>
      </c>
      <c r="D14990" t="s">
        <v>1594</v>
      </c>
      <c r="E14990" t="s">
        <v>12</v>
      </c>
      <c r="F14990">
        <v>52.4</v>
      </c>
      <c r="G14990">
        <v>53.3</v>
      </c>
      <c r="J14990">
        <v>0</v>
      </c>
      <c r="K14990">
        <v>0</v>
      </c>
    </row>
    <row r="14991" spans="1:11">
      <c r="A14991" t="s">
        <v>31026</v>
      </c>
      <c r="B14991" t="s">
        <v>58</v>
      </c>
      <c r="C14991">
        <v>100435</v>
      </c>
      <c r="D14991" t="s">
        <v>1590</v>
      </c>
      <c r="E14991" t="s">
        <v>12</v>
      </c>
      <c r="F14991">
        <v>58.57</v>
      </c>
      <c r="G14991">
        <v>59.33</v>
      </c>
      <c r="J14991">
        <v>0</v>
      </c>
      <c r="K14991">
        <v>0</v>
      </c>
    </row>
    <row r="14992" spans="1:11">
      <c r="A14992" t="s">
        <v>31027</v>
      </c>
      <c r="B14992" t="s">
        <v>58</v>
      </c>
      <c r="C14992">
        <v>100327</v>
      </c>
      <c r="D14992" t="s">
        <v>1588</v>
      </c>
      <c r="E14992" t="s">
        <v>12</v>
      </c>
      <c r="F14992">
        <v>60.13</v>
      </c>
      <c r="G14992">
        <v>61.19</v>
      </c>
      <c r="J14992">
        <v>0</v>
      </c>
      <c r="K14992">
        <v>0</v>
      </c>
    </row>
    <row r="14993" spans="1:11">
      <c r="A14993" t="s">
        <v>31028</v>
      </c>
      <c r="B14993" t="s">
        <v>58</v>
      </c>
      <c r="C14993">
        <v>94226</v>
      </c>
      <c r="D14993" t="s">
        <v>1566</v>
      </c>
      <c r="E14993" t="s">
        <v>9</v>
      </c>
      <c r="F14993">
        <v>24.23</v>
      </c>
      <c r="G14993">
        <v>25.17</v>
      </c>
      <c r="J14993">
        <v>0</v>
      </c>
      <c r="K14993">
        <v>0</v>
      </c>
    </row>
    <row r="14994" spans="1:11">
      <c r="A14994" t="s">
        <v>31029</v>
      </c>
      <c r="B14994" t="s">
        <v>58</v>
      </c>
      <c r="C14994">
        <v>94201</v>
      </c>
      <c r="D14994" t="s">
        <v>1563</v>
      </c>
      <c r="E14994" t="s">
        <v>9</v>
      </c>
      <c r="F14994">
        <v>89.59</v>
      </c>
      <c r="G14994">
        <v>91.14</v>
      </c>
      <c r="J14994">
        <v>0</v>
      </c>
      <c r="K14994">
        <v>0</v>
      </c>
    </row>
    <row r="14995" spans="1:11">
      <c r="A14995" t="s">
        <v>31030</v>
      </c>
      <c r="B14995" t="s">
        <v>58</v>
      </c>
      <c r="C14995">
        <v>94204</v>
      </c>
      <c r="D14995" t="s">
        <v>1564</v>
      </c>
      <c r="E14995" t="s">
        <v>9</v>
      </c>
      <c r="F14995">
        <v>96.97</v>
      </c>
      <c r="G14995">
        <v>99.14</v>
      </c>
      <c r="J14995">
        <v>0</v>
      </c>
      <c r="K14995">
        <v>0</v>
      </c>
    </row>
    <row r="14996" spans="1:11">
      <c r="A14996" t="s">
        <v>31031</v>
      </c>
      <c r="B14996" t="s">
        <v>58</v>
      </c>
      <c r="C14996">
        <v>94447</v>
      </c>
      <c r="D14996" t="s">
        <v>1574</v>
      </c>
      <c r="E14996" t="s">
        <v>9</v>
      </c>
      <c r="F14996">
        <v>89.59</v>
      </c>
      <c r="G14996">
        <v>91.14</v>
      </c>
      <c r="J14996">
        <v>0</v>
      </c>
      <c r="K14996">
        <v>0</v>
      </c>
    </row>
    <row r="14997" spans="1:11">
      <c r="A14997" t="s">
        <v>31032</v>
      </c>
      <c r="B14997" t="s">
        <v>58</v>
      </c>
      <c r="C14997">
        <v>94448</v>
      </c>
      <c r="D14997" t="s">
        <v>1575</v>
      </c>
      <c r="E14997" t="s">
        <v>9</v>
      </c>
      <c r="F14997">
        <v>96.97</v>
      </c>
      <c r="G14997">
        <v>99.14</v>
      </c>
      <c r="J14997">
        <v>0</v>
      </c>
      <c r="K14997">
        <v>0</v>
      </c>
    </row>
    <row r="14998" spans="1:11">
      <c r="A14998" t="s">
        <v>31033</v>
      </c>
      <c r="B14998" t="s">
        <v>58</v>
      </c>
      <c r="C14998">
        <v>94445</v>
      </c>
      <c r="D14998" t="s">
        <v>1572</v>
      </c>
      <c r="E14998" t="s">
        <v>9</v>
      </c>
      <c r="F14998">
        <v>89.59</v>
      </c>
      <c r="G14998">
        <v>91.14</v>
      </c>
      <c r="J14998">
        <v>0</v>
      </c>
      <c r="K14998">
        <v>0</v>
      </c>
    </row>
    <row r="14999" spans="1:11">
      <c r="A14999" t="s">
        <v>31034</v>
      </c>
      <c r="B14999" t="s">
        <v>58</v>
      </c>
      <c r="C14999">
        <v>94446</v>
      </c>
      <c r="D14999" t="s">
        <v>1573</v>
      </c>
      <c r="E14999" t="s">
        <v>9</v>
      </c>
      <c r="F14999">
        <v>96.97</v>
      </c>
      <c r="G14999">
        <v>99.14</v>
      </c>
      <c r="J14999">
        <v>0</v>
      </c>
      <c r="K14999">
        <v>0</v>
      </c>
    </row>
    <row r="15000" spans="1:11">
      <c r="A15000" t="s">
        <v>31035</v>
      </c>
      <c r="B15000" t="s">
        <v>58</v>
      </c>
      <c r="C15000">
        <v>94440</v>
      </c>
      <c r="D15000" t="s">
        <v>1568</v>
      </c>
      <c r="E15000" t="s">
        <v>9</v>
      </c>
      <c r="F15000">
        <v>63.51</v>
      </c>
      <c r="G15000">
        <v>64.48</v>
      </c>
      <c r="J15000">
        <v>0</v>
      </c>
      <c r="K15000">
        <v>0</v>
      </c>
    </row>
    <row r="15001" spans="1:11">
      <c r="A15001" t="s">
        <v>31036</v>
      </c>
      <c r="B15001" t="s">
        <v>58</v>
      </c>
      <c r="C15001">
        <v>94441</v>
      </c>
      <c r="D15001" t="s">
        <v>1569</v>
      </c>
      <c r="E15001" t="s">
        <v>9</v>
      </c>
      <c r="F15001">
        <v>67.849999999999994</v>
      </c>
      <c r="G15001">
        <v>69.2</v>
      </c>
      <c r="J15001">
        <v>0</v>
      </c>
      <c r="K15001">
        <v>0</v>
      </c>
    </row>
    <row r="15002" spans="1:11">
      <c r="A15002" t="s">
        <v>31037</v>
      </c>
      <c r="B15002" t="s">
        <v>58</v>
      </c>
      <c r="C15002">
        <v>94195</v>
      </c>
      <c r="D15002" t="s">
        <v>1561</v>
      </c>
      <c r="E15002" t="s">
        <v>9</v>
      </c>
      <c r="F15002">
        <v>63.51</v>
      </c>
      <c r="G15002">
        <v>64.48</v>
      </c>
      <c r="J15002">
        <v>0</v>
      </c>
      <c r="K15002">
        <v>0</v>
      </c>
    </row>
    <row r="15003" spans="1:11">
      <c r="A15003" t="s">
        <v>31038</v>
      </c>
      <c r="B15003" t="s">
        <v>58</v>
      </c>
      <c r="C15003">
        <v>94198</v>
      </c>
      <c r="D15003" t="s">
        <v>1562</v>
      </c>
      <c r="E15003" t="s">
        <v>9</v>
      </c>
      <c r="F15003">
        <v>67.849999999999994</v>
      </c>
      <c r="G15003">
        <v>69.2</v>
      </c>
      <c r="J15003">
        <v>0</v>
      </c>
      <c r="K15003">
        <v>0</v>
      </c>
    </row>
    <row r="15004" spans="1:11">
      <c r="A15004" t="s">
        <v>31039</v>
      </c>
      <c r="B15004" t="s">
        <v>58</v>
      </c>
      <c r="C15004">
        <v>94442</v>
      </c>
      <c r="D15004" t="s">
        <v>1570</v>
      </c>
      <c r="E15004" t="s">
        <v>9</v>
      </c>
      <c r="F15004">
        <v>63.51</v>
      </c>
      <c r="G15004">
        <v>64.48</v>
      </c>
      <c r="J15004">
        <v>0</v>
      </c>
      <c r="K15004">
        <v>0</v>
      </c>
    </row>
    <row r="15005" spans="1:11">
      <c r="A15005" t="s">
        <v>31040</v>
      </c>
      <c r="B15005" t="s">
        <v>58</v>
      </c>
      <c r="C15005">
        <v>94443</v>
      </c>
      <c r="D15005" t="s">
        <v>1571</v>
      </c>
      <c r="E15005" t="s">
        <v>9</v>
      </c>
      <c r="F15005">
        <v>67.849999999999994</v>
      </c>
      <c r="G15005">
        <v>69.2</v>
      </c>
      <c r="J15005">
        <v>0</v>
      </c>
      <c r="K15005">
        <v>0</v>
      </c>
    </row>
    <row r="15006" spans="1:11">
      <c r="A15006" t="s">
        <v>31041</v>
      </c>
      <c r="B15006" t="s">
        <v>58</v>
      </c>
      <c r="C15006">
        <v>94213</v>
      </c>
      <c r="D15006" t="s">
        <v>1579</v>
      </c>
      <c r="E15006" t="s">
        <v>9</v>
      </c>
      <c r="F15006">
        <v>74.87</v>
      </c>
      <c r="G15006">
        <v>75.36</v>
      </c>
      <c r="J15006">
        <v>0</v>
      </c>
      <c r="K15006">
        <v>0</v>
      </c>
    </row>
    <row r="15007" spans="1:11">
      <c r="A15007" t="s">
        <v>31042</v>
      </c>
      <c r="B15007" t="s">
        <v>58</v>
      </c>
      <c r="C15007">
        <v>94189</v>
      </c>
      <c r="D15007" t="s">
        <v>1559</v>
      </c>
      <c r="E15007" t="s">
        <v>9</v>
      </c>
      <c r="F15007">
        <v>42.6</v>
      </c>
      <c r="G15007">
        <v>43.18</v>
      </c>
      <c r="J15007">
        <v>0</v>
      </c>
      <c r="K15007">
        <v>0</v>
      </c>
    </row>
    <row r="15008" spans="1:11">
      <c r="A15008" t="s">
        <v>31043</v>
      </c>
      <c r="B15008" t="s">
        <v>58</v>
      </c>
      <c r="C15008">
        <v>94192</v>
      </c>
      <c r="D15008" t="s">
        <v>1560</v>
      </c>
      <c r="E15008" t="s">
        <v>9</v>
      </c>
      <c r="F15008">
        <v>45.89</v>
      </c>
      <c r="G15008">
        <v>46.74</v>
      </c>
      <c r="J15008">
        <v>0</v>
      </c>
      <c r="K15008">
        <v>0</v>
      </c>
    </row>
    <row r="15009" spans="1:11">
      <c r="A15009" t="s">
        <v>31044</v>
      </c>
      <c r="B15009" t="s">
        <v>58</v>
      </c>
      <c r="C15009">
        <v>94444</v>
      </c>
      <c r="D15009" t="s">
        <v>1658</v>
      </c>
      <c r="E15009" t="s">
        <v>9</v>
      </c>
      <c r="F15009">
        <v>665.38</v>
      </c>
      <c r="G15009">
        <v>666.35</v>
      </c>
      <c r="J15009">
        <v>0</v>
      </c>
      <c r="K15009">
        <v>0</v>
      </c>
    </row>
    <row r="15010" spans="1:11">
      <c r="A15010" t="s">
        <v>31045</v>
      </c>
      <c r="B15010" t="s">
        <v>58</v>
      </c>
      <c r="C15010">
        <v>94218</v>
      </c>
      <c r="D15010" t="s">
        <v>1578</v>
      </c>
      <c r="E15010" t="s">
        <v>9</v>
      </c>
      <c r="F15010">
        <v>112.99</v>
      </c>
      <c r="G15010">
        <v>113.75</v>
      </c>
      <c r="J15010">
        <v>0</v>
      </c>
      <c r="K15010">
        <v>0</v>
      </c>
    </row>
    <row r="15011" spans="1:11">
      <c r="A15011" t="s">
        <v>31046</v>
      </c>
      <c r="B15011" t="s">
        <v>58</v>
      </c>
      <c r="C15011">
        <v>94216</v>
      </c>
      <c r="D15011" t="s">
        <v>1580</v>
      </c>
      <c r="E15011" t="s">
        <v>9</v>
      </c>
      <c r="F15011">
        <v>210.8</v>
      </c>
      <c r="G15011">
        <v>211.12</v>
      </c>
      <c r="J15011">
        <v>0</v>
      </c>
      <c r="K15011">
        <v>0</v>
      </c>
    </row>
    <row r="15012" spans="1:11">
      <c r="A15012" t="s">
        <v>31047</v>
      </c>
      <c r="B15012" t="s">
        <v>58</v>
      </c>
      <c r="C15012">
        <v>94449</v>
      </c>
      <c r="D15012" t="s">
        <v>1595</v>
      </c>
      <c r="E15012" t="s">
        <v>9</v>
      </c>
      <c r="F15012">
        <v>66.37</v>
      </c>
      <c r="G15012">
        <v>67.069999999999993</v>
      </c>
      <c r="J15012">
        <v>0</v>
      </c>
      <c r="K15012">
        <v>0</v>
      </c>
    </row>
    <row r="15013" spans="1:11">
      <c r="A15013" t="s">
        <v>31048</v>
      </c>
      <c r="B15013" t="s">
        <v>58</v>
      </c>
      <c r="C15013">
        <v>94210</v>
      </c>
      <c r="D15013" t="s">
        <v>1577</v>
      </c>
      <c r="E15013" t="s">
        <v>9</v>
      </c>
      <c r="F15013">
        <v>48.85</v>
      </c>
      <c r="G15013">
        <v>49.64</v>
      </c>
      <c r="J15013">
        <v>0</v>
      </c>
      <c r="K15013">
        <v>0</v>
      </c>
    </row>
    <row r="15014" spans="1:11">
      <c r="A15014" t="s">
        <v>31049</v>
      </c>
      <c r="B15014" t="s">
        <v>58</v>
      </c>
      <c r="C15014">
        <v>94207</v>
      </c>
      <c r="D15014" t="s">
        <v>1576</v>
      </c>
      <c r="E15014" t="s">
        <v>9</v>
      </c>
      <c r="F15014">
        <v>45.95</v>
      </c>
      <c r="G15014">
        <v>46.65</v>
      </c>
      <c r="J15014">
        <v>0</v>
      </c>
      <c r="K15014">
        <v>0</v>
      </c>
    </row>
    <row r="15015" spans="1:11">
      <c r="A15015" t="s">
        <v>31050</v>
      </c>
      <c r="B15015" t="s">
        <v>58</v>
      </c>
      <c r="C15015">
        <v>102109</v>
      </c>
      <c r="D15015" t="s">
        <v>3083</v>
      </c>
      <c r="E15015" t="s">
        <v>32</v>
      </c>
      <c r="F15015">
        <v>64.180000000000007</v>
      </c>
      <c r="G15015">
        <v>67</v>
      </c>
      <c r="J15015">
        <v>0</v>
      </c>
      <c r="K15015">
        <v>0</v>
      </c>
    </row>
    <row r="15016" spans="1:11">
      <c r="A15016" t="s">
        <v>31051</v>
      </c>
      <c r="B15016" t="s">
        <v>58</v>
      </c>
      <c r="C15016">
        <v>102110</v>
      </c>
      <c r="D15016" t="s">
        <v>3084</v>
      </c>
      <c r="E15016" t="s">
        <v>32</v>
      </c>
      <c r="F15016">
        <v>173.08</v>
      </c>
      <c r="G15016">
        <v>175.9</v>
      </c>
      <c r="J15016">
        <v>0</v>
      </c>
      <c r="K15016">
        <v>0</v>
      </c>
    </row>
    <row r="15017" spans="1:11">
      <c r="A15017" t="s">
        <v>31052</v>
      </c>
      <c r="B15017" t="s">
        <v>58</v>
      </c>
      <c r="C15017">
        <v>103656</v>
      </c>
      <c r="D15017" t="s">
        <v>3087</v>
      </c>
      <c r="E15017" t="s">
        <v>32</v>
      </c>
      <c r="F15017">
        <v>125358.82</v>
      </c>
      <c r="G15017">
        <v>125449.41</v>
      </c>
      <c r="J15017">
        <v>0</v>
      </c>
      <c r="K15017">
        <v>0</v>
      </c>
    </row>
    <row r="15018" spans="1:11">
      <c r="A15018" t="s">
        <v>31053</v>
      </c>
      <c r="B15018" t="s">
        <v>58</v>
      </c>
      <c r="C15018">
        <v>102105</v>
      </c>
      <c r="D15018" t="s">
        <v>3079</v>
      </c>
      <c r="E15018" t="s">
        <v>32</v>
      </c>
      <c r="F15018">
        <v>19954.39</v>
      </c>
      <c r="G15018">
        <v>20014.63</v>
      </c>
      <c r="J15018">
        <v>0</v>
      </c>
      <c r="K15018">
        <v>0</v>
      </c>
    </row>
    <row r="15019" spans="1:11">
      <c r="A15019" t="s">
        <v>31054</v>
      </c>
      <c r="B15019" t="s">
        <v>58</v>
      </c>
      <c r="C15019">
        <v>102106</v>
      </c>
      <c r="D15019" t="s">
        <v>3080</v>
      </c>
      <c r="E15019" t="s">
        <v>32</v>
      </c>
      <c r="F15019">
        <v>24990.1</v>
      </c>
      <c r="G15019">
        <v>25051.31</v>
      </c>
      <c r="J15019">
        <v>0</v>
      </c>
      <c r="K15019">
        <v>0</v>
      </c>
    </row>
    <row r="15020" spans="1:11">
      <c r="A15020" t="s">
        <v>31055</v>
      </c>
      <c r="B15020" t="s">
        <v>58</v>
      </c>
      <c r="C15020">
        <v>102107</v>
      </c>
      <c r="D15020" t="s">
        <v>3081</v>
      </c>
      <c r="E15020" t="s">
        <v>32</v>
      </c>
      <c r="F15020">
        <v>34813.08</v>
      </c>
      <c r="G15020">
        <v>34877.839999999997</v>
      </c>
      <c r="J15020">
        <v>0</v>
      </c>
      <c r="K15020">
        <v>0</v>
      </c>
    </row>
    <row r="15021" spans="1:11">
      <c r="A15021" t="s">
        <v>31056</v>
      </c>
      <c r="B15021" t="s">
        <v>58</v>
      </c>
      <c r="C15021">
        <v>102102</v>
      </c>
      <c r="D15021" t="s">
        <v>3076</v>
      </c>
      <c r="E15021" t="s">
        <v>32</v>
      </c>
      <c r="F15021">
        <v>11433.68</v>
      </c>
      <c r="G15021">
        <v>11489.69</v>
      </c>
      <c r="J15021">
        <v>0</v>
      </c>
      <c r="K15021">
        <v>0</v>
      </c>
    </row>
    <row r="15022" spans="1:11">
      <c r="A15022" t="s">
        <v>31057</v>
      </c>
      <c r="B15022" t="s">
        <v>58</v>
      </c>
      <c r="C15022">
        <v>102108</v>
      </c>
      <c r="D15022" t="s">
        <v>3082</v>
      </c>
      <c r="E15022" t="s">
        <v>32</v>
      </c>
      <c r="F15022">
        <v>40516.26</v>
      </c>
      <c r="G15022">
        <v>40583.21</v>
      </c>
      <c r="J15022">
        <v>0</v>
      </c>
      <c r="K15022">
        <v>0</v>
      </c>
    </row>
    <row r="15023" spans="1:11">
      <c r="A15023" t="s">
        <v>31058</v>
      </c>
      <c r="B15023" t="s">
        <v>58</v>
      </c>
      <c r="C15023">
        <v>102103</v>
      </c>
      <c r="D15023" t="s">
        <v>3077</v>
      </c>
      <c r="E15023" t="s">
        <v>32</v>
      </c>
      <c r="F15023">
        <v>12709.07</v>
      </c>
      <c r="G15023">
        <v>12766.05</v>
      </c>
      <c r="J15023">
        <v>0</v>
      </c>
      <c r="K15023">
        <v>0</v>
      </c>
    </row>
    <row r="15024" spans="1:11">
      <c r="A15024" t="s">
        <v>31059</v>
      </c>
      <c r="B15024" t="s">
        <v>58</v>
      </c>
      <c r="C15024">
        <v>103654</v>
      </c>
      <c r="D15024" t="s">
        <v>3085</v>
      </c>
      <c r="E15024" t="s">
        <v>32</v>
      </c>
      <c r="F15024">
        <v>65508.44</v>
      </c>
      <c r="G15024">
        <v>65576.02</v>
      </c>
      <c r="J15024">
        <v>0</v>
      </c>
      <c r="K15024">
        <v>0</v>
      </c>
    </row>
    <row r="15025" spans="1:11">
      <c r="A15025" t="s">
        <v>31060</v>
      </c>
      <c r="B15025" t="s">
        <v>58</v>
      </c>
      <c r="C15025">
        <v>102104</v>
      </c>
      <c r="D15025" t="s">
        <v>3078</v>
      </c>
      <c r="E15025" t="s">
        <v>32</v>
      </c>
      <c r="F15025">
        <v>16262.47</v>
      </c>
      <c r="G15025">
        <v>16321.08</v>
      </c>
      <c r="J15025">
        <v>0</v>
      </c>
      <c r="K15025">
        <v>0</v>
      </c>
    </row>
    <row r="15026" spans="1:11">
      <c r="A15026" t="s">
        <v>31061</v>
      </c>
      <c r="B15026" t="s">
        <v>58</v>
      </c>
      <c r="C15026">
        <v>103655</v>
      </c>
      <c r="D15026" t="s">
        <v>3086</v>
      </c>
      <c r="E15026" t="s">
        <v>32</v>
      </c>
      <c r="F15026">
        <v>89700.73</v>
      </c>
      <c r="G15026">
        <v>89779.83</v>
      </c>
      <c r="J15026">
        <v>0</v>
      </c>
      <c r="K15026">
        <v>0</v>
      </c>
    </row>
    <row r="15027" spans="1:11">
      <c r="A15027" t="s">
        <v>31062</v>
      </c>
      <c r="B15027" t="s">
        <v>58</v>
      </c>
      <c r="C15027">
        <v>105473</v>
      </c>
      <c r="D15027" t="s">
        <v>8712</v>
      </c>
      <c r="E15027" t="s">
        <v>6502</v>
      </c>
      <c r="F15027">
        <v>0</v>
      </c>
      <c r="G15027">
        <v>0</v>
      </c>
    </row>
    <row r="15028" spans="1:11">
      <c r="A15028" t="s">
        <v>31063</v>
      </c>
      <c r="B15028" t="s">
        <v>58</v>
      </c>
      <c r="C15028">
        <v>105414</v>
      </c>
      <c r="D15028" t="s">
        <v>8713</v>
      </c>
      <c r="E15028" t="s">
        <v>6502</v>
      </c>
      <c r="F15028">
        <v>0</v>
      </c>
      <c r="G15028">
        <v>0</v>
      </c>
    </row>
    <row r="15029" spans="1:11">
      <c r="A15029" t="s">
        <v>31064</v>
      </c>
      <c r="B15029" t="s">
        <v>58</v>
      </c>
      <c r="C15029">
        <v>105424</v>
      </c>
      <c r="D15029" t="s">
        <v>8714</v>
      </c>
      <c r="E15029" t="s">
        <v>6502</v>
      </c>
      <c r="F15029">
        <v>0</v>
      </c>
      <c r="G15029">
        <v>0</v>
      </c>
    </row>
    <row r="15030" spans="1:11">
      <c r="A15030" t="s">
        <v>31065</v>
      </c>
      <c r="B15030" t="s">
        <v>58</v>
      </c>
      <c r="C15030">
        <v>105448</v>
      </c>
      <c r="D15030" t="s">
        <v>8715</v>
      </c>
      <c r="E15030" t="s">
        <v>6502</v>
      </c>
      <c r="F15030">
        <v>0</v>
      </c>
      <c r="G15030">
        <v>0</v>
      </c>
    </row>
    <row r="15031" spans="1:11">
      <c r="A15031" t="s">
        <v>31066</v>
      </c>
      <c r="B15031" t="s">
        <v>58</v>
      </c>
      <c r="C15031">
        <v>105409</v>
      </c>
      <c r="D15031" t="s">
        <v>8716</v>
      </c>
      <c r="E15031" t="s">
        <v>6502</v>
      </c>
      <c r="F15031">
        <v>0</v>
      </c>
      <c r="G15031">
        <v>0</v>
      </c>
    </row>
    <row r="15032" spans="1:11">
      <c r="A15032" t="s">
        <v>31067</v>
      </c>
      <c r="B15032" t="s">
        <v>58</v>
      </c>
      <c r="C15032">
        <v>105415</v>
      </c>
      <c r="D15032" t="s">
        <v>8717</v>
      </c>
      <c r="E15032" t="s">
        <v>6502</v>
      </c>
      <c r="F15032">
        <v>0</v>
      </c>
      <c r="G15032">
        <v>0</v>
      </c>
    </row>
    <row r="15033" spans="1:11">
      <c r="A15033" t="s">
        <v>31068</v>
      </c>
      <c r="B15033" t="s">
        <v>58</v>
      </c>
      <c r="C15033">
        <v>105487</v>
      </c>
      <c r="D15033" t="s">
        <v>8718</v>
      </c>
      <c r="E15033" t="s">
        <v>6502</v>
      </c>
      <c r="F15033">
        <v>0</v>
      </c>
      <c r="G15033">
        <v>0</v>
      </c>
    </row>
    <row r="15034" spans="1:11">
      <c r="A15034" t="s">
        <v>31069</v>
      </c>
      <c r="B15034" t="s">
        <v>58</v>
      </c>
      <c r="C15034">
        <v>105451</v>
      </c>
      <c r="D15034" t="s">
        <v>8719</v>
      </c>
      <c r="E15034" t="s">
        <v>6502</v>
      </c>
      <c r="F15034">
        <v>0</v>
      </c>
      <c r="G15034">
        <v>0</v>
      </c>
    </row>
    <row r="15035" spans="1:11">
      <c r="A15035" t="s">
        <v>31070</v>
      </c>
      <c r="B15035" t="s">
        <v>58</v>
      </c>
      <c r="C15035">
        <v>105454</v>
      </c>
      <c r="D15035" t="s">
        <v>8720</v>
      </c>
      <c r="E15035" t="s">
        <v>6502</v>
      </c>
      <c r="F15035">
        <v>0</v>
      </c>
      <c r="G15035">
        <v>0</v>
      </c>
    </row>
    <row r="15036" spans="1:11">
      <c r="A15036" t="s">
        <v>31071</v>
      </c>
      <c r="B15036" t="s">
        <v>58</v>
      </c>
      <c r="C15036">
        <v>105411</v>
      </c>
      <c r="D15036" t="s">
        <v>8721</v>
      </c>
      <c r="E15036" t="s">
        <v>6502</v>
      </c>
      <c r="F15036">
        <v>0</v>
      </c>
      <c r="G15036">
        <v>0</v>
      </c>
    </row>
    <row r="15037" spans="1:11">
      <c r="A15037" t="s">
        <v>31072</v>
      </c>
      <c r="B15037" t="s">
        <v>58</v>
      </c>
      <c r="C15037">
        <v>105419</v>
      </c>
      <c r="D15037" t="s">
        <v>8722</v>
      </c>
      <c r="E15037" t="s">
        <v>6502</v>
      </c>
      <c r="F15037">
        <v>0</v>
      </c>
      <c r="G15037">
        <v>0</v>
      </c>
    </row>
    <row r="15038" spans="1:11">
      <c r="A15038" t="s">
        <v>31073</v>
      </c>
      <c r="B15038" t="s">
        <v>58</v>
      </c>
      <c r="C15038">
        <v>105443</v>
      </c>
      <c r="D15038" t="s">
        <v>8723</v>
      </c>
      <c r="E15038" t="s">
        <v>6502</v>
      </c>
      <c r="F15038">
        <v>0</v>
      </c>
      <c r="G15038">
        <v>0</v>
      </c>
    </row>
    <row r="15039" spans="1:11">
      <c r="A15039" t="s">
        <v>31074</v>
      </c>
      <c r="B15039" t="s">
        <v>58</v>
      </c>
      <c r="C15039">
        <v>105455</v>
      </c>
      <c r="D15039" t="s">
        <v>8724</v>
      </c>
      <c r="E15039" t="s">
        <v>6502</v>
      </c>
      <c r="F15039">
        <v>0</v>
      </c>
      <c r="G15039">
        <v>0</v>
      </c>
    </row>
    <row r="15040" spans="1:11">
      <c r="A15040" t="s">
        <v>31075</v>
      </c>
      <c r="B15040" t="s">
        <v>58</v>
      </c>
      <c r="C15040">
        <v>105412</v>
      </c>
      <c r="D15040" t="s">
        <v>8725</v>
      </c>
      <c r="E15040" t="s">
        <v>6502</v>
      </c>
      <c r="F15040">
        <v>0</v>
      </c>
      <c r="G15040">
        <v>0</v>
      </c>
    </row>
    <row r="15041" spans="1:7">
      <c r="A15041" t="s">
        <v>31076</v>
      </c>
      <c r="B15041" t="s">
        <v>58</v>
      </c>
      <c r="C15041">
        <v>105420</v>
      </c>
      <c r="D15041" t="s">
        <v>8726</v>
      </c>
      <c r="E15041" t="s">
        <v>6502</v>
      </c>
      <c r="F15041">
        <v>0</v>
      </c>
      <c r="G15041">
        <v>0</v>
      </c>
    </row>
    <row r="15042" spans="1:7">
      <c r="A15042" t="s">
        <v>31077</v>
      </c>
      <c r="B15042" t="s">
        <v>58</v>
      </c>
      <c r="C15042">
        <v>105444</v>
      </c>
      <c r="D15042" t="s">
        <v>8727</v>
      </c>
      <c r="E15042" t="s">
        <v>6502</v>
      </c>
      <c r="F15042">
        <v>0</v>
      </c>
      <c r="G15042">
        <v>0</v>
      </c>
    </row>
    <row r="15043" spans="1:7">
      <c r="A15043" t="s">
        <v>31078</v>
      </c>
      <c r="B15043" t="s">
        <v>58</v>
      </c>
      <c r="C15043">
        <v>105456</v>
      </c>
      <c r="D15043" t="s">
        <v>8728</v>
      </c>
      <c r="E15043" t="s">
        <v>6502</v>
      </c>
      <c r="F15043">
        <v>0</v>
      </c>
      <c r="G15043">
        <v>0</v>
      </c>
    </row>
    <row r="15044" spans="1:7">
      <c r="A15044" t="s">
        <v>31079</v>
      </c>
      <c r="B15044" t="s">
        <v>58</v>
      </c>
      <c r="C15044">
        <v>105478</v>
      </c>
      <c r="D15044" t="s">
        <v>8729</v>
      </c>
      <c r="E15044" t="s">
        <v>6502</v>
      </c>
      <c r="F15044">
        <v>0</v>
      </c>
      <c r="G15044">
        <v>0</v>
      </c>
    </row>
    <row r="15045" spans="1:7">
      <c r="A15045" t="s">
        <v>31080</v>
      </c>
      <c r="B15045" t="s">
        <v>58</v>
      </c>
      <c r="C15045">
        <v>105421</v>
      </c>
      <c r="D15045" t="s">
        <v>8730</v>
      </c>
      <c r="E15045" t="s">
        <v>6502</v>
      </c>
      <c r="F15045">
        <v>0</v>
      </c>
      <c r="G15045">
        <v>0</v>
      </c>
    </row>
    <row r="15046" spans="1:7">
      <c r="A15046" t="s">
        <v>31081</v>
      </c>
      <c r="B15046" t="s">
        <v>58</v>
      </c>
      <c r="C15046">
        <v>105445</v>
      </c>
      <c r="D15046" t="s">
        <v>8731</v>
      </c>
      <c r="E15046" t="s">
        <v>6502</v>
      </c>
      <c r="F15046">
        <v>0</v>
      </c>
      <c r="G15046">
        <v>0</v>
      </c>
    </row>
    <row r="15047" spans="1:7">
      <c r="A15047" t="s">
        <v>31082</v>
      </c>
      <c r="B15047" t="s">
        <v>58</v>
      </c>
      <c r="C15047">
        <v>105453</v>
      </c>
      <c r="D15047" t="s">
        <v>8732</v>
      </c>
      <c r="E15047" t="s">
        <v>6502</v>
      </c>
      <c r="F15047">
        <v>0</v>
      </c>
      <c r="G15047">
        <v>0</v>
      </c>
    </row>
    <row r="15048" spans="1:7">
      <c r="A15048" t="s">
        <v>31083</v>
      </c>
      <c r="B15048" t="s">
        <v>58</v>
      </c>
      <c r="C15048">
        <v>105497</v>
      </c>
      <c r="D15048" t="s">
        <v>8733</v>
      </c>
      <c r="E15048" t="s">
        <v>6502</v>
      </c>
      <c r="F15048">
        <v>0</v>
      </c>
      <c r="G15048">
        <v>0</v>
      </c>
    </row>
    <row r="15049" spans="1:7">
      <c r="A15049" t="s">
        <v>31084</v>
      </c>
      <c r="B15049" t="s">
        <v>58</v>
      </c>
      <c r="C15049">
        <v>105418</v>
      </c>
      <c r="D15049" t="s">
        <v>8734</v>
      </c>
      <c r="E15049" t="s">
        <v>6502</v>
      </c>
      <c r="F15049">
        <v>0</v>
      </c>
      <c r="G15049">
        <v>0</v>
      </c>
    </row>
    <row r="15050" spans="1:7">
      <c r="A15050" t="s">
        <v>31085</v>
      </c>
      <c r="B15050" t="s">
        <v>58</v>
      </c>
      <c r="C15050">
        <v>105442</v>
      </c>
      <c r="D15050" t="s">
        <v>8735</v>
      </c>
      <c r="E15050" t="s">
        <v>6502</v>
      </c>
      <c r="F15050">
        <v>0</v>
      </c>
      <c r="G15050">
        <v>0</v>
      </c>
    </row>
    <row r="15051" spans="1:7">
      <c r="A15051" t="s">
        <v>31086</v>
      </c>
      <c r="B15051" t="s">
        <v>58</v>
      </c>
      <c r="C15051">
        <v>105410</v>
      </c>
      <c r="D15051" t="s">
        <v>8736</v>
      </c>
      <c r="E15051" t="s">
        <v>6502</v>
      </c>
      <c r="F15051">
        <v>0</v>
      </c>
      <c r="G15051">
        <v>0</v>
      </c>
    </row>
    <row r="15052" spans="1:7">
      <c r="A15052" t="s">
        <v>31087</v>
      </c>
      <c r="B15052" t="s">
        <v>58</v>
      </c>
      <c r="C15052">
        <v>105416</v>
      </c>
      <c r="D15052" t="s">
        <v>8737</v>
      </c>
      <c r="E15052" t="s">
        <v>6502</v>
      </c>
      <c r="F15052">
        <v>0</v>
      </c>
      <c r="G15052">
        <v>0</v>
      </c>
    </row>
    <row r="15053" spans="1:7">
      <c r="A15053" t="s">
        <v>31088</v>
      </c>
      <c r="B15053" t="s">
        <v>58</v>
      </c>
      <c r="C15053">
        <v>105488</v>
      </c>
      <c r="D15053" t="s">
        <v>8738</v>
      </c>
      <c r="E15053" t="s">
        <v>6502</v>
      </c>
      <c r="F15053">
        <v>0</v>
      </c>
      <c r="G15053">
        <v>0</v>
      </c>
    </row>
    <row r="15054" spans="1:7">
      <c r="A15054" t="s">
        <v>31089</v>
      </c>
      <c r="B15054" t="s">
        <v>58</v>
      </c>
      <c r="C15054">
        <v>105452</v>
      </c>
      <c r="D15054" t="s">
        <v>8739</v>
      </c>
      <c r="E15054" t="s">
        <v>6502</v>
      </c>
      <c r="F15054">
        <v>0</v>
      </c>
      <c r="G15054">
        <v>0</v>
      </c>
    </row>
    <row r="15055" spans="1:7">
      <c r="A15055" t="s">
        <v>31090</v>
      </c>
      <c r="B15055" t="s">
        <v>58</v>
      </c>
      <c r="C15055">
        <v>105475</v>
      </c>
      <c r="D15055" t="s">
        <v>8740</v>
      </c>
      <c r="E15055" t="s">
        <v>6502</v>
      </c>
      <c r="F15055">
        <v>0</v>
      </c>
      <c r="G15055">
        <v>0</v>
      </c>
    </row>
    <row r="15056" spans="1:7">
      <c r="A15056" t="s">
        <v>31091</v>
      </c>
      <c r="B15056" t="s">
        <v>58</v>
      </c>
      <c r="C15056">
        <v>105498</v>
      </c>
      <c r="D15056" t="s">
        <v>8741</v>
      </c>
      <c r="E15056" t="s">
        <v>6502</v>
      </c>
      <c r="F15056">
        <v>0</v>
      </c>
      <c r="G15056">
        <v>0</v>
      </c>
    </row>
    <row r="15057" spans="1:7">
      <c r="A15057" t="s">
        <v>31092</v>
      </c>
      <c r="B15057" t="s">
        <v>58</v>
      </c>
      <c r="C15057">
        <v>105486</v>
      </c>
      <c r="D15057" t="s">
        <v>8742</v>
      </c>
      <c r="E15057" t="s">
        <v>6502</v>
      </c>
      <c r="F15057">
        <v>0</v>
      </c>
      <c r="G15057">
        <v>0</v>
      </c>
    </row>
    <row r="15058" spans="1:7">
      <c r="A15058" t="s">
        <v>31093</v>
      </c>
      <c r="B15058" t="s">
        <v>58</v>
      </c>
      <c r="C15058">
        <v>105450</v>
      </c>
      <c r="D15058" t="s">
        <v>8743</v>
      </c>
      <c r="E15058" t="s">
        <v>6502</v>
      </c>
      <c r="F15058">
        <v>0</v>
      </c>
      <c r="G15058">
        <v>0</v>
      </c>
    </row>
    <row r="15059" spans="1:7">
      <c r="A15059" t="s">
        <v>31094</v>
      </c>
      <c r="B15059" t="s">
        <v>58</v>
      </c>
      <c r="C15059">
        <v>105438</v>
      </c>
      <c r="D15059" t="s">
        <v>8744</v>
      </c>
      <c r="E15059" t="s">
        <v>6502</v>
      </c>
      <c r="F15059">
        <v>0</v>
      </c>
      <c r="G15059">
        <v>0</v>
      </c>
    </row>
    <row r="15060" spans="1:7">
      <c r="A15060" t="s">
        <v>31095</v>
      </c>
      <c r="B15060" t="s">
        <v>58</v>
      </c>
      <c r="C15060">
        <v>105463</v>
      </c>
      <c r="D15060" t="s">
        <v>8745</v>
      </c>
      <c r="E15060" t="s">
        <v>6502</v>
      </c>
      <c r="F15060">
        <v>0</v>
      </c>
      <c r="G15060">
        <v>0</v>
      </c>
    </row>
    <row r="15061" spans="1:7">
      <c r="A15061" t="s">
        <v>31096</v>
      </c>
      <c r="B15061" t="s">
        <v>58</v>
      </c>
      <c r="C15061">
        <v>105485</v>
      </c>
      <c r="D15061" t="s">
        <v>8746</v>
      </c>
      <c r="E15061" t="s">
        <v>6502</v>
      </c>
      <c r="F15061">
        <v>0</v>
      </c>
      <c r="G15061">
        <v>0</v>
      </c>
    </row>
    <row r="15062" spans="1:7">
      <c r="A15062" t="s">
        <v>31097</v>
      </c>
      <c r="B15062" t="s">
        <v>58</v>
      </c>
      <c r="C15062">
        <v>105428</v>
      </c>
      <c r="D15062" t="s">
        <v>8747</v>
      </c>
      <c r="E15062" t="s">
        <v>6502</v>
      </c>
      <c r="F15062">
        <v>0</v>
      </c>
      <c r="G15062">
        <v>0</v>
      </c>
    </row>
    <row r="15063" spans="1:7">
      <c r="A15063" t="s">
        <v>31098</v>
      </c>
      <c r="B15063" t="s">
        <v>58</v>
      </c>
      <c r="C15063">
        <v>105426</v>
      </c>
      <c r="D15063" t="s">
        <v>8748</v>
      </c>
      <c r="E15063" t="s">
        <v>6502</v>
      </c>
      <c r="F15063">
        <v>0</v>
      </c>
      <c r="G15063">
        <v>0</v>
      </c>
    </row>
    <row r="15064" spans="1:7">
      <c r="A15064" t="s">
        <v>31099</v>
      </c>
      <c r="B15064" t="s">
        <v>58</v>
      </c>
      <c r="C15064">
        <v>105491</v>
      </c>
      <c r="D15064" t="s">
        <v>8749</v>
      </c>
      <c r="E15064" t="s">
        <v>6502</v>
      </c>
      <c r="F15064">
        <v>0</v>
      </c>
      <c r="G15064">
        <v>0</v>
      </c>
    </row>
    <row r="15065" spans="1:7">
      <c r="A15065" t="s">
        <v>31100</v>
      </c>
      <c r="B15065" t="s">
        <v>58</v>
      </c>
      <c r="C15065">
        <v>105495</v>
      </c>
      <c r="D15065" t="s">
        <v>8750</v>
      </c>
      <c r="E15065" t="s">
        <v>6502</v>
      </c>
      <c r="F15065">
        <v>0</v>
      </c>
      <c r="G15065">
        <v>0</v>
      </c>
    </row>
    <row r="15066" spans="1:7">
      <c r="A15066" t="s">
        <v>31101</v>
      </c>
      <c r="B15066" t="s">
        <v>58</v>
      </c>
      <c r="C15066">
        <v>105407</v>
      </c>
      <c r="D15066" t="s">
        <v>8751</v>
      </c>
      <c r="E15066" t="s">
        <v>6502</v>
      </c>
      <c r="F15066">
        <v>0</v>
      </c>
      <c r="G15066">
        <v>0</v>
      </c>
    </row>
    <row r="15067" spans="1:7">
      <c r="A15067" t="s">
        <v>31102</v>
      </c>
      <c r="B15067" t="s">
        <v>58</v>
      </c>
      <c r="C15067">
        <v>105427</v>
      </c>
      <c r="D15067" t="s">
        <v>8752</v>
      </c>
      <c r="E15067" t="s">
        <v>6502</v>
      </c>
      <c r="F15067">
        <v>0</v>
      </c>
      <c r="G15067">
        <v>0</v>
      </c>
    </row>
    <row r="15068" spans="1:7">
      <c r="A15068" t="s">
        <v>31103</v>
      </c>
      <c r="B15068" t="s">
        <v>58</v>
      </c>
      <c r="C15068">
        <v>105492</v>
      </c>
      <c r="D15068" t="s">
        <v>8753</v>
      </c>
      <c r="E15068" t="s">
        <v>6502</v>
      </c>
      <c r="F15068">
        <v>0</v>
      </c>
      <c r="G15068">
        <v>0</v>
      </c>
    </row>
    <row r="15069" spans="1:7">
      <c r="A15069" t="s">
        <v>31104</v>
      </c>
      <c r="B15069" t="s">
        <v>58</v>
      </c>
      <c r="C15069">
        <v>105496</v>
      </c>
      <c r="D15069" t="s">
        <v>8754</v>
      </c>
      <c r="E15069" t="s">
        <v>6502</v>
      </c>
      <c r="F15069">
        <v>0</v>
      </c>
      <c r="G15069">
        <v>0</v>
      </c>
    </row>
    <row r="15070" spans="1:7">
      <c r="A15070" t="s">
        <v>31105</v>
      </c>
      <c r="B15070" t="s">
        <v>58</v>
      </c>
      <c r="C15070">
        <v>105425</v>
      </c>
      <c r="D15070" t="s">
        <v>8755</v>
      </c>
      <c r="E15070" t="s">
        <v>6502</v>
      </c>
      <c r="F15070">
        <v>0</v>
      </c>
      <c r="G15070">
        <v>0</v>
      </c>
    </row>
    <row r="15071" spans="1:7">
      <c r="A15071" t="s">
        <v>31106</v>
      </c>
      <c r="B15071" t="s">
        <v>58</v>
      </c>
      <c r="C15071">
        <v>105477</v>
      </c>
      <c r="D15071" t="s">
        <v>8756</v>
      </c>
      <c r="E15071" t="s">
        <v>6502</v>
      </c>
      <c r="F15071">
        <v>0</v>
      </c>
      <c r="G15071">
        <v>0</v>
      </c>
    </row>
    <row r="15072" spans="1:7">
      <c r="A15072" t="s">
        <v>31107</v>
      </c>
      <c r="B15072" t="s">
        <v>58</v>
      </c>
      <c r="C15072">
        <v>105490</v>
      </c>
      <c r="D15072" t="s">
        <v>8757</v>
      </c>
      <c r="E15072" t="s">
        <v>6502</v>
      </c>
      <c r="F15072">
        <v>0</v>
      </c>
      <c r="G15072">
        <v>0</v>
      </c>
    </row>
    <row r="15073" spans="1:7">
      <c r="A15073" t="s">
        <v>31108</v>
      </c>
      <c r="B15073" t="s">
        <v>58</v>
      </c>
      <c r="C15073">
        <v>105494</v>
      </c>
      <c r="D15073" t="s">
        <v>8758</v>
      </c>
      <c r="E15073" t="s">
        <v>6502</v>
      </c>
      <c r="F15073">
        <v>0</v>
      </c>
      <c r="G15073">
        <v>0</v>
      </c>
    </row>
    <row r="15074" spans="1:7">
      <c r="A15074" t="s">
        <v>31109</v>
      </c>
      <c r="B15074" t="s">
        <v>58</v>
      </c>
      <c r="C15074">
        <v>105417</v>
      </c>
      <c r="D15074" t="s">
        <v>8759</v>
      </c>
      <c r="E15074" t="s">
        <v>6502</v>
      </c>
      <c r="F15074">
        <v>0</v>
      </c>
      <c r="G15074">
        <v>0</v>
      </c>
    </row>
    <row r="15075" spans="1:7">
      <c r="A15075" t="s">
        <v>31110</v>
      </c>
      <c r="B15075" t="s">
        <v>58</v>
      </c>
      <c r="C15075">
        <v>105461</v>
      </c>
      <c r="D15075" t="s">
        <v>8760</v>
      </c>
      <c r="E15075" t="s">
        <v>6502</v>
      </c>
      <c r="F15075">
        <v>0</v>
      </c>
      <c r="G15075">
        <v>0</v>
      </c>
    </row>
    <row r="15076" spans="1:7">
      <c r="A15076" t="s">
        <v>31111</v>
      </c>
      <c r="B15076" t="s">
        <v>58</v>
      </c>
      <c r="C15076">
        <v>105436</v>
      </c>
      <c r="D15076" t="s">
        <v>8761</v>
      </c>
      <c r="E15076" t="s">
        <v>6502</v>
      </c>
      <c r="F15076">
        <v>0</v>
      </c>
      <c r="G15076">
        <v>0</v>
      </c>
    </row>
    <row r="15077" spans="1:7">
      <c r="A15077" t="s">
        <v>31112</v>
      </c>
      <c r="B15077" t="s">
        <v>58</v>
      </c>
      <c r="C15077">
        <v>105483</v>
      </c>
      <c r="D15077" t="s">
        <v>8762</v>
      </c>
      <c r="E15077" t="s">
        <v>6502</v>
      </c>
      <c r="F15077">
        <v>0</v>
      </c>
      <c r="G15077">
        <v>0</v>
      </c>
    </row>
    <row r="15078" spans="1:7">
      <c r="A15078" t="s">
        <v>31113</v>
      </c>
      <c r="B15078" t="s">
        <v>58</v>
      </c>
      <c r="C15078">
        <v>105505</v>
      </c>
      <c r="D15078" t="s">
        <v>8763</v>
      </c>
      <c r="E15078" t="s">
        <v>6502</v>
      </c>
      <c r="F15078">
        <v>0</v>
      </c>
      <c r="G15078">
        <v>0</v>
      </c>
    </row>
    <row r="15079" spans="1:7">
      <c r="A15079" t="s">
        <v>31114</v>
      </c>
      <c r="B15079" t="s">
        <v>58</v>
      </c>
      <c r="C15079">
        <v>105435</v>
      </c>
      <c r="D15079" t="s">
        <v>8764</v>
      </c>
      <c r="E15079" t="s">
        <v>6502</v>
      </c>
      <c r="F15079">
        <v>0</v>
      </c>
      <c r="G15079">
        <v>0</v>
      </c>
    </row>
    <row r="15080" spans="1:7">
      <c r="A15080" t="s">
        <v>31115</v>
      </c>
      <c r="B15080" t="s">
        <v>58</v>
      </c>
      <c r="C15080">
        <v>105460</v>
      </c>
      <c r="D15080" t="s">
        <v>8765</v>
      </c>
      <c r="E15080" t="s">
        <v>6502</v>
      </c>
      <c r="F15080">
        <v>0</v>
      </c>
      <c r="G15080">
        <v>0</v>
      </c>
    </row>
    <row r="15081" spans="1:7">
      <c r="A15081" t="s">
        <v>31116</v>
      </c>
      <c r="B15081" t="s">
        <v>58</v>
      </c>
      <c r="C15081">
        <v>105470</v>
      </c>
      <c r="D15081" t="s">
        <v>8766</v>
      </c>
      <c r="E15081" t="s">
        <v>6502</v>
      </c>
      <c r="F15081">
        <v>0</v>
      </c>
      <c r="G15081">
        <v>0</v>
      </c>
    </row>
    <row r="15082" spans="1:7">
      <c r="A15082" t="s">
        <v>31117</v>
      </c>
      <c r="B15082" t="s">
        <v>58</v>
      </c>
      <c r="C15082">
        <v>105504</v>
      </c>
      <c r="D15082" t="s">
        <v>8767</v>
      </c>
      <c r="E15082" t="s">
        <v>6502</v>
      </c>
      <c r="F15082">
        <v>0</v>
      </c>
      <c r="G15082">
        <v>0</v>
      </c>
    </row>
    <row r="15083" spans="1:7">
      <c r="A15083" t="s">
        <v>31118</v>
      </c>
      <c r="B15083" t="s">
        <v>58</v>
      </c>
      <c r="C15083">
        <v>105476</v>
      </c>
      <c r="D15083" t="s">
        <v>8768</v>
      </c>
      <c r="E15083" t="s">
        <v>6502</v>
      </c>
      <c r="F15083">
        <v>0</v>
      </c>
      <c r="G15083">
        <v>0</v>
      </c>
    </row>
    <row r="15084" spans="1:7">
      <c r="A15084" t="s">
        <v>31119</v>
      </c>
      <c r="B15084" t="s">
        <v>58</v>
      </c>
      <c r="C15084">
        <v>105471</v>
      </c>
      <c r="D15084" t="s">
        <v>8769</v>
      </c>
      <c r="E15084" t="s">
        <v>6502</v>
      </c>
      <c r="F15084">
        <v>0</v>
      </c>
      <c r="G15084">
        <v>0</v>
      </c>
    </row>
    <row r="15085" spans="1:7">
      <c r="A15085" t="s">
        <v>31120</v>
      </c>
      <c r="B15085" t="s">
        <v>58</v>
      </c>
      <c r="C15085">
        <v>105493</v>
      </c>
      <c r="D15085" t="s">
        <v>8770</v>
      </c>
      <c r="E15085" t="s">
        <v>6502</v>
      </c>
      <c r="F15085">
        <v>0</v>
      </c>
      <c r="G15085">
        <v>0</v>
      </c>
    </row>
    <row r="15086" spans="1:7">
      <c r="A15086" t="s">
        <v>31121</v>
      </c>
      <c r="B15086" t="s">
        <v>58</v>
      </c>
      <c r="C15086">
        <v>105482</v>
      </c>
      <c r="D15086" t="s">
        <v>8771</v>
      </c>
      <c r="E15086" t="s">
        <v>6502</v>
      </c>
      <c r="F15086">
        <v>0</v>
      </c>
      <c r="G15086">
        <v>0</v>
      </c>
    </row>
    <row r="15087" spans="1:7">
      <c r="A15087" t="s">
        <v>31122</v>
      </c>
      <c r="B15087" t="s">
        <v>58</v>
      </c>
      <c r="C15087">
        <v>105430</v>
      </c>
      <c r="D15087" t="s">
        <v>8772</v>
      </c>
      <c r="E15087" t="s">
        <v>6502</v>
      </c>
      <c r="F15087">
        <v>0</v>
      </c>
      <c r="G15087">
        <v>0</v>
      </c>
    </row>
    <row r="15088" spans="1:7">
      <c r="A15088" t="s">
        <v>31123</v>
      </c>
      <c r="B15088" t="s">
        <v>58</v>
      </c>
      <c r="C15088">
        <v>105440</v>
      </c>
      <c r="D15088" t="s">
        <v>8773</v>
      </c>
      <c r="E15088" t="s">
        <v>6502</v>
      </c>
      <c r="F15088">
        <v>0</v>
      </c>
      <c r="G15088">
        <v>0</v>
      </c>
    </row>
    <row r="15089" spans="1:7">
      <c r="A15089" t="s">
        <v>31124</v>
      </c>
      <c r="B15089" t="s">
        <v>58</v>
      </c>
      <c r="C15089">
        <v>105465</v>
      </c>
      <c r="D15089" t="s">
        <v>8774</v>
      </c>
      <c r="E15089" t="s">
        <v>6502</v>
      </c>
      <c r="F15089">
        <v>0</v>
      </c>
      <c r="G15089">
        <v>0</v>
      </c>
    </row>
    <row r="15090" spans="1:7">
      <c r="A15090" t="s">
        <v>31125</v>
      </c>
      <c r="B15090" t="s">
        <v>58</v>
      </c>
      <c r="C15090">
        <v>105499</v>
      </c>
      <c r="D15090" t="s">
        <v>8775</v>
      </c>
      <c r="E15090" t="s">
        <v>6502</v>
      </c>
      <c r="F15090">
        <v>0</v>
      </c>
      <c r="G15090">
        <v>0</v>
      </c>
    </row>
    <row r="15091" spans="1:7">
      <c r="A15091" t="s">
        <v>31126</v>
      </c>
      <c r="B15091" t="s">
        <v>58</v>
      </c>
      <c r="C15091">
        <v>105431</v>
      </c>
      <c r="D15091" t="s">
        <v>8776</v>
      </c>
      <c r="E15091" t="s">
        <v>6502</v>
      </c>
      <c r="F15091">
        <v>0</v>
      </c>
      <c r="G15091">
        <v>0</v>
      </c>
    </row>
    <row r="15092" spans="1:7">
      <c r="A15092" t="s">
        <v>31127</v>
      </c>
      <c r="B15092" t="s">
        <v>58</v>
      </c>
      <c r="C15092">
        <v>105441</v>
      </c>
      <c r="D15092" t="s">
        <v>8777</v>
      </c>
      <c r="E15092" t="s">
        <v>6502</v>
      </c>
      <c r="F15092">
        <v>0</v>
      </c>
      <c r="G15092">
        <v>0</v>
      </c>
    </row>
    <row r="15093" spans="1:7">
      <c r="A15093" t="s">
        <v>31128</v>
      </c>
      <c r="B15093" t="s">
        <v>58</v>
      </c>
      <c r="C15093">
        <v>105466</v>
      </c>
      <c r="D15093" t="s">
        <v>8778</v>
      </c>
      <c r="E15093" t="s">
        <v>6502</v>
      </c>
      <c r="F15093">
        <v>0</v>
      </c>
      <c r="G15093">
        <v>0</v>
      </c>
    </row>
    <row r="15094" spans="1:7">
      <c r="A15094" t="s">
        <v>31129</v>
      </c>
      <c r="B15094" t="s">
        <v>58</v>
      </c>
      <c r="C15094">
        <v>105500</v>
      </c>
      <c r="D15094" t="s">
        <v>8779</v>
      </c>
      <c r="E15094" t="s">
        <v>6502</v>
      </c>
      <c r="F15094">
        <v>0</v>
      </c>
      <c r="G15094">
        <v>0</v>
      </c>
    </row>
    <row r="15095" spans="1:7">
      <c r="A15095" t="s">
        <v>31130</v>
      </c>
      <c r="B15095" t="s">
        <v>58</v>
      </c>
      <c r="C15095">
        <v>105429</v>
      </c>
      <c r="D15095" t="s">
        <v>8780</v>
      </c>
      <c r="E15095" t="s">
        <v>6502</v>
      </c>
      <c r="F15095">
        <v>0</v>
      </c>
      <c r="G15095">
        <v>0</v>
      </c>
    </row>
    <row r="15096" spans="1:7">
      <c r="A15096" t="s">
        <v>31131</v>
      </c>
      <c r="B15096" t="s">
        <v>58</v>
      </c>
      <c r="C15096">
        <v>105439</v>
      </c>
      <c r="D15096" t="s">
        <v>8781</v>
      </c>
      <c r="E15096" t="s">
        <v>6502</v>
      </c>
      <c r="F15096">
        <v>0</v>
      </c>
      <c r="G15096">
        <v>0</v>
      </c>
    </row>
    <row r="15097" spans="1:7">
      <c r="A15097" t="s">
        <v>31132</v>
      </c>
      <c r="B15097" t="s">
        <v>58</v>
      </c>
      <c r="C15097">
        <v>105464</v>
      </c>
      <c r="D15097" t="s">
        <v>8782</v>
      </c>
      <c r="E15097" t="s">
        <v>6502</v>
      </c>
      <c r="F15097">
        <v>0</v>
      </c>
      <c r="G15097">
        <v>0</v>
      </c>
    </row>
    <row r="15098" spans="1:7">
      <c r="A15098" t="s">
        <v>31133</v>
      </c>
      <c r="B15098" t="s">
        <v>58</v>
      </c>
      <c r="C15098">
        <v>105489</v>
      </c>
      <c r="D15098" t="s">
        <v>8783</v>
      </c>
      <c r="E15098" t="s">
        <v>6502</v>
      </c>
      <c r="F15098">
        <v>0</v>
      </c>
      <c r="G15098">
        <v>0</v>
      </c>
    </row>
    <row r="15099" spans="1:7">
      <c r="A15099" t="s">
        <v>31134</v>
      </c>
      <c r="B15099" t="s">
        <v>58</v>
      </c>
      <c r="C15099">
        <v>105437</v>
      </c>
      <c r="D15099" t="s">
        <v>8784</v>
      </c>
      <c r="E15099" t="s">
        <v>6502</v>
      </c>
      <c r="F15099">
        <v>0</v>
      </c>
      <c r="G15099">
        <v>0</v>
      </c>
    </row>
    <row r="15100" spans="1:7">
      <c r="A15100" t="s">
        <v>31135</v>
      </c>
      <c r="B15100" t="s">
        <v>58</v>
      </c>
      <c r="C15100">
        <v>105462</v>
      </c>
      <c r="D15100" t="s">
        <v>8785</v>
      </c>
      <c r="E15100" t="s">
        <v>6502</v>
      </c>
      <c r="F15100">
        <v>0</v>
      </c>
      <c r="G15100">
        <v>0</v>
      </c>
    </row>
    <row r="15101" spans="1:7">
      <c r="A15101" t="s">
        <v>31136</v>
      </c>
      <c r="B15101" t="s">
        <v>58</v>
      </c>
      <c r="C15101">
        <v>105484</v>
      </c>
      <c r="D15101" t="s">
        <v>8786</v>
      </c>
      <c r="E15101" t="s">
        <v>6502</v>
      </c>
      <c r="F15101">
        <v>0</v>
      </c>
      <c r="G15101">
        <v>0</v>
      </c>
    </row>
    <row r="15102" spans="1:7">
      <c r="A15102" t="s">
        <v>31137</v>
      </c>
      <c r="B15102" t="s">
        <v>58</v>
      </c>
      <c r="C15102">
        <v>105506</v>
      </c>
      <c r="D15102" t="s">
        <v>8787</v>
      </c>
      <c r="E15102" t="s">
        <v>6502</v>
      </c>
      <c r="F15102">
        <v>0</v>
      </c>
      <c r="G15102">
        <v>0</v>
      </c>
    </row>
    <row r="15103" spans="1:7">
      <c r="A15103" t="s">
        <v>31138</v>
      </c>
      <c r="B15103" t="s">
        <v>58</v>
      </c>
      <c r="C15103">
        <v>105432</v>
      </c>
      <c r="D15103" t="s">
        <v>8788</v>
      </c>
      <c r="E15103" t="s">
        <v>6502</v>
      </c>
      <c r="F15103">
        <v>0</v>
      </c>
      <c r="G15103">
        <v>0</v>
      </c>
    </row>
    <row r="15104" spans="1:7">
      <c r="A15104" t="s">
        <v>31139</v>
      </c>
      <c r="B15104" t="s">
        <v>58</v>
      </c>
      <c r="C15104">
        <v>105457</v>
      </c>
      <c r="D15104" t="s">
        <v>8789</v>
      </c>
      <c r="E15104" t="s">
        <v>6502</v>
      </c>
      <c r="F15104">
        <v>0</v>
      </c>
      <c r="G15104">
        <v>0</v>
      </c>
    </row>
    <row r="15105" spans="1:7">
      <c r="A15105" t="s">
        <v>31140</v>
      </c>
      <c r="B15105" t="s">
        <v>58</v>
      </c>
      <c r="C15105">
        <v>105467</v>
      </c>
      <c r="D15105" t="s">
        <v>8790</v>
      </c>
      <c r="E15105" t="s">
        <v>6502</v>
      </c>
      <c r="F15105">
        <v>0</v>
      </c>
      <c r="G15105">
        <v>0</v>
      </c>
    </row>
    <row r="15106" spans="1:7">
      <c r="A15106" t="s">
        <v>31141</v>
      </c>
      <c r="B15106" t="s">
        <v>58</v>
      </c>
      <c r="C15106">
        <v>105501</v>
      </c>
      <c r="D15106" t="s">
        <v>8791</v>
      </c>
      <c r="E15106" t="s">
        <v>6502</v>
      </c>
      <c r="F15106">
        <v>0</v>
      </c>
      <c r="G15106">
        <v>0</v>
      </c>
    </row>
    <row r="15107" spans="1:7">
      <c r="A15107" t="s">
        <v>31142</v>
      </c>
      <c r="B15107" t="s">
        <v>58</v>
      </c>
      <c r="C15107">
        <v>105433</v>
      </c>
      <c r="D15107" t="s">
        <v>8792</v>
      </c>
      <c r="E15107" t="s">
        <v>6502</v>
      </c>
      <c r="F15107">
        <v>0</v>
      </c>
      <c r="G15107">
        <v>0</v>
      </c>
    </row>
    <row r="15108" spans="1:7">
      <c r="A15108" t="s">
        <v>31143</v>
      </c>
      <c r="B15108" t="s">
        <v>58</v>
      </c>
      <c r="C15108">
        <v>105458</v>
      </c>
      <c r="D15108" t="s">
        <v>8793</v>
      </c>
      <c r="E15108" t="s">
        <v>6502</v>
      </c>
      <c r="F15108">
        <v>0</v>
      </c>
      <c r="G15108">
        <v>0</v>
      </c>
    </row>
    <row r="15109" spans="1:7">
      <c r="A15109" t="s">
        <v>31144</v>
      </c>
      <c r="B15109" t="s">
        <v>58</v>
      </c>
      <c r="C15109">
        <v>105468</v>
      </c>
      <c r="D15109" t="s">
        <v>8794</v>
      </c>
      <c r="E15109" t="s">
        <v>6502</v>
      </c>
      <c r="F15109">
        <v>0</v>
      </c>
      <c r="G15109">
        <v>0</v>
      </c>
    </row>
    <row r="15110" spans="1:7">
      <c r="A15110" t="s">
        <v>31145</v>
      </c>
      <c r="B15110" t="s">
        <v>58</v>
      </c>
      <c r="C15110">
        <v>105502</v>
      </c>
      <c r="D15110" t="s">
        <v>8795</v>
      </c>
      <c r="E15110" t="s">
        <v>6502</v>
      </c>
      <c r="F15110">
        <v>0</v>
      </c>
      <c r="G15110">
        <v>0</v>
      </c>
    </row>
    <row r="15111" spans="1:7">
      <c r="A15111" t="s">
        <v>31146</v>
      </c>
      <c r="B15111" t="s">
        <v>58</v>
      </c>
      <c r="C15111">
        <v>105434</v>
      </c>
      <c r="D15111" t="s">
        <v>8796</v>
      </c>
      <c r="E15111" t="s">
        <v>6502</v>
      </c>
      <c r="F15111">
        <v>0</v>
      </c>
      <c r="G15111">
        <v>0</v>
      </c>
    </row>
    <row r="15112" spans="1:7">
      <c r="A15112" t="s">
        <v>31147</v>
      </c>
      <c r="B15112" t="s">
        <v>58</v>
      </c>
      <c r="C15112">
        <v>105459</v>
      </c>
      <c r="D15112" t="s">
        <v>8797</v>
      </c>
      <c r="E15112" t="s">
        <v>6502</v>
      </c>
      <c r="F15112">
        <v>0</v>
      </c>
      <c r="G15112">
        <v>0</v>
      </c>
    </row>
    <row r="15113" spans="1:7">
      <c r="A15113" t="s">
        <v>31148</v>
      </c>
      <c r="B15113" t="s">
        <v>58</v>
      </c>
      <c r="C15113">
        <v>105469</v>
      </c>
      <c r="D15113" t="s">
        <v>8798</v>
      </c>
      <c r="E15113" t="s">
        <v>6502</v>
      </c>
      <c r="F15113">
        <v>0</v>
      </c>
      <c r="G15113">
        <v>0</v>
      </c>
    </row>
    <row r="15114" spans="1:7">
      <c r="A15114" t="s">
        <v>31149</v>
      </c>
      <c r="B15114" t="s">
        <v>58</v>
      </c>
      <c r="C15114">
        <v>105503</v>
      </c>
      <c r="D15114" t="s">
        <v>8799</v>
      </c>
      <c r="E15114" t="s">
        <v>6502</v>
      </c>
      <c r="F15114">
        <v>0</v>
      </c>
      <c r="G15114">
        <v>0</v>
      </c>
    </row>
    <row r="15115" spans="1:7">
      <c r="A15115" t="s">
        <v>31150</v>
      </c>
      <c r="B15115" t="s">
        <v>58</v>
      </c>
      <c r="C15115">
        <v>105472</v>
      </c>
      <c r="D15115" t="s">
        <v>8800</v>
      </c>
      <c r="E15115" t="s">
        <v>6502</v>
      </c>
      <c r="F15115">
        <v>0</v>
      </c>
      <c r="G15115">
        <v>0</v>
      </c>
    </row>
    <row r="15116" spans="1:7">
      <c r="A15116" t="s">
        <v>31151</v>
      </c>
      <c r="B15116" t="s">
        <v>58</v>
      </c>
      <c r="C15116">
        <v>105413</v>
      </c>
      <c r="D15116" t="s">
        <v>8801</v>
      </c>
      <c r="E15116" t="s">
        <v>6502</v>
      </c>
      <c r="F15116">
        <v>0</v>
      </c>
      <c r="G15116">
        <v>0</v>
      </c>
    </row>
    <row r="15117" spans="1:7">
      <c r="A15117" t="s">
        <v>31152</v>
      </c>
      <c r="B15117" t="s">
        <v>58</v>
      </c>
      <c r="C15117">
        <v>105423</v>
      </c>
      <c r="D15117" t="s">
        <v>8802</v>
      </c>
      <c r="E15117" t="s">
        <v>6502</v>
      </c>
      <c r="F15117">
        <v>0</v>
      </c>
      <c r="G15117">
        <v>0</v>
      </c>
    </row>
    <row r="15118" spans="1:7">
      <c r="A15118" t="s">
        <v>31153</v>
      </c>
      <c r="B15118" t="s">
        <v>58</v>
      </c>
      <c r="C15118">
        <v>105447</v>
      </c>
      <c r="D15118" t="s">
        <v>8803</v>
      </c>
      <c r="E15118" t="s">
        <v>6502</v>
      </c>
      <c r="F15118">
        <v>0</v>
      </c>
      <c r="G15118">
        <v>0</v>
      </c>
    </row>
    <row r="15119" spans="1:7">
      <c r="A15119" t="s">
        <v>31154</v>
      </c>
      <c r="B15119" t="s">
        <v>58</v>
      </c>
      <c r="C15119">
        <v>105408</v>
      </c>
      <c r="D15119" t="s">
        <v>8804</v>
      </c>
      <c r="E15119" t="s">
        <v>6502</v>
      </c>
      <c r="F15119">
        <v>0</v>
      </c>
      <c r="G15119">
        <v>0</v>
      </c>
    </row>
    <row r="15120" spans="1:7">
      <c r="A15120" t="s">
        <v>31155</v>
      </c>
      <c r="B15120" t="s">
        <v>58</v>
      </c>
      <c r="C15120">
        <v>105479</v>
      </c>
      <c r="D15120" t="s">
        <v>8805</v>
      </c>
      <c r="E15120" t="s">
        <v>6502</v>
      </c>
      <c r="F15120">
        <v>0</v>
      </c>
      <c r="G15120">
        <v>0</v>
      </c>
    </row>
    <row r="15121" spans="1:11">
      <c r="A15121" t="s">
        <v>31156</v>
      </c>
      <c r="B15121" t="s">
        <v>58</v>
      </c>
      <c r="C15121">
        <v>105422</v>
      </c>
      <c r="D15121" t="s">
        <v>8806</v>
      </c>
      <c r="E15121" t="s">
        <v>6502</v>
      </c>
      <c r="F15121">
        <v>0</v>
      </c>
      <c r="G15121">
        <v>0</v>
      </c>
    </row>
    <row r="15122" spans="1:11">
      <c r="A15122" t="s">
        <v>31157</v>
      </c>
      <c r="B15122" t="s">
        <v>58</v>
      </c>
      <c r="C15122">
        <v>105446</v>
      </c>
      <c r="D15122" t="s">
        <v>8807</v>
      </c>
      <c r="E15122" t="s">
        <v>6502</v>
      </c>
      <c r="F15122">
        <v>0</v>
      </c>
      <c r="G15122">
        <v>0</v>
      </c>
    </row>
    <row r="15123" spans="1:11">
      <c r="A15123" t="s">
        <v>31158</v>
      </c>
      <c r="B15123" t="s">
        <v>58</v>
      </c>
      <c r="C15123">
        <v>105474</v>
      </c>
      <c r="D15123" t="s">
        <v>8808</v>
      </c>
      <c r="E15123" t="s">
        <v>6502</v>
      </c>
      <c r="F15123">
        <v>0</v>
      </c>
      <c r="G15123">
        <v>0</v>
      </c>
    </row>
    <row r="15124" spans="1:11">
      <c r="A15124" t="s">
        <v>31159</v>
      </c>
      <c r="B15124" t="s">
        <v>58</v>
      </c>
      <c r="C15124">
        <v>105480</v>
      </c>
      <c r="D15124" t="s">
        <v>8809</v>
      </c>
      <c r="E15124" t="s">
        <v>6502</v>
      </c>
      <c r="F15124">
        <v>0</v>
      </c>
      <c r="G15124">
        <v>0</v>
      </c>
    </row>
    <row r="15125" spans="1:11">
      <c r="A15125" t="s">
        <v>31160</v>
      </c>
      <c r="B15125" t="s">
        <v>58</v>
      </c>
      <c r="C15125">
        <v>105481</v>
      </c>
      <c r="D15125" t="s">
        <v>8810</v>
      </c>
      <c r="E15125" t="s">
        <v>6502</v>
      </c>
      <c r="F15125">
        <v>0</v>
      </c>
      <c r="G15125">
        <v>0</v>
      </c>
    </row>
    <row r="15126" spans="1:11">
      <c r="A15126" t="s">
        <v>31161</v>
      </c>
      <c r="B15126" t="s">
        <v>58</v>
      </c>
      <c r="C15126">
        <v>105449</v>
      </c>
      <c r="D15126" t="s">
        <v>8811</v>
      </c>
      <c r="E15126" t="s">
        <v>6502</v>
      </c>
      <c r="F15126">
        <v>0</v>
      </c>
      <c r="G15126">
        <v>0</v>
      </c>
    </row>
    <row r="15127" spans="1:11">
      <c r="A15127" t="s">
        <v>31162</v>
      </c>
      <c r="B15127" t="s">
        <v>58</v>
      </c>
      <c r="C15127">
        <v>105511</v>
      </c>
      <c r="D15127" t="s">
        <v>8812</v>
      </c>
      <c r="E15127" t="s">
        <v>84</v>
      </c>
      <c r="F15127">
        <v>0</v>
      </c>
      <c r="G15127">
        <v>0</v>
      </c>
    </row>
    <row r="15128" spans="1:11">
      <c r="A15128" t="s">
        <v>31163</v>
      </c>
      <c r="B15128" t="s">
        <v>58</v>
      </c>
      <c r="C15128">
        <v>105507</v>
      </c>
      <c r="D15128" t="s">
        <v>8813</v>
      </c>
      <c r="E15128" t="s">
        <v>84</v>
      </c>
      <c r="F15128">
        <v>0</v>
      </c>
      <c r="G15128">
        <v>0</v>
      </c>
    </row>
    <row r="15129" spans="1:11">
      <c r="A15129" t="s">
        <v>31164</v>
      </c>
      <c r="B15129" t="s">
        <v>58</v>
      </c>
      <c r="C15129">
        <v>105512</v>
      </c>
      <c r="D15129" t="s">
        <v>8814</v>
      </c>
      <c r="E15129" t="s">
        <v>84</v>
      </c>
      <c r="F15129">
        <v>0</v>
      </c>
      <c r="G15129">
        <v>0</v>
      </c>
    </row>
    <row r="15130" spans="1:11">
      <c r="A15130" t="s">
        <v>31165</v>
      </c>
      <c r="B15130" t="s">
        <v>58</v>
      </c>
      <c r="C15130">
        <v>105508</v>
      </c>
      <c r="D15130" t="s">
        <v>8815</v>
      </c>
      <c r="E15130" t="s">
        <v>84</v>
      </c>
      <c r="F15130">
        <v>0</v>
      </c>
      <c r="G15130">
        <v>0</v>
      </c>
    </row>
    <row r="15131" spans="1:11">
      <c r="A15131" t="s">
        <v>31166</v>
      </c>
      <c r="B15131" t="s">
        <v>58</v>
      </c>
      <c r="C15131">
        <v>105513</v>
      </c>
      <c r="D15131" t="s">
        <v>8816</v>
      </c>
      <c r="E15131" t="s">
        <v>84</v>
      </c>
      <c r="F15131">
        <v>0</v>
      </c>
      <c r="G15131">
        <v>0</v>
      </c>
    </row>
    <row r="15132" spans="1:11">
      <c r="A15132" t="s">
        <v>31167</v>
      </c>
      <c r="B15132" t="s">
        <v>58</v>
      </c>
      <c r="C15132">
        <v>105509</v>
      </c>
      <c r="D15132" t="s">
        <v>8817</v>
      </c>
      <c r="E15132" t="s">
        <v>84</v>
      </c>
      <c r="F15132">
        <v>0</v>
      </c>
      <c r="G15132">
        <v>0</v>
      </c>
    </row>
    <row r="15133" spans="1:11">
      <c r="A15133" t="s">
        <v>31168</v>
      </c>
      <c r="B15133" t="s">
        <v>58</v>
      </c>
      <c r="C15133">
        <v>105514</v>
      </c>
      <c r="D15133" t="s">
        <v>8818</v>
      </c>
      <c r="E15133" t="s">
        <v>84</v>
      </c>
      <c r="F15133">
        <v>0</v>
      </c>
      <c r="G15133">
        <v>0</v>
      </c>
    </row>
    <row r="15134" spans="1:11">
      <c r="A15134" t="s">
        <v>31169</v>
      </c>
      <c r="B15134" t="s">
        <v>58</v>
      </c>
      <c r="C15134">
        <v>105510</v>
      </c>
      <c r="D15134" t="s">
        <v>8819</v>
      </c>
      <c r="E15134" t="s">
        <v>84</v>
      </c>
      <c r="F15134">
        <v>0</v>
      </c>
      <c r="G15134">
        <v>0</v>
      </c>
    </row>
    <row r="15135" spans="1:11">
      <c r="A15135" t="s">
        <v>31170</v>
      </c>
      <c r="B15135" t="s">
        <v>58</v>
      </c>
      <c r="C15135">
        <v>100207</v>
      </c>
      <c r="D15135" t="s">
        <v>6239</v>
      </c>
      <c r="E15135" t="s">
        <v>128</v>
      </c>
      <c r="F15135">
        <v>543.87</v>
      </c>
      <c r="G15135">
        <v>564.85</v>
      </c>
      <c r="J15135">
        <v>0</v>
      </c>
      <c r="K15135">
        <v>0</v>
      </c>
    </row>
    <row r="15136" spans="1:11">
      <c r="A15136" t="s">
        <v>31171</v>
      </c>
      <c r="B15136" t="s">
        <v>58</v>
      </c>
      <c r="C15136">
        <v>100211</v>
      </c>
      <c r="D15136" t="s">
        <v>6244</v>
      </c>
      <c r="E15136" t="s">
        <v>6241</v>
      </c>
      <c r="F15136">
        <v>9.1300000000000008</v>
      </c>
      <c r="G15136">
        <v>9.8699999999999992</v>
      </c>
      <c r="J15136">
        <v>0</v>
      </c>
      <c r="K15136">
        <v>0</v>
      </c>
    </row>
    <row r="15137" spans="1:11">
      <c r="A15137" t="s">
        <v>31172</v>
      </c>
      <c r="B15137" t="s">
        <v>58</v>
      </c>
      <c r="C15137">
        <v>100210</v>
      </c>
      <c r="D15137" t="s">
        <v>6243</v>
      </c>
      <c r="E15137" t="s">
        <v>6241</v>
      </c>
      <c r="F15137">
        <v>23.66</v>
      </c>
      <c r="G15137">
        <v>25.59</v>
      </c>
      <c r="J15137">
        <v>0</v>
      </c>
      <c r="K15137">
        <v>0</v>
      </c>
    </row>
    <row r="15138" spans="1:11">
      <c r="A15138" t="s">
        <v>31173</v>
      </c>
      <c r="B15138" t="s">
        <v>58</v>
      </c>
      <c r="C15138">
        <v>100221</v>
      </c>
      <c r="D15138" t="s">
        <v>6255</v>
      </c>
      <c r="E15138" t="s">
        <v>6254</v>
      </c>
      <c r="F15138">
        <v>41.82</v>
      </c>
      <c r="G15138">
        <v>45.23</v>
      </c>
      <c r="J15138">
        <v>0</v>
      </c>
      <c r="K15138">
        <v>0</v>
      </c>
    </row>
    <row r="15139" spans="1:11">
      <c r="A15139" t="s">
        <v>31174</v>
      </c>
      <c r="B15139" t="s">
        <v>58</v>
      </c>
      <c r="C15139">
        <v>100203</v>
      </c>
      <c r="D15139" t="s">
        <v>6235</v>
      </c>
      <c r="E15139" t="s">
        <v>6227</v>
      </c>
      <c r="F15139">
        <v>1.46</v>
      </c>
      <c r="G15139">
        <v>1.58</v>
      </c>
      <c r="J15139">
        <v>0</v>
      </c>
      <c r="K15139">
        <v>0</v>
      </c>
    </row>
    <row r="15140" spans="1:11">
      <c r="A15140" t="s">
        <v>31175</v>
      </c>
      <c r="B15140" t="s">
        <v>58</v>
      </c>
      <c r="C15140">
        <v>100202</v>
      </c>
      <c r="D15140" t="s">
        <v>6234</v>
      </c>
      <c r="E15140" t="s">
        <v>6227</v>
      </c>
      <c r="F15140">
        <v>1.23</v>
      </c>
      <c r="G15140">
        <v>1.34</v>
      </c>
      <c r="J15140">
        <v>0</v>
      </c>
      <c r="K15140">
        <v>0</v>
      </c>
    </row>
    <row r="15141" spans="1:11">
      <c r="A15141" t="s">
        <v>31176</v>
      </c>
      <c r="B15141" t="s">
        <v>58</v>
      </c>
      <c r="C15141">
        <v>100201</v>
      </c>
      <c r="D15141" t="s">
        <v>6233</v>
      </c>
      <c r="E15141" t="s">
        <v>6227</v>
      </c>
      <c r="F15141">
        <v>1.06</v>
      </c>
      <c r="G15141">
        <v>1.1399999999999999</v>
      </c>
      <c r="J15141">
        <v>0</v>
      </c>
      <c r="K15141">
        <v>0</v>
      </c>
    </row>
    <row r="15142" spans="1:11">
      <c r="A15142" t="s">
        <v>31177</v>
      </c>
      <c r="B15142" t="s">
        <v>58</v>
      </c>
      <c r="C15142">
        <v>100216</v>
      </c>
      <c r="D15142" t="s">
        <v>6249</v>
      </c>
      <c r="E15142" t="s">
        <v>6241</v>
      </c>
      <c r="F15142">
        <v>1.28</v>
      </c>
      <c r="G15142">
        <v>1.38</v>
      </c>
      <c r="J15142">
        <v>0</v>
      </c>
      <c r="K15142">
        <v>0</v>
      </c>
    </row>
    <row r="15143" spans="1:11">
      <c r="A15143" t="s">
        <v>31178</v>
      </c>
      <c r="B15143" t="s">
        <v>58</v>
      </c>
      <c r="C15143">
        <v>100215</v>
      </c>
      <c r="D15143" t="s">
        <v>6248</v>
      </c>
      <c r="E15143" t="s">
        <v>6241</v>
      </c>
      <c r="F15143">
        <v>4.76</v>
      </c>
      <c r="G15143">
        <v>5.15</v>
      </c>
      <c r="J15143">
        <v>0</v>
      </c>
      <c r="K15143">
        <v>0</v>
      </c>
    </row>
    <row r="15144" spans="1:11">
      <c r="A15144" t="s">
        <v>31179</v>
      </c>
      <c r="B15144" t="s">
        <v>58</v>
      </c>
      <c r="C15144">
        <v>100214</v>
      </c>
      <c r="D15144" t="s">
        <v>6247</v>
      </c>
      <c r="E15144" t="s">
        <v>6241</v>
      </c>
      <c r="F15144">
        <v>5.56</v>
      </c>
      <c r="G15144">
        <v>6.01</v>
      </c>
      <c r="J15144">
        <v>0</v>
      </c>
      <c r="K15144">
        <v>0</v>
      </c>
    </row>
    <row r="15145" spans="1:11">
      <c r="A15145" t="s">
        <v>31180</v>
      </c>
      <c r="B15145" t="s">
        <v>58</v>
      </c>
      <c r="C15145">
        <v>100223</v>
      </c>
      <c r="D15145" t="s">
        <v>6257</v>
      </c>
      <c r="E15145" t="s">
        <v>6254</v>
      </c>
      <c r="F15145">
        <v>7.41</v>
      </c>
      <c r="G15145">
        <v>8.02</v>
      </c>
      <c r="J15145">
        <v>0</v>
      </c>
      <c r="K15145">
        <v>0</v>
      </c>
    </row>
    <row r="15146" spans="1:11">
      <c r="A15146" t="s">
        <v>31181</v>
      </c>
      <c r="B15146" t="s">
        <v>58</v>
      </c>
      <c r="C15146">
        <v>100280</v>
      </c>
      <c r="D15146" t="s">
        <v>6316</v>
      </c>
      <c r="E15146" t="s">
        <v>6241</v>
      </c>
      <c r="F15146">
        <v>24.31</v>
      </c>
      <c r="G15146">
        <v>26.3</v>
      </c>
      <c r="J15146">
        <v>0</v>
      </c>
      <c r="K15146">
        <v>0</v>
      </c>
    </row>
    <row r="15147" spans="1:11">
      <c r="A15147" t="s">
        <v>31182</v>
      </c>
      <c r="B15147" t="s">
        <v>58</v>
      </c>
      <c r="C15147">
        <v>100270</v>
      </c>
      <c r="D15147" t="s">
        <v>6306</v>
      </c>
      <c r="E15147" t="s">
        <v>6241</v>
      </c>
      <c r="F15147">
        <v>82.96</v>
      </c>
      <c r="G15147">
        <v>89.74</v>
      </c>
      <c r="J15147">
        <v>0</v>
      </c>
      <c r="K15147">
        <v>0</v>
      </c>
    </row>
    <row r="15148" spans="1:11">
      <c r="A15148" t="s">
        <v>31183</v>
      </c>
      <c r="B15148" t="s">
        <v>58</v>
      </c>
      <c r="C15148">
        <v>100286</v>
      </c>
      <c r="D15148" t="s">
        <v>6322</v>
      </c>
      <c r="E15148" t="s">
        <v>6272</v>
      </c>
      <c r="F15148">
        <v>18.149999999999999</v>
      </c>
      <c r="G15148">
        <v>19.63</v>
      </c>
      <c r="J15148">
        <v>0</v>
      </c>
      <c r="K15148">
        <v>0</v>
      </c>
    </row>
    <row r="15149" spans="1:11">
      <c r="A15149" t="s">
        <v>31184</v>
      </c>
      <c r="B15149" t="s">
        <v>58</v>
      </c>
      <c r="C15149">
        <v>100213</v>
      </c>
      <c r="D15149" t="s">
        <v>6246</v>
      </c>
      <c r="E15149" t="s">
        <v>6241</v>
      </c>
      <c r="F15149">
        <v>3.62</v>
      </c>
      <c r="G15149">
        <v>3.91</v>
      </c>
      <c r="J15149">
        <v>0</v>
      </c>
      <c r="K15149">
        <v>0</v>
      </c>
    </row>
    <row r="15150" spans="1:11">
      <c r="A15150" t="s">
        <v>31185</v>
      </c>
      <c r="B15150" t="s">
        <v>58</v>
      </c>
      <c r="C15150">
        <v>100212</v>
      </c>
      <c r="D15150" t="s">
        <v>6245</v>
      </c>
      <c r="E15150" t="s">
        <v>6241</v>
      </c>
      <c r="F15150">
        <v>10.08</v>
      </c>
      <c r="G15150">
        <v>10.9</v>
      </c>
      <c r="J15150">
        <v>0</v>
      </c>
      <c r="K15150">
        <v>0</v>
      </c>
    </row>
    <row r="15151" spans="1:11">
      <c r="A15151" t="s">
        <v>31186</v>
      </c>
      <c r="B15151" t="s">
        <v>58</v>
      </c>
      <c r="C15151">
        <v>100222</v>
      </c>
      <c r="D15151" t="s">
        <v>6256</v>
      </c>
      <c r="E15151" t="s">
        <v>6254</v>
      </c>
      <c r="F15151">
        <v>15.84</v>
      </c>
      <c r="G15151">
        <v>17.13</v>
      </c>
      <c r="J15151">
        <v>0</v>
      </c>
      <c r="K15151">
        <v>0</v>
      </c>
    </row>
    <row r="15152" spans="1:11">
      <c r="A15152" t="s">
        <v>31187</v>
      </c>
      <c r="B15152" t="s">
        <v>58</v>
      </c>
      <c r="C15152">
        <v>100226</v>
      </c>
      <c r="D15152" t="s">
        <v>6261</v>
      </c>
      <c r="E15152" t="s">
        <v>6260</v>
      </c>
      <c r="F15152">
        <v>0.91</v>
      </c>
      <c r="G15152">
        <v>0.98</v>
      </c>
      <c r="J15152">
        <v>0</v>
      </c>
      <c r="K15152">
        <v>0</v>
      </c>
    </row>
    <row r="15153" spans="1:11">
      <c r="A15153" t="s">
        <v>31188</v>
      </c>
      <c r="B15153" t="s">
        <v>58</v>
      </c>
      <c r="C15153">
        <v>100200</v>
      </c>
      <c r="D15153" t="s">
        <v>6232</v>
      </c>
      <c r="E15153" t="s">
        <v>6227</v>
      </c>
      <c r="F15153">
        <v>0.53</v>
      </c>
      <c r="G15153">
        <v>0.56999999999999995</v>
      </c>
      <c r="J15153">
        <v>0</v>
      </c>
      <c r="K15153">
        <v>0</v>
      </c>
    </row>
    <row r="15154" spans="1:11">
      <c r="A15154" t="s">
        <v>31189</v>
      </c>
      <c r="B15154" t="s">
        <v>58</v>
      </c>
      <c r="C15154">
        <v>100199</v>
      </c>
      <c r="D15154" t="s">
        <v>6231</v>
      </c>
      <c r="E15154" t="s">
        <v>6227</v>
      </c>
      <c r="F15154">
        <v>0.43</v>
      </c>
      <c r="G15154">
        <v>0.47</v>
      </c>
      <c r="J15154">
        <v>0</v>
      </c>
      <c r="K15154">
        <v>0</v>
      </c>
    </row>
    <row r="15155" spans="1:11">
      <c r="A15155" t="s">
        <v>31190</v>
      </c>
      <c r="B15155" t="s">
        <v>58</v>
      </c>
      <c r="C15155">
        <v>100198</v>
      </c>
      <c r="D15155" t="s">
        <v>6230</v>
      </c>
      <c r="E15155" t="s">
        <v>6227</v>
      </c>
      <c r="F15155">
        <v>0.36</v>
      </c>
      <c r="G15155">
        <v>0.39</v>
      </c>
      <c r="J15155">
        <v>0</v>
      </c>
      <c r="K15155">
        <v>0</v>
      </c>
    </row>
    <row r="15156" spans="1:11">
      <c r="A15156" t="s">
        <v>31191</v>
      </c>
      <c r="B15156" t="s">
        <v>58</v>
      </c>
      <c r="C15156">
        <v>100283</v>
      </c>
      <c r="D15156" t="s">
        <v>6319</v>
      </c>
      <c r="E15156" t="s">
        <v>6254</v>
      </c>
      <c r="F15156">
        <v>33.5</v>
      </c>
      <c r="G15156">
        <v>36.229999999999997</v>
      </c>
      <c r="J15156">
        <v>0</v>
      </c>
      <c r="K15156">
        <v>0</v>
      </c>
    </row>
    <row r="15157" spans="1:11">
      <c r="A15157" t="s">
        <v>31192</v>
      </c>
      <c r="B15157" t="s">
        <v>58</v>
      </c>
      <c r="C15157">
        <v>100227</v>
      </c>
      <c r="D15157" t="s">
        <v>6262</v>
      </c>
      <c r="E15157" t="s">
        <v>6260</v>
      </c>
      <c r="F15157">
        <v>1.34</v>
      </c>
      <c r="G15157">
        <v>1.45</v>
      </c>
      <c r="J15157">
        <v>0</v>
      </c>
      <c r="K15157">
        <v>0</v>
      </c>
    </row>
    <row r="15158" spans="1:11">
      <c r="A15158" t="s">
        <v>31193</v>
      </c>
      <c r="B15158" t="s">
        <v>58</v>
      </c>
      <c r="C15158">
        <v>100205</v>
      </c>
      <c r="D15158" t="s">
        <v>6237</v>
      </c>
      <c r="E15158" t="s">
        <v>128</v>
      </c>
      <c r="F15158">
        <v>1941.27</v>
      </c>
      <c r="G15158">
        <v>2099.7399999999998</v>
      </c>
      <c r="J15158">
        <v>0</v>
      </c>
      <c r="K15158">
        <v>0</v>
      </c>
    </row>
    <row r="15159" spans="1:11">
      <c r="A15159" t="s">
        <v>31194</v>
      </c>
      <c r="B15159" t="s">
        <v>58</v>
      </c>
      <c r="C15159">
        <v>100206</v>
      </c>
      <c r="D15159" t="s">
        <v>6238</v>
      </c>
      <c r="E15159" t="s">
        <v>128</v>
      </c>
      <c r="F15159">
        <v>1403.2</v>
      </c>
      <c r="G15159">
        <v>1517.75</v>
      </c>
      <c r="J15159">
        <v>0</v>
      </c>
      <c r="K15159">
        <v>0</v>
      </c>
    </row>
    <row r="15160" spans="1:11">
      <c r="A15160" t="s">
        <v>31195</v>
      </c>
      <c r="B15160" t="s">
        <v>58</v>
      </c>
      <c r="C15160">
        <v>100281</v>
      </c>
      <c r="D15160" t="s">
        <v>6317</v>
      </c>
      <c r="E15160" t="s">
        <v>6241</v>
      </c>
      <c r="F15160">
        <v>4.5199999999999996</v>
      </c>
      <c r="G15160">
        <v>4.6399999999999997</v>
      </c>
      <c r="J15160">
        <v>0</v>
      </c>
      <c r="K15160">
        <v>0</v>
      </c>
    </row>
    <row r="15161" spans="1:11">
      <c r="A15161" t="s">
        <v>31196</v>
      </c>
      <c r="B15161" t="s">
        <v>58</v>
      </c>
      <c r="C15161">
        <v>100219</v>
      </c>
      <c r="D15161" t="s">
        <v>6252</v>
      </c>
      <c r="E15161" t="s">
        <v>6241</v>
      </c>
      <c r="F15161">
        <v>0.56000000000000005</v>
      </c>
      <c r="G15161">
        <v>0.56999999999999995</v>
      </c>
      <c r="J15161">
        <v>0</v>
      </c>
      <c r="K15161">
        <v>0</v>
      </c>
    </row>
    <row r="15162" spans="1:11">
      <c r="A15162" t="s">
        <v>31197</v>
      </c>
      <c r="B15162" t="s">
        <v>58</v>
      </c>
      <c r="C15162">
        <v>100218</v>
      </c>
      <c r="D15162" t="s">
        <v>6251</v>
      </c>
      <c r="E15162" t="s">
        <v>6241</v>
      </c>
      <c r="F15162">
        <v>2.5299999999999998</v>
      </c>
      <c r="G15162">
        <v>2.6</v>
      </c>
      <c r="J15162">
        <v>0</v>
      </c>
      <c r="K15162">
        <v>0</v>
      </c>
    </row>
    <row r="15163" spans="1:11">
      <c r="A15163" t="s">
        <v>31198</v>
      </c>
      <c r="B15163" t="s">
        <v>58</v>
      </c>
      <c r="C15163">
        <v>100217</v>
      </c>
      <c r="D15163" t="s">
        <v>6250</v>
      </c>
      <c r="E15163" t="s">
        <v>6241</v>
      </c>
      <c r="F15163">
        <v>3.68</v>
      </c>
      <c r="G15163">
        <v>3.8</v>
      </c>
      <c r="J15163">
        <v>0</v>
      </c>
      <c r="K15163">
        <v>0</v>
      </c>
    </row>
    <row r="15164" spans="1:11">
      <c r="A15164" t="s">
        <v>31199</v>
      </c>
      <c r="B15164" t="s">
        <v>58</v>
      </c>
      <c r="C15164">
        <v>100224</v>
      </c>
      <c r="D15164" t="s">
        <v>6258</v>
      </c>
      <c r="E15164" t="s">
        <v>6254</v>
      </c>
      <c r="F15164">
        <v>3.68</v>
      </c>
      <c r="G15164">
        <v>3.8</v>
      </c>
      <c r="J15164">
        <v>0</v>
      </c>
      <c r="K15164">
        <v>0</v>
      </c>
    </row>
    <row r="15165" spans="1:11">
      <c r="A15165" t="s">
        <v>31200</v>
      </c>
      <c r="B15165" t="s">
        <v>58</v>
      </c>
      <c r="C15165">
        <v>100228</v>
      </c>
      <c r="D15165" t="s">
        <v>6263</v>
      </c>
      <c r="E15165" t="s">
        <v>6260</v>
      </c>
      <c r="F15165">
        <v>0.36</v>
      </c>
      <c r="G15165">
        <v>0.38</v>
      </c>
      <c r="J15165">
        <v>0</v>
      </c>
      <c r="K15165">
        <v>0</v>
      </c>
    </row>
    <row r="15166" spans="1:11">
      <c r="A15166" t="s">
        <v>31201</v>
      </c>
      <c r="B15166" t="s">
        <v>58</v>
      </c>
      <c r="C15166">
        <v>100204</v>
      </c>
      <c r="D15166" t="s">
        <v>6236</v>
      </c>
      <c r="E15166" t="s">
        <v>6227</v>
      </c>
      <c r="F15166">
        <v>0.13</v>
      </c>
      <c r="G15166">
        <v>0.14000000000000001</v>
      </c>
      <c r="J15166">
        <v>0</v>
      </c>
      <c r="K15166">
        <v>0</v>
      </c>
    </row>
    <row r="15167" spans="1:11">
      <c r="A15167" t="s">
        <v>31202</v>
      </c>
      <c r="B15167" t="s">
        <v>58</v>
      </c>
      <c r="C15167">
        <v>100284</v>
      </c>
      <c r="D15167" t="s">
        <v>6320</v>
      </c>
      <c r="E15167" t="s">
        <v>6254</v>
      </c>
      <c r="F15167">
        <v>13.2</v>
      </c>
      <c r="G15167">
        <v>13.6</v>
      </c>
      <c r="J15167">
        <v>0</v>
      </c>
      <c r="K15167">
        <v>0</v>
      </c>
    </row>
    <row r="15168" spans="1:11">
      <c r="A15168" t="s">
        <v>31203</v>
      </c>
      <c r="B15168" t="s">
        <v>58</v>
      </c>
      <c r="C15168">
        <v>100277</v>
      </c>
      <c r="D15168" t="s">
        <v>6313</v>
      </c>
      <c r="E15168" t="s">
        <v>6254</v>
      </c>
      <c r="F15168">
        <v>2.35</v>
      </c>
      <c r="G15168">
        <v>2.42</v>
      </c>
      <c r="J15168">
        <v>0</v>
      </c>
      <c r="K15168">
        <v>0</v>
      </c>
    </row>
    <row r="15169" spans="1:11">
      <c r="A15169" t="s">
        <v>31204</v>
      </c>
      <c r="B15169" t="s">
        <v>58</v>
      </c>
      <c r="C15169">
        <v>100278</v>
      </c>
      <c r="D15169" t="s">
        <v>6314</v>
      </c>
      <c r="E15169" t="s">
        <v>6241</v>
      </c>
      <c r="F15169">
        <v>52.95</v>
      </c>
      <c r="G15169">
        <v>57.28</v>
      </c>
      <c r="J15169">
        <v>0</v>
      </c>
      <c r="K15169">
        <v>0</v>
      </c>
    </row>
    <row r="15170" spans="1:11">
      <c r="A15170" t="s">
        <v>31205</v>
      </c>
      <c r="B15170" t="s">
        <v>58</v>
      </c>
      <c r="C15170">
        <v>100268</v>
      </c>
      <c r="D15170" t="s">
        <v>6304</v>
      </c>
      <c r="E15170" t="s">
        <v>6241</v>
      </c>
      <c r="F15170">
        <v>110.68</v>
      </c>
      <c r="G15170">
        <v>119.72</v>
      </c>
      <c r="J15170">
        <v>0</v>
      </c>
      <c r="K15170">
        <v>0</v>
      </c>
    </row>
    <row r="15171" spans="1:11">
      <c r="A15171" t="s">
        <v>31206</v>
      </c>
      <c r="B15171" t="s">
        <v>58</v>
      </c>
      <c r="C15171">
        <v>100285</v>
      </c>
      <c r="D15171" t="s">
        <v>6321</v>
      </c>
      <c r="E15171" t="s">
        <v>6272</v>
      </c>
      <c r="F15171">
        <v>55.71</v>
      </c>
      <c r="G15171">
        <v>60.26</v>
      </c>
      <c r="J15171">
        <v>0</v>
      </c>
      <c r="K15171">
        <v>0</v>
      </c>
    </row>
    <row r="15172" spans="1:11">
      <c r="A15172" t="s">
        <v>31207</v>
      </c>
      <c r="B15172" t="s">
        <v>58</v>
      </c>
      <c r="C15172">
        <v>100209</v>
      </c>
      <c r="D15172" t="s">
        <v>6242</v>
      </c>
      <c r="E15172" t="s">
        <v>6241</v>
      </c>
      <c r="F15172">
        <v>12.84</v>
      </c>
      <c r="G15172">
        <v>13.89</v>
      </c>
      <c r="J15172">
        <v>0</v>
      </c>
      <c r="K15172">
        <v>0</v>
      </c>
    </row>
    <row r="15173" spans="1:11">
      <c r="A15173" t="s">
        <v>31208</v>
      </c>
      <c r="B15173" t="s">
        <v>58</v>
      </c>
      <c r="C15173">
        <v>100208</v>
      </c>
      <c r="D15173" t="s">
        <v>6240</v>
      </c>
      <c r="E15173" t="s">
        <v>6241</v>
      </c>
      <c r="F15173">
        <v>25.68</v>
      </c>
      <c r="G15173">
        <v>27.77</v>
      </c>
      <c r="J15173">
        <v>0</v>
      </c>
      <c r="K15173">
        <v>0</v>
      </c>
    </row>
    <row r="15174" spans="1:11">
      <c r="A15174" t="s">
        <v>31209</v>
      </c>
      <c r="B15174" t="s">
        <v>58</v>
      </c>
      <c r="C15174">
        <v>100256</v>
      </c>
      <c r="D15174" t="s">
        <v>6292</v>
      </c>
      <c r="E15174" t="s">
        <v>6272</v>
      </c>
      <c r="F15174">
        <v>11.76</v>
      </c>
      <c r="G15174">
        <v>12.72</v>
      </c>
      <c r="J15174">
        <v>0</v>
      </c>
      <c r="K15174">
        <v>0</v>
      </c>
    </row>
    <row r="15175" spans="1:11">
      <c r="A15175" t="s">
        <v>31210</v>
      </c>
      <c r="B15175" t="s">
        <v>58</v>
      </c>
      <c r="C15175">
        <v>100220</v>
      </c>
      <c r="D15175" t="s">
        <v>6253</v>
      </c>
      <c r="E15175" t="s">
        <v>6254</v>
      </c>
      <c r="F15175">
        <v>36.89</v>
      </c>
      <c r="G15175">
        <v>39.9</v>
      </c>
      <c r="J15175">
        <v>0</v>
      </c>
      <c r="K15175">
        <v>0</v>
      </c>
    </row>
    <row r="15176" spans="1:11">
      <c r="A15176" t="s">
        <v>31211</v>
      </c>
      <c r="B15176" t="s">
        <v>58</v>
      </c>
      <c r="C15176">
        <v>100287</v>
      </c>
      <c r="D15176" t="s">
        <v>6323</v>
      </c>
      <c r="E15176" t="s">
        <v>6272</v>
      </c>
      <c r="F15176">
        <v>17.38</v>
      </c>
      <c r="G15176">
        <v>18.8</v>
      </c>
      <c r="J15176">
        <v>0</v>
      </c>
      <c r="K15176">
        <v>0</v>
      </c>
    </row>
    <row r="15177" spans="1:11">
      <c r="A15177" t="s">
        <v>31212</v>
      </c>
      <c r="B15177" t="s">
        <v>58</v>
      </c>
      <c r="C15177">
        <v>100274</v>
      </c>
      <c r="D15177" t="s">
        <v>6310</v>
      </c>
      <c r="E15177" t="s">
        <v>6254</v>
      </c>
      <c r="F15177">
        <v>36.909999999999997</v>
      </c>
      <c r="G15177">
        <v>39.92</v>
      </c>
      <c r="J15177">
        <v>0</v>
      </c>
      <c r="K15177">
        <v>0</v>
      </c>
    </row>
    <row r="15178" spans="1:11">
      <c r="A15178" t="s">
        <v>31213</v>
      </c>
      <c r="B15178" t="s">
        <v>58</v>
      </c>
      <c r="C15178">
        <v>100264</v>
      </c>
      <c r="D15178" t="s">
        <v>6300</v>
      </c>
      <c r="E15178" t="s">
        <v>6254</v>
      </c>
      <c r="F15178">
        <v>52.08</v>
      </c>
      <c r="G15178">
        <v>56.33</v>
      </c>
      <c r="J15178">
        <v>0</v>
      </c>
      <c r="K15178">
        <v>0</v>
      </c>
    </row>
    <row r="15179" spans="1:11">
      <c r="A15179" t="s">
        <v>31214</v>
      </c>
      <c r="B15179" t="s">
        <v>58</v>
      </c>
      <c r="C15179">
        <v>100225</v>
      </c>
      <c r="D15179" t="s">
        <v>6259</v>
      </c>
      <c r="E15179" t="s">
        <v>6260</v>
      </c>
      <c r="F15179">
        <v>2.89</v>
      </c>
      <c r="G15179">
        <v>3.13</v>
      </c>
      <c r="J15179">
        <v>0</v>
      </c>
      <c r="K15179">
        <v>0</v>
      </c>
    </row>
    <row r="15180" spans="1:11">
      <c r="A15180" t="s">
        <v>31215</v>
      </c>
      <c r="B15180" t="s">
        <v>58</v>
      </c>
      <c r="C15180">
        <v>100266</v>
      </c>
      <c r="D15180" t="s">
        <v>6302</v>
      </c>
      <c r="E15180" t="s">
        <v>6241</v>
      </c>
      <c r="F15180">
        <v>110.68</v>
      </c>
      <c r="G15180">
        <v>119.72</v>
      </c>
      <c r="J15180">
        <v>0</v>
      </c>
      <c r="K15180">
        <v>0</v>
      </c>
    </row>
    <row r="15181" spans="1:11">
      <c r="A15181" t="s">
        <v>31216</v>
      </c>
      <c r="B15181" t="s">
        <v>58</v>
      </c>
      <c r="C15181">
        <v>100257</v>
      </c>
      <c r="D15181" t="s">
        <v>6293</v>
      </c>
      <c r="E15181" t="s">
        <v>6272</v>
      </c>
      <c r="F15181">
        <v>7.06</v>
      </c>
      <c r="G15181">
        <v>7.63</v>
      </c>
      <c r="J15181">
        <v>0</v>
      </c>
      <c r="K15181">
        <v>0</v>
      </c>
    </row>
    <row r="15182" spans="1:11">
      <c r="A15182" t="s">
        <v>31217</v>
      </c>
      <c r="B15182" t="s">
        <v>58</v>
      </c>
      <c r="C15182">
        <v>100197</v>
      </c>
      <c r="D15182" t="s">
        <v>6229</v>
      </c>
      <c r="E15182" t="s">
        <v>6227</v>
      </c>
      <c r="F15182">
        <v>2.6</v>
      </c>
      <c r="G15182">
        <v>2.82</v>
      </c>
      <c r="J15182">
        <v>0</v>
      </c>
      <c r="K15182">
        <v>0</v>
      </c>
    </row>
    <row r="15183" spans="1:11">
      <c r="A15183" t="s">
        <v>31218</v>
      </c>
      <c r="B15183" t="s">
        <v>58</v>
      </c>
      <c r="C15183">
        <v>100196</v>
      </c>
      <c r="D15183" t="s">
        <v>6228</v>
      </c>
      <c r="E15183" t="s">
        <v>6227</v>
      </c>
      <c r="F15183">
        <v>1.73</v>
      </c>
      <c r="G15183">
        <v>1.88</v>
      </c>
      <c r="J15183">
        <v>0</v>
      </c>
      <c r="K15183">
        <v>0</v>
      </c>
    </row>
    <row r="15184" spans="1:11">
      <c r="A15184" t="s">
        <v>31219</v>
      </c>
      <c r="B15184" t="s">
        <v>58</v>
      </c>
      <c r="C15184">
        <v>100195</v>
      </c>
      <c r="D15184" t="s">
        <v>6226</v>
      </c>
      <c r="E15184" t="s">
        <v>6227</v>
      </c>
      <c r="F15184">
        <v>1.04</v>
      </c>
      <c r="G15184">
        <v>1.1200000000000001</v>
      </c>
      <c r="J15184">
        <v>0</v>
      </c>
      <c r="K15184">
        <v>0</v>
      </c>
    </row>
    <row r="15185" spans="1:11">
      <c r="A15185" t="s">
        <v>31220</v>
      </c>
      <c r="B15185" t="s">
        <v>58</v>
      </c>
      <c r="C15185">
        <v>100273</v>
      </c>
      <c r="D15185" t="s">
        <v>6309</v>
      </c>
      <c r="E15185" t="s">
        <v>6227</v>
      </c>
      <c r="F15185">
        <v>4.33</v>
      </c>
      <c r="G15185">
        <v>4.68</v>
      </c>
      <c r="J15185">
        <v>0</v>
      </c>
      <c r="K15185">
        <v>0</v>
      </c>
    </row>
    <row r="15186" spans="1:11">
      <c r="A15186" t="s">
        <v>31221</v>
      </c>
      <c r="B15186" t="s">
        <v>58</v>
      </c>
      <c r="C15186">
        <v>100282</v>
      </c>
      <c r="D15186" t="s">
        <v>6318</v>
      </c>
      <c r="E15186" t="s">
        <v>6254</v>
      </c>
      <c r="F15186">
        <v>207.37</v>
      </c>
      <c r="G15186">
        <v>224.3</v>
      </c>
      <c r="J15186">
        <v>0</v>
      </c>
      <c r="K15186">
        <v>0</v>
      </c>
    </row>
    <row r="15187" spans="1:11">
      <c r="A15187" t="s">
        <v>31222</v>
      </c>
      <c r="B15187" t="s">
        <v>58</v>
      </c>
      <c r="C15187">
        <v>100276</v>
      </c>
      <c r="D15187" t="s">
        <v>6312</v>
      </c>
      <c r="E15187" t="s">
        <v>6254</v>
      </c>
      <c r="F15187">
        <v>43.55</v>
      </c>
      <c r="G15187">
        <v>47.1</v>
      </c>
      <c r="J15187">
        <v>0</v>
      </c>
      <c r="K15187">
        <v>0</v>
      </c>
    </row>
    <row r="15188" spans="1:11">
      <c r="A15188" t="s">
        <v>31223</v>
      </c>
      <c r="B15188" t="s">
        <v>58</v>
      </c>
      <c r="C15188">
        <v>100275</v>
      </c>
      <c r="D15188" t="s">
        <v>6311</v>
      </c>
      <c r="E15188" t="s">
        <v>6254</v>
      </c>
      <c r="F15188">
        <v>23.86</v>
      </c>
      <c r="G15188">
        <v>25.81</v>
      </c>
      <c r="J15188">
        <v>0</v>
      </c>
      <c r="K15188">
        <v>0</v>
      </c>
    </row>
    <row r="15189" spans="1:11">
      <c r="A15189" t="s">
        <v>31224</v>
      </c>
      <c r="B15189" t="s">
        <v>58</v>
      </c>
      <c r="C15189">
        <v>100254</v>
      </c>
      <c r="D15189" t="s">
        <v>6290</v>
      </c>
      <c r="E15189" t="s">
        <v>6272</v>
      </c>
      <c r="F15189">
        <v>52.16</v>
      </c>
      <c r="G15189">
        <v>56.42</v>
      </c>
      <c r="J15189">
        <v>0</v>
      </c>
      <c r="K15189">
        <v>0</v>
      </c>
    </row>
    <row r="15190" spans="1:11">
      <c r="A15190" t="s">
        <v>31225</v>
      </c>
      <c r="B15190" t="s">
        <v>58</v>
      </c>
      <c r="C15190">
        <v>100250</v>
      </c>
      <c r="D15190" t="s">
        <v>6286</v>
      </c>
      <c r="E15190" t="s">
        <v>6272</v>
      </c>
      <c r="F15190">
        <v>5.88</v>
      </c>
      <c r="G15190">
        <v>6.36</v>
      </c>
      <c r="J15190">
        <v>0</v>
      </c>
      <c r="K15190">
        <v>0</v>
      </c>
    </row>
    <row r="15191" spans="1:11">
      <c r="A15191" t="s">
        <v>31226</v>
      </c>
      <c r="B15191" t="s">
        <v>58</v>
      </c>
      <c r="C15191">
        <v>100251</v>
      </c>
      <c r="D15191" t="s">
        <v>6287</v>
      </c>
      <c r="E15191" t="s">
        <v>6272</v>
      </c>
      <c r="F15191">
        <v>17.38</v>
      </c>
      <c r="G15191">
        <v>18.8</v>
      </c>
      <c r="J15191">
        <v>0</v>
      </c>
      <c r="K15191">
        <v>0</v>
      </c>
    </row>
    <row r="15192" spans="1:11">
      <c r="A15192" t="s">
        <v>31227</v>
      </c>
      <c r="B15192" t="s">
        <v>58</v>
      </c>
      <c r="C15192">
        <v>100252</v>
      </c>
      <c r="D15192" t="s">
        <v>6288</v>
      </c>
      <c r="E15192" t="s">
        <v>6272</v>
      </c>
      <c r="F15192">
        <v>26.08</v>
      </c>
      <c r="G15192">
        <v>28.21</v>
      </c>
      <c r="J15192">
        <v>0</v>
      </c>
      <c r="K15192">
        <v>0</v>
      </c>
    </row>
    <row r="15193" spans="1:11">
      <c r="A15193" t="s">
        <v>31228</v>
      </c>
      <c r="B15193" t="s">
        <v>58</v>
      </c>
      <c r="C15193">
        <v>100253</v>
      </c>
      <c r="D15193" t="s">
        <v>6289</v>
      </c>
      <c r="E15193" t="s">
        <v>6272</v>
      </c>
      <c r="F15193">
        <v>34.770000000000003</v>
      </c>
      <c r="G15193">
        <v>37.61</v>
      </c>
      <c r="J15193">
        <v>0</v>
      </c>
      <c r="K15193">
        <v>0</v>
      </c>
    </row>
    <row r="15194" spans="1:11">
      <c r="A15194" t="s">
        <v>31229</v>
      </c>
      <c r="B15194" t="s">
        <v>58</v>
      </c>
      <c r="C15194">
        <v>100249</v>
      </c>
      <c r="D15194" t="s">
        <v>6285</v>
      </c>
      <c r="E15194" t="s">
        <v>6272</v>
      </c>
      <c r="F15194">
        <v>3.52</v>
      </c>
      <c r="G15194">
        <v>3.81</v>
      </c>
      <c r="J15194">
        <v>0</v>
      </c>
      <c r="K15194">
        <v>0</v>
      </c>
    </row>
    <row r="15195" spans="1:11">
      <c r="A15195" t="s">
        <v>31230</v>
      </c>
      <c r="B15195" t="s">
        <v>58</v>
      </c>
      <c r="C15195">
        <v>100244</v>
      </c>
      <c r="D15195" t="s">
        <v>6280</v>
      </c>
      <c r="E15195" t="s">
        <v>6272</v>
      </c>
      <c r="F15195">
        <v>5.29</v>
      </c>
      <c r="G15195">
        <v>5.72</v>
      </c>
      <c r="J15195">
        <v>0</v>
      </c>
      <c r="K15195">
        <v>0</v>
      </c>
    </row>
    <row r="15196" spans="1:11">
      <c r="A15196" t="s">
        <v>31231</v>
      </c>
      <c r="B15196" t="s">
        <v>58</v>
      </c>
      <c r="C15196">
        <v>100245</v>
      </c>
      <c r="D15196" t="s">
        <v>6281</v>
      </c>
      <c r="E15196" t="s">
        <v>6272</v>
      </c>
      <c r="F15196">
        <v>10.59</v>
      </c>
      <c r="G15196">
        <v>11.45</v>
      </c>
      <c r="J15196">
        <v>0</v>
      </c>
      <c r="K15196">
        <v>0</v>
      </c>
    </row>
    <row r="15197" spans="1:11">
      <c r="A15197" t="s">
        <v>31232</v>
      </c>
      <c r="B15197" t="s">
        <v>58</v>
      </c>
      <c r="C15197">
        <v>100243</v>
      </c>
      <c r="D15197" t="s">
        <v>6279</v>
      </c>
      <c r="E15197" t="s">
        <v>6272</v>
      </c>
      <c r="F15197">
        <v>4.2300000000000004</v>
      </c>
      <c r="G15197">
        <v>4.58</v>
      </c>
      <c r="J15197">
        <v>0</v>
      </c>
      <c r="K15197">
        <v>0</v>
      </c>
    </row>
    <row r="15198" spans="1:11">
      <c r="A15198" t="s">
        <v>31233</v>
      </c>
      <c r="B15198" t="s">
        <v>58</v>
      </c>
      <c r="C15198">
        <v>100239</v>
      </c>
      <c r="D15198" t="s">
        <v>6275</v>
      </c>
      <c r="E15198" t="s">
        <v>6272</v>
      </c>
      <c r="F15198">
        <v>8.82</v>
      </c>
      <c r="G15198">
        <v>9.5399999999999991</v>
      </c>
      <c r="J15198">
        <v>0</v>
      </c>
      <c r="K15198">
        <v>0</v>
      </c>
    </row>
    <row r="15199" spans="1:11">
      <c r="A15199" t="s">
        <v>31234</v>
      </c>
      <c r="B15199" t="s">
        <v>58</v>
      </c>
      <c r="C15199">
        <v>100238</v>
      </c>
      <c r="D15199" t="s">
        <v>6274</v>
      </c>
      <c r="E15199" t="s">
        <v>6272</v>
      </c>
      <c r="F15199">
        <v>7.06</v>
      </c>
      <c r="G15199">
        <v>7.63</v>
      </c>
      <c r="J15199">
        <v>0</v>
      </c>
      <c r="K15199">
        <v>0</v>
      </c>
    </row>
    <row r="15200" spans="1:11">
      <c r="A15200" t="s">
        <v>31235</v>
      </c>
      <c r="B15200" t="s">
        <v>58</v>
      </c>
      <c r="C15200">
        <v>100241</v>
      </c>
      <c r="D15200" t="s">
        <v>6277</v>
      </c>
      <c r="E15200" t="s">
        <v>6272</v>
      </c>
      <c r="F15200">
        <v>8.82</v>
      </c>
      <c r="G15200">
        <v>9.5399999999999991</v>
      </c>
      <c r="J15200">
        <v>0</v>
      </c>
      <c r="K15200">
        <v>0</v>
      </c>
    </row>
    <row r="15201" spans="1:11">
      <c r="A15201" t="s">
        <v>31236</v>
      </c>
      <c r="B15201" t="s">
        <v>58</v>
      </c>
      <c r="C15201">
        <v>100242</v>
      </c>
      <c r="D15201" t="s">
        <v>6278</v>
      </c>
      <c r="E15201" t="s">
        <v>6272</v>
      </c>
      <c r="F15201">
        <v>26.08</v>
      </c>
      <c r="G15201">
        <v>28.21</v>
      </c>
      <c r="J15201">
        <v>0</v>
      </c>
      <c r="K15201">
        <v>0</v>
      </c>
    </row>
    <row r="15202" spans="1:11">
      <c r="A15202" t="s">
        <v>31237</v>
      </c>
      <c r="B15202" t="s">
        <v>58</v>
      </c>
      <c r="C15202">
        <v>100240</v>
      </c>
      <c r="D15202" t="s">
        <v>6276</v>
      </c>
      <c r="E15202" t="s">
        <v>6272</v>
      </c>
      <c r="F15202">
        <v>5.29</v>
      </c>
      <c r="G15202">
        <v>5.72</v>
      </c>
      <c r="J15202">
        <v>0</v>
      </c>
      <c r="K15202">
        <v>0</v>
      </c>
    </row>
    <row r="15203" spans="1:11">
      <c r="A15203" t="s">
        <v>31238</v>
      </c>
      <c r="B15203" t="s">
        <v>58</v>
      </c>
      <c r="C15203">
        <v>100237</v>
      </c>
      <c r="D15203" t="s">
        <v>6273</v>
      </c>
      <c r="E15203" t="s">
        <v>6272</v>
      </c>
      <c r="F15203">
        <v>4.41</v>
      </c>
      <c r="G15203">
        <v>4.7699999999999996</v>
      </c>
      <c r="J15203">
        <v>0</v>
      </c>
      <c r="K15203">
        <v>0</v>
      </c>
    </row>
    <row r="15204" spans="1:11">
      <c r="A15204" t="s">
        <v>31239</v>
      </c>
      <c r="B15204" t="s">
        <v>58</v>
      </c>
      <c r="C15204">
        <v>100236</v>
      </c>
      <c r="D15204" t="s">
        <v>6271</v>
      </c>
      <c r="E15204" t="s">
        <v>6272</v>
      </c>
      <c r="F15204">
        <v>3.68</v>
      </c>
      <c r="G15204">
        <v>3.98</v>
      </c>
      <c r="J15204">
        <v>0</v>
      </c>
      <c r="K15204">
        <v>0</v>
      </c>
    </row>
    <row r="15205" spans="1:11">
      <c r="A15205" t="s">
        <v>31240</v>
      </c>
      <c r="B15205" t="s">
        <v>58</v>
      </c>
      <c r="C15205">
        <v>100248</v>
      </c>
      <c r="D15205" t="s">
        <v>6284</v>
      </c>
      <c r="E15205" t="s">
        <v>6272</v>
      </c>
      <c r="F15205">
        <v>17.38</v>
      </c>
      <c r="G15205">
        <v>18.8</v>
      </c>
      <c r="J15205">
        <v>0</v>
      </c>
      <c r="K15205">
        <v>0</v>
      </c>
    </row>
    <row r="15206" spans="1:11">
      <c r="A15206" t="s">
        <v>31241</v>
      </c>
      <c r="B15206" t="s">
        <v>58</v>
      </c>
      <c r="C15206">
        <v>100247</v>
      </c>
      <c r="D15206" t="s">
        <v>6283</v>
      </c>
      <c r="E15206" t="s">
        <v>6272</v>
      </c>
      <c r="F15206">
        <v>4.41</v>
      </c>
      <c r="G15206">
        <v>4.7699999999999996</v>
      </c>
      <c r="J15206">
        <v>0</v>
      </c>
      <c r="K15206">
        <v>0</v>
      </c>
    </row>
    <row r="15207" spans="1:11">
      <c r="A15207" t="s">
        <v>31242</v>
      </c>
      <c r="B15207" t="s">
        <v>58</v>
      </c>
      <c r="C15207">
        <v>100246</v>
      </c>
      <c r="D15207" t="s">
        <v>6282</v>
      </c>
      <c r="E15207" t="s">
        <v>6272</v>
      </c>
      <c r="F15207">
        <v>3.52</v>
      </c>
      <c r="G15207">
        <v>3.81</v>
      </c>
      <c r="J15207">
        <v>0</v>
      </c>
      <c r="K15207">
        <v>0</v>
      </c>
    </row>
    <row r="15208" spans="1:11">
      <c r="A15208" t="s">
        <v>31243</v>
      </c>
      <c r="B15208" t="s">
        <v>58</v>
      </c>
      <c r="C15208">
        <v>100255</v>
      </c>
      <c r="D15208" t="s">
        <v>6291</v>
      </c>
      <c r="E15208" t="s">
        <v>6272</v>
      </c>
      <c r="F15208">
        <v>17.649999999999999</v>
      </c>
      <c r="G15208">
        <v>19.09</v>
      </c>
      <c r="J15208">
        <v>0</v>
      </c>
      <c r="K15208">
        <v>0</v>
      </c>
    </row>
    <row r="15209" spans="1:11">
      <c r="A15209" t="s">
        <v>31244</v>
      </c>
      <c r="B15209" t="s">
        <v>58</v>
      </c>
      <c r="C15209">
        <v>100263</v>
      </c>
      <c r="D15209" t="s">
        <v>6299</v>
      </c>
      <c r="E15209" t="s">
        <v>6227</v>
      </c>
      <c r="F15209">
        <v>2.86</v>
      </c>
      <c r="G15209">
        <v>3.09</v>
      </c>
      <c r="J15209">
        <v>0</v>
      </c>
      <c r="K15209">
        <v>0</v>
      </c>
    </row>
    <row r="15210" spans="1:11">
      <c r="A15210" t="s">
        <v>31245</v>
      </c>
      <c r="B15210" t="s">
        <v>58</v>
      </c>
      <c r="C15210">
        <v>100260</v>
      </c>
      <c r="D15210" t="s">
        <v>6296</v>
      </c>
      <c r="E15210" t="s">
        <v>6227</v>
      </c>
      <c r="F15210">
        <v>11.46</v>
      </c>
      <c r="G15210">
        <v>12.39</v>
      </c>
      <c r="J15210">
        <v>0</v>
      </c>
      <c r="K15210">
        <v>0</v>
      </c>
    </row>
    <row r="15211" spans="1:11">
      <c r="A15211" t="s">
        <v>31246</v>
      </c>
      <c r="B15211" t="s">
        <v>58</v>
      </c>
      <c r="C15211">
        <v>100261</v>
      </c>
      <c r="D15211" t="s">
        <v>6297</v>
      </c>
      <c r="E15211" t="s">
        <v>6227</v>
      </c>
      <c r="F15211">
        <v>7.2</v>
      </c>
      <c r="G15211">
        <v>7.79</v>
      </c>
      <c r="J15211">
        <v>0</v>
      </c>
      <c r="K15211">
        <v>0</v>
      </c>
    </row>
    <row r="15212" spans="1:11">
      <c r="A15212" t="s">
        <v>31247</v>
      </c>
      <c r="B15212" t="s">
        <v>58</v>
      </c>
      <c r="C15212">
        <v>100262</v>
      </c>
      <c r="D15212" t="s">
        <v>6298</v>
      </c>
      <c r="E15212" t="s">
        <v>6227</v>
      </c>
      <c r="F15212">
        <v>4.46</v>
      </c>
      <c r="G15212">
        <v>4.83</v>
      </c>
      <c r="J15212">
        <v>0</v>
      </c>
      <c r="K15212">
        <v>0</v>
      </c>
    </row>
    <row r="15213" spans="1:11">
      <c r="A15213" t="s">
        <v>31248</v>
      </c>
      <c r="B15213" t="s">
        <v>58</v>
      </c>
      <c r="C15213">
        <v>100271</v>
      </c>
      <c r="D15213" t="s">
        <v>6307</v>
      </c>
      <c r="E15213" t="s">
        <v>6254</v>
      </c>
      <c r="F15213">
        <v>83.01</v>
      </c>
      <c r="G15213">
        <v>89.79</v>
      </c>
      <c r="J15213">
        <v>0</v>
      </c>
      <c r="K15213">
        <v>0</v>
      </c>
    </row>
    <row r="15214" spans="1:11">
      <c r="A15214" t="s">
        <v>31249</v>
      </c>
      <c r="B15214" t="s">
        <v>58</v>
      </c>
      <c r="C15214">
        <v>100258</v>
      </c>
      <c r="D15214" t="s">
        <v>6294</v>
      </c>
      <c r="E15214" t="s">
        <v>6272</v>
      </c>
      <c r="F15214">
        <v>17.649999999999999</v>
      </c>
      <c r="G15214">
        <v>19.09</v>
      </c>
      <c r="J15214">
        <v>0</v>
      </c>
      <c r="K15214">
        <v>0</v>
      </c>
    </row>
    <row r="15215" spans="1:11">
      <c r="A15215" t="s">
        <v>31250</v>
      </c>
      <c r="B15215" t="s">
        <v>58</v>
      </c>
      <c r="C15215">
        <v>100259</v>
      </c>
      <c r="D15215" t="s">
        <v>6295</v>
      </c>
      <c r="E15215" t="s">
        <v>6272</v>
      </c>
      <c r="F15215">
        <v>34.770000000000003</v>
      </c>
      <c r="G15215">
        <v>37.61</v>
      </c>
      <c r="J15215">
        <v>0</v>
      </c>
      <c r="K15215">
        <v>0</v>
      </c>
    </row>
    <row r="15216" spans="1:11">
      <c r="A15216" t="s">
        <v>31251</v>
      </c>
      <c r="B15216" t="s">
        <v>58</v>
      </c>
      <c r="C15216">
        <v>100279</v>
      </c>
      <c r="D15216" t="s">
        <v>6315</v>
      </c>
      <c r="E15216" t="s">
        <v>32</v>
      </c>
      <c r="F15216">
        <v>1.02</v>
      </c>
      <c r="G15216">
        <v>1.1000000000000001</v>
      </c>
      <c r="J15216">
        <v>0</v>
      </c>
      <c r="K15216">
        <v>0</v>
      </c>
    </row>
    <row r="15217" spans="1:11">
      <c r="A15217" t="s">
        <v>31252</v>
      </c>
      <c r="B15217" t="s">
        <v>58</v>
      </c>
      <c r="C15217">
        <v>100233</v>
      </c>
      <c r="D15217" t="s">
        <v>6268</v>
      </c>
      <c r="E15217" t="s">
        <v>32</v>
      </c>
      <c r="F15217">
        <v>0.24</v>
      </c>
      <c r="G15217">
        <v>0.26</v>
      </c>
      <c r="J15217">
        <v>0</v>
      </c>
      <c r="K15217">
        <v>0</v>
      </c>
    </row>
    <row r="15218" spans="1:11">
      <c r="A15218" t="s">
        <v>31253</v>
      </c>
      <c r="B15218" t="s">
        <v>58</v>
      </c>
      <c r="C15218">
        <v>100232</v>
      </c>
      <c r="D15218" t="s">
        <v>6267</v>
      </c>
      <c r="E15218" t="s">
        <v>32</v>
      </c>
      <c r="F15218">
        <v>0.48</v>
      </c>
      <c r="G15218">
        <v>0.52</v>
      </c>
      <c r="J15218">
        <v>0</v>
      </c>
      <c r="K15218">
        <v>0</v>
      </c>
    </row>
    <row r="15219" spans="1:11">
      <c r="A15219" t="s">
        <v>31254</v>
      </c>
      <c r="B15219" t="s">
        <v>58</v>
      </c>
      <c r="C15219">
        <v>100234</v>
      </c>
      <c r="D15219" t="s">
        <v>6269</v>
      </c>
      <c r="E15219" t="s">
        <v>9</v>
      </c>
      <c r="F15219">
        <v>0.73</v>
      </c>
      <c r="G15219">
        <v>0.79</v>
      </c>
      <c r="J15219">
        <v>0</v>
      </c>
      <c r="K15219">
        <v>0</v>
      </c>
    </row>
    <row r="15220" spans="1:11">
      <c r="A15220" t="s">
        <v>31255</v>
      </c>
      <c r="B15220" t="s">
        <v>58</v>
      </c>
      <c r="C15220">
        <v>100265</v>
      </c>
      <c r="D15220" t="s">
        <v>6301</v>
      </c>
      <c r="E15220" t="s">
        <v>9</v>
      </c>
      <c r="F15220">
        <v>1.0900000000000001</v>
      </c>
      <c r="G15220">
        <v>1.18</v>
      </c>
      <c r="J15220">
        <v>0</v>
      </c>
      <c r="K15220">
        <v>0</v>
      </c>
    </row>
    <row r="15221" spans="1:11">
      <c r="A15221" t="s">
        <v>31256</v>
      </c>
      <c r="B15221" t="s">
        <v>58</v>
      </c>
      <c r="C15221">
        <v>100235</v>
      </c>
      <c r="D15221" t="s">
        <v>6270</v>
      </c>
      <c r="E15221" t="s">
        <v>43</v>
      </c>
      <c r="F15221">
        <v>0.05</v>
      </c>
      <c r="G15221">
        <v>0.06</v>
      </c>
      <c r="J15221">
        <v>0</v>
      </c>
      <c r="K15221">
        <v>0</v>
      </c>
    </row>
    <row r="15222" spans="1:11">
      <c r="A15222" t="s">
        <v>31257</v>
      </c>
      <c r="B15222" t="s">
        <v>58</v>
      </c>
      <c r="C15222">
        <v>100267</v>
      </c>
      <c r="D15222" t="s">
        <v>6303</v>
      </c>
      <c r="E15222" t="s">
        <v>32</v>
      </c>
      <c r="F15222">
        <v>2.19</v>
      </c>
      <c r="G15222">
        <v>2.37</v>
      </c>
      <c r="J15222">
        <v>0</v>
      </c>
      <c r="K15222">
        <v>0</v>
      </c>
    </row>
    <row r="15223" spans="1:11">
      <c r="A15223" t="s">
        <v>31258</v>
      </c>
      <c r="B15223" t="s">
        <v>58</v>
      </c>
      <c r="C15223">
        <v>100231</v>
      </c>
      <c r="D15223" t="s">
        <v>6266</v>
      </c>
      <c r="E15223" t="s">
        <v>11</v>
      </c>
      <c r="F15223">
        <v>0.05</v>
      </c>
      <c r="G15223">
        <v>0.05</v>
      </c>
      <c r="J15223">
        <v>0</v>
      </c>
      <c r="K15223">
        <v>0</v>
      </c>
    </row>
    <row r="15224" spans="1:11">
      <c r="A15224" t="s">
        <v>31259</v>
      </c>
      <c r="B15224" t="s">
        <v>58</v>
      </c>
      <c r="C15224">
        <v>100230</v>
      </c>
      <c r="D15224" t="s">
        <v>6265</v>
      </c>
      <c r="E15224" t="s">
        <v>11</v>
      </c>
      <c r="F15224">
        <v>0.03</v>
      </c>
      <c r="G15224">
        <v>0.03</v>
      </c>
      <c r="J15224">
        <v>0</v>
      </c>
      <c r="K15224">
        <v>0</v>
      </c>
    </row>
    <row r="15225" spans="1:11">
      <c r="A15225" t="s">
        <v>31260</v>
      </c>
      <c r="B15225" t="s">
        <v>58</v>
      </c>
      <c r="C15225">
        <v>100229</v>
      </c>
      <c r="D15225" t="s">
        <v>6264</v>
      </c>
      <c r="E15225" t="s">
        <v>11</v>
      </c>
      <c r="F15225">
        <v>0.01</v>
      </c>
      <c r="G15225">
        <v>0.02</v>
      </c>
      <c r="J15225">
        <v>0</v>
      </c>
      <c r="K15225">
        <v>0</v>
      </c>
    </row>
    <row r="15226" spans="1:11">
      <c r="A15226" t="s">
        <v>31261</v>
      </c>
      <c r="B15226" t="s">
        <v>58</v>
      </c>
      <c r="C15226">
        <v>100272</v>
      </c>
      <c r="D15226" t="s">
        <v>6308</v>
      </c>
      <c r="E15226" t="s">
        <v>9</v>
      </c>
      <c r="F15226">
        <v>1.64</v>
      </c>
      <c r="G15226">
        <v>1.77</v>
      </c>
      <c r="J15226">
        <v>0</v>
      </c>
      <c r="K15226">
        <v>0</v>
      </c>
    </row>
    <row r="15227" spans="1:11">
      <c r="A15227" t="s">
        <v>31262</v>
      </c>
      <c r="B15227" t="s">
        <v>58</v>
      </c>
      <c r="C15227">
        <v>100269</v>
      </c>
      <c r="D15227" t="s">
        <v>6305</v>
      </c>
      <c r="E15227" t="s">
        <v>32</v>
      </c>
      <c r="F15227">
        <v>2.19</v>
      </c>
      <c r="G15227">
        <v>2.37</v>
      </c>
      <c r="J15227">
        <v>0</v>
      </c>
      <c r="K15227">
        <v>0</v>
      </c>
    </row>
    <row r="15228" spans="1:11">
      <c r="A15228" t="s">
        <v>31263</v>
      </c>
      <c r="B15228" t="s">
        <v>58</v>
      </c>
      <c r="C15228">
        <v>100986</v>
      </c>
      <c r="D15228" t="s">
        <v>6511</v>
      </c>
      <c r="E15228" t="s">
        <v>10</v>
      </c>
      <c r="F15228">
        <v>9.36</v>
      </c>
      <c r="G15228">
        <v>9.51</v>
      </c>
      <c r="J15228">
        <v>0</v>
      </c>
      <c r="K15228">
        <v>0</v>
      </c>
    </row>
    <row r="15229" spans="1:11">
      <c r="A15229" t="s">
        <v>31264</v>
      </c>
      <c r="B15229" t="s">
        <v>58</v>
      </c>
      <c r="C15229">
        <v>101002</v>
      </c>
      <c r="D15229" t="s">
        <v>6523</v>
      </c>
      <c r="E15229" t="s">
        <v>6502</v>
      </c>
      <c r="F15229">
        <v>6.23</v>
      </c>
      <c r="G15229">
        <v>6.33</v>
      </c>
      <c r="J15229">
        <v>0</v>
      </c>
      <c r="K15229">
        <v>0</v>
      </c>
    </row>
    <row r="15230" spans="1:11">
      <c r="A15230" t="s">
        <v>31265</v>
      </c>
      <c r="B15230" t="s">
        <v>58</v>
      </c>
      <c r="C15230">
        <v>100987</v>
      </c>
      <c r="D15230" t="s">
        <v>6512</v>
      </c>
      <c r="E15230" t="s">
        <v>10</v>
      </c>
      <c r="F15230">
        <v>10.72</v>
      </c>
      <c r="G15230">
        <v>10.85</v>
      </c>
      <c r="J15230">
        <v>0</v>
      </c>
      <c r="K15230">
        <v>0</v>
      </c>
    </row>
    <row r="15231" spans="1:11">
      <c r="A15231" t="s">
        <v>31266</v>
      </c>
      <c r="B15231" t="s">
        <v>58</v>
      </c>
      <c r="C15231">
        <v>101003</v>
      </c>
      <c r="D15231" t="s">
        <v>6524</v>
      </c>
      <c r="E15231" t="s">
        <v>6502</v>
      </c>
      <c r="F15231">
        <v>7.13</v>
      </c>
      <c r="G15231">
        <v>7.22</v>
      </c>
      <c r="J15231">
        <v>0</v>
      </c>
      <c r="K15231">
        <v>0</v>
      </c>
    </row>
    <row r="15232" spans="1:11">
      <c r="A15232" t="s">
        <v>31267</v>
      </c>
      <c r="B15232" t="s">
        <v>58</v>
      </c>
      <c r="C15232">
        <v>100988</v>
      </c>
      <c r="D15232" t="s">
        <v>6513</v>
      </c>
      <c r="E15232" t="s">
        <v>10</v>
      </c>
      <c r="F15232">
        <v>11.32</v>
      </c>
      <c r="G15232">
        <v>11.46</v>
      </c>
      <c r="J15232">
        <v>0</v>
      </c>
      <c r="K15232">
        <v>0</v>
      </c>
    </row>
    <row r="15233" spans="1:11">
      <c r="A15233" t="s">
        <v>31268</v>
      </c>
      <c r="B15233" t="s">
        <v>58</v>
      </c>
      <c r="C15233">
        <v>101004</v>
      </c>
      <c r="D15233" t="s">
        <v>6525</v>
      </c>
      <c r="E15233" t="s">
        <v>6502</v>
      </c>
      <c r="F15233">
        <v>7.54</v>
      </c>
      <c r="G15233">
        <v>7.63</v>
      </c>
      <c r="J15233">
        <v>0</v>
      </c>
      <c r="K15233">
        <v>0</v>
      </c>
    </row>
    <row r="15234" spans="1:11">
      <c r="A15234" t="s">
        <v>31269</v>
      </c>
      <c r="B15234" t="s">
        <v>58</v>
      </c>
      <c r="C15234">
        <v>100985</v>
      </c>
      <c r="D15234" t="s">
        <v>6510</v>
      </c>
      <c r="E15234" t="s">
        <v>10</v>
      </c>
      <c r="F15234">
        <v>7.87</v>
      </c>
      <c r="G15234">
        <v>8.0500000000000007</v>
      </c>
      <c r="J15234">
        <v>0</v>
      </c>
      <c r="K15234">
        <v>0</v>
      </c>
    </row>
    <row r="15235" spans="1:11">
      <c r="A15235" t="s">
        <v>31270</v>
      </c>
      <c r="B15235" t="s">
        <v>58</v>
      </c>
      <c r="C15235">
        <v>101001</v>
      </c>
      <c r="D15235" t="s">
        <v>6522</v>
      </c>
      <c r="E15235" t="s">
        <v>6502</v>
      </c>
      <c r="F15235">
        <v>5.25</v>
      </c>
      <c r="G15235">
        <v>5.37</v>
      </c>
      <c r="J15235">
        <v>0</v>
      </c>
      <c r="K15235">
        <v>0</v>
      </c>
    </row>
    <row r="15236" spans="1:11">
      <c r="A15236" t="s">
        <v>31271</v>
      </c>
      <c r="B15236" t="s">
        <v>58</v>
      </c>
      <c r="C15236">
        <v>101008</v>
      </c>
      <c r="D15236" t="s">
        <v>6529</v>
      </c>
      <c r="E15236" t="s">
        <v>10</v>
      </c>
      <c r="F15236">
        <v>5.62</v>
      </c>
      <c r="G15236">
        <v>5.69</v>
      </c>
      <c r="J15236">
        <v>0</v>
      </c>
      <c r="K15236">
        <v>0</v>
      </c>
    </row>
    <row r="15237" spans="1:11">
      <c r="A15237" t="s">
        <v>31272</v>
      </c>
      <c r="B15237" t="s">
        <v>58</v>
      </c>
      <c r="C15237">
        <v>101007</v>
      </c>
      <c r="D15237" t="s">
        <v>6528</v>
      </c>
      <c r="E15237" t="s">
        <v>10</v>
      </c>
      <c r="F15237">
        <v>5.57</v>
      </c>
      <c r="G15237">
        <v>5.66</v>
      </c>
      <c r="J15237">
        <v>0</v>
      </c>
      <c r="K15237">
        <v>0</v>
      </c>
    </row>
    <row r="15238" spans="1:11">
      <c r="A15238" t="s">
        <v>31273</v>
      </c>
      <c r="B15238" t="s">
        <v>58</v>
      </c>
      <c r="C15238">
        <v>100982</v>
      </c>
      <c r="D15238" t="s">
        <v>15349</v>
      </c>
      <c r="E15238" t="s">
        <v>10</v>
      </c>
      <c r="F15238">
        <v>9.48</v>
      </c>
      <c r="G15238">
        <v>9.67</v>
      </c>
      <c r="J15238">
        <v>0</v>
      </c>
      <c r="K15238">
        <v>0</v>
      </c>
    </row>
    <row r="15239" spans="1:11">
      <c r="A15239" t="s">
        <v>31274</v>
      </c>
      <c r="B15239" t="s">
        <v>58</v>
      </c>
      <c r="C15239">
        <v>100998</v>
      </c>
      <c r="D15239" t="s">
        <v>15350</v>
      </c>
      <c r="E15239" t="s">
        <v>6502</v>
      </c>
      <c r="F15239">
        <v>6.33</v>
      </c>
      <c r="G15239">
        <v>6.46</v>
      </c>
      <c r="J15239">
        <v>0</v>
      </c>
      <c r="K15239">
        <v>0</v>
      </c>
    </row>
    <row r="15240" spans="1:11">
      <c r="A15240" t="s">
        <v>31275</v>
      </c>
      <c r="B15240" t="s">
        <v>58</v>
      </c>
      <c r="C15240">
        <v>100983</v>
      </c>
      <c r="D15240" t="s">
        <v>15351</v>
      </c>
      <c r="E15240" t="s">
        <v>10</v>
      </c>
      <c r="F15240">
        <v>9.4700000000000006</v>
      </c>
      <c r="G15240">
        <v>9.6300000000000008</v>
      </c>
      <c r="J15240">
        <v>0</v>
      </c>
      <c r="K15240">
        <v>0</v>
      </c>
    </row>
    <row r="15241" spans="1:11">
      <c r="A15241" t="s">
        <v>31276</v>
      </c>
      <c r="B15241" t="s">
        <v>58</v>
      </c>
      <c r="C15241">
        <v>100999</v>
      </c>
      <c r="D15241" t="s">
        <v>15352</v>
      </c>
      <c r="E15241" t="s">
        <v>6502</v>
      </c>
      <c r="F15241">
        <v>6.34</v>
      </c>
      <c r="G15241">
        <v>6.45</v>
      </c>
      <c r="J15241">
        <v>0</v>
      </c>
      <c r="K15241">
        <v>0</v>
      </c>
    </row>
    <row r="15242" spans="1:11">
      <c r="A15242" t="s">
        <v>31277</v>
      </c>
      <c r="B15242" t="s">
        <v>58</v>
      </c>
      <c r="C15242">
        <v>100984</v>
      </c>
      <c r="D15242" t="s">
        <v>15353</v>
      </c>
      <c r="E15242" t="s">
        <v>10</v>
      </c>
      <c r="F15242">
        <v>9.24</v>
      </c>
      <c r="G15242">
        <v>9.39</v>
      </c>
      <c r="J15242">
        <v>0</v>
      </c>
      <c r="K15242">
        <v>0</v>
      </c>
    </row>
    <row r="15243" spans="1:11">
      <c r="A15243" t="s">
        <v>31278</v>
      </c>
      <c r="B15243" t="s">
        <v>58</v>
      </c>
      <c r="C15243">
        <v>101000</v>
      </c>
      <c r="D15243" t="s">
        <v>15354</v>
      </c>
      <c r="E15243" t="s">
        <v>6502</v>
      </c>
      <c r="F15243">
        <v>6.17</v>
      </c>
      <c r="G15243">
        <v>6.26</v>
      </c>
      <c r="J15243">
        <v>0</v>
      </c>
      <c r="K15243">
        <v>0</v>
      </c>
    </row>
    <row r="15244" spans="1:11">
      <c r="A15244" t="s">
        <v>31279</v>
      </c>
      <c r="B15244" t="s">
        <v>58</v>
      </c>
      <c r="C15244">
        <v>100981</v>
      </c>
      <c r="D15244" t="s">
        <v>15355</v>
      </c>
      <c r="E15244" t="s">
        <v>10</v>
      </c>
      <c r="F15244">
        <v>10</v>
      </c>
      <c r="G15244">
        <v>10.27</v>
      </c>
      <c r="J15244">
        <v>0</v>
      </c>
      <c r="K15244">
        <v>0</v>
      </c>
    </row>
    <row r="15245" spans="1:11">
      <c r="A15245" t="s">
        <v>31280</v>
      </c>
      <c r="B15245" t="s">
        <v>58</v>
      </c>
      <c r="C15245">
        <v>100997</v>
      </c>
      <c r="D15245" t="s">
        <v>15356</v>
      </c>
      <c r="E15245" t="s">
        <v>6502</v>
      </c>
      <c r="F15245">
        <v>6.69</v>
      </c>
      <c r="G15245">
        <v>6.85</v>
      </c>
      <c r="J15245">
        <v>0</v>
      </c>
      <c r="K15245">
        <v>0</v>
      </c>
    </row>
    <row r="15246" spans="1:11">
      <c r="A15246" t="s">
        <v>31281</v>
      </c>
      <c r="B15246" t="s">
        <v>58</v>
      </c>
      <c r="C15246">
        <v>101010</v>
      </c>
      <c r="D15246" t="s">
        <v>6531</v>
      </c>
      <c r="E15246" t="s">
        <v>6502</v>
      </c>
      <c r="F15246">
        <v>28.05</v>
      </c>
      <c r="G15246">
        <v>28.49</v>
      </c>
      <c r="J15246">
        <v>0</v>
      </c>
      <c r="K15246">
        <v>0</v>
      </c>
    </row>
    <row r="15247" spans="1:11">
      <c r="A15247" t="s">
        <v>31282</v>
      </c>
      <c r="B15247" t="s">
        <v>58</v>
      </c>
      <c r="C15247">
        <v>101009</v>
      </c>
      <c r="D15247" t="s">
        <v>6530</v>
      </c>
      <c r="E15247" t="s">
        <v>6502</v>
      </c>
      <c r="F15247">
        <v>44.54</v>
      </c>
      <c r="G15247">
        <v>45.25</v>
      </c>
      <c r="J15247">
        <v>0</v>
      </c>
      <c r="K15247">
        <v>0</v>
      </c>
    </row>
    <row r="15248" spans="1:11">
      <c r="A15248" t="s">
        <v>31283</v>
      </c>
      <c r="B15248" t="s">
        <v>58</v>
      </c>
      <c r="C15248">
        <v>100978</v>
      </c>
      <c r="D15248" t="s">
        <v>6507</v>
      </c>
      <c r="E15248" t="s">
        <v>10</v>
      </c>
      <c r="F15248">
        <v>7.34</v>
      </c>
      <c r="G15248">
        <v>7.48</v>
      </c>
      <c r="J15248">
        <v>0</v>
      </c>
      <c r="K15248">
        <v>0</v>
      </c>
    </row>
    <row r="15249" spans="1:11">
      <c r="A15249" t="s">
        <v>31284</v>
      </c>
      <c r="B15249" t="s">
        <v>58</v>
      </c>
      <c r="C15249">
        <v>100994</v>
      </c>
      <c r="D15249" t="s">
        <v>6519</v>
      </c>
      <c r="E15249" t="s">
        <v>6502</v>
      </c>
      <c r="F15249">
        <v>4.87</v>
      </c>
      <c r="G15249">
        <v>4.96</v>
      </c>
      <c r="J15249">
        <v>0</v>
      </c>
      <c r="K15249">
        <v>0</v>
      </c>
    </row>
    <row r="15250" spans="1:11">
      <c r="A15250" t="s">
        <v>31285</v>
      </c>
      <c r="B15250" t="s">
        <v>58</v>
      </c>
      <c r="C15250">
        <v>100974</v>
      </c>
      <c r="D15250" t="s">
        <v>6494</v>
      </c>
      <c r="E15250" t="s">
        <v>10</v>
      </c>
      <c r="F15250">
        <v>8.7899999999999991</v>
      </c>
      <c r="G15250">
        <v>8.9499999999999993</v>
      </c>
      <c r="J15250">
        <v>0</v>
      </c>
      <c r="K15250">
        <v>0</v>
      </c>
    </row>
    <row r="15251" spans="1:11">
      <c r="A15251" t="s">
        <v>31286</v>
      </c>
      <c r="B15251" t="s">
        <v>58</v>
      </c>
      <c r="C15251">
        <v>100990</v>
      </c>
      <c r="D15251" t="s">
        <v>6515</v>
      </c>
      <c r="E15251" t="s">
        <v>6502</v>
      </c>
      <c r="F15251">
        <v>5.86</v>
      </c>
      <c r="G15251">
        <v>5.98</v>
      </c>
      <c r="J15251">
        <v>0</v>
      </c>
      <c r="K15251">
        <v>0</v>
      </c>
    </row>
    <row r="15252" spans="1:11">
      <c r="A15252" t="s">
        <v>31287</v>
      </c>
      <c r="B15252" t="s">
        <v>58</v>
      </c>
      <c r="C15252">
        <v>100979</v>
      </c>
      <c r="D15252" t="s">
        <v>6508</v>
      </c>
      <c r="E15252" t="s">
        <v>10</v>
      </c>
      <c r="F15252">
        <v>7.01</v>
      </c>
      <c r="G15252">
        <v>7.12</v>
      </c>
      <c r="J15252">
        <v>0</v>
      </c>
      <c r="K15252">
        <v>0</v>
      </c>
    </row>
    <row r="15253" spans="1:11">
      <c r="A15253" t="s">
        <v>31288</v>
      </c>
      <c r="B15253" t="s">
        <v>58</v>
      </c>
      <c r="C15253">
        <v>100995</v>
      </c>
      <c r="D15253" t="s">
        <v>6520</v>
      </c>
      <c r="E15253" t="s">
        <v>6502</v>
      </c>
      <c r="F15253">
        <v>4.6900000000000004</v>
      </c>
      <c r="G15253">
        <v>4.75</v>
      </c>
      <c r="J15253">
        <v>0</v>
      </c>
      <c r="K15253">
        <v>0</v>
      </c>
    </row>
    <row r="15254" spans="1:11">
      <c r="A15254" t="s">
        <v>31289</v>
      </c>
      <c r="B15254" t="s">
        <v>58</v>
      </c>
      <c r="C15254">
        <v>100975</v>
      </c>
      <c r="D15254" t="s">
        <v>6495</v>
      </c>
      <c r="E15254" t="s">
        <v>10</v>
      </c>
      <c r="F15254">
        <v>8.83</v>
      </c>
      <c r="G15254">
        <v>8.9600000000000009</v>
      </c>
      <c r="J15254">
        <v>0</v>
      </c>
      <c r="K15254">
        <v>0</v>
      </c>
    </row>
    <row r="15255" spans="1:11">
      <c r="A15255" t="s">
        <v>31290</v>
      </c>
      <c r="B15255" t="s">
        <v>58</v>
      </c>
      <c r="C15255">
        <v>100991</v>
      </c>
      <c r="D15255" t="s">
        <v>6516</v>
      </c>
      <c r="E15255" t="s">
        <v>6502</v>
      </c>
      <c r="F15255">
        <v>5.9</v>
      </c>
      <c r="G15255">
        <v>6</v>
      </c>
      <c r="J15255">
        <v>0</v>
      </c>
      <c r="K15255">
        <v>0</v>
      </c>
    </row>
    <row r="15256" spans="1:11">
      <c r="A15256" t="s">
        <v>31291</v>
      </c>
      <c r="B15256" t="s">
        <v>58</v>
      </c>
      <c r="C15256">
        <v>100980</v>
      </c>
      <c r="D15256" t="s">
        <v>6509</v>
      </c>
      <c r="E15256" t="s">
        <v>10</v>
      </c>
      <c r="F15256">
        <v>6.62</v>
      </c>
      <c r="G15256">
        <v>6.71</v>
      </c>
      <c r="J15256">
        <v>0</v>
      </c>
      <c r="K15256">
        <v>0</v>
      </c>
    </row>
    <row r="15257" spans="1:11">
      <c r="A15257" t="s">
        <v>31292</v>
      </c>
      <c r="B15257" t="s">
        <v>58</v>
      </c>
      <c r="C15257">
        <v>100996</v>
      </c>
      <c r="D15257" t="s">
        <v>6521</v>
      </c>
      <c r="E15257" t="s">
        <v>6502</v>
      </c>
      <c r="F15257">
        <v>4.4000000000000004</v>
      </c>
      <c r="G15257">
        <v>4.46</v>
      </c>
      <c r="J15257">
        <v>0</v>
      </c>
      <c r="K15257">
        <v>0</v>
      </c>
    </row>
    <row r="15258" spans="1:11">
      <c r="A15258" t="s">
        <v>31293</v>
      </c>
      <c r="B15258" t="s">
        <v>58</v>
      </c>
      <c r="C15258">
        <v>100976</v>
      </c>
      <c r="D15258" t="s">
        <v>6505</v>
      </c>
      <c r="E15258" t="s">
        <v>10</v>
      </c>
      <c r="F15258">
        <v>8.6199999999999992</v>
      </c>
      <c r="G15258">
        <v>8.74</v>
      </c>
      <c r="J15258">
        <v>0</v>
      </c>
      <c r="K15258">
        <v>0</v>
      </c>
    </row>
    <row r="15259" spans="1:11">
      <c r="A15259" t="s">
        <v>31294</v>
      </c>
      <c r="B15259" t="s">
        <v>58</v>
      </c>
      <c r="C15259">
        <v>100992</v>
      </c>
      <c r="D15259" t="s">
        <v>6517</v>
      </c>
      <c r="E15259" t="s">
        <v>6502</v>
      </c>
      <c r="F15259">
        <v>5.75</v>
      </c>
      <c r="G15259">
        <v>5.84</v>
      </c>
      <c r="J15259">
        <v>0</v>
      </c>
      <c r="K15259">
        <v>0</v>
      </c>
    </row>
    <row r="15260" spans="1:11">
      <c r="A15260" t="s">
        <v>31295</v>
      </c>
      <c r="B15260" t="s">
        <v>58</v>
      </c>
      <c r="C15260">
        <v>100977</v>
      </c>
      <c r="D15260" t="s">
        <v>6506</v>
      </c>
      <c r="E15260" t="s">
        <v>10</v>
      </c>
      <c r="F15260">
        <v>8.24</v>
      </c>
      <c r="G15260">
        <v>8.44</v>
      </c>
      <c r="J15260">
        <v>0</v>
      </c>
      <c r="K15260">
        <v>0</v>
      </c>
    </row>
    <row r="15261" spans="1:11">
      <c r="A15261" t="s">
        <v>31296</v>
      </c>
      <c r="B15261" t="s">
        <v>58</v>
      </c>
      <c r="C15261">
        <v>100993</v>
      </c>
      <c r="D15261" t="s">
        <v>6518</v>
      </c>
      <c r="E15261" t="s">
        <v>6502</v>
      </c>
      <c r="F15261">
        <v>5.48</v>
      </c>
      <c r="G15261">
        <v>5.62</v>
      </c>
      <c r="J15261">
        <v>0</v>
      </c>
      <c r="K15261">
        <v>0</v>
      </c>
    </row>
    <row r="15262" spans="1:11">
      <c r="A15262" t="s">
        <v>31297</v>
      </c>
      <c r="B15262" t="s">
        <v>58</v>
      </c>
      <c r="C15262">
        <v>100973</v>
      </c>
      <c r="D15262" t="s">
        <v>6493</v>
      </c>
      <c r="E15262" t="s">
        <v>10</v>
      </c>
      <c r="F15262">
        <v>9.2100000000000009</v>
      </c>
      <c r="G15262">
        <v>9.44</v>
      </c>
      <c r="J15262">
        <v>0</v>
      </c>
      <c r="K15262">
        <v>0</v>
      </c>
    </row>
    <row r="15263" spans="1:11">
      <c r="A15263" t="s">
        <v>31298</v>
      </c>
      <c r="B15263" t="s">
        <v>58</v>
      </c>
      <c r="C15263">
        <v>100989</v>
      </c>
      <c r="D15263" t="s">
        <v>6514</v>
      </c>
      <c r="E15263" t="s">
        <v>6502</v>
      </c>
      <c r="F15263">
        <v>6.15</v>
      </c>
      <c r="G15263">
        <v>6.29</v>
      </c>
      <c r="J15263">
        <v>0</v>
      </c>
      <c r="K15263">
        <v>0</v>
      </c>
    </row>
    <row r="15264" spans="1:11">
      <c r="A15264" t="s">
        <v>31299</v>
      </c>
      <c r="B15264" t="s">
        <v>58</v>
      </c>
      <c r="C15264">
        <v>101467</v>
      </c>
      <c r="D15264" t="s">
        <v>6542</v>
      </c>
      <c r="E15264" t="s">
        <v>6502</v>
      </c>
      <c r="F15264">
        <v>19.600000000000001</v>
      </c>
      <c r="G15264">
        <v>20.170000000000002</v>
      </c>
      <c r="J15264">
        <v>0</v>
      </c>
      <c r="K15264">
        <v>0</v>
      </c>
    </row>
    <row r="15265" spans="1:11">
      <c r="A15265" t="s">
        <v>31300</v>
      </c>
      <c r="B15265" t="s">
        <v>58</v>
      </c>
      <c r="C15265">
        <v>101468</v>
      </c>
      <c r="D15265" t="s">
        <v>6543</v>
      </c>
      <c r="E15265" t="s">
        <v>6502</v>
      </c>
      <c r="F15265">
        <v>17.93</v>
      </c>
      <c r="G15265">
        <v>18.45</v>
      </c>
      <c r="J15265">
        <v>0</v>
      </c>
      <c r="K15265">
        <v>0</v>
      </c>
    </row>
    <row r="15266" spans="1:11">
      <c r="A15266" t="s">
        <v>31301</v>
      </c>
      <c r="B15266" t="s">
        <v>58</v>
      </c>
      <c r="C15266">
        <v>101014</v>
      </c>
      <c r="D15266" t="s">
        <v>6533</v>
      </c>
      <c r="E15266" t="s">
        <v>6502</v>
      </c>
      <c r="F15266">
        <v>44.79</v>
      </c>
      <c r="G15266">
        <v>46.1</v>
      </c>
      <c r="J15266">
        <v>0</v>
      </c>
      <c r="K15266">
        <v>0</v>
      </c>
    </row>
    <row r="15267" spans="1:11">
      <c r="A15267" t="s">
        <v>31302</v>
      </c>
      <c r="B15267" t="s">
        <v>58</v>
      </c>
      <c r="C15267">
        <v>101015</v>
      </c>
      <c r="D15267" t="s">
        <v>6534</v>
      </c>
      <c r="E15267" t="s">
        <v>6502</v>
      </c>
      <c r="F15267">
        <v>36.79</v>
      </c>
      <c r="G15267">
        <v>37.86</v>
      </c>
      <c r="J15267">
        <v>0</v>
      </c>
      <c r="K15267">
        <v>0</v>
      </c>
    </row>
    <row r="15268" spans="1:11">
      <c r="A15268" t="s">
        <v>31303</v>
      </c>
      <c r="B15268" t="s">
        <v>58</v>
      </c>
      <c r="C15268">
        <v>101463</v>
      </c>
      <c r="D15268" t="s">
        <v>6538</v>
      </c>
      <c r="E15268" t="s">
        <v>6502</v>
      </c>
      <c r="F15268">
        <v>49.03</v>
      </c>
      <c r="G15268">
        <v>50.46</v>
      </c>
      <c r="J15268">
        <v>0</v>
      </c>
      <c r="K15268">
        <v>0</v>
      </c>
    </row>
    <row r="15269" spans="1:11">
      <c r="A15269" t="s">
        <v>31304</v>
      </c>
      <c r="B15269" t="s">
        <v>58</v>
      </c>
      <c r="C15269">
        <v>101464</v>
      </c>
      <c r="D15269" t="s">
        <v>6539</v>
      </c>
      <c r="E15269" t="s">
        <v>6502</v>
      </c>
      <c r="F15269">
        <v>37.659999999999997</v>
      </c>
      <c r="G15269">
        <v>38.76</v>
      </c>
      <c r="J15269">
        <v>0</v>
      </c>
      <c r="K15269">
        <v>0</v>
      </c>
    </row>
    <row r="15270" spans="1:11">
      <c r="A15270" t="s">
        <v>31305</v>
      </c>
      <c r="B15270" t="s">
        <v>58</v>
      </c>
      <c r="C15270">
        <v>101465</v>
      </c>
      <c r="D15270" t="s">
        <v>6540</v>
      </c>
      <c r="E15270" t="s">
        <v>6502</v>
      </c>
      <c r="F15270">
        <v>28.79</v>
      </c>
      <c r="G15270">
        <v>29.64</v>
      </c>
      <c r="J15270">
        <v>0</v>
      </c>
      <c r="K15270">
        <v>0</v>
      </c>
    </row>
    <row r="15271" spans="1:11">
      <c r="A15271" t="s">
        <v>31306</v>
      </c>
      <c r="B15271" t="s">
        <v>58</v>
      </c>
      <c r="C15271">
        <v>101466</v>
      </c>
      <c r="D15271" t="s">
        <v>6541</v>
      </c>
      <c r="E15271" t="s">
        <v>6502</v>
      </c>
      <c r="F15271">
        <v>23.43</v>
      </c>
      <c r="G15271">
        <v>24.11</v>
      </c>
      <c r="J15271">
        <v>0</v>
      </c>
      <c r="K15271">
        <v>0</v>
      </c>
    </row>
    <row r="15272" spans="1:11">
      <c r="A15272" t="s">
        <v>31307</v>
      </c>
      <c r="B15272" t="s">
        <v>58</v>
      </c>
      <c r="C15272">
        <v>101013</v>
      </c>
      <c r="D15272" t="s">
        <v>6532</v>
      </c>
      <c r="E15272" t="s">
        <v>6502</v>
      </c>
      <c r="F15272">
        <v>48.89</v>
      </c>
      <c r="G15272">
        <v>50.31</v>
      </c>
      <c r="J15272">
        <v>0</v>
      </c>
      <c r="K15272">
        <v>0</v>
      </c>
    </row>
    <row r="15273" spans="1:11">
      <c r="A15273" t="s">
        <v>31308</v>
      </c>
      <c r="B15273" t="s">
        <v>58</v>
      </c>
      <c r="C15273">
        <v>101477</v>
      </c>
      <c r="D15273" t="s">
        <v>6552</v>
      </c>
      <c r="E15273" t="s">
        <v>6502</v>
      </c>
      <c r="F15273">
        <v>14.19</v>
      </c>
      <c r="G15273">
        <v>14.6</v>
      </c>
      <c r="J15273">
        <v>0</v>
      </c>
      <c r="K15273">
        <v>0</v>
      </c>
    </row>
    <row r="15274" spans="1:11">
      <c r="A15274" t="s">
        <v>31309</v>
      </c>
      <c r="B15274" t="s">
        <v>58</v>
      </c>
      <c r="C15274">
        <v>101478</v>
      </c>
      <c r="D15274" t="s">
        <v>6553</v>
      </c>
      <c r="E15274" t="s">
        <v>6502</v>
      </c>
      <c r="F15274">
        <v>12.07</v>
      </c>
      <c r="G15274">
        <v>12.43</v>
      </c>
      <c r="J15274">
        <v>0</v>
      </c>
      <c r="K15274">
        <v>0</v>
      </c>
    </row>
    <row r="15275" spans="1:11">
      <c r="A15275" t="s">
        <v>31310</v>
      </c>
      <c r="B15275" t="s">
        <v>58</v>
      </c>
      <c r="C15275">
        <v>101017</v>
      </c>
      <c r="D15275" t="s">
        <v>6536</v>
      </c>
      <c r="E15275" t="s">
        <v>6502</v>
      </c>
      <c r="F15275">
        <v>32.29</v>
      </c>
      <c r="G15275">
        <v>33.24</v>
      </c>
      <c r="J15275">
        <v>0</v>
      </c>
      <c r="K15275">
        <v>0</v>
      </c>
    </row>
    <row r="15276" spans="1:11">
      <c r="A15276" t="s">
        <v>31311</v>
      </c>
      <c r="B15276" t="s">
        <v>58</v>
      </c>
      <c r="C15276">
        <v>101018</v>
      </c>
      <c r="D15276" t="s">
        <v>6537</v>
      </c>
      <c r="E15276" t="s">
        <v>6502</v>
      </c>
      <c r="F15276">
        <v>26.52</v>
      </c>
      <c r="G15276">
        <v>27.31</v>
      </c>
      <c r="J15276">
        <v>0</v>
      </c>
      <c r="K15276">
        <v>0</v>
      </c>
    </row>
    <row r="15277" spans="1:11">
      <c r="A15277" t="s">
        <v>31312</v>
      </c>
      <c r="B15277" t="s">
        <v>58</v>
      </c>
      <c r="C15277">
        <v>101469</v>
      </c>
      <c r="D15277" t="s">
        <v>6544</v>
      </c>
      <c r="E15277" t="s">
        <v>6502</v>
      </c>
      <c r="F15277">
        <v>40.130000000000003</v>
      </c>
      <c r="G15277">
        <v>41.3</v>
      </c>
      <c r="J15277">
        <v>0</v>
      </c>
      <c r="K15277">
        <v>0</v>
      </c>
    </row>
    <row r="15278" spans="1:11">
      <c r="A15278" t="s">
        <v>31313</v>
      </c>
      <c r="B15278" t="s">
        <v>58</v>
      </c>
      <c r="C15278">
        <v>101470</v>
      </c>
      <c r="D15278" t="s">
        <v>6545</v>
      </c>
      <c r="E15278" t="s">
        <v>6502</v>
      </c>
      <c r="F15278">
        <v>31.85</v>
      </c>
      <c r="G15278">
        <v>32.78</v>
      </c>
      <c r="J15278">
        <v>0</v>
      </c>
      <c r="K15278">
        <v>0</v>
      </c>
    </row>
    <row r="15279" spans="1:11">
      <c r="A15279" t="s">
        <v>31314</v>
      </c>
      <c r="B15279" t="s">
        <v>58</v>
      </c>
      <c r="C15279">
        <v>101471</v>
      </c>
      <c r="D15279" t="s">
        <v>6546</v>
      </c>
      <c r="E15279" t="s">
        <v>6502</v>
      </c>
      <c r="F15279">
        <v>27.33</v>
      </c>
      <c r="G15279">
        <v>28.12</v>
      </c>
      <c r="J15279">
        <v>0</v>
      </c>
      <c r="K15279">
        <v>0</v>
      </c>
    </row>
    <row r="15280" spans="1:11">
      <c r="A15280" t="s">
        <v>31315</v>
      </c>
      <c r="B15280" t="s">
        <v>58</v>
      </c>
      <c r="C15280">
        <v>101472</v>
      </c>
      <c r="D15280" t="s">
        <v>6547</v>
      </c>
      <c r="E15280" t="s">
        <v>6502</v>
      </c>
      <c r="F15280">
        <v>21.27</v>
      </c>
      <c r="G15280">
        <v>21.9</v>
      </c>
      <c r="J15280">
        <v>0</v>
      </c>
      <c r="K15280">
        <v>0</v>
      </c>
    </row>
    <row r="15281" spans="1:11">
      <c r="A15281" t="s">
        <v>31316</v>
      </c>
      <c r="B15281" t="s">
        <v>58</v>
      </c>
      <c r="C15281">
        <v>101473</v>
      </c>
      <c r="D15281" t="s">
        <v>6548</v>
      </c>
      <c r="E15281" t="s">
        <v>6502</v>
      </c>
      <c r="F15281">
        <v>30.63</v>
      </c>
      <c r="G15281">
        <v>31.52</v>
      </c>
      <c r="J15281">
        <v>0</v>
      </c>
      <c r="K15281">
        <v>0</v>
      </c>
    </row>
    <row r="15282" spans="1:11">
      <c r="A15282" t="s">
        <v>31317</v>
      </c>
      <c r="B15282" t="s">
        <v>58</v>
      </c>
      <c r="C15282">
        <v>101474</v>
      </c>
      <c r="D15282" t="s">
        <v>6549</v>
      </c>
      <c r="E15282" t="s">
        <v>6502</v>
      </c>
      <c r="F15282">
        <v>21.9</v>
      </c>
      <c r="G15282">
        <v>22.55</v>
      </c>
      <c r="J15282">
        <v>0</v>
      </c>
      <c r="K15282">
        <v>0</v>
      </c>
    </row>
    <row r="15283" spans="1:11">
      <c r="A15283" t="s">
        <v>31318</v>
      </c>
      <c r="B15283" t="s">
        <v>58</v>
      </c>
      <c r="C15283">
        <v>101475</v>
      </c>
      <c r="D15283" t="s">
        <v>6550</v>
      </c>
      <c r="E15283" t="s">
        <v>6502</v>
      </c>
      <c r="F15283">
        <v>19.43</v>
      </c>
      <c r="G15283">
        <v>20.010000000000002</v>
      </c>
      <c r="J15283">
        <v>0</v>
      </c>
      <c r="K15283">
        <v>0</v>
      </c>
    </row>
    <row r="15284" spans="1:11">
      <c r="A15284" t="s">
        <v>31319</v>
      </c>
      <c r="B15284" t="s">
        <v>58</v>
      </c>
      <c r="C15284">
        <v>101476</v>
      </c>
      <c r="D15284" t="s">
        <v>6551</v>
      </c>
      <c r="E15284" t="s">
        <v>6502</v>
      </c>
      <c r="F15284">
        <v>17.329999999999998</v>
      </c>
      <c r="G15284">
        <v>17.829999999999998</v>
      </c>
      <c r="J15284">
        <v>0</v>
      </c>
      <c r="K15284">
        <v>0</v>
      </c>
    </row>
    <row r="15285" spans="1:11">
      <c r="A15285" t="s">
        <v>31320</v>
      </c>
      <c r="B15285" t="s">
        <v>58</v>
      </c>
      <c r="C15285">
        <v>101016</v>
      </c>
      <c r="D15285" t="s">
        <v>6535</v>
      </c>
      <c r="E15285" t="s">
        <v>6502</v>
      </c>
      <c r="F15285">
        <v>42.59</v>
      </c>
      <c r="G15285">
        <v>43.84</v>
      </c>
      <c r="J15285">
        <v>0</v>
      </c>
      <c r="K15285">
        <v>0</v>
      </c>
    </row>
    <row r="15286" spans="1:11">
      <c r="A15286" t="s">
        <v>31321</v>
      </c>
      <c r="B15286" t="s">
        <v>58</v>
      </c>
      <c r="C15286">
        <v>101487</v>
      </c>
      <c r="D15286" t="s">
        <v>6561</v>
      </c>
      <c r="E15286" t="s">
        <v>6502</v>
      </c>
      <c r="F15286">
        <v>105.49</v>
      </c>
      <c r="G15286">
        <v>108.58</v>
      </c>
      <c r="J15286">
        <v>0</v>
      </c>
      <c r="K15286">
        <v>0</v>
      </c>
    </row>
    <row r="15287" spans="1:11">
      <c r="A15287" t="s">
        <v>31322</v>
      </c>
      <c r="B15287" t="s">
        <v>58</v>
      </c>
      <c r="C15287">
        <v>101488</v>
      </c>
      <c r="D15287" t="s">
        <v>6562</v>
      </c>
      <c r="E15287" t="s">
        <v>6502</v>
      </c>
      <c r="F15287">
        <v>91.28</v>
      </c>
      <c r="G15287">
        <v>93.96</v>
      </c>
      <c r="J15287">
        <v>0</v>
      </c>
      <c r="K15287">
        <v>0</v>
      </c>
    </row>
    <row r="15288" spans="1:11">
      <c r="A15288" t="s">
        <v>31323</v>
      </c>
      <c r="B15288" t="s">
        <v>58</v>
      </c>
      <c r="C15288">
        <v>101480</v>
      </c>
      <c r="D15288" t="s">
        <v>6554</v>
      </c>
      <c r="E15288" t="s">
        <v>6502</v>
      </c>
      <c r="F15288">
        <v>71.760000000000005</v>
      </c>
      <c r="G15288">
        <v>73.86</v>
      </c>
      <c r="J15288">
        <v>0</v>
      </c>
      <c r="K15288">
        <v>0</v>
      </c>
    </row>
    <row r="15289" spans="1:11">
      <c r="A15289" t="s">
        <v>31324</v>
      </c>
      <c r="B15289" t="s">
        <v>58</v>
      </c>
      <c r="C15289">
        <v>101481</v>
      </c>
      <c r="D15289" t="s">
        <v>6555</v>
      </c>
      <c r="E15289" t="s">
        <v>6502</v>
      </c>
      <c r="F15289">
        <v>51.83</v>
      </c>
      <c r="G15289">
        <v>53.35</v>
      </c>
      <c r="J15289">
        <v>0</v>
      </c>
      <c r="K15289">
        <v>0</v>
      </c>
    </row>
    <row r="15290" spans="1:11">
      <c r="A15290" t="s">
        <v>31325</v>
      </c>
      <c r="B15290" t="s">
        <v>58</v>
      </c>
      <c r="C15290">
        <v>101482</v>
      </c>
      <c r="D15290" t="s">
        <v>6556</v>
      </c>
      <c r="E15290" t="s">
        <v>6502</v>
      </c>
      <c r="F15290">
        <v>38.75</v>
      </c>
      <c r="G15290">
        <v>39.880000000000003</v>
      </c>
      <c r="J15290">
        <v>0</v>
      </c>
      <c r="K15290">
        <v>0</v>
      </c>
    </row>
    <row r="15291" spans="1:11">
      <c r="A15291" t="s">
        <v>31326</v>
      </c>
      <c r="B15291" t="s">
        <v>58</v>
      </c>
      <c r="C15291">
        <v>101483</v>
      </c>
      <c r="D15291" t="s">
        <v>6557</v>
      </c>
      <c r="E15291" t="s">
        <v>6502</v>
      </c>
      <c r="F15291">
        <v>40.21</v>
      </c>
      <c r="G15291">
        <v>41.39</v>
      </c>
      <c r="J15291">
        <v>0</v>
      </c>
      <c r="K15291">
        <v>0</v>
      </c>
    </row>
    <row r="15292" spans="1:11">
      <c r="A15292" t="s">
        <v>31327</v>
      </c>
      <c r="B15292" t="s">
        <v>58</v>
      </c>
      <c r="C15292">
        <v>101484</v>
      </c>
      <c r="D15292" t="s">
        <v>6558</v>
      </c>
      <c r="E15292" t="s">
        <v>6502</v>
      </c>
      <c r="F15292">
        <v>208.38</v>
      </c>
      <c r="G15292">
        <v>214.47</v>
      </c>
      <c r="J15292">
        <v>0</v>
      </c>
      <c r="K15292">
        <v>0</v>
      </c>
    </row>
    <row r="15293" spans="1:11">
      <c r="A15293" t="s">
        <v>31328</v>
      </c>
      <c r="B15293" t="s">
        <v>58</v>
      </c>
      <c r="C15293">
        <v>101485</v>
      </c>
      <c r="D15293" t="s">
        <v>6559</v>
      </c>
      <c r="E15293" t="s">
        <v>6502</v>
      </c>
      <c r="F15293">
        <v>159.94</v>
      </c>
      <c r="G15293">
        <v>164.63</v>
      </c>
      <c r="J15293">
        <v>0</v>
      </c>
      <c r="K15293">
        <v>0</v>
      </c>
    </row>
    <row r="15294" spans="1:11">
      <c r="A15294" t="s">
        <v>31329</v>
      </c>
      <c r="B15294" t="s">
        <v>58</v>
      </c>
      <c r="C15294">
        <v>101486</v>
      </c>
      <c r="D15294" t="s">
        <v>6560</v>
      </c>
      <c r="E15294" t="s">
        <v>6502</v>
      </c>
      <c r="F15294">
        <v>144.08000000000001</v>
      </c>
      <c r="G15294">
        <v>148.30000000000001</v>
      </c>
      <c r="J15294">
        <v>0</v>
      </c>
      <c r="K15294">
        <v>0</v>
      </c>
    </row>
    <row r="15295" spans="1:11">
      <c r="A15295" t="s">
        <v>31330</v>
      </c>
      <c r="B15295" t="s">
        <v>58</v>
      </c>
      <c r="C15295">
        <v>101006</v>
      </c>
      <c r="D15295" t="s">
        <v>6527</v>
      </c>
      <c r="E15295" t="s">
        <v>10</v>
      </c>
      <c r="F15295">
        <v>21.28</v>
      </c>
      <c r="G15295">
        <v>21.53</v>
      </c>
      <c r="J15295">
        <v>0</v>
      </c>
      <c r="K15295">
        <v>0</v>
      </c>
    </row>
    <row r="15296" spans="1:11">
      <c r="A15296" t="s">
        <v>31331</v>
      </c>
      <c r="B15296" t="s">
        <v>58</v>
      </c>
      <c r="C15296">
        <v>101005</v>
      </c>
      <c r="D15296" t="s">
        <v>6526</v>
      </c>
      <c r="E15296" t="s">
        <v>10</v>
      </c>
      <c r="F15296">
        <v>19.23</v>
      </c>
      <c r="G15296">
        <v>19.53</v>
      </c>
      <c r="J15296">
        <v>0</v>
      </c>
      <c r="K15296">
        <v>0</v>
      </c>
    </row>
    <row r="15297" spans="1:11">
      <c r="A15297" t="s">
        <v>31332</v>
      </c>
      <c r="B15297" t="s">
        <v>58</v>
      </c>
      <c r="C15297">
        <v>102568</v>
      </c>
      <c r="D15297" t="s">
        <v>6504</v>
      </c>
      <c r="E15297" t="s">
        <v>6502</v>
      </c>
      <c r="F15297">
        <v>317.02999999999997</v>
      </c>
      <c r="G15297">
        <v>329.27</v>
      </c>
      <c r="J15297">
        <v>0</v>
      </c>
      <c r="K15297">
        <v>0</v>
      </c>
    </row>
    <row r="15298" spans="1:11">
      <c r="A15298" t="s">
        <v>31333</v>
      </c>
      <c r="B15298" t="s">
        <v>58</v>
      </c>
      <c r="C15298">
        <v>101479</v>
      </c>
      <c r="D15298" t="s">
        <v>6503</v>
      </c>
      <c r="E15298" t="s">
        <v>6502</v>
      </c>
      <c r="F15298">
        <v>186.1</v>
      </c>
      <c r="G15298">
        <v>193.28</v>
      </c>
      <c r="J15298">
        <v>0</v>
      </c>
      <c r="K15298">
        <v>0</v>
      </c>
    </row>
    <row r="15299" spans="1:11">
      <c r="A15299" t="s">
        <v>31334</v>
      </c>
      <c r="B15299" t="s">
        <v>58</v>
      </c>
      <c r="C15299">
        <v>101019</v>
      </c>
      <c r="D15299" t="s">
        <v>6501</v>
      </c>
      <c r="E15299" t="s">
        <v>6502</v>
      </c>
      <c r="F15299">
        <v>638.75</v>
      </c>
      <c r="G15299">
        <v>663.39</v>
      </c>
      <c r="J15299">
        <v>0</v>
      </c>
      <c r="K15299">
        <v>0</v>
      </c>
    </row>
    <row r="15300" spans="1:11">
      <c r="A15300" t="s">
        <v>31335</v>
      </c>
      <c r="B15300" t="s">
        <v>58</v>
      </c>
      <c r="C15300">
        <v>100938</v>
      </c>
      <c r="D15300" t="s">
        <v>6471</v>
      </c>
      <c r="E15300" t="s">
        <v>128</v>
      </c>
      <c r="F15300">
        <v>7.7</v>
      </c>
      <c r="G15300">
        <v>7.82</v>
      </c>
      <c r="J15300">
        <v>0</v>
      </c>
      <c r="K15300">
        <v>0</v>
      </c>
    </row>
    <row r="15301" spans="1:11">
      <c r="A15301" t="s">
        <v>31336</v>
      </c>
      <c r="B15301" t="s">
        <v>58</v>
      </c>
      <c r="C15301">
        <v>100942</v>
      </c>
      <c r="D15301" t="s">
        <v>6475</v>
      </c>
      <c r="E15301" t="s">
        <v>84</v>
      </c>
      <c r="F15301">
        <v>5.13</v>
      </c>
      <c r="G15301">
        <v>5.22</v>
      </c>
      <c r="J15301">
        <v>0</v>
      </c>
      <c r="K15301">
        <v>0</v>
      </c>
    </row>
    <row r="15302" spans="1:11">
      <c r="A15302" t="s">
        <v>31337</v>
      </c>
      <c r="B15302" t="s">
        <v>58</v>
      </c>
      <c r="C15302">
        <v>93588</v>
      </c>
      <c r="D15302" t="s">
        <v>6442</v>
      </c>
      <c r="E15302" t="s">
        <v>128</v>
      </c>
      <c r="F15302">
        <v>3.22</v>
      </c>
      <c r="G15302">
        <v>3.28</v>
      </c>
      <c r="J15302">
        <v>0</v>
      </c>
      <c r="K15302">
        <v>0</v>
      </c>
    </row>
    <row r="15303" spans="1:11">
      <c r="A15303" t="s">
        <v>31338</v>
      </c>
      <c r="B15303" t="s">
        <v>58</v>
      </c>
      <c r="C15303">
        <v>93594</v>
      </c>
      <c r="D15303" t="s">
        <v>6448</v>
      </c>
      <c r="E15303" t="s">
        <v>84</v>
      </c>
      <c r="F15303">
        <v>2.14</v>
      </c>
      <c r="G15303">
        <v>2.1800000000000002</v>
      </c>
      <c r="J15303">
        <v>0</v>
      </c>
      <c r="K15303">
        <v>0</v>
      </c>
    </row>
    <row r="15304" spans="1:11">
      <c r="A15304" t="s">
        <v>31339</v>
      </c>
      <c r="B15304" t="s">
        <v>58</v>
      </c>
      <c r="C15304">
        <v>93589</v>
      </c>
      <c r="D15304" t="s">
        <v>6443</v>
      </c>
      <c r="E15304" t="s">
        <v>128</v>
      </c>
      <c r="F15304">
        <v>2.77</v>
      </c>
      <c r="G15304">
        <v>2.81</v>
      </c>
      <c r="J15304">
        <v>0</v>
      </c>
      <c r="K15304">
        <v>0</v>
      </c>
    </row>
    <row r="15305" spans="1:11">
      <c r="A15305" t="s">
        <v>31340</v>
      </c>
      <c r="B15305" t="s">
        <v>58</v>
      </c>
      <c r="C15305">
        <v>93595</v>
      </c>
      <c r="D15305" t="s">
        <v>6449</v>
      </c>
      <c r="E15305" t="s">
        <v>84</v>
      </c>
      <c r="F15305">
        <v>1.87</v>
      </c>
      <c r="G15305">
        <v>1.9</v>
      </c>
      <c r="J15305">
        <v>0</v>
      </c>
      <c r="K15305">
        <v>0</v>
      </c>
    </row>
    <row r="15306" spans="1:11">
      <c r="A15306" t="s">
        <v>31341</v>
      </c>
      <c r="B15306" t="s">
        <v>58</v>
      </c>
      <c r="C15306">
        <v>93590</v>
      </c>
      <c r="D15306" t="s">
        <v>6444</v>
      </c>
      <c r="E15306" t="s">
        <v>128</v>
      </c>
      <c r="F15306">
        <v>1.01</v>
      </c>
      <c r="G15306">
        <v>1.02</v>
      </c>
      <c r="J15306">
        <v>0</v>
      </c>
      <c r="K15306">
        <v>0</v>
      </c>
    </row>
    <row r="15307" spans="1:11">
      <c r="A15307" t="s">
        <v>31342</v>
      </c>
      <c r="B15307" t="s">
        <v>58</v>
      </c>
      <c r="C15307">
        <v>93596</v>
      </c>
      <c r="D15307" t="s">
        <v>6450</v>
      </c>
      <c r="E15307" t="s">
        <v>84</v>
      </c>
      <c r="F15307">
        <v>0.67</v>
      </c>
      <c r="G15307">
        <v>0.69</v>
      </c>
      <c r="J15307">
        <v>0</v>
      </c>
      <c r="K15307">
        <v>0</v>
      </c>
    </row>
    <row r="15308" spans="1:11">
      <c r="A15308" t="s">
        <v>31343</v>
      </c>
      <c r="B15308" t="s">
        <v>58</v>
      </c>
      <c r="C15308">
        <v>95875</v>
      </c>
      <c r="D15308" t="s">
        <v>6460</v>
      </c>
      <c r="E15308" t="s">
        <v>128</v>
      </c>
      <c r="F15308">
        <v>2.5499999999999998</v>
      </c>
      <c r="G15308">
        <v>2.59</v>
      </c>
      <c r="J15308">
        <v>0</v>
      </c>
      <c r="K15308">
        <v>0</v>
      </c>
    </row>
    <row r="15309" spans="1:11">
      <c r="A15309" t="s">
        <v>31344</v>
      </c>
      <c r="B15309" t="s">
        <v>58</v>
      </c>
      <c r="C15309">
        <v>95878</v>
      </c>
      <c r="D15309" t="s">
        <v>6463</v>
      </c>
      <c r="E15309" t="s">
        <v>84</v>
      </c>
      <c r="F15309">
        <v>1.72</v>
      </c>
      <c r="G15309">
        <v>1.74</v>
      </c>
      <c r="J15309">
        <v>0</v>
      </c>
      <c r="K15309">
        <v>0</v>
      </c>
    </row>
    <row r="15310" spans="1:11">
      <c r="A15310" t="s">
        <v>31345</v>
      </c>
      <c r="B15310" t="s">
        <v>58</v>
      </c>
      <c r="C15310">
        <v>100943</v>
      </c>
      <c r="D15310" t="s">
        <v>6476</v>
      </c>
      <c r="E15310" t="s">
        <v>84</v>
      </c>
      <c r="F15310">
        <v>4.47</v>
      </c>
      <c r="G15310">
        <v>4.53</v>
      </c>
      <c r="J15310">
        <v>0</v>
      </c>
      <c r="K15310">
        <v>0</v>
      </c>
    </row>
    <row r="15311" spans="1:11">
      <c r="A15311" t="s">
        <v>31346</v>
      </c>
      <c r="B15311" t="s">
        <v>58</v>
      </c>
      <c r="C15311">
        <v>100939</v>
      </c>
      <c r="D15311" t="s">
        <v>6472</v>
      </c>
      <c r="E15311" t="s">
        <v>128</v>
      </c>
      <c r="F15311">
        <v>6.74</v>
      </c>
      <c r="G15311">
        <v>6.82</v>
      </c>
      <c r="J15311">
        <v>0</v>
      </c>
      <c r="K15311">
        <v>0</v>
      </c>
    </row>
    <row r="15312" spans="1:11">
      <c r="A15312" t="s">
        <v>31347</v>
      </c>
      <c r="B15312" t="s">
        <v>58</v>
      </c>
      <c r="C15312">
        <v>93591</v>
      </c>
      <c r="D15312" t="s">
        <v>6445</v>
      </c>
      <c r="E15312" t="s">
        <v>128</v>
      </c>
      <c r="F15312">
        <v>2.81</v>
      </c>
      <c r="G15312">
        <v>2.84</v>
      </c>
      <c r="J15312">
        <v>0</v>
      </c>
      <c r="K15312">
        <v>0</v>
      </c>
    </row>
    <row r="15313" spans="1:11">
      <c r="A15313" t="s">
        <v>31348</v>
      </c>
      <c r="B15313" t="s">
        <v>58</v>
      </c>
      <c r="C15313">
        <v>93597</v>
      </c>
      <c r="D15313" t="s">
        <v>6451</v>
      </c>
      <c r="E15313" t="s">
        <v>84</v>
      </c>
      <c r="F15313">
        <v>1.87</v>
      </c>
      <c r="G15313">
        <v>1.89</v>
      </c>
      <c r="J15313">
        <v>0</v>
      </c>
      <c r="K15313">
        <v>0</v>
      </c>
    </row>
    <row r="15314" spans="1:11">
      <c r="A15314" t="s">
        <v>31349</v>
      </c>
      <c r="B15314" t="s">
        <v>58</v>
      </c>
      <c r="C15314">
        <v>93592</v>
      </c>
      <c r="D15314" t="s">
        <v>6446</v>
      </c>
      <c r="E15314" t="s">
        <v>128</v>
      </c>
      <c r="F15314">
        <v>2.44</v>
      </c>
      <c r="G15314">
        <v>2.4700000000000002</v>
      </c>
      <c r="J15314">
        <v>0</v>
      </c>
      <c r="K15314">
        <v>0</v>
      </c>
    </row>
    <row r="15315" spans="1:11">
      <c r="A15315" t="s">
        <v>31350</v>
      </c>
      <c r="B15315" t="s">
        <v>58</v>
      </c>
      <c r="C15315">
        <v>93598</v>
      </c>
      <c r="D15315" t="s">
        <v>6452</v>
      </c>
      <c r="E15315" t="s">
        <v>84</v>
      </c>
      <c r="F15315">
        <v>1.61</v>
      </c>
      <c r="G15315">
        <v>1.64</v>
      </c>
      <c r="J15315">
        <v>0</v>
      </c>
      <c r="K15315">
        <v>0</v>
      </c>
    </row>
    <row r="15316" spans="1:11">
      <c r="A15316" t="s">
        <v>31351</v>
      </c>
      <c r="B15316" t="s">
        <v>58</v>
      </c>
      <c r="C15316">
        <v>93593</v>
      </c>
      <c r="D15316" t="s">
        <v>6447</v>
      </c>
      <c r="E15316" t="s">
        <v>128</v>
      </c>
      <c r="F15316">
        <v>0.89</v>
      </c>
      <c r="G15316">
        <v>0.9</v>
      </c>
      <c r="J15316">
        <v>0</v>
      </c>
      <c r="K15316">
        <v>0</v>
      </c>
    </row>
    <row r="15317" spans="1:11">
      <c r="A15317" t="s">
        <v>31352</v>
      </c>
      <c r="B15317" t="s">
        <v>58</v>
      </c>
      <c r="C15317">
        <v>93599</v>
      </c>
      <c r="D15317" t="s">
        <v>6453</v>
      </c>
      <c r="E15317" t="s">
        <v>84</v>
      </c>
      <c r="F15317">
        <v>0.59</v>
      </c>
      <c r="G15317">
        <v>0.6</v>
      </c>
      <c r="J15317">
        <v>0</v>
      </c>
      <c r="K15317">
        <v>0</v>
      </c>
    </row>
    <row r="15318" spans="1:11">
      <c r="A15318" t="s">
        <v>31353</v>
      </c>
      <c r="B15318" t="s">
        <v>58</v>
      </c>
      <c r="C15318">
        <v>95876</v>
      </c>
      <c r="D15318" t="s">
        <v>6461</v>
      </c>
      <c r="E15318" t="s">
        <v>128</v>
      </c>
      <c r="F15318">
        <v>2.21</v>
      </c>
      <c r="G15318">
        <v>2.2400000000000002</v>
      </c>
      <c r="J15318">
        <v>0</v>
      </c>
      <c r="K15318">
        <v>0</v>
      </c>
    </row>
    <row r="15319" spans="1:11">
      <c r="A15319" t="s">
        <v>31354</v>
      </c>
      <c r="B15319" t="s">
        <v>58</v>
      </c>
      <c r="C15319">
        <v>95879</v>
      </c>
      <c r="D15319" t="s">
        <v>6464</v>
      </c>
      <c r="E15319" t="s">
        <v>84</v>
      </c>
      <c r="F15319">
        <v>1.49</v>
      </c>
      <c r="G15319">
        <v>1.51</v>
      </c>
      <c r="J15319">
        <v>0</v>
      </c>
      <c r="K15319">
        <v>0</v>
      </c>
    </row>
    <row r="15320" spans="1:11">
      <c r="A15320" t="s">
        <v>31355</v>
      </c>
      <c r="B15320" t="s">
        <v>58</v>
      </c>
      <c r="C15320">
        <v>100940</v>
      </c>
      <c r="D15320" t="s">
        <v>6473</v>
      </c>
      <c r="E15320" t="s">
        <v>128</v>
      </c>
      <c r="F15320">
        <v>5.74</v>
      </c>
      <c r="G15320">
        <v>5.81</v>
      </c>
      <c r="J15320">
        <v>0</v>
      </c>
      <c r="K15320">
        <v>0</v>
      </c>
    </row>
    <row r="15321" spans="1:11">
      <c r="A15321" t="s">
        <v>31356</v>
      </c>
      <c r="B15321" t="s">
        <v>58</v>
      </c>
      <c r="C15321">
        <v>100944</v>
      </c>
      <c r="D15321" t="s">
        <v>6477</v>
      </c>
      <c r="E15321" t="s">
        <v>84</v>
      </c>
      <c r="F15321">
        <v>3.83</v>
      </c>
      <c r="G15321">
        <v>3.88</v>
      </c>
      <c r="J15321">
        <v>0</v>
      </c>
      <c r="K15321">
        <v>0</v>
      </c>
    </row>
    <row r="15322" spans="1:11">
      <c r="A15322" t="s">
        <v>31357</v>
      </c>
      <c r="B15322" t="s">
        <v>58</v>
      </c>
      <c r="C15322">
        <v>95425</v>
      </c>
      <c r="D15322" t="s">
        <v>6454</v>
      </c>
      <c r="E15322" t="s">
        <v>128</v>
      </c>
      <c r="F15322">
        <v>2.39</v>
      </c>
      <c r="G15322">
        <v>2.42</v>
      </c>
      <c r="J15322">
        <v>0</v>
      </c>
      <c r="K15322">
        <v>0</v>
      </c>
    </row>
    <row r="15323" spans="1:11">
      <c r="A15323" t="s">
        <v>31358</v>
      </c>
      <c r="B15323" t="s">
        <v>58</v>
      </c>
      <c r="C15323">
        <v>95428</v>
      </c>
      <c r="D15323" t="s">
        <v>6457</v>
      </c>
      <c r="E15323" t="s">
        <v>84</v>
      </c>
      <c r="F15323">
        <v>1.6</v>
      </c>
      <c r="G15323">
        <v>1.63</v>
      </c>
      <c r="J15323">
        <v>0</v>
      </c>
      <c r="K15323">
        <v>0</v>
      </c>
    </row>
    <row r="15324" spans="1:11">
      <c r="A15324" t="s">
        <v>31359</v>
      </c>
      <c r="B15324" t="s">
        <v>58</v>
      </c>
      <c r="C15324">
        <v>95426</v>
      </c>
      <c r="D15324" t="s">
        <v>6455</v>
      </c>
      <c r="E15324" t="s">
        <v>128</v>
      </c>
      <c r="F15324">
        <v>2.06</v>
      </c>
      <c r="G15324">
        <v>2.09</v>
      </c>
      <c r="J15324">
        <v>0</v>
      </c>
      <c r="K15324">
        <v>0</v>
      </c>
    </row>
    <row r="15325" spans="1:11">
      <c r="A15325" t="s">
        <v>31360</v>
      </c>
      <c r="B15325" t="s">
        <v>58</v>
      </c>
      <c r="C15325">
        <v>95429</v>
      </c>
      <c r="D15325" t="s">
        <v>6458</v>
      </c>
      <c r="E15325" t="s">
        <v>84</v>
      </c>
      <c r="F15325">
        <v>1.39</v>
      </c>
      <c r="G15325">
        <v>1.41</v>
      </c>
      <c r="J15325">
        <v>0</v>
      </c>
      <c r="K15325">
        <v>0</v>
      </c>
    </row>
    <row r="15326" spans="1:11">
      <c r="A15326" t="s">
        <v>31361</v>
      </c>
      <c r="B15326" t="s">
        <v>58</v>
      </c>
      <c r="C15326">
        <v>95427</v>
      </c>
      <c r="D15326" t="s">
        <v>6456</v>
      </c>
      <c r="E15326" t="s">
        <v>128</v>
      </c>
      <c r="F15326">
        <v>0.77</v>
      </c>
      <c r="G15326">
        <v>0.79</v>
      </c>
      <c r="J15326">
        <v>0</v>
      </c>
      <c r="K15326">
        <v>0</v>
      </c>
    </row>
    <row r="15327" spans="1:11">
      <c r="A15327" t="s">
        <v>31362</v>
      </c>
      <c r="B15327" t="s">
        <v>58</v>
      </c>
      <c r="C15327">
        <v>95430</v>
      </c>
      <c r="D15327" t="s">
        <v>6459</v>
      </c>
      <c r="E15327" t="s">
        <v>84</v>
      </c>
      <c r="F15327">
        <v>0.48</v>
      </c>
      <c r="G15327">
        <v>0.5</v>
      </c>
      <c r="J15327">
        <v>0</v>
      </c>
      <c r="K15327">
        <v>0</v>
      </c>
    </row>
    <row r="15328" spans="1:11">
      <c r="A15328" t="s">
        <v>31363</v>
      </c>
      <c r="B15328" t="s">
        <v>58</v>
      </c>
      <c r="C15328">
        <v>95877</v>
      </c>
      <c r="D15328" t="s">
        <v>6462</v>
      </c>
      <c r="E15328" t="s">
        <v>128</v>
      </c>
      <c r="F15328">
        <v>1.9</v>
      </c>
      <c r="G15328">
        <v>1.92</v>
      </c>
      <c r="J15328">
        <v>0</v>
      </c>
      <c r="K15328">
        <v>0</v>
      </c>
    </row>
    <row r="15329" spans="1:11">
      <c r="A15329" t="s">
        <v>31364</v>
      </c>
      <c r="B15329" t="s">
        <v>58</v>
      </c>
      <c r="C15329">
        <v>95880</v>
      </c>
      <c r="D15329" t="s">
        <v>6465</v>
      </c>
      <c r="E15329" t="s">
        <v>84</v>
      </c>
      <c r="F15329">
        <v>1.27</v>
      </c>
      <c r="G15329">
        <v>1.29</v>
      </c>
      <c r="J15329">
        <v>0</v>
      </c>
      <c r="K15329">
        <v>0</v>
      </c>
    </row>
    <row r="15330" spans="1:11">
      <c r="A15330" t="s">
        <v>31365</v>
      </c>
      <c r="B15330" t="s">
        <v>58</v>
      </c>
      <c r="C15330">
        <v>100937</v>
      </c>
      <c r="D15330" t="s">
        <v>6470</v>
      </c>
      <c r="E15330" t="s">
        <v>128</v>
      </c>
      <c r="F15330">
        <v>9.3000000000000007</v>
      </c>
      <c r="G15330">
        <v>9.5</v>
      </c>
      <c r="J15330">
        <v>0</v>
      </c>
      <c r="K15330">
        <v>0</v>
      </c>
    </row>
    <row r="15331" spans="1:11">
      <c r="A15331" t="s">
        <v>31366</v>
      </c>
      <c r="B15331" t="s">
        <v>58</v>
      </c>
      <c r="C15331">
        <v>100941</v>
      </c>
      <c r="D15331" t="s">
        <v>6474</v>
      </c>
      <c r="E15331" t="s">
        <v>84</v>
      </c>
      <c r="F15331">
        <v>6.2</v>
      </c>
      <c r="G15331">
        <v>6.33</v>
      </c>
      <c r="J15331">
        <v>0</v>
      </c>
      <c r="K15331">
        <v>0</v>
      </c>
    </row>
    <row r="15332" spans="1:11">
      <c r="A15332" t="s">
        <v>31367</v>
      </c>
      <c r="B15332" t="s">
        <v>58</v>
      </c>
      <c r="C15332">
        <v>97912</v>
      </c>
      <c r="D15332" t="s">
        <v>6466</v>
      </c>
      <c r="E15332" t="s">
        <v>128</v>
      </c>
      <c r="F15332">
        <v>3.9</v>
      </c>
      <c r="G15332">
        <v>3.98</v>
      </c>
      <c r="J15332">
        <v>0</v>
      </c>
      <c r="K15332">
        <v>0</v>
      </c>
    </row>
    <row r="15333" spans="1:11">
      <c r="A15333" t="s">
        <v>31368</v>
      </c>
      <c r="B15333" t="s">
        <v>58</v>
      </c>
      <c r="C15333">
        <v>97916</v>
      </c>
      <c r="D15333" t="s">
        <v>5212</v>
      </c>
      <c r="E15333" t="s">
        <v>84</v>
      </c>
      <c r="F15333">
        <v>2.61</v>
      </c>
      <c r="G15333">
        <v>2.65</v>
      </c>
      <c r="J15333">
        <v>0</v>
      </c>
      <c r="K15333">
        <v>0</v>
      </c>
    </row>
    <row r="15334" spans="1:11">
      <c r="A15334" t="s">
        <v>31369</v>
      </c>
      <c r="B15334" t="s">
        <v>58</v>
      </c>
      <c r="C15334">
        <v>97913</v>
      </c>
      <c r="D15334" t="s">
        <v>6467</v>
      </c>
      <c r="E15334" t="s">
        <v>128</v>
      </c>
      <c r="F15334">
        <v>3.38</v>
      </c>
      <c r="G15334">
        <v>3.45</v>
      </c>
      <c r="J15334">
        <v>0</v>
      </c>
      <c r="K15334">
        <v>0</v>
      </c>
    </row>
    <row r="15335" spans="1:11">
      <c r="A15335" t="s">
        <v>31370</v>
      </c>
      <c r="B15335" t="s">
        <v>58</v>
      </c>
      <c r="C15335">
        <v>97917</v>
      </c>
      <c r="D15335" t="s">
        <v>5213</v>
      </c>
      <c r="E15335" t="s">
        <v>84</v>
      </c>
      <c r="F15335">
        <v>2.25</v>
      </c>
      <c r="G15335">
        <v>2.29</v>
      </c>
      <c r="J15335">
        <v>0</v>
      </c>
      <c r="K15335">
        <v>0</v>
      </c>
    </row>
    <row r="15336" spans="1:11">
      <c r="A15336" t="s">
        <v>31371</v>
      </c>
      <c r="B15336" t="s">
        <v>58</v>
      </c>
      <c r="C15336">
        <v>97915</v>
      </c>
      <c r="D15336" t="s">
        <v>6469</v>
      </c>
      <c r="E15336" t="s">
        <v>128</v>
      </c>
      <c r="F15336">
        <v>1.24</v>
      </c>
      <c r="G15336">
        <v>1.27</v>
      </c>
      <c r="J15336">
        <v>0</v>
      </c>
      <c r="K15336">
        <v>0</v>
      </c>
    </row>
    <row r="15337" spans="1:11">
      <c r="A15337" t="s">
        <v>31372</v>
      </c>
      <c r="B15337" t="s">
        <v>58</v>
      </c>
      <c r="C15337">
        <v>97919</v>
      </c>
      <c r="D15337" t="s">
        <v>5214</v>
      </c>
      <c r="E15337" t="s">
        <v>84</v>
      </c>
      <c r="F15337">
        <v>0.82</v>
      </c>
      <c r="G15337">
        <v>0.83</v>
      </c>
      <c r="J15337">
        <v>0</v>
      </c>
      <c r="K15337">
        <v>0</v>
      </c>
    </row>
    <row r="15338" spans="1:11">
      <c r="A15338" t="s">
        <v>31373</v>
      </c>
      <c r="B15338" t="s">
        <v>58</v>
      </c>
      <c r="C15338">
        <v>97914</v>
      </c>
      <c r="D15338" t="s">
        <v>6468</v>
      </c>
      <c r="E15338" t="s">
        <v>128</v>
      </c>
      <c r="F15338">
        <v>3.1</v>
      </c>
      <c r="G15338">
        <v>3.17</v>
      </c>
      <c r="J15338">
        <v>0</v>
      </c>
      <c r="K15338">
        <v>0</v>
      </c>
    </row>
    <row r="15339" spans="1:11">
      <c r="A15339" t="s">
        <v>31374</v>
      </c>
      <c r="B15339" t="s">
        <v>58</v>
      </c>
      <c r="C15339">
        <v>97918</v>
      </c>
      <c r="D15339" t="s">
        <v>59</v>
      </c>
      <c r="E15339" t="s">
        <v>84</v>
      </c>
      <c r="F15339">
        <v>2.0699999999999998</v>
      </c>
      <c r="G15339">
        <v>2.11</v>
      </c>
      <c r="J15339">
        <v>0</v>
      </c>
      <c r="K15339">
        <v>0</v>
      </c>
    </row>
    <row r="15340" spans="1:11">
      <c r="A15340" t="s">
        <v>31375</v>
      </c>
      <c r="B15340" t="s">
        <v>58</v>
      </c>
      <c r="C15340">
        <v>100949</v>
      </c>
      <c r="D15340" t="s">
        <v>6482</v>
      </c>
      <c r="E15340" t="s">
        <v>84</v>
      </c>
      <c r="F15340">
        <v>6.95</v>
      </c>
      <c r="G15340">
        <v>7.08</v>
      </c>
      <c r="J15340">
        <v>0</v>
      </c>
      <c r="K15340">
        <v>0</v>
      </c>
    </row>
    <row r="15341" spans="1:11">
      <c r="A15341" t="s">
        <v>31376</v>
      </c>
      <c r="B15341" t="s">
        <v>58</v>
      </c>
      <c r="C15341">
        <v>100945</v>
      </c>
      <c r="D15341" t="s">
        <v>6478</v>
      </c>
      <c r="E15341" t="s">
        <v>84</v>
      </c>
      <c r="F15341">
        <v>2.92</v>
      </c>
      <c r="G15341">
        <v>2.98</v>
      </c>
      <c r="J15341">
        <v>0</v>
      </c>
      <c r="K15341">
        <v>0</v>
      </c>
    </row>
    <row r="15342" spans="1:11">
      <c r="A15342" t="s">
        <v>31377</v>
      </c>
      <c r="B15342" t="s">
        <v>58</v>
      </c>
      <c r="C15342">
        <v>100946</v>
      </c>
      <c r="D15342" t="s">
        <v>6479</v>
      </c>
      <c r="E15342" t="s">
        <v>84</v>
      </c>
      <c r="F15342">
        <v>2.5099999999999998</v>
      </c>
      <c r="G15342">
        <v>2.57</v>
      </c>
      <c r="J15342">
        <v>0</v>
      </c>
      <c r="K15342">
        <v>0</v>
      </c>
    </row>
    <row r="15343" spans="1:11">
      <c r="A15343" t="s">
        <v>31378</v>
      </c>
      <c r="B15343" t="s">
        <v>58</v>
      </c>
      <c r="C15343">
        <v>100948</v>
      </c>
      <c r="D15343" t="s">
        <v>6481</v>
      </c>
      <c r="E15343" t="s">
        <v>84</v>
      </c>
      <c r="F15343">
        <v>0.92</v>
      </c>
      <c r="G15343">
        <v>0.94</v>
      </c>
      <c r="J15343">
        <v>0</v>
      </c>
      <c r="K15343">
        <v>0</v>
      </c>
    </row>
    <row r="15344" spans="1:11">
      <c r="A15344" t="s">
        <v>31379</v>
      </c>
      <c r="B15344" t="s">
        <v>58</v>
      </c>
      <c r="C15344">
        <v>100947</v>
      </c>
      <c r="D15344" t="s">
        <v>6480</v>
      </c>
      <c r="E15344" t="s">
        <v>84</v>
      </c>
      <c r="F15344">
        <v>2.3199999999999998</v>
      </c>
      <c r="G15344">
        <v>2.37</v>
      </c>
      <c r="J15344">
        <v>0</v>
      </c>
      <c r="K15344">
        <v>0</v>
      </c>
    </row>
    <row r="15345" spans="1:11">
      <c r="A15345" t="s">
        <v>31380</v>
      </c>
      <c r="B15345" t="s">
        <v>58</v>
      </c>
      <c r="C15345">
        <v>100954</v>
      </c>
      <c r="D15345" t="s">
        <v>15357</v>
      </c>
      <c r="E15345" t="s">
        <v>84</v>
      </c>
      <c r="F15345">
        <v>8.7899999999999991</v>
      </c>
      <c r="G15345">
        <v>8.93</v>
      </c>
      <c r="J15345">
        <v>0</v>
      </c>
      <c r="K15345">
        <v>0</v>
      </c>
    </row>
    <row r="15346" spans="1:11">
      <c r="A15346" t="s">
        <v>31381</v>
      </c>
      <c r="B15346" t="s">
        <v>58</v>
      </c>
      <c r="C15346">
        <v>100950</v>
      </c>
      <c r="D15346" t="s">
        <v>15358</v>
      </c>
      <c r="E15346" t="s">
        <v>84</v>
      </c>
      <c r="F15346">
        <v>3.69</v>
      </c>
      <c r="G15346">
        <v>3.76</v>
      </c>
      <c r="J15346">
        <v>0</v>
      </c>
      <c r="K15346">
        <v>0</v>
      </c>
    </row>
    <row r="15347" spans="1:11">
      <c r="A15347" t="s">
        <v>31382</v>
      </c>
      <c r="B15347" t="s">
        <v>58</v>
      </c>
      <c r="C15347">
        <v>100951</v>
      </c>
      <c r="D15347" t="s">
        <v>15359</v>
      </c>
      <c r="E15347" t="s">
        <v>84</v>
      </c>
      <c r="F15347">
        <v>3.18</v>
      </c>
      <c r="G15347">
        <v>3.24</v>
      </c>
      <c r="J15347">
        <v>0</v>
      </c>
      <c r="K15347">
        <v>0</v>
      </c>
    </row>
    <row r="15348" spans="1:11">
      <c r="A15348" t="s">
        <v>31383</v>
      </c>
      <c r="B15348" t="s">
        <v>58</v>
      </c>
      <c r="C15348">
        <v>100953</v>
      </c>
      <c r="D15348" t="s">
        <v>15360</v>
      </c>
      <c r="E15348" t="s">
        <v>84</v>
      </c>
      <c r="F15348">
        <v>1.1599999999999999</v>
      </c>
      <c r="G15348">
        <v>1.18</v>
      </c>
      <c r="J15348">
        <v>0</v>
      </c>
      <c r="K15348">
        <v>0</v>
      </c>
    </row>
    <row r="15349" spans="1:11">
      <c r="A15349" t="s">
        <v>31384</v>
      </c>
      <c r="B15349" t="s">
        <v>58</v>
      </c>
      <c r="C15349">
        <v>100952</v>
      </c>
      <c r="D15349" t="s">
        <v>15361</v>
      </c>
      <c r="E15349" t="s">
        <v>84</v>
      </c>
      <c r="F15349">
        <v>2.94</v>
      </c>
      <c r="G15349">
        <v>2.98</v>
      </c>
      <c r="J15349">
        <v>0</v>
      </c>
      <c r="K15349">
        <v>0</v>
      </c>
    </row>
    <row r="15350" spans="1:11">
      <c r="A15350" t="s">
        <v>31385</v>
      </c>
      <c r="B15350" t="s">
        <v>58</v>
      </c>
      <c r="C15350">
        <v>100964</v>
      </c>
      <c r="D15350" t="s">
        <v>6492</v>
      </c>
      <c r="E15350" t="s">
        <v>128</v>
      </c>
      <c r="F15350">
        <v>8.9700000000000006</v>
      </c>
      <c r="G15350">
        <v>9.07</v>
      </c>
      <c r="J15350">
        <v>0</v>
      </c>
      <c r="K15350">
        <v>0</v>
      </c>
    </row>
    <row r="15351" spans="1:11">
      <c r="A15351" t="s">
        <v>31386</v>
      </c>
      <c r="B15351" t="s">
        <v>58</v>
      </c>
      <c r="C15351">
        <v>100960</v>
      </c>
      <c r="D15351" t="s">
        <v>6488</v>
      </c>
      <c r="E15351" t="s">
        <v>128</v>
      </c>
      <c r="F15351">
        <v>3.73</v>
      </c>
      <c r="G15351">
        <v>3.78</v>
      </c>
      <c r="J15351">
        <v>0</v>
      </c>
      <c r="K15351">
        <v>0</v>
      </c>
    </row>
    <row r="15352" spans="1:11">
      <c r="A15352" t="s">
        <v>31387</v>
      </c>
      <c r="B15352" t="s">
        <v>58</v>
      </c>
      <c r="C15352">
        <v>100961</v>
      </c>
      <c r="D15352" t="s">
        <v>6489</v>
      </c>
      <c r="E15352" t="s">
        <v>128</v>
      </c>
      <c r="F15352">
        <v>3.23</v>
      </c>
      <c r="G15352">
        <v>3.27</v>
      </c>
      <c r="J15352">
        <v>0</v>
      </c>
      <c r="K15352">
        <v>0</v>
      </c>
    </row>
    <row r="15353" spans="1:11">
      <c r="A15353" t="s">
        <v>31388</v>
      </c>
      <c r="B15353" t="s">
        <v>58</v>
      </c>
      <c r="C15353">
        <v>100963</v>
      </c>
      <c r="D15353" t="s">
        <v>6491</v>
      </c>
      <c r="E15353" t="s">
        <v>128</v>
      </c>
      <c r="F15353">
        <v>1.17</v>
      </c>
      <c r="G15353">
        <v>1.18</v>
      </c>
      <c r="J15353">
        <v>0</v>
      </c>
      <c r="K15353">
        <v>0</v>
      </c>
    </row>
    <row r="15354" spans="1:11">
      <c r="A15354" t="s">
        <v>31389</v>
      </c>
      <c r="B15354" t="s">
        <v>58</v>
      </c>
      <c r="C15354">
        <v>100962</v>
      </c>
      <c r="D15354" t="s">
        <v>6490</v>
      </c>
      <c r="E15354" t="s">
        <v>128</v>
      </c>
      <c r="F15354">
        <v>2.95</v>
      </c>
      <c r="G15354">
        <v>2.99</v>
      </c>
      <c r="J15354">
        <v>0</v>
      </c>
      <c r="K15354">
        <v>0</v>
      </c>
    </row>
    <row r="15355" spans="1:11">
      <c r="A15355" t="s">
        <v>31390</v>
      </c>
      <c r="B15355" t="s">
        <v>58</v>
      </c>
      <c r="C15355">
        <v>100959</v>
      </c>
      <c r="D15355" t="s">
        <v>6487</v>
      </c>
      <c r="E15355" t="s">
        <v>128</v>
      </c>
      <c r="F15355">
        <v>12.06</v>
      </c>
      <c r="G15355">
        <v>12.25</v>
      </c>
      <c r="J15355">
        <v>0</v>
      </c>
      <c r="K15355">
        <v>0</v>
      </c>
    </row>
    <row r="15356" spans="1:11">
      <c r="A15356" t="s">
        <v>31391</v>
      </c>
      <c r="B15356" t="s">
        <v>58</v>
      </c>
      <c r="C15356">
        <v>100955</v>
      </c>
      <c r="D15356" t="s">
        <v>6483</v>
      </c>
      <c r="E15356" t="s">
        <v>128</v>
      </c>
      <c r="F15356">
        <v>5.05</v>
      </c>
      <c r="G15356">
        <v>5.14</v>
      </c>
      <c r="J15356">
        <v>0</v>
      </c>
      <c r="K15356">
        <v>0</v>
      </c>
    </row>
    <row r="15357" spans="1:11">
      <c r="A15357" t="s">
        <v>31392</v>
      </c>
      <c r="B15357" t="s">
        <v>58</v>
      </c>
      <c r="C15357">
        <v>100956</v>
      </c>
      <c r="D15357" t="s">
        <v>6484</v>
      </c>
      <c r="E15357" t="s">
        <v>128</v>
      </c>
      <c r="F15357">
        <v>4.3899999999999997</v>
      </c>
      <c r="G15357">
        <v>4.46</v>
      </c>
      <c r="J15357">
        <v>0</v>
      </c>
      <c r="K15357">
        <v>0</v>
      </c>
    </row>
    <row r="15358" spans="1:11">
      <c r="A15358" t="s">
        <v>31393</v>
      </c>
      <c r="B15358" t="s">
        <v>58</v>
      </c>
      <c r="C15358">
        <v>100958</v>
      </c>
      <c r="D15358" t="s">
        <v>6486</v>
      </c>
      <c r="E15358" t="s">
        <v>128</v>
      </c>
      <c r="F15358">
        <v>1.61</v>
      </c>
      <c r="G15358">
        <v>1.63</v>
      </c>
      <c r="J15358">
        <v>0</v>
      </c>
      <c r="K15358">
        <v>0</v>
      </c>
    </row>
    <row r="15359" spans="1:11">
      <c r="A15359" t="s">
        <v>31394</v>
      </c>
      <c r="B15359" t="s">
        <v>58</v>
      </c>
      <c r="C15359">
        <v>100957</v>
      </c>
      <c r="D15359" t="s">
        <v>6485</v>
      </c>
      <c r="E15359" t="s">
        <v>128</v>
      </c>
      <c r="F15359">
        <v>4.01</v>
      </c>
      <c r="G15359">
        <v>4.08</v>
      </c>
      <c r="J15359">
        <v>0</v>
      </c>
      <c r="K15359">
        <v>0</v>
      </c>
    </row>
    <row r="15360" spans="1:11">
      <c r="A15360" t="s">
        <v>31395</v>
      </c>
      <c r="B15360" t="s">
        <v>58</v>
      </c>
      <c r="C15360">
        <v>100969</v>
      </c>
      <c r="D15360" t="s">
        <v>6496</v>
      </c>
      <c r="E15360" t="s">
        <v>84</v>
      </c>
      <c r="F15360">
        <v>2.38</v>
      </c>
      <c r="G15360">
        <v>2.41</v>
      </c>
      <c r="J15360">
        <v>0</v>
      </c>
      <c r="K15360">
        <v>0</v>
      </c>
    </row>
    <row r="15361" spans="1:11">
      <c r="A15361" t="s">
        <v>31396</v>
      </c>
      <c r="B15361" t="s">
        <v>58</v>
      </c>
      <c r="C15361">
        <v>100970</v>
      </c>
      <c r="D15361" t="s">
        <v>15362</v>
      </c>
      <c r="E15361" t="s">
        <v>84</v>
      </c>
      <c r="F15361">
        <v>2.02</v>
      </c>
      <c r="G15361">
        <v>2.0499999999999998</v>
      </c>
      <c r="J15361">
        <v>0</v>
      </c>
      <c r="K15361">
        <v>0</v>
      </c>
    </row>
    <row r="15362" spans="1:11">
      <c r="A15362" t="s">
        <v>31397</v>
      </c>
      <c r="B15362" t="s">
        <v>58</v>
      </c>
      <c r="C15362">
        <v>102333</v>
      </c>
      <c r="D15362" t="s">
        <v>6500</v>
      </c>
      <c r="E15362" t="s">
        <v>84</v>
      </c>
      <c r="F15362">
        <v>0.76</v>
      </c>
      <c r="G15362">
        <v>0.77</v>
      </c>
      <c r="J15362">
        <v>0</v>
      </c>
      <c r="K15362">
        <v>0</v>
      </c>
    </row>
    <row r="15363" spans="1:11">
      <c r="A15363" t="s">
        <v>31398</v>
      </c>
      <c r="B15363" t="s">
        <v>58</v>
      </c>
      <c r="C15363">
        <v>102332</v>
      </c>
      <c r="D15363" t="s">
        <v>6499</v>
      </c>
      <c r="E15363" t="s">
        <v>84</v>
      </c>
      <c r="F15363">
        <v>1.88</v>
      </c>
      <c r="G15363">
        <v>1.91</v>
      </c>
      <c r="J15363">
        <v>0</v>
      </c>
      <c r="K15363">
        <v>0</v>
      </c>
    </row>
    <row r="15364" spans="1:11">
      <c r="A15364" t="s">
        <v>31399</v>
      </c>
      <c r="B15364" t="s">
        <v>58</v>
      </c>
      <c r="C15364">
        <v>100965</v>
      </c>
      <c r="D15364" t="s">
        <v>15363</v>
      </c>
      <c r="E15364" t="s">
        <v>84</v>
      </c>
      <c r="F15364">
        <v>1.81</v>
      </c>
      <c r="G15364">
        <v>1.83</v>
      </c>
      <c r="J15364">
        <v>0</v>
      </c>
      <c r="K15364">
        <v>0</v>
      </c>
    </row>
    <row r="15365" spans="1:11">
      <c r="A15365" t="s">
        <v>31400</v>
      </c>
      <c r="B15365" t="s">
        <v>58</v>
      </c>
      <c r="C15365">
        <v>100966</v>
      </c>
      <c r="D15365" t="s">
        <v>15364</v>
      </c>
      <c r="E15365" t="s">
        <v>84</v>
      </c>
      <c r="F15365">
        <v>1.55</v>
      </c>
      <c r="G15365">
        <v>1.56</v>
      </c>
      <c r="J15365">
        <v>0</v>
      </c>
      <c r="K15365">
        <v>0</v>
      </c>
    </row>
    <row r="15366" spans="1:11">
      <c r="A15366" t="s">
        <v>31401</v>
      </c>
      <c r="B15366" t="s">
        <v>58</v>
      </c>
      <c r="C15366">
        <v>102331</v>
      </c>
      <c r="D15366" t="s">
        <v>6498</v>
      </c>
      <c r="E15366" t="s">
        <v>84</v>
      </c>
      <c r="F15366">
        <v>0.56999999999999995</v>
      </c>
      <c r="G15366">
        <v>0.56999999999999995</v>
      </c>
      <c r="J15366">
        <v>0</v>
      </c>
      <c r="K15366">
        <v>0</v>
      </c>
    </row>
    <row r="15367" spans="1:11">
      <c r="A15367" t="s">
        <v>31402</v>
      </c>
      <c r="B15367" t="s">
        <v>58</v>
      </c>
      <c r="C15367">
        <v>102330</v>
      </c>
      <c r="D15367" t="s">
        <v>6497</v>
      </c>
      <c r="E15367" t="s">
        <v>84</v>
      </c>
      <c r="F15367">
        <v>1.45</v>
      </c>
      <c r="G15367">
        <v>1.46</v>
      </c>
      <c r="J15367">
        <v>0</v>
      </c>
      <c r="K15367">
        <v>0</v>
      </c>
    </row>
    <row r="15368" spans="1:11">
      <c r="A15368" t="s">
        <v>31403</v>
      </c>
      <c r="B15368" t="s">
        <v>58</v>
      </c>
      <c r="C15368">
        <v>97804</v>
      </c>
      <c r="D15368" t="s">
        <v>8820</v>
      </c>
      <c r="E15368" t="s">
        <v>9</v>
      </c>
      <c r="F15368">
        <v>0</v>
      </c>
      <c r="G15368">
        <v>0</v>
      </c>
    </row>
    <row r="15369" spans="1:11">
      <c r="A15369" t="s">
        <v>31404</v>
      </c>
      <c r="B15369" t="s">
        <v>58</v>
      </c>
      <c r="C15369">
        <v>104378</v>
      </c>
      <c r="D15369" t="s">
        <v>8821</v>
      </c>
      <c r="E15369" t="s">
        <v>9</v>
      </c>
      <c r="F15369">
        <v>0</v>
      </c>
      <c r="G15369">
        <v>0</v>
      </c>
    </row>
    <row r="15370" spans="1:11">
      <c r="A15370" t="s">
        <v>31405</v>
      </c>
      <c r="B15370" t="s">
        <v>58</v>
      </c>
      <c r="C15370">
        <v>104379</v>
      </c>
      <c r="D15370" t="s">
        <v>8822</v>
      </c>
      <c r="E15370" t="s">
        <v>9</v>
      </c>
      <c r="F15370">
        <v>0</v>
      </c>
      <c r="G15370">
        <v>0</v>
      </c>
    </row>
    <row r="15371" spans="1:11">
      <c r="A15371" t="s">
        <v>31406</v>
      </c>
      <c r="B15371" t="s">
        <v>58</v>
      </c>
      <c r="C15371">
        <v>104389</v>
      </c>
      <c r="D15371" t="s">
        <v>8823</v>
      </c>
      <c r="E15371" t="s">
        <v>9</v>
      </c>
      <c r="F15371">
        <v>0</v>
      </c>
      <c r="G15371">
        <v>0</v>
      </c>
    </row>
    <row r="15372" spans="1:11">
      <c r="A15372" t="s">
        <v>31407</v>
      </c>
      <c r="B15372" t="s">
        <v>58</v>
      </c>
      <c r="C15372">
        <v>97801</v>
      </c>
      <c r="D15372" t="s">
        <v>8824</v>
      </c>
      <c r="E15372" t="s">
        <v>9</v>
      </c>
      <c r="F15372">
        <v>0</v>
      </c>
      <c r="G15372">
        <v>0</v>
      </c>
    </row>
    <row r="15373" spans="1:11">
      <c r="A15373" t="s">
        <v>31408</v>
      </c>
      <c r="B15373" t="s">
        <v>58</v>
      </c>
      <c r="C15373">
        <v>104377</v>
      </c>
      <c r="D15373" t="s">
        <v>8825</v>
      </c>
      <c r="E15373" t="s">
        <v>9</v>
      </c>
      <c r="F15373">
        <v>0</v>
      </c>
      <c r="G15373">
        <v>0</v>
      </c>
    </row>
    <row r="15374" spans="1:11">
      <c r="A15374" t="s">
        <v>31409</v>
      </c>
      <c r="B15374" t="s">
        <v>58</v>
      </c>
      <c r="C15374">
        <v>104376</v>
      </c>
      <c r="D15374" t="s">
        <v>8826</v>
      </c>
      <c r="E15374" t="s">
        <v>9</v>
      </c>
      <c r="F15374">
        <v>0</v>
      </c>
      <c r="G15374">
        <v>0</v>
      </c>
    </row>
    <row r="15375" spans="1:11">
      <c r="A15375" t="s">
        <v>31410</v>
      </c>
      <c r="B15375" t="s">
        <v>58</v>
      </c>
      <c r="C15375">
        <v>97808</v>
      </c>
      <c r="D15375" t="s">
        <v>8827</v>
      </c>
      <c r="E15375" t="s">
        <v>9</v>
      </c>
      <c r="F15375">
        <v>0</v>
      </c>
      <c r="G15375">
        <v>0</v>
      </c>
    </row>
    <row r="15376" spans="1:11">
      <c r="A15376" t="s">
        <v>31411</v>
      </c>
      <c r="B15376" t="s">
        <v>58</v>
      </c>
      <c r="C15376">
        <v>104381</v>
      </c>
      <c r="D15376" t="s">
        <v>8828</v>
      </c>
      <c r="E15376" t="s">
        <v>9</v>
      </c>
      <c r="F15376">
        <v>0</v>
      </c>
      <c r="G15376">
        <v>0</v>
      </c>
    </row>
    <row r="15377" spans="1:11">
      <c r="A15377" t="s">
        <v>31412</v>
      </c>
      <c r="B15377" t="s">
        <v>58</v>
      </c>
      <c r="C15377">
        <v>104382</v>
      </c>
      <c r="D15377" t="s">
        <v>8829</v>
      </c>
      <c r="E15377" t="s">
        <v>9</v>
      </c>
      <c r="F15377">
        <v>0</v>
      </c>
      <c r="G15377">
        <v>0</v>
      </c>
    </row>
    <row r="15378" spans="1:11">
      <c r="A15378" t="s">
        <v>31413</v>
      </c>
      <c r="B15378" t="s">
        <v>58</v>
      </c>
      <c r="C15378">
        <v>104380</v>
      </c>
      <c r="D15378" t="s">
        <v>8830</v>
      </c>
      <c r="E15378" t="s">
        <v>9</v>
      </c>
      <c r="F15378">
        <v>0</v>
      </c>
      <c r="G15378">
        <v>0</v>
      </c>
    </row>
    <row r="15379" spans="1:11">
      <c r="A15379" t="s">
        <v>31414</v>
      </c>
      <c r="B15379" t="s">
        <v>58</v>
      </c>
      <c r="C15379">
        <v>103138</v>
      </c>
      <c r="D15379" t="s">
        <v>15365</v>
      </c>
      <c r="E15379" t="s">
        <v>32</v>
      </c>
      <c r="F15379">
        <v>42.19</v>
      </c>
      <c r="G15379">
        <v>43.87</v>
      </c>
      <c r="J15379">
        <v>0</v>
      </c>
      <c r="K15379">
        <v>0</v>
      </c>
    </row>
    <row r="15380" spans="1:11">
      <c r="A15380" t="s">
        <v>31415</v>
      </c>
      <c r="B15380" t="s">
        <v>58</v>
      </c>
      <c r="C15380">
        <v>103151</v>
      </c>
      <c r="D15380" t="s">
        <v>15366</v>
      </c>
      <c r="E15380" t="s">
        <v>32</v>
      </c>
      <c r="F15380">
        <v>416.32</v>
      </c>
      <c r="G15380">
        <v>437.88</v>
      </c>
      <c r="J15380">
        <v>0</v>
      </c>
      <c r="K15380">
        <v>0</v>
      </c>
    </row>
    <row r="15381" spans="1:11">
      <c r="A15381" t="s">
        <v>31416</v>
      </c>
      <c r="B15381" t="s">
        <v>58</v>
      </c>
      <c r="C15381">
        <v>103152</v>
      </c>
      <c r="D15381" t="s">
        <v>15367</v>
      </c>
      <c r="E15381" t="s">
        <v>32</v>
      </c>
      <c r="F15381">
        <v>496.61</v>
      </c>
      <c r="G15381">
        <v>522.42999999999995</v>
      </c>
      <c r="J15381">
        <v>0</v>
      </c>
      <c r="K15381">
        <v>0</v>
      </c>
    </row>
    <row r="15382" spans="1:11">
      <c r="A15382" t="s">
        <v>31417</v>
      </c>
      <c r="B15382" t="s">
        <v>58</v>
      </c>
      <c r="C15382">
        <v>103139</v>
      </c>
      <c r="D15382" t="s">
        <v>15368</v>
      </c>
      <c r="E15382" t="s">
        <v>32</v>
      </c>
      <c r="F15382">
        <v>55.87</v>
      </c>
      <c r="G15382">
        <v>58.28</v>
      </c>
      <c r="J15382">
        <v>0</v>
      </c>
      <c r="K15382">
        <v>0</v>
      </c>
    </row>
    <row r="15383" spans="1:11">
      <c r="A15383" t="s">
        <v>31418</v>
      </c>
      <c r="B15383" t="s">
        <v>58</v>
      </c>
      <c r="C15383">
        <v>103140</v>
      </c>
      <c r="D15383" t="s">
        <v>15369</v>
      </c>
      <c r="E15383" t="s">
        <v>32</v>
      </c>
      <c r="F15383">
        <v>69.5</v>
      </c>
      <c r="G15383">
        <v>72.650000000000006</v>
      </c>
      <c r="J15383">
        <v>0</v>
      </c>
      <c r="K15383">
        <v>0</v>
      </c>
    </row>
    <row r="15384" spans="1:11">
      <c r="A15384" t="s">
        <v>31419</v>
      </c>
      <c r="B15384" t="s">
        <v>58</v>
      </c>
      <c r="C15384">
        <v>103141</v>
      </c>
      <c r="D15384" t="s">
        <v>15370</v>
      </c>
      <c r="E15384" t="s">
        <v>32</v>
      </c>
      <c r="F15384">
        <v>108.84</v>
      </c>
      <c r="G15384">
        <v>114.06</v>
      </c>
      <c r="J15384">
        <v>0</v>
      </c>
      <c r="K15384">
        <v>0</v>
      </c>
    </row>
    <row r="15385" spans="1:11">
      <c r="A15385" t="s">
        <v>31420</v>
      </c>
      <c r="B15385" t="s">
        <v>58</v>
      </c>
      <c r="C15385">
        <v>103142</v>
      </c>
      <c r="D15385" t="s">
        <v>15371</v>
      </c>
      <c r="E15385" t="s">
        <v>32</v>
      </c>
      <c r="F15385">
        <v>122.49</v>
      </c>
      <c r="G15385">
        <v>128.41999999999999</v>
      </c>
      <c r="J15385">
        <v>0</v>
      </c>
      <c r="K15385">
        <v>0</v>
      </c>
    </row>
    <row r="15386" spans="1:11">
      <c r="A15386" t="s">
        <v>31421</v>
      </c>
      <c r="B15386" t="s">
        <v>58</v>
      </c>
      <c r="C15386">
        <v>103143</v>
      </c>
      <c r="D15386" t="s">
        <v>15372</v>
      </c>
      <c r="E15386" t="s">
        <v>32</v>
      </c>
      <c r="F15386">
        <v>161.81</v>
      </c>
      <c r="G15386">
        <v>169.84</v>
      </c>
      <c r="J15386">
        <v>0</v>
      </c>
      <c r="K15386">
        <v>0</v>
      </c>
    </row>
    <row r="15387" spans="1:11">
      <c r="A15387" t="s">
        <v>31422</v>
      </c>
      <c r="B15387" t="s">
        <v>58</v>
      </c>
      <c r="C15387">
        <v>103144</v>
      </c>
      <c r="D15387" t="s">
        <v>15373</v>
      </c>
      <c r="E15387" t="s">
        <v>32</v>
      </c>
      <c r="F15387">
        <v>175.46</v>
      </c>
      <c r="G15387">
        <v>184.22</v>
      </c>
      <c r="J15387">
        <v>0</v>
      </c>
      <c r="K15387">
        <v>0</v>
      </c>
    </row>
    <row r="15388" spans="1:11">
      <c r="A15388" t="s">
        <v>31423</v>
      </c>
      <c r="B15388" t="s">
        <v>58</v>
      </c>
      <c r="C15388">
        <v>103145</v>
      </c>
      <c r="D15388" t="s">
        <v>15374</v>
      </c>
      <c r="E15388" t="s">
        <v>32</v>
      </c>
      <c r="F15388">
        <v>214.8</v>
      </c>
      <c r="G15388">
        <v>225.65</v>
      </c>
      <c r="J15388">
        <v>0</v>
      </c>
      <c r="K15388">
        <v>0</v>
      </c>
    </row>
    <row r="15389" spans="1:11">
      <c r="A15389" t="s">
        <v>31424</v>
      </c>
      <c r="B15389" t="s">
        <v>58</v>
      </c>
      <c r="C15389">
        <v>103146</v>
      </c>
      <c r="D15389" t="s">
        <v>15375</v>
      </c>
      <c r="E15389" t="s">
        <v>32</v>
      </c>
      <c r="F15389">
        <v>228.42</v>
      </c>
      <c r="G15389">
        <v>240</v>
      </c>
      <c r="J15389">
        <v>0</v>
      </c>
      <c r="K15389">
        <v>0</v>
      </c>
    </row>
    <row r="15390" spans="1:11">
      <c r="A15390" t="s">
        <v>31425</v>
      </c>
      <c r="B15390" t="s">
        <v>58</v>
      </c>
      <c r="C15390">
        <v>103147</v>
      </c>
      <c r="D15390" t="s">
        <v>15376</v>
      </c>
      <c r="E15390" t="s">
        <v>32</v>
      </c>
      <c r="F15390">
        <v>255.75</v>
      </c>
      <c r="G15390">
        <v>268.77</v>
      </c>
      <c r="J15390">
        <v>0</v>
      </c>
      <c r="K15390">
        <v>0</v>
      </c>
    </row>
    <row r="15391" spans="1:11">
      <c r="A15391" t="s">
        <v>31426</v>
      </c>
      <c r="B15391" t="s">
        <v>58</v>
      </c>
      <c r="C15391">
        <v>103148</v>
      </c>
      <c r="D15391" t="s">
        <v>15377</v>
      </c>
      <c r="E15391" t="s">
        <v>32</v>
      </c>
      <c r="F15391">
        <v>308.73</v>
      </c>
      <c r="G15391">
        <v>324.55</v>
      </c>
      <c r="J15391">
        <v>0</v>
      </c>
      <c r="K15391">
        <v>0</v>
      </c>
    </row>
    <row r="15392" spans="1:11">
      <c r="A15392" t="s">
        <v>31427</v>
      </c>
      <c r="B15392" t="s">
        <v>58</v>
      </c>
      <c r="C15392">
        <v>103137</v>
      </c>
      <c r="D15392" t="s">
        <v>15378</v>
      </c>
      <c r="E15392" t="s">
        <v>32</v>
      </c>
      <c r="F15392">
        <v>36.75</v>
      </c>
      <c r="G15392">
        <v>38.14</v>
      </c>
      <c r="J15392">
        <v>0</v>
      </c>
      <c r="K15392">
        <v>0</v>
      </c>
    </row>
    <row r="15393" spans="1:11">
      <c r="A15393" t="s">
        <v>31428</v>
      </c>
      <c r="B15393" t="s">
        <v>58</v>
      </c>
      <c r="C15393">
        <v>103149</v>
      </c>
      <c r="D15393" t="s">
        <v>15379</v>
      </c>
      <c r="E15393" t="s">
        <v>32</v>
      </c>
      <c r="F15393">
        <v>336.03</v>
      </c>
      <c r="G15393">
        <v>353.33</v>
      </c>
      <c r="J15393">
        <v>0</v>
      </c>
      <c r="K15393">
        <v>0</v>
      </c>
    </row>
    <row r="15394" spans="1:11">
      <c r="A15394" t="s">
        <v>31429</v>
      </c>
      <c r="B15394" t="s">
        <v>58</v>
      </c>
      <c r="C15394">
        <v>103150</v>
      </c>
      <c r="D15394" t="s">
        <v>15380</v>
      </c>
      <c r="E15394" t="s">
        <v>32</v>
      </c>
      <c r="F15394">
        <v>388.96</v>
      </c>
      <c r="G15394">
        <v>409.06</v>
      </c>
      <c r="J15394">
        <v>0</v>
      </c>
      <c r="K15394">
        <v>0</v>
      </c>
    </row>
    <row r="15395" spans="1:11">
      <c r="A15395" t="s">
        <v>31430</v>
      </c>
      <c r="B15395" t="s">
        <v>58</v>
      </c>
      <c r="C15395">
        <v>103106</v>
      </c>
      <c r="D15395" t="s">
        <v>15381</v>
      </c>
      <c r="E15395" t="s">
        <v>32</v>
      </c>
      <c r="F15395">
        <v>65.34</v>
      </c>
      <c r="G15395">
        <v>68.239999999999995</v>
      </c>
      <c r="J15395">
        <v>0</v>
      </c>
      <c r="K15395">
        <v>0</v>
      </c>
    </row>
    <row r="15396" spans="1:11">
      <c r="A15396" t="s">
        <v>31431</v>
      </c>
      <c r="B15396" t="s">
        <v>58</v>
      </c>
      <c r="C15396">
        <v>103119</v>
      </c>
      <c r="D15396" t="s">
        <v>15382</v>
      </c>
      <c r="E15396" t="s">
        <v>32</v>
      </c>
      <c r="F15396">
        <v>813.6</v>
      </c>
      <c r="G15396">
        <v>856.23</v>
      </c>
      <c r="J15396">
        <v>0</v>
      </c>
      <c r="K15396">
        <v>0</v>
      </c>
    </row>
    <row r="15397" spans="1:11">
      <c r="A15397" t="s">
        <v>31432</v>
      </c>
      <c r="B15397" t="s">
        <v>58</v>
      </c>
      <c r="C15397">
        <v>103120</v>
      </c>
      <c r="D15397" t="s">
        <v>15383</v>
      </c>
      <c r="E15397" t="s">
        <v>32</v>
      </c>
      <c r="F15397">
        <v>974.17</v>
      </c>
      <c r="G15397">
        <v>1025.33</v>
      </c>
      <c r="J15397">
        <v>0</v>
      </c>
      <c r="K15397">
        <v>0</v>
      </c>
    </row>
    <row r="15398" spans="1:11">
      <c r="A15398" t="s">
        <v>31433</v>
      </c>
      <c r="B15398" t="s">
        <v>58</v>
      </c>
      <c r="C15398">
        <v>103107</v>
      </c>
      <c r="D15398" t="s">
        <v>15384</v>
      </c>
      <c r="E15398" t="s">
        <v>32</v>
      </c>
      <c r="F15398">
        <v>92.65</v>
      </c>
      <c r="G15398">
        <v>97.02</v>
      </c>
      <c r="J15398">
        <v>0</v>
      </c>
      <c r="K15398">
        <v>0</v>
      </c>
    </row>
    <row r="15399" spans="1:11">
      <c r="A15399" t="s">
        <v>31434</v>
      </c>
      <c r="B15399" t="s">
        <v>58</v>
      </c>
      <c r="C15399">
        <v>103108</v>
      </c>
      <c r="D15399" t="s">
        <v>15385</v>
      </c>
      <c r="E15399" t="s">
        <v>32</v>
      </c>
      <c r="F15399">
        <v>119.96</v>
      </c>
      <c r="G15399">
        <v>125.78</v>
      </c>
      <c r="J15399">
        <v>0</v>
      </c>
      <c r="K15399">
        <v>0</v>
      </c>
    </row>
    <row r="15400" spans="1:11">
      <c r="A15400" t="s">
        <v>31435</v>
      </c>
      <c r="B15400" t="s">
        <v>58</v>
      </c>
      <c r="C15400">
        <v>103109</v>
      </c>
      <c r="D15400" t="s">
        <v>15386</v>
      </c>
      <c r="E15400" t="s">
        <v>32</v>
      </c>
      <c r="F15400">
        <v>198.6</v>
      </c>
      <c r="G15400">
        <v>208.59</v>
      </c>
      <c r="J15400">
        <v>0</v>
      </c>
      <c r="K15400">
        <v>0</v>
      </c>
    </row>
    <row r="15401" spans="1:11">
      <c r="A15401" t="s">
        <v>31436</v>
      </c>
      <c r="B15401" t="s">
        <v>58</v>
      </c>
      <c r="C15401">
        <v>103110</v>
      </c>
      <c r="D15401" t="s">
        <v>15387</v>
      </c>
      <c r="E15401" t="s">
        <v>32</v>
      </c>
      <c r="F15401">
        <v>225.92</v>
      </c>
      <c r="G15401">
        <v>237.35</v>
      </c>
      <c r="J15401">
        <v>0</v>
      </c>
      <c r="K15401">
        <v>0</v>
      </c>
    </row>
    <row r="15402" spans="1:11">
      <c r="A15402" t="s">
        <v>31437</v>
      </c>
      <c r="B15402" t="s">
        <v>58</v>
      </c>
      <c r="C15402">
        <v>103111</v>
      </c>
      <c r="D15402" t="s">
        <v>15388</v>
      </c>
      <c r="E15402" t="s">
        <v>32</v>
      </c>
      <c r="F15402">
        <v>304.55</v>
      </c>
      <c r="G15402">
        <v>320.16000000000003</v>
      </c>
      <c r="J15402">
        <v>0</v>
      </c>
      <c r="K15402">
        <v>0</v>
      </c>
    </row>
    <row r="15403" spans="1:11">
      <c r="A15403" t="s">
        <v>31438</v>
      </c>
      <c r="B15403" t="s">
        <v>58</v>
      </c>
      <c r="C15403">
        <v>103112</v>
      </c>
      <c r="D15403" t="s">
        <v>15389</v>
      </c>
      <c r="E15403" t="s">
        <v>32</v>
      </c>
      <c r="F15403">
        <v>331.86</v>
      </c>
      <c r="G15403">
        <v>348.92</v>
      </c>
      <c r="J15403">
        <v>0</v>
      </c>
      <c r="K15403">
        <v>0</v>
      </c>
    </row>
    <row r="15404" spans="1:11">
      <c r="A15404" t="s">
        <v>31439</v>
      </c>
      <c r="B15404" t="s">
        <v>58</v>
      </c>
      <c r="C15404">
        <v>103113</v>
      </c>
      <c r="D15404" t="s">
        <v>15390</v>
      </c>
      <c r="E15404" t="s">
        <v>32</v>
      </c>
      <c r="F15404">
        <v>410.5</v>
      </c>
      <c r="G15404">
        <v>431.73</v>
      </c>
      <c r="J15404">
        <v>0</v>
      </c>
      <c r="K15404">
        <v>0</v>
      </c>
    </row>
    <row r="15405" spans="1:11">
      <c r="A15405" t="s">
        <v>31440</v>
      </c>
      <c r="B15405" t="s">
        <v>58</v>
      </c>
      <c r="C15405">
        <v>103114</v>
      </c>
      <c r="D15405" t="s">
        <v>15391</v>
      </c>
      <c r="E15405" t="s">
        <v>32</v>
      </c>
      <c r="F15405">
        <v>437.8</v>
      </c>
      <c r="G15405">
        <v>460.49</v>
      </c>
      <c r="J15405">
        <v>0</v>
      </c>
      <c r="K15405">
        <v>0</v>
      </c>
    </row>
    <row r="15406" spans="1:11">
      <c r="A15406" t="s">
        <v>31441</v>
      </c>
      <c r="B15406" t="s">
        <v>58</v>
      </c>
      <c r="C15406">
        <v>103115</v>
      </c>
      <c r="D15406" t="s">
        <v>15392</v>
      </c>
      <c r="E15406" t="s">
        <v>32</v>
      </c>
      <c r="F15406">
        <v>492.44</v>
      </c>
      <c r="G15406">
        <v>518.03</v>
      </c>
      <c r="J15406">
        <v>0</v>
      </c>
      <c r="K15406">
        <v>0</v>
      </c>
    </row>
    <row r="15407" spans="1:11">
      <c r="A15407" t="s">
        <v>31442</v>
      </c>
      <c r="B15407" t="s">
        <v>58</v>
      </c>
      <c r="C15407">
        <v>103116</v>
      </c>
      <c r="D15407" t="s">
        <v>15393</v>
      </c>
      <c r="E15407" t="s">
        <v>32</v>
      </c>
      <c r="F15407">
        <v>598.38</v>
      </c>
      <c r="G15407">
        <v>629.59</v>
      </c>
      <c r="J15407">
        <v>0</v>
      </c>
      <c r="K15407">
        <v>0</v>
      </c>
    </row>
    <row r="15408" spans="1:11">
      <c r="A15408" t="s">
        <v>31443</v>
      </c>
      <c r="B15408" t="s">
        <v>58</v>
      </c>
      <c r="C15408">
        <v>103105</v>
      </c>
      <c r="D15408" t="s">
        <v>15394</v>
      </c>
      <c r="E15408" t="s">
        <v>32</v>
      </c>
      <c r="F15408">
        <v>54.4</v>
      </c>
      <c r="G15408">
        <v>56.73</v>
      </c>
      <c r="J15408">
        <v>0</v>
      </c>
      <c r="K15408">
        <v>0</v>
      </c>
    </row>
    <row r="15409" spans="1:11">
      <c r="A15409" t="s">
        <v>31444</v>
      </c>
      <c r="B15409" t="s">
        <v>58</v>
      </c>
      <c r="C15409">
        <v>103117</v>
      </c>
      <c r="D15409" t="s">
        <v>15395</v>
      </c>
      <c r="E15409" t="s">
        <v>32</v>
      </c>
      <c r="F15409">
        <v>653.02</v>
      </c>
      <c r="G15409">
        <v>687.13</v>
      </c>
      <c r="J15409">
        <v>0</v>
      </c>
      <c r="K15409">
        <v>0</v>
      </c>
    </row>
    <row r="15410" spans="1:11">
      <c r="A15410" t="s">
        <v>31445</v>
      </c>
      <c r="B15410" t="s">
        <v>58</v>
      </c>
      <c r="C15410">
        <v>103118</v>
      </c>
      <c r="D15410" t="s">
        <v>15396</v>
      </c>
      <c r="E15410" t="s">
        <v>32</v>
      </c>
      <c r="F15410">
        <v>758.96</v>
      </c>
      <c r="G15410">
        <v>798.7</v>
      </c>
      <c r="J15410">
        <v>0</v>
      </c>
      <c r="K15410">
        <v>0</v>
      </c>
    </row>
    <row r="15411" spans="1:11">
      <c r="A15411" t="s">
        <v>31446</v>
      </c>
      <c r="B15411" t="s">
        <v>58</v>
      </c>
      <c r="C15411">
        <v>103122</v>
      </c>
      <c r="D15411" t="s">
        <v>15397</v>
      </c>
      <c r="E15411" t="s">
        <v>32</v>
      </c>
      <c r="F15411">
        <v>88.48</v>
      </c>
      <c r="G15411">
        <v>92.62</v>
      </c>
      <c r="J15411">
        <v>0</v>
      </c>
      <c r="K15411">
        <v>0</v>
      </c>
    </row>
    <row r="15412" spans="1:11">
      <c r="A15412" t="s">
        <v>31447</v>
      </c>
      <c r="B15412" t="s">
        <v>58</v>
      </c>
      <c r="C15412">
        <v>103135</v>
      </c>
      <c r="D15412" t="s">
        <v>15398</v>
      </c>
      <c r="E15412" t="s">
        <v>32</v>
      </c>
      <c r="F15412">
        <v>1210.8699999999999</v>
      </c>
      <c r="G15412">
        <v>1274.5899999999999</v>
      </c>
      <c r="J15412">
        <v>0</v>
      </c>
      <c r="K15412">
        <v>0</v>
      </c>
    </row>
    <row r="15413" spans="1:11">
      <c r="A15413" t="s">
        <v>31448</v>
      </c>
      <c r="B15413" t="s">
        <v>58</v>
      </c>
      <c r="C15413">
        <v>103136</v>
      </c>
      <c r="D15413" t="s">
        <v>15399</v>
      </c>
      <c r="E15413" t="s">
        <v>32</v>
      </c>
      <c r="F15413">
        <v>1451.73</v>
      </c>
      <c r="G15413">
        <v>1528.25</v>
      </c>
      <c r="J15413">
        <v>0</v>
      </c>
      <c r="K15413">
        <v>0</v>
      </c>
    </row>
    <row r="15414" spans="1:11">
      <c r="A15414" t="s">
        <v>31449</v>
      </c>
      <c r="B15414" t="s">
        <v>58</v>
      </c>
      <c r="C15414">
        <v>103123</v>
      </c>
      <c r="D15414" t="s">
        <v>15400</v>
      </c>
      <c r="E15414" t="s">
        <v>32</v>
      </c>
      <c r="F15414">
        <v>129.46</v>
      </c>
      <c r="G15414">
        <v>135.78</v>
      </c>
      <c r="J15414">
        <v>0</v>
      </c>
      <c r="K15414">
        <v>0</v>
      </c>
    </row>
    <row r="15415" spans="1:11">
      <c r="A15415" t="s">
        <v>31450</v>
      </c>
      <c r="B15415" t="s">
        <v>58</v>
      </c>
      <c r="C15415">
        <v>103124</v>
      </c>
      <c r="D15415" t="s">
        <v>15401</v>
      </c>
      <c r="E15415" t="s">
        <v>32</v>
      </c>
      <c r="F15415">
        <v>170.43</v>
      </c>
      <c r="G15415">
        <v>178.9</v>
      </c>
      <c r="J15415">
        <v>0</v>
      </c>
      <c r="K15415">
        <v>0</v>
      </c>
    </row>
    <row r="15416" spans="1:11">
      <c r="A15416" t="s">
        <v>31451</v>
      </c>
      <c r="B15416" t="s">
        <v>58</v>
      </c>
      <c r="C15416">
        <v>103125</v>
      </c>
      <c r="D15416" t="s">
        <v>15402</v>
      </c>
      <c r="E15416" t="s">
        <v>32</v>
      </c>
      <c r="F15416">
        <v>288.39</v>
      </c>
      <c r="G15416">
        <v>303.14</v>
      </c>
      <c r="J15416">
        <v>0</v>
      </c>
      <c r="K15416">
        <v>0</v>
      </c>
    </row>
    <row r="15417" spans="1:11">
      <c r="A15417" t="s">
        <v>31452</v>
      </c>
      <c r="B15417" t="s">
        <v>58</v>
      </c>
      <c r="C15417">
        <v>103126</v>
      </c>
      <c r="D15417" t="s">
        <v>15403</v>
      </c>
      <c r="E15417" t="s">
        <v>32</v>
      </c>
      <c r="F15417">
        <v>329.35</v>
      </c>
      <c r="G15417">
        <v>346.27</v>
      </c>
      <c r="J15417">
        <v>0</v>
      </c>
      <c r="K15417">
        <v>0</v>
      </c>
    </row>
    <row r="15418" spans="1:11">
      <c r="A15418" t="s">
        <v>31453</v>
      </c>
      <c r="B15418" t="s">
        <v>58</v>
      </c>
      <c r="C15418">
        <v>103127</v>
      </c>
      <c r="D15418" t="s">
        <v>15404</v>
      </c>
      <c r="E15418" t="s">
        <v>32</v>
      </c>
      <c r="F15418">
        <v>447.31</v>
      </c>
      <c r="G15418">
        <v>470.5</v>
      </c>
      <c r="J15418">
        <v>0</v>
      </c>
      <c r="K15418">
        <v>0</v>
      </c>
    </row>
    <row r="15419" spans="1:11">
      <c r="A15419" t="s">
        <v>31454</v>
      </c>
      <c r="B15419" t="s">
        <v>58</v>
      </c>
      <c r="C15419">
        <v>103128</v>
      </c>
      <c r="D15419" t="s">
        <v>15405</v>
      </c>
      <c r="E15419" t="s">
        <v>32</v>
      </c>
      <c r="F15419">
        <v>488.27</v>
      </c>
      <c r="G15419">
        <v>513.64</v>
      </c>
      <c r="J15419">
        <v>0</v>
      </c>
      <c r="K15419">
        <v>0</v>
      </c>
    </row>
    <row r="15420" spans="1:11">
      <c r="A15420" t="s">
        <v>31455</v>
      </c>
      <c r="B15420" t="s">
        <v>58</v>
      </c>
      <c r="C15420">
        <v>103129</v>
      </c>
      <c r="D15420" t="s">
        <v>15406</v>
      </c>
      <c r="E15420" t="s">
        <v>32</v>
      </c>
      <c r="F15420">
        <v>606.24</v>
      </c>
      <c r="G15420">
        <v>637.86</v>
      </c>
      <c r="J15420">
        <v>0</v>
      </c>
      <c r="K15420">
        <v>0</v>
      </c>
    </row>
    <row r="15421" spans="1:11">
      <c r="A15421" t="s">
        <v>31456</v>
      </c>
      <c r="B15421" t="s">
        <v>58</v>
      </c>
      <c r="C15421">
        <v>103130</v>
      </c>
      <c r="D15421" t="s">
        <v>15407</v>
      </c>
      <c r="E15421" t="s">
        <v>32</v>
      </c>
      <c r="F15421">
        <v>647.19000000000005</v>
      </c>
      <c r="G15421">
        <v>681</v>
      </c>
      <c r="J15421">
        <v>0</v>
      </c>
      <c r="K15421">
        <v>0</v>
      </c>
    </row>
    <row r="15422" spans="1:11">
      <c r="A15422" t="s">
        <v>31457</v>
      </c>
      <c r="B15422" t="s">
        <v>58</v>
      </c>
      <c r="C15422">
        <v>103131</v>
      </c>
      <c r="D15422" t="s">
        <v>15408</v>
      </c>
      <c r="E15422" t="s">
        <v>32</v>
      </c>
      <c r="F15422">
        <v>729.13</v>
      </c>
      <c r="G15422">
        <v>767.29</v>
      </c>
      <c r="J15422">
        <v>0</v>
      </c>
      <c r="K15422">
        <v>0</v>
      </c>
    </row>
    <row r="15423" spans="1:11">
      <c r="A15423" t="s">
        <v>31458</v>
      </c>
      <c r="B15423" t="s">
        <v>58</v>
      </c>
      <c r="C15423">
        <v>103132</v>
      </c>
      <c r="D15423" t="s">
        <v>15409</v>
      </c>
      <c r="E15423" t="s">
        <v>32</v>
      </c>
      <c r="F15423">
        <v>888.06</v>
      </c>
      <c r="G15423">
        <v>934.64</v>
      </c>
      <c r="J15423">
        <v>0</v>
      </c>
      <c r="K15423">
        <v>0</v>
      </c>
    </row>
    <row r="15424" spans="1:11">
      <c r="A15424" t="s">
        <v>31459</v>
      </c>
      <c r="B15424" t="s">
        <v>58</v>
      </c>
      <c r="C15424">
        <v>103121</v>
      </c>
      <c r="D15424" t="s">
        <v>15410</v>
      </c>
      <c r="E15424" t="s">
        <v>32</v>
      </c>
      <c r="F15424">
        <v>72.099999999999994</v>
      </c>
      <c r="G15424">
        <v>75.38</v>
      </c>
      <c r="J15424">
        <v>0</v>
      </c>
      <c r="K15424">
        <v>0</v>
      </c>
    </row>
    <row r="15425" spans="1:11">
      <c r="A15425" t="s">
        <v>31460</v>
      </c>
      <c r="B15425" t="s">
        <v>58</v>
      </c>
      <c r="C15425">
        <v>103133</v>
      </c>
      <c r="D15425" t="s">
        <v>15411</v>
      </c>
      <c r="E15425" t="s">
        <v>32</v>
      </c>
      <c r="F15425">
        <v>970.01</v>
      </c>
      <c r="G15425">
        <v>1020.94</v>
      </c>
      <c r="J15425">
        <v>0</v>
      </c>
      <c r="K15425">
        <v>0</v>
      </c>
    </row>
    <row r="15426" spans="1:11">
      <c r="A15426" t="s">
        <v>31461</v>
      </c>
      <c r="B15426" t="s">
        <v>58</v>
      </c>
      <c r="C15426">
        <v>103134</v>
      </c>
      <c r="D15426" t="s">
        <v>15412</v>
      </c>
      <c r="E15426" t="s">
        <v>32</v>
      </c>
      <c r="F15426">
        <v>1128.94</v>
      </c>
      <c r="G15426">
        <v>1188.31</v>
      </c>
      <c r="J15426">
        <v>0</v>
      </c>
      <c r="K15426">
        <v>0</v>
      </c>
    </row>
    <row r="15427" spans="1:11">
      <c r="A15427" t="s">
        <v>31462</v>
      </c>
      <c r="B15427" t="s">
        <v>58</v>
      </c>
      <c r="C15427">
        <v>103090</v>
      </c>
      <c r="D15427" t="s">
        <v>487</v>
      </c>
      <c r="E15427" t="s">
        <v>12</v>
      </c>
      <c r="F15427">
        <v>16</v>
      </c>
      <c r="G15427">
        <v>16.84</v>
      </c>
      <c r="J15427">
        <v>0</v>
      </c>
      <c r="K15427">
        <v>0</v>
      </c>
    </row>
    <row r="15428" spans="1:11">
      <c r="A15428" t="s">
        <v>31463</v>
      </c>
      <c r="B15428" t="s">
        <v>58</v>
      </c>
      <c r="C15428">
        <v>103103</v>
      </c>
      <c r="D15428" t="s">
        <v>500</v>
      </c>
      <c r="E15428" t="s">
        <v>12</v>
      </c>
      <c r="F15428">
        <v>158.91</v>
      </c>
      <c r="G15428">
        <v>167.68</v>
      </c>
      <c r="J15428">
        <v>0</v>
      </c>
      <c r="K15428">
        <v>0</v>
      </c>
    </row>
    <row r="15429" spans="1:11">
      <c r="A15429" t="s">
        <v>31464</v>
      </c>
      <c r="B15429" t="s">
        <v>58</v>
      </c>
      <c r="C15429">
        <v>103104</v>
      </c>
      <c r="D15429" t="s">
        <v>501</v>
      </c>
      <c r="E15429" t="s">
        <v>12</v>
      </c>
      <c r="F15429">
        <v>190.08</v>
      </c>
      <c r="G15429">
        <v>200.58</v>
      </c>
      <c r="J15429">
        <v>0</v>
      </c>
      <c r="K15429">
        <v>0</v>
      </c>
    </row>
    <row r="15430" spans="1:11">
      <c r="A15430" t="s">
        <v>31465</v>
      </c>
      <c r="B15430" t="s">
        <v>58</v>
      </c>
      <c r="C15430">
        <v>103091</v>
      </c>
      <c r="D15430" t="s">
        <v>488</v>
      </c>
      <c r="E15430" t="s">
        <v>12</v>
      </c>
      <c r="F15430">
        <v>22.59</v>
      </c>
      <c r="G15430">
        <v>23.8</v>
      </c>
      <c r="J15430">
        <v>0</v>
      </c>
      <c r="K15430">
        <v>0</v>
      </c>
    </row>
    <row r="15431" spans="1:11">
      <c r="A15431" t="s">
        <v>31466</v>
      </c>
      <c r="B15431" t="s">
        <v>58</v>
      </c>
      <c r="C15431">
        <v>103092</v>
      </c>
      <c r="D15431" t="s">
        <v>489</v>
      </c>
      <c r="E15431" t="s">
        <v>12</v>
      </c>
      <c r="F15431">
        <v>29.18</v>
      </c>
      <c r="G15431">
        <v>30.75</v>
      </c>
      <c r="J15431">
        <v>0</v>
      </c>
      <c r="K15431">
        <v>0</v>
      </c>
    </row>
    <row r="15432" spans="1:11">
      <c r="A15432" t="s">
        <v>31467</v>
      </c>
      <c r="B15432" t="s">
        <v>58</v>
      </c>
      <c r="C15432">
        <v>103093</v>
      </c>
      <c r="D15432" t="s">
        <v>490</v>
      </c>
      <c r="E15432" t="s">
        <v>12</v>
      </c>
      <c r="F15432">
        <v>44.62</v>
      </c>
      <c r="G15432">
        <v>47.04</v>
      </c>
      <c r="J15432">
        <v>0</v>
      </c>
      <c r="K15432">
        <v>0</v>
      </c>
    </row>
    <row r="15433" spans="1:11">
      <c r="A15433" t="s">
        <v>31468</v>
      </c>
      <c r="B15433" t="s">
        <v>58</v>
      </c>
      <c r="C15433">
        <v>103094</v>
      </c>
      <c r="D15433" t="s">
        <v>491</v>
      </c>
      <c r="E15433" t="s">
        <v>12</v>
      </c>
      <c r="F15433">
        <v>51.26</v>
      </c>
      <c r="G15433">
        <v>54.04</v>
      </c>
      <c r="J15433">
        <v>0</v>
      </c>
      <c r="K15433">
        <v>0</v>
      </c>
    </row>
    <row r="15434" spans="1:11">
      <c r="A15434" t="s">
        <v>31469</v>
      </c>
      <c r="B15434" t="s">
        <v>58</v>
      </c>
      <c r="C15434">
        <v>103095</v>
      </c>
      <c r="D15434" t="s">
        <v>492</v>
      </c>
      <c r="E15434" t="s">
        <v>12</v>
      </c>
      <c r="F15434">
        <v>66.680000000000007</v>
      </c>
      <c r="G15434">
        <v>70.31</v>
      </c>
      <c r="J15434">
        <v>0</v>
      </c>
      <c r="K15434">
        <v>0</v>
      </c>
    </row>
    <row r="15435" spans="1:11">
      <c r="A15435" t="s">
        <v>31470</v>
      </c>
      <c r="B15435" t="s">
        <v>58</v>
      </c>
      <c r="C15435">
        <v>103096</v>
      </c>
      <c r="D15435" t="s">
        <v>493</v>
      </c>
      <c r="E15435" t="s">
        <v>12</v>
      </c>
      <c r="F15435">
        <v>73.3</v>
      </c>
      <c r="G15435">
        <v>77.290000000000006</v>
      </c>
      <c r="J15435">
        <v>0</v>
      </c>
      <c r="K15435">
        <v>0</v>
      </c>
    </row>
    <row r="15436" spans="1:11">
      <c r="A15436" t="s">
        <v>31471</v>
      </c>
      <c r="B15436" t="s">
        <v>58</v>
      </c>
      <c r="C15436">
        <v>103097</v>
      </c>
      <c r="D15436" t="s">
        <v>494</v>
      </c>
      <c r="E15436" t="s">
        <v>12</v>
      </c>
      <c r="F15436">
        <v>88.73</v>
      </c>
      <c r="G15436">
        <v>93.56</v>
      </c>
      <c r="J15436">
        <v>0</v>
      </c>
      <c r="K15436">
        <v>0</v>
      </c>
    </row>
    <row r="15437" spans="1:11">
      <c r="A15437" t="s">
        <v>31472</v>
      </c>
      <c r="B15437" t="s">
        <v>58</v>
      </c>
      <c r="C15437">
        <v>103098</v>
      </c>
      <c r="D15437" t="s">
        <v>495</v>
      </c>
      <c r="E15437" t="s">
        <v>12</v>
      </c>
      <c r="F15437">
        <v>95.34</v>
      </c>
      <c r="G15437">
        <v>100.55</v>
      </c>
      <c r="J15437">
        <v>0</v>
      </c>
      <c r="K15437">
        <v>0</v>
      </c>
    </row>
    <row r="15438" spans="1:11">
      <c r="A15438" t="s">
        <v>31473</v>
      </c>
      <c r="B15438" t="s">
        <v>58</v>
      </c>
      <c r="C15438">
        <v>103099</v>
      </c>
      <c r="D15438" t="s">
        <v>496</v>
      </c>
      <c r="E15438" t="s">
        <v>12</v>
      </c>
      <c r="F15438">
        <v>108.54</v>
      </c>
      <c r="G15438">
        <v>114.48</v>
      </c>
      <c r="J15438">
        <v>0</v>
      </c>
      <c r="K15438">
        <v>0</v>
      </c>
    </row>
    <row r="15439" spans="1:11">
      <c r="A15439" t="s">
        <v>31474</v>
      </c>
      <c r="B15439" t="s">
        <v>58</v>
      </c>
      <c r="C15439">
        <v>103100</v>
      </c>
      <c r="D15439" t="s">
        <v>497</v>
      </c>
      <c r="E15439" t="s">
        <v>12</v>
      </c>
      <c r="F15439">
        <v>115.91</v>
      </c>
      <c r="G15439">
        <v>122.29</v>
      </c>
      <c r="J15439">
        <v>0</v>
      </c>
      <c r="K15439">
        <v>0</v>
      </c>
    </row>
    <row r="15440" spans="1:11">
      <c r="A15440" t="s">
        <v>31475</v>
      </c>
      <c r="B15440" t="s">
        <v>58</v>
      </c>
      <c r="C15440">
        <v>103089</v>
      </c>
      <c r="D15440" t="s">
        <v>486</v>
      </c>
      <c r="E15440" t="s">
        <v>12</v>
      </c>
      <c r="F15440">
        <v>13.35</v>
      </c>
      <c r="G15440">
        <v>14.04</v>
      </c>
      <c r="J15440">
        <v>0</v>
      </c>
      <c r="K15440">
        <v>0</v>
      </c>
    </row>
    <row r="15441" spans="1:11">
      <c r="A15441" t="s">
        <v>31476</v>
      </c>
      <c r="B15441" t="s">
        <v>58</v>
      </c>
      <c r="C15441">
        <v>103101</v>
      </c>
      <c r="D15441" t="s">
        <v>498</v>
      </c>
      <c r="E15441" t="s">
        <v>12</v>
      </c>
      <c r="F15441">
        <v>127.73</v>
      </c>
      <c r="G15441">
        <v>134.76</v>
      </c>
      <c r="J15441">
        <v>0</v>
      </c>
      <c r="K15441">
        <v>0</v>
      </c>
    </row>
    <row r="15442" spans="1:11">
      <c r="A15442" t="s">
        <v>31477</v>
      </c>
      <c r="B15442" t="s">
        <v>58</v>
      </c>
      <c r="C15442">
        <v>103102</v>
      </c>
      <c r="D15442" t="s">
        <v>499</v>
      </c>
      <c r="E15442" t="s">
        <v>12</v>
      </c>
      <c r="F15442">
        <v>147.09</v>
      </c>
      <c r="G15442">
        <v>155.19999999999999</v>
      </c>
      <c r="J15442">
        <v>0</v>
      </c>
      <c r="K15442">
        <v>0</v>
      </c>
    </row>
    <row r="15443" spans="1:11">
      <c r="A15443" t="s">
        <v>31478</v>
      </c>
      <c r="B15443" t="s">
        <v>58</v>
      </c>
      <c r="C15443">
        <v>101112</v>
      </c>
      <c r="D15443" t="s">
        <v>2182</v>
      </c>
      <c r="E15443" t="s">
        <v>10</v>
      </c>
      <c r="F15443">
        <v>920</v>
      </c>
      <c r="G15443">
        <v>964.9</v>
      </c>
      <c r="J15443">
        <v>0</v>
      </c>
      <c r="K15443">
        <v>0</v>
      </c>
    </row>
    <row r="15444" spans="1:11">
      <c r="A15444" t="s">
        <v>31479</v>
      </c>
      <c r="B15444" t="s">
        <v>58</v>
      </c>
      <c r="C15444">
        <v>101113</v>
      </c>
      <c r="D15444" t="s">
        <v>2183</v>
      </c>
      <c r="E15444" t="s">
        <v>10</v>
      </c>
      <c r="F15444">
        <v>928.91</v>
      </c>
      <c r="G15444">
        <v>960.87</v>
      </c>
      <c r="J15444">
        <v>0</v>
      </c>
      <c r="K15444">
        <v>0</v>
      </c>
    </row>
    <row r="15445" spans="1:11">
      <c r="A15445" t="s">
        <v>31480</v>
      </c>
      <c r="B15445" t="s">
        <v>58</v>
      </c>
      <c r="C15445">
        <v>101098</v>
      </c>
      <c r="D15445" t="s">
        <v>8831</v>
      </c>
      <c r="E15445" t="s">
        <v>10</v>
      </c>
      <c r="F15445">
        <v>1127.57</v>
      </c>
      <c r="G15445">
        <v>1182.9100000000001</v>
      </c>
      <c r="J15445">
        <v>0</v>
      </c>
      <c r="K15445">
        <v>0</v>
      </c>
    </row>
    <row r="15446" spans="1:11">
      <c r="A15446" t="s">
        <v>31481</v>
      </c>
      <c r="B15446" t="s">
        <v>58</v>
      </c>
      <c r="C15446">
        <v>101106</v>
      </c>
      <c r="D15446" t="s">
        <v>8832</v>
      </c>
      <c r="E15446" t="s">
        <v>10</v>
      </c>
      <c r="F15446">
        <v>1131.8399999999999</v>
      </c>
      <c r="G15446">
        <v>1174.6199999999999</v>
      </c>
      <c r="J15446">
        <v>0</v>
      </c>
      <c r="K15446">
        <v>0</v>
      </c>
    </row>
    <row r="15447" spans="1:11">
      <c r="A15447" t="s">
        <v>31482</v>
      </c>
      <c r="B15447" t="s">
        <v>58</v>
      </c>
      <c r="C15447">
        <v>101102</v>
      </c>
      <c r="D15447" t="s">
        <v>8833</v>
      </c>
      <c r="E15447" t="s">
        <v>10</v>
      </c>
      <c r="F15447">
        <v>824.52</v>
      </c>
      <c r="G15447">
        <v>844.11</v>
      </c>
      <c r="J15447">
        <v>0</v>
      </c>
      <c r="K15447">
        <v>0</v>
      </c>
    </row>
    <row r="15448" spans="1:11">
      <c r="A15448" t="s">
        <v>31483</v>
      </c>
      <c r="B15448" t="s">
        <v>58</v>
      </c>
      <c r="C15448">
        <v>101110</v>
      </c>
      <c r="D15448" t="s">
        <v>8834</v>
      </c>
      <c r="E15448" t="s">
        <v>10</v>
      </c>
      <c r="F15448">
        <v>823.5</v>
      </c>
      <c r="G15448">
        <v>829.93</v>
      </c>
      <c r="J15448">
        <v>0</v>
      </c>
      <c r="K15448">
        <v>0</v>
      </c>
    </row>
    <row r="15449" spans="1:11">
      <c r="A15449" t="s">
        <v>31484</v>
      </c>
      <c r="B15449" t="s">
        <v>58</v>
      </c>
      <c r="C15449">
        <v>101099</v>
      </c>
      <c r="D15449" t="s">
        <v>8835</v>
      </c>
      <c r="E15449" t="s">
        <v>10</v>
      </c>
      <c r="F15449">
        <v>1025.74</v>
      </c>
      <c r="G15449">
        <v>1073.93</v>
      </c>
      <c r="J15449">
        <v>0</v>
      </c>
      <c r="K15449">
        <v>0</v>
      </c>
    </row>
    <row r="15450" spans="1:11">
      <c r="A15450" t="s">
        <v>31485</v>
      </c>
      <c r="B15450" t="s">
        <v>58</v>
      </c>
      <c r="C15450">
        <v>101107</v>
      </c>
      <c r="D15450" t="s">
        <v>8836</v>
      </c>
      <c r="E15450" t="s">
        <v>10</v>
      </c>
      <c r="F15450">
        <v>1030.45</v>
      </c>
      <c r="G15450">
        <v>1066.56</v>
      </c>
      <c r="J15450">
        <v>0</v>
      </c>
      <c r="K15450">
        <v>0</v>
      </c>
    </row>
    <row r="15451" spans="1:11">
      <c r="A15451" t="s">
        <v>31486</v>
      </c>
      <c r="B15451" t="s">
        <v>58</v>
      </c>
      <c r="C15451">
        <v>101103</v>
      </c>
      <c r="D15451" t="s">
        <v>8837</v>
      </c>
      <c r="E15451" t="s">
        <v>10</v>
      </c>
      <c r="F15451">
        <v>775.77</v>
      </c>
      <c r="G15451">
        <v>794.07</v>
      </c>
      <c r="J15451">
        <v>0</v>
      </c>
      <c r="K15451">
        <v>0</v>
      </c>
    </row>
    <row r="15452" spans="1:11">
      <c r="A15452" t="s">
        <v>31487</v>
      </c>
      <c r="B15452" t="s">
        <v>58</v>
      </c>
      <c r="C15452">
        <v>101111</v>
      </c>
      <c r="D15452" t="s">
        <v>8838</v>
      </c>
      <c r="E15452" t="s">
        <v>10</v>
      </c>
      <c r="F15452">
        <v>775.91</v>
      </c>
      <c r="G15452">
        <v>781.61</v>
      </c>
      <c r="J15452">
        <v>0</v>
      </c>
      <c r="K15452">
        <v>0</v>
      </c>
    </row>
    <row r="15453" spans="1:11">
      <c r="A15453" t="s">
        <v>31488</v>
      </c>
      <c r="B15453" t="s">
        <v>58</v>
      </c>
      <c r="C15453">
        <v>101096</v>
      </c>
      <c r="D15453" t="s">
        <v>8839</v>
      </c>
      <c r="E15453" t="s">
        <v>10</v>
      </c>
      <c r="F15453">
        <v>1319.02</v>
      </c>
      <c r="G15453">
        <v>1392.71</v>
      </c>
      <c r="J15453">
        <v>0</v>
      </c>
      <c r="K15453">
        <v>0</v>
      </c>
    </row>
    <row r="15454" spans="1:11">
      <c r="A15454" t="s">
        <v>31489</v>
      </c>
      <c r="B15454" t="s">
        <v>58</v>
      </c>
      <c r="C15454">
        <v>101104</v>
      </c>
      <c r="D15454" t="s">
        <v>8840</v>
      </c>
      <c r="E15454" t="s">
        <v>10</v>
      </c>
      <c r="F15454">
        <v>1322.09</v>
      </c>
      <c r="G15454">
        <v>1382.58</v>
      </c>
      <c r="J15454">
        <v>0</v>
      </c>
      <c r="K15454">
        <v>0</v>
      </c>
    </row>
    <row r="15455" spans="1:11">
      <c r="A15455" t="s">
        <v>31490</v>
      </c>
      <c r="B15455" t="s">
        <v>58</v>
      </c>
      <c r="C15455">
        <v>101100</v>
      </c>
      <c r="D15455" t="s">
        <v>8841</v>
      </c>
      <c r="E15455" t="s">
        <v>10</v>
      </c>
      <c r="F15455">
        <v>874.97</v>
      </c>
      <c r="G15455">
        <v>897.32</v>
      </c>
      <c r="J15455">
        <v>0</v>
      </c>
      <c r="K15455">
        <v>0</v>
      </c>
    </row>
    <row r="15456" spans="1:11">
      <c r="A15456" t="s">
        <v>31491</v>
      </c>
      <c r="B15456" t="s">
        <v>58</v>
      </c>
      <c r="C15456">
        <v>101108</v>
      </c>
      <c r="D15456" t="s">
        <v>8842</v>
      </c>
      <c r="E15456" t="s">
        <v>10</v>
      </c>
      <c r="F15456">
        <v>871.7</v>
      </c>
      <c r="G15456">
        <v>880.13</v>
      </c>
      <c r="J15456">
        <v>0</v>
      </c>
      <c r="K15456">
        <v>0</v>
      </c>
    </row>
    <row r="15457" spans="1:11">
      <c r="A15457" t="s">
        <v>31492</v>
      </c>
      <c r="B15457" t="s">
        <v>58</v>
      </c>
      <c r="C15457">
        <v>101097</v>
      </c>
      <c r="D15457" t="s">
        <v>8843</v>
      </c>
      <c r="E15457" t="s">
        <v>10</v>
      </c>
      <c r="F15457">
        <v>1236.22</v>
      </c>
      <c r="G15457">
        <v>1302.19</v>
      </c>
      <c r="J15457">
        <v>0</v>
      </c>
      <c r="K15457">
        <v>0</v>
      </c>
    </row>
    <row r="15458" spans="1:11">
      <c r="A15458" t="s">
        <v>31493</v>
      </c>
      <c r="B15458" t="s">
        <v>58</v>
      </c>
      <c r="C15458">
        <v>101105</v>
      </c>
      <c r="D15458" t="s">
        <v>8844</v>
      </c>
      <c r="E15458" t="s">
        <v>10</v>
      </c>
      <c r="F15458">
        <v>1239.56</v>
      </c>
      <c r="G15458">
        <v>1292.54</v>
      </c>
      <c r="J15458">
        <v>0</v>
      </c>
      <c r="K15458">
        <v>0</v>
      </c>
    </row>
    <row r="15459" spans="1:11">
      <c r="A15459" t="s">
        <v>31494</v>
      </c>
      <c r="B15459" t="s">
        <v>58</v>
      </c>
      <c r="C15459">
        <v>101101</v>
      </c>
      <c r="D15459" t="s">
        <v>8845</v>
      </c>
      <c r="E15459" t="s">
        <v>10</v>
      </c>
      <c r="F15459">
        <v>851.5</v>
      </c>
      <c r="G15459">
        <v>872.69</v>
      </c>
      <c r="J15459">
        <v>0</v>
      </c>
      <c r="K15459">
        <v>0</v>
      </c>
    </row>
    <row r="15460" spans="1:11">
      <c r="A15460" t="s">
        <v>31495</v>
      </c>
      <c r="B15460" t="s">
        <v>58</v>
      </c>
      <c r="C15460">
        <v>101109</v>
      </c>
      <c r="D15460" t="s">
        <v>8846</v>
      </c>
      <c r="E15460" t="s">
        <v>10</v>
      </c>
      <c r="F15460">
        <v>848.83</v>
      </c>
      <c r="G15460">
        <v>856.37</v>
      </c>
      <c r="J15460">
        <v>0</v>
      </c>
      <c r="K15460">
        <v>0</v>
      </c>
    </row>
    <row r="15461" spans="1:11">
      <c r="A15461" t="s">
        <v>31496</v>
      </c>
      <c r="B15461" t="s">
        <v>58</v>
      </c>
      <c r="C15461">
        <v>96393</v>
      </c>
      <c r="D15461" t="s">
        <v>5561</v>
      </c>
      <c r="E15461" t="s">
        <v>10</v>
      </c>
      <c r="F15461">
        <v>125.49</v>
      </c>
      <c r="G15461">
        <v>125.73</v>
      </c>
      <c r="J15461">
        <v>0</v>
      </c>
      <c r="K15461">
        <v>0</v>
      </c>
    </row>
    <row r="15462" spans="1:11">
      <c r="A15462" t="s">
        <v>31497</v>
      </c>
      <c r="B15462" t="s">
        <v>58</v>
      </c>
      <c r="C15462">
        <v>96394</v>
      </c>
      <c r="D15462" t="s">
        <v>5562</v>
      </c>
      <c r="E15462" t="s">
        <v>10</v>
      </c>
      <c r="F15462">
        <v>177.52</v>
      </c>
      <c r="G15462">
        <v>177.76</v>
      </c>
      <c r="J15462">
        <v>0</v>
      </c>
      <c r="K15462">
        <v>0</v>
      </c>
    </row>
    <row r="15463" spans="1:11">
      <c r="A15463" t="s">
        <v>31498</v>
      </c>
      <c r="B15463" t="s">
        <v>58</v>
      </c>
      <c r="C15463">
        <v>104363</v>
      </c>
      <c r="D15463" t="s">
        <v>8847</v>
      </c>
      <c r="E15463" t="s">
        <v>6502</v>
      </c>
      <c r="F15463">
        <v>0</v>
      </c>
      <c r="G15463">
        <v>0</v>
      </c>
    </row>
    <row r="15464" spans="1:11">
      <c r="A15464" t="s">
        <v>31499</v>
      </c>
      <c r="B15464" t="s">
        <v>58</v>
      </c>
      <c r="C15464">
        <v>104360</v>
      </c>
      <c r="D15464" t="s">
        <v>8848</v>
      </c>
      <c r="E15464" t="s">
        <v>6502</v>
      </c>
      <c r="F15464">
        <v>0</v>
      </c>
      <c r="G15464">
        <v>0</v>
      </c>
    </row>
    <row r="15465" spans="1:11">
      <c r="A15465" t="s">
        <v>31500</v>
      </c>
      <c r="B15465" t="s">
        <v>58</v>
      </c>
      <c r="C15465">
        <v>104358</v>
      </c>
      <c r="D15465" t="s">
        <v>8849</v>
      </c>
      <c r="E15465" t="s">
        <v>6502</v>
      </c>
      <c r="F15465">
        <v>0</v>
      </c>
      <c r="G15465">
        <v>0</v>
      </c>
    </row>
    <row r="15466" spans="1:11">
      <c r="A15466" t="s">
        <v>31501</v>
      </c>
      <c r="B15466" t="s">
        <v>58</v>
      </c>
      <c r="C15466">
        <v>104362</v>
      </c>
      <c r="D15466" t="s">
        <v>8850</v>
      </c>
      <c r="E15466" t="s">
        <v>6502</v>
      </c>
      <c r="F15466">
        <v>0</v>
      </c>
      <c r="G15466">
        <v>0</v>
      </c>
    </row>
    <row r="15467" spans="1:11">
      <c r="A15467" t="s">
        <v>31502</v>
      </c>
      <c r="B15467" t="s">
        <v>58</v>
      </c>
      <c r="C15467">
        <v>104361</v>
      </c>
      <c r="D15467" t="s">
        <v>8851</v>
      </c>
      <c r="E15467" t="s">
        <v>6502</v>
      </c>
      <c r="F15467">
        <v>0</v>
      </c>
      <c r="G15467">
        <v>0</v>
      </c>
    </row>
    <row r="15468" spans="1:11">
      <c r="A15468" t="s">
        <v>31503</v>
      </c>
      <c r="B15468" t="s">
        <v>58</v>
      </c>
      <c r="C15468">
        <v>104359</v>
      </c>
      <c r="D15468" t="s">
        <v>8852</v>
      </c>
      <c r="E15468" t="s">
        <v>6502</v>
      </c>
      <c r="F15468">
        <v>0</v>
      </c>
      <c r="G15468">
        <v>0</v>
      </c>
    </row>
    <row r="15469" spans="1:11">
      <c r="A15469" t="s">
        <v>31504</v>
      </c>
      <c r="B15469" t="s">
        <v>58</v>
      </c>
      <c r="C15469">
        <v>96395</v>
      </c>
      <c r="D15469" t="s">
        <v>5563</v>
      </c>
      <c r="E15469" t="s">
        <v>10</v>
      </c>
      <c r="F15469">
        <v>250.4</v>
      </c>
      <c r="G15469">
        <v>250.8</v>
      </c>
      <c r="J15469">
        <v>0</v>
      </c>
      <c r="K15469">
        <v>0</v>
      </c>
    </row>
    <row r="15470" spans="1:11">
      <c r="A15470" t="s">
        <v>31505</v>
      </c>
      <c r="B15470" t="s">
        <v>58</v>
      </c>
      <c r="C15470">
        <v>104373</v>
      </c>
      <c r="D15470" t="s">
        <v>8853</v>
      </c>
      <c r="E15470" t="s">
        <v>6502</v>
      </c>
      <c r="F15470">
        <v>0</v>
      </c>
      <c r="G15470">
        <v>0</v>
      </c>
    </row>
    <row r="15471" spans="1:11">
      <c r="A15471" t="s">
        <v>31506</v>
      </c>
      <c r="B15471" t="s">
        <v>58</v>
      </c>
      <c r="C15471">
        <v>104374</v>
      </c>
      <c r="D15471" t="s">
        <v>8854</v>
      </c>
      <c r="E15471" t="s">
        <v>6502</v>
      </c>
      <c r="F15471">
        <v>0</v>
      </c>
      <c r="G15471">
        <v>0</v>
      </c>
    </row>
    <row r="15472" spans="1:11">
      <c r="A15472" t="s">
        <v>31507</v>
      </c>
      <c r="B15472" t="s">
        <v>58</v>
      </c>
      <c r="C15472">
        <v>105034</v>
      </c>
      <c r="D15472" t="s">
        <v>2638</v>
      </c>
      <c r="E15472" t="s">
        <v>12</v>
      </c>
      <c r="F15472">
        <v>40.72</v>
      </c>
      <c r="G15472">
        <v>42.12</v>
      </c>
      <c r="J15472">
        <v>0</v>
      </c>
      <c r="K15472">
        <v>0</v>
      </c>
    </row>
    <row r="15473" spans="1:11">
      <c r="A15473" t="s">
        <v>31508</v>
      </c>
      <c r="B15473" t="s">
        <v>58</v>
      </c>
      <c r="C15473">
        <v>105033</v>
      </c>
      <c r="D15473" t="s">
        <v>2637</v>
      </c>
      <c r="E15473" t="s">
        <v>12</v>
      </c>
      <c r="F15473">
        <v>56.73</v>
      </c>
      <c r="G15473">
        <v>58.69</v>
      </c>
      <c r="J15473">
        <v>0</v>
      </c>
      <c r="K15473">
        <v>0</v>
      </c>
    </row>
    <row r="15474" spans="1:11">
      <c r="A15474" t="s">
        <v>31509</v>
      </c>
      <c r="B15474" t="s">
        <v>58</v>
      </c>
      <c r="C15474">
        <v>93205</v>
      </c>
      <c r="D15474" t="s">
        <v>2624</v>
      </c>
      <c r="E15474" t="s">
        <v>12</v>
      </c>
      <c r="F15474">
        <v>68.42</v>
      </c>
      <c r="G15474">
        <v>70.84</v>
      </c>
      <c r="J15474">
        <v>0</v>
      </c>
      <c r="K15474">
        <v>0</v>
      </c>
    </row>
    <row r="15475" spans="1:11">
      <c r="A15475" t="s">
        <v>31510</v>
      </c>
      <c r="B15475" t="s">
        <v>58</v>
      </c>
      <c r="C15475">
        <v>105032</v>
      </c>
      <c r="D15475" t="s">
        <v>2636</v>
      </c>
      <c r="E15475" t="s">
        <v>12</v>
      </c>
      <c r="F15475">
        <v>31.15</v>
      </c>
      <c r="G15475">
        <v>31.93</v>
      </c>
      <c r="J15475">
        <v>0</v>
      </c>
      <c r="K15475">
        <v>0</v>
      </c>
    </row>
    <row r="15476" spans="1:11">
      <c r="A15476" t="s">
        <v>31511</v>
      </c>
      <c r="B15476" t="s">
        <v>58</v>
      </c>
      <c r="C15476">
        <v>105031</v>
      </c>
      <c r="D15476" t="s">
        <v>2635</v>
      </c>
      <c r="E15476" t="s">
        <v>12</v>
      </c>
      <c r="F15476">
        <v>45.78</v>
      </c>
      <c r="G15476">
        <v>47</v>
      </c>
      <c r="J15476">
        <v>0</v>
      </c>
      <c r="K15476">
        <v>0</v>
      </c>
    </row>
    <row r="15477" spans="1:11">
      <c r="A15477" t="s">
        <v>31512</v>
      </c>
      <c r="B15477" t="s">
        <v>58</v>
      </c>
      <c r="C15477">
        <v>93199</v>
      </c>
      <c r="D15477" t="s">
        <v>2620</v>
      </c>
      <c r="E15477" t="s">
        <v>12</v>
      </c>
      <c r="F15477">
        <v>48.35</v>
      </c>
      <c r="G15477">
        <v>49.92</v>
      </c>
      <c r="J15477">
        <v>0</v>
      </c>
      <c r="K15477">
        <v>0</v>
      </c>
    </row>
    <row r="15478" spans="1:11">
      <c r="A15478" t="s">
        <v>31513</v>
      </c>
      <c r="B15478" t="s">
        <v>58</v>
      </c>
      <c r="C15478">
        <v>105030</v>
      </c>
      <c r="D15478" t="s">
        <v>2634</v>
      </c>
      <c r="E15478" t="s">
        <v>12</v>
      </c>
      <c r="F15478">
        <v>42.06</v>
      </c>
      <c r="G15478">
        <v>43.44</v>
      </c>
      <c r="J15478">
        <v>0</v>
      </c>
      <c r="K15478">
        <v>0</v>
      </c>
    </row>
    <row r="15479" spans="1:11">
      <c r="A15479" t="s">
        <v>31514</v>
      </c>
      <c r="B15479" t="s">
        <v>58</v>
      </c>
      <c r="C15479">
        <v>105029</v>
      </c>
      <c r="D15479" t="s">
        <v>2633</v>
      </c>
      <c r="E15479" t="s">
        <v>12</v>
      </c>
      <c r="F15479">
        <v>49.69</v>
      </c>
      <c r="G15479">
        <v>51.44</v>
      </c>
      <c r="J15479">
        <v>0</v>
      </c>
      <c r="K15479">
        <v>0</v>
      </c>
    </row>
    <row r="15480" spans="1:11">
      <c r="A15480" t="s">
        <v>31515</v>
      </c>
      <c r="B15480" t="s">
        <v>58</v>
      </c>
      <c r="C15480">
        <v>93197</v>
      </c>
      <c r="D15480" t="s">
        <v>2619</v>
      </c>
      <c r="E15480" t="s">
        <v>12</v>
      </c>
      <c r="F15480">
        <v>57.34</v>
      </c>
      <c r="G15480">
        <v>59.44</v>
      </c>
      <c r="J15480">
        <v>0</v>
      </c>
      <c r="K15480">
        <v>0</v>
      </c>
    </row>
    <row r="15481" spans="1:11">
      <c r="A15481" t="s">
        <v>31516</v>
      </c>
      <c r="B15481" t="s">
        <v>58</v>
      </c>
      <c r="C15481">
        <v>105040</v>
      </c>
      <c r="D15481" t="s">
        <v>2644</v>
      </c>
      <c r="E15481" t="s">
        <v>12</v>
      </c>
      <c r="F15481">
        <v>35.01</v>
      </c>
      <c r="G15481">
        <v>37.299999999999997</v>
      </c>
      <c r="J15481">
        <v>0</v>
      </c>
      <c r="K15481">
        <v>0</v>
      </c>
    </row>
    <row r="15482" spans="1:11">
      <c r="A15482" t="s">
        <v>31517</v>
      </c>
      <c r="B15482" t="s">
        <v>58</v>
      </c>
      <c r="C15482">
        <v>105039</v>
      </c>
      <c r="D15482" t="s">
        <v>2643</v>
      </c>
      <c r="E15482" t="s">
        <v>12</v>
      </c>
      <c r="F15482">
        <v>51.75</v>
      </c>
      <c r="G15482">
        <v>55.12</v>
      </c>
      <c r="J15482">
        <v>0</v>
      </c>
      <c r="K15482">
        <v>0</v>
      </c>
    </row>
    <row r="15483" spans="1:11">
      <c r="A15483" t="s">
        <v>31518</v>
      </c>
      <c r="B15483" t="s">
        <v>58</v>
      </c>
      <c r="C15483">
        <v>105038</v>
      </c>
      <c r="D15483" t="s">
        <v>2642</v>
      </c>
      <c r="E15483" t="s">
        <v>12</v>
      </c>
      <c r="F15483">
        <v>71.86</v>
      </c>
      <c r="G15483">
        <v>76.55</v>
      </c>
      <c r="J15483">
        <v>0</v>
      </c>
      <c r="K15483">
        <v>0</v>
      </c>
    </row>
    <row r="15484" spans="1:11">
      <c r="A15484" t="s">
        <v>31519</v>
      </c>
      <c r="B15484" t="s">
        <v>58</v>
      </c>
      <c r="C15484">
        <v>105028</v>
      </c>
      <c r="D15484" t="s">
        <v>2632</v>
      </c>
      <c r="E15484" t="s">
        <v>12</v>
      </c>
      <c r="F15484">
        <v>21.51</v>
      </c>
      <c r="G15484">
        <v>22.11</v>
      </c>
      <c r="J15484">
        <v>0</v>
      </c>
      <c r="K15484">
        <v>0</v>
      </c>
    </row>
    <row r="15485" spans="1:11">
      <c r="A15485" t="s">
        <v>31520</v>
      </c>
      <c r="B15485" t="s">
        <v>58</v>
      </c>
      <c r="C15485">
        <v>105027</v>
      </c>
      <c r="D15485" t="s">
        <v>2631</v>
      </c>
      <c r="E15485" t="s">
        <v>12</v>
      </c>
      <c r="F15485">
        <v>24.31</v>
      </c>
      <c r="G15485">
        <v>25</v>
      </c>
      <c r="J15485">
        <v>0</v>
      </c>
      <c r="K15485">
        <v>0</v>
      </c>
    </row>
    <row r="15486" spans="1:11">
      <c r="A15486" t="s">
        <v>31521</v>
      </c>
      <c r="B15486" t="s">
        <v>58</v>
      </c>
      <c r="C15486">
        <v>93194</v>
      </c>
      <c r="D15486" t="s">
        <v>2618</v>
      </c>
      <c r="E15486" t="s">
        <v>12</v>
      </c>
      <c r="F15486">
        <v>27.45</v>
      </c>
      <c r="G15486">
        <v>28.22</v>
      </c>
      <c r="J15486">
        <v>0</v>
      </c>
      <c r="K15486">
        <v>0</v>
      </c>
    </row>
    <row r="15487" spans="1:11">
      <c r="A15487" t="s">
        <v>31522</v>
      </c>
      <c r="B15487" t="s">
        <v>58</v>
      </c>
      <c r="C15487">
        <v>93200</v>
      </c>
      <c r="D15487" t="s">
        <v>2621</v>
      </c>
      <c r="E15487" t="s">
        <v>12</v>
      </c>
      <c r="F15487">
        <v>13.1</v>
      </c>
      <c r="G15487">
        <v>14.1</v>
      </c>
      <c r="J15487">
        <v>0</v>
      </c>
      <c r="K15487">
        <v>0</v>
      </c>
    </row>
    <row r="15488" spans="1:11">
      <c r="A15488" t="s">
        <v>31523</v>
      </c>
      <c r="B15488" t="s">
        <v>58</v>
      </c>
      <c r="C15488">
        <v>93203</v>
      </c>
      <c r="D15488" t="s">
        <v>2623</v>
      </c>
      <c r="E15488" t="s">
        <v>12</v>
      </c>
      <c r="F15488">
        <v>13.38</v>
      </c>
      <c r="G15488">
        <v>13.54</v>
      </c>
      <c r="J15488">
        <v>0</v>
      </c>
      <c r="K15488">
        <v>0</v>
      </c>
    </row>
    <row r="15489" spans="1:11">
      <c r="A15489" t="s">
        <v>31524</v>
      </c>
      <c r="B15489" t="s">
        <v>58</v>
      </c>
      <c r="C15489">
        <v>93202</v>
      </c>
      <c r="D15489" t="s">
        <v>2622</v>
      </c>
      <c r="E15489" t="s">
        <v>12</v>
      </c>
      <c r="F15489">
        <v>30.23</v>
      </c>
      <c r="G15489">
        <v>32.11</v>
      </c>
      <c r="J15489">
        <v>0</v>
      </c>
      <c r="K15489">
        <v>0</v>
      </c>
    </row>
    <row r="15490" spans="1:11">
      <c r="A15490" t="s">
        <v>31525</v>
      </c>
      <c r="B15490" t="s">
        <v>58</v>
      </c>
      <c r="C15490">
        <v>105026</v>
      </c>
      <c r="D15490" t="s">
        <v>2630</v>
      </c>
      <c r="E15490" t="s">
        <v>12</v>
      </c>
      <c r="F15490">
        <v>41.15</v>
      </c>
      <c r="G15490">
        <v>42.35</v>
      </c>
      <c r="J15490">
        <v>0</v>
      </c>
      <c r="K15490">
        <v>0</v>
      </c>
    </row>
    <row r="15491" spans="1:11">
      <c r="A15491" t="s">
        <v>31526</v>
      </c>
      <c r="B15491" t="s">
        <v>58</v>
      </c>
      <c r="C15491">
        <v>105025</v>
      </c>
      <c r="D15491" t="s">
        <v>2629</v>
      </c>
      <c r="E15491" t="s">
        <v>12</v>
      </c>
      <c r="F15491">
        <v>58.12</v>
      </c>
      <c r="G15491">
        <v>59.94</v>
      </c>
      <c r="J15491">
        <v>0</v>
      </c>
      <c r="K15491">
        <v>0</v>
      </c>
    </row>
    <row r="15492" spans="1:11">
      <c r="A15492" t="s">
        <v>31527</v>
      </c>
      <c r="B15492" t="s">
        <v>58</v>
      </c>
      <c r="C15492">
        <v>93191</v>
      </c>
      <c r="D15492" t="s">
        <v>2617</v>
      </c>
      <c r="E15492" t="s">
        <v>12</v>
      </c>
      <c r="F15492">
        <v>70.3</v>
      </c>
      <c r="G15492">
        <v>72.63</v>
      </c>
      <c r="J15492">
        <v>0</v>
      </c>
      <c r="K15492">
        <v>0</v>
      </c>
    </row>
    <row r="15493" spans="1:11">
      <c r="A15493" t="s">
        <v>31528</v>
      </c>
      <c r="B15493" t="s">
        <v>58</v>
      </c>
      <c r="C15493">
        <v>105024</v>
      </c>
      <c r="D15493" t="s">
        <v>2628</v>
      </c>
      <c r="E15493" t="s">
        <v>12</v>
      </c>
      <c r="F15493">
        <v>55.47</v>
      </c>
      <c r="G15493">
        <v>57.62</v>
      </c>
      <c r="J15493">
        <v>0</v>
      </c>
      <c r="K15493">
        <v>0</v>
      </c>
    </row>
    <row r="15494" spans="1:11">
      <c r="A15494" t="s">
        <v>31529</v>
      </c>
      <c r="B15494" t="s">
        <v>58</v>
      </c>
      <c r="C15494">
        <v>105023</v>
      </c>
      <c r="D15494" t="s">
        <v>2627</v>
      </c>
      <c r="E15494" t="s">
        <v>12</v>
      </c>
      <c r="F15494">
        <v>67.41</v>
      </c>
      <c r="G15494">
        <v>70.150000000000006</v>
      </c>
      <c r="J15494">
        <v>0</v>
      </c>
      <c r="K15494">
        <v>0</v>
      </c>
    </row>
    <row r="15495" spans="1:11">
      <c r="A15495" t="s">
        <v>31530</v>
      </c>
      <c r="B15495" t="s">
        <v>58</v>
      </c>
      <c r="C15495">
        <v>93187</v>
      </c>
      <c r="D15495" t="s">
        <v>2616</v>
      </c>
      <c r="E15495" t="s">
        <v>12</v>
      </c>
      <c r="F15495">
        <v>79.290000000000006</v>
      </c>
      <c r="G15495">
        <v>82.63</v>
      </c>
      <c r="J15495">
        <v>0</v>
      </c>
      <c r="K15495">
        <v>0</v>
      </c>
    </row>
    <row r="15496" spans="1:11">
      <c r="A15496" t="s">
        <v>31531</v>
      </c>
      <c r="B15496" t="s">
        <v>58</v>
      </c>
      <c r="C15496">
        <v>105037</v>
      </c>
      <c r="D15496" t="s">
        <v>2641</v>
      </c>
      <c r="E15496" t="s">
        <v>12</v>
      </c>
      <c r="F15496">
        <v>35.200000000000003</v>
      </c>
      <c r="G15496">
        <v>37.5</v>
      </c>
      <c r="J15496">
        <v>0</v>
      </c>
      <c r="K15496">
        <v>0</v>
      </c>
    </row>
    <row r="15497" spans="1:11">
      <c r="A15497" t="s">
        <v>31532</v>
      </c>
      <c r="B15497" t="s">
        <v>58</v>
      </c>
      <c r="C15497">
        <v>105036</v>
      </c>
      <c r="D15497" t="s">
        <v>2640</v>
      </c>
      <c r="E15497" t="s">
        <v>12</v>
      </c>
      <c r="F15497">
        <v>52</v>
      </c>
      <c r="G15497">
        <v>55.39</v>
      </c>
      <c r="J15497">
        <v>0</v>
      </c>
      <c r="K15497">
        <v>0</v>
      </c>
    </row>
    <row r="15498" spans="1:11">
      <c r="A15498" t="s">
        <v>31533</v>
      </c>
      <c r="B15498" t="s">
        <v>58</v>
      </c>
      <c r="C15498">
        <v>105035</v>
      </c>
      <c r="D15498" t="s">
        <v>2639</v>
      </c>
      <c r="E15498" t="s">
        <v>12</v>
      </c>
      <c r="F15498">
        <v>72.08</v>
      </c>
      <c r="G15498">
        <v>76.8</v>
      </c>
      <c r="J15498">
        <v>0</v>
      </c>
      <c r="K15498">
        <v>0</v>
      </c>
    </row>
    <row r="15499" spans="1:11">
      <c r="A15499" t="s">
        <v>31534</v>
      </c>
      <c r="B15499" t="s">
        <v>58</v>
      </c>
      <c r="C15499">
        <v>105022</v>
      </c>
      <c r="D15499" t="s">
        <v>2626</v>
      </c>
      <c r="E15499" t="s">
        <v>12</v>
      </c>
      <c r="F15499">
        <v>21.89</v>
      </c>
      <c r="G15499">
        <v>22.5</v>
      </c>
      <c r="J15499">
        <v>0</v>
      </c>
      <c r="K15499">
        <v>0</v>
      </c>
    </row>
    <row r="15500" spans="1:11">
      <c r="A15500" t="s">
        <v>31535</v>
      </c>
      <c r="B15500" t="s">
        <v>58</v>
      </c>
      <c r="C15500">
        <v>105021</v>
      </c>
      <c r="D15500" t="s">
        <v>2625</v>
      </c>
      <c r="E15500" t="s">
        <v>12</v>
      </c>
      <c r="F15500">
        <v>24.72</v>
      </c>
      <c r="G15500">
        <v>25.44</v>
      </c>
      <c r="J15500">
        <v>0</v>
      </c>
      <c r="K15500">
        <v>0</v>
      </c>
    </row>
    <row r="15501" spans="1:11">
      <c r="A15501" t="s">
        <v>31536</v>
      </c>
      <c r="B15501" t="s">
        <v>58</v>
      </c>
      <c r="C15501">
        <v>93184</v>
      </c>
      <c r="D15501" t="s">
        <v>2615</v>
      </c>
      <c r="E15501" t="s">
        <v>12</v>
      </c>
      <c r="F15501">
        <v>28.27</v>
      </c>
      <c r="G15501">
        <v>29.08</v>
      </c>
      <c r="J15501">
        <v>0</v>
      </c>
      <c r="K15501">
        <v>0</v>
      </c>
    </row>
    <row r="15502" spans="1:11">
      <c r="A15502" t="s">
        <v>27938</v>
      </c>
      <c r="B15502" t="s">
        <v>58</v>
      </c>
      <c r="C15502">
        <v>102237</v>
      </c>
      <c r="D15502" t="s">
        <v>8058</v>
      </c>
      <c r="E15502" t="s">
        <v>9</v>
      </c>
      <c r="F15502">
        <v>0</v>
      </c>
      <c r="G15502">
        <v>0</v>
      </c>
    </row>
    <row r="15503" spans="1:11">
      <c r="A15503" t="s">
        <v>31537</v>
      </c>
      <c r="B15503" t="s">
        <v>58</v>
      </c>
      <c r="C15503">
        <v>102149</v>
      </c>
      <c r="D15503" t="s">
        <v>8855</v>
      </c>
      <c r="E15503" t="s">
        <v>9</v>
      </c>
      <c r="F15503">
        <v>0</v>
      </c>
      <c r="G15503">
        <v>0</v>
      </c>
    </row>
    <row r="15504" spans="1:11">
      <c r="A15504" t="s">
        <v>31538</v>
      </c>
      <c r="B15504" t="s">
        <v>58</v>
      </c>
      <c r="C15504">
        <v>102150</v>
      </c>
      <c r="D15504" t="s">
        <v>8856</v>
      </c>
      <c r="E15504" t="s">
        <v>9</v>
      </c>
      <c r="F15504">
        <v>0</v>
      </c>
      <c r="G15504">
        <v>0</v>
      </c>
    </row>
    <row r="15505" spans="1:11">
      <c r="A15505" t="s">
        <v>31539</v>
      </c>
      <c r="B15505" t="s">
        <v>58</v>
      </c>
      <c r="C15505">
        <v>102145</v>
      </c>
      <c r="D15505" t="s">
        <v>8857</v>
      </c>
      <c r="E15505" t="s">
        <v>9</v>
      </c>
      <c r="F15505">
        <v>0</v>
      </c>
      <c r="G15505">
        <v>0</v>
      </c>
    </row>
    <row r="15506" spans="1:11">
      <c r="A15506" t="s">
        <v>31540</v>
      </c>
      <c r="B15506" t="s">
        <v>58</v>
      </c>
      <c r="C15506">
        <v>102146</v>
      </c>
      <c r="D15506" t="s">
        <v>8858</v>
      </c>
      <c r="E15506" t="s">
        <v>9</v>
      </c>
      <c r="F15506">
        <v>0</v>
      </c>
      <c r="G15506">
        <v>0</v>
      </c>
    </row>
    <row r="15507" spans="1:11">
      <c r="A15507" t="s">
        <v>31541</v>
      </c>
      <c r="B15507" t="s">
        <v>58</v>
      </c>
      <c r="C15507">
        <v>102147</v>
      </c>
      <c r="D15507" t="s">
        <v>8859</v>
      </c>
      <c r="E15507" t="s">
        <v>9</v>
      </c>
      <c r="F15507">
        <v>0</v>
      </c>
      <c r="G15507">
        <v>0</v>
      </c>
    </row>
    <row r="15508" spans="1:11">
      <c r="A15508" t="s">
        <v>31542</v>
      </c>
      <c r="B15508" t="s">
        <v>58</v>
      </c>
      <c r="C15508">
        <v>102148</v>
      </c>
      <c r="D15508" t="s">
        <v>8860</v>
      </c>
      <c r="E15508" t="s">
        <v>9</v>
      </c>
      <c r="F15508">
        <v>0</v>
      </c>
      <c r="G15508">
        <v>0</v>
      </c>
    </row>
    <row r="15509" spans="1:11">
      <c r="A15509" t="s">
        <v>31543</v>
      </c>
      <c r="B15509" t="s">
        <v>58</v>
      </c>
      <c r="C15509">
        <v>102143</v>
      </c>
      <c r="D15509" t="s">
        <v>8861</v>
      </c>
      <c r="E15509" t="s">
        <v>9</v>
      </c>
      <c r="F15509">
        <v>0</v>
      </c>
      <c r="G15509">
        <v>0</v>
      </c>
    </row>
    <row r="15510" spans="1:11">
      <c r="A15510" t="s">
        <v>31544</v>
      </c>
      <c r="B15510" t="s">
        <v>58</v>
      </c>
      <c r="C15510">
        <v>102144</v>
      </c>
      <c r="D15510" t="s">
        <v>8862</v>
      </c>
      <c r="E15510" t="s">
        <v>9</v>
      </c>
      <c r="F15510">
        <v>0</v>
      </c>
      <c r="G15510">
        <v>0</v>
      </c>
    </row>
    <row r="15511" spans="1:11">
      <c r="A15511" t="s">
        <v>31545</v>
      </c>
      <c r="B15511" t="s">
        <v>58</v>
      </c>
      <c r="C15511">
        <v>102171</v>
      </c>
      <c r="D15511" t="s">
        <v>2165</v>
      </c>
      <c r="E15511" t="s">
        <v>9</v>
      </c>
      <c r="F15511">
        <v>580.92999999999995</v>
      </c>
      <c r="G15511">
        <v>583.79</v>
      </c>
      <c r="J15511">
        <v>0</v>
      </c>
      <c r="K15511">
        <v>0</v>
      </c>
    </row>
    <row r="15512" spans="1:11">
      <c r="A15512" t="s">
        <v>31546</v>
      </c>
      <c r="B15512" t="s">
        <v>58</v>
      </c>
      <c r="C15512">
        <v>102172</v>
      </c>
      <c r="D15512" t="s">
        <v>2166</v>
      </c>
      <c r="E15512" t="s">
        <v>9</v>
      </c>
      <c r="F15512">
        <v>566.04999999999995</v>
      </c>
      <c r="G15512">
        <v>568.24</v>
      </c>
      <c r="J15512">
        <v>0</v>
      </c>
      <c r="K15512">
        <v>0</v>
      </c>
    </row>
    <row r="15513" spans="1:11">
      <c r="A15513" t="s">
        <v>31547</v>
      </c>
      <c r="B15513" t="s">
        <v>58</v>
      </c>
      <c r="C15513">
        <v>102170</v>
      </c>
      <c r="D15513" t="s">
        <v>2164</v>
      </c>
      <c r="E15513" t="s">
        <v>9</v>
      </c>
      <c r="F15513">
        <v>311.2</v>
      </c>
      <c r="G15513">
        <v>314.77999999999997</v>
      </c>
      <c r="J15513">
        <v>0</v>
      </c>
      <c r="K15513">
        <v>0</v>
      </c>
    </row>
    <row r="15514" spans="1:11">
      <c r="A15514" t="s">
        <v>31548</v>
      </c>
      <c r="B15514" t="s">
        <v>58</v>
      </c>
      <c r="C15514">
        <v>102160</v>
      </c>
      <c r="D15514" t="s">
        <v>2154</v>
      </c>
      <c r="E15514" t="s">
        <v>9</v>
      </c>
      <c r="F15514">
        <v>199.64</v>
      </c>
      <c r="G15514">
        <v>202.59</v>
      </c>
      <c r="J15514">
        <v>0</v>
      </c>
      <c r="K15514">
        <v>0</v>
      </c>
    </row>
    <row r="15515" spans="1:11">
      <c r="A15515" t="s">
        <v>31549</v>
      </c>
      <c r="B15515" t="s">
        <v>58</v>
      </c>
      <c r="C15515">
        <v>102177</v>
      </c>
      <c r="D15515" t="s">
        <v>2168</v>
      </c>
      <c r="E15515" t="s">
        <v>9</v>
      </c>
      <c r="F15515">
        <v>2118.6799999999998</v>
      </c>
      <c r="G15515">
        <v>2125.58</v>
      </c>
      <c r="J15515">
        <v>0</v>
      </c>
      <c r="K15515">
        <v>0</v>
      </c>
    </row>
    <row r="15516" spans="1:11">
      <c r="A15516" t="s">
        <v>31550</v>
      </c>
      <c r="B15516" t="s">
        <v>58</v>
      </c>
      <c r="C15516">
        <v>102174</v>
      </c>
      <c r="D15516" t="s">
        <v>8863</v>
      </c>
      <c r="E15516" t="s">
        <v>9</v>
      </c>
      <c r="F15516">
        <v>0</v>
      </c>
      <c r="G15516">
        <v>0</v>
      </c>
    </row>
    <row r="15517" spans="1:11">
      <c r="A15517" t="s">
        <v>31551</v>
      </c>
      <c r="B15517" t="s">
        <v>58</v>
      </c>
      <c r="C15517">
        <v>102178</v>
      </c>
      <c r="D15517" t="s">
        <v>2169</v>
      </c>
      <c r="E15517" t="s">
        <v>9</v>
      </c>
      <c r="F15517">
        <v>2432.4499999999998</v>
      </c>
      <c r="G15517">
        <v>2438.77</v>
      </c>
      <c r="J15517">
        <v>0</v>
      </c>
      <c r="K15517">
        <v>0</v>
      </c>
    </row>
    <row r="15518" spans="1:11">
      <c r="A15518" t="s">
        <v>31552</v>
      </c>
      <c r="B15518" t="s">
        <v>58</v>
      </c>
      <c r="C15518">
        <v>102175</v>
      </c>
      <c r="D15518" t="s">
        <v>8864</v>
      </c>
      <c r="E15518" t="s">
        <v>9</v>
      </c>
      <c r="F15518">
        <v>0</v>
      </c>
      <c r="G15518">
        <v>0</v>
      </c>
    </row>
    <row r="15519" spans="1:11">
      <c r="A15519" t="s">
        <v>31553</v>
      </c>
      <c r="B15519" t="s">
        <v>58</v>
      </c>
      <c r="C15519">
        <v>102176</v>
      </c>
      <c r="D15519" t="s">
        <v>2167</v>
      </c>
      <c r="E15519" t="s">
        <v>9</v>
      </c>
      <c r="F15519">
        <v>1051.31</v>
      </c>
      <c r="G15519">
        <v>1058.8900000000001</v>
      </c>
      <c r="J15519">
        <v>0</v>
      </c>
      <c r="K15519">
        <v>0</v>
      </c>
    </row>
    <row r="15520" spans="1:11">
      <c r="A15520" t="s">
        <v>31554</v>
      </c>
      <c r="B15520" t="s">
        <v>58</v>
      </c>
      <c r="C15520">
        <v>102173</v>
      </c>
      <c r="D15520" t="s">
        <v>8865</v>
      </c>
      <c r="E15520" t="s">
        <v>9</v>
      </c>
      <c r="F15520">
        <v>0</v>
      </c>
      <c r="G15520">
        <v>0</v>
      </c>
    </row>
    <row r="15521" spans="1:11">
      <c r="A15521" t="s">
        <v>31555</v>
      </c>
      <c r="B15521" t="s">
        <v>58</v>
      </c>
      <c r="C15521">
        <v>102163</v>
      </c>
      <c r="D15521" t="s">
        <v>2157</v>
      </c>
      <c r="E15521" t="s">
        <v>9</v>
      </c>
      <c r="F15521">
        <v>401.2</v>
      </c>
      <c r="G15521">
        <v>404.78</v>
      </c>
      <c r="J15521">
        <v>0</v>
      </c>
      <c r="K15521">
        <v>0</v>
      </c>
    </row>
    <row r="15522" spans="1:11">
      <c r="A15522" t="s">
        <v>31556</v>
      </c>
      <c r="B15522" t="s">
        <v>58</v>
      </c>
      <c r="C15522">
        <v>102153</v>
      </c>
      <c r="D15522" t="s">
        <v>2147</v>
      </c>
      <c r="E15522" t="s">
        <v>9</v>
      </c>
      <c r="F15522">
        <v>289.64</v>
      </c>
      <c r="G15522">
        <v>292.58999999999997</v>
      </c>
      <c r="J15522">
        <v>0</v>
      </c>
      <c r="K15522">
        <v>0</v>
      </c>
    </row>
    <row r="15523" spans="1:11">
      <c r="A15523" t="s">
        <v>31557</v>
      </c>
      <c r="B15523" t="s">
        <v>58</v>
      </c>
      <c r="C15523">
        <v>102165</v>
      </c>
      <c r="D15523" t="s">
        <v>2159</v>
      </c>
      <c r="E15523" t="s">
        <v>9</v>
      </c>
      <c r="F15523">
        <v>390</v>
      </c>
      <c r="G15523">
        <v>392.86</v>
      </c>
      <c r="J15523">
        <v>0</v>
      </c>
      <c r="K15523">
        <v>0</v>
      </c>
    </row>
    <row r="15524" spans="1:11">
      <c r="A15524" t="s">
        <v>31558</v>
      </c>
      <c r="B15524" t="s">
        <v>58</v>
      </c>
      <c r="C15524">
        <v>102155</v>
      </c>
      <c r="D15524" t="s">
        <v>2149</v>
      </c>
      <c r="E15524" t="s">
        <v>9</v>
      </c>
      <c r="F15524">
        <v>298.97000000000003</v>
      </c>
      <c r="G15524">
        <v>301.33</v>
      </c>
      <c r="J15524">
        <v>0</v>
      </c>
      <c r="K15524">
        <v>0</v>
      </c>
    </row>
    <row r="15525" spans="1:11">
      <c r="A15525" t="s">
        <v>31559</v>
      </c>
      <c r="B15525" t="s">
        <v>58</v>
      </c>
      <c r="C15525">
        <v>102167</v>
      </c>
      <c r="D15525" t="s">
        <v>2161</v>
      </c>
      <c r="E15525" t="s">
        <v>9</v>
      </c>
      <c r="F15525">
        <v>461.06</v>
      </c>
      <c r="G15525">
        <v>463.25</v>
      </c>
      <c r="J15525">
        <v>0</v>
      </c>
      <c r="K15525">
        <v>0</v>
      </c>
    </row>
    <row r="15526" spans="1:11">
      <c r="A15526" t="s">
        <v>31560</v>
      </c>
      <c r="B15526" t="s">
        <v>58</v>
      </c>
      <c r="C15526">
        <v>102157</v>
      </c>
      <c r="D15526" t="s">
        <v>2151</v>
      </c>
      <c r="E15526" t="s">
        <v>9</v>
      </c>
      <c r="F15526">
        <v>390.57</v>
      </c>
      <c r="G15526">
        <v>392.37</v>
      </c>
      <c r="J15526">
        <v>0</v>
      </c>
      <c r="K15526">
        <v>0</v>
      </c>
    </row>
    <row r="15527" spans="1:11">
      <c r="A15527" t="s">
        <v>31561</v>
      </c>
      <c r="B15527" t="s">
        <v>58</v>
      </c>
      <c r="C15527">
        <v>102169</v>
      </c>
      <c r="D15527" t="s">
        <v>2163</v>
      </c>
      <c r="E15527" t="s">
        <v>9</v>
      </c>
      <c r="F15527">
        <v>515.37</v>
      </c>
      <c r="G15527">
        <v>516.79</v>
      </c>
      <c r="J15527">
        <v>0</v>
      </c>
      <c r="K15527">
        <v>0</v>
      </c>
    </row>
    <row r="15528" spans="1:11">
      <c r="A15528" t="s">
        <v>31562</v>
      </c>
      <c r="B15528" t="s">
        <v>58</v>
      </c>
      <c r="C15528">
        <v>102159</v>
      </c>
      <c r="D15528" t="s">
        <v>2153</v>
      </c>
      <c r="E15528" t="s">
        <v>9</v>
      </c>
      <c r="F15528">
        <v>469.88</v>
      </c>
      <c r="G15528">
        <v>471.05</v>
      </c>
      <c r="J15528">
        <v>0</v>
      </c>
      <c r="K15528">
        <v>0</v>
      </c>
    </row>
    <row r="15529" spans="1:11">
      <c r="A15529" t="s">
        <v>31563</v>
      </c>
      <c r="B15529" t="s">
        <v>58</v>
      </c>
      <c r="C15529">
        <v>102161</v>
      </c>
      <c r="D15529" t="s">
        <v>2155</v>
      </c>
      <c r="E15529" t="s">
        <v>9</v>
      </c>
      <c r="F15529">
        <v>318.70999999999998</v>
      </c>
      <c r="G15529">
        <v>322.29000000000002</v>
      </c>
      <c r="J15529">
        <v>0</v>
      </c>
      <c r="K15529">
        <v>0</v>
      </c>
    </row>
    <row r="15530" spans="1:11">
      <c r="A15530" t="s">
        <v>31564</v>
      </c>
      <c r="B15530" t="s">
        <v>58</v>
      </c>
      <c r="C15530">
        <v>102151</v>
      </c>
      <c r="D15530" t="s">
        <v>2145</v>
      </c>
      <c r="E15530" t="s">
        <v>9</v>
      </c>
      <c r="F15530">
        <v>207.15</v>
      </c>
      <c r="G15530">
        <v>210.1</v>
      </c>
      <c r="J15530">
        <v>0</v>
      </c>
      <c r="K15530">
        <v>0</v>
      </c>
    </row>
    <row r="15531" spans="1:11">
      <c r="A15531" t="s">
        <v>31565</v>
      </c>
      <c r="B15531" t="s">
        <v>58</v>
      </c>
      <c r="C15531">
        <v>102162</v>
      </c>
      <c r="D15531" t="s">
        <v>2156</v>
      </c>
      <c r="E15531" t="s">
        <v>9</v>
      </c>
      <c r="F15531">
        <v>341.21</v>
      </c>
      <c r="G15531">
        <v>344.79</v>
      </c>
      <c r="J15531">
        <v>0</v>
      </c>
      <c r="K15531">
        <v>0</v>
      </c>
    </row>
    <row r="15532" spans="1:11">
      <c r="A15532" t="s">
        <v>31566</v>
      </c>
      <c r="B15532" t="s">
        <v>58</v>
      </c>
      <c r="C15532">
        <v>102164</v>
      </c>
      <c r="D15532" t="s">
        <v>2158</v>
      </c>
      <c r="E15532" t="s">
        <v>9</v>
      </c>
      <c r="F15532">
        <v>340.93</v>
      </c>
      <c r="G15532">
        <v>343.79</v>
      </c>
      <c r="J15532">
        <v>0</v>
      </c>
      <c r="K15532">
        <v>0</v>
      </c>
    </row>
    <row r="15533" spans="1:11">
      <c r="A15533" t="s">
        <v>31567</v>
      </c>
      <c r="B15533" t="s">
        <v>58</v>
      </c>
      <c r="C15533">
        <v>102154</v>
      </c>
      <c r="D15533" t="s">
        <v>2148</v>
      </c>
      <c r="E15533" t="s">
        <v>9</v>
      </c>
      <c r="F15533">
        <v>249.9</v>
      </c>
      <c r="G15533">
        <v>252.26</v>
      </c>
      <c r="J15533">
        <v>0</v>
      </c>
      <c r="K15533">
        <v>0</v>
      </c>
    </row>
    <row r="15534" spans="1:11">
      <c r="A15534" t="s">
        <v>31568</v>
      </c>
      <c r="B15534" t="s">
        <v>58</v>
      </c>
      <c r="C15534">
        <v>102166</v>
      </c>
      <c r="D15534" t="s">
        <v>2160</v>
      </c>
      <c r="E15534" t="s">
        <v>9</v>
      </c>
      <c r="F15534">
        <v>356.06</v>
      </c>
      <c r="G15534">
        <v>358.25</v>
      </c>
      <c r="J15534">
        <v>0</v>
      </c>
      <c r="K15534">
        <v>0</v>
      </c>
    </row>
    <row r="15535" spans="1:11">
      <c r="A15535" t="s">
        <v>31569</v>
      </c>
      <c r="B15535" t="s">
        <v>58</v>
      </c>
      <c r="C15535">
        <v>102156</v>
      </c>
      <c r="D15535" t="s">
        <v>2150</v>
      </c>
      <c r="E15535" t="s">
        <v>9</v>
      </c>
      <c r="F15535">
        <v>285.57</v>
      </c>
      <c r="G15535">
        <v>287.37</v>
      </c>
      <c r="J15535">
        <v>0</v>
      </c>
      <c r="K15535">
        <v>0</v>
      </c>
    </row>
    <row r="15536" spans="1:11">
      <c r="A15536" t="s">
        <v>31570</v>
      </c>
      <c r="B15536" t="s">
        <v>58</v>
      </c>
      <c r="C15536">
        <v>102168</v>
      </c>
      <c r="D15536" t="s">
        <v>2162</v>
      </c>
      <c r="E15536" t="s">
        <v>9</v>
      </c>
      <c r="F15536">
        <v>446.94</v>
      </c>
      <c r="G15536">
        <v>448.56</v>
      </c>
      <c r="J15536">
        <v>0</v>
      </c>
      <c r="K15536">
        <v>0</v>
      </c>
    </row>
    <row r="15537" spans="1:11">
      <c r="A15537" t="s">
        <v>31571</v>
      </c>
      <c r="B15537" t="s">
        <v>58</v>
      </c>
      <c r="C15537">
        <v>102158</v>
      </c>
      <c r="D15537" t="s">
        <v>2152</v>
      </c>
      <c r="E15537" t="s">
        <v>9</v>
      </c>
      <c r="F15537">
        <v>394.71</v>
      </c>
      <c r="G15537">
        <v>396.06</v>
      </c>
      <c r="J15537">
        <v>0</v>
      </c>
      <c r="K15537">
        <v>0</v>
      </c>
    </row>
    <row r="15538" spans="1:11">
      <c r="A15538" t="s">
        <v>31572</v>
      </c>
      <c r="B15538" t="s">
        <v>58</v>
      </c>
      <c r="C15538">
        <v>102152</v>
      </c>
      <c r="D15538" t="s">
        <v>2146</v>
      </c>
      <c r="E15538" t="s">
        <v>9</v>
      </c>
      <c r="F15538">
        <v>229.65</v>
      </c>
      <c r="G15538">
        <v>232.6</v>
      </c>
      <c r="J15538">
        <v>0</v>
      </c>
      <c r="K15538">
        <v>0</v>
      </c>
    </row>
    <row r="15539" spans="1:11">
      <c r="A15539" t="s">
        <v>31573</v>
      </c>
      <c r="B15539" t="s">
        <v>58</v>
      </c>
      <c r="C15539">
        <v>102181</v>
      </c>
      <c r="D15539" t="s">
        <v>2172</v>
      </c>
      <c r="E15539" t="s">
        <v>9</v>
      </c>
      <c r="F15539">
        <v>549.36</v>
      </c>
      <c r="G15539">
        <v>555.80999999999995</v>
      </c>
      <c r="J15539">
        <v>0</v>
      </c>
      <c r="K15539">
        <v>0</v>
      </c>
    </row>
    <row r="15540" spans="1:11">
      <c r="A15540" t="s">
        <v>31574</v>
      </c>
      <c r="B15540" t="s">
        <v>58</v>
      </c>
      <c r="C15540">
        <v>102179</v>
      </c>
      <c r="D15540" t="s">
        <v>2170</v>
      </c>
      <c r="E15540" t="s">
        <v>9</v>
      </c>
      <c r="F15540">
        <v>397.91</v>
      </c>
      <c r="G15540">
        <v>405.14</v>
      </c>
      <c r="J15540">
        <v>0</v>
      </c>
      <c r="K15540">
        <v>0</v>
      </c>
    </row>
    <row r="15541" spans="1:11">
      <c r="A15541" t="s">
        <v>31575</v>
      </c>
      <c r="B15541" t="s">
        <v>58</v>
      </c>
      <c r="C15541">
        <v>102180</v>
      </c>
      <c r="D15541" t="s">
        <v>2171</v>
      </c>
      <c r="E15541" t="s">
        <v>9</v>
      </c>
      <c r="F15541">
        <v>462.62</v>
      </c>
      <c r="G15541">
        <v>469.51</v>
      </c>
      <c r="J15541">
        <v>0</v>
      </c>
      <c r="K15541">
        <v>0</v>
      </c>
    </row>
    <row r="15542" spans="1:11">
      <c r="A15542" t="s">
        <v>31576</v>
      </c>
      <c r="B15542" t="s">
        <v>58</v>
      </c>
      <c r="C15542">
        <v>102189</v>
      </c>
      <c r="D15542" t="s">
        <v>2136</v>
      </c>
      <c r="E15542" t="s">
        <v>32</v>
      </c>
      <c r="F15542">
        <v>298.83</v>
      </c>
      <c r="G15542">
        <v>308.05</v>
      </c>
      <c r="J15542">
        <v>0</v>
      </c>
      <c r="K15542">
        <v>0</v>
      </c>
    </row>
    <row r="15543" spans="1:11">
      <c r="A15543" t="s">
        <v>31577</v>
      </c>
      <c r="B15543" t="s">
        <v>58</v>
      </c>
      <c r="C15543">
        <v>102188</v>
      </c>
      <c r="D15543" t="s">
        <v>2135</v>
      </c>
      <c r="E15543" t="s">
        <v>32</v>
      </c>
      <c r="F15543">
        <v>1101.72</v>
      </c>
      <c r="G15543">
        <v>1110</v>
      </c>
      <c r="J15543">
        <v>0</v>
      </c>
      <c r="K15543">
        <v>0</v>
      </c>
    </row>
    <row r="15544" spans="1:11">
      <c r="A15544" t="s">
        <v>31578</v>
      </c>
      <c r="B15544" t="s">
        <v>58</v>
      </c>
      <c r="C15544">
        <v>102185</v>
      </c>
      <c r="D15544" t="s">
        <v>2176</v>
      </c>
      <c r="E15544" t="s">
        <v>32</v>
      </c>
      <c r="F15544">
        <v>4484.82</v>
      </c>
      <c r="G15544">
        <v>4515.62</v>
      </c>
      <c r="J15544">
        <v>0</v>
      </c>
      <c r="K15544">
        <v>0</v>
      </c>
    </row>
    <row r="15545" spans="1:11">
      <c r="A15545" t="s">
        <v>31579</v>
      </c>
      <c r="B15545" t="s">
        <v>58</v>
      </c>
      <c r="C15545">
        <v>102184</v>
      </c>
      <c r="D15545" t="s">
        <v>2175</v>
      </c>
      <c r="E15545" t="s">
        <v>32</v>
      </c>
      <c r="F15545">
        <v>2235.31</v>
      </c>
      <c r="G15545">
        <v>2250.12</v>
      </c>
      <c r="J15545">
        <v>0</v>
      </c>
      <c r="K15545">
        <v>0</v>
      </c>
    </row>
    <row r="15546" spans="1:11">
      <c r="A15546" t="s">
        <v>31580</v>
      </c>
      <c r="B15546" t="s">
        <v>58</v>
      </c>
      <c r="C15546">
        <v>102187</v>
      </c>
      <c r="D15546" t="s">
        <v>8866</v>
      </c>
      <c r="E15546" t="s">
        <v>32</v>
      </c>
      <c r="F15546">
        <v>0</v>
      </c>
      <c r="G15546">
        <v>0</v>
      </c>
    </row>
    <row r="15547" spans="1:11">
      <c r="A15547" t="s">
        <v>31581</v>
      </c>
      <c r="B15547" t="s">
        <v>58</v>
      </c>
      <c r="C15547">
        <v>102186</v>
      </c>
      <c r="D15547" t="s">
        <v>8867</v>
      </c>
      <c r="E15547" t="s">
        <v>32</v>
      </c>
      <c r="F15547">
        <v>0</v>
      </c>
      <c r="G15547">
        <v>0</v>
      </c>
    </row>
    <row r="15548" spans="1:11">
      <c r="A15548" t="s">
        <v>31582</v>
      </c>
      <c r="B15548" t="s">
        <v>58</v>
      </c>
      <c r="C15548">
        <v>102183</v>
      </c>
      <c r="D15548" t="s">
        <v>2174</v>
      </c>
      <c r="E15548" t="s">
        <v>32</v>
      </c>
      <c r="F15548">
        <v>2336.12</v>
      </c>
      <c r="G15548">
        <v>2354.81</v>
      </c>
      <c r="J15548">
        <v>0</v>
      </c>
      <c r="K15548">
        <v>0</v>
      </c>
    </row>
    <row r="15549" spans="1:11">
      <c r="A15549" t="s">
        <v>31583</v>
      </c>
      <c r="B15549" t="s">
        <v>58</v>
      </c>
      <c r="C15549">
        <v>102182</v>
      </c>
      <c r="D15549" t="s">
        <v>2173</v>
      </c>
      <c r="E15549" t="s">
        <v>32</v>
      </c>
      <c r="F15549">
        <v>1160.76</v>
      </c>
      <c r="G15549">
        <v>1169.51</v>
      </c>
      <c r="J15549">
        <v>0</v>
      </c>
      <c r="K15549">
        <v>0</v>
      </c>
    </row>
    <row r="15550" spans="1:11">
      <c r="A15550" t="s">
        <v>31584</v>
      </c>
      <c r="B15550" t="s">
        <v>58</v>
      </c>
      <c r="C15550">
        <v>102191</v>
      </c>
      <c r="D15550" t="s">
        <v>2178</v>
      </c>
      <c r="E15550" t="s">
        <v>9</v>
      </c>
      <c r="F15550">
        <v>27.29</v>
      </c>
      <c r="G15550">
        <v>29.51</v>
      </c>
      <c r="J15550">
        <v>0</v>
      </c>
      <c r="K15550">
        <v>0</v>
      </c>
    </row>
    <row r="15551" spans="1:11">
      <c r="A15551" t="s">
        <v>31585</v>
      </c>
      <c r="B15551" t="s">
        <v>58</v>
      </c>
      <c r="C15551">
        <v>102190</v>
      </c>
      <c r="D15551" t="s">
        <v>2177</v>
      </c>
      <c r="E15551" t="s">
        <v>9</v>
      </c>
      <c r="F15551">
        <v>22.46</v>
      </c>
      <c r="G15551">
        <v>24.28</v>
      </c>
      <c r="J15551">
        <v>0</v>
      </c>
      <c r="K15551">
        <v>0</v>
      </c>
    </row>
    <row r="15552" spans="1:11">
      <c r="A15552" t="s">
        <v>31586</v>
      </c>
      <c r="B15552" t="s">
        <v>58</v>
      </c>
      <c r="C15552">
        <v>102192</v>
      </c>
      <c r="D15552" t="s">
        <v>2179</v>
      </c>
      <c r="E15552" t="s">
        <v>9</v>
      </c>
      <c r="F15552">
        <v>19.47</v>
      </c>
      <c r="G15552">
        <v>21.07</v>
      </c>
      <c r="J15552">
        <v>0</v>
      </c>
      <c r="K15552">
        <v>0</v>
      </c>
    </row>
    <row r="15553" spans="1:11">
      <c r="A15553" t="s">
        <v>31587</v>
      </c>
      <c r="B15553" t="s">
        <v>58</v>
      </c>
      <c r="C15553">
        <v>89354</v>
      </c>
      <c r="D15553" t="s">
        <v>4767</v>
      </c>
      <c r="E15553" t="s">
        <v>32</v>
      </c>
      <c r="F15553">
        <v>489.31</v>
      </c>
      <c r="G15553">
        <v>492.95</v>
      </c>
      <c r="J15553">
        <v>0</v>
      </c>
      <c r="K15553">
        <v>0</v>
      </c>
    </row>
    <row r="15554" spans="1:11">
      <c r="A15554" t="s">
        <v>31588</v>
      </c>
      <c r="B15554" t="s">
        <v>58</v>
      </c>
      <c r="C15554">
        <v>103041</v>
      </c>
      <c r="D15554" t="s">
        <v>4828</v>
      </c>
      <c r="E15554" t="s">
        <v>32</v>
      </c>
      <c r="F15554">
        <v>23.22</v>
      </c>
      <c r="G15554">
        <v>23.65</v>
      </c>
      <c r="J15554">
        <v>0</v>
      </c>
      <c r="K15554">
        <v>0</v>
      </c>
    </row>
    <row r="15555" spans="1:11">
      <c r="A15555" t="s">
        <v>31589</v>
      </c>
      <c r="B15555" t="s">
        <v>58</v>
      </c>
      <c r="C15555">
        <v>103042</v>
      </c>
      <c r="D15555" t="s">
        <v>4829</v>
      </c>
      <c r="E15555" t="s">
        <v>32</v>
      </c>
      <c r="F15555">
        <v>29.01</v>
      </c>
      <c r="G15555">
        <v>29.66</v>
      </c>
      <c r="J15555">
        <v>0</v>
      </c>
      <c r="K15555">
        <v>0</v>
      </c>
    </row>
    <row r="15556" spans="1:11">
      <c r="A15556" t="s">
        <v>31590</v>
      </c>
      <c r="B15556" t="s">
        <v>58</v>
      </c>
      <c r="C15556">
        <v>103043</v>
      </c>
      <c r="D15556" t="s">
        <v>4830</v>
      </c>
      <c r="E15556" t="s">
        <v>32</v>
      </c>
      <c r="F15556">
        <v>26.67</v>
      </c>
      <c r="G15556">
        <v>27.1</v>
      </c>
      <c r="J15556">
        <v>0</v>
      </c>
      <c r="K15556">
        <v>0</v>
      </c>
    </row>
    <row r="15557" spans="1:11">
      <c r="A15557" t="s">
        <v>31591</v>
      </c>
      <c r="B15557" t="s">
        <v>58</v>
      </c>
      <c r="C15557">
        <v>103044</v>
      </c>
      <c r="D15557" t="s">
        <v>4831</v>
      </c>
      <c r="E15557" t="s">
        <v>32</v>
      </c>
      <c r="F15557">
        <v>36.18</v>
      </c>
      <c r="G15557">
        <v>36.83</v>
      </c>
      <c r="J15557">
        <v>0</v>
      </c>
      <c r="K15557">
        <v>0</v>
      </c>
    </row>
    <row r="15558" spans="1:11">
      <c r="A15558" t="s">
        <v>31592</v>
      </c>
      <c r="B15558" t="s">
        <v>58</v>
      </c>
      <c r="C15558">
        <v>103039</v>
      </c>
      <c r="D15558" t="s">
        <v>4826</v>
      </c>
      <c r="E15558" t="s">
        <v>32</v>
      </c>
      <c r="F15558">
        <v>80.23</v>
      </c>
      <c r="G15558">
        <v>81.78</v>
      </c>
      <c r="J15558">
        <v>0</v>
      </c>
      <c r="K15558">
        <v>0</v>
      </c>
    </row>
    <row r="15559" spans="1:11">
      <c r="A15559" t="s">
        <v>31593</v>
      </c>
      <c r="B15559" t="s">
        <v>58</v>
      </c>
      <c r="C15559">
        <v>103038</v>
      </c>
      <c r="D15559" t="s">
        <v>4825</v>
      </c>
      <c r="E15559" t="s">
        <v>32</v>
      </c>
      <c r="F15559">
        <v>73.16</v>
      </c>
      <c r="G15559">
        <v>74.349999999999994</v>
      </c>
      <c r="J15559">
        <v>0</v>
      </c>
      <c r="K15559">
        <v>0</v>
      </c>
    </row>
    <row r="15560" spans="1:11">
      <c r="A15560" t="s">
        <v>31594</v>
      </c>
      <c r="B15560" t="s">
        <v>58</v>
      </c>
      <c r="C15560">
        <v>103037</v>
      </c>
      <c r="D15560" t="s">
        <v>4824</v>
      </c>
      <c r="E15560" t="s">
        <v>32</v>
      </c>
      <c r="F15560">
        <v>54.59</v>
      </c>
      <c r="G15560">
        <v>55.47</v>
      </c>
      <c r="J15560">
        <v>0</v>
      </c>
      <c r="K15560">
        <v>0</v>
      </c>
    </row>
    <row r="15561" spans="1:11">
      <c r="A15561" t="s">
        <v>31595</v>
      </c>
      <c r="B15561" t="s">
        <v>58</v>
      </c>
      <c r="C15561">
        <v>103036</v>
      </c>
      <c r="D15561" t="s">
        <v>4823</v>
      </c>
      <c r="E15561" t="s">
        <v>32</v>
      </c>
      <c r="F15561">
        <v>27.67</v>
      </c>
      <c r="G15561">
        <v>28.1</v>
      </c>
      <c r="J15561">
        <v>0</v>
      </c>
      <c r="K15561">
        <v>0</v>
      </c>
    </row>
    <row r="15562" spans="1:11">
      <c r="A15562" t="s">
        <v>31596</v>
      </c>
      <c r="B15562" t="s">
        <v>58</v>
      </c>
      <c r="C15562">
        <v>103040</v>
      </c>
      <c r="D15562" t="s">
        <v>4827</v>
      </c>
      <c r="E15562" t="s">
        <v>32</v>
      </c>
      <c r="F15562">
        <v>118.55</v>
      </c>
      <c r="G15562">
        <v>120.56</v>
      </c>
      <c r="J15562">
        <v>0</v>
      </c>
      <c r="K15562">
        <v>0</v>
      </c>
    </row>
    <row r="15563" spans="1:11">
      <c r="A15563" t="s">
        <v>31597</v>
      </c>
      <c r="B15563" t="s">
        <v>58</v>
      </c>
      <c r="C15563">
        <v>90371</v>
      </c>
      <c r="D15563" t="s">
        <v>4772</v>
      </c>
      <c r="E15563" t="s">
        <v>32</v>
      </c>
      <c r="F15563">
        <v>34.76</v>
      </c>
      <c r="G15563">
        <v>35.409999999999997</v>
      </c>
      <c r="J15563">
        <v>0</v>
      </c>
      <c r="K15563">
        <v>0</v>
      </c>
    </row>
    <row r="15564" spans="1:11">
      <c r="A15564" t="s">
        <v>31598</v>
      </c>
      <c r="B15564" t="s">
        <v>58</v>
      </c>
      <c r="C15564">
        <v>103047</v>
      </c>
      <c r="D15564" t="s">
        <v>15413</v>
      </c>
      <c r="E15564" t="s">
        <v>32</v>
      </c>
      <c r="F15564">
        <v>28.29</v>
      </c>
      <c r="G15564">
        <v>28.8</v>
      </c>
      <c r="J15564">
        <v>0</v>
      </c>
      <c r="K15564">
        <v>0</v>
      </c>
    </row>
    <row r="15565" spans="1:11">
      <c r="A15565" t="s">
        <v>31599</v>
      </c>
      <c r="B15565" t="s">
        <v>58</v>
      </c>
      <c r="C15565">
        <v>94489</v>
      </c>
      <c r="D15565" t="s">
        <v>15414</v>
      </c>
      <c r="E15565" t="s">
        <v>32</v>
      </c>
      <c r="F15565">
        <v>34.44</v>
      </c>
      <c r="G15565">
        <v>34.909999999999997</v>
      </c>
      <c r="J15565">
        <v>0</v>
      </c>
      <c r="K15565">
        <v>0</v>
      </c>
    </row>
    <row r="15566" spans="1:11">
      <c r="A15566" t="s">
        <v>31600</v>
      </c>
      <c r="B15566" t="s">
        <v>58</v>
      </c>
      <c r="C15566">
        <v>94490</v>
      </c>
      <c r="D15566" t="s">
        <v>15415</v>
      </c>
      <c r="E15566" t="s">
        <v>32</v>
      </c>
      <c r="F15566">
        <v>50.73</v>
      </c>
      <c r="G15566">
        <v>51.2</v>
      </c>
      <c r="J15566">
        <v>0</v>
      </c>
      <c r="K15566">
        <v>0</v>
      </c>
    </row>
    <row r="15567" spans="1:11">
      <c r="A15567" t="s">
        <v>31601</v>
      </c>
      <c r="B15567" t="s">
        <v>58</v>
      </c>
      <c r="C15567">
        <v>94491</v>
      </c>
      <c r="D15567" t="s">
        <v>15416</v>
      </c>
      <c r="E15567" t="s">
        <v>32</v>
      </c>
      <c r="F15567">
        <v>69.040000000000006</v>
      </c>
      <c r="G15567">
        <v>69.709999999999994</v>
      </c>
      <c r="J15567">
        <v>0</v>
      </c>
      <c r="K15567">
        <v>0</v>
      </c>
    </row>
    <row r="15568" spans="1:11">
      <c r="A15568" t="s">
        <v>31602</v>
      </c>
      <c r="B15568" t="s">
        <v>58</v>
      </c>
      <c r="C15568">
        <v>94492</v>
      </c>
      <c r="D15568" t="s">
        <v>15417</v>
      </c>
      <c r="E15568" t="s">
        <v>32</v>
      </c>
      <c r="F15568">
        <v>70.97</v>
      </c>
      <c r="G15568">
        <v>71.64</v>
      </c>
      <c r="J15568">
        <v>0</v>
      </c>
      <c r="K15568">
        <v>0</v>
      </c>
    </row>
    <row r="15569" spans="1:11">
      <c r="A15569" t="s">
        <v>31603</v>
      </c>
      <c r="B15569" t="s">
        <v>58</v>
      </c>
      <c r="C15569">
        <v>94493</v>
      </c>
      <c r="D15569" t="s">
        <v>15418</v>
      </c>
      <c r="E15569" t="s">
        <v>32</v>
      </c>
      <c r="F15569">
        <v>129.4</v>
      </c>
      <c r="G15569">
        <v>130.47999999999999</v>
      </c>
      <c r="J15569">
        <v>0</v>
      </c>
      <c r="K15569">
        <v>0</v>
      </c>
    </row>
    <row r="15570" spans="1:11">
      <c r="A15570" t="s">
        <v>31604</v>
      </c>
      <c r="B15570" t="s">
        <v>58</v>
      </c>
      <c r="C15570">
        <v>94497</v>
      </c>
      <c r="D15570" t="s">
        <v>4775</v>
      </c>
      <c r="E15570" t="s">
        <v>32</v>
      </c>
      <c r="F15570">
        <v>88.82</v>
      </c>
      <c r="G15570">
        <v>90.37</v>
      </c>
      <c r="J15570">
        <v>0</v>
      </c>
      <c r="K15570">
        <v>0</v>
      </c>
    </row>
    <row r="15571" spans="1:11">
      <c r="A15571" t="s">
        <v>31605</v>
      </c>
      <c r="B15571" t="s">
        <v>58</v>
      </c>
      <c r="C15571">
        <v>94794</v>
      </c>
      <c r="D15571" t="s">
        <v>4782</v>
      </c>
      <c r="E15571" t="s">
        <v>32</v>
      </c>
      <c r="F15571">
        <v>138.81</v>
      </c>
      <c r="G15571">
        <v>141.02000000000001</v>
      </c>
      <c r="J15571">
        <v>0</v>
      </c>
      <c r="K15571">
        <v>0</v>
      </c>
    </row>
    <row r="15572" spans="1:11">
      <c r="A15572" t="s">
        <v>31606</v>
      </c>
      <c r="B15572" t="s">
        <v>58</v>
      </c>
      <c r="C15572">
        <v>94496</v>
      </c>
      <c r="D15572" t="s">
        <v>4774</v>
      </c>
      <c r="E15572" t="s">
        <v>32</v>
      </c>
      <c r="F15572">
        <v>69.930000000000007</v>
      </c>
      <c r="G15572">
        <v>71.12</v>
      </c>
      <c r="J15572">
        <v>0</v>
      </c>
      <c r="K15572">
        <v>0</v>
      </c>
    </row>
    <row r="15573" spans="1:11">
      <c r="A15573" t="s">
        <v>31607</v>
      </c>
      <c r="B15573" t="s">
        <v>58</v>
      </c>
      <c r="C15573">
        <v>94793</v>
      </c>
      <c r="D15573" t="s">
        <v>4781</v>
      </c>
      <c r="E15573" t="s">
        <v>32</v>
      </c>
      <c r="F15573">
        <v>129.72</v>
      </c>
      <c r="G15573">
        <v>131.57</v>
      </c>
      <c r="J15573">
        <v>0</v>
      </c>
      <c r="K15573">
        <v>0</v>
      </c>
    </row>
    <row r="15574" spans="1:11">
      <c r="A15574" t="s">
        <v>31608</v>
      </c>
      <c r="B15574" t="s">
        <v>58</v>
      </c>
      <c r="C15574">
        <v>94495</v>
      </c>
      <c r="D15574" t="s">
        <v>4773</v>
      </c>
      <c r="E15574" t="s">
        <v>32</v>
      </c>
      <c r="F15574">
        <v>51.32</v>
      </c>
      <c r="G15574">
        <v>52.2</v>
      </c>
      <c r="J15574">
        <v>0</v>
      </c>
      <c r="K15574">
        <v>0</v>
      </c>
    </row>
    <row r="15575" spans="1:11">
      <c r="A15575" t="s">
        <v>31609</v>
      </c>
      <c r="B15575" t="s">
        <v>58</v>
      </c>
      <c r="C15575">
        <v>94792</v>
      </c>
      <c r="D15575" t="s">
        <v>4780</v>
      </c>
      <c r="E15575" t="s">
        <v>32</v>
      </c>
      <c r="F15575">
        <v>95.59</v>
      </c>
      <c r="G15575">
        <v>97.12</v>
      </c>
      <c r="J15575">
        <v>0</v>
      </c>
      <c r="K15575">
        <v>0</v>
      </c>
    </row>
    <row r="15576" spans="1:11">
      <c r="A15576" t="s">
        <v>31610</v>
      </c>
      <c r="B15576" t="s">
        <v>58</v>
      </c>
      <c r="C15576">
        <v>89352</v>
      </c>
      <c r="D15576" t="s">
        <v>4765</v>
      </c>
      <c r="E15576" t="s">
        <v>32</v>
      </c>
      <c r="F15576">
        <v>29.68</v>
      </c>
      <c r="G15576">
        <v>30.11</v>
      </c>
      <c r="J15576">
        <v>0</v>
      </c>
      <c r="K15576">
        <v>0</v>
      </c>
    </row>
    <row r="15577" spans="1:11">
      <c r="A15577" t="s">
        <v>31611</v>
      </c>
      <c r="B15577" t="s">
        <v>58</v>
      </c>
      <c r="C15577">
        <v>89986</v>
      </c>
      <c r="D15577" t="s">
        <v>4770</v>
      </c>
      <c r="E15577" t="s">
        <v>32</v>
      </c>
      <c r="F15577">
        <v>68.88</v>
      </c>
      <c r="G15577">
        <v>69.95</v>
      </c>
      <c r="J15577">
        <v>0</v>
      </c>
      <c r="K15577">
        <v>0</v>
      </c>
    </row>
    <row r="15578" spans="1:11">
      <c r="A15578" t="s">
        <v>31612</v>
      </c>
      <c r="B15578" t="s">
        <v>58</v>
      </c>
      <c r="C15578">
        <v>94499</v>
      </c>
      <c r="D15578" t="s">
        <v>4777</v>
      </c>
      <c r="E15578" t="s">
        <v>32</v>
      </c>
      <c r="F15578">
        <v>235.99</v>
      </c>
      <c r="G15578">
        <v>238.68</v>
      </c>
      <c r="J15578">
        <v>0</v>
      </c>
      <c r="K15578">
        <v>0</v>
      </c>
    </row>
    <row r="15579" spans="1:11">
      <c r="A15579" t="s">
        <v>31613</v>
      </c>
      <c r="B15579" t="s">
        <v>58</v>
      </c>
      <c r="C15579">
        <v>94498</v>
      </c>
      <c r="D15579" t="s">
        <v>4776</v>
      </c>
      <c r="E15579" t="s">
        <v>32</v>
      </c>
      <c r="F15579">
        <v>121.89</v>
      </c>
      <c r="G15579">
        <v>123.9</v>
      </c>
      <c r="J15579">
        <v>0</v>
      </c>
      <c r="K15579">
        <v>0</v>
      </c>
    </row>
    <row r="15580" spans="1:11">
      <c r="A15580" t="s">
        <v>31614</v>
      </c>
      <c r="B15580" t="s">
        <v>58</v>
      </c>
      <c r="C15580">
        <v>94500</v>
      </c>
      <c r="D15580" t="s">
        <v>4778</v>
      </c>
      <c r="E15580" t="s">
        <v>32</v>
      </c>
      <c r="F15580">
        <v>286.98</v>
      </c>
      <c r="G15580">
        <v>290.33</v>
      </c>
      <c r="J15580">
        <v>0</v>
      </c>
      <c r="K15580">
        <v>0</v>
      </c>
    </row>
    <row r="15581" spans="1:11">
      <c r="A15581" t="s">
        <v>31615</v>
      </c>
      <c r="B15581" t="s">
        <v>58</v>
      </c>
      <c r="C15581">
        <v>89353</v>
      </c>
      <c r="D15581" t="s">
        <v>4766</v>
      </c>
      <c r="E15581" t="s">
        <v>32</v>
      </c>
      <c r="F15581">
        <v>33.61</v>
      </c>
      <c r="G15581">
        <v>34.26</v>
      </c>
      <c r="J15581">
        <v>0</v>
      </c>
      <c r="K15581">
        <v>0</v>
      </c>
    </row>
    <row r="15582" spans="1:11">
      <c r="A15582" t="s">
        <v>31616</v>
      </c>
      <c r="B15582" t="s">
        <v>58</v>
      </c>
      <c r="C15582">
        <v>89987</v>
      </c>
      <c r="D15582" t="s">
        <v>4771</v>
      </c>
      <c r="E15582" t="s">
        <v>32</v>
      </c>
      <c r="F15582">
        <v>78.709999999999994</v>
      </c>
      <c r="G15582">
        <v>80</v>
      </c>
      <c r="J15582">
        <v>0</v>
      </c>
      <c r="K15582">
        <v>0</v>
      </c>
    </row>
    <row r="15583" spans="1:11">
      <c r="A15583" t="s">
        <v>31617</v>
      </c>
      <c r="B15583" t="s">
        <v>58</v>
      </c>
      <c r="C15583">
        <v>94501</v>
      </c>
      <c r="D15583" t="s">
        <v>4779</v>
      </c>
      <c r="E15583" t="s">
        <v>32</v>
      </c>
      <c r="F15583">
        <v>566.85</v>
      </c>
      <c r="G15583">
        <v>571.1</v>
      </c>
      <c r="J15583">
        <v>0</v>
      </c>
      <c r="K15583">
        <v>0</v>
      </c>
    </row>
    <row r="15584" spans="1:11">
      <c r="A15584" t="s">
        <v>31618</v>
      </c>
      <c r="B15584" t="s">
        <v>58</v>
      </c>
      <c r="C15584">
        <v>89349</v>
      </c>
      <c r="D15584" t="s">
        <v>4764</v>
      </c>
      <c r="E15584" t="s">
        <v>32</v>
      </c>
      <c r="F15584">
        <v>22.45</v>
      </c>
      <c r="G15584">
        <v>22.88</v>
      </c>
      <c r="J15584">
        <v>0</v>
      </c>
      <c r="K15584">
        <v>0</v>
      </c>
    </row>
    <row r="15585" spans="1:11">
      <c r="A15585" t="s">
        <v>31619</v>
      </c>
      <c r="B15585" t="s">
        <v>58</v>
      </c>
      <c r="C15585">
        <v>89984</v>
      </c>
      <c r="D15585" t="s">
        <v>4768</v>
      </c>
      <c r="E15585" t="s">
        <v>32</v>
      </c>
      <c r="F15585">
        <v>70.540000000000006</v>
      </c>
      <c r="G15585">
        <v>71.61</v>
      </c>
      <c r="J15585">
        <v>0</v>
      </c>
      <c r="K15585">
        <v>0</v>
      </c>
    </row>
    <row r="15586" spans="1:11">
      <c r="A15586" t="s">
        <v>31620</v>
      </c>
      <c r="B15586" t="s">
        <v>58</v>
      </c>
      <c r="C15586">
        <v>89985</v>
      </c>
      <c r="D15586" t="s">
        <v>4769</v>
      </c>
      <c r="E15586" t="s">
        <v>32</v>
      </c>
      <c r="F15586">
        <v>75.08</v>
      </c>
      <c r="G15586">
        <v>76.37</v>
      </c>
      <c r="J15586">
        <v>0</v>
      </c>
      <c r="K15586">
        <v>0</v>
      </c>
    </row>
    <row r="15587" spans="1:11">
      <c r="A15587" t="s">
        <v>31621</v>
      </c>
      <c r="B15587" t="s">
        <v>58</v>
      </c>
      <c r="C15587">
        <v>89351</v>
      </c>
      <c r="D15587" t="s">
        <v>15419</v>
      </c>
      <c r="E15587" t="s">
        <v>32</v>
      </c>
      <c r="F15587">
        <v>28.43</v>
      </c>
      <c r="G15587">
        <v>29.08</v>
      </c>
      <c r="J15587">
        <v>0</v>
      </c>
      <c r="K15587">
        <v>0</v>
      </c>
    </row>
    <row r="15588" spans="1:11">
      <c r="A15588" t="s">
        <v>31622</v>
      </c>
      <c r="B15588" t="s">
        <v>58</v>
      </c>
      <c r="C15588">
        <v>103045</v>
      </c>
      <c r="D15588" t="s">
        <v>4832</v>
      </c>
      <c r="E15588" t="s">
        <v>32</v>
      </c>
      <c r="F15588">
        <v>11.91</v>
      </c>
      <c r="G15588">
        <v>12.34</v>
      </c>
      <c r="J15588">
        <v>0</v>
      </c>
      <c r="K15588">
        <v>0</v>
      </c>
    </row>
    <row r="15589" spans="1:11">
      <c r="A15589" t="s">
        <v>31623</v>
      </c>
      <c r="B15589" t="s">
        <v>58</v>
      </c>
      <c r="C15589">
        <v>103046</v>
      </c>
      <c r="D15589" t="s">
        <v>4833</v>
      </c>
      <c r="E15589" t="s">
        <v>32</v>
      </c>
      <c r="F15589">
        <v>27.57</v>
      </c>
      <c r="G15589">
        <v>28.22</v>
      </c>
      <c r="J15589">
        <v>0</v>
      </c>
      <c r="K15589">
        <v>0</v>
      </c>
    </row>
    <row r="15590" spans="1:11">
      <c r="A15590" t="s">
        <v>31624</v>
      </c>
      <c r="B15590" t="s">
        <v>58</v>
      </c>
      <c r="C15590">
        <v>103048</v>
      </c>
      <c r="D15590" t="s">
        <v>15420</v>
      </c>
      <c r="E15590" t="s">
        <v>32</v>
      </c>
      <c r="F15590">
        <v>21.46</v>
      </c>
      <c r="G15590">
        <v>21.97</v>
      </c>
      <c r="J15590">
        <v>0</v>
      </c>
      <c r="K15590">
        <v>0</v>
      </c>
    </row>
    <row r="15591" spans="1:11">
      <c r="A15591" t="s">
        <v>31625</v>
      </c>
      <c r="B15591" t="s">
        <v>58</v>
      </c>
      <c r="C15591">
        <v>103049</v>
      </c>
      <c r="D15591" t="s">
        <v>15421</v>
      </c>
      <c r="E15591" t="s">
        <v>32</v>
      </c>
      <c r="F15591">
        <v>23.05</v>
      </c>
      <c r="G15591">
        <v>23.52</v>
      </c>
      <c r="J15591">
        <v>0</v>
      </c>
      <c r="K15591">
        <v>0</v>
      </c>
    </row>
    <row r="15592" spans="1:11">
      <c r="A15592" t="s">
        <v>31626</v>
      </c>
      <c r="B15592" t="s">
        <v>58</v>
      </c>
      <c r="C15592">
        <v>103029</v>
      </c>
      <c r="D15592" t="s">
        <v>4822</v>
      </c>
      <c r="E15592" t="s">
        <v>32</v>
      </c>
      <c r="F15592">
        <v>37.94</v>
      </c>
      <c r="G15592">
        <v>38.590000000000003</v>
      </c>
      <c r="J15592">
        <v>0</v>
      </c>
      <c r="K15592">
        <v>0</v>
      </c>
    </row>
    <row r="15593" spans="1:11">
      <c r="A15593" t="s">
        <v>31627</v>
      </c>
      <c r="B15593" t="s">
        <v>58</v>
      </c>
      <c r="C15593">
        <v>103019</v>
      </c>
      <c r="D15593" t="s">
        <v>4821</v>
      </c>
      <c r="E15593" t="s">
        <v>32</v>
      </c>
      <c r="F15593">
        <v>360.5</v>
      </c>
      <c r="G15593">
        <v>363.19</v>
      </c>
      <c r="J15593">
        <v>0</v>
      </c>
      <c r="K15593">
        <v>0</v>
      </c>
    </row>
    <row r="15594" spans="1:11">
      <c r="A15594" t="s">
        <v>31628</v>
      </c>
      <c r="B15594" t="s">
        <v>58</v>
      </c>
      <c r="C15594">
        <v>103050</v>
      </c>
      <c r="D15594" t="s">
        <v>15422</v>
      </c>
      <c r="E15594" t="s">
        <v>32</v>
      </c>
      <c r="F15594">
        <v>31.19</v>
      </c>
      <c r="G15594">
        <v>33.520000000000003</v>
      </c>
      <c r="J15594">
        <v>0</v>
      </c>
      <c r="K15594">
        <v>0</v>
      </c>
    </row>
    <row r="15595" spans="1:11">
      <c r="A15595" t="s">
        <v>31629</v>
      </c>
      <c r="B15595" t="s">
        <v>58</v>
      </c>
      <c r="C15595">
        <v>103051</v>
      </c>
      <c r="D15595" t="s">
        <v>15423</v>
      </c>
      <c r="E15595" t="s">
        <v>32</v>
      </c>
      <c r="F15595">
        <v>37.78</v>
      </c>
      <c r="G15595">
        <v>40.58</v>
      </c>
      <c r="J15595">
        <v>0</v>
      </c>
      <c r="K15595">
        <v>0</v>
      </c>
    </row>
    <row r="15596" spans="1:11">
      <c r="A15596" t="s">
        <v>31630</v>
      </c>
      <c r="B15596" t="s">
        <v>58</v>
      </c>
      <c r="C15596">
        <v>103052</v>
      </c>
      <c r="D15596" t="s">
        <v>15424</v>
      </c>
      <c r="E15596" t="s">
        <v>32</v>
      </c>
      <c r="F15596">
        <v>49.99</v>
      </c>
      <c r="G15596">
        <v>53.47</v>
      </c>
      <c r="J15596">
        <v>0</v>
      </c>
      <c r="K15596">
        <v>0</v>
      </c>
    </row>
    <row r="15597" spans="1:11">
      <c r="A15597" t="s">
        <v>31631</v>
      </c>
      <c r="B15597" t="s">
        <v>58</v>
      </c>
      <c r="C15597">
        <v>94799</v>
      </c>
      <c r="D15597" t="s">
        <v>4787</v>
      </c>
      <c r="E15597" t="s">
        <v>32</v>
      </c>
      <c r="F15597">
        <v>261.54000000000002</v>
      </c>
      <c r="G15597">
        <v>264.22000000000003</v>
      </c>
      <c r="J15597">
        <v>0</v>
      </c>
      <c r="K15597">
        <v>0</v>
      </c>
    </row>
    <row r="15598" spans="1:11">
      <c r="A15598" t="s">
        <v>31632</v>
      </c>
      <c r="B15598" t="s">
        <v>58</v>
      </c>
      <c r="C15598">
        <v>94798</v>
      </c>
      <c r="D15598" t="s">
        <v>4786</v>
      </c>
      <c r="E15598" t="s">
        <v>32</v>
      </c>
      <c r="F15598">
        <v>212.97</v>
      </c>
      <c r="G15598">
        <v>215.03</v>
      </c>
      <c r="J15598">
        <v>0</v>
      </c>
      <c r="K15598">
        <v>0</v>
      </c>
    </row>
    <row r="15599" spans="1:11">
      <c r="A15599" t="s">
        <v>31633</v>
      </c>
      <c r="B15599" t="s">
        <v>58</v>
      </c>
      <c r="C15599">
        <v>94797</v>
      </c>
      <c r="D15599" t="s">
        <v>4785</v>
      </c>
      <c r="E15599" t="s">
        <v>32</v>
      </c>
      <c r="F15599">
        <v>128.49</v>
      </c>
      <c r="G15599">
        <v>130</v>
      </c>
      <c r="J15599">
        <v>0</v>
      </c>
      <c r="K15599">
        <v>0</v>
      </c>
    </row>
    <row r="15600" spans="1:11">
      <c r="A15600" t="s">
        <v>31634</v>
      </c>
      <c r="B15600" t="s">
        <v>58</v>
      </c>
      <c r="C15600">
        <v>94795</v>
      </c>
      <c r="D15600" t="s">
        <v>4783</v>
      </c>
      <c r="E15600" t="s">
        <v>32</v>
      </c>
      <c r="F15600">
        <v>54.14</v>
      </c>
      <c r="G15600">
        <v>54.87</v>
      </c>
      <c r="J15600">
        <v>0</v>
      </c>
      <c r="K15600">
        <v>0</v>
      </c>
    </row>
    <row r="15601" spans="1:11">
      <c r="A15601" t="s">
        <v>31635</v>
      </c>
      <c r="B15601" t="s">
        <v>58</v>
      </c>
      <c r="C15601">
        <v>94800</v>
      </c>
      <c r="D15601" t="s">
        <v>4788</v>
      </c>
      <c r="E15601" t="s">
        <v>32</v>
      </c>
      <c r="F15601">
        <v>335.79</v>
      </c>
      <c r="G15601">
        <v>339.25</v>
      </c>
      <c r="J15601">
        <v>0</v>
      </c>
      <c r="K15601">
        <v>0</v>
      </c>
    </row>
    <row r="15602" spans="1:11">
      <c r="A15602" t="s">
        <v>31636</v>
      </c>
      <c r="B15602" t="s">
        <v>58</v>
      </c>
      <c r="C15602">
        <v>94796</v>
      </c>
      <c r="D15602" t="s">
        <v>4784</v>
      </c>
      <c r="E15602" t="s">
        <v>32</v>
      </c>
      <c r="F15602">
        <v>62.21</v>
      </c>
      <c r="G15602">
        <v>63.34</v>
      </c>
      <c r="J15602">
        <v>0</v>
      </c>
      <c r="K15602">
        <v>0</v>
      </c>
    </row>
    <row r="15603" spans="1:11">
      <c r="A15603" t="s">
        <v>31637</v>
      </c>
      <c r="B15603" t="s">
        <v>58</v>
      </c>
      <c r="C15603">
        <v>99635</v>
      </c>
      <c r="D15603" t="s">
        <v>4809</v>
      </c>
      <c r="E15603" t="s">
        <v>32</v>
      </c>
      <c r="F15603">
        <v>438.51</v>
      </c>
      <c r="G15603">
        <v>443.96</v>
      </c>
      <c r="J15603">
        <v>0</v>
      </c>
      <c r="K15603">
        <v>0</v>
      </c>
    </row>
    <row r="15604" spans="1:11">
      <c r="A15604" t="s">
        <v>31638</v>
      </c>
      <c r="B15604" t="s">
        <v>58</v>
      </c>
      <c r="C15604">
        <v>103018</v>
      </c>
      <c r="D15604" t="s">
        <v>4820</v>
      </c>
      <c r="E15604" t="s">
        <v>32</v>
      </c>
      <c r="F15604">
        <v>358.79</v>
      </c>
      <c r="G15604">
        <v>363.53</v>
      </c>
      <c r="J15604">
        <v>0</v>
      </c>
      <c r="K15604">
        <v>0</v>
      </c>
    </row>
    <row r="15605" spans="1:11">
      <c r="A15605" t="s">
        <v>31639</v>
      </c>
      <c r="B15605" t="s">
        <v>58</v>
      </c>
      <c r="C15605">
        <v>95252</v>
      </c>
      <c r="D15605" t="s">
        <v>4793</v>
      </c>
      <c r="E15605" t="s">
        <v>32</v>
      </c>
      <c r="F15605">
        <v>121.86</v>
      </c>
      <c r="G15605">
        <v>123.41</v>
      </c>
      <c r="J15605">
        <v>0</v>
      </c>
      <c r="K15605">
        <v>0</v>
      </c>
    </row>
    <row r="15606" spans="1:11">
      <c r="A15606" t="s">
        <v>31640</v>
      </c>
      <c r="B15606" t="s">
        <v>58</v>
      </c>
      <c r="C15606">
        <v>95251</v>
      </c>
      <c r="D15606" t="s">
        <v>4792</v>
      </c>
      <c r="E15606" t="s">
        <v>32</v>
      </c>
      <c r="F15606">
        <v>100.04</v>
      </c>
      <c r="G15606">
        <v>101.23</v>
      </c>
      <c r="J15606">
        <v>0</v>
      </c>
      <c r="K15606">
        <v>0</v>
      </c>
    </row>
    <row r="15607" spans="1:11">
      <c r="A15607" t="s">
        <v>31641</v>
      </c>
      <c r="B15607" t="s">
        <v>58</v>
      </c>
      <c r="C15607">
        <v>95250</v>
      </c>
      <c r="D15607" t="s">
        <v>4791</v>
      </c>
      <c r="E15607" t="s">
        <v>32</v>
      </c>
      <c r="F15607">
        <v>67.98</v>
      </c>
      <c r="G15607">
        <v>68.86</v>
      </c>
      <c r="J15607">
        <v>0</v>
      </c>
      <c r="K15607">
        <v>0</v>
      </c>
    </row>
    <row r="15608" spans="1:11">
      <c r="A15608" t="s">
        <v>31642</v>
      </c>
      <c r="B15608" t="s">
        <v>58</v>
      </c>
      <c r="C15608">
        <v>95248</v>
      </c>
      <c r="D15608" t="s">
        <v>4789</v>
      </c>
      <c r="E15608" t="s">
        <v>32</v>
      </c>
      <c r="F15608">
        <v>42.07</v>
      </c>
      <c r="G15608">
        <v>42.5</v>
      </c>
      <c r="J15608">
        <v>0</v>
      </c>
      <c r="K15608">
        <v>0</v>
      </c>
    </row>
    <row r="15609" spans="1:11">
      <c r="A15609" t="s">
        <v>31643</v>
      </c>
      <c r="B15609" t="s">
        <v>58</v>
      </c>
      <c r="C15609">
        <v>95253</v>
      </c>
      <c r="D15609" t="s">
        <v>4794</v>
      </c>
      <c r="E15609" t="s">
        <v>32</v>
      </c>
      <c r="F15609">
        <v>183.46</v>
      </c>
      <c r="G15609">
        <v>185.47</v>
      </c>
      <c r="J15609">
        <v>0</v>
      </c>
      <c r="K15609">
        <v>0</v>
      </c>
    </row>
    <row r="15610" spans="1:11">
      <c r="A15610" t="s">
        <v>31644</v>
      </c>
      <c r="B15610" t="s">
        <v>58</v>
      </c>
      <c r="C15610">
        <v>95249</v>
      </c>
      <c r="D15610" t="s">
        <v>4790</v>
      </c>
      <c r="E15610" t="s">
        <v>32</v>
      </c>
      <c r="F15610">
        <v>50.38</v>
      </c>
      <c r="G15610">
        <v>51.03</v>
      </c>
      <c r="J15610">
        <v>0</v>
      </c>
      <c r="K15610">
        <v>0</v>
      </c>
    </row>
    <row r="15611" spans="1:11">
      <c r="A15611" t="s">
        <v>31645</v>
      </c>
      <c r="B15611" t="s">
        <v>58</v>
      </c>
      <c r="C15611">
        <v>99622</v>
      </c>
      <c r="D15611" t="s">
        <v>15425</v>
      </c>
      <c r="E15611" t="s">
        <v>32</v>
      </c>
      <c r="F15611">
        <v>327.44</v>
      </c>
      <c r="G15611">
        <v>328.99</v>
      </c>
      <c r="J15611">
        <v>0</v>
      </c>
      <c r="K15611">
        <v>0</v>
      </c>
    </row>
    <row r="15612" spans="1:11">
      <c r="A15612" t="s">
        <v>31646</v>
      </c>
      <c r="B15612" t="s">
        <v>58</v>
      </c>
      <c r="C15612">
        <v>99621</v>
      </c>
      <c r="D15612" t="s">
        <v>4797</v>
      </c>
      <c r="E15612" t="s">
        <v>32</v>
      </c>
      <c r="F15612">
        <v>290.77</v>
      </c>
      <c r="G15612">
        <v>291.95999999999998</v>
      </c>
      <c r="J15612">
        <v>0</v>
      </c>
      <c r="K15612">
        <v>0</v>
      </c>
    </row>
    <row r="15613" spans="1:11">
      <c r="A15613" t="s">
        <v>31647</v>
      </c>
      <c r="B15613" t="s">
        <v>58</v>
      </c>
      <c r="C15613">
        <v>99620</v>
      </c>
      <c r="D15613" t="s">
        <v>4796</v>
      </c>
      <c r="E15613" t="s">
        <v>32</v>
      </c>
      <c r="F15613">
        <v>195.13</v>
      </c>
      <c r="G15613">
        <v>196.01</v>
      </c>
      <c r="J15613">
        <v>0</v>
      </c>
      <c r="K15613">
        <v>0</v>
      </c>
    </row>
    <row r="15614" spans="1:11">
      <c r="A15614" t="s">
        <v>31648</v>
      </c>
      <c r="B15614" t="s">
        <v>58</v>
      </c>
      <c r="C15614">
        <v>103008</v>
      </c>
      <c r="D15614" t="s">
        <v>4810</v>
      </c>
      <c r="E15614" t="s">
        <v>32</v>
      </c>
      <c r="F15614">
        <v>117.26</v>
      </c>
      <c r="G15614">
        <v>117.69</v>
      </c>
      <c r="J15614">
        <v>0</v>
      </c>
      <c r="K15614">
        <v>0</v>
      </c>
    </row>
    <row r="15615" spans="1:11">
      <c r="A15615" t="s">
        <v>31649</v>
      </c>
      <c r="B15615" t="s">
        <v>58</v>
      </c>
      <c r="C15615">
        <v>99624</v>
      </c>
      <c r="D15615" t="s">
        <v>4798</v>
      </c>
      <c r="E15615" t="s">
        <v>32</v>
      </c>
      <c r="F15615">
        <v>651.11</v>
      </c>
      <c r="G15615">
        <v>653.79999999999995</v>
      </c>
      <c r="J15615">
        <v>0</v>
      </c>
      <c r="K15615">
        <v>0</v>
      </c>
    </row>
    <row r="15616" spans="1:11">
      <c r="A15616" t="s">
        <v>31650</v>
      </c>
      <c r="B15616" t="s">
        <v>58</v>
      </c>
      <c r="C15616">
        <v>99623</v>
      </c>
      <c r="D15616" t="s">
        <v>15426</v>
      </c>
      <c r="E15616" t="s">
        <v>32</v>
      </c>
      <c r="F15616">
        <v>456.79</v>
      </c>
      <c r="G15616">
        <v>458.8</v>
      </c>
      <c r="J15616">
        <v>0</v>
      </c>
      <c r="K15616">
        <v>0</v>
      </c>
    </row>
    <row r="15617" spans="1:11">
      <c r="A15617" t="s">
        <v>31651</v>
      </c>
      <c r="B15617" t="s">
        <v>58</v>
      </c>
      <c r="C15617">
        <v>99625</v>
      </c>
      <c r="D15617" t="s">
        <v>4799</v>
      </c>
      <c r="E15617" t="s">
        <v>32</v>
      </c>
      <c r="F15617">
        <v>895.38</v>
      </c>
      <c r="G15617">
        <v>898.73</v>
      </c>
      <c r="J15617">
        <v>0</v>
      </c>
      <c r="K15617">
        <v>0</v>
      </c>
    </row>
    <row r="15618" spans="1:11">
      <c r="A15618" t="s">
        <v>31652</v>
      </c>
      <c r="B15618" t="s">
        <v>58</v>
      </c>
      <c r="C15618">
        <v>99619</v>
      </c>
      <c r="D15618" t="s">
        <v>4795</v>
      </c>
      <c r="E15618" t="s">
        <v>32</v>
      </c>
      <c r="F15618">
        <v>143.65</v>
      </c>
      <c r="G15618">
        <v>144.30000000000001</v>
      </c>
      <c r="J15618">
        <v>0</v>
      </c>
      <c r="K15618">
        <v>0</v>
      </c>
    </row>
    <row r="15619" spans="1:11">
      <c r="A15619" t="s">
        <v>31653</v>
      </c>
      <c r="B15619" t="s">
        <v>58</v>
      </c>
      <c r="C15619">
        <v>99626</v>
      </c>
      <c r="D15619" t="s">
        <v>4800</v>
      </c>
      <c r="E15619" t="s">
        <v>32</v>
      </c>
      <c r="F15619">
        <v>1377.97</v>
      </c>
      <c r="G15619">
        <v>1382.22</v>
      </c>
      <c r="J15619">
        <v>0</v>
      </c>
      <c r="K15619">
        <v>0</v>
      </c>
    </row>
    <row r="15620" spans="1:11">
      <c r="A15620" t="s">
        <v>31654</v>
      </c>
      <c r="B15620" t="s">
        <v>58</v>
      </c>
      <c r="C15620">
        <v>99631</v>
      </c>
      <c r="D15620" t="s">
        <v>4805</v>
      </c>
      <c r="E15620" t="s">
        <v>32</v>
      </c>
      <c r="F15620">
        <v>182.59</v>
      </c>
      <c r="G15620">
        <v>184.14</v>
      </c>
      <c r="J15620">
        <v>0</v>
      </c>
      <c r="K15620">
        <v>0</v>
      </c>
    </row>
    <row r="15621" spans="1:11">
      <c r="A15621" t="s">
        <v>31655</v>
      </c>
      <c r="B15621" t="s">
        <v>58</v>
      </c>
      <c r="C15621">
        <v>99630</v>
      </c>
      <c r="D15621" t="s">
        <v>4804</v>
      </c>
      <c r="E15621" t="s">
        <v>32</v>
      </c>
      <c r="F15621">
        <v>156.72999999999999</v>
      </c>
      <c r="G15621">
        <v>157.91999999999999</v>
      </c>
      <c r="J15621">
        <v>0</v>
      </c>
      <c r="K15621">
        <v>0</v>
      </c>
    </row>
    <row r="15622" spans="1:11">
      <c r="A15622" t="s">
        <v>31656</v>
      </c>
      <c r="B15622" t="s">
        <v>58</v>
      </c>
      <c r="C15622">
        <v>99629</v>
      </c>
      <c r="D15622" t="s">
        <v>4803</v>
      </c>
      <c r="E15622" t="s">
        <v>32</v>
      </c>
      <c r="F15622">
        <v>105.39</v>
      </c>
      <c r="G15622">
        <v>106.27</v>
      </c>
      <c r="J15622">
        <v>0</v>
      </c>
      <c r="K15622">
        <v>0</v>
      </c>
    </row>
    <row r="15623" spans="1:11">
      <c r="A15623" t="s">
        <v>31657</v>
      </c>
      <c r="B15623" t="s">
        <v>58</v>
      </c>
      <c r="C15623">
        <v>99627</v>
      </c>
      <c r="D15623" t="s">
        <v>4801</v>
      </c>
      <c r="E15623" t="s">
        <v>32</v>
      </c>
      <c r="F15623">
        <v>86.68</v>
      </c>
      <c r="G15623">
        <v>87.11</v>
      </c>
      <c r="J15623">
        <v>0</v>
      </c>
      <c r="K15623">
        <v>0</v>
      </c>
    </row>
    <row r="15624" spans="1:11">
      <c r="A15624" t="s">
        <v>31658</v>
      </c>
      <c r="B15624" t="s">
        <v>58</v>
      </c>
      <c r="C15624">
        <v>103009</v>
      </c>
      <c r="D15624" t="s">
        <v>4811</v>
      </c>
      <c r="E15624" t="s">
        <v>32</v>
      </c>
      <c r="F15624">
        <v>415.53</v>
      </c>
      <c r="G15624">
        <v>418.22</v>
      </c>
      <c r="J15624">
        <v>0</v>
      </c>
      <c r="K15624">
        <v>0</v>
      </c>
    </row>
    <row r="15625" spans="1:11">
      <c r="A15625" t="s">
        <v>31659</v>
      </c>
      <c r="B15625" t="s">
        <v>58</v>
      </c>
      <c r="C15625">
        <v>99632</v>
      </c>
      <c r="D15625" t="s">
        <v>4806</v>
      </c>
      <c r="E15625" t="s">
        <v>32</v>
      </c>
      <c r="F15625">
        <v>263.08999999999997</v>
      </c>
      <c r="G15625">
        <v>265.10000000000002</v>
      </c>
      <c r="J15625">
        <v>0</v>
      </c>
      <c r="K15625">
        <v>0</v>
      </c>
    </row>
    <row r="15626" spans="1:11">
      <c r="A15626" t="s">
        <v>31660</v>
      </c>
      <c r="B15626" t="s">
        <v>58</v>
      </c>
      <c r="C15626">
        <v>99633</v>
      </c>
      <c r="D15626" t="s">
        <v>4807</v>
      </c>
      <c r="E15626" t="s">
        <v>32</v>
      </c>
      <c r="F15626">
        <v>563.98</v>
      </c>
      <c r="G15626">
        <v>567.33000000000004</v>
      </c>
      <c r="J15626">
        <v>0</v>
      </c>
      <c r="K15626">
        <v>0</v>
      </c>
    </row>
    <row r="15627" spans="1:11">
      <c r="A15627" t="s">
        <v>31661</v>
      </c>
      <c r="B15627" t="s">
        <v>58</v>
      </c>
      <c r="C15627">
        <v>99628</v>
      </c>
      <c r="D15627" t="s">
        <v>4802</v>
      </c>
      <c r="E15627" t="s">
        <v>32</v>
      </c>
      <c r="F15627">
        <v>94.75</v>
      </c>
      <c r="G15627">
        <v>95.4</v>
      </c>
      <c r="J15627">
        <v>0</v>
      </c>
      <c r="K15627">
        <v>0</v>
      </c>
    </row>
    <row r="15628" spans="1:11">
      <c r="A15628" t="s">
        <v>31662</v>
      </c>
      <c r="B15628" t="s">
        <v>58</v>
      </c>
      <c r="C15628">
        <v>99634</v>
      </c>
      <c r="D15628" t="s">
        <v>4808</v>
      </c>
      <c r="E15628" t="s">
        <v>32</v>
      </c>
      <c r="F15628">
        <v>960.99</v>
      </c>
      <c r="G15628">
        <v>965.24</v>
      </c>
      <c r="J15628">
        <v>0</v>
      </c>
      <c r="K15628">
        <v>0</v>
      </c>
    </row>
    <row r="15629" spans="1:11">
      <c r="A15629" t="s">
        <v>31663</v>
      </c>
      <c r="B15629" t="s">
        <v>58</v>
      </c>
      <c r="C15629">
        <v>103013</v>
      </c>
      <c r="D15629" t="s">
        <v>4815</v>
      </c>
      <c r="E15629" t="s">
        <v>32</v>
      </c>
      <c r="F15629">
        <v>168.49</v>
      </c>
      <c r="G15629">
        <v>169.26</v>
      </c>
      <c r="J15629">
        <v>0</v>
      </c>
      <c r="K15629">
        <v>0</v>
      </c>
    </row>
    <row r="15630" spans="1:11">
      <c r="A15630" t="s">
        <v>31664</v>
      </c>
      <c r="B15630" t="s">
        <v>58</v>
      </c>
      <c r="C15630">
        <v>103012</v>
      </c>
      <c r="D15630" t="s">
        <v>4814</v>
      </c>
      <c r="E15630" t="s">
        <v>32</v>
      </c>
      <c r="F15630">
        <v>156.4</v>
      </c>
      <c r="G15630">
        <v>157</v>
      </c>
      <c r="J15630">
        <v>0</v>
      </c>
      <c r="K15630">
        <v>0</v>
      </c>
    </row>
    <row r="15631" spans="1:11">
      <c r="A15631" t="s">
        <v>31665</v>
      </c>
      <c r="B15631" t="s">
        <v>58</v>
      </c>
      <c r="C15631">
        <v>103011</v>
      </c>
      <c r="D15631" t="s">
        <v>4813</v>
      </c>
      <c r="E15631" t="s">
        <v>32</v>
      </c>
      <c r="F15631">
        <v>99.22</v>
      </c>
      <c r="G15631">
        <v>99.66</v>
      </c>
      <c r="J15631">
        <v>0</v>
      </c>
      <c r="K15631">
        <v>0</v>
      </c>
    </row>
    <row r="15632" spans="1:11">
      <c r="A15632" t="s">
        <v>31666</v>
      </c>
      <c r="B15632" t="s">
        <v>58</v>
      </c>
      <c r="C15632">
        <v>103015</v>
      </c>
      <c r="D15632" t="s">
        <v>4817</v>
      </c>
      <c r="E15632" t="s">
        <v>32</v>
      </c>
      <c r="F15632">
        <v>447.42</v>
      </c>
      <c r="G15632">
        <v>448.76</v>
      </c>
      <c r="J15632">
        <v>0</v>
      </c>
      <c r="K15632">
        <v>0</v>
      </c>
    </row>
    <row r="15633" spans="1:11">
      <c r="A15633" t="s">
        <v>31667</v>
      </c>
      <c r="B15633" t="s">
        <v>58</v>
      </c>
      <c r="C15633">
        <v>103014</v>
      </c>
      <c r="D15633" t="s">
        <v>4816</v>
      </c>
      <c r="E15633" t="s">
        <v>32</v>
      </c>
      <c r="F15633">
        <v>253.23</v>
      </c>
      <c r="G15633">
        <v>254.23</v>
      </c>
      <c r="J15633">
        <v>0</v>
      </c>
      <c r="K15633">
        <v>0</v>
      </c>
    </row>
    <row r="15634" spans="1:11">
      <c r="A15634" t="s">
        <v>31668</v>
      </c>
      <c r="B15634" t="s">
        <v>58</v>
      </c>
      <c r="C15634">
        <v>103016</v>
      </c>
      <c r="D15634" t="s">
        <v>4818</v>
      </c>
      <c r="E15634" t="s">
        <v>32</v>
      </c>
      <c r="F15634">
        <v>611.53</v>
      </c>
      <c r="G15634">
        <v>613.21</v>
      </c>
      <c r="J15634">
        <v>0</v>
      </c>
      <c r="K15634">
        <v>0</v>
      </c>
    </row>
    <row r="15635" spans="1:11">
      <c r="A15635" t="s">
        <v>31669</v>
      </c>
      <c r="B15635" t="s">
        <v>58</v>
      </c>
      <c r="C15635">
        <v>103010</v>
      </c>
      <c r="D15635" t="s">
        <v>4812</v>
      </c>
      <c r="E15635" t="s">
        <v>32</v>
      </c>
      <c r="F15635">
        <v>88.94</v>
      </c>
      <c r="G15635">
        <v>89.26</v>
      </c>
      <c r="J15635">
        <v>0</v>
      </c>
      <c r="K15635">
        <v>0</v>
      </c>
    </row>
    <row r="15636" spans="1:11">
      <c r="A15636" t="s">
        <v>31670</v>
      </c>
      <c r="B15636" t="s">
        <v>58</v>
      </c>
      <c r="C15636">
        <v>103017</v>
      </c>
      <c r="D15636" t="s">
        <v>4819</v>
      </c>
      <c r="E15636" t="s">
        <v>32</v>
      </c>
      <c r="F15636">
        <v>1066.8900000000001</v>
      </c>
      <c r="G15636">
        <v>1069.02</v>
      </c>
      <c r="J15636">
        <v>0</v>
      </c>
      <c r="K15636">
        <v>0</v>
      </c>
    </row>
    <row r="15637" spans="1:11">
      <c r="A15637" t="s">
        <v>31671</v>
      </c>
      <c r="B15637" t="s">
        <v>58</v>
      </c>
      <c r="C15637">
        <v>103033</v>
      </c>
      <c r="D15637" t="s">
        <v>8868</v>
      </c>
      <c r="E15637" t="s">
        <v>32</v>
      </c>
      <c r="F15637">
        <v>0</v>
      </c>
      <c r="G15637">
        <v>0</v>
      </c>
    </row>
    <row r="15638" spans="1:11">
      <c r="A15638" t="s">
        <v>31672</v>
      </c>
      <c r="B15638" t="s">
        <v>58</v>
      </c>
      <c r="C15638">
        <v>103032</v>
      </c>
      <c r="D15638" t="s">
        <v>8869</v>
      </c>
      <c r="E15638" t="s">
        <v>32</v>
      </c>
      <c r="F15638">
        <v>0</v>
      </c>
      <c r="G15638">
        <v>0</v>
      </c>
    </row>
    <row r="15639" spans="1:11">
      <c r="A15639" t="s">
        <v>31673</v>
      </c>
      <c r="B15639" t="s">
        <v>58</v>
      </c>
      <c r="C15639">
        <v>103030</v>
      </c>
      <c r="D15639" t="s">
        <v>8870</v>
      </c>
      <c r="E15639" t="s">
        <v>32</v>
      </c>
      <c r="F15639">
        <v>0</v>
      </c>
      <c r="G15639">
        <v>0</v>
      </c>
    </row>
    <row r="15640" spans="1:11">
      <c r="A15640" t="s">
        <v>31674</v>
      </c>
      <c r="B15640" t="s">
        <v>58</v>
      </c>
      <c r="C15640">
        <v>103031</v>
      </c>
      <c r="D15640" t="s">
        <v>8871</v>
      </c>
      <c r="E15640" t="s">
        <v>32</v>
      </c>
      <c r="F15640">
        <v>0</v>
      </c>
      <c r="G15640">
        <v>0</v>
      </c>
    </row>
    <row r="15641" spans="1:11">
      <c r="A15641" t="s">
        <v>31675</v>
      </c>
      <c r="B15641" t="s">
        <v>58</v>
      </c>
      <c r="C15641">
        <v>103035</v>
      </c>
      <c r="D15641" t="s">
        <v>8872</v>
      </c>
      <c r="E15641" t="s">
        <v>32</v>
      </c>
      <c r="F15641">
        <v>0</v>
      </c>
      <c r="G15641">
        <v>0</v>
      </c>
    </row>
    <row r="15642" spans="1:11">
      <c r="A15642" t="s">
        <v>31676</v>
      </c>
      <c r="B15642" t="s">
        <v>58</v>
      </c>
      <c r="C15642">
        <v>103034</v>
      </c>
      <c r="D15642" t="s">
        <v>8873</v>
      </c>
      <c r="E15642" t="s">
        <v>32</v>
      </c>
      <c r="F15642">
        <v>0</v>
      </c>
      <c r="G15642">
        <v>0</v>
      </c>
    </row>
    <row r="15643" spans="1:11">
      <c r="A15643" t="s">
        <v>31677</v>
      </c>
      <c r="B15643" t="s">
        <v>58</v>
      </c>
      <c r="C15643">
        <v>103024</v>
      </c>
      <c r="D15643" t="s">
        <v>8874</v>
      </c>
      <c r="E15643" t="s">
        <v>32</v>
      </c>
      <c r="F15643">
        <v>0</v>
      </c>
      <c r="G15643">
        <v>0</v>
      </c>
    </row>
    <row r="15644" spans="1:11">
      <c r="A15644" t="s">
        <v>31678</v>
      </c>
      <c r="B15644" t="s">
        <v>58</v>
      </c>
      <c r="C15644">
        <v>103023</v>
      </c>
      <c r="D15644" t="s">
        <v>8875</v>
      </c>
      <c r="E15644" t="s">
        <v>32</v>
      </c>
      <c r="F15644">
        <v>0</v>
      </c>
      <c r="G15644">
        <v>0</v>
      </c>
    </row>
    <row r="15645" spans="1:11">
      <c r="A15645" t="s">
        <v>31679</v>
      </c>
      <c r="B15645" t="s">
        <v>58</v>
      </c>
      <c r="C15645">
        <v>103022</v>
      </c>
      <c r="D15645" t="s">
        <v>8876</v>
      </c>
      <c r="E15645" t="s">
        <v>32</v>
      </c>
      <c r="F15645">
        <v>0</v>
      </c>
      <c r="G15645">
        <v>0</v>
      </c>
    </row>
    <row r="15646" spans="1:11">
      <c r="A15646" t="s">
        <v>31680</v>
      </c>
      <c r="B15646" t="s">
        <v>58</v>
      </c>
      <c r="C15646">
        <v>103020</v>
      </c>
      <c r="D15646" t="s">
        <v>8877</v>
      </c>
      <c r="E15646" t="s">
        <v>32</v>
      </c>
      <c r="F15646">
        <v>0</v>
      </c>
      <c r="G15646">
        <v>0</v>
      </c>
    </row>
    <row r="15647" spans="1:11">
      <c r="A15647" t="s">
        <v>31681</v>
      </c>
      <c r="B15647" t="s">
        <v>58</v>
      </c>
      <c r="C15647">
        <v>103026</v>
      </c>
      <c r="D15647" t="s">
        <v>8878</v>
      </c>
      <c r="E15647" t="s">
        <v>32</v>
      </c>
      <c r="F15647">
        <v>0</v>
      </c>
      <c r="G15647">
        <v>0</v>
      </c>
    </row>
    <row r="15648" spans="1:11">
      <c r="A15648" t="s">
        <v>31682</v>
      </c>
      <c r="B15648" t="s">
        <v>58</v>
      </c>
      <c r="C15648">
        <v>103025</v>
      </c>
      <c r="D15648" t="s">
        <v>8879</v>
      </c>
      <c r="E15648" t="s">
        <v>32</v>
      </c>
      <c r="F15648">
        <v>0</v>
      </c>
      <c r="G15648">
        <v>0</v>
      </c>
    </row>
    <row r="15649" spans="1:7">
      <c r="A15649" t="s">
        <v>31683</v>
      </c>
      <c r="B15649" t="s">
        <v>58</v>
      </c>
      <c r="C15649">
        <v>103021</v>
      </c>
      <c r="D15649" t="s">
        <v>8880</v>
      </c>
      <c r="E15649" t="s">
        <v>32</v>
      </c>
      <c r="F15649">
        <v>0</v>
      </c>
      <c r="G15649">
        <v>0</v>
      </c>
    </row>
    <row r="15650" spans="1:7">
      <c r="A15650" t="s">
        <v>31684</v>
      </c>
      <c r="B15650" t="s">
        <v>58</v>
      </c>
      <c r="C15650">
        <v>103027</v>
      </c>
      <c r="D15650" t="s">
        <v>8881</v>
      </c>
      <c r="E15650" t="s">
        <v>32</v>
      </c>
      <c r="F15650">
        <v>0</v>
      </c>
      <c r="G15650">
        <v>0</v>
      </c>
    </row>
    <row r="15651" spans="1:7">
      <c r="A15651" t="s">
        <v>31685</v>
      </c>
      <c r="B15651" t="s">
        <v>58</v>
      </c>
      <c r="C15651">
        <v>103028</v>
      </c>
      <c r="D15651" t="s">
        <v>8882</v>
      </c>
      <c r="E15651" t="s">
        <v>32</v>
      </c>
      <c r="F15651">
        <v>0</v>
      </c>
      <c r="G15651">
        <v>0</v>
      </c>
    </row>
    <row r="15652" spans="1:7">
      <c r="A15652" t="s">
        <v>31686</v>
      </c>
      <c r="B15652" t="s">
        <v>58</v>
      </c>
      <c r="C15652">
        <v>103563</v>
      </c>
      <c r="D15652" t="s">
        <v>8883</v>
      </c>
      <c r="E15652" t="s">
        <v>32</v>
      </c>
      <c r="F15652">
        <v>0</v>
      </c>
      <c r="G15652">
        <v>0</v>
      </c>
    </row>
    <row r="15653" spans="1:7">
      <c r="A15653" t="s">
        <v>31687</v>
      </c>
      <c r="B15653" t="s">
        <v>58</v>
      </c>
      <c r="C15653">
        <v>103564</v>
      </c>
      <c r="D15653" t="s">
        <v>8884</v>
      </c>
      <c r="E15653" t="s">
        <v>32</v>
      </c>
      <c r="F15653">
        <v>0</v>
      </c>
      <c r="G15653">
        <v>0</v>
      </c>
    </row>
    <row r="15654" spans="1:7">
      <c r="A15654" t="s">
        <v>31688</v>
      </c>
      <c r="B15654" t="s">
        <v>58</v>
      </c>
      <c r="C15654">
        <v>103565</v>
      </c>
      <c r="D15654" t="s">
        <v>8885</v>
      </c>
      <c r="E15654" t="s">
        <v>32</v>
      </c>
      <c r="F15654">
        <v>0</v>
      </c>
      <c r="G15654">
        <v>0</v>
      </c>
    </row>
    <row r="15655" spans="1:7">
      <c r="A15655" t="s">
        <v>31689</v>
      </c>
      <c r="B15655" t="s">
        <v>58</v>
      </c>
      <c r="C15655">
        <v>103566</v>
      </c>
      <c r="D15655" t="s">
        <v>8886</v>
      </c>
      <c r="E15655" t="s">
        <v>32</v>
      </c>
      <c r="F15655">
        <v>0</v>
      </c>
      <c r="G15655">
        <v>0</v>
      </c>
    </row>
    <row r="15656" spans="1:7">
      <c r="A15656" t="s">
        <v>31690</v>
      </c>
      <c r="B15656" t="s">
        <v>58</v>
      </c>
      <c r="C15656">
        <v>103567</v>
      </c>
      <c r="D15656" t="s">
        <v>8887</v>
      </c>
      <c r="E15656" t="s">
        <v>32</v>
      </c>
      <c r="F15656">
        <v>0</v>
      </c>
      <c r="G15656">
        <v>0</v>
      </c>
    </row>
    <row r="15657" spans="1:7">
      <c r="A15657" t="s">
        <v>31691</v>
      </c>
      <c r="B15657" t="s">
        <v>58</v>
      </c>
      <c r="C15657">
        <v>103568</v>
      </c>
      <c r="D15657" t="s">
        <v>8888</v>
      </c>
      <c r="E15657" t="s">
        <v>32</v>
      </c>
      <c r="F15657">
        <v>0</v>
      </c>
      <c r="G15657">
        <v>0</v>
      </c>
    </row>
    <row r="15658" spans="1:7">
      <c r="A15658" t="s">
        <v>31692</v>
      </c>
      <c r="B15658" t="s">
        <v>58</v>
      </c>
      <c r="C15658">
        <v>103569</v>
      </c>
      <c r="D15658" t="s">
        <v>8889</v>
      </c>
      <c r="E15658" t="s">
        <v>32</v>
      </c>
      <c r="F15658">
        <v>0</v>
      </c>
      <c r="G15658">
        <v>0</v>
      </c>
    </row>
    <row r="15659" spans="1:7">
      <c r="A15659" t="s">
        <v>31693</v>
      </c>
      <c r="B15659" t="s">
        <v>58</v>
      </c>
      <c r="C15659">
        <v>103570</v>
      </c>
      <c r="D15659" t="s">
        <v>8890</v>
      </c>
      <c r="E15659" t="s">
        <v>32</v>
      </c>
      <c r="F15659">
        <v>0</v>
      </c>
      <c r="G15659">
        <v>0</v>
      </c>
    </row>
    <row r="15660" spans="1:7">
      <c r="A15660" t="s">
        <v>31694</v>
      </c>
      <c r="B15660" t="s">
        <v>58</v>
      </c>
      <c r="C15660">
        <v>103571</v>
      </c>
      <c r="D15660" t="s">
        <v>8891</v>
      </c>
      <c r="E15660" t="s">
        <v>32</v>
      </c>
      <c r="F15660">
        <v>0</v>
      </c>
      <c r="G15660">
        <v>0</v>
      </c>
    </row>
    <row r="15661" spans="1:7">
      <c r="A15661" t="s">
        <v>31695</v>
      </c>
      <c r="B15661" t="s">
        <v>58</v>
      </c>
      <c r="C15661">
        <v>103562</v>
      </c>
      <c r="D15661" t="s">
        <v>8892</v>
      </c>
      <c r="E15661" t="s">
        <v>32</v>
      </c>
      <c r="F15661">
        <v>0</v>
      </c>
      <c r="G15661">
        <v>0</v>
      </c>
    </row>
    <row r="15662" spans="1:7">
      <c r="A15662" t="s">
        <v>31696</v>
      </c>
      <c r="B15662" t="s">
        <v>58</v>
      </c>
      <c r="C15662">
        <v>103573</v>
      </c>
      <c r="D15662" t="s">
        <v>8893</v>
      </c>
      <c r="E15662" t="s">
        <v>32</v>
      </c>
      <c r="F15662">
        <v>0</v>
      </c>
      <c r="G15662">
        <v>0</v>
      </c>
    </row>
    <row r="15663" spans="1:7">
      <c r="A15663" t="s">
        <v>31697</v>
      </c>
      <c r="B15663" t="s">
        <v>58</v>
      </c>
      <c r="C15663">
        <v>103585</v>
      </c>
      <c r="D15663" t="s">
        <v>8894</v>
      </c>
      <c r="E15663" t="s">
        <v>32</v>
      </c>
      <c r="F15663">
        <v>0</v>
      </c>
      <c r="G15663">
        <v>0</v>
      </c>
    </row>
    <row r="15664" spans="1:7">
      <c r="A15664" t="s">
        <v>31698</v>
      </c>
      <c r="B15664" t="s">
        <v>58</v>
      </c>
      <c r="C15664">
        <v>103586</v>
      </c>
      <c r="D15664" t="s">
        <v>8895</v>
      </c>
      <c r="E15664" t="s">
        <v>32</v>
      </c>
      <c r="F15664">
        <v>0</v>
      </c>
      <c r="G15664">
        <v>0</v>
      </c>
    </row>
    <row r="15665" spans="1:7">
      <c r="A15665" t="s">
        <v>31699</v>
      </c>
      <c r="B15665" t="s">
        <v>58</v>
      </c>
      <c r="C15665">
        <v>103574</v>
      </c>
      <c r="D15665" t="s">
        <v>8896</v>
      </c>
      <c r="E15665" t="s">
        <v>32</v>
      </c>
      <c r="F15665">
        <v>0</v>
      </c>
      <c r="G15665">
        <v>0</v>
      </c>
    </row>
    <row r="15666" spans="1:7">
      <c r="A15666" t="s">
        <v>31700</v>
      </c>
      <c r="B15666" t="s">
        <v>58</v>
      </c>
      <c r="C15666">
        <v>103575</v>
      </c>
      <c r="D15666" t="s">
        <v>8897</v>
      </c>
      <c r="E15666" t="s">
        <v>32</v>
      </c>
      <c r="F15666">
        <v>0</v>
      </c>
      <c r="G15666">
        <v>0</v>
      </c>
    </row>
    <row r="15667" spans="1:7">
      <c r="A15667" t="s">
        <v>31701</v>
      </c>
      <c r="B15667" t="s">
        <v>58</v>
      </c>
      <c r="C15667">
        <v>103576</v>
      </c>
      <c r="D15667" t="s">
        <v>8898</v>
      </c>
      <c r="E15667" t="s">
        <v>32</v>
      </c>
      <c r="F15667">
        <v>0</v>
      </c>
      <c r="G15667">
        <v>0</v>
      </c>
    </row>
    <row r="15668" spans="1:7">
      <c r="A15668" t="s">
        <v>31702</v>
      </c>
      <c r="B15668" t="s">
        <v>58</v>
      </c>
      <c r="C15668">
        <v>103577</v>
      </c>
      <c r="D15668" t="s">
        <v>8899</v>
      </c>
      <c r="E15668" t="s">
        <v>32</v>
      </c>
      <c r="F15668">
        <v>0</v>
      </c>
      <c r="G15668">
        <v>0</v>
      </c>
    </row>
    <row r="15669" spans="1:7">
      <c r="A15669" t="s">
        <v>31703</v>
      </c>
      <c r="B15669" t="s">
        <v>58</v>
      </c>
      <c r="C15669">
        <v>103578</v>
      </c>
      <c r="D15669" t="s">
        <v>8900</v>
      </c>
      <c r="E15669" t="s">
        <v>32</v>
      </c>
      <c r="F15669">
        <v>0</v>
      </c>
      <c r="G15669">
        <v>0</v>
      </c>
    </row>
    <row r="15670" spans="1:7">
      <c r="A15670" t="s">
        <v>31704</v>
      </c>
      <c r="B15670" t="s">
        <v>58</v>
      </c>
      <c r="C15670">
        <v>103579</v>
      </c>
      <c r="D15670" t="s">
        <v>8901</v>
      </c>
      <c r="E15670" t="s">
        <v>32</v>
      </c>
      <c r="F15670">
        <v>0</v>
      </c>
      <c r="G15670">
        <v>0</v>
      </c>
    </row>
    <row r="15671" spans="1:7">
      <c r="A15671" t="s">
        <v>31705</v>
      </c>
      <c r="B15671" t="s">
        <v>58</v>
      </c>
      <c r="C15671">
        <v>103580</v>
      </c>
      <c r="D15671" t="s">
        <v>8902</v>
      </c>
      <c r="E15671" t="s">
        <v>32</v>
      </c>
      <c r="F15671">
        <v>0</v>
      </c>
      <c r="G15671">
        <v>0</v>
      </c>
    </row>
    <row r="15672" spans="1:7">
      <c r="A15672" t="s">
        <v>31706</v>
      </c>
      <c r="B15672" t="s">
        <v>58</v>
      </c>
      <c r="C15672">
        <v>103581</v>
      </c>
      <c r="D15672" t="s">
        <v>8903</v>
      </c>
      <c r="E15672" t="s">
        <v>32</v>
      </c>
      <c r="F15672">
        <v>0</v>
      </c>
      <c r="G15672">
        <v>0</v>
      </c>
    </row>
    <row r="15673" spans="1:7">
      <c r="A15673" t="s">
        <v>31707</v>
      </c>
      <c r="B15673" t="s">
        <v>58</v>
      </c>
      <c r="C15673">
        <v>103582</v>
      </c>
      <c r="D15673" t="s">
        <v>8904</v>
      </c>
      <c r="E15673" t="s">
        <v>32</v>
      </c>
      <c r="F15673">
        <v>0</v>
      </c>
      <c r="G15673">
        <v>0</v>
      </c>
    </row>
    <row r="15674" spans="1:7">
      <c r="A15674" t="s">
        <v>31708</v>
      </c>
      <c r="B15674" t="s">
        <v>58</v>
      </c>
      <c r="C15674">
        <v>103572</v>
      </c>
      <c r="D15674" t="s">
        <v>8905</v>
      </c>
      <c r="E15674" t="s">
        <v>32</v>
      </c>
      <c r="F15674">
        <v>0</v>
      </c>
      <c r="G15674">
        <v>0</v>
      </c>
    </row>
    <row r="15675" spans="1:7">
      <c r="A15675" t="s">
        <v>31709</v>
      </c>
      <c r="B15675" t="s">
        <v>58</v>
      </c>
      <c r="C15675">
        <v>103583</v>
      </c>
      <c r="D15675" t="s">
        <v>8906</v>
      </c>
      <c r="E15675" t="s">
        <v>32</v>
      </c>
      <c r="F15675">
        <v>0</v>
      </c>
      <c r="G15675">
        <v>0</v>
      </c>
    </row>
    <row r="15676" spans="1:7">
      <c r="A15676" t="s">
        <v>31710</v>
      </c>
      <c r="B15676" t="s">
        <v>58</v>
      </c>
      <c r="C15676">
        <v>103584</v>
      </c>
      <c r="D15676" t="s">
        <v>8907</v>
      </c>
      <c r="E15676" t="s">
        <v>32</v>
      </c>
      <c r="F15676">
        <v>0</v>
      </c>
      <c r="G15676">
        <v>0</v>
      </c>
    </row>
    <row r="15677" spans="1:7">
      <c r="A15677" t="s">
        <v>31711</v>
      </c>
      <c r="B15677" t="s">
        <v>58</v>
      </c>
      <c r="C15677">
        <v>103557</v>
      </c>
      <c r="D15677" t="s">
        <v>8908</v>
      </c>
      <c r="E15677" t="s">
        <v>32</v>
      </c>
      <c r="F15677">
        <v>0</v>
      </c>
      <c r="G15677">
        <v>0</v>
      </c>
    </row>
    <row r="15678" spans="1:7">
      <c r="A15678" t="s">
        <v>31712</v>
      </c>
      <c r="B15678" t="s">
        <v>58</v>
      </c>
      <c r="C15678">
        <v>103558</v>
      </c>
      <c r="D15678" t="s">
        <v>8909</v>
      </c>
      <c r="E15678" t="s">
        <v>32</v>
      </c>
      <c r="F15678">
        <v>0</v>
      </c>
      <c r="G15678">
        <v>0</v>
      </c>
    </row>
    <row r="15679" spans="1:7">
      <c r="A15679" t="s">
        <v>31713</v>
      </c>
      <c r="B15679" t="s">
        <v>58</v>
      </c>
      <c r="C15679">
        <v>103559</v>
      </c>
      <c r="D15679" t="s">
        <v>8910</v>
      </c>
      <c r="E15679" t="s">
        <v>32</v>
      </c>
      <c r="F15679">
        <v>0</v>
      </c>
      <c r="G15679">
        <v>0</v>
      </c>
    </row>
    <row r="15680" spans="1:7">
      <c r="A15680" t="s">
        <v>31714</v>
      </c>
      <c r="B15680" t="s">
        <v>58</v>
      </c>
      <c r="C15680">
        <v>103560</v>
      </c>
      <c r="D15680" t="s">
        <v>8911</v>
      </c>
      <c r="E15680" t="s">
        <v>32</v>
      </c>
      <c r="F15680">
        <v>0</v>
      </c>
      <c r="G15680">
        <v>0</v>
      </c>
    </row>
    <row r="15681" spans="1:7">
      <c r="A15681" t="s">
        <v>31715</v>
      </c>
      <c r="B15681" t="s">
        <v>58</v>
      </c>
      <c r="C15681">
        <v>103561</v>
      </c>
      <c r="D15681" t="s">
        <v>8912</v>
      </c>
      <c r="E15681" t="s">
        <v>32</v>
      </c>
      <c r="F15681">
        <v>0</v>
      </c>
      <c r="G15681">
        <v>0</v>
      </c>
    </row>
    <row r="15682" spans="1:7">
      <c r="A15682" t="s">
        <v>31716</v>
      </c>
      <c r="B15682" t="s">
        <v>58</v>
      </c>
      <c r="C15682">
        <v>103529</v>
      </c>
      <c r="D15682" t="s">
        <v>8913</v>
      </c>
      <c r="E15682" t="s">
        <v>32</v>
      </c>
      <c r="F15682">
        <v>0</v>
      </c>
      <c r="G15682">
        <v>0</v>
      </c>
    </row>
    <row r="15683" spans="1:7">
      <c r="A15683" t="s">
        <v>31717</v>
      </c>
      <c r="B15683" t="s">
        <v>58</v>
      </c>
      <c r="C15683">
        <v>103530</v>
      </c>
      <c r="D15683" t="s">
        <v>8914</v>
      </c>
      <c r="E15683" t="s">
        <v>32</v>
      </c>
      <c r="F15683">
        <v>0</v>
      </c>
      <c r="G15683">
        <v>0</v>
      </c>
    </row>
    <row r="15684" spans="1:7">
      <c r="A15684" t="s">
        <v>31718</v>
      </c>
      <c r="B15684" t="s">
        <v>58</v>
      </c>
      <c r="C15684">
        <v>103531</v>
      </c>
      <c r="D15684" t="s">
        <v>8915</v>
      </c>
      <c r="E15684" t="s">
        <v>32</v>
      </c>
      <c r="F15684">
        <v>0</v>
      </c>
      <c r="G15684">
        <v>0</v>
      </c>
    </row>
    <row r="15685" spans="1:7">
      <c r="A15685" t="s">
        <v>31719</v>
      </c>
      <c r="B15685" t="s">
        <v>58</v>
      </c>
      <c r="C15685">
        <v>103532</v>
      </c>
      <c r="D15685" t="s">
        <v>8916</v>
      </c>
      <c r="E15685" t="s">
        <v>32</v>
      </c>
      <c r="F15685">
        <v>0</v>
      </c>
      <c r="G15685">
        <v>0</v>
      </c>
    </row>
    <row r="15686" spans="1:7">
      <c r="A15686" t="s">
        <v>31720</v>
      </c>
      <c r="B15686" t="s">
        <v>58</v>
      </c>
      <c r="C15686">
        <v>103533</v>
      </c>
      <c r="D15686" t="s">
        <v>8917</v>
      </c>
      <c r="E15686" t="s">
        <v>32</v>
      </c>
      <c r="F15686">
        <v>0</v>
      </c>
      <c r="G15686">
        <v>0</v>
      </c>
    </row>
    <row r="15687" spans="1:7">
      <c r="A15687" t="s">
        <v>31721</v>
      </c>
      <c r="B15687" t="s">
        <v>58</v>
      </c>
      <c r="C15687">
        <v>103534</v>
      </c>
      <c r="D15687" t="s">
        <v>8918</v>
      </c>
      <c r="E15687" t="s">
        <v>32</v>
      </c>
      <c r="F15687">
        <v>0</v>
      </c>
      <c r="G15687">
        <v>0</v>
      </c>
    </row>
    <row r="15688" spans="1:7">
      <c r="A15688" t="s">
        <v>31722</v>
      </c>
      <c r="B15688" t="s">
        <v>58</v>
      </c>
      <c r="C15688">
        <v>103535</v>
      </c>
      <c r="D15688" t="s">
        <v>8919</v>
      </c>
      <c r="E15688" t="s">
        <v>32</v>
      </c>
      <c r="F15688">
        <v>0</v>
      </c>
      <c r="G15688">
        <v>0</v>
      </c>
    </row>
    <row r="15689" spans="1:7">
      <c r="A15689" t="s">
        <v>31723</v>
      </c>
      <c r="B15689" t="s">
        <v>58</v>
      </c>
      <c r="C15689">
        <v>103527</v>
      </c>
      <c r="D15689" t="s">
        <v>8920</v>
      </c>
      <c r="E15689" t="s">
        <v>32</v>
      </c>
      <c r="F15689">
        <v>0</v>
      </c>
      <c r="G15689">
        <v>0</v>
      </c>
    </row>
    <row r="15690" spans="1:7">
      <c r="A15690" t="s">
        <v>31724</v>
      </c>
      <c r="B15690" t="s">
        <v>58</v>
      </c>
      <c r="C15690">
        <v>103536</v>
      </c>
      <c r="D15690" t="s">
        <v>8921</v>
      </c>
      <c r="E15690" t="s">
        <v>32</v>
      </c>
      <c r="F15690">
        <v>0</v>
      </c>
      <c r="G15690">
        <v>0</v>
      </c>
    </row>
    <row r="15691" spans="1:7">
      <c r="A15691" t="s">
        <v>31725</v>
      </c>
      <c r="B15691" t="s">
        <v>58</v>
      </c>
      <c r="C15691">
        <v>103528</v>
      </c>
      <c r="D15691" t="s">
        <v>8922</v>
      </c>
      <c r="E15691" t="s">
        <v>32</v>
      </c>
      <c r="F15691">
        <v>0</v>
      </c>
      <c r="G15691">
        <v>0</v>
      </c>
    </row>
    <row r="15692" spans="1:7">
      <c r="A15692" t="s">
        <v>31726</v>
      </c>
      <c r="B15692" t="s">
        <v>58</v>
      </c>
      <c r="C15692">
        <v>103541</v>
      </c>
      <c r="D15692" t="s">
        <v>8923</v>
      </c>
      <c r="E15692" t="s">
        <v>32</v>
      </c>
      <c r="F15692">
        <v>0</v>
      </c>
      <c r="G15692">
        <v>0</v>
      </c>
    </row>
    <row r="15693" spans="1:7">
      <c r="A15693" t="s">
        <v>31727</v>
      </c>
      <c r="B15693" t="s">
        <v>58</v>
      </c>
      <c r="C15693">
        <v>103539</v>
      </c>
      <c r="D15693" t="s">
        <v>8924</v>
      </c>
      <c r="E15693" t="s">
        <v>32</v>
      </c>
      <c r="F15693">
        <v>0</v>
      </c>
      <c r="G15693">
        <v>0</v>
      </c>
    </row>
    <row r="15694" spans="1:7">
      <c r="A15694" t="s">
        <v>31728</v>
      </c>
      <c r="B15694" t="s">
        <v>58</v>
      </c>
      <c r="C15694">
        <v>103540</v>
      </c>
      <c r="D15694" t="s">
        <v>8925</v>
      </c>
      <c r="E15694" t="s">
        <v>32</v>
      </c>
      <c r="F15694">
        <v>0</v>
      </c>
      <c r="G15694">
        <v>0</v>
      </c>
    </row>
    <row r="15695" spans="1:7">
      <c r="A15695" t="s">
        <v>31729</v>
      </c>
      <c r="B15695" t="s">
        <v>58</v>
      </c>
      <c r="C15695">
        <v>103542</v>
      </c>
      <c r="D15695" t="s">
        <v>8926</v>
      </c>
      <c r="E15695" t="s">
        <v>32</v>
      </c>
      <c r="F15695">
        <v>0</v>
      </c>
      <c r="G15695">
        <v>0</v>
      </c>
    </row>
    <row r="15696" spans="1:7">
      <c r="A15696" t="s">
        <v>31730</v>
      </c>
      <c r="B15696" t="s">
        <v>58</v>
      </c>
      <c r="C15696">
        <v>103543</v>
      </c>
      <c r="D15696" t="s">
        <v>8927</v>
      </c>
      <c r="E15696" t="s">
        <v>32</v>
      </c>
      <c r="F15696">
        <v>0</v>
      </c>
      <c r="G15696">
        <v>0</v>
      </c>
    </row>
    <row r="15697" spans="1:7">
      <c r="A15697" t="s">
        <v>31731</v>
      </c>
      <c r="B15697" t="s">
        <v>58</v>
      </c>
      <c r="C15697">
        <v>103544</v>
      </c>
      <c r="D15697" t="s">
        <v>8928</v>
      </c>
      <c r="E15697" t="s">
        <v>32</v>
      </c>
      <c r="F15697">
        <v>0</v>
      </c>
      <c r="G15697">
        <v>0</v>
      </c>
    </row>
    <row r="15698" spans="1:7">
      <c r="A15698" t="s">
        <v>31732</v>
      </c>
      <c r="B15698" t="s">
        <v>58</v>
      </c>
      <c r="C15698">
        <v>103545</v>
      </c>
      <c r="D15698" t="s">
        <v>8929</v>
      </c>
      <c r="E15698" t="s">
        <v>32</v>
      </c>
      <c r="F15698">
        <v>0</v>
      </c>
      <c r="G15698">
        <v>0</v>
      </c>
    </row>
    <row r="15699" spans="1:7">
      <c r="A15699" t="s">
        <v>31733</v>
      </c>
      <c r="B15699" t="s">
        <v>58</v>
      </c>
      <c r="C15699">
        <v>103537</v>
      </c>
      <c r="D15699" t="s">
        <v>8930</v>
      </c>
      <c r="E15699" t="s">
        <v>32</v>
      </c>
      <c r="F15699">
        <v>0</v>
      </c>
      <c r="G15699">
        <v>0</v>
      </c>
    </row>
    <row r="15700" spans="1:7">
      <c r="A15700" t="s">
        <v>31734</v>
      </c>
      <c r="B15700" t="s">
        <v>58</v>
      </c>
      <c r="C15700">
        <v>103546</v>
      </c>
      <c r="D15700" t="s">
        <v>8931</v>
      </c>
      <c r="E15700" t="s">
        <v>32</v>
      </c>
      <c r="F15700">
        <v>0</v>
      </c>
      <c r="G15700">
        <v>0</v>
      </c>
    </row>
    <row r="15701" spans="1:7">
      <c r="A15701" t="s">
        <v>31735</v>
      </c>
      <c r="B15701" t="s">
        <v>58</v>
      </c>
      <c r="C15701">
        <v>103538</v>
      </c>
      <c r="D15701" t="s">
        <v>8932</v>
      </c>
      <c r="E15701" t="s">
        <v>32</v>
      </c>
      <c r="F15701">
        <v>0</v>
      </c>
      <c r="G15701">
        <v>0</v>
      </c>
    </row>
    <row r="15702" spans="1:7">
      <c r="A15702" t="s">
        <v>31736</v>
      </c>
      <c r="B15702" t="s">
        <v>58</v>
      </c>
      <c r="C15702">
        <v>103549</v>
      </c>
      <c r="D15702" t="s">
        <v>8933</v>
      </c>
      <c r="E15702" t="s">
        <v>32</v>
      </c>
      <c r="F15702">
        <v>0</v>
      </c>
      <c r="G15702">
        <v>0</v>
      </c>
    </row>
    <row r="15703" spans="1:7">
      <c r="A15703" t="s">
        <v>31737</v>
      </c>
      <c r="B15703" t="s">
        <v>58</v>
      </c>
      <c r="C15703">
        <v>103550</v>
      </c>
      <c r="D15703" t="s">
        <v>8934</v>
      </c>
      <c r="E15703" t="s">
        <v>32</v>
      </c>
      <c r="F15703">
        <v>0</v>
      </c>
      <c r="G15703">
        <v>0</v>
      </c>
    </row>
    <row r="15704" spans="1:7">
      <c r="A15704" t="s">
        <v>31738</v>
      </c>
      <c r="B15704" t="s">
        <v>58</v>
      </c>
      <c r="C15704">
        <v>103551</v>
      </c>
      <c r="D15704" t="s">
        <v>8935</v>
      </c>
      <c r="E15704" t="s">
        <v>32</v>
      </c>
      <c r="F15704">
        <v>0</v>
      </c>
      <c r="G15704">
        <v>0</v>
      </c>
    </row>
    <row r="15705" spans="1:7">
      <c r="A15705" t="s">
        <v>31739</v>
      </c>
      <c r="B15705" t="s">
        <v>58</v>
      </c>
      <c r="C15705">
        <v>103552</v>
      </c>
      <c r="D15705" t="s">
        <v>8936</v>
      </c>
      <c r="E15705" t="s">
        <v>32</v>
      </c>
      <c r="F15705">
        <v>0</v>
      </c>
      <c r="G15705">
        <v>0</v>
      </c>
    </row>
    <row r="15706" spans="1:7">
      <c r="A15706" t="s">
        <v>31740</v>
      </c>
      <c r="B15706" t="s">
        <v>58</v>
      </c>
      <c r="C15706">
        <v>103553</v>
      </c>
      <c r="D15706" t="s">
        <v>8937</v>
      </c>
      <c r="E15706" t="s">
        <v>32</v>
      </c>
      <c r="F15706">
        <v>0</v>
      </c>
      <c r="G15706">
        <v>0</v>
      </c>
    </row>
    <row r="15707" spans="1:7">
      <c r="A15707" t="s">
        <v>31741</v>
      </c>
      <c r="B15707" t="s">
        <v>58</v>
      </c>
      <c r="C15707">
        <v>103554</v>
      </c>
      <c r="D15707" t="s">
        <v>8938</v>
      </c>
      <c r="E15707" t="s">
        <v>32</v>
      </c>
      <c r="F15707">
        <v>0</v>
      </c>
      <c r="G15707">
        <v>0</v>
      </c>
    </row>
    <row r="15708" spans="1:7">
      <c r="A15708" t="s">
        <v>31742</v>
      </c>
      <c r="B15708" t="s">
        <v>58</v>
      </c>
      <c r="C15708">
        <v>103555</v>
      </c>
      <c r="D15708" t="s">
        <v>8939</v>
      </c>
      <c r="E15708" t="s">
        <v>32</v>
      </c>
      <c r="F15708">
        <v>0</v>
      </c>
      <c r="G15708">
        <v>0</v>
      </c>
    </row>
    <row r="15709" spans="1:7">
      <c r="A15709" t="s">
        <v>31743</v>
      </c>
      <c r="B15709" t="s">
        <v>58</v>
      </c>
      <c r="C15709">
        <v>103547</v>
      </c>
      <c r="D15709" t="s">
        <v>8940</v>
      </c>
      <c r="E15709" t="s">
        <v>32</v>
      </c>
      <c r="F15709">
        <v>0</v>
      </c>
      <c r="G15709">
        <v>0</v>
      </c>
    </row>
    <row r="15710" spans="1:7">
      <c r="A15710" t="s">
        <v>31744</v>
      </c>
      <c r="B15710" t="s">
        <v>58</v>
      </c>
      <c r="C15710">
        <v>103556</v>
      </c>
      <c r="D15710" t="s">
        <v>8941</v>
      </c>
      <c r="E15710" t="s">
        <v>32</v>
      </c>
      <c r="F15710">
        <v>0</v>
      </c>
      <c r="G15710">
        <v>0</v>
      </c>
    </row>
    <row r="15711" spans="1:7">
      <c r="A15711" t="s">
        <v>31745</v>
      </c>
      <c r="B15711" t="s">
        <v>58</v>
      </c>
      <c r="C15711">
        <v>103548</v>
      </c>
      <c r="D15711" t="s">
        <v>8942</v>
      </c>
      <c r="E15711" t="s">
        <v>32</v>
      </c>
      <c r="F15711">
        <v>0</v>
      </c>
      <c r="G15711">
        <v>0</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theme="2"/>
    <pageSetUpPr fitToPage="1"/>
  </sheetPr>
  <dimension ref="B1:Z325"/>
  <sheetViews>
    <sheetView showGridLines="0" view="pageBreakPreview" zoomScale="70" zoomScaleNormal="85" zoomScaleSheetLayoutView="70" zoomScalePageLayoutView="10" workbookViewId="0">
      <selection activeCell="H321" sqref="H321"/>
    </sheetView>
  </sheetViews>
  <sheetFormatPr defaultColWidth="9" defaultRowHeight="12.75" outlineLevelRow="1"/>
  <cols>
    <col min="1" max="1" width="3.375" style="468" customWidth="1"/>
    <col min="2" max="2" width="10.5" style="464" customWidth="1"/>
    <col min="3" max="3" width="15.375" style="465" customWidth="1"/>
    <col min="4" max="4" width="10.625" style="465" customWidth="1"/>
    <col min="5" max="5" width="94.375" style="466" customWidth="1"/>
    <col min="6" max="6" width="8.625" style="465" customWidth="1"/>
    <col min="7" max="7" width="10.625" style="467" customWidth="1"/>
    <col min="8" max="8" width="11.625" style="467" customWidth="1"/>
    <col min="9" max="9" width="11.625" style="468" customWidth="1"/>
    <col min="10" max="10" width="12.75" style="468" customWidth="1"/>
    <col min="11" max="11" width="12.625" style="468" customWidth="1"/>
    <col min="12" max="12" width="9.75" style="468" customWidth="1"/>
    <col min="13" max="13" width="10.75" style="469" customWidth="1"/>
    <col min="14" max="14" width="10.75" style="470" hidden="1" customWidth="1"/>
    <col min="15" max="15" width="12.25" style="470" hidden="1" customWidth="1"/>
    <col min="16" max="16" width="12.75" style="468" hidden="1" customWidth="1"/>
    <col min="17" max="17" width="15.875" style="468" hidden="1" customWidth="1"/>
    <col min="18" max="18" width="9" style="468" customWidth="1"/>
    <col min="19" max="19" width="12.875" style="468" customWidth="1"/>
    <col min="20" max="20" width="31.875" style="468" customWidth="1"/>
    <col min="21" max="21" width="15.25" style="468" customWidth="1"/>
    <col min="22" max="22" width="5.75" style="468" bestFit="1" customWidth="1"/>
    <col min="23" max="23" width="6.75" style="468" bestFit="1" customWidth="1"/>
    <col min="24" max="16384" width="9" style="468"/>
  </cols>
  <sheetData>
    <row r="1" spans="2:26" s="468" customFormat="1" ht="15" customHeight="1" thickBot="1">
      <c r="B1" s="464"/>
      <c r="C1" s="465"/>
      <c r="D1" s="465"/>
      <c r="E1" s="466"/>
      <c r="F1" s="465"/>
      <c r="G1" s="467"/>
      <c r="H1" s="467"/>
      <c r="M1" s="469"/>
      <c r="N1" s="470"/>
      <c r="O1" s="470"/>
    </row>
    <row r="2" spans="2:26" s="468" customFormat="1" ht="20.25">
      <c r="C2" s="471" t="s">
        <v>23</v>
      </c>
      <c r="D2" s="376"/>
      <c r="E2" s="376"/>
      <c r="F2" s="376"/>
      <c r="G2" s="376"/>
      <c r="H2" s="376"/>
      <c r="I2" s="376"/>
      <c r="J2" s="376"/>
      <c r="K2" s="376"/>
      <c r="M2" s="461" t="s">
        <v>32798</v>
      </c>
      <c r="N2" s="472"/>
      <c r="O2" s="472"/>
      <c r="P2" s="473"/>
      <c r="Q2" s="473"/>
      <c r="R2" s="473"/>
      <c r="S2" s="473"/>
      <c r="T2" s="473"/>
      <c r="U2" s="473"/>
      <c r="V2" s="473"/>
      <c r="W2" s="473"/>
      <c r="X2" s="473"/>
      <c r="Y2" s="473"/>
      <c r="Z2" s="474"/>
    </row>
    <row r="3" spans="2:26" s="468" customFormat="1" ht="20.25">
      <c r="C3" s="471" t="s">
        <v>22</v>
      </c>
      <c r="D3" s="376"/>
      <c r="E3" s="376"/>
      <c r="F3" s="376"/>
      <c r="G3" s="467"/>
      <c r="H3" s="467"/>
      <c r="I3" s="376"/>
      <c r="J3" s="376"/>
      <c r="K3" s="376"/>
      <c r="M3" s="475" t="s">
        <v>32799</v>
      </c>
      <c r="N3" s="470"/>
      <c r="O3" s="470"/>
      <c r="Z3" s="476"/>
    </row>
    <row r="4" spans="2:26" s="468" customFormat="1" ht="15">
      <c r="B4" s="464"/>
      <c r="E4" s="466"/>
      <c r="F4" s="477"/>
      <c r="G4" s="478"/>
      <c r="J4" s="479"/>
      <c r="K4" s="479"/>
      <c r="M4" s="462" t="s">
        <v>32800</v>
      </c>
      <c r="N4" s="470"/>
      <c r="O4" s="470"/>
      <c r="Z4" s="476"/>
    </row>
    <row r="5" spans="2:26" s="468" customFormat="1" ht="15.75">
      <c r="B5" s="464"/>
      <c r="C5" s="480" t="s">
        <v>32803</v>
      </c>
      <c r="D5" s="481"/>
      <c r="E5" s="481"/>
      <c r="F5" s="481"/>
      <c r="G5" s="481"/>
      <c r="H5" s="481"/>
      <c r="I5" s="481"/>
      <c r="J5" s="481"/>
      <c r="M5" s="462" t="s">
        <v>32801</v>
      </c>
      <c r="O5" s="470"/>
      <c r="V5" s="482"/>
      <c r="Z5" s="476"/>
    </row>
    <row r="6" spans="2:26" s="468" customFormat="1" ht="16.5" thickBot="1">
      <c r="B6" s="464"/>
      <c r="C6" s="480" t="s">
        <v>32804</v>
      </c>
      <c r="D6" s="481"/>
      <c r="E6" s="481"/>
      <c r="F6" s="481"/>
      <c r="G6" s="481"/>
      <c r="H6" s="481"/>
      <c r="I6" s="481"/>
      <c r="J6" s="481"/>
      <c r="K6" s="479"/>
      <c r="M6" s="463" t="s">
        <v>32802</v>
      </c>
      <c r="N6" s="483"/>
      <c r="O6" s="484"/>
      <c r="P6" s="483"/>
      <c r="Q6" s="483"/>
      <c r="R6" s="483"/>
      <c r="S6" s="483"/>
      <c r="T6" s="483"/>
      <c r="U6" s="483"/>
      <c r="V6" s="483"/>
      <c r="W6" s="483"/>
      <c r="X6" s="483"/>
      <c r="Y6" s="483"/>
      <c r="Z6" s="485"/>
    </row>
    <row r="7" spans="2:26" s="468" customFormat="1" ht="15.75">
      <c r="B7" s="486"/>
      <c r="C7" s="487" t="s">
        <v>32805</v>
      </c>
      <c r="D7" s="481"/>
      <c r="E7" s="481"/>
      <c r="F7" s="481"/>
      <c r="G7" s="481"/>
      <c r="H7" s="481"/>
      <c r="I7" s="481"/>
      <c r="J7" s="481"/>
      <c r="K7" s="488"/>
      <c r="M7" s="469"/>
      <c r="N7" s="470"/>
      <c r="O7" s="470"/>
    </row>
    <row r="8" spans="2:26" s="468" customFormat="1" ht="15.75">
      <c r="B8" s="486"/>
      <c r="C8" s="489" t="s">
        <v>32468</v>
      </c>
      <c r="D8" s="490" t="str">
        <f>'DADOS GERAIS'!B5</f>
        <v>CONSTRUÇÃO DE 50 CASAS UNIDADES HABITACIONAIS</v>
      </c>
      <c r="E8" s="491"/>
      <c r="F8" s="492" t="s">
        <v>55</v>
      </c>
      <c r="H8" s="493"/>
      <c r="I8" s="494" t="s">
        <v>32806</v>
      </c>
      <c r="J8" s="495"/>
      <c r="K8" s="488"/>
      <c r="M8" s="469"/>
      <c r="N8" s="470"/>
      <c r="O8" s="470"/>
    </row>
    <row r="9" spans="2:26" s="468" customFormat="1" ht="15.75">
      <c r="B9" s="486"/>
      <c r="C9" s="496" t="s">
        <v>6975</v>
      </c>
      <c r="D9" s="497" t="str">
        <f>'DADOS GERAIS'!B15</f>
        <v xml:space="preserve">SINAPI NÃO DESONERADO 07/2025 _ SCO NÃO DESONERADO 07/2025 _ ORSE NÃO DESONERADO 06/2025    </v>
      </c>
      <c r="E9" s="498"/>
      <c r="F9" s="499">
        <f>'DADOS GERAIS'!B16</f>
        <v>0.20749999999999999</v>
      </c>
      <c r="H9" s="493"/>
      <c r="K9" s="488"/>
      <c r="M9" s="469"/>
      <c r="N9" s="470"/>
      <c r="O9" s="470"/>
    </row>
    <row r="10" spans="2:26" s="468" customFormat="1" ht="15.75">
      <c r="B10" s="486"/>
      <c r="C10" s="500"/>
      <c r="D10" s="501"/>
      <c r="E10" s="466"/>
      <c r="H10" s="493"/>
      <c r="K10" s="488"/>
      <c r="M10" s="469"/>
      <c r="N10" s="470"/>
      <c r="O10" s="470"/>
    </row>
    <row r="11" spans="2:26" s="468" customFormat="1" ht="18" customHeight="1">
      <c r="B11" s="502"/>
      <c r="C11" s="482"/>
      <c r="D11" s="482"/>
      <c r="E11" s="482"/>
      <c r="F11" s="503" t="s">
        <v>16</v>
      </c>
      <c r="G11" s="503"/>
      <c r="H11" s="503"/>
      <c r="I11" s="503"/>
      <c r="J11" s="504"/>
      <c r="K11" s="505" t="e">
        <f>K322</f>
        <v>#VALUE!</v>
      </c>
      <c r="L11" s="506" t="e">
        <f>L322</f>
        <v>#VALUE!</v>
      </c>
      <c r="M11" s="507" t="s">
        <v>32253</v>
      </c>
      <c r="N11" s="470"/>
      <c r="O11" s="470"/>
    </row>
    <row r="12" spans="2:26" s="465" customFormat="1" ht="39" customHeight="1">
      <c r="B12" s="508" t="s">
        <v>0</v>
      </c>
      <c r="C12" s="508" t="s">
        <v>1</v>
      </c>
      <c r="D12" s="508" t="s">
        <v>2</v>
      </c>
      <c r="E12" s="509" t="s">
        <v>3</v>
      </c>
      <c r="F12" s="508" t="s">
        <v>4</v>
      </c>
      <c r="G12" s="508" t="s">
        <v>134</v>
      </c>
      <c r="H12" s="510" t="s">
        <v>32254</v>
      </c>
      <c r="I12" s="510" t="s">
        <v>32255</v>
      </c>
      <c r="J12" s="510" t="s">
        <v>32273</v>
      </c>
      <c r="K12" s="510" t="s">
        <v>8</v>
      </c>
      <c r="L12" s="511" t="s">
        <v>74</v>
      </c>
      <c r="M12" s="507"/>
      <c r="O12" s="505"/>
    </row>
    <row r="13" spans="2:26" s="468" customFormat="1" ht="10.5" customHeight="1">
      <c r="B13" s="512"/>
      <c r="C13" s="513"/>
      <c r="D13" s="513"/>
      <c r="E13" s="514"/>
      <c r="F13" s="513"/>
      <c r="G13" s="515"/>
      <c r="H13" s="515"/>
      <c r="I13" s="516"/>
      <c r="J13" s="516"/>
      <c r="K13" s="517"/>
      <c r="L13" s="518"/>
      <c r="M13" s="507"/>
      <c r="N13" s="470"/>
      <c r="O13" s="470"/>
      <c r="Q13" s="519" t="s">
        <v>32256</v>
      </c>
    </row>
    <row r="14" spans="2:26" s="528" customFormat="1" ht="28.5" customHeight="1">
      <c r="B14" s="520" t="s">
        <v>6947</v>
      </c>
      <c r="C14" s="521"/>
      <c r="D14" s="522"/>
      <c r="E14" s="522" t="s">
        <v>32469</v>
      </c>
      <c r="F14" s="522"/>
      <c r="G14" s="522"/>
      <c r="H14" s="523"/>
      <c r="I14" s="524"/>
      <c r="J14" s="525">
        <f>SUM(J15:J21)</f>
        <v>0</v>
      </c>
      <c r="K14" s="525" t="e">
        <f>SUM(K15:K21)</f>
        <v>#VALUE!</v>
      </c>
      <c r="L14" s="526" t="e">
        <f>K14/$K$11</f>
        <v>#VALUE!</v>
      </c>
      <c r="M14" s="469" t="str">
        <f>IF(C14=0,"",IF(VLOOKUP('DADOS GERAIS'!$B$9,'DADOS GERAIS'!$H$1:$I$2,2,0)=1,IF(D14="SINAPI",VLOOKUP(C14,BancoRJ!C:G,4,0),VLOOKUP(C14,COMPOSIÇÕES!C:H,6,0)),IF(D14="SINAPI",VLOOKUP(C14,BancoRJ!C:G,5,0),VLOOKUP(C14,COMPOSIÇÕES!C:H,6,0))))</f>
        <v/>
      </c>
      <c r="N14" s="470" t="str">
        <f>IF(H14=0,"",IF(H14&gt;M14,FALSE,ROUND((H14*$F$9)+H14,2)))</f>
        <v/>
      </c>
      <c r="O14" s="527"/>
      <c r="Q14" s="519" t="str">
        <f>'DADOS GERAIS'!D2</f>
        <v>SINAPI</v>
      </c>
    </row>
    <row r="15" spans="2:26" s="468" customFormat="1" ht="50.1" customHeight="1" outlineLevel="1">
      <c r="B15" s="529" t="s">
        <v>5</v>
      </c>
      <c r="C15" s="530" t="str">
        <f>COMPOSIÇÕES!C163</f>
        <v>COMP 20</v>
      </c>
      <c r="D15" s="531" t="s">
        <v>32256</v>
      </c>
      <c r="E15" s="532" t="str">
        <f>IF(D15="SINAPI",VLOOKUP(C15,BancoRJ!C:G,2,0),VLOOKUP(C15,COMPOSIÇÕES!C:H,2,0))</f>
        <v>EXECUÇÃO DE ESCRITÓRIO EM CANTEIRO DE OBRA, DE 4,4 X 2,2 M (9,68M2), ALT. 2,2 M, COM 1 SANITARIO,  EM CHAPA DE MADEIRA COMPENSADA. CONFORME LAYOUT DE CANTEIRO.</v>
      </c>
      <c r="F15" s="533" t="str">
        <f>IF(D15="SINAPI",VLOOKUP(C15,BancoRJ!C:G,3,0),VLOOKUP(C15,COMPOSIÇÕES!C:H,3,0))</f>
        <v xml:space="preserve">UN </v>
      </c>
      <c r="G15" s="534">
        <f>ROUND(VLOOKUP(B15,'MEMORIA DE CÁLCULO'!A:K,10,0),2)</f>
        <v>1</v>
      </c>
      <c r="H15" s="535"/>
      <c r="I15" s="536" t="str">
        <f t="shared" ref="I15" si="0">IF(H15&lt;=M15,N15,"Valor Acima da Ref.")</f>
        <v/>
      </c>
      <c r="J15" s="537">
        <f>ROUND(G15*H15,2)</f>
        <v>0</v>
      </c>
      <c r="K15" s="537" t="e">
        <f t="shared" ref="K15" si="1">ROUND(G15*I15,2)</f>
        <v>#VALUE!</v>
      </c>
      <c r="L15" s="538" t="e">
        <f>K15/$K$11</f>
        <v>#VALUE!</v>
      </c>
      <c r="M15" s="469">
        <f>IF(C15=0,"",IF(VLOOKUP('DADOS GERAIS'!$B$9,'DADOS GERAIS'!$H$1:$I$2,2,0)=1,IF(D15="SINAPI",VLOOKUP(C15,BancoRJ!C:G,4,0),VLOOKUP(C15,COMPOSIÇÕES!C:H,6,0)),IF(D15="SINAPI",VLOOKUP(C15,BancoRJ!C:G,5,0),VLOOKUP(C15,COMPOSIÇÕES!C:H,6,0))))</f>
        <v>11994.410000000003</v>
      </c>
      <c r="N15" s="470" t="str">
        <f>IF(H15=0,"",IF(H15&gt;M15,FALSE,ROUND((H15*$F$9)+H15,2)))</f>
        <v/>
      </c>
      <c r="O15" s="539"/>
      <c r="Q15" s="519" t="str">
        <f>'DADOS GERAIS'!D3</f>
        <v>SCO</v>
      </c>
    </row>
    <row r="16" spans="2:26" s="468" customFormat="1" ht="50.1" customHeight="1" outlineLevel="1">
      <c r="B16" s="529" t="s">
        <v>15805</v>
      </c>
      <c r="C16" s="540" t="str">
        <f>COMPOSIÇÕES!C220</f>
        <v>COMP 21</v>
      </c>
      <c r="D16" s="531" t="s">
        <v>32256</v>
      </c>
      <c r="E16" s="532" t="str">
        <f>IF(D16="SINAPI",VLOOKUP(C16,BancoRJ!C:G,2,0),VLOOKUP(C16,COMPOSIÇÕES!C:H,2,0))</f>
        <v>EXECUÇÃO DE SANITARIOS EM CANTEIRO DE OBRA, DE 3,3 X 2,4 M (7,92M2), ALT. 2,2 M, COM 3 SANITARIOS, E 2 LAVATÓRIOS  EM CHAPA DE MADEIRA COMPENSADA. CONFORME LAYOUT DE CANTEIRO.</v>
      </c>
      <c r="F16" s="533" t="str">
        <f>IF(D16="SINAPI",VLOOKUP(C16,BancoRJ!C:G,3,0),VLOOKUP(C16,COMPOSIÇÕES!C:H,3,0))</f>
        <v xml:space="preserve">UN </v>
      </c>
      <c r="G16" s="534">
        <f>ROUND(VLOOKUP(B16,'MEMORIA DE CÁLCULO'!A:K,10,0),2)</f>
        <v>1</v>
      </c>
      <c r="H16" s="535"/>
      <c r="I16" s="536" t="str">
        <f t="shared" ref="I16:I21" si="2">IF(H16&lt;=M16,N16,"Valor Acima da Ref.")</f>
        <v/>
      </c>
      <c r="J16" s="537">
        <f t="shared" ref="J16:J21" si="3">ROUND(G16*H16,2)</f>
        <v>0</v>
      </c>
      <c r="K16" s="537" t="e">
        <f t="shared" ref="K16:K21" si="4">ROUND(G16*I16,2)</f>
        <v>#VALUE!</v>
      </c>
      <c r="L16" s="538" t="e">
        <f t="shared" ref="L16:L21" si="5">K16/$K$11</f>
        <v>#VALUE!</v>
      </c>
      <c r="M16" s="469">
        <f>IF(C16=0,"",IF(VLOOKUP('DADOS GERAIS'!$B$9,'DADOS GERAIS'!$H$1:$I$2,2,0)=1,IF(D16="SINAPI",VLOOKUP(C16,BancoRJ!C:G,4,0),VLOOKUP(C16,COMPOSIÇÕES!C:H,6,0)),IF(D16="SINAPI",VLOOKUP(C16,BancoRJ!C:G,5,0),VLOOKUP(C16,COMPOSIÇÕES!C:H,6,0))))</f>
        <v>13679.74</v>
      </c>
      <c r="N16" s="470" t="str">
        <f>IF(H16=0,"",IF(H16&gt;M16,FALSE,ROUND((H16*$F$9)+H16,2)))</f>
        <v/>
      </c>
      <c r="O16" s="539"/>
      <c r="Q16" s="519" t="str">
        <f>'DADOS GERAIS'!D4</f>
        <v>ORSE</v>
      </c>
    </row>
    <row r="17" spans="2:17" s="468" customFormat="1" ht="50.1" customHeight="1" outlineLevel="1">
      <c r="B17" s="529" t="s">
        <v>31765</v>
      </c>
      <c r="C17" s="540" t="str">
        <f>COMPOSIÇÕES!C271</f>
        <v>COMP 22</v>
      </c>
      <c r="D17" s="531" t="s">
        <v>32256</v>
      </c>
      <c r="E17" s="532" t="str">
        <f>IF(D17="SINAPI",VLOOKUP(C17,BancoRJ!C:G,2,0),VLOOKUP(C17,COMPOSIÇÕES!C:H,2,0))</f>
        <v>EXECUÇÃO DE ALMOXARIFADO EM CANTEIRO DE OBRA, DE 4,4 X 4,4 M (19,36M2), ALT. 2,2 M,  EM CHAPA DE MADEIRA COMPENSADA. CONFORME LAYOUT DE CANTEIRO.</v>
      </c>
      <c r="F17" s="533" t="str">
        <f>IF(D17="SINAPI",VLOOKUP(C17,BancoRJ!C:G,3,0),VLOOKUP(C17,COMPOSIÇÕES!C:H,3,0))</f>
        <v xml:space="preserve">UN </v>
      </c>
      <c r="G17" s="534">
        <f>ROUND(VLOOKUP(B17,'MEMORIA DE CÁLCULO'!A:K,10,0),2)</f>
        <v>1</v>
      </c>
      <c r="H17" s="535"/>
      <c r="I17" s="536" t="str">
        <f t="shared" si="2"/>
        <v/>
      </c>
      <c r="J17" s="537">
        <f t="shared" si="3"/>
        <v>0</v>
      </c>
      <c r="K17" s="537" t="e">
        <f t="shared" si="4"/>
        <v>#VALUE!</v>
      </c>
      <c r="L17" s="538" t="e">
        <f t="shared" si="5"/>
        <v>#VALUE!</v>
      </c>
      <c r="M17" s="469">
        <f>IF(C17=0,"",IF(VLOOKUP('DADOS GERAIS'!$B$9,'DADOS GERAIS'!$H$1:$I$2,2,0)=1,IF(D17="SINAPI",VLOOKUP(C17,BancoRJ!C:G,4,0),VLOOKUP(C17,COMPOSIÇÕES!C:H,6,0)),IF(D17="SINAPI",VLOOKUP(C17,BancoRJ!C:G,5,0),VLOOKUP(C17,COMPOSIÇÕES!C:H,6,0))))</f>
        <v>10281.830000000004</v>
      </c>
      <c r="N17" s="470" t="str">
        <f>IF(H17=0,"",IF(H17&gt;M17,FALSE,ROUND((H17*$F$9)+H17,2)))</f>
        <v/>
      </c>
      <c r="O17" s="539"/>
      <c r="Q17" s="519">
        <f>'DADOS GERAIS'!D5</f>
        <v>0</v>
      </c>
    </row>
    <row r="18" spans="2:17" s="468" customFormat="1" ht="50.1" customHeight="1" outlineLevel="1">
      <c r="B18" s="529" t="s">
        <v>31781</v>
      </c>
      <c r="C18" s="540">
        <v>105113</v>
      </c>
      <c r="D18" s="531" t="s">
        <v>58</v>
      </c>
      <c r="E18" s="532" t="str">
        <f>IF(D18="SINAPI",VLOOKUP(C18,BancoRJ!C:G,2,0),VLOOKUP(C18,COMPOSIÇÕES!C:H,2,0))</f>
        <v>ESTRUTURA DE MADEIRA PROVISÓRIA PARA SUPORTE DE CAIXA D'ÁGUA ELEVADA DE 2000 LITROS. AF_03/2024</v>
      </c>
      <c r="F18" s="533" t="str">
        <f>IF(D18="SINAPI",VLOOKUP(C18,BancoRJ!C:G,3,0),VLOOKUP(C18,COMPOSIÇÕES!C:H,3,0))</f>
        <v>UN</v>
      </c>
      <c r="G18" s="534">
        <f>ROUND(VLOOKUP(B18,'MEMORIA DE CÁLCULO'!A:K,10,0),2)</f>
        <v>1</v>
      </c>
      <c r="H18" s="535"/>
      <c r="I18" s="536" t="str">
        <f t="shared" si="2"/>
        <v/>
      </c>
      <c r="J18" s="537">
        <f t="shared" si="3"/>
        <v>0</v>
      </c>
      <c r="K18" s="537" t="e">
        <f t="shared" si="4"/>
        <v>#VALUE!</v>
      </c>
      <c r="L18" s="538" t="e">
        <f t="shared" si="5"/>
        <v>#VALUE!</v>
      </c>
      <c r="M18" s="469">
        <f>IF(C18=0,"",IF(VLOOKUP('DADOS GERAIS'!$B$9,'DADOS GERAIS'!$H$1:$I$2,2,0)=1,IF(D18="SINAPI",VLOOKUP(C18,BancoRJ!C:G,4,0),VLOOKUP(C18,COMPOSIÇÕES!C:H,6,0)),IF(D18="SINAPI",VLOOKUP(C18,BancoRJ!C:G,5,0),VLOOKUP(C18,COMPOSIÇÕES!C:H,6,0))))</f>
        <v>9181.65</v>
      </c>
      <c r="N18" s="470" t="str">
        <f>IF(H18=0,"",IF(H18&gt;M18,FALSE,ROUND((H18*$F$9)+H18,2)))</f>
        <v/>
      </c>
      <c r="O18" s="539"/>
      <c r="Q18" s="519">
        <f>'DADOS GERAIS'!D6</f>
        <v>0</v>
      </c>
    </row>
    <row r="19" spans="2:17" s="468" customFormat="1" ht="50.1" customHeight="1" outlineLevel="1">
      <c r="B19" s="529" t="s">
        <v>31782</v>
      </c>
      <c r="C19" s="540" t="str">
        <f>COMPOSIÇÕES!C44</f>
        <v>COMP 05</v>
      </c>
      <c r="D19" s="531" t="s">
        <v>32256</v>
      </c>
      <c r="E19" s="532" t="str">
        <f>IF(D19="SINAPI",VLOOKUP(C19,BancoRJ!C:G,2,0),VLOOKUP(C19,COMPOSIÇÕES!C:H,2,0))</f>
        <v>CAIXA EM CONCRETO PRÉ-MOLDADO PARA ABRIGO DE HIDRÔMETRO COM DN 25 MM - FORNECIMENTO E INSTALAÇÃO.</v>
      </c>
      <c r="F19" s="533" t="str">
        <f>IF(D19="SINAPI",VLOOKUP(C19,BancoRJ!C:G,3,0),VLOOKUP(C19,COMPOSIÇÕES!C:H,3,0))</f>
        <v>UN</v>
      </c>
      <c r="G19" s="534">
        <f>ROUND(VLOOKUP(B19,'MEMORIA DE CÁLCULO'!A:K,10,0),2)</f>
        <v>1</v>
      </c>
      <c r="H19" s="535"/>
      <c r="I19" s="536" t="str">
        <f t="shared" si="2"/>
        <v/>
      </c>
      <c r="J19" s="537">
        <f t="shared" si="3"/>
        <v>0</v>
      </c>
      <c r="K19" s="537" t="e">
        <f t="shared" si="4"/>
        <v>#VALUE!</v>
      </c>
      <c r="L19" s="538" t="e">
        <f t="shared" si="5"/>
        <v>#VALUE!</v>
      </c>
      <c r="M19" s="469">
        <f>IF(C19=0,"",IF(VLOOKUP('DADOS GERAIS'!$B$9,'DADOS GERAIS'!$H$1:$I$2,2,0)=1,IF(D19="SINAPI",VLOOKUP(C19,BancoRJ!C:G,4,0),VLOOKUP(C19,COMPOSIÇÕES!C:H,6,0)),IF(D19="SINAPI",VLOOKUP(C19,BancoRJ!C:G,5,0),VLOOKUP(C19,COMPOSIÇÕES!C:H,6,0))))</f>
        <v>166.17</v>
      </c>
      <c r="N19" s="470" t="str">
        <f>IF(H19=0,"",IF(H19&gt;M19,FALSE,ROUND((H19*$F$9)+H19,2)))</f>
        <v/>
      </c>
      <c r="O19" s="539"/>
      <c r="Q19" s="519"/>
    </row>
    <row r="20" spans="2:17" s="468" customFormat="1" ht="50.1" customHeight="1" outlineLevel="1">
      <c r="B20" s="529" t="s">
        <v>31783</v>
      </c>
      <c r="C20" s="540">
        <v>98459</v>
      </c>
      <c r="D20" s="531" t="s">
        <v>58</v>
      </c>
      <c r="E20" s="532" t="str">
        <f>IF(D20="SINAPI",VLOOKUP(C20,BancoRJ!C:G,2,0),VLOOKUP(C20,COMPOSIÇÕES!C:H,2,0))</f>
        <v>TAPUME COM TELHA METÁLICA. AF_03/2024</v>
      </c>
      <c r="F20" s="533" t="str">
        <f>IF(D20="SINAPI",VLOOKUP(C20,BancoRJ!C:G,3,0),VLOOKUP(C20,COMPOSIÇÕES!C:H,3,0))</f>
        <v>M2</v>
      </c>
      <c r="G20" s="534">
        <f>ROUND(VLOOKUP(B20,'MEMORIA DE CÁLCULO'!A:K,10,0),2)</f>
        <v>107.89</v>
      </c>
      <c r="H20" s="535"/>
      <c r="I20" s="536" t="str">
        <f t="shared" si="2"/>
        <v/>
      </c>
      <c r="J20" s="537">
        <f t="shared" si="3"/>
        <v>0</v>
      </c>
      <c r="K20" s="537" t="e">
        <f t="shared" si="4"/>
        <v>#VALUE!</v>
      </c>
      <c r="L20" s="538" t="e">
        <f t="shared" si="5"/>
        <v>#VALUE!</v>
      </c>
      <c r="M20" s="469">
        <f>IF(C20=0,"",IF(VLOOKUP('DADOS GERAIS'!$B$9,'DADOS GERAIS'!$H$1:$I$2,2,0)=1,IF(D20="SINAPI",VLOOKUP(C20,BancoRJ!C:G,4,0),VLOOKUP(C20,COMPOSIÇÕES!C:H,6,0)),IF(D20="SINAPI",VLOOKUP(C20,BancoRJ!C:G,5,0),VLOOKUP(C20,COMPOSIÇÕES!C:H,6,0))))</f>
        <v>108.82</v>
      </c>
      <c r="N20" s="470" t="str">
        <f>IF(H20=0,"",IF(H20&gt;M20,FALSE,ROUND((H20*$F$9)+H20,2)))</f>
        <v/>
      </c>
      <c r="O20" s="539"/>
      <c r="Q20" s="519"/>
    </row>
    <row r="21" spans="2:17" s="468" customFormat="1" ht="50.1" customHeight="1" outlineLevel="1">
      <c r="B21" s="529" t="s">
        <v>31784</v>
      </c>
      <c r="C21" s="540">
        <v>103689</v>
      </c>
      <c r="D21" s="531" t="s">
        <v>58</v>
      </c>
      <c r="E21" s="532" t="str">
        <f>IF(D21="SINAPI",VLOOKUP(C21,BancoRJ!C:G,2,0),VLOOKUP(C21,COMPOSIÇÕES!C:H,2,0))</f>
        <v>FORNECIMENTO E INSTALAÇÃO DE PLACA DE OBRA COM CHAPA GALVANIZADA E ESTRUTURA DE MADEIRA. AF_03/2022_PS</v>
      </c>
      <c r="F21" s="533" t="str">
        <f>IF(D21="SINAPI",VLOOKUP(C21,BancoRJ!C:G,3,0),VLOOKUP(C21,COMPOSIÇÕES!C:H,3,0))</f>
        <v>M2</v>
      </c>
      <c r="G21" s="534">
        <f>ROUND(VLOOKUP(B21,'MEMORIA DE CÁLCULO'!A:K,10,0),2)</f>
        <v>6.48</v>
      </c>
      <c r="H21" s="535"/>
      <c r="I21" s="536" t="str">
        <f t="shared" si="2"/>
        <v/>
      </c>
      <c r="J21" s="537">
        <f t="shared" si="3"/>
        <v>0</v>
      </c>
      <c r="K21" s="537" t="e">
        <f t="shared" si="4"/>
        <v>#VALUE!</v>
      </c>
      <c r="L21" s="538" t="e">
        <f t="shared" si="5"/>
        <v>#VALUE!</v>
      </c>
      <c r="M21" s="469">
        <f>IF(C21=0,"",IF(VLOOKUP('DADOS GERAIS'!$B$9,'DADOS GERAIS'!$H$1:$I$2,2,0)=1,IF(D21="SINAPI",VLOOKUP(C21,BancoRJ!C:G,4,0),VLOOKUP(C21,COMPOSIÇÕES!C:H,6,0)),IF(D21="SINAPI",VLOOKUP(C21,BancoRJ!C:G,5,0),VLOOKUP(C21,COMPOSIÇÕES!C:H,6,0))))</f>
        <v>480.69</v>
      </c>
      <c r="N21" s="470" t="str">
        <f>IF(H21=0,"",IF(H21&gt;M21,FALSE,ROUND((H21*$F$9)+H21,2)))</f>
        <v/>
      </c>
      <c r="O21" s="539"/>
      <c r="Q21" s="519"/>
    </row>
    <row r="22" spans="2:17" s="468" customFormat="1" ht="10.5" customHeight="1">
      <c r="B22" s="512"/>
      <c r="C22" s="541"/>
      <c r="D22" s="541"/>
      <c r="E22" s="542"/>
      <c r="F22" s="541"/>
      <c r="G22" s="543"/>
      <c r="H22" s="543"/>
      <c r="I22" s="517"/>
      <c r="J22" s="517"/>
      <c r="K22" s="517"/>
      <c r="L22" s="518"/>
      <c r="M22" s="469" t="str">
        <f>IF(C22=0,"",IF(VLOOKUP('DADOS GERAIS'!$B$9,'DADOS GERAIS'!$H$1:$I$2,2,0)=1,IF(D22="SINAPI",VLOOKUP(C22,BancoRJ!C:G,4,0),VLOOKUP(C22,COMPOSIÇÕES!C:H,6,0)),IF(D22="SINAPI",VLOOKUP(C22,BancoRJ!C:G,5,0),VLOOKUP(C22,COMPOSIÇÕES!C:H,6,0))))</f>
        <v/>
      </c>
      <c r="N22" s="470" t="str">
        <f>IF(H22=0,"",IF(H22&gt;M22,FALSE,ROUND((H22*$F$9)+H22,2)))</f>
        <v/>
      </c>
      <c r="O22" s="469"/>
      <c r="P22" s="470"/>
      <c r="Q22" s="519">
        <f>'DADOS GERAIS'!D7</f>
        <v>0</v>
      </c>
    </row>
    <row r="23" spans="2:17" s="528" customFormat="1" ht="28.5" customHeight="1">
      <c r="B23" s="520" t="s">
        <v>6946</v>
      </c>
      <c r="C23" s="521"/>
      <c r="D23" s="522"/>
      <c r="E23" s="522" t="s">
        <v>32470</v>
      </c>
      <c r="F23" s="522"/>
      <c r="G23" s="522"/>
      <c r="H23" s="523"/>
      <c r="I23" s="524"/>
      <c r="J23" s="525">
        <f>SUM(J24:J26)</f>
        <v>0</v>
      </c>
      <c r="K23" s="525" t="e">
        <f>SUM(K24:K26)</f>
        <v>#VALUE!</v>
      </c>
      <c r="L23" s="526" t="e">
        <f>K23/$K$11</f>
        <v>#VALUE!</v>
      </c>
      <c r="M23" s="469" t="str">
        <f>IF(C23=0,"",IF(VLOOKUP('DADOS GERAIS'!$B$9,'DADOS GERAIS'!$H$1:$I$2,2,0)=1,IF(D23="SINAPI",VLOOKUP(C23,BancoRJ!C:G,4,0),VLOOKUP(C23,COMPOSIÇÕES!C:H,6,0)),IF(D23="SINAPI",VLOOKUP(C23,BancoRJ!C:G,5,0),VLOOKUP(C23,COMPOSIÇÕES!C:H,6,0))))</f>
        <v/>
      </c>
      <c r="N23" s="470" t="str">
        <f>IF(H23=0,"",IF(H23&gt;M23,FALSE,ROUND((H23*$F$9)+H23,2)))</f>
        <v/>
      </c>
      <c r="O23" s="469"/>
      <c r="P23" s="470"/>
      <c r="Q23" s="519">
        <f>'DADOS GERAIS'!D8</f>
        <v>0</v>
      </c>
    </row>
    <row r="24" spans="2:17" s="468" customFormat="1" ht="50.1" customHeight="1" outlineLevel="1">
      <c r="B24" s="529" t="s">
        <v>6</v>
      </c>
      <c r="C24" s="540" t="str">
        <f>COMPOSIÇÕES!C295</f>
        <v>COMP 23</v>
      </c>
      <c r="D24" s="531" t="s">
        <v>32256</v>
      </c>
      <c r="E24" s="532" t="str">
        <f>IF(D24="SINAPI",VLOOKUP(C24,BancoRJ!C:G,2,0),VLOOKUP(C24,COMPOSIÇÕES!C:H,2,0))</f>
        <v>LIGAÇÕES DE ÁGUA PARA CAIXA D'ÁGUA EM CANTEIRO DE OBRA. CONFORME LAYOUT DE CANTEIRO.</v>
      </c>
      <c r="F24" s="533" t="str">
        <f>IF(D24="SINAPI",VLOOKUP(C24,BancoRJ!C:G,3,0),VLOOKUP(C24,COMPOSIÇÕES!C:H,3,0))</f>
        <v xml:space="preserve">UN </v>
      </c>
      <c r="G24" s="534">
        <f>ROUND(VLOOKUP(B24,'MEMORIA DE CÁLCULO'!A:K,10,0),2)</f>
        <v>1</v>
      </c>
      <c r="H24" s="535"/>
      <c r="I24" s="536" t="str">
        <f>IF(H24&lt;=M24,N24,"Valor Acima da Ref.")</f>
        <v/>
      </c>
      <c r="J24" s="537">
        <f>ROUND(G24*H24,2)</f>
        <v>0</v>
      </c>
      <c r="K24" s="537" t="e">
        <f>ROUND(G24*I24,2)</f>
        <v>#VALUE!</v>
      </c>
      <c r="L24" s="538" t="e">
        <f>K24/$K$11</f>
        <v>#VALUE!</v>
      </c>
      <c r="M24" s="469">
        <f>IF(C24=0,"",IF(VLOOKUP('DADOS GERAIS'!$B$9,'DADOS GERAIS'!$H$1:$I$2,2,0)=1,IF(D24="SINAPI",VLOOKUP(C24,BancoRJ!C:G,4,0),VLOOKUP(C24,COMPOSIÇÕES!C:H,6,0)),IF(D24="SINAPI",VLOOKUP(C24,BancoRJ!C:G,5,0),VLOOKUP(C24,COMPOSIÇÕES!C:H,6,0))))</f>
        <v>938.69</v>
      </c>
      <c r="N24" s="470" t="str">
        <f>IF(H24=0,"",IF(H24&gt;M24,FALSE,ROUND((H24*$F$9)+H24,2)))</f>
        <v/>
      </c>
      <c r="O24" s="539"/>
    </row>
    <row r="25" spans="2:17" s="468" customFormat="1" ht="50.1" customHeight="1" outlineLevel="1">
      <c r="B25" s="529" t="s">
        <v>7</v>
      </c>
      <c r="C25" s="540">
        <v>97741</v>
      </c>
      <c r="D25" s="531" t="s">
        <v>58</v>
      </c>
      <c r="E25" s="532" t="str">
        <f>IF(D25="SINAPI",VLOOKUP(C25,BancoRJ!C:G,2,0),VLOOKUP(C25,COMPOSIÇÕES!C:H,2,0))</f>
        <v>KIT CAVALETE PARA MEDIÇÃO DE ÁGUA - ENTRADA INDIVIDUALIZADA, EM PVC 25 MM (3/4"), PARA 1 MEDIDOR - FORNECIMENTO E INSTALAÇÃO (EXCLUSIVE HIDRÔMETRO). AF_03/2024</v>
      </c>
      <c r="F25" s="533" t="str">
        <f>IF(D25="SINAPI",VLOOKUP(C25,BancoRJ!C:G,3,0),VLOOKUP(C25,COMPOSIÇÕES!C:H,3,0))</f>
        <v>UN</v>
      </c>
      <c r="G25" s="534">
        <f>ROUND(VLOOKUP(B25,'MEMORIA DE CÁLCULO'!A:K,10,0),2)</f>
        <v>1</v>
      </c>
      <c r="H25" s="535"/>
      <c r="I25" s="536" t="str">
        <f>IF(H25&lt;=M25,N25,"Valor Acima da Ref.")</f>
        <v/>
      </c>
      <c r="J25" s="537">
        <f t="shared" ref="J25:J26" si="6">ROUND(G25*H25,2)</f>
        <v>0</v>
      </c>
      <c r="K25" s="537" t="e">
        <f t="shared" ref="K25:K26" si="7">ROUND(G25*I25,2)</f>
        <v>#VALUE!</v>
      </c>
      <c r="L25" s="538" t="e">
        <f t="shared" ref="L25:L26" si="8">K25/$K$11</f>
        <v>#VALUE!</v>
      </c>
      <c r="M25" s="469">
        <f>IF(C25=0,"",IF(VLOOKUP('DADOS GERAIS'!$B$9,'DADOS GERAIS'!$H$1:$I$2,2,0)=1,IF(D25="SINAPI",VLOOKUP(C25,BancoRJ!C:G,4,0),VLOOKUP(C25,COMPOSIÇÕES!C:H,6,0)),IF(D25="SINAPI",VLOOKUP(C25,BancoRJ!C:G,5,0),VLOOKUP(C25,COMPOSIÇÕES!C:H,6,0))))</f>
        <v>193.44</v>
      </c>
      <c r="N25" s="470" t="str">
        <f>IF(H25=0,"",IF(H25&gt;M25,FALSE,ROUND((H25*$F$9)+H25,2)))</f>
        <v/>
      </c>
      <c r="O25" s="539"/>
    </row>
    <row r="26" spans="2:17" s="468" customFormat="1" ht="50.1" customHeight="1" outlineLevel="1">
      <c r="B26" s="529" t="s">
        <v>20</v>
      </c>
      <c r="C26" s="540">
        <v>101497</v>
      </c>
      <c r="D26" s="531" t="s">
        <v>58</v>
      </c>
      <c r="E26" s="532" t="str">
        <f>IF(D26="SINAPI",VLOOKUP(C26,BancoRJ!C:G,2,0),VLOOKUP(C26,COMPOSIÇÕES!C:H,2,0))</f>
        <v>ENTRADA DE ENERGIA ELÉTRICA, AÉREA, BIFÁSICA, COM CAIXA DE SOBREPOR, CABO DE 10 MM2 E DISJUNTOR DIN 50A (NÃO INCLUSO O POSTE DE CONCRETO). AF_07/2020_PS</v>
      </c>
      <c r="F26" s="533" t="str">
        <f>IF(D26="SINAPI",VLOOKUP(C26,BancoRJ!C:G,3,0),VLOOKUP(C26,COMPOSIÇÕES!C:H,3,0))</f>
        <v>UN</v>
      </c>
      <c r="G26" s="534">
        <f>ROUND(VLOOKUP(B26,'MEMORIA DE CÁLCULO'!A:K,10,0),2)</f>
        <v>1</v>
      </c>
      <c r="H26" s="535"/>
      <c r="I26" s="536" t="str">
        <f>IF(H26&lt;=M26,N26,"Valor Acima da Ref.")</f>
        <v/>
      </c>
      <c r="J26" s="537">
        <f t="shared" si="6"/>
        <v>0</v>
      </c>
      <c r="K26" s="537" t="e">
        <f t="shared" si="7"/>
        <v>#VALUE!</v>
      </c>
      <c r="L26" s="538" t="e">
        <f t="shared" si="8"/>
        <v>#VALUE!</v>
      </c>
      <c r="M26" s="469">
        <f>IF(C26=0,"",IF(VLOOKUP('DADOS GERAIS'!$B$9,'DADOS GERAIS'!$H$1:$I$2,2,0)=1,IF(D26="SINAPI",VLOOKUP(C26,BancoRJ!C:G,4,0),VLOOKUP(C26,COMPOSIÇÕES!C:H,6,0)),IF(D26="SINAPI",VLOOKUP(C26,BancoRJ!C:G,5,0),VLOOKUP(C26,COMPOSIÇÕES!C:H,6,0))))</f>
        <v>2097.77</v>
      </c>
      <c r="N26" s="470" t="str">
        <f>IF(H26=0,"",IF(H26&gt;M26,FALSE,ROUND((H26*$F$9)+H26,2)))</f>
        <v/>
      </c>
      <c r="O26" s="539"/>
    </row>
    <row r="27" spans="2:17" s="468" customFormat="1" ht="10.5" customHeight="1">
      <c r="B27" s="512"/>
      <c r="C27" s="541"/>
      <c r="D27" s="541"/>
      <c r="E27" s="542"/>
      <c r="F27" s="541"/>
      <c r="G27" s="543"/>
      <c r="H27" s="543"/>
      <c r="I27" s="517"/>
      <c r="J27" s="517"/>
      <c r="K27" s="517"/>
      <c r="L27" s="518"/>
      <c r="M27" s="469" t="str">
        <f>IF(C27=0,"",IF(VLOOKUP('DADOS GERAIS'!$B$9,'DADOS GERAIS'!$H$1:$I$2,2,0)=1,IF(D27="SINAPI",VLOOKUP(C27,BancoRJ!C:G,4,0),VLOOKUP(C27,COMPOSIÇÕES!C:H,6,0)),IF(D27="SINAPI",VLOOKUP(C27,BancoRJ!C:G,5,0),VLOOKUP(C27,COMPOSIÇÕES!C:H,6,0))))</f>
        <v/>
      </c>
      <c r="N27" s="470" t="str">
        <f>IF(H27=0,"",IF(H27&gt;M27,FALSE,ROUND((H27*$F$9)+H27,2)))</f>
        <v/>
      </c>
      <c r="O27" s="469"/>
      <c r="P27" s="470"/>
    </row>
    <row r="28" spans="2:17" s="528" customFormat="1" ht="28.5" customHeight="1">
      <c r="B28" s="520" t="s">
        <v>6948</v>
      </c>
      <c r="C28" s="521"/>
      <c r="D28" s="522"/>
      <c r="E28" s="522" t="s">
        <v>32524</v>
      </c>
      <c r="F28" s="522"/>
      <c r="G28" s="522"/>
      <c r="H28" s="523"/>
      <c r="I28" s="524"/>
      <c r="J28" s="525">
        <f>SUM(J29:J32)</f>
        <v>0</v>
      </c>
      <c r="K28" s="525" t="e">
        <f>SUM(K29:K32)</f>
        <v>#VALUE!</v>
      </c>
      <c r="L28" s="526" t="e">
        <f>K28/$K$11</f>
        <v>#VALUE!</v>
      </c>
      <c r="M28" s="469" t="str">
        <f>IF(C28=0,"",IF(VLOOKUP('DADOS GERAIS'!$B$9,'DADOS GERAIS'!$H$1:$I$2,2,0)=1,IF(D28="SINAPI",VLOOKUP(C28,BancoRJ!C:G,4,0),VLOOKUP(C28,COMPOSIÇÕES!C:H,6,0)),IF(D28="SINAPI",VLOOKUP(C28,BancoRJ!C:G,5,0),VLOOKUP(C28,COMPOSIÇÕES!C:H,6,0))))</f>
        <v/>
      </c>
      <c r="N28" s="470" t="str">
        <f>IF(H28=0,"",IF(H28&gt;M28,FALSE,ROUND((H28*$F$9)+H28,2)))</f>
        <v/>
      </c>
      <c r="O28" s="469"/>
      <c r="P28" s="470"/>
    </row>
    <row r="29" spans="2:17" s="468" customFormat="1" ht="50.1" customHeight="1" outlineLevel="1">
      <c r="B29" s="529" t="s">
        <v>13</v>
      </c>
      <c r="C29" s="540">
        <v>101144</v>
      </c>
      <c r="D29" s="531" t="s">
        <v>58</v>
      </c>
      <c r="E29" s="532" t="str">
        <f>IF(D29="SINAPI",VLOOKUP(C29,BancoRJ!C:G,2,0),VLOOKUP(C29,COMPOSIÇÕES!C:H,2,0))</f>
        <v>ESCAVAÇÃO HORIZONTAL, INCLUINDO CARGA, DESCARGA E TRANSPORTE EM SOLO DE 1A CATEGORIA COM TRATOR DE ESTEIRAS (100HP/LÂMINA: 2,19M3) E CAMINHÃO BASCULANTE DE 14M3, DMT ATÉ 200M. AF_07/2020</v>
      </c>
      <c r="F29" s="533" t="str">
        <f>IF(D29="SINAPI",VLOOKUP(C29,BancoRJ!C:G,3,0),VLOOKUP(C29,COMPOSIÇÕES!C:H,3,0))</f>
        <v>M3</v>
      </c>
      <c r="G29" s="534">
        <f>ROUND(VLOOKUP(B29,'MEMORIA DE CÁLCULO'!A:K,10,0),2)</f>
        <v>175.04</v>
      </c>
      <c r="H29" s="535"/>
      <c r="I29" s="536" t="str">
        <f>IF(H29&lt;=M29,N29,"Valor Acima da Ref.")</f>
        <v/>
      </c>
      <c r="J29" s="537">
        <f t="shared" ref="J29" si="9">ROUND(G29*H29,2)</f>
        <v>0</v>
      </c>
      <c r="K29" s="537" t="e">
        <f t="shared" ref="K29" si="10">ROUND(G29*I29,2)</f>
        <v>#VALUE!</v>
      </c>
      <c r="L29" s="538" t="e">
        <f t="shared" ref="L29" si="11">K29/$K$11</f>
        <v>#VALUE!</v>
      </c>
      <c r="M29" s="469">
        <f>IF(C29=0,"",IF(VLOOKUP('DADOS GERAIS'!$B$9,'DADOS GERAIS'!$H$1:$I$2,2,0)=1,IF(D29="SINAPI",VLOOKUP(C29,BancoRJ!C:G,4,0),VLOOKUP(C29,COMPOSIÇÕES!C:H,6,0)),IF(D29="SINAPI",VLOOKUP(C29,BancoRJ!C:G,5,0),VLOOKUP(C29,COMPOSIÇÕES!C:H,6,0))))</f>
        <v>18.3</v>
      </c>
      <c r="N29" s="470" t="str">
        <f>IF(H29=0,"",IF(H29&gt;M29,FALSE,ROUND((H29*$F$9)+H29,2)))</f>
        <v/>
      </c>
      <c r="O29" s="539">
        <f>G29/50</f>
        <v>3.5007999999999999</v>
      </c>
    </row>
    <row r="30" spans="2:17" s="468" customFormat="1" ht="50.1" customHeight="1" outlineLevel="1">
      <c r="B30" s="529" t="s">
        <v>14</v>
      </c>
      <c r="C30" s="540">
        <v>99059</v>
      </c>
      <c r="D30" s="531" t="s">
        <v>58</v>
      </c>
      <c r="E30" s="532" t="str">
        <f>IF(D30="SINAPI",VLOOKUP(C30,BancoRJ!C:G,2,0),VLOOKUP(C30,COMPOSIÇÕES!C:H,2,0))</f>
        <v>LOCAÇÃO CONVENCIONAL DE OBRA, UTILIZANDO GABARITO DE TÁBUAS CORRIDAS PONTALETADAS A CADA 2,00M - 2 UTILIZAÇÕES. AF_03/2024</v>
      </c>
      <c r="F30" s="533" t="str">
        <f>IF(D30="SINAPI",VLOOKUP(C30,BancoRJ!C:G,3,0),VLOOKUP(C30,COMPOSIÇÕES!C:H,3,0))</f>
        <v>M</v>
      </c>
      <c r="G30" s="534">
        <f>ROUND(VLOOKUP(B30,'MEMORIA DE CÁLCULO'!A:K,10,0),2)</f>
        <v>1815</v>
      </c>
      <c r="H30" s="535"/>
      <c r="I30" s="536" t="str">
        <f t="shared" ref="I30:I31" si="12">IF(H30&lt;=M30,N30,"Valor Acima da Ref.")</f>
        <v/>
      </c>
      <c r="J30" s="537">
        <f t="shared" ref="J30:J31" si="13">ROUND(G30*H30,2)</f>
        <v>0</v>
      </c>
      <c r="K30" s="537" t="e">
        <f t="shared" ref="K30:K31" si="14">ROUND(G30*I30,2)</f>
        <v>#VALUE!</v>
      </c>
      <c r="L30" s="538" t="e">
        <f t="shared" ref="L30:L31" si="15">K30/$K$11</f>
        <v>#VALUE!</v>
      </c>
      <c r="M30" s="469">
        <f>IF(C30=0,"",IF(VLOOKUP('DADOS GERAIS'!$B$9,'DADOS GERAIS'!$H$1:$I$2,2,0)=1,IF(D30="SINAPI",VLOOKUP(C30,BancoRJ!C:G,4,0),VLOOKUP(C30,COMPOSIÇÕES!C:H,6,0)),IF(D30="SINAPI",VLOOKUP(C30,BancoRJ!C:G,5,0),VLOOKUP(C30,COMPOSIÇÕES!C:H,6,0))))</f>
        <v>83</v>
      </c>
      <c r="N30" s="470" t="str">
        <f>IF(H30=0,"",IF(H30&gt;M30,FALSE,ROUND((H30*$F$9)+H30,2)))</f>
        <v/>
      </c>
      <c r="O30" s="539">
        <f t="shared" ref="O30:O31" si="16">G30/50</f>
        <v>36.299999999999997</v>
      </c>
    </row>
    <row r="31" spans="2:17" s="468" customFormat="1" ht="50.1" customHeight="1" outlineLevel="1">
      <c r="B31" s="529" t="s">
        <v>14689</v>
      </c>
      <c r="C31" s="540">
        <v>105011</v>
      </c>
      <c r="D31" s="531" t="s">
        <v>58</v>
      </c>
      <c r="E31" s="532" t="str">
        <f>IF(D31="SINAPI",VLOOKUP(C31,BancoRJ!C:G,2,0),VLOOKUP(C31,COMPOSIÇÕES!C:H,2,0))</f>
        <v>EXECUÇÃO DE LINHAS DE REFERÊNCIA EM GABARITO OU CAVALETE. AF_03/2024</v>
      </c>
      <c r="F31" s="533" t="str">
        <f>IF(D31="SINAPI",VLOOKUP(C31,BancoRJ!C:G,3,0),VLOOKUP(C31,COMPOSIÇÕES!C:H,3,0))</f>
        <v>M</v>
      </c>
      <c r="G31" s="534">
        <f>ROUND(VLOOKUP(B31,'MEMORIA DE CÁLCULO'!A:K,10,0),2)</f>
        <v>3482.5</v>
      </c>
      <c r="H31" s="535"/>
      <c r="I31" s="536" t="str">
        <f t="shared" si="12"/>
        <v/>
      </c>
      <c r="J31" s="537">
        <f t="shared" si="13"/>
        <v>0</v>
      </c>
      <c r="K31" s="537" t="e">
        <f t="shared" si="14"/>
        <v>#VALUE!</v>
      </c>
      <c r="L31" s="538" t="e">
        <f t="shared" si="15"/>
        <v>#VALUE!</v>
      </c>
      <c r="M31" s="469">
        <f>IF(C31=0,"",IF(VLOOKUP('DADOS GERAIS'!$B$9,'DADOS GERAIS'!$H$1:$I$2,2,0)=1,IF(D31="SINAPI",VLOOKUP(C31,BancoRJ!C:G,4,0),VLOOKUP(C31,COMPOSIÇÕES!C:H,6,0)),IF(D31="SINAPI",VLOOKUP(C31,BancoRJ!C:G,5,0),VLOOKUP(C31,COMPOSIÇÕES!C:H,6,0))))</f>
        <v>0.74</v>
      </c>
      <c r="N31" s="470" t="str">
        <f>IF(H31=0,"",IF(H31&gt;M31,FALSE,ROUND((H31*$F$9)+H31,2)))</f>
        <v/>
      </c>
      <c r="O31" s="539">
        <f t="shared" si="16"/>
        <v>69.650000000000006</v>
      </c>
    </row>
    <row r="32" spans="2:17" s="468" customFormat="1" ht="50.1" customHeight="1" outlineLevel="1">
      <c r="B32" s="529" t="s">
        <v>32523</v>
      </c>
      <c r="C32" s="540">
        <v>95879</v>
      </c>
      <c r="D32" s="531" t="s">
        <v>58</v>
      </c>
      <c r="E32" s="532" t="str">
        <f>IF(D32="SINAPI",VLOOKUP(C32,BancoRJ!C:G,2,0),VLOOKUP(C32,COMPOSIÇÕES!C:H,2,0))</f>
        <v>TRANSPORTE COM CAMINHÃO BASCULANTE DE 14 M³, EM VIA URBANA PAVIMENTADA, DMT ATÉ 30 KM (UNIDADE: TXKM). AF_07/2020</v>
      </c>
      <c r="F32" s="533" t="str">
        <f>IF(D32="SINAPI",VLOOKUP(C32,BancoRJ!C:G,3,0),VLOOKUP(C32,COMPOSIÇÕES!C:H,3,0))</f>
        <v>TXKM</v>
      </c>
      <c r="G32" s="534">
        <f>ROUND(VLOOKUP(B32,'MEMORIA DE CÁLCULO'!A:K,10,0),2)</f>
        <v>230.71</v>
      </c>
      <c r="H32" s="535"/>
      <c r="I32" s="536" t="str">
        <f t="shared" ref="I32" si="17">IF(H32&lt;=M32,N32,"Valor Acima da Ref.")</f>
        <v/>
      </c>
      <c r="J32" s="537">
        <f t="shared" ref="J32" si="18">ROUND(G32*H32,2)</f>
        <v>0</v>
      </c>
      <c r="K32" s="537" t="e">
        <f t="shared" ref="K32" si="19">ROUND(G32*I32,2)</f>
        <v>#VALUE!</v>
      </c>
      <c r="L32" s="538" t="e">
        <f t="shared" ref="L32" si="20">K32/$K$11</f>
        <v>#VALUE!</v>
      </c>
      <c r="M32" s="469">
        <f>IF(C32=0,"",IF(VLOOKUP('DADOS GERAIS'!$B$9,'DADOS GERAIS'!$H$1:$I$2,2,0)=1,IF(D32="SINAPI",VLOOKUP(C32,BancoRJ!C:G,4,0),VLOOKUP(C32,COMPOSIÇÕES!C:H,6,0)),IF(D32="SINAPI",VLOOKUP(C32,BancoRJ!C:G,5,0),VLOOKUP(C32,COMPOSIÇÕES!C:H,6,0))))</f>
        <v>1.66</v>
      </c>
      <c r="N32" s="470" t="str">
        <f>IF(H32=0,"",IF(H32&gt;M32,FALSE,ROUND((H32*$F$9)+H32,2)))</f>
        <v/>
      </c>
      <c r="O32" s="469"/>
      <c r="P32" s="470"/>
    </row>
    <row r="33" spans="2:16" s="468" customFormat="1" ht="10.5" customHeight="1">
      <c r="B33" s="512"/>
      <c r="C33" s="541"/>
      <c r="D33" s="541"/>
      <c r="E33" s="542"/>
      <c r="F33" s="541"/>
      <c r="G33" s="543"/>
      <c r="H33" s="543"/>
      <c r="I33" s="517"/>
      <c r="J33" s="517"/>
      <c r="K33" s="517"/>
      <c r="L33" s="518"/>
      <c r="M33" s="469" t="str">
        <f>IF(C33=0,"",IF(VLOOKUP('DADOS GERAIS'!$B$9,'DADOS GERAIS'!$H$1:$I$2,2,0)=1,IF(D33="SINAPI",VLOOKUP(C33,BancoRJ!C:G,4,0),VLOOKUP(C33,COMPOSIÇÕES!C:H,6,0)),IF(D33="SINAPI",VLOOKUP(C33,BancoRJ!C:G,5,0),VLOOKUP(C33,COMPOSIÇÕES!C:H,6,0))))</f>
        <v/>
      </c>
      <c r="N33" s="470" t="str">
        <f>IF(H33=0,"",IF(H33&gt;M33,FALSE,ROUND((H33*$F$9)+H33,2)))</f>
        <v/>
      </c>
      <c r="O33" s="469"/>
      <c r="P33" s="470"/>
    </row>
    <row r="34" spans="2:16" s="528" customFormat="1" ht="28.5" customHeight="1">
      <c r="B34" s="520" t="s">
        <v>6949</v>
      </c>
      <c r="C34" s="521"/>
      <c r="D34" s="522"/>
      <c r="E34" s="522" t="s">
        <v>32471</v>
      </c>
      <c r="F34" s="522"/>
      <c r="G34" s="522"/>
      <c r="H34" s="523"/>
      <c r="I34" s="524"/>
      <c r="J34" s="525">
        <f>J35</f>
        <v>0</v>
      </c>
      <c r="K34" s="525" t="e">
        <f>K35</f>
        <v>#VALUE!</v>
      </c>
      <c r="L34" s="526" t="e">
        <f>K34/$K$11</f>
        <v>#VALUE!</v>
      </c>
      <c r="M34" s="469" t="str">
        <f>IF(C34=0,"",IF(VLOOKUP('DADOS GERAIS'!$B$9,'DADOS GERAIS'!$H$1:$I$2,2,0)=1,IF(D34="SINAPI",VLOOKUP(C34,BancoRJ!C:G,4,0),VLOOKUP(C34,COMPOSIÇÕES!C:H,6,0)),IF(D34="SINAPI",VLOOKUP(C34,BancoRJ!C:G,5,0),VLOOKUP(C34,COMPOSIÇÕES!C:H,6,0))))</f>
        <v/>
      </c>
      <c r="N34" s="470" t="str">
        <f>IF(H34=0,"",IF(H34&gt;M34,FALSE,ROUND((H34*$F$9)+H34,2)))</f>
        <v/>
      </c>
      <c r="O34" s="469"/>
      <c r="P34" s="470"/>
    </row>
    <row r="35" spans="2:16" s="468" customFormat="1" ht="51" outlineLevel="1">
      <c r="B35" s="529" t="s">
        <v>15</v>
      </c>
      <c r="C35" s="540" t="str">
        <f>COMPOSIÇÕES!C368</f>
        <v>COMP 29</v>
      </c>
      <c r="D35" s="531" t="s">
        <v>32256</v>
      </c>
      <c r="E35" s="532" t="str">
        <f>IF(D35="SINAPI",VLOOKUP(C35,BancoRJ!C:G,2,0),VLOOKUP(C35,COMPOSIÇÕES!C:H,2,0))</f>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
      <c r="F35" s="533" t="str">
        <f>IF(D35="SINAPI",VLOOKUP(C35,BancoRJ!C:G,3,0),VLOOKUP(C35,COMPOSIÇÕES!C:H,3,0))</f>
        <v>M3</v>
      </c>
      <c r="G35" s="534">
        <f>ROUND(VLOOKUP(B35,'MEMORIA DE CÁLCULO'!A:K,10,0),2)</f>
        <v>619.53</v>
      </c>
      <c r="H35" s="535"/>
      <c r="I35" s="536" t="str">
        <f t="shared" ref="I35" si="21">IF(H35&lt;=M35,N35,"Valor Acima da Ref.")</f>
        <v/>
      </c>
      <c r="J35" s="537">
        <f t="shared" ref="J35" si="22">ROUND(G35*H35,2)</f>
        <v>0</v>
      </c>
      <c r="K35" s="537" t="e">
        <f t="shared" ref="K35" si="23">ROUND(G35*I35,2)</f>
        <v>#VALUE!</v>
      </c>
      <c r="L35" s="538" t="e">
        <f t="shared" ref="L35" si="24">K35/$K$11</f>
        <v>#VALUE!</v>
      </c>
      <c r="M35" s="469">
        <f>IF(C35=0,"",IF(VLOOKUP('DADOS GERAIS'!$B$9,'DADOS GERAIS'!$H$1:$I$2,2,0)=1,IF(D35="SINAPI",VLOOKUP(C35,BancoRJ!C:G,4,0),VLOOKUP(C35,COMPOSIÇÕES!C:H,6,0)),IF(D35="SINAPI",VLOOKUP(C35,BancoRJ!C:G,5,0),VLOOKUP(C35,COMPOSIÇÕES!C:H,6,0))))</f>
        <v>47.600000000000009</v>
      </c>
      <c r="N35" s="470" t="str">
        <f>IF(H35=0,"",IF(H35&gt;M35,FALSE,ROUND((H35*$F$9)+H35,2)))</f>
        <v/>
      </c>
      <c r="O35" s="469"/>
      <c r="P35" s="470"/>
    </row>
    <row r="36" spans="2:16" s="468" customFormat="1" ht="10.5" customHeight="1">
      <c r="B36" s="512"/>
      <c r="C36" s="541"/>
      <c r="D36" s="541"/>
      <c r="E36" s="542"/>
      <c r="F36" s="541"/>
      <c r="G36" s="543"/>
      <c r="H36" s="543"/>
      <c r="I36" s="517"/>
      <c r="J36" s="517"/>
      <c r="K36" s="517"/>
      <c r="L36" s="518"/>
      <c r="M36" s="469" t="str">
        <f>IF(C36=0,"",IF(VLOOKUP('DADOS GERAIS'!$B$9,'DADOS GERAIS'!$H$1:$I$2,2,0)=1,IF(D36="SINAPI",VLOOKUP(C36,BancoRJ!C:G,4,0),VLOOKUP(C36,COMPOSIÇÕES!C:H,6,0)),IF(D36="SINAPI",VLOOKUP(C36,BancoRJ!C:G,5,0),VLOOKUP(C36,COMPOSIÇÕES!C:H,6,0))))</f>
        <v/>
      </c>
      <c r="N36" s="470" t="str">
        <f>IF(H36=0,"",IF(H36&gt;M36,FALSE,ROUND((H36*$F$9)+H36,2)))</f>
        <v/>
      </c>
      <c r="O36" s="469"/>
      <c r="P36" s="470"/>
    </row>
    <row r="37" spans="2:16" s="528" customFormat="1" ht="28.5" customHeight="1">
      <c r="B37" s="544" t="s">
        <v>6950</v>
      </c>
      <c r="C37" s="545"/>
      <c r="D37" s="546"/>
      <c r="E37" s="546" t="s">
        <v>31764</v>
      </c>
      <c r="F37" s="546"/>
      <c r="G37" s="546"/>
      <c r="H37" s="547"/>
      <c r="I37" s="548"/>
      <c r="J37" s="549">
        <f>J38</f>
        <v>0</v>
      </c>
      <c r="K37" s="549" t="e">
        <f>K38</f>
        <v>#VALUE!</v>
      </c>
      <c r="L37" s="550" t="e">
        <f>K37/$K$11</f>
        <v>#VALUE!</v>
      </c>
      <c r="M37" s="469" t="str">
        <f>IF(C37=0,"",IF(VLOOKUP('DADOS GERAIS'!$B$9,'DADOS GERAIS'!$H$1:$I$2,2,0)=1,IF(D37="SINAPI",VLOOKUP(C37,BancoRJ!C:G,4,0),VLOOKUP(C37,COMPOSIÇÕES!C:H,6,0)),IF(D37="SINAPI",VLOOKUP(C37,BancoRJ!C:G,5,0),VLOOKUP(C37,COMPOSIÇÕES!C:H,6,0))))</f>
        <v/>
      </c>
      <c r="N37" s="470" t="str">
        <f>IF(H37=0,"",IF(H37&gt;M37,FALSE,ROUND((H37*$F$9)+H37,2)))</f>
        <v/>
      </c>
      <c r="O37" s="469"/>
      <c r="P37" s="525">
        <v>6500000</v>
      </c>
    </row>
    <row r="38" spans="2:16" s="468" customFormat="1" ht="50.1" customHeight="1" outlineLevel="1">
      <c r="B38" s="529" t="s">
        <v>17</v>
      </c>
      <c r="C38" s="540" t="str">
        <f>COMPOSIÇÕES!C157</f>
        <v>COMP 19</v>
      </c>
      <c r="D38" s="531" t="s">
        <v>32256</v>
      </c>
      <c r="E38" s="532" t="str">
        <f>IF(D38="SINAPI",VLOOKUP(C38,BancoRJ!C:G,2,0),VLOOKUP(C38,COMPOSIÇÕES!C:H,2,0))</f>
        <v>ADMINISTRAÇÃO LOCAL</v>
      </c>
      <c r="F38" s="533" t="str">
        <f>IF(D38="SINAPI",VLOOKUP(C38,BancoRJ!C:G,3,0),VLOOKUP(C38,COMPOSIÇÕES!C:H,3,0))</f>
        <v xml:space="preserve">UN </v>
      </c>
      <c r="G38" s="534">
        <f>ROUND(VLOOKUP(B38,'MEMORIA DE CÁLCULO'!A:K,10,0),2)</f>
        <v>1</v>
      </c>
      <c r="H38" s="535"/>
      <c r="I38" s="536" t="str">
        <f t="shared" ref="I38" si="25">IF(H38&lt;=M38,N38,"Valor Acima da Ref.")</f>
        <v/>
      </c>
      <c r="J38" s="537">
        <f t="shared" ref="J38" si="26">ROUND(G38*H38,2)</f>
        <v>0</v>
      </c>
      <c r="K38" s="537" t="e">
        <f t="shared" ref="K38" si="27">ROUND(G38*I38,2)</f>
        <v>#VALUE!</v>
      </c>
      <c r="L38" s="538" t="e">
        <f t="shared" ref="L38" si="28">K38/$K$11</f>
        <v>#VALUE!</v>
      </c>
      <c r="M38" s="469">
        <f>IF(C38=0,"",IF(VLOOKUP('DADOS GERAIS'!$B$9,'DADOS GERAIS'!$H$1:$I$2,2,0)=1,IF(D38="SINAPI",VLOOKUP(C38,BancoRJ!C:G,4,0),VLOOKUP(C38,COMPOSIÇÕES!C:H,6,0)),IF(D38="SINAPI",VLOOKUP(C38,BancoRJ!C:G,5,0),VLOOKUP(C38,COMPOSIÇÕES!C:H,6,0))))</f>
        <v>257166.96</v>
      </c>
      <c r="N38" s="470" t="str">
        <f>IF(H38=0,"",IF(H38&gt;M38,FALSE,ROUND((H38*$F$9)+H38,2)))</f>
        <v/>
      </c>
      <c r="O38" s="469"/>
      <c r="P38" s="551" t="e">
        <f>K37/P37</f>
        <v>#VALUE!</v>
      </c>
    </row>
    <row r="39" spans="2:16" s="468" customFormat="1" ht="10.5" customHeight="1">
      <c r="B39" s="512"/>
      <c r="C39" s="541"/>
      <c r="D39" s="541"/>
      <c r="E39" s="542"/>
      <c r="F39" s="541"/>
      <c r="G39" s="543"/>
      <c r="H39" s="543"/>
      <c r="I39" s="517"/>
      <c r="J39" s="517"/>
      <c r="K39" s="517"/>
      <c r="L39" s="518"/>
      <c r="M39" s="469" t="str">
        <f>IF(C39=0,"",IF(VLOOKUP('DADOS GERAIS'!$B$9,'DADOS GERAIS'!$H$1:$I$2,2,0)=1,IF(D39="SINAPI",VLOOKUP(C39,BancoRJ!C:G,4,0),VLOOKUP(C39,COMPOSIÇÕES!C:H,6,0)),IF(D39="SINAPI",VLOOKUP(C39,BancoRJ!C:G,5,0),VLOOKUP(C39,COMPOSIÇÕES!C:H,6,0))))</f>
        <v/>
      </c>
      <c r="N39" s="470" t="str">
        <f>IF(H39=0,"",IF(H39&gt;M39,FALSE,ROUND((H39*$F$9)+H39,2)))</f>
        <v/>
      </c>
      <c r="O39" s="469"/>
      <c r="P39" s="470"/>
    </row>
    <row r="40" spans="2:16" s="528" customFormat="1" ht="28.5" customHeight="1">
      <c r="B40" s="520" t="s">
        <v>6951</v>
      </c>
      <c r="C40" s="521"/>
      <c r="D40" s="522"/>
      <c r="E40" s="522" t="s">
        <v>32472</v>
      </c>
      <c r="F40" s="522"/>
      <c r="G40" s="522"/>
      <c r="H40" s="523"/>
      <c r="I40" s="524"/>
      <c r="J40" s="525">
        <f>SUM(J41:J51)</f>
        <v>0</v>
      </c>
      <c r="K40" s="525" t="e">
        <f>SUM(K41:K51)</f>
        <v>#VALUE!</v>
      </c>
      <c r="L40" s="526" t="e">
        <f>K40/$K$11</f>
        <v>#VALUE!</v>
      </c>
      <c r="M40" s="469" t="str">
        <f>IF(C40=0,"",IF(VLOOKUP('DADOS GERAIS'!$B$9,'DADOS GERAIS'!$H$1:$I$2,2,0)=1,IF(D40="SINAPI",VLOOKUP(C40,BancoRJ!C:G,4,0),VLOOKUP(C40,COMPOSIÇÕES!C:H,6,0)),IF(D40="SINAPI",VLOOKUP(C40,BancoRJ!C:G,5,0),VLOOKUP(C40,COMPOSIÇÕES!C:H,6,0))))</f>
        <v/>
      </c>
      <c r="N40" s="470" t="str">
        <f>IF(H40=0,"",IF(H40&gt;M40,FALSE,ROUND((H40*$F$9)+H40,2)))</f>
        <v/>
      </c>
      <c r="O40" s="469"/>
      <c r="P40" s="470"/>
    </row>
    <row r="41" spans="2:16" s="468" customFormat="1" ht="49.5" customHeight="1" outlineLevel="1">
      <c r="B41" s="529" t="s">
        <v>50</v>
      </c>
      <c r="C41" s="540">
        <v>96521</v>
      </c>
      <c r="D41" s="531" t="s">
        <v>58</v>
      </c>
      <c r="E41" s="532" t="str">
        <f>IF(D41="SINAPI",VLOOKUP(C41,BancoRJ!C:G,2,0),VLOOKUP(C41,COMPOSIÇÕES!C:H,2,0))</f>
        <v>ESCAVAÇÃO MECANIZADA PARA BLOCO DE COROAMENTO OU SAPATA COM RETROESCAVADEIRA (INCLUINDO ESCAVAÇÃO PARA COLOCAÇÃO DE FÔRMAS). AF_01/2024</v>
      </c>
      <c r="F41" s="533" t="str">
        <f>IF(D41="SINAPI",VLOOKUP(C41,BancoRJ!C:G,3,0),VLOOKUP(C41,COMPOSIÇÕES!C:H,3,0))</f>
        <v>M3</v>
      </c>
      <c r="G41" s="534">
        <f>ROUND(VLOOKUP(B41,'MEMORIA DE CÁLCULO'!A:K,10,0),2)</f>
        <v>218.8</v>
      </c>
      <c r="H41" s="535"/>
      <c r="I41" s="536" t="str">
        <f t="shared" ref="I41" si="29">IF(H41&lt;=M41,N41,"Valor Acima da Ref.")</f>
        <v/>
      </c>
      <c r="J41" s="537">
        <f t="shared" ref="J41" si="30">ROUND(G41*H41,2)</f>
        <v>0</v>
      </c>
      <c r="K41" s="537" t="e">
        <f t="shared" ref="K41" si="31">ROUND(G41*I41,2)</f>
        <v>#VALUE!</v>
      </c>
      <c r="L41" s="538" t="e">
        <f t="shared" ref="L41" si="32">K41/$K$11</f>
        <v>#VALUE!</v>
      </c>
      <c r="M41" s="469">
        <f>IF(C41=0,"",IF(VLOOKUP('DADOS GERAIS'!$B$9,'DADOS GERAIS'!$H$1:$I$2,2,0)=1,IF(D41="SINAPI",VLOOKUP(C41,BancoRJ!C:G,4,0),VLOOKUP(C41,COMPOSIÇÕES!C:H,6,0)),IF(D41="SINAPI",VLOOKUP(C41,BancoRJ!C:G,5,0),VLOOKUP(C41,COMPOSIÇÕES!C:H,6,0))))</f>
        <v>48.3</v>
      </c>
      <c r="N41" s="470" t="str">
        <f>IF(H41=0,"",IF(H41&gt;M41,FALSE,ROUND((H41*$F$9)+H41,2)))</f>
        <v/>
      </c>
      <c r="O41" s="539">
        <f>'PLANILHA ORÇAMENTÁRIA'!G41/'MEMORIA DE CÁLCULO'!$J$91</f>
        <v>27.35</v>
      </c>
    </row>
    <row r="42" spans="2:16" s="468" customFormat="1" ht="49.5" customHeight="1" outlineLevel="1">
      <c r="B42" s="529" t="s">
        <v>6979</v>
      </c>
      <c r="C42" s="540">
        <v>101616</v>
      </c>
      <c r="D42" s="531" t="s">
        <v>58</v>
      </c>
      <c r="E42" s="532" t="str">
        <f>IF(D42="SINAPI",VLOOKUP(C42,BancoRJ!C:G,2,0),VLOOKUP(C42,COMPOSIÇÕES!C:H,2,0))</f>
        <v>PREPARO DE FUNDO DE VALA COM LARGURA MENOR QUE 1,5 M (ACERTO DO SOLO NATURAL). AF_08/2020</v>
      </c>
      <c r="F42" s="533" t="str">
        <f>IF(D42="SINAPI",VLOOKUP(C42,BancoRJ!C:G,3,0),VLOOKUP(C42,COMPOSIÇÕES!C:H,3,0))</f>
        <v>M2</v>
      </c>
      <c r="G42" s="534">
        <f>ROUND(VLOOKUP(B42,'MEMORIA DE CÁLCULO'!A:K,10,0),2)</f>
        <v>61.32</v>
      </c>
      <c r="H42" s="535"/>
      <c r="I42" s="536" t="str">
        <f t="shared" ref="I42:I51" si="33">IF(H42&lt;=M42,N42,"Valor Acima da Ref.")</f>
        <v/>
      </c>
      <c r="J42" s="537">
        <f t="shared" ref="J42:J51" si="34">ROUND(G42*H42,2)</f>
        <v>0</v>
      </c>
      <c r="K42" s="537" t="e">
        <f t="shared" ref="K42:K51" si="35">ROUND(G42*I42,2)</f>
        <v>#VALUE!</v>
      </c>
      <c r="L42" s="538" t="e">
        <f t="shared" ref="L42:L51" si="36">K42/$K$11</f>
        <v>#VALUE!</v>
      </c>
      <c r="M42" s="469">
        <f>IF(C42=0,"",IF(VLOOKUP('DADOS GERAIS'!$B$9,'DADOS GERAIS'!$H$1:$I$2,2,0)=1,IF(D42="SINAPI",VLOOKUP(C42,BancoRJ!C:G,4,0),VLOOKUP(C42,COMPOSIÇÕES!C:H,6,0)),IF(D42="SINAPI",VLOOKUP(C42,BancoRJ!C:G,5,0),VLOOKUP(C42,COMPOSIÇÕES!C:H,6,0))))</f>
        <v>9.23</v>
      </c>
      <c r="N42" s="470" t="str">
        <f>IF(H42=0,"",IF(H42&gt;M42,FALSE,ROUND((H42*$F$9)+H42,2)))</f>
        <v/>
      </c>
      <c r="O42" s="539">
        <f>'PLANILHA ORÇAMENTÁRIA'!G42/'MEMORIA DE CÁLCULO'!$J$91</f>
        <v>7.665</v>
      </c>
    </row>
    <row r="43" spans="2:16" s="468" customFormat="1" ht="49.5" customHeight="1" outlineLevel="1">
      <c r="B43" s="529" t="s">
        <v>32525</v>
      </c>
      <c r="C43" s="540">
        <v>96619</v>
      </c>
      <c r="D43" s="531" t="s">
        <v>58</v>
      </c>
      <c r="E43" s="532" t="str">
        <f>IF(D43="SINAPI",VLOOKUP(C43,BancoRJ!C:G,2,0),VLOOKUP(C43,COMPOSIÇÕES!C:H,2,0))</f>
        <v>LASTRO DE CONCRETO MAGRO, APLICADO EM BLOCOS DE COROAMENTO OU SAPATAS, ESPESSURA DE 5 CM. AF_01/2024</v>
      </c>
      <c r="F43" s="533" t="str">
        <f>IF(D43="SINAPI",VLOOKUP(C43,BancoRJ!C:G,3,0),VLOOKUP(C43,COMPOSIÇÕES!C:H,3,0))</f>
        <v>M2</v>
      </c>
      <c r="G43" s="534">
        <f>ROUND(VLOOKUP(B43,'MEMORIA DE CÁLCULO'!A:K,10,0),2)</f>
        <v>61.32</v>
      </c>
      <c r="H43" s="535"/>
      <c r="I43" s="536" t="str">
        <f t="shared" si="33"/>
        <v/>
      </c>
      <c r="J43" s="537">
        <f t="shared" si="34"/>
        <v>0</v>
      </c>
      <c r="K43" s="537" t="e">
        <f t="shared" si="35"/>
        <v>#VALUE!</v>
      </c>
      <c r="L43" s="538" t="e">
        <f t="shared" si="36"/>
        <v>#VALUE!</v>
      </c>
      <c r="M43" s="469">
        <f>IF(C43=0,"",IF(VLOOKUP('DADOS GERAIS'!$B$9,'DADOS GERAIS'!$H$1:$I$2,2,0)=1,IF(D43="SINAPI",VLOOKUP(C43,BancoRJ!C:G,4,0),VLOOKUP(C43,COMPOSIÇÕES!C:H,6,0)),IF(D43="SINAPI",VLOOKUP(C43,BancoRJ!C:G,5,0),VLOOKUP(C43,COMPOSIÇÕES!C:H,6,0))))</f>
        <v>44.51</v>
      </c>
      <c r="N43" s="470" t="str">
        <f>IF(H43=0,"",IF(H43&gt;M43,FALSE,ROUND((H43*$F$9)+H43,2)))</f>
        <v/>
      </c>
      <c r="O43" s="539">
        <f>'PLANILHA ORÇAMENTÁRIA'!G43/'MEMORIA DE CÁLCULO'!$J$91</f>
        <v>7.665</v>
      </c>
    </row>
    <row r="44" spans="2:16" s="468" customFormat="1" ht="49.5" customHeight="1" outlineLevel="1">
      <c r="B44" s="529" t="s">
        <v>32526</v>
      </c>
      <c r="C44" s="540">
        <v>92427</v>
      </c>
      <c r="D44" s="531" t="s">
        <v>58</v>
      </c>
      <c r="E44" s="532" t="str">
        <f>IF(D44="SINAPI",VLOOKUP(C44,BancoRJ!C:G,2,0),VLOOKUP(C44,COMPOSIÇÕES!C:H,2,0))</f>
        <v>MONTAGEM E DESMONTAGEM DE FÔRMA DE PILARES RETANGULARES E ESTRUTURAS SIMILARES, PÉ-DIREITO SIMPLES, EM CHAPA DE MADEIRA COMPENSADA RESINADA, 8 UTILIZAÇÕES. AF_09/2020</v>
      </c>
      <c r="F44" s="533" t="str">
        <f>IF(D44="SINAPI",VLOOKUP(C44,BancoRJ!C:G,3,0),VLOOKUP(C44,COMPOSIÇÕES!C:H,3,0))</f>
        <v>M2</v>
      </c>
      <c r="G44" s="534">
        <f>ROUND(VLOOKUP(B44,'MEMORIA DE CÁLCULO'!A:K,10,0),2)</f>
        <v>124.8</v>
      </c>
      <c r="H44" s="535"/>
      <c r="I44" s="536" t="str">
        <f t="shared" si="33"/>
        <v/>
      </c>
      <c r="J44" s="537">
        <f t="shared" si="34"/>
        <v>0</v>
      </c>
      <c r="K44" s="537" t="e">
        <f t="shared" si="35"/>
        <v>#VALUE!</v>
      </c>
      <c r="L44" s="538" t="e">
        <f t="shared" si="36"/>
        <v>#VALUE!</v>
      </c>
      <c r="M44" s="469">
        <f>IF(C44=0,"",IF(VLOOKUP('DADOS GERAIS'!$B$9,'DADOS GERAIS'!$H$1:$I$2,2,0)=1,IF(D44="SINAPI",VLOOKUP(C44,BancoRJ!C:G,4,0),VLOOKUP(C44,COMPOSIÇÕES!C:H,6,0)),IF(D44="SINAPI",VLOOKUP(C44,BancoRJ!C:G,5,0),VLOOKUP(C44,COMPOSIÇÕES!C:H,6,0))))</f>
        <v>81.33</v>
      </c>
      <c r="N44" s="470" t="str">
        <f>IF(H44=0,"",IF(H44&gt;M44,FALSE,ROUND((H44*$F$9)+H44,2)))</f>
        <v/>
      </c>
      <c r="O44" s="539">
        <f>'PLANILHA ORÇAMENTÁRIA'!G44/'MEMORIA DE CÁLCULO'!$J$91</f>
        <v>15.6</v>
      </c>
    </row>
    <row r="45" spans="2:16" s="468" customFormat="1" ht="49.5" customHeight="1" outlineLevel="1">
      <c r="B45" s="529" t="s">
        <v>32527</v>
      </c>
      <c r="C45" s="540">
        <v>96535</v>
      </c>
      <c r="D45" s="531" t="s">
        <v>58</v>
      </c>
      <c r="E45" s="532" t="str">
        <f>IF(D45="SINAPI",VLOOKUP(C45,BancoRJ!C:G,2,0),VLOOKUP(C45,COMPOSIÇÕES!C:H,2,0))</f>
        <v>FABRICAÇÃO, MONTAGEM E DESMONTAGEM DE FÔRMA PARA SAPATA, EM MADEIRA SERRADA, E=25 MM, 4 UTILIZAÇÕES. AF_01/2024</v>
      </c>
      <c r="F45" s="533" t="str">
        <f>IF(D45="SINAPI",VLOOKUP(C45,BancoRJ!C:G,3,0),VLOOKUP(C45,COMPOSIÇÕES!C:H,3,0))</f>
        <v>M2</v>
      </c>
      <c r="G45" s="534">
        <f>ROUND(VLOOKUP(B45,'MEMORIA DE CÁLCULO'!A:K,10,0),2)</f>
        <v>79.040000000000006</v>
      </c>
      <c r="H45" s="535"/>
      <c r="I45" s="536" t="str">
        <f t="shared" si="33"/>
        <v/>
      </c>
      <c r="J45" s="537">
        <f t="shared" si="34"/>
        <v>0</v>
      </c>
      <c r="K45" s="537" t="e">
        <f t="shared" si="35"/>
        <v>#VALUE!</v>
      </c>
      <c r="L45" s="538" t="e">
        <f t="shared" si="36"/>
        <v>#VALUE!</v>
      </c>
      <c r="M45" s="469">
        <f>IF(C45=0,"",IF(VLOOKUP('DADOS GERAIS'!$B$9,'DADOS GERAIS'!$H$1:$I$2,2,0)=1,IF(D45="SINAPI",VLOOKUP(C45,BancoRJ!C:G,4,0),VLOOKUP(C45,COMPOSIÇÕES!C:H,6,0)),IF(D45="SINAPI",VLOOKUP(C45,BancoRJ!C:G,5,0),VLOOKUP(C45,COMPOSIÇÕES!C:H,6,0))))</f>
        <v>178.71</v>
      </c>
      <c r="N45" s="470" t="str">
        <f>IF(H45=0,"",IF(H45&gt;M45,FALSE,ROUND((H45*$F$9)+H45,2)))</f>
        <v/>
      </c>
      <c r="O45" s="539">
        <f>'PLANILHA ORÇAMENTÁRIA'!G45/'MEMORIA DE CÁLCULO'!$J$91</f>
        <v>9.8800000000000008</v>
      </c>
    </row>
    <row r="46" spans="2:16" s="468" customFormat="1" ht="49.5" customHeight="1" outlineLevel="1">
      <c r="B46" s="529" t="s">
        <v>32528</v>
      </c>
      <c r="C46" s="540">
        <v>92762</v>
      </c>
      <c r="D46" s="531" t="s">
        <v>58</v>
      </c>
      <c r="E46" s="532" t="str">
        <f>IF(D46="SINAPI",VLOOKUP(C46,BancoRJ!C:G,2,0),VLOOKUP(C46,COMPOSIÇÕES!C:H,2,0))</f>
        <v>ARMAÇÃO DE PILAR OU VIGA DE ESTRUTURA CONVENCIONAL DE CONCRETO ARMADO UTILIZANDO AÇO CA-50 DE 10,0 MM - MONTAGEM. AF_06/2022</v>
      </c>
      <c r="F46" s="533" t="str">
        <f>IF(D46="SINAPI",VLOOKUP(C46,BancoRJ!C:G,3,0),VLOOKUP(C46,COMPOSIÇÕES!C:H,3,0))</f>
        <v>KG</v>
      </c>
      <c r="G46" s="534">
        <f>ROUND(VLOOKUP(B46,'MEMORIA DE CÁLCULO'!A:K,10,0),2)</f>
        <v>518.4</v>
      </c>
      <c r="H46" s="535"/>
      <c r="I46" s="536" t="str">
        <f t="shared" si="33"/>
        <v/>
      </c>
      <c r="J46" s="537">
        <f t="shared" si="34"/>
        <v>0</v>
      </c>
      <c r="K46" s="537" t="e">
        <f t="shared" si="35"/>
        <v>#VALUE!</v>
      </c>
      <c r="L46" s="538" t="e">
        <f t="shared" si="36"/>
        <v>#VALUE!</v>
      </c>
      <c r="M46" s="469">
        <f>IF(C46=0,"",IF(VLOOKUP('DADOS GERAIS'!$B$9,'DADOS GERAIS'!$H$1:$I$2,2,0)=1,IF(D46="SINAPI",VLOOKUP(C46,BancoRJ!C:G,4,0),VLOOKUP(C46,COMPOSIÇÕES!C:H,6,0)),IF(D46="SINAPI",VLOOKUP(C46,BancoRJ!C:G,5,0),VLOOKUP(C46,COMPOSIÇÕES!C:H,6,0))))</f>
        <v>12.19</v>
      </c>
      <c r="N46" s="470" t="str">
        <f>IF(H46=0,"",IF(H46&gt;M46,FALSE,ROUND((H46*$F$9)+H46,2)))</f>
        <v/>
      </c>
      <c r="O46" s="539">
        <f>'PLANILHA ORÇAMENTÁRIA'!G46/'MEMORIA DE CÁLCULO'!$J$91</f>
        <v>64.8</v>
      </c>
    </row>
    <row r="47" spans="2:16" s="468" customFormat="1" ht="49.5" customHeight="1" outlineLevel="1">
      <c r="B47" s="529" t="s">
        <v>32529</v>
      </c>
      <c r="C47" s="540">
        <v>92759</v>
      </c>
      <c r="D47" s="531" t="s">
        <v>58</v>
      </c>
      <c r="E47" s="532" t="str">
        <f>IF(D47="SINAPI",VLOOKUP(C47,BancoRJ!C:G,2,0),VLOOKUP(C47,COMPOSIÇÕES!C:H,2,0))</f>
        <v>ARMAÇÃO DE PILAR OU VIGA DE ESTRUTURA CONVENCIONAL DE CONCRETO ARMADO UTILIZANDO AÇO CA-60 DE 5,0 MM - MONTAGEM. AF_06/2022</v>
      </c>
      <c r="F47" s="533" t="str">
        <f>IF(D47="SINAPI",VLOOKUP(C47,BancoRJ!C:G,3,0),VLOOKUP(C47,COMPOSIÇÕES!C:H,3,0))</f>
        <v>KG</v>
      </c>
      <c r="G47" s="534">
        <f>ROUND(VLOOKUP(B47,'MEMORIA DE CÁLCULO'!A:K,10,0),2)</f>
        <v>148</v>
      </c>
      <c r="H47" s="535"/>
      <c r="I47" s="536" t="str">
        <f t="shared" si="33"/>
        <v/>
      </c>
      <c r="J47" s="537">
        <f t="shared" si="34"/>
        <v>0</v>
      </c>
      <c r="K47" s="537" t="e">
        <f t="shared" si="35"/>
        <v>#VALUE!</v>
      </c>
      <c r="L47" s="538" t="e">
        <f t="shared" si="36"/>
        <v>#VALUE!</v>
      </c>
      <c r="M47" s="469">
        <f>IF(C47=0,"",IF(VLOOKUP('DADOS GERAIS'!$B$9,'DADOS GERAIS'!$H$1:$I$2,2,0)=1,IF(D47="SINAPI",VLOOKUP(C47,BancoRJ!C:G,4,0),VLOOKUP(C47,COMPOSIÇÕES!C:H,6,0)),IF(D47="SINAPI",VLOOKUP(C47,BancoRJ!C:G,5,0),VLOOKUP(C47,COMPOSIÇÕES!C:H,6,0))))</f>
        <v>16.690000000000001</v>
      </c>
      <c r="N47" s="470" t="str">
        <f>IF(H47=0,"",IF(H47&gt;M47,FALSE,ROUND((H47*$F$9)+H47,2)))</f>
        <v/>
      </c>
      <c r="O47" s="539">
        <f>'PLANILHA ORÇAMENTÁRIA'!G47/'MEMORIA DE CÁLCULO'!$J$91</f>
        <v>18.5</v>
      </c>
    </row>
    <row r="48" spans="2:16" s="468" customFormat="1" ht="49.5" customHeight="1" outlineLevel="1">
      <c r="B48" s="529" t="s">
        <v>32530</v>
      </c>
      <c r="C48" s="540">
        <v>104918</v>
      </c>
      <c r="D48" s="531" t="s">
        <v>58</v>
      </c>
      <c r="E48" s="532" t="str">
        <f>IF(D48="SINAPI",VLOOKUP(C48,BancoRJ!C:G,2,0),VLOOKUP(C48,COMPOSIÇÕES!C:H,2,0))</f>
        <v>ARMAÇÃO DE SAPATA ISOLADA, VIGA BALDRAME E SAPATA CORRIDA UTILIZANDO AÇO CA-50 DE 8 MM - MONTAGEM. AF_01/2024</v>
      </c>
      <c r="F48" s="533" t="str">
        <f>IF(D48="SINAPI",VLOOKUP(C48,BancoRJ!C:G,3,0),VLOOKUP(C48,COMPOSIÇÕES!C:H,3,0))</f>
        <v>KG</v>
      </c>
      <c r="G48" s="534">
        <f>ROUND(VLOOKUP(B48,'MEMORIA DE CÁLCULO'!A:K,10,0),2)</f>
        <v>496</v>
      </c>
      <c r="H48" s="535"/>
      <c r="I48" s="536" t="str">
        <f t="shared" si="33"/>
        <v/>
      </c>
      <c r="J48" s="537">
        <f t="shared" si="34"/>
        <v>0</v>
      </c>
      <c r="K48" s="537" t="e">
        <f t="shared" si="35"/>
        <v>#VALUE!</v>
      </c>
      <c r="L48" s="538" t="e">
        <f t="shared" si="36"/>
        <v>#VALUE!</v>
      </c>
      <c r="M48" s="469">
        <f>IF(C48=0,"",IF(VLOOKUP('DADOS GERAIS'!$B$9,'DADOS GERAIS'!$H$1:$I$2,2,0)=1,IF(D48="SINAPI",VLOOKUP(C48,BancoRJ!C:G,4,0),VLOOKUP(C48,COMPOSIÇÕES!C:H,6,0)),IF(D48="SINAPI",VLOOKUP(C48,BancoRJ!C:G,5,0),VLOOKUP(C48,COMPOSIÇÕES!C:H,6,0))))</f>
        <v>16.600000000000001</v>
      </c>
      <c r="N48" s="470" t="str">
        <f>IF(H48=0,"",IF(H48&gt;M48,FALSE,ROUND((H48*$F$9)+H48,2)))</f>
        <v/>
      </c>
      <c r="O48" s="539">
        <f>'PLANILHA ORÇAMENTÁRIA'!G48/'MEMORIA DE CÁLCULO'!$J$91</f>
        <v>62</v>
      </c>
    </row>
    <row r="49" spans="2:16" s="468" customFormat="1" ht="49.5" customHeight="1" outlineLevel="1">
      <c r="B49" s="529" t="s">
        <v>32531</v>
      </c>
      <c r="C49" s="540">
        <v>103672</v>
      </c>
      <c r="D49" s="531" t="s">
        <v>58</v>
      </c>
      <c r="E49" s="532" t="str">
        <f>IF(D49="SINAPI",VLOOKUP(C49,BancoRJ!C:G,2,0),VLOOKUP(C49,COMPOSIÇÕES!C:H,2,0))</f>
        <v>CONCRETAGEM DE PILARES, FCK = 25 MPA, COM USO DE BOMBA - LANÇAMENTO, ADENSAMENTO E ACABAMENTO. AF_02/2022_PS</v>
      </c>
      <c r="F49" s="533" t="str">
        <f>IF(D49="SINAPI",VLOOKUP(C49,BancoRJ!C:G,3,0),VLOOKUP(C49,COMPOSIÇÕES!C:H,3,0))</f>
        <v>M3</v>
      </c>
      <c r="G49" s="534">
        <f>ROUND(VLOOKUP(B49,'MEMORIA DE CÁLCULO'!A:K,10,0),2)</f>
        <v>7.04</v>
      </c>
      <c r="H49" s="535"/>
      <c r="I49" s="536" t="str">
        <f t="shared" si="33"/>
        <v/>
      </c>
      <c r="J49" s="537">
        <f t="shared" si="34"/>
        <v>0</v>
      </c>
      <c r="K49" s="537" t="e">
        <f t="shared" si="35"/>
        <v>#VALUE!</v>
      </c>
      <c r="L49" s="538" t="e">
        <f t="shared" si="36"/>
        <v>#VALUE!</v>
      </c>
      <c r="M49" s="469">
        <f>IF(C49=0,"",IF(VLOOKUP('DADOS GERAIS'!$B$9,'DADOS GERAIS'!$H$1:$I$2,2,0)=1,IF(D49="SINAPI",VLOOKUP(C49,BancoRJ!C:G,4,0),VLOOKUP(C49,COMPOSIÇÕES!C:H,6,0)),IF(D49="SINAPI",VLOOKUP(C49,BancoRJ!C:G,5,0),VLOOKUP(C49,COMPOSIÇÕES!C:H,6,0))))</f>
        <v>662.5</v>
      </c>
      <c r="N49" s="470" t="str">
        <f>IF(H49=0,"",IF(H49&gt;M49,FALSE,ROUND((H49*$F$9)+H49,2)))</f>
        <v/>
      </c>
      <c r="O49" s="539">
        <f>'PLANILHA ORÇAMENTÁRIA'!G49/'MEMORIA DE CÁLCULO'!$J$91</f>
        <v>0.88</v>
      </c>
    </row>
    <row r="50" spans="2:16" s="468" customFormat="1" ht="49.5" customHeight="1" outlineLevel="1">
      <c r="B50" s="529" t="s">
        <v>32532</v>
      </c>
      <c r="C50" s="540" t="str">
        <f>COMPOSIÇÕES!C9</f>
        <v>COMP 01</v>
      </c>
      <c r="D50" s="531" t="s">
        <v>32256</v>
      </c>
      <c r="E50" s="532" t="str">
        <f>IF(D50="SINAPI",VLOOKUP(C50,BancoRJ!C:G,2,0),VLOOKUP(C50,COMPOSIÇÕES!C:H,2,0))</f>
        <v>CONCRETAGEM DE SAPATA, FCK 25 MPA, COM USO DE BOMBA - LANÇAMENTO, ADENSAMENTO E ACABAMENTO.</v>
      </c>
      <c r="F50" s="533" t="str">
        <f>IF(D50="SINAPI",VLOOKUP(C50,BancoRJ!C:G,3,0),VLOOKUP(C50,COMPOSIÇÕES!C:H,3,0))</f>
        <v>M3</v>
      </c>
      <c r="G50" s="534">
        <f>ROUND(VLOOKUP(B50,'MEMORIA DE CÁLCULO'!A:K,10,0),2)</f>
        <v>15.36</v>
      </c>
      <c r="H50" s="535"/>
      <c r="I50" s="536" t="str">
        <f t="shared" si="33"/>
        <v/>
      </c>
      <c r="J50" s="537">
        <f t="shared" si="34"/>
        <v>0</v>
      </c>
      <c r="K50" s="537" t="e">
        <f t="shared" si="35"/>
        <v>#VALUE!</v>
      </c>
      <c r="L50" s="538" t="e">
        <f t="shared" si="36"/>
        <v>#VALUE!</v>
      </c>
      <c r="M50" s="469">
        <f>IF(C50=0,"",IF(VLOOKUP('DADOS GERAIS'!$B$9,'DADOS GERAIS'!$H$1:$I$2,2,0)=1,IF(D50="SINAPI",VLOOKUP(C50,BancoRJ!C:G,4,0),VLOOKUP(C50,COMPOSIÇÕES!C:H,6,0)),IF(D50="SINAPI",VLOOKUP(C50,BancoRJ!C:G,5,0),VLOOKUP(C50,COMPOSIÇÕES!C:H,6,0))))</f>
        <v>739.17000000000007</v>
      </c>
      <c r="N50" s="470" t="str">
        <f>IF(H50=0,"",IF(H50&gt;M50,FALSE,ROUND((H50*$F$9)+H50,2)))</f>
        <v/>
      </c>
      <c r="O50" s="539">
        <f>'PLANILHA ORÇAMENTÁRIA'!G50/'MEMORIA DE CÁLCULO'!$J$91</f>
        <v>1.92</v>
      </c>
    </row>
    <row r="51" spans="2:16" s="468" customFormat="1" ht="49.5" customHeight="1" outlineLevel="1">
      <c r="B51" s="529" t="s">
        <v>32533</v>
      </c>
      <c r="C51" s="540">
        <v>104736</v>
      </c>
      <c r="D51" s="531" t="s">
        <v>58</v>
      </c>
      <c r="E51" s="532" t="str">
        <f>IF(D51="SINAPI",VLOOKUP(C51,BancoRJ!C:G,2,0),VLOOKUP(C51,COMPOSIÇÕES!C:H,2,0))</f>
        <v>REATERRO MECANIZADO DE VALA COM RETROESCAVADEIRA (CAPACIDADE DA CAÇAMBA DA RETRO: 0,26 M³/POTÊNCIA: 88 HP), LARGURA DE 0,8 A 1,5 M, PROFUNDIDADE DE 1,5 A 3,0 M, COM SOLO (SEM SUBSTITUIÇÃO) DE 1ª CATEGORIA, COM PLACA VIBRATÓRIA. AF_08/2023</v>
      </c>
      <c r="F51" s="533" t="str">
        <f>IF(D51="SINAPI",VLOOKUP(C51,BancoRJ!C:G,3,0),VLOOKUP(C51,COMPOSIÇÕES!C:H,3,0))</f>
        <v>M3</v>
      </c>
      <c r="G51" s="534">
        <f>ROUND(VLOOKUP(B51,'MEMORIA DE CÁLCULO'!A:K,10,0),2)</f>
        <v>193.33</v>
      </c>
      <c r="H51" s="535"/>
      <c r="I51" s="536" t="str">
        <f t="shared" si="33"/>
        <v/>
      </c>
      <c r="J51" s="537">
        <f t="shared" si="34"/>
        <v>0</v>
      </c>
      <c r="K51" s="537" t="e">
        <f t="shared" si="35"/>
        <v>#VALUE!</v>
      </c>
      <c r="L51" s="538" t="e">
        <f t="shared" si="36"/>
        <v>#VALUE!</v>
      </c>
      <c r="M51" s="469">
        <f>IF(C51=0,"",IF(VLOOKUP('DADOS GERAIS'!$B$9,'DADOS GERAIS'!$H$1:$I$2,2,0)=1,IF(D51="SINAPI",VLOOKUP(C51,BancoRJ!C:G,4,0),VLOOKUP(C51,COMPOSIÇÕES!C:H,6,0)),IF(D51="SINAPI",VLOOKUP(C51,BancoRJ!C:G,5,0),VLOOKUP(C51,COMPOSIÇÕES!C:H,6,0))))</f>
        <v>10.08</v>
      </c>
      <c r="N51" s="470" t="str">
        <f>IF(H51=0,"",IF(H51&gt;M51,FALSE,ROUND((H51*$F$9)+H51,2)))</f>
        <v/>
      </c>
      <c r="O51" s="539">
        <f>'PLANILHA ORÇAMENTÁRIA'!G51/'MEMORIA DE CÁLCULO'!$J$91</f>
        <v>24.166250000000002</v>
      </c>
    </row>
    <row r="52" spans="2:16" s="468" customFormat="1" ht="10.5" customHeight="1">
      <c r="B52" s="512"/>
      <c r="C52" s="541"/>
      <c r="D52" s="541"/>
      <c r="E52" s="542"/>
      <c r="F52" s="541"/>
      <c r="G52" s="543"/>
      <c r="H52" s="543"/>
      <c r="I52" s="517"/>
      <c r="J52" s="517"/>
      <c r="K52" s="517"/>
      <c r="L52" s="518"/>
      <c r="M52" s="469" t="str">
        <f>IF(C52=0,"",IF(VLOOKUP('DADOS GERAIS'!$B$9,'DADOS GERAIS'!$H$1:$I$2,2,0)=1,IF(D52="SINAPI",VLOOKUP(C52,BancoRJ!C:G,4,0),VLOOKUP(C52,COMPOSIÇÕES!C:H,6,0)),IF(D52="SINAPI",VLOOKUP(C52,BancoRJ!C:G,5,0),VLOOKUP(C52,COMPOSIÇÕES!C:H,6,0))))</f>
        <v/>
      </c>
      <c r="N52" s="470" t="str">
        <f>IF(H52=0,"",IF(H52&gt;M52,FALSE,ROUND((H52*$F$9)+H52,2)))</f>
        <v/>
      </c>
      <c r="O52" s="469"/>
      <c r="P52" s="470"/>
    </row>
    <row r="53" spans="2:16" s="528" customFormat="1" ht="28.5" customHeight="1">
      <c r="B53" s="520" t="s">
        <v>6952</v>
      </c>
      <c r="C53" s="521"/>
      <c r="D53" s="522"/>
      <c r="E53" s="522" t="s">
        <v>32473</v>
      </c>
      <c r="F53" s="522"/>
      <c r="G53" s="522"/>
      <c r="H53" s="523"/>
      <c r="I53" s="524"/>
      <c r="J53" s="525">
        <f>SUM(J54:J64)</f>
        <v>0</v>
      </c>
      <c r="K53" s="525" t="e">
        <f>SUM(K54:K64)</f>
        <v>#VALUE!</v>
      </c>
      <c r="L53" s="526" t="e">
        <f>K53/$K$11</f>
        <v>#VALUE!</v>
      </c>
      <c r="M53" s="469" t="str">
        <f>IF(C53=0,"",IF(VLOOKUP('DADOS GERAIS'!$B$9,'DADOS GERAIS'!$H$1:$I$2,2,0)=1,IF(D53="SINAPI",VLOOKUP(C53,BancoRJ!C:G,4,0),VLOOKUP(C53,COMPOSIÇÕES!C:H,6,0)),IF(D53="SINAPI",VLOOKUP(C53,BancoRJ!C:G,5,0),VLOOKUP(C53,COMPOSIÇÕES!C:H,6,0))))</f>
        <v/>
      </c>
      <c r="N53" s="470" t="str">
        <f>IF(H53=0,"",IF(H53&gt;M53,FALSE,ROUND((H53*$F$9)+H53,2)))</f>
        <v/>
      </c>
      <c r="O53" s="469"/>
      <c r="P53" s="470"/>
    </row>
    <row r="54" spans="2:16" s="468" customFormat="1" ht="49.5" customHeight="1" outlineLevel="1">
      <c r="B54" s="529" t="s">
        <v>51</v>
      </c>
      <c r="C54" s="540">
        <v>96521</v>
      </c>
      <c r="D54" s="531" t="s">
        <v>58</v>
      </c>
      <c r="E54" s="532" t="str">
        <f>IF(D54="SINAPI",VLOOKUP(C54,BancoRJ!C:G,2,0),VLOOKUP(C54,COMPOSIÇÕES!C:H,2,0))</f>
        <v>ESCAVAÇÃO MECANIZADA PARA BLOCO DE COROAMENTO OU SAPATA COM RETROESCAVADEIRA (INCLUINDO ESCAVAÇÃO PARA COLOCAÇÃO DE FÔRMAS). AF_01/2024</v>
      </c>
      <c r="F54" s="533" t="str">
        <f>IF(D54="SINAPI",VLOOKUP(C54,BancoRJ!C:G,3,0),VLOOKUP(C54,COMPOSIÇÕES!C:H,3,0))</f>
        <v>M3</v>
      </c>
      <c r="G54" s="534">
        <f>ROUND(VLOOKUP(B54,'MEMORIA DE CÁLCULO'!A:K,10,0),2)</f>
        <v>876.38</v>
      </c>
      <c r="H54" s="535"/>
      <c r="I54" s="536" t="str">
        <f t="shared" ref="I54" si="37">IF(H54&lt;=M54,N54,"Valor Acima da Ref.")</f>
        <v/>
      </c>
      <c r="J54" s="537">
        <f t="shared" ref="J54" si="38">ROUND(G54*H54,2)</f>
        <v>0</v>
      </c>
      <c r="K54" s="537" t="e">
        <f t="shared" ref="K54" si="39">ROUND(G54*I54,2)</f>
        <v>#VALUE!</v>
      </c>
      <c r="L54" s="538" t="e">
        <f t="shared" ref="L54" si="40">K54/$K$11</f>
        <v>#VALUE!</v>
      </c>
      <c r="M54" s="469">
        <f>IF(C54=0,"",IF(VLOOKUP('DADOS GERAIS'!$B$9,'DADOS GERAIS'!$H$1:$I$2,2,0)=1,IF(D54="SINAPI",VLOOKUP(C54,BancoRJ!C:G,4,0),VLOOKUP(C54,COMPOSIÇÕES!C:H,6,0)),IF(D54="SINAPI",VLOOKUP(C54,BancoRJ!C:G,5,0),VLOOKUP(C54,COMPOSIÇÕES!C:H,6,0))))</f>
        <v>48.3</v>
      </c>
      <c r="N54" s="470" t="str">
        <f>IF(H54=0,"",IF(H54&gt;M54,FALSE,ROUND((H54*$F$9)+H54,2)))</f>
        <v/>
      </c>
      <c r="O54" s="539">
        <f>'PLANILHA ORÇAMENTÁRIA'!G54/'MEMORIA DE CÁLCULO'!$J$173</f>
        <v>43.819000000000003</v>
      </c>
    </row>
    <row r="55" spans="2:16" s="468" customFormat="1" ht="49.5" customHeight="1" outlineLevel="1">
      <c r="B55" s="529" t="s">
        <v>52</v>
      </c>
      <c r="C55" s="540">
        <v>101616</v>
      </c>
      <c r="D55" s="531" t="s">
        <v>58</v>
      </c>
      <c r="E55" s="532" t="str">
        <f>IF(D55="SINAPI",VLOOKUP(C55,BancoRJ!C:G,2,0),VLOOKUP(C55,COMPOSIÇÕES!C:H,2,0))</f>
        <v>PREPARO DE FUNDO DE VALA COM LARGURA MENOR QUE 1,5 M (ACERTO DO SOLO NATURAL). AF_08/2020</v>
      </c>
      <c r="F55" s="533" t="str">
        <f>IF(D55="SINAPI",VLOOKUP(C55,BancoRJ!C:G,3,0),VLOOKUP(C55,COMPOSIÇÕES!C:H,3,0))</f>
        <v>M2</v>
      </c>
      <c r="G55" s="534">
        <f>ROUND(VLOOKUP(B55,'MEMORIA DE CÁLCULO'!A:K,10,0),2)</f>
        <v>160.5</v>
      </c>
      <c r="H55" s="535"/>
      <c r="I55" s="536" t="str">
        <f t="shared" ref="I55:I64" si="41">IF(H55&lt;=M55,N55,"Valor Acima da Ref.")</f>
        <v/>
      </c>
      <c r="J55" s="537">
        <f t="shared" ref="J55:J64" si="42">ROUND(G55*H55,2)</f>
        <v>0</v>
      </c>
      <c r="K55" s="537" t="e">
        <f t="shared" ref="K55:K64" si="43">ROUND(G55*I55,2)</f>
        <v>#VALUE!</v>
      </c>
      <c r="L55" s="538" t="e">
        <f t="shared" ref="L55:L64" si="44">K55/$K$11</f>
        <v>#VALUE!</v>
      </c>
      <c r="M55" s="469">
        <f>IF(C55=0,"",IF(VLOOKUP('DADOS GERAIS'!$B$9,'DADOS GERAIS'!$H$1:$I$2,2,0)=1,IF(D55="SINAPI",VLOOKUP(C55,BancoRJ!C:G,4,0),VLOOKUP(C55,COMPOSIÇÕES!C:H,6,0)),IF(D55="SINAPI",VLOOKUP(C55,BancoRJ!C:G,5,0),VLOOKUP(C55,COMPOSIÇÕES!C:H,6,0))))</f>
        <v>9.23</v>
      </c>
      <c r="N55" s="470" t="str">
        <f>IF(H55=0,"",IF(H55&gt;M55,FALSE,ROUND((H55*$F$9)+H55,2)))</f>
        <v/>
      </c>
      <c r="O55" s="539">
        <f>'PLANILHA ORÇAMENTÁRIA'!G55/'MEMORIA DE CÁLCULO'!$J$173</f>
        <v>8.0250000000000004</v>
      </c>
    </row>
    <row r="56" spans="2:16" s="468" customFormat="1" ht="49.5" customHeight="1" outlineLevel="1">
      <c r="B56" s="529" t="s">
        <v>53</v>
      </c>
      <c r="C56" s="540">
        <v>96619</v>
      </c>
      <c r="D56" s="531" t="s">
        <v>58</v>
      </c>
      <c r="E56" s="532" t="str">
        <f>IF(D56="SINAPI",VLOOKUP(C56,BancoRJ!C:G,2,0),VLOOKUP(C56,COMPOSIÇÕES!C:H,2,0))</f>
        <v>LASTRO DE CONCRETO MAGRO, APLICADO EM BLOCOS DE COROAMENTO OU SAPATAS, ESPESSURA DE 5 CM. AF_01/2024</v>
      </c>
      <c r="F56" s="533" t="str">
        <f>IF(D56="SINAPI",VLOOKUP(C56,BancoRJ!C:G,3,0),VLOOKUP(C56,COMPOSIÇÕES!C:H,3,0))</f>
        <v>M2</v>
      </c>
      <c r="G56" s="534">
        <f>ROUND(VLOOKUP(B56,'MEMORIA DE CÁLCULO'!A:K,10,0),2)</f>
        <v>160.5</v>
      </c>
      <c r="H56" s="535"/>
      <c r="I56" s="536" t="str">
        <f t="shared" si="41"/>
        <v/>
      </c>
      <c r="J56" s="537">
        <f t="shared" si="42"/>
        <v>0</v>
      </c>
      <c r="K56" s="537" t="e">
        <f t="shared" si="43"/>
        <v>#VALUE!</v>
      </c>
      <c r="L56" s="538" t="e">
        <f t="shared" si="44"/>
        <v>#VALUE!</v>
      </c>
      <c r="M56" s="469">
        <f>IF(C56=0,"",IF(VLOOKUP('DADOS GERAIS'!$B$9,'DADOS GERAIS'!$H$1:$I$2,2,0)=1,IF(D56="SINAPI",VLOOKUP(C56,BancoRJ!C:G,4,0),VLOOKUP(C56,COMPOSIÇÕES!C:H,6,0)),IF(D56="SINAPI",VLOOKUP(C56,BancoRJ!C:G,5,0),VLOOKUP(C56,COMPOSIÇÕES!C:H,6,0))))</f>
        <v>44.51</v>
      </c>
      <c r="N56" s="470" t="str">
        <f>IF(H56=0,"",IF(H56&gt;M56,FALSE,ROUND((H56*$F$9)+H56,2)))</f>
        <v/>
      </c>
      <c r="O56" s="539">
        <f>'PLANILHA ORÇAMENTÁRIA'!G56/'MEMORIA DE CÁLCULO'!$J$173</f>
        <v>8.0250000000000004</v>
      </c>
    </row>
    <row r="57" spans="2:16" s="468" customFormat="1" ht="49.5" customHeight="1" outlineLevel="1">
      <c r="B57" s="529" t="s">
        <v>31785</v>
      </c>
      <c r="C57" s="540">
        <v>92427</v>
      </c>
      <c r="D57" s="531" t="s">
        <v>58</v>
      </c>
      <c r="E57" s="532" t="str">
        <f>IF(D57="SINAPI",VLOOKUP(C57,BancoRJ!C:G,2,0),VLOOKUP(C57,COMPOSIÇÕES!C:H,2,0))</f>
        <v>MONTAGEM E DESMONTAGEM DE FÔRMA DE PILARES RETANGULARES E ESTRUTURAS SIMILARES, PÉ-DIREITO SIMPLES, EM CHAPA DE MADEIRA COMPENSADA RESINADA, 8 UTILIZAÇÕES. AF_09/2020</v>
      </c>
      <c r="F57" s="533" t="str">
        <f>IF(D57="SINAPI",VLOOKUP(C57,BancoRJ!C:G,3,0),VLOOKUP(C57,COMPOSIÇÕES!C:H,3,0))</f>
        <v>M2</v>
      </c>
      <c r="G57" s="534">
        <f>ROUND(VLOOKUP(B57,'MEMORIA DE CÁLCULO'!A:K,10,0),2)</f>
        <v>436.8</v>
      </c>
      <c r="H57" s="535"/>
      <c r="I57" s="536" t="str">
        <f t="shared" si="41"/>
        <v/>
      </c>
      <c r="J57" s="537">
        <f t="shared" si="42"/>
        <v>0</v>
      </c>
      <c r="K57" s="537" t="e">
        <f t="shared" si="43"/>
        <v>#VALUE!</v>
      </c>
      <c r="L57" s="538" t="e">
        <f t="shared" si="44"/>
        <v>#VALUE!</v>
      </c>
      <c r="M57" s="469">
        <f>IF(C57=0,"",IF(VLOOKUP('DADOS GERAIS'!$B$9,'DADOS GERAIS'!$H$1:$I$2,2,0)=1,IF(D57="SINAPI",VLOOKUP(C57,BancoRJ!C:G,4,0),VLOOKUP(C57,COMPOSIÇÕES!C:H,6,0)),IF(D57="SINAPI",VLOOKUP(C57,BancoRJ!C:G,5,0),VLOOKUP(C57,COMPOSIÇÕES!C:H,6,0))))</f>
        <v>81.33</v>
      </c>
      <c r="N57" s="470" t="str">
        <f>IF(H57=0,"",IF(H57&gt;M57,FALSE,ROUND((H57*$F$9)+H57,2)))</f>
        <v/>
      </c>
      <c r="O57" s="539">
        <f>'PLANILHA ORÇAMENTÁRIA'!G57/'MEMORIA DE CÁLCULO'!$J$173</f>
        <v>21.84</v>
      </c>
    </row>
    <row r="58" spans="2:16" s="468" customFormat="1" ht="49.5" customHeight="1" outlineLevel="1">
      <c r="B58" s="529" t="s">
        <v>31786</v>
      </c>
      <c r="C58" s="540">
        <v>96535</v>
      </c>
      <c r="D58" s="531" t="s">
        <v>58</v>
      </c>
      <c r="E58" s="532" t="str">
        <f>IF(D58="SINAPI",VLOOKUP(C58,BancoRJ!C:G,2,0),VLOOKUP(C58,COMPOSIÇÕES!C:H,2,0))</f>
        <v>FABRICAÇÃO, MONTAGEM E DESMONTAGEM DE FÔRMA PARA SAPATA, EM MADEIRA SERRADA, E=25 MM, 4 UTILIZAÇÕES. AF_01/2024</v>
      </c>
      <c r="F58" s="533" t="str">
        <f>IF(D58="SINAPI",VLOOKUP(C58,BancoRJ!C:G,3,0),VLOOKUP(C58,COMPOSIÇÕES!C:H,3,0))</f>
        <v>M2</v>
      </c>
      <c r="G58" s="534">
        <f>ROUND(VLOOKUP(B58,'MEMORIA DE CÁLCULO'!A:K,10,0),2)</f>
        <v>210.2</v>
      </c>
      <c r="H58" s="535"/>
      <c r="I58" s="536" t="str">
        <f t="shared" si="41"/>
        <v/>
      </c>
      <c r="J58" s="537">
        <f t="shared" si="42"/>
        <v>0</v>
      </c>
      <c r="K58" s="537" t="e">
        <f t="shared" si="43"/>
        <v>#VALUE!</v>
      </c>
      <c r="L58" s="538" t="e">
        <f t="shared" si="44"/>
        <v>#VALUE!</v>
      </c>
      <c r="M58" s="469">
        <f>IF(C58=0,"",IF(VLOOKUP('DADOS GERAIS'!$B$9,'DADOS GERAIS'!$H$1:$I$2,2,0)=1,IF(D58="SINAPI",VLOOKUP(C58,BancoRJ!C:G,4,0),VLOOKUP(C58,COMPOSIÇÕES!C:H,6,0)),IF(D58="SINAPI",VLOOKUP(C58,BancoRJ!C:G,5,0),VLOOKUP(C58,COMPOSIÇÕES!C:H,6,0))))</f>
        <v>178.71</v>
      </c>
      <c r="N58" s="470" t="str">
        <f>IF(H58=0,"",IF(H58&gt;M58,FALSE,ROUND((H58*$F$9)+H58,2)))</f>
        <v/>
      </c>
      <c r="O58" s="539">
        <f>'PLANILHA ORÇAMENTÁRIA'!G58/'MEMORIA DE CÁLCULO'!$J$173</f>
        <v>10.51</v>
      </c>
    </row>
    <row r="59" spans="2:16" s="468" customFormat="1" ht="49.5" customHeight="1" outlineLevel="1">
      <c r="B59" s="529" t="s">
        <v>31787</v>
      </c>
      <c r="C59" s="540">
        <v>92762</v>
      </c>
      <c r="D59" s="531" t="s">
        <v>58</v>
      </c>
      <c r="E59" s="532" t="str">
        <f>IF(D59="SINAPI",VLOOKUP(C59,BancoRJ!C:G,2,0),VLOOKUP(C59,COMPOSIÇÕES!C:H,2,0))</f>
        <v>ARMAÇÃO DE PILAR OU VIGA DE ESTRUTURA CONVENCIONAL DE CONCRETO ARMADO UTILIZANDO AÇO CA-50 DE 10,0 MM - MONTAGEM. AF_06/2022</v>
      </c>
      <c r="F59" s="533" t="str">
        <f>IF(D59="SINAPI",VLOOKUP(C59,BancoRJ!C:G,3,0),VLOOKUP(C59,COMPOSIÇÕES!C:H,3,0))</f>
        <v>KG</v>
      </c>
      <c r="G59" s="534">
        <f>ROUND(VLOOKUP(B59,'MEMORIA DE CÁLCULO'!A:K,10,0),2)</f>
        <v>1616</v>
      </c>
      <c r="H59" s="535"/>
      <c r="I59" s="536" t="str">
        <f t="shared" si="41"/>
        <v/>
      </c>
      <c r="J59" s="537">
        <f t="shared" si="42"/>
        <v>0</v>
      </c>
      <c r="K59" s="537" t="e">
        <f t="shared" si="43"/>
        <v>#VALUE!</v>
      </c>
      <c r="L59" s="538" t="e">
        <f t="shared" si="44"/>
        <v>#VALUE!</v>
      </c>
      <c r="M59" s="469">
        <f>IF(C59=0,"",IF(VLOOKUP('DADOS GERAIS'!$B$9,'DADOS GERAIS'!$H$1:$I$2,2,0)=1,IF(D59="SINAPI",VLOOKUP(C59,BancoRJ!C:G,4,0),VLOOKUP(C59,COMPOSIÇÕES!C:H,6,0)),IF(D59="SINAPI",VLOOKUP(C59,BancoRJ!C:G,5,0),VLOOKUP(C59,COMPOSIÇÕES!C:H,6,0))))</f>
        <v>12.19</v>
      </c>
      <c r="N59" s="470" t="str">
        <f>IF(H59=0,"",IF(H59&gt;M59,FALSE,ROUND((H59*$F$9)+H59,2)))</f>
        <v/>
      </c>
      <c r="O59" s="539">
        <f>'PLANILHA ORÇAMENTÁRIA'!G59/'MEMORIA DE CÁLCULO'!$J$173</f>
        <v>80.8</v>
      </c>
    </row>
    <row r="60" spans="2:16" s="468" customFormat="1" ht="49.5" customHeight="1" outlineLevel="1">
      <c r="B60" s="529" t="s">
        <v>32534</v>
      </c>
      <c r="C60" s="540">
        <v>92759</v>
      </c>
      <c r="D60" s="531" t="s">
        <v>58</v>
      </c>
      <c r="E60" s="532" t="str">
        <f>IF(D60="SINAPI",VLOOKUP(C60,BancoRJ!C:G,2,0),VLOOKUP(C60,COMPOSIÇÕES!C:H,2,0))</f>
        <v>ARMAÇÃO DE PILAR OU VIGA DE ESTRUTURA CONVENCIONAL DE CONCRETO ARMADO UTILIZANDO AÇO CA-60 DE 5,0 MM - MONTAGEM. AF_06/2022</v>
      </c>
      <c r="F60" s="533" t="str">
        <f>IF(D60="SINAPI",VLOOKUP(C60,BancoRJ!C:G,3,0),VLOOKUP(C60,COMPOSIÇÕES!C:H,3,0))</f>
        <v>KG</v>
      </c>
      <c r="G60" s="534">
        <f>ROUND(VLOOKUP(B60,'MEMORIA DE CÁLCULO'!A:K,10,0),2)</f>
        <v>484</v>
      </c>
      <c r="H60" s="535"/>
      <c r="I60" s="536" t="str">
        <f t="shared" si="41"/>
        <v/>
      </c>
      <c r="J60" s="537">
        <f t="shared" si="42"/>
        <v>0</v>
      </c>
      <c r="K60" s="537" t="e">
        <f t="shared" si="43"/>
        <v>#VALUE!</v>
      </c>
      <c r="L60" s="538" t="e">
        <f t="shared" si="44"/>
        <v>#VALUE!</v>
      </c>
      <c r="M60" s="469">
        <f>IF(C60=0,"",IF(VLOOKUP('DADOS GERAIS'!$B$9,'DADOS GERAIS'!$H$1:$I$2,2,0)=1,IF(D60="SINAPI",VLOOKUP(C60,BancoRJ!C:G,4,0),VLOOKUP(C60,COMPOSIÇÕES!C:H,6,0)),IF(D60="SINAPI",VLOOKUP(C60,BancoRJ!C:G,5,0),VLOOKUP(C60,COMPOSIÇÕES!C:H,6,0))))</f>
        <v>16.690000000000001</v>
      </c>
      <c r="N60" s="470" t="str">
        <f>IF(H60=0,"",IF(H60&gt;M60,FALSE,ROUND((H60*$F$9)+H60,2)))</f>
        <v/>
      </c>
      <c r="O60" s="539">
        <f>'PLANILHA ORÇAMENTÁRIA'!G60/'MEMORIA DE CÁLCULO'!$J$173</f>
        <v>24.2</v>
      </c>
    </row>
    <row r="61" spans="2:16" s="468" customFormat="1" ht="49.5" customHeight="1" outlineLevel="1">
      <c r="B61" s="529" t="s">
        <v>32535</v>
      </c>
      <c r="C61" s="540">
        <v>104918</v>
      </c>
      <c r="D61" s="531" t="s">
        <v>58</v>
      </c>
      <c r="E61" s="532" t="str">
        <f>IF(D61="SINAPI",VLOOKUP(C61,BancoRJ!C:G,2,0),VLOOKUP(C61,COMPOSIÇÕES!C:H,2,0))</f>
        <v>ARMAÇÃO DE SAPATA ISOLADA, VIGA BALDRAME E SAPATA CORRIDA UTILIZANDO AÇO CA-50 DE 8 MM - MONTAGEM. AF_01/2024</v>
      </c>
      <c r="F61" s="533" t="str">
        <f>IF(D61="SINAPI",VLOOKUP(C61,BancoRJ!C:G,3,0),VLOOKUP(C61,COMPOSIÇÕES!C:H,3,0))</f>
        <v>KG</v>
      </c>
      <c r="G61" s="534">
        <f>ROUND(VLOOKUP(B61,'MEMORIA DE CÁLCULO'!A:K,10,0),2)</f>
        <v>1348</v>
      </c>
      <c r="H61" s="535"/>
      <c r="I61" s="536" t="str">
        <f t="shared" si="41"/>
        <v/>
      </c>
      <c r="J61" s="537">
        <f t="shared" si="42"/>
        <v>0</v>
      </c>
      <c r="K61" s="537" t="e">
        <f t="shared" si="43"/>
        <v>#VALUE!</v>
      </c>
      <c r="L61" s="538" t="e">
        <f t="shared" si="44"/>
        <v>#VALUE!</v>
      </c>
      <c r="M61" s="469">
        <f>IF(C61=0,"",IF(VLOOKUP('DADOS GERAIS'!$B$9,'DADOS GERAIS'!$H$1:$I$2,2,0)=1,IF(D61="SINAPI",VLOOKUP(C61,BancoRJ!C:G,4,0),VLOOKUP(C61,COMPOSIÇÕES!C:H,6,0)),IF(D61="SINAPI",VLOOKUP(C61,BancoRJ!C:G,5,0),VLOOKUP(C61,COMPOSIÇÕES!C:H,6,0))))</f>
        <v>16.600000000000001</v>
      </c>
      <c r="N61" s="470" t="str">
        <f>IF(H61=0,"",IF(H61&gt;M61,FALSE,ROUND((H61*$F$9)+H61,2)))</f>
        <v/>
      </c>
      <c r="O61" s="539">
        <f>'PLANILHA ORÇAMENTÁRIA'!G61/'MEMORIA DE CÁLCULO'!$J$173</f>
        <v>67.400000000000006</v>
      </c>
    </row>
    <row r="62" spans="2:16" s="468" customFormat="1" ht="49.5" customHeight="1" outlineLevel="1">
      <c r="B62" s="529" t="s">
        <v>32536</v>
      </c>
      <c r="C62" s="540">
        <v>103672</v>
      </c>
      <c r="D62" s="531" t="s">
        <v>58</v>
      </c>
      <c r="E62" s="532" t="str">
        <f>IF(D62="SINAPI",VLOOKUP(C62,BancoRJ!C:G,2,0),VLOOKUP(C62,COMPOSIÇÕES!C:H,2,0))</f>
        <v>CONCRETAGEM DE PILARES, FCK = 25 MPA, COM USO DE BOMBA - LANÇAMENTO, ADENSAMENTO E ACABAMENTO. AF_02/2022_PS</v>
      </c>
      <c r="F62" s="533" t="str">
        <f>IF(D62="SINAPI",VLOOKUP(C62,BancoRJ!C:G,3,0),VLOOKUP(C62,COMPOSIÇÕES!C:H,3,0))</f>
        <v>M3</v>
      </c>
      <c r="G62" s="534">
        <f>ROUND(VLOOKUP(B62,'MEMORIA DE CÁLCULO'!A:K,10,0),2)</f>
        <v>24.6</v>
      </c>
      <c r="H62" s="535"/>
      <c r="I62" s="536" t="str">
        <f t="shared" si="41"/>
        <v/>
      </c>
      <c r="J62" s="537">
        <f t="shared" si="42"/>
        <v>0</v>
      </c>
      <c r="K62" s="537" t="e">
        <f t="shared" si="43"/>
        <v>#VALUE!</v>
      </c>
      <c r="L62" s="538" t="e">
        <f t="shared" si="44"/>
        <v>#VALUE!</v>
      </c>
      <c r="M62" s="469">
        <f>IF(C62=0,"",IF(VLOOKUP('DADOS GERAIS'!$B$9,'DADOS GERAIS'!$H$1:$I$2,2,0)=1,IF(D62="SINAPI",VLOOKUP(C62,BancoRJ!C:G,4,0),VLOOKUP(C62,COMPOSIÇÕES!C:H,6,0)),IF(D62="SINAPI",VLOOKUP(C62,BancoRJ!C:G,5,0),VLOOKUP(C62,COMPOSIÇÕES!C:H,6,0))))</f>
        <v>662.5</v>
      </c>
      <c r="N62" s="470" t="str">
        <f>IF(H62=0,"",IF(H62&gt;M62,FALSE,ROUND((H62*$F$9)+H62,2)))</f>
        <v/>
      </c>
      <c r="O62" s="539">
        <f>'PLANILHA ORÇAMENTÁRIA'!G62/'MEMORIA DE CÁLCULO'!$J$173</f>
        <v>1.23</v>
      </c>
    </row>
    <row r="63" spans="2:16" s="468" customFormat="1" ht="49.5" customHeight="1" outlineLevel="1">
      <c r="B63" s="529" t="s">
        <v>32537</v>
      </c>
      <c r="C63" s="540" t="str">
        <f>COMPOSIÇÕES!C9</f>
        <v>COMP 01</v>
      </c>
      <c r="D63" s="531" t="s">
        <v>32256</v>
      </c>
      <c r="E63" s="532" t="str">
        <f>IF(D63="SINAPI",VLOOKUP(C63,BancoRJ!C:G,2,0),VLOOKUP(C63,COMPOSIÇÕES!C:H,2,0))</f>
        <v>CONCRETAGEM DE SAPATA, FCK 25 MPA, COM USO DE BOMBA - LANÇAMENTO, ADENSAMENTO E ACABAMENTO.</v>
      </c>
      <c r="F63" s="533" t="str">
        <f>IF(D63="SINAPI",VLOOKUP(C63,BancoRJ!C:G,3,0),VLOOKUP(C63,COMPOSIÇÕES!C:H,3,0))</f>
        <v>M3</v>
      </c>
      <c r="G63" s="534">
        <f>ROUND(VLOOKUP(B63,'MEMORIA DE CÁLCULO'!A:K,10,0),2)</f>
        <v>42.2</v>
      </c>
      <c r="H63" s="535"/>
      <c r="I63" s="536" t="str">
        <f t="shared" si="41"/>
        <v/>
      </c>
      <c r="J63" s="537">
        <f t="shared" si="42"/>
        <v>0</v>
      </c>
      <c r="K63" s="537" t="e">
        <f t="shared" si="43"/>
        <v>#VALUE!</v>
      </c>
      <c r="L63" s="538" t="e">
        <f t="shared" si="44"/>
        <v>#VALUE!</v>
      </c>
      <c r="M63" s="469">
        <f>IF(C63=0,"",IF(VLOOKUP('DADOS GERAIS'!$B$9,'DADOS GERAIS'!$H$1:$I$2,2,0)=1,IF(D63="SINAPI",VLOOKUP(C63,BancoRJ!C:G,4,0),VLOOKUP(C63,COMPOSIÇÕES!C:H,6,0)),IF(D63="SINAPI",VLOOKUP(C63,BancoRJ!C:G,5,0),VLOOKUP(C63,COMPOSIÇÕES!C:H,6,0))))</f>
        <v>739.17000000000007</v>
      </c>
      <c r="N63" s="470" t="str">
        <f>IF(H63=0,"",IF(H63&gt;M63,FALSE,ROUND((H63*$F$9)+H63,2)))</f>
        <v/>
      </c>
      <c r="O63" s="539">
        <f>'PLANILHA ORÇAMENTÁRIA'!G63/'MEMORIA DE CÁLCULO'!$J$173</f>
        <v>2.1100000000000003</v>
      </c>
    </row>
    <row r="64" spans="2:16" s="468" customFormat="1" ht="49.5" customHeight="1" outlineLevel="1">
      <c r="B64" s="529" t="s">
        <v>32538</v>
      </c>
      <c r="C64" s="540">
        <v>104736</v>
      </c>
      <c r="D64" s="531" t="s">
        <v>58</v>
      </c>
      <c r="E64" s="532" t="str">
        <f>IF(D64="SINAPI",VLOOKUP(C64,BancoRJ!C:G,2,0),VLOOKUP(C64,COMPOSIÇÕES!C:H,2,0))</f>
        <v>REATERRO MECANIZADO DE VALA COM RETROESCAVADEIRA (CAPACIDADE DA CAÇAMBA DA RETRO: 0,26 M³/POTÊNCIA: 88 HP), LARGURA DE 0,8 A 1,5 M, PROFUNDIDADE DE 1,5 A 3,0 M, COM SOLO (SEM SUBSTITUIÇÃO) DE 1ª CATEGORIA, COM PLACA VIBRATÓRIA. AF_08/2023</v>
      </c>
      <c r="F64" s="533" t="str">
        <f>IF(D64="SINAPI",VLOOKUP(C64,BancoRJ!C:G,3,0),VLOOKUP(C64,COMPOSIÇÕES!C:H,3,0))</f>
        <v>M3</v>
      </c>
      <c r="G64" s="534">
        <f>ROUND(VLOOKUP(B64,'MEMORIA DE CÁLCULO'!A:K,10,0),2)</f>
        <v>801.55</v>
      </c>
      <c r="H64" s="535"/>
      <c r="I64" s="536" t="str">
        <f t="shared" si="41"/>
        <v/>
      </c>
      <c r="J64" s="537">
        <f t="shared" si="42"/>
        <v>0</v>
      </c>
      <c r="K64" s="537" t="e">
        <f t="shared" si="43"/>
        <v>#VALUE!</v>
      </c>
      <c r="L64" s="538" t="e">
        <f t="shared" si="44"/>
        <v>#VALUE!</v>
      </c>
      <c r="M64" s="469">
        <f>IF(C64=0,"",IF(VLOOKUP('DADOS GERAIS'!$B$9,'DADOS GERAIS'!$H$1:$I$2,2,0)=1,IF(D64="SINAPI",VLOOKUP(C64,BancoRJ!C:G,4,0),VLOOKUP(C64,COMPOSIÇÕES!C:H,6,0)),IF(D64="SINAPI",VLOOKUP(C64,BancoRJ!C:G,5,0),VLOOKUP(C64,COMPOSIÇÕES!C:H,6,0))))</f>
        <v>10.08</v>
      </c>
      <c r="N64" s="470" t="str">
        <f>IF(H64=0,"",IF(H64&gt;M64,FALSE,ROUND((H64*$F$9)+H64,2)))</f>
        <v/>
      </c>
      <c r="O64" s="539">
        <f>'PLANILHA ORÇAMENTÁRIA'!G64/'MEMORIA DE CÁLCULO'!$J$173</f>
        <v>40.077500000000001</v>
      </c>
    </row>
    <row r="65" spans="2:16" s="468" customFormat="1" ht="10.5" customHeight="1">
      <c r="B65" s="512"/>
      <c r="C65" s="541"/>
      <c r="D65" s="541"/>
      <c r="E65" s="542"/>
      <c r="F65" s="541"/>
      <c r="G65" s="543"/>
      <c r="H65" s="543"/>
      <c r="I65" s="517"/>
      <c r="J65" s="517"/>
      <c r="K65" s="517"/>
      <c r="L65" s="518"/>
      <c r="M65" s="469" t="str">
        <f>IF(C65=0,"",IF(VLOOKUP('DADOS GERAIS'!$B$9,'DADOS GERAIS'!$H$1:$I$2,2,0)=1,IF(D65="SINAPI",VLOOKUP(C65,BancoRJ!C:G,4,0),VLOOKUP(C65,COMPOSIÇÕES!C:H,6,0)),IF(D65="SINAPI",VLOOKUP(C65,BancoRJ!C:G,5,0),VLOOKUP(C65,COMPOSIÇÕES!C:H,6,0))))</f>
        <v/>
      </c>
      <c r="N65" s="470" t="str">
        <f>IF(H65=0,"",IF(H65&gt;M65,FALSE,ROUND((H65*$F$9)+H65,2)))</f>
        <v/>
      </c>
      <c r="O65" s="469"/>
      <c r="P65" s="470"/>
    </row>
    <row r="66" spans="2:16" s="528" customFormat="1" ht="28.5" customHeight="1">
      <c r="B66" s="520" t="s">
        <v>6953</v>
      </c>
      <c r="C66" s="521"/>
      <c r="D66" s="522"/>
      <c r="E66" s="522" t="s">
        <v>32474</v>
      </c>
      <c r="F66" s="522"/>
      <c r="G66" s="522"/>
      <c r="H66" s="523"/>
      <c r="I66" s="524"/>
      <c r="J66" s="525">
        <f>SUM(J67:J77)</f>
        <v>0</v>
      </c>
      <c r="K66" s="525" t="e">
        <f>SUM(K67:K77)</f>
        <v>#VALUE!</v>
      </c>
      <c r="L66" s="526" t="e">
        <f>K66/$K$11</f>
        <v>#VALUE!</v>
      </c>
      <c r="M66" s="469" t="str">
        <f>IF(C66=0,"",IF(VLOOKUP('DADOS GERAIS'!$B$9,'DADOS GERAIS'!$H$1:$I$2,2,0)=1,IF(D66="SINAPI",VLOOKUP(C66,BancoRJ!C:G,4,0),VLOOKUP(C66,COMPOSIÇÕES!C:H,6,0)),IF(D66="SINAPI",VLOOKUP(C66,BancoRJ!C:G,5,0),VLOOKUP(C66,COMPOSIÇÕES!C:H,6,0))))</f>
        <v/>
      </c>
      <c r="N66" s="470" t="str">
        <f>IF(H66=0,"",IF(H66&gt;M66,FALSE,ROUND((H66*$F$9)+H66,2)))</f>
        <v/>
      </c>
      <c r="O66" s="469"/>
      <c r="P66" s="470"/>
    </row>
    <row r="67" spans="2:16" s="468" customFormat="1" ht="49.5" customHeight="1" outlineLevel="1">
      <c r="B67" s="529" t="s">
        <v>18</v>
      </c>
      <c r="C67" s="540">
        <v>96521</v>
      </c>
      <c r="D67" s="531" t="s">
        <v>58</v>
      </c>
      <c r="E67" s="532" t="str">
        <f>IF(D67="SINAPI",VLOOKUP(C67,BancoRJ!C:G,2,0),VLOOKUP(C67,COMPOSIÇÕES!C:H,2,0))</f>
        <v>ESCAVAÇÃO MECANIZADA PARA BLOCO DE COROAMENTO OU SAPATA COM RETROESCAVADEIRA (INCLUINDO ESCAVAÇÃO PARA COLOCAÇÃO DE FÔRMAS). AF_01/2024</v>
      </c>
      <c r="F67" s="533" t="str">
        <f>IF(D67="SINAPI",VLOOKUP(C67,BancoRJ!C:G,3,0),VLOOKUP(C67,COMPOSIÇÕES!C:H,3,0))</f>
        <v>M3</v>
      </c>
      <c r="G67" s="534">
        <f>ROUND(VLOOKUP(B67,'MEMORIA DE CÁLCULO'!A:K,10,0),2)</f>
        <v>1680.2</v>
      </c>
      <c r="H67" s="535"/>
      <c r="I67" s="536" t="str">
        <f t="shared" ref="I67" si="45">IF(H67&lt;=M67,N67,"Valor Acima da Ref.")</f>
        <v/>
      </c>
      <c r="J67" s="537">
        <f t="shared" ref="J67" si="46">ROUND(G67*H67,2)</f>
        <v>0</v>
      </c>
      <c r="K67" s="537" t="e">
        <f t="shared" ref="K67" si="47">ROUND(G67*I67,2)</f>
        <v>#VALUE!</v>
      </c>
      <c r="L67" s="538" t="e">
        <f t="shared" ref="L67" si="48">K67/$K$11</f>
        <v>#VALUE!</v>
      </c>
      <c r="M67" s="469">
        <f>IF(C67=0,"",IF(VLOOKUP('DADOS GERAIS'!$B$9,'DADOS GERAIS'!$H$1:$I$2,2,0)=1,IF(D67="SINAPI",VLOOKUP(C67,BancoRJ!C:G,4,0),VLOOKUP(C67,COMPOSIÇÕES!C:H,6,0)),IF(D67="SINAPI",VLOOKUP(C67,BancoRJ!C:G,5,0),VLOOKUP(C67,COMPOSIÇÕES!C:H,6,0))))</f>
        <v>48.3</v>
      </c>
      <c r="N67" s="470" t="str">
        <f>IF(H67=0,"",IF(H67&gt;M67,FALSE,ROUND((H67*$F$9)+H67,2)))</f>
        <v/>
      </c>
      <c r="O67" s="539">
        <f>'PLANILHA ORÇAMENTÁRIA'!G67/'MEMORIA DE CÁLCULO'!$J$258</f>
        <v>76.372727272727275</v>
      </c>
    </row>
    <row r="68" spans="2:16" s="468" customFormat="1" ht="49.5" customHeight="1" outlineLevel="1">
      <c r="B68" s="529" t="s">
        <v>131</v>
      </c>
      <c r="C68" s="540">
        <v>101616</v>
      </c>
      <c r="D68" s="531" t="s">
        <v>58</v>
      </c>
      <c r="E68" s="532" t="str">
        <f>IF(D68="SINAPI",VLOOKUP(C68,BancoRJ!C:G,2,0),VLOOKUP(C68,COMPOSIÇÕES!C:H,2,0))</f>
        <v>PREPARO DE FUNDO DE VALA COM LARGURA MENOR QUE 1,5 M (ACERTO DO SOLO NATURAL). AF_08/2020</v>
      </c>
      <c r="F68" s="533" t="str">
        <f>IF(D68="SINAPI",VLOOKUP(C68,BancoRJ!C:G,3,0),VLOOKUP(C68,COMPOSIÇÕES!C:H,3,0))</f>
        <v>M2</v>
      </c>
      <c r="G68" s="534">
        <f>ROUND(VLOOKUP(B68,'MEMORIA DE CÁLCULO'!A:K,10,0),2)</f>
        <v>193.82</v>
      </c>
      <c r="H68" s="535"/>
      <c r="I68" s="536" t="str">
        <f t="shared" ref="I68:I77" si="49">IF(H68&lt;=M68,N68,"Valor Acima da Ref.")</f>
        <v/>
      </c>
      <c r="J68" s="537">
        <f t="shared" ref="J68:J77" si="50">ROUND(G68*H68,2)</f>
        <v>0</v>
      </c>
      <c r="K68" s="537" t="e">
        <f t="shared" ref="K68:K77" si="51">ROUND(G68*I68,2)</f>
        <v>#VALUE!</v>
      </c>
      <c r="L68" s="538" t="e">
        <f t="shared" ref="L68:L77" si="52">K68/$K$11</f>
        <v>#VALUE!</v>
      </c>
      <c r="M68" s="469">
        <f>IF(C68=0,"",IF(VLOOKUP('DADOS GERAIS'!$B$9,'DADOS GERAIS'!$H$1:$I$2,2,0)=1,IF(D68="SINAPI",VLOOKUP(C68,BancoRJ!C:G,4,0),VLOOKUP(C68,COMPOSIÇÕES!C:H,6,0)),IF(D68="SINAPI",VLOOKUP(C68,BancoRJ!C:G,5,0),VLOOKUP(C68,COMPOSIÇÕES!C:H,6,0))))</f>
        <v>9.23</v>
      </c>
      <c r="N68" s="470" t="str">
        <f>IF(H68=0,"",IF(H68&gt;M68,FALSE,ROUND((H68*$F$9)+H68,2)))</f>
        <v/>
      </c>
      <c r="O68" s="539">
        <f>'PLANILHA ORÇAMENTÁRIA'!G68/'MEMORIA DE CÁLCULO'!$J$258</f>
        <v>8.81</v>
      </c>
    </row>
    <row r="69" spans="2:16" s="468" customFormat="1" ht="49.5" customHeight="1" outlineLevel="1">
      <c r="B69" s="529" t="s">
        <v>6956</v>
      </c>
      <c r="C69" s="540">
        <v>96619</v>
      </c>
      <c r="D69" s="531" t="s">
        <v>58</v>
      </c>
      <c r="E69" s="532" t="str">
        <f>IF(D69="SINAPI",VLOOKUP(C69,BancoRJ!C:G,2,0),VLOOKUP(C69,COMPOSIÇÕES!C:H,2,0))</f>
        <v>LASTRO DE CONCRETO MAGRO, APLICADO EM BLOCOS DE COROAMENTO OU SAPATAS, ESPESSURA DE 5 CM. AF_01/2024</v>
      </c>
      <c r="F69" s="533" t="str">
        <f>IF(D69="SINAPI",VLOOKUP(C69,BancoRJ!C:G,3,0),VLOOKUP(C69,COMPOSIÇÕES!C:H,3,0))</f>
        <v>M2</v>
      </c>
      <c r="G69" s="534">
        <f>ROUND(VLOOKUP(B69,'MEMORIA DE CÁLCULO'!A:K,10,0),2)</f>
        <v>193.82</v>
      </c>
      <c r="H69" s="535"/>
      <c r="I69" s="536" t="str">
        <f t="shared" si="49"/>
        <v/>
      </c>
      <c r="J69" s="537">
        <f t="shared" si="50"/>
        <v>0</v>
      </c>
      <c r="K69" s="537" t="e">
        <f t="shared" si="51"/>
        <v>#VALUE!</v>
      </c>
      <c r="L69" s="538" t="e">
        <f t="shared" si="52"/>
        <v>#VALUE!</v>
      </c>
      <c r="M69" s="469">
        <f>IF(C69=0,"",IF(VLOOKUP('DADOS GERAIS'!$B$9,'DADOS GERAIS'!$H$1:$I$2,2,0)=1,IF(D69="SINAPI",VLOOKUP(C69,BancoRJ!C:G,4,0),VLOOKUP(C69,COMPOSIÇÕES!C:H,6,0)),IF(D69="SINAPI",VLOOKUP(C69,BancoRJ!C:G,5,0),VLOOKUP(C69,COMPOSIÇÕES!C:H,6,0))))</f>
        <v>44.51</v>
      </c>
      <c r="N69" s="470" t="str">
        <f>IF(H69=0,"",IF(H69&gt;M69,FALSE,ROUND((H69*$F$9)+H69,2)))</f>
        <v/>
      </c>
      <c r="O69" s="539">
        <f>'PLANILHA ORÇAMENTÁRIA'!G69/'MEMORIA DE CÁLCULO'!$J$258</f>
        <v>8.81</v>
      </c>
    </row>
    <row r="70" spans="2:16" s="468" customFormat="1" ht="49.5" customHeight="1" outlineLevel="1">
      <c r="B70" s="529" t="s">
        <v>6957</v>
      </c>
      <c r="C70" s="540">
        <v>92427</v>
      </c>
      <c r="D70" s="531" t="s">
        <v>58</v>
      </c>
      <c r="E70" s="532" t="str">
        <f>IF(D70="SINAPI",VLOOKUP(C70,BancoRJ!C:G,2,0),VLOOKUP(C70,COMPOSIÇÕES!C:H,2,0))</f>
        <v>MONTAGEM E DESMONTAGEM DE FÔRMA DE PILARES RETANGULARES E ESTRUTURAS SIMILARES, PÉ-DIREITO SIMPLES, EM CHAPA DE MADEIRA COMPENSADA RESINADA, 8 UTILIZAÇÕES. AF_09/2020</v>
      </c>
      <c r="F70" s="533" t="str">
        <f>IF(D70="SINAPI",VLOOKUP(C70,BancoRJ!C:G,3,0),VLOOKUP(C70,COMPOSIÇÕES!C:H,3,0))</f>
        <v>M2</v>
      </c>
      <c r="G70" s="534">
        <f>ROUND(VLOOKUP(B70,'MEMORIA DE CÁLCULO'!A:K,10,0),2)</f>
        <v>617.76</v>
      </c>
      <c r="H70" s="535"/>
      <c r="I70" s="536" t="str">
        <f t="shared" si="49"/>
        <v/>
      </c>
      <c r="J70" s="537">
        <f t="shared" si="50"/>
        <v>0</v>
      </c>
      <c r="K70" s="537" t="e">
        <f t="shared" si="51"/>
        <v>#VALUE!</v>
      </c>
      <c r="L70" s="538" t="e">
        <f t="shared" si="52"/>
        <v>#VALUE!</v>
      </c>
      <c r="M70" s="469">
        <f>IF(C70=0,"",IF(VLOOKUP('DADOS GERAIS'!$B$9,'DADOS GERAIS'!$H$1:$I$2,2,0)=1,IF(D70="SINAPI",VLOOKUP(C70,BancoRJ!C:G,4,0),VLOOKUP(C70,COMPOSIÇÕES!C:H,6,0)),IF(D70="SINAPI",VLOOKUP(C70,BancoRJ!C:G,5,0),VLOOKUP(C70,COMPOSIÇÕES!C:H,6,0))))</f>
        <v>81.33</v>
      </c>
      <c r="N70" s="470" t="str">
        <f>IF(H70=0,"",IF(H70&gt;M70,FALSE,ROUND((H70*$F$9)+H70,2)))</f>
        <v/>
      </c>
      <c r="O70" s="539">
        <f>'PLANILHA ORÇAMENTÁRIA'!G70/'MEMORIA DE CÁLCULO'!$J$258</f>
        <v>28.08</v>
      </c>
    </row>
    <row r="71" spans="2:16" s="468" customFormat="1" ht="49.5" customHeight="1" outlineLevel="1">
      <c r="B71" s="529" t="s">
        <v>31788</v>
      </c>
      <c r="C71" s="540">
        <v>96535</v>
      </c>
      <c r="D71" s="531" t="s">
        <v>58</v>
      </c>
      <c r="E71" s="532" t="str">
        <f>IF(D71="SINAPI",VLOOKUP(C71,BancoRJ!C:G,2,0),VLOOKUP(C71,COMPOSIÇÕES!C:H,2,0))</f>
        <v>FABRICAÇÃO, MONTAGEM E DESMONTAGEM DE FÔRMA PARA SAPATA, EM MADEIRA SERRADA, E=25 MM, 4 UTILIZAÇÕES. AF_01/2024</v>
      </c>
      <c r="F71" s="533" t="str">
        <f>IF(D71="SINAPI",VLOOKUP(C71,BancoRJ!C:G,3,0),VLOOKUP(C71,COMPOSIÇÕES!C:H,3,0))</f>
        <v>M2</v>
      </c>
      <c r="G71" s="534">
        <f>ROUND(VLOOKUP(B71,'MEMORIA DE CÁLCULO'!A:K,10,0),2)</f>
        <v>241.56</v>
      </c>
      <c r="H71" s="535"/>
      <c r="I71" s="536" t="str">
        <f t="shared" si="49"/>
        <v/>
      </c>
      <c r="J71" s="537">
        <f t="shared" si="50"/>
        <v>0</v>
      </c>
      <c r="K71" s="537" t="e">
        <f t="shared" si="51"/>
        <v>#VALUE!</v>
      </c>
      <c r="L71" s="538" t="e">
        <f t="shared" si="52"/>
        <v>#VALUE!</v>
      </c>
      <c r="M71" s="469">
        <f>IF(C71=0,"",IF(VLOOKUP('DADOS GERAIS'!$B$9,'DADOS GERAIS'!$H$1:$I$2,2,0)=1,IF(D71="SINAPI",VLOOKUP(C71,BancoRJ!C:G,4,0),VLOOKUP(C71,COMPOSIÇÕES!C:H,6,0)),IF(D71="SINAPI",VLOOKUP(C71,BancoRJ!C:G,5,0),VLOOKUP(C71,COMPOSIÇÕES!C:H,6,0))))</f>
        <v>178.71</v>
      </c>
      <c r="N71" s="470" t="str">
        <f>IF(H71=0,"",IF(H71&gt;M71,FALSE,ROUND((H71*$F$9)+H71,2)))</f>
        <v/>
      </c>
      <c r="O71" s="539">
        <f>'PLANILHA ORÇAMENTÁRIA'!G71/'MEMORIA DE CÁLCULO'!$J$258</f>
        <v>10.98</v>
      </c>
    </row>
    <row r="72" spans="2:16" s="468" customFormat="1" ht="49.5" customHeight="1" outlineLevel="1">
      <c r="B72" s="529" t="s">
        <v>31789</v>
      </c>
      <c r="C72" s="540">
        <v>92762</v>
      </c>
      <c r="D72" s="531" t="s">
        <v>58</v>
      </c>
      <c r="E72" s="532" t="str">
        <f>IF(D72="SINAPI",VLOOKUP(C72,BancoRJ!C:G,2,0),VLOOKUP(C72,COMPOSIÇÕES!C:H,2,0))</f>
        <v>ARMAÇÃO DE PILAR OU VIGA DE ESTRUTURA CONVENCIONAL DE CONCRETO ARMADO UTILIZANDO AÇO CA-50 DE 10,0 MM - MONTAGEM. AF_06/2022</v>
      </c>
      <c r="F72" s="533" t="str">
        <f>IF(D72="SINAPI",VLOOKUP(C72,BancoRJ!C:G,3,0),VLOOKUP(C72,COMPOSIÇÕES!C:H,3,0))</f>
        <v>KG</v>
      </c>
      <c r="G72" s="534">
        <f>ROUND(VLOOKUP(B72,'MEMORIA DE CÁLCULO'!A:K,10,0),2)</f>
        <v>2129.6</v>
      </c>
      <c r="H72" s="535"/>
      <c r="I72" s="536" t="str">
        <f t="shared" si="49"/>
        <v/>
      </c>
      <c r="J72" s="537">
        <f t="shared" si="50"/>
        <v>0</v>
      </c>
      <c r="K72" s="537" t="e">
        <f t="shared" si="51"/>
        <v>#VALUE!</v>
      </c>
      <c r="L72" s="538" t="e">
        <f t="shared" si="52"/>
        <v>#VALUE!</v>
      </c>
      <c r="M72" s="469">
        <f>IF(C72=0,"",IF(VLOOKUP('DADOS GERAIS'!$B$9,'DADOS GERAIS'!$H$1:$I$2,2,0)=1,IF(D72="SINAPI",VLOOKUP(C72,BancoRJ!C:G,4,0),VLOOKUP(C72,COMPOSIÇÕES!C:H,6,0)),IF(D72="SINAPI",VLOOKUP(C72,BancoRJ!C:G,5,0),VLOOKUP(C72,COMPOSIÇÕES!C:H,6,0))))</f>
        <v>12.19</v>
      </c>
      <c r="N72" s="470" t="str">
        <f>IF(H72=0,"",IF(H72&gt;M72,FALSE,ROUND((H72*$F$9)+H72,2)))</f>
        <v/>
      </c>
      <c r="O72" s="539">
        <f>'PLANILHA ORÇAMENTÁRIA'!G72/'MEMORIA DE CÁLCULO'!$J$258</f>
        <v>96.8</v>
      </c>
    </row>
    <row r="73" spans="2:16" s="468" customFormat="1" ht="49.5" customHeight="1" outlineLevel="1">
      <c r="B73" s="529" t="s">
        <v>32539</v>
      </c>
      <c r="C73" s="540">
        <v>92759</v>
      </c>
      <c r="D73" s="531" t="s">
        <v>58</v>
      </c>
      <c r="E73" s="532" t="str">
        <f>IF(D73="SINAPI",VLOOKUP(C73,BancoRJ!C:G,2,0),VLOOKUP(C73,COMPOSIÇÕES!C:H,2,0))</f>
        <v>ARMAÇÃO DE PILAR OU VIGA DE ESTRUTURA CONVENCIONAL DE CONCRETO ARMADO UTILIZANDO AÇO CA-60 DE 5,0 MM - MONTAGEM. AF_06/2022</v>
      </c>
      <c r="F73" s="533" t="str">
        <f>IF(D73="SINAPI",VLOOKUP(C73,BancoRJ!C:G,3,0),VLOOKUP(C73,COMPOSIÇÕES!C:H,3,0))</f>
        <v>KG</v>
      </c>
      <c r="G73" s="534">
        <f>ROUND(VLOOKUP(B73,'MEMORIA DE CÁLCULO'!A:K,10,0),2)</f>
        <v>657.8</v>
      </c>
      <c r="H73" s="535"/>
      <c r="I73" s="536" t="str">
        <f t="shared" si="49"/>
        <v/>
      </c>
      <c r="J73" s="537">
        <f t="shared" si="50"/>
        <v>0</v>
      </c>
      <c r="K73" s="537" t="e">
        <f t="shared" si="51"/>
        <v>#VALUE!</v>
      </c>
      <c r="L73" s="538" t="e">
        <f t="shared" si="52"/>
        <v>#VALUE!</v>
      </c>
      <c r="M73" s="469">
        <f>IF(C73=0,"",IF(VLOOKUP('DADOS GERAIS'!$B$9,'DADOS GERAIS'!$H$1:$I$2,2,0)=1,IF(D73="SINAPI",VLOOKUP(C73,BancoRJ!C:G,4,0),VLOOKUP(C73,COMPOSIÇÕES!C:H,6,0)),IF(D73="SINAPI",VLOOKUP(C73,BancoRJ!C:G,5,0),VLOOKUP(C73,COMPOSIÇÕES!C:H,6,0))))</f>
        <v>16.690000000000001</v>
      </c>
      <c r="N73" s="470" t="str">
        <f>IF(H73=0,"",IF(H73&gt;M73,FALSE,ROUND((H73*$F$9)+H73,2)))</f>
        <v/>
      </c>
      <c r="O73" s="539">
        <f>'PLANILHA ORÇAMENTÁRIA'!G73/'MEMORIA DE CÁLCULO'!$J$258</f>
        <v>29.9</v>
      </c>
    </row>
    <row r="74" spans="2:16" s="468" customFormat="1" ht="49.5" customHeight="1" outlineLevel="1">
      <c r="B74" s="529" t="s">
        <v>32540</v>
      </c>
      <c r="C74" s="540">
        <v>104918</v>
      </c>
      <c r="D74" s="531" t="s">
        <v>58</v>
      </c>
      <c r="E74" s="532" t="str">
        <f>IF(D74="SINAPI",VLOOKUP(C74,BancoRJ!C:G,2,0),VLOOKUP(C74,COMPOSIÇÕES!C:H,2,0))</f>
        <v>ARMAÇÃO DE SAPATA ISOLADA, VIGA BALDRAME E SAPATA CORRIDA UTILIZANDO AÇO CA-50 DE 8 MM - MONTAGEM. AF_01/2024</v>
      </c>
      <c r="F74" s="533" t="str">
        <f>IF(D74="SINAPI",VLOOKUP(C74,BancoRJ!C:G,3,0),VLOOKUP(C74,COMPOSIÇÕES!C:H,3,0))</f>
        <v>KG</v>
      </c>
      <c r="G74" s="534">
        <f>ROUND(VLOOKUP(B74,'MEMORIA DE CÁLCULO'!A:K,10,0),2)</f>
        <v>1577.4</v>
      </c>
      <c r="H74" s="535"/>
      <c r="I74" s="536" t="str">
        <f t="shared" si="49"/>
        <v/>
      </c>
      <c r="J74" s="537">
        <f t="shared" si="50"/>
        <v>0</v>
      </c>
      <c r="K74" s="537" t="e">
        <f t="shared" si="51"/>
        <v>#VALUE!</v>
      </c>
      <c r="L74" s="538" t="e">
        <f t="shared" si="52"/>
        <v>#VALUE!</v>
      </c>
      <c r="M74" s="469">
        <f>IF(C74=0,"",IF(VLOOKUP('DADOS GERAIS'!$B$9,'DADOS GERAIS'!$H$1:$I$2,2,0)=1,IF(D74="SINAPI",VLOOKUP(C74,BancoRJ!C:G,4,0),VLOOKUP(C74,COMPOSIÇÕES!C:H,6,0)),IF(D74="SINAPI",VLOOKUP(C74,BancoRJ!C:G,5,0),VLOOKUP(C74,COMPOSIÇÕES!C:H,6,0))))</f>
        <v>16.600000000000001</v>
      </c>
      <c r="N74" s="470" t="str">
        <f>IF(H74=0,"",IF(H74&gt;M74,FALSE,ROUND((H74*$F$9)+H74,2)))</f>
        <v/>
      </c>
      <c r="O74" s="539">
        <f>'PLANILHA ORÇAMENTÁRIA'!G74/'MEMORIA DE CÁLCULO'!$J$258</f>
        <v>71.7</v>
      </c>
    </row>
    <row r="75" spans="2:16" s="468" customFormat="1" ht="49.5" customHeight="1" outlineLevel="1">
      <c r="B75" s="529" t="s">
        <v>32541</v>
      </c>
      <c r="C75" s="540">
        <v>103672</v>
      </c>
      <c r="D75" s="531" t="s">
        <v>58</v>
      </c>
      <c r="E75" s="532" t="str">
        <f>IF(D75="SINAPI",VLOOKUP(C75,BancoRJ!C:G,2,0),VLOOKUP(C75,COMPOSIÇÕES!C:H,2,0))</f>
        <v>CONCRETAGEM DE PILARES, FCK = 25 MPA, COM USO DE BOMBA - LANÇAMENTO, ADENSAMENTO E ACABAMENTO. AF_02/2022_PS</v>
      </c>
      <c r="F75" s="533" t="str">
        <f>IF(D75="SINAPI",VLOOKUP(C75,BancoRJ!C:G,3,0),VLOOKUP(C75,COMPOSIÇÕES!C:H,3,0))</f>
        <v>M3</v>
      </c>
      <c r="G75" s="534">
        <f>ROUND(VLOOKUP(B75,'MEMORIA DE CÁLCULO'!A:K,10,0),2)</f>
        <v>34.76</v>
      </c>
      <c r="H75" s="535"/>
      <c r="I75" s="536" t="str">
        <f t="shared" si="49"/>
        <v/>
      </c>
      <c r="J75" s="537">
        <f t="shared" si="50"/>
        <v>0</v>
      </c>
      <c r="K75" s="537" t="e">
        <f t="shared" si="51"/>
        <v>#VALUE!</v>
      </c>
      <c r="L75" s="538" t="e">
        <f t="shared" si="52"/>
        <v>#VALUE!</v>
      </c>
      <c r="M75" s="469">
        <f>IF(C75=0,"",IF(VLOOKUP('DADOS GERAIS'!$B$9,'DADOS GERAIS'!$H$1:$I$2,2,0)=1,IF(D75="SINAPI",VLOOKUP(C75,BancoRJ!C:G,4,0),VLOOKUP(C75,COMPOSIÇÕES!C:H,6,0)),IF(D75="SINAPI",VLOOKUP(C75,BancoRJ!C:G,5,0),VLOOKUP(C75,COMPOSIÇÕES!C:H,6,0))))</f>
        <v>662.5</v>
      </c>
      <c r="N75" s="470" t="str">
        <f>IF(H75=0,"",IF(H75&gt;M75,FALSE,ROUND((H75*$F$9)+H75,2)))</f>
        <v/>
      </c>
      <c r="O75" s="539">
        <f>'PLANILHA ORÇAMENTÁRIA'!G75/'MEMORIA DE CÁLCULO'!$J$258</f>
        <v>1.5799999999999998</v>
      </c>
    </row>
    <row r="76" spans="2:16" s="468" customFormat="1" ht="49.5" customHeight="1" outlineLevel="1">
      <c r="B76" s="529" t="s">
        <v>32542</v>
      </c>
      <c r="C76" s="540" t="str">
        <f>COMPOSIÇÕES!C9</f>
        <v>COMP 01</v>
      </c>
      <c r="D76" s="531" t="s">
        <v>32256</v>
      </c>
      <c r="E76" s="532" t="str">
        <f>IF(D76="SINAPI",VLOOKUP(C76,BancoRJ!C:G,2,0),VLOOKUP(C76,COMPOSIÇÕES!C:H,2,0))</f>
        <v>CONCRETAGEM DE SAPATA, FCK 25 MPA, COM USO DE BOMBA - LANÇAMENTO, ADENSAMENTO E ACABAMENTO.</v>
      </c>
      <c r="F76" s="533" t="str">
        <f>IF(D76="SINAPI",VLOOKUP(C76,BancoRJ!C:G,3,0),VLOOKUP(C76,COMPOSIÇÕES!C:H,3,0))</f>
        <v>M3</v>
      </c>
      <c r="G76" s="534">
        <f>ROUND(VLOOKUP(B76,'MEMORIA DE CÁLCULO'!A:K,10,0),2)</f>
        <v>51.04</v>
      </c>
      <c r="H76" s="535"/>
      <c r="I76" s="536" t="str">
        <f t="shared" si="49"/>
        <v/>
      </c>
      <c r="J76" s="537">
        <f t="shared" si="50"/>
        <v>0</v>
      </c>
      <c r="K76" s="537" t="e">
        <f t="shared" si="51"/>
        <v>#VALUE!</v>
      </c>
      <c r="L76" s="538" t="e">
        <f t="shared" si="52"/>
        <v>#VALUE!</v>
      </c>
      <c r="M76" s="469">
        <f>IF(C76=0,"",IF(VLOOKUP('DADOS GERAIS'!$B$9,'DADOS GERAIS'!$H$1:$I$2,2,0)=1,IF(D76="SINAPI",VLOOKUP(C76,BancoRJ!C:G,4,0),VLOOKUP(C76,COMPOSIÇÕES!C:H,6,0)),IF(D76="SINAPI",VLOOKUP(C76,BancoRJ!C:G,5,0),VLOOKUP(C76,COMPOSIÇÕES!C:H,6,0))))</f>
        <v>739.17000000000007</v>
      </c>
      <c r="N76" s="470" t="str">
        <f>IF(H76=0,"",IF(H76&gt;M76,FALSE,ROUND((H76*$F$9)+H76,2)))</f>
        <v/>
      </c>
      <c r="O76" s="539">
        <f>'PLANILHA ORÇAMENTÁRIA'!G76/'MEMORIA DE CÁLCULO'!$J$258</f>
        <v>2.3199999999999998</v>
      </c>
    </row>
    <row r="77" spans="2:16" s="468" customFormat="1" ht="49.5" customHeight="1" outlineLevel="1">
      <c r="B77" s="529" t="s">
        <v>32543</v>
      </c>
      <c r="C77" s="540">
        <v>104736</v>
      </c>
      <c r="D77" s="531" t="s">
        <v>58</v>
      </c>
      <c r="E77" s="532" t="str">
        <f>IF(D77="SINAPI",VLOOKUP(C77,BancoRJ!C:G,2,0),VLOOKUP(C77,COMPOSIÇÕES!C:H,2,0))</f>
        <v>REATERRO MECANIZADO DE VALA COM RETROESCAVADEIRA (CAPACIDADE DA CAÇAMBA DA RETRO: 0,26 M³/POTÊNCIA: 88 HP), LARGURA DE 0,8 A 1,5 M, PROFUNDIDADE DE 1,5 A 3,0 M, COM SOLO (SEM SUBSTITUIÇÃO) DE 1ª CATEGORIA, COM PLACA VIBRATÓRIA. AF_08/2023</v>
      </c>
      <c r="F77" s="533" t="str">
        <f>IF(D77="SINAPI",VLOOKUP(C77,BancoRJ!C:G,3,0),VLOOKUP(C77,COMPOSIÇÕES!C:H,3,0))</f>
        <v>M3</v>
      </c>
      <c r="G77" s="534">
        <f>ROUND(VLOOKUP(B77,'MEMORIA DE CÁLCULO'!A:K,10,0),2)</f>
        <v>1584.7</v>
      </c>
      <c r="H77" s="535"/>
      <c r="I77" s="536" t="str">
        <f t="shared" si="49"/>
        <v/>
      </c>
      <c r="J77" s="537">
        <f t="shared" si="50"/>
        <v>0</v>
      </c>
      <c r="K77" s="537" t="e">
        <f t="shared" si="51"/>
        <v>#VALUE!</v>
      </c>
      <c r="L77" s="538" t="e">
        <f t="shared" si="52"/>
        <v>#VALUE!</v>
      </c>
      <c r="M77" s="469">
        <f>IF(C77=0,"",IF(VLOOKUP('DADOS GERAIS'!$B$9,'DADOS GERAIS'!$H$1:$I$2,2,0)=1,IF(D77="SINAPI",VLOOKUP(C77,BancoRJ!C:G,4,0),VLOOKUP(C77,COMPOSIÇÕES!C:H,6,0)),IF(D77="SINAPI",VLOOKUP(C77,BancoRJ!C:G,5,0),VLOOKUP(C77,COMPOSIÇÕES!C:H,6,0))))</f>
        <v>10.08</v>
      </c>
      <c r="N77" s="470" t="str">
        <f>IF(H77=0,"",IF(H77&gt;M77,FALSE,ROUND((H77*$F$9)+H77,2)))</f>
        <v/>
      </c>
      <c r="O77" s="539">
        <f>'PLANILHA ORÇAMENTÁRIA'!G77/'MEMORIA DE CÁLCULO'!$J$258</f>
        <v>72.031818181818181</v>
      </c>
    </row>
    <row r="78" spans="2:16" s="468" customFormat="1" ht="10.5" customHeight="1">
      <c r="B78" s="512"/>
      <c r="C78" s="541"/>
      <c r="D78" s="541"/>
      <c r="E78" s="542"/>
      <c r="F78" s="541"/>
      <c r="G78" s="543"/>
      <c r="H78" s="543"/>
      <c r="I78" s="517"/>
      <c r="J78" s="517"/>
      <c r="K78" s="517"/>
      <c r="L78" s="518"/>
      <c r="M78" s="469" t="str">
        <f>IF(C78=0,"",IF(VLOOKUP('DADOS GERAIS'!$B$9,'DADOS GERAIS'!$H$1:$I$2,2,0)=1,IF(D78="SINAPI",VLOOKUP(C78,BancoRJ!C:G,4,0),VLOOKUP(C78,COMPOSIÇÕES!C:H,6,0)),IF(D78="SINAPI",VLOOKUP(C78,BancoRJ!C:G,5,0),VLOOKUP(C78,COMPOSIÇÕES!C:H,6,0))))</f>
        <v/>
      </c>
      <c r="N78" s="470" t="str">
        <f>IF(H78=0,"",IF(H78&gt;M78,FALSE,ROUND((H78*$F$9)+H78,2)))</f>
        <v/>
      </c>
      <c r="O78" s="469"/>
      <c r="P78" s="470"/>
    </row>
    <row r="79" spans="2:16" s="528" customFormat="1" ht="28.5" customHeight="1">
      <c r="B79" s="520" t="s">
        <v>6954</v>
      </c>
      <c r="C79" s="521"/>
      <c r="D79" s="522"/>
      <c r="E79" s="522" t="s">
        <v>32475</v>
      </c>
      <c r="F79" s="522"/>
      <c r="G79" s="522"/>
      <c r="H79" s="523"/>
      <c r="I79" s="524"/>
      <c r="J79" s="525">
        <f>SUM(J80:J88)</f>
        <v>0</v>
      </c>
      <c r="K79" s="525" t="e">
        <f>SUM(K80:K88)</f>
        <v>#VALUE!</v>
      </c>
      <c r="L79" s="526" t="e">
        <f>K79/$K$11</f>
        <v>#VALUE!</v>
      </c>
      <c r="M79" s="469" t="str">
        <f>IF(C79=0,"",IF(VLOOKUP('DADOS GERAIS'!$B$9,'DADOS GERAIS'!$H$1:$I$2,2,0)=1,IF(D79="SINAPI",VLOOKUP(C79,BancoRJ!C:G,4,0),VLOOKUP(C79,COMPOSIÇÕES!C:H,6,0)),IF(D79="SINAPI",VLOOKUP(C79,BancoRJ!C:G,5,0),VLOOKUP(C79,COMPOSIÇÕES!C:H,6,0))))</f>
        <v/>
      </c>
      <c r="N79" s="470" t="str">
        <f>IF(H79=0,"",IF(H79&gt;M79,FALSE,ROUND((H79*$F$9)+H79,2)))</f>
        <v/>
      </c>
      <c r="O79" s="469"/>
      <c r="P79" s="470"/>
    </row>
    <row r="80" spans="2:16" s="468" customFormat="1" ht="49.5" customHeight="1" outlineLevel="1">
      <c r="B80" s="529" t="s">
        <v>21</v>
      </c>
      <c r="C80" s="540">
        <v>96527</v>
      </c>
      <c r="D80" s="531" t="s">
        <v>58</v>
      </c>
      <c r="E80" s="532" t="str">
        <f>IF(D80="SINAPI",VLOOKUP(C80,BancoRJ!C:G,2,0),VLOOKUP(C80,COMPOSIÇÕES!C:H,2,0))</f>
        <v>ESCAVAÇÃO MANUAL PARA VIGA BALDRAME OU SAPATA CORRIDA (INCLUINDO ESCAVAÇÃO PARA COLOCAÇÃO DE FÔRMAS). AF_01/2024</v>
      </c>
      <c r="F80" s="533" t="str">
        <f>IF(D80="SINAPI",VLOOKUP(C80,BancoRJ!C:G,3,0),VLOOKUP(C80,COMPOSIÇÕES!C:H,3,0))</f>
        <v>M3</v>
      </c>
      <c r="G80" s="534">
        <f>ROUND(VLOOKUP(B80,'MEMORIA DE CÁLCULO'!A:K,10,0),2)</f>
        <v>313.04000000000002</v>
      </c>
      <c r="H80" s="535"/>
      <c r="I80" s="536" t="str">
        <f t="shared" ref="I80" si="53">IF(H80&lt;=M80,N80,"Valor Acima da Ref.")</f>
        <v/>
      </c>
      <c r="J80" s="537">
        <f t="shared" ref="J80" si="54">ROUND(G80*H80,2)</f>
        <v>0</v>
      </c>
      <c r="K80" s="537" t="e">
        <f t="shared" ref="K80" si="55">ROUND(G80*I80,2)</f>
        <v>#VALUE!</v>
      </c>
      <c r="L80" s="538" t="e">
        <f t="shared" ref="L80" si="56">K80/$K$11</f>
        <v>#VALUE!</v>
      </c>
      <c r="M80" s="469">
        <f>IF(C80=0,"",IF(VLOOKUP('DADOS GERAIS'!$B$9,'DADOS GERAIS'!$H$1:$I$2,2,0)=1,IF(D80="SINAPI",VLOOKUP(C80,BancoRJ!C:G,4,0),VLOOKUP(C80,COMPOSIÇÕES!C:H,6,0)),IF(D80="SINAPI",VLOOKUP(C80,BancoRJ!C:G,5,0),VLOOKUP(C80,COMPOSIÇÕES!C:H,6,0))))</f>
        <v>150.59</v>
      </c>
      <c r="N80" s="470" t="str">
        <f>IF(H80=0,"",IF(H80&gt;M80,FALSE,ROUND((H80*$F$9)+H80,2)))</f>
        <v/>
      </c>
      <c r="O80" s="539">
        <f>G80/50</f>
        <v>6.2608000000000006</v>
      </c>
    </row>
    <row r="81" spans="2:16" s="468" customFormat="1" ht="49.5" customHeight="1" outlineLevel="1">
      <c r="B81" s="529" t="s">
        <v>31790</v>
      </c>
      <c r="C81" s="540">
        <v>95241</v>
      </c>
      <c r="D81" s="531" t="s">
        <v>58</v>
      </c>
      <c r="E81" s="532" t="str">
        <f>IF(D81="SINAPI",VLOOKUP(C81,BancoRJ!C:G,2,0),VLOOKUP(C81,COMPOSIÇÕES!C:H,2,0))</f>
        <v>LASTRO DE CONCRETO MAGRO, APLICADO EM PISOS, LAJES SOBRE SOLO OU RADIERS, ESPESSURA DE 5 CM. AF_01/2024</v>
      </c>
      <c r="F81" s="533" t="str">
        <f>IF(D81="SINAPI",VLOOKUP(C81,BancoRJ!C:G,3,0),VLOOKUP(C81,COMPOSIÇÕES!C:H,3,0))</f>
        <v>M2</v>
      </c>
      <c r="G81" s="534">
        <f>ROUND(VLOOKUP(B81,'MEMORIA DE CÁLCULO'!A:K,10,0),2)</f>
        <v>312</v>
      </c>
      <c r="H81" s="535"/>
      <c r="I81" s="536" t="str">
        <f t="shared" ref="I81:I88" si="57">IF(H81&lt;=M81,N81,"Valor Acima da Ref.")</f>
        <v/>
      </c>
      <c r="J81" s="537">
        <f t="shared" ref="J81:J88" si="58">ROUND(G81*H81,2)</f>
        <v>0</v>
      </c>
      <c r="K81" s="537" t="e">
        <f t="shared" ref="K81:K88" si="59">ROUND(G81*I81,2)</f>
        <v>#VALUE!</v>
      </c>
      <c r="L81" s="538" t="e">
        <f t="shared" ref="L81:L88" si="60">K81/$K$11</f>
        <v>#VALUE!</v>
      </c>
      <c r="M81" s="469">
        <f>IF(C81=0,"",IF(VLOOKUP('DADOS GERAIS'!$B$9,'DADOS GERAIS'!$H$1:$I$2,2,0)=1,IF(D81="SINAPI",VLOOKUP(C81,BancoRJ!C:G,4,0),VLOOKUP(C81,COMPOSIÇÕES!C:H,6,0)),IF(D81="SINAPI",VLOOKUP(C81,BancoRJ!C:G,5,0),VLOOKUP(C81,COMPOSIÇÕES!C:H,6,0))))</f>
        <v>40.15</v>
      </c>
      <c r="N81" s="470" t="str">
        <f>IF(H81=0,"",IF(H81&gt;M81,FALSE,ROUND((H81*$F$9)+H81,2)))</f>
        <v/>
      </c>
      <c r="O81" s="539">
        <f t="shared" ref="O81:O88" si="61">G81/50</f>
        <v>6.24</v>
      </c>
    </row>
    <row r="82" spans="2:16" s="468" customFormat="1" ht="49.5" customHeight="1" outlineLevel="1">
      <c r="B82" s="529" t="s">
        <v>31791</v>
      </c>
      <c r="C82" s="540">
        <v>96536</v>
      </c>
      <c r="D82" s="531" t="s">
        <v>58</v>
      </c>
      <c r="E82" s="532" t="str">
        <f>IF(D82="SINAPI",VLOOKUP(C82,BancoRJ!C:G,2,0),VLOOKUP(C82,COMPOSIÇÕES!C:H,2,0))</f>
        <v>FABRICAÇÃO, MONTAGEM E DESMONTAGEM DE FÔRMA PARA VIGA BALDRAME, EM MADEIRA SERRADA, E=25 MM, 4 UTILIZAÇÕES. AF_01/2024</v>
      </c>
      <c r="F82" s="533" t="str">
        <f>IF(D82="SINAPI",VLOOKUP(C82,BancoRJ!C:G,3,0),VLOOKUP(C82,COMPOSIÇÕES!C:H,3,0))</f>
        <v>M2</v>
      </c>
      <c r="G82" s="534">
        <f>ROUND(VLOOKUP(B82,'MEMORIA DE CÁLCULO'!A:K,10,0),2)</f>
        <v>1495</v>
      </c>
      <c r="H82" s="535"/>
      <c r="I82" s="536" t="str">
        <f t="shared" si="57"/>
        <v/>
      </c>
      <c r="J82" s="537">
        <f t="shared" si="58"/>
        <v>0</v>
      </c>
      <c r="K82" s="537" t="e">
        <f t="shared" si="59"/>
        <v>#VALUE!</v>
      </c>
      <c r="L82" s="538" t="e">
        <f t="shared" si="60"/>
        <v>#VALUE!</v>
      </c>
      <c r="M82" s="469">
        <f>IF(C82=0,"",IF(VLOOKUP('DADOS GERAIS'!$B$9,'DADOS GERAIS'!$H$1:$I$2,2,0)=1,IF(D82="SINAPI",VLOOKUP(C82,BancoRJ!C:G,4,0),VLOOKUP(C82,COMPOSIÇÕES!C:H,6,0)),IF(D82="SINAPI",VLOOKUP(C82,BancoRJ!C:G,5,0),VLOOKUP(C82,COMPOSIÇÕES!C:H,6,0))))</f>
        <v>87.91</v>
      </c>
      <c r="N82" s="470" t="str">
        <f>IF(H82=0,"",IF(H82&gt;M82,FALSE,ROUND((H82*$F$9)+H82,2)))</f>
        <v/>
      </c>
      <c r="O82" s="539">
        <f t="shared" si="61"/>
        <v>29.9</v>
      </c>
    </row>
    <row r="83" spans="2:16" s="468" customFormat="1" ht="49.5" customHeight="1" outlineLevel="1">
      <c r="B83" s="529" t="s">
        <v>31792</v>
      </c>
      <c r="C83" s="540">
        <v>104919</v>
      </c>
      <c r="D83" s="531" t="s">
        <v>58</v>
      </c>
      <c r="E83" s="532" t="str">
        <f>IF(D83="SINAPI",VLOOKUP(C83,BancoRJ!C:G,2,0),VLOOKUP(C83,COMPOSIÇÕES!C:H,2,0))</f>
        <v>ARMAÇÃO DE SAPATA ISOLADA, VIGA BALDRAME E SAPATA CORRIDA UTILIZANDO AÇO CA-50 DE 10 MM - MONTAGEM. AF_01/2024</v>
      </c>
      <c r="F83" s="533" t="str">
        <f>IF(D83="SINAPI",VLOOKUP(C83,BancoRJ!C:G,3,0),VLOOKUP(C83,COMPOSIÇÕES!C:H,3,0))</f>
        <v>KG</v>
      </c>
      <c r="G83" s="534">
        <f>ROUND(VLOOKUP(B83,'MEMORIA DE CÁLCULO'!A:K,10,0),2)</f>
        <v>1100</v>
      </c>
      <c r="H83" s="535"/>
      <c r="I83" s="536" t="str">
        <f t="shared" si="57"/>
        <v/>
      </c>
      <c r="J83" s="537">
        <f t="shared" si="58"/>
        <v>0</v>
      </c>
      <c r="K83" s="537" t="e">
        <f t="shared" si="59"/>
        <v>#VALUE!</v>
      </c>
      <c r="L83" s="538" t="e">
        <f t="shared" si="60"/>
        <v>#VALUE!</v>
      </c>
      <c r="M83" s="469">
        <f>IF(C83=0,"",IF(VLOOKUP('DADOS GERAIS'!$B$9,'DADOS GERAIS'!$H$1:$I$2,2,0)=1,IF(D83="SINAPI",VLOOKUP(C83,BancoRJ!C:G,4,0),VLOOKUP(C83,COMPOSIÇÕES!C:H,6,0)),IF(D83="SINAPI",VLOOKUP(C83,BancoRJ!C:G,5,0),VLOOKUP(C83,COMPOSIÇÕES!C:H,6,0))))</f>
        <v>14.59</v>
      </c>
      <c r="N83" s="470" t="str">
        <f>IF(H83=0,"",IF(H83&gt;M83,FALSE,ROUND((H83*$F$9)+H83,2)))</f>
        <v/>
      </c>
      <c r="O83" s="539">
        <f t="shared" si="61"/>
        <v>22</v>
      </c>
    </row>
    <row r="84" spans="2:16" s="468" customFormat="1" ht="49.5" customHeight="1" outlineLevel="1">
      <c r="B84" s="529" t="s">
        <v>31796</v>
      </c>
      <c r="C84" s="540">
        <v>104918</v>
      </c>
      <c r="D84" s="531" t="s">
        <v>58</v>
      </c>
      <c r="E84" s="532" t="str">
        <f>IF(D84="SINAPI",VLOOKUP(C84,BancoRJ!C:G,2,0),VLOOKUP(C84,COMPOSIÇÕES!C:H,2,0))</f>
        <v>ARMAÇÃO DE SAPATA ISOLADA, VIGA BALDRAME E SAPATA CORRIDA UTILIZANDO AÇO CA-50 DE 8 MM - MONTAGEM. AF_01/2024</v>
      </c>
      <c r="F84" s="533" t="str">
        <f>IF(D84="SINAPI",VLOOKUP(C84,BancoRJ!C:G,3,0),VLOOKUP(C84,COMPOSIÇÕES!C:H,3,0))</f>
        <v>KG</v>
      </c>
      <c r="G84" s="534">
        <f>ROUND(VLOOKUP(B84,'MEMORIA DE CÁLCULO'!A:K,10,0),2)</f>
        <v>4810</v>
      </c>
      <c r="H84" s="535"/>
      <c r="I84" s="536" t="str">
        <f t="shared" ref="I84" si="62">IF(H84&lt;=M84,N84,"Valor Acima da Ref.")</f>
        <v/>
      </c>
      <c r="J84" s="537">
        <f t="shared" ref="J84" si="63">ROUND(G84*H84,2)</f>
        <v>0</v>
      </c>
      <c r="K84" s="537" t="e">
        <f t="shared" ref="K84" si="64">ROUND(G84*I84,2)</f>
        <v>#VALUE!</v>
      </c>
      <c r="L84" s="538" t="e">
        <f t="shared" ref="L84" si="65">K84/$K$11</f>
        <v>#VALUE!</v>
      </c>
      <c r="M84" s="469">
        <f>IF(C84=0,"",IF(VLOOKUP('DADOS GERAIS'!$B$9,'DADOS GERAIS'!$H$1:$I$2,2,0)=1,IF(D84="SINAPI",VLOOKUP(C84,BancoRJ!C:G,4,0),VLOOKUP(C84,COMPOSIÇÕES!C:H,6,0)),IF(D84="SINAPI",VLOOKUP(C84,BancoRJ!C:G,5,0),VLOOKUP(C84,COMPOSIÇÕES!C:H,6,0))))</f>
        <v>16.600000000000001</v>
      </c>
      <c r="N84" s="470" t="str">
        <f>IF(H84=0,"",IF(H84&gt;M84,FALSE,ROUND((H84*$F$9)+H84,2)))</f>
        <v/>
      </c>
      <c r="O84" s="539">
        <f t="shared" ref="O84" si="66">G84/50</f>
        <v>96.2</v>
      </c>
    </row>
    <row r="85" spans="2:16" s="468" customFormat="1" ht="49.5" customHeight="1" outlineLevel="1">
      <c r="B85" s="529" t="s">
        <v>31795</v>
      </c>
      <c r="C85" s="540">
        <v>104917</v>
      </c>
      <c r="D85" s="531" t="s">
        <v>58</v>
      </c>
      <c r="E85" s="532" t="str">
        <f>IF(D85="SINAPI",VLOOKUP(C85,BancoRJ!C:G,2,0),VLOOKUP(C85,COMPOSIÇÕES!C:H,2,0))</f>
        <v>ARMAÇÃO DE SAPATA ISOLADA, VIGA BALDRAME E SAPATA CORRIDA UTILIZANDO AÇO CA-50 DE 6,3 MM - MONTAGEM. AF_01/2024</v>
      </c>
      <c r="F85" s="533" t="str">
        <f>IF(D85="SINAPI",VLOOKUP(C85,BancoRJ!C:G,3,0),VLOOKUP(C85,COMPOSIÇÕES!C:H,3,0))</f>
        <v>KG</v>
      </c>
      <c r="G85" s="534">
        <f>ROUND(VLOOKUP(B85,'MEMORIA DE CÁLCULO'!A:K,10,0),2)</f>
        <v>60</v>
      </c>
      <c r="H85" s="535"/>
      <c r="I85" s="536" t="str">
        <f t="shared" si="57"/>
        <v/>
      </c>
      <c r="J85" s="537">
        <f t="shared" si="58"/>
        <v>0</v>
      </c>
      <c r="K85" s="537" t="e">
        <f t="shared" si="59"/>
        <v>#VALUE!</v>
      </c>
      <c r="L85" s="538" t="e">
        <f t="shared" si="60"/>
        <v>#VALUE!</v>
      </c>
      <c r="M85" s="469">
        <f>IF(C85=0,"",IF(VLOOKUP('DADOS GERAIS'!$B$9,'DADOS GERAIS'!$H$1:$I$2,2,0)=1,IF(D85="SINAPI",VLOOKUP(C85,BancoRJ!C:G,4,0),VLOOKUP(C85,COMPOSIÇÕES!C:H,6,0)),IF(D85="SINAPI",VLOOKUP(C85,BancoRJ!C:G,5,0),VLOOKUP(C85,COMPOSIÇÕES!C:H,6,0))))</f>
        <v>18.350000000000001</v>
      </c>
      <c r="N85" s="470" t="str">
        <f>IF(H85=0,"",IF(H85&gt;M85,FALSE,ROUND((H85*$F$9)+H85,2)))</f>
        <v/>
      </c>
      <c r="O85" s="539">
        <f t="shared" si="61"/>
        <v>1.2</v>
      </c>
    </row>
    <row r="86" spans="2:16" s="468" customFormat="1" ht="49.5" customHeight="1" outlineLevel="1">
      <c r="B86" s="529" t="s">
        <v>31797</v>
      </c>
      <c r="C86" s="540">
        <v>104916</v>
      </c>
      <c r="D86" s="531" t="s">
        <v>58</v>
      </c>
      <c r="E86" s="532" t="str">
        <f>IF(D86="SINAPI",VLOOKUP(C86,BancoRJ!C:G,2,0),VLOOKUP(C86,COMPOSIÇÕES!C:H,2,0))</f>
        <v>ARMAÇÃO DE SAPATA ISOLADA, VIGA BALDRAME E SAPATA CORRIDA UTILIZANDO AÇO CA-60 DE 5 MM - MONTAGEM. AF_01/2024</v>
      </c>
      <c r="F86" s="533" t="str">
        <f>IF(D86="SINAPI",VLOOKUP(C86,BancoRJ!C:G,3,0),VLOOKUP(C86,COMPOSIÇÕES!C:H,3,0))</f>
        <v>KG</v>
      </c>
      <c r="G86" s="534">
        <f>ROUND(VLOOKUP(B86,'MEMORIA DE CÁLCULO'!A:K,10,0),2)</f>
        <v>2060</v>
      </c>
      <c r="H86" s="535"/>
      <c r="I86" s="536" t="str">
        <f t="shared" si="57"/>
        <v/>
      </c>
      <c r="J86" s="537">
        <f t="shared" si="58"/>
        <v>0</v>
      </c>
      <c r="K86" s="537" t="e">
        <f t="shared" si="59"/>
        <v>#VALUE!</v>
      </c>
      <c r="L86" s="538" t="e">
        <f t="shared" si="60"/>
        <v>#VALUE!</v>
      </c>
      <c r="M86" s="469">
        <f>IF(C86=0,"",IF(VLOOKUP('DADOS GERAIS'!$B$9,'DADOS GERAIS'!$H$1:$I$2,2,0)=1,IF(D86="SINAPI",VLOOKUP(C86,BancoRJ!C:G,4,0),VLOOKUP(C86,COMPOSIÇÕES!C:H,6,0)),IF(D86="SINAPI",VLOOKUP(C86,BancoRJ!C:G,5,0),VLOOKUP(C86,COMPOSIÇÕES!C:H,6,0))))</f>
        <v>20.43</v>
      </c>
      <c r="N86" s="470" t="str">
        <f>IF(H86=0,"",IF(H86&gt;M86,FALSE,ROUND((H86*$F$9)+H86,2)))</f>
        <v/>
      </c>
      <c r="O86" s="539">
        <f t="shared" si="61"/>
        <v>41.2</v>
      </c>
    </row>
    <row r="87" spans="2:16" s="468" customFormat="1" ht="49.5" customHeight="1" outlineLevel="1">
      <c r="B87" s="529" t="s">
        <v>31798</v>
      </c>
      <c r="C87" s="540" t="str">
        <f>COMPOSIÇÕES!C18</f>
        <v>COMP 02</v>
      </c>
      <c r="D87" s="531" t="s">
        <v>32256</v>
      </c>
      <c r="E87" s="532" t="str">
        <f>IF(D87="SINAPI",VLOOKUP(C87,BancoRJ!C:G,2,0),VLOOKUP(C87,COMPOSIÇÕES!C:H,2,0))</f>
        <v>CONCRETAGEM DE BLOCO DE COROAMENTO OU VIGA BALDRAME, FCK 25 MPA, COM USO DE BOMBA - LANÇAMENTO, ADENSAMENTO E ACABAMENTO.</v>
      </c>
      <c r="F87" s="533" t="str">
        <f>IF(D87="SINAPI",VLOOKUP(C87,BancoRJ!C:G,3,0),VLOOKUP(C87,COMPOSIÇÕES!C:H,3,0))</f>
        <v>M3</v>
      </c>
      <c r="G87" s="534">
        <f>ROUND(VLOOKUP(B87,'MEMORIA DE CÁLCULO'!A:K,10,0),2)</f>
        <v>90</v>
      </c>
      <c r="H87" s="535"/>
      <c r="I87" s="536" t="str">
        <f t="shared" si="57"/>
        <v/>
      </c>
      <c r="J87" s="537">
        <f t="shared" si="58"/>
        <v>0</v>
      </c>
      <c r="K87" s="537" t="e">
        <f t="shared" si="59"/>
        <v>#VALUE!</v>
      </c>
      <c r="L87" s="538" t="e">
        <f t="shared" si="60"/>
        <v>#VALUE!</v>
      </c>
      <c r="M87" s="469">
        <f>IF(C87=0,"",IF(VLOOKUP('DADOS GERAIS'!$B$9,'DADOS GERAIS'!$H$1:$I$2,2,0)=1,IF(D87="SINAPI",VLOOKUP(C87,BancoRJ!C:G,4,0),VLOOKUP(C87,COMPOSIÇÕES!C:H,6,0)),IF(D87="SINAPI",VLOOKUP(C87,BancoRJ!C:G,5,0),VLOOKUP(C87,COMPOSIÇÕES!C:H,6,0))))</f>
        <v>700.59</v>
      </c>
      <c r="N87" s="470" t="str">
        <f>IF(H87=0,"",IF(H87&gt;M87,FALSE,ROUND((H87*$F$9)+H87,2)))</f>
        <v/>
      </c>
      <c r="O87" s="539">
        <f t="shared" si="61"/>
        <v>1.8</v>
      </c>
    </row>
    <row r="88" spans="2:16" s="468" customFormat="1" ht="49.5" customHeight="1" outlineLevel="1">
      <c r="B88" s="529" t="s">
        <v>32544</v>
      </c>
      <c r="C88" s="540">
        <v>104734</v>
      </c>
      <c r="D88" s="531" t="s">
        <v>58</v>
      </c>
      <c r="E88" s="532" t="str">
        <f>IF(D88="SINAPI",VLOOKUP(C88,BancoRJ!C:G,2,0),VLOOKUP(C88,COMPOSIÇÕES!C:H,2,0))</f>
        <v>REATERRO MECANIZADO DE VALA COM RETROESCAVADEIRA (CAPACIDADE DA CAÇAMBA DA RETRO: 0,26 M³/POTÊNCIA: 88 HP), LARGURA DE 0,8 A 1,5 M, PROFUNDIDADE ATÉ 1,5 M, COM SOLO (SEM SUBSTITUIÇÃO) DE 1ª CATEGORIA, COM PLACA VIBRATÓRIA. AF_08/2023</v>
      </c>
      <c r="F88" s="533" t="str">
        <f>IF(D88="SINAPI",VLOOKUP(C88,BancoRJ!C:G,3,0),VLOOKUP(C88,COMPOSIÇÕES!C:H,3,0))</f>
        <v>M3</v>
      </c>
      <c r="G88" s="534">
        <f>ROUND(VLOOKUP(B88,'MEMORIA DE CÁLCULO'!A:K,10,0),2)</f>
        <v>207.44</v>
      </c>
      <c r="H88" s="535"/>
      <c r="I88" s="536" t="str">
        <f t="shared" si="57"/>
        <v/>
      </c>
      <c r="J88" s="537">
        <f t="shared" si="58"/>
        <v>0</v>
      </c>
      <c r="K88" s="537" t="e">
        <f t="shared" si="59"/>
        <v>#VALUE!</v>
      </c>
      <c r="L88" s="538" t="e">
        <f t="shared" si="60"/>
        <v>#VALUE!</v>
      </c>
      <c r="M88" s="469">
        <f>IF(C88=0,"",IF(VLOOKUP('DADOS GERAIS'!$B$9,'DADOS GERAIS'!$H$1:$I$2,2,0)=1,IF(D88="SINAPI",VLOOKUP(C88,BancoRJ!C:G,4,0),VLOOKUP(C88,COMPOSIÇÕES!C:H,6,0)),IF(D88="SINAPI",VLOOKUP(C88,BancoRJ!C:G,5,0),VLOOKUP(C88,COMPOSIÇÕES!C:H,6,0))))</f>
        <v>16.62</v>
      </c>
      <c r="N88" s="470" t="str">
        <f>IF(H88=0,"",IF(H88&gt;M88,FALSE,ROUND((H88*$F$9)+H88,2)))</f>
        <v/>
      </c>
      <c r="O88" s="539">
        <f t="shared" si="61"/>
        <v>4.1487999999999996</v>
      </c>
    </row>
    <row r="89" spans="2:16" s="468" customFormat="1" ht="10.5" customHeight="1">
      <c r="B89" s="512"/>
      <c r="C89" s="541"/>
      <c r="D89" s="541"/>
      <c r="E89" s="542"/>
      <c r="F89" s="541"/>
      <c r="G89" s="543"/>
      <c r="H89" s="543"/>
      <c r="I89" s="517"/>
      <c r="J89" s="517"/>
      <c r="K89" s="517"/>
      <c r="L89" s="518"/>
      <c r="M89" s="469" t="str">
        <f>IF(C89=0,"",IF(VLOOKUP('DADOS GERAIS'!$B$9,'DADOS GERAIS'!$H$1:$I$2,2,0)=1,IF(D89="SINAPI",VLOOKUP(C89,BancoRJ!C:G,4,0),VLOOKUP(C89,COMPOSIÇÕES!C:H,6,0)),IF(D89="SINAPI",VLOOKUP(C89,BancoRJ!C:G,5,0),VLOOKUP(C89,COMPOSIÇÕES!C:H,6,0))))</f>
        <v/>
      </c>
      <c r="N89" s="470" t="str">
        <f>IF(H89=0,"",IF(H89&gt;M89,FALSE,ROUND((H89*$F$9)+H89,2)))</f>
        <v/>
      </c>
      <c r="O89" s="469"/>
      <c r="P89" s="470"/>
    </row>
    <row r="90" spans="2:16" s="528" customFormat="1" ht="28.5" customHeight="1">
      <c r="B90" s="520" t="s">
        <v>31793</v>
      </c>
      <c r="C90" s="521"/>
      <c r="D90" s="522"/>
      <c r="E90" s="522" t="s">
        <v>32477</v>
      </c>
      <c r="F90" s="522"/>
      <c r="G90" s="522"/>
      <c r="H90" s="523"/>
      <c r="I90" s="524"/>
      <c r="J90" s="525">
        <f>SUM(J91:J91)</f>
        <v>0</v>
      </c>
      <c r="K90" s="525" t="e">
        <f>SUM(K91:K91)</f>
        <v>#VALUE!</v>
      </c>
      <c r="L90" s="526" t="e">
        <f>K90/$K$11</f>
        <v>#VALUE!</v>
      </c>
      <c r="M90" s="469" t="str">
        <f>IF(C90=0,"",IF(VLOOKUP('DADOS GERAIS'!$B$9,'DADOS GERAIS'!$H$1:$I$2,2,0)=1,IF(D90="SINAPI",VLOOKUP(C90,BancoRJ!C:G,4,0),VLOOKUP(C90,COMPOSIÇÕES!C:H,6,0)),IF(D90="SINAPI",VLOOKUP(C90,BancoRJ!C:G,5,0),VLOOKUP(C90,COMPOSIÇÕES!C:H,6,0))))</f>
        <v/>
      </c>
      <c r="N90" s="470" t="str">
        <f>IF(H90=0,"",IF(H90&gt;M90,FALSE,ROUND((H90*$F$9)+H90,2)))</f>
        <v/>
      </c>
      <c r="O90" s="469"/>
      <c r="P90" s="470"/>
    </row>
    <row r="91" spans="2:16" s="468" customFormat="1" ht="49.5" customHeight="1" outlineLevel="1">
      <c r="B91" s="529" t="s">
        <v>31794</v>
      </c>
      <c r="C91" s="540">
        <v>98557</v>
      </c>
      <c r="D91" s="531" t="s">
        <v>58</v>
      </c>
      <c r="E91" s="532" t="str">
        <f>IF(D91="SINAPI",VLOOKUP(C91,BancoRJ!C:G,2,0),VLOOKUP(C91,COMPOSIÇÕES!C:H,2,0))</f>
        <v>IMPERMEABILIZAÇÃO DE SUPERFÍCIE COM EMULSÃO ASFÁLTICA, 2 DEMÃOS. AF_09/2023</v>
      </c>
      <c r="F91" s="533" t="str">
        <f>IF(D91="SINAPI",VLOOKUP(C91,BancoRJ!C:G,3,0),VLOOKUP(C91,COMPOSIÇÕES!C:H,3,0))</f>
        <v>M2</v>
      </c>
      <c r="G91" s="534">
        <f>ROUND(VLOOKUP(B91,'MEMORIA DE CÁLCULO'!A:K,10,0),2)</f>
        <v>1992.12</v>
      </c>
      <c r="H91" s="535"/>
      <c r="I91" s="536" t="str">
        <f t="shared" ref="I91" si="67">IF(H91&lt;=M91,N91,"Valor Acima da Ref.")</f>
        <v/>
      </c>
      <c r="J91" s="537">
        <f t="shared" ref="J91" si="68">ROUND(G91*H91,2)</f>
        <v>0</v>
      </c>
      <c r="K91" s="537" t="e">
        <f t="shared" ref="K91" si="69">ROUND(G91*I91,2)</f>
        <v>#VALUE!</v>
      </c>
      <c r="L91" s="538" t="e">
        <f t="shared" ref="L91" si="70">K91/$K$11</f>
        <v>#VALUE!</v>
      </c>
      <c r="M91" s="469">
        <f>IF(C91=0,"",IF(VLOOKUP('DADOS GERAIS'!$B$9,'DADOS GERAIS'!$H$1:$I$2,2,0)=1,IF(D91="SINAPI",VLOOKUP(C91,BancoRJ!C:G,4,0),VLOOKUP(C91,COMPOSIÇÕES!C:H,6,0)),IF(D91="SINAPI",VLOOKUP(C91,BancoRJ!C:G,5,0),VLOOKUP(C91,COMPOSIÇÕES!C:H,6,0))))</f>
        <v>58.01</v>
      </c>
      <c r="N91" s="470" t="str">
        <f>IF(H91=0,"",IF(H91&gt;M91,FALSE,ROUND((H91*$F$9)+H91,2)))</f>
        <v/>
      </c>
      <c r="O91" s="539">
        <f t="shared" ref="O91" si="71">G91/50</f>
        <v>39.842399999999998</v>
      </c>
    </row>
    <row r="92" spans="2:16" s="468" customFormat="1" ht="10.5" customHeight="1">
      <c r="B92" s="512"/>
      <c r="C92" s="541"/>
      <c r="D92" s="541"/>
      <c r="E92" s="542"/>
      <c r="F92" s="541"/>
      <c r="G92" s="543"/>
      <c r="H92" s="543"/>
      <c r="I92" s="517"/>
      <c r="J92" s="517"/>
      <c r="K92" s="517"/>
      <c r="L92" s="518"/>
      <c r="M92" s="469" t="str">
        <f>IF(C92=0,"",IF(VLOOKUP('DADOS GERAIS'!$B$9,'DADOS GERAIS'!$H$1:$I$2,2,0)=1,IF(D92="SINAPI",VLOOKUP(C92,BancoRJ!C:G,4,0),VLOOKUP(C92,COMPOSIÇÕES!C:H,6,0)),IF(D92="SINAPI",VLOOKUP(C92,BancoRJ!C:G,5,0),VLOOKUP(C92,COMPOSIÇÕES!C:H,6,0))))</f>
        <v/>
      </c>
      <c r="N92" s="470" t="str">
        <f>IF(H92=0,"",IF(H92&gt;M92,FALSE,ROUND((H92*$F$9)+H92,2)))</f>
        <v/>
      </c>
      <c r="O92" s="469"/>
      <c r="P92" s="470"/>
    </row>
    <row r="93" spans="2:16" s="528" customFormat="1" ht="28.5" customHeight="1">
      <c r="B93" s="520" t="s">
        <v>32476</v>
      </c>
      <c r="C93" s="521"/>
      <c r="D93" s="522"/>
      <c r="E93" s="522" t="s">
        <v>32479</v>
      </c>
      <c r="F93" s="522"/>
      <c r="G93" s="522"/>
      <c r="H93" s="523"/>
      <c r="I93" s="524"/>
      <c r="J93" s="525">
        <f>SUM(J94:J97)</f>
        <v>0</v>
      </c>
      <c r="K93" s="525" t="e">
        <f>SUM(K94:K97)</f>
        <v>#VALUE!</v>
      </c>
      <c r="L93" s="526" t="e">
        <f>K93/$K$11</f>
        <v>#VALUE!</v>
      </c>
      <c r="M93" s="469" t="str">
        <f>IF(C93=0,"",IF(VLOOKUP('DADOS GERAIS'!$B$9,'DADOS GERAIS'!$H$1:$I$2,2,0)=1,IF(D93="SINAPI",VLOOKUP(C93,BancoRJ!C:G,4,0),VLOOKUP(C93,COMPOSIÇÕES!C:H,6,0)),IF(D93="SINAPI",VLOOKUP(C93,BancoRJ!C:G,5,0),VLOOKUP(C93,COMPOSIÇÕES!C:H,6,0))))</f>
        <v/>
      </c>
      <c r="N93" s="470" t="str">
        <f>IF(H93=0,"",IF(H93&gt;M93,FALSE,ROUND((H93*$F$9)+H93,2)))</f>
        <v/>
      </c>
      <c r="O93" s="469"/>
      <c r="P93" s="470"/>
    </row>
    <row r="94" spans="2:16" s="468" customFormat="1" ht="49.5" customHeight="1" outlineLevel="1">
      <c r="B94" s="529" t="s">
        <v>32545</v>
      </c>
      <c r="C94" s="540">
        <v>92427</v>
      </c>
      <c r="D94" s="531" t="s">
        <v>58</v>
      </c>
      <c r="E94" s="532" t="str">
        <f>IF(D94="SINAPI",VLOOKUP(C94,BancoRJ!C:G,2,0),VLOOKUP(C94,COMPOSIÇÕES!C:H,2,0))</f>
        <v>MONTAGEM E DESMONTAGEM DE FÔRMA DE PILARES RETANGULARES E ESTRUTURAS SIMILARES, PÉ-DIREITO SIMPLES, EM CHAPA DE MADEIRA COMPENSADA RESINADA, 8 UTILIZAÇÕES. AF_09/2020</v>
      </c>
      <c r="F94" s="533" t="str">
        <f>IF(D94="SINAPI",VLOOKUP(C94,BancoRJ!C:G,3,0),VLOOKUP(C94,COMPOSIÇÕES!C:H,3,0))</f>
        <v>M2</v>
      </c>
      <c r="G94" s="534">
        <f>ROUND(VLOOKUP(B94,'MEMORIA DE CÁLCULO'!A:K,10,0),2)</f>
        <v>1484</v>
      </c>
      <c r="H94" s="535"/>
      <c r="I94" s="536" t="str">
        <f t="shared" ref="I94" si="72">IF(H94&lt;=M94,N94,"Valor Acima da Ref.")</f>
        <v/>
      </c>
      <c r="J94" s="537">
        <f t="shared" ref="J94" si="73">ROUND(G94*H94,2)</f>
        <v>0</v>
      </c>
      <c r="K94" s="537" t="e">
        <f t="shared" ref="K94" si="74">ROUND(G94*I94,2)</f>
        <v>#VALUE!</v>
      </c>
      <c r="L94" s="538" t="e">
        <f t="shared" ref="L94" si="75">K94/$K$11</f>
        <v>#VALUE!</v>
      </c>
      <c r="M94" s="469">
        <f>IF(C94=0,"",IF(VLOOKUP('DADOS GERAIS'!$B$9,'DADOS GERAIS'!$H$1:$I$2,2,0)=1,IF(D94="SINAPI",VLOOKUP(C94,BancoRJ!C:G,4,0),VLOOKUP(C94,COMPOSIÇÕES!C:H,6,0)),IF(D94="SINAPI",VLOOKUP(C94,BancoRJ!C:G,5,0),VLOOKUP(C94,COMPOSIÇÕES!C:H,6,0))))</f>
        <v>81.33</v>
      </c>
      <c r="N94" s="470" t="str">
        <f>IF(H94=0,"",IF(H94&gt;M94,FALSE,ROUND((H94*$F$9)+H94,2)))</f>
        <v/>
      </c>
      <c r="O94" s="539">
        <f t="shared" ref="O94:O97" si="76">G94/50</f>
        <v>29.68</v>
      </c>
    </row>
    <row r="95" spans="2:16" s="468" customFormat="1" ht="49.5" customHeight="1" outlineLevel="1">
      <c r="B95" s="529" t="s">
        <v>32546</v>
      </c>
      <c r="C95" s="540">
        <v>92762</v>
      </c>
      <c r="D95" s="531" t="s">
        <v>58</v>
      </c>
      <c r="E95" s="532" t="str">
        <f>IF(D95="SINAPI",VLOOKUP(C95,BancoRJ!C:G,2,0),VLOOKUP(C95,COMPOSIÇÕES!C:H,2,0))</f>
        <v>ARMAÇÃO DE PILAR OU VIGA DE ESTRUTURA CONVENCIONAL DE CONCRETO ARMADO UTILIZANDO AÇO CA-50 DE 10,0 MM - MONTAGEM. AF_06/2022</v>
      </c>
      <c r="F95" s="533" t="str">
        <f>IF(D95="SINAPI",VLOOKUP(C95,BancoRJ!C:G,3,0),VLOOKUP(C95,COMPOSIÇÕES!C:H,3,0))</f>
        <v>KG</v>
      </c>
      <c r="G95" s="534">
        <f>ROUND(VLOOKUP(B95,'MEMORIA DE CÁLCULO'!A:K,10,0),2)</f>
        <v>4620</v>
      </c>
      <c r="H95" s="535"/>
      <c r="I95" s="536" t="str">
        <f t="shared" ref="I95:I97" si="77">IF(H95&lt;=M95,N95,"Valor Acima da Ref.")</f>
        <v/>
      </c>
      <c r="J95" s="537">
        <f t="shared" ref="J95:J97" si="78">ROUND(G95*H95,2)</f>
        <v>0</v>
      </c>
      <c r="K95" s="537" t="e">
        <f t="shared" ref="K95:K97" si="79">ROUND(G95*I95,2)</f>
        <v>#VALUE!</v>
      </c>
      <c r="L95" s="538" t="e">
        <f t="shared" ref="L95:L97" si="80">K95/$K$11</f>
        <v>#VALUE!</v>
      </c>
      <c r="M95" s="469">
        <f>IF(C95=0,"",IF(VLOOKUP('DADOS GERAIS'!$B$9,'DADOS GERAIS'!$H$1:$I$2,2,0)=1,IF(D95="SINAPI",VLOOKUP(C95,BancoRJ!C:G,4,0),VLOOKUP(C95,COMPOSIÇÕES!C:H,6,0)),IF(D95="SINAPI",VLOOKUP(C95,BancoRJ!C:G,5,0),VLOOKUP(C95,COMPOSIÇÕES!C:H,6,0))))</f>
        <v>12.19</v>
      </c>
      <c r="N95" s="470" t="str">
        <f>IF(H95=0,"",IF(H95&gt;M95,FALSE,ROUND((H95*$F$9)+H95,2)))</f>
        <v/>
      </c>
      <c r="O95" s="539">
        <f t="shared" si="76"/>
        <v>92.4</v>
      </c>
    </row>
    <row r="96" spans="2:16" s="468" customFormat="1" ht="49.5" customHeight="1" outlineLevel="1">
      <c r="B96" s="529" t="s">
        <v>32547</v>
      </c>
      <c r="C96" s="540">
        <v>92759</v>
      </c>
      <c r="D96" s="531" t="s">
        <v>58</v>
      </c>
      <c r="E96" s="532" t="str">
        <f>IF(D96="SINAPI",VLOOKUP(C96,BancoRJ!C:G,2,0),VLOOKUP(C96,COMPOSIÇÕES!C:H,2,0))</f>
        <v>ARMAÇÃO DE PILAR OU VIGA DE ESTRUTURA CONVENCIONAL DE CONCRETO ARMADO UTILIZANDO AÇO CA-60 DE 5,0 MM - MONTAGEM. AF_06/2022</v>
      </c>
      <c r="F96" s="533" t="str">
        <f>IF(D96="SINAPI",VLOOKUP(C96,BancoRJ!C:G,3,0),VLOOKUP(C96,COMPOSIÇÕES!C:H,3,0))</f>
        <v>KG</v>
      </c>
      <c r="G96" s="534">
        <f>ROUND(VLOOKUP(B96,'MEMORIA DE CÁLCULO'!A:K,10,0),2)</f>
        <v>1735</v>
      </c>
      <c r="H96" s="535"/>
      <c r="I96" s="536" t="str">
        <f t="shared" si="77"/>
        <v/>
      </c>
      <c r="J96" s="537">
        <f t="shared" si="78"/>
        <v>0</v>
      </c>
      <c r="K96" s="537" t="e">
        <f t="shared" si="79"/>
        <v>#VALUE!</v>
      </c>
      <c r="L96" s="538" t="e">
        <f t="shared" si="80"/>
        <v>#VALUE!</v>
      </c>
      <c r="M96" s="469">
        <f>IF(C96=0,"",IF(VLOOKUP('DADOS GERAIS'!$B$9,'DADOS GERAIS'!$H$1:$I$2,2,0)=1,IF(D96="SINAPI",VLOOKUP(C96,BancoRJ!C:G,4,0),VLOOKUP(C96,COMPOSIÇÕES!C:H,6,0)),IF(D96="SINAPI",VLOOKUP(C96,BancoRJ!C:G,5,0),VLOOKUP(C96,COMPOSIÇÕES!C:H,6,0))))</f>
        <v>16.690000000000001</v>
      </c>
      <c r="N96" s="470" t="str">
        <f>IF(H96=0,"",IF(H96&gt;M96,FALSE,ROUND((H96*$F$9)+H96,2)))</f>
        <v/>
      </c>
      <c r="O96" s="539">
        <f t="shared" si="76"/>
        <v>34.700000000000003</v>
      </c>
    </row>
    <row r="97" spans="2:16" s="468" customFormat="1" ht="49.5" customHeight="1" outlineLevel="1">
      <c r="B97" s="529" t="s">
        <v>32548</v>
      </c>
      <c r="C97" s="540">
        <v>103672</v>
      </c>
      <c r="D97" s="531" t="s">
        <v>58</v>
      </c>
      <c r="E97" s="532" t="str">
        <f>IF(D97="SINAPI",VLOOKUP(C97,BancoRJ!C:G,2,0),VLOOKUP(C97,COMPOSIÇÕES!C:H,2,0))</f>
        <v>CONCRETAGEM DE PILARES, FCK = 25 MPA, COM USO DE BOMBA - LANÇAMENTO, ADENSAMENTO E ACABAMENTO. AF_02/2022_PS</v>
      </c>
      <c r="F97" s="533" t="str">
        <f>IF(D97="SINAPI",VLOOKUP(C97,BancoRJ!C:G,3,0),VLOOKUP(C97,COMPOSIÇÕES!C:H,3,0))</f>
        <v>M3</v>
      </c>
      <c r="G97" s="534">
        <f>ROUND(VLOOKUP(B97,'MEMORIA DE CÁLCULO'!A:K,10,0),2)</f>
        <v>67.5</v>
      </c>
      <c r="H97" s="535"/>
      <c r="I97" s="536" t="str">
        <f t="shared" si="77"/>
        <v/>
      </c>
      <c r="J97" s="537">
        <f t="shared" si="78"/>
        <v>0</v>
      </c>
      <c r="K97" s="537" t="e">
        <f t="shared" si="79"/>
        <v>#VALUE!</v>
      </c>
      <c r="L97" s="538" t="e">
        <f t="shared" si="80"/>
        <v>#VALUE!</v>
      </c>
      <c r="M97" s="469">
        <f>IF(C97=0,"",IF(VLOOKUP('DADOS GERAIS'!$B$9,'DADOS GERAIS'!$H$1:$I$2,2,0)=1,IF(D97="SINAPI",VLOOKUP(C97,BancoRJ!C:G,4,0),VLOOKUP(C97,COMPOSIÇÕES!C:H,6,0)),IF(D97="SINAPI",VLOOKUP(C97,BancoRJ!C:G,5,0),VLOOKUP(C97,COMPOSIÇÕES!C:H,6,0))))</f>
        <v>662.5</v>
      </c>
      <c r="N97" s="470" t="str">
        <f>IF(H97=0,"",IF(H97&gt;M97,FALSE,ROUND((H97*$F$9)+H97,2)))</f>
        <v/>
      </c>
      <c r="O97" s="539">
        <f t="shared" si="76"/>
        <v>1.35</v>
      </c>
    </row>
    <row r="98" spans="2:16" s="468" customFormat="1" ht="10.5" customHeight="1">
      <c r="B98" s="512"/>
      <c r="C98" s="541"/>
      <c r="D98" s="541"/>
      <c r="E98" s="542"/>
      <c r="F98" s="541"/>
      <c r="G98" s="543"/>
      <c r="H98" s="543"/>
      <c r="I98" s="517"/>
      <c r="J98" s="517"/>
      <c r="K98" s="517"/>
      <c r="L98" s="518"/>
      <c r="M98" s="469" t="str">
        <f>IF(C98=0,"",IF(VLOOKUP('DADOS GERAIS'!$B$9,'DADOS GERAIS'!$H$1:$I$2,2,0)=1,IF(D98="SINAPI",VLOOKUP(C98,BancoRJ!C:G,4,0),VLOOKUP(C98,COMPOSIÇÕES!C:H,6,0)),IF(D98="SINAPI",VLOOKUP(C98,BancoRJ!C:G,5,0),VLOOKUP(C98,COMPOSIÇÕES!C:H,6,0))))</f>
        <v/>
      </c>
      <c r="N98" s="470" t="str">
        <f>IF(H98=0,"",IF(H98&gt;M98,FALSE,ROUND((H98*$F$9)+H98,2)))</f>
        <v/>
      </c>
      <c r="O98" s="469"/>
      <c r="P98" s="470"/>
    </row>
    <row r="99" spans="2:16" s="528" customFormat="1" ht="28.5" customHeight="1">
      <c r="B99" s="520" t="s">
        <v>32478</v>
      </c>
      <c r="C99" s="521"/>
      <c r="D99" s="522"/>
      <c r="E99" s="522" t="s">
        <v>32481</v>
      </c>
      <c r="F99" s="522"/>
      <c r="G99" s="522"/>
      <c r="H99" s="523"/>
      <c r="I99" s="524"/>
      <c r="J99" s="525">
        <f>SUM(J100:J104)</f>
        <v>0</v>
      </c>
      <c r="K99" s="525" t="e">
        <f>SUM(K100:K104)</f>
        <v>#VALUE!</v>
      </c>
      <c r="L99" s="526" t="e">
        <f>K99/$K$11</f>
        <v>#VALUE!</v>
      </c>
      <c r="M99" s="469" t="str">
        <f>IF(C99=0,"",IF(VLOOKUP('DADOS GERAIS'!$B$9,'DADOS GERAIS'!$H$1:$I$2,2,0)=1,IF(D99="SINAPI",VLOOKUP(C99,BancoRJ!C:G,4,0),VLOOKUP(C99,COMPOSIÇÕES!C:H,6,0)),IF(D99="SINAPI",VLOOKUP(C99,BancoRJ!C:G,5,0),VLOOKUP(C99,COMPOSIÇÕES!C:H,6,0))))</f>
        <v/>
      </c>
      <c r="N99" s="470" t="str">
        <f>IF(H99=0,"",IF(H99&gt;M99,FALSE,ROUND((H99*$F$9)+H99,2)))</f>
        <v/>
      </c>
      <c r="O99" s="469"/>
      <c r="P99" s="470"/>
    </row>
    <row r="100" spans="2:16" s="468" customFormat="1" ht="49.5" customHeight="1" outlineLevel="1">
      <c r="B100" s="529" t="s">
        <v>32549</v>
      </c>
      <c r="C100" s="540">
        <v>92463</v>
      </c>
      <c r="D100" s="531" t="s">
        <v>58</v>
      </c>
      <c r="E100" s="532" t="str">
        <f>IF(D100="SINAPI",VLOOKUP(C100,BancoRJ!C:G,2,0),VLOOKUP(C100,COMPOSIÇÕES!C:H,2,0))</f>
        <v>MONTAGEM E DESMONTAGEM DE FÔRMA DE VIGA, ESCORAMENTO COM GARFO DE MADEIRA, PÉ-DIREITO SIMPLES, EM CHAPA DE MADEIRA RESINADA, 8 UTILIZAÇÕES. AF_09/2020</v>
      </c>
      <c r="F100" s="533" t="str">
        <f>IF(D100="SINAPI",VLOOKUP(C100,BancoRJ!C:G,3,0),VLOOKUP(C100,COMPOSIÇÕES!C:H,3,0))</f>
        <v>M2</v>
      </c>
      <c r="G100" s="534">
        <f>ROUND(VLOOKUP(B100,'MEMORIA DE CÁLCULO'!A:K,10,0),2)</f>
        <v>1245.5</v>
      </c>
      <c r="H100" s="535"/>
      <c r="I100" s="536" t="str">
        <f t="shared" ref="I100" si="81">IF(H100&lt;=M100,N100,"Valor Acima da Ref.")</f>
        <v/>
      </c>
      <c r="J100" s="537">
        <f t="shared" ref="J100" si="82">ROUND(G100*H100,2)</f>
        <v>0</v>
      </c>
      <c r="K100" s="537" t="e">
        <f t="shared" ref="K100" si="83">ROUND(G100*I100,2)</f>
        <v>#VALUE!</v>
      </c>
      <c r="L100" s="538" t="e">
        <f t="shared" ref="L100" si="84">K100/$K$11</f>
        <v>#VALUE!</v>
      </c>
      <c r="M100" s="469">
        <f>IF(C100=0,"",IF(VLOOKUP('DADOS GERAIS'!$B$9,'DADOS GERAIS'!$H$1:$I$2,2,0)=1,IF(D100="SINAPI",VLOOKUP(C100,BancoRJ!C:G,4,0),VLOOKUP(C100,COMPOSIÇÕES!C:H,6,0)),IF(D100="SINAPI",VLOOKUP(C100,BancoRJ!C:G,5,0),VLOOKUP(C100,COMPOSIÇÕES!C:H,6,0))))</f>
        <v>141.33000000000001</v>
      </c>
      <c r="N100" s="470" t="str">
        <f>IF(H100=0,"",IF(H100&gt;M100,FALSE,ROUND((H100*$F$9)+H100,2)))</f>
        <v/>
      </c>
      <c r="O100" s="539">
        <f t="shared" ref="O100:O104" si="85">G100/50</f>
        <v>24.91</v>
      </c>
    </row>
    <row r="101" spans="2:16" s="468" customFormat="1" ht="49.5" customHeight="1" outlineLevel="1">
      <c r="B101" s="529" t="s">
        <v>32550</v>
      </c>
      <c r="C101" s="540">
        <v>92761</v>
      </c>
      <c r="D101" s="531" t="s">
        <v>58</v>
      </c>
      <c r="E101" s="532" t="str">
        <f>IF(D101="SINAPI",VLOOKUP(C101,BancoRJ!C:G,2,0),VLOOKUP(C101,COMPOSIÇÕES!C:H,2,0))</f>
        <v>ARMAÇÃO DE PILAR OU VIGA DE ESTRUTURA CONVENCIONAL DE CONCRETO ARMADO UTILIZANDO AÇO CA-50 DE 8,0 MM - MONTAGEM. AF_06/2022</v>
      </c>
      <c r="F101" s="533" t="str">
        <f>IF(D101="SINAPI",VLOOKUP(C101,BancoRJ!C:G,3,0),VLOOKUP(C101,COMPOSIÇÕES!C:H,3,0))</f>
        <v>KG</v>
      </c>
      <c r="G101" s="534">
        <f>ROUND(VLOOKUP(B101,'MEMORIA DE CÁLCULO'!A:K,10,0),2)</f>
        <v>3720</v>
      </c>
      <c r="H101" s="535"/>
      <c r="I101" s="536" t="str">
        <f t="shared" ref="I101:I104" si="86">IF(H101&lt;=M101,N101,"Valor Acima da Ref.")</f>
        <v/>
      </c>
      <c r="J101" s="537">
        <f t="shared" ref="J101:J104" si="87">ROUND(G101*H101,2)</f>
        <v>0</v>
      </c>
      <c r="K101" s="537" t="e">
        <f t="shared" ref="K101:K104" si="88">ROUND(G101*I101,2)</f>
        <v>#VALUE!</v>
      </c>
      <c r="L101" s="538" t="e">
        <f t="shared" ref="L101:L104" si="89">K101/$K$11</f>
        <v>#VALUE!</v>
      </c>
      <c r="M101" s="469">
        <f>IF(C101=0,"",IF(VLOOKUP('DADOS GERAIS'!$B$9,'DADOS GERAIS'!$H$1:$I$2,2,0)=1,IF(D101="SINAPI",VLOOKUP(C101,BancoRJ!C:G,4,0),VLOOKUP(C101,COMPOSIÇÕES!C:H,6,0)),IF(D101="SINAPI",VLOOKUP(C101,BancoRJ!C:G,5,0),VLOOKUP(C101,COMPOSIÇÕES!C:H,6,0))))</f>
        <v>13.89</v>
      </c>
      <c r="N101" s="470" t="str">
        <f>IF(H101=0,"",IF(H101&gt;M101,FALSE,ROUND((H101*$F$9)+H101,2)))</f>
        <v/>
      </c>
      <c r="O101" s="539">
        <f t="shared" si="85"/>
        <v>74.400000000000006</v>
      </c>
    </row>
    <row r="102" spans="2:16" s="468" customFormat="1" ht="49.5" customHeight="1" outlineLevel="1">
      <c r="B102" s="529" t="s">
        <v>32551</v>
      </c>
      <c r="C102" s="540">
        <v>92760</v>
      </c>
      <c r="D102" s="531" t="s">
        <v>58</v>
      </c>
      <c r="E102" s="532" t="str">
        <f>IF(D102="SINAPI",VLOOKUP(C102,BancoRJ!C:G,2,0),VLOOKUP(C102,COMPOSIÇÕES!C:H,2,0))</f>
        <v>ARMAÇÃO DE PILAR OU VIGA DE ESTRUTURA CONVENCIONAL DE CONCRETO ARMADO UTILIZANDO AÇO CA-50 DE 6,3 MM - MONTAGEM. AF_06/2022</v>
      </c>
      <c r="F102" s="533" t="str">
        <f>IF(D102="SINAPI",VLOOKUP(C102,BancoRJ!C:G,3,0),VLOOKUP(C102,COMPOSIÇÕES!C:H,3,0))</f>
        <v>KG</v>
      </c>
      <c r="G102" s="534">
        <f>ROUND(VLOOKUP(B102,'MEMORIA DE CÁLCULO'!A:K,10,0),2)</f>
        <v>40</v>
      </c>
      <c r="H102" s="535"/>
      <c r="I102" s="536" t="str">
        <f t="shared" si="86"/>
        <v/>
      </c>
      <c r="J102" s="537">
        <f t="shared" si="87"/>
        <v>0</v>
      </c>
      <c r="K102" s="537" t="e">
        <f t="shared" si="88"/>
        <v>#VALUE!</v>
      </c>
      <c r="L102" s="538" t="e">
        <f t="shared" si="89"/>
        <v>#VALUE!</v>
      </c>
      <c r="M102" s="469">
        <f>IF(C102=0,"",IF(VLOOKUP('DADOS GERAIS'!$B$9,'DADOS GERAIS'!$H$1:$I$2,2,0)=1,IF(D102="SINAPI",VLOOKUP(C102,BancoRJ!C:G,4,0),VLOOKUP(C102,COMPOSIÇÕES!C:H,6,0)),IF(D102="SINAPI",VLOOKUP(C102,BancoRJ!C:G,5,0),VLOOKUP(C102,COMPOSIÇÕES!C:H,6,0))))</f>
        <v>15.18</v>
      </c>
      <c r="N102" s="470" t="str">
        <f>IF(H102=0,"",IF(H102&gt;M102,FALSE,ROUND((H102*$F$9)+H102,2)))</f>
        <v/>
      </c>
      <c r="O102" s="539">
        <f t="shared" si="85"/>
        <v>0.8</v>
      </c>
    </row>
    <row r="103" spans="2:16" s="468" customFormat="1" ht="49.5" customHeight="1" outlineLevel="1">
      <c r="B103" s="529" t="s">
        <v>32552</v>
      </c>
      <c r="C103" s="540">
        <v>92759</v>
      </c>
      <c r="D103" s="531" t="s">
        <v>58</v>
      </c>
      <c r="E103" s="532" t="str">
        <f>IF(D103="SINAPI",VLOOKUP(C103,BancoRJ!C:G,2,0),VLOOKUP(C103,COMPOSIÇÕES!C:H,2,0))</f>
        <v>ARMAÇÃO DE PILAR OU VIGA DE ESTRUTURA CONVENCIONAL DE CONCRETO ARMADO UTILIZANDO AÇO CA-60 DE 5,0 MM - MONTAGEM. AF_06/2022</v>
      </c>
      <c r="F103" s="533" t="str">
        <f>IF(D103="SINAPI",VLOOKUP(C103,BancoRJ!C:G,3,0),VLOOKUP(C103,COMPOSIÇÕES!C:H,3,0))</f>
        <v>KG</v>
      </c>
      <c r="G103" s="534">
        <f>ROUND(VLOOKUP(B103,'MEMORIA DE CÁLCULO'!A:K,10,0),2)</f>
        <v>1680</v>
      </c>
      <c r="H103" s="535"/>
      <c r="I103" s="536" t="str">
        <f t="shared" si="86"/>
        <v/>
      </c>
      <c r="J103" s="537">
        <f t="shared" si="87"/>
        <v>0</v>
      </c>
      <c r="K103" s="537" t="e">
        <f t="shared" si="88"/>
        <v>#VALUE!</v>
      </c>
      <c r="L103" s="538" t="e">
        <f t="shared" si="89"/>
        <v>#VALUE!</v>
      </c>
      <c r="M103" s="469">
        <f>IF(C103=0,"",IF(VLOOKUP('DADOS GERAIS'!$B$9,'DADOS GERAIS'!$H$1:$I$2,2,0)=1,IF(D103="SINAPI",VLOOKUP(C103,BancoRJ!C:G,4,0),VLOOKUP(C103,COMPOSIÇÕES!C:H,6,0)),IF(D103="SINAPI",VLOOKUP(C103,BancoRJ!C:G,5,0),VLOOKUP(C103,COMPOSIÇÕES!C:H,6,0))))</f>
        <v>16.690000000000001</v>
      </c>
      <c r="N103" s="470" t="str">
        <f>IF(H103=0,"",IF(H103&gt;M103,FALSE,ROUND((H103*$F$9)+H103,2)))</f>
        <v/>
      </c>
      <c r="O103" s="539">
        <f t="shared" si="85"/>
        <v>33.6</v>
      </c>
    </row>
    <row r="104" spans="2:16" s="468" customFormat="1" ht="49.5" customHeight="1" outlineLevel="1">
      <c r="B104" s="529" t="s">
        <v>32553</v>
      </c>
      <c r="C104" s="540">
        <v>103674</v>
      </c>
      <c r="D104" s="531" t="s">
        <v>58</v>
      </c>
      <c r="E104" s="532" t="str">
        <f>IF(D104="SINAPI",VLOOKUP(C104,BancoRJ!C:G,2,0),VLOOKUP(C104,COMPOSIÇÕES!C:H,2,0))</f>
        <v>CONCRETAGEM DE VIGAS E LAJES, FCK=25 MPA, PARA LAJES PREMOLDADAS COM USO DE BOMBA - LANÇAMENTO, ADENSAMENTO E ACABAMENTO. AF_02/2022_PS</v>
      </c>
      <c r="F104" s="533" t="str">
        <f>IF(D104="SINAPI",VLOOKUP(C104,BancoRJ!C:G,3,0),VLOOKUP(C104,COMPOSIÇÕES!C:H,3,0))</f>
        <v>M3</v>
      </c>
      <c r="G104" s="534">
        <f>ROUND(VLOOKUP(B104,'MEMORIA DE CÁLCULO'!A:K,10,0),2)</f>
        <v>63</v>
      </c>
      <c r="H104" s="535"/>
      <c r="I104" s="536" t="str">
        <f t="shared" si="86"/>
        <v/>
      </c>
      <c r="J104" s="537">
        <f t="shared" si="87"/>
        <v>0</v>
      </c>
      <c r="K104" s="537" t="e">
        <f t="shared" si="88"/>
        <v>#VALUE!</v>
      </c>
      <c r="L104" s="538" t="e">
        <f t="shared" si="89"/>
        <v>#VALUE!</v>
      </c>
      <c r="M104" s="469">
        <f>IF(C104=0,"",IF(VLOOKUP('DADOS GERAIS'!$B$9,'DADOS GERAIS'!$H$1:$I$2,2,0)=1,IF(D104="SINAPI",VLOOKUP(C104,BancoRJ!C:G,4,0),VLOOKUP(C104,COMPOSIÇÕES!C:H,6,0)),IF(D104="SINAPI",VLOOKUP(C104,BancoRJ!C:G,5,0),VLOOKUP(C104,COMPOSIÇÕES!C:H,6,0))))</f>
        <v>692.22</v>
      </c>
      <c r="N104" s="470" t="str">
        <f>IF(H104=0,"",IF(H104&gt;M104,FALSE,ROUND((H104*$F$9)+H104,2)))</f>
        <v/>
      </c>
      <c r="O104" s="539">
        <f t="shared" si="85"/>
        <v>1.26</v>
      </c>
    </row>
    <row r="105" spans="2:16" s="468" customFormat="1" ht="10.5" customHeight="1">
      <c r="B105" s="512"/>
      <c r="C105" s="541"/>
      <c r="D105" s="541"/>
      <c r="E105" s="542"/>
      <c r="F105" s="541"/>
      <c r="G105" s="543"/>
      <c r="H105" s="543"/>
      <c r="I105" s="517"/>
      <c r="J105" s="517"/>
      <c r="K105" s="517"/>
      <c r="L105" s="518"/>
      <c r="M105" s="469" t="str">
        <f>IF(C105=0,"",IF(VLOOKUP('DADOS GERAIS'!$B$9,'DADOS GERAIS'!$H$1:$I$2,2,0)=1,IF(D105="SINAPI",VLOOKUP(C105,BancoRJ!C:G,4,0),VLOOKUP(C105,COMPOSIÇÕES!C:H,6,0)),IF(D105="SINAPI",VLOOKUP(C105,BancoRJ!C:G,5,0),VLOOKUP(C105,COMPOSIÇÕES!C:H,6,0))))</f>
        <v/>
      </c>
      <c r="N105" s="470" t="str">
        <f>IF(H105=0,"",IF(H105&gt;M105,FALSE,ROUND((H105*$F$9)+H105,2)))</f>
        <v/>
      </c>
      <c r="O105" s="469"/>
      <c r="P105" s="470"/>
    </row>
    <row r="106" spans="2:16" s="528" customFormat="1" ht="28.5" customHeight="1">
      <c r="B106" s="520" t="s">
        <v>32480</v>
      </c>
      <c r="C106" s="521"/>
      <c r="D106" s="522"/>
      <c r="E106" s="522" t="s">
        <v>32483</v>
      </c>
      <c r="F106" s="522"/>
      <c r="G106" s="522"/>
      <c r="H106" s="523"/>
      <c r="I106" s="524"/>
      <c r="J106" s="525">
        <f>SUM(J107)</f>
        <v>0</v>
      </c>
      <c r="K106" s="525" t="e">
        <f>SUM(K107)</f>
        <v>#VALUE!</v>
      </c>
      <c r="L106" s="526" t="e">
        <f>K106/$K$11</f>
        <v>#VALUE!</v>
      </c>
      <c r="M106" s="469" t="str">
        <f>IF(C106=0,"",IF(VLOOKUP('DADOS GERAIS'!$B$9,'DADOS GERAIS'!$H$1:$I$2,2,0)=1,IF(D106="SINAPI",VLOOKUP(C106,BancoRJ!C:G,4,0),VLOOKUP(C106,COMPOSIÇÕES!C:H,6,0)),IF(D106="SINAPI",VLOOKUP(C106,BancoRJ!C:G,5,0),VLOOKUP(C106,COMPOSIÇÕES!C:H,6,0))))</f>
        <v/>
      </c>
      <c r="N106" s="470" t="str">
        <f>IF(H106=0,"",IF(H106&gt;M106,FALSE,ROUND((H106*$F$9)+H106,2)))</f>
        <v/>
      </c>
      <c r="O106" s="469"/>
      <c r="P106" s="470"/>
    </row>
    <row r="107" spans="2:16" s="468" customFormat="1" ht="49.5" customHeight="1" outlineLevel="1">
      <c r="B107" s="529" t="s">
        <v>32554</v>
      </c>
      <c r="C107" s="540">
        <v>101963</v>
      </c>
      <c r="D107" s="531" t="s">
        <v>58</v>
      </c>
      <c r="E107" s="532" t="str">
        <f>IF(D107="SINAPI",VLOOKUP(C107,BancoRJ!C:G,2,0),VLOOKUP(C107,COMPOSIÇÕES!C:H,2,0))</f>
        <v>LAJE PRÉ-MOLDADA UNIDIRECIONAL, BIAPOIADA, PARA PISO, ENCHIMENTO EM CERÂMICA, VIGOTA CONVENCIONAL, ALTURA TOTAL DA LAJE (ENCHIMENTO+CAPA) = (8+4). AF_11/2020</v>
      </c>
      <c r="F107" s="533" t="str">
        <f>IF(D107="SINAPI",VLOOKUP(C107,BancoRJ!C:G,3,0),VLOOKUP(C107,COMPOSIÇÕES!C:H,3,0))</f>
        <v>M2</v>
      </c>
      <c r="G107" s="534">
        <f>ROUND(VLOOKUP(B107,'MEMORIA DE CÁLCULO'!A:K,10,0),2)</f>
        <v>278.25</v>
      </c>
      <c r="H107" s="535"/>
      <c r="I107" s="536" t="str">
        <f t="shared" ref="I107" si="90">IF(H107&lt;=M107,N107,"Valor Acima da Ref.")</f>
        <v/>
      </c>
      <c r="J107" s="537">
        <f t="shared" ref="J107" si="91">ROUND(G107*H107,2)</f>
        <v>0</v>
      </c>
      <c r="K107" s="537" t="e">
        <f t="shared" ref="K107" si="92">ROUND(G107*I107,2)</f>
        <v>#VALUE!</v>
      </c>
      <c r="L107" s="538" t="e">
        <f t="shared" ref="L107" si="93">K107/$K$11</f>
        <v>#VALUE!</v>
      </c>
      <c r="M107" s="469">
        <f>IF(C107=0,"",IF(VLOOKUP('DADOS GERAIS'!$B$9,'DADOS GERAIS'!$H$1:$I$2,2,0)=1,IF(D107="SINAPI",VLOOKUP(C107,BancoRJ!C:G,4,0),VLOOKUP(C107,COMPOSIÇÕES!C:H,6,0)),IF(D107="SINAPI",VLOOKUP(C107,BancoRJ!C:G,5,0),VLOOKUP(C107,COMPOSIÇÕES!C:H,6,0))))</f>
        <v>201.57</v>
      </c>
      <c r="N107" s="470" t="str">
        <f>IF(H107=0,"",IF(H107&gt;M107,FALSE,ROUND((H107*$F$9)+H107,2)))</f>
        <v/>
      </c>
      <c r="O107" s="539">
        <f t="shared" ref="O107" si="94">G107/50</f>
        <v>5.5650000000000004</v>
      </c>
    </row>
    <row r="108" spans="2:16" s="468" customFormat="1" ht="10.5" customHeight="1">
      <c r="B108" s="512"/>
      <c r="C108" s="541"/>
      <c r="D108" s="541"/>
      <c r="E108" s="542"/>
      <c r="F108" s="541"/>
      <c r="G108" s="543"/>
      <c r="H108" s="543"/>
      <c r="I108" s="517"/>
      <c r="J108" s="517"/>
      <c r="K108" s="517"/>
      <c r="L108" s="518"/>
      <c r="M108" s="469" t="str">
        <f>IF(C108=0,"",IF(VLOOKUP('DADOS GERAIS'!$B$9,'DADOS GERAIS'!$H$1:$I$2,2,0)=1,IF(D108="SINAPI",VLOOKUP(C108,BancoRJ!C:G,4,0),VLOOKUP(C108,COMPOSIÇÕES!C:H,6,0)),IF(D108="SINAPI",VLOOKUP(C108,BancoRJ!C:G,5,0),VLOOKUP(C108,COMPOSIÇÕES!C:H,6,0))))</f>
        <v/>
      </c>
      <c r="N108" s="470" t="str">
        <f>IF(H108=0,"",IF(H108&gt;M108,FALSE,ROUND((H108*$F$9)+H108,2)))</f>
        <v/>
      </c>
      <c r="O108" s="469"/>
      <c r="P108" s="470"/>
    </row>
    <row r="109" spans="2:16" s="528" customFormat="1" ht="28.5" customHeight="1">
      <c r="B109" s="520" t="s">
        <v>32482</v>
      </c>
      <c r="C109" s="521"/>
      <c r="D109" s="522"/>
      <c r="E109" s="522" t="s">
        <v>32486</v>
      </c>
      <c r="F109" s="522"/>
      <c r="G109" s="522"/>
      <c r="H109" s="523"/>
      <c r="I109" s="524"/>
      <c r="J109" s="525">
        <f>SUM(J110:J116)</f>
        <v>0</v>
      </c>
      <c r="K109" s="525" t="e">
        <f>SUM(K110:K116)</f>
        <v>#VALUE!</v>
      </c>
      <c r="L109" s="526" t="e">
        <f>K109/$K$11</f>
        <v>#VALUE!</v>
      </c>
      <c r="M109" s="469" t="str">
        <f>IF(C109=0,"",IF(VLOOKUP('DADOS GERAIS'!$B$9,'DADOS GERAIS'!$H$1:$I$2,2,0)=1,IF(D109="SINAPI",VLOOKUP(C109,BancoRJ!C:G,4,0),VLOOKUP(C109,COMPOSIÇÕES!C:H,6,0)),IF(D109="SINAPI",VLOOKUP(C109,BancoRJ!C:G,5,0),VLOOKUP(C109,COMPOSIÇÕES!C:H,6,0))))</f>
        <v/>
      </c>
      <c r="N109" s="470" t="str">
        <f>IF(H109=0,"",IF(H109&gt;M109,FALSE,ROUND((H109*$F$9)+H109,2)))</f>
        <v/>
      </c>
      <c r="O109" s="469"/>
      <c r="P109" s="470"/>
    </row>
    <row r="110" spans="2:16" s="468" customFormat="1" ht="49.5" customHeight="1" outlineLevel="1">
      <c r="B110" s="529" t="s">
        <v>32555</v>
      </c>
      <c r="C110" s="540" t="str">
        <f>COMPOSIÇÕES!C128</f>
        <v>COMP 16</v>
      </c>
      <c r="D110" s="531" t="s">
        <v>32256</v>
      </c>
      <c r="E110" s="532" t="str">
        <f>IF(D110="SINAPI",VLOOKUP(C110,BancoRJ!C:G,2,0),VLOOKUP(C110,COMPOSIÇÕES!C:H,2,0))</f>
        <v>ALVENARIA DE VEDAÇÃO DE BLOCOS CERÂMICOS FURADOS NA HORIZONTAL DE 9X19X29 CM (ESPESSURA 9 CM) E E ARGAMASSA DE ASSENTAMENTO COM ADIÇÃO DE IMPERMEABILIZANTE. COM PREPARO EM BETONEIRA.</v>
      </c>
      <c r="F110" s="533" t="str">
        <f>IF(D110="SINAPI",VLOOKUP(C110,BancoRJ!C:G,3,0),VLOOKUP(C110,COMPOSIÇÕES!C:H,3,0))</f>
        <v>M2</v>
      </c>
      <c r="G110" s="534">
        <f>ROUND(VLOOKUP(B110,'MEMORIA DE CÁLCULO'!A:K,10,0),2)</f>
        <v>1765.8</v>
      </c>
      <c r="H110" s="535"/>
      <c r="I110" s="536" t="str">
        <f t="shared" ref="I110" si="95">IF(H110&lt;=M110,N110,"Valor Acima da Ref.")</f>
        <v/>
      </c>
      <c r="J110" s="537">
        <f t="shared" ref="J110" si="96">ROUND(G110*H110,2)</f>
        <v>0</v>
      </c>
      <c r="K110" s="537" t="e">
        <f t="shared" ref="K110" si="97">ROUND(G110*I110,2)</f>
        <v>#VALUE!</v>
      </c>
      <c r="L110" s="538" t="e">
        <f t="shared" ref="L110" si="98">K110/$K$11</f>
        <v>#VALUE!</v>
      </c>
      <c r="M110" s="469">
        <f>IF(C110=0,"",IF(VLOOKUP('DADOS GERAIS'!$B$9,'DADOS GERAIS'!$H$1:$I$2,2,0)=1,IF(D110="SINAPI",VLOOKUP(C110,BancoRJ!C:G,4,0),VLOOKUP(C110,COMPOSIÇÕES!C:H,6,0)),IF(D110="SINAPI",VLOOKUP(C110,BancoRJ!C:G,5,0),VLOOKUP(C110,COMPOSIÇÕES!C:H,6,0))))</f>
        <v>73.72999999999999</v>
      </c>
      <c r="N110" s="470" t="str">
        <f>IF(H110=0,"",IF(H110&gt;M110,FALSE,ROUND((H110*$F$9)+H110,2)))</f>
        <v/>
      </c>
      <c r="O110" s="539">
        <f t="shared" ref="O110:O116" si="99">G110/50</f>
        <v>35.316000000000003</v>
      </c>
    </row>
    <row r="111" spans="2:16" s="468" customFormat="1" ht="49.5" customHeight="1" outlineLevel="1">
      <c r="B111" s="529" t="s">
        <v>32556</v>
      </c>
      <c r="C111" s="540" t="str">
        <f>COMPOSIÇÕES!C138</f>
        <v>COMP 17</v>
      </c>
      <c r="D111" s="531" t="s">
        <v>32256</v>
      </c>
      <c r="E111" s="532" t="str">
        <f>IF(D111="SINAPI",VLOOKUP(C111,BancoRJ!C:G,2,0),VLOOKUP(C111,COMPOSIÇÕES!C:H,2,0))</f>
        <v>ALVENARIA DE VEDAÇÃO DE BLOCOS CERÂMICOS FURADOS NA HORIZONTAL DE 9X19X19 CM (ESPESSURA 9 CM) E E ARGAMASSA DE ASSENTAMENTO COM ADIÇÃO DE IMPERMEABILIZANTE. COM PREPARO EM BETONEIRA.</v>
      </c>
      <c r="F111" s="533" t="str">
        <f>IF(D111="SINAPI",VLOOKUP(C111,BancoRJ!C:G,3,0),VLOOKUP(C111,COMPOSIÇÕES!C:H,3,0))</f>
        <v>M2</v>
      </c>
      <c r="G111" s="534">
        <f>ROUND(VLOOKUP(B111,'MEMORIA DE CÁLCULO'!A:K,10,0),2)</f>
        <v>196.2</v>
      </c>
      <c r="H111" s="535"/>
      <c r="I111" s="536" t="str">
        <f t="shared" ref="I111:I116" si="100">IF(H111&lt;=M111,N111,"Valor Acima da Ref.")</f>
        <v/>
      </c>
      <c r="J111" s="537">
        <f t="shared" ref="J111:J116" si="101">ROUND(G111*H111,2)</f>
        <v>0</v>
      </c>
      <c r="K111" s="537" t="e">
        <f t="shared" ref="K111:K116" si="102">ROUND(G111*I111,2)</f>
        <v>#VALUE!</v>
      </c>
      <c r="L111" s="538" t="e">
        <f t="shared" ref="L111:L116" si="103">K111/$K$11</f>
        <v>#VALUE!</v>
      </c>
      <c r="M111" s="469">
        <f>IF(C111=0,"",IF(VLOOKUP('DADOS GERAIS'!$B$9,'DADOS GERAIS'!$H$1:$I$2,2,0)=1,IF(D111="SINAPI",VLOOKUP(C111,BancoRJ!C:G,4,0),VLOOKUP(C111,COMPOSIÇÕES!C:H,6,0)),IF(D111="SINAPI",VLOOKUP(C111,BancoRJ!C:G,5,0),VLOOKUP(C111,COMPOSIÇÕES!C:H,6,0))))</f>
        <v>120.65</v>
      </c>
      <c r="N111" s="470" t="str">
        <f>IF(H111=0,"",IF(H111&gt;M111,FALSE,ROUND((H111*$F$9)+H111,2)))</f>
        <v/>
      </c>
      <c r="O111" s="539">
        <f t="shared" si="99"/>
        <v>3.9239999999999999</v>
      </c>
    </row>
    <row r="112" spans="2:16" s="468" customFormat="1" ht="49.5" customHeight="1" outlineLevel="1">
      <c r="B112" s="529" t="s">
        <v>32557</v>
      </c>
      <c r="C112" s="540">
        <v>103356</v>
      </c>
      <c r="D112" s="531" t="s">
        <v>58</v>
      </c>
      <c r="E112" s="532" t="str">
        <f>IF(D112="SINAPI",VLOOKUP(C112,BancoRJ!C:G,2,0),VLOOKUP(C112,COMPOSIÇÕES!C:H,2,0))</f>
        <v>ALVENARIA DE VEDAÇÃO DE BLOCOS CERÂMICOS FURADOS NA HORIZONTAL DE 9X19X29 CM (ESPESSURA 9 CM) E ARGAMASSA DE ASSENTAMENTO COM PREPARO EM BETONEIRA. AF_12/2021</v>
      </c>
      <c r="F112" s="533" t="str">
        <f>IF(D112="SINAPI",VLOOKUP(C112,BancoRJ!C:G,3,0),VLOOKUP(C112,COMPOSIÇÕES!C:H,3,0))</f>
        <v>M2</v>
      </c>
      <c r="G112" s="534">
        <f>ROUND(VLOOKUP(B112,'MEMORIA DE CÁLCULO'!A:K,10,0),2)</f>
        <v>2426.4899999999998</v>
      </c>
      <c r="H112" s="535"/>
      <c r="I112" s="536" t="str">
        <f t="shared" si="100"/>
        <v/>
      </c>
      <c r="J112" s="537">
        <f t="shared" si="101"/>
        <v>0</v>
      </c>
      <c r="K112" s="537" t="e">
        <f t="shared" si="102"/>
        <v>#VALUE!</v>
      </c>
      <c r="L112" s="538" t="e">
        <f t="shared" si="103"/>
        <v>#VALUE!</v>
      </c>
      <c r="M112" s="469">
        <f>IF(C112=0,"",IF(VLOOKUP('DADOS GERAIS'!$B$9,'DADOS GERAIS'!$H$1:$I$2,2,0)=1,IF(D112="SINAPI",VLOOKUP(C112,BancoRJ!C:G,4,0),VLOOKUP(C112,COMPOSIÇÕES!C:H,6,0)),IF(D112="SINAPI",VLOOKUP(C112,BancoRJ!C:G,5,0),VLOOKUP(C112,COMPOSIÇÕES!C:H,6,0))))</f>
        <v>73.33</v>
      </c>
      <c r="N112" s="470" t="str">
        <f>IF(H112=0,"",IF(H112&gt;M112,FALSE,ROUND((H112*$F$9)+H112,2)))</f>
        <v/>
      </c>
      <c r="O112" s="539">
        <f t="shared" si="99"/>
        <v>48.529799999999994</v>
      </c>
    </row>
    <row r="113" spans="2:16" s="468" customFormat="1" ht="49.5" customHeight="1" outlineLevel="1">
      <c r="B113" s="529" t="s">
        <v>32558</v>
      </c>
      <c r="C113" s="540">
        <v>103328</v>
      </c>
      <c r="D113" s="531" t="s">
        <v>58</v>
      </c>
      <c r="E113" s="532" t="str">
        <f>IF(D113="SINAPI",VLOOKUP(C113,BancoRJ!C:G,2,0),VLOOKUP(C113,COMPOSIÇÕES!C:H,2,0))</f>
        <v>ALVENARIA DE VEDAÇÃO DE BLOCOS CERÂMICOS FURADOS NA HORIZONTAL DE 9X19X19 CM (ESPESSURA 9 CM) E ARGAMASSA DE ASSENTAMENTO COM PREPARO EM BETONEIRA. AF_12/2021</v>
      </c>
      <c r="F113" s="533" t="str">
        <f>IF(D113="SINAPI",VLOOKUP(C113,BancoRJ!C:G,3,0),VLOOKUP(C113,COMPOSIÇÕES!C:H,3,0))</f>
        <v>M2</v>
      </c>
      <c r="G113" s="534">
        <f>ROUND(VLOOKUP(B113,'MEMORIA DE CÁLCULO'!A:K,10,0),2)</f>
        <v>269.61</v>
      </c>
      <c r="H113" s="535"/>
      <c r="I113" s="536" t="str">
        <f t="shared" si="100"/>
        <v/>
      </c>
      <c r="J113" s="537">
        <f t="shared" si="101"/>
        <v>0</v>
      </c>
      <c r="K113" s="537" t="e">
        <f t="shared" si="102"/>
        <v>#VALUE!</v>
      </c>
      <c r="L113" s="538" t="e">
        <f t="shared" si="103"/>
        <v>#VALUE!</v>
      </c>
      <c r="M113" s="469">
        <f>IF(C113=0,"",IF(VLOOKUP('DADOS GERAIS'!$B$9,'DADOS GERAIS'!$H$1:$I$2,2,0)=1,IF(D113="SINAPI",VLOOKUP(C113,BancoRJ!C:G,4,0),VLOOKUP(C113,COMPOSIÇÕES!C:H,6,0)),IF(D113="SINAPI",VLOOKUP(C113,BancoRJ!C:G,5,0),VLOOKUP(C113,COMPOSIÇÕES!C:H,6,0))))</f>
        <v>120.18</v>
      </c>
      <c r="N113" s="470" t="str">
        <f>IF(H113=0,"",IF(H113&gt;M113,FALSE,ROUND((H113*$F$9)+H113,2)))</f>
        <v/>
      </c>
      <c r="O113" s="539">
        <f t="shared" si="99"/>
        <v>5.3921999999999999</v>
      </c>
    </row>
    <row r="114" spans="2:16" s="468" customFormat="1" ht="49.5" customHeight="1" outlineLevel="1">
      <c r="B114" s="529" t="s">
        <v>32559</v>
      </c>
      <c r="C114" s="540">
        <v>93200</v>
      </c>
      <c r="D114" s="531" t="s">
        <v>58</v>
      </c>
      <c r="E114" s="532" t="str">
        <f>IF(D114="SINAPI",VLOOKUP(C114,BancoRJ!C:G,2,0),VLOOKUP(C114,COMPOSIÇÕES!C:H,2,0))</f>
        <v>FIXAÇÃO (ENCUNHAMENTO) DE ALVENARIA DE VEDAÇÃO COM ARGAMASSA APLICADA COM BISNAGA. AF_03/2024</v>
      </c>
      <c r="F114" s="533" t="str">
        <f>IF(D114="SINAPI",VLOOKUP(C114,BancoRJ!C:G,3,0),VLOOKUP(C114,COMPOSIÇÕES!C:H,3,0))</f>
        <v>M</v>
      </c>
      <c r="G114" s="534">
        <f>ROUND(VLOOKUP(B114,'MEMORIA DE CÁLCULO'!A:K,10,0),2)</f>
        <v>1962</v>
      </c>
      <c r="H114" s="535"/>
      <c r="I114" s="536" t="str">
        <f t="shared" si="100"/>
        <v/>
      </c>
      <c r="J114" s="537">
        <f t="shared" si="101"/>
        <v>0</v>
      </c>
      <c r="K114" s="537" t="e">
        <f t="shared" si="102"/>
        <v>#VALUE!</v>
      </c>
      <c r="L114" s="538" t="e">
        <f t="shared" si="103"/>
        <v>#VALUE!</v>
      </c>
      <c r="M114" s="469">
        <f>IF(C114=0,"",IF(VLOOKUP('DADOS GERAIS'!$B$9,'DADOS GERAIS'!$H$1:$I$2,2,0)=1,IF(D114="SINAPI",VLOOKUP(C114,BancoRJ!C:G,4,0),VLOOKUP(C114,COMPOSIÇÕES!C:H,6,0)),IF(D114="SINAPI",VLOOKUP(C114,BancoRJ!C:G,5,0),VLOOKUP(C114,COMPOSIÇÕES!C:H,6,0))))</f>
        <v>15.85</v>
      </c>
      <c r="N114" s="470" t="str">
        <f>IF(H114=0,"",IF(H114&gt;M114,FALSE,ROUND((H114*$F$9)+H114,2)))</f>
        <v/>
      </c>
      <c r="O114" s="539">
        <f t="shared" si="99"/>
        <v>39.24</v>
      </c>
    </row>
    <row r="115" spans="2:16" s="468" customFormat="1" ht="49.5" customHeight="1" outlineLevel="1">
      <c r="B115" s="529" t="s">
        <v>32560</v>
      </c>
      <c r="C115" s="540">
        <v>105024</v>
      </c>
      <c r="D115" s="531" t="s">
        <v>58</v>
      </c>
      <c r="E115" s="532" t="str">
        <f>IF(D115="SINAPI",VLOOKUP(C115,BancoRJ!C:G,2,0),VLOOKUP(C115,COMPOSIÇÕES!C:H,2,0))</f>
        <v>VERGA MOLDADA IN LOCO EM CONCRETO, ESPESSURA DE *10* CM. AF_03/2024</v>
      </c>
      <c r="F115" s="533" t="str">
        <f>IF(D115="SINAPI",VLOOKUP(C115,BancoRJ!C:G,3,0),VLOOKUP(C115,COMPOSIÇÕES!C:H,3,0))</f>
        <v>M</v>
      </c>
      <c r="G115" s="534">
        <f>ROUND(VLOOKUP(B115,'MEMORIA DE CÁLCULO'!A:K,10,0),2)</f>
        <v>820</v>
      </c>
      <c r="H115" s="535"/>
      <c r="I115" s="536" t="str">
        <f t="shared" si="100"/>
        <v/>
      </c>
      <c r="J115" s="537">
        <f t="shared" si="101"/>
        <v>0</v>
      </c>
      <c r="K115" s="537" t="e">
        <f t="shared" si="102"/>
        <v>#VALUE!</v>
      </c>
      <c r="L115" s="538" t="e">
        <f t="shared" si="103"/>
        <v>#VALUE!</v>
      </c>
      <c r="M115" s="469">
        <f>IF(C115=0,"",IF(VLOOKUP('DADOS GERAIS'!$B$9,'DADOS GERAIS'!$H$1:$I$2,2,0)=1,IF(D115="SINAPI",VLOOKUP(C115,BancoRJ!C:G,4,0),VLOOKUP(C115,COMPOSIÇÕES!C:H,6,0)),IF(D115="SINAPI",VLOOKUP(C115,BancoRJ!C:G,5,0),VLOOKUP(C115,COMPOSIÇÕES!C:H,6,0))))</f>
        <v>62.59</v>
      </c>
      <c r="N115" s="470" t="str">
        <f>IF(H115=0,"",IF(H115&gt;M115,FALSE,ROUND((H115*$F$9)+H115,2)))</f>
        <v/>
      </c>
      <c r="O115" s="539">
        <f t="shared" si="99"/>
        <v>16.399999999999999</v>
      </c>
    </row>
    <row r="116" spans="2:16" s="468" customFormat="1" ht="49.5" customHeight="1" outlineLevel="1">
      <c r="B116" s="529" t="s">
        <v>32561</v>
      </c>
      <c r="C116" s="540">
        <v>105030</v>
      </c>
      <c r="D116" s="531" t="s">
        <v>58</v>
      </c>
      <c r="E116" s="532" t="str">
        <f>IF(D116="SINAPI",VLOOKUP(C116,BancoRJ!C:G,2,0),VLOOKUP(C116,COMPOSIÇÕES!C:H,2,0))</f>
        <v>CONTRAVERGA MOLDADA IN LOCO EM CONCRETO, ESPESSURA DE *10* CM. AF_03/2024</v>
      </c>
      <c r="F116" s="533" t="str">
        <f>IF(D116="SINAPI",VLOOKUP(C116,BancoRJ!C:G,3,0),VLOOKUP(C116,COMPOSIÇÕES!C:H,3,0))</f>
        <v>M</v>
      </c>
      <c r="G116" s="534">
        <f>ROUND(VLOOKUP(B116,'MEMORIA DE CÁLCULO'!A:K,10,0),2)</f>
        <v>470</v>
      </c>
      <c r="H116" s="535"/>
      <c r="I116" s="536" t="str">
        <f t="shared" si="100"/>
        <v/>
      </c>
      <c r="J116" s="537">
        <f t="shared" si="101"/>
        <v>0</v>
      </c>
      <c r="K116" s="537" t="e">
        <f t="shared" si="102"/>
        <v>#VALUE!</v>
      </c>
      <c r="L116" s="538" t="e">
        <f t="shared" si="103"/>
        <v>#VALUE!</v>
      </c>
      <c r="M116" s="469">
        <f>IF(C116=0,"",IF(VLOOKUP('DADOS GERAIS'!$B$9,'DADOS GERAIS'!$H$1:$I$2,2,0)=1,IF(D116="SINAPI",VLOOKUP(C116,BancoRJ!C:G,4,0),VLOOKUP(C116,COMPOSIÇÕES!C:H,6,0)),IF(D116="SINAPI",VLOOKUP(C116,BancoRJ!C:G,5,0),VLOOKUP(C116,COMPOSIÇÕES!C:H,6,0))))</f>
        <v>47.26</v>
      </c>
      <c r="N116" s="470" t="str">
        <f>IF(H116=0,"",IF(H116&gt;M116,FALSE,ROUND((H116*$F$9)+H116,2)))</f>
        <v/>
      </c>
      <c r="O116" s="539">
        <f t="shared" si="99"/>
        <v>9.4</v>
      </c>
    </row>
    <row r="117" spans="2:16" s="468" customFormat="1" ht="10.5" customHeight="1">
      <c r="B117" s="512"/>
      <c r="C117" s="541"/>
      <c r="D117" s="541"/>
      <c r="E117" s="542"/>
      <c r="F117" s="541"/>
      <c r="G117" s="543"/>
      <c r="H117" s="543"/>
      <c r="I117" s="517"/>
      <c r="J117" s="517"/>
      <c r="K117" s="517"/>
      <c r="L117" s="518"/>
      <c r="M117" s="469" t="str">
        <f>IF(C117=0,"",IF(VLOOKUP('DADOS GERAIS'!$B$9,'DADOS GERAIS'!$H$1:$I$2,2,0)=1,IF(D117="SINAPI",VLOOKUP(C117,BancoRJ!C:G,4,0),VLOOKUP(C117,COMPOSIÇÕES!C:H,6,0)),IF(D117="SINAPI",VLOOKUP(C117,BancoRJ!C:G,5,0),VLOOKUP(C117,COMPOSIÇÕES!C:H,6,0))))</f>
        <v/>
      </c>
      <c r="N117" s="470" t="str">
        <f>IF(H117=0,"",IF(H117&gt;M117,FALSE,ROUND((H117*$F$9)+H117,2)))</f>
        <v/>
      </c>
      <c r="O117" s="469"/>
      <c r="P117" s="470"/>
    </row>
    <row r="118" spans="2:16" s="528" customFormat="1" ht="28.5" customHeight="1">
      <c r="B118" s="520" t="s">
        <v>32484</v>
      </c>
      <c r="C118" s="521"/>
      <c r="D118" s="522"/>
      <c r="E118" s="522" t="s">
        <v>32485</v>
      </c>
      <c r="F118" s="522"/>
      <c r="G118" s="522"/>
      <c r="H118" s="523"/>
      <c r="I118" s="524"/>
      <c r="J118" s="525">
        <f>SUM(J119:J121)</f>
        <v>0</v>
      </c>
      <c r="K118" s="525" t="e">
        <f>SUM(K119:K121)</f>
        <v>#VALUE!</v>
      </c>
      <c r="L118" s="526" t="e">
        <f>K118/$K$11</f>
        <v>#VALUE!</v>
      </c>
      <c r="M118" s="469" t="str">
        <f>IF(C118=0,"",IF(VLOOKUP('DADOS GERAIS'!$B$9,'DADOS GERAIS'!$H$1:$I$2,2,0)=1,IF(D118="SINAPI",VLOOKUP(C118,BancoRJ!C:G,4,0),VLOOKUP(C118,COMPOSIÇÕES!C:H,6,0)),IF(D118="SINAPI",VLOOKUP(C118,BancoRJ!C:G,5,0),VLOOKUP(C118,COMPOSIÇÕES!C:H,6,0))))</f>
        <v/>
      </c>
      <c r="N118" s="470" t="str">
        <f>IF(H118=0,"",IF(H118&gt;M118,FALSE,ROUND((H118*$F$9)+H118,2)))</f>
        <v/>
      </c>
      <c r="O118" s="469"/>
      <c r="P118" s="470"/>
    </row>
    <row r="119" spans="2:16" s="468" customFormat="1" ht="49.5" customHeight="1" outlineLevel="1">
      <c r="B119" s="529" t="s">
        <v>32562</v>
      </c>
      <c r="C119" s="540">
        <v>94570</v>
      </c>
      <c r="D119" s="531" t="s">
        <v>58</v>
      </c>
      <c r="E119" s="532" t="str">
        <f>IF(D119="SINAPI",VLOOKUP(C119,BancoRJ!C:G,2,0),VLOOKUP(C119,COMPOSIÇÕES!C:H,2,0))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F119" s="533" t="str">
        <f>IF(D119="SINAPI",VLOOKUP(C119,BancoRJ!C:G,3,0),VLOOKUP(C119,COMPOSIÇÕES!C:H,3,0))</f>
        <v>M2</v>
      </c>
      <c r="G119" s="534">
        <f>ROUND(VLOOKUP(B119,'MEMORIA DE CÁLCULO'!A:K,10,0),2)</f>
        <v>140</v>
      </c>
      <c r="H119" s="535"/>
      <c r="I119" s="536" t="str">
        <f t="shared" ref="I119" si="104">IF(H119&lt;=M119,N119,"Valor Acima da Ref.")</f>
        <v/>
      </c>
      <c r="J119" s="537">
        <f t="shared" ref="J119" si="105">ROUND(G119*H119,2)</f>
        <v>0</v>
      </c>
      <c r="K119" s="537" t="e">
        <f t="shared" ref="K119" si="106">ROUND(G119*I119,2)</f>
        <v>#VALUE!</v>
      </c>
      <c r="L119" s="538" t="e">
        <f t="shared" ref="L119" si="107">K119/$K$11</f>
        <v>#VALUE!</v>
      </c>
      <c r="M119" s="469">
        <f>IF(C119=0,"",IF(VLOOKUP('DADOS GERAIS'!$B$9,'DADOS GERAIS'!$H$1:$I$2,2,0)=1,IF(D119="SINAPI",VLOOKUP(C119,BancoRJ!C:G,4,0),VLOOKUP(C119,COMPOSIÇÕES!C:H,6,0)),IF(D119="SINAPI",VLOOKUP(C119,BancoRJ!C:G,5,0),VLOOKUP(C119,COMPOSIÇÕES!C:H,6,0))))</f>
        <v>603.13</v>
      </c>
      <c r="N119" s="470" t="str">
        <f>IF(H119=0,"",IF(H119&gt;M119,FALSE,ROUND((H119*$F$9)+H119,2)))</f>
        <v/>
      </c>
      <c r="O119" s="539">
        <f t="shared" ref="O119:O121" si="108">G119/50</f>
        <v>2.8</v>
      </c>
    </row>
    <row r="120" spans="2:16" s="468" customFormat="1" ht="49.5" customHeight="1" outlineLevel="1">
      <c r="B120" s="529" t="s">
        <v>32563</v>
      </c>
      <c r="C120" s="540">
        <v>94572</v>
      </c>
      <c r="D120" s="531" t="s">
        <v>58</v>
      </c>
      <c r="E120" s="532" t="str">
        <f>IF(D120="SINAPI",VLOOKUP(C120,BancoRJ!C:G,2,0),VLOOKUP(C120,COMPOSIÇÕES!C:H,2,0))</f>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
      <c r="F120" s="533" t="str">
        <f>IF(D120="SINAPI",VLOOKUP(C120,BancoRJ!C:G,3,0),VLOOKUP(C120,COMPOSIÇÕES!C:H,3,0))</f>
        <v>M2</v>
      </c>
      <c r="G120" s="534">
        <f>ROUND(VLOOKUP(B120,'MEMORIA DE CÁLCULO'!A:K,10,0),2)</f>
        <v>140</v>
      </c>
      <c r="H120" s="535"/>
      <c r="I120" s="536" t="str">
        <f t="shared" ref="I120:I121" si="109">IF(H120&lt;=M120,N120,"Valor Acima da Ref.")</f>
        <v/>
      </c>
      <c r="J120" s="537">
        <f t="shared" ref="J120:J121" si="110">ROUND(G120*H120,2)</f>
        <v>0</v>
      </c>
      <c r="K120" s="537" t="e">
        <f t="shared" ref="K120:K121" si="111">ROUND(G120*I120,2)</f>
        <v>#VALUE!</v>
      </c>
      <c r="L120" s="538" t="e">
        <f t="shared" ref="L120:L121" si="112">K120/$K$11</f>
        <v>#VALUE!</v>
      </c>
      <c r="M120" s="469">
        <f>IF(C120=0,"",IF(VLOOKUP('DADOS GERAIS'!$B$9,'DADOS GERAIS'!$H$1:$I$2,2,0)=1,IF(D120="SINAPI",VLOOKUP(C120,BancoRJ!C:G,4,0),VLOOKUP(C120,COMPOSIÇÕES!C:H,6,0)),IF(D120="SINAPI",VLOOKUP(C120,BancoRJ!C:G,5,0),VLOOKUP(C120,COMPOSIÇÕES!C:H,6,0))))</f>
        <v>866.92</v>
      </c>
      <c r="N120" s="470" t="str">
        <f>IF(H120=0,"",IF(H120&gt;M120,FALSE,ROUND((H120*$F$9)+H120,2)))</f>
        <v/>
      </c>
      <c r="O120" s="539">
        <f t="shared" si="108"/>
        <v>2.8</v>
      </c>
    </row>
    <row r="121" spans="2:16" s="468" customFormat="1" ht="49.5" customHeight="1" outlineLevel="1">
      <c r="B121" s="529" t="s">
        <v>32564</v>
      </c>
      <c r="C121" s="540">
        <v>94569</v>
      </c>
      <c r="D121" s="531" t="s">
        <v>58</v>
      </c>
      <c r="E121" s="532" t="str">
        <f>IF(D121="SINAPI",VLOOKUP(C121,BancoRJ!C:G,2,0),VLOOKUP(C121,COMPOSIÇÕES!C:H,2,0))</f>
        <v>JANELA DE ALUMÍNIO TIPO MAXIM-AR, BATENTE/ REQUADRO 3 A 14 CM, VIDRO INCLUSO, FIXAÇÃO COM PARAFUSO, SEM GUARNIÇÃO/ ALIZAR, DIMENSÕES 60X80 (A X L) CM, SEM ACABAMENTO, VEDAÇÃO COM SILICONE, EXCLUSIVE CONTRAMARCO - FORNECIMENTO E INSTALAÇÃO. AF_11/2024</v>
      </c>
      <c r="F121" s="533" t="str">
        <f>IF(D121="SINAPI",VLOOKUP(C121,BancoRJ!C:G,3,0),VLOOKUP(C121,COMPOSIÇÕES!C:H,3,0))</f>
        <v>M2</v>
      </c>
      <c r="G121" s="534">
        <f>ROUND(VLOOKUP(B121,'MEMORIA DE CÁLCULO'!A:K,10,0),2)</f>
        <v>24</v>
      </c>
      <c r="H121" s="535"/>
      <c r="I121" s="536" t="str">
        <f t="shared" si="109"/>
        <v/>
      </c>
      <c r="J121" s="537">
        <f t="shared" si="110"/>
        <v>0</v>
      </c>
      <c r="K121" s="537" t="e">
        <f t="shared" si="111"/>
        <v>#VALUE!</v>
      </c>
      <c r="L121" s="538" t="e">
        <f t="shared" si="112"/>
        <v>#VALUE!</v>
      </c>
      <c r="M121" s="469">
        <f>IF(C121=0,"",IF(VLOOKUP('DADOS GERAIS'!$B$9,'DADOS GERAIS'!$H$1:$I$2,2,0)=1,IF(D121="SINAPI",VLOOKUP(C121,BancoRJ!C:G,4,0),VLOOKUP(C121,COMPOSIÇÕES!C:H,6,0)),IF(D121="SINAPI",VLOOKUP(C121,BancoRJ!C:G,5,0),VLOOKUP(C121,COMPOSIÇÕES!C:H,6,0))))</f>
        <v>1134.8800000000001</v>
      </c>
      <c r="N121" s="470" t="str">
        <f>IF(H121=0,"",IF(H121&gt;M121,FALSE,ROUND((H121*$F$9)+H121,2)))</f>
        <v/>
      </c>
      <c r="O121" s="539">
        <f t="shared" si="108"/>
        <v>0.48</v>
      </c>
    </row>
    <row r="122" spans="2:16" s="468" customFormat="1" ht="10.5" customHeight="1">
      <c r="B122" s="512"/>
      <c r="C122" s="541"/>
      <c r="D122" s="541"/>
      <c r="E122" s="542"/>
      <c r="F122" s="541"/>
      <c r="G122" s="543"/>
      <c r="H122" s="543"/>
      <c r="I122" s="517"/>
      <c r="J122" s="517"/>
      <c r="K122" s="517"/>
      <c r="L122" s="518"/>
      <c r="M122" s="469" t="str">
        <f>IF(C122=0,"",IF(VLOOKUP('DADOS GERAIS'!$B$9,'DADOS GERAIS'!$H$1:$I$2,2,0)=1,IF(D122="SINAPI",VLOOKUP(C122,BancoRJ!C:G,4,0),VLOOKUP(C122,COMPOSIÇÕES!C:H,6,0)),IF(D122="SINAPI",VLOOKUP(C122,BancoRJ!C:G,5,0),VLOOKUP(C122,COMPOSIÇÕES!C:H,6,0))))</f>
        <v/>
      </c>
      <c r="N122" s="470" t="str">
        <f>IF(H122=0,"",IF(H122&gt;M122,FALSE,ROUND((H122*$F$9)+H122,2)))</f>
        <v/>
      </c>
      <c r="O122" s="469"/>
      <c r="P122" s="470"/>
    </row>
    <row r="123" spans="2:16" s="528" customFormat="1" ht="28.5" customHeight="1">
      <c r="B123" s="520" t="s">
        <v>32487</v>
      </c>
      <c r="C123" s="521"/>
      <c r="D123" s="522"/>
      <c r="E123" s="522" t="s">
        <v>32488</v>
      </c>
      <c r="F123" s="522"/>
      <c r="G123" s="522"/>
      <c r="H123" s="523"/>
      <c r="I123" s="524"/>
      <c r="J123" s="525">
        <f>SUM(J124:J125)</f>
        <v>0</v>
      </c>
      <c r="K123" s="525" t="e">
        <f>SUM(K124:K125)</f>
        <v>#VALUE!</v>
      </c>
      <c r="L123" s="526" t="e">
        <f>K123/$K$11</f>
        <v>#VALUE!</v>
      </c>
      <c r="M123" s="469" t="str">
        <f>IF(C123=0,"",IF(VLOOKUP('DADOS GERAIS'!$B$9,'DADOS GERAIS'!$H$1:$I$2,2,0)=1,IF(D123="SINAPI",VLOOKUP(C123,BancoRJ!C:G,4,0),VLOOKUP(C123,COMPOSIÇÕES!C:H,6,0)),IF(D123="SINAPI",VLOOKUP(C123,BancoRJ!C:G,5,0),VLOOKUP(C123,COMPOSIÇÕES!C:H,6,0))))</f>
        <v/>
      </c>
      <c r="N123" s="470" t="str">
        <f>IF(H123=0,"",IF(H123&gt;M123,FALSE,ROUND((H123*$F$9)+H123,2)))</f>
        <v/>
      </c>
      <c r="O123" s="469"/>
      <c r="P123" s="470"/>
    </row>
    <row r="124" spans="2:16" s="468" customFormat="1" ht="49.5" customHeight="1" outlineLevel="1">
      <c r="B124" s="529" t="s">
        <v>32565</v>
      </c>
      <c r="C124" s="540">
        <v>91316</v>
      </c>
      <c r="D124" s="531" t="s">
        <v>58</v>
      </c>
      <c r="E124" s="532" t="str">
        <f>IF(D124="SINAPI",VLOOKUP(C124,BancoRJ!C:G,2,0),VLOOKUP(C124,COMPOSIÇÕES!C:H,2,0))</f>
        <v>KIT DE PORTA DE MADEIRA PARA PINTURA, SEMI-OCA (PESADA OU SUPERPESADA), PADRÃO POPULAR, 80X210CM, ESPESSURA DE 3,5CM, ITENS INCLUSOS: DOBRADIÇAS, MONTAGEM E INSTALAÇÃO DO BATENTE, FECHADURA COM EXECUÇÃO DO FURO - FORNECIMENTO E INSTALAÇÃO. AF_12/2019</v>
      </c>
      <c r="F124" s="533" t="str">
        <f>IF(D124="SINAPI",VLOOKUP(C124,BancoRJ!C:G,3,0),VLOOKUP(C124,COMPOSIÇÕES!C:H,3,0))</f>
        <v>UN</v>
      </c>
      <c r="G124" s="534">
        <f>ROUND(VLOOKUP(B124,'MEMORIA DE CÁLCULO'!A:K,10,0),2)</f>
        <v>100</v>
      </c>
      <c r="H124" s="535"/>
      <c r="I124" s="536" t="str">
        <f t="shared" ref="I124" si="113">IF(H124&lt;=M124,N124,"Valor Acima da Ref.")</f>
        <v/>
      </c>
      <c r="J124" s="537">
        <f t="shared" ref="J124" si="114">ROUND(G124*H124,2)</f>
        <v>0</v>
      </c>
      <c r="K124" s="537" t="e">
        <f t="shared" ref="K124" si="115">ROUND(G124*I124,2)</f>
        <v>#VALUE!</v>
      </c>
      <c r="L124" s="538" t="e">
        <f t="shared" ref="L124" si="116">K124/$K$11</f>
        <v>#VALUE!</v>
      </c>
      <c r="M124" s="469">
        <f>IF(C124=0,"",IF(VLOOKUP('DADOS GERAIS'!$B$9,'DADOS GERAIS'!$H$1:$I$2,2,0)=1,IF(D124="SINAPI",VLOOKUP(C124,BancoRJ!C:G,4,0),VLOOKUP(C124,COMPOSIÇÕES!C:H,6,0)),IF(D124="SINAPI",VLOOKUP(C124,BancoRJ!C:G,5,0),VLOOKUP(C124,COMPOSIÇÕES!C:H,6,0))))</f>
        <v>1488.36</v>
      </c>
      <c r="N124" s="470" t="str">
        <f>IF(H124=0,"",IF(H124&gt;M124,FALSE,ROUND((H124*$F$9)+H124,2)))</f>
        <v/>
      </c>
      <c r="O124" s="539">
        <f t="shared" ref="O124:O125" si="117">G124/50</f>
        <v>2</v>
      </c>
    </row>
    <row r="125" spans="2:16" s="468" customFormat="1" ht="49.5" customHeight="1" outlineLevel="1">
      <c r="B125" s="529" t="s">
        <v>32566</v>
      </c>
      <c r="C125" s="540">
        <v>91314</v>
      </c>
      <c r="D125" s="531" t="s">
        <v>58</v>
      </c>
      <c r="E125" s="532" t="str">
        <f>IF(D125="SINAPI",VLOOKUP(C125,BancoRJ!C:G,2,0),VLOOKUP(C125,COMPOSIÇÕES!C:H,2,0))</f>
        <v>KIT DE PORTA DE MADEIRA PARA PINTURA, SEMI-OCA (LEVE OU MÉDIA), PADRÃO POPULAR, 80X210CM, ESPESSURA DE 3,5CM, ITENS INCLUSOS: DOBRADIÇAS, MONTAGEM E INSTALAÇÃO DO BATENTE, FECHADURA COM EXECUÇÃO DO FURO - FORNECIMENTO E INSTALAÇÃO. AF_12/2019</v>
      </c>
      <c r="F125" s="533" t="str">
        <f>IF(D125="SINAPI",VLOOKUP(C125,BancoRJ!C:G,3,0),VLOOKUP(C125,COMPOSIÇÕES!C:H,3,0))</f>
        <v>UN</v>
      </c>
      <c r="G125" s="534">
        <f>ROUND(VLOOKUP(B125,'MEMORIA DE CÁLCULO'!A:K,10,0),2)</f>
        <v>150</v>
      </c>
      <c r="H125" s="535"/>
      <c r="I125" s="536" t="str">
        <f t="shared" ref="I125" si="118">IF(H125&lt;=M125,N125,"Valor Acima da Ref.")</f>
        <v/>
      </c>
      <c r="J125" s="537">
        <f t="shared" ref="J125" si="119">ROUND(G125*H125,2)</f>
        <v>0</v>
      </c>
      <c r="K125" s="537" t="e">
        <f t="shared" ref="K125" si="120">ROUND(G125*I125,2)</f>
        <v>#VALUE!</v>
      </c>
      <c r="L125" s="538" t="e">
        <f t="shared" ref="L125" si="121">K125/$K$11</f>
        <v>#VALUE!</v>
      </c>
      <c r="M125" s="469">
        <f>IF(C125=0,"",IF(VLOOKUP('DADOS GERAIS'!$B$9,'DADOS GERAIS'!$H$1:$I$2,2,0)=1,IF(D125="SINAPI",VLOOKUP(C125,BancoRJ!C:G,4,0),VLOOKUP(C125,COMPOSIÇÕES!C:H,6,0)),IF(D125="SINAPI",VLOOKUP(C125,BancoRJ!C:G,5,0),VLOOKUP(C125,COMPOSIÇÕES!C:H,6,0))))</f>
        <v>1146.43</v>
      </c>
      <c r="N125" s="470" t="str">
        <f>IF(H125=0,"",IF(H125&gt;M125,FALSE,ROUND((H125*$F$9)+H125,2)))</f>
        <v/>
      </c>
      <c r="O125" s="539">
        <f t="shared" si="117"/>
        <v>3</v>
      </c>
    </row>
    <row r="126" spans="2:16" s="468" customFormat="1" ht="10.5" customHeight="1">
      <c r="B126" s="512"/>
      <c r="C126" s="541"/>
      <c r="D126" s="541"/>
      <c r="E126" s="542"/>
      <c r="F126" s="541"/>
      <c r="G126" s="543"/>
      <c r="H126" s="543"/>
      <c r="I126" s="517"/>
      <c r="J126" s="517"/>
      <c r="K126" s="517"/>
      <c r="L126" s="518"/>
      <c r="M126" s="469" t="str">
        <f>IF(C126=0,"",IF(VLOOKUP('DADOS GERAIS'!$B$9,'DADOS GERAIS'!$H$1:$I$2,2,0)=1,IF(D126="SINAPI",VLOOKUP(C126,BancoRJ!C:G,4,0),VLOOKUP(C126,COMPOSIÇÕES!C:H,6,0)),IF(D126="SINAPI",VLOOKUP(C126,BancoRJ!C:G,5,0),VLOOKUP(C126,COMPOSIÇÕES!C:H,6,0))))</f>
        <v/>
      </c>
      <c r="N126" s="470" t="str">
        <f>IF(H126=0,"",IF(H126&gt;M126,FALSE,ROUND((H126*$F$9)+H126,2)))</f>
        <v/>
      </c>
      <c r="O126" s="469"/>
      <c r="P126" s="470"/>
    </row>
    <row r="127" spans="2:16" s="528" customFormat="1" ht="28.5" customHeight="1">
      <c r="B127" s="520" t="s">
        <v>32458</v>
      </c>
      <c r="C127" s="521"/>
      <c r="D127" s="522"/>
      <c r="E127" s="522" t="s">
        <v>32490</v>
      </c>
      <c r="F127" s="522"/>
      <c r="G127" s="522"/>
      <c r="H127" s="523"/>
      <c r="I127" s="524"/>
      <c r="J127" s="525">
        <f>SUM(J128:J133)</f>
        <v>0</v>
      </c>
      <c r="K127" s="525" t="e">
        <f>SUM(K128:K133)</f>
        <v>#VALUE!</v>
      </c>
      <c r="L127" s="526" t="e">
        <f>K127/$K$11</f>
        <v>#VALUE!</v>
      </c>
      <c r="M127" s="469" t="str">
        <f>IF(C127=0,"",IF(VLOOKUP('DADOS GERAIS'!$B$9,'DADOS GERAIS'!$H$1:$I$2,2,0)=1,IF(D127="SINAPI",VLOOKUP(C127,BancoRJ!C:G,4,0),VLOOKUP(C127,COMPOSIÇÕES!C:H,6,0)),IF(D127="SINAPI",VLOOKUP(C127,BancoRJ!C:G,5,0),VLOOKUP(C127,COMPOSIÇÕES!C:H,6,0))))</f>
        <v/>
      </c>
      <c r="N127" s="470" t="str">
        <f>IF(H127=0,"",IF(H127&gt;M127,FALSE,ROUND((H127*$F$9)+H127,2)))</f>
        <v/>
      </c>
      <c r="O127" s="469"/>
      <c r="P127" s="470"/>
    </row>
    <row r="128" spans="2:16" s="468" customFormat="1" ht="49.5" customHeight="1" outlineLevel="1">
      <c r="B128" s="529" t="s">
        <v>32567</v>
      </c>
      <c r="C128" s="540">
        <v>92539</v>
      </c>
      <c r="D128" s="531" t="s">
        <v>58</v>
      </c>
      <c r="E128" s="532" t="str">
        <f>IF(D128="SINAPI",VLOOKUP(C128,BancoRJ!C:G,2,0),VLOOKUP(C128,COMPOSIÇÕES!C:H,2,0))</f>
        <v>TRAMA DE MADEIRA COMPOSTA POR RIPAS, CAIBROS E TERÇAS PARA TELHADOS DE ATÉ 2 ÁGUAS PARA TELHA DE ENCAIXE DE CERÂMICA OU DE CONCRETO, INCLUSO TRANSPORTE VERTICAL. AF_07/2019</v>
      </c>
      <c r="F128" s="533" t="str">
        <f>IF(D128="SINAPI",VLOOKUP(C128,BancoRJ!C:G,3,0),VLOOKUP(C128,COMPOSIÇÕES!C:H,3,0))</f>
        <v>M2</v>
      </c>
      <c r="G128" s="534">
        <f>ROUND(VLOOKUP(B128,'MEMORIA DE CÁLCULO'!A:K,10,0),2)</f>
        <v>3663.6</v>
      </c>
      <c r="H128" s="535"/>
      <c r="I128" s="536" t="str">
        <f t="shared" ref="I128" si="122">IF(H128&lt;=M128,N128,"Valor Acima da Ref.")</f>
        <v/>
      </c>
      <c r="J128" s="537">
        <f t="shared" ref="J128" si="123">ROUND(G128*H128,2)</f>
        <v>0</v>
      </c>
      <c r="K128" s="537" t="e">
        <f t="shared" ref="K128" si="124">ROUND(G128*I128,2)</f>
        <v>#VALUE!</v>
      </c>
      <c r="L128" s="538" t="e">
        <f t="shared" ref="L128" si="125">K128/$K$11</f>
        <v>#VALUE!</v>
      </c>
      <c r="M128" s="469">
        <f>IF(C128=0,"",IF(VLOOKUP('DADOS GERAIS'!$B$9,'DADOS GERAIS'!$H$1:$I$2,2,0)=1,IF(D128="SINAPI",VLOOKUP(C128,BancoRJ!C:G,4,0),VLOOKUP(C128,COMPOSIÇÕES!C:H,6,0)),IF(D128="SINAPI",VLOOKUP(C128,BancoRJ!C:G,5,0),VLOOKUP(C128,COMPOSIÇÕES!C:H,6,0))))</f>
        <v>94.78</v>
      </c>
      <c r="N128" s="470" t="str">
        <f>IF(H128=0,"",IF(H128&gt;M128,FALSE,ROUND((H128*$F$9)+H128,2)))</f>
        <v/>
      </c>
      <c r="O128" s="539">
        <f t="shared" ref="O128:O133" si="126">G128/50</f>
        <v>73.271999999999991</v>
      </c>
    </row>
    <row r="129" spans="2:16" s="468" customFormat="1" ht="49.5" customHeight="1" outlineLevel="1">
      <c r="B129" s="529" t="s">
        <v>32568</v>
      </c>
      <c r="C129" s="540">
        <v>94195</v>
      </c>
      <c r="D129" s="531" t="s">
        <v>58</v>
      </c>
      <c r="E129" s="532" t="str">
        <f>IF(D129="SINAPI",VLOOKUP(C129,BancoRJ!C:G,2,0),VLOOKUP(C129,COMPOSIÇÕES!C:H,2,0))</f>
        <v>TELHAMENTO COM TELHA CERÂMICA DE ENCAIXE, TIPO PORTUGUESA, COM ATÉ 2 ÁGUAS, INCLUSO TRANSPORTE VERTICAL. AF_07/2019</v>
      </c>
      <c r="F129" s="533" t="str">
        <f>IF(D129="SINAPI",VLOOKUP(C129,BancoRJ!C:G,3,0),VLOOKUP(C129,COMPOSIÇÕES!C:H,3,0))</f>
        <v>M2</v>
      </c>
      <c r="G129" s="534">
        <f>ROUND(VLOOKUP(B129,'MEMORIA DE CÁLCULO'!A:K,10,0),2)</f>
        <v>3663.6</v>
      </c>
      <c r="H129" s="535"/>
      <c r="I129" s="536" t="str">
        <f t="shared" ref="I129:I133" si="127">IF(H129&lt;=M129,N129,"Valor Acima da Ref.")</f>
        <v/>
      </c>
      <c r="J129" s="537">
        <f t="shared" ref="J129:J133" si="128">ROUND(G129*H129,2)</f>
        <v>0</v>
      </c>
      <c r="K129" s="537" t="e">
        <f t="shared" ref="K129:K133" si="129">ROUND(G129*I129,2)</f>
        <v>#VALUE!</v>
      </c>
      <c r="L129" s="538" t="e">
        <f t="shared" ref="L129:L133" si="130">K129/$K$11</f>
        <v>#VALUE!</v>
      </c>
      <c r="M129" s="469">
        <f>IF(C129=0,"",IF(VLOOKUP('DADOS GERAIS'!$B$9,'DADOS GERAIS'!$H$1:$I$2,2,0)=1,IF(D129="SINAPI",VLOOKUP(C129,BancoRJ!C:G,4,0),VLOOKUP(C129,COMPOSIÇÕES!C:H,6,0)),IF(D129="SINAPI",VLOOKUP(C129,BancoRJ!C:G,5,0),VLOOKUP(C129,COMPOSIÇÕES!C:H,6,0))))</f>
        <v>71.47</v>
      </c>
      <c r="N129" s="470" t="str">
        <f>IF(H129=0,"",IF(H129&gt;M129,FALSE,ROUND((H129*$F$9)+H129,2)))</f>
        <v/>
      </c>
      <c r="O129" s="539">
        <f t="shared" si="126"/>
        <v>73.271999999999991</v>
      </c>
    </row>
    <row r="130" spans="2:16" s="468" customFormat="1" ht="49.5" customHeight="1" outlineLevel="1">
      <c r="B130" s="529" t="s">
        <v>32569</v>
      </c>
      <c r="C130" s="540">
        <v>94232</v>
      </c>
      <c r="D130" s="531" t="s">
        <v>58</v>
      </c>
      <c r="E130" s="532" t="str">
        <f>IF(D130="SINAPI",VLOOKUP(C130,BancoRJ!C:G,2,0),VLOOKUP(C130,COMPOSIÇÕES!C:H,2,0))</f>
        <v>AMARRAÇÃO DE TELHAS CERÂMICAS OU DE CONCRETO. AF_07/2019</v>
      </c>
      <c r="F130" s="533" t="str">
        <f>IF(D130="SINAPI",VLOOKUP(C130,BancoRJ!C:G,3,0),VLOOKUP(C130,COMPOSIÇÕES!C:H,3,0))</f>
        <v>UN</v>
      </c>
      <c r="G130" s="534">
        <f>ROUND(VLOOKUP(B130,'MEMORIA DE CÁLCULO'!A:K,10,0),2)</f>
        <v>6986.4</v>
      </c>
      <c r="H130" s="535"/>
      <c r="I130" s="536" t="str">
        <f t="shared" si="127"/>
        <v/>
      </c>
      <c r="J130" s="537">
        <f t="shared" si="128"/>
        <v>0</v>
      </c>
      <c r="K130" s="537" t="e">
        <f t="shared" si="129"/>
        <v>#VALUE!</v>
      </c>
      <c r="L130" s="538" t="e">
        <f t="shared" si="130"/>
        <v>#VALUE!</v>
      </c>
      <c r="M130" s="469">
        <f>IF(C130=0,"",IF(VLOOKUP('DADOS GERAIS'!$B$9,'DADOS GERAIS'!$H$1:$I$2,2,0)=1,IF(D130="SINAPI",VLOOKUP(C130,BancoRJ!C:G,4,0),VLOOKUP(C130,COMPOSIÇÕES!C:H,6,0)),IF(D130="SINAPI",VLOOKUP(C130,BancoRJ!C:G,5,0),VLOOKUP(C130,COMPOSIÇÕES!C:H,6,0))))</f>
        <v>4.2699999999999996</v>
      </c>
      <c r="N130" s="470" t="str">
        <f>IF(H130=0,"",IF(H130&gt;M130,FALSE,ROUND((H130*$F$9)+H130,2)))</f>
        <v/>
      </c>
      <c r="O130" s="539">
        <f t="shared" si="126"/>
        <v>139.72799999999998</v>
      </c>
    </row>
    <row r="131" spans="2:16" s="468" customFormat="1" ht="49.5" customHeight="1" outlineLevel="1">
      <c r="B131" s="529" t="s">
        <v>32570</v>
      </c>
      <c r="C131" s="540">
        <v>94221</v>
      </c>
      <c r="D131" s="531" t="s">
        <v>58</v>
      </c>
      <c r="E131" s="532" t="str">
        <f>IF(D131="SINAPI",VLOOKUP(C131,BancoRJ!C:G,2,0),VLOOKUP(C131,COMPOSIÇÕES!C:H,2,0))</f>
        <v>CUMEEIRA PARA TELHA CERÂMICA EMBOÇADA COM ARGAMASSA TRAÇO 1:2:9 (CIMENTO, CAL E AREIA) PARA TELHADOS COM ATÉ 2 ÁGUAS, INCLUSO TRANSPORTE VERTICAL. AF_07/2019</v>
      </c>
      <c r="F131" s="533" t="str">
        <f>IF(D131="SINAPI",VLOOKUP(C131,BancoRJ!C:G,3,0),VLOOKUP(C131,COMPOSIÇÕES!C:H,3,0))</f>
        <v>M</v>
      </c>
      <c r="G131" s="534">
        <f>ROUND(VLOOKUP(B131,'MEMORIA DE CÁLCULO'!A:K,10,0),2)</f>
        <v>532.5</v>
      </c>
      <c r="H131" s="535"/>
      <c r="I131" s="536" t="str">
        <f t="shared" si="127"/>
        <v/>
      </c>
      <c r="J131" s="537">
        <f t="shared" si="128"/>
        <v>0</v>
      </c>
      <c r="K131" s="537" t="e">
        <f t="shared" si="129"/>
        <v>#VALUE!</v>
      </c>
      <c r="L131" s="538" t="e">
        <f t="shared" si="130"/>
        <v>#VALUE!</v>
      </c>
      <c r="M131" s="469">
        <f>IF(C131=0,"",IF(VLOOKUP('DADOS GERAIS'!$B$9,'DADOS GERAIS'!$H$1:$I$2,2,0)=1,IF(D131="SINAPI",VLOOKUP(C131,BancoRJ!C:G,4,0),VLOOKUP(C131,COMPOSIÇÕES!C:H,6,0)),IF(D131="SINAPI",VLOOKUP(C131,BancoRJ!C:G,5,0),VLOOKUP(C131,COMPOSIÇÕES!C:H,6,0))))</f>
        <v>43.63</v>
      </c>
      <c r="N131" s="470" t="str">
        <f>IF(H131=0,"",IF(H131&gt;M131,FALSE,ROUND((H131*$F$9)+H131,2)))</f>
        <v/>
      </c>
      <c r="O131" s="539">
        <f t="shared" si="126"/>
        <v>10.65</v>
      </c>
    </row>
    <row r="132" spans="2:16" s="468" customFormat="1" ht="49.5" customHeight="1" outlineLevel="1">
      <c r="B132" s="529" t="s">
        <v>32571</v>
      </c>
      <c r="C132" s="540">
        <v>92548</v>
      </c>
      <c r="D132" s="531" t="s">
        <v>58</v>
      </c>
      <c r="E132" s="532" t="str">
        <f>IF(D132="SINAPI",VLOOKUP(C132,BancoRJ!C:G,2,0),VLOOKUP(C132,COMPOSIÇÕES!C:H,2,0))</f>
        <v>FABRICAÇÃO E INSTALAÇÃO DE TESOURA INTEIRA EM MADEIRA NÃO APARELHADA, VÃO DE 6 M, PARA TELHA CERÂMICA OU DE CONCRETO, INCLUSO IÇAMENTO. AF_07/2019</v>
      </c>
      <c r="F132" s="533" t="str">
        <f>IF(D132="SINAPI",VLOOKUP(C132,BancoRJ!C:G,3,0),VLOOKUP(C132,COMPOSIÇÕES!C:H,3,0))</f>
        <v>UN</v>
      </c>
      <c r="G132" s="534">
        <f>ROUND(VLOOKUP(B132,'MEMORIA DE CÁLCULO'!A:K,10,0),2)</f>
        <v>200</v>
      </c>
      <c r="H132" s="535"/>
      <c r="I132" s="536" t="str">
        <f t="shared" si="127"/>
        <v/>
      </c>
      <c r="J132" s="537">
        <f t="shared" si="128"/>
        <v>0</v>
      </c>
      <c r="K132" s="537" t="e">
        <f t="shared" si="129"/>
        <v>#VALUE!</v>
      </c>
      <c r="L132" s="538" t="e">
        <f t="shared" si="130"/>
        <v>#VALUE!</v>
      </c>
      <c r="M132" s="469">
        <f>IF(C132=0,"",IF(VLOOKUP('DADOS GERAIS'!$B$9,'DADOS GERAIS'!$H$1:$I$2,2,0)=1,IF(D132="SINAPI",VLOOKUP(C132,BancoRJ!C:G,4,0),VLOOKUP(C132,COMPOSIÇÕES!C:H,6,0)),IF(D132="SINAPI",VLOOKUP(C132,BancoRJ!C:G,5,0),VLOOKUP(C132,COMPOSIÇÕES!C:H,6,0))))</f>
        <v>1876.83</v>
      </c>
      <c r="N132" s="470" t="str">
        <f>IF(H132=0,"",IF(H132&gt;M132,FALSE,ROUND((H132*$F$9)+H132,2)))</f>
        <v/>
      </c>
      <c r="O132" s="539">
        <f t="shared" si="126"/>
        <v>4</v>
      </c>
    </row>
    <row r="133" spans="2:16" s="468" customFormat="1" ht="49.5" customHeight="1" outlineLevel="1">
      <c r="B133" s="529" t="s">
        <v>32572</v>
      </c>
      <c r="C133" s="540">
        <v>105082</v>
      </c>
      <c r="D133" s="531" t="s">
        <v>58</v>
      </c>
      <c r="E133" s="532" t="str">
        <f>IF(D133="SINAPI",VLOOKUP(C133,BancoRJ!C:G,2,0),VLOOKUP(C133,COMPOSIÇÕES!C:H,2,0))</f>
        <v>VIGA DE MADEIRA SERRADA, MAÇARANDUBA OU EQUIVALENTE DA REGIÃO, NÃO APARELHADA, SEÇÃO RETANGULAR 6 X 12 CM. AF_03/2024</v>
      </c>
      <c r="F133" s="533" t="str">
        <f>IF(D133="SINAPI",VLOOKUP(C133,BancoRJ!C:G,3,0),VLOOKUP(C133,COMPOSIÇÕES!C:H,3,0))</f>
        <v>M</v>
      </c>
      <c r="G133" s="534">
        <f>ROUND(VLOOKUP(B133,'MEMORIA DE CÁLCULO'!A:K,10,0),2)</f>
        <v>710</v>
      </c>
      <c r="H133" s="535"/>
      <c r="I133" s="536" t="str">
        <f t="shared" si="127"/>
        <v/>
      </c>
      <c r="J133" s="537">
        <f t="shared" si="128"/>
        <v>0</v>
      </c>
      <c r="K133" s="537" t="e">
        <f t="shared" si="129"/>
        <v>#VALUE!</v>
      </c>
      <c r="L133" s="538" t="e">
        <f t="shared" si="130"/>
        <v>#VALUE!</v>
      </c>
      <c r="M133" s="469">
        <f>IF(C133=0,"",IF(VLOOKUP('DADOS GERAIS'!$B$9,'DADOS GERAIS'!$H$1:$I$2,2,0)=1,IF(D133="SINAPI",VLOOKUP(C133,BancoRJ!C:G,4,0),VLOOKUP(C133,COMPOSIÇÕES!C:H,6,0)),IF(D133="SINAPI",VLOOKUP(C133,BancoRJ!C:G,5,0),VLOOKUP(C133,COMPOSIÇÕES!C:H,6,0))))</f>
        <v>82.41</v>
      </c>
      <c r="N133" s="470" t="str">
        <f>IF(H133=0,"",IF(H133&gt;M133,FALSE,ROUND((H133*$F$9)+H133,2)))</f>
        <v/>
      </c>
      <c r="O133" s="539">
        <f t="shared" si="126"/>
        <v>14.2</v>
      </c>
    </row>
    <row r="134" spans="2:16" s="468" customFormat="1" ht="10.5" customHeight="1">
      <c r="B134" s="512"/>
      <c r="C134" s="541"/>
      <c r="D134" s="541"/>
      <c r="E134" s="542"/>
      <c r="F134" s="541"/>
      <c r="G134" s="543"/>
      <c r="H134" s="543"/>
      <c r="I134" s="517"/>
      <c r="J134" s="517"/>
      <c r="K134" s="517"/>
      <c r="L134" s="518"/>
      <c r="M134" s="469" t="str">
        <f>IF(C134=0,"",IF(VLOOKUP('DADOS GERAIS'!$B$9,'DADOS GERAIS'!$H$1:$I$2,2,0)=1,IF(D134="SINAPI",VLOOKUP(C134,BancoRJ!C:G,4,0),VLOOKUP(C134,COMPOSIÇÕES!C:H,6,0)),IF(D134="SINAPI",VLOOKUP(C134,BancoRJ!C:G,5,0),VLOOKUP(C134,COMPOSIÇÕES!C:H,6,0))))</f>
        <v/>
      </c>
      <c r="N134" s="470" t="str">
        <f>IF(H134=0,"",IF(H134&gt;M134,FALSE,ROUND((H134*$F$9)+H134,2)))</f>
        <v/>
      </c>
      <c r="O134" s="469"/>
      <c r="P134" s="470"/>
    </row>
    <row r="135" spans="2:16" s="528" customFormat="1" ht="28.5" customHeight="1">
      <c r="B135" s="520" t="s">
        <v>32489</v>
      </c>
      <c r="C135" s="521"/>
      <c r="D135" s="522"/>
      <c r="E135" s="522" t="s">
        <v>32491</v>
      </c>
      <c r="F135" s="522"/>
      <c r="G135" s="522"/>
      <c r="H135" s="523"/>
      <c r="I135" s="524"/>
      <c r="J135" s="525">
        <f>SUM(J136)</f>
        <v>0</v>
      </c>
      <c r="K135" s="525" t="e">
        <f>SUM(K136)</f>
        <v>#VALUE!</v>
      </c>
      <c r="L135" s="526" t="e">
        <f>K135/$K$11</f>
        <v>#VALUE!</v>
      </c>
      <c r="M135" s="469" t="str">
        <f>IF(C135=0,"",IF(VLOOKUP('DADOS GERAIS'!$B$9,'DADOS GERAIS'!$H$1:$I$2,2,0)=1,IF(D135="SINAPI",VLOOKUP(C135,BancoRJ!C:G,4,0),VLOOKUP(C135,COMPOSIÇÕES!C:H,6,0)),IF(D135="SINAPI",VLOOKUP(C135,BancoRJ!C:G,5,0),VLOOKUP(C135,COMPOSIÇÕES!C:H,6,0))))</f>
        <v/>
      </c>
      <c r="N135" s="470" t="str">
        <f>IF(H135=0,"",IF(H135&gt;M135,FALSE,ROUND((H135*$F$9)+H135,2)))</f>
        <v/>
      </c>
      <c r="O135" s="469"/>
      <c r="P135" s="470"/>
    </row>
    <row r="136" spans="2:16" s="468" customFormat="1" ht="49.5" customHeight="1" outlineLevel="1">
      <c r="B136" s="529" t="s">
        <v>32573</v>
      </c>
      <c r="C136" s="540">
        <v>102233</v>
      </c>
      <c r="D136" s="531" t="s">
        <v>58</v>
      </c>
      <c r="E136" s="532" t="str">
        <f>IF(D136="SINAPI",VLOOKUP(C136,BancoRJ!C:G,2,0),VLOOKUP(C136,COMPOSIÇÕES!C:H,2,0))</f>
        <v>PINTURA IMUNIZANTE PARA MADEIRA, 1 DEMÃO. AF_01/2021</v>
      </c>
      <c r="F136" s="533" t="str">
        <f>IF(D136="SINAPI",VLOOKUP(C136,BancoRJ!C:G,3,0),VLOOKUP(C136,COMPOSIÇÕES!C:H,3,0))</f>
        <v>M2</v>
      </c>
      <c r="G136" s="534">
        <f>ROUND(VLOOKUP(B136,'MEMORIA DE CÁLCULO'!A:K,10,0),2)</f>
        <v>5741.83</v>
      </c>
      <c r="H136" s="535"/>
      <c r="I136" s="536" t="str">
        <f t="shared" ref="I136" si="131">IF(H136&lt;=M136,N136,"Valor Acima da Ref.")</f>
        <v/>
      </c>
      <c r="J136" s="537">
        <f t="shared" ref="J136" si="132">ROUND(G136*H136,2)</f>
        <v>0</v>
      </c>
      <c r="K136" s="537" t="e">
        <f t="shared" ref="K136" si="133">ROUND(G136*I136,2)</f>
        <v>#VALUE!</v>
      </c>
      <c r="L136" s="538" t="e">
        <f t="shared" ref="L136" si="134">K136/$K$11</f>
        <v>#VALUE!</v>
      </c>
      <c r="M136" s="469">
        <f>IF(C136=0,"",IF(VLOOKUP('DADOS GERAIS'!$B$9,'DADOS GERAIS'!$H$1:$I$2,2,0)=1,IF(D136="SINAPI",VLOOKUP(C136,BancoRJ!C:G,4,0),VLOOKUP(C136,COMPOSIÇÕES!C:H,6,0)),IF(D136="SINAPI",VLOOKUP(C136,BancoRJ!C:G,5,0),VLOOKUP(C136,COMPOSIÇÕES!C:H,6,0))))</f>
        <v>15.46</v>
      </c>
      <c r="N136" s="470" t="str">
        <f>IF(H136=0,"",IF(H136&gt;M136,FALSE,ROUND((H136*$F$9)+H136,2)))</f>
        <v/>
      </c>
      <c r="O136" s="539">
        <f t="shared" ref="O136" si="135">G136/50</f>
        <v>114.8366</v>
      </c>
    </row>
    <row r="137" spans="2:16" s="468" customFormat="1" ht="10.5" customHeight="1">
      <c r="B137" s="512"/>
      <c r="C137" s="541"/>
      <c r="D137" s="541"/>
      <c r="E137" s="542"/>
      <c r="F137" s="541"/>
      <c r="G137" s="543"/>
      <c r="H137" s="543"/>
      <c r="I137" s="517"/>
      <c r="J137" s="517"/>
      <c r="K137" s="517"/>
      <c r="L137" s="518"/>
      <c r="M137" s="469" t="str">
        <f>IF(C137=0,"",IF(VLOOKUP('DADOS GERAIS'!$B$9,'DADOS GERAIS'!$H$1:$I$2,2,0)=1,IF(D137="SINAPI",VLOOKUP(C137,BancoRJ!C:G,4,0),VLOOKUP(C137,COMPOSIÇÕES!C:H,6,0)),IF(D137="SINAPI",VLOOKUP(C137,BancoRJ!C:G,5,0),VLOOKUP(C137,COMPOSIÇÕES!C:H,6,0))))</f>
        <v/>
      </c>
      <c r="N137" s="470" t="str">
        <f>IF(H137=0,"",IF(H137&gt;M137,FALSE,ROUND((H137*$F$9)+H137,2)))</f>
        <v/>
      </c>
      <c r="O137" s="469"/>
      <c r="P137" s="470"/>
    </row>
    <row r="138" spans="2:16" s="528" customFormat="1" ht="28.5" customHeight="1">
      <c r="B138" s="520" t="s">
        <v>32492</v>
      </c>
      <c r="C138" s="521"/>
      <c r="D138" s="522"/>
      <c r="E138" s="522" t="s">
        <v>32493</v>
      </c>
      <c r="F138" s="522"/>
      <c r="G138" s="522"/>
      <c r="H138" s="523"/>
      <c r="I138" s="524"/>
      <c r="J138" s="525">
        <f>SUM(J139:J144)</f>
        <v>0</v>
      </c>
      <c r="K138" s="525" t="e">
        <f>SUM(K139:K144)</f>
        <v>#VALUE!</v>
      </c>
      <c r="L138" s="526" t="e">
        <f>K138/$K$11</f>
        <v>#VALUE!</v>
      </c>
      <c r="M138" s="469" t="str">
        <f>IF(C138=0,"",IF(VLOOKUP('DADOS GERAIS'!$B$9,'DADOS GERAIS'!$H$1:$I$2,2,0)=1,IF(D138="SINAPI",VLOOKUP(C138,BancoRJ!C:G,4,0),VLOOKUP(C138,COMPOSIÇÕES!C:H,6,0)),IF(D138="SINAPI",VLOOKUP(C138,BancoRJ!C:G,5,0),VLOOKUP(C138,COMPOSIÇÕES!C:H,6,0))))</f>
        <v/>
      </c>
      <c r="N138" s="470" t="str">
        <f>IF(H138=0,"",IF(H138&gt;M138,FALSE,ROUND((H138*$F$9)+H138,2)))</f>
        <v/>
      </c>
      <c r="O138" s="469"/>
      <c r="P138" s="470"/>
    </row>
    <row r="139" spans="2:16" s="468" customFormat="1" ht="49.5" customHeight="1" outlineLevel="1">
      <c r="B139" s="529" t="s">
        <v>32574</v>
      </c>
      <c r="C139" s="540">
        <v>87879</v>
      </c>
      <c r="D139" s="531" t="s">
        <v>58</v>
      </c>
      <c r="E139" s="532" t="str">
        <f>IF(D139="SINAPI",VLOOKUP(C139,BancoRJ!C:G,2,0),VLOOKUP(C139,COMPOSIÇÕES!C:H,2,0))</f>
        <v>CHAPISCO APLICADO EM ALVENARIAS E ESTRUTURAS DE CONCRETO INTERNAS, COM COLHER DE PEDREIRO. ARGAMASSA TRAÇO 1:3 COM PREPARO EM BETONEIRA 400L. AF_10/2022</v>
      </c>
      <c r="F139" s="533" t="str">
        <f>IF(D139="SINAPI",VLOOKUP(C139,BancoRJ!C:G,3,0),VLOOKUP(C139,COMPOSIÇÕES!C:H,3,0))</f>
        <v>M2</v>
      </c>
      <c r="G139" s="534">
        <f>ROUND(VLOOKUP(B139,'MEMORIA DE CÁLCULO'!A:K,10,0),2)</f>
        <v>6257.5</v>
      </c>
      <c r="H139" s="535"/>
      <c r="I139" s="536" t="str">
        <f t="shared" ref="I139" si="136">IF(H139&lt;=M139,N139,"Valor Acima da Ref.")</f>
        <v/>
      </c>
      <c r="J139" s="537">
        <f t="shared" ref="J139" si="137">ROUND(G139*H139,2)</f>
        <v>0</v>
      </c>
      <c r="K139" s="537" t="e">
        <f t="shared" ref="K139" si="138">ROUND(G139*I139,2)</f>
        <v>#VALUE!</v>
      </c>
      <c r="L139" s="538" t="e">
        <f t="shared" ref="L139" si="139">K139/$K$11</f>
        <v>#VALUE!</v>
      </c>
      <c r="M139" s="469">
        <f>IF(C139=0,"",IF(VLOOKUP('DADOS GERAIS'!$B$9,'DADOS GERAIS'!$H$1:$I$2,2,0)=1,IF(D139="SINAPI",VLOOKUP(C139,BancoRJ!C:G,4,0),VLOOKUP(C139,COMPOSIÇÕES!C:H,6,0)),IF(D139="SINAPI",VLOOKUP(C139,BancoRJ!C:G,5,0),VLOOKUP(C139,COMPOSIÇÕES!C:H,6,0))))</f>
        <v>5.43</v>
      </c>
      <c r="N139" s="470" t="str">
        <f>IF(H139=0,"",IF(H139&gt;M139,FALSE,ROUND((H139*$F$9)+H139,2)))</f>
        <v/>
      </c>
      <c r="O139" s="539">
        <f t="shared" ref="O139:O144" si="140">G139/50</f>
        <v>125.15</v>
      </c>
    </row>
    <row r="140" spans="2:16" s="468" customFormat="1" ht="49.5" customHeight="1" outlineLevel="1">
      <c r="B140" s="529" t="s">
        <v>32575</v>
      </c>
      <c r="C140" s="540">
        <v>87882</v>
      </c>
      <c r="D140" s="531" t="s">
        <v>58</v>
      </c>
      <c r="E140" s="532" t="str">
        <f>IF(D140="SINAPI",VLOOKUP(C140,BancoRJ!C:G,2,0),VLOOKUP(C140,COMPOSIÇÕES!C:H,2,0))</f>
        <v>CHAPISCO APLICADO NO TETO OU EM ALVENARIA E ESTRUTURA, COM ROLO PARA TEXTURA ACRÍLICA. ARGAMASSA TRAÇO 1:4 E EMULSÃO POLIMÉRICA (ADESIVO) COM PREPARO EM BETONEIRA 400L. AF_10/2022</v>
      </c>
      <c r="F140" s="533" t="str">
        <f>IF(D140="SINAPI",VLOOKUP(C140,BancoRJ!C:G,3,0),VLOOKUP(C140,COMPOSIÇÕES!C:H,3,0))</f>
        <v>M2</v>
      </c>
      <c r="G140" s="534">
        <f>ROUND(VLOOKUP(B140,'MEMORIA DE CÁLCULO'!A:K,10,0),2)</f>
        <v>222</v>
      </c>
      <c r="H140" s="535"/>
      <c r="I140" s="536" t="str">
        <f t="shared" ref="I140:I144" si="141">IF(H140&lt;=M140,N140,"Valor Acima da Ref.")</f>
        <v/>
      </c>
      <c r="J140" s="537">
        <f t="shared" ref="J140:J144" si="142">ROUND(G140*H140,2)</f>
        <v>0</v>
      </c>
      <c r="K140" s="537" t="e">
        <f t="shared" ref="K140:K144" si="143">ROUND(G140*I140,2)</f>
        <v>#VALUE!</v>
      </c>
      <c r="L140" s="538" t="e">
        <f t="shared" ref="L140:L144" si="144">K140/$K$11</f>
        <v>#VALUE!</v>
      </c>
      <c r="M140" s="469">
        <f>IF(C140=0,"",IF(VLOOKUP('DADOS GERAIS'!$B$9,'DADOS GERAIS'!$H$1:$I$2,2,0)=1,IF(D140="SINAPI",VLOOKUP(C140,BancoRJ!C:G,4,0),VLOOKUP(C140,COMPOSIÇÕES!C:H,6,0)),IF(D140="SINAPI",VLOOKUP(C140,BancoRJ!C:G,5,0),VLOOKUP(C140,COMPOSIÇÕES!C:H,6,0))))</f>
        <v>8.3699999999999992</v>
      </c>
      <c r="N140" s="470" t="str">
        <f>IF(H140=0,"",IF(H140&gt;M140,FALSE,ROUND((H140*$F$9)+H140,2)))</f>
        <v/>
      </c>
      <c r="O140" s="539">
        <f t="shared" si="140"/>
        <v>4.4400000000000004</v>
      </c>
    </row>
    <row r="141" spans="2:16" s="468" customFormat="1" ht="49.5" customHeight="1" outlineLevel="1">
      <c r="B141" s="529" t="s">
        <v>32576</v>
      </c>
      <c r="C141" s="540">
        <v>87529</v>
      </c>
      <c r="D141" s="531" t="s">
        <v>58</v>
      </c>
      <c r="E141" s="532" t="str">
        <f>IF(D141="SINAPI",VLOOKUP(C141,BancoRJ!C:G,2,0),VLOOKUP(C141,COMPOSIÇÕES!C:H,2,0))</f>
        <v>MASSA ÚNICA, EM ARGAMASSA TRAÇO 1:2:8, PREPARO MECÂNICO, APLICADA MANUALMENTE EM PAREDES INTERNAS DE AMBIENTES COM ÁREA ENTRE 5M² E 10M², E = 17,5MM, COM TALISCAS. AF_03/2024</v>
      </c>
      <c r="F141" s="533" t="str">
        <f>IF(D141="SINAPI",VLOOKUP(C141,BancoRJ!C:G,3,0),VLOOKUP(C141,COMPOSIÇÕES!C:H,3,0))</f>
        <v>M2</v>
      </c>
      <c r="G141" s="534">
        <f>ROUND(VLOOKUP(B141,'MEMORIA DE CÁLCULO'!A:K,10,0),2)</f>
        <v>2819</v>
      </c>
      <c r="H141" s="535"/>
      <c r="I141" s="536" t="str">
        <f t="shared" si="141"/>
        <v/>
      </c>
      <c r="J141" s="537">
        <f t="shared" si="142"/>
        <v>0</v>
      </c>
      <c r="K141" s="537" t="e">
        <f t="shared" si="143"/>
        <v>#VALUE!</v>
      </c>
      <c r="L141" s="538" t="e">
        <f t="shared" si="144"/>
        <v>#VALUE!</v>
      </c>
      <c r="M141" s="469">
        <f>IF(C141=0,"",IF(VLOOKUP('DADOS GERAIS'!$B$9,'DADOS GERAIS'!$H$1:$I$2,2,0)=1,IF(D141="SINAPI",VLOOKUP(C141,BancoRJ!C:G,4,0),VLOOKUP(C141,COMPOSIÇÕES!C:H,6,0)),IF(D141="SINAPI",VLOOKUP(C141,BancoRJ!C:G,5,0),VLOOKUP(C141,COMPOSIÇÕES!C:H,6,0))))</f>
        <v>46.16</v>
      </c>
      <c r="N141" s="470" t="str">
        <f>IF(H141=0,"",IF(H141&gt;M141,FALSE,ROUND((H141*$F$9)+H141,2)))</f>
        <v/>
      </c>
      <c r="O141" s="539">
        <f t="shared" si="140"/>
        <v>56.38</v>
      </c>
    </row>
    <row r="142" spans="2:16" s="468" customFormat="1" ht="49.5" customHeight="1" outlineLevel="1">
      <c r="B142" s="529" t="s">
        <v>32577</v>
      </c>
      <c r="C142" s="540">
        <v>104951</v>
      </c>
      <c r="D142" s="531" t="s">
        <v>58</v>
      </c>
      <c r="E142" s="532" t="str">
        <f>IF(D142="SINAPI",VLOOKUP(C142,BancoRJ!C:G,2,0),VLOOKUP(C142,COMPOSIÇÕES!C:H,2,0))</f>
        <v>MASSA ÚNICA, EM ARGAMASSA TRAÇO 1:2:8, PREPARO MECÂNICO, APLICADA MANUALMENTE EM PAREDES INTERNAS DE AMBIENTES COM ÁREA MAIOR QUE 10M², E = 17,5MM, COM TALISCAS. AF_03/2024</v>
      </c>
      <c r="F142" s="533" t="str">
        <f>IF(D142="SINAPI",VLOOKUP(C142,BancoRJ!C:G,3,0),VLOOKUP(C142,COMPOSIÇÕES!C:H,3,0))</f>
        <v>M2</v>
      </c>
      <c r="G142" s="534">
        <f>ROUND(VLOOKUP(B142,'MEMORIA DE CÁLCULO'!A:K,10,0),2)</f>
        <v>1640.75</v>
      </c>
      <c r="H142" s="535"/>
      <c r="I142" s="536" t="str">
        <f t="shared" si="141"/>
        <v/>
      </c>
      <c r="J142" s="537">
        <f t="shared" si="142"/>
        <v>0</v>
      </c>
      <c r="K142" s="537" t="e">
        <f t="shared" si="143"/>
        <v>#VALUE!</v>
      </c>
      <c r="L142" s="538" t="e">
        <f t="shared" si="144"/>
        <v>#VALUE!</v>
      </c>
      <c r="M142" s="469">
        <f>IF(C142=0,"",IF(VLOOKUP('DADOS GERAIS'!$B$9,'DADOS GERAIS'!$H$1:$I$2,2,0)=1,IF(D142="SINAPI",VLOOKUP(C142,BancoRJ!C:G,4,0),VLOOKUP(C142,COMPOSIÇÕES!C:H,6,0)),IF(D142="SINAPI",VLOOKUP(C142,BancoRJ!C:G,5,0),VLOOKUP(C142,COMPOSIÇÕES!C:H,6,0))))</f>
        <v>41.6</v>
      </c>
      <c r="N142" s="470" t="str">
        <f>IF(H142=0,"",IF(H142&gt;M142,FALSE,ROUND((H142*$F$9)+H142,2)))</f>
        <v/>
      </c>
      <c r="O142" s="539">
        <f t="shared" si="140"/>
        <v>32.814999999999998</v>
      </c>
    </row>
    <row r="143" spans="2:16" s="468" customFormat="1" ht="49.5" customHeight="1" outlineLevel="1">
      <c r="B143" s="529" t="s">
        <v>32578</v>
      </c>
      <c r="C143" s="540">
        <v>87527</v>
      </c>
      <c r="D143" s="531" t="s">
        <v>58</v>
      </c>
      <c r="E143" s="532" t="str">
        <f>IF(D143="SINAPI",VLOOKUP(C143,BancoRJ!C:G,2,0),VLOOKUP(C143,COMPOSIÇÕES!C:H,2,0))</f>
        <v>EMBOÇO, EM ARGAMASSA TRAÇO 1:2:8, PREPARO MECÂNICO, APLICADO MANUALMENTE EM PAREDES INTERNAS DE AMBIENTES COM ÁREA MENOR QUE 5M², E =17,5MM, COM TALISCAS. AF_03/2024</v>
      </c>
      <c r="F143" s="533" t="str">
        <f>IF(D143="SINAPI",VLOOKUP(C143,BancoRJ!C:G,3,0),VLOOKUP(C143,COMPOSIÇÕES!C:H,3,0))</f>
        <v>M2</v>
      </c>
      <c r="G143" s="534">
        <f>ROUND(VLOOKUP(B143,'MEMORIA DE CÁLCULO'!A:K,10,0),2)</f>
        <v>1242</v>
      </c>
      <c r="H143" s="535"/>
      <c r="I143" s="536" t="str">
        <f t="shared" si="141"/>
        <v/>
      </c>
      <c r="J143" s="537">
        <f t="shared" si="142"/>
        <v>0</v>
      </c>
      <c r="K143" s="537" t="e">
        <f t="shared" si="143"/>
        <v>#VALUE!</v>
      </c>
      <c r="L143" s="538" t="e">
        <f t="shared" si="144"/>
        <v>#VALUE!</v>
      </c>
      <c r="M143" s="469">
        <f>IF(C143=0,"",IF(VLOOKUP('DADOS GERAIS'!$B$9,'DADOS GERAIS'!$H$1:$I$2,2,0)=1,IF(D143="SINAPI",VLOOKUP(C143,BancoRJ!C:G,4,0),VLOOKUP(C143,COMPOSIÇÕES!C:H,6,0)),IF(D143="SINAPI",VLOOKUP(C143,BancoRJ!C:G,5,0),VLOOKUP(C143,COMPOSIÇÕES!C:H,6,0))))</f>
        <v>50.57</v>
      </c>
      <c r="N143" s="470" t="str">
        <f>IF(H143=0,"",IF(H143&gt;M143,FALSE,ROUND((H143*$F$9)+H143,2)))</f>
        <v/>
      </c>
      <c r="O143" s="539">
        <f t="shared" si="140"/>
        <v>24.84</v>
      </c>
    </row>
    <row r="144" spans="2:16" s="468" customFormat="1" ht="49.5" customHeight="1" outlineLevel="1">
      <c r="B144" s="529" t="s">
        <v>32579</v>
      </c>
      <c r="C144" s="540">
        <v>90408</v>
      </c>
      <c r="D144" s="531" t="s">
        <v>58</v>
      </c>
      <c r="E144" s="532" t="str">
        <f>IF(D144="SINAPI",VLOOKUP(C144,BancoRJ!C:G,2,0),VLOOKUP(C144,COMPOSIÇÕES!C:H,2,0))</f>
        <v>MASSA ÚNICA, EM ARGAMASSA TRAÇO 1:2:8, PREPARO MECÂNICO, APLICADA MANUALMENTE EM TETO, E = 10MM, COM TALISCAS. AF_03/2024</v>
      </c>
      <c r="F144" s="533" t="str">
        <f>IF(D144="SINAPI",VLOOKUP(C144,BancoRJ!C:G,3,0),VLOOKUP(C144,COMPOSIÇÕES!C:H,3,0))</f>
        <v>M2</v>
      </c>
      <c r="G144" s="534">
        <f>ROUND(VLOOKUP(B144,'MEMORIA DE CÁLCULO'!A:K,10,0),2)</f>
        <v>222</v>
      </c>
      <c r="H144" s="535"/>
      <c r="I144" s="536" t="str">
        <f t="shared" si="141"/>
        <v/>
      </c>
      <c r="J144" s="537">
        <f t="shared" si="142"/>
        <v>0</v>
      </c>
      <c r="K144" s="537" t="e">
        <f t="shared" si="143"/>
        <v>#VALUE!</v>
      </c>
      <c r="L144" s="538" t="e">
        <f t="shared" si="144"/>
        <v>#VALUE!</v>
      </c>
      <c r="M144" s="469">
        <f>IF(C144=0,"",IF(VLOOKUP('DADOS GERAIS'!$B$9,'DADOS GERAIS'!$H$1:$I$2,2,0)=1,IF(D144="SINAPI",VLOOKUP(C144,BancoRJ!C:G,4,0),VLOOKUP(C144,COMPOSIÇÕES!C:H,6,0)),IF(D144="SINAPI",VLOOKUP(C144,BancoRJ!C:G,5,0),VLOOKUP(C144,COMPOSIÇÕES!C:H,6,0))))</f>
        <v>42.34</v>
      </c>
      <c r="N144" s="470" t="str">
        <f>IF(H144=0,"",IF(H144&gt;M144,FALSE,ROUND((H144*$F$9)+H144,2)))</f>
        <v/>
      </c>
      <c r="O144" s="539">
        <f t="shared" si="140"/>
        <v>4.4400000000000004</v>
      </c>
    </row>
    <row r="145" spans="2:16" s="468" customFormat="1" ht="10.5" customHeight="1">
      <c r="B145" s="512"/>
      <c r="C145" s="541"/>
      <c r="D145" s="541"/>
      <c r="E145" s="542"/>
      <c r="F145" s="541"/>
      <c r="G145" s="543"/>
      <c r="H145" s="543"/>
      <c r="I145" s="517"/>
      <c r="J145" s="517"/>
      <c r="K145" s="517"/>
      <c r="L145" s="518"/>
      <c r="M145" s="469" t="str">
        <f>IF(C145=0,"",IF(VLOOKUP('DADOS GERAIS'!$B$9,'DADOS GERAIS'!$H$1:$I$2,2,0)=1,IF(D145="SINAPI",VLOOKUP(C145,BancoRJ!C:G,4,0),VLOOKUP(C145,COMPOSIÇÕES!C:H,6,0)),IF(D145="SINAPI",VLOOKUP(C145,BancoRJ!C:G,5,0),VLOOKUP(C145,COMPOSIÇÕES!C:H,6,0))))</f>
        <v/>
      </c>
      <c r="N145" s="470" t="str">
        <f>IF(H145=0,"",IF(H145&gt;M145,FALSE,ROUND((H145*$F$9)+H145,2)))</f>
        <v/>
      </c>
      <c r="O145" s="469"/>
      <c r="P145" s="470"/>
    </row>
    <row r="146" spans="2:16" s="528" customFormat="1" ht="28.5" customHeight="1">
      <c r="B146" s="520" t="s">
        <v>32494</v>
      </c>
      <c r="C146" s="521"/>
      <c r="D146" s="522"/>
      <c r="E146" s="522" t="s">
        <v>32495</v>
      </c>
      <c r="F146" s="522"/>
      <c r="G146" s="522"/>
      <c r="H146" s="523"/>
      <c r="I146" s="524"/>
      <c r="J146" s="525">
        <f>SUM(J147:J148)</f>
        <v>0</v>
      </c>
      <c r="K146" s="525" t="e">
        <f>SUM(K147:K148)</f>
        <v>#VALUE!</v>
      </c>
      <c r="L146" s="526" t="e">
        <f>K146/$K$11</f>
        <v>#VALUE!</v>
      </c>
      <c r="M146" s="469" t="str">
        <f>IF(C146=0,"",IF(VLOOKUP('DADOS GERAIS'!$B$9,'DADOS GERAIS'!$H$1:$I$2,2,0)=1,IF(D146="SINAPI",VLOOKUP(C146,BancoRJ!C:G,4,0),VLOOKUP(C146,COMPOSIÇÕES!C:H,6,0)),IF(D146="SINAPI",VLOOKUP(C146,BancoRJ!C:G,5,0),VLOOKUP(C146,COMPOSIÇÕES!C:H,6,0))))</f>
        <v/>
      </c>
      <c r="N146" s="470" t="str">
        <f>IF(H146=0,"",IF(H146&gt;M146,FALSE,ROUND((H146*$F$9)+H146,2)))</f>
        <v/>
      </c>
      <c r="O146" s="469"/>
      <c r="P146" s="470"/>
    </row>
    <row r="147" spans="2:16" s="468" customFormat="1" ht="49.5" customHeight="1" outlineLevel="1">
      <c r="B147" s="529" t="s">
        <v>32580</v>
      </c>
      <c r="C147" s="540">
        <v>87267</v>
      </c>
      <c r="D147" s="531" t="s">
        <v>58</v>
      </c>
      <c r="E147" s="532" t="str">
        <f>IF(D147="SINAPI",VLOOKUP(C147,BancoRJ!C:G,2,0),VLOOKUP(C147,COMPOSIÇÕES!C:H,2,0))</f>
        <v>REVESTIMENTO CERÂMICO PARA PAREDES INTERNAS COM PLACAS TIPO ESMALTADA DE DIMENSÕES 20X20 CM APLICADAS A MEIA ALTURA DAS PAREDES. AF_02/2023_PE</v>
      </c>
      <c r="F147" s="533" t="str">
        <f>IF(D147="SINAPI",VLOOKUP(C147,BancoRJ!C:G,3,0),VLOOKUP(C147,COMPOSIÇÕES!C:H,3,0))</f>
        <v>M2</v>
      </c>
      <c r="G147" s="534">
        <f>ROUND(VLOOKUP(B147,'MEMORIA DE CÁLCULO'!A:K,10,0),2)</f>
        <v>566.25</v>
      </c>
      <c r="H147" s="535"/>
      <c r="I147" s="536" t="str">
        <f t="shared" ref="I147" si="145">IF(H147&lt;=M147,N147,"Valor Acima da Ref.")</f>
        <v/>
      </c>
      <c r="J147" s="537">
        <f t="shared" ref="J147" si="146">ROUND(G147*H147,2)</f>
        <v>0</v>
      </c>
      <c r="K147" s="537" t="e">
        <f t="shared" ref="K147" si="147">ROUND(G147*I147,2)</f>
        <v>#VALUE!</v>
      </c>
      <c r="L147" s="538" t="e">
        <f t="shared" ref="L147" si="148">K147/$K$11</f>
        <v>#VALUE!</v>
      </c>
      <c r="M147" s="469">
        <f>IF(C147=0,"",IF(VLOOKUP('DADOS GERAIS'!$B$9,'DADOS GERAIS'!$H$1:$I$2,2,0)=1,IF(D147="SINAPI",VLOOKUP(C147,BancoRJ!C:G,4,0),VLOOKUP(C147,COMPOSIÇÕES!C:H,6,0)),IF(D147="SINAPI",VLOOKUP(C147,BancoRJ!C:G,5,0),VLOOKUP(C147,COMPOSIÇÕES!C:H,6,0))))</f>
        <v>75.430000000000007</v>
      </c>
      <c r="N147" s="470" t="str">
        <f>IF(H147=0,"",IF(H147&gt;M147,FALSE,ROUND((H147*$F$9)+H147,2)))</f>
        <v/>
      </c>
      <c r="O147" s="539">
        <f t="shared" ref="O147:O148" si="149">G147/50</f>
        <v>11.324999999999999</v>
      </c>
    </row>
    <row r="148" spans="2:16" s="468" customFormat="1" ht="49.5" customHeight="1" outlineLevel="1">
      <c r="B148" s="529" t="s">
        <v>32581</v>
      </c>
      <c r="C148" s="540">
        <v>87265</v>
      </c>
      <c r="D148" s="531" t="s">
        <v>58</v>
      </c>
      <c r="E148" s="532" t="str">
        <f>IF(D148="SINAPI",VLOOKUP(C148,BancoRJ!C:G,2,0),VLOOKUP(C148,COMPOSIÇÕES!C:H,2,0))</f>
        <v>REVESTIMENTO CERÂMICO PARA PAREDES INTERNAS COM PLACAS TIPO ESMALTADA DE DIMENSÕES 20X20 CM APLICADAS NA ALTURA INTEIRA DAS PAREDES. AF_02/2023_PE</v>
      </c>
      <c r="F148" s="533" t="str">
        <f>IF(D148="SINAPI",VLOOKUP(C148,BancoRJ!C:G,3,0),VLOOKUP(C148,COMPOSIÇÕES!C:H,3,0))</f>
        <v>M2</v>
      </c>
      <c r="G148" s="534">
        <f>ROUND(VLOOKUP(B148,'MEMORIA DE CÁLCULO'!A:K,10,0),2)</f>
        <v>912</v>
      </c>
      <c r="H148" s="535"/>
      <c r="I148" s="536" t="str">
        <f t="shared" ref="I148" si="150">IF(H148&lt;=M148,N148,"Valor Acima da Ref.")</f>
        <v/>
      </c>
      <c r="J148" s="537">
        <f t="shared" ref="J148" si="151">ROUND(G148*H148,2)</f>
        <v>0</v>
      </c>
      <c r="K148" s="537" t="e">
        <f t="shared" ref="K148" si="152">ROUND(G148*I148,2)</f>
        <v>#VALUE!</v>
      </c>
      <c r="L148" s="538" t="e">
        <f t="shared" ref="L148" si="153">K148/$K$11</f>
        <v>#VALUE!</v>
      </c>
      <c r="M148" s="469">
        <f>IF(C148=0,"",IF(VLOOKUP('DADOS GERAIS'!$B$9,'DADOS GERAIS'!$H$1:$I$2,2,0)=1,IF(D148="SINAPI",VLOOKUP(C148,BancoRJ!C:G,4,0),VLOOKUP(C148,COMPOSIÇÕES!C:H,6,0)),IF(D148="SINAPI",VLOOKUP(C148,BancoRJ!C:G,5,0),VLOOKUP(C148,COMPOSIÇÕES!C:H,6,0))))</f>
        <v>67.819999999999993</v>
      </c>
      <c r="N148" s="470" t="str">
        <f>IF(H148=0,"",IF(H148&gt;M148,FALSE,ROUND((H148*$F$9)+H148,2)))</f>
        <v/>
      </c>
      <c r="O148" s="539">
        <f t="shared" si="149"/>
        <v>18.239999999999998</v>
      </c>
    </row>
    <row r="149" spans="2:16" s="468" customFormat="1" ht="10.5" customHeight="1">
      <c r="B149" s="512"/>
      <c r="C149" s="541"/>
      <c r="D149" s="541"/>
      <c r="E149" s="542"/>
      <c r="F149" s="541"/>
      <c r="G149" s="543"/>
      <c r="H149" s="543"/>
      <c r="I149" s="517"/>
      <c r="J149" s="517"/>
      <c r="K149" s="517"/>
      <c r="L149" s="518"/>
      <c r="M149" s="469" t="str">
        <f>IF(C149=0,"",IF(VLOOKUP('DADOS GERAIS'!$B$9,'DADOS GERAIS'!$H$1:$I$2,2,0)=1,IF(D149="SINAPI",VLOOKUP(C149,BancoRJ!C:G,4,0),VLOOKUP(C149,COMPOSIÇÕES!C:H,6,0)),IF(D149="SINAPI",VLOOKUP(C149,BancoRJ!C:G,5,0),VLOOKUP(C149,COMPOSIÇÕES!C:H,6,0))))</f>
        <v/>
      </c>
      <c r="N149" s="470" t="str">
        <f>IF(H149=0,"",IF(H149&gt;M149,FALSE,ROUND((H149*$F$9)+H149,2)))</f>
        <v/>
      </c>
      <c r="O149" s="469"/>
      <c r="P149" s="470"/>
    </row>
    <row r="150" spans="2:16" s="528" customFormat="1" ht="28.5" customHeight="1">
      <c r="B150" s="520" t="s">
        <v>32496</v>
      </c>
      <c r="C150" s="521"/>
      <c r="D150" s="522"/>
      <c r="E150" s="522" t="s">
        <v>32497</v>
      </c>
      <c r="F150" s="522"/>
      <c r="G150" s="522"/>
      <c r="H150" s="523"/>
      <c r="I150" s="524"/>
      <c r="J150" s="525">
        <f>SUM(J151:J154)</f>
        <v>0</v>
      </c>
      <c r="K150" s="525" t="e">
        <f>SUM(K151:K154)</f>
        <v>#VALUE!</v>
      </c>
      <c r="L150" s="526" t="e">
        <f>K150/$K$11</f>
        <v>#VALUE!</v>
      </c>
      <c r="M150" s="469" t="str">
        <f>IF(C150=0,"",IF(VLOOKUP('DADOS GERAIS'!$B$9,'DADOS GERAIS'!$H$1:$I$2,2,0)=1,IF(D150="SINAPI",VLOOKUP(C150,BancoRJ!C:G,4,0),VLOOKUP(C150,COMPOSIÇÕES!C:H,6,0)),IF(D150="SINAPI",VLOOKUP(C150,BancoRJ!C:G,5,0),VLOOKUP(C150,COMPOSIÇÕES!C:H,6,0))))</f>
        <v/>
      </c>
      <c r="N150" s="470" t="str">
        <f>IF(H150=0,"",IF(H150&gt;M150,FALSE,ROUND((H150*$F$9)+H150,2)))</f>
        <v/>
      </c>
      <c r="O150" s="469"/>
      <c r="P150" s="470"/>
    </row>
    <row r="151" spans="2:16" s="468" customFormat="1" ht="49.5" customHeight="1" outlineLevel="1">
      <c r="B151" s="529" t="s">
        <v>32582</v>
      </c>
      <c r="C151" s="540">
        <v>87905</v>
      </c>
      <c r="D151" s="531" t="s">
        <v>58</v>
      </c>
      <c r="E151" s="532" t="str">
        <f>IF(D151="SINAPI",VLOOKUP(C151,BancoRJ!C:G,2,0),VLOOKUP(C151,COMPOSIÇÕES!C:H,2,0))</f>
        <v>CHAPISCO APLICADO EM ALVENARIA (COM PRESENÇA DE VÃOS) E ESTRUTURAS DE CONCRETO DE FACHADA, COM COLHER DE PEDREIRO. ARGAMASSA TRAÇO 1:3 COM PREPARO EM BETONEIRA 400L. AF_10/2022</v>
      </c>
      <c r="F151" s="533" t="str">
        <f>IF(D151="SINAPI",VLOOKUP(C151,BancoRJ!C:G,3,0),VLOOKUP(C151,COMPOSIÇÕES!C:H,3,0))</f>
        <v>M2</v>
      </c>
      <c r="G151" s="534">
        <f>ROUND(VLOOKUP(B151,'MEMORIA DE CÁLCULO'!A:K,10,0),2)</f>
        <v>3339.63</v>
      </c>
      <c r="H151" s="535"/>
      <c r="I151" s="536" t="str">
        <f t="shared" ref="I151" si="154">IF(H151&lt;=M151,N151,"Valor Acima da Ref.")</f>
        <v/>
      </c>
      <c r="J151" s="537">
        <f t="shared" ref="J151" si="155">ROUND(G151*H151,2)</f>
        <v>0</v>
      </c>
      <c r="K151" s="537" t="e">
        <f t="shared" ref="K151" si="156">ROUND(G151*I151,2)</f>
        <v>#VALUE!</v>
      </c>
      <c r="L151" s="538" t="e">
        <f t="shared" ref="L151" si="157">K151/$K$11</f>
        <v>#VALUE!</v>
      </c>
      <c r="M151" s="469">
        <f>IF(C151=0,"",IF(VLOOKUP('DADOS GERAIS'!$B$9,'DADOS GERAIS'!$H$1:$I$2,2,0)=1,IF(D151="SINAPI",VLOOKUP(C151,BancoRJ!C:G,4,0),VLOOKUP(C151,COMPOSIÇÕES!C:H,6,0)),IF(D151="SINAPI",VLOOKUP(C151,BancoRJ!C:G,5,0),VLOOKUP(C151,COMPOSIÇÕES!C:H,6,0))))</f>
        <v>10.61</v>
      </c>
      <c r="N151" s="470" t="str">
        <f>IF(H151=0,"",IF(H151&gt;M151,FALSE,ROUND((H151*$F$9)+H151,2)))</f>
        <v/>
      </c>
      <c r="O151" s="539">
        <f t="shared" ref="O151:O154" si="158">G151/50</f>
        <v>66.792600000000007</v>
      </c>
    </row>
    <row r="152" spans="2:16" s="468" customFormat="1" ht="49.5" customHeight="1" outlineLevel="1">
      <c r="B152" s="529" t="s">
        <v>32583</v>
      </c>
      <c r="C152" s="540">
        <v>87894</v>
      </c>
      <c r="D152" s="531" t="s">
        <v>58</v>
      </c>
      <c r="E152" s="532" t="str">
        <f>IF(D152="SINAPI",VLOOKUP(C152,BancoRJ!C:G,2,0),VLOOKUP(C152,COMPOSIÇÕES!C:H,2,0))</f>
        <v>CHAPISCO APLICADO EM ALVENARIA (SEM PRESENÇA DE VÃOS) E ESTRUTURAS DE CONCRETO DE FACHADA, COM COLHER DE PEDREIRO. ARGAMASSA TRAÇO 1:3 COM PREPARO EM BETONEIRA 400L. AF_10/2022</v>
      </c>
      <c r="F152" s="533" t="str">
        <f>IF(D152="SINAPI",VLOOKUP(C152,BancoRJ!C:G,3,0),VLOOKUP(C152,COMPOSIÇÕES!C:H,3,0))</f>
        <v>M2</v>
      </c>
      <c r="G152" s="534">
        <f>ROUND(VLOOKUP(B152,'MEMORIA DE CÁLCULO'!A:K,10,0),2)</f>
        <v>1233.9100000000001</v>
      </c>
      <c r="H152" s="535"/>
      <c r="I152" s="536" t="str">
        <f t="shared" ref="I152:I154" si="159">IF(H152&lt;=M152,N152,"Valor Acima da Ref.")</f>
        <v/>
      </c>
      <c r="J152" s="537">
        <f t="shared" ref="J152:J154" si="160">ROUND(G152*H152,2)</f>
        <v>0</v>
      </c>
      <c r="K152" s="537" t="e">
        <f t="shared" ref="K152:K154" si="161">ROUND(G152*I152,2)</f>
        <v>#VALUE!</v>
      </c>
      <c r="L152" s="538" t="e">
        <f t="shared" ref="L152:L154" si="162">K152/$K$11</f>
        <v>#VALUE!</v>
      </c>
      <c r="M152" s="469">
        <f>IF(C152=0,"",IF(VLOOKUP('DADOS GERAIS'!$B$9,'DADOS GERAIS'!$H$1:$I$2,2,0)=1,IF(D152="SINAPI",VLOOKUP(C152,BancoRJ!C:G,4,0),VLOOKUP(C152,COMPOSIÇÕES!C:H,6,0)),IF(D152="SINAPI",VLOOKUP(C152,BancoRJ!C:G,5,0),VLOOKUP(C152,COMPOSIÇÕES!C:H,6,0))))</f>
        <v>8.93</v>
      </c>
      <c r="N152" s="470" t="str">
        <f>IF(H152=0,"",IF(H152&gt;M152,FALSE,ROUND((H152*$F$9)+H152,2)))</f>
        <v/>
      </c>
      <c r="O152" s="539">
        <f t="shared" si="158"/>
        <v>24.6782</v>
      </c>
    </row>
    <row r="153" spans="2:16" s="468" customFormat="1" ht="49.5" customHeight="1" outlineLevel="1">
      <c r="B153" s="529" t="s">
        <v>32584</v>
      </c>
      <c r="C153" s="540">
        <v>87792</v>
      </c>
      <c r="D153" s="531" t="s">
        <v>58</v>
      </c>
      <c r="E153" s="532" t="str">
        <f>IF(D153="SINAPI",VLOOKUP(C153,BancoRJ!C:G,2,0),VLOOKUP(C153,COMPOSIÇÕES!C:H,2,0))</f>
        <v>EMBOÇO OU MASSA ÚNICA EM ARGAMASSA TRAÇO 1:2:8, PREPARO MECÂNICO COM BETONEIRA 400 L, APLICADA MANUALMENTE EM PANOS CEGOS DE FACHADA (SEM PRESENÇA DE VÃOS), ESPESSURA DE 25 MM. AF_08/2022</v>
      </c>
      <c r="F153" s="533" t="str">
        <f>IF(D153="SINAPI",VLOOKUP(C153,BancoRJ!C:G,3,0),VLOOKUP(C153,COMPOSIÇÕES!C:H,3,0))</f>
        <v>M2</v>
      </c>
      <c r="G153" s="534">
        <f>ROUND(VLOOKUP(B153,'MEMORIA DE CÁLCULO'!A:K,10,0),2)</f>
        <v>1233.9100000000001</v>
      </c>
      <c r="H153" s="535"/>
      <c r="I153" s="536" t="str">
        <f t="shared" si="159"/>
        <v/>
      </c>
      <c r="J153" s="537">
        <f t="shared" si="160"/>
        <v>0</v>
      </c>
      <c r="K153" s="537" t="e">
        <f t="shared" si="161"/>
        <v>#VALUE!</v>
      </c>
      <c r="L153" s="538" t="e">
        <f t="shared" si="162"/>
        <v>#VALUE!</v>
      </c>
      <c r="M153" s="469">
        <f>IF(C153=0,"",IF(VLOOKUP('DADOS GERAIS'!$B$9,'DADOS GERAIS'!$H$1:$I$2,2,0)=1,IF(D153="SINAPI",VLOOKUP(C153,BancoRJ!C:G,4,0),VLOOKUP(C153,COMPOSIÇÕES!C:H,6,0)),IF(D153="SINAPI",VLOOKUP(C153,BancoRJ!C:G,5,0),VLOOKUP(C153,COMPOSIÇÕES!C:H,6,0))))</f>
        <v>50.73</v>
      </c>
      <c r="N153" s="470" t="str">
        <f>IF(H153=0,"",IF(H153&gt;M153,FALSE,ROUND((H153*$F$9)+H153,2)))</f>
        <v/>
      </c>
      <c r="O153" s="539">
        <f t="shared" si="158"/>
        <v>24.6782</v>
      </c>
    </row>
    <row r="154" spans="2:16" s="468" customFormat="1" ht="49.5" customHeight="1" outlineLevel="1">
      <c r="B154" s="529" t="s">
        <v>32585</v>
      </c>
      <c r="C154" s="540">
        <v>87775</v>
      </c>
      <c r="D154" s="531" t="s">
        <v>58</v>
      </c>
      <c r="E154" s="532" t="str">
        <f>IF(D154="SINAPI",VLOOKUP(C154,BancoRJ!C:G,2,0),VLOOKUP(C154,COMPOSIÇÕES!C:H,2,0))</f>
        <v>EMBOÇO OU MASSA ÚNICA EM ARGAMASSA TRAÇO 1:2:8, PREPARO MECÂNICO COM BETONEIRA 400 L, APLICADA MANUALMENTE EM PANOS DE FACHADA COM PRESENÇA DE VÃOS, ESPESSURA DE 25 MM. AF_08/2022</v>
      </c>
      <c r="F154" s="533" t="str">
        <f>IF(D154="SINAPI",VLOOKUP(C154,BancoRJ!C:G,3,0),VLOOKUP(C154,COMPOSIÇÕES!C:H,3,0))</f>
        <v>M2</v>
      </c>
      <c r="G154" s="534">
        <f>ROUND(VLOOKUP(B154,'MEMORIA DE CÁLCULO'!A:K,10,0),2)</f>
        <v>3339.63</v>
      </c>
      <c r="H154" s="535"/>
      <c r="I154" s="536" t="str">
        <f t="shared" si="159"/>
        <v/>
      </c>
      <c r="J154" s="537">
        <f t="shared" si="160"/>
        <v>0</v>
      </c>
      <c r="K154" s="537" t="e">
        <f t="shared" si="161"/>
        <v>#VALUE!</v>
      </c>
      <c r="L154" s="538" t="e">
        <f t="shared" si="162"/>
        <v>#VALUE!</v>
      </c>
      <c r="M154" s="469">
        <f>IF(C154=0,"",IF(VLOOKUP('DADOS GERAIS'!$B$9,'DADOS GERAIS'!$H$1:$I$2,2,0)=1,IF(D154="SINAPI",VLOOKUP(C154,BancoRJ!C:G,4,0),VLOOKUP(C154,COMPOSIÇÕES!C:H,6,0)),IF(D154="SINAPI",VLOOKUP(C154,BancoRJ!C:G,5,0),VLOOKUP(C154,COMPOSIÇÕES!C:H,6,0))))</f>
        <v>71.099999999999994</v>
      </c>
      <c r="N154" s="470" t="str">
        <f>IF(H154=0,"",IF(H154&gt;M154,FALSE,ROUND((H154*$F$9)+H154,2)))</f>
        <v/>
      </c>
      <c r="O154" s="539">
        <f t="shared" si="158"/>
        <v>66.792600000000007</v>
      </c>
    </row>
    <row r="155" spans="2:16" s="468" customFormat="1" ht="10.5" customHeight="1">
      <c r="B155" s="512"/>
      <c r="C155" s="541"/>
      <c r="D155" s="541"/>
      <c r="E155" s="542"/>
      <c r="F155" s="541"/>
      <c r="G155" s="543"/>
      <c r="H155" s="543"/>
      <c r="I155" s="517"/>
      <c r="J155" s="517"/>
      <c r="K155" s="517"/>
      <c r="L155" s="518"/>
      <c r="M155" s="469" t="str">
        <f>IF(C155=0,"",IF(VLOOKUP('DADOS GERAIS'!$B$9,'DADOS GERAIS'!$H$1:$I$2,2,0)=1,IF(D155="SINAPI",VLOOKUP(C155,BancoRJ!C:G,4,0),VLOOKUP(C155,COMPOSIÇÕES!C:H,6,0)),IF(D155="SINAPI",VLOOKUP(C155,BancoRJ!C:G,5,0),VLOOKUP(C155,COMPOSIÇÕES!C:H,6,0))))</f>
        <v/>
      </c>
      <c r="N155" s="470" t="str">
        <f>IF(H155=0,"",IF(H155&gt;M155,FALSE,ROUND((H155*$F$9)+H155,2)))</f>
        <v/>
      </c>
      <c r="O155" s="469"/>
      <c r="P155" s="470"/>
    </row>
    <row r="156" spans="2:16" s="528" customFormat="1" ht="28.5" customHeight="1">
      <c r="B156" s="520" t="s">
        <v>32498</v>
      </c>
      <c r="C156" s="521"/>
      <c r="D156" s="522"/>
      <c r="E156" s="522" t="s">
        <v>32499</v>
      </c>
      <c r="F156" s="522"/>
      <c r="G156" s="522"/>
      <c r="H156" s="523"/>
      <c r="I156" s="524"/>
      <c r="J156" s="525">
        <f>SUM(J157)</f>
        <v>0</v>
      </c>
      <c r="K156" s="525" t="e">
        <f>SUM(K157)</f>
        <v>#VALUE!</v>
      </c>
      <c r="L156" s="526" t="e">
        <f>K156/$K$11</f>
        <v>#VALUE!</v>
      </c>
      <c r="M156" s="469" t="str">
        <f>IF(C156=0,"",IF(VLOOKUP('DADOS GERAIS'!$B$9,'DADOS GERAIS'!$H$1:$I$2,2,0)=1,IF(D156="SINAPI",VLOOKUP(C156,BancoRJ!C:G,4,0),VLOOKUP(C156,COMPOSIÇÕES!C:H,6,0)),IF(D156="SINAPI",VLOOKUP(C156,BancoRJ!C:G,5,0),VLOOKUP(C156,COMPOSIÇÕES!C:H,6,0))))</f>
        <v/>
      </c>
      <c r="N156" s="470" t="str">
        <f>IF(H156=0,"",IF(H156&gt;M156,FALSE,ROUND((H156*$F$9)+H156,2)))</f>
        <v/>
      </c>
      <c r="O156" s="469"/>
      <c r="P156" s="470"/>
    </row>
    <row r="157" spans="2:16" s="468" customFormat="1" ht="49.5" customHeight="1" outlineLevel="1">
      <c r="B157" s="529" t="s">
        <v>32586</v>
      </c>
      <c r="C157" s="540">
        <v>96111</v>
      </c>
      <c r="D157" s="531" t="s">
        <v>58</v>
      </c>
      <c r="E157" s="532" t="str">
        <f>IF(D157="SINAPI",VLOOKUP(C157,BancoRJ!C:G,2,0),VLOOKUP(C157,COMPOSIÇÕES!C:H,2,0))</f>
        <v>FORRO EM RÉGUAS DE PVC, FRISADO, PARA AMBIENTES RESIDENCIAIS, INCLUSIVE ESTRUTURA UNIDIRECIONAL DE FIXAÇÃO. AF_08/2023_PS</v>
      </c>
      <c r="F157" s="533" t="str">
        <f>IF(D157="SINAPI",VLOOKUP(C157,BancoRJ!C:G,3,0),VLOOKUP(C157,COMPOSIÇÕES!C:H,3,0))</f>
        <v>M2</v>
      </c>
      <c r="G157" s="534">
        <f>ROUND(VLOOKUP(B157,'MEMORIA DE CÁLCULO'!A:K,10,0),2)</f>
        <v>1795</v>
      </c>
      <c r="H157" s="535"/>
      <c r="I157" s="536" t="str">
        <f t="shared" ref="I157" si="163">IF(H157&lt;=M157,N157,"Valor Acima da Ref.")</f>
        <v/>
      </c>
      <c r="J157" s="537">
        <f t="shared" ref="J157" si="164">ROUND(G157*H157,2)</f>
        <v>0</v>
      </c>
      <c r="K157" s="537" t="e">
        <f t="shared" ref="K157" si="165">ROUND(G157*I157,2)</f>
        <v>#VALUE!</v>
      </c>
      <c r="L157" s="538" t="e">
        <f t="shared" ref="L157" si="166">K157/$K$11</f>
        <v>#VALUE!</v>
      </c>
      <c r="M157" s="469">
        <f>IF(C157=0,"",IF(VLOOKUP('DADOS GERAIS'!$B$9,'DADOS GERAIS'!$H$1:$I$2,2,0)=1,IF(D157="SINAPI",VLOOKUP(C157,BancoRJ!C:G,4,0),VLOOKUP(C157,COMPOSIÇÕES!C:H,6,0)),IF(D157="SINAPI",VLOOKUP(C157,BancoRJ!C:G,5,0),VLOOKUP(C157,COMPOSIÇÕES!C:H,6,0))))</f>
        <v>80.83</v>
      </c>
      <c r="N157" s="470" t="str">
        <f>IF(H157=0,"",IF(H157&gt;M157,FALSE,ROUND((H157*$F$9)+H157,2)))</f>
        <v/>
      </c>
      <c r="O157" s="539">
        <f t="shared" ref="O157" si="167">G157/50</f>
        <v>35.9</v>
      </c>
    </row>
    <row r="158" spans="2:16" s="468" customFormat="1" ht="10.5" customHeight="1">
      <c r="B158" s="512"/>
      <c r="C158" s="541"/>
      <c r="D158" s="541"/>
      <c r="E158" s="542"/>
      <c r="F158" s="541"/>
      <c r="G158" s="543"/>
      <c r="H158" s="543"/>
      <c r="I158" s="517"/>
      <c r="J158" s="517"/>
      <c r="K158" s="517"/>
      <c r="L158" s="518"/>
      <c r="M158" s="469" t="str">
        <f>IF(C158=0,"",IF(VLOOKUP('DADOS GERAIS'!$B$9,'DADOS GERAIS'!$H$1:$I$2,2,0)=1,IF(D158="SINAPI",VLOOKUP(C158,BancoRJ!C:G,4,0),VLOOKUP(C158,COMPOSIÇÕES!C:H,6,0)),IF(D158="SINAPI",VLOOKUP(C158,BancoRJ!C:G,5,0),VLOOKUP(C158,COMPOSIÇÕES!C:H,6,0))))</f>
        <v/>
      </c>
      <c r="N158" s="470" t="str">
        <f>IF(H158=0,"",IF(H158&gt;M158,FALSE,ROUND((H158*$F$9)+H158,2)))</f>
        <v/>
      </c>
      <c r="O158" s="469"/>
      <c r="P158" s="470"/>
    </row>
    <row r="159" spans="2:16" s="528" customFormat="1" ht="28.5" customHeight="1">
      <c r="B159" s="520" t="s">
        <v>32502</v>
      </c>
      <c r="C159" s="521"/>
      <c r="D159" s="522"/>
      <c r="E159" s="522" t="s">
        <v>32500</v>
      </c>
      <c r="F159" s="522"/>
      <c r="G159" s="522"/>
      <c r="H159" s="523"/>
      <c r="I159" s="524"/>
      <c r="J159" s="525">
        <f>SUM(J160:J163)</f>
        <v>0</v>
      </c>
      <c r="K159" s="525" t="e">
        <f>SUM(K160:K163)</f>
        <v>#VALUE!</v>
      </c>
      <c r="L159" s="526" t="e">
        <f>K159/$K$11</f>
        <v>#VALUE!</v>
      </c>
      <c r="M159" s="469" t="str">
        <f>IF(C159=0,"",IF(VLOOKUP('DADOS GERAIS'!$B$9,'DADOS GERAIS'!$H$1:$I$2,2,0)=1,IF(D159="SINAPI",VLOOKUP(C159,BancoRJ!C:G,4,0),VLOOKUP(C159,COMPOSIÇÕES!C:H,6,0)),IF(D159="SINAPI",VLOOKUP(C159,BancoRJ!C:G,5,0),VLOOKUP(C159,COMPOSIÇÕES!C:H,6,0))))</f>
        <v/>
      </c>
      <c r="N159" s="470" t="str">
        <f>IF(H159=0,"",IF(H159&gt;M159,FALSE,ROUND((H159*$F$9)+H159,2)))</f>
        <v/>
      </c>
      <c r="O159" s="469"/>
      <c r="P159" s="470"/>
    </row>
    <row r="160" spans="2:16" s="468" customFormat="1" ht="49.5" customHeight="1" outlineLevel="1">
      <c r="B160" s="529" t="s">
        <v>32587</v>
      </c>
      <c r="C160" s="540">
        <v>88485</v>
      </c>
      <c r="D160" s="531" t="s">
        <v>58</v>
      </c>
      <c r="E160" s="532" t="str">
        <f>IF(D160="SINAPI",VLOOKUP(C160,BancoRJ!C:G,2,0),VLOOKUP(C160,COMPOSIÇÕES!C:H,2,0))</f>
        <v>FUNDO SELADOR ACRÍLICO, APLICAÇÃO MANUAL EM PAREDE, UMA DEMÃO. AF_04/2023</v>
      </c>
      <c r="F160" s="533" t="str">
        <f>IF(D160="SINAPI",VLOOKUP(C160,BancoRJ!C:G,3,0),VLOOKUP(C160,COMPOSIÇÕES!C:H,3,0))</f>
        <v>M2</v>
      </c>
      <c r="G160" s="534">
        <f>ROUND(VLOOKUP(B160,'MEMORIA DE CÁLCULO'!A:K,10,0),2)</f>
        <v>4459.75</v>
      </c>
      <c r="H160" s="535"/>
      <c r="I160" s="536" t="str">
        <f t="shared" ref="I160" si="168">IF(H160&lt;=M160,N160,"Valor Acima da Ref.")</f>
        <v/>
      </c>
      <c r="J160" s="537">
        <f t="shared" ref="J160" si="169">ROUND(G160*H160,2)</f>
        <v>0</v>
      </c>
      <c r="K160" s="537" t="e">
        <f t="shared" ref="K160" si="170">ROUND(G160*I160,2)</f>
        <v>#VALUE!</v>
      </c>
      <c r="L160" s="538" t="e">
        <f t="shared" ref="L160" si="171">K160/$K$11</f>
        <v>#VALUE!</v>
      </c>
      <c r="M160" s="469">
        <f>IF(C160=0,"",IF(VLOOKUP('DADOS GERAIS'!$B$9,'DADOS GERAIS'!$H$1:$I$2,2,0)=1,IF(D160="SINAPI",VLOOKUP(C160,BancoRJ!C:G,4,0),VLOOKUP(C160,COMPOSIÇÕES!C:H,6,0)),IF(D160="SINAPI",VLOOKUP(C160,BancoRJ!C:G,5,0),VLOOKUP(C160,COMPOSIÇÕES!C:H,6,0))))</f>
        <v>5.71</v>
      </c>
      <c r="N160" s="470" t="str">
        <f>IF(H160=0,"",IF(H160&gt;M160,FALSE,ROUND((H160*$F$9)+H160,2)))</f>
        <v/>
      </c>
      <c r="O160" s="539">
        <f t="shared" ref="O160:O163" si="172">G160/50</f>
        <v>89.194999999999993</v>
      </c>
    </row>
    <row r="161" spans="2:16" s="468" customFormat="1" ht="49.5" customHeight="1" outlineLevel="1">
      <c r="B161" s="529" t="s">
        <v>32588</v>
      </c>
      <c r="C161" s="540">
        <v>88484</v>
      </c>
      <c r="D161" s="531" t="s">
        <v>58</v>
      </c>
      <c r="E161" s="532" t="str">
        <f>IF(D161="SINAPI",VLOOKUP(C161,BancoRJ!C:G,2,0),VLOOKUP(C161,COMPOSIÇÕES!C:H,2,0))</f>
        <v>FUNDO SELADOR ACRÍLICO, APLICAÇÃO MANUAL EM TETO, UMA DEMÃO. AF_04/2023</v>
      </c>
      <c r="F161" s="533" t="str">
        <f>IF(D161="SINAPI",VLOOKUP(C161,BancoRJ!C:G,3,0),VLOOKUP(C161,COMPOSIÇÕES!C:H,3,0))</f>
        <v>M2</v>
      </c>
      <c r="G161" s="534">
        <f>ROUND(VLOOKUP(B161,'MEMORIA DE CÁLCULO'!A:K,10,0),2)</f>
        <v>222</v>
      </c>
      <c r="H161" s="535"/>
      <c r="I161" s="536" t="str">
        <f t="shared" ref="I161:I163" si="173">IF(H161&lt;=M161,N161,"Valor Acima da Ref.")</f>
        <v/>
      </c>
      <c r="J161" s="537">
        <f t="shared" ref="J161:J163" si="174">ROUND(G161*H161,2)</f>
        <v>0</v>
      </c>
      <c r="K161" s="537" t="e">
        <f t="shared" ref="K161:K163" si="175">ROUND(G161*I161,2)</f>
        <v>#VALUE!</v>
      </c>
      <c r="L161" s="538" t="e">
        <f t="shared" ref="L161:L163" si="176">K161/$K$11</f>
        <v>#VALUE!</v>
      </c>
      <c r="M161" s="469">
        <f>IF(C161=0,"",IF(VLOOKUP('DADOS GERAIS'!$B$9,'DADOS GERAIS'!$H$1:$I$2,2,0)=1,IF(D161="SINAPI",VLOOKUP(C161,BancoRJ!C:G,4,0),VLOOKUP(C161,COMPOSIÇÕES!C:H,6,0)),IF(D161="SINAPI",VLOOKUP(C161,BancoRJ!C:G,5,0),VLOOKUP(C161,COMPOSIÇÕES!C:H,6,0))))</f>
        <v>7.05</v>
      </c>
      <c r="N161" s="470" t="str">
        <f>IF(H161=0,"",IF(H161&gt;M161,FALSE,ROUND((H161*$F$9)+H161,2)))</f>
        <v/>
      </c>
      <c r="O161" s="539">
        <f t="shared" si="172"/>
        <v>4.4400000000000004</v>
      </c>
    </row>
    <row r="162" spans="2:16" s="468" customFormat="1" ht="49.5" customHeight="1" outlineLevel="1">
      <c r="B162" s="529" t="s">
        <v>32589</v>
      </c>
      <c r="C162" s="540">
        <v>104642</v>
      </c>
      <c r="D162" s="531" t="s">
        <v>58</v>
      </c>
      <c r="E162" s="532" t="str">
        <f>IF(D162="SINAPI",VLOOKUP(C162,BancoRJ!C:G,2,0),VLOOKUP(C162,COMPOSIÇÕES!C:H,2,0))</f>
        <v>PINTURA LÁTEX ACRÍLICA STANDARD, APLICAÇÃO MANUAL EM PAREDES, DUAS DEMÃOS. AF_04/2023</v>
      </c>
      <c r="F162" s="533" t="str">
        <f>IF(D162="SINAPI",VLOOKUP(C162,BancoRJ!C:G,3,0),VLOOKUP(C162,COMPOSIÇÕES!C:H,3,0))</f>
        <v>M2</v>
      </c>
      <c r="G162" s="534">
        <f>ROUND(VLOOKUP(B162,'MEMORIA DE CÁLCULO'!A:K,10,0),2)</f>
        <v>4459.75</v>
      </c>
      <c r="H162" s="535"/>
      <c r="I162" s="536" t="str">
        <f t="shared" si="173"/>
        <v/>
      </c>
      <c r="J162" s="537">
        <f t="shared" si="174"/>
        <v>0</v>
      </c>
      <c r="K162" s="537" t="e">
        <f t="shared" si="175"/>
        <v>#VALUE!</v>
      </c>
      <c r="L162" s="538" t="e">
        <f t="shared" si="176"/>
        <v>#VALUE!</v>
      </c>
      <c r="M162" s="469">
        <f>IF(C162=0,"",IF(VLOOKUP('DADOS GERAIS'!$B$9,'DADOS GERAIS'!$H$1:$I$2,2,0)=1,IF(D162="SINAPI",VLOOKUP(C162,BancoRJ!C:G,4,0),VLOOKUP(C162,COMPOSIÇÕES!C:H,6,0)),IF(D162="SINAPI",VLOOKUP(C162,BancoRJ!C:G,5,0),VLOOKUP(C162,COMPOSIÇÕES!C:H,6,0))))</f>
        <v>13.41</v>
      </c>
      <c r="N162" s="470" t="str">
        <f>IF(H162=0,"",IF(H162&gt;M162,FALSE,ROUND((H162*$F$9)+H162,2)))</f>
        <v/>
      </c>
      <c r="O162" s="539">
        <f t="shared" si="172"/>
        <v>89.194999999999993</v>
      </c>
    </row>
    <row r="163" spans="2:16" s="468" customFormat="1" ht="49.5" customHeight="1" outlineLevel="1">
      <c r="B163" s="529" t="s">
        <v>32590</v>
      </c>
      <c r="C163" s="540">
        <v>104640</v>
      </c>
      <c r="D163" s="531" t="s">
        <v>58</v>
      </c>
      <c r="E163" s="532" t="str">
        <f>IF(D163="SINAPI",VLOOKUP(C163,BancoRJ!C:G,2,0),VLOOKUP(C163,COMPOSIÇÕES!C:H,2,0))</f>
        <v>PINTURA LÁTEX ACRÍLICA STANDARD, APLICAÇÃO MANUAL EM TETO, DUAS DEMÃOS. AF_04/2023</v>
      </c>
      <c r="F163" s="533" t="str">
        <f>IF(D163="SINAPI",VLOOKUP(C163,BancoRJ!C:G,3,0),VLOOKUP(C163,COMPOSIÇÕES!C:H,3,0))</f>
        <v>M2</v>
      </c>
      <c r="G163" s="534">
        <f>ROUND(VLOOKUP(B163,'MEMORIA DE CÁLCULO'!A:K,10,0),2)</f>
        <v>222</v>
      </c>
      <c r="H163" s="535"/>
      <c r="I163" s="536" t="str">
        <f t="shared" si="173"/>
        <v/>
      </c>
      <c r="J163" s="537">
        <f t="shared" si="174"/>
        <v>0</v>
      </c>
      <c r="K163" s="537" t="e">
        <f t="shared" si="175"/>
        <v>#VALUE!</v>
      </c>
      <c r="L163" s="538" t="e">
        <f t="shared" si="176"/>
        <v>#VALUE!</v>
      </c>
      <c r="M163" s="469">
        <f>IF(C163=0,"",IF(VLOOKUP('DADOS GERAIS'!$B$9,'DADOS GERAIS'!$H$1:$I$2,2,0)=1,IF(D163="SINAPI",VLOOKUP(C163,BancoRJ!C:G,4,0),VLOOKUP(C163,COMPOSIÇÕES!C:H,6,0)),IF(D163="SINAPI",VLOOKUP(C163,BancoRJ!C:G,5,0),VLOOKUP(C163,COMPOSIÇÕES!C:H,6,0))))</f>
        <v>16.71</v>
      </c>
      <c r="N163" s="470" t="str">
        <f>IF(H163=0,"",IF(H163&gt;M163,FALSE,ROUND((H163*$F$9)+H163,2)))</f>
        <v/>
      </c>
      <c r="O163" s="539">
        <f t="shared" si="172"/>
        <v>4.4400000000000004</v>
      </c>
    </row>
    <row r="164" spans="2:16" s="468" customFormat="1" ht="10.5" customHeight="1">
      <c r="B164" s="512"/>
      <c r="C164" s="541"/>
      <c r="D164" s="541"/>
      <c r="E164" s="542"/>
      <c r="F164" s="541"/>
      <c r="G164" s="543"/>
      <c r="H164" s="543"/>
      <c r="I164" s="517"/>
      <c r="J164" s="517"/>
      <c r="K164" s="517"/>
      <c r="L164" s="518"/>
      <c r="M164" s="469" t="str">
        <f>IF(C164=0,"",IF(VLOOKUP('DADOS GERAIS'!$B$9,'DADOS GERAIS'!$H$1:$I$2,2,0)=1,IF(D164="SINAPI",VLOOKUP(C164,BancoRJ!C:G,4,0),VLOOKUP(C164,COMPOSIÇÕES!C:H,6,0)),IF(D164="SINAPI",VLOOKUP(C164,BancoRJ!C:G,5,0),VLOOKUP(C164,COMPOSIÇÕES!C:H,6,0))))</f>
        <v/>
      </c>
      <c r="N164" s="470" t="str">
        <f>IF(H164=0,"",IF(H164&gt;M164,FALSE,ROUND((H164*$F$9)+H164,2)))</f>
        <v/>
      </c>
      <c r="O164" s="469"/>
      <c r="P164" s="470"/>
    </row>
    <row r="165" spans="2:16" s="528" customFormat="1" ht="28.5" customHeight="1">
      <c r="B165" s="520" t="s">
        <v>32503</v>
      </c>
      <c r="C165" s="521"/>
      <c r="D165" s="522"/>
      <c r="E165" s="522" t="s">
        <v>32501</v>
      </c>
      <c r="F165" s="522"/>
      <c r="G165" s="522"/>
      <c r="H165" s="523"/>
      <c r="I165" s="524"/>
      <c r="J165" s="525">
        <f>SUM(J166:J167)</f>
        <v>0</v>
      </c>
      <c r="K165" s="525" t="e">
        <f>SUM(K166:K167)</f>
        <v>#VALUE!</v>
      </c>
      <c r="L165" s="526" t="e">
        <f>K165/$K$11</f>
        <v>#VALUE!</v>
      </c>
      <c r="M165" s="469" t="str">
        <f>IF(C165=0,"",IF(VLOOKUP('DADOS GERAIS'!$B$9,'DADOS GERAIS'!$H$1:$I$2,2,0)=1,IF(D165="SINAPI",VLOOKUP(C165,BancoRJ!C:G,4,0),VLOOKUP(C165,COMPOSIÇÕES!C:H,6,0)),IF(D165="SINAPI",VLOOKUP(C165,BancoRJ!C:G,5,0),VLOOKUP(C165,COMPOSIÇÕES!C:H,6,0))))</f>
        <v/>
      </c>
      <c r="N165" s="470" t="str">
        <f>IF(H165=0,"",IF(H165&gt;M165,FALSE,ROUND((H165*$F$9)+H165,2)))</f>
        <v/>
      </c>
      <c r="O165" s="469"/>
      <c r="P165" s="470"/>
    </row>
    <row r="166" spans="2:16" s="468" customFormat="1" ht="49.5" customHeight="1" outlineLevel="1">
      <c r="B166" s="529" t="s">
        <v>32591</v>
      </c>
      <c r="C166" s="540">
        <v>88415</v>
      </c>
      <c r="D166" s="531" t="s">
        <v>58</v>
      </c>
      <c r="E166" s="532" t="str">
        <f>IF(D166="SINAPI",VLOOKUP(C166,BancoRJ!C:G,2,0),VLOOKUP(C166,COMPOSIÇÕES!C:H,2,0))</f>
        <v>APLICAÇÃO MANUAL DE FUNDO SELADOR ACRÍLICO EM PAREDES EXTERNAS DE CASAS. AF_03/2024</v>
      </c>
      <c r="F166" s="533" t="str">
        <f>IF(D166="SINAPI",VLOOKUP(C166,BancoRJ!C:G,3,0),VLOOKUP(C166,COMPOSIÇÕES!C:H,3,0))</f>
        <v>M2</v>
      </c>
      <c r="G166" s="534">
        <f>ROUND(VLOOKUP(B166,'MEMORIA DE CÁLCULO'!A:K,10,0),2)</f>
        <v>4337.28</v>
      </c>
      <c r="H166" s="535"/>
      <c r="I166" s="536" t="str">
        <f t="shared" ref="I166:I167" si="177">IF(H166&lt;=M166,N166,"Valor Acima da Ref.")</f>
        <v/>
      </c>
      <c r="J166" s="537">
        <f t="shared" ref="J166:J167" si="178">ROUND(G166*H166,2)</f>
        <v>0</v>
      </c>
      <c r="K166" s="537" t="e">
        <f t="shared" ref="K166:K167" si="179">ROUND(G166*I166,2)</f>
        <v>#VALUE!</v>
      </c>
      <c r="L166" s="538" t="e">
        <f t="shared" ref="L166:L167" si="180">K166/$K$11</f>
        <v>#VALUE!</v>
      </c>
      <c r="M166" s="469">
        <f>IF(C166=0,"",IF(VLOOKUP('DADOS GERAIS'!$B$9,'DADOS GERAIS'!$H$1:$I$2,2,0)=1,IF(D166="SINAPI",VLOOKUP(C166,BancoRJ!C:G,4,0),VLOOKUP(C166,COMPOSIÇÕES!C:H,6,0)),IF(D166="SINAPI",VLOOKUP(C166,BancoRJ!C:G,5,0),VLOOKUP(C166,COMPOSIÇÕES!C:H,6,0))))</f>
        <v>6.65</v>
      </c>
      <c r="N166" s="470" t="str">
        <f>IF(H166=0,"",IF(H166&gt;M166,FALSE,ROUND((H166*$F$9)+H166,2)))</f>
        <v/>
      </c>
      <c r="O166" s="539">
        <f t="shared" ref="O166:O167" si="181">G166/50</f>
        <v>86.745599999999996</v>
      </c>
    </row>
    <row r="167" spans="2:16" s="468" customFormat="1" ht="49.5" customHeight="1" outlineLevel="1">
      <c r="B167" s="529" t="s">
        <v>32592</v>
      </c>
      <c r="C167" s="540">
        <v>104642</v>
      </c>
      <c r="D167" s="531" t="s">
        <v>58</v>
      </c>
      <c r="E167" s="532" t="str">
        <f>IF(D167="SINAPI",VLOOKUP(C167,BancoRJ!C:G,2,0),VLOOKUP(C167,COMPOSIÇÕES!C:H,2,0))</f>
        <v>PINTURA LÁTEX ACRÍLICA STANDARD, APLICAÇÃO MANUAL EM PAREDES, DUAS DEMÃOS. AF_04/2023</v>
      </c>
      <c r="F167" s="533" t="str">
        <f>IF(D167="SINAPI",VLOOKUP(C167,BancoRJ!C:G,3,0),VLOOKUP(C167,COMPOSIÇÕES!C:H,3,0))</f>
        <v>M2</v>
      </c>
      <c r="G167" s="534">
        <f>ROUND(VLOOKUP(B167,'MEMORIA DE CÁLCULO'!A:K,10,0),2)</f>
        <v>4337.28</v>
      </c>
      <c r="H167" s="535"/>
      <c r="I167" s="536" t="str">
        <f t="shared" si="177"/>
        <v/>
      </c>
      <c r="J167" s="537">
        <f t="shared" si="178"/>
        <v>0</v>
      </c>
      <c r="K167" s="537" t="e">
        <f t="shared" si="179"/>
        <v>#VALUE!</v>
      </c>
      <c r="L167" s="538" t="e">
        <f t="shared" si="180"/>
        <v>#VALUE!</v>
      </c>
      <c r="M167" s="469">
        <f>IF(C167=0,"",IF(VLOOKUP('DADOS GERAIS'!$B$9,'DADOS GERAIS'!$H$1:$I$2,2,0)=1,IF(D167="SINAPI",VLOOKUP(C167,BancoRJ!C:G,4,0),VLOOKUP(C167,COMPOSIÇÕES!C:H,6,0)),IF(D167="SINAPI",VLOOKUP(C167,BancoRJ!C:G,5,0),VLOOKUP(C167,COMPOSIÇÕES!C:H,6,0))))</f>
        <v>13.41</v>
      </c>
      <c r="N167" s="470" t="str">
        <f>IF(H167=0,"",IF(H167&gt;M167,FALSE,ROUND((H167*$F$9)+H167,2)))</f>
        <v/>
      </c>
      <c r="O167" s="539">
        <f t="shared" si="181"/>
        <v>86.745599999999996</v>
      </c>
    </row>
    <row r="168" spans="2:16" s="468" customFormat="1" ht="10.5" customHeight="1">
      <c r="B168" s="512"/>
      <c r="C168" s="541"/>
      <c r="D168" s="541"/>
      <c r="E168" s="542"/>
      <c r="F168" s="541"/>
      <c r="G168" s="543"/>
      <c r="H168" s="543"/>
      <c r="I168" s="517"/>
      <c r="J168" s="517"/>
      <c r="K168" s="517"/>
      <c r="L168" s="518"/>
      <c r="M168" s="469" t="str">
        <f>IF(C168=0,"",IF(VLOOKUP('DADOS GERAIS'!$B$9,'DADOS GERAIS'!$H$1:$I$2,2,0)=1,IF(D168="SINAPI",VLOOKUP(C168,BancoRJ!C:G,4,0),VLOOKUP(C168,COMPOSIÇÕES!C:H,6,0)),IF(D168="SINAPI",VLOOKUP(C168,BancoRJ!C:G,5,0),VLOOKUP(C168,COMPOSIÇÕES!C:H,6,0))))</f>
        <v/>
      </c>
      <c r="N168" s="470" t="str">
        <f>IF(H168=0,"",IF(H168&gt;M168,FALSE,ROUND((H168*$F$9)+H168,2)))</f>
        <v/>
      </c>
      <c r="O168" s="469"/>
      <c r="P168" s="470"/>
    </row>
    <row r="169" spans="2:16" s="528" customFormat="1" ht="28.5" customHeight="1">
      <c r="B169" s="520" t="s">
        <v>32504</v>
      </c>
      <c r="C169" s="521"/>
      <c r="D169" s="522"/>
      <c r="E169" s="522" t="s">
        <v>32505</v>
      </c>
      <c r="F169" s="522"/>
      <c r="G169" s="522"/>
      <c r="H169" s="523"/>
      <c r="I169" s="524"/>
      <c r="J169" s="525">
        <f>SUM(J170:J172)</f>
        <v>0</v>
      </c>
      <c r="K169" s="525" t="e">
        <f>SUM(K170:K172)</f>
        <v>#VALUE!</v>
      </c>
      <c r="L169" s="526" t="e">
        <f>K169/$K$11</f>
        <v>#VALUE!</v>
      </c>
      <c r="M169" s="469" t="str">
        <f>IF(C169=0,"",IF(VLOOKUP('DADOS GERAIS'!$B$9,'DADOS GERAIS'!$H$1:$I$2,2,0)=1,IF(D169="SINAPI",VLOOKUP(C169,BancoRJ!C:G,4,0),VLOOKUP(C169,COMPOSIÇÕES!C:H,6,0)),IF(D169="SINAPI",VLOOKUP(C169,BancoRJ!C:G,5,0),VLOOKUP(C169,COMPOSIÇÕES!C:H,6,0))))</f>
        <v/>
      </c>
      <c r="N169" s="470" t="str">
        <f>IF(H169=0,"",IF(H169&gt;M169,FALSE,ROUND((H169*$F$9)+H169,2)))</f>
        <v/>
      </c>
      <c r="O169" s="469"/>
      <c r="P169" s="470"/>
    </row>
    <row r="170" spans="2:16" s="468" customFormat="1" ht="49.5" customHeight="1" outlineLevel="1">
      <c r="B170" s="529" t="s">
        <v>32593</v>
      </c>
      <c r="C170" s="540">
        <v>102193</v>
      </c>
      <c r="D170" s="531" t="s">
        <v>58</v>
      </c>
      <c r="E170" s="532" t="str">
        <f>IF(D170="SINAPI",VLOOKUP(C170,BancoRJ!C:G,2,0),VLOOKUP(C170,COMPOSIÇÕES!C:H,2,0))</f>
        <v>LIXAMENTO DE MADEIRA PARA APLICAÇÃO DE FUNDO OU PINTURA. AF_01/2021</v>
      </c>
      <c r="F170" s="533" t="str">
        <f>IF(D170="SINAPI",VLOOKUP(C170,BancoRJ!C:G,3,0),VLOOKUP(C170,COMPOSIÇÕES!C:H,3,0))</f>
        <v>M2</v>
      </c>
      <c r="G170" s="534">
        <f>ROUND(VLOOKUP(B170,'MEMORIA DE CÁLCULO'!A:K,10,0),2)</f>
        <v>2280</v>
      </c>
      <c r="H170" s="535"/>
      <c r="I170" s="536" t="str">
        <f t="shared" ref="I170" si="182">IF(H170&lt;=M170,N170,"Valor Acima da Ref.")</f>
        <v/>
      </c>
      <c r="J170" s="537">
        <f t="shared" ref="J170" si="183">ROUND(G170*H170,2)</f>
        <v>0</v>
      </c>
      <c r="K170" s="537" t="e">
        <f t="shared" ref="K170" si="184">ROUND(G170*I170,2)</f>
        <v>#VALUE!</v>
      </c>
      <c r="L170" s="538" t="e">
        <f t="shared" ref="L170" si="185">K170/$K$11</f>
        <v>#VALUE!</v>
      </c>
      <c r="M170" s="469">
        <f>IF(C170=0,"",IF(VLOOKUP('DADOS GERAIS'!$B$9,'DADOS GERAIS'!$H$1:$I$2,2,0)=1,IF(D170="SINAPI",VLOOKUP(C170,BancoRJ!C:G,4,0),VLOOKUP(C170,COMPOSIÇÕES!C:H,6,0)),IF(D170="SINAPI",VLOOKUP(C170,BancoRJ!C:G,5,0),VLOOKUP(C170,COMPOSIÇÕES!C:H,6,0))))</f>
        <v>2.7</v>
      </c>
      <c r="N170" s="470" t="str">
        <f>IF(H170=0,"",IF(H170&gt;M170,FALSE,ROUND((H170*$F$9)+H170,2)))</f>
        <v/>
      </c>
      <c r="O170" s="539">
        <f t="shared" ref="O170:O172" si="186">G170/50</f>
        <v>45.6</v>
      </c>
    </row>
    <row r="171" spans="2:16" s="468" customFormat="1" ht="49.5" customHeight="1" outlineLevel="1">
      <c r="B171" s="529" t="s">
        <v>32594</v>
      </c>
      <c r="C171" s="540">
        <v>102197</v>
      </c>
      <c r="D171" s="531" t="s">
        <v>58</v>
      </c>
      <c r="E171" s="532" t="str">
        <f>IF(D171="SINAPI",VLOOKUP(C171,BancoRJ!C:G,2,0),VLOOKUP(C171,COMPOSIÇÕES!C:H,2,0))</f>
        <v>PINTURA FUNDO NIVELADOR ALQUÍDICO BRANCO EM MADEIRA. AF_01/2021</v>
      </c>
      <c r="F171" s="533" t="str">
        <f>IF(D171="SINAPI",VLOOKUP(C171,BancoRJ!C:G,3,0),VLOOKUP(C171,COMPOSIÇÕES!C:H,3,0))</f>
        <v>M2</v>
      </c>
      <c r="G171" s="534">
        <f>ROUND(VLOOKUP(B171,'MEMORIA DE CÁLCULO'!A:K,10,0),2)</f>
        <v>1140</v>
      </c>
      <c r="H171" s="535"/>
      <c r="I171" s="536" t="str">
        <f t="shared" ref="I171:I172" si="187">IF(H171&lt;=M171,N171,"Valor Acima da Ref.")</f>
        <v/>
      </c>
      <c r="J171" s="537">
        <f t="shared" ref="J171:J172" si="188">ROUND(G171*H171,2)</f>
        <v>0</v>
      </c>
      <c r="K171" s="537" t="e">
        <f t="shared" ref="K171:K172" si="189">ROUND(G171*I171,2)</f>
        <v>#VALUE!</v>
      </c>
      <c r="L171" s="538" t="e">
        <f t="shared" ref="L171:L172" si="190">K171/$K$11</f>
        <v>#VALUE!</v>
      </c>
      <c r="M171" s="469">
        <f>IF(C171=0,"",IF(VLOOKUP('DADOS GERAIS'!$B$9,'DADOS GERAIS'!$H$1:$I$2,2,0)=1,IF(D171="SINAPI",VLOOKUP(C171,BancoRJ!C:G,4,0),VLOOKUP(C171,COMPOSIÇÕES!C:H,6,0)),IF(D171="SINAPI",VLOOKUP(C171,BancoRJ!C:G,5,0),VLOOKUP(C171,COMPOSIÇÕES!C:H,6,0))))</f>
        <v>30.2</v>
      </c>
      <c r="N171" s="470" t="str">
        <f>IF(H171=0,"",IF(H171&gt;M171,FALSE,ROUND((H171*$F$9)+H171,2)))</f>
        <v/>
      </c>
      <c r="O171" s="539">
        <f t="shared" si="186"/>
        <v>22.8</v>
      </c>
    </row>
    <row r="172" spans="2:16" s="468" customFormat="1" ht="49.5" customHeight="1" outlineLevel="1">
      <c r="B172" s="529" t="s">
        <v>32595</v>
      </c>
      <c r="C172" s="540">
        <v>102219</v>
      </c>
      <c r="D172" s="531" t="s">
        <v>58</v>
      </c>
      <c r="E172" s="532" t="str">
        <f>IF(D172="SINAPI",VLOOKUP(C172,BancoRJ!C:G,2,0),VLOOKUP(C172,COMPOSIÇÕES!C:H,2,0))</f>
        <v>PINTURA TINTA DE ACABAMENTO (PIGMENTADA) ESMALTE SINTÉTICO ACETINADO EM MADEIRA, 2 DEMÃOS. AF_01/2021</v>
      </c>
      <c r="F172" s="533" t="str">
        <f>IF(D172="SINAPI",VLOOKUP(C172,BancoRJ!C:G,3,0),VLOOKUP(C172,COMPOSIÇÕES!C:H,3,0))</f>
        <v>M2</v>
      </c>
      <c r="G172" s="534">
        <f>ROUND(VLOOKUP(B172,'MEMORIA DE CÁLCULO'!A:K,10,0),2)</f>
        <v>1140</v>
      </c>
      <c r="H172" s="535"/>
      <c r="I172" s="536" t="str">
        <f t="shared" si="187"/>
        <v/>
      </c>
      <c r="J172" s="537">
        <f t="shared" si="188"/>
        <v>0</v>
      </c>
      <c r="K172" s="537" t="e">
        <f t="shared" si="189"/>
        <v>#VALUE!</v>
      </c>
      <c r="L172" s="538" t="e">
        <f t="shared" si="190"/>
        <v>#VALUE!</v>
      </c>
      <c r="M172" s="469">
        <f>IF(C172=0,"",IF(VLOOKUP('DADOS GERAIS'!$B$9,'DADOS GERAIS'!$H$1:$I$2,2,0)=1,IF(D172="SINAPI",VLOOKUP(C172,BancoRJ!C:G,4,0),VLOOKUP(C172,COMPOSIÇÕES!C:H,6,0)),IF(D172="SINAPI",VLOOKUP(C172,BancoRJ!C:G,5,0),VLOOKUP(C172,COMPOSIÇÕES!C:H,6,0))))</f>
        <v>23.38</v>
      </c>
      <c r="N172" s="470" t="str">
        <f>IF(H172=0,"",IF(H172&gt;M172,FALSE,ROUND((H172*$F$9)+H172,2)))</f>
        <v/>
      </c>
      <c r="O172" s="539">
        <f t="shared" si="186"/>
        <v>22.8</v>
      </c>
    </row>
    <row r="173" spans="2:16" s="468" customFormat="1" ht="10.5" customHeight="1">
      <c r="B173" s="512"/>
      <c r="C173" s="541"/>
      <c r="D173" s="541"/>
      <c r="E173" s="542"/>
      <c r="F173" s="541"/>
      <c r="G173" s="543"/>
      <c r="H173" s="543"/>
      <c r="I173" s="517"/>
      <c r="J173" s="517"/>
      <c r="K173" s="517"/>
      <c r="L173" s="518"/>
      <c r="M173" s="469" t="str">
        <f>IF(C173=0,"",IF(VLOOKUP('DADOS GERAIS'!$B$9,'DADOS GERAIS'!$H$1:$I$2,2,0)=1,IF(D173="SINAPI",VLOOKUP(C173,BancoRJ!C:G,4,0),VLOOKUP(C173,COMPOSIÇÕES!C:H,6,0)),IF(D173="SINAPI",VLOOKUP(C173,BancoRJ!C:G,5,0),VLOOKUP(C173,COMPOSIÇÕES!C:H,6,0))))</f>
        <v/>
      </c>
      <c r="N173" s="470" t="str">
        <f>IF(H173=0,"",IF(H173&gt;M173,FALSE,ROUND((H173*$F$9)+H173,2)))</f>
        <v/>
      </c>
      <c r="O173" s="469"/>
      <c r="P173" s="470"/>
    </row>
    <row r="174" spans="2:16" s="528" customFormat="1" ht="28.5" customHeight="1">
      <c r="B174" s="520" t="s">
        <v>32457</v>
      </c>
      <c r="C174" s="521"/>
      <c r="D174" s="522"/>
      <c r="E174" s="522" t="s">
        <v>32506</v>
      </c>
      <c r="F174" s="522"/>
      <c r="G174" s="522"/>
      <c r="H174" s="523"/>
      <c r="I174" s="524"/>
      <c r="J174" s="525">
        <f>SUM(J175:J185)</f>
        <v>0</v>
      </c>
      <c r="K174" s="525" t="e">
        <f>SUM(K175:K185)</f>
        <v>#VALUE!</v>
      </c>
      <c r="L174" s="526" t="e">
        <f>K174/$K$11</f>
        <v>#VALUE!</v>
      </c>
      <c r="M174" s="469" t="str">
        <f>IF(C174=0,"",IF(VLOOKUP('DADOS GERAIS'!$B$9,'DADOS GERAIS'!$H$1:$I$2,2,0)=1,IF(D174="SINAPI",VLOOKUP(C174,BancoRJ!C:G,4,0),VLOOKUP(C174,COMPOSIÇÕES!C:H,6,0)),IF(D174="SINAPI",VLOOKUP(C174,BancoRJ!C:G,5,0),VLOOKUP(C174,COMPOSIÇÕES!C:H,6,0))))</f>
        <v/>
      </c>
      <c r="N174" s="470" t="str">
        <f>IF(H174=0,"",IF(H174&gt;M174,FALSE,ROUND((H174*$F$9)+H174,2)))</f>
        <v/>
      </c>
      <c r="O174" s="469"/>
      <c r="P174" s="470"/>
    </row>
    <row r="175" spans="2:16" s="468" customFormat="1" ht="49.5" customHeight="1" outlineLevel="1">
      <c r="B175" s="529" t="s">
        <v>32596</v>
      </c>
      <c r="C175" s="540">
        <v>101144</v>
      </c>
      <c r="D175" s="531" t="s">
        <v>58</v>
      </c>
      <c r="E175" s="532" t="str">
        <f>IF(D175="SINAPI",VLOOKUP(C175,BancoRJ!C:G,2,0),VLOOKUP(C175,COMPOSIÇÕES!C:H,2,0))</f>
        <v>ESCAVAÇÃO HORIZONTAL, INCLUINDO CARGA, DESCARGA E TRANSPORTE EM SOLO DE 1A CATEGORIA COM TRATOR DE ESTEIRAS (100HP/LÂMINA: 2,19M3) E CAMINHÃO BASCULANTE DE 14M3, DMT ATÉ 200M. AF_07/2020</v>
      </c>
      <c r="F175" s="533" t="str">
        <f>IF(D175="SINAPI",VLOOKUP(C175,BancoRJ!C:G,3,0),VLOOKUP(C175,COMPOSIÇÕES!C:H,3,0))</f>
        <v>M3</v>
      </c>
      <c r="G175" s="534">
        <f>ROUND(VLOOKUP(B175,'MEMORIA DE CÁLCULO'!A:K,10,0),2)</f>
        <v>213.57</v>
      </c>
      <c r="H175" s="535"/>
      <c r="I175" s="536" t="str">
        <f t="shared" ref="I175" si="191">IF(H175&lt;=M175,N175,"Valor Acima da Ref.")</f>
        <v/>
      </c>
      <c r="J175" s="537">
        <f t="shared" ref="J175" si="192">ROUND(G175*H175,2)</f>
        <v>0</v>
      </c>
      <c r="K175" s="537" t="e">
        <f t="shared" ref="K175" si="193">ROUND(G175*I175,2)</f>
        <v>#VALUE!</v>
      </c>
      <c r="L175" s="538" t="e">
        <f t="shared" ref="L175" si="194">K175/$K$11</f>
        <v>#VALUE!</v>
      </c>
      <c r="M175" s="469">
        <f>IF(C175=0,"",IF(VLOOKUP('DADOS GERAIS'!$B$9,'DADOS GERAIS'!$H$1:$I$2,2,0)=1,IF(D175="SINAPI",VLOOKUP(C175,BancoRJ!C:G,4,0),VLOOKUP(C175,COMPOSIÇÕES!C:H,6,0)),IF(D175="SINAPI",VLOOKUP(C175,BancoRJ!C:G,5,0),VLOOKUP(C175,COMPOSIÇÕES!C:H,6,0))))</f>
        <v>18.3</v>
      </c>
      <c r="N175" s="470" t="str">
        <f>IF(H175=0,"",IF(H175&gt;M175,FALSE,ROUND((H175*$F$9)+H175,2)))</f>
        <v/>
      </c>
      <c r="O175" s="539">
        <f t="shared" ref="O175:O185" si="195">G175/50</f>
        <v>4.2713999999999999</v>
      </c>
    </row>
    <row r="176" spans="2:16" s="468" customFormat="1" ht="49.5" customHeight="1" outlineLevel="1">
      <c r="B176" s="529" t="s">
        <v>32597</v>
      </c>
      <c r="C176" s="540">
        <v>97084</v>
      </c>
      <c r="D176" s="531" t="s">
        <v>58</v>
      </c>
      <c r="E176" s="532" t="str">
        <f>IF(D176="SINAPI",VLOOKUP(C176,BancoRJ!C:G,2,0),VLOOKUP(C176,COMPOSIÇÕES!C:H,2,0))</f>
        <v>COMPACTAÇÃO MECÂNICA DE SOLO PARA EXECUÇÃO DE RADIER, PISO DE CONCRETO OU LAJE SOBRE SOLO, COM COMPACTADOR DE SOLOS TIPO PLACA VIBRATÓRIA. AF_09/2021</v>
      </c>
      <c r="F176" s="533" t="str">
        <f>IF(D176="SINAPI",VLOOKUP(C176,BancoRJ!C:G,3,0),VLOOKUP(C176,COMPOSIÇÕES!C:H,3,0))</f>
        <v>M2</v>
      </c>
      <c r="G176" s="534">
        <f>ROUND(VLOOKUP(B176,'MEMORIA DE CÁLCULO'!A:K,10,0),2)</f>
        <v>2373</v>
      </c>
      <c r="H176" s="535"/>
      <c r="I176" s="536" t="str">
        <f t="shared" ref="I176:I185" si="196">IF(H176&lt;=M176,N176,"Valor Acima da Ref.")</f>
        <v/>
      </c>
      <c r="J176" s="537">
        <f t="shared" ref="J176:J185" si="197">ROUND(G176*H176,2)</f>
        <v>0</v>
      </c>
      <c r="K176" s="537" t="e">
        <f t="shared" ref="K176:K185" si="198">ROUND(G176*I176,2)</f>
        <v>#VALUE!</v>
      </c>
      <c r="L176" s="538" t="e">
        <f t="shared" ref="L176:L185" si="199">K176/$K$11</f>
        <v>#VALUE!</v>
      </c>
      <c r="M176" s="469">
        <f>IF(C176=0,"",IF(VLOOKUP('DADOS GERAIS'!$B$9,'DADOS GERAIS'!$H$1:$I$2,2,0)=1,IF(D176="SINAPI",VLOOKUP(C176,BancoRJ!C:G,4,0),VLOOKUP(C176,COMPOSIÇÕES!C:H,6,0)),IF(D176="SINAPI",VLOOKUP(C176,BancoRJ!C:G,5,0),VLOOKUP(C176,COMPOSIÇÕES!C:H,6,0))))</f>
        <v>1</v>
      </c>
      <c r="N176" s="470" t="str">
        <f>IF(H176=0,"",IF(H176&gt;M176,FALSE,ROUND((H176*$F$9)+H176,2)))</f>
        <v/>
      </c>
      <c r="O176" s="539">
        <f t="shared" si="195"/>
        <v>47.46</v>
      </c>
    </row>
    <row r="177" spans="2:16" s="468" customFormat="1" ht="49.5" customHeight="1" outlineLevel="1">
      <c r="B177" s="529" t="s">
        <v>32598</v>
      </c>
      <c r="C177" s="540">
        <v>97087</v>
      </c>
      <c r="D177" s="531" t="s">
        <v>58</v>
      </c>
      <c r="E177" s="532" t="str">
        <f>IF(D177="SINAPI",VLOOKUP(C177,BancoRJ!C:G,2,0),VLOOKUP(C177,COMPOSIÇÕES!C:H,2,0))</f>
        <v>CAMADA SEPARADORA PARA EXECUÇÃO DE RADIER, PISO DE CONCRETO OU LAJE SOBRE SOLO, EM LONA PLÁSTICA. AF_09/2021</v>
      </c>
      <c r="F177" s="533" t="str">
        <f>IF(D177="SINAPI",VLOOKUP(C177,BancoRJ!C:G,3,0),VLOOKUP(C177,COMPOSIÇÕES!C:H,3,0))</f>
        <v>M2</v>
      </c>
      <c r="G177" s="534">
        <f>ROUND(VLOOKUP(B177,'MEMORIA DE CÁLCULO'!A:K,10,0),2)</f>
        <v>2373</v>
      </c>
      <c r="H177" s="535"/>
      <c r="I177" s="536" t="str">
        <f t="shared" si="196"/>
        <v/>
      </c>
      <c r="J177" s="537">
        <f t="shared" si="197"/>
        <v>0</v>
      </c>
      <c r="K177" s="537" t="e">
        <f t="shared" si="198"/>
        <v>#VALUE!</v>
      </c>
      <c r="L177" s="538" t="e">
        <f t="shared" si="199"/>
        <v>#VALUE!</v>
      </c>
      <c r="M177" s="469">
        <f>IF(C177=0,"",IF(VLOOKUP('DADOS GERAIS'!$B$9,'DADOS GERAIS'!$H$1:$I$2,2,0)=1,IF(D177="SINAPI",VLOOKUP(C177,BancoRJ!C:G,4,0),VLOOKUP(C177,COMPOSIÇÕES!C:H,6,0)),IF(D177="SINAPI",VLOOKUP(C177,BancoRJ!C:G,5,0),VLOOKUP(C177,COMPOSIÇÕES!C:H,6,0))))</f>
        <v>2.77</v>
      </c>
      <c r="N177" s="470" t="str">
        <f>IF(H177=0,"",IF(H177&gt;M177,FALSE,ROUND((H177*$F$9)+H177,2)))</f>
        <v/>
      </c>
      <c r="O177" s="539">
        <f t="shared" si="195"/>
        <v>47.46</v>
      </c>
    </row>
    <row r="178" spans="2:16" s="468" customFormat="1" ht="49.5" customHeight="1" outlineLevel="1">
      <c r="B178" s="529" t="s">
        <v>32599</v>
      </c>
      <c r="C178" s="540">
        <v>92769</v>
      </c>
      <c r="D178" s="531" t="s">
        <v>58</v>
      </c>
      <c r="E178" s="532" t="str">
        <f>IF(D178="SINAPI",VLOOKUP(C178,BancoRJ!C:G,2,0),VLOOKUP(C178,COMPOSIÇÕES!C:H,2,0))</f>
        <v>ARMAÇÃO DE LAJE DE ESTRUTURA CONVENCIONAL DE CONCRETO ARMADO UTILIZANDO AÇO CA-50 DE 6,3 MM - MONTAGEM. AF_06/2022</v>
      </c>
      <c r="F178" s="533" t="str">
        <f>IF(D178="SINAPI",VLOOKUP(C178,BancoRJ!C:G,3,0),VLOOKUP(C178,COMPOSIÇÕES!C:H,3,0))</f>
        <v>KG</v>
      </c>
      <c r="G178" s="534">
        <f>ROUND(VLOOKUP(B178,'MEMORIA DE CÁLCULO'!A:K,10,0),2)</f>
        <v>2925</v>
      </c>
      <c r="H178" s="535"/>
      <c r="I178" s="536" t="str">
        <f t="shared" si="196"/>
        <v/>
      </c>
      <c r="J178" s="537">
        <f t="shared" si="197"/>
        <v>0</v>
      </c>
      <c r="K178" s="537" t="e">
        <f t="shared" si="198"/>
        <v>#VALUE!</v>
      </c>
      <c r="L178" s="538" t="e">
        <f t="shared" si="199"/>
        <v>#VALUE!</v>
      </c>
      <c r="M178" s="469">
        <f>IF(C178=0,"",IF(VLOOKUP('DADOS GERAIS'!$B$9,'DADOS GERAIS'!$H$1:$I$2,2,0)=1,IF(D178="SINAPI",VLOOKUP(C178,BancoRJ!C:G,4,0),VLOOKUP(C178,COMPOSIÇÕES!C:H,6,0)),IF(D178="SINAPI",VLOOKUP(C178,BancoRJ!C:G,5,0),VLOOKUP(C178,COMPOSIÇÕES!C:H,6,0))))</f>
        <v>14.41</v>
      </c>
      <c r="N178" s="470" t="str">
        <f>IF(H178=0,"",IF(H178&gt;M178,FALSE,ROUND((H178*$F$9)+H178,2)))</f>
        <v/>
      </c>
      <c r="O178" s="539">
        <f t="shared" si="195"/>
        <v>58.5</v>
      </c>
    </row>
    <row r="179" spans="2:16" s="468" customFormat="1" ht="49.5" customHeight="1" outlineLevel="1">
      <c r="B179" s="529" t="s">
        <v>32600</v>
      </c>
      <c r="C179" s="540">
        <v>92768</v>
      </c>
      <c r="D179" s="531" t="s">
        <v>58</v>
      </c>
      <c r="E179" s="532" t="str">
        <f>IF(D179="SINAPI",VLOOKUP(C179,BancoRJ!C:G,2,0),VLOOKUP(C179,COMPOSIÇÕES!C:H,2,0))</f>
        <v>ARMAÇÃO DE LAJE DE ESTRUTURA CONVENCIONAL DE CONCRETO ARMADO UTILIZANDO AÇO CA-60 DE 5,0 MM - MONTAGEM. AF_06/2022</v>
      </c>
      <c r="F179" s="533" t="str">
        <f>IF(D179="SINAPI",VLOOKUP(C179,BancoRJ!C:G,3,0),VLOOKUP(C179,COMPOSIÇÕES!C:H,3,0))</f>
        <v>KG</v>
      </c>
      <c r="G179" s="534">
        <f>ROUND(VLOOKUP(B179,'MEMORIA DE CÁLCULO'!A:K,10,0),2)</f>
        <v>4485</v>
      </c>
      <c r="H179" s="535"/>
      <c r="I179" s="536" t="str">
        <f t="shared" si="196"/>
        <v/>
      </c>
      <c r="J179" s="537">
        <f t="shared" si="197"/>
        <v>0</v>
      </c>
      <c r="K179" s="537" t="e">
        <f t="shared" si="198"/>
        <v>#VALUE!</v>
      </c>
      <c r="L179" s="538" t="e">
        <f t="shared" si="199"/>
        <v>#VALUE!</v>
      </c>
      <c r="M179" s="469">
        <f>IF(C179=0,"",IF(VLOOKUP('DADOS GERAIS'!$B$9,'DADOS GERAIS'!$H$1:$I$2,2,0)=1,IF(D179="SINAPI",VLOOKUP(C179,BancoRJ!C:G,4,0),VLOOKUP(C179,COMPOSIÇÕES!C:H,6,0)),IF(D179="SINAPI",VLOOKUP(C179,BancoRJ!C:G,5,0),VLOOKUP(C179,COMPOSIÇÕES!C:H,6,0))))</f>
        <v>15.86</v>
      </c>
      <c r="N179" s="470" t="str">
        <f>IF(H179=0,"",IF(H179&gt;M179,FALSE,ROUND((H179*$F$9)+H179,2)))</f>
        <v/>
      </c>
      <c r="O179" s="539">
        <f t="shared" si="195"/>
        <v>89.7</v>
      </c>
    </row>
    <row r="180" spans="2:16" s="468" customFormat="1" ht="49.5" customHeight="1" outlineLevel="1">
      <c r="B180" s="529" t="s">
        <v>32601</v>
      </c>
      <c r="C180" s="540" t="str">
        <f>COMPOSIÇÕES!C27</f>
        <v>COMP 03</v>
      </c>
      <c r="D180" s="531" t="s">
        <v>32256</v>
      </c>
      <c r="E180" s="532" t="str">
        <f>IF(D180="SINAPI",VLOOKUP(C180,BancoRJ!C:G,2,0),VLOOKUP(C180,COMPOSIÇÕES!C:H,2,0))</f>
        <v>CONCRETAGEM DE RADIER, PISO DE CONCRETO OU LAJE SOBRE SOLO, FCK 25 MPA - LANÇAMENTO, ADENSAMENTO E ACABAMENTO.</v>
      </c>
      <c r="F180" s="533" t="str">
        <f>IF(D180="SINAPI",VLOOKUP(C180,BancoRJ!C:G,3,0),VLOOKUP(C180,COMPOSIÇÕES!C:H,3,0))</f>
        <v>M3</v>
      </c>
      <c r="G180" s="534">
        <f>ROUND(VLOOKUP(B180,'MEMORIA DE CÁLCULO'!A:K,10,0),2)</f>
        <v>209</v>
      </c>
      <c r="H180" s="535"/>
      <c r="I180" s="536" t="str">
        <f t="shared" si="196"/>
        <v/>
      </c>
      <c r="J180" s="537">
        <f t="shared" si="197"/>
        <v>0</v>
      </c>
      <c r="K180" s="537" t="e">
        <f t="shared" si="198"/>
        <v>#VALUE!</v>
      </c>
      <c r="L180" s="538" t="e">
        <f t="shared" si="199"/>
        <v>#VALUE!</v>
      </c>
      <c r="M180" s="469">
        <f>IF(C180=0,"",IF(VLOOKUP('DADOS GERAIS'!$B$9,'DADOS GERAIS'!$H$1:$I$2,2,0)=1,IF(D180="SINAPI",VLOOKUP(C180,BancoRJ!C:G,4,0),VLOOKUP(C180,COMPOSIÇÕES!C:H,6,0)),IF(D180="SINAPI",VLOOKUP(C180,BancoRJ!C:G,5,0),VLOOKUP(C180,COMPOSIÇÕES!C:H,6,0))))</f>
        <v>608</v>
      </c>
      <c r="N180" s="470" t="str">
        <f>IF(H180=0,"",IF(H180&gt;M180,FALSE,ROUND((H180*$F$9)+H180,2)))</f>
        <v/>
      </c>
      <c r="O180" s="539">
        <f t="shared" si="195"/>
        <v>4.18</v>
      </c>
    </row>
    <row r="181" spans="2:16" s="468" customFormat="1" ht="49.5" customHeight="1" outlineLevel="1">
      <c r="B181" s="529" t="s">
        <v>32602</v>
      </c>
      <c r="C181" s="540">
        <v>87745</v>
      </c>
      <c r="D181" s="531" t="s">
        <v>58</v>
      </c>
      <c r="E181" s="532" t="str">
        <f>IF(D181="SINAPI",VLOOKUP(C181,BancoRJ!C:G,2,0),VLOOKUP(C181,COMPOSIÇÕES!C:H,2,0))</f>
        <v>CONTRAPISO EM ARGAMASSA TRAÇO 1:4 (CIMENTO E AREIA), PREPARO MECÂNICO COM BETONEIRA 400 L, APLICADO EM ÁREAS MOLHADAS SOBRE LAJE, ADERIDO, ACABAMENTO NÃO REFORÇADO, ESPESSURA 3CM. AF_07/2021</v>
      </c>
      <c r="F181" s="533" t="str">
        <f>IF(D181="SINAPI",VLOOKUP(C181,BancoRJ!C:G,3,0),VLOOKUP(C181,COMPOSIÇÕES!C:H,3,0))</f>
        <v>M2</v>
      </c>
      <c r="G181" s="534">
        <f>ROUND(VLOOKUP(B181,'MEMORIA DE CÁLCULO'!A:K,10,0),2)</f>
        <v>756.25</v>
      </c>
      <c r="H181" s="535"/>
      <c r="I181" s="536" t="str">
        <f t="shared" si="196"/>
        <v/>
      </c>
      <c r="J181" s="537">
        <f t="shared" si="197"/>
        <v>0</v>
      </c>
      <c r="K181" s="537" t="e">
        <f t="shared" si="198"/>
        <v>#VALUE!</v>
      </c>
      <c r="L181" s="538" t="e">
        <f t="shared" si="199"/>
        <v>#VALUE!</v>
      </c>
      <c r="M181" s="469">
        <f>IF(C181=0,"",IF(VLOOKUP('DADOS GERAIS'!$B$9,'DADOS GERAIS'!$H$1:$I$2,2,0)=1,IF(D181="SINAPI",VLOOKUP(C181,BancoRJ!C:G,4,0),VLOOKUP(C181,COMPOSIÇÕES!C:H,6,0)),IF(D181="SINAPI",VLOOKUP(C181,BancoRJ!C:G,5,0),VLOOKUP(C181,COMPOSIÇÕES!C:H,6,0))))</f>
        <v>61.27</v>
      </c>
      <c r="N181" s="470" t="str">
        <f>IF(H181=0,"",IF(H181&gt;M181,FALSE,ROUND((H181*$F$9)+H181,2)))</f>
        <v/>
      </c>
      <c r="O181" s="539">
        <f t="shared" si="195"/>
        <v>15.125</v>
      </c>
    </row>
    <row r="182" spans="2:16" s="468" customFormat="1" ht="49.5" customHeight="1" outlineLevel="1">
      <c r="B182" s="529" t="s">
        <v>32603</v>
      </c>
      <c r="C182" s="540">
        <v>87630</v>
      </c>
      <c r="D182" s="531" t="s">
        <v>58</v>
      </c>
      <c r="E182" s="532" t="str">
        <f>IF(D182="SINAPI",VLOOKUP(C182,BancoRJ!C:G,2,0),VLOOKUP(C182,COMPOSIÇÕES!C:H,2,0))</f>
        <v>CONTRAPISO EM ARGAMASSA TRAÇO 1:4 (CIMENTO E AREIA), PREPARO MECÂNICO COM BETONEIRA 400 L, APLICADO EM ÁREAS SECAS SOBRE LAJE, ADERIDO, ACABAMENTO NÃO REFORÇADO, ESPESSURA 3CM. AF_07/2021</v>
      </c>
      <c r="F182" s="533" t="str">
        <f>IF(D182="SINAPI",VLOOKUP(C182,BancoRJ!C:G,3,0),VLOOKUP(C182,COMPOSIÇÕES!C:H,3,0))</f>
        <v>M2</v>
      </c>
      <c r="G182" s="534">
        <f>ROUND(VLOOKUP(B182,'MEMORIA DE CÁLCULO'!A:K,10,0),2)</f>
        <v>1616.5</v>
      </c>
      <c r="H182" s="535"/>
      <c r="I182" s="536" t="str">
        <f t="shared" si="196"/>
        <v/>
      </c>
      <c r="J182" s="537">
        <f t="shared" si="197"/>
        <v>0</v>
      </c>
      <c r="K182" s="537" t="e">
        <f t="shared" si="198"/>
        <v>#VALUE!</v>
      </c>
      <c r="L182" s="538" t="e">
        <f t="shared" si="199"/>
        <v>#VALUE!</v>
      </c>
      <c r="M182" s="469">
        <f>IF(C182=0,"",IF(VLOOKUP('DADOS GERAIS'!$B$9,'DADOS GERAIS'!$H$1:$I$2,2,0)=1,IF(D182="SINAPI",VLOOKUP(C182,BancoRJ!C:G,4,0),VLOOKUP(C182,COMPOSIÇÕES!C:H,6,0)),IF(D182="SINAPI",VLOOKUP(C182,BancoRJ!C:G,5,0),VLOOKUP(C182,COMPOSIÇÕES!C:H,6,0))))</f>
        <v>43.68</v>
      </c>
      <c r="N182" s="470" t="str">
        <f>IF(H182=0,"",IF(H182&gt;M182,FALSE,ROUND((H182*$F$9)+H182,2)))</f>
        <v/>
      </c>
      <c r="O182" s="539">
        <f t="shared" si="195"/>
        <v>32.33</v>
      </c>
    </row>
    <row r="183" spans="2:16" s="468" customFormat="1" ht="49.5" customHeight="1" outlineLevel="1">
      <c r="B183" s="529" t="s">
        <v>32604</v>
      </c>
      <c r="C183" s="540">
        <v>87246</v>
      </c>
      <c r="D183" s="531" t="s">
        <v>58</v>
      </c>
      <c r="E183" s="532" t="str">
        <f>IF(D183="SINAPI",VLOOKUP(C183,BancoRJ!C:G,2,0),VLOOKUP(C183,COMPOSIÇÕES!C:H,2,0))</f>
        <v>REVESTIMENTO CERÂMICO PARA PISO COM PLACAS TIPO ESMALTADA DE DIMENSÕES 35X35 CM APLICADA EM AMBIENTES DE ÁREA MENOR QUE 5 M2. AF_02/2023_PE</v>
      </c>
      <c r="F183" s="533" t="str">
        <f>IF(D183="SINAPI",VLOOKUP(C183,BancoRJ!C:G,3,0),VLOOKUP(C183,COMPOSIÇÕES!C:H,3,0))</f>
        <v>M2</v>
      </c>
      <c r="G183" s="534">
        <f>ROUND(VLOOKUP(B183,'MEMORIA DE CÁLCULO'!A:K,10,0),2)</f>
        <v>578</v>
      </c>
      <c r="H183" s="535"/>
      <c r="I183" s="536" t="str">
        <f t="shared" si="196"/>
        <v/>
      </c>
      <c r="J183" s="537">
        <f t="shared" si="197"/>
        <v>0</v>
      </c>
      <c r="K183" s="537" t="e">
        <f t="shared" si="198"/>
        <v>#VALUE!</v>
      </c>
      <c r="L183" s="538" t="e">
        <f t="shared" si="199"/>
        <v>#VALUE!</v>
      </c>
      <c r="M183" s="469">
        <f>IF(C183=0,"",IF(VLOOKUP('DADOS GERAIS'!$B$9,'DADOS GERAIS'!$H$1:$I$2,2,0)=1,IF(D183="SINAPI",VLOOKUP(C183,BancoRJ!C:G,4,0),VLOOKUP(C183,COMPOSIÇÕES!C:H,6,0)),IF(D183="SINAPI",VLOOKUP(C183,BancoRJ!C:G,5,0),VLOOKUP(C183,COMPOSIÇÕES!C:H,6,0))))</f>
        <v>77.040000000000006</v>
      </c>
      <c r="N183" s="470" t="str">
        <f>IF(H183=0,"",IF(H183&gt;M183,FALSE,ROUND((H183*$F$9)+H183,2)))</f>
        <v/>
      </c>
      <c r="O183" s="539">
        <f t="shared" si="195"/>
        <v>11.56</v>
      </c>
    </row>
    <row r="184" spans="2:16" s="468" customFormat="1" ht="49.5" customHeight="1" outlineLevel="1">
      <c r="B184" s="529" t="s">
        <v>32605</v>
      </c>
      <c r="C184" s="540">
        <v>87247</v>
      </c>
      <c r="D184" s="531" t="s">
        <v>58</v>
      </c>
      <c r="E184" s="532" t="str">
        <f>IF(D184="SINAPI",VLOOKUP(C184,BancoRJ!C:G,2,0),VLOOKUP(C184,COMPOSIÇÕES!C:H,2,0))</f>
        <v>REVESTIMENTO CERÂMICO PARA PISO COM PLACAS TIPO ESMALTADA DE DIMENSÕES 35X35 CM APLICADA EM AMBIENTES DE ÁREA ENTRE 5 M2 E 10 M2. AF_02/2023_PE</v>
      </c>
      <c r="F184" s="533" t="str">
        <f>IF(D184="SINAPI",VLOOKUP(C184,BancoRJ!C:G,3,0),VLOOKUP(C184,COMPOSIÇÕES!C:H,3,0))</f>
        <v>M2</v>
      </c>
      <c r="G184" s="534">
        <f>ROUND(VLOOKUP(B184,'MEMORIA DE CÁLCULO'!A:K,10,0),2)</f>
        <v>840</v>
      </c>
      <c r="H184" s="535"/>
      <c r="I184" s="536" t="str">
        <f t="shared" si="196"/>
        <v/>
      </c>
      <c r="J184" s="537">
        <f t="shared" si="197"/>
        <v>0</v>
      </c>
      <c r="K184" s="537" t="e">
        <f t="shared" si="198"/>
        <v>#VALUE!</v>
      </c>
      <c r="L184" s="538" t="e">
        <f t="shared" si="199"/>
        <v>#VALUE!</v>
      </c>
      <c r="M184" s="469">
        <f>IF(C184=0,"",IF(VLOOKUP('DADOS GERAIS'!$B$9,'DADOS GERAIS'!$H$1:$I$2,2,0)=1,IF(D184="SINAPI",VLOOKUP(C184,BancoRJ!C:G,4,0),VLOOKUP(C184,COMPOSIÇÕES!C:H,6,0)),IF(D184="SINAPI",VLOOKUP(C184,BancoRJ!C:G,5,0),VLOOKUP(C184,COMPOSIÇÕES!C:H,6,0))))</f>
        <v>66.819999999999993</v>
      </c>
      <c r="N184" s="470" t="str">
        <f>IF(H184=0,"",IF(H184&gt;M184,FALSE,ROUND((H184*$F$9)+H184,2)))</f>
        <v/>
      </c>
      <c r="O184" s="539">
        <f t="shared" si="195"/>
        <v>16.8</v>
      </c>
    </row>
    <row r="185" spans="2:16" s="468" customFormat="1" ht="49.5" customHeight="1" outlineLevel="1">
      <c r="B185" s="529" t="s">
        <v>32606</v>
      </c>
      <c r="C185" s="540">
        <v>87248</v>
      </c>
      <c r="D185" s="531" t="s">
        <v>58</v>
      </c>
      <c r="E185" s="532" t="str">
        <f>IF(D185="SINAPI",VLOOKUP(C185,BancoRJ!C:G,2,0),VLOOKUP(C185,COMPOSIÇÕES!C:H,2,0))</f>
        <v>REVESTIMENTO CERÂMICO PARA PISO COM PLACAS TIPO ESMALTADA DE DIMENSÕES 35X35 CM APLICADA EM AMBIENTES DE ÁREA MAIOR QUE 10 M2. AF_02/2023_PE</v>
      </c>
      <c r="F185" s="533" t="str">
        <f>IF(D185="SINAPI",VLOOKUP(C185,BancoRJ!C:G,3,0),VLOOKUP(C185,COMPOSIÇÕES!C:H,3,0))</f>
        <v>M2</v>
      </c>
      <c r="G185" s="534">
        <f>ROUND(VLOOKUP(B185,'MEMORIA DE CÁLCULO'!A:K,10,0),2)</f>
        <v>955</v>
      </c>
      <c r="H185" s="535"/>
      <c r="I185" s="536" t="str">
        <f t="shared" si="196"/>
        <v/>
      </c>
      <c r="J185" s="537">
        <f t="shared" si="197"/>
        <v>0</v>
      </c>
      <c r="K185" s="537" t="e">
        <f t="shared" si="198"/>
        <v>#VALUE!</v>
      </c>
      <c r="L185" s="538" t="e">
        <f t="shared" si="199"/>
        <v>#VALUE!</v>
      </c>
      <c r="M185" s="469">
        <f>IF(C185=0,"",IF(VLOOKUP('DADOS GERAIS'!$B$9,'DADOS GERAIS'!$H$1:$I$2,2,0)=1,IF(D185="SINAPI",VLOOKUP(C185,BancoRJ!C:G,4,0),VLOOKUP(C185,COMPOSIÇÕES!C:H,6,0)),IF(D185="SINAPI",VLOOKUP(C185,BancoRJ!C:G,5,0),VLOOKUP(C185,COMPOSIÇÕES!C:H,6,0))))</f>
        <v>55.81</v>
      </c>
      <c r="N185" s="470" t="str">
        <f>IF(H185=0,"",IF(H185&gt;M185,FALSE,ROUND((H185*$F$9)+H185,2)))</f>
        <v/>
      </c>
      <c r="O185" s="539">
        <f t="shared" si="195"/>
        <v>19.100000000000001</v>
      </c>
    </row>
    <row r="186" spans="2:16" s="468" customFormat="1" ht="10.5" customHeight="1">
      <c r="B186" s="512"/>
      <c r="C186" s="541"/>
      <c r="D186" s="541"/>
      <c r="E186" s="542"/>
      <c r="F186" s="541"/>
      <c r="G186" s="543"/>
      <c r="H186" s="543"/>
      <c r="I186" s="517"/>
      <c r="J186" s="517"/>
      <c r="K186" s="517"/>
      <c r="L186" s="518"/>
      <c r="M186" s="469" t="str">
        <f>IF(C186=0,"",IF(VLOOKUP('DADOS GERAIS'!$B$9,'DADOS GERAIS'!$H$1:$I$2,2,0)=1,IF(D186="SINAPI",VLOOKUP(C186,BancoRJ!C:G,4,0),VLOOKUP(C186,COMPOSIÇÕES!C:H,6,0)),IF(D186="SINAPI",VLOOKUP(C186,BancoRJ!C:G,5,0),VLOOKUP(C186,COMPOSIÇÕES!C:H,6,0))))</f>
        <v/>
      </c>
      <c r="N186" s="470" t="str">
        <f>IF(H186=0,"",IF(H186&gt;M186,FALSE,ROUND((H186*$F$9)+H186,2)))</f>
        <v/>
      </c>
      <c r="O186" s="469"/>
      <c r="P186" s="470"/>
    </row>
    <row r="187" spans="2:16" s="528" customFormat="1" ht="28.5" customHeight="1">
      <c r="B187" s="520" t="s">
        <v>32508</v>
      </c>
      <c r="C187" s="521"/>
      <c r="D187" s="522"/>
      <c r="E187" s="522" t="s">
        <v>32507</v>
      </c>
      <c r="F187" s="522"/>
      <c r="G187" s="522"/>
      <c r="H187" s="523"/>
      <c r="I187" s="524"/>
      <c r="J187" s="525">
        <f>SUM(J188:J190)</f>
        <v>0</v>
      </c>
      <c r="K187" s="525" t="e">
        <f>SUM(K188:K190)</f>
        <v>#VALUE!</v>
      </c>
      <c r="L187" s="526" t="e">
        <f>K187/$K$11</f>
        <v>#VALUE!</v>
      </c>
      <c r="M187" s="469" t="str">
        <f>IF(C187=0,"",IF(VLOOKUP('DADOS GERAIS'!$B$9,'DADOS GERAIS'!$H$1:$I$2,2,0)=1,IF(D187="SINAPI",VLOOKUP(C187,BancoRJ!C:G,4,0),VLOOKUP(C187,COMPOSIÇÕES!C:H,6,0)),IF(D187="SINAPI",VLOOKUP(C187,BancoRJ!C:G,5,0),VLOOKUP(C187,COMPOSIÇÕES!C:H,6,0))))</f>
        <v/>
      </c>
      <c r="N187" s="470" t="str">
        <f>IF(H187=0,"",IF(H187&gt;M187,FALSE,ROUND((H187*$F$9)+H187,2)))</f>
        <v/>
      </c>
      <c r="O187" s="469"/>
      <c r="P187" s="470"/>
    </row>
    <row r="188" spans="2:16" s="468" customFormat="1" ht="49.5" customHeight="1" outlineLevel="1">
      <c r="B188" s="529" t="s">
        <v>32607</v>
      </c>
      <c r="C188" s="540">
        <v>97084</v>
      </c>
      <c r="D188" s="531" t="s">
        <v>58</v>
      </c>
      <c r="E188" s="532" t="str">
        <f>IF(D188="SINAPI",VLOOKUP(C188,BancoRJ!C:G,2,0),VLOOKUP(C188,COMPOSIÇÕES!C:H,2,0))</f>
        <v>COMPACTAÇÃO MECÂNICA DE SOLO PARA EXECUÇÃO DE RADIER, PISO DE CONCRETO OU LAJE SOBRE SOLO, COM COMPACTADOR DE SOLOS TIPO PLACA VIBRATÓRIA. AF_09/2021</v>
      </c>
      <c r="F188" s="533" t="str">
        <f>IF(D188="SINAPI",VLOOKUP(C188,BancoRJ!C:G,3,0),VLOOKUP(C188,COMPOSIÇÕES!C:H,3,0))</f>
        <v>M2</v>
      </c>
      <c r="G188" s="534">
        <f>ROUND(VLOOKUP(B188,'MEMORIA DE CÁLCULO'!A:K,10,0),2)</f>
        <v>807.5</v>
      </c>
      <c r="H188" s="535"/>
      <c r="I188" s="536" t="str">
        <f t="shared" ref="I188" si="200">IF(H188&lt;=M188,N188,"Valor Acima da Ref.")</f>
        <v/>
      </c>
      <c r="J188" s="537">
        <f t="shared" ref="J188" si="201">ROUND(G188*H188,2)</f>
        <v>0</v>
      </c>
      <c r="K188" s="537" t="e">
        <f t="shared" ref="K188" si="202">ROUND(G188*I188,2)</f>
        <v>#VALUE!</v>
      </c>
      <c r="L188" s="538" t="e">
        <f t="shared" ref="L188" si="203">K188/$K$11</f>
        <v>#VALUE!</v>
      </c>
      <c r="M188" s="469">
        <f>IF(C188=0,"",IF(VLOOKUP('DADOS GERAIS'!$B$9,'DADOS GERAIS'!$H$1:$I$2,2,0)=1,IF(D188="SINAPI",VLOOKUP(C188,BancoRJ!C:G,4,0),VLOOKUP(C188,COMPOSIÇÕES!C:H,6,0)),IF(D188="SINAPI",VLOOKUP(C188,BancoRJ!C:G,5,0),VLOOKUP(C188,COMPOSIÇÕES!C:H,6,0))))</f>
        <v>1</v>
      </c>
      <c r="N188" s="470" t="str">
        <f>IF(H188=0,"",IF(H188&gt;M188,FALSE,ROUND((H188*$F$9)+H188,2)))</f>
        <v/>
      </c>
      <c r="O188" s="539">
        <f t="shared" ref="O188:O195" si="204">G188/50</f>
        <v>16.149999999999999</v>
      </c>
    </row>
    <row r="189" spans="2:16" s="468" customFormat="1" ht="49.5" customHeight="1" outlineLevel="1">
      <c r="B189" s="529" t="s">
        <v>32608</v>
      </c>
      <c r="C189" s="540">
        <v>97087</v>
      </c>
      <c r="D189" s="531" t="s">
        <v>58</v>
      </c>
      <c r="E189" s="532" t="str">
        <f>IF(D189="SINAPI",VLOOKUP(C189,BancoRJ!C:G,2,0),VLOOKUP(C189,COMPOSIÇÕES!C:H,2,0))</f>
        <v>CAMADA SEPARADORA PARA EXECUÇÃO DE RADIER, PISO DE CONCRETO OU LAJE SOBRE SOLO, EM LONA PLÁSTICA. AF_09/2021</v>
      </c>
      <c r="F189" s="533" t="str">
        <f>IF(D189="SINAPI",VLOOKUP(C189,BancoRJ!C:G,3,0),VLOOKUP(C189,COMPOSIÇÕES!C:H,3,0))</f>
        <v>M2</v>
      </c>
      <c r="G189" s="534">
        <f>ROUND(VLOOKUP(B189,'MEMORIA DE CÁLCULO'!A:K,10,0),2)</f>
        <v>807.5</v>
      </c>
      <c r="H189" s="535"/>
      <c r="I189" s="536" t="str">
        <f t="shared" ref="I189:I190" si="205">IF(H189&lt;=M189,N189,"Valor Acima da Ref.")</f>
        <v/>
      </c>
      <c r="J189" s="537">
        <f t="shared" ref="J189:J190" si="206">ROUND(G189*H189,2)</f>
        <v>0</v>
      </c>
      <c r="K189" s="537" t="e">
        <f t="shared" ref="K189:K190" si="207">ROUND(G189*I189,2)</f>
        <v>#VALUE!</v>
      </c>
      <c r="L189" s="538" t="e">
        <f t="shared" ref="L189:L190" si="208">K189/$K$11</f>
        <v>#VALUE!</v>
      </c>
      <c r="M189" s="469">
        <f>IF(C189=0,"",IF(VLOOKUP('DADOS GERAIS'!$B$9,'DADOS GERAIS'!$H$1:$I$2,2,0)=1,IF(D189="SINAPI",VLOOKUP(C189,BancoRJ!C:G,4,0),VLOOKUP(C189,COMPOSIÇÕES!C:H,6,0)),IF(D189="SINAPI",VLOOKUP(C189,BancoRJ!C:G,5,0),VLOOKUP(C189,COMPOSIÇÕES!C:H,6,0))))</f>
        <v>2.77</v>
      </c>
      <c r="N189" s="470" t="str">
        <f>IF(H189=0,"",IF(H189&gt;M189,FALSE,ROUND((H189*$F$9)+H189,2)))</f>
        <v/>
      </c>
      <c r="O189" s="539">
        <f t="shared" si="204"/>
        <v>16.149999999999999</v>
      </c>
    </row>
    <row r="190" spans="2:16" s="468" customFormat="1" ht="49.5" customHeight="1" outlineLevel="1">
      <c r="B190" s="529" t="s">
        <v>32609</v>
      </c>
      <c r="C190" s="540">
        <v>94993</v>
      </c>
      <c r="D190" s="531" t="s">
        <v>58</v>
      </c>
      <c r="E190" s="532" t="str">
        <f>IF(D190="SINAPI",VLOOKUP(C190,BancoRJ!C:G,2,0),VLOOKUP(C190,COMPOSIÇÕES!C:H,2,0))</f>
        <v>EXECUÇÃO DE PASSEIO (CALÇADA) OU PISO DE CONCRETO COM CONCRETO MOLDADO IN LOCO, USINADO, ACABAMENTO CONVENCIONAL, ESPESSURA 6 CM, ARMADO. AF_08/2022</v>
      </c>
      <c r="F190" s="533" t="str">
        <f>IF(D190="SINAPI",VLOOKUP(C190,BancoRJ!C:G,3,0),VLOOKUP(C190,COMPOSIÇÕES!C:H,3,0))</f>
        <v>M2</v>
      </c>
      <c r="G190" s="534">
        <f>ROUND(VLOOKUP(B190,'MEMORIA DE CÁLCULO'!A:K,10,0),2)</f>
        <v>807.5</v>
      </c>
      <c r="H190" s="535"/>
      <c r="I190" s="536" t="str">
        <f t="shared" si="205"/>
        <v/>
      </c>
      <c r="J190" s="537">
        <f t="shared" si="206"/>
        <v>0</v>
      </c>
      <c r="K190" s="537" t="e">
        <f t="shared" si="207"/>
        <v>#VALUE!</v>
      </c>
      <c r="L190" s="538" t="e">
        <f t="shared" si="208"/>
        <v>#VALUE!</v>
      </c>
      <c r="M190" s="469">
        <f>IF(C190=0,"",IF(VLOOKUP('DADOS GERAIS'!$B$9,'DADOS GERAIS'!$H$1:$I$2,2,0)=1,IF(D190="SINAPI",VLOOKUP(C190,BancoRJ!C:G,4,0),VLOOKUP(C190,COMPOSIÇÕES!C:H,6,0)),IF(D190="SINAPI",VLOOKUP(C190,BancoRJ!C:G,5,0),VLOOKUP(C190,COMPOSIÇÕES!C:H,6,0))))</f>
        <v>75.72</v>
      </c>
      <c r="N190" s="470" t="str">
        <f>IF(H190=0,"",IF(H190&gt;M190,FALSE,ROUND((H190*$F$9)+H190,2)))</f>
        <v/>
      </c>
      <c r="O190" s="539">
        <f t="shared" si="204"/>
        <v>16.149999999999999</v>
      </c>
    </row>
    <row r="191" spans="2:16" s="468" customFormat="1" ht="10.5" customHeight="1">
      <c r="B191" s="512"/>
      <c r="C191" s="541"/>
      <c r="D191" s="541"/>
      <c r="E191" s="542"/>
      <c r="F191" s="541"/>
      <c r="G191" s="543"/>
      <c r="H191" s="543"/>
      <c r="I191" s="517"/>
      <c r="J191" s="517"/>
      <c r="K191" s="517"/>
      <c r="L191" s="518"/>
      <c r="M191" s="469" t="str">
        <f>IF(C191=0,"",IF(VLOOKUP('DADOS GERAIS'!$B$9,'DADOS GERAIS'!$H$1:$I$2,2,0)=1,IF(D191="SINAPI",VLOOKUP(C191,BancoRJ!C:G,4,0),VLOOKUP(C191,COMPOSIÇÕES!C:H,6,0)),IF(D191="SINAPI",VLOOKUP(C191,BancoRJ!C:G,5,0),VLOOKUP(C191,COMPOSIÇÕES!C:H,6,0))))</f>
        <v/>
      </c>
      <c r="N191" s="470" t="str">
        <f>IF(H191=0,"",IF(H191&gt;M191,FALSE,ROUND((H191*$F$9)+H191,2)))</f>
        <v/>
      </c>
      <c r="O191" s="469"/>
      <c r="P191" s="470"/>
    </row>
    <row r="192" spans="2:16" s="528" customFormat="1" ht="28.5" customHeight="1">
      <c r="B192" s="520" t="s">
        <v>32510</v>
      </c>
      <c r="C192" s="521"/>
      <c r="D192" s="522"/>
      <c r="E192" s="522" t="s">
        <v>32509</v>
      </c>
      <c r="F192" s="522"/>
      <c r="G192" s="522"/>
      <c r="H192" s="523"/>
      <c r="I192" s="524"/>
      <c r="J192" s="525">
        <f>SUM(J193:J195)</f>
        <v>0</v>
      </c>
      <c r="K192" s="525" t="e">
        <f>SUM(K193:K195)</f>
        <v>#VALUE!</v>
      </c>
      <c r="L192" s="526" t="e">
        <f>K192/$K$11</f>
        <v>#VALUE!</v>
      </c>
      <c r="M192" s="469" t="str">
        <f>IF(C192=0,"",IF(VLOOKUP('DADOS GERAIS'!$B$9,'DADOS GERAIS'!$H$1:$I$2,2,0)=1,IF(D192="SINAPI",VLOOKUP(C192,BancoRJ!C:G,4,0),VLOOKUP(C192,COMPOSIÇÕES!C:H,6,0)),IF(D192="SINAPI",VLOOKUP(C192,BancoRJ!C:G,5,0),VLOOKUP(C192,COMPOSIÇÕES!C:H,6,0))))</f>
        <v/>
      </c>
      <c r="N192" s="470" t="str">
        <f>IF(H192=0,"",IF(H192&gt;M192,FALSE,ROUND((H192*$F$9)+H192,2)))</f>
        <v/>
      </c>
      <c r="O192" s="469"/>
      <c r="P192" s="470"/>
    </row>
    <row r="193" spans="2:16" s="468" customFormat="1" ht="49.5" customHeight="1" outlineLevel="1">
      <c r="B193" s="529" t="s">
        <v>32610</v>
      </c>
      <c r="C193" s="540">
        <v>98689</v>
      </c>
      <c r="D193" s="531" t="s">
        <v>58</v>
      </c>
      <c r="E193" s="532" t="str">
        <f>IF(D193="SINAPI",VLOOKUP(C193,BancoRJ!C:G,2,0),VLOOKUP(C193,COMPOSIÇÕES!C:H,2,0))</f>
        <v>SOLEIRA EM GRANITO, LARGURA 15 CM, ESPESSURA 2,0 CM. AF_09/2020</v>
      </c>
      <c r="F193" s="533" t="str">
        <f>IF(D193="SINAPI",VLOOKUP(C193,BancoRJ!C:G,3,0),VLOOKUP(C193,COMPOSIÇÕES!C:H,3,0))</f>
        <v>M</v>
      </c>
      <c r="G193" s="534">
        <f>ROUND(VLOOKUP(B193,'MEMORIA DE CÁLCULO'!A:K,10,0),2)</f>
        <v>120</v>
      </c>
      <c r="H193" s="535"/>
      <c r="I193" s="536" t="str">
        <f t="shared" ref="I193" si="209">IF(H193&lt;=M193,N193,"Valor Acima da Ref.")</f>
        <v/>
      </c>
      <c r="J193" s="537">
        <f t="shared" ref="J193" si="210">ROUND(G193*H193,2)</f>
        <v>0</v>
      </c>
      <c r="K193" s="537" t="e">
        <f t="shared" ref="K193" si="211">ROUND(G193*I193,2)</f>
        <v>#VALUE!</v>
      </c>
      <c r="L193" s="538" t="e">
        <f t="shared" ref="L193" si="212">K193/$K$11</f>
        <v>#VALUE!</v>
      </c>
      <c r="M193" s="469">
        <f>IF(C193=0,"",IF(VLOOKUP('DADOS GERAIS'!$B$9,'DADOS GERAIS'!$H$1:$I$2,2,0)=1,IF(D193="SINAPI",VLOOKUP(C193,BancoRJ!C:G,4,0),VLOOKUP(C193,COMPOSIÇÕES!C:H,6,0)),IF(D193="SINAPI",VLOOKUP(C193,BancoRJ!C:G,5,0),VLOOKUP(C193,COMPOSIÇÕES!C:H,6,0))))</f>
        <v>137.13</v>
      </c>
      <c r="N193" s="470" t="str">
        <f>IF(H193=0,"",IF(H193&gt;M193,FALSE,ROUND((H193*$F$9)+H193,2)))</f>
        <v/>
      </c>
      <c r="O193" s="539">
        <f t="shared" si="204"/>
        <v>2.4</v>
      </c>
    </row>
    <row r="194" spans="2:16" s="468" customFormat="1" ht="49.5" customHeight="1" outlineLevel="1">
      <c r="B194" s="529" t="s">
        <v>32611</v>
      </c>
      <c r="C194" s="540">
        <v>88648</v>
      </c>
      <c r="D194" s="531" t="s">
        <v>58</v>
      </c>
      <c r="E194" s="532" t="str">
        <f>IF(D194="SINAPI",VLOOKUP(C194,BancoRJ!C:G,2,0),VLOOKUP(C194,COMPOSIÇÕES!C:H,2,0))</f>
        <v>RODAPÉ CERÂMICO DE 7CM DE ALTURA COM PLACAS TIPO ESMALTADA DE DIMENSÕES 35X35CM. AF_02/2023</v>
      </c>
      <c r="F194" s="533" t="str">
        <f>IF(D194="SINAPI",VLOOKUP(C194,BancoRJ!C:G,3,0),VLOOKUP(C194,COMPOSIÇÕES!C:H,3,0))</f>
        <v>M</v>
      </c>
      <c r="G194" s="534">
        <f>ROUND(VLOOKUP(B194,'MEMORIA DE CÁLCULO'!A:K,10,0),2)</f>
        <v>1915</v>
      </c>
      <c r="H194" s="535"/>
      <c r="I194" s="536" t="str">
        <f t="shared" ref="I194:I195" si="213">IF(H194&lt;=M194,N194,"Valor Acima da Ref.")</f>
        <v/>
      </c>
      <c r="J194" s="537">
        <f t="shared" ref="J194:J195" si="214">ROUND(G194*H194,2)</f>
        <v>0</v>
      </c>
      <c r="K194" s="537" t="e">
        <f t="shared" ref="K194:K195" si="215">ROUND(G194*I194,2)</f>
        <v>#VALUE!</v>
      </c>
      <c r="L194" s="538" t="e">
        <f t="shared" ref="L194:L195" si="216">K194/$K$11</f>
        <v>#VALUE!</v>
      </c>
      <c r="M194" s="469">
        <f>IF(C194=0,"",IF(VLOOKUP('DADOS GERAIS'!$B$9,'DADOS GERAIS'!$H$1:$I$2,2,0)=1,IF(D194="SINAPI",VLOOKUP(C194,BancoRJ!C:G,4,0),VLOOKUP(C194,COMPOSIÇÕES!C:H,6,0)),IF(D194="SINAPI",VLOOKUP(C194,BancoRJ!C:G,5,0),VLOOKUP(C194,COMPOSIÇÕES!C:H,6,0))))</f>
        <v>8.73</v>
      </c>
      <c r="N194" s="470" t="str">
        <f>IF(H194=0,"",IF(H194&gt;M194,FALSE,ROUND((H194*$F$9)+H194,2)))</f>
        <v/>
      </c>
      <c r="O194" s="539">
        <f t="shared" si="204"/>
        <v>38.299999999999997</v>
      </c>
    </row>
    <row r="195" spans="2:16" s="468" customFormat="1" ht="49.5" customHeight="1" outlineLevel="1">
      <c r="B195" s="529" t="s">
        <v>32612</v>
      </c>
      <c r="C195" s="540">
        <v>101965</v>
      </c>
      <c r="D195" s="531" t="s">
        <v>58</v>
      </c>
      <c r="E195" s="532" t="str">
        <f>IF(D195="SINAPI",VLOOKUP(C195,BancoRJ!C:G,2,0),VLOOKUP(C195,COMPOSIÇÕES!C:H,2,0))</f>
        <v>PEITORIL LINEAR EM GRANITO OU MÁRMORE, L = 15CM, ASSENTADO COM ARGAMASSA 1:6 COM ADITIVO. AF_11/2020</v>
      </c>
      <c r="F195" s="533" t="str">
        <f>IF(D195="SINAPI",VLOOKUP(C195,BancoRJ!C:G,3,0),VLOOKUP(C195,COMPOSIÇÕES!C:H,3,0))</f>
        <v>M</v>
      </c>
      <c r="G195" s="534">
        <f>ROUND(VLOOKUP(B195,'MEMORIA DE CÁLCULO'!A:K,10,0),2)</f>
        <v>320</v>
      </c>
      <c r="H195" s="535"/>
      <c r="I195" s="536" t="str">
        <f t="shared" si="213"/>
        <v/>
      </c>
      <c r="J195" s="537">
        <f t="shared" si="214"/>
        <v>0</v>
      </c>
      <c r="K195" s="537" t="e">
        <f t="shared" si="215"/>
        <v>#VALUE!</v>
      </c>
      <c r="L195" s="538" t="e">
        <f t="shared" si="216"/>
        <v>#VALUE!</v>
      </c>
      <c r="M195" s="469">
        <f>IF(C195=0,"",IF(VLOOKUP('DADOS GERAIS'!$B$9,'DADOS GERAIS'!$H$1:$I$2,2,0)=1,IF(D195="SINAPI",VLOOKUP(C195,BancoRJ!C:G,4,0),VLOOKUP(C195,COMPOSIÇÕES!C:H,6,0)),IF(D195="SINAPI",VLOOKUP(C195,BancoRJ!C:G,5,0),VLOOKUP(C195,COMPOSIÇÕES!C:H,6,0))))</f>
        <v>164.27</v>
      </c>
      <c r="N195" s="470" t="str">
        <f>IF(H195=0,"",IF(H195&gt;M195,FALSE,ROUND((H195*$F$9)+H195,2)))</f>
        <v/>
      </c>
      <c r="O195" s="539">
        <f t="shared" si="204"/>
        <v>6.4</v>
      </c>
    </row>
    <row r="196" spans="2:16" s="468" customFormat="1" ht="10.5" customHeight="1">
      <c r="B196" s="512"/>
      <c r="C196" s="541"/>
      <c r="D196" s="541"/>
      <c r="E196" s="542"/>
      <c r="F196" s="541"/>
      <c r="G196" s="543"/>
      <c r="H196" s="543"/>
      <c r="I196" s="517"/>
      <c r="J196" s="517"/>
      <c r="K196" s="517"/>
      <c r="L196" s="518"/>
      <c r="M196" s="469" t="str">
        <f>IF(C196=0,"",IF(VLOOKUP('DADOS GERAIS'!$B$9,'DADOS GERAIS'!$H$1:$I$2,2,0)=1,IF(D196="SINAPI",VLOOKUP(C196,BancoRJ!C:G,4,0),VLOOKUP(C196,COMPOSIÇÕES!C:H,6,0)),IF(D196="SINAPI",VLOOKUP(C196,BancoRJ!C:G,5,0),VLOOKUP(C196,COMPOSIÇÕES!C:H,6,0))))</f>
        <v/>
      </c>
      <c r="N196" s="470" t="str">
        <f>IF(H196=0,"",IF(H196&gt;M196,FALSE,ROUND((H196*$F$9)+H196,2)))</f>
        <v/>
      </c>
      <c r="O196" s="469"/>
      <c r="P196" s="470"/>
    </row>
    <row r="197" spans="2:16" s="528" customFormat="1" ht="28.5" customHeight="1">
      <c r="B197" s="520" t="s">
        <v>32512</v>
      </c>
      <c r="C197" s="521"/>
      <c r="D197" s="522"/>
      <c r="E197" s="522" t="s">
        <v>32511</v>
      </c>
      <c r="F197" s="522"/>
      <c r="G197" s="522"/>
      <c r="H197" s="523"/>
      <c r="I197" s="524"/>
      <c r="J197" s="525">
        <f>SUM(J198:J231)</f>
        <v>0</v>
      </c>
      <c r="K197" s="525" t="e">
        <f>SUM(K198:K231)</f>
        <v>#VALUE!</v>
      </c>
      <c r="L197" s="526" t="e">
        <f>K197/$K$11</f>
        <v>#VALUE!</v>
      </c>
      <c r="M197" s="469" t="str">
        <f>IF(C197=0,"",IF(VLOOKUP('DADOS GERAIS'!$B$9,'DADOS GERAIS'!$H$1:$I$2,2,0)=1,IF(D197="SINAPI",VLOOKUP(C197,BancoRJ!C:G,4,0),VLOOKUP(C197,COMPOSIÇÕES!C:H,6,0)),IF(D197="SINAPI",VLOOKUP(C197,BancoRJ!C:G,5,0),VLOOKUP(C197,COMPOSIÇÕES!C:H,6,0))))</f>
        <v/>
      </c>
      <c r="N197" s="470" t="str">
        <f>IF(H197=0,"",IF(H197&gt;M197,FALSE,ROUND((H197*$F$9)+H197,2)))</f>
        <v/>
      </c>
      <c r="O197" s="469"/>
      <c r="P197" s="470"/>
    </row>
    <row r="198" spans="2:16" s="468" customFormat="1" ht="49.5" customHeight="1" outlineLevel="1">
      <c r="B198" s="529" t="s">
        <v>32613</v>
      </c>
      <c r="C198" s="540">
        <v>93653</v>
      </c>
      <c r="D198" s="531" t="s">
        <v>58</v>
      </c>
      <c r="E198" s="532" t="str">
        <f>IF(D198="SINAPI",VLOOKUP(C198,BancoRJ!C:G,2,0),VLOOKUP(C198,COMPOSIÇÕES!C:H,2,0))</f>
        <v>DISJUNTOR MONOPOLAR TIPO DIN, CORRENTE NOMINAL DE 10A - FORNECIMENTO E INSTALAÇÃO. AF_07/2025</v>
      </c>
      <c r="F198" s="533" t="str">
        <f>IF(D198="SINAPI",VLOOKUP(C198,BancoRJ!C:G,3,0),VLOOKUP(C198,COMPOSIÇÕES!C:H,3,0))</f>
        <v>UN</v>
      </c>
      <c r="G198" s="534">
        <f>ROUND(VLOOKUP(B198,'MEMORIA DE CÁLCULO'!A:K,10,0),2)</f>
        <v>50</v>
      </c>
      <c r="H198" s="535"/>
      <c r="I198" s="536" t="str">
        <f t="shared" ref="I198" si="217">IF(H198&lt;=M198,N198,"Valor Acima da Ref.")</f>
        <v/>
      </c>
      <c r="J198" s="537">
        <f t="shared" ref="J198" si="218">ROUND(G198*H198,2)</f>
        <v>0</v>
      </c>
      <c r="K198" s="537" t="e">
        <f t="shared" ref="K198" si="219">ROUND(G198*I198,2)</f>
        <v>#VALUE!</v>
      </c>
      <c r="L198" s="538" t="e">
        <f t="shared" ref="L198" si="220">K198/$K$11</f>
        <v>#VALUE!</v>
      </c>
      <c r="M198" s="469">
        <f>IF(C198=0,"",IF(VLOOKUP('DADOS GERAIS'!$B$9,'DADOS GERAIS'!$H$1:$I$2,2,0)=1,IF(D198="SINAPI",VLOOKUP(C198,BancoRJ!C:G,4,0),VLOOKUP(C198,COMPOSIÇÕES!C:H,6,0)),IF(D198="SINAPI",VLOOKUP(C198,BancoRJ!C:G,5,0),VLOOKUP(C198,COMPOSIÇÕES!C:H,6,0))))</f>
        <v>11.43</v>
      </c>
      <c r="N198" s="470" t="str">
        <f>IF(H198=0,"",IF(H198&gt;M198,FALSE,ROUND((H198*$F$9)+H198,2)))</f>
        <v/>
      </c>
      <c r="O198" s="539">
        <f t="shared" ref="O198:O205" si="221">G198/50</f>
        <v>1</v>
      </c>
    </row>
    <row r="199" spans="2:16" s="468" customFormat="1" ht="49.5" customHeight="1" outlineLevel="1">
      <c r="B199" s="529" t="s">
        <v>32614</v>
      </c>
      <c r="C199" s="540">
        <v>93654</v>
      </c>
      <c r="D199" s="531" t="s">
        <v>58</v>
      </c>
      <c r="E199" s="532" t="str">
        <f>IF(D199="SINAPI",VLOOKUP(C199,BancoRJ!C:G,2,0),VLOOKUP(C199,COMPOSIÇÕES!C:H,2,0))</f>
        <v>DISJUNTOR MONOPOLAR TIPO DIN, CORRENTE NOMINAL DE 16A - FORNECIMENTO E INSTALAÇÃO. AF_07/2025</v>
      </c>
      <c r="F199" s="533" t="str">
        <f>IF(D199="SINAPI",VLOOKUP(C199,BancoRJ!C:G,3,0),VLOOKUP(C199,COMPOSIÇÕES!C:H,3,0))</f>
        <v>UN</v>
      </c>
      <c r="G199" s="534">
        <f>ROUND(VLOOKUP(B199,'MEMORIA DE CÁLCULO'!A:K,10,0),2)</f>
        <v>50</v>
      </c>
      <c r="H199" s="535"/>
      <c r="I199" s="536" t="str">
        <f t="shared" ref="I199:I205" si="222">IF(H199&lt;=M199,N199,"Valor Acima da Ref.")</f>
        <v/>
      </c>
      <c r="J199" s="537">
        <f t="shared" ref="J199:J205" si="223">ROUND(G199*H199,2)</f>
        <v>0</v>
      </c>
      <c r="K199" s="537" t="e">
        <f t="shared" ref="K199:K205" si="224">ROUND(G199*I199,2)</f>
        <v>#VALUE!</v>
      </c>
      <c r="L199" s="538" t="e">
        <f t="shared" ref="L199:L205" si="225">K199/$K$11</f>
        <v>#VALUE!</v>
      </c>
      <c r="M199" s="469">
        <f>IF(C199=0,"",IF(VLOOKUP('DADOS GERAIS'!$B$9,'DADOS GERAIS'!$H$1:$I$2,2,0)=1,IF(D199="SINAPI",VLOOKUP(C199,BancoRJ!C:G,4,0),VLOOKUP(C199,COMPOSIÇÕES!C:H,6,0)),IF(D199="SINAPI",VLOOKUP(C199,BancoRJ!C:G,5,0),VLOOKUP(C199,COMPOSIÇÕES!C:H,6,0))))</f>
        <v>11.43</v>
      </c>
      <c r="N199" s="470" t="str">
        <f>IF(H199=0,"",IF(H199&gt;M199,FALSE,ROUND((H199*$F$9)+H199,2)))</f>
        <v/>
      </c>
      <c r="O199" s="539">
        <f t="shared" si="221"/>
        <v>1</v>
      </c>
    </row>
    <row r="200" spans="2:16" s="468" customFormat="1" ht="49.5" customHeight="1" outlineLevel="1">
      <c r="B200" s="529" t="s">
        <v>32615</v>
      </c>
      <c r="C200" s="540">
        <v>93657</v>
      </c>
      <c r="D200" s="531" t="s">
        <v>58</v>
      </c>
      <c r="E200" s="532" t="str">
        <f>IF(D200="SINAPI",VLOOKUP(C200,BancoRJ!C:G,2,0),VLOOKUP(C200,COMPOSIÇÕES!C:H,2,0))</f>
        <v>DISJUNTOR MONOPOLAR TIPO DIN, CORRENTE NOMINAL DE 32A - FORNECIMENTO E INSTALAÇÃO. AF_07/2025</v>
      </c>
      <c r="F200" s="533" t="str">
        <f>IF(D200="SINAPI",VLOOKUP(C200,BancoRJ!C:G,3,0),VLOOKUP(C200,COMPOSIÇÕES!C:H,3,0))</f>
        <v>UN</v>
      </c>
      <c r="G200" s="534">
        <f>ROUND(VLOOKUP(B200,'MEMORIA DE CÁLCULO'!A:K,10,0),2)</f>
        <v>50</v>
      </c>
      <c r="H200" s="535"/>
      <c r="I200" s="536" t="str">
        <f t="shared" si="222"/>
        <v/>
      </c>
      <c r="J200" s="537">
        <f t="shared" si="223"/>
        <v>0</v>
      </c>
      <c r="K200" s="537" t="e">
        <f t="shared" si="224"/>
        <v>#VALUE!</v>
      </c>
      <c r="L200" s="538" t="e">
        <f t="shared" si="225"/>
        <v>#VALUE!</v>
      </c>
      <c r="M200" s="469">
        <f>IF(C200=0,"",IF(VLOOKUP('DADOS GERAIS'!$B$9,'DADOS GERAIS'!$H$1:$I$2,2,0)=1,IF(D200="SINAPI",VLOOKUP(C200,BancoRJ!C:G,4,0),VLOOKUP(C200,COMPOSIÇÕES!C:H,6,0)),IF(D200="SINAPI",VLOOKUP(C200,BancoRJ!C:G,5,0),VLOOKUP(C200,COMPOSIÇÕES!C:H,6,0))))</f>
        <v>15.84</v>
      </c>
      <c r="N200" s="470" t="str">
        <f>IF(H200=0,"",IF(H200&gt;M200,FALSE,ROUND((H200*$F$9)+H200,2)))</f>
        <v/>
      </c>
      <c r="O200" s="539">
        <f t="shared" si="221"/>
        <v>1</v>
      </c>
    </row>
    <row r="201" spans="2:16" s="468" customFormat="1" ht="49.5" customHeight="1" outlineLevel="1">
      <c r="B201" s="529" t="s">
        <v>32616</v>
      </c>
      <c r="C201" s="540">
        <v>93663</v>
      </c>
      <c r="D201" s="531" t="s">
        <v>58</v>
      </c>
      <c r="E201" s="532" t="str">
        <f>IF(D201="SINAPI",VLOOKUP(C201,BancoRJ!C:G,2,0),VLOOKUP(C201,COMPOSIÇÕES!C:H,2,0))</f>
        <v>DISJUNTOR BIPOLAR TIPO DIN, CORRENTE NOMINAL DE 25A - FORNECIMENTO E INSTALAÇÃO. AF_07/2025</v>
      </c>
      <c r="F201" s="533" t="str">
        <f>IF(D201="SINAPI",VLOOKUP(C201,BancoRJ!C:G,3,0),VLOOKUP(C201,COMPOSIÇÕES!C:H,3,0))</f>
        <v>UN</v>
      </c>
      <c r="G201" s="534">
        <f>ROUND(VLOOKUP(B201,'MEMORIA DE CÁLCULO'!A:K,10,0),2)</f>
        <v>50</v>
      </c>
      <c r="H201" s="535"/>
      <c r="I201" s="536" t="str">
        <f t="shared" si="222"/>
        <v/>
      </c>
      <c r="J201" s="537">
        <f t="shared" si="223"/>
        <v>0</v>
      </c>
      <c r="K201" s="537" t="e">
        <f t="shared" si="224"/>
        <v>#VALUE!</v>
      </c>
      <c r="L201" s="538" t="e">
        <f t="shared" si="225"/>
        <v>#VALUE!</v>
      </c>
      <c r="M201" s="469">
        <f>IF(C201=0,"",IF(VLOOKUP('DADOS GERAIS'!$B$9,'DADOS GERAIS'!$H$1:$I$2,2,0)=1,IF(D201="SINAPI",VLOOKUP(C201,BancoRJ!C:G,4,0),VLOOKUP(C201,COMPOSIÇÕES!C:H,6,0)),IF(D201="SINAPI",VLOOKUP(C201,BancoRJ!C:G,5,0),VLOOKUP(C201,COMPOSIÇÕES!C:H,6,0))))</f>
        <v>56.78</v>
      </c>
      <c r="N201" s="470" t="str">
        <f>IF(H201=0,"",IF(H201&gt;M201,FALSE,ROUND((H201*$F$9)+H201,2)))</f>
        <v/>
      </c>
      <c r="O201" s="539">
        <f t="shared" si="221"/>
        <v>1</v>
      </c>
    </row>
    <row r="202" spans="2:16" s="468" customFormat="1" ht="49.5" customHeight="1" outlineLevel="1">
      <c r="B202" s="529" t="s">
        <v>32617</v>
      </c>
      <c r="C202" s="540" t="str">
        <f>COMPOSIÇÕES!C51</f>
        <v>COMP 06</v>
      </c>
      <c r="D202" s="531" t="s">
        <v>32256</v>
      </c>
      <c r="E202" s="532" t="str">
        <f>IF(D202="SINAPI",VLOOKUP(C202,BancoRJ!C:G,2,0),VLOOKUP(C202,COMPOSIÇÕES!C:H,2,0))</f>
        <v>DISPOSITIVO DR, SENSIBILIDADE DE 30 MA, CORRENTE DE 25 A - FORNECIMENTO E INSTALAÇÃO.</v>
      </c>
      <c r="F202" s="533" t="str">
        <f>IF(D202="SINAPI",VLOOKUP(C202,BancoRJ!C:G,3,0),VLOOKUP(C202,COMPOSIÇÕES!C:H,3,0))</f>
        <v>UN</v>
      </c>
      <c r="G202" s="534">
        <f>ROUND(VLOOKUP(B202,'MEMORIA DE CÁLCULO'!A:K,10,0),2)</f>
        <v>50</v>
      </c>
      <c r="H202" s="535"/>
      <c r="I202" s="536" t="str">
        <f t="shared" si="222"/>
        <v/>
      </c>
      <c r="J202" s="537">
        <f t="shared" si="223"/>
        <v>0</v>
      </c>
      <c r="K202" s="537" t="e">
        <f t="shared" si="224"/>
        <v>#VALUE!</v>
      </c>
      <c r="L202" s="538" t="e">
        <f t="shared" si="225"/>
        <v>#VALUE!</v>
      </c>
      <c r="M202" s="469">
        <f>IF(C202=0,"",IF(VLOOKUP('DADOS GERAIS'!$B$9,'DADOS GERAIS'!$H$1:$I$2,2,0)=1,IF(D202="SINAPI",VLOOKUP(C202,BancoRJ!C:G,4,0),VLOOKUP(C202,COMPOSIÇÕES!C:H,6,0)),IF(D202="SINAPI",VLOOKUP(C202,BancoRJ!C:G,5,0),VLOOKUP(C202,COMPOSIÇÕES!C:H,6,0))))</f>
        <v>132.14999999999998</v>
      </c>
      <c r="N202" s="470" t="str">
        <f>IF(H202=0,"",IF(H202&gt;M202,FALSE,ROUND((H202*$F$9)+H202,2)))</f>
        <v/>
      </c>
      <c r="O202" s="539">
        <f t="shared" si="221"/>
        <v>1</v>
      </c>
    </row>
    <row r="203" spans="2:16" s="468" customFormat="1" ht="49.5" customHeight="1" outlineLevel="1">
      <c r="B203" s="529" t="s">
        <v>32618</v>
      </c>
      <c r="C203" s="540" t="str">
        <f>COMPOSIÇÕES!C59</f>
        <v>COMP 7</v>
      </c>
      <c r="D203" s="531" t="s">
        <v>32256</v>
      </c>
      <c r="E203" s="532" t="str">
        <f>IF(D203="SINAPI",VLOOKUP(C203,BancoRJ!C:G,2,0),VLOOKUP(C203,COMPOSIÇÕES!C:H,2,0))</f>
        <v>DISPOSITIVO DR, SENSIBILIDADE DE 30 MA, CORRENTE DE 40 A - FORNECIMENTO E INSTALAÇÃO.</v>
      </c>
      <c r="F203" s="533" t="str">
        <f>IF(D203="SINAPI",VLOOKUP(C203,BancoRJ!C:G,3,0),VLOOKUP(C203,COMPOSIÇÕES!C:H,3,0))</f>
        <v>UN</v>
      </c>
      <c r="G203" s="534">
        <f>ROUND(VLOOKUP(B203,'MEMORIA DE CÁLCULO'!A:K,10,0),2)</f>
        <v>50</v>
      </c>
      <c r="H203" s="535"/>
      <c r="I203" s="536" t="str">
        <f t="shared" si="222"/>
        <v/>
      </c>
      <c r="J203" s="537">
        <f t="shared" si="223"/>
        <v>0</v>
      </c>
      <c r="K203" s="537" t="e">
        <f t="shared" si="224"/>
        <v>#VALUE!</v>
      </c>
      <c r="L203" s="538" t="e">
        <f t="shared" si="225"/>
        <v>#VALUE!</v>
      </c>
      <c r="M203" s="469">
        <f>IF(C203=0,"",IF(VLOOKUP('DADOS GERAIS'!$B$9,'DADOS GERAIS'!$H$1:$I$2,2,0)=1,IF(D203="SINAPI",VLOOKUP(C203,BancoRJ!C:G,4,0),VLOOKUP(C203,COMPOSIÇÕES!C:H,6,0)),IF(D203="SINAPI",VLOOKUP(C203,BancoRJ!C:G,5,0),VLOOKUP(C203,COMPOSIÇÕES!C:H,6,0))))</f>
        <v>144.05000000000001</v>
      </c>
      <c r="N203" s="470" t="str">
        <f>IF(H203=0,"",IF(H203&gt;M203,FALSE,ROUND((H203*$F$9)+H203,2)))</f>
        <v/>
      </c>
      <c r="O203" s="539">
        <f t="shared" si="221"/>
        <v>1</v>
      </c>
    </row>
    <row r="204" spans="2:16" s="468" customFormat="1" ht="49.5" customHeight="1" outlineLevel="1">
      <c r="B204" s="529" t="s">
        <v>32619</v>
      </c>
      <c r="C204" s="540" t="str">
        <f>COMPOSIÇÕES!C67</f>
        <v>COMP 8</v>
      </c>
      <c r="D204" s="531" t="s">
        <v>32256</v>
      </c>
      <c r="E204" s="532" t="str">
        <f>IF(D204="SINAPI",VLOOKUP(C204,BancoRJ!C:G,2,0),VLOOKUP(C204,COMPOSIÇÕES!C:H,2,0))</f>
        <v>QUADRO DE DISTRIBUIÇÃO DE LUZ EM PVC PARA 12 DISJUNTORES - FORNECIMENTO E INSTALAÇÃO.</v>
      </c>
      <c r="F204" s="533" t="str">
        <f>IF(D204="SINAPI",VLOOKUP(C204,BancoRJ!C:G,3,0),VLOOKUP(C204,COMPOSIÇÕES!C:H,3,0))</f>
        <v xml:space="preserve">UN </v>
      </c>
      <c r="G204" s="534">
        <f>ROUND(VLOOKUP(B204,'MEMORIA DE CÁLCULO'!A:K,10,0),2)</f>
        <v>50</v>
      </c>
      <c r="H204" s="535"/>
      <c r="I204" s="536" t="str">
        <f t="shared" si="222"/>
        <v/>
      </c>
      <c r="J204" s="537">
        <f t="shared" si="223"/>
        <v>0</v>
      </c>
      <c r="K204" s="537" t="e">
        <f t="shared" si="224"/>
        <v>#VALUE!</v>
      </c>
      <c r="L204" s="538" t="e">
        <f t="shared" si="225"/>
        <v>#VALUE!</v>
      </c>
      <c r="M204" s="469">
        <f>IF(C204=0,"",IF(VLOOKUP('DADOS GERAIS'!$B$9,'DADOS GERAIS'!$H$1:$I$2,2,0)=1,IF(D204="SINAPI",VLOOKUP(C204,BancoRJ!C:G,4,0),VLOOKUP(C204,COMPOSIÇÕES!C:H,6,0)),IF(D204="SINAPI",VLOOKUP(C204,BancoRJ!C:G,5,0),VLOOKUP(C204,COMPOSIÇÕES!C:H,6,0))))</f>
        <v>226.02999999999997</v>
      </c>
      <c r="N204" s="470" t="str">
        <f>IF(H204=0,"",IF(H204&gt;M204,FALSE,ROUND((H204*$F$9)+H204,2)))</f>
        <v/>
      </c>
      <c r="O204" s="539">
        <f t="shared" si="221"/>
        <v>1</v>
      </c>
    </row>
    <row r="205" spans="2:16" s="468" customFormat="1" ht="49.5" customHeight="1" outlineLevel="1">
      <c r="B205" s="529" t="s">
        <v>32620</v>
      </c>
      <c r="C205" s="540" t="str">
        <f>COMPOSIÇÕES!C312</f>
        <v>COMP 24</v>
      </c>
      <c r="D205" s="531" t="s">
        <v>32256</v>
      </c>
      <c r="E205" s="532" t="str">
        <f>IF(D205="SINAPI",VLOOKUP(C205,BancoRJ!C:G,2,0),VLOOKUP(C205,COMPOSIÇÕES!C:H,2,0))</f>
        <v>ENTRADA DE ENERGIA ELÉTRICA, AÉREA, BIFÁSICA, COM CAIXA DE SOBREPOR, CABO DE 10 MM2 E DISJUNTOR DIN 50A (INCLUSO O POSTE DE CONCRETO). AF_07/2020_PS</v>
      </c>
      <c r="F205" s="533" t="str">
        <f>IF(D205="SINAPI",VLOOKUP(C205,BancoRJ!C:G,3,0),VLOOKUP(C205,COMPOSIÇÕES!C:H,3,0))</f>
        <v xml:space="preserve">UN </v>
      </c>
      <c r="G205" s="534">
        <f>ROUND(VLOOKUP(B205,'MEMORIA DE CÁLCULO'!A:K,10,0),2)</f>
        <v>50</v>
      </c>
      <c r="H205" s="535"/>
      <c r="I205" s="536" t="str">
        <f t="shared" si="222"/>
        <v/>
      </c>
      <c r="J205" s="537">
        <f t="shared" si="223"/>
        <v>0</v>
      </c>
      <c r="K205" s="537" t="e">
        <f t="shared" si="224"/>
        <v>#VALUE!</v>
      </c>
      <c r="L205" s="538" t="e">
        <f t="shared" si="225"/>
        <v>#VALUE!</v>
      </c>
      <c r="M205" s="469">
        <f>IF(C205=0,"",IF(VLOOKUP('DADOS GERAIS'!$B$9,'DADOS GERAIS'!$H$1:$I$2,2,0)=1,IF(D205="SINAPI",VLOOKUP(C205,BancoRJ!C:G,4,0),VLOOKUP(C205,COMPOSIÇÕES!C:H,6,0)),IF(D205="SINAPI",VLOOKUP(C205,BancoRJ!C:G,5,0),VLOOKUP(C205,COMPOSIÇÕES!C:H,6,0))))</f>
        <v>2720.7899999999995</v>
      </c>
      <c r="N205" s="470" t="str">
        <f>IF(H205=0,"",IF(H205&gt;M205,FALSE,ROUND((H205*$F$9)+H205,2)))</f>
        <v/>
      </c>
      <c r="O205" s="539">
        <f t="shared" si="221"/>
        <v>1</v>
      </c>
    </row>
    <row r="206" spans="2:16" s="468" customFormat="1" ht="49.5" customHeight="1" outlineLevel="1">
      <c r="B206" s="529" t="s">
        <v>32621</v>
      </c>
      <c r="C206" s="540" t="str">
        <f>COMPOSIÇÕES!C75</f>
        <v>COMP 9</v>
      </c>
      <c r="D206" s="531" t="s">
        <v>32256</v>
      </c>
      <c r="E206" s="532" t="str">
        <f>IF(D206="SINAPI",VLOOKUP(C206,BancoRJ!C:G,2,0),VLOOKUP(C206,COMPOSIÇÕES!C:H,2,0))</f>
        <v>LUMINÁRIA TIPO PLAFONIER CIRCULAR COM BASE E27, DE SOBREPOR, COM LAMPADA LED DE 10 W - FORNECIMENTO E INSTALAÇÃO.</v>
      </c>
      <c r="F206" s="533" t="str">
        <f>IF(D206="SINAPI",VLOOKUP(C206,BancoRJ!C:G,3,0),VLOOKUP(C206,COMPOSIÇÕES!C:H,3,0))</f>
        <v>UN</v>
      </c>
      <c r="G206" s="534">
        <f>ROUND(VLOOKUP(B206,'MEMORIA DE CÁLCULO'!A:K,10,0),2)</f>
        <v>350</v>
      </c>
      <c r="H206" s="535"/>
      <c r="I206" s="536" t="str">
        <f t="shared" ref="I206" si="226">IF(H206&lt;=M206,N206,"Valor Acima da Ref.")</f>
        <v/>
      </c>
      <c r="J206" s="537">
        <f t="shared" ref="J206" si="227">ROUND(G206*H206,2)</f>
        <v>0</v>
      </c>
      <c r="K206" s="537" t="e">
        <f t="shared" ref="K206" si="228">ROUND(G206*I206,2)</f>
        <v>#VALUE!</v>
      </c>
      <c r="L206" s="538" t="e">
        <f t="shared" ref="L206" si="229">K206/$K$11</f>
        <v>#VALUE!</v>
      </c>
      <c r="M206" s="469">
        <f>IF(C206=0,"",IF(VLOOKUP('DADOS GERAIS'!$B$9,'DADOS GERAIS'!$H$1:$I$2,2,0)=1,IF(D206="SINAPI",VLOOKUP(C206,BancoRJ!C:G,4,0),VLOOKUP(C206,COMPOSIÇÕES!C:H,6,0)),IF(D206="SINAPI",VLOOKUP(C206,BancoRJ!C:G,5,0),VLOOKUP(C206,COMPOSIÇÕES!C:H,6,0))))</f>
        <v>32.89</v>
      </c>
      <c r="N206" s="470" t="str">
        <f>IF(H206=0,"",IF(H206&gt;M206,FALSE,ROUND((H206*$F$9)+H206,2)))</f>
        <v/>
      </c>
      <c r="O206" s="539">
        <f t="shared" ref="O206:O220" si="230">G206/50</f>
        <v>7</v>
      </c>
    </row>
    <row r="207" spans="2:16" s="468" customFormat="1" ht="49.5" customHeight="1" outlineLevel="1">
      <c r="B207" s="529" t="s">
        <v>32622</v>
      </c>
      <c r="C207" s="540">
        <v>91953</v>
      </c>
      <c r="D207" s="531" t="s">
        <v>58</v>
      </c>
      <c r="E207" s="532" t="str">
        <f>IF(D207="SINAPI",VLOOKUP(C207,BancoRJ!C:G,2,0),VLOOKUP(C207,COMPOSIÇÕES!C:H,2,0))</f>
        <v>INTERRUPTOR SIMPLES (1 MÓDULO), 10A/250V, INCLUINDO SUPORTE E PLACA - FORNECIMENTO E INSTALAÇÃO. AF_03/2023</v>
      </c>
      <c r="F207" s="533" t="str">
        <f>IF(D207="SINAPI",VLOOKUP(C207,BancoRJ!C:G,3,0),VLOOKUP(C207,COMPOSIÇÕES!C:H,3,0))</f>
        <v>UN</v>
      </c>
      <c r="G207" s="534">
        <f>ROUND(VLOOKUP(B207,'MEMORIA DE CÁLCULO'!A:K,10,0),2)</f>
        <v>250</v>
      </c>
      <c r="H207" s="535"/>
      <c r="I207" s="536" t="str">
        <f t="shared" ref="I207:I220" si="231">IF(H207&lt;=M207,N207,"Valor Acima da Ref.")</f>
        <v/>
      </c>
      <c r="J207" s="537">
        <f t="shared" ref="J207:J220" si="232">ROUND(G207*H207,2)</f>
        <v>0</v>
      </c>
      <c r="K207" s="537" t="e">
        <f t="shared" ref="K207:K220" si="233">ROUND(G207*I207,2)</f>
        <v>#VALUE!</v>
      </c>
      <c r="L207" s="538" t="e">
        <f t="shared" ref="L207:L220" si="234">K207/$K$11</f>
        <v>#VALUE!</v>
      </c>
      <c r="M207" s="469">
        <f>IF(C207=0,"",IF(VLOOKUP('DADOS GERAIS'!$B$9,'DADOS GERAIS'!$H$1:$I$2,2,0)=1,IF(D207="SINAPI",VLOOKUP(C207,BancoRJ!C:G,4,0),VLOOKUP(C207,COMPOSIÇÕES!C:H,6,0)),IF(D207="SINAPI",VLOOKUP(C207,BancoRJ!C:G,5,0),VLOOKUP(C207,COMPOSIÇÕES!C:H,6,0))))</f>
        <v>36.020000000000003</v>
      </c>
      <c r="N207" s="470" t="str">
        <f>IF(H207=0,"",IF(H207&gt;M207,FALSE,ROUND((H207*$F$9)+H207,2)))</f>
        <v/>
      </c>
      <c r="O207" s="539">
        <f t="shared" si="230"/>
        <v>5</v>
      </c>
    </row>
    <row r="208" spans="2:16" s="468" customFormat="1" ht="49.5" customHeight="1" outlineLevel="1">
      <c r="B208" s="529" t="s">
        <v>32623</v>
      </c>
      <c r="C208" s="540">
        <v>91959</v>
      </c>
      <c r="D208" s="531" t="s">
        <v>58</v>
      </c>
      <c r="E208" s="532" t="str">
        <f>IF(D208="SINAPI",VLOOKUP(C208,BancoRJ!C:G,2,0),VLOOKUP(C208,COMPOSIÇÕES!C:H,2,0))</f>
        <v>INTERRUPTOR SIMPLES (2 MÓDULOS), 10A/250V, INCLUINDO SUPORTE E PLACA - FORNECIMENTO E INSTALAÇÃO. AF_03/2023</v>
      </c>
      <c r="F208" s="533" t="str">
        <f>IF(D208="SINAPI",VLOOKUP(C208,BancoRJ!C:G,3,0),VLOOKUP(C208,COMPOSIÇÕES!C:H,3,0))</f>
        <v>UN</v>
      </c>
      <c r="G208" s="534">
        <f>ROUND(VLOOKUP(B208,'MEMORIA DE CÁLCULO'!A:K,10,0),2)</f>
        <v>50</v>
      </c>
      <c r="H208" s="535"/>
      <c r="I208" s="536" t="str">
        <f t="shared" si="231"/>
        <v/>
      </c>
      <c r="J208" s="537">
        <f t="shared" si="232"/>
        <v>0</v>
      </c>
      <c r="K208" s="537" t="e">
        <f t="shared" si="233"/>
        <v>#VALUE!</v>
      </c>
      <c r="L208" s="538" t="e">
        <f t="shared" si="234"/>
        <v>#VALUE!</v>
      </c>
      <c r="M208" s="469">
        <f>IF(C208=0,"",IF(VLOOKUP('DADOS GERAIS'!$B$9,'DADOS GERAIS'!$H$1:$I$2,2,0)=1,IF(D208="SINAPI",VLOOKUP(C208,BancoRJ!C:G,4,0),VLOOKUP(C208,COMPOSIÇÕES!C:H,6,0)),IF(D208="SINAPI",VLOOKUP(C208,BancoRJ!C:G,5,0),VLOOKUP(C208,COMPOSIÇÕES!C:H,6,0))))</f>
        <v>54.37</v>
      </c>
      <c r="N208" s="470" t="str">
        <f>IF(H208=0,"",IF(H208&gt;M208,FALSE,ROUND((H208*$F$9)+H208,2)))</f>
        <v/>
      </c>
      <c r="O208" s="539">
        <f t="shared" si="230"/>
        <v>1</v>
      </c>
    </row>
    <row r="209" spans="2:15" s="468" customFormat="1" ht="49.5" customHeight="1" outlineLevel="1">
      <c r="B209" s="529" t="s">
        <v>32624</v>
      </c>
      <c r="C209" s="540">
        <v>92000</v>
      </c>
      <c r="D209" s="531" t="s">
        <v>58</v>
      </c>
      <c r="E209" s="532" t="str">
        <f>IF(D209="SINAPI",VLOOKUP(C209,BancoRJ!C:G,2,0),VLOOKUP(C209,COMPOSIÇÕES!C:H,2,0))</f>
        <v>TOMADA BAIXA DE EMBUTIR (1 MÓDULO), 2P+T 10 A, INCLUINDO SUPORTE E PLACA - FORNECIMENTO E INSTALAÇÃO. AF_03/2023</v>
      </c>
      <c r="F209" s="533" t="str">
        <f>IF(D209="SINAPI",VLOOKUP(C209,BancoRJ!C:G,3,0),VLOOKUP(C209,COMPOSIÇÕES!C:H,3,0))</f>
        <v>UN</v>
      </c>
      <c r="G209" s="534">
        <f>ROUND(VLOOKUP(B209,'MEMORIA DE CÁLCULO'!A:K,10,0),2)</f>
        <v>350</v>
      </c>
      <c r="H209" s="535"/>
      <c r="I209" s="536" t="str">
        <f t="shared" si="231"/>
        <v/>
      </c>
      <c r="J209" s="537">
        <f t="shared" si="232"/>
        <v>0</v>
      </c>
      <c r="K209" s="537" t="e">
        <f t="shared" si="233"/>
        <v>#VALUE!</v>
      </c>
      <c r="L209" s="538" t="e">
        <f t="shared" si="234"/>
        <v>#VALUE!</v>
      </c>
      <c r="M209" s="469">
        <f>IF(C209=0,"",IF(VLOOKUP('DADOS GERAIS'!$B$9,'DADOS GERAIS'!$H$1:$I$2,2,0)=1,IF(D209="SINAPI",VLOOKUP(C209,BancoRJ!C:G,4,0),VLOOKUP(C209,COMPOSIÇÕES!C:H,6,0)),IF(D209="SINAPI",VLOOKUP(C209,BancoRJ!C:G,5,0),VLOOKUP(C209,COMPOSIÇÕES!C:H,6,0))))</f>
        <v>37.57</v>
      </c>
      <c r="N209" s="470" t="str">
        <f>IF(H209=0,"",IF(H209&gt;M209,FALSE,ROUND((H209*$F$9)+H209,2)))</f>
        <v/>
      </c>
      <c r="O209" s="539">
        <f t="shared" si="230"/>
        <v>7</v>
      </c>
    </row>
    <row r="210" spans="2:15" s="468" customFormat="1" ht="49.5" customHeight="1" outlineLevel="1">
      <c r="B210" s="529" t="s">
        <v>32625</v>
      </c>
      <c r="C210" s="540">
        <v>92008</v>
      </c>
      <c r="D210" s="531" t="s">
        <v>58</v>
      </c>
      <c r="E210" s="532" t="str">
        <f>IF(D210="SINAPI",VLOOKUP(C210,BancoRJ!C:G,2,0),VLOOKUP(C210,COMPOSIÇÕES!C:H,2,0))</f>
        <v>TOMADA BAIXA DE EMBUTIR (2 MÓDULOS), 2P+T 10 A, INCLUINDO SUPORTE E PLACA - FORNECIMENTO E INSTALAÇÃO. AF_03/2023</v>
      </c>
      <c r="F210" s="533" t="str">
        <f>IF(D210="SINAPI",VLOOKUP(C210,BancoRJ!C:G,3,0),VLOOKUP(C210,COMPOSIÇÕES!C:H,3,0))</f>
        <v>UN</v>
      </c>
      <c r="G210" s="534">
        <f>ROUND(VLOOKUP(B210,'MEMORIA DE CÁLCULO'!A:K,10,0),2)</f>
        <v>50</v>
      </c>
      <c r="H210" s="535"/>
      <c r="I210" s="536" t="str">
        <f t="shared" si="231"/>
        <v/>
      </c>
      <c r="J210" s="537">
        <f t="shared" si="232"/>
        <v>0</v>
      </c>
      <c r="K210" s="537" t="e">
        <f t="shared" si="233"/>
        <v>#VALUE!</v>
      </c>
      <c r="L210" s="538" t="e">
        <f t="shared" si="234"/>
        <v>#VALUE!</v>
      </c>
      <c r="M210" s="469">
        <f>IF(C210=0,"",IF(VLOOKUP('DADOS GERAIS'!$B$9,'DADOS GERAIS'!$H$1:$I$2,2,0)=1,IF(D210="SINAPI",VLOOKUP(C210,BancoRJ!C:G,4,0),VLOOKUP(C210,COMPOSIÇÕES!C:H,6,0)),IF(D210="SINAPI",VLOOKUP(C210,BancoRJ!C:G,5,0),VLOOKUP(C210,COMPOSIÇÕES!C:H,6,0))))</f>
        <v>57.4</v>
      </c>
      <c r="N210" s="470" t="str">
        <f>IF(H210=0,"",IF(H210&gt;M210,FALSE,ROUND((H210*$F$9)+H210,2)))</f>
        <v/>
      </c>
      <c r="O210" s="539">
        <f t="shared" si="230"/>
        <v>1</v>
      </c>
    </row>
    <row r="211" spans="2:15" s="468" customFormat="1" ht="49.5" customHeight="1" outlineLevel="1">
      <c r="B211" s="529" t="s">
        <v>32626</v>
      </c>
      <c r="C211" s="540">
        <v>91996</v>
      </c>
      <c r="D211" s="531" t="s">
        <v>58</v>
      </c>
      <c r="E211" s="532" t="str">
        <f>IF(D211="SINAPI",VLOOKUP(C211,BancoRJ!C:G,2,0),VLOOKUP(C211,COMPOSIÇÕES!C:H,2,0))</f>
        <v>TOMADA MÉDIA DE EMBUTIR (1 MÓDULO), 2P+T 10 A, INCLUINDO SUPORTE E PLACA - FORNECIMENTO E INSTALAÇÃO. AF_03/2023</v>
      </c>
      <c r="F211" s="533" t="str">
        <f>IF(D211="SINAPI",VLOOKUP(C211,BancoRJ!C:G,3,0),VLOOKUP(C211,COMPOSIÇÕES!C:H,3,0))</f>
        <v>UN</v>
      </c>
      <c r="G211" s="534">
        <f>ROUND(VLOOKUP(B211,'MEMORIA DE CÁLCULO'!A:K,10,0),2)</f>
        <v>250</v>
      </c>
      <c r="H211" s="535"/>
      <c r="I211" s="536" t="str">
        <f t="shared" si="231"/>
        <v/>
      </c>
      <c r="J211" s="537">
        <f t="shared" si="232"/>
        <v>0</v>
      </c>
      <c r="K211" s="537" t="e">
        <f t="shared" si="233"/>
        <v>#VALUE!</v>
      </c>
      <c r="L211" s="538" t="e">
        <f t="shared" si="234"/>
        <v>#VALUE!</v>
      </c>
      <c r="M211" s="469">
        <f>IF(C211=0,"",IF(VLOOKUP('DADOS GERAIS'!$B$9,'DADOS GERAIS'!$H$1:$I$2,2,0)=1,IF(D211="SINAPI",VLOOKUP(C211,BancoRJ!C:G,4,0),VLOOKUP(C211,COMPOSIÇÕES!C:H,6,0)),IF(D211="SINAPI",VLOOKUP(C211,BancoRJ!C:G,5,0),VLOOKUP(C211,COMPOSIÇÕES!C:H,6,0))))</f>
        <v>43.05</v>
      </c>
      <c r="N211" s="470" t="str">
        <f>IF(H211=0,"",IF(H211&gt;M211,FALSE,ROUND((H211*$F$9)+H211,2)))</f>
        <v/>
      </c>
      <c r="O211" s="539">
        <f t="shared" si="230"/>
        <v>5</v>
      </c>
    </row>
    <row r="212" spans="2:15" s="468" customFormat="1" ht="49.5" customHeight="1" outlineLevel="1">
      <c r="B212" s="529" t="s">
        <v>32627</v>
      </c>
      <c r="C212" s="540">
        <v>91997</v>
      </c>
      <c r="D212" s="531" t="s">
        <v>58</v>
      </c>
      <c r="E212" s="532" t="str">
        <f>IF(D212="SINAPI",VLOOKUP(C212,BancoRJ!C:G,2,0),VLOOKUP(C212,COMPOSIÇÕES!C:H,2,0))</f>
        <v>TOMADA MÉDIA DE EMBUTIR (1 MÓDULO), 2P+T 20 A, INCLUINDO SUPORTE E PLACA - FORNECIMENTO E INSTALAÇÃO. AF_03/2023</v>
      </c>
      <c r="F212" s="533" t="str">
        <f>IF(D212="SINAPI",VLOOKUP(C212,BancoRJ!C:G,3,0),VLOOKUP(C212,COMPOSIÇÕES!C:H,3,0))</f>
        <v>UN</v>
      </c>
      <c r="G212" s="534">
        <f>ROUND(VLOOKUP(B212,'MEMORIA DE CÁLCULO'!A:K,10,0),2)</f>
        <v>100</v>
      </c>
      <c r="H212" s="535"/>
      <c r="I212" s="536" t="str">
        <f t="shared" si="231"/>
        <v/>
      </c>
      <c r="J212" s="537">
        <f t="shared" si="232"/>
        <v>0</v>
      </c>
      <c r="K212" s="537" t="e">
        <f t="shared" si="233"/>
        <v>#VALUE!</v>
      </c>
      <c r="L212" s="538" t="e">
        <f t="shared" si="234"/>
        <v>#VALUE!</v>
      </c>
      <c r="M212" s="469">
        <f>IF(C212=0,"",IF(VLOOKUP('DADOS GERAIS'!$B$9,'DADOS GERAIS'!$H$1:$I$2,2,0)=1,IF(D212="SINAPI",VLOOKUP(C212,BancoRJ!C:G,4,0),VLOOKUP(C212,COMPOSIÇÕES!C:H,6,0)),IF(D212="SINAPI",VLOOKUP(C212,BancoRJ!C:G,5,0),VLOOKUP(C212,COMPOSIÇÕES!C:H,6,0))))</f>
        <v>44.94</v>
      </c>
      <c r="N212" s="470" t="str">
        <f>IF(H212=0,"",IF(H212&gt;M212,FALSE,ROUND((H212*$F$9)+H212,2)))</f>
        <v/>
      </c>
      <c r="O212" s="539">
        <f t="shared" si="230"/>
        <v>2</v>
      </c>
    </row>
    <row r="213" spans="2:15" s="468" customFormat="1" ht="49.5" customHeight="1" outlineLevel="1">
      <c r="B213" s="529" t="s">
        <v>32628</v>
      </c>
      <c r="C213" s="540">
        <v>91985</v>
      </c>
      <c r="D213" s="531" t="s">
        <v>58</v>
      </c>
      <c r="E213" s="532" t="str">
        <f>IF(D213="SINAPI",VLOOKUP(C213,BancoRJ!C:G,2,0),VLOOKUP(C213,COMPOSIÇÕES!C:H,2,0))</f>
        <v>INTERRUPTOR PULSADOR CAMPAINHA (1 MÓDULO), 10A/250V, INCLUINDO SUPORTE E PLACA - FORNECIMENTO E INSTALAÇÃO. AF_03/2023</v>
      </c>
      <c r="F213" s="533" t="str">
        <f>IF(D213="SINAPI",VLOOKUP(C213,BancoRJ!C:G,3,0),VLOOKUP(C213,COMPOSIÇÕES!C:H,3,0))</f>
        <v>UN</v>
      </c>
      <c r="G213" s="534">
        <f>ROUND(VLOOKUP(B213,'MEMORIA DE CÁLCULO'!A:K,10,0),2)</f>
        <v>50</v>
      </c>
      <c r="H213" s="535"/>
      <c r="I213" s="536" t="str">
        <f t="shared" si="231"/>
        <v/>
      </c>
      <c r="J213" s="537">
        <f t="shared" si="232"/>
        <v>0</v>
      </c>
      <c r="K213" s="537" t="e">
        <f t="shared" si="233"/>
        <v>#VALUE!</v>
      </c>
      <c r="L213" s="538" t="e">
        <f t="shared" si="234"/>
        <v>#VALUE!</v>
      </c>
      <c r="M213" s="469">
        <f>IF(C213=0,"",IF(VLOOKUP('DADOS GERAIS'!$B$9,'DADOS GERAIS'!$H$1:$I$2,2,0)=1,IF(D213="SINAPI",VLOOKUP(C213,BancoRJ!C:G,4,0),VLOOKUP(C213,COMPOSIÇÕES!C:H,6,0)),IF(D213="SINAPI",VLOOKUP(C213,BancoRJ!C:G,5,0),VLOOKUP(C213,COMPOSIÇÕES!C:H,6,0))))</f>
        <v>35.06</v>
      </c>
      <c r="N213" s="470" t="str">
        <f>IF(H213=0,"",IF(H213&gt;M213,FALSE,ROUND((H213*$F$9)+H213,2)))</f>
        <v/>
      </c>
      <c r="O213" s="539">
        <f t="shared" si="230"/>
        <v>1</v>
      </c>
    </row>
    <row r="214" spans="2:15" s="468" customFormat="1" ht="49.5" customHeight="1" outlineLevel="1">
      <c r="B214" s="529" t="s">
        <v>32629</v>
      </c>
      <c r="C214" s="540">
        <v>91987</v>
      </c>
      <c r="D214" s="531" t="s">
        <v>58</v>
      </c>
      <c r="E214" s="532" t="str">
        <f>IF(D214="SINAPI",VLOOKUP(C214,BancoRJ!C:G,2,0),VLOOKUP(C214,COMPOSIÇÕES!C:H,2,0))</f>
        <v>CAMPAINHA CIGARRA (1 MÓDULO), 10A/250V, INCLUINDO SUPORTE E PLACA - FORNECIMENTO E INSTALAÇÃO. AF_03/2023</v>
      </c>
      <c r="F214" s="533" t="str">
        <f>IF(D214="SINAPI",VLOOKUP(C214,BancoRJ!C:G,3,0),VLOOKUP(C214,COMPOSIÇÕES!C:H,3,0))</f>
        <v>UN</v>
      </c>
      <c r="G214" s="534">
        <f>ROUND(VLOOKUP(B214,'MEMORIA DE CÁLCULO'!A:K,10,0),2)</f>
        <v>50</v>
      </c>
      <c r="H214" s="535"/>
      <c r="I214" s="536" t="str">
        <f t="shared" si="231"/>
        <v/>
      </c>
      <c r="J214" s="537">
        <f t="shared" si="232"/>
        <v>0</v>
      </c>
      <c r="K214" s="537" t="e">
        <f t="shared" si="233"/>
        <v>#VALUE!</v>
      </c>
      <c r="L214" s="538" t="e">
        <f t="shared" si="234"/>
        <v>#VALUE!</v>
      </c>
      <c r="M214" s="469">
        <f>IF(C214=0,"",IF(VLOOKUP('DADOS GERAIS'!$B$9,'DADOS GERAIS'!$H$1:$I$2,2,0)=1,IF(D214="SINAPI",VLOOKUP(C214,BancoRJ!C:G,4,0),VLOOKUP(C214,COMPOSIÇÕES!C:H,6,0)),IF(D214="SINAPI",VLOOKUP(C214,BancoRJ!C:G,5,0),VLOOKUP(C214,COMPOSIÇÕES!C:H,6,0))))</f>
        <v>55.43</v>
      </c>
      <c r="N214" s="470" t="str">
        <f>IF(H214=0,"",IF(H214&gt;M214,FALSE,ROUND((H214*$F$9)+H214,2)))</f>
        <v/>
      </c>
      <c r="O214" s="539">
        <f t="shared" si="230"/>
        <v>1</v>
      </c>
    </row>
    <row r="215" spans="2:15" s="468" customFormat="1" ht="49.5" customHeight="1" outlineLevel="1">
      <c r="B215" s="529" t="s">
        <v>32630</v>
      </c>
      <c r="C215" s="540" t="str">
        <f>COMPOSIÇÕES!C97</f>
        <v>COMP 12</v>
      </c>
      <c r="D215" s="531" t="s">
        <v>32256</v>
      </c>
      <c r="E215" s="532" t="str">
        <f>IF(D215="SINAPI",VLOOKUP(C215,BancoRJ!C:G,2,0),VLOOKUP(C215,COMPOSIÇÕES!C:H,2,0))</f>
        <v>SUPORTE PARAFUSADO COM PLACA DE ENCAIXE 4" X 2" ALTO (2,00 M DO PISO) PARA PONTO DE CHUVEIRO - FORNECIMENTO E INSTALAÇÃO. AF_03/2023</v>
      </c>
      <c r="F215" s="533" t="str">
        <f>IF(D215="SINAPI",VLOOKUP(C215,BancoRJ!C:G,3,0),VLOOKUP(C215,COMPOSIÇÕES!C:H,3,0))</f>
        <v>UN</v>
      </c>
      <c r="G215" s="534">
        <f>ROUND(VLOOKUP(B215,'MEMORIA DE CÁLCULO'!A:K,10,0),2)</f>
        <v>50</v>
      </c>
      <c r="H215" s="535"/>
      <c r="I215" s="536" t="str">
        <f t="shared" si="231"/>
        <v/>
      </c>
      <c r="J215" s="537">
        <f t="shared" si="232"/>
        <v>0</v>
      </c>
      <c r="K215" s="537" t="e">
        <f t="shared" si="233"/>
        <v>#VALUE!</v>
      </c>
      <c r="L215" s="538" t="e">
        <f t="shared" si="234"/>
        <v>#VALUE!</v>
      </c>
      <c r="M215" s="469">
        <f>IF(C215=0,"",IF(VLOOKUP('DADOS GERAIS'!$B$9,'DADOS GERAIS'!$H$1:$I$2,2,0)=1,IF(D215="SINAPI",VLOOKUP(C215,BancoRJ!C:G,4,0),VLOOKUP(C215,COMPOSIÇÕES!C:H,6,0)),IF(D215="SINAPI",VLOOKUP(C215,BancoRJ!C:G,5,0),VLOOKUP(C215,COMPOSIÇÕES!C:H,6,0))))</f>
        <v>40.67</v>
      </c>
      <c r="N215" s="470" t="str">
        <f>IF(H215=0,"",IF(H215&gt;M215,FALSE,ROUND((H215*$F$9)+H215,2)))</f>
        <v/>
      </c>
      <c r="O215" s="539">
        <f t="shared" si="230"/>
        <v>1</v>
      </c>
    </row>
    <row r="216" spans="2:15" s="468" customFormat="1" ht="49.5" customHeight="1" outlineLevel="1">
      <c r="B216" s="529" t="s">
        <v>32631</v>
      </c>
      <c r="C216" s="540">
        <v>91941</v>
      </c>
      <c r="D216" s="531" t="s">
        <v>58</v>
      </c>
      <c r="E216" s="532" t="str">
        <f>IF(D216="SINAPI",VLOOKUP(C216,BancoRJ!C:G,2,0),VLOOKUP(C216,COMPOSIÇÕES!C:H,2,0))</f>
        <v>CAIXA RETANGULAR 4" X 2" BAIXA (0,30 M DO PISO), PVC, INSTALADA EM PAREDE - FORNECIMENTO E INSTALAÇÃO. AF_03/2023</v>
      </c>
      <c r="F216" s="533" t="str">
        <f>IF(D216="SINAPI",VLOOKUP(C216,BancoRJ!C:G,3,0),VLOOKUP(C216,COMPOSIÇÕES!C:H,3,0))</f>
        <v>UN</v>
      </c>
      <c r="G216" s="534">
        <f>ROUND(VLOOKUP(B216,'MEMORIA DE CÁLCULO'!A:K,10,0),2)</f>
        <v>400</v>
      </c>
      <c r="H216" s="535"/>
      <c r="I216" s="536" t="str">
        <f t="shared" si="231"/>
        <v/>
      </c>
      <c r="J216" s="537">
        <f t="shared" si="232"/>
        <v>0</v>
      </c>
      <c r="K216" s="537" t="e">
        <f t="shared" si="233"/>
        <v>#VALUE!</v>
      </c>
      <c r="L216" s="538" t="e">
        <f t="shared" si="234"/>
        <v>#VALUE!</v>
      </c>
      <c r="M216" s="469">
        <f>IF(C216=0,"",IF(VLOOKUP('DADOS GERAIS'!$B$9,'DADOS GERAIS'!$H$1:$I$2,2,0)=1,IF(D216="SINAPI",VLOOKUP(C216,BancoRJ!C:G,4,0),VLOOKUP(C216,COMPOSIÇÕES!C:H,6,0)),IF(D216="SINAPI",VLOOKUP(C216,BancoRJ!C:G,5,0),VLOOKUP(C216,COMPOSIÇÕES!C:H,6,0))))</f>
        <v>15.58</v>
      </c>
      <c r="N216" s="470" t="str">
        <f>IF(H216=0,"",IF(H216&gt;M216,FALSE,ROUND((H216*$F$9)+H216,2)))</f>
        <v/>
      </c>
      <c r="O216" s="539">
        <f t="shared" si="230"/>
        <v>8</v>
      </c>
    </row>
    <row r="217" spans="2:15" s="468" customFormat="1" ht="49.5" customHeight="1" outlineLevel="1">
      <c r="B217" s="529" t="s">
        <v>32632</v>
      </c>
      <c r="C217" s="540">
        <v>91940</v>
      </c>
      <c r="D217" s="531" t="s">
        <v>58</v>
      </c>
      <c r="E217" s="532" t="str">
        <f>IF(D217="SINAPI",VLOOKUP(C217,BancoRJ!C:G,2,0),VLOOKUP(C217,COMPOSIÇÕES!C:H,2,0))</f>
        <v>CAIXA RETANGULAR 4" X 2" MÉDIA (1,30 M DO PISO), PVC, INSTALADA EM PAREDE - FORNECIMENTO E INSTALAÇÃO. AF_03/2023</v>
      </c>
      <c r="F217" s="533" t="str">
        <f>IF(D217="SINAPI",VLOOKUP(C217,BancoRJ!C:G,3,0),VLOOKUP(C217,COMPOSIÇÕES!C:H,3,0))</f>
        <v>UN</v>
      </c>
      <c r="G217" s="534">
        <f>ROUND(VLOOKUP(B217,'MEMORIA DE CÁLCULO'!A:K,10,0),2)</f>
        <v>700</v>
      </c>
      <c r="H217" s="535"/>
      <c r="I217" s="536" t="str">
        <f t="shared" si="231"/>
        <v/>
      </c>
      <c r="J217" s="537">
        <f t="shared" si="232"/>
        <v>0</v>
      </c>
      <c r="K217" s="537" t="e">
        <f t="shared" si="233"/>
        <v>#VALUE!</v>
      </c>
      <c r="L217" s="538" t="e">
        <f t="shared" si="234"/>
        <v>#VALUE!</v>
      </c>
      <c r="M217" s="469">
        <f>IF(C217=0,"",IF(VLOOKUP('DADOS GERAIS'!$B$9,'DADOS GERAIS'!$H$1:$I$2,2,0)=1,IF(D217="SINAPI",VLOOKUP(C217,BancoRJ!C:G,4,0),VLOOKUP(C217,COMPOSIÇÕES!C:H,6,0)),IF(D217="SINAPI",VLOOKUP(C217,BancoRJ!C:G,5,0),VLOOKUP(C217,COMPOSIÇÕES!C:H,6,0))))</f>
        <v>24.84</v>
      </c>
      <c r="N217" s="470" t="str">
        <f>IF(H217=0,"",IF(H217&gt;M217,FALSE,ROUND((H217*$F$9)+H217,2)))</f>
        <v/>
      </c>
      <c r="O217" s="539">
        <f t="shared" si="230"/>
        <v>14</v>
      </c>
    </row>
    <row r="218" spans="2:15" s="468" customFormat="1" ht="49.5" customHeight="1" outlineLevel="1">
      <c r="B218" s="529" t="s">
        <v>32633</v>
      </c>
      <c r="C218" s="540">
        <v>91939</v>
      </c>
      <c r="D218" s="531" t="s">
        <v>58</v>
      </c>
      <c r="E218" s="532" t="str">
        <f>IF(D218="SINAPI",VLOOKUP(C218,BancoRJ!C:G,2,0),VLOOKUP(C218,COMPOSIÇÕES!C:H,2,0))</f>
        <v>CAIXA RETANGULAR 4" X 2" ALTA (2,00 M DO PISO), PVC, INSTALADA EM PAREDE - FORNECIMENTO E INSTALAÇÃO. AF_03/2023</v>
      </c>
      <c r="F218" s="533" t="str">
        <f>IF(D218="SINAPI",VLOOKUP(C218,BancoRJ!C:G,3,0),VLOOKUP(C218,COMPOSIÇÕES!C:H,3,0))</f>
        <v>UN</v>
      </c>
      <c r="G218" s="534">
        <f>ROUND(VLOOKUP(B218,'MEMORIA DE CÁLCULO'!A:K,10,0),2)</f>
        <v>100</v>
      </c>
      <c r="H218" s="535"/>
      <c r="I218" s="536" t="str">
        <f t="shared" si="231"/>
        <v/>
      </c>
      <c r="J218" s="537">
        <f t="shared" si="232"/>
        <v>0</v>
      </c>
      <c r="K218" s="537" t="e">
        <f t="shared" si="233"/>
        <v>#VALUE!</v>
      </c>
      <c r="L218" s="538" t="e">
        <f t="shared" si="234"/>
        <v>#VALUE!</v>
      </c>
      <c r="M218" s="469">
        <f>IF(C218=0,"",IF(VLOOKUP('DADOS GERAIS'!$B$9,'DADOS GERAIS'!$H$1:$I$2,2,0)=1,IF(D218="SINAPI",VLOOKUP(C218,BancoRJ!C:G,4,0),VLOOKUP(C218,COMPOSIÇÕES!C:H,6,0)),IF(D218="SINAPI",VLOOKUP(C218,BancoRJ!C:G,5,0),VLOOKUP(C218,COMPOSIÇÕES!C:H,6,0))))</f>
        <v>43.73</v>
      </c>
      <c r="N218" s="470" t="str">
        <f>IF(H218=0,"",IF(H218&gt;M218,FALSE,ROUND((H218*$F$9)+H218,2)))</f>
        <v/>
      </c>
      <c r="O218" s="539">
        <f t="shared" si="230"/>
        <v>2</v>
      </c>
    </row>
    <row r="219" spans="2:15" s="468" customFormat="1" ht="49.5" customHeight="1" outlineLevel="1">
      <c r="B219" s="529" t="s">
        <v>32634</v>
      </c>
      <c r="C219" s="540">
        <v>91937</v>
      </c>
      <c r="D219" s="531" t="s">
        <v>58</v>
      </c>
      <c r="E219" s="532" t="str">
        <f>IF(D219="SINAPI",VLOOKUP(C219,BancoRJ!C:G,2,0),VLOOKUP(C219,COMPOSIÇÕES!C:H,2,0))</f>
        <v>CAIXA OCTOGONAL 3" X 3", PVC, INSTALADA EM LAJE - FORNECIMENTO E INSTALAÇÃO. AF_03/2023</v>
      </c>
      <c r="F219" s="533" t="str">
        <f>IF(D219="SINAPI",VLOOKUP(C219,BancoRJ!C:G,3,0),VLOOKUP(C219,COMPOSIÇÕES!C:H,3,0))</f>
        <v>UN</v>
      </c>
      <c r="G219" s="534">
        <f>ROUND(VLOOKUP(B219,'MEMORIA DE CÁLCULO'!A:K,10,0),2)</f>
        <v>50</v>
      </c>
      <c r="H219" s="535"/>
      <c r="I219" s="536" t="str">
        <f t="shared" si="231"/>
        <v/>
      </c>
      <c r="J219" s="537">
        <f t="shared" si="232"/>
        <v>0</v>
      </c>
      <c r="K219" s="537" t="e">
        <f t="shared" si="233"/>
        <v>#VALUE!</v>
      </c>
      <c r="L219" s="538" t="e">
        <f t="shared" si="234"/>
        <v>#VALUE!</v>
      </c>
      <c r="M219" s="469">
        <f>IF(C219=0,"",IF(VLOOKUP('DADOS GERAIS'!$B$9,'DADOS GERAIS'!$H$1:$I$2,2,0)=1,IF(D219="SINAPI",VLOOKUP(C219,BancoRJ!C:G,4,0),VLOOKUP(C219,COMPOSIÇÕES!C:H,6,0)),IF(D219="SINAPI",VLOOKUP(C219,BancoRJ!C:G,5,0),VLOOKUP(C219,COMPOSIÇÕES!C:H,6,0))))</f>
        <v>21.59</v>
      </c>
      <c r="N219" s="470" t="str">
        <f>IF(H219=0,"",IF(H219&gt;M219,FALSE,ROUND((H219*$F$9)+H219,2)))</f>
        <v/>
      </c>
      <c r="O219" s="539">
        <f t="shared" si="230"/>
        <v>1</v>
      </c>
    </row>
    <row r="220" spans="2:15" s="468" customFormat="1" ht="49.5" customHeight="1" outlineLevel="1">
      <c r="B220" s="529" t="s">
        <v>32635</v>
      </c>
      <c r="C220" s="540" t="str">
        <f>COMPOSIÇÕES!C105</f>
        <v>COMP 13</v>
      </c>
      <c r="D220" s="531" t="s">
        <v>32256</v>
      </c>
      <c r="E220" s="532" t="str">
        <f>IF(D220="SINAPI",VLOOKUP(C220,BancoRJ!C:G,2,0),VLOOKUP(C220,COMPOSIÇÕES!C:H,2,0))</f>
        <v>CAIXA OCTOGONAL 3" X 3", PVC, INSTALADA EM FORRO PVC E EM TRAMA DE MADEIRA - FORNECIMENTO E INSTALAÇÃO.</v>
      </c>
      <c r="F220" s="533" t="str">
        <f>IF(D220="SINAPI",VLOOKUP(C220,BancoRJ!C:G,3,0),VLOOKUP(C220,COMPOSIÇÕES!C:H,3,0))</f>
        <v>UN</v>
      </c>
      <c r="G220" s="534">
        <f>ROUND(VLOOKUP(B220,'MEMORIA DE CÁLCULO'!A:K,10,0),2)</f>
        <v>350</v>
      </c>
      <c r="H220" s="535"/>
      <c r="I220" s="536" t="str">
        <f t="shared" si="231"/>
        <v/>
      </c>
      <c r="J220" s="537">
        <f t="shared" si="232"/>
        <v>0</v>
      </c>
      <c r="K220" s="537" t="e">
        <f t="shared" si="233"/>
        <v>#VALUE!</v>
      </c>
      <c r="L220" s="538" t="e">
        <f t="shared" si="234"/>
        <v>#VALUE!</v>
      </c>
      <c r="M220" s="469">
        <f>IF(C220=0,"",IF(VLOOKUP('DADOS GERAIS'!$B$9,'DADOS GERAIS'!$H$1:$I$2,2,0)=1,IF(D220="SINAPI",VLOOKUP(C220,BancoRJ!C:G,4,0),VLOOKUP(C220,COMPOSIÇÕES!C:H,6,0)),IF(D220="SINAPI",VLOOKUP(C220,BancoRJ!C:G,5,0),VLOOKUP(C220,COMPOSIÇÕES!C:H,6,0))))</f>
        <v>21.59</v>
      </c>
      <c r="N220" s="470" t="str">
        <f>IF(H220=0,"",IF(H220&gt;M220,FALSE,ROUND((H220*$F$9)+H220,2)))</f>
        <v/>
      </c>
      <c r="O220" s="539">
        <f t="shared" si="230"/>
        <v>7</v>
      </c>
    </row>
    <row r="221" spans="2:15" s="468" customFormat="1" ht="49.5" customHeight="1" outlineLevel="1">
      <c r="B221" s="529" t="s">
        <v>32636</v>
      </c>
      <c r="C221" s="540">
        <v>91924</v>
      </c>
      <c r="D221" s="531" t="s">
        <v>58</v>
      </c>
      <c r="E221" s="532" t="str">
        <f>IF(D221="SINAPI",VLOOKUP(C221,BancoRJ!C:G,2,0),VLOOKUP(C221,COMPOSIÇÕES!C:H,2,0))</f>
        <v>CABO DE COBRE FLEXÍVEL ISOLADO, 1,5 MM², ANTI-CHAMA 450/750 V, PARA CIRCUITOS TERMINAIS - FORNECIMENTO E INSTALAÇÃO. AF_03/2023</v>
      </c>
      <c r="F221" s="533" t="str">
        <f>IF(D221="SINAPI",VLOOKUP(C221,BancoRJ!C:G,3,0),VLOOKUP(C221,COMPOSIÇÕES!C:H,3,0))</f>
        <v>M</v>
      </c>
      <c r="G221" s="534">
        <f>ROUND(VLOOKUP(B221,'MEMORIA DE CÁLCULO'!A:K,10,0),2)</f>
        <v>6151.5</v>
      </c>
      <c r="H221" s="535"/>
      <c r="I221" s="536" t="str">
        <f t="shared" ref="I221" si="235">IF(H221&lt;=M221,N221,"Valor Acima da Ref.")</f>
        <v/>
      </c>
      <c r="J221" s="537">
        <f t="shared" ref="J221" si="236">ROUND(G221*H221,2)</f>
        <v>0</v>
      </c>
      <c r="K221" s="537" t="e">
        <f t="shared" ref="K221" si="237">ROUND(G221*I221,2)</f>
        <v>#VALUE!</v>
      </c>
      <c r="L221" s="538" t="e">
        <f t="shared" ref="L221" si="238">K221/$K$11</f>
        <v>#VALUE!</v>
      </c>
      <c r="M221" s="469">
        <f>IF(C221=0,"",IF(VLOOKUP('DADOS GERAIS'!$B$9,'DADOS GERAIS'!$H$1:$I$2,2,0)=1,IF(D221="SINAPI",VLOOKUP(C221,BancoRJ!C:G,4,0),VLOOKUP(C221,COMPOSIÇÕES!C:H,6,0)),IF(D221="SINAPI",VLOOKUP(C221,BancoRJ!C:G,5,0),VLOOKUP(C221,COMPOSIÇÕES!C:H,6,0))))</f>
        <v>3.61</v>
      </c>
      <c r="N221" s="470" t="str">
        <f>IF(H221=0,"",IF(H221&gt;M221,FALSE,ROUND((H221*$F$9)+H221,2)))</f>
        <v/>
      </c>
      <c r="O221" s="539">
        <f t="shared" ref="O221:O231" si="239">G221/50</f>
        <v>123.03</v>
      </c>
    </row>
    <row r="222" spans="2:15" s="468" customFormat="1" ht="49.5" customHeight="1" outlineLevel="1">
      <c r="B222" s="529" t="s">
        <v>32637</v>
      </c>
      <c r="C222" s="540">
        <v>91926</v>
      </c>
      <c r="D222" s="531" t="s">
        <v>58</v>
      </c>
      <c r="E222" s="532" t="str">
        <f>IF(D222="SINAPI",VLOOKUP(C222,BancoRJ!C:G,2,0),VLOOKUP(C222,COMPOSIÇÕES!C:H,2,0))</f>
        <v>CABO DE COBRE FLEXÍVEL ISOLADO, 2,5 MM², ANTI-CHAMA 450/750 V, PARA CIRCUITOS TERMINAIS - FORNECIMENTO E INSTALAÇÃO. AF_03/2023</v>
      </c>
      <c r="F222" s="533" t="str">
        <f>IF(D222="SINAPI",VLOOKUP(C222,BancoRJ!C:G,3,0),VLOOKUP(C222,COMPOSIÇÕES!C:H,3,0))</f>
        <v>M</v>
      </c>
      <c r="G222" s="534">
        <f>ROUND(VLOOKUP(B222,'MEMORIA DE CÁLCULO'!A:K,10,0),2)</f>
        <v>8693</v>
      </c>
      <c r="H222" s="535"/>
      <c r="I222" s="536" t="str">
        <f t="shared" ref="I222:I231" si="240">IF(H222&lt;=M222,N222,"Valor Acima da Ref.")</f>
        <v/>
      </c>
      <c r="J222" s="537">
        <f t="shared" ref="J222:J231" si="241">ROUND(G222*H222,2)</f>
        <v>0</v>
      </c>
      <c r="K222" s="537" t="e">
        <f t="shared" ref="K222:K231" si="242">ROUND(G222*I222,2)</f>
        <v>#VALUE!</v>
      </c>
      <c r="L222" s="538" t="e">
        <f t="shared" ref="L222:L231" si="243">K222/$K$11</f>
        <v>#VALUE!</v>
      </c>
      <c r="M222" s="469">
        <f>IF(C222=0,"",IF(VLOOKUP('DADOS GERAIS'!$B$9,'DADOS GERAIS'!$H$1:$I$2,2,0)=1,IF(D222="SINAPI",VLOOKUP(C222,BancoRJ!C:G,4,0),VLOOKUP(C222,COMPOSIÇÕES!C:H,6,0)),IF(D222="SINAPI",VLOOKUP(C222,BancoRJ!C:G,5,0),VLOOKUP(C222,COMPOSIÇÕES!C:H,6,0))))</f>
        <v>5.14</v>
      </c>
      <c r="N222" s="470" t="str">
        <f>IF(H222=0,"",IF(H222&gt;M222,FALSE,ROUND((H222*$F$9)+H222,2)))</f>
        <v/>
      </c>
      <c r="O222" s="539">
        <f t="shared" si="239"/>
        <v>173.86</v>
      </c>
    </row>
    <row r="223" spans="2:15" s="468" customFormat="1" ht="49.5" customHeight="1" outlineLevel="1">
      <c r="B223" s="529" t="s">
        <v>32638</v>
      </c>
      <c r="C223" s="540">
        <v>91928</v>
      </c>
      <c r="D223" s="531" t="s">
        <v>58</v>
      </c>
      <c r="E223" s="532" t="str">
        <f>IF(D223="SINAPI",VLOOKUP(C223,BancoRJ!C:G,2,0),VLOOKUP(C223,COMPOSIÇÕES!C:H,2,0))</f>
        <v>CABO DE COBRE FLEXÍVEL ISOLADO, 4 MM², ANTI-CHAMA 450/750 V, PARA CIRCUITOS TERMINAIS - FORNECIMENTO E INSTALAÇÃO. AF_03/2023</v>
      </c>
      <c r="F223" s="533" t="str">
        <f>IF(D223="SINAPI",VLOOKUP(C223,BancoRJ!C:G,3,0),VLOOKUP(C223,COMPOSIÇÕES!C:H,3,0))</f>
        <v>M</v>
      </c>
      <c r="G223" s="534">
        <f>ROUND(VLOOKUP(B223,'MEMORIA DE CÁLCULO'!A:K,10,0),2)</f>
        <v>1456.5</v>
      </c>
      <c r="H223" s="535"/>
      <c r="I223" s="536" t="str">
        <f t="shared" si="240"/>
        <v/>
      </c>
      <c r="J223" s="537">
        <f t="shared" si="241"/>
        <v>0</v>
      </c>
      <c r="K223" s="537" t="e">
        <f t="shared" si="242"/>
        <v>#VALUE!</v>
      </c>
      <c r="L223" s="538" t="e">
        <f t="shared" si="243"/>
        <v>#VALUE!</v>
      </c>
      <c r="M223" s="469">
        <f>IF(C223=0,"",IF(VLOOKUP('DADOS GERAIS'!$B$9,'DADOS GERAIS'!$H$1:$I$2,2,0)=1,IF(D223="SINAPI",VLOOKUP(C223,BancoRJ!C:G,4,0),VLOOKUP(C223,COMPOSIÇÕES!C:H,6,0)),IF(D223="SINAPI",VLOOKUP(C223,BancoRJ!C:G,5,0),VLOOKUP(C223,COMPOSIÇÕES!C:H,6,0))))</f>
        <v>7.83</v>
      </c>
      <c r="N223" s="470" t="str">
        <f>IF(H223=0,"",IF(H223&gt;M223,FALSE,ROUND((H223*$F$9)+H223,2)))</f>
        <v/>
      </c>
      <c r="O223" s="539">
        <f t="shared" si="239"/>
        <v>29.13</v>
      </c>
    </row>
    <row r="224" spans="2:15" s="468" customFormat="1" ht="49.5" customHeight="1" outlineLevel="1">
      <c r="B224" s="529" t="s">
        <v>32639</v>
      </c>
      <c r="C224" s="540">
        <v>91930</v>
      </c>
      <c r="D224" s="531" t="s">
        <v>58</v>
      </c>
      <c r="E224" s="532" t="str">
        <f>IF(D224="SINAPI",VLOOKUP(C224,BancoRJ!C:G,2,0),VLOOKUP(C224,COMPOSIÇÕES!C:H,2,0))</f>
        <v>CABO DE COBRE FLEXÍVEL ISOLADO, 6 MM², ANTI-CHAMA 450/750 V, PARA CIRCUITOS TERMINAIS - FORNECIMENTO E INSTALAÇÃO. AF_03/2023</v>
      </c>
      <c r="F224" s="533" t="str">
        <f>IF(D224="SINAPI",VLOOKUP(C224,BancoRJ!C:G,3,0),VLOOKUP(C224,COMPOSIÇÕES!C:H,3,0))</f>
        <v>M</v>
      </c>
      <c r="G224" s="534">
        <f>ROUND(VLOOKUP(B224,'MEMORIA DE CÁLCULO'!A:K,10,0),2)</f>
        <v>4096.5</v>
      </c>
      <c r="H224" s="535"/>
      <c r="I224" s="536" t="str">
        <f t="shared" si="240"/>
        <v/>
      </c>
      <c r="J224" s="537">
        <f t="shared" si="241"/>
        <v>0</v>
      </c>
      <c r="K224" s="537" t="e">
        <f t="shared" si="242"/>
        <v>#VALUE!</v>
      </c>
      <c r="L224" s="538" t="e">
        <f t="shared" si="243"/>
        <v>#VALUE!</v>
      </c>
      <c r="M224" s="469">
        <f>IF(C224=0,"",IF(VLOOKUP('DADOS GERAIS'!$B$9,'DADOS GERAIS'!$H$1:$I$2,2,0)=1,IF(D224="SINAPI",VLOOKUP(C224,BancoRJ!C:G,4,0),VLOOKUP(C224,COMPOSIÇÕES!C:H,6,0)),IF(D224="SINAPI",VLOOKUP(C224,BancoRJ!C:G,5,0),VLOOKUP(C224,COMPOSIÇÕES!C:H,6,0))))</f>
        <v>10.86</v>
      </c>
      <c r="N224" s="470" t="str">
        <f>IF(H224=0,"",IF(H224&gt;M224,FALSE,ROUND((H224*$F$9)+H224,2)))</f>
        <v/>
      </c>
      <c r="O224" s="539">
        <f t="shared" si="239"/>
        <v>81.93</v>
      </c>
    </row>
    <row r="225" spans="2:16" s="468" customFormat="1" ht="49.5" customHeight="1" outlineLevel="1">
      <c r="B225" s="529" t="s">
        <v>32640</v>
      </c>
      <c r="C225" s="540">
        <v>91932</v>
      </c>
      <c r="D225" s="531" t="s">
        <v>58</v>
      </c>
      <c r="E225" s="532" t="str">
        <f>IF(D225="SINAPI",VLOOKUP(C225,BancoRJ!C:G,2,0),VLOOKUP(C225,COMPOSIÇÕES!C:H,2,0))</f>
        <v>CABO DE COBRE FLEXÍVEL ISOLADO, 10 MM², ANTI-CHAMA 450/750 V, PARA CIRCUITOS TERMINAIS - FORNECIMENTO E INSTALAÇÃO. AF_03/2023</v>
      </c>
      <c r="F225" s="533" t="str">
        <f>IF(D225="SINAPI",VLOOKUP(C225,BancoRJ!C:G,3,0),VLOOKUP(C225,COMPOSIÇÕES!C:H,3,0))</f>
        <v>M</v>
      </c>
      <c r="G225" s="534">
        <f>ROUND(VLOOKUP(B225,'MEMORIA DE CÁLCULO'!A:K,10,0),2)</f>
        <v>1837.5</v>
      </c>
      <c r="H225" s="535"/>
      <c r="I225" s="536" t="str">
        <f t="shared" si="240"/>
        <v/>
      </c>
      <c r="J225" s="537">
        <f t="shared" si="241"/>
        <v>0</v>
      </c>
      <c r="K225" s="537" t="e">
        <f t="shared" si="242"/>
        <v>#VALUE!</v>
      </c>
      <c r="L225" s="538" t="e">
        <f t="shared" si="243"/>
        <v>#VALUE!</v>
      </c>
      <c r="M225" s="469">
        <f>IF(C225=0,"",IF(VLOOKUP('DADOS GERAIS'!$B$9,'DADOS GERAIS'!$H$1:$I$2,2,0)=1,IF(D225="SINAPI",VLOOKUP(C225,BancoRJ!C:G,4,0),VLOOKUP(C225,COMPOSIÇÕES!C:H,6,0)),IF(D225="SINAPI",VLOOKUP(C225,BancoRJ!C:G,5,0),VLOOKUP(C225,COMPOSIÇÕES!C:H,6,0))))</f>
        <v>19.11</v>
      </c>
      <c r="N225" s="470" t="str">
        <f>IF(H225=0,"",IF(H225&gt;M225,FALSE,ROUND((H225*$F$9)+H225,2)))</f>
        <v/>
      </c>
      <c r="O225" s="539">
        <f t="shared" si="239"/>
        <v>36.75</v>
      </c>
    </row>
    <row r="226" spans="2:16" s="468" customFormat="1" ht="49.5" customHeight="1" outlineLevel="1">
      <c r="B226" s="529" t="s">
        <v>32641</v>
      </c>
      <c r="C226" s="540">
        <v>97667</v>
      </c>
      <c r="D226" s="531" t="s">
        <v>58</v>
      </c>
      <c r="E226" s="532" t="str">
        <f>IF(D226="SINAPI",VLOOKUP(C226,BancoRJ!C:G,2,0),VLOOKUP(C226,COMPOSIÇÕES!C:H,2,0))</f>
        <v>ELETRODUTO FLEXÍVEL CORRUGADO, PEAD, DN 50 (1 1/2"), PARA REDE ENTERRADA DE DISTRIBUIÇÃO DE ENERGIA ELÉTRICA - FORNECIMENTO E INSTALAÇÃO. AF_12/2021</v>
      </c>
      <c r="F226" s="533" t="str">
        <f>IF(D226="SINAPI",VLOOKUP(C226,BancoRJ!C:G,3,0),VLOOKUP(C226,COMPOSIÇÕES!C:H,3,0))</f>
        <v>M</v>
      </c>
      <c r="G226" s="534">
        <f>ROUND(VLOOKUP(B226,'MEMORIA DE CÁLCULO'!A:K,10,0),2)</f>
        <v>260</v>
      </c>
      <c r="H226" s="535"/>
      <c r="I226" s="536" t="str">
        <f t="shared" si="240"/>
        <v/>
      </c>
      <c r="J226" s="537">
        <f t="shared" si="241"/>
        <v>0</v>
      </c>
      <c r="K226" s="537" t="e">
        <f t="shared" si="242"/>
        <v>#VALUE!</v>
      </c>
      <c r="L226" s="538" t="e">
        <f t="shared" si="243"/>
        <v>#VALUE!</v>
      </c>
      <c r="M226" s="469">
        <f>IF(C226=0,"",IF(VLOOKUP('DADOS GERAIS'!$B$9,'DADOS GERAIS'!$H$1:$I$2,2,0)=1,IF(D226="SINAPI",VLOOKUP(C226,BancoRJ!C:G,4,0),VLOOKUP(C226,COMPOSIÇÕES!C:H,6,0)),IF(D226="SINAPI",VLOOKUP(C226,BancoRJ!C:G,5,0),VLOOKUP(C226,COMPOSIÇÕES!C:H,6,0))))</f>
        <v>10.77</v>
      </c>
      <c r="N226" s="470" t="str">
        <f>IF(H226=0,"",IF(H226&gt;M226,FALSE,ROUND((H226*$F$9)+H226,2)))</f>
        <v/>
      </c>
      <c r="O226" s="539">
        <f t="shared" si="239"/>
        <v>5.2</v>
      </c>
    </row>
    <row r="227" spans="2:16" s="468" customFormat="1" ht="49.5" customHeight="1" outlineLevel="1">
      <c r="B227" s="529" t="s">
        <v>32642</v>
      </c>
      <c r="C227" s="540">
        <v>91845</v>
      </c>
      <c r="D227" s="531" t="s">
        <v>58</v>
      </c>
      <c r="E227" s="532" t="str">
        <f>IF(D227="SINAPI",VLOOKUP(C227,BancoRJ!C:G,2,0),VLOOKUP(C227,COMPOSIÇÕES!C:H,2,0))</f>
        <v>ELETRODUTO FLEXÍVEL CORRUGADO REFORÇADO, PVC, DN 25 MM (3/4"), PARA CIRCUITOS TERMINAIS, INSTALADO EM LAJE - FORNECIMENTO E INSTALAÇÃO. AF_03/2023</v>
      </c>
      <c r="F227" s="533" t="str">
        <f>IF(D227="SINAPI",VLOOKUP(C227,BancoRJ!C:G,3,0),VLOOKUP(C227,COMPOSIÇÕES!C:H,3,0))</f>
        <v>M</v>
      </c>
      <c r="G227" s="534">
        <f>ROUND(VLOOKUP(B227,'MEMORIA DE CÁLCULO'!A:K,10,0),2)</f>
        <v>222.5</v>
      </c>
      <c r="H227" s="535"/>
      <c r="I227" s="536" t="str">
        <f t="shared" si="240"/>
        <v/>
      </c>
      <c r="J227" s="537">
        <f t="shared" si="241"/>
        <v>0</v>
      </c>
      <c r="K227" s="537" t="e">
        <f t="shared" si="242"/>
        <v>#VALUE!</v>
      </c>
      <c r="L227" s="538" t="e">
        <f t="shared" si="243"/>
        <v>#VALUE!</v>
      </c>
      <c r="M227" s="469">
        <f>IF(C227=0,"",IF(VLOOKUP('DADOS GERAIS'!$B$9,'DADOS GERAIS'!$H$1:$I$2,2,0)=1,IF(D227="SINAPI",VLOOKUP(C227,BancoRJ!C:G,4,0),VLOOKUP(C227,COMPOSIÇÕES!C:H,6,0)),IF(D227="SINAPI",VLOOKUP(C227,BancoRJ!C:G,5,0),VLOOKUP(C227,COMPOSIÇÕES!C:H,6,0))))</f>
        <v>9.5299999999999994</v>
      </c>
      <c r="N227" s="470" t="str">
        <f>IF(H227=0,"",IF(H227&gt;M227,FALSE,ROUND((H227*$F$9)+H227,2)))</f>
        <v/>
      </c>
      <c r="O227" s="539">
        <f t="shared" si="239"/>
        <v>4.45</v>
      </c>
    </row>
    <row r="228" spans="2:16" s="468" customFormat="1" ht="49.5" customHeight="1" outlineLevel="1">
      <c r="B228" s="529" t="s">
        <v>32643</v>
      </c>
      <c r="C228" s="540">
        <v>91854</v>
      </c>
      <c r="D228" s="531" t="s">
        <v>58</v>
      </c>
      <c r="E228" s="532" t="str">
        <f>IF(D228="SINAPI",VLOOKUP(C228,BancoRJ!C:G,2,0),VLOOKUP(C228,COMPOSIÇÕES!C:H,2,0))</f>
        <v>ELETRODUTO FLEXÍVEL CORRUGADO, PVC, DN 25 MM (3/4"), PARA CIRCUITOS TERMINAIS, INSTALADO EM PAREDE - FORNECIMENTO E INSTALAÇÃO. AF_03/2023</v>
      </c>
      <c r="F228" s="533" t="str">
        <f>IF(D228="SINAPI",VLOOKUP(C228,BancoRJ!C:G,3,0),VLOOKUP(C228,COMPOSIÇÕES!C:H,3,0))</f>
        <v>M</v>
      </c>
      <c r="G228" s="534">
        <f>ROUND(VLOOKUP(B228,'MEMORIA DE CÁLCULO'!A:K,10,0),2)</f>
        <v>2027.5</v>
      </c>
      <c r="H228" s="535"/>
      <c r="I228" s="536" t="str">
        <f t="shared" si="240"/>
        <v/>
      </c>
      <c r="J228" s="537">
        <f t="shared" si="241"/>
        <v>0</v>
      </c>
      <c r="K228" s="537" t="e">
        <f t="shared" si="242"/>
        <v>#VALUE!</v>
      </c>
      <c r="L228" s="538" t="e">
        <f t="shared" si="243"/>
        <v>#VALUE!</v>
      </c>
      <c r="M228" s="469">
        <f>IF(C228=0,"",IF(VLOOKUP('DADOS GERAIS'!$B$9,'DADOS GERAIS'!$H$1:$I$2,2,0)=1,IF(D228="SINAPI",VLOOKUP(C228,BancoRJ!C:G,4,0),VLOOKUP(C228,COMPOSIÇÕES!C:H,6,0)),IF(D228="SINAPI",VLOOKUP(C228,BancoRJ!C:G,5,0),VLOOKUP(C228,COMPOSIÇÕES!C:H,6,0))))</f>
        <v>12.39</v>
      </c>
      <c r="N228" s="470" t="str">
        <f>IF(H228=0,"",IF(H228&gt;M228,FALSE,ROUND((H228*$F$9)+H228,2)))</f>
        <v/>
      </c>
      <c r="O228" s="539">
        <f t="shared" si="239"/>
        <v>40.549999999999997</v>
      </c>
    </row>
    <row r="229" spans="2:16" s="468" customFormat="1" ht="49.5" customHeight="1" outlineLevel="1">
      <c r="B229" s="529" t="s">
        <v>32644</v>
      </c>
      <c r="C229" s="540">
        <v>91834</v>
      </c>
      <c r="D229" s="531" t="s">
        <v>58</v>
      </c>
      <c r="E229" s="532" t="str">
        <f>IF(D229="SINAPI",VLOOKUP(C229,BancoRJ!C:G,2,0),VLOOKUP(C229,COMPOSIÇÕES!C:H,2,0))</f>
        <v>ELETRODUTO FLEXÍVEL CORRUGADO, PVC, DN 25 MM (3/4"), PARA CIRCUITOS TERMINAIS, INSTALADO EM FORRO - FORNECIMENTO E INSTALAÇÃO. AF_03/2023</v>
      </c>
      <c r="F229" s="533" t="str">
        <f>IF(D229="SINAPI",VLOOKUP(C229,BancoRJ!C:G,3,0),VLOOKUP(C229,COMPOSIÇÕES!C:H,3,0))</f>
        <v>M</v>
      </c>
      <c r="G229" s="534">
        <f>ROUND(VLOOKUP(B229,'MEMORIA DE CÁLCULO'!A:K,10,0),2)</f>
        <v>3290</v>
      </c>
      <c r="H229" s="535"/>
      <c r="I229" s="536" t="str">
        <f t="shared" si="240"/>
        <v/>
      </c>
      <c r="J229" s="537">
        <f t="shared" si="241"/>
        <v>0</v>
      </c>
      <c r="K229" s="537" t="e">
        <f t="shared" si="242"/>
        <v>#VALUE!</v>
      </c>
      <c r="L229" s="538" t="e">
        <f t="shared" si="243"/>
        <v>#VALUE!</v>
      </c>
      <c r="M229" s="469">
        <f>IF(C229=0,"",IF(VLOOKUP('DADOS GERAIS'!$B$9,'DADOS GERAIS'!$H$1:$I$2,2,0)=1,IF(D229="SINAPI",VLOOKUP(C229,BancoRJ!C:G,4,0),VLOOKUP(C229,COMPOSIÇÕES!C:H,6,0)),IF(D229="SINAPI",VLOOKUP(C229,BancoRJ!C:G,5,0),VLOOKUP(C229,COMPOSIÇÕES!C:H,6,0))))</f>
        <v>22.99</v>
      </c>
      <c r="N229" s="470" t="str">
        <f>IF(H229=0,"",IF(H229&gt;M229,FALSE,ROUND((H229*$F$9)+H229,2)))</f>
        <v/>
      </c>
      <c r="O229" s="539">
        <f t="shared" si="239"/>
        <v>65.8</v>
      </c>
    </row>
    <row r="230" spans="2:16" s="468" customFormat="1" ht="49.5" customHeight="1" outlineLevel="1">
      <c r="B230" s="529" t="s">
        <v>32645</v>
      </c>
      <c r="C230" s="540">
        <v>104780</v>
      </c>
      <c r="D230" s="531" t="s">
        <v>58</v>
      </c>
      <c r="E230" s="532" t="str">
        <f>IF(D230="SINAPI",VLOOKUP(C230,BancoRJ!C:G,2,0),VLOOKUP(C230,COMPOSIÇÕES!C:H,2,0))</f>
        <v>RASGO LINEAR MECANIZADO EM ALVENARIA, PARA ELETRODUTOS, DIÂMETROS MENORES OU IGUAIS A 40 MM. AF_09/2023</v>
      </c>
      <c r="F230" s="533" t="str">
        <f>IF(D230="SINAPI",VLOOKUP(C230,BancoRJ!C:G,3,0),VLOOKUP(C230,COMPOSIÇÕES!C:H,3,0))</f>
        <v>M</v>
      </c>
      <c r="G230" s="534">
        <f>ROUND(VLOOKUP(B230,'MEMORIA DE CÁLCULO'!A:K,10,0),2)</f>
        <v>2027.5</v>
      </c>
      <c r="H230" s="535"/>
      <c r="I230" s="536" t="str">
        <f t="shared" si="240"/>
        <v/>
      </c>
      <c r="J230" s="537">
        <f t="shared" si="241"/>
        <v>0</v>
      </c>
      <c r="K230" s="537" t="e">
        <f t="shared" si="242"/>
        <v>#VALUE!</v>
      </c>
      <c r="L230" s="538" t="e">
        <f t="shared" si="243"/>
        <v>#VALUE!</v>
      </c>
      <c r="M230" s="469">
        <f>IF(C230=0,"",IF(VLOOKUP('DADOS GERAIS'!$B$9,'DADOS GERAIS'!$H$1:$I$2,2,0)=1,IF(D230="SINAPI",VLOOKUP(C230,BancoRJ!C:G,4,0),VLOOKUP(C230,COMPOSIÇÕES!C:H,6,0)),IF(D230="SINAPI",VLOOKUP(C230,BancoRJ!C:G,5,0),VLOOKUP(C230,COMPOSIÇÕES!C:H,6,0))))</f>
        <v>8.99</v>
      </c>
      <c r="N230" s="470" t="str">
        <f>IF(H230=0,"",IF(H230&gt;M230,FALSE,ROUND((H230*$F$9)+H230,2)))</f>
        <v/>
      </c>
      <c r="O230" s="539">
        <f t="shared" si="239"/>
        <v>40.549999999999997</v>
      </c>
    </row>
    <row r="231" spans="2:16" s="468" customFormat="1" ht="49.5" customHeight="1" outlineLevel="1">
      <c r="B231" s="529" t="s">
        <v>32646</v>
      </c>
      <c r="C231" s="540">
        <v>104766</v>
      </c>
      <c r="D231" s="531" t="s">
        <v>58</v>
      </c>
      <c r="E231" s="532" t="str">
        <f>IF(D231="SINAPI",VLOOKUP(C231,BancoRJ!C:G,2,0),VLOOKUP(C231,COMPOSIÇÕES!C:H,2,0))</f>
        <v>CHUMBAMENTO LINEAR EM ALVENARIA PARA ELETRODUTOS COM DIÂMETROS MENORES OU IGUAIS A 40 MM. AF_09/2023</v>
      </c>
      <c r="F231" s="533" t="str">
        <f>IF(D231="SINAPI",VLOOKUP(C231,BancoRJ!C:G,3,0),VLOOKUP(C231,COMPOSIÇÕES!C:H,3,0))</f>
        <v>M</v>
      </c>
      <c r="G231" s="534">
        <f>ROUND(VLOOKUP(B231,'MEMORIA DE CÁLCULO'!A:K,10,0),2)</f>
        <v>2027.5</v>
      </c>
      <c r="H231" s="535"/>
      <c r="I231" s="536" t="str">
        <f t="shared" si="240"/>
        <v/>
      </c>
      <c r="J231" s="537">
        <f t="shared" si="241"/>
        <v>0</v>
      </c>
      <c r="K231" s="537" t="e">
        <f t="shared" si="242"/>
        <v>#VALUE!</v>
      </c>
      <c r="L231" s="538" t="e">
        <f t="shared" si="243"/>
        <v>#VALUE!</v>
      </c>
      <c r="M231" s="469">
        <f>IF(C231=0,"",IF(VLOOKUP('DADOS GERAIS'!$B$9,'DADOS GERAIS'!$H$1:$I$2,2,0)=1,IF(D231="SINAPI",VLOOKUP(C231,BancoRJ!C:G,4,0),VLOOKUP(C231,COMPOSIÇÕES!C:H,6,0)),IF(D231="SINAPI",VLOOKUP(C231,BancoRJ!C:G,5,0),VLOOKUP(C231,COMPOSIÇÕES!C:H,6,0))))</f>
        <v>20.73</v>
      </c>
      <c r="N231" s="470" t="str">
        <f>IF(H231=0,"",IF(H231&gt;M231,FALSE,ROUND((H231*$F$9)+H231,2)))</f>
        <v/>
      </c>
      <c r="O231" s="539">
        <f t="shared" si="239"/>
        <v>40.549999999999997</v>
      </c>
    </row>
    <row r="232" spans="2:16" s="468" customFormat="1" ht="10.5" customHeight="1">
      <c r="B232" s="512"/>
      <c r="C232" s="541"/>
      <c r="D232" s="541"/>
      <c r="E232" s="542"/>
      <c r="F232" s="541"/>
      <c r="G232" s="543"/>
      <c r="H232" s="543"/>
      <c r="I232" s="517"/>
      <c r="J232" s="517"/>
      <c r="K232" s="517"/>
      <c r="L232" s="518"/>
      <c r="M232" s="469" t="str">
        <f>IF(C232=0,"",IF(VLOOKUP('DADOS GERAIS'!$B$9,'DADOS GERAIS'!$H$1:$I$2,2,0)=1,IF(D232="SINAPI",VLOOKUP(C232,BancoRJ!C:G,4,0),VLOOKUP(C232,COMPOSIÇÕES!C:H,6,0)),IF(D232="SINAPI",VLOOKUP(C232,BancoRJ!C:G,5,0),VLOOKUP(C232,COMPOSIÇÕES!C:H,6,0))))</f>
        <v/>
      </c>
      <c r="N232" s="470" t="str">
        <f>IF(H232=0,"",IF(H232&gt;M232,FALSE,ROUND((H232*$F$9)+H232,2)))</f>
        <v/>
      </c>
      <c r="O232" s="469"/>
      <c r="P232" s="470"/>
    </row>
    <row r="233" spans="2:16" s="528" customFormat="1" ht="28.5" customHeight="1">
      <c r="B233" s="520" t="s">
        <v>32513</v>
      </c>
      <c r="C233" s="521"/>
      <c r="D233" s="522"/>
      <c r="E233" s="522" t="s">
        <v>32514</v>
      </c>
      <c r="F233" s="522"/>
      <c r="G233" s="522"/>
      <c r="H233" s="523"/>
      <c r="I233" s="524"/>
      <c r="J233" s="525">
        <f>SUM(J234:J268)</f>
        <v>0</v>
      </c>
      <c r="K233" s="525" t="e">
        <f>SUM(K234:K268)</f>
        <v>#VALUE!</v>
      </c>
      <c r="L233" s="526" t="e">
        <f>K233/$K$11</f>
        <v>#VALUE!</v>
      </c>
      <c r="M233" s="469" t="str">
        <f>IF(C233=0,"",IF(VLOOKUP('DADOS GERAIS'!$B$9,'DADOS GERAIS'!$H$1:$I$2,2,0)=1,IF(D233="SINAPI",VLOOKUP(C233,BancoRJ!C:G,4,0),VLOOKUP(C233,COMPOSIÇÕES!C:H,6,0)),IF(D233="SINAPI",VLOOKUP(C233,BancoRJ!C:G,5,0),VLOOKUP(C233,COMPOSIÇÕES!C:H,6,0))))</f>
        <v/>
      </c>
      <c r="N233" s="470" t="str">
        <f>IF(H233=0,"",IF(H233&gt;M233,FALSE,ROUND((H233*$F$9)+H233,2)))</f>
        <v/>
      </c>
      <c r="O233" s="469"/>
      <c r="P233" s="470"/>
    </row>
    <row r="234" spans="2:16" s="468" customFormat="1" ht="49.5" customHeight="1" outlineLevel="1">
      <c r="B234" s="529" t="s">
        <v>32647</v>
      </c>
      <c r="C234" s="540">
        <v>90373</v>
      </c>
      <c r="D234" s="531" t="s">
        <v>58</v>
      </c>
      <c r="E234" s="532" t="str">
        <f>IF(D234="SINAPI",VLOOKUP(C234,BancoRJ!C:G,2,0),VLOOKUP(C234,COMPOSIÇÕES!C:H,2,0))</f>
        <v>JOELHO 90 GRAUS COM BUCHA DE LATÃO, PVC, SOLDÁVEL, DN 25MM, X 1/2 INSTALADO EM RAMAL OU SUB-RAMAL DE ÁGUA - FORNECIMENTO E INSTALAÇÃO. AF_06/2022</v>
      </c>
      <c r="F234" s="533" t="str">
        <f>IF(D234="SINAPI",VLOOKUP(C234,BancoRJ!C:G,3,0),VLOOKUP(C234,COMPOSIÇÕES!C:H,3,0))</f>
        <v>UN</v>
      </c>
      <c r="G234" s="534">
        <f>ROUND(VLOOKUP(B234,'MEMORIA DE CÁLCULO'!A:K,10,0),2)</f>
        <v>400</v>
      </c>
      <c r="H234" s="535"/>
      <c r="I234" s="536" t="str">
        <f t="shared" ref="I234" si="244">IF(H234&lt;=M234,N234,"Valor Acima da Ref.")</f>
        <v/>
      </c>
      <c r="J234" s="537">
        <f t="shared" ref="J234" si="245">ROUND(G234*H234,2)</f>
        <v>0</v>
      </c>
      <c r="K234" s="537" t="e">
        <f t="shared" ref="K234" si="246">ROUND(G234*I234,2)</f>
        <v>#VALUE!</v>
      </c>
      <c r="L234" s="538" t="e">
        <f t="shared" ref="L234" si="247">K234/$K$11</f>
        <v>#VALUE!</v>
      </c>
      <c r="M234" s="469">
        <f>IF(C234=0,"",IF(VLOOKUP('DADOS GERAIS'!$B$9,'DADOS GERAIS'!$H$1:$I$2,2,0)=1,IF(D234="SINAPI",VLOOKUP(C234,BancoRJ!C:G,4,0),VLOOKUP(C234,COMPOSIÇÕES!C:H,6,0)),IF(D234="SINAPI",VLOOKUP(C234,BancoRJ!C:G,5,0),VLOOKUP(C234,COMPOSIÇÕES!C:H,6,0))))</f>
        <v>15.87</v>
      </c>
      <c r="N234" s="470" t="str">
        <f>IF(H234=0,"",IF(H234&gt;M234,FALSE,ROUND((H234*$F$9)+H234,2)))</f>
        <v/>
      </c>
      <c r="O234" s="539">
        <f t="shared" ref="O234:O241" si="248">G234/50</f>
        <v>8</v>
      </c>
      <c r="P234" s="552"/>
    </row>
    <row r="235" spans="2:16" s="468" customFormat="1" ht="49.5" customHeight="1" outlineLevel="1">
      <c r="B235" s="529" t="s">
        <v>32648</v>
      </c>
      <c r="C235" s="540">
        <v>89396</v>
      </c>
      <c r="D235" s="531" t="s">
        <v>58</v>
      </c>
      <c r="E235" s="532" t="str">
        <f>IF(D235="SINAPI",VLOOKUP(C235,BancoRJ!C:G,2,0),VLOOKUP(C235,COMPOSIÇÕES!C:H,2,0))</f>
        <v>TÊ COM BUCHA DE LATÃO NA BOLSA CENTRAL, PVC, SOLDÁVEL, DN 25MM X 1/2, INSTALADO EM RAMAL OU SUB-RAMAL DE ÁGUA - FORNECIMENTO E INSTALAÇÃO. AF_06/2022</v>
      </c>
      <c r="F235" s="533" t="str">
        <f>IF(D235="SINAPI",VLOOKUP(C235,BancoRJ!C:G,3,0),VLOOKUP(C235,COMPOSIÇÕES!C:H,3,0))</f>
        <v>UN</v>
      </c>
      <c r="G235" s="534">
        <f>ROUND(VLOOKUP(B235,'MEMORIA DE CÁLCULO'!A:K,10,0),2)</f>
        <v>50</v>
      </c>
      <c r="H235" s="535"/>
      <c r="I235" s="536" t="str">
        <f t="shared" ref="I235:I240" si="249">IF(H235&lt;=M235,N235,"Valor Acima da Ref.")</f>
        <v/>
      </c>
      <c r="J235" s="537">
        <f t="shared" ref="J235:J240" si="250">ROUND(G235*H235,2)</f>
        <v>0</v>
      </c>
      <c r="K235" s="537" t="e">
        <f t="shared" ref="K235:K240" si="251">ROUND(G235*I235,2)</f>
        <v>#VALUE!</v>
      </c>
      <c r="L235" s="538" t="e">
        <f t="shared" ref="L235:L240" si="252">K235/$K$11</f>
        <v>#VALUE!</v>
      </c>
      <c r="M235" s="469">
        <f>IF(C235=0,"",IF(VLOOKUP('DADOS GERAIS'!$B$9,'DADOS GERAIS'!$H$1:$I$2,2,0)=1,IF(D235="SINAPI",VLOOKUP(C235,BancoRJ!C:G,4,0),VLOOKUP(C235,COMPOSIÇÕES!C:H,6,0)),IF(D235="SINAPI",VLOOKUP(C235,BancoRJ!C:G,5,0),VLOOKUP(C235,COMPOSIÇÕES!C:H,6,0))))</f>
        <v>24.33</v>
      </c>
      <c r="N235" s="470" t="str">
        <f>IF(H235=0,"",IF(H235&gt;M235,FALSE,ROUND((H235*$F$9)+H235,2)))</f>
        <v/>
      </c>
      <c r="O235" s="539">
        <f t="shared" ref="O235:O240" si="253">G235/50</f>
        <v>1</v>
      </c>
    </row>
    <row r="236" spans="2:16" s="468" customFormat="1" ht="49.5" customHeight="1" outlineLevel="1">
      <c r="B236" s="529" t="s">
        <v>32649</v>
      </c>
      <c r="C236" s="540">
        <v>89408</v>
      </c>
      <c r="D236" s="531" t="s">
        <v>58</v>
      </c>
      <c r="E236" s="532" t="str">
        <f>IF(D236="SINAPI",VLOOKUP(C236,BancoRJ!C:G,2,0),VLOOKUP(C236,COMPOSIÇÕES!C:H,2,0))</f>
        <v>JOELHO 90 GRAUS, PVC, SOLDÁVEL, DN 25MM, INSTALADO EM RAMAL DE DISTRIBUIÇÃO DE ÁGUA - FORNECIMENTO E INSTALAÇÃO. AF_06/2022</v>
      </c>
      <c r="F236" s="533" t="str">
        <f>IF(D236="SINAPI",VLOOKUP(C236,BancoRJ!C:G,3,0),VLOOKUP(C236,COMPOSIÇÕES!C:H,3,0))</f>
        <v>UN</v>
      </c>
      <c r="G236" s="534">
        <f>ROUND(VLOOKUP(B236,'MEMORIA DE CÁLCULO'!A:K,10,0),2)</f>
        <v>300</v>
      </c>
      <c r="H236" s="535"/>
      <c r="I236" s="536" t="str">
        <f t="shared" si="249"/>
        <v/>
      </c>
      <c r="J236" s="537">
        <f t="shared" si="250"/>
        <v>0</v>
      </c>
      <c r="K236" s="537" t="e">
        <f t="shared" si="251"/>
        <v>#VALUE!</v>
      </c>
      <c r="L236" s="538" t="e">
        <f t="shared" si="252"/>
        <v>#VALUE!</v>
      </c>
      <c r="M236" s="469">
        <f>IF(C236=0,"",IF(VLOOKUP('DADOS GERAIS'!$B$9,'DADOS GERAIS'!$H$1:$I$2,2,0)=1,IF(D236="SINAPI",VLOOKUP(C236,BancoRJ!C:G,4,0),VLOOKUP(C236,COMPOSIÇÕES!C:H,6,0)),IF(D236="SINAPI",VLOOKUP(C236,BancoRJ!C:G,5,0),VLOOKUP(C236,COMPOSIÇÕES!C:H,6,0))))</f>
        <v>11.55</v>
      </c>
      <c r="N236" s="470" t="str">
        <f>IF(H236=0,"",IF(H236&gt;M236,FALSE,ROUND((H236*$F$9)+H236,2)))</f>
        <v/>
      </c>
      <c r="O236" s="539">
        <f t="shared" si="253"/>
        <v>6</v>
      </c>
    </row>
    <row r="237" spans="2:16" s="468" customFormat="1" ht="49.5" customHeight="1" outlineLevel="1">
      <c r="B237" s="529" t="s">
        <v>32650</v>
      </c>
      <c r="C237" s="540">
        <v>89362</v>
      </c>
      <c r="D237" s="531" t="s">
        <v>58</v>
      </c>
      <c r="E237" s="532" t="str">
        <f>IF(D237="SINAPI",VLOOKUP(C237,BancoRJ!C:G,2,0),VLOOKUP(C237,COMPOSIÇÕES!C:H,2,0))</f>
        <v>JOELHO 90 GRAUS, PVC, SOLDÁVEL, DN 25MM, INSTALADO EM RAMAL OU SUB-RAMAL DE ÁGUA - FORNECIMENTO E INSTALAÇÃO. AF_06/2022</v>
      </c>
      <c r="F237" s="533" t="str">
        <f>IF(D237="SINAPI",VLOOKUP(C237,BancoRJ!C:G,3,0),VLOOKUP(C237,COMPOSIÇÕES!C:H,3,0))</f>
        <v>UN</v>
      </c>
      <c r="G237" s="534">
        <f>ROUND(VLOOKUP(B237,'MEMORIA DE CÁLCULO'!A:K,10,0),2)</f>
        <v>350</v>
      </c>
      <c r="H237" s="535"/>
      <c r="I237" s="536" t="str">
        <f t="shared" si="249"/>
        <v/>
      </c>
      <c r="J237" s="537">
        <f t="shared" si="250"/>
        <v>0</v>
      </c>
      <c r="K237" s="537" t="e">
        <f t="shared" si="251"/>
        <v>#VALUE!</v>
      </c>
      <c r="L237" s="538" t="e">
        <f t="shared" si="252"/>
        <v>#VALUE!</v>
      </c>
      <c r="M237" s="469">
        <f>IF(C237=0,"",IF(VLOOKUP('DADOS GERAIS'!$B$9,'DADOS GERAIS'!$H$1:$I$2,2,0)=1,IF(D237="SINAPI",VLOOKUP(C237,BancoRJ!C:G,4,0),VLOOKUP(C237,COMPOSIÇÕES!C:H,6,0)),IF(D237="SINAPI",VLOOKUP(C237,BancoRJ!C:G,5,0),VLOOKUP(C237,COMPOSIÇÕES!C:H,6,0))))</f>
        <v>12.69</v>
      </c>
      <c r="N237" s="470" t="str">
        <f>IF(H237=0,"",IF(H237&gt;M237,FALSE,ROUND((H237*$F$9)+H237,2)))</f>
        <v/>
      </c>
      <c r="O237" s="539">
        <f t="shared" si="253"/>
        <v>7</v>
      </c>
    </row>
    <row r="238" spans="2:16" s="468" customFormat="1" ht="49.5" customHeight="1" outlineLevel="1">
      <c r="B238" s="529" t="s">
        <v>32651</v>
      </c>
      <c r="C238" s="540">
        <v>89481</v>
      </c>
      <c r="D238" s="531" t="s">
        <v>58</v>
      </c>
      <c r="E238" s="532" t="str">
        <f>IF(D238="SINAPI",VLOOKUP(C238,BancoRJ!C:G,2,0),VLOOKUP(C238,COMPOSIÇÕES!C:H,2,0))</f>
        <v>JOELHO 90 GRAUS, PVC, SOLDÁVEL, DN 25MM, INSTALADO EM PRUMADA DE ÁGUA - FORNECIMENTO E INSTALAÇÃO. AF_06/2022</v>
      </c>
      <c r="F238" s="533" t="str">
        <f>IF(D238="SINAPI",VLOOKUP(C238,BancoRJ!C:G,3,0),VLOOKUP(C238,COMPOSIÇÕES!C:H,3,0))</f>
        <v>UN</v>
      </c>
      <c r="G238" s="534">
        <f>ROUND(VLOOKUP(B238,'MEMORIA DE CÁLCULO'!A:K,10,0),2)</f>
        <v>300</v>
      </c>
      <c r="H238" s="535"/>
      <c r="I238" s="536" t="str">
        <f t="shared" si="249"/>
        <v/>
      </c>
      <c r="J238" s="537">
        <f t="shared" si="250"/>
        <v>0</v>
      </c>
      <c r="K238" s="537" t="e">
        <f t="shared" si="251"/>
        <v>#VALUE!</v>
      </c>
      <c r="L238" s="538" t="e">
        <f t="shared" si="252"/>
        <v>#VALUE!</v>
      </c>
      <c r="M238" s="469">
        <f>IF(C238=0,"",IF(VLOOKUP('DADOS GERAIS'!$B$9,'DADOS GERAIS'!$H$1:$I$2,2,0)=1,IF(D238="SINAPI",VLOOKUP(C238,BancoRJ!C:G,4,0),VLOOKUP(C238,COMPOSIÇÕES!C:H,6,0)),IF(D238="SINAPI",VLOOKUP(C238,BancoRJ!C:G,5,0),VLOOKUP(C238,COMPOSIÇÕES!C:H,6,0))))</f>
        <v>6.91</v>
      </c>
      <c r="N238" s="470" t="str">
        <f>IF(H238=0,"",IF(H238&gt;M238,FALSE,ROUND((H238*$F$9)+H238,2)))</f>
        <v/>
      </c>
      <c r="O238" s="539">
        <f t="shared" si="253"/>
        <v>6</v>
      </c>
    </row>
    <row r="239" spans="2:16" s="468" customFormat="1" ht="49.5" customHeight="1" outlineLevel="1">
      <c r="B239" s="529" t="s">
        <v>32652</v>
      </c>
      <c r="C239" s="540">
        <v>89409</v>
      </c>
      <c r="D239" s="531" t="s">
        <v>58</v>
      </c>
      <c r="E239" s="532" t="str">
        <f>IF(D239="SINAPI",VLOOKUP(C239,BancoRJ!C:G,2,0),VLOOKUP(C239,COMPOSIÇÕES!C:H,2,0))</f>
        <v>JOELHO 45 GRAUS, PVC, SOLDÁVEL, DN 25MM, INSTALADO EM RAMAL DE DISTRIBUIÇÃO DE ÁGUA - FORNECIMENTO E INSTALAÇÃO. AF_06/2022</v>
      </c>
      <c r="F239" s="533" t="str">
        <f>IF(D239="SINAPI",VLOOKUP(C239,BancoRJ!C:G,3,0),VLOOKUP(C239,COMPOSIÇÕES!C:H,3,0))</f>
        <v>UN</v>
      </c>
      <c r="G239" s="534">
        <f>ROUND(VLOOKUP(B239,'MEMORIA DE CÁLCULO'!A:K,10,0),2)</f>
        <v>50</v>
      </c>
      <c r="H239" s="535"/>
      <c r="I239" s="536" t="str">
        <f t="shared" si="249"/>
        <v/>
      </c>
      <c r="J239" s="537">
        <f t="shared" si="250"/>
        <v>0</v>
      </c>
      <c r="K239" s="537" t="e">
        <f t="shared" si="251"/>
        <v>#VALUE!</v>
      </c>
      <c r="L239" s="538" t="e">
        <f t="shared" si="252"/>
        <v>#VALUE!</v>
      </c>
      <c r="M239" s="469">
        <f>IF(C239=0,"",IF(VLOOKUP('DADOS GERAIS'!$B$9,'DADOS GERAIS'!$H$1:$I$2,2,0)=1,IF(D239="SINAPI",VLOOKUP(C239,BancoRJ!C:G,4,0),VLOOKUP(C239,COMPOSIÇÕES!C:H,6,0)),IF(D239="SINAPI",VLOOKUP(C239,BancoRJ!C:G,5,0),VLOOKUP(C239,COMPOSIÇÕES!C:H,6,0))))</f>
        <v>12.35</v>
      </c>
      <c r="N239" s="470" t="str">
        <f>IF(H239=0,"",IF(H239&gt;M239,FALSE,ROUND((H239*$F$9)+H239,2)))</f>
        <v/>
      </c>
      <c r="O239" s="539">
        <f t="shared" si="253"/>
        <v>1</v>
      </c>
    </row>
    <row r="240" spans="2:16" s="468" customFormat="1" ht="49.5" customHeight="1" outlineLevel="1">
      <c r="B240" s="529" t="s">
        <v>32653</v>
      </c>
      <c r="C240" s="540">
        <v>89617</v>
      </c>
      <c r="D240" s="531" t="s">
        <v>58</v>
      </c>
      <c r="E240" s="532" t="str">
        <f>IF(D240="SINAPI",VLOOKUP(C240,BancoRJ!C:G,2,0),VLOOKUP(C240,COMPOSIÇÕES!C:H,2,0))</f>
        <v>TE, PVC, SOLDÁVEL, DN 25MM, INSTALADO EM PRUMADA DE ÁGUA - FORNECIMENTO E INSTALAÇÃO. AF_06/2022</v>
      </c>
      <c r="F240" s="533" t="str">
        <f>IF(D240="SINAPI",VLOOKUP(C240,BancoRJ!C:G,3,0),VLOOKUP(C240,COMPOSIÇÕES!C:H,3,0))</f>
        <v>UN</v>
      </c>
      <c r="G240" s="534">
        <f>ROUND(VLOOKUP(B240,'MEMORIA DE CÁLCULO'!A:K,10,0),2)</f>
        <v>50</v>
      </c>
      <c r="H240" s="535"/>
      <c r="I240" s="536" t="str">
        <f t="shared" si="249"/>
        <v/>
      </c>
      <c r="J240" s="537">
        <f t="shared" si="250"/>
        <v>0</v>
      </c>
      <c r="K240" s="537" t="e">
        <f t="shared" si="251"/>
        <v>#VALUE!</v>
      </c>
      <c r="L240" s="538" t="e">
        <f t="shared" si="252"/>
        <v>#VALUE!</v>
      </c>
      <c r="M240" s="469">
        <f>IF(C240=0,"",IF(VLOOKUP('DADOS GERAIS'!$B$9,'DADOS GERAIS'!$H$1:$I$2,2,0)=1,IF(D240="SINAPI",VLOOKUP(C240,BancoRJ!C:G,4,0),VLOOKUP(C240,COMPOSIÇÕES!C:H,6,0)),IF(D240="SINAPI",VLOOKUP(C240,BancoRJ!C:G,5,0),VLOOKUP(C240,COMPOSIÇÕES!C:H,6,0))))</f>
        <v>9.66</v>
      </c>
      <c r="N240" s="470" t="str">
        <f>IF(H240=0,"",IF(H240&gt;M240,FALSE,ROUND((H240*$F$9)+H240,2)))</f>
        <v/>
      </c>
      <c r="O240" s="539">
        <f t="shared" si="253"/>
        <v>1</v>
      </c>
    </row>
    <row r="241" spans="2:15" s="468" customFormat="1" ht="49.5" customHeight="1" outlineLevel="1">
      <c r="B241" s="529" t="s">
        <v>32654</v>
      </c>
      <c r="C241" s="540">
        <v>89395</v>
      </c>
      <c r="D241" s="531" t="s">
        <v>58</v>
      </c>
      <c r="E241" s="532" t="str">
        <f>IF(D241="SINAPI",VLOOKUP(C241,BancoRJ!C:G,2,0),VLOOKUP(C241,COMPOSIÇÕES!C:H,2,0))</f>
        <v>TE, PVC, SOLDÁVEL, DN 25MM, INSTALADO EM RAMAL OU SUB-RAMAL DE ÁGUA - FORNECIMENTO E INSTALAÇÃO. AF_06/2022</v>
      </c>
      <c r="F241" s="533" t="str">
        <f>IF(D241="SINAPI",VLOOKUP(C241,BancoRJ!C:G,3,0),VLOOKUP(C241,COMPOSIÇÕES!C:H,3,0))</f>
        <v>UN</v>
      </c>
      <c r="G241" s="534">
        <f>ROUND(VLOOKUP(B241,'MEMORIA DE CÁLCULO'!A:K,10,0),2)</f>
        <v>200</v>
      </c>
      <c r="H241" s="535"/>
      <c r="I241" s="536" t="str">
        <f t="shared" ref="I241" si="254">IF(H241&lt;=M241,N241,"Valor Acima da Ref.")</f>
        <v/>
      </c>
      <c r="J241" s="537">
        <f t="shared" ref="J241" si="255">ROUND(G241*H241,2)</f>
        <v>0</v>
      </c>
      <c r="K241" s="537" t="e">
        <f t="shared" ref="K241" si="256">ROUND(G241*I241,2)</f>
        <v>#VALUE!</v>
      </c>
      <c r="L241" s="538" t="e">
        <f t="shared" ref="L241" si="257">K241/$K$11</f>
        <v>#VALUE!</v>
      </c>
      <c r="M241" s="469">
        <f>IF(C241=0,"",IF(VLOOKUP('DADOS GERAIS'!$B$9,'DADOS GERAIS'!$H$1:$I$2,2,0)=1,IF(D241="SINAPI",VLOOKUP(C241,BancoRJ!C:G,4,0),VLOOKUP(C241,COMPOSIÇÕES!C:H,6,0)),IF(D241="SINAPI",VLOOKUP(C241,BancoRJ!C:G,5,0),VLOOKUP(C241,COMPOSIÇÕES!C:H,6,0))))</f>
        <v>17.37</v>
      </c>
      <c r="N241" s="470" t="str">
        <f>IF(H241=0,"",IF(H241&gt;M241,FALSE,ROUND((H241*$F$9)+H241,2)))</f>
        <v/>
      </c>
      <c r="O241" s="539">
        <f t="shared" si="248"/>
        <v>4</v>
      </c>
    </row>
    <row r="242" spans="2:15" s="468" customFormat="1" ht="49.5" customHeight="1" outlineLevel="1">
      <c r="B242" s="529" t="s">
        <v>32655</v>
      </c>
      <c r="C242" s="540">
        <v>89413</v>
      </c>
      <c r="D242" s="531" t="s">
        <v>58</v>
      </c>
      <c r="E242" s="532" t="str">
        <f>IF(D242="SINAPI",VLOOKUP(C242,BancoRJ!C:G,2,0),VLOOKUP(C242,COMPOSIÇÕES!C:H,2,0))</f>
        <v>JOELHO 90 GRAUS, PVC, SOLDÁVEL, DN 32MM, INSTALADO EM RAMAL DE DISTRIBUIÇÃO DE ÁGUA - FORNECIMENTO E INSTALAÇÃO. AF_06/2022</v>
      </c>
      <c r="F242" s="533" t="str">
        <f>IF(D242="SINAPI",VLOOKUP(C242,BancoRJ!C:G,3,0),VLOOKUP(C242,COMPOSIÇÕES!C:H,3,0))</f>
        <v>UN</v>
      </c>
      <c r="G242" s="534">
        <f>ROUND(VLOOKUP(B242,'MEMORIA DE CÁLCULO'!A:K,10,0),2)</f>
        <v>300</v>
      </c>
      <c r="H242" s="535"/>
      <c r="I242" s="536" t="str">
        <f t="shared" ref="I242:I252" si="258">IF(H242&lt;=M242,N242,"Valor Acima da Ref.")</f>
        <v/>
      </c>
      <c r="J242" s="537">
        <f t="shared" ref="J242:J252" si="259">ROUND(G242*H242,2)</f>
        <v>0</v>
      </c>
      <c r="K242" s="537" t="e">
        <f t="shared" ref="K242:K252" si="260">ROUND(G242*I242,2)</f>
        <v>#VALUE!</v>
      </c>
      <c r="L242" s="538" t="e">
        <f t="shared" ref="L242:L252" si="261">K242/$K$11</f>
        <v>#VALUE!</v>
      </c>
      <c r="M242" s="469">
        <f>IF(C242=0,"",IF(VLOOKUP('DADOS GERAIS'!$B$9,'DADOS GERAIS'!$H$1:$I$2,2,0)=1,IF(D242="SINAPI",VLOOKUP(C242,BancoRJ!C:G,4,0),VLOOKUP(C242,COMPOSIÇÕES!C:H,6,0)),IF(D242="SINAPI",VLOOKUP(C242,BancoRJ!C:G,5,0),VLOOKUP(C242,COMPOSIÇÕES!C:H,6,0))))</f>
        <v>15.59</v>
      </c>
      <c r="N242" s="470" t="str">
        <f>IF(H242=0,"",IF(H242&gt;M242,FALSE,ROUND((H242*$F$9)+H242,2)))</f>
        <v/>
      </c>
      <c r="O242" s="539">
        <f t="shared" ref="O242:O253" si="262">G242/50</f>
        <v>6</v>
      </c>
    </row>
    <row r="243" spans="2:15" s="468" customFormat="1" ht="49.5" customHeight="1" outlineLevel="1">
      <c r="B243" s="529" t="s">
        <v>32656</v>
      </c>
      <c r="C243" s="540">
        <v>89414</v>
      </c>
      <c r="D243" s="531" t="s">
        <v>58</v>
      </c>
      <c r="E243" s="532" t="str">
        <f>IF(D243="SINAPI",VLOOKUP(C243,BancoRJ!C:G,2,0),VLOOKUP(C243,COMPOSIÇÕES!C:H,2,0))</f>
        <v>JOELHO 45 GRAUS, PVC, SOLDÁVEL, DN 32MM, INSTALADO EM RAMAL DE DISTRIBUIÇÃO DE ÁGUA - FORNECIMENTO E INSTALAÇÃO. AF_06/2022</v>
      </c>
      <c r="F243" s="533" t="str">
        <f>IF(D243="SINAPI",VLOOKUP(C243,BancoRJ!C:G,3,0),VLOOKUP(C243,COMPOSIÇÕES!C:H,3,0))</f>
        <v>UN</v>
      </c>
      <c r="G243" s="534">
        <f>ROUND(VLOOKUP(B243,'MEMORIA DE CÁLCULO'!A:K,10,0),2)</f>
        <v>50</v>
      </c>
      <c r="H243" s="535"/>
      <c r="I243" s="536" t="str">
        <f t="shared" si="258"/>
        <v/>
      </c>
      <c r="J243" s="537">
        <f t="shared" si="259"/>
        <v>0</v>
      </c>
      <c r="K243" s="537" t="e">
        <f t="shared" si="260"/>
        <v>#VALUE!</v>
      </c>
      <c r="L243" s="538" t="e">
        <f t="shared" si="261"/>
        <v>#VALUE!</v>
      </c>
      <c r="M243" s="469">
        <f>IF(C243=0,"",IF(VLOOKUP('DADOS GERAIS'!$B$9,'DADOS GERAIS'!$H$1:$I$2,2,0)=1,IF(D243="SINAPI",VLOOKUP(C243,BancoRJ!C:G,4,0),VLOOKUP(C243,COMPOSIÇÕES!C:H,6,0)),IF(D243="SINAPI",VLOOKUP(C243,BancoRJ!C:G,5,0),VLOOKUP(C243,COMPOSIÇÕES!C:H,6,0))))</f>
        <v>17.38</v>
      </c>
      <c r="N243" s="470" t="str">
        <f>IF(H243=0,"",IF(H243&gt;M243,FALSE,ROUND((H243*$F$9)+H243,2)))</f>
        <v/>
      </c>
      <c r="O243" s="539">
        <f t="shared" si="262"/>
        <v>1</v>
      </c>
    </row>
    <row r="244" spans="2:15" s="468" customFormat="1" ht="49.5" customHeight="1" outlineLevel="1">
      <c r="B244" s="529" t="s">
        <v>32657</v>
      </c>
      <c r="C244" s="540">
        <v>103974</v>
      </c>
      <c r="D244" s="531" t="s">
        <v>58</v>
      </c>
      <c r="E244" s="532" t="str">
        <f>IF(D244="SINAPI",VLOOKUP(C244,BancoRJ!C:G,2,0),VLOOKUP(C244,COMPOSIÇÕES!C:H,2,0))</f>
        <v>JOELHO DE REDUÇÃO, 90 GRAUS, PVC, SOLDÁVEL, DN 32 MM X 25 MM, INSTALADO EM PRUMADA DE ÁGUA - FORNECIMENTO E INSTALAÇÃO. AF_06/2022</v>
      </c>
      <c r="F244" s="533" t="str">
        <f>IF(D244="SINAPI",VLOOKUP(C244,BancoRJ!C:G,3,0),VLOOKUP(C244,COMPOSIÇÕES!C:H,3,0))</f>
        <v>UN</v>
      </c>
      <c r="G244" s="534">
        <f>ROUND(VLOOKUP(B244,'MEMORIA DE CÁLCULO'!A:K,10,0),2)</f>
        <v>50</v>
      </c>
      <c r="H244" s="535"/>
      <c r="I244" s="536" t="str">
        <f t="shared" si="258"/>
        <v/>
      </c>
      <c r="J244" s="537">
        <f t="shared" si="259"/>
        <v>0</v>
      </c>
      <c r="K244" s="537" t="e">
        <f t="shared" si="260"/>
        <v>#VALUE!</v>
      </c>
      <c r="L244" s="538" t="e">
        <f t="shared" si="261"/>
        <v>#VALUE!</v>
      </c>
      <c r="M244" s="469">
        <f>IF(C244=0,"",IF(VLOOKUP('DADOS GERAIS'!$B$9,'DADOS GERAIS'!$H$1:$I$2,2,0)=1,IF(D244="SINAPI",VLOOKUP(C244,BancoRJ!C:G,4,0),VLOOKUP(C244,COMPOSIÇÕES!C:H,6,0)),IF(D244="SINAPI",VLOOKUP(C244,BancoRJ!C:G,5,0),VLOOKUP(C244,COMPOSIÇÕES!C:H,6,0))))</f>
        <v>12.29</v>
      </c>
      <c r="N244" s="470" t="str">
        <f>IF(H244=0,"",IF(H244&gt;M244,FALSE,ROUND((H244*$F$9)+H244,2)))</f>
        <v/>
      </c>
      <c r="O244" s="539">
        <f t="shared" si="262"/>
        <v>1</v>
      </c>
    </row>
    <row r="245" spans="2:15" s="468" customFormat="1" ht="49.5" customHeight="1" outlineLevel="1">
      <c r="B245" s="529" t="s">
        <v>32658</v>
      </c>
      <c r="C245" s="540">
        <v>89443</v>
      </c>
      <c r="D245" s="531" t="s">
        <v>58</v>
      </c>
      <c r="E245" s="532" t="str">
        <f>IF(D245="SINAPI",VLOOKUP(C245,BancoRJ!C:G,2,0),VLOOKUP(C245,COMPOSIÇÕES!C:H,2,0))</f>
        <v>TE, PVC, SOLDÁVEL, DN 32MM, INSTALADO EM RAMAL DE DISTRIBUIÇÃO DE ÁGUA - FORNECIMENTO E INSTALAÇÃO. AF_06/2022</v>
      </c>
      <c r="F245" s="533" t="str">
        <f>IF(D245="SINAPI",VLOOKUP(C245,BancoRJ!C:G,3,0),VLOOKUP(C245,COMPOSIÇÕES!C:H,3,0))</f>
        <v>UN</v>
      </c>
      <c r="G245" s="534">
        <f>ROUND(VLOOKUP(B245,'MEMORIA DE CÁLCULO'!A:K,10,0),2)</f>
        <v>200</v>
      </c>
      <c r="H245" s="535"/>
      <c r="I245" s="536" t="str">
        <f t="shared" si="258"/>
        <v/>
      </c>
      <c r="J245" s="537">
        <f t="shared" si="259"/>
        <v>0</v>
      </c>
      <c r="K245" s="537" t="e">
        <f t="shared" si="260"/>
        <v>#VALUE!</v>
      </c>
      <c r="L245" s="538" t="e">
        <f t="shared" si="261"/>
        <v>#VALUE!</v>
      </c>
      <c r="M245" s="469">
        <f>IF(C245=0,"",IF(VLOOKUP('DADOS GERAIS'!$B$9,'DADOS GERAIS'!$H$1:$I$2,2,0)=1,IF(D245="SINAPI",VLOOKUP(C245,BancoRJ!C:G,4,0),VLOOKUP(C245,COMPOSIÇÕES!C:H,6,0)),IF(D245="SINAPI",VLOOKUP(C245,BancoRJ!C:G,5,0),VLOOKUP(C245,COMPOSIÇÕES!C:H,6,0))))</f>
        <v>21.63</v>
      </c>
      <c r="N245" s="470" t="str">
        <f>IF(H245=0,"",IF(H245&gt;M245,FALSE,ROUND((H245*$F$9)+H245,2)))</f>
        <v/>
      </c>
      <c r="O245" s="539">
        <f t="shared" si="262"/>
        <v>4</v>
      </c>
    </row>
    <row r="246" spans="2:15" s="468" customFormat="1" ht="49.5" customHeight="1" outlineLevel="1">
      <c r="B246" s="529" t="s">
        <v>32659</v>
      </c>
      <c r="C246" s="540">
        <v>89446</v>
      </c>
      <c r="D246" s="531" t="s">
        <v>58</v>
      </c>
      <c r="E246" s="532" t="str">
        <f>IF(D246="SINAPI",VLOOKUP(C246,BancoRJ!C:G,2,0),VLOOKUP(C246,COMPOSIÇÕES!C:H,2,0))</f>
        <v>TUBO, PVC, SOLDÁVEL, DE 25MM, INSTALADO EM PRUMADA DE ÁGUA - FORNECIMENTO E INSTALAÇÃO. AF_06/2022</v>
      </c>
      <c r="F246" s="533" t="str">
        <f>IF(D246="SINAPI",VLOOKUP(C246,BancoRJ!C:G,3,0),VLOOKUP(C246,COMPOSIÇÕES!C:H,3,0))</f>
        <v>M</v>
      </c>
      <c r="G246" s="534">
        <f>ROUND(VLOOKUP(B246,'MEMORIA DE CÁLCULO'!A:K,10,0),2)</f>
        <v>390</v>
      </c>
      <c r="H246" s="535"/>
      <c r="I246" s="536" t="str">
        <f t="shared" si="258"/>
        <v/>
      </c>
      <c r="J246" s="537">
        <f t="shared" si="259"/>
        <v>0</v>
      </c>
      <c r="K246" s="537" t="e">
        <f t="shared" si="260"/>
        <v>#VALUE!</v>
      </c>
      <c r="L246" s="538" t="e">
        <f t="shared" si="261"/>
        <v>#VALUE!</v>
      </c>
      <c r="M246" s="469">
        <f>IF(C246=0,"",IF(VLOOKUP('DADOS GERAIS'!$B$9,'DADOS GERAIS'!$H$1:$I$2,2,0)=1,IF(D246="SINAPI",VLOOKUP(C246,BancoRJ!C:G,4,0),VLOOKUP(C246,COMPOSIÇÕES!C:H,6,0)),IF(D246="SINAPI",VLOOKUP(C246,BancoRJ!C:G,5,0),VLOOKUP(C246,COMPOSIÇÕES!C:H,6,0))))</f>
        <v>5.91</v>
      </c>
      <c r="N246" s="470" t="str">
        <f>IF(H246=0,"",IF(H246&gt;M246,FALSE,ROUND((H246*$F$9)+H246,2)))</f>
        <v/>
      </c>
      <c r="O246" s="539">
        <f t="shared" si="262"/>
        <v>7.8</v>
      </c>
    </row>
    <row r="247" spans="2:15" s="468" customFormat="1" ht="49.5" customHeight="1" outlineLevel="1">
      <c r="B247" s="529" t="s">
        <v>32660</v>
      </c>
      <c r="C247" s="540">
        <v>89356</v>
      </c>
      <c r="D247" s="531" t="s">
        <v>58</v>
      </c>
      <c r="E247" s="532" t="str">
        <f>IF(D247="SINAPI",VLOOKUP(C247,BancoRJ!C:G,2,0),VLOOKUP(C247,COMPOSIÇÕES!C:H,2,0))</f>
        <v>TUBO, PVC, SOLDÁVEL, DE 25MM, INSTALADO EM RAMAL OU SUB-RAMAL DE ÁGUA - FORNECIMENTO E INSTALAÇÃO. AF_06/2022</v>
      </c>
      <c r="F247" s="533" t="str">
        <f>IF(D247="SINAPI",VLOOKUP(C247,BancoRJ!C:G,3,0),VLOOKUP(C247,COMPOSIÇÕES!C:H,3,0))</f>
        <v>M</v>
      </c>
      <c r="G247" s="534">
        <f>ROUND(VLOOKUP(B247,'MEMORIA DE CÁLCULO'!A:K,10,0),2)</f>
        <v>523</v>
      </c>
      <c r="H247" s="535"/>
      <c r="I247" s="536" t="str">
        <f t="shared" si="258"/>
        <v/>
      </c>
      <c r="J247" s="537">
        <f t="shared" si="259"/>
        <v>0</v>
      </c>
      <c r="K247" s="537" t="e">
        <f t="shared" si="260"/>
        <v>#VALUE!</v>
      </c>
      <c r="L247" s="538" t="e">
        <f t="shared" si="261"/>
        <v>#VALUE!</v>
      </c>
      <c r="M247" s="469">
        <f>IF(C247=0,"",IF(VLOOKUP('DADOS GERAIS'!$B$9,'DADOS GERAIS'!$H$1:$I$2,2,0)=1,IF(D247="SINAPI",VLOOKUP(C247,BancoRJ!C:G,4,0),VLOOKUP(C247,COMPOSIÇÕES!C:H,6,0)),IF(D247="SINAPI",VLOOKUP(C247,BancoRJ!C:G,5,0),VLOOKUP(C247,COMPOSIÇÕES!C:H,6,0))))</f>
        <v>31.49</v>
      </c>
      <c r="N247" s="470" t="str">
        <f>IF(H247=0,"",IF(H247&gt;M247,FALSE,ROUND((H247*$F$9)+H247,2)))</f>
        <v/>
      </c>
      <c r="O247" s="539">
        <f t="shared" si="262"/>
        <v>10.46</v>
      </c>
    </row>
    <row r="248" spans="2:15" s="468" customFormat="1" ht="49.5" customHeight="1" outlineLevel="1">
      <c r="B248" s="529" t="s">
        <v>32661</v>
      </c>
      <c r="C248" s="540">
        <v>89402</v>
      </c>
      <c r="D248" s="531" t="s">
        <v>58</v>
      </c>
      <c r="E248" s="532" t="str">
        <f>IF(D248="SINAPI",VLOOKUP(C248,BancoRJ!C:G,2,0),VLOOKUP(C248,COMPOSIÇÕES!C:H,2,0))</f>
        <v>TUBO, PVC, SOLDÁVEL, DE 25MM, INSTALADO EM RAMAL DE DISTRIBUIÇÃO DE ÁGUA - FORNECIMENTO E INSTALAÇÃO. AF_06/2022</v>
      </c>
      <c r="F248" s="533" t="str">
        <f>IF(D248="SINAPI",VLOOKUP(C248,BancoRJ!C:G,3,0),VLOOKUP(C248,COMPOSIÇÕES!C:H,3,0))</f>
        <v>M</v>
      </c>
      <c r="G248" s="534">
        <f>ROUND(VLOOKUP(B248,'MEMORIA DE CÁLCULO'!A:K,10,0),2)</f>
        <v>788.5</v>
      </c>
      <c r="H248" s="535"/>
      <c r="I248" s="536" t="str">
        <f t="shared" si="258"/>
        <v/>
      </c>
      <c r="J248" s="537">
        <f t="shared" si="259"/>
        <v>0</v>
      </c>
      <c r="K248" s="537" t="e">
        <f t="shared" si="260"/>
        <v>#VALUE!</v>
      </c>
      <c r="L248" s="538" t="e">
        <f t="shared" si="261"/>
        <v>#VALUE!</v>
      </c>
      <c r="M248" s="469">
        <f>IF(C248=0,"",IF(VLOOKUP('DADOS GERAIS'!$B$9,'DADOS GERAIS'!$H$1:$I$2,2,0)=1,IF(D248="SINAPI",VLOOKUP(C248,BancoRJ!C:G,4,0),VLOOKUP(C248,COMPOSIÇÕES!C:H,6,0)),IF(D248="SINAPI",VLOOKUP(C248,BancoRJ!C:G,5,0),VLOOKUP(C248,COMPOSIÇÕES!C:H,6,0))))</f>
        <v>15.78</v>
      </c>
      <c r="N248" s="470" t="str">
        <f>IF(H248=0,"",IF(H248&gt;M248,FALSE,ROUND((H248*$F$9)+H248,2)))</f>
        <v/>
      </c>
      <c r="O248" s="539">
        <f t="shared" si="262"/>
        <v>15.77</v>
      </c>
    </row>
    <row r="249" spans="2:15" s="468" customFormat="1" ht="49.5" customHeight="1" outlineLevel="1">
      <c r="B249" s="529" t="s">
        <v>32662</v>
      </c>
      <c r="C249" s="540">
        <v>89403</v>
      </c>
      <c r="D249" s="531" t="s">
        <v>58</v>
      </c>
      <c r="E249" s="532" t="str">
        <f>IF(D249="SINAPI",VLOOKUP(C249,BancoRJ!C:G,2,0),VLOOKUP(C249,COMPOSIÇÕES!C:H,2,0))</f>
        <v>TUBO, PVC, SOLDÁVEL, DE 32MM, INSTALADO EM RAMAL DE DISTRIBUIÇÃO DE ÁGUA - FORNECIMENTO E INSTALAÇÃO. AF_06/2022</v>
      </c>
      <c r="F249" s="533" t="str">
        <f>IF(D249="SINAPI",VLOOKUP(C249,BancoRJ!C:G,3,0),VLOOKUP(C249,COMPOSIÇÕES!C:H,3,0))</f>
        <v>M</v>
      </c>
      <c r="G249" s="534">
        <f>ROUND(VLOOKUP(B249,'MEMORIA DE CÁLCULO'!A:K,10,0),2)</f>
        <v>529</v>
      </c>
      <c r="H249" s="535"/>
      <c r="I249" s="536" t="str">
        <f t="shared" si="258"/>
        <v/>
      </c>
      <c r="J249" s="537">
        <f t="shared" si="259"/>
        <v>0</v>
      </c>
      <c r="K249" s="537" t="e">
        <f t="shared" si="260"/>
        <v>#VALUE!</v>
      </c>
      <c r="L249" s="538" t="e">
        <f t="shared" si="261"/>
        <v>#VALUE!</v>
      </c>
      <c r="M249" s="469">
        <f>IF(C249=0,"",IF(VLOOKUP('DADOS GERAIS'!$B$9,'DADOS GERAIS'!$H$1:$I$2,2,0)=1,IF(D249="SINAPI",VLOOKUP(C249,BancoRJ!C:G,4,0),VLOOKUP(C249,COMPOSIÇÕES!C:H,6,0)),IF(D249="SINAPI",VLOOKUP(C249,BancoRJ!C:G,5,0),VLOOKUP(C249,COMPOSIÇÕES!C:H,6,0))))</f>
        <v>23.21</v>
      </c>
      <c r="N249" s="470" t="str">
        <f>IF(H249=0,"",IF(H249&gt;M249,FALSE,ROUND((H249*$F$9)+H249,2)))</f>
        <v/>
      </c>
      <c r="O249" s="539">
        <f t="shared" si="262"/>
        <v>10.58</v>
      </c>
    </row>
    <row r="250" spans="2:15" s="468" customFormat="1" ht="49.5" customHeight="1" outlineLevel="1">
      <c r="B250" s="529" t="s">
        <v>32663</v>
      </c>
      <c r="C250" s="540">
        <v>104779</v>
      </c>
      <c r="D250" s="531" t="s">
        <v>58</v>
      </c>
      <c r="E250" s="532" t="str">
        <f>IF(D250="SINAPI",VLOOKUP(C250,BancoRJ!C:G,2,0),VLOOKUP(C250,COMPOSIÇÕES!C:H,2,0))</f>
        <v>RASGO LINEAR MECANIZADO EM ALVENARIA, PARA RAMAIS/ DISTRIBUIÇÃO DE INSTALAÇÕES HIDRÁULICAS, DIÂMETROS MENORES OU IGUAIS A 40 MM. AF_09/2023</v>
      </c>
      <c r="F250" s="533" t="str">
        <f>IF(D250="SINAPI",VLOOKUP(C250,BancoRJ!C:G,3,0),VLOOKUP(C250,COMPOSIÇÕES!C:H,3,0))</f>
        <v>M</v>
      </c>
      <c r="G250" s="534">
        <f>ROUND(VLOOKUP(B250,'MEMORIA DE CÁLCULO'!A:K,10,0),2)</f>
        <v>863</v>
      </c>
      <c r="H250" s="535"/>
      <c r="I250" s="536" t="str">
        <f t="shared" si="258"/>
        <v/>
      </c>
      <c r="J250" s="537">
        <f t="shared" si="259"/>
        <v>0</v>
      </c>
      <c r="K250" s="537" t="e">
        <f t="shared" si="260"/>
        <v>#VALUE!</v>
      </c>
      <c r="L250" s="538" t="e">
        <f t="shared" si="261"/>
        <v>#VALUE!</v>
      </c>
      <c r="M250" s="469">
        <f>IF(C250=0,"",IF(VLOOKUP('DADOS GERAIS'!$B$9,'DADOS GERAIS'!$H$1:$I$2,2,0)=1,IF(D250="SINAPI",VLOOKUP(C250,BancoRJ!C:G,4,0),VLOOKUP(C250,COMPOSIÇÕES!C:H,6,0)),IF(D250="SINAPI",VLOOKUP(C250,BancoRJ!C:G,5,0),VLOOKUP(C250,COMPOSIÇÕES!C:H,6,0))))</f>
        <v>8.94</v>
      </c>
      <c r="N250" s="470" t="str">
        <f>IF(H250=0,"",IF(H250&gt;M250,FALSE,ROUND((H250*$F$9)+H250,2)))</f>
        <v/>
      </c>
      <c r="O250" s="539">
        <f t="shared" si="262"/>
        <v>17.260000000000002</v>
      </c>
    </row>
    <row r="251" spans="2:15" s="468" customFormat="1" ht="49.5" customHeight="1" outlineLevel="1">
      <c r="B251" s="529" t="s">
        <v>32664</v>
      </c>
      <c r="C251" s="540">
        <v>90466</v>
      </c>
      <c r="D251" s="531" t="s">
        <v>58</v>
      </c>
      <c r="E251" s="532" t="str">
        <f>IF(D251="SINAPI",VLOOKUP(C251,BancoRJ!C:G,2,0),VLOOKUP(C251,COMPOSIÇÕES!C:H,2,0))</f>
        <v>CHUMBAMENTO LINEAR EM ALVENARIA PARA RAMAIS/DISTRIBUIÇÃO DE INSTALAÇÕES HIDRÁULICAS COM DIÂMETROS MENORES OU IGUAIS A 40 MM. AF_09/2023</v>
      </c>
      <c r="F251" s="533" t="str">
        <f>IF(D251="SINAPI",VLOOKUP(C251,BancoRJ!C:G,3,0),VLOOKUP(C251,COMPOSIÇÕES!C:H,3,0))</f>
        <v>M</v>
      </c>
      <c r="G251" s="534">
        <f>ROUND(VLOOKUP(B251,'MEMORIA DE CÁLCULO'!A:K,10,0),2)</f>
        <v>863</v>
      </c>
      <c r="H251" s="535"/>
      <c r="I251" s="536" t="str">
        <f t="shared" si="258"/>
        <v/>
      </c>
      <c r="J251" s="537">
        <f t="shared" si="259"/>
        <v>0</v>
      </c>
      <c r="K251" s="537" t="e">
        <f t="shared" si="260"/>
        <v>#VALUE!</v>
      </c>
      <c r="L251" s="538" t="e">
        <f t="shared" si="261"/>
        <v>#VALUE!</v>
      </c>
      <c r="M251" s="469">
        <f>IF(C251=0,"",IF(VLOOKUP('DADOS GERAIS'!$B$9,'DADOS GERAIS'!$H$1:$I$2,2,0)=1,IF(D251="SINAPI",VLOOKUP(C251,BancoRJ!C:G,4,0),VLOOKUP(C251,COMPOSIÇÕES!C:H,6,0)),IF(D251="SINAPI",VLOOKUP(C251,BancoRJ!C:G,5,0),VLOOKUP(C251,COMPOSIÇÕES!C:H,6,0))))</f>
        <v>20.149999999999999</v>
      </c>
      <c r="N251" s="470" t="str">
        <f>IF(H251=0,"",IF(H251&gt;M251,FALSE,ROUND((H251*$F$9)+H251,2)))</f>
        <v/>
      </c>
      <c r="O251" s="539">
        <f t="shared" si="262"/>
        <v>17.260000000000002</v>
      </c>
    </row>
    <row r="252" spans="2:15" s="468" customFormat="1" ht="49.5" customHeight="1" outlineLevel="1">
      <c r="B252" s="529" t="s">
        <v>32665</v>
      </c>
      <c r="C252" s="540">
        <v>89383</v>
      </c>
      <c r="D252" s="531" t="s">
        <v>58</v>
      </c>
      <c r="E252" s="532" t="str">
        <f>IF(D252="SINAPI",VLOOKUP(C252,BancoRJ!C:G,2,0),VLOOKUP(C252,COMPOSIÇÕES!C:H,2,0))</f>
        <v>ADAPTADOR CURTO COM BOLSA E ROSCA PARA REGISTRO, PVC, SOLDÁVEL, DN 25MM X 3/4, INSTALADO EM RAMAL OU SUB-RAMAL DE ÁGUA - FORNECIMENTO E INSTALAÇÃO. AF_06/2022</v>
      </c>
      <c r="F252" s="533" t="str">
        <f>IF(D252="SINAPI",VLOOKUP(C252,BancoRJ!C:G,3,0),VLOOKUP(C252,COMPOSIÇÕES!C:H,3,0))</f>
        <v>UN</v>
      </c>
      <c r="G252" s="534">
        <f>ROUND(VLOOKUP(B252,'MEMORIA DE CÁLCULO'!A:K,10,0),2)</f>
        <v>400</v>
      </c>
      <c r="H252" s="535"/>
      <c r="I252" s="536" t="str">
        <f t="shared" si="258"/>
        <v/>
      </c>
      <c r="J252" s="537">
        <f t="shared" si="259"/>
        <v>0</v>
      </c>
      <c r="K252" s="537" t="e">
        <f t="shared" si="260"/>
        <v>#VALUE!</v>
      </c>
      <c r="L252" s="538" t="e">
        <f t="shared" si="261"/>
        <v>#VALUE!</v>
      </c>
      <c r="M252" s="469">
        <f>IF(C252=0,"",IF(VLOOKUP('DADOS GERAIS'!$B$9,'DADOS GERAIS'!$H$1:$I$2,2,0)=1,IF(D252="SINAPI",VLOOKUP(C252,BancoRJ!C:G,4,0),VLOOKUP(C252,COMPOSIÇÕES!C:H,6,0)),IF(D252="SINAPI",VLOOKUP(C252,BancoRJ!C:G,5,0),VLOOKUP(C252,COMPOSIÇÕES!C:H,6,0))))</f>
        <v>8.6300000000000008</v>
      </c>
      <c r="N252" s="470" t="str">
        <f>IF(H252=0,"",IF(H252&gt;M252,FALSE,ROUND((H252*$F$9)+H252,2)))</f>
        <v/>
      </c>
      <c r="O252" s="539">
        <f t="shared" si="262"/>
        <v>8</v>
      </c>
    </row>
    <row r="253" spans="2:15" s="468" customFormat="1" ht="49.5" customHeight="1" outlineLevel="1">
      <c r="B253" s="529" t="s">
        <v>32666</v>
      </c>
      <c r="C253" s="540">
        <v>89985</v>
      </c>
      <c r="D253" s="531" t="s">
        <v>58</v>
      </c>
      <c r="E253" s="532" t="str">
        <f>IF(D253="SINAPI",VLOOKUP(C253,BancoRJ!C:G,2,0),VLOOKUP(C253,COMPOSIÇÕES!C:H,2,0))</f>
        <v>REGISTRO DE PRESSÃO BRUTO, LATÃO, ROSCÁVEL, 3/4", COM ACABAMENTO E CANOPLA CROMADOS - FORNECIMENTO E INSTALAÇÃO. AF_08/2021</v>
      </c>
      <c r="F253" s="533" t="str">
        <f>IF(D253="SINAPI",VLOOKUP(C253,BancoRJ!C:G,3,0),VLOOKUP(C253,COMPOSIÇÕES!C:H,3,0))</f>
        <v>UN</v>
      </c>
      <c r="G253" s="534">
        <f>ROUND(VLOOKUP(B253,'MEMORIA DE CÁLCULO'!A:K,10,0),2)</f>
        <v>50</v>
      </c>
      <c r="H253" s="535"/>
      <c r="I253" s="536" t="str">
        <f t="shared" ref="I253" si="263">IF(H253&lt;=M253,N253,"Valor Acima da Ref.")</f>
        <v/>
      </c>
      <c r="J253" s="537">
        <f t="shared" ref="J253" si="264">ROUND(G253*H253,2)</f>
        <v>0</v>
      </c>
      <c r="K253" s="537" t="e">
        <f t="shared" ref="K253" si="265">ROUND(G253*I253,2)</f>
        <v>#VALUE!</v>
      </c>
      <c r="L253" s="538" t="e">
        <f t="shared" ref="L253" si="266">K253/$K$11</f>
        <v>#VALUE!</v>
      </c>
      <c r="M253" s="469">
        <f>IF(C253=0,"",IF(VLOOKUP('DADOS GERAIS'!$B$9,'DADOS GERAIS'!$H$1:$I$2,2,0)=1,IF(D253="SINAPI",VLOOKUP(C253,BancoRJ!C:G,4,0),VLOOKUP(C253,COMPOSIÇÕES!C:H,6,0)),IF(D253="SINAPI",VLOOKUP(C253,BancoRJ!C:G,5,0),VLOOKUP(C253,COMPOSIÇÕES!C:H,6,0))))</f>
        <v>76.03</v>
      </c>
      <c r="N253" s="470" t="str">
        <f>IF(H253=0,"",IF(H253&gt;M253,FALSE,ROUND((H253*$F$9)+H253,2)))</f>
        <v/>
      </c>
      <c r="O253" s="539">
        <f t="shared" si="262"/>
        <v>1</v>
      </c>
    </row>
    <row r="254" spans="2:15" s="468" customFormat="1" ht="49.5" customHeight="1" outlineLevel="1">
      <c r="B254" s="529" t="s">
        <v>32667</v>
      </c>
      <c r="C254" s="540">
        <v>89987</v>
      </c>
      <c r="D254" s="531" t="s">
        <v>58</v>
      </c>
      <c r="E254" s="532" t="str">
        <f>IF(D254="SINAPI",VLOOKUP(C254,BancoRJ!C:G,2,0),VLOOKUP(C254,COMPOSIÇÕES!C:H,2,0))</f>
        <v>REGISTRO DE GAVETA BRUTO, LATÃO, ROSCÁVEL, 3/4", COM ACABAMENTO E CANOPLA CROMADOS - FORNECIMENTO E INSTALAÇÃO. AF_08/2021</v>
      </c>
      <c r="F254" s="533" t="str">
        <f>IF(D254="SINAPI",VLOOKUP(C254,BancoRJ!C:G,3,0),VLOOKUP(C254,COMPOSIÇÕES!C:H,3,0))</f>
        <v>UN</v>
      </c>
      <c r="G254" s="534">
        <f>ROUND(VLOOKUP(B254,'MEMORIA DE CÁLCULO'!A:K,10,0),2)</f>
        <v>150</v>
      </c>
      <c r="H254" s="535"/>
      <c r="I254" s="536" t="str">
        <f>IF(H254&lt;=M254,N254,"Valor Acima da Ref.")</f>
        <v/>
      </c>
      <c r="J254" s="537">
        <f>ROUND(G254*H254,2)</f>
        <v>0</v>
      </c>
      <c r="K254" s="537" t="e">
        <f>ROUND(G254*I254,2)</f>
        <v>#VALUE!</v>
      </c>
      <c r="L254" s="538" t="e">
        <f>K254/$K$11</f>
        <v>#VALUE!</v>
      </c>
      <c r="M254" s="469">
        <f>IF(C254=0,"",IF(VLOOKUP('DADOS GERAIS'!$B$9,'DADOS GERAIS'!$H$1:$I$2,2,0)=1,IF(D254="SINAPI",VLOOKUP(C254,BancoRJ!C:G,4,0),VLOOKUP(C254,COMPOSIÇÕES!C:H,6,0)),IF(D254="SINAPI",VLOOKUP(C254,BancoRJ!C:G,5,0),VLOOKUP(C254,COMPOSIÇÕES!C:H,6,0))))</f>
        <v>79.67</v>
      </c>
      <c r="N254" s="470" t="str">
        <f>IF(H254=0,"",IF(H254&gt;M254,FALSE,ROUND((H254*$F$9)+H254,2)))</f>
        <v/>
      </c>
      <c r="O254" s="539">
        <f t="shared" ref="O254" si="267">G254/50</f>
        <v>3</v>
      </c>
    </row>
    <row r="255" spans="2:15" s="468" customFormat="1" ht="49.5" customHeight="1" outlineLevel="1">
      <c r="B255" s="529" t="s">
        <v>32668</v>
      </c>
      <c r="C255" s="540">
        <v>94490</v>
      </c>
      <c r="D255" s="531" t="s">
        <v>58</v>
      </c>
      <c r="E255" s="532" t="str">
        <f>IF(D255="SINAPI",VLOOKUP(C255,BancoRJ!C:G,2,0),VLOOKUP(C255,COMPOSIÇÕES!C:H,2,0))</f>
        <v>REGISTRO DE ESFERA, PVC, SOLDÁVEL, COM VOLANTE, DN 32 MM - FORNECIMENTO E INSTALAÇÃO. AF_08/2021</v>
      </c>
      <c r="F255" s="533" t="str">
        <f>IF(D255="SINAPI",VLOOKUP(C255,BancoRJ!C:G,3,0),VLOOKUP(C255,COMPOSIÇÕES!C:H,3,0))</f>
        <v>UN</v>
      </c>
      <c r="G255" s="534">
        <f>ROUND(VLOOKUP(B255,'MEMORIA DE CÁLCULO'!A:K,10,0),2)</f>
        <v>100</v>
      </c>
      <c r="H255" s="535"/>
      <c r="I255" s="536" t="str">
        <f t="shared" ref="I255" si="268">IF(H255&lt;=M255,N255,"Valor Acima da Ref.")</f>
        <v/>
      </c>
      <c r="J255" s="537">
        <f t="shared" ref="J255" si="269">ROUND(G255*H255,2)</f>
        <v>0</v>
      </c>
      <c r="K255" s="537" t="e">
        <f t="shared" ref="K255" si="270">ROUND(G255*I255,2)</f>
        <v>#VALUE!</v>
      </c>
      <c r="L255" s="538" t="e">
        <f t="shared" ref="L255" si="271">K255/$K$11</f>
        <v>#VALUE!</v>
      </c>
      <c r="M255" s="469">
        <f>IF(C255=0,"",IF(VLOOKUP('DADOS GERAIS'!$B$9,'DADOS GERAIS'!$H$1:$I$2,2,0)=1,IF(D255="SINAPI",VLOOKUP(C255,BancoRJ!C:G,4,0),VLOOKUP(C255,COMPOSIÇÕES!C:H,6,0)),IF(D255="SINAPI",VLOOKUP(C255,BancoRJ!C:G,5,0),VLOOKUP(C255,COMPOSIÇÕES!C:H,6,0))))</f>
        <v>60.13</v>
      </c>
      <c r="N255" s="470" t="str">
        <f>IF(H255=0,"",IF(H255&gt;M255,FALSE,ROUND((H255*$F$9)+H255,2)))</f>
        <v/>
      </c>
      <c r="O255" s="539">
        <f>G255/50</f>
        <v>2</v>
      </c>
    </row>
    <row r="256" spans="2:15" s="468" customFormat="1" ht="49.5" customHeight="1" outlineLevel="1">
      <c r="B256" s="529" t="s">
        <v>32669</v>
      </c>
      <c r="C256" s="540">
        <v>103953</v>
      </c>
      <c r="D256" s="531" t="s">
        <v>58</v>
      </c>
      <c r="E256" s="532" t="str">
        <f>IF(D256="SINAPI",VLOOKUP(C256,BancoRJ!C:G,2,0),VLOOKUP(C256,COMPOSIÇÕES!C:H,2,0))</f>
        <v>BUCHA DE REDUÇÃO, CURTA, PVC, SOLDÁVEL, DN 32 X 25 MM, INSTALADO EM RAMAL DE DISTRIBUIÇÃO DE ÁGUA - FORNECIMENTO E INSTALAÇÃO. AF_06/2022</v>
      </c>
      <c r="F256" s="533" t="str">
        <f>IF(D256="SINAPI",VLOOKUP(C256,BancoRJ!C:G,3,0),VLOOKUP(C256,COMPOSIÇÕES!C:H,3,0))</f>
        <v>UN</v>
      </c>
      <c r="G256" s="534">
        <f>ROUND(VLOOKUP(B256,'MEMORIA DE CÁLCULO'!A:K,10,0),2)</f>
        <v>100</v>
      </c>
      <c r="H256" s="535"/>
      <c r="I256" s="536" t="str">
        <f>IF(H256&lt;=M256,N256,"Valor Acima da Ref.")</f>
        <v/>
      </c>
      <c r="J256" s="537">
        <f>ROUND(G256*H256,2)</f>
        <v>0</v>
      </c>
      <c r="K256" s="537" t="e">
        <f>ROUND(G256*I256,2)</f>
        <v>#VALUE!</v>
      </c>
      <c r="L256" s="538" t="e">
        <f>K256/$K$11</f>
        <v>#VALUE!</v>
      </c>
      <c r="M256" s="469">
        <f>IF(C256=0,"",IF(VLOOKUP('DADOS GERAIS'!$B$9,'DADOS GERAIS'!$H$1:$I$2,2,0)=1,IF(D256="SINAPI",VLOOKUP(C256,BancoRJ!C:G,4,0),VLOOKUP(C256,COMPOSIÇÕES!C:H,6,0)),IF(D256="SINAPI",VLOOKUP(C256,BancoRJ!C:G,5,0),VLOOKUP(C256,COMPOSIÇÕES!C:H,6,0))))</f>
        <v>9.41</v>
      </c>
      <c r="N256" s="470" t="str">
        <f>IF(H256=0,"",IF(H256&gt;M256,FALSE,ROUND((H256*$F$9)+H256,2)))</f>
        <v/>
      </c>
      <c r="O256" s="539">
        <f>G256/50</f>
        <v>2</v>
      </c>
    </row>
    <row r="257" spans="2:16" s="468" customFormat="1" ht="49.5" customHeight="1" outlineLevel="1">
      <c r="B257" s="529" t="s">
        <v>32670</v>
      </c>
      <c r="C257" s="540" t="str">
        <f>COMPOSIÇÕES!C112</f>
        <v>COMP 14</v>
      </c>
      <c r="D257" s="531" t="s">
        <v>32256</v>
      </c>
      <c r="E257" s="532" t="str">
        <f>IF(D257="SINAPI",VLOOKUP(C257,BancoRJ!C:G,2,0),VLOOKUP(C257,COMPOSIÇÕES!C:H,2,0))</f>
        <v>PLUG OU BUJAO DE 1/2" - FORNECIMENTO E INSTALAÇÃO.</v>
      </c>
      <c r="F257" s="533" t="str">
        <f>IF(D257="SINAPI",VLOOKUP(C257,BancoRJ!C:G,3,0),VLOOKUP(C257,COMPOSIÇÕES!C:H,3,0))</f>
        <v>UN</v>
      </c>
      <c r="G257" s="534">
        <f>ROUND(VLOOKUP(B257,'MEMORIA DE CÁLCULO'!A:K,10,0),2)</f>
        <v>150</v>
      </c>
      <c r="H257" s="535"/>
      <c r="I257" s="536" t="str">
        <f>IF(H257&lt;=M257,N257,"Valor Acima da Ref.")</f>
        <v/>
      </c>
      <c r="J257" s="537">
        <f>ROUND(G257*H257,2)</f>
        <v>0</v>
      </c>
      <c r="K257" s="537" t="e">
        <f>ROUND(G257*I257,2)</f>
        <v>#VALUE!</v>
      </c>
      <c r="L257" s="538" t="e">
        <f>K257/$K$11</f>
        <v>#VALUE!</v>
      </c>
      <c r="M257" s="469">
        <f>IF(C257=0,"",IF(VLOOKUP('DADOS GERAIS'!$B$9,'DADOS GERAIS'!$H$1:$I$2,2,0)=1,IF(D257="SINAPI",VLOOKUP(C257,BancoRJ!C:G,4,0),VLOOKUP(C257,COMPOSIÇÕES!C:H,6,0)),IF(D257="SINAPI",VLOOKUP(C257,BancoRJ!C:G,5,0),VLOOKUP(C257,COMPOSIÇÕES!C:H,6,0))))</f>
        <v>11.94</v>
      </c>
      <c r="N257" s="470" t="str">
        <f>IF(H257=0,"",IF(H257&gt;M257,FALSE,ROUND((H257*$F$9)+H257,2)))</f>
        <v/>
      </c>
      <c r="O257" s="539">
        <f>G257/50</f>
        <v>3</v>
      </c>
    </row>
    <row r="258" spans="2:16" s="468" customFormat="1" ht="49.5" customHeight="1" outlineLevel="1">
      <c r="B258" s="529" t="s">
        <v>32671</v>
      </c>
      <c r="C258" s="540">
        <v>97741</v>
      </c>
      <c r="D258" s="531" t="s">
        <v>58</v>
      </c>
      <c r="E258" s="532" t="str">
        <f>IF(D258="SINAPI",VLOOKUP(C258,BancoRJ!C:G,2,0),VLOOKUP(C258,COMPOSIÇÕES!C:H,2,0))</f>
        <v>KIT CAVALETE PARA MEDIÇÃO DE ÁGUA - ENTRADA INDIVIDUALIZADA, EM PVC 25 MM (3/4"), PARA 1 MEDIDOR - FORNECIMENTO E INSTALAÇÃO (EXCLUSIVE HIDRÔMETRO). AF_03/2024</v>
      </c>
      <c r="F258" s="533" t="str">
        <f>IF(D258="SINAPI",VLOOKUP(C258,BancoRJ!C:G,3,0),VLOOKUP(C258,COMPOSIÇÕES!C:H,3,0))</f>
        <v>UN</v>
      </c>
      <c r="G258" s="534">
        <f>ROUND(VLOOKUP(B258,'MEMORIA DE CÁLCULO'!A:K,10,0),2)</f>
        <v>50</v>
      </c>
      <c r="H258" s="535"/>
      <c r="I258" s="536" t="str">
        <f t="shared" ref="I258" si="272">IF(H258&lt;=M258,N258,"Valor Acima da Ref.")</f>
        <v/>
      </c>
      <c r="J258" s="537">
        <f t="shared" ref="J258" si="273">ROUND(G258*H258,2)</f>
        <v>0</v>
      </c>
      <c r="K258" s="537" t="e">
        <f t="shared" ref="K258" si="274">ROUND(G258*I258,2)</f>
        <v>#VALUE!</v>
      </c>
      <c r="L258" s="538" t="e">
        <f t="shared" ref="L258" si="275">K258/$K$11</f>
        <v>#VALUE!</v>
      </c>
      <c r="M258" s="469">
        <f>IF(C258=0,"",IF(VLOOKUP('DADOS GERAIS'!$B$9,'DADOS GERAIS'!$H$1:$I$2,2,0)=1,IF(D258="SINAPI",VLOOKUP(C258,BancoRJ!C:G,4,0),VLOOKUP(C258,COMPOSIÇÕES!C:H,6,0)),IF(D258="SINAPI",VLOOKUP(C258,BancoRJ!C:G,5,0),VLOOKUP(C258,COMPOSIÇÕES!C:H,6,0))))</f>
        <v>193.44</v>
      </c>
      <c r="N258" s="470" t="str">
        <f>IF(H258=0,"",IF(H258&gt;M258,FALSE,ROUND((H258*$F$9)+H258,2)))</f>
        <v/>
      </c>
      <c r="O258" s="539">
        <f t="shared" ref="O258:O263" si="276">G258/50</f>
        <v>1</v>
      </c>
    </row>
    <row r="259" spans="2:16" s="468" customFormat="1" ht="49.5" customHeight="1" outlineLevel="1">
      <c r="B259" s="529" t="s">
        <v>32672</v>
      </c>
      <c r="C259" s="540" t="str">
        <f>COMPOSIÇÕES!C44</f>
        <v>COMP 05</v>
      </c>
      <c r="D259" s="531" t="s">
        <v>32256</v>
      </c>
      <c r="E259" s="532" t="str">
        <f>IF(D259="SINAPI",VLOOKUP(C259,BancoRJ!C:G,2,0),VLOOKUP(C259,COMPOSIÇÕES!C:H,2,0))</f>
        <v>CAIXA EM CONCRETO PRÉ-MOLDADO PARA ABRIGO DE HIDRÔMETRO COM DN 25 MM - FORNECIMENTO E INSTALAÇÃO.</v>
      </c>
      <c r="F259" s="533" t="str">
        <f>IF(D259="SINAPI",VLOOKUP(C259,BancoRJ!C:G,3,0),VLOOKUP(C259,COMPOSIÇÕES!C:H,3,0))</f>
        <v>UN</v>
      </c>
      <c r="G259" s="534">
        <f>ROUND(VLOOKUP(B259,'MEMORIA DE CÁLCULO'!A:K,10,0),2)</f>
        <v>50</v>
      </c>
      <c r="H259" s="535"/>
      <c r="I259" s="536" t="str">
        <f t="shared" ref="I259:I263" si="277">IF(H259&lt;=M259,N259,"Valor Acima da Ref.")</f>
        <v/>
      </c>
      <c r="J259" s="537">
        <f t="shared" ref="J259:J263" si="278">ROUND(G259*H259,2)</f>
        <v>0</v>
      </c>
      <c r="K259" s="537" t="e">
        <f t="shared" ref="K259:K263" si="279">ROUND(G259*I259,2)</f>
        <v>#VALUE!</v>
      </c>
      <c r="L259" s="538" t="e">
        <f t="shared" ref="L259:L263" si="280">K259/$K$11</f>
        <v>#VALUE!</v>
      </c>
      <c r="M259" s="469">
        <f>IF(C259=0,"",IF(VLOOKUP('DADOS GERAIS'!$B$9,'DADOS GERAIS'!$H$1:$I$2,2,0)=1,IF(D259="SINAPI",VLOOKUP(C259,BancoRJ!C:G,4,0),VLOOKUP(C259,COMPOSIÇÕES!C:H,6,0)),IF(D259="SINAPI",VLOOKUP(C259,BancoRJ!C:G,5,0),VLOOKUP(C259,COMPOSIÇÕES!C:H,6,0))))</f>
        <v>166.17</v>
      </c>
      <c r="N259" s="470" t="str">
        <f>IF(H259=0,"",IF(H259&gt;M259,FALSE,ROUND((H259*$F$9)+H259,2)))</f>
        <v/>
      </c>
      <c r="O259" s="539">
        <f t="shared" si="276"/>
        <v>1</v>
      </c>
    </row>
    <row r="260" spans="2:16" s="468" customFormat="1" ht="49.5" customHeight="1" outlineLevel="1">
      <c r="B260" s="529" t="s">
        <v>32673</v>
      </c>
      <c r="C260" s="540" t="str">
        <f>COMPOSIÇÕES!C148</f>
        <v>COMP 18</v>
      </c>
      <c r="D260" s="531" t="s">
        <v>32256</v>
      </c>
      <c r="E260" s="532" t="str">
        <f>IF(D260="SINAPI",VLOOKUP(C260,BancoRJ!C:G,2,0),VLOOKUP(C260,COMPOSIÇÕES!C:H,2,0))</f>
        <v>VIGA BALDRAME COM 0,45 X 0,20 X 0,30 M (C X L X A) , COM 1 ESTACA BROCA DE CONCRETO, DIÂMETRO DE 20CM, COMPRIMENTO DE 1M, PARA SUPORTE DO ABRIGO DO HIDRÔMETRO.</v>
      </c>
      <c r="F260" s="533" t="str">
        <f>IF(D260="SINAPI",VLOOKUP(C260,BancoRJ!C:G,3,0),VLOOKUP(C260,COMPOSIÇÕES!C:H,3,0))</f>
        <v xml:space="preserve">UN </v>
      </c>
      <c r="G260" s="534">
        <f>ROUND(VLOOKUP(B260,'MEMORIA DE CÁLCULO'!A:K,10,0),2)</f>
        <v>50</v>
      </c>
      <c r="H260" s="535"/>
      <c r="I260" s="536" t="str">
        <f t="shared" si="277"/>
        <v/>
      </c>
      <c r="J260" s="537">
        <f t="shared" si="278"/>
        <v>0</v>
      </c>
      <c r="K260" s="537" t="e">
        <f t="shared" si="279"/>
        <v>#VALUE!</v>
      </c>
      <c r="L260" s="538" t="e">
        <f t="shared" si="280"/>
        <v>#VALUE!</v>
      </c>
      <c r="M260" s="469">
        <f>IF(C260=0,"",IF(VLOOKUP('DADOS GERAIS'!$B$9,'DADOS GERAIS'!$H$1:$I$2,2,0)=1,IF(D260="SINAPI",VLOOKUP(C260,BancoRJ!C:G,4,0),VLOOKUP(C260,COMPOSIÇÕES!C:H,6,0)),IF(D260="SINAPI",VLOOKUP(C260,BancoRJ!C:G,5,0),VLOOKUP(C260,COMPOSIÇÕES!C:H,6,0))))</f>
        <v>156.01000000000002</v>
      </c>
      <c r="N260" s="470" t="str">
        <f>IF(H260=0,"",IF(H260&gt;M260,FALSE,ROUND((H260*$F$9)+H260,2)))</f>
        <v/>
      </c>
      <c r="O260" s="539">
        <f t="shared" si="276"/>
        <v>1</v>
      </c>
    </row>
    <row r="261" spans="2:16" s="468" customFormat="1" ht="49.5" customHeight="1" outlineLevel="1">
      <c r="B261" s="529" t="s">
        <v>32674</v>
      </c>
      <c r="C261" s="540">
        <v>94703</v>
      </c>
      <c r="D261" s="531" t="s">
        <v>58</v>
      </c>
      <c r="E261" s="532" t="str">
        <f>IF(D261="SINAPI",VLOOKUP(C261,BancoRJ!C:G,2,0),VLOOKUP(C261,COMPOSIÇÕES!C:H,2,0))</f>
        <v>ADAPTADOR COM FLANGE E ANEL DE VEDAÇÃO, PVC, SOLDÁVEL, DN 25 MM X 3/4", INSTALADO EM RESERVAÇÃO PREDIAL DE ÁGUA - FORNECIMENTO E INSTALAÇÃO. AF_04/2024</v>
      </c>
      <c r="F261" s="533" t="str">
        <f>IF(D261="SINAPI",VLOOKUP(C261,BancoRJ!C:G,3,0),VLOOKUP(C261,COMPOSIÇÕES!C:H,3,0))</f>
        <v>UN</v>
      </c>
      <c r="G261" s="534">
        <f>ROUND(VLOOKUP(B261,'MEMORIA DE CÁLCULO'!A:K,10,0),2)</f>
        <v>50</v>
      </c>
      <c r="H261" s="535"/>
      <c r="I261" s="536" t="str">
        <f t="shared" si="277"/>
        <v/>
      </c>
      <c r="J261" s="537">
        <f t="shared" si="278"/>
        <v>0</v>
      </c>
      <c r="K261" s="537" t="e">
        <f t="shared" si="279"/>
        <v>#VALUE!</v>
      </c>
      <c r="L261" s="538" t="e">
        <f t="shared" si="280"/>
        <v>#VALUE!</v>
      </c>
      <c r="M261" s="469">
        <f>IF(C261=0,"",IF(VLOOKUP('DADOS GERAIS'!$B$9,'DADOS GERAIS'!$H$1:$I$2,2,0)=1,IF(D261="SINAPI",VLOOKUP(C261,BancoRJ!C:G,4,0),VLOOKUP(C261,COMPOSIÇÕES!C:H,6,0)),IF(D261="SINAPI",VLOOKUP(C261,BancoRJ!C:G,5,0),VLOOKUP(C261,COMPOSIÇÕES!C:H,6,0))))</f>
        <v>22.83</v>
      </c>
      <c r="N261" s="470" t="str">
        <f>IF(H261=0,"",IF(H261&gt;M261,FALSE,ROUND((H261*$F$9)+H261,2)))</f>
        <v/>
      </c>
      <c r="O261" s="539">
        <f t="shared" si="276"/>
        <v>1</v>
      </c>
    </row>
    <row r="262" spans="2:16" s="468" customFormat="1" ht="49.5" customHeight="1" outlineLevel="1">
      <c r="B262" s="529" t="s">
        <v>32675</v>
      </c>
      <c r="C262" s="540">
        <v>94704</v>
      </c>
      <c r="D262" s="531" t="s">
        <v>58</v>
      </c>
      <c r="E262" s="532" t="str">
        <f>IF(D262="SINAPI",VLOOKUP(C262,BancoRJ!C:G,2,0),VLOOKUP(C262,COMPOSIÇÕES!C:H,2,0))</f>
        <v>ADAPTADOR COM FLANGE E ANEL DE VEDAÇÃO, PVC, SOLDÁVEL, DN 32 MM X 1", INSTALADO EM RESERVAÇÃO PREDIAL DE ÁGUA - FORNECIMENTO E INSTALAÇÃO. AF_04/2024</v>
      </c>
      <c r="F262" s="533" t="str">
        <f>IF(D262="SINAPI",VLOOKUP(C262,BancoRJ!C:G,3,0),VLOOKUP(C262,COMPOSIÇÕES!C:H,3,0))</f>
        <v>UN</v>
      </c>
      <c r="G262" s="534">
        <f>ROUND(VLOOKUP(B262,'MEMORIA DE CÁLCULO'!A:K,10,0),2)</f>
        <v>150</v>
      </c>
      <c r="H262" s="535"/>
      <c r="I262" s="536" t="str">
        <f>IF(H262&lt;=M262,N262,"Valor Acima da Ref.")</f>
        <v/>
      </c>
      <c r="J262" s="537">
        <f>ROUND(G262*H262,2)</f>
        <v>0</v>
      </c>
      <c r="K262" s="537" t="e">
        <f>ROUND(G262*I262,2)</f>
        <v>#VALUE!</v>
      </c>
      <c r="L262" s="538" t="e">
        <f>K262/$K$11</f>
        <v>#VALUE!</v>
      </c>
      <c r="M262" s="469">
        <f>IF(C262=0,"",IF(VLOOKUP('DADOS GERAIS'!$B$9,'DADOS GERAIS'!$H$1:$I$2,2,0)=1,IF(D262="SINAPI",VLOOKUP(C262,BancoRJ!C:G,4,0),VLOOKUP(C262,COMPOSIÇÕES!C:H,6,0)),IF(D262="SINAPI",VLOOKUP(C262,BancoRJ!C:G,5,0),VLOOKUP(C262,COMPOSIÇÕES!C:H,6,0))))</f>
        <v>29.79</v>
      </c>
      <c r="N262" s="470" t="str">
        <f>IF(H262=0,"",IF(H262&gt;M262,FALSE,ROUND((H262*$F$9)+H262,2)))</f>
        <v/>
      </c>
      <c r="O262" s="539">
        <f>G262/50</f>
        <v>3</v>
      </c>
    </row>
    <row r="263" spans="2:16" s="468" customFormat="1" ht="49.5" customHeight="1" outlineLevel="1">
      <c r="B263" s="529" t="s">
        <v>32676</v>
      </c>
      <c r="C263" s="540">
        <v>102591</v>
      </c>
      <c r="D263" s="531" t="s">
        <v>58</v>
      </c>
      <c r="E263" s="532" t="str">
        <f>IF(D263="SINAPI",VLOOKUP(C263,BancoRJ!C:G,2,0),VLOOKUP(C263,COMPOSIÇÕES!C:H,2,0))</f>
        <v>FURO EM CAIXA D'ÁGUA COM ESPESSURA DE 2 ATÉ 5 MM E DIÂMETRO DE 25 MM. AF_06/2021</v>
      </c>
      <c r="F263" s="533" t="str">
        <f>IF(D263="SINAPI",VLOOKUP(C263,BancoRJ!C:G,3,0),VLOOKUP(C263,COMPOSIÇÕES!C:H,3,0))</f>
        <v>UN</v>
      </c>
      <c r="G263" s="534">
        <f>ROUND(VLOOKUP(B263,'MEMORIA DE CÁLCULO'!A:K,10,0),2)</f>
        <v>50</v>
      </c>
      <c r="H263" s="535"/>
      <c r="I263" s="536" t="str">
        <f t="shared" si="277"/>
        <v/>
      </c>
      <c r="J263" s="537">
        <f t="shared" si="278"/>
        <v>0</v>
      </c>
      <c r="K263" s="537" t="e">
        <f t="shared" si="279"/>
        <v>#VALUE!</v>
      </c>
      <c r="L263" s="538" t="e">
        <f t="shared" si="280"/>
        <v>#VALUE!</v>
      </c>
      <c r="M263" s="469">
        <f>IF(C263=0,"",IF(VLOOKUP('DADOS GERAIS'!$B$9,'DADOS GERAIS'!$H$1:$I$2,2,0)=1,IF(D263="SINAPI",VLOOKUP(C263,BancoRJ!C:G,4,0),VLOOKUP(C263,COMPOSIÇÕES!C:H,6,0)),IF(D263="SINAPI",VLOOKUP(C263,BancoRJ!C:G,5,0),VLOOKUP(C263,COMPOSIÇÕES!C:H,6,0))))</f>
        <v>6.03</v>
      </c>
      <c r="N263" s="470" t="str">
        <f>IF(H263=0,"",IF(H263&gt;M263,FALSE,ROUND((H263*$F$9)+H263,2)))</f>
        <v/>
      </c>
      <c r="O263" s="539">
        <f t="shared" si="276"/>
        <v>1</v>
      </c>
    </row>
    <row r="264" spans="2:16" s="468" customFormat="1" ht="49.5" customHeight="1" outlineLevel="1">
      <c r="B264" s="529" t="s">
        <v>32677</v>
      </c>
      <c r="C264" s="540">
        <v>102593</v>
      </c>
      <c r="D264" s="531" t="s">
        <v>58</v>
      </c>
      <c r="E264" s="532" t="str">
        <f>IF(D264="SINAPI",VLOOKUP(C264,BancoRJ!C:G,2,0),VLOOKUP(C264,COMPOSIÇÕES!C:H,2,0))</f>
        <v>FURO EM CAIXA D'ÁGUA COM ESPESSURA DE 2 ATÉ 5 MM E DIÂMETRO DE 32 MM. AF_06/2021</v>
      </c>
      <c r="F264" s="533" t="str">
        <f>IF(D264="SINAPI",VLOOKUP(C264,BancoRJ!C:G,3,0),VLOOKUP(C264,COMPOSIÇÕES!C:H,3,0))</f>
        <v>UN</v>
      </c>
      <c r="G264" s="534">
        <f>ROUND(VLOOKUP(B264,'MEMORIA DE CÁLCULO'!A:K,10,0),2)</f>
        <v>150</v>
      </c>
      <c r="H264" s="535"/>
      <c r="I264" s="536" t="str">
        <f>IF(H264&lt;=M264,N264,"Valor Acima da Ref.")</f>
        <v/>
      </c>
      <c r="J264" s="537">
        <f>ROUND(G264*H264,2)</f>
        <v>0</v>
      </c>
      <c r="K264" s="537" t="e">
        <f>ROUND(G264*I264,2)</f>
        <v>#VALUE!</v>
      </c>
      <c r="L264" s="538" t="e">
        <f>K264/$K$11</f>
        <v>#VALUE!</v>
      </c>
      <c r="M264" s="469">
        <f>IF(C264=0,"",IF(VLOOKUP('DADOS GERAIS'!$B$9,'DADOS GERAIS'!$H$1:$I$2,2,0)=1,IF(D264="SINAPI",VLOOKUP(C264,BancoRJ!C:G,4,0),VLOOKUP(C264,COMPOSIÇÕES!C:H,6,0)),IF(D264="SINAPI",VLOOKUP(C264,BancoRJ!C:G,5,0),VLOOKUP(C264,COMPOSIÇÕES!C:H,6,0))))</f>
        <v>6.81</v>
      </c>
      <c r="N264" s="470" t="str">
        <f>IF(H264=0,"",IF(H264&gt;M264,FALSE,ROUND((H264*$F$9)+H264,2)))</f>
        <v/>
      </c>
      <c r="O264" s="539">
        <f>G264/50</f>
        <v>3</v>
      </c>
    </row>
    <row r="265" spans="2:16" s="468" customFormat="1" ht="49.5" customHeight="1" outlineLevel="1">
      <c r="B265" s="529" t="s">
        <v>32678</v>
      </c>
      <c r="C265" s="540">
        <v>102605</v>
      </c>
      <c r="D265" s="531" t="s">
        <v>58</v>
      </c>
      <c r="E265" s="532" t="str">
        <f>IF(D265="SINAPI",VLOOKUP(C265,BancoRJ!C:G,2,0),VLOOKUP(C265,COMPOSIÇÕES!C:H,2,0))</f>
        <v>CAIXA D´ÁGUA EM POLIETILENO, 500 LITROS - FORNECIMENTO E INSTALAÇÃO. AF_06/2021</v>
      </c>
      <c r="F265" s="533" t="str">
        <f>IF(D265="SINAPI",VLOOKUP(C265,BancoRJ!C:G,3,0),VLOOKUP(C265,COMPOSIÇÕES!C:H,3,0))</f>
        <v>UN</v>
      </c>
      <c r="G265" s="534">
        <f>ROUND(VLOOKUP(B265,'MEMORIA DE CÁLCULO'!A:K,10,0),2)</f>
        <v>50</v>
      </c>
      <c r="H265" s="535"/>
      <c r="I265" s="536" t="str">
        <f t="shared" ref="I265" si="281">IF(H265&lt;=M265,N265,"Valor Acima da Ref.")</f>
        <v/>
      </c>
      <c r="J265" s="537">
        <f t="shared" ref="J265" si="282">ROUND(G265*H265,2)</f>
        <v>0</v>
      </c>
      <c r="K265" s="537" t="e">
        <f t="shared" ref="K265" si="283">ROUND(G265*I265,2)</f>
        <v>#VALUE!</v>
      </c>
      <c r="L265" s="538" t="e">
        <f t="shared" ref="L265" si="284">K265/$K$11</f>
        <v>#VALUE!</v>
      </c>
      <c r="M265" s="469">
        <f>IF(C265=0,"",IF(VLOOKUP('DADOS GERAIS'!$B$9,'DADOS GERAIS'!$H$1:$I$2,2,0)=1,IF(D265="SINAPI",VLOOKUP(C265,BancoRJ!C:G,4,0),VLOOKUP(C265,COMPOSIÇÕES!C:H,6,0)),IF(D265="SINAPI",VLOOKUP(C265,BancoRJ!C:G,5,0),VLOOKUP(C265,COMPOSIÇÕES!C:H,6,0))))</f>
        <v>272.88</v>
      </c>
      <c r="N265" s="470" t="str">
        <f>IF(H265=0,"",IF(H265&gt;M265,FALSE,ROUND((H265*$F$9)+H265,2)))</f>
        <v/>
      </c>
      <c r="O265" s="539">
        <f t="shared" ref="O265" si="285">G265/50</f>
        <v>1</v>
      </c>
    </row>
    <row r="266" spans="2:16" s="468" customFormat="1" ht="49.5" customHeight="1" outlineLevel="1">
      <c r="B266" s="529" t="s">
        <v>32679</v>
      </c>
      <c r="C266" s="540">
        <v>94796</v>
      </c>
      <c r="D266" s="531" t="s">
        <v>58</v>
      </c>
      <c r="E266" s="532" t="str">
        <f>IF(D266="SINAPI",VLOOKUP(C266,BancoRJ!C:G,2,0),VLOOKUP(C266,COMPOSIÇÕES!C:H,2,0))</f>
        <v>TORNEIRA DE BOIA PARA CAIXA D'ÁGUA, ROSCÁVEL, 3/4" - FORNECIMENTO E INSTALAÇÃO. AF_08/2021</v>
      </c>
      <c r="F266" s="533" t="str">
        <f>IF(D266="SINAPI",VLOOKUP(C266,BancoRJ!C:G,3,0),VLOOKUP(C266,COMPOSIÇÕES!C:H,3,0))</f>
        <v>UN</v>
      </c>
      <c r="G266" s="534">
        <f>ROUND(VLOOKUP(B266,'MEMORIA DE CÁLCULO'!A:K,10,0),2)</f>
        <v>50</v>
      </c>
      <c r="H266" s="535"/>
      <c r="I266" s="536" t="str">
        <f>IF(H266&lt;=M266,N266,"Valor Acima da Ref.")</f>
        <v/>
      </c>
      <c r="J266" s="537">
        <f>ROUND(G266*H266,2)</f>
        <v>0</v>
      </c>
      <c r="K266" s="537" t="e">
        <f>ROUND(G266*I266,2)</f>
        <v>#VALUE!</v>
      </c>
      <c r="L266" s="538" t="e">
        <f>K266/$K$11</f>
        <v>#VALUE!</v>
      </c>
      <c r="M266" s="469">
        <f>IF(C266=0,"",IF(VLOOKUP('DADOS GERAIS'!$B$9,'DADOS GERAIS'!$H$1:$I$2,2,0)=1,IF(D266="SINAPI",VLOOKUP(C266,BancoRJ!C:G,4,0),VLOOKUP(C266,COMPOSIÇÕES!C:H,6,0)),IF(D266="SINAPI",VLOOKUP(C266,BancoRJ!C:G,5,0),VLOOKUP(C266,COMPOSIÇÕES!C:H,6,0))))</f>
        <v>73.790000000000006</v>
      </c>
      <c r="N266" s="470" t="str">
        <f>IF(H266=0,"",IF(H266&gt;M266,FALSE,ROUND((H266*$F$9)+H266,2)))</f>
        <v/>
      </c>
      <c r="O266" s="539">
        <f>G266/50</f>
        <v>1</v>
      </c>
    </row>
    <row r="267" spans="2:16" s="468" customFormat="1" ht="49.5" customHeight="1" outlineLevel="1">
      <c r="B267" s="529" t="s">
        <v>32680</v>
      </c>
      <c r="C267" s="540" t="str">
        <f>COMPOSIÇÕES!C120</f>
        <v>COMP 15</v>
      </c>
      <c r="D267" s="531" t="s">
        <v>32256</v>
      </c>
      <c r="E267" s="532" t="str">
        <f>IF(D267="SINAPI",VLOOKUP(C267,BancoRJ!C:G,2,0),VLOOKUP(C267,COMPOSIÇÕES!C:H,2,0))</f>
        <v xml:space="preserve">TORNEIRA PLASTICA 1/2" OU 3/4" COM BICO PARA MANGUEIRA - FORNECIMENTO E INSTALAÇÃO. </v>
      </c>
      <c r="F267" s="533" t="str">
        <f>IF(D267="SINAPI",VLOOKUP(C267,BancoRJ!C:G,3,0),VLOOKUP(C267,COMPOSIÇÕES!C:H,3,0))</f>
        <v>UN</v>
      </c>
      <c r="G267" s="534">
        <f>ROUND(VLOOKUP(B267,'MEMORIA DE CÁLCULO'!A:K,10,0),2)</f>
        <v>50</v>
      </c>
      <c r="H267" s="535"/>
      <c r="I267" s="536" t="str">
        <f>IF(H267&lt;=M267,N267,"Valor Acima da Ref.")</f>
        <v/>
      </c>
      <c r="J267" s="537">
        <f>ROUND(G267*H267,2)</f>
        <v>0</v>
      </c>
      <c r="K267" s="537" t="e">
        <f>ROUND(G267*I267,2)</f>
        <v>#VALUE!</v>
      </c>
      <c r="L267" s="538" t="e">
        <f>K267/$K$11</f>
        <v>#VALUE!</v>
      </c>
      <c r="M267" s="469">
        <f>IF(C267=0,"",IF(VLOOKUP('DADOS GERAIS'!$B$9,'DADOS GERAIS'!$H$1:$I$2,2,0)=1,IF(D267="SINAPI",VLOOKUP(C267,BancoRJ!C:G,4,0),VLOOKUP(C267,COMPOSIÇÕES!C:H,6,0)),IF(D267="SINAPI",VLOOKUP(C267,BancoRJ!C:G,5,0),VLOOKUP(C267,COMPOSIÇÕES!C:H,6,0))))</f>
        <v>33.18</v>
      </c>
      <c r="N267" s="470" t="str">
        <f>IF(H267=0,"",IF(H267&gt;M267,FALSE,ROUND((H267*$F$9)+H267,2)))</f>
        <v/>
      </c>
      <c r="O267" s="539">
        <f>G267/50</f>
        <v>1</v>
      </c>
    </row>
    <row r="268" spans="2:16" s="468" customFormat="1" ht="49.5" customHeight="1" outlineLevel="1">
      <c r="B268" s="529" t="s">
        <v>32681</v>
      </c>
      <c r="C268" s="540" t="str">
        <f>COMPOSIÇÕES!C83</f>
        <v>COMP 10</v>
      </c>
      <c r="D268" s="531" t="s">
        <v>32256</v>
      </c>
      <c r="E268" s="532" t="str">
        <f>IF(D268="SINAPI",VLOOKUP(C268,BancoRJ!C:G,2,0),VLOOKUP(C268,COMPOSIÇÕES!C:H,2,0))</f>
        <v>BASE CIRCULAR PARA CAIXA D'ÁGUA COM DIAMETRO DE 1,00M, ALTURA DE 0,2M FORNECIMENTO E INSTALAÇÃO.</v>
      </c>
      <c r="F268" s="533" t="str">
        <f>IF(D268="SINAPI",VLOOKUP(C268,BancoRJ!C:G,3,0),VLOOKUP(C268,COMPOSIÇÕES!C:H,3,0))</f>
        <v xml:space="preserve">UN </v>
      </c>
      <c r="G268" s="534">
        <f>ROUND(VLOOKUP(B268,'MEMORIA DE CÁLCULO'!A:K,10,0),2)</f>
        <v>50</v>
      </c>
      <c r="H268" s="535"/>
      <c r="I268" s="536" t="str">
        <f t="shared" ref="I268" si="286">IF(H268&lt;=M268,N268,"Valor Acima da Ref.")</f>
        <v/>
      </c>
      <c r="J268" s="537">
        <f t="shared" ref="J268" si="287">ROUND(G268*H268,2)</f>
        <v>0</v>
      </c>
      <c r="K268" s="537" t="e">
        <f t="shared" ref="K268" si="288">ROUND(G268*I268,2)</f>
        <v>#VALUE!</v>
      </c>
      <c r="L268" s="538" t="e">
        <f t="shared" ref="L268" si="289">K268/$K$11</f>
        <v>#VALUE!</v>
      </c>
      <c r="M268" s="469">
        <f>IF(C268=0,"",IF(VLOOKUP('DADOS GERAIS'!$B$9,'DADOS GERAIS'!$H$1:$I$2,2,0)=1,IF(D268="SINAPI",VLOOKUP(C268,BancoRJ!C:G,4,0),VLOOKUP(C268,COMPOSIÇÕES!C:H,6,0)),IF(D268="SINAPI",VLOOKUP(C268,BancoRJ!C:G,5,0),VLOOKUP(C268,COMPOSIÇÕES!C:H,6,0))))</f>
        <v>182.61</v>
      </c>
      <c r="N268" s="470" t="str">
        <f>IF(H268=0,"",IF(H268&gt;M268,FALSE,ROUND((H268*$F$9)+H268,2)))</f>
        <v/>
      </c>
      <c r="O268" s="539">
        <f>G268/50</f>
        <v>1</v>
      </c>
    </row>
    <row r="269" spans="2:16" s="468" customFormat="1" ht="10.5" customHeight="1">
      <c r="B269" s="512"/>
      <c r="C269" s="541"/>
      <c r="D269" s="541"/>
      <c r="E269" s="542"/>
      <c r="F269" s="541"/>
      <c r="G269" s="543"/>
      <c r="H269" s="543"/>
      <c r="I269" s="517"/>
      <c r="J269" s="517"/>
      <c r="K269" s="517"/>
      <c r="L269" s="518"/>
      <c r="M269" s="469" t="str">
        <f>IF(C269=0,"",IF(VLOOKUP('DADOS GERAIS'!$B$9,'DADOS GERAIS'!$H$1:$I$2,2,0)=1,IF(D269="SINAPI",VLOOKUP(C269,BancoRJ!C:G,4,0),VLOOKUP(C269,COMPOSIÇÕES!C:H,6,0)),IF(D269="SINAPI",VLOOKUP(C269,BancoRJ!C:G,5,0),VLOOKUP(C269,COMPOSIÇÕES!C:H,6,0))))</f>
        <v/>
      </c>
      <c r="N269" s="470" t="str">
        <f>IF(H269=0,"",IF(H269&gt;M269,FALSE,ROUND((H269*$F$9)+H269,2)))</f>
        <v/>
      </c>
      <c r="O269" s="469"/>
      <c r="P269" s="470"/>
    </row>
    <row r="270" spans="2:16" s="528" customFormat="1" ht="28.5" customHeight="1">
      <c r="B270" s="520" t="s">
        <v>32516</v>
      </c>
      <c r="C270" s="521"/>
      <c r="D270" s="522"/>
      <c r="E270" s="522" t="s">
        <v>32515</v>
      </c>
      <c r="F270" s="522"/>
      <c r="G270" s="522"/>
      <c r="H270" s="523"/>
      <c r="I270" s="524"/>
      <c r="J270" s="525">
        <f>SUM(J271:J290)</f>
        <v>0</v>
      </c>
      <c r="K270" s="525" t="e">
        <f>SUM(K271:K290)</f>
        <v>#VALUE!</v>
      </c>
      <c r="L270" s="526" t="e">
        <f>K270/$K$11</f>
        <v>#VALUE!</v>
      </c>
      <c r="M270" s="469" t="str">
        <f>IF(C270=0,"",IF(VLOOKUP('DADOS GERAIS'!$B$9,'DADOS GERAIS'!$H$1:$I$2,2,0)=1,IF(D270="SINAPI",VLOOKUP(C270,BancoRJ!C:G,4,0),VLOOKUP(C270,COMPOSIÇÕES!C:H,6,0)),IF(D270="SINAPI",VLOOKUP(C270,BancoRJ!C:G,5,0),VLOOKUP(C270,COMPOSIÇÕES!C:H,6,0))))</f>
        <v/>
      </c>
      <c r="N270" s="470" t="str">
        <f>IF(H270=0,"",IF(H270&gt;M270,FALSE,ROUND((H270*$F$9)+H270,2)))</f>
        <v/>
      </c>
      <c r="O270" s="469"/>
      <c r="P270" s="470"/>
    </row>
    <row r="271" spans="2:16" s="468" customFormat="1" ht="49.5" customHeight="1" outlineLevel="1">
      <c r="B271" s="529" t="s">
        <v>32682</v>
      </c>
      <c r="C271" s="540">
        <v>89726</v>
      </c>
      <c r="D271" s="531" t="s">
        <v>58</v>
      </c>
      <c r="E271" s="532" t="str">
        <f>IF(D271="SINAPI",VLOOKUP(C271,BancoRJ!C:G,2,0),VLOOKUP(C271,COMPOSIÇÕES!C:H,2,0))</f>
        <v>JOELHO 45 GRAUS, PVC, SERIE NORMAL, ESGOTO PREDIAL, DN 40 MM, JUNTA SOLDÁVEL, FORNECIDO E INSTALADO EM RAMAL DE DESCARGA OU RAMAL DE ESGOTO SANITÁRIO. AF_08/2022</v>
      </c>
      <c r="F271" s="533" t="str">
        <f>IF(D271="SINAPI",VLOOKUP(C271,BancoRJ!C:G,3,0),VLOOKUP(C271,COMPOSIÇÕES!C:H,3,0))</f>
        <v>UN</v>
      </c>
      <c r="G271" s="534">
        <f>ROUND(VLOOKUP(B271,'MEMORIA DE CÁLCULO'!A:K,10,0),2)</f>
        <v>200</v>
      </c>
      <c r="H271" s="535"/>
      <c r="I271" s="536" t="str">
        <f t="shared" ref="I271" si="290">IF(H271&lt;=M271,N271,"Valor Acima da Ref.")</f>
        <v/>
      </c>
      <c r="J271" s="537">
        <f t="shared" ref="J271" si="291">ROUND(G271*H271,2)</f>
        <v>0</v>
      </c>
      <c r="K271" s="537" t="e">
        <f t="shared" ref="K271" si="292">ROUND(G271*I271,2)</f>
        <v>#VALUE!</v>
      </c>
      <c r="L271" s="538" t="e">
        <f t="shared" ref="L271" si="293">K271/$K$11</f>
        <v>#VALUE!</v>
      </c>
      <c r="M271" s="469">
        <f>IF(C271=0,"",IF(VLOOKUP('DADOS GERAIS'!$B$9,'DADOS GERAIS'!$H$1:$I$2,2,0)=1,IF(D271="SINAPI",VLOOKUP(C271,BancoRJ!C:G,4,0),VLOOKUP(C271,COMPOSIÇÕES!C:H,6,0)),IF(D271="SINAPI",VLOOKUP(C271,BancoRJ!C:G,5,0),VLOOKUP(C271,COMPOSIÇÕES!C:H,6,0))))</f>
        <v>13.44</v>
      </c>
      <c r="N271" s="470" t="str">
        <f>IF(H271=0,"",IF(H271&gt;M271,FALSE,ROUND((H271*$F$9)+H271,2)))</f>
        <v/>
      </c>
      <c r="O271" s="539">
        <f t="shared" ref="O271:O286" si="294">G271/50</f>
        <v>4</v>
      </c>
    </row>
    <row r="272" spans="2:16" s="468" customFormat="1" ht="49.5" customHeight="1" outlineLevel="1">
      <c r="B272" s="529" t="s">
        <v>32683</v>
      </c>
      <c r="C272" s="540">
        <v>89732</v>
      </c>
      <c r="D272" s="531" t="s">
        <v>58</v>
      </c>
      <c r="E272" s="532" t="str">
        <f>IF(D272="SINAPI",VLOOKUP(C272,BancoRJ!C:G,2,0),VLOOKUP(C272,COMPOSIÇÕES!C:H,2,0))</f>
        <v>JOELHO 45 GRAUS, PVC, SERIE NORMAL, ESGOTO PREDIAL, DN 50 MM, JUNTA ELÁSTICA, FORNECIDO E INSTALADO EM RAMAL DE DESCARGA OU RAMAL DE ESGOTO SANITÁRIO. AF_08/2022</v>
      </c>
      <c r="F272" s="533" t="str">
        <f>IF(D272="SINAPI",VLOOKUP(C272,BancoRJ!C:G,3,0),VLOOKUP(C272,COMPOSIÇÕES!C:H,3,0))</f>
        <v>UN</v>
      </c>
      <c r="G272" s="534">
        <f>ROUND(VLOOKUP(B272,'MEMORIA DE CÁLCULO'!A:K,10,0),2)</f>
        <v>100</v>
      </c>
      <c r="H272" s="535"/>
      <c r="I272" s="536" t="str">
        <f t="shared" ref="I272:I284" si="295">IF(H272&lt;=M272,N272,"Valor Acima da Ref.")</f>
        <v/>
      </c>
      <c r="J272" s="537">
        <f t="shared" ref="J272:J284" si="296">ROUND(G272*H272,2)</f>
        <v>0</v>
      </c>
      <c r="K272" s="537" t="e">
        <f t="shared" ref="K272:K284" si="297">ROUND(G272*I272,2)</f>
        <v>#VALUE!</v>
      </c>
      <c r="L272" s="538" t="e">
        <f t="shared" ref="L272:L284" si="298">K272/$K$11</f>
        <v>#VALUE!</v>
      </c>
      <c r="M272" s="469">
        <f>IF(C272=0,"",IF(VLOOKUP('DADOS GERAIS'!$B$9,'DADOS GERAIS'!$H$1:$I$2,2,0)=1,IF(D272="SINAPI",VLOOKUP(C272,BancoRJ!C:G,4,0),VLOOKUP(C272,COMPOSIÇÕES!C:H,6,0)),IF(D272="SINAPI",VLOOKUP(C272,BancoRJ!C:G,5,0),VLOOKUP(C272,COMPOSIÇÕES!C:H,6,0))))</f>
        <v>18.690000000000001</v>
      </c>
      <c r="N272" s="470" t="str">
        <f>IF(H272=0,"",IF(H272&gt;M272,FALSE,ROUND((H272*$F$9)+H272,2)))</f>
        <v/>
      </c>
      <c r="O272" s="539">
        <f t="shared" si="294"/>
        <v>2</v>
      </c>
    </row>
    <row r="273" spans="2:15" s="468" customFormat="1" ht="49.5" customHeight="1" outlineLevel="1">
      <c r="B273" s="529" t="s">
        <v>32684</v>
      </c>
      <c r="C273" s="540">
        <v>89724</v>
      </c>
      <c r="D273" s="531" t="s">
        <v>58</v>
      </c>
      <c r="E273" s="532" t="str">
        <f>IF(D273="SINAPI",VLOOKUP(C273,BancoRJ!C:G,2,0),VLOOKUP(C273,COMPOSIÇÕES!C:H,2,0))</f>
        <v>JOELHO 90 GRAUS, PVC, SERIE NORMAL, ESGOTO PREDIAL, DN 40 MM, JUNTA SOLDÁVEL, FORNECIDO E INSTALADO EM RAMAL DE DESCARGA OU RAMAL DE ESGOTO SANITÁRIO. AF_08/2022</v>
      </c>
      <c r="F273" s="533" t="str">
        <f>IF(D273="SINAPI",VLOOKUP(C273,BancoRJ!C:G,3,0),VLOOKUP(C273,COMPOSIÇÕES!C:H,3,0))</f>
        <v>UN</v>
      </c>
      <c r="G273" s="534">
        <f>ROUND(VLOOKUP(B273,'MEMORIA DE CÁLCULO'!A:K,10,0),2)</f>
        <v>50</v>
      </c>
      <c r="H273" s="535"/>
      <c r="I273" s="536" t="str">
        <f t="shared" si="295"/>
        <v/>
      </c>
      <c r="J273" s="537">
        <f t="shared" si="296"/>
        <v>0</v>
      </c>
      <c r="K273" s="537" t="e">
        <f t="shared" si="297"/>
        <v>#VALUE!</v>
      </c>
      <c r="L273" s="538" t="e">
        <f t="shared" si="298"/>
        <v>#VALUE!</v>
      </c>
      <c r="M273" s="469">
        <f>IF(C273=0,"",IF(VLOOKUP('DADOS GERAIS'!$B$9,'DADOS GERAIS'!$H$1:$I$2,2,0)=1,IF(D273="SINAPI",VLOOKUP(C273,BancoRJ!C:G,4,0),VLOOKUP(C273,COMPOSIÇÕES!C:H,6,0)),IF(D273="SINAPI",VLOOKUP(C273,BancoRJ!C:G,5,0),VLOOKUP(C273,COMPOSIÇÕES!C:H,6,0))))</f>
        <v>13.19</v>
      </c>
      <c r="N273" s="470" t="str">
        <f>IF(H273=0,"",IF(H273&gt;M273,FALSE,ROUND((H273*$F$9)+H273,2)))</f>
        <v/>
      </c>
      <c r="O273" s="539">
        <f t="shared" si="294"/>
        <v>1</v>
      </c>
    </row>
    <row r="274" spans="2:15" s="468" customFormat="1" ht="49.5" customHeight="1" outlineLevel="1">
      <c r="B274" s="529" t="s">
        <v>32685</v>
      </c>
      <c r="C274" s="540">
        <v>89731</v>
      </c>
      <c r="D274" s="531" t="s">
        <v>58</v>
      </c>
      <c r="E274" s="532" t="str">
        <f>IF(D274="SINAPI",VLOOKUP(C274,BancoRJ!C:G,2,0),VLOOKUP(C274,COMPOSIÇÕES!C:H,2,0))</f>
        <v>JOELHO 90 GRAUS, PVC, SERIE NORMAL, ESGOTO PREDIAL, DN 50 MM, JUNTA ELÁSTICA, FORNECIDO E INSTALADO EM RAMAL DE DESCARGA OU RAMAL DE ESGOTO SANITÁRIO. AF_08/2022</v>
      </c>
      <c r="F274" s="533" t="str">
        <f>IF(D274="SINAPI",VLOOKUP(C274,BancoRJ!C:G,3,0),VLOOKUP(C274,COMPOSIÇÕES!C:H,3,0))</f>
        <v>UN</v>
      </c>
      <c r="G274" s="534">
        <f>ROUND(VLOOKUP(B274,'MEMORIA DE CÁLCULO'!A:K,10,0),2)</f>
        <v>600</v>
      </c>
      <c r="H274" s="535"/>
      <c r="I274" s="536" t="str">
        <f t="shared" si="295"/>
        <v/>
      </c>
      <c r="J274" s="537">
        <f t="shared" si="296"/>
        <v>0</v>
      </c>
      <c r="K274" s="537" t="e">
        <f t="shared" si="297"/>
        <v>#VALUE!</v>
      </c>
      <c r="L274" s="538" t="e">
        <f t="shared" si="298"/>
        <v>#VALUE!</v>
      </c>
      <c r="M274" s="469">
        <f>IF(C274=0,"",IF(VLOOKUP('DADOS GERAIS'!$B$9,'DADOS GERAIS'!$H$1:$I$2,2,0)=1,IF(D274="SINAPI",VLOOKUP(C274,BancoRJ!C:G,4,0),VLOOKUP(C274,COMPOSIÇÕES!C:H,6,0)),IF(D274="SINAPI",VLOOKUP(C274,BancoRJ!C:G,5,0),VLOOKUP(C274,COMPOSIÇÕES!C:H,6,0))))</f>
        <v>17.91</v>
      </c>
      <c r="N274" s="470" t="str">
        <f>IF(H274=0,"",IF(H274&gt;M274,FALSE,ROUND((H274*$F$9)+H274,2)))</f>
        <v/>
      </c>
      <c r="O274" s="539">
        <f t="shared" si="294"/>
        <v>12</v>
      </c>
    </row>
    <row r="275" spans="2:15" s="468" customFormat="1" ht="49.5" customHeight="1" outlineLevel="1">
      <c r="B275" s="529" t="s">
        <v>32686</v>
      </c>
      <c r="C275" s="540">
        <v>89744</v>
      </c>
      <c r="D275" s="531" t="s">
        <v>58</v>
      </c>
      <c r="E275" s="532" t="str">
        <f>IF(D275="SINAPI",VLOOKUP(C275,BancoRJ!C:G,2,0),VLOOKUP(C275,COMPOSIÇÕES!C:H,2,0))</f>
        <v>JOELHO 90 GRAUS, PVC, SERIE NORMAL, ESGOTO PREDIAL, DN 100 MM, JUNTA ELÁSTICA, FORNECIDO E INSTALADO EM RAMAL DE DESCARGA OU RAMAL DE ESGOTO SANITÁRIO. AF_08/2022</v>
      </c>
      <c r="F275" s="533" t="str">
        <f>IF(D275="SINAPI",VLOOKUP(C275,BancoRJ!C:G,3,0),VLOOKUP(C275,COMPOSIÇÕES!C:H,3,0))</f>
        <v>UN</v>
      </c>
      <c r="G275" s="534">
        <f>ROUND(VLOOKUP(B275,'MEMORIA DE CÁLCULO'!A:K,10,0),2)</f>
        <v>100</v>
      </c>
      <c r="H275" s="535"/>
      <c r="I275" s="536" t="str">
        <f t="shared" si="295"/>
        <v/>
      </c>
      <c r="J275" s="537">
        <f t="shared" si="296"/>
        <v>0</v>
      </c>
      <c r="K275" s="537" t="e">
        <f t="shared" si="297"/>
        <v>#VALUE!</v>
      </c>
      <c r="L275" s="538" t="e">
        <f t="shared" si="298"/>
        <v>#VALUE!</v>
      </c>
      <c r="M275" s="469">
        <f>IF(C275=0,"",IF(VLOOKUP('DADOS GERAIS'!$B$9,'DADOS GERAIS'!$H$1:$I$2,2,0)=1,IF(D275="SINAPI",VLOOKUP(C275,BancoRJ!C:G,4,0),VLOOKUP(C275,COMPOSIÇÕES!C:H,6,0)),IF(D275="SINAPI",VLOOKUP(C275,BancoRJ!C:G,5,0),VLOOKUP(C275,COMPOSIÇÕES!C:H,6,0))))</f>
        <v>32.020000000000003</v>
      </c>
      <c r="N275" s="470" t="str">
        <f>IF(H275=0,"",IF(H275&gt;M275,FALSE,ROUND((H275*$F$9)+H275,2)))</f>
        <v/>
      </c>
      <c r="O275" s="539">
        <f t="shared" si="294"/>
        <v>2</v>
      </c>
    </row>
    <row r="276" spans="2:15" s="468" customFormat="1" ht="49.5" customHeight="1" outlineLevel="1">
      <c r="B276" s="529" t="s">
        <v>32687</v>
      </c>
      <c r="C276" s="540">
        <v>89784</v>
      </c>
      <c r="D276" s="531" t="s">
        <v>58</v>
      </c>
      <c r="E276" s="532" t="str">
        <f>IF(D276="SINAPI",VLOOKUP(C276,BancoRJ!C:G,2,0),VLOOKUP(C276,COMPOSIÇÕES!C:H,2,0))</f>
        <v>TE, PVC, SERIE NORMAL, ESGOTO PREDIAL, DN 50 X 50 MM, JUNTA ELÁSTICA, FORNECIDO E INSTALADO EM RAMAL DE DESCARGA OU RAMAL DE ESGOTO SANITÁRIO. AF_08/2022</v>
      </c>
      <c r="F276" s="533" t="str">
        <f>IF(D276="SINAPI",VLOOKUP(C276,BancoRJ!C:G,3,0),VLOOKUP(C276,COMPOSIÇÕES!C:H,3,0))</f>
        <v>UN</v>
      </c>
      <c r="G276" s="534">
        <f>ROUND(VLOOKUP(B276,'MEMORIA DE CÁLCULO'!A:K,10,0),2)</f>
        <v>50</v>
      </c>
      <c r="H276" s="535"/>
      <c r="I276" s="536" t="str">
        <f t="shared" si="295"/>
        <v/>
      </c>
      <c r="J276" s="537">
        <f t="shared" si="296"/>
        <v>0</v>
      </c>
      <c r="K276" s="537" t="e">
        <f t="shared" si="297"/>
        <v>#VALUE!</v>
      </c>
      <c r="L276" s="538" t="e">
        <f t="shared" si="298"/>
        <v>#VALUE!</v>
      </c>
      <c r="M276" s="469">
        <f>IF(C276=0,"",IF(VLOOKUP('DADOS GERAIS'!$B$9,'DADOS GERAIS'!$H$1:$I$2,2,0)=1,IF(D276="SINAPI",VLOOKUP(C276,BancoRJ!C:G,4,0),VLOOKUP(C276,COMPOSIÇÕES!C:H,6,0)),IF(D276="SINAPI",VLOOKUP(C276,BancoRJ!C:G,5,0),VLOOKUP(C276,COMPOSIÇÕES!C:H,6,0))))</f>
        <v>28.41</v>
      </c>
      <c r="N276" s="470" t="str">
        <f>IF(H276=0,"",IF(H276&gt;M276,FALSE,ROUND((H276*$F$9)+H276,2)))</f>
        <v/>
      </c>
      <c r="O276" s="539">
        <f t="shared" si="294"/>
        <v>1</v>
      </c>
    </row>
    <row r="277" spans="2:15" s="468" customFormat="1" ht="49.5" customHeight="1" outlineLevel="1">
      <c r="B277" s="529" t="s">
        <v>32688</v>
      </c>
      <c r="C277" s="540">
        <v>104345</v>
      </c>
      <c r="D277" s="531" t="s">
        <v>58</v>
      </c>
      <c r="E277" s="532" t="str">
        <f>IF(D277="SINAPI",VLOOKUP(C277,BancoRJ!C:G,2,0),VLOOKUP(C277,COMPOSIÇÕES!C:H,2,0))</f>
        <v>JUNÇÃO DE REDUÇÃO INVERTIDA, PVC, SÉRIE NORMAL, ESGOTO PREDIAL, DN 100 X 50 MM, JUNTA ELÁSTICA, FORNECIDO E INSTALADO EM RAMAL DE DESCARGA OU RAMAL DE ESGOTO SANITÁRIO. AF_08/2022</v>
      </c>
      <c r="F277" s="533" t="str">
        <f>IF(D277="SINAPI",VLOOKUP(C277,BancoRJ!C:G,3,0),VLOOKUP(C277,COMPOSIÇÕES!C:H,3,0))</f>
        <v>UN</v>
      </c>
      <c r="G277" s="534">
        <f>ROUND(VLOOKUP(B277,'MEMORIA DE CÁLCULO'!A:K,10,0),2)</f>
        <v>50</v>
      </c>
      <c r="H277" s="535"/>
      <c r="I277" s="536" t="str">
        <f t="shared" si="295"/>
        <v/>
      </c>
      <c r="J277" s="537">
        <f t="shared" si="296"/>
        <v>0</v>
      </c>
      <c r="K277" s="537" t="e">
        <f t="shared" si="297"/>
        <v>#VALUE!</v>
      </c>
      <c r="L277" s="538" t="e">
        <f t="shared" si="298"/>
        <v>#VALUE!</v>
      </c>
      <c r="M277" s="469">
        <f>IF(C277=0,"",IF(VLOOKUP('DADOS GERAIS'!$B$9,'DADOS GERAIS'!$H$1:$I$2,2,0)=1,IF(D277="SINAPI",VLOOKUP(C277,BancoRJ!C:G,4,0),VLOOKUP(C277,COMPOSIÇÕES!C:H,6,0)),IF(D277="SINAPI",VLOOKUP(C277,BancoRJ!C:G,5,0),VLOOKUP(C277,COMPOSIÇÕES!C:H,6,0))))</f>
        <v>48.94</v>
      </c>
      <c r="N277" s="470" t="str">
        <f>IF(H277=0,"",IF(H277&gt;M277,FALSE,ROUND((H277*$F$9)+H277,2)))</f>
        <v/>
      </c>
      <c r="O277" s="539">
        <f t="shared" si="294"/>
        <v>1</v>
      </c>
    </row>
    <row r="278" spans="2:15" s="468" customFormat="1" ht="49.5" customHeight="1" outlineLevel="1">
      <c r="B278" s="529" t="s">
        <v>32689</v>
      </c>
      <c r="C278" s="540">
        <v>104348</v>
      </c>
      <c r="D278" s="531" t="s">
        <v>58</v>
      </c>
      <c r="E278" s="532" t="str">
        <f>IF(D278="SINAPI",VLOOKUP(C278,BancoRJ!C:G,2,0),VLOOKUP(C278,COMPOSIÇÕES!C:H,2,0))</f>
        <v>TERMINAL DE VENTILAÇÃO, PVC, SÉRIE NORMAL, ESGOTO PREDIAL, DN 50 MM, JUNTA SOLDÁVEL, FORNECIDO E INSTALADO EM PRUMADA DE ESGOTO SANITÁRIO OU VENTILAÇÃO. AF_08/2022</v>
      </c>
      <c r="F278" s="533" t="str">
        <f>IF(D278="SINAPI",VLOOKUP(C278,BancoRJ!C:G,3,0),VLOOKUP(C278,COMPOSIÇÕES!C:H,3,0))</f>
        <v>UN</v>
      </c>
      <c r="G278" s="534">
        <f>ROUND(VLOOKUP(B278,'MEMORIA DE CÁLCULO'!A:K,10,0),2)</f>
        <v>50</v>
      </c>
      <c r="H278" s="535"/>
      <c r="I278" s="536" t="str">
        <f t="shared" si="295"/>
        <v/>
      </c>
      <c r="J278" s="537">
        <f t="shared" si="296"/>
        <v>0</v>
      </c>
      <c r="K278" s="537" t="e">
        <f t="shared" si="297"/>
        <v>#VALUE!</v>
      </c>
      <c r="L278" s="538" t="e">
        <f t="shared" si="298"/>
        <v>#VALUE!</v>
      </c>
      <c r="M278" s="469">
        <f>IF(C278=0,"",IF(VLOOKUP('DADOS GERAIS'!$B$9,'DADOS GERAIS'!$H$1:$I$2,2,0)=1,IF(D278="SINAPI",VLOOKUP(C278,BancoRJ!C:G,4,0),VLOOKUP(C278,COMPOSIÇÕES!C:H,6,0)),IF(D278="SINAPI",VLOOKUP(C278,BancoRJ!C:G,5,0),VLOOKUP(C278,COMPOSIÇÕES!C:H,6,0))))</f>
        <v>12.12</v>
      </c>
      <c r="N278" s="470" t="str">
        <f>IF(H278=0,"",IF(H278&gt;M278,FALSE,ROUND((H278*$F$9)+H278,2)))</f>
        <v/>
      </c>
      <c r="O278" s="539">
        <f t="shared" si="294"/>
        <v>1</v>
      </c>
    </row>
    <row r="279" spans="2:15" s="468" customFormat="1" ht="49.5" customHeight="1" outlineLevel="1">
      <c r="B279" s="529" t="s">
        <v>32690</v>
      </c>
      <c r="C279" s="540">
        <v>89711</v>
      </c>
      <c r="D279" s="531" t="s">
        <v>58</v>
      </c>
      <c r="E279" s="532" t="str">
        <f>IF(D279="SINAPI",VLOOKUP(C279,BancoRJ!C:G,2,0),VLOOKUP(C279,COMPOSIÇÕES!C:H,2,0))</f>
        <v>TUBO PVC, SERIE NORMAL, ESGOTO PREDIAL, DN 40 MM, FORNECIDO E INSTALADO EM RAMAL DE DESCARGA OU RAMAL DE ESGOTO SANITÁRIO. AF_08/2022</v>
      </c>
      <c r="F279" s="533" t="str">
        <f>IF(D279="SINAPI",VLOOKUP(C279,BancoRJ!C:G,3,0),VLOOKUP(C279,COMPOSIÇÕES!C:H,3,0))</f>
        <v>M</v>
      </c>
      <c r="G279" s="534">
        <f>ROUND(VLOOKUP(B279,'MEMORIA DE CÁLCULO'!A:K,10,0),2)</f>
        <v>170</v>
      </c>
      <c r="H279" s="535"/>
      <c r="I279" s="536" t="str">
        <f t="shared" si="295"/>
        <v/>
      </c>
      <c r="J279" s="537">
        <f t="shared" si="296"/>
        <v>0</v>
      </c>
      <c r="K279" s="537" t="e">
        <f t="shared" si="297"/>
        <v>#VALUE!</v>
      </c>
      <c r="L279" s="538" t="e">
        <f t="shared" si="298"/>
        <v>#VALUE!</v>
      </c>
      <c r="M279" s="469">
        <f>IF(C279=0,"",IF(VLOOKUP('DADOS GERAIS'!$B$9,'DADOS GERAIS'!$H$1:$I$2,2,0)=1,IF(D279="SINAPI",VLOOKUP(C279,BancoRJ!C:G,4,0),VLOOKUP(C279,COMPOSIÇÕES!C:H,6,0)),IF(D279="SINAPI",VLOOKUP(C279,BancoRJ!C:G,5,0),VLOOKUP(C279,COMPOSIÇÕES!C:H,6,0))))</f>
        <v>28.1</v>
      </c>
      <c r="N279" s="470" t="str">
        <f>IF(H279=0,"",IF(H279&gt;M279,FALSE,ROUND((H279*$F$9)+H279,2)))</f>
        <v/>
      </c>
      <c r="O279" s="539">
        <f t="shared" si="294"/>
        <v>3.4</v>
      </c>
    </row>
    <row r="280" spans="2:15" s="468" customFormat="1" ht="49.5" customHeight="1" outlineLevel="1">
      <c r="B280" s="529" t="s">
        <v>32691</v>
      </c>
      <c r="C280" s="540">
        <v>89712</v>
      </c>
      <c r="D280" s="531" t="s">
        <v>58</v>
      </c>
      <c r="E280" s="532" t="str">
        <f>IF(D280="SINAPI",VLOOKUP(C280,BancoRJ!C:G,2,0),VLOOKUP(C280,COMPOSIÇÕES!C:H,2,0))</f>
        <v>TUBO PVC, SERIE NORMAL, ESGOTO PREDIAL, DN 50 MM, FORNECIDO E INSTALADO EM RAMAL DE DESCARGA OU RAMAL DE ESGOTO SANITÁRIO. AF_08/2022</v>
      </c>
      <c r="F280" s="533" t="str">
        <f>IF(D280="SINAPI",VLOOKUP(C280,BancoRJ!C:G,3,0),VLOOKUP(C280,COMPOSIÇÕES!C:H,3,0))</f>
        <v>M</v>
      </c>
      <c r="G280" s="534">
        <f>ROUND(VLOOKUP(B280,'MEMORIA DE CÁLCULO'!A:K,10,0),2)</f>
        <v>421.5</v>
      </c>
      <c r="H280" s="535"/>
      <c r="I280" s="536" t="str">
        <f t="shared" si="295"/>
        <v/>
      </c>
      <c r="J280" s="537">
        <f t="shared" si="296"/>
        <v>0</v>
      </c>
      <c r="K280" s="537" t="e">
        <f t="shared" si="297"/>
        <v>#VALUE!</v>
      </c>
      <c r="L280" s="538" t="e">
        <f t="shared" si="298"/>
        <v>#VALUE!</v>
      </c>
      <c r="M280" s="469">
        <f>IF(C280=0,"",IF(VLOOKUP('DADOS GERAIS'!$B$9,'DADOS GERAIS'!$H$1:$I$2,2,0)=1,IF(D280="SINAPI",VLOOKUP(C280,BancoRJ!C:G,4,0),VLOOKUP(C280,COMPOSIÇÕES!C:H,6,0)),IF(D280="SINAPI",VLOOKUP(C280,BancoRJ!C:G,5,0),VLOOKUP(C280,COMPOSIÇÕES!C:H,6,0))))</f>
        <v>34.72</v>
      </c>
      <c r="N280" s="470" t="str">
        <f>IF(H280=0,"",IF(H280&gt;M280,FALSE,ROUND((H280*$F$9)+H280,2)))</f>
        <v/>
      </c>
      <c r="O280" s="539">
        <f t="shared" si="294"/>
        <v>8.43</v>
      </c>
    </row>
    <row r="281" spans="2:15" s="468" customFormat="1" ht="49.5" customHeight="1" outlineLevel="1">
      <c r="B281" s="529" t="s">
        <v>32692</v>
      </c>
      <c r="C281" s="540">
        <v>89798</v>
      </c>
      <c r="D281" s="531" t="s">
        <v>58</v>
      </c>
      <c r="E281" s="532" t="str">
        <f>IF(D281="SINAPI",VLOOKUP(C281,BancoRJ!C:G,2,0),VLOOKUP(C281,COMPOSIÇÕES!C:H,2,0))</f>
        <v>TUBO PVC, SERIE NORMAL, ESGOTO PREDIAL, DN 50 MM, FORNECIDO E INSTALADO EM PRUMADA DE ESGOTO SANITÁRIO OU VENTILAÇÃO. AF_08/2022</v>
      </c>
      <c r="F281" s="533" t="str">
        <f>IF(D281="SINAPI",VLOOKUP(C281,BancoRJ!C:G,3,0),VLOOKUP(C281,COMPOSIÇÕES!C:H,3,0))</f>
        <v>M</v>
      </c>
      <c r="G281" s="534">
        <f>ROUND(VLOOKUP(B281,'MEMORIA DE CÁLCULO'!A:K,10,0),2)</f>
        <v>175</v>
      </c>
      <c r="H281" s="535"/>
      <c r="I281" s="536" t="str">
        <f t="shared" si="295"/>
        <v/>
      </c>
      <c r="J281" s="537">
        <f t="shared" si="296"/>
        <v>0</v>
      </c>
      <c r="K281" s="537" t="e">
        <f t="shared" si="297"/>
        <v>#VALUE!</v>
      </c>
      <c r="L281" s="538" t="e">
        <f t="shared" si="298"/>
        <v>#VALUE!</v>
      </c>
      <c r="M281" s="469">
        <f>IF(C281=0,"",IF(VLOOKUP('DADOS GERAIS'!$B$9,'DADOS GERAIS'!$H$1:$I$2,2,0)=1,IF(D281="SINAPI",VLOOKUP(C281,BancoRJ!C:G,4,0),VLOOKUP(C281,COMPOSIÇÕES!C:H,6,0)),IF(D281="SINAPI",VLOOKUP(C281,BancoRJ!C:G,5,0),VLOOKUP(C281,COMPOSIÇÕES!C:H,6,0))))</f>
        <v>15.24</v>
      </c>
      <c r="N281" s="470" t="str">
        <f>IF(H281=0,"",IF(H281&gt;M281,FALSE,ROUND((H281*$F$9)+H281,2)))</f>
        <v/>
      </c>
      <c r="O281" s="539">
        <f t="shared" si="294"/>
        <v>3.5</v>
      </c>
    </row>
    <row r="282" spans="2:15" s="468" customFormat="1" ht="49.5" customHeight="1" outlineLevel="1">
      <c r="B282" s="529" t="s">
        <v>32693</v>
      </c>
      <c r="C282" s="540">
        <v>89714</v>
      </c>
      <c r="D282" s="531" t="s">
        <v>58</v>
      </c>
      <c r="E282" s="532" t="str">
        <f>IF(D282="SINAPI",VLOOKUP(C282,BancoRJ!C:G,2,0),VLOOKUP(C282,COMPOSIÇÕES!C:H,2,0))</f>
        <v>TUBO PVC, SERIE NORMAL, ESGOTO PREDIAL, DN 100 MM, FORNECIDO E INSTALADO EM RAMAL DE DESCARGA OU RAMAL DE ESGOTO SANITÁRIO. AF_08/2022</v>
      </c>
      <c r="F282" s="533" t="str">
        <f>IF(D282="SINAPI",VLOOKUP(C282,BancoRJ!C:G,3,0),VLOOKUP(C282,COMPOSIÇÕES!C:H,3,0))</f>
        <v>M</v>
      </c>
      <c r="G282" s="534">
        <f>ROUND(VLOOKUP(B282,'MEMORIA DE CÁLCULO'!A:K,10,0),2)</f>
        <v>1588.5</v>
      </c>
      <c r="H282" s="535"/>
      <c r="I282" s="536" t="str">
        <f t="shared" si="295"/>
        <v/>
      </c>
      <c r="J282" s="537">
        <f t="shared" si="296"/>
        <v>0</v>
      </c>
      <c r="K282" s="537" t="e">
        <f t="shared" si="297"/>
        <v>#VALUE!</v>
      </c>
      <c r="L282" s="538" t="e">
        <f t="shared" si="298"/>
        <v>#VALUE!</v>
      </c>
      <c r="M282" s="469">
        <f>IF(C282=0,"",IF(VLOOKUP('DADOS GERAIS'!$B$9,'DADOS GERAIS'!$H$1:$I$2,2,0)=1,IF(D282="SINAPI",VLOOKUP(C282,BancoRJ!C:G,4,0),VLOOKUP(C282,COMPOSIÇÕES!C:H,6,0)),IF(D282="SINAPI",VLOOKUP(C282,BancoRJ!C:G,5,0),VLOOKUP(C282,COMPOSIÇÕES!C:H,6,0))))</f>
        <v>48.39</v>
      </c>
      <c r="N282" s="470" t="str">
        <f>IF(H282=0,"",IF(H282&gt;M282,FALSE,ROUND((H282*$F$9)+H282,2)))</f>
        <v/>
      </c>
      <c r="O282" s="539">
        <f t="shared" si="294"/>
        <v>31.77</v>
      </c>
    </row>
    <row r="283" spans="2:15" s="468" customFormat="1" ht="49.5" customHeight="1" outlineLevel="1">
      <c r="B283" s="529" t="s">
        <v>32694</v>
      </c>
      <c r="C283" s="540">
        <v>104779</v>
      </c>
      <c r="D283" s="531" t="s">
        <v>58</v>
      </c>
      <c r="E283" s="532" t="str">
        <f>IF(D283="SINAPI",VLOOKUP(C283,BancoRJ!C:G,2,0),VLOOKUP(C283,COMPOSIÇÕES!C:H,2,0))</f>
        <v>RASGO LINEAR MECANIZADO EM ALVENARIA, PARA RAMAIS/ DISTRIBUIÇÃO DE INSTALAÇÕES HIDRÁULICAS, DIÂMETROS MENORES OU IGUAIS A 40 MM. AF_09/2023</v>
      </c>
      <c r="F283" s="533" t="str">
        <f>IF(D283="SINAPI",VLOOKUP(C283,BancoRJ!C:G,3,0),VLOOKUP(C283,COMPOSIÇÕES!C:H,3,0))</f>
        <v>M</v>
      </c>
      <c r="G283" s="534">
        <f>ROUND(VLOOKUP(B283,'MEMORIA DE CÁLCULO'!A:K,10,0),2)</f>
        <v>27.5</v>
      </c>
      <c r="H283" s="535"/>
      <c r="I283" s="536" t="str">
        <f t="shared" si="295"/>
        <v/>
      </c>
      <c r="J283" s="537">
        <f t="shared" si="296"/>
        <v>0</v>
      </c>
      <c r="K283" s="537" t="e">
        <f t="shared" si="297"/>
        <v>#VALUE!</v>
      </c>
      <c r="L283" s="538" t="e">
        <f t="shared" si="298"/>
        <v>#VALUE!</v>
      </c>
      <c r="M283" s="469">
        <f>IF(C283=0,"",IF(VLOOKUP('DADOS GERAIS'!$B$9,'DADOS GERAIS'!$H$1:$I$2,2,0)=1,IF(D283="SINAPI",VLOOKUP(C283,BancoRJ!C:G,4,0),VLOOKUP(C283,COMPOSIÇÕES!C:H,6,0)),IF(D283="SINAPI",VLOOKUP(C283,BancoRJ!C:G,5,0),VLOOKUP(C283,COMPOSIÇÕES!C:H,6,0))))</f>
        <v>8.94</v>
      </c>
      <c r="N283" s="470" t="str">
        <f>IF(H283=0,"",IF(H283&gt;M283,FALSE,ROUND((H283*$F$9)+H283,2)))</f>
        <v/>
      </c>
      <c r="O283" s="539">
        <f t="shared" si="294"/>
        <v>0.55000000000000004</v>
      </c>
    </row>
    <row r="284" spans="2:15" s="468" customFormat="1" ht="49.5" customHeight="1" outlineLevel="1">
      <c r="B284" s="529" t="s">
        <v>32695</v>
      </c>
      <c r="C284" s="540">
        <v>90466</v>
      </c>
      <c r="D284" s="531" t="s">
        <v>58</v>
      </c>
      <c r="E284" s="532" t="str">
        <f>IF(D284="SINAPI",VLOOKUP(C284,BancoRJ!C:G,2,0),VLOOKUP(C284,COMPOSIÇÕES!C:H,2,0))</f>
        <v>CHUMBAMENTO LINEAR EM ALVENARIA PARA RAMAIS/DISTRIBUIÇÃO DE INSTALAÇÕES HIDRÁULICAS COM DIÂMETROS MENORES OU IGUAIS A 40 MM. AF_09/2023</v>
      </c>
      <c r="F284" s="533" t="str">
        <f>IF(D284="SINAPI",VLOOKUP(C284,BancoRJ!C:G,3,0),VLOOKUP(C284,COMPOSIÇÕES!C:H,3,0))</f>
        <v>M</v>
      </c>
      <c r="G284" s="534">
        <f>ROUND(VLOOKUP(B284,'MEMORIA DE CÁLCULO'!A:K,10,0),2)</f>
        <v>27.5</v>
      </c>
      <c r="H284" s="535"/>
      <c r="I284" s="536" t="str">
        <f t="shared" si="295"/>
        <v/>
      </c>
      <c r="J284" s="537">
        <f t="shared" si="296"/>
        <v>0</v>
      </c>
      <c r="K284" s="537" t="e">
        <f t="shared" si="297"/>
        <v>#VALUE!</v>
      </c>
      <c r="L284" s="538" t="e">
        <f t="shared" si="298"/>
        <v>#VALUE!</v>
      </c>
      <c r="M284" s="469">
        <f>IF(C284=0,"",IF(VLOOKUP('DADOS GERAIS'!$B$9,'DADOS GERAIS'!$H$1:$I$2,2,0)=1,IF(D284="SINAPI",VLOOKUP(C284,BancoRJ!C:G,4,0),VLOOKUP(C284,COMPOSIÇÕES!C:H,6,0)),IF(D284="SINAPI",VLOOKUP(C284,BancoRJ!C:G,5,0),VLOOKUP(C284,COMPOSIÇÕES!C:H,6,0))))</f>
        <v>20.149999999999999</v>
      </c>
      <c r="N284" s="470" t="str">
        <f>IF(H284=0,"",IF(H284&gt;M284,FALSE,ROUND((H284*$F$9)+H284,2)))</f>
        <v/>
      </c>
      <c r="O284" s="539">
        <f t="shared" si="294"/>
        <v>0.55000000000000004</v>
      </c>
    </row>
    <row r="285" spans="2:15" s="468" customFormat="1" ht="49.5" customHeight="1" outlineLevel="1">
      <c r="B285" s="529" t="s">
        <v>32696</v>
      </c>
      <c r="C285" s="540">
        <v>91222</v>
      </c>
      <c r="D285" s="531" t="s">
        <v>58</v>
      </c>
      <c r="E285" s="532" t="str">
        <f>IF(D285="SINAPI",VLOOKUP(C285,BancoRJ!C:G,2,0),VLOOKUP(C285,COMPOSIÇÕES!C:H,2,0))</f>
        <v>RASGO LINEAR MANUAL EM ALVENARIA, PARA RAMAIS/ DISTRIBUIÇÃO DE INSTALAÇÕES HIDRÁULICAS, DIÂMETROS MAIORES QUE 40 MM E MENORES OU IGUAIS A 75 MM. AF_09/2023</v>
      </c>
      <c r="F285" s="533" t="str">
        <f>IF(D285="SINAPI",VLOOKUP(C285,BancoRJ!C:G,3,0),VLOOKUP(C285,COMPOSIÇÕES!C:H,3,0))</f>
        <v>M</v>
      </c>
      <c r="G285" s="534">
        <f>ROUND(VLOOKUP(B285,'MEMORIA DE CÁLCULO'!A:K,10,0),2)</f>
        <v>232.5</v>
      </c>
      <c r="H285" s="535"/>
      <c r="I285" s="536" t="str">
        <f t="shared" ref="I285:I286" si="299">IF(H285&lt;=M285,N285,"Valor Acima da Ref.")</f>
        <v/>
      </c>
      <c r="J285" s="537">
        <f t="shared" ref="J285:J286" si="300">ROUND(G285*H285,2)</f>
        <v>0</v>
      </c>
      <c r="K285" s="537" t="e">
        <f t="shared" ref="K285:K286" si="301">ROUND(G285*I285,2)</f>
        <v>#VALUE!</v>
      </c>
      <c r="L285" s="538" t="e">
        <f t="shared" ref="L285:L286" si="302">K285/$K$11</f>
        <v>#VALUE!</v>
      </c>
      <c r="M285" s="469">
        <f>IF(C285=0,"",IF(VLOOKUP('DADOS GERAIS'!$B$9,'DADOS GERAIS'!$H$1:$I$2,2,0)=1,IF(D285="SINAPI",VLOOKUP(C285,BancoRJ!C:G,4,0),VLOOKUP(C285,COMPOSIÇÕES!C:H,6,0)),IF(D285="SINAPI",VLOOKUP(C285,BancoRJ!C:G,5,0),VLOOKUP(C285,COMPOSIÇÕES!C:H,6,0))))</f>
        <v>12.4</v>
      </c>
      <c r="N285" s="470" t="str">
        <f>IF(H285=0,"",IF(H285&gt;M285,FALSE,ROUND((H285*$F$9)+H285,2)))</f>
        <v/>
      </c>
      <c r="O285" s="539">
        <f t="shared" si="294"/>
        <v>4.6500000000000004</v>
      </c>
    </row>
    <row r="286" spans="2:15" s="468" customFormat="1" ht="49.5" customHeight="1" outlineLevel="1">
      <c r="B286" s="529" t="s">
        <v>32697</v>
      </c>
      <c r="C286" s="540">
        <v>90467</v>
      </c>
      <c r="D286" s="531" t="s">
        <v>58</v>
      </c>
      <c r="E286" s="532" t="str">
        <f>IF(D286="SINAPI",VLOOKUP(C286,BancoRJ!C:G,2,0),VLOOKUP(C286,COMPOSIÇÕES!C:H,2,0))</f>
        <v>CHUMBAMENTO LINEAR EM ALVENARIA PARA RAMAIS/DISTRIBUIÇÃO DE INSTALAÇÕES HIDRÁULICAS COM DIÂMETROS MAIORES QUE 40 MM E MENORES OU IGUAIS A 75 MM. AF_09/2023</v>
      </c>
      <c r="F286" s="533" t="str">
        <f>IF(D286="SINAPI",VLOOKUP(C286,BancoRJ!C:G,3,0),VLOOKUP(C286,COMPOSIÇÕES!C:H,3,0))</f>
        <v>M</v>
      </c>
      <c r="G286" s="534">
        <f>ROUND(VLOOKUP(B286,'MEMORIA DE CÁLCULO'!A:K,10,0),2)</f>
        <v>232.5</v>
      </c>
      <c r="H286" s="535"/>
      <c r="I286" s="536" t="str">
        <f t="shared" si="299"/>
        <v/>
      </c>
      <c r="J286" s="537">
        <f t="shared" si="300"/>
        <v>0</v>
      </c>
      <c r="K286" s="537" t="e">
        <f t="shared" si="301"/>
        <v>#VALUE!</v>
      </c>
      <c r="L286" s="538" t="e">
        <f t="shared" si="302"/>
        <v>#VALUE!</v>
      </c>
      <c r="M286" s="469">
        <f>IF(C286=0,"",IF(VLOOKUP('DADOS GERAIS'!$B$9,'DADOS GERAIS'!$H$1:$I$2,2,0)=1,IF(D286="SINAPI",VLOOKUP(C286,BancoRJ!C:G,4,0),VLOOKUP(C286,COMPOSIÇÕES!C:H,6,0)),IF(D286="SINAPI",VLOOKUP(C286,BancoRJ!C:G,5,0),VLOOKUP(C286,COMPOSIÇÕES!C:H,6,0))))</f>
        <v>30.24</v>
      </c>
      <c r="N286" s="470" t="str">
        <f>IF(H286=0,"",IF(H286&gt;M286,FALSE,ROUND((H286*$F$9)+H286,2)))</f>
        <v/>
      </c>
      <c r="O286" s="539">
        <f t="shared" si="294"/>
        <v>4.6500000000000004</v>
      </c>
    </row>
    <row r="287" spans="2:15" s="468" customFormat="1" ht="49.5" customHeight="1" outlineLevel="1">
      <c r="B287" s="529" t="s">
        <v>32698</v>
      </c>
      <c r="C287" s="540">
        <v>97905</v>
      </c>
      <c r="D287" s="531" t="s">
        <v>58</v>
      </c>
      <c r="E287" s="532" t="str">
        <f>IF(D287="SINAPI",VLOOKUP(C287,BancoRJ!C:G,2,0),VLOOKUP(C287,COMPOSIÇÕES!C:H,2,0))</f>
        <v>CAIXA ENTERRADA HIDRÁULICA RETANGULAR, EM ALVENARIA COM BLOCOS DE CONCRETO, DIMENSÕES INTERNAS: 0,4X0,4X0,4 M PARA REDE DE ESGOTO. AF_12/2020</v>
      </c>
      <c r="F287" s="533" t="str">
        <f>IF(D287="SINAPI",VLOOKUP(C287,BancoRJ!C:G,3,0),VLOOKUP(C287,COMPOSIÇÕES!C:H,3,0))</f>
        <v>UN</v>
      </c>
      <c r="G287" s="534">
        <f>ROUND(VLOOKUP(B287,'MEMORIA DE CÁLCULO'!A:K,10,0),2)</f>
        <v>200</v>
      </c>
      <c r="H287" s="535"/>
      <c r="I287" s="536" t="str">
        <f t="shared" ref="I287" si="303">IF(H287&lt;=M287,N287,"Valor Acima da Ref.")</f>
        <v/>
      </c>
      <c r="J287" s="537">
        <f t="shared" ref="J287" si="304">ROUND(G287*H287,2)</f>
        <v>0</v>
      </c>
      <c r="K287" s="537" t="e">
        <f t="shared" ref="K287" si="305">ROUND(G287*I287,2)</f>
        <v>#VALUE!</v>
      </c>
      <c r="L287" s="538" t="e">
        <f t="shared" ref="L287" si="306">K287/$K$11</f>
        <v>#VALUE!</v>
      </c>
      <c r="M287" s="469">
        <f>IF(C287=0,"",IF(VLOOKUP('DADOS GERAIS'!$B$9,'DADOS GERAIS'!$H$1:$I$2,2,0)=1,IF(D287="SINAPI",VLOOKUP(C287,BancoRJ!C:G,4,0),VLOOKUP(C287,COMPOSIÇÕES!C:H,6,0)),IF(D287="SINAPI",VLOOKUP(C287,BancoRJ!C:G,5,0),VLOOKUP(C287,COMPOSIÇÕES!C:H,6,0))))</f>
        <v>291.14</v>
      </c>
      <c r="N287" s="470" t="str">
        <f>IF(H287=0,"",IF(H287&gt;M287,FALSE,ROUND((H287*$F$9)+H287,2)))</f>
        <v/>
      </c>
      <c r="O287" s="539">
        <f t="shared" ref="O287:O290" si="307">G287/50</f>
        <v>4</v>
      </c>
    </row>
    <row r="288" spans="2:15" s="468" customFormat="1" ht="49.5" customHeight="1" outlineLevel="1">
      <c r="B288" s="529" t="s">
        <v>32699</v>
      </c>
      <c r="C288" s="540">
        <v>98107</v>
      </c>
      <c r="D288" s="531" t="s">
        <v>58</v>
      </c>
      <c r="E288" s="532" t="str">
        <f>IF(D288="SINAPI",VLOOKUP(C288,BancoRJ!C:G,2,0),VLOOKUP(C288,COMPOSIÇÕES!C:H,2,0))</f>
        <v>CAIXA DE GORDURA SIMPLES (CAPACIDADE: 36 L), RETANGULAR, EM ALVENARIA COM BLOCOS DE CONCRETO, DIMENSÕES INTERNAS = 0,2X0,4 M, ALTURA INTERNA = 0,8 M. AF_12/2020</v>
      </c>
      <c r="F288" s="533" t="str">
        <f>IF(D288="SINAPI",VLOOKUP(C288,BancoRJ!C:G,3,0),VLOOKUP(C288,COMPOSIÇÕES!C:H,3,0))</f>
        <v>UN</v>
      </c>
      <c r="G288" s="534">
        <f>ROUND(VLOOKUP(B288,'MEMORIA DE CÁLCULO'!A:K,10,0),2)</f>
        <v>50</v>
      </c>
      <c r="H288" s="535"/>
      <c r="I288" s="536" t="str">
        <f t="shared" ref="I288:I290" si="308">IF(H288&lt;=M288,N288,"Valor Acima da Ref.")</f>
        <v/>
      </c>
      <c r="J288" s="537">
        <f t="shared" ref="J288:J290" si="309">ROUND(G288*H288,2)</f>
        <v>0</v>
      </c>
      <c r="K288" s="537" t="e">
        <f t="shared" ref="K288:K290" si="310">ROUND(G288*I288,2)</f>
        <v>#VALUE!</v>
      </c>
      <c r="L288" s="538" t="e">
        <f t="shared" ref="L288:L290" si="311">K288/$K$11</f>
        <v>#VALUE!</v>
      </c>
      <c r="M288" s="469">
        <f>IF(C288=0,"",IF(VLOOKUP('DADOS GERAIS'!$B$9,'DADOS GERAIS'!$H$1:$I$2,2,0)=1,IF(D288="SINAPI",VLOOKUP(C288,BancoRJ!C:G,4,0),VLOOKUP(C288,COMPOSIÇÕES!C:H,6,0)),IF(D288="SINAPI",VLOOKUP(C288,BancoRJ!C:G,5,0),VLOOKUP(C288,COMPOSIÇÕES!C:H,6,0))))</f>
        <v>330.62</v>
      </c>
      <c r="N288" s="470" t="str">
        <f>IF(H288=0,"",IF(H288&gt;M288,FALSE,ROUND((H288*$F$9)+H288,2)))</f>
        <v/>
      </c>
      <c r="O288" s="539">
        <f t="shared" si="307"/>
        <v>1</v>
      </c>
    </row>
    <row r="289" spans="2:16" s="468" customFormat="1" ht="49.5" customHeight="1" outlineLevel="1">
      <c r="B289" s="529" t="s">
        <v>32700</v>
      </c>
      <c r="C289" s="540">
        <v>89707</v>
      </c>
      <c r="D289" s="531" t="s">
        <v>58</v>
      </c>
      <c r="E289" s="532" t="str">
        <f>IF(D289="SINAPI",VLOOKUP(C289,BancoRJ!C:G,2,0),VLOOKUP(C289,COMPOSIÇÕES!C:H,2,0))</f>
        <v>CAIXA SIFONADA, PVC, DN 100 X 100 X 50 MM, JUNTA ELÁSTICA, FORNECIDA E INSTALADA EM RAMAL DE DESCARGA OU EM RAMAL DE ESGOTO SANITÁRIO. AF_08/2022</v>
      </c>
      <c r="F289" s="533" t="str">
        <f>IF(D289="SINAPI",VLOOKUP(C289,BancoRJ!C:G,3,0),VLOOKUP(C289,COMPOSIÇÕES!C:H,3,0))</f>
        <v>UN</v>
      </c>
      <c r="G289" s="534">
        <f>ROUND(VLOOKUP(B289,'MEMORIA DE CÁLCULO'!A:K,10,0),2)</f>
        <v>100</v>
      </c>
      <c r="H289" s="535"/>
      <c r="I289" s="536" t="str">
        <f t="shared" si="308"/>
        <v/>
      </c>
      <c r="J289" s="537">
        <f t="shared" si="309"/>
        <v>0</v>
      </c>
      <c r="K289" s="537" t="e">
        <f t="shared" si="310"/>
        <v>#VALUE!</v>
      </c>
      <c r="L289" s="538" t="e">
        <f t="shared" si="311"/>
        <v>#VALUE!</v>
      </c>
      <c r="M289" s="469">
        <f>IF(C289=0,"",IF(VLOOKUP('DADOS GERAIS'!$B$9,'DADOS GERAIS'!$H$1:$I$2,2,0)=1,IF(D289="SINAPI",VLOOKUP(C289,BancoRJ!C:G,4,0),VLOOKUP(C289,COMPOSIÇÕES!C:H,6,0)),IF(D289="SINAPI",VLOOKUP(C289,BancoRJ!C:G,5,0),VLOOKUP(C289,COMPOSIÇÕES!C:H,6,0))))</f>
        <v>65.87</v>
      </c>
      <c r="N289" s="470" t="str">
        <f>IF(H289=0,"",IF(H289&gt;M289,FALSE,ROUND((H289*$F$9)+H289,2)))</f>
        <v/>
      </c>
      <c r="O289" s="539">
        <f t="shared" si="307"/>
        <v>2</v>
      </c>
    </row>
    <row r="290" spans="2:16" s="468" customFormat="1" ht="49.5" customHeight="1" outlineLevel="1">
      <c r="B290" s="529" t="s">
        <v>32701</v>
      </c>
      <c r="C290" s="540">
        <v>104326</v>
      </c>
      <c r="D290" s="531" t="s">
        <v>58</v>
      </c>
      <c r="E290" s="532" t="str">
        <f>IF(D290="SINAPI",VLOOKUP(C290,BancoRJ!C:G,2,0),VLOOKUP(C290,COMPOSIÇÕES!C:H,2,0))</f>
        <v>RALO SECO CÔNICO, PVC, DN 100 X 40 MM, JUNTA SOLDÁVEL, FORNECIDO E INSTALADO EM RAMAL DE DESCARGA OU EM RAMAL DE ESGOTO SANITÁRIO. AF_08/2022</v>
      </c>
      <c r="F290" s="533" t="str">
        <f>IF(D290="SINAPI",VLOOKUP(C290,BancoRJ!C:G,3,0),VLOOKUP(C290,COMPOSIÇÕES!C:H,3,0))</f>
        <v>UN</v>
      </c>
      <c r="G290" s="534">
        <f>ROUND(VLOOKUP(B290,'MEMORIA DE CÁLCULO'!A:K,10,0),2)</f>
        <v>50</v>
      </c>
      <c r="H290" s="535"/>
      <c r="I290" s="536" t="str">
        <f t="shared" si="308"/>
        <v/>
      </c>
      <c r="J290" s="537">
        <f t="shared" si="309"/>
        <v>0</v>
      </c>
      <c r="K290" s="537" t="e">
        <f t="shared" si="310"/>
        <v>#VALUE!</v>
      </c>
      <c r="L290" s="538" t="e">
        <f t="shared" si="311"/>
        <v>#VALUE!</v>
      </c>
      <c r="M290" s="469">
        <f>IF(C290=0,"",IF(VLOOKUP('DADOS GERAIS'!$B$9,'DADOS GERAIS'!$H$1:$I$2,2,0)=1,IF(D290="SINAPI",VLOOKUP(C290,BancoRJ!C:G,4,0),VLOOKUP(C290,COMPOSIÇÕES!C:H,6,0)),IF(D290="SINAPI",VLOOKUP(C290,BancoRJ!C:G,5,0),VLOOKUP(C290,COMPOSIÇÕES!C:H,6,0))))</f>
        <v>27.4</v>
      </c>
      <c r="N290" s="470" t="str">
        <f>IF(H290=0,"",IF(H290&gt;M290,FALSE,ROUND((H290*$F$9)+H290,2)))</f>
        <v/>
      </c>
      <c r="O290" s="539">
        <f t="shared" si="307"/>
        <v>1</v>
      </c>
    </row>
    <row r="291" spans="2:16" s="468" customFormat="1" ht="10.5" customHeight="1">
      <c r="B291" s="512"/>
      <c r="C291" s="541"/>
      <c r="D291" s="541"/>
      <c r="E291" s="542"/>
      <c r="F291" s="541"/>
      <c r="G291" s="543"/>
      <c r="H291" s="543"/>
      <c r="I291" s="517"/>
      <c r="J291" s="517"/>
      <c r="K291" s="517"/>
      <c r="L291" s="518"/>
      <c r="M291" s="469" t="str">
        <f>IF(C291=0,"",IF(VLOOKUP('DADOS GERAIS'!$B$9,'DADOS GERAIS'!$H$1:$I$2,2,0)=1,IF(D291="SINAPI",VLOOKUP(C291,BancoRJ!C:G,4,0),VLOOKUP(C291,COMPOSIÇÕES!C:H,6,0)),IF(D291="SINAPI",VLOOKUP(C291,BancoRJ!C:G,5,0),VLOOKUP(C291,COMPOSIÇÕES!C:H,6,0))))</f>
        <v/>
      </c>
      <c r="N291" s="470" t="str">
        <f>IF(H291=0,"",IF(H291&gt;M291,FALSE,ROUND((H291*$F$9)+H291,2)))</f>
        <v/>
      </c>
      <c r="O291" s="469"/>
      <c r="P291" s="470"/>
    </row>
    <row r="292" spans="2:16" s="528" customFormat="1" ht="28.5" customHeight="1">
      <c r="B292" s="520" t="s">
        <v>32517</v>
      </c>
      <c r="C292" s="521"/>
      <c r="D292" s="522"/>
      <c r="E292" s="522" t="s">
        <v>32518</v>
      </c>
      <c r="F292" s="522"/>
      <c r="G292" s="522"/>
      <c r="H292" s="523"/>
      <c r="I292" s="524"/>
      <c r="J292" s="525">
        <f>SUM(J293:J300)</f>
        <v>0</v>
      </c>
      <c r="K292" s="525" t="e">
        <f>SUM(K293:K300)</f>
        <v>#VALUE!</v>
      </c>
      <c r="L292" s="526" t="e">
        <f>K292/$K$11</f>
        <v>#VALUE!</v>
      </c>
      <c r="M292" s="469" t="str">
        <f>IF(C292=0,"",IF(VLOOKUP('DADOS GERAIS'!$B$9,'DADOS GERAIS'!$H$1:$I$2,2,0)=1,IF(D292="SINAPI",VLOOKUP(C292,BancoRJ!C:G,4,0),VLOOKUP(C292,COMPOSIÇÕES!C:H,6,0)),IF(D292="SINAPI",VLOOKUP(C292,BancoRJ!C:G,5,0),VLOOKUP(C292,COMPOSIÇÕES!C:H,6,0))))</f>
        <v/>
      </c>
      <c r="N292" s="470" t="str">
        <f>IF(H292=0,"",IF(H292&gt;M292,FALSE,ROUND((H292*$F$9)+H292,2)))</f>
        <v/>
      </c>
      <c r="O292" s="469"/>
      <c r="P292" s="470"/>
    </row>
    <row r="293" spans="2:16" s="468" customFormat="1" ht="49.5" customHeight="1" outlineLevel="1">
      <c r="B293" s="529" t="s">
        <v>32702</v>
      </c>
      <c r="C293" s="540">
        <v>86931</v>
      </c>
      <c r="D293" s="531" t="s">
        <v>58</v>
      </c>
      <c r="E293" s="532" t="str">
        <f>IF(D293="SINAPI",VLOOKUP(C293,BancoRJ!C:G,2,0),VLOOKUP(C293,COMPOSIÇÕES!C:H,2,0))</f>
        <v>VASO SANITÁRIO SIFONADO COM CAIXA ACOPLADA LOUÇA BRANCA, INCLUSO ENGATE FLEXÍVEL EM PLÁSTICO BRANCO, 1/2 X 40CM - FORNECIMENTO E INSTALAÇÃO. AF_01/2020</v>
      </c>
      <c r="F293" s="533" t="str">
        <f>IF(D293="SINAPI",VLOOKUP(C293,BancoRJ!C:G,3,0),VLOOKUP(C293,COMPOSIÇÕES!C:H,3,0))</f>
        <v>UN</v>
      </c>
      <c r="G293" s="534">
        <f>ROUND(VLOOKUP(B293,'MEMORIA DE CÁLCULO'!A:K,10,0),2)</f>
        <v>50</v>
      </c>
      <c r="H293" s="535"/>
      <c r="I293" s="536" t="str">
        <f t="shared" ref="I293" si="312">IF(H293&lt;=M293,N293,"Valor Acima da Ref.")</f>
        <v/>
      </c>
      <c r="J293" s="537">
        <f t="shared" ref="J293" si="313">ROUND(G293*H293,2)</f>
        <v>0</v>
      </c>
      <c r="K293" s="537" t="e">
        <f t="shared" ref="K293" si="314">ROUND(G293*I293,2)</f>
        <v>#VALUE!</v>
      </c>
      <c r="L293" s="538" t="e">
        <f t="shared" ref="L293" si="315">K293/$K$11</f>
        <v>#VALUE!</v>
      </c>
      <c r="M293" s="469">
        <f>IF(C293=0,"",IF(VLOOKUP('DADOS GERAIS'!$B$9,'DADOS GERAIS'!$H$1:$I$2,2,0)=1,IF(D293="SINAPI",VLOOKUP(C293,BancoRJ!C:G,4,0),VLOOKUP(C293,COMPOSIÇÕES!C:H,6,0)),IF(D293="SINAPI",VLOOKUP(C293,BancoRJ!C:G,5,0),VLOOKUP(C293,COMPOSIÇÕES!C:H,6,0))))</f>
        <v>556.59</v>
      </c>
      <c r="N293" s="470" t="str">
        <f>IF(H293=0,"",IF(H293&gt;M293,FALSE,ROUND((H293*$F$9)+H293,2)))</f>
        <v/>
      </c>
      <c r="O293" s="539">
        <f t="shared" ref="O293:O298" si="316">G293/50</f>
        <v>1</v>
      </c>
    </row>
    <row r="294" spans="2:16" s="468" customFormat="1" ht="49.5" customHeight="1" outlineLevel="1">
      <c r="B294" s="529" t="s">
        <v>32703</v>
      </c>
      <c r="C294" s="540">
        <v>86943</v>
      </c>
      <c r="D294" s="531" t="s">
        <v>58</v>
      </c>
      <c r="E294" s="532" t="str">
        <f>IF(D294="SINAPI",VLOOKUP(C294,BancoRJ!C:G,2,0),VLOOKUP(C294,COMPOSIÇÕES!C:H,2,0))</f>
        <v>LAVATÓRIO LOUÇA BRANCA SUSPENSO, 29,5 X 39CM OU EQUIVALENTE, PADRÃO POPULAR, INCLUSO SIFÃO FLEXÍVEL EM PVC, VÁLVULA E ENGATE FLEXÍVEL 30CM EM PLÁSTICO E TORNEIRA CROMADA DE MESA, PADRÃO POPULAR - FORNECIMENTO E INSTALAÇÃO. AF_01/2020</v>
      </c>
      <c r="F294" s="533" t="str">
        <f>IF(D294="SINAPI",VLOOKUP(C294,BancoRJ!C:G,3,0),VLOOKUP(C294,COMPOSIÇÕES!C:H,3,0))</f>
        <v>UN</v>
      </c>
      <c r="G294" s="534">
        <f>ROUND(VLOOKUP(B294,'MEMORIA DE CÁLCULO'!A:K,10,0),2)</f>
        <v>50</v>
      </c>
      <c r="H294" s="535"/>
      <c r="I294" s="536" t="str">
        <f t="shared" ref="I294:I300" si="317">IF(H294&lt;=M294,N294,"Valor Acima da Ref.")</f>
        <v/>
      </c>
      <c r="J294" s="537">
        <f t="shared" ref="J294:J300" si="318">ROUND(G294*H294,2)</f>
        <v>0</v>
      </c>
      <c r="K294" s="537" t="e">
        <f t="shared" ref="K294:K300" si="319">ROUND(G294*I294,2)</f>
        <v>#VALUE!</v>
      </c>
      <c r="L294" s="538" t="e">
        <f t="shared" ref="L294:L300" si="320">K294/$K$11</f>
        <v>#VALUE!</v>
      </c>
      <c r="M294" s="469">
        <f>IF(C294=0,"",IF(VLOOKUP('DADOS GERAIS'!$B$9,'DADOS GERAIS'!$H$1:$I$2,2,0)=1,IF(D294="SINAPI",VLOOKUP(C294,BancoRJ!C:G,4,0),VLOOKUP(C294,COMPOSIÇÕES!C:H,6,0)),IF(D294="SINAPI",VLOOKUP(C294,BancoRJ!C:G,5,0),VLOOKUP(C294,COMPOSIÇÕES!C:H,6,0))))</f>
        <v>292.8</v>
      </c>
      <c r="N294" s="470" t="str">
        <f>IF(H294=0,"",IF(H294&gt;M294,FALSE,ROUND((H294*$F$9)+H294,2)))</f>
        <v/>
      </c>
      <c r="O294" s="539">
        <f t="shared" si="316"/>
        <v>1</v>
      </c>
    </row>
    <row r="295" spans="2:16" s="468" customFormat="1" ht="49.5" customHeight="1" outlineLevel="1">
      <c r="B295" s="529" t="s">
        <v>32704</v>
      </c>
      <c r="C295" s="540">
        <v>86934</v>
      </c>
      <c r="D295" s="531" t="s">
        <v>58</v>
      </c>
      <c r="E295" s="532" t="str">
        <f>IF(D295="SINAPI",VLOOKUP(C295,BancoRJ!C:G,2,0),VLOOKUP(C295,COMPOSIÇÕES!C:H,2,0))</f>
        <v>BANCADA DE MÁRMORE SINTÉTICO 120 X 60CM, COM CUBA INTEGRADA, INCLUSO SIFÃO TIPO FLEXÍVEL EM PVC, VÁLVULA EM PLÁSTICO CROMADO TIPO AMERICANA E TORNEIRA CROMADA LONGA, DE PAREDE, PADRÃO POPULAR - FORNECIMENTO E INSTALAÇÃO. AF_01/2020</v>
      </c>
      <c r="F295" s="533" t="str">
        <f>IF(D295="SINAPI",VLOOKUP(C295,BancoRJ!C:G,3,0),VLOOKUP(C295,COMPOSIÇÕES!C:H,3,0))</f>
        <v>UN</v>
      </c>
      <c r="G295" s="534">
        <f>ROUND(VLOOKUP(B295,'MEMORIA DE CÁLCULO'!A:K,10,0),2)</f>
        <v>50</v>
      </c>
      <c r="H295" s="535"/>
      <c r="I295" s="536" t="str">
        <f t="shared" si="317"/>
        <v/>
      </c>
      <c r="J295" s="537">
        <f t="shared" si="318"/>
        <v>0</v>
      </c>
      <c r="K295" s="537" t="e">
        <f t="shared" si="319"/>
        <v>#VALUE!</v>
      </c>
      <c r="L295" s="538" t="e">
        <f t="shared" si="320"/>
        <v>#VALUE!</v>
      </c>
      <c r="M295" s="469">
        <f>IF(C295=0,"",IF(VLOOKUP('DADOS GERAIS'!$B$9,'DADOS GERAIS'!$H$1:$I$2,2,0)=1,IF(D295="SINAPI",VLOOKUP(C295,BancoRJ!C:G,4,0),VLOOKUP(C295,COMPOSIÇÕES!C:H,6,0)),IF(D295="SINAPI",VLOOKUP(C295,BancoRJ!C:G,5,0),VLOOKUP(C295,COMPOSIÇÕES!C:H,6,0))))</f>
        <v>533.87</v>
      </c>
      <c r="N295" s="470" t="str">
        <f>IF(H295=0,"",IF(H295&gt;M295,FALSE,ROUND((H295*$F$9)+H295,2)))</f>
        <v/>
      </c>
      <c r="O295" s="539">
        <f t="shared" si="316"/>
        <v>1</v>
      </c>
    </row>
    <row r="296" spans="2:16" s="468" customFormat="1" ht="49.5" customHeight="1" outlineLevel="1">
      <c r="B296" s="529" t="s">
        <v>32705</v>
      </c>
      <c r="C296" s="540">
        <v>86930</v>
      </c>
      <c r="D296" s="531" t="s">
        <v>58</v>
      </c>
      <c r="E296" s="532" t="str">
        <f>IF(D296="SINAPI",VLOOKUP(C296,BancoRJ!C:G,2,0),VLOOKUP(C296,COMPOSIÇÕES!C:H,2,0))</f>
        <v>TANQUE DE MÁRMORE SINTÉTICO SUSPENSO, 22L OU EQUIVALENTE, INCLUSO SIFÃO FLEXÍVEL EM PVC, VÁLVULA PLÁSTICA E TORNEIRA DE PLÁSTICO - FORNECIMENTO E INSTALAÇÃO. AF_01/2020</v>
      </c>
      <c r="F296" s="533" t="str">
        <f>IF(D296="SINAPI",VLOOKUP(C296,BancoRJ!C:G,3,0),VLOOKUP(C296,COMPOSIÇÕES!C:H,3,0))</f>
        <v>UN</v>
      </c>
      <c r="G296" s="534">
        <f>ROUND(VLOOKUP(B296,'MEMORIA DE CÁLCULO'!A:K,10,0),2)</f>
        <v>50</v>
      </c>
      <c r="H296" s="535"/>
      <c r="I296" s="536" t="str">
        <f t="shared" si="317"/>
        <v/>
      </c>
      <c r="J296" s="537">
        <f t="shared" si="318"/>
        <v>0</v>
      </c>
      <c r="K296" s="537" t="e">
        <f t="shared" si="319"/>
        <v>#VALUE!</v>
      </c>
      <c r="L296" s="538" t="e">
        <f t="shared" si="320"/>
        <v>#VALUE!</v>
      </c>
      <c r="M296" s="469">
        <f>IF(C296=0,"",IF(VLOOKUP('DADOS GERAIS'!$B$9,'DADOS GERAIS'!$H$1:$I$2,2,0)=1,IF(D296="SINAPI",VLOOKUP(C296,BancoRJ!C:G,4,0),VLOOKUP(C296,COMPOSIÇÕES!C:H,6,0)),IF(D296="SINAPI",VLOOKUP(C296,BancoRJ!C:G,5,0),VLOOKUP(C296,COMPOSIÇÕES!C:H,6,0))))</f>
        <v>470.3</v>
      </c>
      <c r="N296" s="470" t="str">
        <f>IF(H296=0,"",IF(H296&gt;M296,FALSE,ROUND((H296*$F$9)+H296,2)))</f>
        <v/>
      </c>
      <c r="O296" s="539">
        <f t="shared" si="316"/>
        <v>1</v>
      </c>
    </row>
    <row r="297" spans="2:16" s="468" customFormat="1" ht="49.5" customHeight="1" outlineLevel="1">
      <c r="B297" s="529" t="s">
        <v>32706</v>
      </c>
      <c r="C297" s="540" t="str">
        <f>COMPOSIÇÕES!C36</f>
        <v>COMP 04</v>
      </c>
      <c r="D297" s="531" t="s">
        <v>32256</v>
      </c>
      <c r="E297" s="532" t="str">
        <f>IF(D297="SINAPI",VLOOKUP(C297,BancoRJ!C:G,2,0),VLOOKUP(C297,COMPOSIÇÕES!C:H,2,0))</f>
        <v>CHUVEIRO ELÉTRICO COM PRESSURIZADOR EMBUTIDO CORPO PLÁSTICO, TIPO DUCHA - FORNECIMENTO E INSTALAÇÃO.</v>
      </c>
      <c r="F297" s="533" t="str">
        <f>IF(D297="SINAPI",VLOOKUP(C297,BancoRJ!C:G,3,0),VLOOKUP(C297,COMPOSIÇÕES!C:H,3,0))</f>
        <v xml:space="preserve">UN </v>
      </c>
      <c r="G297" s="534">
        <f>ROUND(VLOOKUP(B297,'MEMORIA DE CÁLCULO'!A:K,10,0),2)</f>
        <v>50</v>
      </c>
      <c r="H297" s="535"/>
      <c r="I297" s="536" t="str">
        <f t="shared" si="317"/>
        <v/>
      </c>
      <c r="J297" s="537">
        <f t="shared" si="318"/>
        <v>0</v>
      </c>
      <c r="K297" s="537" t="e">
        <f t="shared" si="319"/>
        <v>#VALUE!</v>
      </c>
      <c r="L297" s="538" t="e">
        <f t="shared" si="320"/>
        <v>#VALUE!</v>
      </c>
      <c r="M297" s="469">
        <f>IF(C297=0,"",IF(VLOOKUP('DADOS GERAIS'!$B$9,'DADOS GERAIS'!$H$1:$I$2,2,0)=1,IF(D297="SINAPI",VLOOKUP(C297,BancoRJ!C:G,4,0),VLOOKUP(C297,COMPOSIÇÕES!C:H,6,0)),IF(D297="SINAPI",VLOOKUP(C297,BancoRJ!C:G,5,0),VLOOKUP(C297,COMPOSIÇÕES!C:H,6,0))))</f>
        <v>284.81</v>
      </c>
      <c r="N297" s="470" t="str">
        <f>IF(H297=0,"",IF(H297&gt;M297,FALSE,ROUND((H297*$F$9)+H297,2)))</f>
        <v/>
      </c>
      <c r="O297" s="539">
        <f t="shared" si="316"/>
        <v>1</v>
      </c>
    </row>
    <row r="298" spans="2:16" s="468" customFormat="1" ht="49.5" customHeight="1" outlineLevel="1">
      <c r="B298" s="529" t="s">
        <v>32707</v>
      </c>
      <c r="C298" s="540">
        <v>95546</v>
      </c>
      <c r="D298" s="531" t="s">
        <v>58</v>
      </c>
      <c r="E298" s="532" t="str">
        <f>IF(D298="SINAPI",VLOOKUP(C298,BancoRJ!C:G,2,0),VLOOKUP(C298,COMPOSIÇÕES!C:H,2,0))</f>
        <v>KIT DE ACESSORIOS PARA BANHEIRO EM METAL CROMADO, 5 PECAS, INCLUSO FIXAÇÃO. AF_01/2020</v>
      </c>
      <c r="F298" s="533" t="str">
        <f>IF(D298="SINAPI",VLOOKUP(C298,BancoRJ!C:G,3,0),VLOOKUP(C298,COMPOSIÇÕES!C:H,3,0))</f>
        <v>UN</v>
      </c>
      <c r="G298" s="534">
        <f>ROUND(VLOOKUP(B298,'MEMORIA DE CÁLCULO'!A:K,10,0),2)</f>
        <v>50</v>
      </c>
      <c r="H298" s="535"/>
      <c r="I298" s="536" t="str">
        <f t="shared" si="317"/>
        <v/>
      </c>
      <c r="J298" s="537">
        <f t="shared" si="318"/>
        <v>0</v>
      </c>
      <c r="K298" s="537" t="e">
        <f t="shared" si="319"/>
        <v>#VALUE!</v>
      </c>
      <c r="L298" s="538" t="e">
        <f t="shared" si="320"/>
        <v>#VALUE!</v>
      </c>
      <c r="M298" s="469">
        <f>IF(C298=0,"",IF(VLOOKUP('DADOS GERAIS'!$B$9,'DADOS GERAIS'!$H$1:$I$2,2,0)=1,IF(D298="SINAPI",VLOOKUP(C298,BancoRJ!C:G,4,0),VLOOKUP(C298,COMPOSIÇÕES!C:H,6,0)),IF(D298="SINAPI",VLOOKUP(C298,BancoRJ!C:G,5,0),VLOOKUP(C298,COMPOSIÇÕES!C:H,6,0))))</f>
        <v>223.77</v>
      </c>
      <c r="N298" s="470" t="str">
        <f>IF(H298=0,"",IF(H298&gt;M298,FALSE,ROUND((H298*$F$9)+H298,2)))</f>
        <v/>
      </c>
      <c r="O298" s="539">
        <f t="shared" si="316"/>
        <v>1</v>
      </c>
    </row>
    <row r="299" spans="2:16" s="468" customFormat="1" ht="49.5" customHeight="1" outlineLevel="1">
      <c r="B299" s="529" t="s">
        <v>32708</v>
      </c>
      <c r="C299" s="540">
        <v>100868</v>
      </c>
      <c r="D299" s="531" t="s">
        <v>58</v>
      </c>
      <c r="E299" s="532" t="str">
        <f>IF(D299="SINAPI",VLOOKUP(C299,BancoRJ!C:G,2,0),VLOOKUP(C299,COMPOSIÇÕES!C:H,2,0))</f>
        <v>BARRA DE APOIO RETA, EM ACO INOX POLIDO, COMPRIMENTO 80 CM, FIXADA NA PAREDE - FORNECIMENTO E INSTALAÇÃO. AF_01/2020</v>
      </c>
      <c r="F299" s="533" t="str">
        <f>IF(D299="SINAPI",VLOOKUP(C299,BancoRJ!C:G,3,0),VLOOKUP(C299,COMPOSIÇÕES!C:H,3,0))</f>
        <v>UN</v>
      </c>
      <c r="G299" s="534">
        <f>ROUND(VLOOKUP(B299,'MEMORIA DE CÁLCULO'!A:K,10,0),2)</f>
        <v>21</v>
      </c>
      <c r="H299" s="535"/>
      <c r="I299" s="536" t="str">
        <f t="shared" si="317"/>
        <v/>
      </c>
      <c r="J299" s="537">
        <f t="shared" si="318"/>
        <v>0</v>
      </c>
      <c r="K299" s="537" t="e">
        <f t="shared" si="319"/>
        <v>#VALUE!</v>
      </c>
      <c r="L299" s="538" t="e">
        <f t="shared" si="320"/>
        <v>#VALUE!</v>
      </c>
      <c r="M299" s="469">
        <f>IF(C299=0,"",IF(VLOOKUP('DADOS GERAIS'!$B$9,'DADOS GERAIS'!$H$1:$I$2,2,0)=1,IF(D299="SINAPI",VLOOKUP(C299,BancoRJ!C:G,4,0),VLOOKUP(C299,COMPOSIÇÕES!C:H,6,0)),IF(D299="SINAPI",VLOOKUP(C299,BancoRJ!C:G,5,0),VLOOKUP(C299,COMPOSIÇÕES!C:H,6,0))))</f>
        <v>312.01</v>
      </c>
      <c r="N299" s="470" t="str">
        <f>IF(H299=0,"",IF(H299&gt;M299,FALSE,ROUND((H299*$F$9)+H299,2)))</f>
        <v/>
      </c>
      <c r="O299" s="539">
        <f>G299/3</f>
        <v>7</v>
      </c>
    </row>
    <row r="300" spans="2:16" s="468" customFormat="1" ht="49.5" customHeight="1" outlineLevel="1">
      <c r="B300" s="529" t="s">
        <v>32709</v>
      </c>
      <c r="C300" s="540">
        <v>100875</v>
      </c>
      <c r="D300" s="531" t="s">
        <v>58</v>
      </c>
      <c r="E300" s="532" t="str">
        <f>IF(D300="SINAPI",VLOOKUP(C300,BancoRJ!C:G,2,0),VLOOKUP(C300,COMPOSIÇÕES!C:H,2,0))</f>
        <v>BANCO ARTICULADO, EM ACO INOX, PARA PCD, FIXADO NA PAREDE - FORNECIMENTO E INSTALAÇÃO. AF_01/2020</v>
      </c>
      <c r="F300" s="533" t="str">
        <f>IF(D300="SINAPI",VLOOKUP(C300,BancoRJ!C:G,3,0),VLOOKUP(C300,COMPOSIÇÕES!C:H,3,0))</f>
        <v>UN</v>
      </c>
      <c r="G300" s="534">
        <f>ROUND(VLOOKUP(B300,'MEMORIA DE CÁLCULO'!A:K,10,0),2)</f>
        <v>3</v>
      </c>
      <c r="H300" s="535"/>
      <c r="I300" s="536" t="str">
        <f t="shared" si="317"/>
        <v/>
      </c>
      <c r="J300" s="537">
        <f t="shared" si="318"/>
        <v>0</v>
      </c>
      <c r="K300" s="537" t="e">
        <f t="shared" si="319"/>
        <v>#VALUE!</v>
      </c>
      <c r="L300" s="538" t="e">
        <f t="shared" si="320"/>
        <v>#VALUE!</v>
      </c>
      <c r="M300" s="469">
        <f>IF(C300=0,"",IF(VLOOKUP('DADOS GERAIS'!$B$9,'DADOS GERAIS'!$H$1:$I$2,2,0)=1,IF(D300="SINAPI",VLOOKUP(C300,BancoRJ!C:G,4,0),VLOOKUP(C300,COMPOSIÇÕES!C:H,6,0)),IF(D300="SINAPI",VLOOKUP(C300,BancoRJ!C:G,5,0),VLOOKUP(C300,COMPOSIÇÕES!C:H,6,0))))</f>
        <v>811.64</v>
      </c>
      <c r="N300" s="470" t="str">
        <f>IF(H300=0,"",IF(H300&gt;M300,FALSE,ROUND((H300*$F$9)+H300,2)))</f>
        <v/>
      </c>
      <c r="O300" s="539">
        <f>G300/3</f>
        <v>1</v>
      </c>
    </row>
    <row r="301" spans="2:16" s="468" customFormat="1" ht="10.5" customHeight="1">
      <c r="B301" s="512"/>
      <c r="C301" s="541"/>
      <c r="D301" s="541"/>
      <c r="E301" s="542"/>
      <c r="F301" s="541"/>
      <c r="G301" s="543"/>
      <c r="H301" s="543"/>
      <c r="I301" s="517"/>
      <c r="J301" s="517"/>
      <c r="K301" s="517"/>
      <c r="L301" s="518"/>
      <c r="M301" s="469" t="str">
        <f>IF(C301=0,"",IF(VLOOKUP('DADOS GERAIS'!$B$9,'DADOS GERAIS'!$H$1:$I$2,2,0)=1,IF(D301="SINAPI",VLOOKUP(C301,BancoRJ!C:G,4,0),VLOOKUP(C301,COMPOSIÇÕES!C:H,6,0)),IF(D301="SINAPI",VLOOKUP(C301,BancoRJ!C:G,5,0),VLOOKUP(C301,COMPOSIÇÕES!C:H,6,0))))</f>
        <v/>
      </c>
      <c r="N301" s="470" t="str">
        <f>IF(H301=0,"",IF(H301&gt;M301,FALSE,ROUND((H301*$F$9)+H301,2)))</f>
        <v/>
      </c>
      <c r="O301" s="469"/>
      <c r="P301" s="470"/>
    </row>
    <row r="302" spans="2:16" s="528" customFormat="1" ht="28.5" customHeight="1">
      <c r="B302" s="520" t="s">
        <v>32520</v>
      </c>
      <c r="C302" s="521"/>
      <c r="D302" s="522"/>
      <c r="E302" s="522" t="s">
        <v>32519</v>
      </c>
      <c r="F302" s="522"/>
      <c r="G302" s="522"/>
      <c r="H302" s="523"/>
      <c r="I302" s="524"/>
      <c r="J302" s="525">
        <f>SUM(J303:J309)</f>
        <v>0</v>
      </c>
      <c r="K302" s="525" t="e">
        <f>SUM(K303:K309)</f>
        <v>#VALUE!</v>
      </c>
      <c r="L302" s="526" t="e">
        <f>K302/$K$11</f>
        <v>#VALUE!</v>
      </c>
      <c r="M302" s="469" t="str">
        <f>IF(C302=0,"",IF(VLOOKUP('DADOS GERAIS'!$B$9,'DADOS GERAIS'!$H$1:$I$2,2,0)=1,IF(D302="SINAPI",VLOOKUP(C302,BancoRJ!C:G,4,0),VLOOKUP(C302,COMPOSIÇÕES!C:H,6,0)),IF(D302="SINAPI",VLOOKUP(C302,BancoRJ!C:G,5,0),VLOOKUP(C302,COMPOSIÇÕES!C:H,6,0))))</f>
        <v/>
      </c>
      <c r="N302" s="470" t="str">
        <f>IF(H302=0,"",IF(H302&gt;M302,FALSE,ROUND((H302*$F$9)+H302,2)))</f>
        <v/>
      </c>
      <c r="O302" s="469"/>
      <c r="P302" s="470"/>
    </row>
    <row r="303" spans="2:16" s="468" customFormat="1" ht="49.5" customHeight="1" outlineLevel="1">
      <c r="B303" s="529" t="s">
        <v>32710</v>
      </c>
      <c r="C303" s="540">
        <v>97881</v>
      </c>
      <c r="D303" s="531" t="s">
        <v>58</v>
      </c>
      <c r="E303" s="532" t="str">
        <f>IF(D303="SINAPI",VLOOKUP(C303,BancoRJ!C:G,2,0),VLOOKUP(C303,COMPOSIÇÕES!C:H,2,0))</f>
        <v>CAIXA ENTERRADA ELÉTRICA RETANGULAR, EM CONCRETO PRÉ-MOLDADO, FUNDO COM BRITA, DIMENSÕES INTERNAS: 0,3X0,3X0,3 M. AF_12/2020</v>
      </c>
      <c r="F303" s="533" t="str">
        <f>IF(D303="SINAPI",VLOOKUP(C303,BancoRJ!C:G,3,0),VLOOKUP(C303,COMPOSIÇÕES!C:H,3,0))</f>
        <v>UN</v>
      </c>
      <c r="G303" s="534">
        <f>ROUND(VLOOKUP(B303,'MEMORIA DE CÁLCULO'!A:K,10,0),2)</f>
        <v>50</v>
      </c>
      <c r="H303" s="535"/>
      <c r="I303" s="536" t="str">
        <f t="shared" ref="I303" si="321">IF(H303&lt;=M303,N303,"Valor Acima da Ref.")</f>
        <v/>
      </c>
      <c r="J303" s="537">
        <f t="shared" ref="J303" si="322">ROUND(G303*H303,2)</f>
        <v>0</v>
      </c>
      <c r="K303" s="537" t="e">
        <f t="shared" ref="K303" si="323">ROUND(G303*I303,2)</f>
        <v>#VALUE!</v>
      </c>
      <c r="L303" s="538" t="e">
        <f t="shared" ref="L303" si="324">K303/$K$11</f>
        <v>#VALUE!</v>
      </c>
      <c r="M303" s="469">
        <f>IF(C303=0,"",IF(VLOOKUP('DADOS GERAIS'!$B$9,'DADOS GERAIS'!$H$1:$I$2,2,0)=1,IF(D303="SINAPI",VLOOKUP(C303,BancoRJ!C:G,4,0),VLOOKUP(C303,COMPOSIÇÕES!C:H,6,0)),IF(D303="SINAPI",VLOOKUP(C303,BancoRJ!C:G,5,0),VLOOKUP(C303,COMPOSIÇÕES!C:H,6,0))))</f>
        <v>169.95</v>
      </c>
      <c r="N303" s="470" t="str">
        <f>IF(H303=0,"",IF(H303&gt;M303,FALSE,ROUND((H303*$F$9)+H303,2)))</f>
        <v/>
      </c>
      <c r="O303" s="539">
        <f t="shared" ref="O303:O309" si="325">G303/50</f>
        <v>1</v>
      </c>
    </row>
    <row r="304" spans="2:16" s="468" customFormat="1" ht="49.5" customHeight="1" outlineLevel="1">
      <c r="B304" s="529" t="s">
        <v>32711</v>
      </c>
      <c r="C304" s="540">
        <v>97667</v>
      </c>
      <c r="D304" s="531" t="s">
        <v>58</v>
      </c>
      <c r="E304" s="532" t="str">
        <f>IF(D304="SINAPI",VLOOKUP(C304,BancoRJ!C:G,2,0),VLOOKUP(C304,COMPOSIÇÕES!C:H,2,0))</f>
        <v>ELETRODUTO FLEXÍVEL CORRUGADO, PEAD, DN 50 (1 1/2"), PARA REDE ENTERRADA DE DISTRIBUIÇÃO DE ENERGIA ELÉTRICA - FORNECIMENTO E INSTALAÇÃO. AF_12/2021</v>
      </c>
      <c r="F304" s="533" t="str">
        <f>IF(D304="SINAPI",VLOOKUP(C304,BancoRJ!C:G,3,0),VLOOKUP(C304,COMPOSIÇÕES!C:H,3,0))</f>
        <v>M</v>
      </c>
      <c r="G304" s="534">
        <f>ROUND(VLOOKUP(B304,'MEMORIA DE CÁLCULO'!A:K,10,0),2)</f>
        <v>295</v>
      </c>
      <c r="H304" s="535"/>
      <c r="I304" s="536" t="str">
        <f t="shared" ref="I304:I309" si="326">IF(H304&lt;=M304,N304,"Valor Acima da Ref.")</f>
        <v/>
      </c>
      <c r="J304" s="537">
        <f t="shared" ref="J304:J309" si="327">ROUND(G304*H304,2)</f>
        <v>0</v>
      </c>
      <c r="K304" s="537" t="e">
        <f t="shared" ref="K304:K309" si="328">ROUND(G304*I304,2)</f>
        <v>#VALUE!</v>
      </c>
      <c r="L304" s="538" t="e">
        <f t="shared" ref="L304:L309" si="329">K304/$K$11</f>
        <v>#VALUE!</v>
      </c>
      <c r="M304" s="469">
        <f>IF(C304=0,"",IF(VLOOKUP('DADOS GERAIS'!$B$9,'DADOS GERAIS'!$H$1:$I$2,2,0)=1,IF(D304="SINAPI",VLOOKUP(C304,BancoRJ!C:G,4,0),VLOOKUP(C304,COMPOSIÇÕES!C:H,6,0)),IF(D304="SINAPI",VLOOKUP(C304,BancoRJ!C:G,5,0),VLOOKUP(C304,COMPOSIÇÕES!C:H,6,0))))</f>
        <v>10.77</v>
      </c>
      <c r="N304" s="470" t="str">
        <f>IF(H304=0,"",IF(H304&gt;M304,FALSE,ROUND((H304*$F$9)+H304,2)))</f>
        <v/>
      </c>
      <c r="O304" s="539">
        <f t="shared" si="325"/>
        <v>5.9</v>
      </c>
    </row>
    <row r="305" spans="2:16" s="468" customFormat="1" ht="49.5" customHeight="1" outlineLevel="1">
      <c r="B305" s="529" t="s">
        <v>32712</v>
      </c>
      <c r="C305" s="540" t="str">
        <f>COMPOSIÇÕES!C89</f>
        <v>COMP 11</v>
      </c>
      <c r="D305" s="531" t="s">
        <v>32256</v>
      </c>
      <c r="E305" s="532" t="str">
        <f>IF(D305="SINAPI",VLOOKUP(C305,BancoRJ!C:G,2,0),VLOOKUP(C305,COMPOSIÇÕES!C:H,2,0))</f>
        <v>SUPORTE PARAFUSADO COM ESPELHO / PLACA DE ENCAIXE CEGA 4" X 2" BAIXO (0,30 M DO PISO) PARA PONTO ELÉTRICO - FORNECIMENTO E INSTALAÇÃO.</v>
      </c>
      <c r="F305" s="533" t="str">
        <f>IF(D305="SINAPI",VLOOKUP(C305,BancoRJ!C:G,3,0),VLOOKUP(C305,COMPOSIÇÕES!C:H,3,0))</f>
        <v>UN</v>
      </c>
      <c r="G305" s="534">
        <f>ROUND(VLOOKUP(B305,'MEMORIA DE CÁLCULO'!A:K,10,0),2)</f>
        <v>100</v>
      </c>
      <c r="H305" s="535"/>
      <c r="I305" s="536" t="str">
        <f t="shared" si="326"/>
        <v/>
      </c>
      <c r="J305" s="537">
        <f t="shared" si="327"/>
        <v>0</v>
      </c>
      <c r="K305" s="537" t="e">
        <f t="shared" si="328"/>
        <v>#VALUE!</v>
      </c>
      <c r="L305" s="538" t="e">
        <f t="shared" si="329"/>
        <v>#VALUE!</v>
      </c>
      <c r="M305" s="469">
        <f>IF(C305=0,"",IF(VLOOKUP('DADOS GERAIS'!$B$9,'DADOS GERAIS'!$H$1:$I$2,2,0)=1,IF(D305="SINAPI",VLOOKUP(C305,BancoRJ!C:G,4,0),VLOOKUP(C305,COMPOSIÇÕES!C:H,6,0)),IF(D305="SINAPI",VLOOKUP(C305,BancoRJ!C:G,5,0),VLOOKUP(C305,COMPOSIÇÕES!C:H,6,0))))</f>
        <v>10.039999999999999</v>
      </c>
      <c r="N305" s="470" t="str">
        <f>IF(H305=0,"",IF(H305&gt;M305,FALSE,ROUND((H305*$F$9)+H305,2)))</f>
        <v/>
      </c>
      <c r="O305" s="539">
        <f t="shared" si="325"/>
        <v>2</v>
      </c>
    </row>
    <row r="306" spans="2:16" s="468" customFormat="1" ht="49.5" customHeight="1" outlineLevel="1">
      <c r="B306" s="529" t="s">
        <v>32713</v>
      </c>
      <c r="C306" s="540">
        <v>91941</v>
      </c>
      <c r="D306" s="531" t="s">
        <v>58</v>
      </c>
      <c r="E306" s="532" t="str">
        <f>IF(D306="SINAPI",VLOOKUP(C306,BancoRJ!C:G,2,0),VLOOKUP(C306,COMPOSIÇÕES!C:H,2,0))</f>
        <v>CAIXA RETANGULAR 4" X 2" BAIXA (0,30 M DO PISO), PVC, INSTALADA EM PAREDE - FORNECIMENTO E INSTALAÇÃO. AF_03/2023</v>
      </c>
      <c r="F306" s="533" t="str">
        <f>IF(D306="SINAPI",VLOOKUP(C306,BancoRJ!C:G,3,0),VLOOKUP(C306,COMPOSIÇÕES!C:H,3,0))</f>
        <v>UN</v>
      </c>
      <c r="G306" s="534">
        <f>ROUND(VLOOKUP(B306,'MEMORIA DE CÁLCULO'!A:K,10,0),2)</f>
        <v>100</v>
      </c>
      <c r="H306" s="535"/>
      <c r="I306" s="536" t="str">
        <f t="shared" si="326"/>
        <v/>
      </c>
      <c r="J306" s="537">
        <f t="shared" si="327"/>
        <v>0</v>
      </c>
      <c r="K306" s="537" t="e">
        <f t="shared" si="328"/>
        <v>#VALUE!</v>
      </c>
      <c r="L306" s="538" t="e">
        <f t="shared" si="329"/>
        <v>#VALUE!</v>
      </c>
      <c r="M306" s="469">
        <f>IF(C306=0,"",IF(VLOOKUP('DADOS GERAIS'!$B$9,'DADOS GERAIS'!$H$1:$I$2,2,0)=1,IF(D306="SINAPI",VLOOKUP(C306,BancoRJ!C:G,4,0),VLOOKUP(C306,COMPOSIÇÕES!C:H,6,0)),IF(D306="SINAPI",VLOOKUP(C306,BancoRJ!C:G,5,0),VLOOKUP(C306,COMPOSIÇÕES!C:H,6,0))))</f>
        <v>15.58</v>
      </c>
      <c r="N306" s="470" t="str">
        <f>IF(H306=0,"",IF(H306&gt;M306,FALSE,ROUND((H306*$F$9)+H306,2)))</f>
        <v/>
      </c>
      <c r="O306" s="539">
        <f t="shared" si="325"/>
        <v>2</v>
      </c>
    </row>
    <row r="307" spans="2:16" s="468" customFormat="1" ht="49.5" customHeight="1" outlineLevel="1">
      <c r="B307" s="529" t="s">
        <v>32714</v>
      </c>
      <c r="C307" s="540">
        <v>91854</v>
      </c>
      <c r="D307" s="531" t="s">
        <v>58</v>
      </c>
      <c r="E307" s="532" t="str">
        <f>IF(D307="SINAPI",VLOOKUP(C307,BancoRJ!C:G,2,0),VLOOKUP(C307,COMPOSIÇÕES!C:H,2,0))</f>
        <v>ELETRODUTO FLEXÍVEL CORRUGADO, PVC, DN 25 MM (3/4"), PARA CIRCUITOS TERMINAIS, INSTALADO EM PAREDE - FORNECIMENTO E INSTALAÇÃO. AF_03/2023</v>
      </c>
      <c r="F307" s="533" t="str">
        <f>IF(D307="SINAPI",VLOOKUP(C307,BancoRJ!C:G,3,0),VLOOKUP(C307,COMPOSIÇÕES!C:H,3,0))</f>
        <v>M</v>
      </c>
      <c r="G307" s="534">
        <f>ROUND(VLOOKUP(B307,'MEMORIA DE CÁLCULO'!A:K,10,0),2)</f>
        <v>35</v>
      </c>
      <c r="H307" s="535"/>
      <c r="I307" s="536" t="str">
        <f t="shared" si="326"/>
        <v/>
      </c>
      <c r="J307" s="537">
        <f t="shared" si="327"/>
        <v>0</v>
      </c>
      <c r="K307" s="537" t="e">
        <f t="shared" si="328"/>
        <v>#VALUE!</v>
      </c>
      <c r="L307" s="538" t="e">
        <f t="shared" si="329"/>
        <v>#VALUE!</v>
      </c>
      <c r="M307" s="469">
        <f>IF(C307=0,"",IF(VLOOKUP('DADOS GERAIS'!$B$9,'DADOS GERAIS'!$H$1:$I$2,2,0)=1,IF(D307="SINAPI",VLOOKUP(C307,BancoRJ!C:G,4,0),VLOOKUP(C307,COMPOSIÇÕES!C:H,6,0)),IF(D307="SINAPI",VLOOKUP(C307,BancoRJ!C:G,5,0),VLOOKUP(C307,COMPOSIÇÕES!C:H,6,0))))</f>
        <v>12.39</v>
      </c>
      <c r="N307" s="470" t="str">
        <f>IF(H307=0,"",IF(H307&gt;M307,FALSE,ROUND((H307*$F$9)+H307,2)))</f>
        <v/>
      </c>
      <c r="O307" s="539">
        <f t="shared" si="325"/>
        <v>0.7</v>
      </c>
    </row>
    <row r="308" spans="2:16" s="468" customFormat="1" ht="49.5" customHeight="1" outlineLevel="1">
      <c r="B308" s="529" t="s">
        <v>32715</v>
      </c>
      <c r="C308" s="540">
        <v>104780</v>
      </c>
      <c r="D308" s="531" t="s">
        <v>58</v>
      </c>
      <c r="E308" s="532" t="str">
        <f>IF(D308="SINAPI",VLOOKUP(C308,BancoRJ!C:G,2,0),VLOOKUP(C308,COMPOSIÇÕES!C:H,2,0))</f>
        <v>RASGO LINEAR MECANIZADO EM ALVENARIA, PARA ELETRODUTOS, DIÂMETROS MENORES OU IGUAIS A 40 MM. AF_09/2023</v>
      </c>
      <c r="F308" s="533" t="str">
        <f>IF(D308="SINAPI",VLOOKUP(C308,BancoRJ!C:G,3,0),VLOOKUP(C308,COMPOSIÇÕES!C:H,3,0))</f>
        <v>M</v>
      </c>
      <c r="G308" s="534">
        <f>ROUND(VLOOKUP(B308,'MEMORIA DE CÁLCULO'!A:K,10,0),2)</f>
        <v>35</v>
      </c>
      <c r="H308" s="535"/>
      <c r="I308" s="536" t="str">
        <f t="shared" si="326"/>
        <v/>
      </c>
      <c r="J308" s="537">
        <f t="shared" si="327"/>
        <v>0</v>
      </c>
      <c r="K308" s="537" t="e">
        <f t="shared" si="328"/>
        <v>#VALUE!</v>
      </c>
      <c r="L308" s="538" t="e">
        <f t="shared" si="329"/>
        <v>#VALUE!</v>
      </c>
      <c r="M308" s="469">
        <f>IF(C308=0,"",IF(VLOOKUP('DADOS GERAIS'!$B$9,'DADOS GERAIS'!$H$1:$I$2,2,0)=1,IF(D308="SINAPI",VLOOKUP(C308,BancoRJ!C:G,4,0),VLOOKUP(C308,COMPOSIÇÕES!C:H,6,0)),IF(D308="SINAPI",VLOOKUP(C308,BancoRJ!C:G,5,0),VLOOKUP(C308,COMPOSIÇÕES!C:H,6,0))))</f>
        <v>8.99</v>
      </c>
      <c r="N308" s="470" t="str">
        <f>IF(H308=0,"",IF(H308&gt;M308,FALSE,ROUND((H308*$F$9)+H308,2)))</f>
        <v/>
      </c>
      <c r="O308" s="539">
        <f t="shared" si="325"/>
        <v>0.7</v>
      </c>
    </row>
    <row r="309" spans="2:16" s="468" customFormat="1" ht="49.5" customHeight="1" outlineLevel="1">
      <c r="B309" s="529" t="s">
        <v>32716</v>
      </c>
      <c r="C309" s="540">
        <v>104766</v>
      </c>
      <c r="D309" s="531" t="s">
        <v>58</v>
      </c>
      <c r="E309" s="532" t="str">
        <f>IF(D309="SINAPI",VLOOKUP(C309,BancoRJ!C:G,2,0),VLOOKUP(C309,COMPOSIÇÕES!C:H,2,0))</f>
        <v>CHUMBAMENTO LINEAR EM ALVENARIA PARA ELETRODUTOS COM DIÂMETROS MENORES OU IGUAIS A 40 MM. AF_09/2023</v>
      </c>
      <c r="F309" s="533" t="str">
        <f>IF(D309="SINAPI",VLOOKUP(C309,BancoRJ!C:G,3,0),VLOOKUP(C309,COMPOSIÇÕES!C:H,3,0))</f>
        <v>M</v>
      </c>
      <c r="G309" s="534">
        <f>ROUND(VLOOKUP(B309,'MEMORIA DE CÁLCULO'!A:K,10,0),2)</f>
        <v>35</v>
      </c>
      <c r="H309" s="535"/>
      <c r="I309" s="536" t="str">
        <f t="shared" si="326"/>
        <v/>
      </c>
      <c r="J309" s="537">
        <f t="shared" si="327"/>
        <v>0</v>
      </c>
      <c r="K309" s="537" t="e">
        <f t="shared" si="328"/>
        <v>#VALUE!</v>
      </c>
      <c r="L309" s="538" t="e">
        <f t="shared" si="329"/>
        <v>#VALUE!</v>
      </c>
      <c r="M309" s="469">
        <f>IF(C309=0,"",IF(VLOOKUP('DADOS GERAIS'!$B$9,'DADOS GERAIS'!$H$1:$I$2,2,0)=1,IF(D309="SINAPI",VLOOKUP(C309,BancoRJ!C:G,4,0),VLOOKUP(C309,COMPOSIÇÕES!C:H,6,0)),IF(D309="SINAPI",VLOOKUP(C309,BancoRJ!C:G,5,0),VLOOKUP(C309,COMPOSIÇÕES!C:H,6,0))))</f>
        <v>20.73</v>
      </c>
      <c r="N309" s="470" t="str">
        <f>IF(H309=0,"",IF(H309&gt;M309,FALSE,ROUND((H309*$F$9)+H309,2)))</f>
        <v/>
      </c>
      <c r="O309" s="539">
        <f t="shared" si="325"/>
        <v>0.7</v>
      </c>
    </row>
    <row r="310" spans="2:16" s="468" customFormat="1" ht="10.5" customHeight="1">
      <c r="B310" s="512"/>
      <c r="C310" s="541"/>
      <c r="D310" s="541"/>
      <c r="E310" s="542"/>
      <c r="F310" s="541"/>
      <c r="G310" s="543"/>
      <c r="H310" s="543"/>
      <c r="I310" s="517"/>
      <c r="J310" s="517"/>
      <c r="K310" s="517"/>
      <c r="L310" s="518"/>
      <c r="M310" s="469" t="str">
        <f>IF(C310=0,"",IF(VLOOKUP('DADOS GERAIS'!$B$9,'DADOS GERAIS'!$H$1:$I$2,2,0)=1,IF(D310="SINAPI",VLOOKUP(C310,BancoRJ!C:G,4,0),VLOOKUP(C310,COMPOSIÇÕES!C:H,6,0)),IF(D310="SINAPI",VLOOKUP(C310,BancoRJ!C:G,5,0),VLOOKUP(C310,COMPOSIÇÕES!C:H,6,0))))</f>
        <v/>
      </c>
      <c r="N310" s="470" t="str">
        <f>IF(H310=0,"",IF(H310&gt;M310,FALSE,ROUND((H310*$F$9)+H310,2)))</f>
        <v/>
      </c>
      <c r="O310" s="469"/>
      <c r="P310" s="470"/>
    </row>
    <row r="311" spans="2:16" s="528" customFormat="1" ht="28.5" customHeight="1">
      <c r="B311" s="520" t="s">
        <v>32521</v>
      </c>
      <c r="C311" s="521"/>
      <c r="D311" s="522"/>
      <c r="E311" s="522" t="s">
        <v>32522</v>
      </c>
      <c r="F311" s="522"/>
      <c r="G311" s="522"/>
      <c r="H311" s="523"/>
      <c r="I311" s="524"/>
      <c r="J311" s="525">
        <f>SUM(J312:J320)</f>
        <v>0</v>
      </c>
      <c r="K311" s="525" t="e">
        <f>SUM(K312:K320)</f>
        <v>#VALUE!</v>
      </c>
      <c r="L311" s="526" t="e">
        <f>K311/$K$11</f>
        <v>#VALUE!</v>
      </c>
      <c r="M311" s="469" t="str">
        <f>IF(C311=0,"",IF(VLOOKUP('DADOS GERAIS'!$B$9,'DADOS GERAIS'!$H$1:$I$2,2,0)=1,IF(D311="SINAPI",VLOOKUP(C311,BancoRJ!C:G,4,0),VLOOKUP(C311,COMPOSIÇÕES!C:H,6,0)),IF(D311="SINAPI",VLOOKUP(C311,BancoRJ!C:G,5,0),VLOOKUP(C311,COMPOSIÇÕES!C:H,6,0))))</f>
        <v/>
      </c>
      <c r="N311" s="470" t="str">
        <f>IF(H311=0,"",IF(H311&gt;M311,FALSE,ROUND((H311*$F$9)+H311,2)))</f>
        <v/>
      </c>
      <c r="O311" s="469"/>
      <c r="P311" s="470"/>
    </row>
    <row r="312" spans="2:16" s="468" customFormat="1" ht="49.5" customHeight="1" outlineLevel="1">
      <c r="B312" s="529" t="s">
        <v>32717</v>
      </c>
      <c r="C312" s="540">
        <v>99818</v>
      </c>
      <c r="D312" s="531" t="s">
        <v>58</v>
      </c>
      <c r="E312" s="532" t="str">
        <f>IF(D312="SINAPI",VLOOKUP(C312,BancoRJ!C:G,2,0),VLOOKUP(C312,COMPOSIÇÕES!C:H,2,0))</f>
        <v>LIMPEZA DE BACIA SANITÁRIA, BIDÊ OU MICTÓRIO EM LOUÇA, INCLUSIVE METAIS CORRESPONDENTES. AF_04/2019</v>
      </c>
      <c r="F312" s="533" t="str">
        <f>IF(D312="SINAPI",VLOOKUP(C312,BancoRJ!C:G,3,0),VLOOKUP(C312,COMPOSIÇÕES!C:H,3,0))</f>
        <v>UN</v>
      </c>
      <c r="G312" s="534">
        <f>ROUND(VLOOKUP(B312,'MEMORIA DE CÁLCULO'!A:K,10,0),2)</f>
        <v>50</v>
      </c>
      <c r="H312" s="535"/>
      <c r="I312" s="536" t="str">
        <f t="shared" ref="I312" si="330">IF(H312&lt;=M312,N312,"Valor Acima da Ref.")</f>
        <v/>
      </c>
      <c r="J312" s="537">
        <f t="shared" ref="J312" si="331">ROUND(G312*H312,2)</f>
        <v>0</v>
      </c>
      <c r="K312" s="537" t="e">
        <f t="shared" ref="K312" si="332">ROUND(G312*I312,2)</f>
        <v>#VALUE!</v>
      </c>
      <c r="L312" s="538" t="e">
        <f t="shared" ref="L312" si="333">K312/$K$11</f>
        <v>#VALUE!</v>
      </c>
      <c r="M312" s="469">
        <f>IF(C312=0,"",IF(VLOOKUP('DADOS GERAIS'!$B$9,'DADOS GERAIS'!$H$1:$I$2,2,0)=1,IF(D312="SINAPI",VLOOKUP(C312,BancoRJ!C:G,4,0),VLOOKUP(C312,COMPOSIÇÕES!C:H,6,0)),IF(D312="SINAPI",VLOOKUP(C312,BancoRJ!C:G,5,0),VLOOKUP(C312,COMPOSIÇÕES!C:H,6,0))))</f>
        <v>7.15</v>
      </c>
      <c r="N312" s="470" t="str">
        <f>IF(H312=0,"",IF(H312&gt;M312,FALSE,ROUND((H312*$F$9)+H312,2)))</f>
        <v/>
      </c>
      <c r="O312" s="539">
        <f t="shared" ref="O312:O320" si="334">G312/50</f>
        <v>1</v>
      </c>
    </row>
    <row r="313" spans="2:16" s="468" customFormat="1" ht="49.5" customHeight="1" outlineLevel="1">
      <c r="B313" s="529" t="s">
        <v>32718</v>
      </c>
      <c r="C313" s="540">
        <v>99819</v>
      </c>
      <c r="D313" s="531" t="s">
        <v>58</v>
      </c>
      <c r="E313" s="532" t="str">
        <f>IF(D313="SINAPI",VLOOKUP(C313,BancoRJ!C:G,2,0),VLOOKUP(C313,COMPOSIÇÕES!C:H,2,0))</f>
        <v>LIMPEZA DE BANCADA DE PEDRA (MÁRMORE OU GRANITO). AF_04/2019</v>
      </c>
      <c r="F313" s="533" t="str">
        <f>IF(D313="SINAPI",VLOOKUP(C313,BancoRJ!C:G,3,0),VLOOKUP(C313,COMPOSIÇÕES!C:H,3,0))</f>
        <v>M2</v>
      </c>
      <c r="G313" s="534">
        <f>ROUND(VLOOKUP(B313,'MEMORIA DE CÁLCULO'!A:K,10,0),2)</f>
        <v>36</v>
      </c>
      <c r="H313" s="535"/>
      <c r="I313" s="536" t="str">
        <f t="shared" ref="I313:I320" si="335">IF(H313&lt;=M313,N313,"Valor Acima da Ref.")</f>
        <v/>
      </c>
      <c r="J313" s="537">
        <f t="shared" ref="J313:J320" si="336">ROUND(G313*H313,2)</f>
        <v>0</v>
      </c>
      <c r="K313" s="537" t="e">
        <f t="shared" ref="K313:K320" si="337">ROUND(G313*I313,2)</f>
        <v>#VALUE!</v>
      </c>
      <c r="L313" s="538" t="e">
        <f t="shared" ref="L313:L320" si="338">K313/$K$11</f>
        <v>#VALUE!</v>
      </c>
      <c r="M313" s="469">
        <f>IF(C313=0,"",IF(VLOOKUP('DADOS GERAIS'!$B$9,'DADOS GERAIS'!$H$1:$I$2,2,0)=1,IF(D313="SINAPI",VLOOKUP(C313,BancoRJ!C:G,4,0),VLOOKUP(C313,COMPOSIÇÕES!C:H,6,0)),IF(D313="SINAPI",VLOOKUP(C313,BancoRJ!C:G,5,0),VLOOKUP(C313,COMPOSIÇÕES!C:H,6,0))))</f>
        <v>24.61</v>
      </c>
      <c r="N313" s="470" t="str">
        <f>IF(H313=0,"",IF(H313&gt;M313,FALSE,ROUND((H313*$F$9)+H313,2)))</f>
        <v/>
      </c>
      <c r="O313" s="539">
        <f t="shared" si="334"/>
        <v>0.72</v>
      </c>
    </row>
    <row r="314" spans="2:16" s="468" customFormat="1" ht="49.5" customHeight="1" outlineLevel="1">
      <c r="B314" s="529" t="s">
        <v>32719</v>
      </c>
      <c r="C314" s="540">
        <v>99811</v>
      </c>
      <c r="D314" s="531" t="s">
        <v>58</v>
      </c>
      <c r="E314" s="532" t="str">
        <f>IF(D314="SINAPI",VLOOKUP(C314,BancoRJ!C:G,2,0),VLOOKUP(C314,COMPOSIÇÕES!C:H,2,0))</f>
        <v>LIMPEZA DE CONTRAPISO COM VASSOURA A SECO. AF_04/2019</v>
      </c>
      <c r="F314" s="533" t="str">
        <f>IF(D314="SINAPI",VLOOKUP(C314,BancoRJ!C:G,3,0),VLOOKUP(C314,COMPOSIÇÕES!C:H,3,0))</f>
        <v>M2</v>
      </c>
      <c r="G314" s="534">
        <f>ROUND(VLOOKUP(B314,'MEMORIA DE CÁLCULO'!A:K,10,0),2)</f>
        <v>807.5</v>
      </c>
      <c r="H314" s="535"/>
      <c r="I314" s="536" t="str">
        <f t="shared" si="335"/>
        <v/>
      </c>
      <c r="J314" s="537">
        <f t="shared" si="336"/>
        <v>0</v>
      </c>
      <c r="K314" s="537" t="e">
        <f t="shared" si="337"/>
        <v>#VALUE!</v>
      </c>
      <c r="L314" s="538" t="e">
        <f t="shared" si="338"/>
        <v>#VALUE!</v>
      </c>
      <c r="M314" s="469">
        <f>IF(C314=0,"",IF(VLOOKUP('DADOS GERAIS'!$B$9,'DADOS GERAIS'!$H$1:$I$2,2,0)=1,IF(D314="SINAPI",VLOOKUP(C314,BancoRJ!C:G,4,0),VLOOKUP(C314,COMPOSIÇÕES!C:H,6,0)),IF(D314="SINAPI",VLOOKUP(C314,BancoRJ!C:G,5,0),VLOOKUP(C314,COMPOSIÇÕES!C:H,6,0))))</f>
        <v>5.17</v>
      </c>
      <c r="N314" s="470" t="str">
        <f>IF(H314=0,"",IF(H314&gt;M314,FALSE,ROUND((H314*$F$9)+H314,2)))</f>
        <v/>
      </c>
      <c r="O314" s="539">
        <f t="shared" si="334"/>
        <v>16.149999999999999</v>
      </c>
    </row>
    <row r="315" spans="2:16" s="468" customFormat="1" ht="49.5" customHeight="1" outlineLevel="1">
      <c r="B315" s="529" t="s">
        <v>32720</v>
      </c>
      <c r="C315" s="540">
        <v>99826</v>
      </c>
      <c r="D315" s="531" t="s">
        <v>58</v>
      </c>
      <c r="E315" s="532" t="str">
        <f>IF(D315="SINAPI",VLOOKUP(C315,BancoRJ!C:G,2,0),VLOOKUP(C315,COMPOSIÇÕES!C:H,2,0))</f>
        <v>LIMPEZA DE FORRO REMOVÍVEL COM PANO ÚMIDO. AF_04/2019</v>
      </c>
      <c r="F315" s="533" t="str">
        <f>IF(D315="SINAPI",VLOOKUP(C315,BancoRJ!C:G,3,0),VLOOKUP(C315,COMPOSIÇÕES!C:H,3,0))</f>
        <v>M2</v>
      </c>
      <c r="G315" s="534">
        <f>ROUND(VLOOKUP(B315,'MEMORIA DE CÁLCULO'!A:K,10,0),2)</f>
        <v>1795</v>
      </c>
      <c r="H315" s="535"/>
      <c r="I315" s="536" t="str">
        <f t="shared" si="335"/>
        <v/>
      </c>
      <c r="J315" s="537">
        <f t="shared" si="336"/>
        <v>0</v>
      </c>
      <c r="K315" s="537" t="e">
        <f t="shared" si="337"/>
        <v>#VALUE!</v>
      </c>
      <c r="L315" s="538" t="e">
        <f t="shared" si="338"/>
        <v>#VALUE!</v>
      </c>
      <c r="M315" s="469">
        <f>IF(C315=0,"",IF(VLOOKUP('DADOS GERAIS'!$B$9,'DADOS GERAIS'!$H$1:$I$2,2,0)=1,IF(D315="SINAPI",VLOOKUP(C315,BancoRJ!C:G,4,0),VLOOKUP(C315,COMPOSIÇÕES!C:H,6,0)),IF(D315="SINAPI",VLOOKUP(C315,BancoRJ!C:G,5,0),VLOOKUP(C315,COMPOSIÇÕES!C:H,6,0))))</f>
        <v>2.2599999999999998</v>
      </c>
      <c r="N315" s="470" t="str">
        <f>IF(H315=0,"",IF(H315&gt;M315,FALSE,ROUND((H315*$F$9)+H315,2)))</f>
        <v/>
      </c>
      <c r="O315" s="539">
        <f t="shared" si="334"/>
        <v>35.9</v>
      </c>
    </row>
    <row r="316" spans="2:16" s="468" customFormat="1" ht="49.5" customHeight="1" outlineLevel="1">
      <c r="B316" s="529" t="s">
        <v>32721</v>
      </c>
      <c r="C316" s="540">
        <v>99821</v>
      </c>
      <c r="D316" s="531" t="s">
        <v>58</v>
      </c>
      <c r="E316" s="532" t="str">
        <f>IF(D316="SINAPI",VLOOKUP(C316,BancoRJ!C:G,2,0),VLOOKUP(C316,COMPOSIÇÕES!C:H,2,0))</f>
        <v>LIMPEZA DE JANELA DE VIDRO COM CAIXILHO EM AÇO/ALUMÍNIO/PVC. AF_04/2019</v>
      </c>
      <c r="F316" s="533" t="str">
        <f>IF(D316="SINAPI",VLOOKUP(C316,BancoRJ!C:G,3,0),VLOOKUP(C316,COMPOSIÇÕES!C:H,3,0))</f>
        <v>M2</v>
      </c>
      <c r="G316" s="534">
        <f>ROUND(VLOOKUP(B316,'MEMORIA DE CÁLCULO'!A:K,10,0),2)</f>
        <v>418</v>
      </c>
      <c r="H316" s="535"/>
      <c r="I316" s="536" t="str">
        <f t="shared" si="335"/>
        <v/>
      </c>
      <c r="J316" s="537">
        <f t="shared" si="336"/>
        <v>0</v>
      </c>
      <c r="K316" s="537" t="e">
        <f t="shared" si="337"/>
        <v>#VALUE!</v>
      </c>
      <c r="L316" s="538" t="e">
        <f t="shared" si="338"/>
        <v>#VALUE!</v>
      </c>
      <c r="M316" s="469">
        <f>IF(C316=0,"",IF(VLOOKUP('DADOS GERAIS'!$B$9,'DADOS GERAIS'!$H$1:$I$2,2,0)=1,IF(D316="SINAPI",VLOOKUP(C316,BancoRJ!C:G,4,0),VLOOKUP(C316,COMPOSIÇÕES!C:H,6,0)),IF(D316="SINAPI",VLOOKUP(C316,BancoRJ!C:G,5,0),VLOOKUP(C316,COMPOSIÇÕES!C:H,6,0))))</f>
        <v>4.1100000000000003</v>
      </c>
      <c r="N316" s="470" t="str">
        <f>IF(H316=0,"",IF(H316&gt;M316,FALSE,ROUND((H316*$F$9)+H316,2)))</f>
        <v/>
      </c>
      <c r="O316" s="539">
        <f t="shared" si="334"/>
        <v>8.36</v>
      </c>
    </row>
    <row r="317" spans="2:16" s="468" customFormat="1" ht="49.5" customHeight="1" outlineLevel="1">
      <c r="B317" s="529" t="s">
        <v>32722</v>
      </c>
      <c r="C317" s="540">
        <v>99804</v>
      </c>
      <c r="D317" s="531" t="s">
        <v>58</v>
      </c>
      <c r="E317" s="532" t="str">
        <f>IF(D317="SINAPI",VLOOKUP(C317,BancoRJ!C:G,2,0),VLOOKUP(C317,COMPOSIÇÕES!C:H,2,0))</f>
        <v>LIMPEZA DE PISO CERÂMICO OU PORCELANATO UTILIZANDO DETERGENTE NEUTRO E ESCOVAÇÃO MANUAL. AF_04/2019</v>
      </c>
      <c r="F317" s="533" t="str">
        <f>IF(D317="SINAPI",VLOOKUP(C317,BancoRJ!C:G,3,0),VLOOKUP(C317,COMPOSIÇÕES!C:H,3,0))</f>
        <v>M2</v>
      </c>
      <c r="G317" s="534">
        <f>ROUND(VLOOKUP(B317,'MEMORIA DE CÁLCULO'!A:K,10,0),2)</f>
        <v>2373</v>
      </c>
      <c r="H317" s="535"/>
      <c r="I317" s="536" t="str">
        <f t="shared" si="335"/>
        <v/>
      </c>
      <c r="J317" s="537">
        <f t="shared" si="336"/>
        <v>0</v>
      </c>
      <c r="K317" s="537" t="e">
        <f t="shared" si="337"/>
        <v>#VALUE!</v>
      </c>
      <c r="L317" s="538" t="e">
        <f t="shared" si="338"/>
        <v>#VALUE!</v>
      </c>
      <c r="M317" s="469">
        <f>IF(C317=0,"",IF(VLOOKUP('DADOS GERAIS'!$B$9,'DADOS GERAIS'!$H$1:$I$2,2,0)=1,IF(D317="SINAPI",VLOOKUP(C317,BancoRJ!C:G,4,0),VLOOKUP(C317,COMPOSIÇÕES!C:H,6,0)),IF(D317="SINAPI",VLOOKUP(C317,BancoRJ!C:G,5,0),VLOOKUP(C317,COMPOSIÇÕES!C:H,6,0))))</f>
        <v>7.86</v>
      </c>
      <c r="N317" s="470" t="str">
        <f>IF(H317=0,"",IF(H317&gt;M317,FALSE,ROUND((H317*$F$9)+H317,2)))</f>
        <v/>
      </c>
      <c r="O317" s="539">
        <f t="shared" si="334"/>
        <v>47.46</v>
      </c>
    </row>
    <row r="318" spans="2:16" s="468" customFormat="1" ht="49.5" customHeight="1" outlineLevel="1">
      <c r="B318" s="529" t="s">
        <v>32723</v>
      </c>
      <c r="C318" s="540">
        <v>99822</v>
      </c>
      <c r="D318" s="531" t="s">
        <v>58</v>
      </c>
      <c r="E318" s="532" t="str">
        <f>IF(D318="SINAPI",VLOOKUP(C318,BancoRJ!C:G,2,0),VLOOKUP(C318,COMPOSIÇÕES!C:H,2,0))</f>
        <v>LIMPEZA DE PORTA DE MADEIRA. AF_04/2019</v>
      </c>
      <c r="F318" s="533" t="str">
        <f>IF(D318="SINAPI",VLOOKUP(C318,BancoRJ!C:G,3,0),VLOOKUP(C318,COMPOSIÇÕES!C:H,3,0))</f>
        <v>M2</v>
      </c>
      <c r="G318" s="534">
        <f>ROUND(VLOOKUP(B318,'MEMORIA DE CÁLCULO'!A:K,10,0),2)</f>
        <v>840</v>
      </c>
      <c r="H318" s="535"/>
      <c r="I318" s="536" t="str">
        <f t="shared" si="335"/>
        <v/>
      </c>
      <c r="J318" s="537">
        <f t="shared" si="336"/>
        <v>0</v>
      </c>
      <c r="K318" s="537" t="e">
        <f t="shared" si="337"/>
        <v>#VALUE!</v>
      </c>
      <c r="L318" s="538" t="e">
        <f t="shared" si="338"/>
        <v>#VALUE!</v>
      </c>
      <c r="M318" s="469">
        <f>IF(C318=0,"",IF(VLOOKUP('DADOS GERAIS'!$B$9,'DADOS GERAIS'!$H$1:$I$2,2,0)=1,IF(D318="SINAPI",VLOOKUP(C318,BancoRJ!C:G,4,0),VLOOKUP(C318,COMPOSIÇÕES!C:H,6,0)),IF(D318="SINAPI",VLOOKUP(C318,BancoRJ!C:G,5,0),VLOOKUP(C318,COMPOSIÇÕES!C:H,6,0))))</f>
        <v>1.47</v>
      </c>
      <c r="N318" s="470" t="str">
        <f>IF(H318=0,"",IF(H318&gt;M318,FALSE,ROUND((H318*$F$9)+H318,2)))</f>
        <v/>
      </c>
      <c r="O318" s="539">
        <f t="shared" si="334"/>
        <v>16.8</v>
      </c>
    </row>
    <row r="319" spans="2:16" s="468" customFormat="1" ht="49.5" customHeight="1" outlineLevel="1">
      <c r="B319" s="529" t="s">
        <v>32724</v>
      </c>
      <c r="C319" s="540">
        <v>99807</v>
      </c>
      <c r="D319" s="531" t="s">
        <v>58</v>
      </c>
      <c r="E319" s="532" t="str">
        <f>IF(D319="SINAPI",VLOOKUP(C319,BancoRJ!C:G,2,0),VLOOKUP(C319,COMPOSIÇÕES!C:H,2,0))</f>
        <v>LIMPEZA DE REVESTIMENTO CERÂMICO EM PAREDE UTILIZANDO DETERGENTE NEUTRO E ESCOVAÇÃO MANUAL. AF_04/2019</v>
      </c>
      <c r="F319" s="533" t="str">
        <f>IF(D319="SINAPI",VLOOKUP(C319,BancoRJ!C:G,3,0),VLOOKUP(C319,COMPOSIÇÕES!C:H,3,0))</f>
        <v>M2</v>
      </c>
      <c r="G319" s="534">
        <f>ROUND(VLOOKUP(B319,'MEMORIA DE CÁLCULO'!A:K,10,0),2)</f>
        <v>1478.5</v>
      </c>
      <c r="H319" s="535"/>
      <c r="I319" s="536" t="str">
        <f t="shared" si="335"/>
        <v/>
      </c>
      <c r="J319" s="537">
        <f t="shared" si="336"/>
        <v>0</v>
      </c>
      <c r="K319" s="537" t="e">
        <f t="shared" si="337"/>
        <v>#VALUE!</v>
      </c>
      <c r="L319" s="538" t="e">
        <f t="shared" si="338"/>
        <v>#VALUE!</v>
      </c>
      <c r="M319" s="469">
        <f>IF(C319=0,"",IF(VLOOKUP('DADOS GERAIS'!$B$9,'DADOS GERAIS'!$H$1:$I$2,2,0)=1,IF(D319="SINAPI",VLOOKUP(C319,BancoRJ!C:G,4,0),VLOOKUP(C319,COMPOSIÇÕES!C:H,6,0)),IF(D319="SINAPI",VLOOKUP(C319,BancoRJ!C:G,5,0),VLOOKUP(C319,COMPOSIÇÕES!C:H,6,0))))</f>
        <v>2.37</v>
      </c>
      <c r="N319" s="470" t="str">
        <f>IF(H319=0,"",IF(H319&gt;M319,FALSE,ROUND((H319*$F$9)+H319,2)))</f>
        <v/>
      </c>
      <c r="O319" s="539">
        <f t="shared" si="334"/>
        <v>29.57</v>
      </c>
    </row>
    <row r="320" spans="2:16" s="468" customFormat="1" ht="49.5" customHeight="1" outlineLevel="1">
      <c r="B320" s="529" t="s">
        <v>32725</v>
      </c>
      <c r="C320" s="540">
        <v>99816</v>
      </c>
      <c r="D320" s="531" t="s">
        <v>58</v>
      </c>
      <c r="E320" s="532" t="str">
        <f>IF(D320="SINAPI",VLOOKUP(C320,BancoRJ!C:G,2,0),VLOOKUP(C320,COMPOSIÇÕES!C:H,2,0))</f>
        <v>LIMPEZA DE TANQUE OU LAVATÓRIO DE LOUÇA ISOLADO, INCLUSIVE METAIS CORRESPONDENTES. AF_04/2019</v>
      </c>
      <c r="F320" s="533" t="str">
        <f>IF(D320="SINAPI",VLOOKUP(C320,BancoRJ!C:G,3,0),VLOOKUP(C320,COMPOSIÇÕES!C:H,3,0))</f>
        <v>UN</v>
      </c>
      <c r="G320" s="534">
        <f>ROUND(VLOOKUP(B320,'MEMORIA DE CÁLCULO'!A:K,10,0),2)</f>
        <v>100</v>
      </c>
      <c r="H320" s="535"/>
      <c r="I320" s="536" t="str">
        <f t="shared" si="335"/>
        <v/>
      </c>
      <c r="J320" s="537">
        <f t="shared" si="336"/>
        <v>0</v>
      </c>
      <c r="K320" s="537" t="e">
        <f t="shared" si="337"/>
        <v>#VALUE!</v>
      </c>
      <c r="L320" s="538" t="e">
        <f t="shared" si="338"/>
        <v>#VALUE!</v>
      </c>
      <c r="M320" s="469">
        <f>IF(C320=0,"",IF(VLOOKUP('DADOS GERAIS'!$B$9,'DADOS GERAIS'!$H$1:$I$2,2,0)=1,IF(D320="SINAPI",VLOOKUP(C320,BancoRJ!C:G,4,0),VLOOKUP(C320,COMPOSIÇÕES!C:H,6,0)),IF(D320="SINAPI",VLOOKUP(C320,BancoRJ!C:G,5,0),VLOOKUP(C320,COMPOSIÇÕES!C:H,6,0))))</f>
        <v>12.61</v>
      </c>
      <c r="N320" s="470" t="str">
        <f>IF(H320=0,"",IF(H320&gt;M320,FALSE,ROUND((H320*$F$9)+H320,2)))</f>
        <v/>
      </c>
      <c r="O320" s="539">
        <f t="shared" si="334"/>
        <v>2</v>
      </c>
    </row>
    <row r="321" spans="2:15" s="468" customFormat="1" ht="10.5" customHeight="1">
      <c r="B321" s="512"/>
      <c r="C321" s="541"/>
      <c r="D321" s="541"/>
      <c r="E321" s="542"/>
      <c r="F321" s="541"/>
      <c r="G321" s="543"/>
      <c r="H321" s="543"/>
      <c r="I321" s="517"/>
      <c r="J321" s="517"/>
      <c r="K321" s="517"/>
      <c r="L321" s="518"/>
      <c r="M321" s="469"/>
      <c r="N321" s="470"/>
      <c r="O321" s="470"/>
    </row>
    <row r="322" spans="2:15" s="560" customFormat="1" ht="30" customHeight="1">
      <c r="B322" s="553" t="s">
        <v>32285</v>
      </c>
      <c r="C322" s="554"/>
      <c r="D322" s="554"/>
      <c r="E322" s="554"/>
      <c r="F322" s="554"/>
      <c r="G322" s="554"/>
      <c r="H322" s="554"/>
      <c r="I322" s="555"/>
      <c r="J322" s="556">
        <f>J14+J23+J28+J34+J37+J40+J53+J66+J79+J90+J93+J99+J106+J109+J118+J123+J127+J135+J138+J146+J150+J156+J159+J165+J169+J174+J187+J192+J197+J233+J270+J292+J302+J311</f>
        <v>0</v>
      </c>
      <c r="K322" s="556" t="e">
        <f>K14+K23+K28+K34+K37+K40+K53+K66+K79+K90+K93+K99+K106+K109+K118+K123+K127+K135+K138+K146+K150+K156+K159+K165+K169+K174+K187+K192+K197+K233+K270+K292+K302+K311</f>
        <v>#VALUE!</v>
      </c>
      <c r="L322" s="557" t="e">
        <f>L14+L23+L28+L34+L37+L40+L53+L66+L79+L90+L93+L99+L106+L109+L118+L123+L127+L135+L138+L146+L150+L156+L159+L165+L169+L174+L187+L192+L197+L233+L270+L292+L302+L311</f>
        <v>#VALUE!</v>
      </c>
      <c r="M322" s="558"/>
      <c r="N322" s="559"/>
      <c r="O322" s="559"/>
    </row>
    <row r="323" spans="2:15" s="468" customFormat="1" ht="15" customHeight="1">
      <c r="B323" s="464"/>
      <c r="C323" s="465"/>
      <c r="D323" s="465"/>
      <c r="E323" s="466"/>
      <c r="F323" s="465"/>
      <c r="G323" s="467"/>
      <c r="H323" s="467"/>
      <c r="M323" s="469"/>
      <c r="N323" s="470"/>
      <c r="O323" s="470"/>
    </row>
    <row r="324" spans="2:15" s="468" customFormat="1" ht="30" customHeight="1">
      <c r="B324" s="464"/>
      <c r="C324" s="465"/>
      <c r="D324" s="465"/>
      <c r="E324" s="466"/>
      <c r="F324" s="465"/>
      <c r="G324" s="467"/>
      <c r="H324" s="467"/>
      <c r="M324" s="469"/>
      <c r="N324" s="470"/>
      <c r="O324" s="470"/>
    </row>
    <row r="325" spans="2:15" s="468" customFormat="1" ht="29.25" customHeight="1">
      <c r="B325" s="464"/>
      <c r="C325" s="465"/>
      <c r="D325" s="465"/>
      <c r="E325" s="466"/>
      <c r="F325" s="465"/>
      <c r="G325" s="467"/>
      <c r="H325" s="467"/>
      <c r="M325" s="469"/>
      <c r="N325" s="470"/>
      <c r="O325" s="470"/>
    </row>
  </sheetData>
  <sheetProtection sheet="1" objects="1" scenarios="1"/>
  <protectedRanges>
    <protectedRange sqref="H15:H320" name="Intervalo2"/>
    <protectedRange sqref="J8 D5:J7" name="Intervalo1"/>
  </protectedRanges>
  <mergeCells count="6">
    <mergeCell ref="D5:J5"/>
    <mergeCell ref="D6:J6"/>
    <mergeCell ref="D7:J7"/>
    <mergeCell ref="B322:I322"/>
    <mergeCell ref="F11:I11"/>
    <mergeCell ref="M11:M13"/>
  </mergeCells>
  <phoneticPr fontId="17" type="noConversion"/>
  <conditionalFormatting sqref="H12:I12">
    <cfRule type="cellIs" dxfId="38" priority="49" stopIfTrue="1" operator="equal">
      <formula>0</formula>
    </cfRule>
  </conditionalFormatting>
  <dataValidations disablePrompts="1" count="1">
    <dataValidation type="list" allowBlank="1" showInputMessage="1" showErrorMessage="1" sqref="D15:D21 D24:D26 D303:D309 D29:D32 D35 D38 D41:D51 D54:D64 D67:D77 D312:D320 D91 D94:D97 D100:D104 D107 D110:D116 D119:D121 D124:D125 D136 D128:D133 D147:D148 D139:D144 D151:D154 D157 D160:D163 D166:D167 D170:D172 D175:D185 D188:D190 D193:D195 D198:D231 D271:D290 D293:D300 D80:D88 D234:D268" xr:uid="{BE38A121-E569-4B48-A236-B16C39B69C73}">
      <formula1>$Q$13:$Q$23</formula1>
    </dataValidation>
  </dataValidations>
  <printOptions horizontalCentered="1"/>
  <pageMargins left="0.27559055118110237" right="0.35433070866141736" top="0.35433070866141736" bottom="0.31496062992125984" header="0.19685039370078741" footer="0.19685039370078741"/>
  <pageSetup paperSize="9" scale="62" fitToHeight="0" orientation="landscape" r:id="rId1"/>
  <headerFooter alignWithMargins="0">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9E74B-84DA-427E-BA68-6C30F493D4C1}">
  <sheetPr>
    <pageSetUpPr fitToPage="1"/>
  </sheetPr>
  <dimension ref="A1:O249"/>
  <sheetViews>
    <sheetView zoomScale="70" zoomScaleNormal="70" workbookViewId="0">
      <selection activeCell="Q12" sqref="Q12"/>
    </sheetView>
  </sheetViews>
  <sheetFormatPr defaultColWidth="9" defaultRowHeight="12.75"/>
  <cols>
    <col min="1" max="1" width="9.625" style="51" customWidth="1"/>
    <col min="2" max="2" width="15.375" style="6" customWidth="1"/>
    <col min="3" max="3" width="10.625" style="6" customWidth="1"/>
    <col min="4" max="4" width="94.375" style="7" customWidth="1"/>
    <col min="5" max="5" width="6.25" style="6" customWidth="1"/>
    <col min="6" max="6" width="10.625" style="8" customWidth="1"/>
    <col min="7" max="7" width="11.625" style="8" customWidth="1"/>
    <col min="8" max="8" width="11.625" style="1" customWidth="1"/>
    <col min="9" max="9" width="12.75" style="1" customWidth="1"/>
    <col min="10" max="10" width="12.625" style="1" customWidth="1"/>
    <col min="11" max="11" width="9.75" style="1" customWidth="1"/>
    <col min="12" max="12" width="10.75" style="121" hidden="1" customWidth="1"/>
    <col min="13" max="13" width="10.75" style="122" hidden="1" customWidth="1"/>
    <col min="14" max="14" width="11.625" style="6" customWidth="1"/>
    <col min="15" max="15" width="11.625" style="1" customWidth="1"/>
    <col min="16" max="16384" width="9" style="1"/>
  </cols>
  <sheetData>
    <row r="1" spans="1:15" ht="20.25">
      <c r="A1" s="236" t="s">
        <v>23</v>
      </c>
      <c r="B1" s="37"/>
      <c r="C1" s="37"/>
      <c r="D1" s="37"/>
      <c r="E1" s="37"/>
      <c r="F1" s="37"/>
      <c r="G1" s="37"/>
      <c r="H1" s="37"/>
      <c r="I1" s="37"/>
      <c r="J1" s="37"/>
    </row>
    <row r="2" spans="1:15" ht="20.25">
      <c r="A2" s="236" t="s">
        <v>22</v>
      </c>
      <c r="B2" s="37"/>
      <c r="C2" s="37"/>
      <c r="D2" s="37"/>
      <c r="E2" s="37"/>
      <c r="H2" s="37"/>
      <c r="I2" s="37"/>
      <c r="J2" s="37"/>
    </row>
    <row r="3" spans="1:15" ht="15.75">
      <c r="B3" s="66" t="s">
        <v>32308</v>
      </c>
      <c r="C3" s="56" t="str">
        <f>'DADOS GERAIS'!B4</f>
        <v>PROVISÃO DE UNIDADES HABITACIONAIS NO MUNICÍPIO DE SANTO ANTÔNIO DE PÁDUA-RJ</v>
      </c>
      <c r="E3" s="3"/>
      <c r="F3" s="4"/>
      <c r="G3" s="4"/>
      <c r="H3" s="5"/>
      <c r="I3" s="5"/>
      <c r="J3" s="5"/>
    </row>
    <row r="4" spans="1:15" ht="15.75">
      <c r="B4" s="66" t="s">
        <v>32468</v>
      </c>
      <c r="C4" s="56" t="str">
        <f>'DADOS GERAIS'!B5</f>
        <v>CONSTRUÇÃO DE 50 CASAS UNIDADES HABITACIONAIS</v>
      </c>
      <c r="L4" s="241" t="s">
        <v>32254</v>
      </c>
      <c r="M4" s="242" t="s">
        <v>32331</v>
      </c>
    </row>
    <row r="5" spans="1:15" ht="15.75">
      <c r="B5" s="67" t="s">
        <v>6975</v>
      </c>
      <c r="C5" s="57" t="str">
        <f>'DADOS GERAIS'!B15</f>
        <v xml:space="preserve">SINAPI NÃO DESONERADO 07/2025 _ SCO NÃO DESONERADO 07/2025 _ ORSE NÃO DESONERADO 06/2025    </v>
      </c>
      <c r="E5" s="3"/>
      <c r="F5" s="4"/>
      <c r="G5" s="4"/>
      <c r="H5" s="5"/>
      <c r="I5" s="5"/>
      <c r="J5" s="5"/>
      <c r="L5" s="241"/>
      <c r="M5" s="242"/>
    </row>
    <row r="6" spans="1:15" ht="15.75">
      <c r="A6" s="50"/>
      <c r="B6" s="66" t="s">
        <v>32324</v>
      </c>
      <c r="C6" s="57" t="str">
        <f>'DADOS GERAIS'!B8</f>
        <v>BAIRRO: DEZESSETE (LOTEAMENTO JARDINS VILLAGE)</v>
      </c>
      <c r="E6" s="114" t="s">
        <v>19</v>
      </c>
      <c r="F6" s="119">
        <f>'DADOS GERAIS'!B16</f>
        <v>0.20749999999999999</v>
      </c>
      <c r="G6" s="46"/>
      <c r="J6" s="96"/>
    </row>
    <row r="7" spans="1:15">
      <c r="A7" s="117"/>
      <c r="B7" s="9"/>
      <c r="C7" s="9"/>
      <c r="D7" s="9"/>
      <c r="E7" s="243" t="s">
        <v>16</v>
      </c>
      <c r="F7" s="243"/>
      <c r="G7" s="243"/>
      <c r="H7" s="243"/>
      <c r="I7" s="235"/>
      <c r="J7" s="118">
        <f>J249</f>
        <v>9001292.5399999972</v>
      </c>
      <c r="K7" s="151">
        <f>K249</f>
        <v>1</v>
      </c>
      <c r="L7" s="244" t="s">
        <v>32253</v>
      </c>
    </row>
    <row r="8" spans="1:15" ht="42.75" customHeight="1">
      <c r="A8" s="12" t="s">
        <v>0</v>
      </c>
      <c r="B8" s="12" t="s">
        <v>1</v>
      </c>
      <c r="C8" s="12" t="s">
        <v>2</v>
      </c>
      <c r="D8" s="113" t="s">
        <v>3</v>
      </c>
      <c r="E8" s="12" t="s">
        <v>4</v>
      </c>
      <c r="F8" s="12" t="s">
        <v>134</v>
      </c>
      <c r="G8" s="13" t="s">
        <v>32254</v>
      </c>
      <c r="H8" s="13" t="s">
        <v>32255</v>
      </c>
      <c r="I8" s="13" t="s">
        <v>32273</v>
      </c>
      <c r="J8" s="13" t="s">
        <v>8</v>
      </c>
      <c r="K8" s="20" t="s">
        <v>74</v>
      </c>
      <c r="L8" s="244"/>
      <c r="M8" s="6"/>
      <c r="N8" s="13" t="s">
        <v>32794</v>
      </c>
      <c r="O8" s="13" t="s">
        <v>32462</v>
      </c>
    </row>
    <row r="9" spans="1:15" ht="59.25" customHeight="1">
      <c r="A9" s="14" t="s">
        <v>32571</v>
      </c>
      <c r="B9" s="174">
        <v>92548</v>
      </c>
      <c r="C9" s="177" t="s">
        <v>58</v>
      </c>
      <c r="D9" s="176" t="str">
        <f>IF(C9="SINAPI",VLOOKUP(B9,BancoRJ!C:G,2,0),VLOOKUP(B9,COMPOSIÇÕES!C:H,2,0))</f>
        <v>FABRICAÇÃO E INSTALAÇÃO DE TESOURA INTEIRA EM MADEIRA NÃO APARELHADA, VÃO DE 6 M, PARA TELHA CERÂMICA OU DE CONCRETO, INCLUSO IÇAMENTO. AF_07/2019</v>
      </c>
      <c r="E9" s="111" t="str">
        <f>IF(C9="SINAPI",VLOOKUP(B9,BancoRJ!C:G,3,0),VLOOKUP(B9,COMPOSIÇÕES!C:H,3,0))</f>
        <v>UN</v>
      </c>
      <c r="F9" s="120">
        <f>ROUND(VLOOKUP(A9,'MEMORIA DE CÁLCULO'!A:K,10,0),2)</f>
        <v>200</v>
      </c>
      <c r="G9" s="178">
        <f t="shared" ref="G9:G72" si="0">L9</f>
        <v>1876.83</v>
      </c>
      <c r="H9" s="112">
        <f t="shared" ref="H9:H72" si="1">IF(G9&lt;=L9,M9,"Valor Acima da Ref.")</f>
        <v>2266.27</v>
      </c>
      <c r="I9" s="62">
        <f t="shared" ref="I9:I72" si="2">ROUND(F9*G9,2)</f>
        <v>375366</v>
      </c>
      <c r="J9" s="62">
        <f t="shared" ref="J9:J72" si="3">ROUND(F9*H9,2)</f>
        <v>453254</v>
      </c>
      <c r="K9" s="63">
        <f t="shared" ref="K9:K72" si="4">J9/$J$7</f>
        <v>5.0354323891355288E-2</v>
      </c>
      <c r="L9" s="121">
        <f>IF(B9=0,"",IF(VLOOKUP('DADOS GERAIS'!$B$9,'DADOS GERAIS'!$H$1:$I$2,2,0)=1,IF(C9="SINAPI",VLOOKUP(B9,BancoRJ!C:G,4,0),VLOOKUP(B9,COMPOSIÇÕES!C:H,6,0)),IF(C9="SINAPI",VLOOKUP(B9,BancoRJ!C:G,5,0),VLOOKUP(B9,COMPOSIÇÕES!C:H,6,0))))</f>
        <v>1876.83</v>
      </c>
      <c r="M9" s="122">
        <f>IF(G9=0,"",IF(G9&gt;L9,FALSE,ROUND((G9*$F$6)+G9,2)))</f>
        <v>2266.27</v>
      </c>
      <c r="N9" s="237">
        <f>K9</f>
        <v>5.0354323891355288E-2</v>
      </c>
      <c r="O9" s="237" t="str">
        <f>IF(N9&lt;=0.8,"A",IF(N9&lt;=0.95,"B","C"))</f>
        <v>A</v>
      </c>
    </row>
    <row r="10" spans="1:15" ht="59.25" customHeight="1">
      <c r="A10" s="14" t="s">
        <v>32567</v>
      </c>
      <c r="B10" s="174">
        <v>92539</v>
      </c>
      <c r="C10" s="177" t="s">
        <v>58</v>
      </c>
      <c r="D10" s="176" t="str">
        <f>IF(C10="SINAPI",VLOOKUP(B10,BancoRJ!C:G,2,0),VLOOKUP(B10,COMPOSIÇÕES!C:H,2,0))</f>
        <v>TRAMA DE MADEIRA COMPOSTA POR RIPAS, CAIBROS E TERÇAS PARA TELHADOS DE ATÉ 2 ÁGUAS PARA TELHA DE ENCAIXE DE CERÂMICA OU DE CONCRETO, INCLUSO TRANSPORTE VERTICAL. AF_07/2019</v>
      </c>
      <c r="E10" s="111" t="str">
        <f>IF(C10="SINAPI",VLOOKUP(B10,BancoRJ!C:G,3,0),VLOOKUP(B10,COMPOSIÇÕES!C:H,3,0))</f>
        <v>M2</v>
      </c>
      <c r="F10" s="120">
        <f>ROUND(VLOOKUP(A10,'MEMORIA DE CÁLCULO'!A:K,10,0),2)</f>
        <v>3663.6</v>
      </c>
      <c r="G10" s="178">
        <f t="shared" si="0"/>
        <v>94.78</v>
      </c>
      <c r="H10" s="112">
        <f t="shared" si="1"/>
        <v>114.45</v>
      </c>
      <c r="I10" s="62">
        <f t="shared" si="2"/>
        <v>347236.01</v>
      </c>
      <c r="J10" s="62">
        <f t="shared" si="3"/>
        <v>419299.02</v>
      </c>
      <c r="K10" s="63">
        <f t="shared" si="4"/>
        <v>4.6582090087253197E-2</v>
      </c>
      <c r="L10" s="121">
        <f>IF(B10=0,"",IF(VLOOKUP('DADOS GERAIS'!$B$9,'DADOS GERAIS'!$H$1:$I$2,2,0)=1,IF(C10="SINAPI",VLOOKUP(B10,BancoRJ!C:G,4,0),VLOOKUP(B10,COMPOSIÇÕES!C:H,6,0)),IF(C10="SINAPI",VLOOKUP(B10,BancoRJ!C:G,5,0),VLOOKUP(B10,COMPOSIÇÕES!C:H,6,0))))</f>
        <v>94.78</v>
      </c>
      <c r="M10" s="122">
        <f t="shared" ref="M10:M57" si="5">IF(G10=0,"",IF(G10&gt;L10,FALSE,ROUND((G10*$F$6)+G10,2)))</f>
        <v>114.45</v>
      </c>
      <c r="N10" s="237">
        <f>N9+K10</f>
        <v>9.6936413978608485E-2</v>
      </c>
      <c r="O10" s="237" t="str">
        <f t="shared" ref="O10:O73" si="6">IF(N10&lt;=0.8,"A",IF(N10&lt;=0.95,"B","C"))</f>
        <v>A</v>
      </c>
    </row>
    <row r="11" spans="1:15" ht="59.25" customHeight="1">
      <c r="A11" s="14" t="s">
        <v>32568</v>
      </c>
      <c r="B11" s="174">
        <v>94195</v>
      </c>
      <c r="C11" s="177" t="s">
        <v>58</v>
      </c>
      <c r="D11" s="176" t="str">
        <f>IF(C11="SINAPI",VLOOKUP(B11,BancoRJ!C:G,2,0),VLOOKUP(B11,COMPOSIÇÕES!C:H,2,0))</f>
        <v>TELHAMENTO COM TELHA CERÂMICA DE ENCAIXE, TIPO PORTUGUESA, COM ATÉ 2 ÁGUAS, INCLUSO TRANSPORTE VERTICAL. AF_07/2019</v>
      </c>
      <c r="E11" s="111" t="str">
        <f>IF(C11="SINAPI",VLOOKUP(B11,BancoRJ!C:G,3,0),VLOOKUP(B11,COMPOSIÇÕES!C:H,3,0))</f>
        <v>M2</v>
      </c>
      <c r="F11" s="120">
        <f>ROUND(VLOOKUP(A11,'MEMORIA DE CÁLCULO'!A:K,10,0),2)</f>
        <v>3663.6</v>
      </c>
      <c r="G11" s="178">
        <f t="shared" si="0"/>
        <v>71.47</v>
      </c>
      <c r="H11" s="112">
        <f t="shared" si="1"/>
        <v>86.3</v>
      </c>
      <c r="I11" s="62">
        <f t="shared" si="2"/>
        <v>261837.49</v>
      </c>
      <c r="J11" s="62">
        <f t="shared" si="3"/>
        <v>316168.68</v>
      </c>
      <c r="K11" s="63">
        <f t="shared" si="4"/>
        <v>3.5124808864394501E-2</v>
      </c>
      <c r="L11" s="121">
        <f>IF(B11=0,"",IF(VLOOKUP('DADOS GERAIS'!$B$9,'DADOS GERAIS'!$H$1:$I$2,2,0)=1,IF(C11="SINAPI",VLOOKUP(B11,BancoRJ!C:G,4,0),VLOOKUP(B11,COMPOSIÇÕES!C:H,6,0)),IF(C11="SINAPI",VLOOKUP(B11,BancoRJ!C:G,5,0),VLOOKUP(B11,COMPOSIÇÕES!C:H,6,0))))</f>
        <v>71.47</v>
      </c>
      <c r="M11" s="122">
        <f t="shared" si="5"/>
        <v>86.3</v>
      </c>
      <c r="N11" s="237">
        <f t="shared" ref="N11:N74" si="7">N10+K11</f>
        <v>0.13206122284300298</v>
      </c>
      <c r="O11" s="237" t="str">
        <f t="shared" si="6"/>
        <v>A</v>
      </c>
    </row>
    <row r="12" spans="1:15" ht="59.25" customHeight="1">
      <c r="A12" s="14" t="s">
        <v>17</v>
      </c>
      <c r="B12" s="174" t="str">
        <f>COMPOSIÇÕES!C157</f>
        <v>COMP 19</v>
      </c>
      <c r="C12" s="177" t="s">
        <v>32256</v>
      </c>
      <c r="D12" s="176" t="str">
        <f>IF(C12="SINAPI",VLOOKUP(B12,BancoRJ!C:G,2,0),VLOOKUP(B12,COMPOSIÇÕES!C:H,2,0))</f>
        <v>ADMINISTRAÇÃO LOCAL</v>
      </c>
      <c r="E12" s="111" t="str">
        <f>IF(C12="SINAPI",VLOOKUP(B12,BancoRJ!C:G,3,0),VLOOKUP(B12,COMPOSIÇÕES!C:H,3,0))</f>
        <v xml:space="preserve">UN </v>
      </c>
      <c r="F12" s="120">
        <f>ROUND(VLOOKUP(A12,'MEMORIA DE CÁLCULO'!A:K,10,0),2)</f>
        <v>1</v>
      </c>
      <c r="G12" s="178">
        <f t="shared" si="0"/>
        <v>257166.96</v>
      </c>
      <c r="H12" s="112">
        <f t="shared" si="1"/>
        <v>310529.09999999998</v>
      </c>
      <c r="I12" s="62">
        <f t="shared" si="2"/>
        <v>257166.96</v>
      </c>
      <c r="J12" s="62">
        <f t="shared" si="3"/>
        <v>310529.09999999998</v>
      </c>
      <c r="K12" s="63">
        <f t="shared" si="4"/>
        <v>3.4498278843851468E-2</v>
      </c>
      <c r="L12" s="121">
        <f>IF(B12=0,"",IF(VLOOKUP('DADOS GERAIS'!$B$9,'DADOS GERAIS'!$H$1:$I$2,2,0)=1,IF(C12="SINAPI",VLOOKUP(B12,BancoRJ!C:G,4,0),VLOOKUP(B12,COMPOSIÇÕES!C:H,6,0)),IF(C12="SINAPI",VLOOKUP(B12,BancoRJ!C:G,5,0),VLOOKUP(B12,COMPOSIÇÕES!C:H,6,0))))</f>
        <v>257166.96</v>
      </c>
      <c r="M12" s="122">
        <f t="shared" si="5"/>
        <v>310529.09999999998</v>
      </c>
      <c r="N12" s="237">
        <f t="shared" si="7"/>
        <v>0.16655950168685446</v>
      </c>
      <c r="O12" s="237" t="str">
        <f t="shared" si="6"/>
        <v>A</v>
      </c>
    </row>
    <row r="13" spans="1:15" ht="59.25" customHeight="1">
      <c r="A13" s="14" t="s">
        <v>32585</v>
      </c>
      <c r="B13" s="174">
        <v>87775</v>
      </c>
      <c r="C13" s="177" t="s">
        <v>58</v>
      </c>
      <c r="D13" s="176" t="str">
        <f>IF(C13="SINAPI",VLOOKUP(B13,BancoRJ!C:G,2,0),VLOOKUP(B13,COMPOSIÇÕES!C:H,2,0))</f>
        <v>EMBOÇO OU MASSA ÚNICA EM ARGAMASSA TRAÇO 1:2:8, PREPARO MECÂNICO COM BETONEIRA 400 L, APLICADA MANUALMENTE EM PANOS DE FACHADA COM PRESENÇA DE VÃOS, ESPESSURA DE 25 MM. AF_08/2022</v>
      </c>
      <c r="E13" s="111" t="str">
        <f>IF(C13="SINAPI",VLOOKUP(B13,BancoRJ!C:G,3,0),VLOOKUP(B13,COMPOSIÇÕES!C:H,3,0))</f>
        <v>M2</v>
      </c>
      <c r="F13" s="120">
        <f>ROUND(VLOOKUP(A13,'MEMORIA DE CÁLCULO'!A:K,10,0),2)</f>
        <v>3339.63</v>
      </c>
      <c r="G13" s="178">
        <f t="shared" si="0"/>
        <v>71.099999999999994</v>
      </c>
      <c r="H13" s="112">
        <f t="shared" si="1"/>
        <v>85.85</v>
      </c>
      <c r="I13" s="62">
        <f t="shared" si="2"/>
        <v>237447.69</v>
      </c>
      <c r="J13" s="62">
        <f t="shared" si="3"/>
        <v>286707.24</v>
      </c>
      <c r="K13" s="63">
        <f t="shared" si="4"/>
        <v>3.1851785588117333E-2</v>
      </c>
      <c r="L13" s="121">
        <f>IF(B13=0,"",IF(VLOOKUP('DADOS GERAIS'!$B$9,'DADOS GERAIS'!$H$1:$I$2,2,0)=1,IF(C13="SINAPI",VLOOKUP(B13,BancoRJ!C:G,4,0),VLOOKUP(B13,COMPOSIÇÕES!C:H,6,0)),IF(C13="SINAPI",VLOOKUP(B13,BancoRJ!C:G,5,0),VLOOKUP(B13,COMPOSIÇÕES!C:H,6,0))))</f>
        <v>71.099999999999994</v>
      </c>
      <c r="M13" s="122">
        <f t="shared" si="5"/>
        <v>85.85</v>
      </c>
      <c r="N13" s="237">
        <f t="shared" si="7"/>
        <v>0.19841128727497179</v>
      </c>
      <c r="O13" s="237" t="str">
        <f t="shared" si="6"/>
        <v>A</v>
      </c>
    </row>
    <row r="14" spans="1:15" ht="59.25" customHeight="1">
      <c r="A14" s="14" t="s">
        <v>32557</v>
      </c>
      <c r="B14" s="174">
        <v>103356</v>
      </c>
      <c r="C14" s="177" t="s">
        <v>58</v>
      </c>
      <c r="D14" s="176" t="str">
        <f>IF(C14="SINAPI",VLOOKUP(B14,BancoRJ!C:G,2,0),VLOOKUP(B14,COMPOSIÇÕES!C:H,2,0))</f>
        <v>ALVENARIA DE VEDAÇÃO DE BLOCOS CERÂMICOS FURADOS NA HORIZONTAL DE 9X19X29 CM (ESPESSURA 9 CM) E ARGAMASSA DE ASSENTAMENTO COM PREPARO EM BETONEIRA. AF_12/2021</v>
      </c>
      <c r="E14" s="111" t="str">
        <f>IF(C14="SINAPI",VLOOKUP(B14,BancoRJ!C:G,3,0),VLOOKUP(B14,COMPOSIÇÕES!C:H,3,0))</f>
        <v>M2</v>
      </c>
      <c r="F14" s="120">
        <f>ROUND(VLOOKUP(A14,'MEMORIA DE CÁLCULO'!A:K,10,0),2)</f>
        <v>2426.4899999999998</v>
      </c>
      <c r="G14" s="178">
        <f t="shared" si="0"/>
        <v>73.33</v>
      </c>
      <c r="H14" s="112">
        <f t="shared" si="1"/>
        <v>88.55</v>
      </c>
      <c r="I14" s="62">
        <f t="shared" si="2"/>
        <v>177934.51</v>
      </c>
      <c r="J14" s="62">
        <f t="shared" si="3"/>
        <v>214865.69</v>
      </c>
      <c r="K14" s="63">
        <f t="shared" si="4"/>
        <v>2.3870537375069032E-2</v>
      </c>
      <c r="L14" s="121">
        <f>IF(B14=0,"",IF(VLOOKUP('DADOS GERAIS'!$B$9,'DADOS GERAIS'!$H$1:$I$2,2,0)=1,IF(C14="SINAPI",VLOOKUP(B14,BancoRJ!C:G,4,0),VLOOKUP(B14,COMPOSIÇÕES!C:H,6,0)),IF(C14="SINAPI",VLOOKUP(B14,BancoRJ!C:G,5,0),VLOOKUP(B14,COMPOSIÇÕES!C:H,6,0))))</f>
        <v>73.33</v>
      </c>
      <c r="M14" s="122">
        <f t="shared" si="5"/>
        <v>88.55</v>
      </c>
      <c r="N14" s="237">
        <f t="shared" si="7"/>
        <v>0.22228182465004082</v>
      </c>
      <c r="O14" s="237" t="str">
        <f t="shared" si="6"/>
        <v>A</v>
      </c>
    </row>
    <row r="15" spans="1:15" ht="59.25" customHeight="1">
      <c r="A15" s="14" t="s">
        <v>32549</v>
      </c>
      <c r="B15" s="174">
        <v>92463</v>
      </c>
      <c r="C15" s="177" t="s">
        <v>58</v>
      </c>
      <c r="D15" s="176" t="str">
        <f>IF(C15="SINAPI",VLOOKUP(B15,BancoRJ!C:G,2,0),VLOOKUP(B15,COMPOSIÇÕES!C:H,2,0))</f>
        <v>MONTAGEM E DESMONTAGEM DE FÔRMA DE VIGA, ESCORAMENTO COM GARFO DE MADEIRA, PÉ-DIREITO SIMPLES, EM CHAPA DE MADEIRA RESINADA, 8 UTILIZAÇÕES. AF_09/2020</v>
      </c>
      <c r="E15" s="111" t="str">
        <f>IF(C15="SINAPI",VLOOKUP(B15,BancoRJ!C:G,3,0),VLOOKUP(B15,COMPOSIÇÕES!C:H,3,0))</f>
        <v>M2</v>
      </c>
      <c r="F15" s="120">
        <f>ROUND(VLOOKUP(A15,'MEMORIA DE CÁLCULO'!A:K,10,0),2)</f>
        <v>1245.5</v>
      </c>
      <c r="G15" s="178">
        <f t="shared" si="0"/>
        <v>141.33000000000001</v>
      </c>
      <c r="H15" s="112">
        <f t="shared" si="1"/>
        <v>170.66</v>
      </c>
      <c r="I15" s="62">
        <f t="shared" si="2"/>
        <v>176026.52</v>
      </c>
      <c r="J15" s="62">
        <f t="shared" si="3"/>
        <v>212557.03</v>
      </c>
      <c r="K15" s="63">
        <f t="shared" si="4"/>
        <v>2.3614056431944391E-2</v>
      </c>
      <c r="L15" s="121">
        <f>IF(B15=0,"",IF(VLOOKUP('DADOS GERAIS'!$B$9,'DADOS GERAIS'!$H$1:$I$2,2,0)=1,IF(C15="SINAPI",VLOOKUP(B15,BancoRJ!C:G,4,0),VLOOKUP(B15,COMPOSIÇÕES!C:H,6,0)),IF(C15="SINAPI",VLOOKUP(B15,BancoRJ!C:G,5,0),VLOOKUP(B15,COMPOSIÇÕES!C:H,6,0))))</f>
        <v>141.33000000000001</v>
      </c>
      <c r="M15" s="122">
        <f t="shared" si="5"/>
        <v>170.66</v>
      </c>
      <c r="N15" s="237">
        <f t="shared" si="7"/>
        <v>0.24589588108198521</v>
      </c>
      <c r="O15" s="237" t="str">
        <f t="shared" si="6"/>
        <v>A</v>
      </c>
    </row>
    <row r="16" spans="1:15" ht="59.25" customHeight="1">
      <c r="A16" s="14" t="s">
        <v>32566</v>
      </c>
      <c r="B16" s="174">
        <v>91314</v>
      </c>
      <c r="C16" s="177" t="s">
        <v>58</v>
      </c>
      <c r="D16" s="176" t="str">
        <f>IF(C16="SINAPI",VLOOKUP(B16,BancoRJ!C:G,2,0),VLOOKUP(B16,COMPOSIÇÕES!C:H,2,0))</f>
        <v>KIT DE PORTA DE MADEIRA PARA PINTURA, SEMI-OCA (LEVE OU MÉDIA), PADRÃO POPULAR, 80X210CM, ESPESSURA DE 3,5CM, ITENS INCLUSOS: DOBRADIÇAS, MONTAGEM E INSTALAÇÃO DO BATENTE, FECHADURA COM EXECUÇÃO DO FURO - FORNECIMENTO E INSTALAÇÃO. AF_12/2019</v>
      </c>
      <c r="E16" s="111" t="str">
        <f>IF(C16="SINAPI",VLOOKUP(B16,BancoRJ!C:G,3,0),VLOOKUP(B16,COMPOSIÇÕES!C:H,3,0))</f>
        <v>UN</v>
      </c>
      <c r="F16" s="120">
        <f>ROUND(VLOOKUP(A16,'MEMORIA DE CÁLCULO'!A:K,10,0),2)</f>
        <v>150</v>
      </c>
      <c r="G16" s="178">
        <f t="shared" si="0"/>
        <v>1146.43</v>
      </c>
      <c r="H16" s="112">
        <f t="shared" si="1"/>
        <v>1384.31</v>
      </c>
      <c r="I16" s="62">
        <f t="shared" si="2"/>
        <v>171964.5</v>
      </c>
      <c r="J16" s="62">
        <f t="shared" si="3"/>
        <v>207646.5</v>
      </c>
      <c r="K16" s="63">
        <f t="shared" si="4"/>
        <v>2.3068520334969589E-2</v>
      </c>
      <c r="L16" s="121">
        <f>IF(B16=0,"",IF(VLOOKUP('DADOS GERAIS'!$B$9,'DADOS GERAIS'!$H$1:$I$2,2,0)=1,IF(C16="SINAPI",VLOOKUP(B16,BancoRJ!C:G,4,0),VLOOKUP(B16,COMPOSIÇÕES!C:H,6,0)),IF(C16="SINAPI",VLOOKUP(B16,BancoRJ!C:G,5,0),VLOOKUP(B16,COMPOSIÇÕES!C:H,6,0))))</f>
        <v>1146.43</v>
      </c>
      <c r="M16" s="122">
        <f t="shared" si="5"/>
        <v>1384.31</v>
      </c>
      <c r="N16" s="237">
        <f t="shared" si="7"/>
        <v>0.26896440141695477</v>
      </c>
      <c r="O16" s="237" t="str">
        <f t="shared" si="6"/>
        <v>A</v>
      </c>
    </row>
    <row r="17" spans="1:15" ht="59.25" customHeight="1">
      <c r="A17" s="14" t="s">
        <v>14</v>
      </c>
      <c r="B17" s="174">
        <v>99059</v>
      </c>
      <c r="C17" s="177" t="s">
        <v>58</v>
      </c>
      <c r="D17" s="176" t="str">
        <f>IF(C17="SINAPI",VLOOKUP(B17,BancoRJ!C:G,2,0),VLOOKUP(B17,COMPOSIÇÕES!C:H,2,0))</f>
        <v>LOCAÇÃO CONVENCIONAL DE OBRA, UTILIZANDO GABARITO DE TÁBUAS CORRIDAS PONTALETADAS A CADA 2,00M - 2 UTILIZAÇÕES. AF_03/2024</v>
      </c>
      <c r="E17" s="111" t="str">
        <f>IF(C17="SINAPI",VLOOKUP(B17,BancoRJ!C:G,3,0),VLOOKUP(B17,COMPOSIÇÕES!C:H,3,0))</f>
        <v>M</v>
      </c>
      <c r="F17" s="120">
        <f>ROUND(VLOOKUP(A17,'MEMORIA DE CÁLCULO'!A:K,10,0),2)</f>
        <v>1815</v>
      </c>
      <c r="G17" s="178">
        <f t="shared" si="0"/>
        <v>83</v>
      </c>
      <c r="H17" s="112">
        <f t="shared" si="1"/>
        <v>100.22</v>
      </c>
      <c r="I17" s="62">
        <f t="shared" si="2"/>
        <v>150645</v>
      </c>
      <c r="J17" s="62">
        <f t="shared" si="3"/>
        <v>181899.3</v>
      </c>
      <c r="K17" s="63">
        <f t="shared" si="4"/>
        <v>2.0208131131354168E-2</v>
      </c>
      <c r="L17" s="121">
        <f>IF(B17=0,"",IF(VLOOKUP('DADOS GERAIS'!$B$9,'DADOS GERAIS'!$H$1:$I$2,2,0)=1,IF(C17="SINAPI",VLOOKUP(B17,BancoRJ!C:G,4,0),VLOOKUP(B17,COMPOSIÇÕES!C:H,6,0)),IF(C17="SINAPI",VLOOKUP(B17,BancoRJ!C:G,5,0),VLOOKUP(B17,COMPOSIÇÕES!C:H,6,0))))</f>
        <v>83</v>
      </c>
      <c r="M17" s="122">
        <f t="shared" si="5"/>
        <v>100.22</v>
      </c>
      <c r="N17" s="237">
        <f t="shared" si="7"/>
        <v>0.28917253254830894</v>
      </c>
      <c r="O17" s="237" t="str">
        <f t="shared" si="6"/>
        <v>A</v>
      </c>
    </row>
    <row r="18" spans="1:15" ht="59.25" customHeight="1">
      <c r="A18" s="14" t="s">
        <v>32565</v>
      </c>
      <c r="B18" s="174">
        <v>91316</v>
      </c>
      <c r="C18" s="177" t="s">
        <v>58</v>
      </c>
      <c r="D18" s="176" t="str">
        <f>IF(C18="SINAPI",VLOOKUP(B18,BancoRJ!C:G,2,0),VLOOKUP(B18,COMPOSIÇÕES!C:H,2,0))</f>
        <v>KIT DE PORTA DE MADEIRA PARA PINTURA, SEMI-OCA (PESADA OU SUPERPESADA), PADRÃO POPULAR, 80X210CM, ESPESSURA DE 3,5CM, ITENS INCLUSOS: DOBRADIÇAS, MONTAGEM E INSTALAÇÃO DO BATENTE, FECHADURA COM EXECUÇÃO DO FURO - FORNECIMENTO E INSTALAÇÃO. AF_12/2019</v>
      </c>
      <c r="E18" s="111" t="str">
        <f>IF(C18="SINAPI",VLOOKUP(B18,BancoRJ!C:G,3,0),VLOOKUP(B18,COMPOSIÇÕES!C:H,3,0))</f>
        <v>UN</v>
      </c>
      <c r="F18" s="120">
        <f>ROUND(VLOOKUP(A18,'MEMORIA DE CÁLCULO'!A:K,10,0),2)</f>
        <v>100</v>
      </c>
      <c r="G18" s="178">
        <f t="shared" si="0"/>
        <v>1488.36</v>
      </c>
      <c r="H18" s="112">
        <f t="shared" si="1"/>
        <v>1797.19</v>
      </c>
      <c r="I18" s="62">
        <f t="shared" si="2"/>
        <v>148836</v>
      </c>
      <c r="J18" s="62">
        <f t="shared" si="3"/>
        <v>179719</v>
      </c>
      <c r="K18" s="63">
        <f t="shared" si="4"/>
        <v>1.9965910362468905E-2</v>
      </c>
      <c r="L18" s="121">
        <f>IF(B18=0,"",IF(VLOOKUP('DADOS GERAIS'!$B$9,'DADOS GERAIS'!$H$1:$I$2,2,0)=1,IF(C18="SINAPI",VLOOKUP(B18,BancoRJ!C:G,4,0),VLOOKUP(B18,COMPOSIÇÕES!C:H,6,0)),IF(C18="SINAPI",VLOOKUP(B18,BancoRJ!C:G,5,0),VLOOKUP(B18,COMPOSIÇÕES!C:H,6,0))))</f>
        <v>1488.36</v>
      </c>
      <c r="M18" s="122">
        <f t="shared" si="5"/>
        <v>1797.19</v>
      </c>
      <c r="N18" s="237">
        <f t="shared" si="7"/>
        <v>0.30913844291077786</v>
      </c>
      <c r="O18" s="237" t="str">
        <f t="shared" si="6"/>
        <v>A</v>
      </c>
    </row>
    <row r="19" spans="1:15" ht="59.25" customHeight="1">
      <c r="A19" s="14" t="s">
        <v>32586</v>
      </c>
      <c r="B19" s="174">
        <v>96111</v>
      </c>
      <c r="C19" s="177" t="s">
        <v>58</v>
      </c>
      <c r="D19" s="176" t="str">
        <f>IF(C19="SINAPI",VLOOKUP(B19,BancoRJ!C:G,2,0),VLOOKUP(B19,COMPOSIÇÕES!C:H,2,0))</f>
        <v>FORRO EM RÉGUAS DE PVC, FRISADO, PARA AMBIENTES RESIDENCIAIS, INCLUSIVE ESTRUTURA UNIDIRECIONAL DE FIXAÇÃO. AF_08/2023_PS</v>
      </c>
      <c r="E19" s="111" t="str">
        <f>IF(C19="SINAPI",VLOOKUP(B19,BancoRJ!C:G,3,0),VLOOKUP(B19,COMPOSIÇÕES!C:H,3,0))</f>
        <v>M2</v>
      </c>
      <c r="F19" s="120">
        <f>ROUND(VLOOKUP(A19,'MEMORIA DE CÁLCULO'!A:K,10,0),2)</f>
        <v>1795</v>
      </c>
      <c r="G19" s="178">
        <f t="shared" si="0"/>
        <v>80.83</v>
      </c>
      <c r="H19" s="112">
        <f t="shared" si="1"/>
        <v>97.6</v>
      </c>
      <c r="I19" s="62">
        <f t="shared" si="2"/>
        <v>145089.85</v>
      </c>
      <c r="J19" s="62">
        <f t="shared" si="3"/>
        <v>175192</v>
      </c>
      <c r="K19" s="63">
        <f t="shared" si="4"/>
        <v>1.9462982590720251E-2</v>
      </c>
      <c r="L19" s="121">
        <f>IF(B19=0,"",IF(VLOOKUP('DADOS GERAIS'!$B$9,'DADOS GERAIS'!$H$1:$I$2,2,0)=1,IF(C19="SINAPI",VLOOKUP(B19,BancoRJ!C:G,4,0),VLOOKUP(B19,COMPOSIÇÕES!C:H,6,0)),IF(C19="SINAPI",VLOOKUP(B19,BancoRJ!C:G,5,0),VLOOKUP(B19,COMPOSIÇÕES!C:H,6,0))))</f>
        <v>80.83</v>
      </c>
      <c r="M19" s="122">
        <f t="shared" si="5"/>
        <v>97.6</v>
      </c>
      <c r="N19" s="237">
        <f t="shared" si="7"/>
        <v>0.32860142550149812</v>
      </c>
      <c r="O19" s="237" t="str">
        <f t="shared" si="6"/>
        <v>A</v>
      </c>
    </row>
    <row r="20" spans="1:15" ht="59.25" customHeight="1">
      <c r="A20" s="14" t="s">
        <v>32620</v>
      </c>
      <c r="B20" s="174" t="str">
        <f>COMPOSIÇÕES!C312</f>
        <v>COMP 24</v>
      </c>
      <c r="C20" s="177" t="s">
        <v>32256</v>
      </c>
      <c r="D20" s="176" t="str">
        <f>IF(C20="SINAPI",VLOOKUP(B20,BancoRJ!C:G,2,0),VLOOKUP(B20,COMPOSIÇÕES!C:H,2,0))</f>
        <v>ENTRADA DE ENERGIA ELÉTRICA, AÉREA, BIFÁSICA, COM CAIXA DE SOBREPOR, CABO DE 10 MM2 E DISJUNTOR DIN 50A (INCLUSO O POSTE DE CONCRETO). AF_07/2020_PS</v>
      </c>
      <c r="E20" s="111" t="str">
        <f>IF(C20="SINAPI",VLOOKUP(B20,BancoRJ!C:G,3,0),VLOOKUP(B20,COMPOSIÇÕES!C:H,3,0))</f>
        <v xml:space="preserve">UN </v>
      </c>
      <c r="F20" s="120">
        <f>ROUND(VLOOKUP(A20,'MEMORIA DE CÁLCULO'!A:K,10,0),2)</f>
        <v>50</v>
      </c>
      <c r="G20" s="178">
        <f t="shared" si="0"/>
        <v>2720.7899999999995</v>
      </c>
      <c r="H20" s="112">
        <f t="shared" si="1"/>
        <v>3285.35</v>
      </c>
      <c r="I20" s="62">
        <f t="shared" si="2"/>
        <v>136039.5</v>
      </c>
      <c r="J20" s="62">
        <f t="shared" si="3"/>
        <v>164267.5</v>
      </c>
      <c r="K20" s="63">
        <f t="shared" si="4"/>
        <v>1.8249323557703197E-2</v>
      </c>
      <c r="L20" s="121">
        <f>IF(B20=0,"",IF(VLOOKUP('DADOS GERAIS'!$B$9,'DADOS GERAIS'!$H$1:$I$2,2,0)=1,IF(C20="SINAPI",VLOOKUP(B20,BancoRJ!C:G,4,0),VLOOKUP(B20,COMPOSIÇÕES!C:H,6,0)),IF(C20="SINAPI",VLOOKUP(B20,BancoRJ!C:G,5,0),VLOOKUP(B20,COMPOSIÇÕES!C:H,6,0))))</f>
        <v>2720.7899999999995</v>
      </c>
      <c r="M20" s="122">
        <f t="shared" si="5"/>
        <v>3285.35</v>
      </c>
      <c r="N20" s="237">
        <f t="shared" si="7"/>
        <v>0.34685074905920132</v>
      </c>
      <c r="O20" s="237" t="str">
        <f t="shared" si="6"/>
        <v>A</v>
      </c>
    </row>
    <row r="21" spans="1:15" ht="59.25" customHeight="1">
      <c r="A21" s="14" t="s">
        <v>31791</v>
      </c>
      <c r="B21" s="174">
        <v>96536</v>
      </c>
      <c r="C21" s="177" t="s">
        <v>58</v>
      </c>
      <c r="D21" s="176" t="str">
        <f>IF(C21="SINAPI",VLOOKUP(B21,BancoRJ!C:G,2,0),VLOOKUP(B21,COMPOSIÇÕES!C:H,2,0))</f>
        <v>FABRICAÇÃO, MONTAGEM E DESMONTAGEM DE FÔRMA PARA VIGA BALDRAME, EM MADEIRA SERRADA, E=25 MM, 4 UTILIZAÇÕES. AF_01/2024</v>
      </c>
      <c r="E21" s="111" t="str">
        <f>IF(C21="SINAPI",VLOOKUP(B21,BancoRJ!C:G,3,0),VLOOKUP(B21,COMPOSIÇÕES!C:H,3,0))</f>
        <v>M2</v>
      </c>
      <c r="F21" s="120">
        <f>ROUND(VLOOKUP(A21,'MEMORIA DE CÁLCULO'!A:K,10,0),2)</f>
        <v>1495</v>
      </c>
      <c r="G21" s="178">
        <f t="shared" si="0"/>
        <v>87.91</v>
      </c>
      <c r="H21" s="112">
        <f t="shared" si="1"/>
        <v>106.15</v>
      </c>
      <c r="I21" s="62">
        <f t="shared" si="2"/>
        <v>131425.45000000001</v>
      </c>
      <c r="J21" s="62">
        <f t="shared" si="3"/>
        <v>158694.25</v>
      </c>
      <c r="K21" s="63">
        <f t="shared" si="4"/>
        <v>1.7630162478865515E-2</v>
      </c>
      <c r="L21" s="121">
        <f>IF(B21=0,"",IF(VLOOKUP('DADOS GERAIS'!$B$9,'DADOS GERAIS'!$H$1:$I$2,2,0)=1,IF(C21="SINAPI",VLOOKUP(B21,BancoRJ!C:G,4,0),VLOOKUP(B21,COMPOSIÇÕES!C:H,6,0)),IF(C21="SINAPI",VLOOKUP(B21,BancoRJ!C:G,5,0),VLOOKUP(B21,COMPOSIÇÕES!C:H,6,0))))</f>
        <v>87.91</v>
      </c>
      <c r="M21" s="122">
        <f t="shared" si="5"/>
        <v>106.15</v>
      </c>
      <c r="N21" s="237">
        <f t="shared" si="7"/>
        <v>0.36448091153806683</v>
      </c>
      <c r="O21" s="237" t="str">
        <f t="shared" si="6"/>
        <v>A</v>
      </c>
    </row>
    <row r="22" spans="1:15" ht="59.25" customHeight="1">
      <c r="A22" s="14" t="s">
        <v>32555</v>
      </c>
      <c r="B22" s="174" t="str">
        <f>COMPOSIÇÕES!C128</f>
        <v>COMP 16</v>
      </c>
      <c r="C22" s="177" t="s">
        <v>32256</v>
      </c>
      <c r="D22" s="176" t="str">
        <f>IF(C22="SINAPI",VLOOKUP(B22,BancoRJ!C:G,2,0),VLOOKUP(B22,COMPOSIÇÕES!C:H,2,0))</f>
        <v>ALVENARIA DE VEDAÇÃO DE BLOCOS CERÂMICOS FURADOS NA HORIZONTAL DE 9X19X29 CM (ESPESSURA 9 CM) E E ARGAMASSA DE ASSENTAMENTO COM ADIÇÃO DE IMPERMEABILIZANTE. COM PREPARO EM BETONEIRA.</v>
      </c>
      <c r="E22" s="111" t="str">
        <f>IF(C22="SINAPI",VLOOKUP(B22,BancoRJ!C:G,3,0),VLOOKUP(B22,COMPOSIÇÕES!C:H,3,0))</f>
        <v>M2</v>
      </c>
      <c r="F22" s="120">
        <f>ROUND(VLOOKUP(A22,'MEMORIA DE CÁLCULO'!A:K,10,0),2)</f>
        <v>1765.8</v>
      </c>
      <c r="G22" s="178">
        <f t="shared" si="0"/>
        <v>73.72999999999999</v>
      </c>
      <c r="H22" s="112">
        <f t="shared" si="1"/>
        <v>89.03</v>
      </c>
      <c r="I22" s="62">
        <f t="shared" si="2"/>
        <v>130192.43</v>
      </c>
      <c r="J22" s="62">
        <f t="shared" si="3"/>
        <v>157209.17000000001</v>
      </c>
      <c r="K22" s="63">
        <f t="shared" si="4"/>
        <v>1.7465177284416985E-2</v>
      </c>
      <c r="L22" s="121">
        <f>IF(B22=0,"",IF(VLOOKUP('DADOS GERAIS'!$B$9,'DADOS GERAIS'!$H$1:$I$2,2,0)=1,IF(C22="SINAPI",VLOOKUP(B22,BancoRJ!C:G,4,0),VLOOKUP(B22,COMPOSIÇÕES!C:H,6,0)),IF(C22="SINAPI",VLOOKUP(B22,BancoRJ!C:G,5,0),VLOOKUP(B22,COMPOSIÇÕES!C:H,6,0))))</f>
        <v>73.72999999999999</v>
      </c>
      <c r="M22" s="122">
        <f t="shared" si="5"/>
        <v>89.03</v>
      </c>
      <c r="N22" s="237">
        <f t="shared" si="7"/>
        <v>0.38194608882248382</v>
      </c>
      <c r="O22" s="237" t="str">
        <f t="shared" si="6"/>
        <v>A</v>
      </c>
    </row>
    <row r="23" spans="1:15" ht="59.25" customHeight="1">
      <c r="A23" s="14" t="s">
        <v>32576</v>
      </c>
      <c r="B23" s="174">
        <v>87529</v>
      </c>
      <c r="C23" s="177" t="s">
        <v>58</v>
      </c>
      <c r="D23" s="176" t="str">
        <f>IF(C23="SINAPI",VLOOKUP(B23,BancoRJ!C:G,2,0),VLOOKUP(B23,COMPOSIÇÕES!C:H,2,0))</f>
        <v>MASSA ÚNICA, EM ARGAMASSA TRAÇO 1:2:8, PREPARO MECÂNICO, APLICADA MANUALMENTE EM PAREDES INTERNAS DE AMBIENTES COM ÁREA ENTRE 5M² E 10M², E = 17,5MM, COM TALISCAS. AF_03/2024</v>
      </c>
      <c r="E23" s="111" t="str">
        <f>IF(C23="SINAPI",VLOOKUP(B23,BancoRJ!C:G,3,0),VLOOKUP(B23,COMPOSIÇÕES!C:H,3,0))</f>
        <v>M2</v>
      </c>
      <c r="F23" s="120">
        <f>ROUND(VLOOKUP(A23,'MEMORIA DE CÁLCULO'!A:K,10,0),2)</f>
        <v>2819</v>
      </c>
      <c r="G23" s="178">
        <f t="shared" si="0"/>
        <v>46.16</v>
      </c>
      <c r="H23" s="112">
        <f t="shared" si="1"/>
        <v>55.74</v>
      </c>
      <c r="I23" s="62">
        <f t="shared" si="2"/>
        <v>130125.04</v>
      </c>
      <c r="J23" s="62">
        <f t="shared" si="3"/>
        <v>157131.06</v>
      </c>
      <c r="K23" s="63">
        <f t="shared" si="4"/>
        <v>1.7456499641772562E-2</v>
      </c>
      <c r="L23" s="121">
        <f>IF(B23=0,"",IF(VLOOKUP('DADOS GERAIS'!$B$9,'DADOS GERAIS'!$H$1:$I$2,2,0)=1,IF(C23="SINAPI",VLOOKUP(B23,BancoRJ!C:G,4,0),VLOOKUP(B23,COMPOSIÇÕES!C:H,6,0)),IF(C23="SINAPI",VLOOKUP(B23,BancoRJ!C:G,5,0),VLOOKUP(B23,COMPOSIÇÕES!C:H,6,0))))</f>
        <v>46.16</v>
      </c>
      <c r="M23" s="122">
        <f t="shared" si="5"/>
        <v>55.74</v>
      </c>
      <c r="N23" s="237">
        <f t="shared" si="7"/>
        <v>0.39940258846425636</v>
      </c>
      <c r="O23" s="237" t="str">
        <f t="shared" si="6"/>
        <v>A</v>
      </c>
    </row>
    <row r="24" spans="1:15" ht="59.25" customHeight="1">
      <c r="A24" s="14" t="s">
        <v>32601</v>
      </c>
      <c r="B24" s="174" t="str">
        <f>COMPOSIÇÕES!C27</f>
        <v>COMP 03</v>
      </c>
      <c r="C24" s="177" t="s">
        <v>32256</v>
      </c>
      <c r="D24" s="176" t="str">
        <f>IF(C24="SINAPI",VLOOKUP(B24,BancoRJ!C:G,2,0),VLOOKUP(B24,COMPOSIÇÕES!C:H,2,0))</f>
        <v>CONCRETAGEM DE RADIER, PISO DE CONCRETO OU LAJE SOBRE SOLO, FCK 25 MPA - LANÇAMENTO, ADENSAMENTO E ACABAMENTO.</v>
      </c>
      <c r="E24" s="111" t="str">
        <f>IF(C24="SINAPI",VLOOKUP(B24,BancoRJ!C:G,3,0),VLOOKUP(B24,COMPOSIÇÕES!C:H,3,0))</f>
        <v>M3</v>
      </c>
      <c r="F24" s="120">
        <f>ROUND(VLOOKUP(A24,'MEMORIA DE CÁLCULO'!A:K,10,0),2)</f>
        <v>209</v>
      </c>
      <c r="G24" s="178">
        <f t="shared" si="0"/>
        <v>608</v>
      </c>
      <c r="H24" s="112">
        <f t="shared" si="1"/>
        <v>734.16</v>
      </c>
      <c r="I24" s="62">
        <f t="shared" si="2"/>
        <v>127072</v>
      </c>
      <c r="J24" s="62">
        <f t="shared" si="3"/>
        <v>153439.44</v>
      </c>
      <c r="K24" s="63">
        <f t="shared" si="4"/>
        <v>1.7046378541542218E-2</v>
      </c>
      <c r="L24" s="121">
        <f>IF(B24=0,"",IF(VLOOKUP('DADOS GERAIS'!$B$9,'DADOS GERAIS'!$H$1:$I$2,2,0)=1,IF(C24="SINAPI",VLOOKUP(B24,BancoRJ!C:G,4,0),VLOOKUP(B24,COMPOSIÇÕES!C:H,6,0)),IF(C24="SINAPI",VLOOKUP(B24,BancoRJ!C:G,5,0),VLOOKUP(B24,COMPOSIÇÕES!C:H,6,0))))</f>
        <v>608</v>
      </c>
      <c r="M24" s="122">
        <f t="shared" si="5"/>
        <v>734.16</v>
      </c>
      <c r="N24" s="237">
        <f t="shared" si="7"/>
        <v>0.41644896700579859</v>
      </c>
      <c r="O24" s="237" t="str">
        <f t="shared" si="6"/>
        <v>A</v>
      </c>
    </row>
    <row r="25" spans="1:15" ht="59.25" customHeight="1">
      <c r="A25" s="14" t="s">
        <v>32563</v>
      </c>
      <c r="B25" s="174">
        <v>94572</v>
      </c>
      <c r="C25" s="177" t="s">
        <v>58</v>
      </c>
      <c r="D25" s="176" t="str">
        <f>IF(C25="SINAPI",VLOOKUP(B25,BancoRJ!C:G,2,0),VLOOKUP(B25,COMPOSIÇÕES!C:H,2,0))</f>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
      <c r="E25" s="111" t="str">
        <f>IF(C25="SINAPI",VLOOKUP(B25,BancoRJ!C:G,3,0),VLOOKUP(B25,COMPOSIÇÕES!C:H,3,0))</f>
        <v>M2</v>
      </c>
      <c r="F25" s="120">
        <f>ROUND(VLOOKUP(A25,'MEMORIA DE CÁLCULO'!A:K,10,0),2)</f>
        <v>140</v>
      </c>
      <c r="G25" s="178">
        <f t="shared" si="0"/>
        <v>866.92</v>
      </c>
      <c r="H25" s="112">
        <f t="shared" si="1"/>
        <v>1046.81</v>
      </c>
      <c r="I25" s="62">
        <f t="shared" si="2"/>
        <v>121368.8</v>
      </c>
      <c r="J25" s="62">
        <f t="shared" si="3"/>
        <v>146553.4</v>
      </c>
      <c r="K25" s="63">
        <f t="shared" si="4"/>
        <v>1.6281372852703667E-2</v>
      </c>
      <c r="L25" s="121">
        <f>IF(B25=0,"",IF(VLOOKUP('DADOS GERAIS'!$B$9,'DADOS GERAIS'!$H$1:$I$2,2,0)=1,IF(C25="SINAPI",VLOOKUP(B25,BancoRJ!C:G,4,0),VLOOKUP(B25,COMPOSIÇÕES!C:H,6,0)),IF(C25="SINAPI",VLOOKUP(B25,BancoRJ!C:G,5,0),VLOOKUP(B25,COMPOSIÇÕES!C:H,6,0))))</f>
        <v>866.92</v>
      </c>
      <c r="M25" s="122">
        <f t="shared" si="5"/>
        <v>1046.81</v>
      </c>
      <c r="N25" s="237">
        <f t="shared" si="7"/>
        <v>0.43273033985850223</v>
      </c>
      <c r="O25" s="237" t="str">
        <f t="shared" si="6"/>
        <v>A</v>
      </c>
    </row>
    <row r="26" spans="1:15" ht="59.25" customHeight="1">
      <c r="A26" s="14" t="s">
        <v>32545</v>
      </c>
      <c r="B26" s="174">
        <v>92427</v>
      </c>
      <c r="C26" s="177" t="s">
        <v>58</v>
      </c>
      <c r="D26" s="176" t="str">
        <f>IF(C26="SINAPI",VLOOKUP(B26,BancoRJ!C:G,2,0),VLOOKUP(B26,COMPOSIÇÕES!C:H,2,0))</f>
        <v>MONTAGEM E DESMONTAGEM DE FÔRMA DE PILARES RETANGULARES E ESTRUTURAS SIMILARES, PÉ-DIREITO SIMPLES, EM CHAPA DE MADEIRA COMPENSADA RESINADA, 8 UTILIZAÇÕES. AF_09/2020</v>
      </c>
      <c r="E26" s="111" t="str">
        <f>IF(C26="SINAPI",VLOOKUP(B26,BancoRJ!C:G,3,0),VLOOKUP(B26,COMPOSIÇÕES!C:H,3,0))</f>
        <v>M2</v>
      </c>
      <c r="F26" s="120">
        <f>ROUND(VLOOKUP(A26,'MEMORIA DE CÁLCULO'!A:K,10,0),2)</f>
        <v>1484</v>
      </c>
      <c r="G26" s="178">
        <f t="shared" si="0"/>
        <v>81.33</v>
      </c>
      <c r="H26" s="112">
        <f t="shared" si="1"/>
        <v>98.21</v>
      </c>
      <c r="I26" s="62">
        <f t="shared" si="2"/>
        <v>120693.72</v>
      </c>
      <c r="J26" s="62">
        <f t="shared" si="3"/>
        <v>145743.64000000001</v>
      </c>
      <c r="K26" s="63">
        <f t="shared" si="4"/>
        <v>1.6191412439085114E-2</v>
      </c>
      <c r="L26" s="121">
        <f>IF(B26=0,"",IF(VLOOKUP('DADOS GERAIS'!$B$9,'DADOS GERAIS'!$H$1:$I$2,2,0)=1,IF(C26="SINAPI",VLOOKUP(B26,BancoRJ!C:G,4,0),VLOOKUP(B26,COMPOSIÇÕES!C:H,6,0)),IF(C26="SINAPI",VLOOKUP(B26,BancoRJ!C:G,5,0),VLOOKUP(B26,COMPOSIÇÕES!C:H,6,0))))</f>
        <v>81.33</v>
      </c>
      <c r="M26" s="122">
        <f t="shared" si="5"/>
        <v>98.21</v>
      </c>
      <c r="N26" s="237">
        <f t="shared" si="7"/>
        <v>0.44892175229758735</v>
      </c>
      <c r="O26" s="237" t="str">
        <f t="shared" si="6"/>
        <v>A</v>
      </c>
    </row>
    <row r="27" spans="1:15" ht="59.25" customHeight="1">
      <c r="A27" s="14" t="s">
        <v>31794</v>
      </c>
      <c r="B27" s="174">
        <v>98557</v>
      </c>
      <c r="C27" s="177" t="s">
        <v>58</v>
      </c>
      <c r="D27" s="176" t="str">
        <f>IF(C27="SINAPI",VLOOKUP(B27,BancoRJ!C:G,2,0),VLOOKUP(B27,COMPOSIÇÕES!C:H,2,0))</f>
        <v>IMPERMEABILIZAÇÃO DE SUPERFÍCIE COM EMULSÃO ASFÁLTICA, 2 DEMÃOS. AF_09/2023</v>
      </c>
      <c r="E27" s="111" t="str">
        <f>IF(C27="SINAPI",VLOOKUP(B27,BancoRJ!C:G,3,0),VLOOKUP(B27,COMPOSIÇÕES!C:H,3,0))</f>
        <v>M2</v>
      </c>
      <c r="F27" s="120">
        <f>ROUND(VLOOKUP(A27,'MEMORIA DE CÁLCULO'!A:K,10,0),2)</f>
        <v>1992.12</v>
      </c>
      <c r="G27" s="178">
        <f t="shared" si="0"/>
        <v>58.01</v>
      </c>
      <c r="H27" s="112">
        <f t="shared" si="1"/>
        <v>70.05</v>
      </c>
      <c r="I27" s="62">
        <f t="shared" si="2"/>
        <v>115562.88</v>
      </c>
      <c r="J27" s="62">
        <f t="shared" si="3"/>
        <v>139548.01</v>
      </c>
      <c r="K27" s="63">
        <f t="shared" si="4"/>
        <v>1.550310795698237E-2</v>
      </c>
      <c r="L27" s="121">
        <f>IF(B27=0,"",IF(VLOOKUP('DADOS GERAIS'!$B$9,'DADOS GERAIS'!$H$1:$I$2,2,0)=1,IF(C27="SINAPI",VLOOKUP(B27,BancoRJ!C:G,4,0),VLOOKUP(B27,COMPOSIÇÕES!C:H,6,0)),IF(C27="SINAPI",VLOOKUP(B27,BancoRJ!C:G,5,0),VLOOKUP(B27,COMPOSIÇÕES!C:H,6,0))))</f>
        <v>58.01</v>
      </c>
      <c r="M27" s="122">
        <f t="shared" si="5"/>
        <v>70.05</v>
      </c>
      <c r="N27" s="237">
        <f t="shared" si="7"/>
        <v>0.46442486025456975</v>
      </c>
      <c r="O27" s="237" t="str">
        <f t="shared" si="6"/>
        <v>A</v>
      </c>
    </row>
    <row r="28" spans="1:15" ht="59.25" customHeight="1">
      <c r="A28" s="14" t="s">
        <v>32573</v>
      </c>
      <c r="B28" s="174">
        <v>102233</v>
      </c>
      <c r="C28" s="177" t="s">
        <v>58</v>
      </c>
      <c r="D28" s="176" t="str">
        <f>IF(C28="SINAPI",VLOOKUP(B28,BancoRJ!C:G,2,0),VLOOKUP(B28,COMPOSIÇÕES!C:H,2,0))</f>
        <v>PINTURA IMUNIZANTE PARA MADEIRA, 1 DEMÃO. AF_01/2021</v>
      </c>
      <c r="E28" s="111" t="str">
        <f>IF(C28="SINAPI",VLOOKUP(B28,BancoRJ!C:G,3,0),VLOOKUP(B28,COMPOSIÇÕES!C:H,3,0))</f>
        <v>M2</v>
      </c>
      <c r="F28" s="120">
        <f>ROUND(VLOOKUP(A28,'MEMORIA DE CÁLCULO'!A:K,10,0),2)</f>
        <v>5741.83</v>
      </c>
      <c r="G28" s="178">
        <f t="shared" si="0"/>
        <v>15.46</v>
      </c>
      <c r="H28" s="112">
        <f t="shared" si="1"/>
        <v>18.670000000000002</v>
      </c>
      <c r="I28" s="62">
        <f t="shared" si="2"/>
        <v>88768.69</v>
      </c>
      <c r="J28" s="62">
        <f t="shared" si="3"/>
        <v>107199.97</v>
      </c>
      <c r="K28" s="63">
        <f t="shared" si="4"/>
        <v>1.190939740305341E-2</v>
      </c>
      <c r="L28" s="121">
        <f>IF(B28=0,"",IF(VLOOKUP('DADOS GERAIS'!$B$9,'DADOS GERAIS'!$H$1:$I$2,2,0)=1,IF(C28="SINAPI",VLOOKUP(B28,BancoRJ!C:G,4,0),VLOOKUP(B28,COMPOSIÇÕES!C:H,6,0)),IF(C28="SINAPI",VLOOKUP(B28,BancoRJ!C:G,5,0),VLOOKUP(B28,COMPOSIÇÕES!C:H,6,0))))</f>
        <v>15.46</v>
      </c>
      <c r="M28" s="122">
        <f t="shared" si="5"/>
        <v>18.670000000000002</v>
      </c>
      <c r="N28" s="237">
        <f t="shared" si="7"/>
        <v>0.47633425765762316</v>
      </c>
      <c r="O28" s="237" t="str">
        <f t="shared" si="6"/>
        <v>A</v>
      </c>
    </row>
    <row r="29" spans="1:15" ht="59.25" customHeight="1">
      <c r="A29" s="14" t="s">
        <v>32562</v>
      </c>
      <c r="B29" s="174">
        <v>94570</v>
      </c>
      <c r="C29" s="177" t="s">
        <v>58</v>
      </c>
      <c r="D29" s="176" t="str">
        <f>IF(C29="SINAPI",VLOOKUP(B29,BancoRJ!C:G,2,0),VLOOKUP(B29,COMPOSIÇÕES!C:H,2,0))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29" s="111" t="str">
        <f>IF(C29="SINAPI",VLOOKUP(B29,BancoRJ!C:G,3,0),VLOOKUP(B29,COMPOSIÇÕES!C:H,3,0))</f>
        <v>M2</v>
      </c>
      <c r="F29" s="120">
        <f>ROUND(VLOOKUP(A29,'MEMORIA DE CÁLCULO'!A:K,10,0),2)</f>
        <v>140</v>
      </c>
      <c r="G29" s="178">
        <f t="shared" si="0"/>
        <v>603.13</v>
      </c>
      <c r="H29" s="112">
        <f t="shared" si="1"/>
        <v>728.28</v>
      </c>
      <c r="I29" s="62">
        <f t="shared" si="2"/>
        <v>84438.2</v>
      </c>
      <c r="J29" s="62">
        <f t="shared" si="3"/>
        <v>101959.2</v>
      </c>
      <c r="K29" s="63">
        <f t="shared" si="4"/>
        <v>1.1327173241722019E-2</v>
      </c>
      <c r="L29" s="121">
        <f>IF(B29=0,"",IF(VLOOKUP('DADOS GERAIS'!$B$9,'DADOS GERAIS'!$H$1:$I$2,2,0)=1,IF(C29="SINAPI",VLOOKUP(B29,BancoRJ!C:G,4,0),VLOOKUP(B29,COMPOSIÇÕES!C:H,6,0)),IF(C29="SINAPI",VLOOKUP(B29,BancoRJ!C:G,5,0),VLOOKUP(B29,COMPOSIÇÕES!C:H,6,0))))</f>
        <v>603.13</v>
      </c>
      <c r="M29" s="122">
        <f t="shared" si="5"/>
        <v>728.28</v>
      </c>
      <c r="N29" s="237">
        <f t="shared" si="7"/>
        <v>0.48766143089934516</v>
      </c>
      <c r="O29" s="237" t="str">
        <f t="shared" si="6"/>
        <v>A</v>
      </c>
    </row>
    <row r="30" spans="1:15" ht="59.25" customHeight="1">
      <c r="A30" s="14" t="s">
        <v>18</v>
      </c>
      <c r="B30" s="174">
        <v>96521</v>
      </c>
      <c r="C30" s="177" t="s">
        <v>58</v>
      </c>
      <c r="D30" s="176" t="str">
        <f>IF(C30="SINAPI",VLOOKUP(B30,BancoRJ!C:G,2,0),VLOOKUP(B30,COMPOSIÇÕES!C:H,2,0))</f>
        <v>ESCAVAÇÃO MECANIZADA PARA BLOCO DE COROAMENTO OU SAPATA COM RETROESCAVADEIRA (INCLUINDO ESCAVAÇÃO PARA COLOCAÇÃO DE FÔRMAS). AF_01/2024</v>
      </c>
      <c r="E30" s="111" t="str">
        <f>IF(C30="SINAPI",VLOOKUP(B30,BancoRJ!C:G,3,0),VLOOKUP(B30,COMPOSIÇÕES!C:H,3,0))</f>
        <v>M3</v>
      </c>
      <c r="F30" s="120">
        <f>ROUND(VLOOKUP(A30,'MEMORIA DE CÁLCULO'!A:K,10,0),2)</f>
        <v>1680.2</v>
      </c>
      <c r="G30" s="178">
        <f t="shared" si="0"/>
        <v>48.3</v>
      </c>
      <c r="H30" s="112">
        <f t="shared" si="1"/>
        <v>58.32</v>
      </c>
      <c r="I30" s="62">
        <f t="shared" si="2"/>
        <v>81153.66</v>
      </c>
      <c r="J30" s="62">
        <f t="shared" si="3"/>
        <v>97989.26</v>
      </c>
      <c r="K30" s="63">
        <f t="shared" si="4"/>
        <v>1.088613213764076E-2</v>
      </c>
      <c r="L30" s="121">
        <f>IF(B30=0,"",IF(VLOOKUP('DADOS GERAIS'!$B$9,'DADOS GERAIS'!$H$1:$I$2,2,0)=1,IF(C30="SINAPI",VLOOKUP(B30,BancoRJ!C:G,4,0),VLOOKUP(B30,COMPOSIÇÕES!C:H,6,0)),IF(C30="SINAPI",VLOOKUP(B30,BancoRJ!C:G,5,0),VLOOKUP(B30,COMPOSIÇÕES!C:H,6,0))))</f>
        <v>48.3</v>
      </c>
      <c r="M30" s="122">
        <f t="shared" si="5"/>
        <v>58.32</v>
      </c>
      <c r="N30" s="237">
        <f t="shared" si="7"/>
        <v>0.49854756303698594</v>
      </c>
      <c r="O30" s="237" t="str">
        <f t="shared" si="6"/>
        <v>A</v>
      </c>
    </row>
    <row r="31" spans="1:15" ht="59.25" customHeight="1">
      <c r="A31" s="14" t="s">
        <v>31796</v>
      </c>
      <c r="B31" s="174">
        <v>104918</v>
      </c>
      <c r="C31" s="177" t="s">
        <v>58</v>
      </c>
      <c r="D31" s="176" t="str">
        <f>IF(C31="SINAPI",VLOOKUP(B31,BancoRJ!C:G,2,0),VLOOKUP(B31,COMPOSIÇÕES!C:H,2,0))</f>
        <v>ARMAÇÃO DE SAPATA ISOLADA, VIGA BALDRAME E SAPATA CORRIDA UTILIZANDO AÇO CA-50 DE 8 MM - MONTAGEM. AF_01/2024</v>
      </c>
      <c r="E31" s="111" t="str">
        <f>IF(C31="SINAPI",VLOOKUP(B31,BancoRJ!C:G,3,0),VLOOKUP(B31,COMPOSIÇÕES!C:H,3,0))</f>
        <v>KG</v>
      </c>
      <c r="F31" s="120">
        <f>ROUND(VLOOKUP(A31,'MEMORIA DE CÁLCULO'!A:K,10,0),2)</f>
        <v>4810</v>
      </c>
      <c r="G31" s="178">
        <f t="shared" si="0"/>
        <v>16.600000000000001</v>
      </c>
      <c r="H31" s="112">
        <f t="shared" si="1"/>
        <v>20.04</v>
      </c>
      <c r="I31" s="62">
        <f t="shared" si="2"/>
        <v>79846</v>
      </c>
      <c r="J31" s="62">
        <f t="shared" si="3"/>
        <v>96392.4</v>
      </c>
      <c r="K31" s="63">
        <f t="shared" si="4"/>
        <v>1.0708728726641298E-2</v>
      </c>
      <c r="L31" s="121">
        <f>IF(B31=0,"",IF(VLOOKUP('DADOS GERAIS'!$B$9,'DADOS GERAIS'!$H$1:$I$2,2,0)=1,IF(C31="SINAPI",VLOOKUP(B31,BancoRJ!C:G,4,0),VLOOKUP(B31,COMPOSIÇÕES!C:H,6,0)),IF(C31="SINAPI",VLOOKUP(B31,BancoRJ!C:G,5,0),VLOOKUP(B31,COMPOSIÇÕES!C:H,6,0))))</f>
        <v>16.600000000000001</v>
      </c>
      <c r="M31" s="122">
        <f t="shared" si="5"/>
        <v>20.04</v>
      </c>
      <c r="N31" s="237">
        <f t="shared" si="7"/>
        <v>0.50925629176362719</v>
      </c>
      <c r="O31" s="237" t="str">
        <f t="shared" si="6"/>
        <v>A</v>
      </c>
    </row>
    <row r="32" spans="1:15" ht="59.25" customHeight="1">
      <c r="A32" s="14" t="s">
        <v>32693</v>
      </c>
      <c r="B32" s="174">
        <v>89714</v>
      </c>
      <c r="C32" s="177" t="s">
        <v>58</v>
      </c>
      <c r="D32" s="176" t="str">
        <f>IF(C32="SINAPI",VLOOKUP(B32,BancoRJ!C:G,2,0),VLOOKUP(B32,COMPOSIÇÕES!C:H,2,0))</f>
        <v>TUBO PVC, SERIE NORMAL, ESGOTO PREDIAL, DN 100 MM, FORNECIDO E INSTALADO EM RAMAL DE DESCARGA OU RAMAL DE ESGOTO SANITÁRIO. AF_08/2022</v>
      </c>
      <c r="E32" s="111" t="str">
        <f>IF(C32="SINAPI",VLOOKUP(B32,BancoRJ!C:G,3,0),VLOOKUP(B32,COMPOSIÇÕES!C:H,3,0))</f>
        <v>M</v>
      </c>
      <c r="F32" s="120">
        <f>ROUND(VLOOKUP(A32,'MEMORIA DE CÁLCULO'!A:K,10,0),2)</f>
        <v>1588.5</v>
      </c>
      <c r="G32" s="178">
        <f t="shared" si="0"/>
        <v>48.39</v>
      </c>
      <c r="H32" s="112">
        <f t="shared" si="1"/>
        <v>58.43</v>
      </c>
      <c r="I32" s="62">
        <f t="shared" si="2"/>
        <v>76867.520000000004</v>
      </c>
      <c r="J32" s="62">
        <f t="shared" si="3"/>
        <v>92816.06</v>
      </c>
      <c r="K32" s="63">
        <f t="shared" si="4"/>
        <v>1.0311414676008299E-2</v>
      </c>
      <c r="L32" s="121">
        <f>IF(B32=0,"",IF(VLOOKUP('DADOS GERAIS'!$B$9,'DADOS GERAIS'!$H$1:$I$2,2,0)=1,IF(C32="SINAPI",VLOOKUP(B32,BancoRJ!C:G,4,0),VLOOKUP(B32,COMPOSIÇÕES!C:H,6,0)),IF(C32="SINAPI",VLOOKUP(B32,BancoRJ!C:G,5,0),VLOOKUP(B32,COMPOSIÇÕES!C:H,6,0))))</f>
        <v>48.39</v>
      </c>
      <c r="M32" s="122">
        <f t="shared" si="5"/>
        <v>58.43</v>
      </c>
      <c r="N32" s="237">
        <f t="shared" si="7"/>
        <v>0.51956770643963546</v>
      </c>
      <c r="O32" s="237" t="str">
        <f t="shared" si="6"/>
        <v>A</v>
      </c>
    </row>
    <row r="33" spans="1:15" ht="59.25" customHeight="1">
      <c r="A33" s="14" t="s">
        <v>32644</v>
      </c>
      <c r="B33" s="174">
        <v>91834</v>
      </c>
      <c r="C33" s="177" t="s">
        <v>58</v>
      </c>
      <c r="D33" s="176" t="str">
        <f>IF(C33="SINAPI",VLOOKUP(B33,BancoRJ!C:G,2,0),VLOOKUP(B33,COMPOSIÇÕES!C:H,2,0))</f>
        <v>ELETRODUTO FLEXÍVEL CORRUGADO, PVC, DN 25 MM (3/4"), PARA CIRCUITOS TERMINAIS, INSTALADO EM FORRO - FORNECIMENTO E INSTALAÇÃO. AF_03/2023</v>
      </c>
      <c r="E33" s="111" t="str">
        <f>IF(C33="SINAPI",VLOOKUP(B33,BancoRJ!C:G,3,0),VLOOKUP(B33,COMPOSIÇÕES!C:H,3,0))</f>
        <v>M</v>
      </c>
      <c r="F33" s="120">
        <f>ROUND(VLOOKUP(A33,'MEMORIA DE CÁLCULO'!A:K,10,0),2)</f>
        <v>3290</v>
      </c>
      <c r="G33" s="178">
        <f t="shared" si="0"/>
        <v>22.99</v>
      </c>
      <c r="H33" s="112">
        <f t="shared" si="1"/>
        <v>27.76</v>
      </c>
      <c r="I33" s="62">
        <f t="shared" si="2"/>
        <v>75637.100000000006</v>
      </c>
      <c r="J33" s="62">
        <f t="shared" si="3"/>
        <v>91330.4</v>
      </c>
      <c r="K33" s="63">
        <f t="shared" si="4"/>
        <v>1.014636504636922E-2</v>
      </c>
      <c r="L33" s="121">
        <f>IF(B33=0,"",IF(VLOOKUP('DADOS GERAIS'!$B$9,'DADOS GERAIS'!$H$1:$I$2,2,0)=1,IF(C33="SINAPI",VLOOKUP(B33,BancoRJ!C:G,4,0),VLOOKUP(B33,COMPOSIÇÕES!C:H,6,0)),IF(C33="SINAPI",VLOOKUP(B33,BancoRJ!C:G,5,0),VLOOKUP(B33,COMPOSIÇÕES!C:H,6,0))))</f>
        <v>22.99</v>
      </c>
      <c r="M33" s="122">
        <f t="shared" si="5"/>
        <v>27.76</v>
      </c>
      <c r="N33" s="237">
        <f t="shared" si="7"/>
        <v>0.52971407148600469</v>
      </c>
      <c r="O33" s="237" t="str">
        <f t="shared" si="6"/>
        <v>A</v>
      </c>
    </row>
    <row r="34" spans="1:15" ht="59.25" customHeight="1">
      <c r="A34" s="14" t="s">
        <v>32600</v>
      </c>
      <c r="B34" s="174">
        <v>92768</v>
      </c>
      <c r="C34" s="177" t="s">
        <v>58</v>
      </c>
      <c r="D34" s="176" t="str">
        <f>IF(C34="SINAPI",VLOOKUP(B34,BancoRJ!C:G,2,0),VLOOKUP(B34,COMPOSIÇÕES!C:H,2,0))</f>
        <v>ARMAÇÃO DE LAJE DE ESTRUTURA CONVENCIONAL DE CONCRETO ARMADO UTILIZANDO AÇO CA-60 DE 5,0 MM - MONTAGEM. AF_06/2022</v>
      </c>
      <c r="E34" s="111" t="str">
        <f>IF(C34="SINAPI",VLOOKUP(B34,BancoRJ!C:G,3,0),VLOOKUP(B34,COMPOSIÇÕES!C:H,3,0))</f>
        <v>KG</v>
      </c>
      <c r="F34" s="120">
        <f>ROUND(VLOOKUP(A34,'MEMORIA DE CÁLCULO'!A:K,10,0),2)</f>
        <v>4485</v>
      </c>
      <c r="G34" s="178">
        <f t="shared" si="0"/>
        <v>15.86</v>
      </c>
      <c r="H34" s="112">
        <f t="shared" si="1"/>
        <v>19.149999999999999</v>
      </c>
      <c r="I34" s="62">
        <f t="shared" si="2"/>
        <v>71132.100000000006</v>
      </c>
      <c r="J34" s="62">
        <f t="shared" si="3"/>
        <v>85887.75</v>
      </c>
      <c r="K34" s="63">
        <f t="shared" si="4"/>
        <v>9.5417129949206189E-3</v>
      </c>
      <c r="L34" s="121">
        <f>IF(B34=0,"",IF(VLOOKUP('DADOS GERAIS'!$B$9,'DADOS GERAIS'!$H$1:$I$2,2,0)=1,IF(C34="SINAPI",VLOOKUP(B34,BancoRJ!C:G,4,0),VLOOKUP(B34,COMPOSIÇÕES!C:H,6,0)),IF(C34="SINAPI",VLOOKUP(B34,BancoRJ!C:G,5,0),VLOOKUP(B34,COMPOSIÇÕES!C:H,6,0))))</f>
        <v>15.86</v>
      </c>
      <c r="M34" s="122">
        <f t="shared" si="5"/>
        <v>19.149999999999999</v>
      </c>
      <c r="N34" s="237">
        <f t="shared" si="7"/>
        <v>0.53925578448092526</v>
      </c>
      <c r="O34" s="237" t="str">
        <f t="shared" si="6"/>
        <v>A</v>
      </c>
    </row>
    <row r="35" spans="1:15" ht="59.25" customHeight="1">
      <c r="A35" s="14" t="s">
        <v>32603</v>
      </c>
      <c r="B35" s="174">
        <v>87630</v>
      </c>
      <c r="C35" s="177" t="s">
        <v>58</v>
      </c>
      <c r="D35" s="176" t="str">
        <f>IF(C35="SINAPI",VLOOKUP(B35,BancoRJ!C:G,2,0),VLOOKUP(B35,COMPOSIÇÕES!C:H,2,0))</f>
        <v>CONTRAPISO EM ARGAMASSA TRAÇO 1:4 (CIMENTO E AREIA), PREPARO MECÂNICO COM BETONEIRA 400 L, APLICADO EM ÁREAS SECAS SOBRE LAJE, ADERIDO, ACABAMENTO NÃO REFORÇADO, ESPESSURA 3CM. AF_07/2021</v>
      </c>
      <c r="E35" s="111" t="str">
        <f>IF(C35="SINAPI",VLOOKUP(B35,BancoRJ!C:G,3,0),VLOOKUP(B35,COMPOSIÇÕES!C:H,3,0))</f>
        <v>M2</v>
      </c>
      <c r="F35" s="120">
        <f>ROUND(VLOOKUP(A35,'MEMORIA DE CÁLCULO'!A:K,10,0),2)</f>
        <v>1616.5</v>
      </c>
      <c r="G35" s="178">
        <f t="shared" si="0"/>
        <v>43.68</v>
      </c>
      <c r="H35" s="112">
        <f t="shared" si="1"/>
        <v>52.74</v>
      </c>
      <c r="I35" s="62">
        <f t="shared" si="2"/>
        <v>70608.72</v>
      </c>
      <c r="J35" s="62">
        <f t="shared" si="3"/>
        <v>85254.21</v>
      </c>
      <c r="K35" s="63">
        <f t="shared" si="4"/>
        <v>9.4713297697132763E-3</v>
      </c>
      <c r="L35" s="121">
        <f>IF(B35=0,"",IF(VLOOKUP('DADOS GERAIS'!$B$9,'DADOS GERAIS'!$H$1:$I$2,2,0)=1,IF(C35="SINAPI",VLOOKUP(B35,BancoRJ!C:G,4,0),VLOOKUP(B35,COMPOSIÇÕES!C:H,6,0)),IF(C35="SINAPI",VLOOKUP(B35,BancoRJ!C:G,5,0),VLOOKUP(B35,COMPOSIÇÕES!C:H,6,0))))</f>
        <v>43.68</v>
      </c>
      <c r="M35" s="122">
        <f t="shared" si="5"/>
        <v>52.74</v>
      </c>
      <c r="N35" s="237">
        <f t="shared" si="7"/>
        <v>0.54872711425063858</v>
      </c>
      <c r="O35" s="237" t="str">
        <f t="shared" si="6"/>
        <v>A</v>
      </c>
    </row>
    <row r="36" spans="1:15" ht="59.25" customHeight="1">
      <c r="A36" s="14" t="s">
        <v>32577</v>
      </c>
      <c r="B36" s="174">
        <v>104951</v>
      </c>
      <c r="C36" s="177" t="s">
        <v>58</v>
      </c>
      <c r="D36" s="176" t="str">
        <f>IF(C36="SINAPI",VLOOKUP(B36,BancoRJ!C:G,2,0),VLOOKUP(B36,COMPOSIÇÕES!C:H,2,0))</f>
        <v>MASSA ÚNICA, EM ARGAMASSA TRAÇO 1:2:8, PREPARO MECÂNICO, APLICADA MANUALMENTE EM PAREDES INTERNAS DE AMBIENTES COM ÁREA MAIOR QUE 10M², E = 17,5MM, COM TALISCAS. AF_03/2024</v>
      </c>
      <c r="E36" s="111" t="str">
        <f>IF(C36="SINAPI",VLOOKUP(B36,BancoRJ!C:G,3,0),VLOOKUP(B36,COMPOSIÇÕES!C:H,3,0))</f>
        <v>M2</v>
      </c>
      <c r="F36" s="120">
        <f>ROUND(VLOOKUP(A36,'MEMORIA DE CÁLCULO'!A:K,10,0),2)</f>
        <v>1640.75</v>
      </c>
      <c r="G36" s="178">
        <f t="shared" si="0"/>
        <v>41.6</v>
      </c>
      <c r="H36" s="112">
        <f t="shared" si="1"/>
        <v>50.23</v>
      </c>
      <c r="I36" s="62">
        <f t="shared" si="2"/>
        <v>68255.199999999997</v>
      </c>
      <c r="J36" s="62">
        <f t="shared" si="3"/>
        <v>82414.87</v>
      </c>
      <c r="K36" s="63">
        <f t="shared" si="4"/>
        <v>9.1558928491396446E-3</v>
      </c>
      <c r="L36" s="121">
        <f>IF(B36=0,"",IF(VLOOKUP('DADOS GERAIS'!$B$9,'DADOS GERAIS'!$H$1:$I$2,2,0)=1,IF(C36="SINAPI",VLOOKUP(B36,BancoRJ!C:G,4,0),VLOOKUP(B36,COMPOSIÇÕES!C:H,6,0)),IF(C36="SINAPI",VLOOKUP(B36,BancoRJ!C:G,5,0),VLOOKUP(B36,COMPOSIÇÕES!C:H,6,0))))</f>
        <v>41.6</v>
      </c>
      <c r="M36" s="122">
        <f t="shared" si="5"/>
        <v>50.23</v>
      </c>
      <c r="N36" s="237">
        <f t="shared" si="7"/>
        <v>0.55788300709977823</v>
      </c>
      <c r="O36" s="237" t="str">
        <f t="shared" si="6"/>
        <v>A</v>
      </c>
    </row>
    <row r="37" spans="1:15" ht="59.25" customHeight="1">
      <c r="A37" s="14" t="s">
        <v>31798</v>
      </c>
      <c r="B37" s="174" t="str">
        <f>COMPOSIÇÕES!C18</f>
        <v>COMP 02</v>
      </c>
      <c r="C37" s="177" t="s">
        <v>32256</v>
      </c>
      <c r="D37" s="176" t="str">
        <f>IF(C37="SINAPI",VLOOKUP(B37,BancoRJ!C:G,2,0),VLOOKUP(B37,COMPOSIÇÕES!C:H,2,0))</f>
        <v>CONCRETAGEM DE BLOCO DE COROAMENTO OU VIGA BALDRAME, FCK 25 MPA, COM USO DE BOMBA - LANÇAMENTO, ADENSAMENTO E ACABAMENTO.</v>
      </c>
      <c r="E37" s="111" t="str">
        <f>IF(C37="SINAPI",VLOOKUP(B37,BancoRJ!C:G,3,0),VLOOKUP(B37,COMPOSIÇÕES!C:H,3,0))</f>
        <v>M3</v>
      </c>
      <c r="F37" s="120">
        <f>ROUND(VLOOKUP(A37,'MEMORIA DE CÁLCULO'!A:K,10,0),2)</f>
        <v>90</v>
      </c>
      <c r="G37" s="178">
        <f t="shared" si="0"/>
        <v>700.59</v>
      </c>
      <c r="H37" s="112">
        <f t="shared" si="1"/>
        <v>845.96</v>
      </c>
      <c r="I37" s="62">
        <f t="shared" si="2"/>
        <v>63053.1</v>
      </c>
      <c r="J37" s="62">
        <f t="shared" si="3"/>
        <v>76136.399999999994</v>
      </c>
      <c r="K37" s="63">
        <f t="shared" si="4"/>
        <v>8.4583852443040376E-3</v>
      </c>
      <c r="L37" s="121">
        <f>IF(B37=0,"",IF(VLOOKUP('DADOS GERAIS'!$B$9,'DADOS GERAIS'!$H$1:$I$2,2,0)=1,IF(C37="SINAPI",VLOOKUP(B37,BancoRJ!C:G,4,0),VLOOKUP(B37,COMPOSIÇÕES!C:H,6,0)),IF(C37="SINAPI",VLOOKUP(B37,BancoRJ!C:G,5,0),VLOOKUP(B37,COMPOSIÇÕES!C:H,6,0))))</f>
        <v>700.59</v>
      </c>
      <c r="M37" s="122">
        <f t="shared" si="5"/>
        <v>845.96</v>
      </c>
      <c r="N37" s="237">
        <f t="shared" si="7"/>
        <v>0.56634139234408232</v>
      </c>
      <c r="O37" s="237" t="str">
        <f t="shared" si="6"/>
        <v>A</v>
      </c>
    </row>
    <row r="38" spans="1:15" ht="59.25" customHeight="1">
      <c r="A38" s="14" t="s">
        <v>32578</v>
      </c>
      <c r="B38" s="174">
        <v>87527</v>
      </c>
      <c r="C38" s="177" t="s">
        <v>58</v>
      </c>
      <c r="D38" s="176" t="str">
        <f>IF(C38="SINAPI",VLOOKUP(B38,BancoRJ!C:G,2,0),VLOOKUP(B38,COMPOSIÇÕES!C:H,2,0))</f>
        <v>EMBOÇO, EM ARGAMASSA TRAÇO 1:2:8, PREPARO MECÂNICO, APLICADO MANUALMENTE EM PAREDES INTERNAS DE AMBIENTES COM ÁREA MENOR QUE 5M², E =17,5MM, COM TALISCAS. AF_03/2024</v>
      </c>
      <c r="E38" s="111" t="str">
        <f>IF(C38="SINAPI",VLOOKUP(B38,BancoRJ!C:G,3,0),VLOOKUP(B38,COMPOSIÇÕES!C:H,3,0))</f>
        <v>M2</v>
      </c>
      <c r="F38" s="120">
        <f>ROUND(VLOOKUP(A38,'MEMORIA DE CÁLCULO'!A:K,10,0),2)</f>
        <v>1242</v>
      </c>
      <c r="G38" s="178">
        <f t="shared" si="0"/>
        <v>50.57</v>
      </c>
      <c r="H38" s="112">
        <f t="shared" si="1"/>
        <v>61.06</v>
      </c>
      <c r="I38" s="62">
        <f t="shared" si="2"/>
        <v>62807.94</v>
      </c>
      <c r="J38" s="62">
        <f t="shared" si="3"/>
        <v>75836.52</v>
      </c>
      <c r="K38" s="63">
        <f t="shared" si="4"/>
        <v>8.4250700288872101E-3</v>
      </c>
      <c r="L38" s="121">
        <f>IF(B38=0,"",IF(VLOOKUP('DADOS GERAIS'!$B$9,'DADOS GERAIS'!$H$1:$I$2,2,0)=1,IF(C38="SINAPI",VLOOKUP(B38,BancoRJ!C:G,4,0),VLOOKUP(B38,COMPOSIÇÕES!C:H,6,0)),IF(C38="SINAPI",VLOOKUP(B38,BancoRJ!C:G,5,0),VLOOKUP(B38,COMPOSIÇÕES!C:H,6,0))))</f>
        <v>50.57</v>
      </c>
      <c r="M38" s="122">
        <f t="shared" si="5"/>
        <v>61.06</v>
      </c>
      <c r="N38" s="237">
        <f t="shared" si="7"/>
        <v>0.57476646237296958</v>
      </c>
      <c r="O38" s="237" t="str">
        <f t="shared" si="6"/>
        <v>A</v>
      </c>
    </row>
    <row r="39" spans="1:15" ht="59.25" customHeight="1">
      <c r="A39" s="14" t="s">
        <v>32584</v>
      </c>
      <c r="B39" s="174">
        <v>87792</v>
      </c>
      <c r="C39" s="177" t="s">
        <v>58</v>
      </c>
      <c r="D39" s="176" t="str">
        <f>IF(C39="SINAPI",VLOOKUP(B39,BancoRJ!C:G,2,0),VLOOKUP(B39,COMPOSIÇÕES!C:H,2,0))</f>
        <v>EMBOÇO OU MASSA ÚNICA EM ARGAMASSA TRAÇO 1:2:8, PREPARO MECÂNICO COM BETONEIRA 400 L, APLICADA MANUALMENTE EM PANOS CEGOS DE FACHADA (SEM PRESENÇA DE VÃOS), ESPESSURA DE 25 MM. AF_08/2022</v>
      </c>
      <c r="E39" s="111" t="str">
        <f>IF(C39="SINAPI",VLOOKUP(B39,BancoRJ!C:G,3,0),VLOOKUP(B39,COMPOSIÇÕES!C:H,3,0))</f>
        <v>M2</v>
      </c>
      <c r="F39" s="120">
        <f>ROUND(VLOOKUP(A39,'MEMORIA DE CÁLCULO'!A:K,10,0),2)</f>
        <v>1233.9100000000001</v>
      </c>
      <c r="G39" s="178">
        <f t="shared" si="0"/>
        <v>50.73</v>
      </c>
      <c r="H39" s="112">
        <f t="shared" si="1"/>
        <v>61.26</v>
      </c>
      <c r="I39" s="62">
        <f t="shared" si="2"/>
        <v>62596.25</v>
      </c>
      <c r="J39" s="62">
        <f t="shared" si="3"/>
        <v>75589.33</v>
      </c>
      <c r="K39" s="63">
        <f t="shared" si="4"/>
        <v>8.3976084172462662E-3</v>
      </c>
      <c r="L39" s="121">
        <f>IF(B39=0,"",IF(VLOOKUP('DADOS GERAIS'!$B$9,'DADOS GERAIS'!$H$1:$I$2,2,0)=1,IF(C39="SINAPI",VLOOKUP(B39,BancoRJ!C:G,4,0),VLOOKUP(B39,COMPOSIÇÕES!C:H,6,0)),IF(C39="SINAPI",VLOOKUP(B39,BancoRJ!C:G,5,0),VLOOKUP(B39,COMPOSIÇÕES!C:H,6,0))))</f>
        <v>50.73</v>
      </c>
      <c r="M39" s="122">
        <f t="shared" si="5"/>
        <v>61.26</v>
      </c>
      <c r="N39" s="237">
        <f t="shared" si="7"/>
        <v>0.58316407079021582</v>
      </c>
      <c r="O39" s="237" t="str">
        <f t="shared" si="6"/>
        <v>A</v>
      </c>
    </row>
    <row r="40" spans="1:15" ht="59.25" customHeight="1">
      <c r="A40" s="14" t="s">
        <v>32581</v>
      </c>
      <c r="B40" s="174">
        <v>87265</v>
      </c>
      <c r="C40" s="177" t="s">
        <v>58</v>
      </c>
      <c r="D40" s="176" t="str">
        <f>IF(C40="SINAPI",VLOOKUP(B40,BancoRJ!C:G,2,0),VLOOKUP(B40,COMPOSIÇÕES!C:H,2,0))</f>
        <v>REVESTIMENTO CERÂMICO PARA PAREDES INTERNAS COM PLACAS TIPO ESMALTADA DE DIMENSÕES 20X20 CM APLICADAS NA ALTURA INTEIRA DAS PAREDES. AF_02/2023_PE</v>
      </c>
      <c r="E40" s="111" t="str">
        <f>IF(C40="SINAPI",VLOOKUP(B40,BancoRJ!C:G,3,0),VLOOKUP(B40,COMPOSIÇÕES!C:H,3,0))</f>
        <v>M2</v>
      </c>
      <c r="F40" s="120">
        <f>ROUND(VLOOKUP(A40,'MEMORIA DE CÁLCULO'!A:K,10,0),2)</f>
        <v>912</v>
      </c>
      <c r="G40" s="178">
        <f t="shared" si="0"/>
        <v>67.819999999999993</v>
      </c>
      <c r="H40" s="112">
        <f t="shared" si="1"/>
        <v>81.89</v>
      </c>
      <c r="I40" s="62">
        <f t="shared" si="2"/>
        <v>61851.839999999997</v>
      </c>
      <c r="J40" s="62">
        <f t="shared" si="3"/>
        <v>74683.679999999993</v>
      </c>
      <c r="K40" s="63">
        <f t="shared" si="4"/>
        <v>8.2969950891075041E-3</v>
      </c>
      <c r="L40" s="121">
        <f>IF(B40=0,"",IF(VLOOKUP('DADOS GERAIS'!$B$9,'DADOS GERAIS'!$H$1:$I$2,2,0)=1,IF(C40="SINAPI",VLOOKUP(B40,BancoRJ!C:G,4,0),VLOOKUP(B40,COMPOSIÇÕES!C:H,6,0)),IF(C40="SINAPI",VLOOKUP(B40,BancoRJ!C:G,5,0),VLOOKUP(B40,COMPOSIÇÕES!C:H,6,0))))</f>
        <v>67.819999999999993</v>
      </c>
      <c r="M40" s="122">
        <f t="shared" si="5"/>
        <v>81.89</v>
      </c>
      <c r="N40" s="237">
        <f t="shared" si="7"/>
        <v>0.59146106587932334</v>
      </c>
      <c r="O40" s="237" t="str">
        <f t="shared" si="6"/>
        <v>A</v>
      </c>
    </row>
    <row r="41" spans="1:15" ht="59.25" customHeight="1">
      <c r="A41" s="14" t="s">
        <v>32609</v>
      </c>
      <c r="B41" s="174">
        <v>94993</v>
      </c>
      <c r="C41" s="177" t="s">
        <v>58</v>
      </c>
      <c r="D41" s="176" t="str">
        <f>IF(C41="SINAPI",VLOOKUP(B41,BancoRJ!C:G,2,0),VLOOKUP(B41,COMPOSIÇÕES!C:H,2,0))</f>
        <v>EXECUÇÃO DE PASSEIO (CALÇADA) OU PISO DE CONCRETO COM CONCRETO MOLDADO IN LOCO, USINADO, ACABAMENTO CONVENCIONAL, ESPESSURA 6 CM, ARMADO. AF_08/2022</v>
      </c>
      <c r="E41" s="111" t="str">
        <f>IF(C41="SINAPI",VLOOKUP(B41,BancoRJ!C:G,3,0),VLOOKUP(B41,COMPOSIÇÕES!C:H,3,0))</f>
        <v>M2</v>
      </c>
      <c r="F41" s="120">
        <f>ROUND(VLOOKUP(A41,'MEMORIA DE CÁLCULO'!A:K,10,0),2)</f>
        <v>807.5</v>
      </c>
      <c r="G41" s="178">
        <f t="shared" si="0"/>
        <v>75.72</v>
      </c>
      <c r="H41" s="112">
        <f t="shared" si="1"/>
        <v>91.43</v>
      </c>
      <c r="I41" s="62">
        <f t="shared" si="2"/>
        <v>61143.9</v>
      </c>
      <c r="J41" s="62">
        <f t="shared" si="3"/>
        <v>73829.73</v>
      </c>
      <c r="K41" s="63">
        <f t="shared" si="4"/>
        <v>8.2021253805400728E-3</v>
      </c>
      <c r="L41" s="121">
        <f>IF(B41=0,"",IF(VLOOKUP('DADOS GERAIS'!$B$9,'DADOS GERAIS'!$H$1:$I$2,2,0)=1,IF(C41="SINAPI",VLOOKUP(B41,BancoRJ!C:G,4,0),VLOOKUP(B41,COMPOSIÇÕES!C:H,6,0)),IF(C41="SINAPI",VLOOKUP(B41,BancoRJ!C:G,5,0),VLOOKUP(B41,COMPOSIÇÕES!C:H,6,0))))</f>
        <v>75.72</v>
      </c>
      <c r="M41" s="122">
        <f t="shared" si="5"/>
        <v>91.43</v>
      </c>
      <c r="N41" s="237">
        <f t="shared" si="7"/>
        <v>0.59966319125986345</v>
      </c>
      <c r="O41" s="237" t="str">
        <f t="shared" si="6"/>
        <v>A</v>
      </c>
    </row>
    <row r="42" spans="1:15" ht="59.25" customHeight="1">
      <c r="A42" s="14" t="s">
        <v>32589</v>
      </c>
      <c r="B42" s="174">
        <v>104642</v>
      </c>
      <c r="C42" s="177" t="s">
        <v>58</v>
      </c>
      <c r="D42" s="176" t="str">
        <f>IF(C42="SINAPI",VLOOKUP(B42,BancoRJ!C:G,2,0),VLOOKUP(B42,COMPOSIÇÕES!C:H,2,0))</f>
        <v>PINTURA LÁTEX ACRÍLICA STANDARD, APLICAÇÃO MANUAL EM PAREDES, DUAS DEMÃOS. AF_04/2023</v>
      </c>
      <c r="E42" s="111" t="str">
        <f>IF(C42="SINAPI",VLOOKUP(B42,BancoRJ!C:G,3,0),VLOOKUP(B42,COMPOSIÇÕES!C:H,3,0))</f>
        <v>M2</v>
      </c>
      <c r="F42" s="120">
        <f>ROUND(VLOOKUP(A42,'MEMORIA DE CÁLCULO'!A:K,10,0),2)</f>
        <v>4459.75</v>
      </c>
      <c r="G42" s="178">
        <f t="shared" si="0"/>
        <v>13.41</v>
      </c>
      <c r="H42" s="112">
        <f t="shared" si="1"/>
        <v>16.190000000000001</v>
      </c>
      <c r="I42" s="62">
        <f t="shared" si="2"/>
        <v>59805.25</v>
      </c>
      <c r="J42" s="62">
        <f t="shared" si="3"/>
        <v>72203.350000000006</v>
      </c>
      <c r="K42" s="63">
        <f t="shared" si="4"/>
        <v>8.021442440531993E-3</v>
      </c>
      <c r="L42" s="121">
        <f>IF(B42=0,"",IF(VLOOKUP('DADOS GERAIS'!$B$9,'DADOS GERAIS'!$H$1:$I$2,2,0)=1,IF(C42="SINAPI",VLOOKUP(B42,BancoRJ!C:G,4,0),VLOOKUP(B42,COMPOSIÇÕES!C:H,6,0)),IF(C42="SINAPI",VLOOKUP(B42,BancoRJ!C:G,5,0),VLOOKUP(B42,COMPOSIÇÕES!C:H,6,0))))</f>
        <v>13.41</v>
      </c>
      <c r="M42" s="122">
        <f t="shared" si="5"/>
        <v>16.190000000000001</v>
      </c>
      <c r="N42" s="237">
        <f t="shared" si="7"/>
        <v>0.60768463370039549</v>
      </c>
      <c r="O42" s="237" t="str">
        <f t="shared" si="6"/>
        <v>A</v>
      </c>
    </row>
    <row r="43" spans="1:15" ht="59.25" customHeight="1">
      <c r="A43" s="14" t="s">
        <v>32572</v>
      </c>
      <c r="B43" s="174">
        <v>105082</v>
      </c>
      <c r="C43" s="177" t="s">
        <v>58</v>
      </c>
      <c r="D43" s="176" t="str">
        <f>IF(C43="SINAPI",VLOOKUP(B43,BancoRJ!C:G,2,0),VLOOKUP(B43,COMPOSIÇÕES!C:H,2,0))</f>
        <v>VIGA DE MADEIRA SERRADA, MAÇARANDUBA OU EQUIVALENTE DA REGIÃO, NÃO APARELHADA, SEÇÃO RETANGULAR 6 X 12 CM. AF_03/2024</v>
      </c>
      <c r="E43" s="111" t="str">
        <f>IF(C43="SINAPI",VLOOKUP(B43,BancoRJ!C:G,3,0),VLOOKUP(B43,COMPOSIÇÕES!C:H,3,0))</f>
        <v>M</v>
      </c>
      <c r="F43" s="120">
        <f>ROUND(VLOOKUP(A43,'MEMORIA DE CÁLCULO'!A:K,10,0),2)</f>
        <v>710</v>
      </c>
      <c r="G43" s="178">
        <f t="shared" si="0"/>
        <v>82.41</v>
      </c>
      <c r="H43" s="112">
        <f t="shared" si="1"/>
        <v>99.51</v>
      </c>
      <c r="I43" s="62">
        <f t="shared" si="2"/>
        <v>58511.1</v>
      </c>
      <c r="J43" s="62">
        <f t="shared" si="3"/>
        <v>70652.100000000006</v>
      </c>
      <c r="K43" s="63">
        <f t="shared" si="4"/>
        <v>7.8491060796030999E-3</v>
      </c>
      <c r="L43" s="121">
        <f>IF(B43=0,"",IF(VLOOKUP('DADOS GERAIS'!$B$9,'DADOS GERAIS'!$H$1:$I$2,2,0)=1,IF(C43="SINAPI",VLOOKUP(B43,BancoRJ!C:G,4,0),VLOOKUP(B43,COMPOSIÇÕES!C:H,6,0)),IF(C43="SINAPI",VLOOKUP(B43,BancoRJ!C:G,5,0),VLOOKUP(B43,COMPOSIÇÕES!C:H,6,0))))</f>
        <v>82.41</v>
      </c>
      <c r="M43" s="122">
        <f t="shared" si="5"/>
        <v>99.51</v>
      </c>
      <c r="N43" s="237">
        <f t="shared" si="7"/>
        <v>0.61553373977999859</v>
      </c>
      <c r="O43" s="237" t="str">
        <f t="shared" si="6"/>
        <v>A</v>
      </c>
    </row>
    <row r="44" spans="1:15" ht="59.25" customHeight="1">
      <c r="A44" s="14" t="s">
        <v>32698</v>
      </c>
      <c r="B44" s="174">
        <v>97905</v>
      </c>
      <c r="C44" s="177" t="s">
        <v>58</v>
      </c>
      <c r="D44" s="176" t="str">
        <f>IF(C44="SINAPI",VLOOKUP(B44,BancoRJ!C:G,2,0),VLOOKUP(B44,COMPOSIÇÕES!C:H,2,0))</f>
        <v>CAIXA ENTERRADA HIDRÁULICA RETANGULAR, EM ALVENARIA COM BLOCOS DE CONCRETO, DIMENSÕES INTERNAS: 0,4X0,4X0,4 M PARA REDE DE ESGOTO. AF_12/2020</v>
      </c>
      <c r="E44" s="111" t="str">
        <f>IF(C44="SINAPI",VLOOKUP(B44,BancoRJ!C:G,3,0),VLOOKUP(B44,COMPOSIÇÕES!C:H,3,0))</f>
        <v>UN</v>
      </c>
      <c r="F44" s="120">
        <f>ROUND(VLOOKUP(A44,'MEMORIA DE CÁLCULO'!A:K,10,0),2)</f>
        <v>200</v>
      </c>
      <c r="G44" s="178">
        <f t="shared" si="0"/>
        <v>291.14</v>
      </c>
      <c r="H44" s="112">
        <f t="shared" si="1"/>
        <v>351.55</v>
      </c>
      <c r="I44" s="62">
        <f t="shared" si="2"/>
        <v>58228</v>
      </c>
      <c r="J44" s="62">
        <f t="shared" si="3"/>
        <v>70310</v>
      </c>
      <c r="K44" s="63">
        <f t="shared" si="4"/>
        <v>7.8111004266949446E-3</v>
      </c>
      <c r="L44" s="121">
        <f>IF(B44=0,"",IF(VLOOKUP('DADOS GERAIS'!$B$9,'DADOS GERAIS'!$H$1:$I$2,2,0)=1,IF(C44="SINAPI",VLOOKUP(B44,BancoRJ!C:G,4,0),VLOOKUP(B44,COMPOSIÇÕES!C:H,6,0)),IF(C44="SINAPI",VLOOKUP(B44,BancoRJ!C:G,5,0),VLOOKUP(B44,COMPOSIÇÕES!C:H,6,0))))</f>
        <v>291.14</v>
      </c>
      <c r="M44" s="122">
        <f t="shared" si="5"/>
        <v>351.55</v>
      </c>
      <c r="N44" s="237">
        <f t="shared" si="7"/>
        <v>0.62334484020669356</v>
      </c>
      <c r="O44" s="237" t="str">
        <f t="shared" si="6"/>
        <v>A</v>
      </c>
    </row>
    <row r="45" spans="1:15" ht="59.25" customHeight="1">
      <c r="A45" s="14" t="s">
        <v>32592</v>
      </c>
      <c r="B45" s="174">
        <v>104642</v>
      </c>
      <c r="C45" s="177" t="s">
        <v>58</v>
      </c>
      <c r="D45" s="176" t="str">
        <f>IF(C45="SINAPI",VLOOKUP(B45,BancoRJ!C:G,2,0),VLOOKUP(B45,COMPOSIÇÕES!C:H,2,0))</f>
        <v>PINTURA LÁTEX ACRÍLICA STANDARD, APLICAÇÃO MANUAL EM PAREDES, DUAS DEMÃOS. AF_04/2023</v>
      </c>
      <c r="E45" s="111" t="str">
        <f>IF(C45="SINAPI",VLOOKUP(B45,BancoRJ!C:G,3,0),VLOOKUP(B45,COMPOSIÇÕES!C:H,3,0))</f>
        <v>M2</v>
      </c>
      <c r="F45" s="120">
        <f>ROUND(VLOOKUP(A45,'MEMORIA DE CÁLCULO'!A:K,10,0),2)</f>
        <v>4337.28</v>
      </c>
      <c r="G45" s="178">
        <f t="shared" si="0"/>
        <v>13.41</v>
      </c>
      <c r="H45" s="112">
        <f t="shared" si="1"/>
        <v>16.190000000000001</v>
      </c>
      <c r="I45" s="62">
        <f t="shared" si="2"/>
        <v>58162.92</v>
      </c>
      <c r="J45" s="62">
        <f t="shared" si="3"/>
        <v>70220.56</v>
      </c>
      <c r="K45" s="63">
        <f t="shared" si="4"/>
        <v>7.8011640759317012E-3</v>
      </c>
      <c r="L45" s="121">
        <f>IF(B45=0,"",IF(VLOOKUP('DADOS GERAIS'!$B$9,'DADOS GERAIS'!$H$1:$I$2,2,0)=1,IF(C45="SINAPI",VLOOKUP(B45,BancoRJ!C:G,4,0),VLOOKUP(B45,COMPOSIÇÕES!C:H,6,0)),IF(C45="SINAPI",VLOOKUP(B45,BancoRJ!C:G,5,0),VLOOKUP(B45,COMPOSIÇÕES!C:H,6,0))))</f>
        <v>13.41</v>
      </c>
      <c r="M45" s="122">
        <f t="shared" si="5"/>
        <v>16.190000000000001</v>
      </c>
      <c r="N45" s="237">
        <f t="shared" si="7"/>
        <v>0.63114600428262524</v>
      </c>
      <c r="O45" s="237" t="str">
        <f t="shared" si="6"/>
        <v>A</v>
      </c>
    </row>
    <row r="46" spans="1:15" ht="59.25" customHeight="1">
      <c r="A46" s="14" t="s">
        <v>32546</v>
      </c>
      <c r="B46" s="174">
        <v>92762</v>
      </c>
      <c r="C46" s="177" t="s">
        <v>58</v>
      </c>
      <c r="D46" s="176" t="str">
        <f>IF(C46="SINAPI",VLOOKUP(B46,BancoRJ!C:G,2,0),VLOOKUP(B46,COMPOSIÇÕES!C:H,2,0))</f>
        <v>ARMAÇÃO DE PILAR OU VIGA DE ESTRUTURA CONVENCIONAL DE CONCRETO ARMADO UTILIZANDO AÇO CA-50 DE 10,0 MM - MONTAGEM. AF_06/2022</v>
      </c>
      <c r="E46" s="111" t="str">
        <f>IF(C46="SINAPI",VLOOKUP(B46,BancoRJ!C:G,3,0),VLOOKUP(B46,COMPOSIÇÕES!C:H,3,0))</f>
        <v>KG</v>
      </c>
      <c r="F46" s="120">
        <f>ROUND(VLOOKUP(A46,'MEMORIA DE CÁLCULO'!A:K,10,0),2)</f>
        <v>4620</v>
      </c>
      <c r="G46" s="178">
        <f t="shared" si="0"/>
        <v>12.19</v>
      </c>
      <c r="H46" s="112">
        <f t="shared" si="1"/>
        <v>14.72</v>
      </c>
      <c r="I46" s="62">
        <f t="shared" si="2"/>
        <v>56317.8</v>
      </c>
      <c r="J46" s="62">
        <f t="shared" si="3"/>
        <v>68006.399999999994</v>
      </c>
      <c r="K46" s="63">
        <f t="shared" si="4"/>
        <v>7.5551816250602625E-3</v>
      </c>
      <c r="L46" s="121">
        <f>IF(B46=0,"",IF(VLOOKUP('DADOS GERAIS'!$B$9,'DADOS GERAIS'!$H$1:$I$2,2,0)=1,IF(C46="SINAPI",VLOOKUP(B46,BancoRJ!C:G,4,0),VLOOKUP(B46,COMPOSIÇÕES!C:H,6,0)),IF(C46="SINAPI",VLOOKUP(B46,BancoRJ!C:G,5,0),VLOOKUP(B46,COMPOSIÇÕES!C:H,6,0))))</f>
        <v>12.19</v>
      </c>
      <c r="M46" s="122">
        <f t="shared" si="5"/>
        <v>14.72</v>
      </c>
      <c r="N46" s="237">
        <f t="shared" si="7"/>
        <v>0.63870118590768554</v>
      </c>
      <c r="O46" s="237" t="str">
        <f t="shared" si="6"/>
        <v>A</v>
      </c>
    </row>
    <row r="47" spans="1:15" ht="59.25" customHeight="1">
      <c r="A47" s="14" t="s">
        <v>32605</v>
      </c>
      <c r="B47" s="174">
        <v>87247</v>
      </c>
      <c r="C47" s="177" t="s">
        <v>58</v>
      </c>
      <c r="D47" s="176" t="str">
        <f>IF(C47="SINAPI",VLOOKUP(B47,BancoRJ!C:G,2,0),VLOOKUP(B47,COMPOSIÇÕES!C:H,2,0))</f>
        <v>REVESTIMENTO CERÂMICO PARA PISO COM PLACAS TIPO ESMALTADA DE DIMENSÕES 35X35 CM APLICADA EM AMBIENTES DE ÁREA ENTRE 5 M2 E 10 M2. AF_02/2023_PE</v>
      </c>
      <c r="E47" s="111" t="str">
        <f>IF(C47="SINAPI",VLOOKUP(B47,BancoRJ!C:G,3,0),VLOOKUP(B47,COMPOSIÇÕES!C:H,3,0))</f>
        <v>M2</v>
      </c>
      <c r="F47" s="120">
        <f>ROUND(VLOOKUP(A47,'MEMORIA DE CÁLCULO'!A:K,10,0),2)</f>
        <v>840</v>
      </c>
      <c r="G47" s="178">
        <f t="shared" si="0"/>
        <v>66.819999999999993</v>
      </c>
      <c r="H47" s="112">
        <f t="shared" si="1"/>
        <v>80.69</v>
      </c>
      <c r="I47" s="62">
        <f t="shared" si="2"/>
        <v>56128.800000000003</v>
      </c>
      <c r="J47" s="62">
        <f t="shared" si="3"/>
        <v>67779.600000000006</v>
      </c>
      <c r="K47" s="63">
        <f t="shared" si="4"/>
        <v>7.5299852436525776E-3</v>
      </c>
      <c r="L47" s="121">
        <f>IF(B47=0,"",IF(VLOOKUP('DADOS GERAIS'!$B$9,'DADOS GERAIS'!$H$1:$I$2,2,0)=1,IF(C47="SINAPI",VLOOKUP(B47,BancoRJ!C:G,4,0),VLOOKUP(B47,COMPOSIÇÕES!C:H,6,0)),IF(C47="SINAPI",VLOOKUP(B47,BancoRJ!C:G,5,0),VLOOKUP(B47,COMPOSIÇÕES!C:H,6,0))))</f>
        <v>66.819999999999993</v>
      </c>
      <c r="M47" s="122">
        <f t="shared" si="5"/>
        <v>80.69</v>
      </c>
      <c r="N47" s="237">
        <f t="shared" si="7"/>
        <v>0.6462311711513381</v>
      </c>
      <c r="O47" s="237" t="str">
        <f t="shared" si="6"/>
        <v>A</v>
      </c>
    </row>
    <row r="48" spans="1:15" ht="59.25" customHeight="1">
      <c r="A48" s="14" t="s">
        <v>32554</v>
      </c>
      <c r="B48" s="174">
        <v>101963</v>
      </c>
      <c r="C48" s="177" t="s">
        <v>58</v>
      </c>
      <c r="D48" s="176" t="str">
        <f>IF(C48="SINAPI",VLOOKUP(B48,BancoRJ!C:G,2,0),VLOOKUP(B48,COMPOSIÇÕES!C:H,2,0))</f>
        <v>LAJE PRÉ-MOLDADA UNIDIRECIONAL, BIAPOIADA, PARA PISO, ENCHIMENTO EM CERÂMICA, VIGOTA CONVENCIONAL, ALTURA TOTAL DA LAJE (ENCHIMENTO+CAPA) = (8+4). AF_11/2020</v>
      </c>
      <c r="E48" s="111" t="str">
        <f>IF(C48="SINAPI",VLOOKUP(B48,BancoRJ!C:G,3,0),VLOOKUP(B48,COMPOSIÇÕES!C:H,3,0))</f>
        <v>M2</v>
      </c>
      <c r="F48" s="120">
        <f>ROUND(VLOOKUP(A48,'MEMORIA DE CÁLCULO'!A:K,10,0),2)</f>
        <v>278.25</v>
      </c>
      <c r="G48" s="178">
        <f t="shared" si="0"/>
        <v>201.57</v>
      </c>
      <c r="H48" s="112">
        <f t="shared" si="1"/>
        <v>243.4</v>
      </c>
      <c r="I48" s="62">
        <f t="shared" si="2"/>
        <v>56086.85</v>
      </c>
      <c r="J48" s="62">
        <f t="shared" si="3"/>
        <v>67726.05</v>
      </c>
      <c r="K48" s="63">
        <f t="shared" si="4"/>
        <v>7.5240360980424288E-3</v>
      </c>
      <c r="L48" s="121">
        <f>IF(B48=0,"",IF(VLOOKUP('DADOS GERAIS'!$B$9,'DADOS GERAIS'!$H$1:$I$2,2,0)=1,IF(C48="SINAPI",VLOOKUP(B48,BancoRJ!C:G,4,0),VLOOKUP(B48,COMPOSIÇÕES!C:H,6,0)),IF(C48="SINAPI",VLOOKUP(B48,BancoRJ!C:G,5,0),VLOOKUP(B48,COMPOSIÇÕES!C:H,6,0))))</f>
        <v>201.57</v>
      </c>
      <c r="M48" s="122">
        <f t="shared" si="5"/>
        <v>243.4</v>
      </c>
      <c r="N48" s="237">
        <f t="shared" si="7"/>
        <v>0.65375520724938052</v>
      </c>
      <c r="O48" s="237" t="str">
        <f t="shared" si="6"/>
        <v>A</v>
      </c>
    </row>
    <row r="49" spans="1:15" ht="59.25" customHeight="1">
      <c r="A49" s="14" t="s">
        <v>32606</v>
      </c>
      <c r="B49" s="174">
        <v>87248</v>
      </c>
      <c r="C49" s="177" t="s">
        <v>58</v>
      </c>
      <c r="D49" s="176" t="str">
        <f>IF(C49="SINAPI",VLOOKUP(B49,BancoRJ!C:G,2,0),VLOOKUP(B49,COMPOSIÇÕES!C:H,2,0))</f>
        <v>REVESTIMENTO CERÂMICO PARA PISO COM PLACAS TIPO ESMALTADA DE DIMENSÕES 35X35 CM APLICADA EM AMBIENTES DE ÁREA MAIOR QUE 10 M2. AF_02/2023_PE</v>
      </c>
      <c r="E49" s="111" t="str">
        <f>IF(C49="SINAPI",VLOOKUP(B49,BancoRJ!C:G,3,0),VLOOKUP(B49,COMPOSIÇÕES!C:H,3,0))</f>
        <v>M2</v>
      </c>
      <c r="F49" s="120">
        <f>ROUND(VLOOKUP(A49,'MEMORIA DE CÁLCULO'!A:K,10,0),2)</f>
        <v>955</v>
      </c>
      <c r="G49" s="178">
        <f t="shared" si="0"/>
        <v>55.81</v>
      </c>
      <c r="H49" s="112">
        <f t="shared" si="1"/>
        <v>67.39</v>
      </c>
      <c r="I49" s="62">
        <f t="shared" si="2"/>
        <v>53298.55</v>
      </c>
      <c r="J49" s="62">
        <f t="shared" si="3"/>
        <v>64357.45</v>
      </c>
      <c r="K49" s="63">
        <f t="shared" si="4"/>
        <v>7.149800955141495E-3</v>
      </c>
      <c r="L49" s="121">
        <f>IF(B49=0,"",IF(VLOOKUP('DADOS GERAIS'!$B$9,'DADOS GERAIS'!$H$1:$I$2,2,0)=1,IF(C49="SINAPI",VLOOKUP(B49,BancoRJ!C:G,4,0),VLOOKUP(B49,COMPOSIÇÕES!C:H,6,0)),IF(C49="SINAPI",VLOOKUP(B49,BancoRJ!C:G,5,0),VLOOKUP(B49,COMPOSIÇÕES!C:H,6,0))))</f>
        <v>55.81</v>
      </c>
      <c r="M49" s="122">
        <f t="shared" si="5"/>
        <v>67.39</v>
      </c>
      <c r="N49" s="237">
        <f t="shared" si="7"/>
        <v>0.66090500820452203</v>
      </c>
      <c r="O49" s="237" t="str">
        <f t="shared" si="6"/>
        <v>A</v>
      </c>
    </row>
    <row r="50" spans="1:15" ht="59.25" customHeight="1">
      <c r="A50" s="14" t="s">
        <v>32612</v>
      </c>
      <c r="B50" s="174">
        <v>101965</v>
      </c>
      <c r="C50" s="177" t="s">
        <v>58</v>
      </c>
      <c r="D50" s="176" t="str">
        <f>IF(C50="SINAPI",VLOOKUP(B50,BancoRJ!C:G,2,0),VLOOKUP(B50,COMPOSIÇÕES!C:H,2,0))</f>
        <v>PEITORIL LINEAR EM GRANITO OU MÁRMORE, L = 15CM, ASSENTADO COM ARGAMASSA 1:6 COM ADITIVO. AF_11/2020</v>
      </c>
      <c r="E50" s="111" t="str">
        <f>IF(C50="SINAPI",VLOOKUP(B50,BancoRJ!C:G,3,0),VLOOKUP(B50,COMPOSIÇÕES!C:H,3,0))</f>
        <v>M</v>
      </c>
      <c r="F50" s="120">
        <f>ROUND(VLOOKUP(A50,'MEMORIA DE CÁLCULO'!A:K,10,0),2)</f>
        <v>320</v>
      </c>
      <c r="G50" s="178">
        <f t="shared" si="0"/>
        <v>164.27</v>
      </c>
      <c r="H50" s="112">
        <f t="shared" si="1"/>
        <v>198.36</v>
      </c>
      <c r="I50" s="62">
        <f t="shared" si="2"/>
        <v>52566.400000000001</v>
      </c>
      <c r="J50" s="62">
        <f t="shared" si="3"/>
        <v>63475.199999999997</v>
      </c>
      <c r="K50" s="63">
        <f t="shared" si="4"/>
        <v>7.0517872536559082E-3</v>
      </c>
      <c r="L50" s="121">
        <f>IF(B50=0,"",IF(VLOOKUP('DADOS GERAIS'!$B$9,'DADOS GERAIS'!$H$1:$I$2,2,0)=1,IF(C50="SINAPI",VLOOKUP(B50,BancoRJ!C:G,4,0),VLOOKUP(B50,COMPOSIÇÕES!C:H,6,0)),IF(C50="SINAPI",VLOOKUP(B50,BancoRJ!C:G,5,0),VLOOKUP(B50,COMPOSIÇÕES!C:H,6,0))))</f>
        <v>164.27</v>
      </c>
      <c r="M50" s="122">
        <f t="shared" si="5"/>
        <v>198.36</v>
      </c>
      <c r="N50" s="237">
        <f t="shared" si="7"/>
        <v>0.66795679545817799</v>
      </c>
      <c r="O50" s="237" t="str">
        <f t="shared" si="6"/>
        <v>A</v>
      </c>
    </row>
    <row r="51" spans="1:15" ht="59.25" customHeight="1">
      <c r="A51" s="14" t="s">
        <v>32550</v>
      </c>
      <c r="B51" s="174">
        <v>92761</v>
      </c>
      <c r="C51" s="177" t="s">
        <v>58</v>
      </c>
      <c r="D51" s="176" t="str">
        <f>IF(C51="SINAPI",VLOOKUP(B51,BancoRJ!C:G,2,0),VLOOKUP(B51,COMPOSIÇÕES!C:H,2,0))</f>
        <v>ARMAÇÃO DE PILAR OU VIGA DE ESTRUTURA CONVENCIONAL DE CONCRETO ARMADO UTILIZANDO AÇO CA-50 DE 8,0 MM - MONTAGEM. AF_06/2022</v>
      </c>
      <c r="E51" s="111" t="str">
        <f>IF(C51="SINAPI",VLOOKUP(B51,BancoRJ!C:G,3,0),VLOOKUP(B51,COMPOSIÇÕES!C:H,3,0))</f>
        <v>KG</v>
      </c>
      <c r="F51" s="120">
        <f>ROUND(VLOOKUP(A51,'MEMORIA DE CÁLCULO'!A:K,10,0),2)</f>
        <v>3720</v>
      </c>
      <c r="G51" s="178">
        <f t="shared" si="0"/>
        <v>13.89</v>
      </c>
      <c r="H51" s="112">
        <f t="shared" si="1"/>
        <v>16.77</v>
      </c>
      <c r="I51" s="62">
        <f t="shared" si="2"/>
        <v>51670.8</v>
      </c>
      <c r="J51" s="62">
        <f t="shared" si="3"/>
        <v>62384.4</v>
      </c>
      <c r="K51" s="63">
        <f t="shared" si="4"/>
        <v>6.9306046573617995E-3</v>
      </c>
      <c r="L51" s="121">
        <f>IF(B51=0,"",IF(VLOOKUP('DADOS GERAIS'!$B$9,'DADOS GERAIS'!$H$1:$I$2,2,0)=1,IF(C51="SINAPI",VLOOKUP(B51,BancoRJ!C:G,4,0),VLOOKUP(B51,COMPOSIÇÕES!C:H,6,0)),IF(C51="SINAPI",VLOOKUP(B51,BancoRJ!C:G,5,0),VLOOKUP(B51,COMPOSIÇÕES!C:H,6,0))))</f>
        <v>13.89</v>
      </c>
      <c r="M51" s="122">
        <f t="shared" si="5"/>
        <v>16.77</v>
      </c>
      <c r="N51" s="237">
        <f t="shared" si="7"/>
        <v>0.67488740011553983</v>
      </c>
      <c r="O51" s="237" t="str">
        <f t="shared" si="6"/>
        <v>A</v>
      </c>
    </row>
    <row r="52" spans="1:15" ht="59.25" customHeight="1">
      <c r="A52" s="14" t="s">
        <v>32560</v>
      </c>
      <c r="B52" s="174">
        <v>105024</v>
      </c>
      <c r="C52" s="177" t="s">
        <v>58</v>
      </c>
      <c r="D52" s="176" t="str">
        <f>IF(C52="SINAPI",VLOOKUP(B52,BancoRJ!C:G,2,0),VLOOKUP(B52,COMPOSIÇÕES!C:H,2,0))</f>
        <v>VERGA MOLDADA IN LOCO EM CONCRETO, ESPESSURA DE *10* CM. AF_03/2024</v>
      </c>
      <c r="E52" s="111" t="str">
        <f>IF(C52="SINAPI",VLOOKUP(B52,BancoRJ!C:G,3,0),VLOOKUP(B52,COMPOSIÇÕES!C:H,3,0))</f>
        <v>M</v>
      </c>
      <c r="F52" s="120">
        <f>ROUND(VLOOKUP(A52,'MEMORIA DE CÁLCULO'!A:K,10,0),2)</f>
        <v>820</v>
      </c>
      <c r="G52" s="178">
        <f t="shared" si="0"/>
        <v>62.59</v>
      </c>
      <c r="H52" s="112">
        <f t="shared" si="1"/>
        <v>75.58</v>
      </c>
      <c r="I52" s="62">
        <f t="shared" si="2"/>
        <v>51323.8</v>
      </c>
      <c r="J52" s="62">
        <f t="shared" si="3"/>
        <v>61975.6</v>
      </c>
      <c r="K52" s="63">
        <f t="shared" si="4"/>
        <v>6.8851889575405377E-3</v>
      </c>
      <c r="L52" s="121">
        <f>IF(B52=0,"",IF(VLOOKUP('DADOS GERAIS'!$B$9,'DADOS GERAIS'!$H$1:$I$2,2,0)=1,IF(C52="SINAPI",VLOOKUP(B52,BancoRJ!C:G,4,0),VLOOKUP(B52,COMPOSIÇÕES!C:H,6,0)),IF(C52="SINAPI",VLOOKUP(B52,BancoRJ!C:G,5,0),VLOOKUP(B52,COMPOSIÇÕES!C:H,6,0))))</f>
        <v>62.59</v>
      </c>
      <c r="M52" s="122">
        <f t="shared" si="5"/>
        <v>75.58</v>
      </c>
      <c r="N52" s="237">
        <f t="shared" si="7"/>
        <v>0.68177258907308036</v>
      </c>
      <c r="O52" s="237" t="str">
        <f t="shared" si="6"/>
        <v>A</v>
      </c>
    </row>
    <row r="53" spans="1:15" ht="59.25" customHeight="1">
      <c r="A53" s="14" t="s">
        <v>6957</v>
      </c>
      <c r="B53" s="174">
        <v>92427</v>
      </c>
      <c r="C53" s="177" t="s">
        <v>58</v>
      </c>
      <c r="D53" s="176" t="str">
        <f>IF(C53="SINAPI",VLOOKUP(B53,BancoRJ!C:G,2,0),VLOOKUP(B53,COMPOSIÇÕES!C:H,2,0))</f>
        <v>MONTAGEM E DESMONTAGEM DE FÔRMA DE PILARES RETANGULARES E ESTRUTURAS SIMILARES, PÉ-DIREITO SIMPLES, EM CHAPA DE MADEIRA COMPENSADA RESINADA, 8 UTILIZAÇÕES. AF_09/2020</v>
      </c>
      <c r="E53" s="111" t="str">
        <f>IF(C53="SINAPI",VLOOKUP(B53,BancoRJ!C:G,3,0),VLOOKUP(B53,COMPOSIÇÕES!C:H,3,0))</f>
        <v>M2</v>
      </c>
      <c r="F53" s="120">
        <f>ROUND(VLOOKUP(A53,'MEMORIA DE CÁLCULO'!A:K,10,0),2)</f>
        <v>617.76</v>
      </c>
      <c r="G53" s="178">
        <f t="shared" si="0"/>
        <v>81.33</v>
      </c>
      <c r="H53" s="112">
        <f t="shared" si="1"/>
        <v>98.21</v>
      </c>
      <c r="I53" s="62">
        <f t="shared" si="2"/>
        <v>50242.42</v>
      </c>
      <c r="J53" s="62">
        <f t="shared" si="3"/>
        <v>60670.21</v>
      </c>
      <c r="K53" s="63">
        <f t="shared" si="4"/>
        <v>6.7401664516949494E-3</v>
      </c>
      <c r="L53" s="121">
        <f>IF(B53=0,"",IF(VLOOKUP('DADOS GERAIS'!$B$9,'DADOS GERAIS'!$H$1:$I$2,2,0)=1,IF(C53="SINAPI",VLOOKUP(B53,BancoRJ!C:G,4,0),VLOOKUP(B53,COMPOSIÇÕES!C:H,6,0)),IF(C53="SINAPI",VLOOKUP(B53,BancoRJ!C:G,5,0),VLOOKUP(B53,COMPOSIÇÕES!C:H,6,0))))</f>
        <v>81.33</v>
      </c>
      <c r="M53" s="122">
        <f t="shared" si="5"/>
        <v>98.21</v>
      </c>
      <c r="N53" s="237">
        <f t="shared" si="7"/>
        <v>0.68851275552477531</v>
      </c>
      <c r="O53" s="237" t="str">
        <f t="shared" si="6"/>
        <v>A</v>
      </c>
    </row>
    <row r="54" spans="1:15" ht="59.25" customHeight="1">
      <c r="A54" s="14" t="s">
        <v>21</v>
      </c>
      <c r="B54" s="174">
        <v>96527</v>
      </c>
      <c r="C54" s="177" t="s">
        <v>58</v>
      </c>
      <c r="D54" s="176" t="str">
        <f>IF(C54="SINAPI",VLOOKUP(B54,BancoRJ!C:G,2,0),VLOOKUP(B54,COMPOSIÇÕES!C:H,2,0))</f>
        <v>ESCAVAÇÃO MANUAL PARA VIGA BALDRAME OU SAPATA CORRIDA (INCLUINDO ESCAVAÇÃO PARA COLOCAÇÃO DE FÔRMAS). AF_01/2024</v>
      </c>
      <c r="E54" s="111" t="str">
        <f>IF(C54="SINAPI",VLOOKUP(B54,BancoRJ!C:G,3,0),VLOOKUP(B54,COMPOSIÇÕES!C:H,3,0))</f>
        <v>M3</v>
      </c>
      <c r="F54" s="120">
        <f>ROUND(VLOOKUP(A54,'MEMORIA DE CÁLCULO'!A:K,10,0),2)</f>
        <v>313.04000000000002</v>
      </c>
      <c r="G54" s="178">
        <f t="shared" si="0"/>
        <v>150.59</v>
      </c>
      <c r="H54" s="112">
        <f t="shared" si="1"/>
        <v>181.84</v>
      </c>
      <c r="I54" s="62">
        <f t="shared" si="2"/>
        <v>47140.69</v>
      </c>
      <c r="J54" s="62">
        <f t="shared" si="3"/>
        <v>56923.19</v>
      </c>
      <c r="K54" s="63">
        <f t="shared" si="4"/>
        <v>6.3238906798156365E-3</v>
      </c>
      <c r="L54" s="121">
        <f>IF(B54=0,"",IF(VLOOKUP('DADOS GERAIS'!$B$9,'DADOS GERAIS'!$H$1:$I$2,2,0)=1,IF(C54="SINAPI",VLOOKUP(B54,BancoRJ!C:G,4,0),VLOOKUP(B54,COMPOSIÇÕES!C:H,6,0)),IF(C54="SINAPI",VLOOKUP(B54,BancoRJ!C:G,5,0),VLOOKUP(B54,COMPOSIÇÕES!C:H,6,0))))</f>
        <v>150.59</v>
      </c>
      <c r="M54" s="122">
        <f t="shared" si="5"/>
        <v>181.84</v>
      </c>
      <c r="N54" s="237">
        <f t="shared" si="7"/>
        <v>0.69483664620459096</v>
      </c>
      <c r="O54" s="237" t="str">
        <f t="shared" si="6"/>
        <v>A</v>
      </c>
    </row>
    <row r="55" spans="1:15" ht="59.25" customHeight="1">
      <c r="A55" s="14" t="s">
        <v>32602</v>
      </c>
      <c r="B55" s="174">
        <v>87745</v>
      </c>
      <c r="C55" s="177" t="s">
        <v>58</v>
      </c>
      <c r="D55" s="176" t="str">
        <f>IF(C55="SINAPI",VLOOKUP(B55,BancoRJ!C:G,2,0),VLOOKUP(B55,COMPOSIÇÕES!C:H,2,0))</f>
        <v>CONTRAPISO EM ARGAMASSA TRAÇO 1:4 (CIMENTO E AREIA), PREPARO MECÂNICO COM BETONEIRA 400 L, APLICADO EM ÁREAS MOLHADAS SOBRE LAJE, ADERIDO, ACABAMENTO NÃO REFORÇADO, ESPESSURA 3CM. AF_07/2021</v>
      </c>
      <c r="E55" s="111" t="str">
        <f>IF(C55="SINAPI",VLOOKUP(B55,BancoRJ!C:G,3,0),VLOOKUP(B55,COMPOSIÇÕES!C:H,3,0))</f>
        <v>M2</v>
      </c>
      <c r="F55" s="120">
        <f>ROUND(VLOOKUP(A55,'MEMORIA DE CÁLCULO'!A:K,10,0),2)</f>
        <v>756.25</v>
      </c>
      <c r="G55" s="178">
        <f t="shared" si="0"/>
        <v>61.27</v>
      </c>
      <c r="H55" s="112">
        <f t="shared" si="1"/>
        <v>73.98</v>
      </c>
      <c r="I55" s="62">
        <f t="shared" si="2"/>
        <v>46335.44</v>
      </c>
      <c r="J55" s="62">
        <f t="shared" si="3"/>
        <v>55947.38</v>
      </c>
      <c r="K55" s="63">
        <f t="shared" si="4"/>
        <v>6.2154829155235984E-3</v>
      </c>
      <c r="L55" s="121">
        <f>IF(B55=0,"",IF(VLOOKUP('DADOS GERAIS'!$B$9,'DADOS GERAIS'!$H$1:$I$2,2,0)=1,IF(C55="SINAPI",VLOOKUP(B55,BancoRJ!C:G,4,0),VLOOKUP(B55,COMPOSIÇÕES!C:H,6,0)),IF(C55="SINAPI",VLOOKUP(B55,BancoRJ!C:G,5,0),VLOOKUP(B55,COMPOSIÇÕES!C:H,6,0))))</f>
        <v>61.27</v>
      </c>
      <c r="M55" s="122">
        <f t="shared" si="5"/>
        <v>73.98</v>
      </c>
      <c r="N55" s="237">
        <f t="shared" si="7"/>
        <v>0.70105212912011461</v>
      </c>
      <c r="O55" s="237" t="str">
        <f t="shared" si="6"/>
        <v>A</v>
      </c>
    </row>
    <row r="56" spans="1:15" ht="59.25" customHeight="1">
      <c r="A56" s="14" t="s">
        <v>32548</v>
      </c>
      <c r="B56" s="174">
        <v>103672</v>
      </c>
      <c r="C56" s="177" t="s">
        <v>58</v>
      </c>
      <c r="D56" s="176" t="str">
        <f>IF(C56="SINAPI",VLOOKUP(B56,BancoRJ!C:G,2,0),VLOOKUP(B56,COMPOSIÇÕES!C:H,2,0))</f>
        <v>CONCRETAGEM DE PILARES, FCK = 25 MPA, COM USO DE BOMBA - LANÇAMENTO, ADENSAMENTO E ACABAMENTO. AF_02/2022_PS</v>
      </c>
      <c r="E56" s="111" t="str">
        <f>IF(C56="SINAPI",VLOOKUP(B56,BancoRJ!C:G,3,0),VLOOKUP(B56,COMPOSIÇÕES!C:H,3,0))</f>
        <v>M3</v>
      </c>
      <c r="F56" s="120">
        <f>ROUND(VLOOKUP(A56,'MEMORIA DE CÁLCULO'!A:K,10,0),2)</f>
        <v>67.5</v>
      </c>
      <c r="G56" s="178">
        <f t="shared" si="0"/>
        <v>662.5</v>
      </c>
      <c r="H56" s="112">
        <f t="shared" si="1"/>
        <v>799.97</v>
      </c>
      <c r="I56" s="62">
        <f t="shared" si="2"/>
        <v>44718.75</v>
      </c>
      <c r="J56" s="62">
        <f t="shared" si="3"/>
        <v>53997.98</v>
      </c>
      <c r="K56" s="63">
        <f t="shared" si="4"/>
        <v>5.9989140181861056E-3</v>
      </c>
      <c r="L56" s="121">
        <f>IF(B56=0,"",IF(VLOOKUP('DADOS GERAIS'!$B$9,'DADOS GERAIS'!$H$1:$I$2,2,0)=1,IF(C56="SINAPI",VLOOKUP(B56,BancoRJ!C:G,4,0),VLOOKUP(B56,COMPOSIÇÕES!C:H,6,0)),IF(C56="SINAPI",VLOOKUP(B56,BancoRJ!C:G,5,0),VLOOKUP(B56,COMPOSIÇÕES!C:H,6,0))))</f>
        <v>662.5</v>
      </c>
      <c r="M56" s="122">
        <f t="shared" si="5"/>
        <v>799.97</v>
      </c>
      <c r="N56" s="237">
        <f t="shared" si="7"/>
        <v>0.70705104313830069</v>
      </c>
      <c r="O56" s="237" t="str">
        <f t="shared" si="6"/>
        <v>A</v>
      </c>
    </row>
    <row r="57" spans="1:15" ht="59.25" customHeight="1">
      <c r="A57" s="14" t="s">
        <v>32637</v>
      </c>
      <c r="B57" s="174">
        <v>91926</v>
      </c>
      <c r="C57" s="177" t="s">
        <v>58</v>
      </c>
      <c r="D57" s="176" t="str">
        <f>IF(C57="SINAPI",VLOOKUP(B57,BancoRJ!C:G,2,0),VLOOKUP(B57,COMPOSIÇÕES!C:H,2,0))</f>
        <v>CABO DE COBRE FLEXÍVEL ISOLADO, 2,5 MM², ANTI-CHAMA 450/750 V, PARA CIRCUITOS TERMINAIS - FORNECIMENTO E INSTALAÇÃO. AF_03/2023</v>
      </c>
      <c r="E57" s="111" t="str">
        <f>IF(C57="SINAPI",VLOOKUP(B57,BancoRJ!C:G,3,0),VLOOKUP(B57,COMPOSIÇÕES!C:H,3,0))</f>
        <v>M</v>
      </c>
      <c r="F57" s="120">
        <f>ROUND(VLOOKUP(A57,'MEMORIA DE CÁLCULO'!A:K,10,0),2)</f>
        <v>8693</v>
      </c>
      <c r="G57" s="178">
        <f t="shared" si="0"/>
        <v>5.14</v>
      </c>
      <c r="H57" s="112">
        <f t="shared" si="1"/>
        <v>6.21</v>
      </c>
      <c r="I57" s="62">
        <f t="shared" si="2"/>
        <v>44682.02</v>
      </c>
      <c r="J57" s="62">
        <f t="shared" si="3"/>
        <v>53983.53</v>
      </c>
      <c r="K57" s="63">
        <f t="shared" si="4"/>
        <v>5.9973086931801927E-3</v>
      </c>
      <c r="L57" s="121">
        <f>IF(B57=0,"",IF(VLOOKUP('DADOS GERAIS'!$B$9,'DADOS GERAIS'!$H$1:$I$2,2,0)=1,IF(C57="SINAPI",VLOOKUP(B57,BancoRJ!C:G,4,0),VLOOKUP(B57,COMPOSIÇÕES!C:H,6,0)),IF(C57="SINAPI",VLOOKUP(B57,BancoRJ!C:G,5,0),VLOOKUP(B57,COMPOSIÇÕES!C:H,6,0))))</f>
        <v>5.14</v>
      </c>
      <c r="M57" s="122">
        <f t="shared" si="5"/>
        <v>6.21</v>
      </c>
      <c r="N57" s="237">
        <f t="shared" si="7"/>
        <v>0.71304835183148085</v>
      </c>
      <c r="O57" s="237" t="str">
        <f t="shared" si="6"/>
        <v>A</v>
      </c>
    </row>
    <row r="58" spans="1:15" ht="59.25" customHeight="1">
      <c r="A58" s="14" t="s">
        <v>32604</v>
      </c>
      <c r="B58" s="174">
        <v>87246</v>
      </c>
      <c r="C58" s="177" t="s">
        <v>58</v>
      </c>
      <c r="D58" s="176" t="str">
        <f>IF(C58="SINAPI",VLOOKUP(B58,BancoRJ!C:G,2,0),VLOOKUP(B58,COMPOSIÇÕES!C:H,2,0))</f>
        <v>REVESTIMENTO CERÂMICO PARA PISO COM PLACAS TIPO ESMALTADA DE DIMENSÕES 35X35 CM APLICADA EM AMBIENTES DE ÁREA MENOR QUE 5 M2. AF_02/2023_PE</v>
      </c>
      <c r="E58" s="111" t="str">
        <f>IF(C58="SINAPI",VLOOKUP(B58,BancoRJ!C:G,3,0),VLOOKUP(B58,COMPOSIÇÕES!C:H,3,0))</f>
        <v>M2</v>
      </c>
      <c r="F58" s="120">
        <f>ROUND(VLOOKUP(A58,'MEMORIA DE CÁLCULO'!A:K,10,0),2)</f>
        <v>578</v>
      </c>
      <c r="G58" s="178">
        <f t="shared" si="0"/>
        <v>77.040000000000006</v>
      </c>
      <c r="H58" s="112">
        <f t="shared" si="1"/>
        <v>93.03</v>
      </c>
      <c r="I58" s="62">
        <f t="shared" si="2"/>
        <v>44529.120000000003</v>
      </c>
      <c r="J58" s="62">
        <f t="shared" si="3"/>
        <v>53771.34</v>
      </c>
      <c r="K58" s="63">
        <f t="shared" si="4"/>
        <v>5.9737354120033984E-3</v>
      </c>
      <c r="L58" s="121">
        <f>IF(B58=0,"",IF(VLOOKUP('DADOS GERAIS'!$B$9,'DADOS GERAIS'!$H$1:$I$2,2,0)=1,IF(C58="SINAPI",VLOOKUP(B58,BancoRJ!C:G,4,0),VLOOKUP(B58,COMPOSIÇÕES!C:H,6,0)),IF(C58="SINAPI",VLOOKUP(B58,BancoRJ!C:G,5,0),VLOOKUP(B58,COMPOSIÇÕES!C:H,6,0))))</f>
        <v>77.040000000000006</v>
      </c>
      <c r="M58" s="122">
        <f t="shared" ref="M58:M101" si="8">IF(G58=0,"",IF(G58&gt;L58,FALSE,ROUND((G58*$F$6)+G58,2)))</f>
        <v>93.03</v>
      </c>
      <c r="N58" s="237">
        <f t="shared" si="7"/>
        <v>0.71902208724348426</v>
      </c>
      <c r="O58" s="237" t="str">
        <f t="shared" si="6"/>
        <v>A</v>
      </c>
    </row>
    <row r="59" spans="1:15" ht="59.25" customHeight="1">
      <c r="A59" s="14" t="s">
        <v>32639</v>
      </c>
      <c r="B59" s="174">
        <v>91930</v>
      </c>
      <c r="C59" s="177" t="s">
        <v>58</v>
      </c>
      <c r="D59" s="176" t="str">
        <f>IF(C59="SINAPI",VLOOKUP(B59,BancoRJ!C:G,2,0),VLOOKUP(B59,COMPOSIÇÕES!C:H,2,0))</f>
        <v>CABO DE COBRE FLEXÍVEL ISOLADO, 6 MM², ANTI-CHAMA 450/750 V, PARA CIRCUITOS TERMINAIS - FORNECIMENTO E INSTALAÇÃO. AF_03/2023</v>
      </c>
      <c r="E59" s="111" t="str">
        <f>IF(C59="SINAPI",VLOOKUP(B59,BancoRJ!C:G,3,0),VLOOKUP(B59,COMPOSIÇÕES!C:H,3,0))</f>
        <v>M</v>
      </c>
      <c r="F59" s="120">
        <f>ROUND(VLOOKUP(A59,'MEMORIA DE CÁLCULO'!A:K,10,0),2)</f>
        <v>4096.5</v>
      </c>
      <c r="G59" s="178">
        <f t="shared" si="0"/>
        <v>10.86</v>
      </c>
      <c r="H59" s="112">
        <f t="shared" si="1"/>
        <v>13.11</v>
      </c>
      <c r="I59" s="62">
        <f t="shared" si="2"/>
        <v>44487.99</v>
      </c>
      <c r="J59" s="62">
        <f t="shared" si="3"/>
        <v>53705.120000000003</v>
      </c>
      <c r="K59" s="63">
        <f t="shared" si="4"/>
        <v>5.9663786907652285E-3</v>
      </c>
      <c r="L59" s="121">
        <f>IF(B59=0,"",IF(VLOOKUP('DADOS GERAIS'!$B$9,'DADOS GERAIS'!$H$1:$I$2,2,0)=1,IF(C59="SINAPI",VLOOKUP(B59,BancoRJ!C:G,4,0),VLOOKUP(B59,COMPOSIÇÕES!C:H,6,0)),IF(C59="SINAPI",VLOOKUP(B59,BancoRJ!C:G,5,0),VLOOKUP(B59,COMPOSIÇÕES!C:H,6,0))))</f>
        <v>10.86</v>
      </c>
      <c r="M59" s="122">
        <f t="shared" si="8"/>
        <v>13.11</v>
      </c>
      <c r="N59" s="237">
        <f t="shared" si="7"/>
        <v>0.72498846593424948</v>
      </c>
      <c r="O59" s="237" t="str">
        <f t="shared" si="6"/>
        <v>A</v>
      </c>
    </row>
    <row r="60" spans="1:15" ht="59.25" customHeight="1">
      <c r="A60" s="14" t="s">
        <v>32553</v>
      </c>
      <c r="B60" s="174">
        <v>103674</v>
      </c>
      <c r="C60" s="177" t="s">
        <v>58</v>
      </c>
      <c r="D60" s="176" t="str">
        <f>IF(C60="SINAPI",VLOOKUP(B60,BancoRJ!C:G,2,0),VLOOKUP(B60,COMPOSIÇÕES!C:H,2,0))</f>
        <v>CONCRETAGEM DE VIGAS E LAJES, FCK=25 MPA, PARA LAJES PREMOLDADAS COM USO DE BOMBA - LANÇAMENTO, ADENSAMENTO E ACABAMENTO. AF_02/2022_PS</v>
      </c>
      <c r="E60" s="111" t="str">
        <f>IF(C60="SINAPI",VLOOKUP(B60,BancoRJ!C:G,3,0),VLOOKUP(B60,COMPOSIÇÕES!C:H,3,0))</f>
        <v>M3</v>
      </c>
      <c r="F60" s="120">
        <f>ROUND(VLOOKUP(A60,'MEMORIA DE CÁLCULO'!A:K,10,0),2)</f>
        <v>63</v>
      </c>
      <c r="G60" s="178">
        <f t="shared" si="0"/>
        <v>692.22</v>
      </c>
      <c r="H60" s="112">
        <f t="shared" si="1"/>
        <v>835.86</v>
      </c>
      <c r="I60" s="62">
        <f t="shared" si="2"/>
        <v>43609.86</v>
      </c>
      <c r="J60" s="62">
        <f t="shared" si="3"/>
        <v>52659.18</v>
      </c>
      <c r="K60" s="63">
        <f t="shared" si="4"/>
        <v>5.8501798231745967E-3</v>
      </c>
      <c r="L60" s="121">
        <f>IF(B60=0,"",IF(VLOOKUP('DADOS GERAIS'!$B$9,'DADOS GERAIS'!$H$1:$I$2,2,0)=1,IF(C60="SINAPI",VLOOKUP(B60,BancoRJ!C:G,4,0),VLOOKUP(B60,COMPOSIÇÕES!C:H,6,0)),IF(C60="SINAPI",VLOOKUP(B60,BancoRJ!C:G,5,0),VLOOKUP(B60,COMPOSIÇÕES!C:H,6,0))))</f>
        <v>692.22</v>
      </c>
      <c r="M60" s="122">
        <f t="shared" si="8"/>
        <v>835.86</v>
      </c>
      <c r="N60" s="237">
        <f t="shared" si="7"/>
        <v>0.73083864575742408</v>
      </c>
      <c r="O60" s="237" t="str">
        <f t="shared" si="6"/>
        <v>A</v>
      </c>
    </row>
    <row r="61" spans="1:15" ht="59.25" customHeight="1">
      <c r="A61" s="14" t="s">
        <v>31788</v>
      </c>
      <c r="B61" s="174">
        <v>96535</v>
      </c>
      <c r="C61" s="177" t="s">
        <v>58</v>
      </c>
      <c r="D61" s="176" t="str">
        <f>IF(C61="SINAPI",VLOOKUP(B61,BancoRJ!C:G,2,0),VLOOKUP(B61,COMPOSIÇÕES!C:H,2,0))</f>
        <v>FABRICAÇÃO, MONTAGEM E DESMONTAGEM DE FÔRMA PARA SAPATA, EM MADEIRA SERRADA, E=25 MM, 4 UTILIZAÇÕES. AF_01/2024</v>
      </c>
      <c r="E61" s="111" t="str">
        <f>IF(C61="SINAPI",VLOOKUP(B61,BancoRJ!C:G,3,0),VLOOKUP(B61,COMPOSIÇÕES!C:H,3,0))</f>
        <v>M2</v>
      </c>
      <c r="F61" s="120">
        <f>ROUND(VLOOKUP(A61,'MEMORIA DE CÁLCULO'!A:K,10,0),2)</f>
        <v>241.56</v>
      </c>
      <c r="G61" s="178">
        <f t="shared" si="0"/>
        <v>178.71</v>
      </c>
      <c r="H61" s="112">
        <f t="shared" si="1"/>
        <v>215.79</v>
      </c>
      <c r="I61" s="62">
        <f t="shared" si="2"/>
        <v>43169.19</v>
      </c>
      <c r="J61" s="62">
        <f t="shared" si="3"/>
        <v>52126.23</v>
      </c>
      <c r="K61" s="63">
        <f t="shared" si="4"/>
        <v>5.7909716597212184E-3</v>
      </c>
      <c r="L61" s="121">
        <f>IF(B61=0,"",IF(VLOOKUP('DADOS GERAIS'!$B$9,'DADOS GERAIS'!$H$1:$I$2,2,0)=1,IF(C61="SINAPI",VLOOKUP(B61,BancoRJ!C:G,4,0),VLOOKUP(B61,COMPOSIÇÕES!C:H,6,0)),IF(C61="SINAPI",VLOOKUP(B61,BancoRJ!C:G,5,0),VLOOKUP(B61,COMPOSIÇÕES!C:H,6,0))))</f>
        <v>178.71</v>
      </c>
      <c r="M61" s="122">
        <f t="shared" si="8"/>
        <v>215.79</v>
      </c>
      <c r="N61" s="237">
        <f t="shared" si="7"/>
        <v>0.73662961741714528</v>
      </c>
      <c r="O61" s="237" t="str">
        <f t="shared" si="6"/>
        <v>A</v>
      </c>
    </row>
    <row r="62" spans="1:15" ht="59.25" customHeight="1">
      <c r="A62" s="14" t="s">
        <v>32580</v>
      </c>
      <c r="B62" s="174">
        <v>87267</v>
      </c>
      <c r="C62" s="177" t="s">
        <v>58</v>
      </c>
      <c r="D62" s="176" t="str">
        <f>IF(C62="SINAPI",VLOOKUP(B62,BancoRJ!C:G,2,0),VLOOKUP(B62,COMPOSIÇÕES!C:H,2,0))</f>
        <v>REVESTIMENTO CERÂMICO PARA PAREDES INTERNAS COM PLACAS TIPO ESMALTADA DE DIMENSÕES 20X20 CM APLICADAS A MEIA ALTURA DAS PAREDES. AF_02/2023_PE</v>
      </c>
      <c r="E62" s="111" t="str">
        <f>IF(C62="SINAPI",VLOOKUP(B62,BancoRJ!C:G,3,0),VLOOKUP(B62,COMPOSIÇÕES!C:H,3,0))</f>
        <v>M2</v>
      </c>
      <c r="F62" s="120">
        <f>ROUND(VLOOKUP(A62,'MEMORIA DE CÁLCULO'!A:K,10,0),2)</f>
        <v>566.25</v>
      </c>
      <c r="G62" s="178">
        <f t="shared" si="0"/>
        <v>75.430000000000007</v>
      </c>
      <c r="H62" s="112">
        <f t="shared" si="1"/>
        <v>91.08</v>
      </c>
      <c r="I62" s="62">
        <f t="shared" si="2"/>
        <v>42712.24</v>
      </c>
      <c r="J62" s="62">
        <f t="shared" si="3"/>
        <v>51574.05</v>
      </c>
      <c r="K62" s="63">
        <f t="shared" si="4"/>
        <v>5.7296271364156793E-3</v>
      </c>
      <c r="L62" s="121">
        <f>IF(B62=0,"",IF(VLOOKUP('DADOS GERAIS'!$B$9,'DADOS GERAIS'!$H$1:$I$2,2,0)=1,IF(C62="SINAPI",VLOOKUP(B62,BancoRJ!C:G,4,0),VLOOKUP(B62,COMPOSIÇÕES!C:H,6,0)),IF(C62="SINAPI",VLOOKUP(B62,BancoRJ!C:G,5,0),VLOOKUP(B62,COMPOSIÇÕES!C:H,6,0))))</f>
        <v>75.430000000000007</v>
      </c>
      <c r="M62" s="122">
        <f t="shared" si="8"/>
        <v>91.08</v>
      </c>
      <c r="N62" s="237">
        <f t="shared" si="7"/>
        <v>0.74235924455356095</v>
      </c>
      <c r="O62" s="237" t="str">
        <f t="shared" si="6"/>
        <v>A</v>
      </c>
    </row>
    <row r="63" spans="1:15" ht="59.25" customHeight="1">
      <c r="A63" s="14" t="s">
        <v>51</v>
      </c>
      <c r="B63" s="174">
        <v>96521</v>
      </c>
      <c r="C63" s="177" t="s">
        <v>58</v>
      </c>
      <c r="D63" s="176" t="str">
        <f>IF(C63="SINAPI",VLOOKUP(B63,BancoRJ!C:G,2,0),VLOOKUP(B63,COMPOSIÇÕES!C:H,2,0))</f>
        <v>ESCAVAÇÃO MECANIZADA PARA BLOCO DE COROAMENTO OU SAPATA COM RETROESCAVADEIRA (INCLUINDO ESCAVAÇÃO PARA COLOCAÇÃO DE FÔRMAS). AF_01/2024</v>
      </c>
      <c r="E63" s="111" t="str">
        <f>IF(C63="SINAPI",VLOOKUP(B63,BancoRJ!C:G,3,0),VLOOKUP(B63,COMPOSIÇÕES!C:H,3,0))</f>
        <v>M3</v>
      </c>
      <c r="F63" s="120">
        <f>ROUND(VLOOKUP(A63,'MEMORIA DE CÁLCULO'!A:K,10,0),2)</f>
        <v>876.38</v>
      </c>
      <c r="G63" s="178">
        <f t="shared" si="0"/>
        <v>48.3</v>
      </c>
      <c r="H63" s="112">
        <f t="shared" si="1"/>
        <v>58.32</v>
      </c>
      <c r="I63" s="62">
        <f t="shared" si="2"/>
        <v>42329.15</v>
      </c>
      <c r="J63" s="62">
        <f t="shared" si="3"/>
        <v>51110.48</v>
      </c>
      <c r="K63" s="63">
        <f t="shared" si="4"/>
        <v>5.6781267548938058E-3</v>
      </c>
      <c r="L63" s="121">
        <f>IF(B63=0,"",IF(VLOOKUP('DADOS GERAIS'!$B$9,'DADOS GERAIS'!$H$1:$I$2,2,0)=1,IF(C63="SINAPI",VLOOKUP(B63,BancoRJ!C:G,4,0),VLOOKUP(B63,COMPOSIÇÕES!C:H,6,0)),IF(C63="SINAPI",VLOOKUP(B63,BancoRJ!C:G,5,0),VLOOKUP(B63,COMPOSIÇÕES!C:H,6,0))))</f>
        <v>48.3</v>
      </c>
      <c r="M63" s="122">
        <f t="shared" si="8"/>
        <v>58.32</v>
      </c>
      <c r="N63" s="237">
        <f t="shared" si="7"/>
        <v>0.74803737130845471</v>
      </c>
      <c r="O63" s="237" t="str">
        <f t="shared" si="6"/>
        <v>A</v>
      </c>
    </row>
    <row r="64" spans="1:15" ht="59.25" customHeight="1">
      <c r="A64" s="14" t="s">
        <v>32599</v>
      </c>
      <c r="B64" s="174">
        <v>92769</v>
      </c>
      <c r="C64" s="177" t="s">
        <v>58</v>
      </c>
      <c r="D64" s="176" t="str">
        <f>IF(C64="SINAPI",VLOOKUP(B64,BancoRJ!C:G,2,0),VLOOKUP(B64,COMPOSIÇÕES!C:H,2,0))</f>
        <v>ARMAÇÃO DE LAJE DE ESTRUTURA CONVENCIONAL DE CONCRETO ARMADO UTILIZANDO AÇO CA-50 DE 6,3 MM - MONTAGEM. AF_06/2022</v>
      </c>
      <c r="E64" s="111" t="str">
        <f>IF(C64="SINAPI",VLOOKUP(B64,BancoRJ!C:G,3,0),VLOOKUP(B64,COMPOSIÇÕES!C:H,3,0))</f>
        <v>KG</v>
      </c>
      <c r="F64" s="120">
        <f>ROUND(VLOOKUP(A64,'MEMORIA DE CÁLCULO'!A:K,10,0),2)</f>
        <v>2925</v>
      </c>
      <c r="G64" s="178">
        <f t="shared" si="0"/>
        <v>14.41</v>
      </c>
      <c r="H64" s="112">
        <f t="shared" si="1"/>
        <v>17.399999999999999</v>
      </c>
      <c r="I64" s="62">
        <f t="shared" si="2"/>
        <v>42149.25</v>
      </c>
      <c r="J64" s="62">
        <f t="shared" si="3"/>
        <v>50895</v>
      </c>
      <c r="K64" s="63">
        <f t="shared" si="4"/>
        <v>5.6541879706533812E-3</v>
      </c>
      <c r="L64" s="121">
        <f>IF(B64=0,"",IF(VLOOKUP('DADOS GERAIS'!$B$9,'DADOS GERAIS'!$H$1:$I$2,2,0)=1,IF(C64="SINAPI",VLOOKUP(B64,BancoRJ!C:G,4,0),VLOOKUP(B64,COMPOSIÇÕES!C:H,6,0)),IF(C64="SINAPI",VLOOKUP(B64,BancoRJ!C:G,5,0),VLOOKUP(B64,COMPOSIÇÕES!C:H,6,0))))</f>
        <v>14.41</v>
      </c>
      <c r="M64" s="122">
        <f t="shared" si="8"/>
        <v>17.399999999999999</v>
      </c>
      <c r="N64" s="237">
        <f t="shared" si="7"/>
        <v>0.75369155927910814</v>
      </c>
      <c r="O64" s="237" t="str">
        <f t="shared" si="6"/>
        <v>A</v>
      </c>
    </row>
    <row r="65" spans="1:15" ht="59.25" customHeight="1">
      <c r="A65" s="14" t="s">
        <v>31797</v>
      </c>
      <c r="B65" s="174">
        <v>104916</v>
      </c>
      <c r="C65" s="177" t="s">
        <v>58</v>
      </c>
      <c r="D65" s="176" t="str">
        <f>IF(C65="SINAPI",VLOOKUP(B65,BancoRJ!C:G,2,0),VLOOKUP(B65,COMPOSIÇÕES!C:H,2,0))</f>
        <v>ARMAÇÃO DE SAPATA ISOLADA, VIGA BALDRAME E SAPATA CORRIDA UTILIZANDO AÇO CA-60 DE 5 MM - MONTAGEM. AF_01/2024</v>
      </c>
      <c r="E65" s="111" t="str">
        <f>IF(C65="SINAPI",VLOOKUP(B65,BancoRJ!C:G,3,0),VLOOKUP(B65,COMPOSIÇÕES!C:H,3,0))</f>
        <v>KG</v>
      </c>
      <c r="F65" s="120">
        <f>ROUND(VLOOKUP(A65,'MEMORIA DE CÁLCULO'!A:K,10,0),2)</f>
        <v>2060</v>
      </c>
      <c r="G65" s="178">
        <f t="shared" si="0"/>
        <v>20.43</v>
      </c>
      <c r="H65" s="112">
        <f t="shared" si="1"/>
        <v>24.67</v>
      </c>
      <c r="I65" s="62">
        <f t="shared" si="2"/>
        <v>42085.8</v>
      </c>
      <c r="J65" s="62">
        <f t="shared" si="3"/>
        <v>50820.2</v>
      </c>
      <c r="K65" s="63">
        <f t="shared" si="4"/>
        <v>5.6458780529757132E-3</v>
      </c>
      <c r="L65" s="121">
        <f>IF(B65=0,"",IF(VLOOKUP('DADOS GERAIS'!$B$9,'DADOS GERAIS'!$H$1:$I$2,2,0)=1,IF(C65="SINAPI",VLOOKUP(B65,BancoRJ!C:G,4,0),VLOOKUP(B65,COMPOSIÇÕES!C:H,6,0)),IF(C65="SINAPI",VLOOKUP(B65,BancoRJ!C:G,5,0),VLOOKUP(B65,COMPOSIÇÕES!C:H,6,0))))</f>
        <v>20.43</v>
      </c>
      <c r="M65" s="122">
        <f t="shared" si="8"/>
        <v>24.67</v>
      </c>
      <c r="N65" s="237">
        <f t="shared" si="7"/>
        <v>0.75933743733208381</v>
      </c>
      <c r="O65" s="237" t="str">
        <f t="shared" si="6"/>
        <v>A</v>
      </c>
    </row>
    <row r="66" spans="1:15" ht="59.25" customHeight="1">
      <c r="A66" s="14" t="s">
        <v>32646</v>
      </c>
      <c r="B66" s="174">
        <v>104766</v>
      </c>
      <c r="C66" s="177" t="s">
        <v>58</v>
      </c>
      <c r="D66" s="176" t="str">
        <f>IF(C66="SINAPI",VLOOKUP(B66,BancoRJ!C:G,2,0),VLOOKUP(B66,COMPOSIÇÕES!C:H,2,0))</f>
        <v>CHUMBAMENTO LINEAR EM ALVENARIA PARA ELETRODUTOS COM DIÂMETROS MENORES OU IGUAIS A 40 MM. AF_09/2023</v>
      </c>
      <c r="E66" s="111" t="str">
        <f>IF(C66="SINAPI",VLOOKUP(B66,BancoRJ!C:G,3,0),VLOOKUP(B66,COMPOSIÇÕES!C:H,3,0))</f>
        <v>M</v>
      </c>
      <c r="F66" s="120">
        <f>ROUND(VLOOKUP(A66,'MEMORIA DE CÁLCULO'!A:K,10,0),2)</f>
        <v>2027.5</v>
      </c>
      <c r="G66" s="178">
        <f t="shared" si="0"/>
        <v>20.73</v>
      </c>
      <c r="H66" s="112">
        <f t="shared" si="1"/>
        <v>25.03</v>
      </c>
      <c r="I66" s="62">
        <f t="shared" si="2"/>
        <v>42030.080000000002</v>
      </c>
      <c r="J66" s="62">
        <f t="shared" si="3"/>
        <v>50748.33</v>
      </c>
      <c r="K66" s="63">
        <f t="shared" si="4"/>
        <v>5.6378936441054735E-3</v>
      </c>
      <c r="L66" s="121">
        <f>IF(B66=0,"",IF(VLOOKUP('DADOS GERAIS'!$B$9,'DADOS GERAIS'!$H$1:$I$2,2,0)=1,IF(C66="SINAPI",VLOOKUP(B66,BancoRJ!C:G,4,0),VLOOKUP(B66,COMPOSIÇÕES!C:H,6,0)),IF(C66="SINAPI",VLOOKUP(B66,BancoRJ!C:G,5,0),VLOOKUP(B66,COMPOSIÇÕES!C:H,6,0))))</f>
        <v>20.73</v>
      </c>
      <c r="M66" s="122">
        <f t="shared" si="8"/>
        <v>25.03</v>
      </c>
      <c r="N66" s="237">
        <f t="shared" si="7"/>
        <v>0.7649753309761893</v>
      </c>
      <c r="O66" s="237" t="str">
        <f t="shared" si="6"/>
        <v>A</v>
      </c>
    </row>
    <row r="67" spans="1:15" ht="59.25" customHeight="1">
      <c r="A67" s="14" t="s">
        <v>32542</v>
      </c>
      <c r="B67" s="174" t="str">
        <f>COMPOSIÇÕES!C9</f>
        <v>COMP 01</v>
      </c>
      <c r="C67" s="177" t="s">
        <v>32256</v>
      </c>
      <c r="D67" s="176" t="str">
        <f>IF(C67="SINAPI",VLOOKUP(B67,BancoRJ!C:G,2,0),VLOOKUP(B67,COMPOSIÇÕES!C:H,2,0))</f>
        <v>CONCRETAGEM DE SAPATA, FCK 25 MPA, COM USO DE BOMBA - LANÇAMENTO, ADENSAMENTO E ACABAMENTO.</v>
      </c>
      <c r="E67" s="111" t="str">
        <f>IF(C67="SINAPI",VLOOKUP(B67,BancoRJ!C:G,3,0),VLOOKUP(B67,COMPOSIÇÕES!C:H,3,0))</f>
        <v>M3</v>
      </c>
      <c r="F67" s="120">
        <f>ROUND(VLOOKUP(A67,'MEMORIA DE CÁLCULO'!A:K,10,0),2)</f>
        <v>51.04</v>
      </c>
      <c r="G67" s="178">
        <f t="shared" si="0"/>
        <v>739.17000000000007</v>
      </c>
      <c r="H67" s="112">
        <f t="shared" si="1"/>
        <v>892.55</v>
      </c>
      <c r="I67" s="62">
        <f t="shared" si="2"/>
        <v>37727.24</v>
      </c>
      <c r="J67" s="62">
        <f t="shared" si="3"/>
        <v>45555.75</v>
      </c>
      <c r="K67" s="63">
        <f t="shared" si="4"/>
        <v>5.0610231583474363E-3</v>
      </c>
      <c r="L67" s="121">
        <f>IF(B67=0,"",IF(VLOOKUP('DADOS GERAIS'!$B$9,'DADOS GERAIS'!$H$1:$I$2,2,0)=1,IF(C67="SINAPI",VLOOKUP(B67,BancoRJ!C:G,4,0),VLOOKUP(B67,COMPOSIÇÕES!C:H,6,0)),IF(C67="SINAPI",VLOOKUP(B67,BancoRJ!C:G,5,0),VLOOKUP(B67,COMPOSIÇÕES!C:H,6,0))))</f>
        <v>739.17000000000007</v>
      </c>
      <c r="M67" s="122">
        <f t="shared" si="8"/>
        <v>892.55</v>
      </c>
      <c r="N67" s="237">
        <f t="shared" si="7"/>
        <v>0.77003635413453675</v>
      </c>
      <c r="O67" s="237" t="str">
        <f t="shared" si="6"/>
        <v>A</v>
      </c>
    </row>
    <row r="68" spans="1:15" ht="59.25" customHeight="1">
      <c r="A68" s="14" t="s">
        <v>31786</v>
      </c>
      <c r="B68" s="174">
        <v>96535</v>
      </c>
      <c r="C68" s="177" t="s">
        <v>58</v>
      </c>
      <c r="D68" s="176" t="str">
        <f>IF(C68="SINAPI",VLOOKUP(B68,BancoRJ!C:G,2,0),VLOOKUP(B68,COMPOSIÇÕES!C:H,2,0))</f>
        <v>FABRICAÇÃO, MONTAGEM E DESMONTAGEM DE FÔRMA PARA SAPATA, EM MADEIRA SERRADA, E=25 MM, 4 UTILIZAÇÕES. AF_01/2024</v>
      </c>
      <c r="E68" s="111" t="str">
        <f>IF(C68="SINAPI",VLOOKUP(B68,BancoRJ!C:G,3,0),VLOOKUP(B68,COMPOSIÇÕES!C:H,3,0))</f>
        <v>M2</v>
      </c>
      <c r="F68" s="120">
        <f>ROUND(VLOOKUP(A68,'MEMORIA DE CÁLCULO'!A:K,10,0),2)</f>
        <v>210.2</v>
      </c>
      <c r="G68" s="178">
        <f t="shared" si="0"/>
        <v>178.71</v>
      </c>
      <c r="H68" s="112">
        <f t="shared" si="1"/>
        <v>215.79</v>
      </c>
      <c r="I68" s="62">
        <f t="shared" si="2"/>
        <v>37564.839999999997</v>
      </c>
      <c r="J68" s="62">
        <f t="shared" si="3"/>
        <v>45359.06</v>
      </c>
      <c r="K68" s="63">
        <f t="shared" si="4"/>
        <v>5.0391718520904792E-3</v>
      </c>
      <c r="L68" s="121">
        <f>IF(B68=0,"",IF(VLOOKUP('DADOS GERAIS'!$B$9,'DADOS GERAIS'!$H$1:$I$2,2,0)=1,IF(C68="SINAPI",VLOOKUP(B68,BancoRJ!C:G,4,0),VLOOKUP(B68,COMPOSIÇÕES!C:H,6,0)),IF(C68="SINAPI",VLOOKUP(B68,BancoRJ!C:G,5,0),VLOOKUP(B68,COMPOSIÇÕES!C:H,6,0))))</f>
        <v>178.71</v>
      </c>
      <c r="M68" s="122">
        <f t="shared" si="8"/>
        <v>215.79</v>
      </c>
      <c r="N68" s="237">
        <f t="shared" si="7"/>
        <v>0.77507552598662721</v>
      </c>
      <c r="O68" s="237" t="str">
        <f t="shared" si="6"/>
        <v>A</v>
      </c>
    </row>
    <row r="69" spans="1:15" ht="59.25" customHeight="1">
      <c r="A69" s="14" t="s">
        <v>31785</v>
      </c>
      <c r="B69" s="174">
        <v>92427</v>
      </c>
      <c r="C69" s="177" t="s">
        <v>58</v>
      </c>
      <c r="D69" s="176" t="str">
        <f>IF(C69="SINAPI",VLOOKUP(B69,BancoRJ!C:G,2,0),VLOOKUP(B69,COMPOSIÇÕES!C:H,2,0))</f>
        <v>MONTAGEM E DESMONTAGEM DE FÔRMA DE PILARES RETANGULARES E ESTRUTURAS SIMILARES, PÉ-DIREITO SIMPLES, EM CHAPA DE MADEIRA COMPENSADA RESINADA, 8 UTILIZAÇÕES. AF_09/2020</v>
      </c>
      <c r="E69" s="111" t="str">
        <f>IF(C69="SINAPI",VLOOKUP(B69,BancoRJ!C:G,3,0),VLOOKUP(B69,COMPOSIÇÕES!C:H,3,0))</f>
        <v>M2</v>
      </c>
      <c r="F69" s="120">
        <f>ROUND(VLOOKUP(A69,'MEMORIA DE CÁLCULO'!A:K,10,0),2)</f>
        <v>436.8</v>
      </c>
      <c r="G69" s="178">
        <f t="shared" si="0"/>
        <v>81.33</v>
      </c>
      <c r="H69" s="112">
        <f t="shared" si="1"/>
        <v>98.21</v>
      </c>
      <c r="I69" s="62">
        <f t="shared" si="2"/>
        <v>35524.94</v>
      </c>
      <c r="J69" s="62">
        <f t="shared" si="3"/>
        <v>42898.13</v>
      </c>
      <c r="K69" s="63">
        <f t="shared" si="4"/>
        <v>4.7657744495436666E-3</v>
      </c>
      <c r="L69" s="121">
        <f>IF(B69=0,"",IF(VLOOKUP('DADOS GERAIS'!$B$9,'DADOS GERAIS'!$H$1:$I$2,2,0)=1,IF(C69="SINAPI",VLOOKUP(B69,BancoRJ!C:G,4,0),VLOOKUP(B69,COMPOSIÇÕES!C:H,6,0)),IF(C69="SINAPI",VLOOKUP(B69,BancoRJ!C:G,5,0),VLOOKUP(B69,COMPOSIÇÕES!C:H,6,0))))</f>
        <v>81.33</v>
      </c>
      <c r="M69" s="122">
        <f t="shared" si="8"/>
        <v>98.21</v>
      </c>
      <c r="N69" s="237">
        <f t="shared" si="7"/>
        <v>0.77984130043617084</v>
      </c>
      <c r="O69" s="237" t="str">
        <f t="shared" si="6"/>
        <v>A</v>
      </c>
    </row>
    <row r="70" spans="1:15" ht="59.25" customHeight="1">
      <c r="A70" s="14" t="s">
        <v>32582</v>
      </c>
      <c r="B70" s="174">
        <v>87905</v>
      </c>
      <c r="C70" s="177" t="s">
        <v>58</v>
      </c>
      <c r="D70" s="176" t="str">
        <f>IF(C70="SINAPI",VLOOKUP(B70,BancoRJ!C:G,2,0),VLOOKUP(B70,COMPOSIÇÕES!C:H,2,0))</f>
        <v>CHAPISCO APLICADO EM ALVENARIA (COM PRESENÇA DE VÃOS) E ESTRUTURAS DE CONCRETO DE FACHADA, COM COLHER DE PEDREIRO. ARGAMASSA TRAÇO 1:3 COM PREPARO EM BETONEIRA 400L. AF_10/2022</v>
      </c>
      <c r="E70" s="111" t="str">
        <f>IF(C70="SINAPI",VLOOKUP(B70,BancoRJ!C:G,3,0),VLOOKUP(B70,COMPOSIÇÕES!C:H,3,0))</f>
        <v>M2</v>
      </c>
      <c r="F70" s="120">
        <f>ROUND(VLOOKUP(A70,'MEMORIA DE CÁLCULO'!A:K,10,0),2)</f>
        <v>3339.63</v>
      </c>
      <c r="G70" s="178">
        <f t="shared" si="0"/>
        <v>10.61</v>
      </c>
      <c r="H70" s="112">
        <f t="shared" si="1"/>
        <v>12.81</v>
      </c>
      <c r="I70" s="62">
        <f t="shared" si="2"/>
        <v>35433.47</v>
      </c>
      <c r="J70" s="62">
        <f t="shared" si="3"/>
        <v>42780.66</v>
      </c>
      <c r="K70" s="63">
        <f t="shared" si="4"/>
        <v>4.7527241015544218E-3</v>
      </c>
      <c r="L70" s="121">
        <f>IF(B70=0,"",IF(VLOOKUP('DADOS GERAIS'!$B$9,'DADOS GERAIS'!$H$1:$I$2,2,0)=1,IF(C70="SINAPI",VLOOKUP(B70,BancoRJ!C:G,4,0),VLOOKUP(B70,COMPOSIÇÕES!C:H,6,0)),IF(C70="SINAPI",VLOOKUP(B70,BancoRJ!C:G,5,0),VLOOKUP(B70,COMPOSIÇÕES!C:H,6,0))))</f>
        <v>10.61</v>
      </c>
      <c r="M70" s="122">
        <f t="shared" si="8"/>
        <v>12.81</v>
      </c>
      <c r="N70" s="237">
        <f t="shared" si="7"/>
        <v>0.78459402453772531</v>
      </c>
      <c r="O70" s="237" t="str">
        <f t="shared" si="6"/>
        <v>A</v>
      </c>
    </row>
    <row r="71" spans="1:15" ht="59.25" customHeight="1">
      <c r="A71" s="14" t="s">
        <v>32640</v>
      </c>
      <c r="B71" s="174">
        <v>91932</v>
      </c>
      <c r="C71" s="177" t="s">
        <v>58</v>
      </c>
      <c r="D71" s="176" t="str">
        <f>IF(C71="SINAPI",VLOOKUP(B71,BancoRJ!C:G,2,0),VLOOKUP(B71,COMPOSIÇÕES!C:H,2,0))</f>
        <v>CABO DE COBRE FLEXÍVEL ISOLADO, 10 MM², ANTI-CHAMA 450/750 V, PARA CIRCUITOS TERMINAIS - FORNECIMENTO E INSTALAÇÃO. AF_03/2023</v>
      </c>
      <c r="E71" s="111" t="str">
        <f>IF(C71="SINAPI",VLOOKUP(B71,BancoRJ!C:G,3,0),VLOOKUP(B71,COMPOSIÇÕES!C:H,3,0))</f>
        <v>M</v>
      </c>
      <c r="F71" s="120">
        <f>ROUND(VLOOKUP(A71,'MEMORIA DE CÁLCULO'!A:K,10,0),2)</f>
        <v>1837.5</v>
      </c>
      <c r="G71" s="178">
        <f t="shared" si="0"/>
        <v>19.11</v>
      </c>
      <c r="H71" s="112">
        <f t="shared" si="1"/>
        <v>23.08</v>
      </c>
      <c r="I71" s="62">
        <f t="shared" si="2"/>
        <v>35114.629999999997</v>
      </c>
      <c r="J71" s="62">
        <f t="shared" si="3"/>
        <v>42409.5</v>
      </c>
      <c r="K71" s="63">
        <f t="shared" si="4"/>
        <v>4.7114900234094615E-3</v>
      </c>
      <c r="L71" s="121">
        <f>IF(B71=0,"",IF(VLOOKUP('DADOS GERAIS'!$B$9,'DADOS GERAIS'!$H$1:$I$2,2,0)=1,IF(C71="SINAPI",VLOOKUP(B71,BancoRJ!C:G,4,0),VLOOKUP(B71,COMPOSIÇÕES!C:H,6,0)),IF(C71="SINAPI",VLOOKUP(B71,BancoRJ!C:G,5,0),VLOOKUP(B71,COMPOSIÇÕES!C:H,6,0))))</f>
        <v>19.11</v>
      </c>
      <c r="M71" s="122">
        <f t="shared" si="8"/>
        <v>23.08</v>
      </c>
      <c r="N71" s="237">
        <f t="shared" si="7"/>
        <v>0.78930551456113474</v>
      </c>
      <c r="O71" s="237" t="str">
        <f t="shared" si="6"/>
        <v>A</v>
      </c>
    </row>
    <row r="72" spans="1:15" ht="59.25" customHeight="1">
      <c r="A72" s="14" t="s">
        <v>32594</v>
      </c>
      <c r="B72" s="174">
        <v>102197</v>
      </c>
      <c r="C72" s="177" t="s">
        <v>58</v>
      </c>
      <c r="D72" s="176" t="str">
        <f>IF(C72="SINAPI",VLOOKUP(B72,BancoRJ!C:G,2,0),VLOOKUP(B72,COMPOSIÇÕES!C:H,2,0))</f>
        <v>PINTURA FUNDO NIVELADOR ALQUÍDICO BRANCO EM MADEIRA. AF_01/2021</v>
      </c>
      <c r="E72" s="111" t="str">
        <f>IF(C72="SINAPI",VLOOKUP(B72,BancoRJ!C:G,3,0),VLOOKUP(B72,COMPOSIÇÕES!C:H,3,0))</f>
        <v>M2</v>
      </c>
      <c r="F72" s="120">
        <f>ROUND(VLOOKUP(A72,'MEMORIA DE CÁLCULO'!A:K,10,0),2)</f>
        <v>1140</v>
      </c>
      <c r="G72" s="178">
        <f t="shared" si="0"/>
        <v>30.2</v>
      </c>
      <c r="H72" s="112">
        <f t="shared" si="1"/>
        <v>36.47</v>
      </c>
      <c r="I72" s="62">
        <f t="shared" si="2"/>
        <v>34428</v>
      </c>
      <c r="J72" s="62">
        <f t="shared" si="3"/>
        <v>41575.800000000003</v>
      </c>
      <c r="K72" s="63">
        <f t="shared" si="4"/>
        <v>4.6188699917534305E-3</v>
      </c>
      <c r="L72" s="121">
        <f>IF(B72=0,"",IF(VLOOKUP('DADOS GERAIS'!$B$9,'DADOS GERAIS'!$H$1:$I$2,2,0)=1,IF(C72="SINAPI",VLOOKUP(B72,BancoRJ!C:G,4,0),VLOOKUP(B72,COMPOSIÇÕES!C:H,6,0)),IF(C72="SINAPI",VLOOKUP(B72,BancoRJ!C:G,5,0),VLOOKUP(B72,COMPOSIÇÕES!C:H,6,0))))</f>
        <v>30.2</v>
      </c>
      <c r="M72" s="122">
        <f t="shared" si="8"/>
        <v>36.47</v>
      </c>
      <c r="N72" s="237">
        <f t="shared" si="7"/>
        <v>0.79392438455288816</v>
      </c>
      <c r="O72" s="237" t="str">
        <f t="shared" si="6"/>
        <v>A</v>
      </c>
    </row>
    <row r="73" spans="1:15" ht="59.25" customHeight="1">
      <c r="A73" s="14" t="s">
        <v>32574</v>
      </c>
      <c r="B73" s="174">
        <v>87879</v>
      </c>
      <c r="C73" s="177" t="s">
        <v>58</v>
      </c>
      <c r="D73" s="176" t="str">
        <f>IF(C73="SINAPI",VLOOKUP(B73,BancoRJ!C:G,2,0),VLOOKUP(B73,COMPOSIÇÕES!C:H,2,0))</f>
        <v>CHAPISCO APLICADO EM ALVENARIAS E ESTRUTURAS DE CONCRETO INTERNAS, COM COLHER DE PEDREIRO. ARGAMASSA TRAÇO 1:3 COM PREPARO EM BETONEIRA 400L. AF_10/2022</v>
      </c>
      <c r="E73" s="111" t="str">
        <f>IF(C73="SINAPI",VLOOKUP(B73,BancoRJ!C:G,3,0),VLOOKUP(B73,COMPOSIÇÕES!C:H,3,0))</f>
        <v>M2</v>
      </c>
      <c r="F73" s="120">
        <f>ROUND(VLOOKUP(A73,'MEMORIA DE CÁLCULO'!A:K,10,0),2)</f>
        <v>6257.5</v>
      </c>
      <c r="G73" s="178">
        <f t="shared" ref="G73:G136" si="9">L73</f>
        <v>5.43</v>
      </c>
      <c r="H73" s="112">
        <f t="shared" ref="H73:H136" si="10">IF(G73&lt;=L73,M73,"Valor Acima da Ref.")</f>
        <v>6.56</v>
      </c>
      <c r="I73" s="62">
        <f t="shared" ref="I73:I136" si="11">ROUND(F73*G73,2)</f>
        <v>33978.230000000003</v>
      </c>
      <c r="J73" s="62">
        <f t="shared" ref="J73:J136" si="12">ROUND(F73*H73,2)</f>
        <v>41049.199999999997</v>
      </c>
      <c r="K73" s="63">
        <f t="shared" ref="K73:K136" si="13">J73/$J$7</f>
        <v>4.5603672825414035E-3</v>
      </c>
      <c r="L73" s="121">
        <f>IF(B73=0,"",IF(VLOOKUP('DADOS GERAIS'!$B$9,'DADOS GERAIS'!$H$1:$I$2,2,0)=1,IF(C73="SINAPI",VLOOKUP(B73,BancoRJ!C:G,4,0),VLOOKUP(B73,COMPOSIÇÕES!C:H,6,0)),IF(C73="SINAPI",VLOOKUP(B73,BancoRJ!C:G,5,0),VLOOKUP(B73,COMPOSIÇÕES!C:H,6,0))))</f>
        <v>5.43</v>
      </c>
      <c r="M73" s="122">
        <f t="shared" si="8"/>
        <v>6.56</v>
      </c>
      <c r="N73" s="237">
        <f t="shared" si="7"/>
        <v>0.79848475183542955</v>
      </c>
      <c r="O73" s="237" t="str">
        <f t="shared" si="6"/>
        <v>A</v>
      </c>
    </row>
    <row r="74" spans="1:15" ht="59.25" customHeight="1">
      <c r="A74" s="14" t="s">
        <v>32558</v>
      </c>
      <c r="B74" s="174">
        <v>103328</v>
      </c>
      <c r="C74" s="177" t="s">
        <v>58</v>
      </c>
      <c r="D74" s="176" t="str">
        <f>IF(C74="SINAPI",VLOOKUP(B74,BancoRJ!C:G,2,0),VLOOKUP(B74,COMPOSIÇÕES!C:H,2,0))</f>
        <v>ALVENARIA DE VEDAÇÃO DE BLOCOS CERÂMICOS FURADOS NA HORIZONTAL DE 9X19X19 CM (ESPESSURA 9 CM) E ARGAMASSA DE ASSENTAMENTO COM PREPARO EM BETONEIRA. AF_12/2021</v>
      </c>
      <c r="E74" s="111" t="str">
        <f>IF(C74="SINAPI",VLOOKUP(B74,BancoRJ!C:G,3,0),VLOOKUP(B74,COMPOSIÇÕES!C:H,3,0))</f>
        <v>M2</v>
      </c>
      <c r="F74" s="120">
        <f>ROUND(VLOOKUP(A74,'MEMORIA DE CÁLCULO'!A:K,10,0),2)</f>
        <v>269.61</v>
      </c>
      <c r="G74" s="178">
        <f t="shared" si="9"/>
        <v>120.18</v>
      </c>
      <c r="H74" s="112">
        <f t="shared" si="10"/>
        <v>145.12</v>
      </c>
      <c r="I74" s="62">
        <f t="shared" si="11"/>
        <v>32401.73</v>
      </c>
      <c r="J74" s="62">
        <f t="shared" si="12"/>
        <v>39125.800000000003</v>
      </c>
      <c r="K74" s="63">
        <f t="shared" si="13"/>
        <v>4.3466868592629939E-3</v>
      </c>
      <c r="L74" s="121">
        <f>IF(B74=0,"",IF(VLOOKUP('DADOS GERAIS'!$B$9,'DADOS GERAIS'!$H$1:$I$2,2,0)=1,IF(C74="SINAPI",VLOOKUP(B74,BancoRJ!C:G,4,0),VLOOKUP(B74,COMPOSIÇÕES!C:H,6,0)),IF(C74="SINAPI",VLOOKUP(B74,BancoRJ!C:G,5,0),VLOOKUP(B74,COMPOSIÇÕES!C:H,6,0))))</f>
        <v>120.18</v>
      </c>
      <c r="M74" s="122">
        <f t="shared" si="8"/>
        <v>145.12</v>
      </c>
      <c r="N74" s="237">
        <f t="shared" si="7"/>
        <v>0.80283143869469253</v>
      </c>
      <c r="O74" s="237" t="str">
        <f t="shared" ref="O74:O137" si="14">IF(N74&lt;=0.8,"A",IF(N74&lt;=0.95,"B","C"))</f>
        <v>B</v>
      </c>
    </row>
    <row r="75" spans="1:15" ht="59.25" customHeight="1">
      <c r="A75" s="14" t="s">
        <v>32537</v>
      </c>
      <c r="B75" s="174" t="str">
        <f>COMPOSIÇÕES!C9</f>
        <v>COMP 01</v>
      </c>
      <c r="C75" s="177" t="s">
        <v>32256</v>
      </c>
      <c r="D75" s="176" t="str">
        <f>IF(C75="SINAPI",VLOOKUP(B75,BancoRJ!C:G,2,0),VLOOKUP(B75,COMPOSIÇÕES!C:H,2,0))</f>
        <v>CONCRETAGEM DE SAPATA, FCK 25 MPA, COM USO DE BOMBA - LANÇAMENTO, ADENSAMENTO E ACABAMENTO.</v>
      </c>
      <c r="E75" s="111" t="str">
        <f>IF(C75="SINAPI",VLOOKUP(B75,BancoRJ!C:G,3,0),VLOOKUP(B75,COMPOSIÇÕES!C:H,3,0))</f>
        <v>M3</v>
      </c>
      <c r="F75" s="120">
        <f>ROUND(VLOOKUP(A75,'MEMORIA DE CÁLCULO'!A:K,10,0),2)</f>
        <v>42.2</v>
      </c>
      <c r="G75" s="178">
        <f t="shared" si="9"/>
        <v>739.17000000000007</v>
      </c>
      <c r="H75" s="112">
        <f t="shared" si="10"/>
        <v>892.55</v>
      </c>
      <c r="I75" s="62">
        <f t="shared" si="11"/>
        <v>31192.97</v>
      </c>
      <c r="J75" s="62">
        <f t="shared" si="12"/>
        <v>37665.61</v>
      </c>
      <c r="K75" s="63">
        <f t="shared" si="13"/>
        <v>4.184466823250254E-3</v>
      </c>
      <c r="L75" s="121">
        <f>IF(B75=0,"",IF(VLOOKUP('DADOS GERAIS'!$B$9,'DADOS GERAIS'!$H$1:$I$2,2,0)=1,IF(C75="SINAPI",VLOOKUP(B75,BancoRJ!C:G,4,0),VLOOKUP(B75,COMPOSIÇÕES!C:H,6,0)),IF(C75="SINAPI",VLOOKUP(B75,BancoRJ!C:G,5,0),VLOOKUP(B75,COMPOSIÇÕES!C:H,6,0))))</f>
        <v>739.17000000000007</v>
      </c>
      <c r="M75" s="122">
        <f t="shared" si="8"/>
        <v>892.55</v>
      </c>
      <c r="N75" s="237">
        <f t="shared" ref="N75:N138" si="15">N74+K75</f>
        <v>0.80701590551794278</v>
      </c>
      <c r="O75" s="237" t="str">
        <f t="shared" si="14"/>
        <v>B</v>
      </c>
    </row>
    <row r="76" spans="1:15" ht="59.25" customHeight="1">
      <c r="A76" s="14" t="s">
        <v>32559</v>
      </c>
      <c r="B76" s="174">
        <v>93200</v>
      </c>
      <c r="C76" s="177" t="s">
        <v>58</v>
      </c>
      <c r="D76" s="176" t="str">
        <f>IF(C76="SINAPI",VLOOKUP(B76,BancoRJ!C:G,2,0),VLOOKUP(B76,COMPOSIÇÕES!C:H,2,0))</f>
        <v>FIXAÇÃO (ENCUNHAMENTO) DE ALVENARIA DE VEDAÇÃO COM ARGAMASSA APLICADA COM BISNAGA. AF_03/2024</v>
      </c>
      <c r="E76" s="111" t="str">
        <f>IF(C76="SINAPI",VLOOKUP(B76,BancoRJ!C:G,3,0),VLOOKUP(B76,COMPOSIÇÕES!C:H,3,0))</f>
        <v>M</v>
      </c>
      <c r="F76" s="120">
        <f>ROUND(VLOOKUP(A76,'MEMORIA DE CÁLCULO'!A:K,10,0),2)</f>
        <v>1962</v>
      </c>
      <c r="G76" s="178">
        <f t="shared" si="9"/>
        <v>15.85</v>
      </c>
      <c r="H76" s="112">
        <f t="shared" si="10"/>
        <v>19.14</v>
      </c>
      <c r="I76" s="62">
        <f t="shared" si="11"/>
        <v>31097.7</v>
      </c>
      <c r="J76" s="62">
        <f t="shared" si="12"/>
        <v>37552.68</v>
      </c>
      <c r="K76" s="63">
        <f t="shared" si="13"/>
        <v>4.1719208472697873E-3</v>
      </c>
      <c r="L76" s="121">
        <f>IF(B76=0,"",IF(VLOOKUP('DADOS GERAIS'!$B$9,'DADOS GERAIS'!$H$1:$I$2,2,0)=1,IF(C76="SINAPI",VLOOKUP(B76,BancoRJ!C:G,4,0),VLOOKUP(B76,COMPOSIÇÕES!C:H,6,0)),IF(C76="SINAPI",VLOOKUP(B76,BancoRJ!C:G,5,0),VLOOKUP(B76,COMPOSIÇÕES!C:H,6,0))))</f>
        <v>15.85</v>
      </c>
      <c r="M76" s="122">
        <f t="shared" si="8"/>
        <v>19.14</v>
      </c>
      <c r="N76" s="237">
        <f t="shared" si="15"/>
        <v>0.81118782636521258</v>
      </c>
      <c r="O76" s="237" t="str">
        <f t="shared" si="14"/>
        <v>B</v>
      </c>
    </row>
    <row r="77" spans="1:15" ht="59.25" customHeight="1">
      <c r="A77" s="14" t="s">
        <v>32569</v>
      </c>
      <c r="B77" s="174">
        <v>94232</v>
      </c>
      <c r="C77" s="177" t="s">
        <v>58</v>
      </c>
      <c r="D77" s="176" t="str">
        <f>IF(C77="SINAPI",VLOOKUP(B77,BancoRJ!C:G,2,0),VLOOKUP(B77,COMPOSIÇÕES!C:H,2,0))</f>
        <v>AMARRAÇÃO DE TELHAS CERÂMICAS OU DE CONCRETO. AF_07/2019</v>
      </c>
      <c r="E77" s="111" t="str">
        <f>IF(C77="SINAPI",VLOOKUP(B77,BancoRJ!C:G,3,0),VLOOKUP(B77,COMPOSIÇÕES!C:H,3,0))</f>
        <v>UN</v>
      </c>
      <c r="F77" s="120">
        <f>ROUND(VLOOKUP(A77,'MEMORIA DE CÁLCULO'!A:K,10,0),2)</f>
        <v>6986.4</v>
      </c>
      <c r="G77" s="178">
        <f t="shared" si="9"/>
        <v>4.2699999999999996</v>
      </c>
      <c r="H77" s="112">
        <f t="shared" si="10"/>
        <v>5.16</v>
      </c>
      <c r="I77" s="62">
        <f t="shared" si="11"/>
        <v>29831.93</v>
      </c>
      <c r="J77" s="62">
        <f t="shared" si="12"/>
        <v>36049.82</v>
      </c>
      <c r="K77" s="63">
        <f t="shared" si="13"/>
        <v>4.0049603809454689E-3</v>
      </c>
      <c r="L77" s="121">
        <f>IF(B77=0,"",IF(VLOOKUP('DADOS GERAIS'!$B$9,'DADOS GERAIS'!$H$1:$I$2,2,0)=1,IF(C77="SINAPI",VLOOKUP(B77,BancoRJ!C:G,4,0),VLOOKUP(B77,COMPOSIÇÕES!C:H,6,0)),IF(C77="SINAPI",VLOOKUP(B77,BancoRJ!C:G,5,0),VLOOKUP(B77,COMPOSIÇÕES!C:H,6,0))))</f>
        <v>4.2699999999999996</v>
      </c>
      <c r="M77" s="122">
        <f t="shared" si="8"/>
        <v>5.16</v>
      </c>
      <c r="N77" s="237">
        <f t="shared" si="15"/>
        <v>0.81519278674615803</v>
      </c>
      <c r="O77" s="237" t="str">
        <f t="shared" si="14"/>
        <v>B</v>
      </c>
    </row>
    <row r="78" spans="1:15" ht="59.25" customHeight="1">
      <c r="A78" s="14" t="s">
        <v>15</v>
      </c>
      <c r="B78" s="174" t="str">
        <f>COMPOSIÇÕES!C368</f>
        <v>COMP 29</v>
      </c>
      <c r="C78" s="177" t="s">
        <v>32256</v>
      </c>
      <c r="D78" s="176" t="str">
        <f>IF(C78="SINAPI",VLOOKUP(B78,BancoRJ!C:G,2,0),VLOOKUP(B78,COMPOSIÇÕES!C:H,2,0))</f>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
      <c r="E78" s="111" t="str">
        <f>IF(C78="SINAPI",VLOOKUP(B78,BancoRJ!C:G,3,0),VLOOKUP(B78,COMPOSIÇÕES!C:H,3,0))</f>
        <v>M3</v>
      </c>
      <c r="F78" s="120">
        <f>ROUND(VLOOKUP(A78,'MEMORIA DE CÁLCULO'!A:K,10,0),2)</f>
        <v>619.53</v>
      </c>
      <c r="G78" s="178">
        <f t="shared" si="9"/>
        <v>47.600000000000009</v>
      </c>
      <c r="H78" s="112">
        <f t="shared" si="10"/>
        <v>57.48</v>
      </c>
      <c r="I78" s="62">
        <f t="shared" si="11"/>
        <v>29489.63</v>
      </c>
      <c r="J78" s="62">
        <f t="shared" si="12"/>
        <v>35610.58</v>
      </c>
      <c r="K78" s="63">
        <f t="shared" si="13"/>
        <v>3.9561629445719598E-3</v>
      </c>
      <c r="L78" s="121">
        <f>IF(B78=0,"",IF(VLOOKUP('DADOS GERAIS'!$B$9,'DADOS GERAIS'!$H$1:$I$2,2,0)=1,IF(C78="SINAPI",VLOOKUP(B78,BancoRJ!C:G,4,0),VLOOKUP(B78,COMPOSIÇÕES!C:H,6,0)),IF(C78="SINAPI",VLOOKUP(B78,BancoRJ!C:G,5,0),VLOOKUP(B78,COMPOSIÇÕES!C:H,6,0))))</f>
        <v>47.600000000000009</v>
      </c>
      <c r="M78" s="122">
        <f t="shared" si="8"/>
        <v>57.48</v>
      </c>
      <c r="N78" s="237">
        <f t="shared" si="15"/>
        <v>0.81914894969072993</v>
      </c>
      <c r="O78" s="237" t="str">
        <f t="shared" si="14"/>
        <v>B</v>
      </c>
    </row>
    <row r="79" spans="1:15" ht="59.25" customHeight="1">
      <c r="A79" s="14" t="s">
        <v>32547</v>
      </c>
      <c r="B79" s="174">
        <v>92759</v>
      </c>
      <c r="C79" s="177" t="s">
        <v>58</v>
      </c>
      <c r="D79" s="176" t="str">
        <f>IF(C79="SINAPI",VLOOKUP(B79,BancoRJ!C:G,2,0),VLOOKUP(B79,COMPOSIÇÕES!C:H,2,0))</f>
        <v>ARMAÇÃO DE PILAR OU VIGA DE ESTRUTURA CONVENCIONAL DE CONCRETO ARMADO UTILIZANDO AÇO CA-60 DE 5,0 MM - MONTAGEM. AF_06/2022</v>
      </c>
      <c r="E79" s="111" t="str">
        <f>IF(C79="SINAPI",VLOOKUP(B79,BancoRJ!C:G,3,0),VLOOKUP(B79,COMPOSIÇÕES!C:H,3,0))</f>
        <v>KG</v>
      </c>
      <c r="F79" s="120">
        <f>ROUND(VLOOKUP(A79,'MEMORIA DE CÁLCULO'!A:K,10,0),2)</f>
        <v>1735</v>
      </c>
      <c r="G79" s="178">
        <f t="shared" si="9"/>
        <v>16.690000000000001</v>
      </c>
      <c r="H79" s="112">
        <f t="shared" si="10"/>
        <v>20.149999999999999</v>
      </c>
      <c r="I79" s="62">
        <f t="shared" si="11"/>
        <v>28957.15</v>
      </c>
      <c r="J79" s="62">
        <f t="shared" si="12"/>
        <v>34960.25</v>
      </c>
      <c r="K79" s="63">
        <f t="shared" si="13"/>
        <v>3.8839144316933855E-3</v>
      </c>
      <c r="L79" s="121">
        <f>IF(B79=0,"",IF(VLOOKUP('DADOS GERAIS'!$B$9,'DADOS GERAIS'!$H$1:$I$2,2,0)=1,IF(C79="SINAPI",VLOOKUP(B79,BancoRJ!C:G,4,0),VLOOKUP(B79,COMPOSIÇÕES!C:H,6,0)),IF(C79="SINAPI",VLOOKUP(B79,BancoRJ!C:G,5,0),VLOOKUP(B79,COMPOSIÇÕES!C:H,6,0))))</f>
        <v>16.690000000000001</v>
      </c>
      <c r="M79" s="122">
        <f t="shared" si="8"/>
        <v>20.149999999999999</v>
      </c>
      <c r="N79" s="237">
        <f t="shared" si="15"/>
        <v>0.82303286412242327</v>
      </c>
      <c r="O79" s="237" t="str">
        <f t="shared" si="14"/>
        <v>B</v>
      </c>
    </row>
    <row r="80" spans="1:15" ht="59.25" customHeight="1">
      <c r="A80" s="14" t="s">
        <v>32591</v>
      </c>
      <c r="B80" s="174">
        <v>88415</v>
      </c>
      <c r="C80" s="177" t="s">
        <v>58</v>
      </c>
      <c r="D80" s="176" t="str">
        <f>IF(C80="SINAPI",VLOOKUP(B80,BancoRJ!C:G,2,0),VLOOKUP(B80,COMPOSIÇÕES!C:H,2,0))</f>
        <v>APLICAÇÃO MANUAL DE FUNDO SELADOR ACRÍLICO EM PAREDES EXTERNAS DE CASAS. AF_03/2024</v>
      </c>
      <c r="E80" s="111" t="str">
        <f>IF(C80="SINAPI",VLOOKUP(B80,BancoRJ!C:G,3,0),VLOOKUP(B80,COMPOSIÇÕES!C:H,3,0))</f>
        <v>M2</v>
      </c>
      <c r="F80" s="120">
        <f>ROUND(VLOOKUP(A80,'MEMORIA DE CÁLCULO'!A:K,10,0),2)</f>
        <v>4337.28</v>
      </c>
      <c r="G80" s="178">
        <f t="shared" si="9"/>
        <v>6.65</v>
      </c>
      <c r="H80" s="112">
        <f t="shared" si="10"/>
        <v>8.0299999999999994</v>
      </c>
      <c r="I80" s="62">
        <f t="shared" si="11"/>
        <v>28842.91</v>
      </c>
      <c r="J80" s="62">
        <f t="shared" si="12"/>
        <v>34828.36</v>
      </c>
      <c r="K80" s="63">
        <f t="shared" si="13"/>
        <v>3.8692620915529107E-3</v>
      </c>
      <c r="L80" s="121">
        <f>IF(B80=0,"",IF(VLOOKUP('DADOS GERAIS'!$B$9,'DADOS GERAIS'!$H$1:$I$2,2,0)=1,IF(C80="SINAPI",VLOOKUP(B80,BancoRJ!C:G,4,0),VLOOKUP(B80,COMPOSIÇÕES!C:H,6,0)),IF(C80="SINAPI",VLOOKUP(B80,BancoRJ!C:G,5,0),VLOOKUP(B80,COMPOSIÇÕES!C:H,6,0))))</f>
        <v>6.65</v>
      </c>
      <c r="M80" s="122">
        <f t="shared" si="8"/>
        <v>8.0299999999999994</v>
      </c>
      <c r="N80" s="237">
        <f t="shared" si="15"/>
        <v>0.82690212621397619</v>
      </c>
      <c r="O80" s="237" t="str">
        <f t="shared" si="14"/>
        <v>B</v>
      </c>
    </row>
    <row r="81" spans="1:15" ht="59.25" customHeight="1">
      <c r="A81" s="14" t="s">
        <v>32552</v>
      </c>
      <c r="B81" s="174">
        <v>92759</v>
      </c>
      <c r="C81" s="177" t="s">
        <v>58</v>
      </c>
      <c r="D81" s="176" t="str">
        <f>IF(C81="SINAPI",VLOOKUP(B81,BancoRJ!C:G,2,0),VLOOKUP(B81,COMPOSIÇÕES!C:H,2,0))</f>
        <v>ARMAÇÃO DE PILAR OU VIGA DE ESTRUTURA CONVENCIONAL DE CONCRETO ARMADO UTILIZANDO AÇO CA-60 DE 5,0 MM - MONTAGEM. AF_06/2022</v>
      </c>
      <c r="E81" s="111" t="str">
        <f>IF(C81="SINAPI",VLOOKUP(B81,BancoRJ!C:G,3,0),VLOOKUP(B81,COMPOSIÇÕES!C:H,3,0))</f>
        <v>KG</v>
      </c>
      <c r="F81" s="120">
        <f>ROUND(VLOOKUP(A81,'MEMORIA DE CÁLCULO'!A:K,10,0),2)</f>
        <v>1680</v>
      </c>
      <c r="G81" s="178">
        <f t="shared" si="9"/>
        <v>16.690000000000001</v>
      </c>
      <c r="H81" s="112">
        <f t="shared" si="10"/>
        <v>20.149999999999999</v>
      </c>
      <c r="I81" s="62">
        <f t="shared" si="11"/>
        <v>28039.200000000001</v>
      </c>
      <c r="J81" s="62">
        <f t="shared" si="12"/>
        <v>33852</v>
      </c>
      <c r="K81" s="63">
        <f t="shared" si="13"/>
        <v>3.7607932249250071E-3</v>
      </c>
      <c r="L81" s="121">
        <f>IF(B81=0,"",IF(VLOOKUP('DADOS GERAIS'!$B$9,'DADOS GERAIS'!$H$1:$I$2,2,0)=1,IF(C81="SINAPI",VLOOKUP(B81,BancoRJ!C:G,4,0),VLOOKUP(B81,COMPOSIÇÕES!C:H,6,0)),IF(C81="SINAPI",VLOOKUP(B81,BancoRJ!C:G,5,0),VLOOKUP(B81,COMPOSIÇÕES!C:H,6,0))))</f>
        <v>16.690000000000001</v>
      </c>
      <c r="M81" s="122">
        <f t="shared" si="8"/>
        <v>20.149999999999999</v>
      </c>
      <c r="N81" s="237">
        <f t="shared" si="15"/>
        <v>0.83066291943890114</v>
      </c>
      <c r="O81" s="237" t="str">
        <f t="shared" si="14"/>
        <v>B</v>
      </c>
    </row>
    <row r="82" spans="1:15" ht="59.25" customHeight="1">
      <c r="A82" s="14" t="s">
        <v>32702</v>
      </c>
      <c r="B82" s="174">
        <v>86931</v>
      </c>
      <c r="C82" s="177" t="s">
        <v>58</v>
      </c>
      <c r="D82" s="176" t="str">
        <f>IF(C82="SINAPI",VLOOKUP(B82,BancoRJ!C:G,2,0),VLOOKUP(B82,COMPOSIÇÕES!C:H,2,0))</f>
        <v>VASO SANITÁRIO SIFONADO COM CAIXA ACOPLADA LOUÇA BRANCA, INCLUSO ENGATE FLEXÍVEL EM PLÁSTICO BRANCO, 1/2 X 40CM - FORNECIMENTO E INSTALAÇÃO. AF_01/2020</v>
      </c>
      <c r="E82" s="111" t="str">
        <f>IF(C82="SINAPI",VLOOKUP(B82,BancoRJ!C:G,3,0),VLOOKUP(B82,COMPOSIÇÕES!C:H,3,0))</f>
        <v>UN</v>
      </c>
      <c r="F82" s="120">
        <f>ROUND(VLOOKUP(A82,'MEMORIA DE CÁLCULO'!A:K,10,0),2)</f>
        <v>50</v>
      </c>
      <c r="G82" s="178">
        <f t="shared" si="9"/>
        <v>556.59</v>
      </c>
      <c r="H82" s="112">
        <f t="shared" si="10"/>
        <v>672.08</v>
      </c>
      <c r="I82" s="62">
        <f t="shared" si="11"/>
        <v>27829.5</v>
      </c>
      <c r="J82" s="62">
        <f t="shared" si="12"/>
        <v>33604</v>
      </c>
      <c r="K82" s="63">
        <f t="shared" si="13"/>
        <v>3.7332416262076079E-3</v>
      </c>
      <c r="L82" s="121">
        <f>IF(B82=0,"",IF(VLOOKUP('DADOS GERAIS'!$B$9,'DADOS GERAIS'!$H$1:$I$2,2,0)=1,IF(C82="SINAPI",VLOOKUP(B82,BancoRJ!C:G,4,0),VLOOKUP(B82,COMPOSIÇÕES!C:H,6,0)),IF(C82="SINAPI",VLOOKUP(B82,BancoRJ!C:G,5,0),VLOOKUP(B82,COMPOSIÇÕES!C:H,6,0))))</f>
        <v>556.59</v>
      </c>
      <c r="M82" s="122">
        <f t="shared" si="8"/>
        <v>672.08</v>
      </c>
      <c r="N82" s="237">
        <f t="shared" si="15"/>
        <v>0.83439616106510872</v>
      </c>
      <c r="O82" s="237" t="str">
        <f t="shared" si="14"/>
        <v>B</v>
      </c>
    </row>
    <row r="83" spans="1:15" ht="59.25" customHeight="1">
      <c r="A83" s="14" t="s">
        <v>32564</v>
      </c>
      <c r="B83" s="174">
        <v>94569</v>
      </c>
      <c r="C83" s="177" t="s">
        <v>58</v>
      </c>
      <c r="D83" s="176" t="str">
        <f>IF(C83="SINAPI",VLOOKUP(B83,BancoRJ!C:G,2,0),VLOOKUP(B83,COMPOSIÇÕES!C:H,2,0))</f>
        <v>JANELA DE ALUMÍNIO TIPO MAXIM-AR, BATENTE/ REQUADRO 3 A 14 CM, VIDRO INCLUSO, FIXAÇÃO COM PARAFUSO, SEM GUARNIÇÃO/ ALIZAR, DIMENSÕES 60X80 (A X L) CM, SEM ACABAMENTO, VEDAÇÃO COM SILICONE, EXCLUSIVE CONTRAMARCO - FORNECIMENTO E INSTALAÇÃO. AF_11/2024</v>
      </c>
      <c r="E83" s="111" t="str">
        <f>IF(C83="SINAPI",VLOOKUP(B83,BancoRJ!C:G,3,0),VLOOKUP(B83,COMPOSIÇÕES!C:H,3,0))</f>
        <v>M2</v>
      </c>
      <c r="F83" s="120">
        <f>ROUND(VLOOKUP(A83,'MEMORIA DE CÁLCULO'!A:K,10,0),2)</f>
        <v>24</v>
      </c>
      <c r="G83" s="178">
        <f t="shared" si="9"/>
        <v>1134.8800000000001</v>
      </c>
      <c r="H83" s="112">
        <f t="shared" si="10"/>
        <v>1370.37</v>
      </c>
      <c r="I83" s="62">
        <f t="shared" si="11"/>
        <v>27237.119999999999</v>
      </c>
      <c r="J83" s="62">
        <f t="shared" si="12"/>
        <v>32888.879999999997</v>
      </c>
      <c r="K83" s="63">
        <f t="shared" si="13"/>
        <v>3.6537952581641134E-3</v>
      </c>
      <c r="L83" s="121">
        <f>IF(B83=0,"",IF(VLOOKUP('DADOS GERAIS'!$B$9,'DADOS GERAIS'!$H$1:$I$2,2,0)=1,IF(C83="SINAPI",VLOOKUP(B83,BancoRJ!C:G,4,0),VLOOKUP(B83,COMPOSIÇÕES!C:H,6,0)),IF(C83="SINAPI",VLOOKUP(B83,BancoRJ!C:G,5,0),VLOOKUP(B83,COMPOSIÇÕES!C:H,6,0))))</f>
        <v>1134.8800000000001</v>
      </c>
      <c r="M83" s="122">
        <f t="shared" si="8"/>
        <v>1370.37</v>
      </c>
      <c r="N83" s="237">
        <f t="shared" si="15"/>
        <v>0.83804995632327284</v>
      </c>
      <c r="O83" s="237" t="str">
        <f t="shared" si="14"/>
        <v>B</v>
      </c>
    </row>
    <row r="84" spans="1:15" ht="59.25" customHeight="1">
      <c r="A84" s="14" t="s">
        <v>32704</v>
      </c>
      <c r="B84" s="174">
        <v>86934</v>
      </c>
      <c r="C84" s="177" t="s">
        <v>58</v>
      </c>
      <c r="D84" s="176" t="str">
        <f>IF(C84="SINAPI",VLOOKUP(B84,BancoRJ!C:G,2,0),VLOOKUP(B84,COMPOSIÇÕES!C:H,2,0))</f>
        <v>BANCADA DE MÁRMORE SINTÉTICO 120 X 60CM, COM CUBA INTEGRADA, INCLUSO SIFÃO TIPO FLEXÍVEL EM PVC, VÁLVULA EM PLÁSTICO CROMADO TIPO AMERICANA E TORNEIRA CROMADA LONGA, DE PAREDE, PADRÃO POPULAR - FORNECIMENTO E INSTALAÇÃO. AF_01/2020</v>
      </c>
      <c r="E84" s="111" t="str">
        <f>IF(C84="SINAPI",VLOOKUP(B84,BancoRJ!C:G,3,0),VLOOKUP(B84,COMPOSIÇÕES!C:H,3,0))</f>
        <v>UN</v>
      </c>
      <c r="F84" s="120">
        <f>ROUND(VLOOKUP(A84,'MEMORIA DE CÁLCULO'!A:K,10,0),2)</f>
        <v>50</v>
      </c>
      <c r="G84" s="178">
        <f t="shared" si="9"/>
        <v>533.87</v>
      </c>
      <c r="H84" s="112">
        <f t="shared" si="10"/>
        <v>644.65</v>
      </c>
      <c r="I84" s="62">
        <f t="shared" si="11"/>
        <v>26693.5</v>
      </c>
      <c r="J84" s="62">
        <f t="shared" si="12"/>
        <v>32232.5</v>
      </c>
      <c r="K84" s="63">
        <f t="shared" si="13"/>
        <v>3.5808746195910225E-3</v>
      </c>
      <c r="L84" s="121">
        <f>IF(B84=0,"",IF(VLOOKUP('DADOS GERAIS'!$B$9,'DADOS GERAIS'!$H$1:$I$2,2,0)=1,IF(C84="SINAPI",VLOOKUP(B84,BancoRJ!C:G,4,0),VLOOKUP(B84,COMPOSIÇÕES!C:H,6,0)),IF(C84="SINAPI",VLOOKUP(B84,BancoRJ!C:G,5,0),VLOOKUP(B84,COMPOSIÇÕES!C:H,6,0))))</f>
        <v>533.87</v>
      </c>
      <c r="M84" s="122">
        <f t="shared" si="8"/>
        <v>644.65</v>
      </c>
      <c r="N84" s="237">
        <f t="shared" si="15"/>
        <v>0.84163083094286384</v>
      </c>
      <c r="O84" s="237" t="str">
        <f t="shared" si="14"/>
        <v>B</v>
      </c>
    </row>
    <row r="85" spans="1:15" ht="59.25" customHeight="1">
      <c r="A85" s="14" t="s">
        <v>32595</v>
      </c>
      <c r="B85" s="174">
        <v>102219</v>
      </c>
      <c r="C85" s="177" t="s">
        <v>58</v>
      </c>
      <c r="D85" s="176" t="str">
        <f>IF(C85="SINAPI",VLOOKUP(B85,BancoRJ!C:G,2,0),VLOOKUP(B85,COMPOSIÇÕES!C:H,2,0))</f>
        <v>PINTURA TINTA DE ACABAMENTO (PIGMENTADA) ESMALTE SINTÉTICO ACETINADO EM MADEIRA, 2 DEMÃOS. AF_01/2021</v>
      </c>
      <c r="E85" s="111" t="str">
        <f>IF(C85="SINAPI",VLOOKUP(B85,BancoRJ!C:G,3,0),VLOOKUP(B85,COMPOSIÇÕES!C:H,3,0))</f>
        <v>M2</v>
      </c>
      <c r="F85" s="120">
        <f>ROUND(VLOOKUP(A85,'MEMORIA DE CÁLCULO'!A:K,10,0),2)</f>
        <v>1140</v>
      </c>
      <c r="G85" s="178">
        <f t="shared" si="9"/>
        <v>23.38</v>
      </c>
      <c r="H85" s="112">
        <f t="shared" si="10"/>
        <v>28.23</v>
      </c>
      <c r="I85" s="62">
        <f t="shared" si="11"/>
        <v>26653.200000000001</v>
      </c>
      <c r="J85" s="62">
        <f t="shared" si="12"/>
        <v>32182.2</v>
      </c>
      <c r="K85" s="63">
        <f t="shared" si="13"/>
        <v>3.57528653323826E-3</v>
      </c>
      <c r="L85" s="121">
        <f>IF(B85=0,"",IF(VLOOKUP('DADOS GERAIS'!$B$9,'DADOS GERAIS'!$H$1:$I$2,2,0)=1,IF(C85="SINAPI",VLOOKUP(B85,BancoRJ!C:G,4,0),VLOOKUP(B85,COMPOSIÇÕES!C:H,6,0)),IF(C85="SINAPI",VLOOKUP(B85,BancoRJ!C:G,5,0),VLOOKUP(B85,COMPOSIÇÕES!C:H,6,0))))</f>
        <v>23.38</v>
      </c>
      <c r="M85" s="122">
        <f t="shared" si="8"/>
        <v>28.23</v>
      </c>
      <c r="N85" s="237">
        <f t="shared" si="15"/>
        <v>0.84520611747610208</v>
      </c>
      <c r="O85" s="237" t="str">
        <f t="shared" si="14"/>
        <v>B</v>
      </c>
    </row>
    <row r="86" spans="1:15" ht="59.25" customHeight="1">
      <c r="A86" s="14" t="s">
        <v>32540</v>
      </c>
      <c r="B86" s="174">
        <v>104918</v>
      </c>
      <c r="C86" s="177" t="s">
        <v>58</v>
      </c>
      <c r="D86" s="176" t="str">
        <f>IF(C86="SINAPI",VLOOKUP(B86,BancoRJ!C:G,2,0),VLOOKUP(B86,COMPOSIÇÕES!C:H,2,0))</f>
        <v>ARMAÇÃO DE SAPATA ISOLADA, VIGA BALDRAME E SAPATA CORRIDA UTILIZANDO AÇO CA-50 DE 8 MM - MONTAGEM. AF_01/2024</v>
      </c>
      <c r="E86" s="111" t="str">
        <f>IF(C86="SINAPI",VLOOKUP(B86,BancoRJ!C:G,3,0),VLOOKUP(B86,COMPOSIÇÕES!C:H,3,0))</f>
        <v>KG</v>
      </c>
      <c r="F86" s="120">
        <f>ROUND(VLOOKUP(A86,'MEMORIA DE CÁLCULO'!A:K,10,0),2)</f>
        <v>1577.4</v>
      </c>
      <c r="G86" s="178">
        <f t="shared" si="9"/>
        <v>16.600000000000001</v>
      </c>
      <c r="H86" s="112">
        <f t="shared" si="10"/>
        <v>20.04</v>
      </c>
      <c r="I86" s="62">
        <f t="shared" si="11"/>
        <v>26184.84</v>
      </c>
      <c r="J86" s="62">
        <f t="shared" si="12"/>
        <v>31611.1</v>
      </c>
      <c r="K86" s="63">
        <f t="shared" si="13"/>
        <v>3.5118400895789584E-3</v>
      </c>
      <c r="L86" s="121">
        <f>IF(B86=0,"",IF(VLOOKUP('DADOS GERAIS'!$B$9,'DADOS GERAIS'!$H$1:$I$2,2,0)=1,IF(C86="SINAPI",VLOOKUP(B86,BancoRJ!C:G,4,0),VLOOKUP(B86,COMPOSIÇÕES!C:H,6,0)),IF(C86="SINAPI",VLOOKUP(B86,BancoRJ!C:G,5,0),VLOOKUP(B86,COMPOSIÇÕES!C:H,6,0))))</f>
        <v>16.600000000000001</v>
      </c>
      <c r="M86" s="122">
        <f t="shared" si="8"/>
        <v>20.04</v>
      </c>
      <c r="N86" s="237">
        <f t="shared" si="15"/>
        <v>0.84871795756568102</v>
      </c>
      <c r="O86" s="237" t="str">
        <f t="shared" si="14"/>
        <v>B</v>
      </c>
    </row>
    <row r="87" spans="1:15" ht="59.25" customHeight="1">
      <c r="A87" s="14" t="s">
        <v>31789</v>
      </c>
      <c r="B87" s="174">
        <v>92762</v>
      </c>
      <c r="C87" s="177" t="s">
        <v>58</v>
      </c>
      <c r="D87" s="176" t="str">
        <f>IF(C87="SINAPI",VLOOKUP(B87,BancoRJ!C:G,2,0),VLOOKUP(B87,COMPOSIÇÕES!C:H,2,0))</f>
        <v>ARMAÇÃO DE PILAR OU VIGA DE ESTRUTURA CONVENCIONAL DE CONCRETO ARMADO UTILIZANDO AÇO CA-50 DE 10,0 MM - MONTAGEM. AF_06/2022</v>
      </c>
      <c r="E87" s="111" t="str">
        <f>IF(C87="SINAPI",VLOOKUP(B87,BancoRJ!C:G,3,0),VLOOKUP(B87,COMPOSIÇÕES!C:H,3,0))</f>
        <v>KG</v>
      </c>
      <c r="F87" s="120">
        <f>ROUND(VLOOKUP(A87,'MEMORIA DE CÁLCULO'!A:K,10,0),2)</f>
        <v>2129.6</v>
      </c>
      <c r="G87" s="178">
        <f t="shared" si="9"/>
        <v>12.19</v>
      </c>
      <c r="H87" s="112">
        <f t="shared" si="10"/>
        <v>14.72</v>
      </c>
      <c r="I87" s="62">
        <f t="shared" si="11"/>
        <v>25959.82</v>
      </c>
      <c r="J87" s="62">
        <f t="shared" si="12"/>
        <v>31347.71</v>
      </c>
      <c r="K87" s="63">
        <f t="shared" si="13"/>
        <v>3.4825787364088944E-3</v>
      </c>
      <c r="L87" s="121">
        <f>IF(B87=0,"",IF(VLOOKUP('DADOS GERAIS'!$B$9,'DADOS GERAIS'!$H$1:$I$2,2,0)=1,IF(C87="SINAPI",VLOOKUP(B87,BancoRJ!C:G,4,0),VLOOKUP(B87,COMPOSIÇÕES!C:H,6,0)),IF(C87="SINAPI",VLOOKUP(B87,BancoRJ!C:G,5,0),VLOOKUP(B87,COMPOSIÇÕES!C:H,6,0))))</f>
        <v>12.19</v>
      </c>
      <c r="M87" s="122">
        <f t="shared" si="8"/>
        <v>14.72</v>
      </c>
      <c r="N87" s="237">
        <f t="shared" si="15"/>
        <v>0.85220053630208992</v>
      </c>
      <c r="O87" s="237" t="str">
        <f t="shared" si="14"/>
        <v>B</v>
      </c>
    </row>
    <row r="88" spans="1:15" ht="59.25" customHeight="1">
      <c r="A88" s="14" t="s">
        <v>32587</v>
      </c>
      <c r="B88" s="174">
        <v>88485</v>
      </c>
      <c r="C88" s="177" t="s">
        <v>58</v>
      </c>
      <c r="D88" s="176" t="str">
        <f>IF(C88="SINAPI",VLOOKUP(B88,BancoRJ!C:G,2,0),VLOOKUP(B88,COMPOSIÇÕES!C:H,2,0))</f>
        <v>FUNDO SELADOR ACRÍLICO, APLICAÇÃO MANUAL EM PAREDE, UMA DEMÃO. AF_04/2023</v>
      </c>
      <c r="E88" s="111" t="str">
        <f>IF(C88="SINAPI",VLOOKUP(B88,BancoRJ!C:G,3,0),VLOOKUP(B88,COMPOSIÇÕES!C:H,3,0))</f>
        <v>M2</v>
      </c>
      <c r="F88" s="120">
        <f>ROUND(VLOOKUP(A88,'MEMORIA DE CÁLCULO'!A:K,10,0),2)</f>
        <v>4459.75</v>
      </c>
      <c r="G88" s="178">
        <f t="shared" si="9"/>
        <v>5.71</v>
      </c>
      <c r="H88" s="112">
        <f t="shared" si="10"/>
        <v>6.89</v>
      </c>
      <c r="I88" s="62">
        <f t="shared" si="11"/>
        <v>25465.17</v>
      </c>
      <c r="J88" s="62">
        <f t="shared" si="12"/>
        <v>30727.68</v>
      </c>
      <c r="K88" s="63">
        <f t="shared" si="13"/>
        <v>3.4136964067607127E-3</v>
      </c>
      <c r="L88" s="121">
        <f>IF(B88=0,"",IF(VLOOKUP('DADOS GERAIS'!$B$9,'DADOS GERAIS'!$H$1:$I$2,2,0)=1,IF(C88="SINAPI",VLOOKUP(B88,BancoRJ!C:G,4,0),VLOOKUP(B88,COMPOSIÇÕES!C:H,6,0)),IF(C88="SINAPI",VLOOKUP(B88,BancoRJ!C:G,5,0),VLOOKUP(B88,COMPOSIÇÕES!C:H,6,0))))</f>
        <v>5.71</v>
      </c>
      <c r="M88" s="122">
        <f t="shared" si="8"/>
        <v>6.89</v>
      </c>
      <c r="N88" s="237">
        <f t="shared" si="15"/>
        <v>0.85561423270885062</v>
      </c>
      <c r="O88" s="237" t="str">
        <f t="shared" si="14"/>
        <v>B</v>
      </c>
    </row>
    <row r="89" spans="1:15" ht="59.25" customHeight="1">
      <c r="A89" s="14" t="s">
        <v>32643</v>
      </c>
      <c r="B89" s="174">
        <v>91854</v>
      </c>
      <c r="C89" s="177" t="s">
        <v>58</v>
      </c>
      <c r="D89" s="176" t="str">
        <f>IF(C89="SINAPI",VLOOKUP(B89,BancoRJ!C:G,2,0),VLOOKUP(B89,COMPOSIÇÕES!C:H,2,0))</f>
        <v>ELETRODUTO FLEXÍVEL CORRUGADO, PVC, DN 25 MM (3/4"), PARA CIRCUITOS TERMINAIS, INSTALADO EM PAREDE - FORNECIMENTO E INSTALAÇÃO. AF_03/2023</v>
      </c>
      <c r="E89" s="111" t="str">
        <f>IF(C89="SINAPI",VLOOKUP(B89,BancoRJ!C:G,3,0),VLOOKUP(B89,COMPOSIÇÕES!C:H,3,0))</f>
        <v>M</v>
      </c>
      <c r="F89" s="120">
        <f>ROUND(VLOOKUP(A89,'MEMORIA DE CÁLCULO'!A:K,10,0),2)</f>
        <v>2027.5</v>
      </c>
      <c r="G89" s="178">
        <f t="shared" si="9"/>
        <v>12.39</v>
      </c>
      <c r="H89" s="112">
        <f t="shared" si="10"/>
        <v>14.96</v>
      </c>
      <c r="I89" s="62">
        <f t="shared" si="11"/>
        <v>25120.73</v>
      </c>
      <c r="J89" s="62">
        <f t="shared" si="12"/>
        <v>30331.4</v>
      </c>
      <c r="K89" s="63">
        <f t="shared" si="13"/>
        <v>3.3696716182940556E-3</v>
      </c>
      <c r="L89" s="121">
        <f>IF(B89=0,"",IF(VLOOKUP('DADOS GERAIS'!$B$9,'DADOS GERAIS'!$H$1:$I$2,2,0)=1,IF(C89="SINAPI",VLOOKUP(B89,BancoRJ!C:G,4,0),VLOOKUP(B89,COMPOSIÇÕES!C:H,6,0)),IF(C89="SINAPI",VLOOKUP(B89,BancoRJ!C:G,5,0),VLOOKUP(B89,COMPOSIÇÕES!C:H,6,0))))</f>
        <v>12.39</v>
      </c>
      <c r="M89" s="122">
        <f t="shared" si="8"/>
        <v>14.96</v>
      </c>
      <c r="N89" s="237">
        <f t="shared" si="15"/>
        <v>0.85898390432714467</v>
      </c>
      <c r="O89" s="237" t="str">
        <f t="shared" si="14"/>
        <v>B</v>
      </c>
    </row>
    <row r="90" spans="1:15" ht="59.25" customHeight="1">
      <c r="A90" s="14" t="s">
        <v>32556</v>
      </c>
      <c r="B90" s="174" t="str">
        <f>COMPOSIÇÕES!C138</f>
        <v>COMP 17</v>
      </c>
      <c r="C90" s="177" t="s">
        <v>32256</v>
      </c>
      <c r="D90" s="176" t="str">
        <f>IF(C90="SINAPI",VLOOKUP(B90,BancoRJ!C:G,2,0),VLOOKUP(B90,COMPOSIÇÕES!C:H,2,0))</f>
        <v>ALVENARIA DE VEDAÇÃO DE BLOCOS CERÂMICOS FURADOS NA HORIZONTAL DE 9X19X19 CM (ESPESSURA 9 CM) E E ARGAMASSA DE ASSENTAMENTO COM ADIÇÃO DE IMPERMEABILIZANTE. COM PREPARO EM BETONEIRA.</v>
      </c>
      <c r="E90" s="111" t="str">
        <f>IF(C90="SINAPI",VLOOKUP(B90,BancoRJ!C:G,3,0),VLOOKUP(B90,COMPOSIÇÕES!C:H,3,0))</f>
        <v>M2</v>
      </c>
      <c r="F90" s="120">
        <f>ROUND(VLOOKUP(A90,'MEMORIA DE CÁLCULO'!A:K,10,0),2)</f>
        <v>196.2</v>
      </c>
      <c r="G90" s="178">
        <f t="shared" si="9"/>
        <v>120.65</v>
      </c>
      <c r="H90" s="112">
        <f t="shared" si="10"/>
        <v>145.68</v>
      </c>
      <c r="I90" s="62">
        <f t="shared" si="11"/>
        <v>23671.53</v>
      </c>
      <c r="J90" s="62">
        <f t="shared" si="12"/>
        <v>28582.42</v>
      </c>
      <c r="K90" s="63">
        <f t="shared" si="13"/>
        <v>3.1753684121458414E-3</v>
      </c>
      <c r="L90" s="121">
        <f>IF(B90=0,"",IF(VLOOKUP('DADOS GERAIS'!$B$9,'DADOS GERAIS'!$H$1:$I$2,2,0)=1,IF(C90="SINAPI",VLOOKUP(B90,BancoRJ!C:G,4,0),VLOOKUP(B90,COMPOSIÇÕES!C:H,6,0)),IF(C90="SINAPI",VLOOKUP(B90,BancoRJ!C:G,5,0),VLOOKUP(B90,COMPOSIÇÕES!C:H,6,0))))</f>
        <v>120.65</v>
      </c>
      <c r="M90" s="122">
        <f t="shared" si="8"/>
        <v>145.68</v>
      </c>
      <c r="N90" s="237">
        <f t="shared" si="15"/>
        <v>0.86215927273929049</v>
      </c>
      <c r="O90" s="237" t="str">
        <f t="shared" si="14"/>
        <v>B</v>
      </c>
    </row>
    <row r="91" spans="1:15" ht="59.25" customHeight="1">
      <c r="A91" s="14" t="s">
        <v>32705</v>
      </c>
      <c r="B91" s="174">
        <v>86930</v>
      </c>
      <c r="C91" s="177" t="s">
        <v>58</v>
      </c>
      <c r="D91" s="176" t="str">
        <f>IF(C91="SINAPI",VLOOKUP(B91,BancoRJ!C:G,2,0),VLOOKUP(B91,COMPOSIÇÕES!C:H,2,0))</f>
        <v>TANQUE DE MÁRMORE SINTÉTICO SUSPENSO, 22L OU EQUIVALENTE, INCLUSO SIFÃO FLEXÍVEL EM PVC, VÁLVULA PLÁSTICA E TORNEIRA DE PLÁSTICO - FORNECIMENTO E INSTALAÇÃO. AF_01/2020</v>
      </c>
      <c r="E91" s="111" t="str">
        <f>IF(C91="SINAPI",VLOOKUP(B91,BancoRJ!C:G,3,0),VLOOKUP(B91,COMPOSIÇÕES!C:H,3,0))</f>
        <v>UN</v>
      </c>
      <c r="F91" s="120">
        <f>ROUND(VLOOKUP(A91,'MEMORIA DE CÁLCULO'!A:K,10,0),2)</f>
        <v>50</v>
      </c>
      <c r="G91" s="178">
        <f t="shared" si="9"/>
        <v>470.3</v>
      </c>
      <c r="H91" s="112">
        <f t="shared" si="10"/>
        <v>567.89</v>
      </c>
      <c r="I91" s="62">
        <f t="shared" si="11"/>
        <v>23515</v>
      </c>
      <c r="J91" s="62">
        <f t="shared" si="12"/>
        <v>28394.5</v>
      </c>
      <c r="K91" s="63">
        <f t="shared" si="13"/>
        <v>3.1544914104080445E-3</v>
      </c>
      <c r="L91" s="121">
        <f>IF(B91=0,"",IF(VLOOKUP('DADOS GERAIS'!$B$9,'DADOS GERAIS'!$H$1:$I$2,2,0)=1,IF(C91="SINAPI",VLOOKUP(B91,BancoRJ!C:G,4,0),VLOOKUP(B91,COMPOSIÇÕES!C:H,6,0)),IF(C91="SINAPI",VLOOKUP(B91,BancoRJ!C:G,5,0),VLOOKUP(B91,COMPOSIÇÕES!C:H,6,0))))</f>
        <v>470.3</v>
      </c>
      <c r="M91" s="122">
        <f t="shared" si="8"/>
        <v>567.89</v>
      </c>
      <c r="N91" s="237">
        <f t="shared" si="15"/>
        <v>0.86531376414969852</v>
      </c>
      <c r="O91" s="237" t="str">
        <f t="shared" si="14"/>
        <v>B</v>
      </c>
    </row>
    <row r="92" spans="1:15" ht="59.25" customHeight="1">
      <c r="A92" s="14" t="s">
        <v>32570</v>
      </c>
      <c r="B92" s="174">
        <v>94221</v>
      </c>
      <c r="C92" s="177" t="s">
        <v>58</v>
      </c>
      <c r="D92" s="176" t="str">
        <f>IF(C92="SINAPI",VLOOKUP(B92,BancoRJ!C:G,2,0),VLOOKUP(B92,COMPOSIÇÕES!C:H,2,0))</f>
        <v>CUMEEIRA PARA TELHA CERÂMICA EMBOÇADA COM ARGAMASSA TRAÇO 1:2:9 (CIMENTO, CAL E AREIA) PARA TELHADOS COM ATÉ 2 ÁGUAS, INCLUSO TRANSPORTE VERTICAL. AF_07/2019</v>
      </c>
      <c r="E92" s="111" t="str">
        <f>IF(C92="SINAPI",VLOOKUP(B92,BancoRJ!C:G,3,0),VLOOKUP(B92,COMPOSIÇÕES!C:H,3,0))</f>
        <v>M</v>
      </c>
      <c r="F92" s="120">
        <f>ROUND(VLOOKUP(A92,'MEMORIA DE CÁLCULO'!A:K,10,0),2)</f>
        <v>532.5</v>
      </c>
      <c r="G92" s="178">
        <f t="shared" si="9"/>
        <v>43.63</v>
      </c>
      <c r="H92" s="112">
        <f t="shared" si="10"/>
        <v>52.68</v>
      </c>
      <c r="I92" s="62">
        <f t="shared" si="11"/>
        <v>23232.98</v>
      </c>
      <c r="J92" s="62">
        <f t="shared" si="12"/>
        <v>28052.1</v>
      </c>
      <c r="K92" s="63">
        <f t="shared" si="13"/>
        <v>3.1164524289530541E-3</v>
      </c>
      <c r="L92" s="121">
        <f>IF(B92=0,"",IF(VLOOKUP('DADOS GERAIS'!$B$9,'DADOS GERAIS'!$H$1:$I$2,2,0)=1,IF(C92="SINAPI",VLOOKUP(B92,BancoRJ!C:G,4,0),VLOOKUP(B92,COMPOSIÇÕES!C:H,6,0)),IF(C92="SINAPI",VLOOKUP(B92,BancoRJ!C:G,5,0),VLOOKUP(B92,COMPOSIÇÕES!C:H,6,0))))</f>
        <v>43.63</v>
      </c>
      <c r="M92" s="122">
        <f t="shared" si="8"/>
        <v>52.68</v>
      </c>
      <c r="N92" s="237">
        <f t="shared" si="15"/>
        <v>0.8684302165786516</v>
      </c>
      <c r="O92" s="237" t="str">
        <f t="shared" si="14"/>
        <v>B</v>
      </c>
    </row>
    <row r="93" spans="1:15" ht="59.25" customHeight="1">
      <c r="A93" s="14" t="s">
        <v>32541</v>
      </c>
      <c r="B93" s="174">
        <v>103672</v>
      </c>
      <c r="C93" s="177" t="s">
        <v>58</v>
      </c>
      <c r="D93" s="176" t="str">
        <f>IF(C93="SINAPI",VLOOKUP(B93,BancoRJ!C:G,2,0),VLOOKUP(B93,COMPOSIÇÕES!C:H,2,0))</f>
        <v>CONCRETAGEM DE PILARES, FCK = 25 MPA, COM USO DE BOMBA - LANÇAMENTO, ADENSAMENTO E ACABAMENTO. AF_02/2022_PS</v>
      </c>
      <c r="E93" s="111" t="str">
        <f>IF(C93="SINAPI",VLOOKUP(B93,BancoRJ!C:G,3,0),VLOOKUP(B93,COMPOSIÇÕES!C:H,3,0))</f>
        <v>M3</v>
      </c>
      <c r="F93" s="120">
        <f>ROUND(VLOOKUP(A93,'MEMORIA DE CÁLCULO'!A:K,10,0),2)</f>
        <v>34.76</v>
      </c>
      <c r="G93" s="178">
        <f t="shared" si="9"/>
        <v>662.5</v>
      </c>
      <c r="H93" s="112">
        <f t="shared" si="10"/>
        <v>799.97</v>
      </c>
      <c r="I93" s="62">
        <f t="shared" si="11"/>
        <v>23028.5</v>
      </c>
      <c r="J93" s="62">
        <f t="shared" si="12"/>
        <v>27806.959999999999</v>
      </c>
      <c r="K93" s="63">
        <f t="shared" si="13"/>
        <v>3.0892185623821542E-3</v>
      </c>
      <c r="L93" s="121">
        <f>IF(B93=0,"",IF(VLOOKUP('DADOS GERAIS'!$B$9,'DADOS GERAIS'!$H$1:$I$2,2,0)=1,IF(C93="SINAPI",VLOOKUP(B93,BancoRJ!C:G,4,0),VLOOKUP(B93,COMPOSIÇÕES!C:H,6,0)),IF(C93="SINAPI",VLOOKUP(B93,BancoRJ!C:G,5,0),VLOOKUP(B93,COMPOSIÇÕES!C:H,6,0))))</f>
        <v>662.5</v>
      </c>
      <c r="M93" s="122">
        <f t="shared" si="8"/>
        <v>799.97</v>
      </c>
      <c r="N93" s="237">
        <f t="shared" si="15"/>
        <v>0.8715194351410338</v>
      </c>
      <c r="O93" s="237" t="str">
        <f t="shared" si="14"/>
        <v>B</v>
      </c>
    </row>
    <row r="94" spans="1:15" ht="59.25" customHeight="1">
      <c r="A94" s="14" t="s">
        <v>32535</v>
      </c>
      <c r="B94" s="174">
        <v>104918</v>
      </c>
      <c r="C94" s="177" t="s">
        <v>58</v>
      </c>
      <c r="D94" s="176" t="str">
        <f>IF(C94="SINAPI",VLOOKUP(B94,BancoRJ!C:G,2,0),VLOOKUP(B94,COMPOSIÇÕES!C:H,2,0))</f>
        <v>ARMAÇÃO DE SAPATA ISOLADA, VIGA BALDRAME E SAPATA CORRIDA UTILIZANDO AÇO CA-50 DE 8 MM - MONTAGEM. AF_01/2024</v>
      </c>
      <c r="E94" s="111" t="str">
        <f>IF(C94="SINAPI",VLOOKUP(B94,BancoRJ!C:G,3,0),VLOOKUP(B94,COMPOSIÇÕES!C:H,3,0))</f>
        <v>KG</v>
      </c>
      <c r="F94" s="120">
        <f>ROUND(VLOOKUP(A94,'MEMORIA DE CÁLCULO'!A:K,10,0),2)</f>
        <v>1348</v>
      </c>
      <c r="G94" s="178">
        <f t="shared" si="9"/>
        <v>16.600000000000001</v>
      </c>
      <c r="H94" s="112">
        <f t="shared" si="10"/>
        <v>20.04</v>
      </c>
      <c r="I94" s="62">
        <f t="shared" si="11"/>
        <v>22376.799999999999</v>
      </c>
      <c r="J94" s="62">
        <f t="shared" si="12"/>
        <v>27013.919999999998</v>
      </c>
      <c r="K94" s="63">
        <f t="shared" si="13"/>
        <v>3.0011156597739026E-3</v>
      </c>
      <c r="L94" s="121">
        <f>IF(B94=0,"",IF(VLOOKUP('DADOS GERAIS'!$B$9,'DADOS GERAIS'!$H$1:$I$2,2,0)=1,IF(C94="SINAPI",VLOOKUP(B94,BancoRJ!C:G,4,0),VLOOKUP(B94,COMPOSIÇÕES!C:H,6,0)),IF(C94="SINAPI",VLOOKUP(B94,BancoRJ!C:G,5,0),VLOOKUP(B94,COMPOSIÇÕES!C:H,6,0))))</f>
        <v>16.600000000000001</v>
      </c>
      <c r="M94" s="122">
        <f t="shared" si="8"/>
        <v>20.04</v>
      </c>
      <c r="N94" s="237">
        <f t="shared" si="15"/>
        <v>0.87452055080080771</v>
      </c>
      <c r="O94" s="237" t="str">
        <f t="shared" si="14"/>
        <v>B</v>
      </c>
    </row>
    <row r="95" spans="1:15" ht="59.25" customHeight="1">
      <c r="A95" s="14" t="s">
        <v>32561</v>
      </c>
      <c r="B95" s="174">
        <v>105030</v>
      </c>
      <c r="C95" s="177" t="s">
        <v>58</v>
      </c>
      <c r="D95" s="176" t="str">
        <f>IF(C95="SINAPI",VLOOKUP(B95,BancoRJ!C:G,2,0),VLOOKUP(B95,COMPOSIÇÕES!C:H,2,0))</f>
        <v>CONTRAVERGA MOLDADA IN LOCO EM CONCRETO, ESPESSURA DE *10* CM. AF_03/2024</v>
      </c>
      <c r="E95" s="111" t="str">
        <f>IF(C95="SINAPI",VLOOKUP(B95,BancoRJ!C:G,3,0),VLOOKUP(B95,COMPOSIÇÕES!C:H,3,0))</f>
        <v>M</v>
      </c>
      <c r="F95" s="120">
        <f>ROUND(VLOOKUP(A95,'MEMORIA DE CÁLCULO'!A:K,10,0),2)</f>
        <v>470</v>
      </c>
      <c r="G95" s="178">
        <f t="shared" si="9"/>
        <v>47.26</v>
      </c>
      <c r="H95" s="112">
        <f t="shared" si="10"/>
        <v>57.07</v>
      </c>
      <c r="I95" s="62">
        <f t="shared" si="11"/>
        <v>22212.2</v>
      </c>
      <c r="J95" s="62">
        <f t="shared" si="12"/>
        <v>26822.9</v>
      </c>
      <c r="K95" s="63">
        <f t="shared" si="13"/>
        <v>2.9798942630521381E-3</v>
      </c>
      <c r="L95" s="121">
        <f>IF(B95=0,"",IF(VLOOKUP('DADOS GERAIS'!$B$9,'DADOS GERAIS'!$H$1:$I$2,2,0)=1,IF(C95="SINAPI",VLOOKUP(B95,BancoRJ!C:G,4,0),VLOOKUP(B95,COMPOSIÇÕES!C:H,6,0)),IF(C95="SINAPI",VLOOKUP(B95,BancoRJ!C:G,5,0),VLOOKUP(B95,COMPOSIÇÕES!C:H,6,0))))</f>
        <v>47.26</v>
      </c>
      <c r="M95" s="122">
        <f t="shared" si="8"/>
        <v>57.07</v>
      </c>
      <c r="N95" s="237">
        <f t="shared" si="15"/>
        <v>0.87750044506385982</v>
      </c>
      <c r="O95" s="237" t="str">
        <f t="shared" si="14"/>
        <v>B</v>
      </c>
    </row>
    <row r="96" spans="1:15" ht="59.25" customHeight="1">
      <c r="A96" s="14" t="s">
        <v>32636</v>
      </c>
      <c r="B96" s="174">
        <v>91924</v>
      </c>
      <c r="C96" s="177" t="s">
        <v>58</v>
      </c>
      <c r="D96" s="176" t="str">
        <f>IF(C96="SINAPI",VLOOKUP(B96,BancoRJ!C:G,2,0),VLOOKUP(B96,COMPOSIÇÕES!C:H,2,0))</f>
        <v>CABO DE COBRE FLEXÍVEL ISOLADO, 1,5 MM², ANTI-CHAMA 450/750 V, PARA CIRCUITOS TERMINAIS - FORNECIMENTO E INSTALAÇÃO. AF_03/2023</v>
      </c>
      <c r="E96" s="111" t="str">
        <f>IF(C96="SINAPI",VLOOKUP(B96,BancoRJ!C:G,3,0),VLOOKUP(B96,COMPOSIÇÕES!C:H,3,0))</f>
        <v>M</v>
      </c>
      <c r="F96" s="120">
        <f>ROUND(VLOOKUP(A96,'MEMORIA DE CÁLCULO'!A:K,10,0),2)</f>
        <v>6151.5</v>
      </c>
      <c r="G96" s="178">
        <f t="shared" si="9"/>
        <v>3.61</v>
      </c>
      <c r="H96" s="112">
        <f t="shared" si="10"/>
        <v>4.3600000000000003</v>
      </c>
      <c r="I96" s="62">
        <f t="shared" si="11"/>
        <v>22206.92</v>
      </c>
      <c r="J96" s="62">
        <f t="shared" si="12"/>
        <v>26820.54</v>
      </c>
      <c r="K96" s="63">
        <f t="shared" si="13"/>
        <v>2.9796320784836986E-3</v>
      </c>
      <c r="L96" s="121">
        <f>IF(B96=0,"",IF(VLOOKUP('DADOS GERAIS'!$B$9,'DADOS GERAIS'!$H$1:$I$2,2,0)=1,IF(C96="SINAPI",VLOOKUP(B96,BancoRJ!C:G,4,0),VLOOKUP(B96,COMPOSIÇÕES!C:H,6,0)),IF(C96="SINAPI",VLOOKUP(B96,BancoRJ!C:G,5,0),VLOOKUP(B96,COMPOSIÇÕES!C:H,6,0))))</f>
        <v>3.61</v>
      </c>
      <c r="M96" s="122">
        <f t="shared" si="8"/>
        <v>4.3600000000000003</v>
      </c>
      <c r="N96" s="237">
        <f t="shared" si="15"/>
        <v>0.88048007714234355</v>
      </c>
      <c r="O96" s="237" t="str">
        <f t="shared" si="14"/>
        <v>B</v>
      </c>
    </row>
    <row r="97" spans="1:15" ht="59.25" customHeight="1">
      <c r="A97" s="14" t="s">
        <v>31787</v>
      </c>
      <c r="B97" s="174">
        <v>92762</v>
      </c>
      <c r="C97" s="177" t="s">
        <v>58</v>
      </c>
      <c r="D97" s="176" t="str">
        <f>IF(C97="SINAPI",VLOOKUP(B97,BancoRJ!C:G,2,0),VLOOKUP(B97,COMPOSIÇÕES!C:H,2,0))</f>
        <v>ARMAÇÃO DE PILAR OU VIGA DE ESTRUTURA CONVENCIONAL DE CONCRETO ARMADO UTILIZANDO AÇO CA-50 DE 10,0 MM - MONTAGEM. AF_06/2022</v>
      </c>
      <c r="E97" s="111" t="str">
        <f>IF(C97="SINAPI",VLOOKUP(B97,BancoRJ!C:G,3,0),VLOOKUP(B97,COMPOSIÇÕES!C:H,3,0))</f>
        <v>KG</v>
      </c>
      <c r="F97" s="120">
        <f>ROUND(VLOOKUP(A97,'MEMORIA DE CÁLCULO'!A:K,10,0),2)</f>
        <v>1616</v>
      </c>
      <c r="G97" s="178">
        <f t="shared" si="9"/>
        <v>12.19</v>
      </c>
      <c r="H97" s="112">
        <f t="shared" si="10"/>
        <v>14.72</v>
      </c>
      <c r="I97" s="62">
        <f t="shared" si="11"/>
        <v>19699.04</v>
      </c>
      <c r="J97" s="62">
        <f t="shared" si="12"/>
        <v>23787.52</v>
      </c>
      <c r="K97" s="63">
        <f t="shared" si="13"/>
        <v>2.6426782480730268E-3</v>
      </c>
      <c r="L97" s="121">
        <f>IF(B97=0,"",IF(VLOOKUP('DADOS GERAIS'!$B$9,'DADOS GERAIS'!$H$1:$I$2,2,0)=1,IF(C97="SINAPI",VLOOKUP(B97,BancoRJ!C:G,4,0),VLOOKUP(B97,COMPOSIÇÕES!C:H,6,0)),IF(C97="SINAPI",VLOOKUP(B97,BancoRJ!C:G,5,0),VLOOKUP(B97,COMPOSIÇÕES!C:H,6,0))))</f>
        <v>12.19</v>
      </c>
      <c r="M97" s="122">
        <f t="shared" si="8"/>
        <v>14.72</v>
      </c>
      <c r="N97" s="237">
        <f t="shared" si="15"/>
        <v>0.88312275539041662</v>
      </c>
      <c r="O97" s="237" t="str">
        <f t="shared" si="14"/>
        <v>B</v>
      </c>
    </row>
    <row r="98" spans="1:15" ht="59.25" customHeight="1">
      <c r="A98" s="14" t="s">
        <v>32722</v>
      </c>
      <c r="B98" s="174">
        <v>99804</v>
      </c>
      <c r="C98" s="177" t="s">
        <v>58</v>
      </c>
      <c r="D98" s="176" t="str">
        <f>IF(C98="SINAPI",VLOOKUP(B98,BancoRJ!C:G,2,0),VLOOKUP(B98,COMPOSIÇÕES!C:H,2,0))</f>
        <v>LIMPEZA DE PISO CERÂMICO OU PORCELANATO UTILIZANDO DETERGENTE NEUTRO E ESCOVAÇÃO MANUAL. AF_04/2019</v>
      </c>
      <c r="E98" s="111" t="str">
        <f>IF(C98="SINAPI",VLOOKUP(B98,BancoRJ!C:G,3,0),VLOOKUP(B98,COMPOSIÇÕES!C:H,3,0))</f>
        <v>M2</v>
      </c>
      <c r="F98" s="120">
        <f>ROUND(VLOOKUP(A98,'MEMORIA DE CÁLCULO'!A:K,10,0),2)</f>
        <v>2373</v>
      </c>
      <c r="G98" s="178">
        <f t="shared" si="9"/>
        <v>7.86</v>
      </c>
      <c r="H98" s="112">
        <f t="shared" si="10"/>
        <v>9.49</v>
      </c>
      <c r="I98" s="62">
        <f t="shared" si="11"/>
        <v>18651.78</v>
      </c>
      <c r="J98" s="62">
        <f t="shared" si="12"/>
        <v>22519.77</v>
      </c>
      <c r="K98" s="63">
        <f t="shared" si="13"/>
        <v>2.5018373639037407E-3</v>
      </c>
      <c r="L98" s="121">
        <f>IF(B98=0,"",IF(VLOOKUP('DADOS GERAIS'!$B$9,'DADOS GERAIS'!$H$1:$I$2,2,0)=1,IF(C98="SINAPI",VLOOKUP(B98,BancoRJ!C:G,4,0),VLOOKUP(B98,COMPOSIÇÕES!C:H,6,0)),IF(C98="SINAPI",VLOOKUP(B98,BancoRJ!C:G,5,0),VLOOKUP(B98,COMPOSIÇÕES!C:H,6,0))))</f>
        <v>7.86</v>
      </c>
      <c r="M98" s="122">
        <f t="shared" si="8"/>
        <v>9.49</v>
      </c>
      <c r="N98" s="237">
        <f t="shared" si="15"/>
        <v>0.88562459275432037</v>
      </c>
      <c r="O98" s="237" t="str">
        <f t="shared" si="14"/>
        <v>B</v>
      </c>
    </row>
    <row r="99" spans="1:15" ht="59.25" customHeight="1">
      <c r="A99" s="14" t="s">
        <v>32645</v>
      </c>
      <c r="B99" s="174">
        <v>104780</v>
      </c>
      <c r="C99" s="177" t="s">
        <v>58</v>
      </c>
      <c r="D99" s="176" t="str">
        <f>IF(C99="SINAPI",VLOOKUP(B99,BancoRJ!C:G,2,0),VLOOKUP(B99,COMPOSIÇÕES!C:H,2,0))</f>
        <v>RASGO LINEAR MECANIZADO EM ALVENARIA, PARA ELETRODUTOS, DIÂMETROS MENORES OU IGUAIS A 40 MM. AF_09/2023</v>
      </c>
      <c r="E99" s="111" t="str">
        <f>IF(C99="SINAPI",VLOOKUP(B99,BancoRJ!C:G,3,0),VLOOKUP(B99,COMPOSIÇÕES!C:H,3,0))</f>
        <v>M</v>
      </c>
      <c r="F99" s="120">
        <f>ROUND(VLOOKUP(A99,'MEMORIA DE CÁLCULO'!A:K,10,0),2)</f>
        <v>2027.5</v>
      </c>
      <c r="G99" s="178">
        <f t="shared" si="9"/>
        <v>8.99</v>
      </c>
      <c r="H99" s="112">
        <f t="shared" si="10"/>
        <v>10.86</v>
      </c>
      <c r="I99" s="62">
        <f t="shared" si="11"/>
        <v>18227.23</v>
      </c>
      <c r="J99" s="62">
        <f t="shared" si="12"/>
        <v>22018.65</v>
      </c>
      <c r="K99" s="63">
        <f t="shared" si="13"/>
        <v>2.4461653592696155E-3</v>
      </c>
      <c r="L99" s="121">
        <f>IF(B99=0,"",IF(VLOOKUP('DADOS GERAIS'!$B$9,'DADOS GERAIS'!$H$1:$I$2,2,0)=1,IF(C99="SINAPI",VLOOKUP(B99,BancoRJ!C:G,4,0),VLOOKUP(B99,COMPOSIÇÕES!C:H,6,0)),IF(C99="SINAPI",VLOOKUP(B99,BancoRJ!C:G,5,0),VLOOKUP(B99,COMPOSIÇÕES!C:H,6,0))))</f>
        <v>8.99</v>
      </c>
      <c r="M99" s="122">
        <f t="shared" si="8"/>
        <v>10.86</v>
      </c>
      <c r="N99" s="237">
        <f t="shared" si="15"/>
        <v>0.88807075811359004</v>
      </c>
      <c r="O99" s="237" t="str">
        <f t="shared" si="14"/>
        <v>B</v>
      </c>
    </row>
    <row r="100" spans="1:15" ht="59.25" customHeight="1">
      <c r="A100" s="14" t="s">
        <v>32664</v>
      </c>
      <c r="B100" s="174">
        <v>90466</v>
      </c>
      <c r="C100" s="177" t="s">
        <v>58</v>
      </c>
      <c r="D100" s="176" t="str">
        <f>IF(C100="SINAPI",VLOOKUP(B100,BancoRJ!C:G,2,0),VLOOKUP(B100,COMPOSIÇÕES!C:H,2,0))</f>
        <v>CHUMBAMENTO LINEAR EM ALVENARIA PARA RAMAIS/DISTRIBUIÇÃO DE INSTALAÇÕES HIDRÁULICAS COM DIÂMETROS MENORES OU IGUAIS A 40 MM. AF_09/2023</v>
      </c>
      <c r="E100" s="111" t="str">
        <f>IF(C100="SINAPI",VLOOKUP(B100,BancoRJ!C:G,3,0),VLOOKUP(B100,COMPOSIÇÕES!C:H,3,0))</f>
        <v>M</v>
      </c>
      <c r="F100" s="120">
        <f>ROUND(VLOOKUP(A100,'MEMORIA DE CÁLCULO'!A:K,10,0),2)</f>
        <v>863</v>
      </c>
      <c r="G100" s="178">
        <f t="shared" si="9"/>
        <v>20.149999999999999</v>
      </c>
      <c r="H100" s="112">
        <f t="shared" si="10"/>
        <v>24.33</v>
      </c>
      <c r="I100" s="62">
        <f t="shared" si="11"/>
        <v>17389.45</v>
      </c>
      <c r="J100" s="62">
        <f t="shared" si="12"/>
        <v>20996.79</v>
      </c>
      <c r="K100" s="63">
        <f t="shared" si="13"/>
        <v>2.3326416630383181E-3</v>
      </c>
      <c r="L100" s="121">
        <f>IF(B100=0,"",IF(VLOOKUP('DADOS GERAIS'!$B$9,'DADOS GERAIS'!$H$1:$I$2,2,0)=1,IF(C100="SINAPI",VLOOKUP(B100,BancoRJ!C:G,4,0),VLOOKUP(B100,COMPOSIÇÕES!C:H,6,0)),IF(C100="SINAPI",VLOOKUP(B100,BancoRJ!C:G,5,0),VLOOKUP(B100,COMPOSIÇÕES!C:H,6,0))))</f>
        <v>20.149999999999999</v>
      </c>
      <c r="M100" s="122">
        <f t="shared" si="8"/>
        <v>24.33</v>
      </c>
      <c r="N100" s="237">
        <f t="shared" si="15"/>
        <v>0.89040339977662841</v>
      </c>
      <c r="O100" s="237" t="str">
        <f t="shared" si="14"/>
        <v>B</v>
      </c>
    </row>
    <row r="101" spans="1:15" ht="59.25" customHeight="1">
      <c r="A101" s="14" t="s">
        <v>32632</v>
      </c>
      <c r="B101" s="174">
        <v>91940</v>
      </c>
      <c r="C101" s="177" t="s">
        <v>58</v>
      </c>
      <c r="D101" s="176" t="str">
        <f>IF(C101="SINAPI",VLOOKUP(B101,BancoRJ!C:G,2,0),VLOOKUP(B101,COMPOSIÇÕES!C:H,2,0))</f>
        <v>CAIXA RETANGULAR 4" X 2" MÉDIA (1,30 M DO PISO), PVC, INSTALADA EM PAREDE - FORNECIMENTO E INSTALAÇÃO. AF_03/2023</v>
      </c>
      <c r="E101" s="111" t="str">
        <f>IF(C101="SINAPI",VLOOKUP(B101,BancoRJ!C:G,3,0),VLOOKUP(B101,COMPOSIÇÕES!C:H,3,0))</f>
        <v>UN</v>
      </c>
      <c r="F101" s="120">
        <f>ROUND(VLOOKUP(A101,'MEMORIA DE CÁLCULO'!A:K,10,0),2)</f>
        <v>700</v>
      </c>
      <c r="G101" s="178">
        <f t="shared" si="9"/>
        <v>24.84</v>
      </c>
      <c r="H101" s="112">
        <f t="shared" si="10"/>
        <v>29.99</v>
      </c>
      <c r="I101" s="62">
        <f t="shared" si="11"/>
        <v>17388</v>
      </c>
      <c r="J101" s="62">
        <f t="shared" si="12"/>
        <v>20993</v>
      </c>
      <c r="K101" s="63">
        <f t="shared" si="13"/>
        <v>2.3322206123966289E-3</v>
      </c>
      <c r="L101" s="121">
        <f>IF(B101=0,"",IF(VLOOKUP('DADOS GERAIS'!$B$9,'DADOS GERAIS'!$H$1:$I$2,2,0)=1,IF(C101="SINAPI",VLOOKUP(B101,BancoRJ!C:G,4,0),VLOOKUP(B101,COMPOSIÇÕES!C:H,6,0)),IF(C101="SINAPI",VLOOKUP(B101,BancoRJ!C:G,5,0),VLOOKUP(B101,COMPOSIÇÕES!C:H,6,0))))</f>
        <v>24.84</v>
      </c>
      <c r="M101" s="122">
        <f t="shared" si="8"/>
        <v>29.99</v>
      </c>
      <c r="N101" s="237">
        <f t="shared" si="15"/>
        <v>0.89273562038902499</v>
      </c>
      <c r="O101" s="237" t="str">
        <f t="shared" si="14"/>
        <v>B</v>
      </c>
    </row>
    <row r="102" spans="1:15" ht="59.25" customHeight="1">
      <c r="A102" s="14" t="s">
        <v>32611</v>
      </c>
      <c r="B102" s="174">
        <v>88648</v>
      </c>
      <c r="C102" s="177" t="s">
        <v>58</v>
      </c>
      <c r="D102" s="176" t="str">
        <f>IF(C102="SINAPI",VLOOKUP(B102,BancoRJ!C:G,2,0),VLOOKUP(B102,COMPOSIÇÕES!C:H,2,0))</f>
        <v>RODAPÉ CERÂMICO DE 7CM DE ALTURA COM PLACAS TIPO ESMALTADA DE DIMENSÕES 35X35CM. AF_02/2023</v>
      </c>
      <c r="E102" s="111" t="str">
        <f>IF(C102="SINAPI",VLOOKUP(B102,BancoRJ!C:G,3,0),VLOOKUP(B102,COMPOSIÇÕES!C:H,3,0))</f>
        <v>M</v>
      </c>
      <c r="F102" s="120">
        <f>ROUND(VLOOKUP(A102,'MEMORIA DE CÁLCULO'!A:K,10,0),2)</f>
        <v>1915</v>
      </c>
      <c r="G102" s="178">
        <f t="shared" si="9"/>
        <v>8.73</v>
      </c>
      <c r="H102" s="112">
        <f t="shared" si="10"/>
        <v>10.54</v>
      </c>
      <c r="I102" s="62">
        <f t="shared" si="11"/>
        <v>16717.95</v>
      </c>
      <c r="J102" s="62">
        <f t="shared" si="12"/>
        <v>20184.099999999999</v>
      </c>
      <c r="K102" s="63">
        <f t="shared" si="13"/>
        <v>2.2423557406123372E-3</v>
      </c>
      <c r="L102" s="121">
        <f>IF(B102=0,"",IF(VLOOKUP('DADOS GERAIS'!$B$9,'DADOS GERAIS'!$H$1:$I$2,2,0)=1,IF(C102="SINAPI",VLOOKUP(B102,BancoRJ!C:G,4,0),VLOOKUP(B102,COMPOSIÇÕES!C:H,6,0)),IF(C102="SINAPI",VLOOKUP(B102,BancoRJ!C:G,5,0),VLOOKUP(B102,COMPOSIÇÕES!C:H,6,0))))</f>
        <v>8.73</v>
      </c>
      <c r="M102" s="122">
        <f t="shared" ref="M102:M145" si="16">IF(G102=0,"",IF(G102&gt;L102,FALSE,ROUND((G102*$F$6)+G102,2)))</f>
        <v>10.54</v>
      </c>
      <c r="N102" s="237">
        <f t="shared" si="15"/>
        <v>0.89497797612963736</v>
      </c>
      <c r="O102" s="237" t="str">
        <f t="shared" si="14"/>
        <v>B</v>
      </c>
    </row>
    <row r="103" spans="1:15" ht="59.25" customHeight="1">
      <c r="A103" s="14" t="s">
        <v>32699</v>
      </c>
      <c r="B103" s="174">
        <v>98107</v>
      </c>
      <c r="C103" s="177" t="s">
        <v>58</v>
      </c>
      <c r="D103" s="176" t="str">
        <f>IF(C103="SINAPI",VLOOKUP(B103,BancoRJ!C:G,2,0),VLOOKUP(B103,COMPOSIÇÕES!C:H,2,0))</f>
        <v>CAIXA DE GORDURA SIMPLES (CAPACIDADE: 36 L), RETANGULAR, EM ALVENARIA COM BLOCOS DE CONCRETO, DIMENSÕES INTERNAS = 0,2X0,4 M, ALTURA INTERNA = 0,8 M. AF_12/2020</v>
      </c>
      <c r="E103" s="111" t="str">
        <f>IF(C103="SINAPI",VLOOKUP(B103,BancoRJ!C:G,3,0),VLOOKUP(B103,COMPOSIÇÕES!C:H,3,0))</f>
        <v>UN</v>
      </c>
      <c r="F103" s="120">
        <f>ROUND(VLOOKUP(A103,'MEMORIA DE CÁLCULO'!A:K,10,0),2)</f>
        <v>50</v>
      </c>
      <c r="G103" s="178">
        <f t="shared" si="9"/>
        <v>330.62</v>
      </c>
      <c r="H103" s="112">
        <f t="shared" si="10"/>
        <v>399.22</v>
      </c>
      <c r="I103" s="62">
        <f t="shared" si="11"/>
        <v>16531</v>
      </c>
      <c r="J103" s="62">
        <f t="shared" si="12"/>
        <v>19961</v>
      </c>
      <c r="K103" s="63">
        <f t="shared" si="13"/>
        <v>2.2175704112822898E-3</v>
      </c>
      <c r="L103" s="121">
        <f>IF(B103=0,"",IF(VLOOKUP('DADOS GERAIS'!$B$9,'DADOS GERAIS'!$H$1:$I$2,2,0)=1,IF(C103="SINAPI",VLOOKUP(B103,BancoRJ!C:G,4,0),VLOOKUP(B103,COMPOSIÇÕES!C:H,6,0)),IF(C103="SINAPI",VLOOKUP(B103,BancoRJ!C:G,5,0),VLOOKUP(B103,COMPOSIÇÕES!C:H,6,0))))</f>
        <v>330.62</v>
      </c>
      <c r="M103" s="122">
        <f t="shared" si="16"/>
        <v>399.22</v>
      </c>
      <c r="N103" s="237">
        <f t="shared" si="15"/>
        <v>0.89719554654091971</v>
      </c>
      <c r="O103" s="237" t="str">
        <f t="shared" si="14"/>
        <v>B</v>
      </c>
    </row>
    <row r="104" spans="1:15" ht="59.25" customHeight="1">
      <c r="A104" s="14" t="s">
        <v>32660</v>
      </c>
      <c r="B104" s="174">
        <v>89356</v>
      </c>
      <c r="C104" s="177" t="s">
        <v>58</v>
      </c>
      <c r="D104" s="176" t="str">
        <f>IF(C104="SINAPI",VLOOKUP(B104,BancoRJ!C:G,2,0),VLOOKUP(B104,COMPOSIÇÕES!C:H,2,0))</f>
        <v>TUBO, PVC, SOLDÁVEL, DE 25MM, INSTALADO EM RAMAL OU SUB-RAMAL DE ÁGUA - FORNECIMENTO E INSTALAÇÃO. AF_06/2022</v>
      </c>
      <c r="E104" s="111" t="str">
        <f>IF(C104="SINAPI",VLOOKUP(B104,BancoRJ!C:G,3,0),VLOOKUP(B104,COMPOSIÇÕES!C:H,3,0))</f>
        <v>M</v>
      </c>
      <c r="F104" s="120">
        <f>ROUND(VLOOKUP(A104,'MEMORIA DE CÁLCULO'!A:K,10,0),2)</f>
        <v>523</v>
      </c>
      <c r="G104" s="178">
        <f t="shared" si="9"/>
        <v>31.49</v>
      </c>
      <c r="H104" s="112">
        <f t="shared" si="10"/>
        <v>38.020000000000003</v>
      </c>
      <c r="I104" s="62">
        <f t="shared" si="11"/>
        <v>16469.27</v>
      </c>
      <c r="J104" s="62">
        <f t="shared" si="12"/>
        <v>19884.46</v>
      </c>
      <c r="K104" s="63">
        <f t="shared" si="13"/>
        <v>2.2090671880329762E-3</v>
      </c>
      <c r="L104" s="121">
        <f>IF(B104=0,"",IF(VLOOKUP('DADOS GERAIS'!$B$9,'DADOS GERAIS'!$H$1:$I$2,2,0)=1,IF(C104="SINAPI",VLOOKUP(B104,BancoRJ!C:G,4,0),VLOOKUP(B104,COMPOSIÇÕES!C:H,6,0)),IF(C104="SINAPI",VLOOKUP(B104,BancoRJ!C:G,5,0),VLOOKUP(B104,COMPOSIÇÕES!C:H,6,0))))</f>
        <v>31.49</v>
      </c>
      <c r="M104" s="122">
        <f t="shared" si="16"/>
        <v>38.020000000000003</v>
      </c>
      <c r="N104" s="237">
        <f t="shared" si="15"/>
        <v>0.89940461372895264</v>
      </c>
      <c r="O104" s="237" t="str">
        <f t="shared" si="14"/>
        <v>B</v>
      </c>
    </row>
    <row r="105" spans="1:15" ht="59.25" customHeight="1">
      <c r="A105" s="14" t="s">
        <v>32610</v>
      </c>
      <c r="B105" s="174">
        <v>98689</v>
      </c>
      <c r="C105" s="177" t="s">
        <v>58</v>
      </c>
      <c r="D105" s="176" t="str">
        <f>IF(C105="SINAPI",VLOOKUP(B105,BancoRJ!C:G,2,0),VLOOKUP(B105,COMPOSIÇÕES!C:H,2,0))</f>
        <v>SOLEIRA EM GRANITO, LARGURA 15 CM, ESPESSURA 2,0 CM. AF_09/2020</v>
      </c>
      <c r="E105" s="111" t="str">
        <f>IF(C105="SINAPI",VLOOKUP(B105,BancoRJ!C:G,3,0),VLOOKUP(B105,COMPOSIÇÕES!C:H,3,0))</f>
        <v>M</v>
      </c>
      <c r="F105" s="120">
        <f>ROUND(VLOOKUP(A105,'MEMORIA DE CÁLCULO'!A:K,10,0),2)</f>
        <v>120</v>
      </c>
      <c r="G105" s="178">
        <f t="shared" si="9"/>
        <v>137.13</v>
      </c>
      <c r="H105" s="112">
        <f t="shared" si="10"/>
        <v>165.58</v>
      </c>
      <c r="I105" s="62">
        <f t="shared" si="11"/>
        <v>16455.599999999999</v>
      </c>
      <c r="J105" s="62">
        <f t="shared" si="12"/>
        <v>19869.599999999999</v>
      </c>
      <c r="K105" s="63">
        <f t="shared" si="13"/>
        <v>2.2074163140130545E-3</v>
      </c>
      <c r="L105" s="121">
        <f>IF(B105=0,"",IF(VLOOKUP('DADOS GERAIS'!$B$9,'DADOS GERAIS'!$H$1:$I$2,2,0)=1,IF(C105="SINAPI",VLOOKUP(B105,BancoRJ!C:G,4,0),VLOOKUP(B105,COMPOSIÇÕES!C:H,6,0)),IF(C105="SINAPI",VLOOKUP(B105,BancoRJ!C:G,5,0),VLOOKUP(B105,COMPOSIÇÕES!C:H,6,0))))</f>
        <v>137.13</v>
      </c>
      <c r="M105" s="122">
        <f t="shared" si="16"/>
        <v>165.58</v>
      </c>
      <c r="N105" s="237">
        <f t="shared" si="15"/>
        <v>0.90161203004296564</v>
      </c>
      <c r="O105" s="237" t="str">
        <f t="shared" si="14"/>
        <v>B</v>
      </c>
    </row>
    <row r="106" spans="1:15" ht="59.25" customHeight="1">
      <c r="A106" s="14" t="s">
        <v>32536</v>
      </c>
      <c r="B106" s="174">
        <v>103672</v>
      </c>
      <c r="C106" s="177" t="s">
        <v>58</v>
      </c>
      <c r="D106" s="176" t="str">
        <f>IF(C106="SINAPI",VLOOKUP(B106,BancoRJ!C:G,2,0),VLOOKUP(B106,COMPOSIÇÕES!C:H,2,0))</f>
        <v>CONCRETAGEM DE PILARES, FCK = 25 MPA, COM USO DE BOMBA - LANÇAMENTO, ADENSAMENTO E ACABAMENTO. AF_02/2022_PS</v>
      </c>
      <c r="E106" s="111" t="str">
        <f>IF(C106="SINAPI",VLOOKUP(B106,BancoRJ!C:G,3,0),VLOOKUP(B106,COMPOSIÇÕES!C:H,3,0))</f>
        <v>M3</v>
      </c>
      <c r="F106" s="120">
        <f>ROUND(VLOOKUP(A106,'MEMORIA DE CÁLCULO'!A:K,10,0),2)</f>
        <v>24.6</v>
      </c>
      <c r="G106" s="178">
        <f t="shared" si="9"/>
        <v>662.5</v>
      </c>
      <c r="H106" s="112">
        <f t="shared" si="10"/>
        <v>799.97</v>
      </c>
      <c r="I106" s="62">
        <f t="shared" si="11"/>
        <v>16297.5</v>
      </c>
      <c r="J106" s="62">
        <f t="shared" si="12"/>
        <v>19679.259999999998</v>
      </c>
      <c r="K106" s="63">
        <f t="shared" si="13"/>
        <v>2.1862704619974504E-3</v>
      </c>
      <c r="L106" s="121">
        <f>IF(B106=0,"",IF(VLOOKUP('DADOS GERAIS'!$B$9,'DADOS GERAIS'!$H$1:$I$2,2,0)=1,IF(C106="SINAPI",VLOOKUP(B106,BancoRJ!C:G,4,0),VLOOKUP(B106,COMPOSIÇÕES!C:H,6,0)),IF(C106="SINAPI",VLOOKUP(B106,BancoRJ!C:G,5,0),VLOOKUP(B106,COMPOSIÇÕES!C:H,6,0))))</f>
        <v>662.5</v>
      </c>
      <c r="M106" s="122">
        <f t="shared" si="16"/>
        <v>799.97</v>
      </c>
      <c r="N106" s="237">
        <f t="shared" si="15"/>
        <v>0.90379830050496313</v>
      </c>
      <c r="O106" s="237" t="str">
        <f t="shared" si="14"/>
        <v>B</v>
      </c>
    </row>
    <row r="107" spans="1:15" ht="59.25" customHeight="1">
      <c r="A107" s="14" t="s">
        <v>31792</v>
      </c>
      <c r="B107" s="174">
        <v>104919</v>
      </c>
      <c r="C107" s="177" t="s">
        <v>58</v>
      </c>
      <c r="D107" s="176" t="str">
        <f>IF(C107="SINAPI",VLOOKUP(B107,BancoRJ!C:G,2,0),VLOOKUP(B107,COMPOSIÇÕES!C:H,2,0))</f>
        <v>ARMAÇÃO DE SAPATA ISOLADA, VIGA BALDRAME E SAPATA CORRIDA UTILIZANDO AÇO CA-50 DE 10 MM - MONTAGEM. AF_01/2024</v>
      </c>
      <c r="E107" s="111" t="str">
        <f>IF(C107="SINAPI",VLOOKUP(B107,BancoRJ!C:G,3,0),VLOOKUP(B107,COMPOSIÇÕES!C:H,3,0))</f>
        <v>KG</v>
      </c>
      <c r="F107" s="120">
        <f>ROUND(VLOOKUP(A107,'MEMORIA DE CÁLCULO'!A:K,10,0),2)</f>
        <v>1100</v>
      </c>
      <c r="G107" s="178">
        <f t="shared" si="9"/>
        <v>14.59</v>
      </c>
      <c r="H107" s="112">
        <f t="shared" si="10"/>
        <v>17.62</v>
      </c>
      <c r="I107" s="62">
        <f t="shared" si="11"/>
        <v>16049</v>
      </c>
      <c r="J107" s="62">
        <f t="shared" si="12"/>
        <v>19382</v>
      </c>
      <c r="K107" s="63">
        <f t="shared" si="13"/>
        <v>2.1532463158896518E-3</v>
      </c>
      <c r="L107" s="121">
        <f>IF(B107=0,"",IF(VLOOKUP('DADOS GERAIS'!$B$9,'DADOS GERAIS'!$H$1:$I$2,2,0)=1,IF(C107="SINAPI",VLOOKUP(B107,BancoRJ!C:G,4,0),VLOOKUP(B107,COMPOSIÇÕES!C:H,6,0)),IF(C107="SINAPI",VLOOKUP(B107,BancoRJ!C:G,5,0),VLOOKUP(B107,COMPOSIÇÕES!C:H,6,0))))</f>
        <v>14.59</v>
      </c>
      <c r="M107" s="122">
        <f t="shared" si="16"/>
        <v>17.62</v>
      </c>
      <c r="N107" s="237">
        <f t="shared" si="15"/>
        <v>0.90595154682085277</v>
      </c>
      <c r="O107" s="237" t="str">
        <f t="shared" si="14"/>
        <v>B</v>
      </c>
    </row>
    <row r="108" spans="1:15" ht="59.25" customHeight="1">
      <c r="A108" s="14" t="s">
        <v>32543</v>
      </c>
      <c r="B108" s="174">
        <v>104736</v>
      </c>
      <c r="C108" s="177" t="s">
        <v>58</v>
      </c>
      <c r="D108" s="176" t="str">
        <f>IF(C108="SINAPI",VLOOKUP(B108,BancoRJ!C:G,2,0),VLOOKUP(B108,COMPOSIÇÕES!C:H,2,0))</f>
        <v>REATERRO MECANIZADO DE VALA COM RETROESCAVADEIRA (CAPACIDADE DA CAÇAMBA DA RETRO: 0,26 M³/POTÊNCIA: 88 HP), LARGURA DE 0,8 A 1,5 M, PROFUNDIDADE DE 1,5 A 3,0 M, COM SOLO (SEM SUBSTITUIÇÃO) DE 1ª CATEGORIA, COM PLACA VIBRATÓRIA. AF_08/2023</v>
      </c>
      <c r="E108" s="111" t="str">
        <f>IF(C108="SINAPI",VLOOKUP(B108,BancoRJ!C:G,3,0),VLOOKUP(B108,COMPOSIÇÕES!C:H,3,0))</f>
        <v>M3</v>
      </c>
      <c r="F108" s="120">
        <f>ROUND(VLOOKUP(A108,'MEMORIA DE CÁLCULO'!A:K,10,0),2)</f>
        <v>1584.7</v>
      </c>
      <c r="G108" s="178">
        <f t="shared" si="9"/>
        <v>10.08</v>
      </c>
      <c r="H108" s="112">
        <f t="shared" si="10"/>
        <v>12.17</v>
      </c>
      <c r="I108" s="62">
        <f t="shared" si="11"/>
        <v>15973.78</v>
      </c>
      <c r="J108" s="62">
        <f t="shared" si="12"/>
        <v>19285.8</v>
      </c>
      <c r="K108" s="63">
        <f t="shared" si="13"/>
        <v>2.1425589618710478E-3</v>
      </c>
      <c r="L108" s="121">
        <f>IF(B108=0,"",IF(VLOOKUP('DADOS GERAIS'!$B$9,'DADOS GERAIS'!$H$1:$I$2,2,0)=1,IF(C108="SINAPI",VLOOKUP(B108,BancoRJ!C:G,4,0),VLOOKUP(B108,COMPOSIÇÕES!C:H,6,0)),IF(C108="SINAPI",VLOOKUP(B108,BancoRJ!C:G,5,0),VLOOKUP(B108,COMPOSIÇÕES!C:H,6,0))))</f>
        <v>10.08</v>
      </c>
      <c r="M108" s="122">
        <f t="shared" si="16"/>
        <v>12.17</v>
      </c>
      <c r="N108" s="237">
        <f t="shared" si="15"/>
        <v>0.90809410578272387</v>
      </c>
      <c r="O108" s="237" t="str">
        <f t="shared" si="14"/>
        <v>B</v>
      </c>
    </row>
    <row r="109" spans="1:15" ht="59.25" customHeight="1">
      <c r="A109" s="14" t="s">
        <v>32703</v>
      </c>
      <c r="B109" s="174">
        <v>86943</v>
      </c>
      <c r="C109" s="177" t="s">
        <v>58</v>
      </c>
      <c r="D109" s="176" t="str">
        <f>IF(C109="SINAPI",VLOOKUP(B109,BancoRJ!C:G,2,0),VLOOKUP(B109,COMPOSIÇÕES!C:H,2,0))</f>
        <v>LAVATÓRIO LOUÇA BRANCA SUSPENSO, 29,5 X 39CM OU EQUIVALENTE, PADRÃO POPULAR, INCLUSO SIFÃO FLEXÍVEL EM PVC, VÁLVULA E ENGATE FLEXÍVEL 30CM EM PLÁSTICO E TORNEIRA CROMADA DE MESA, PADRÃO POPULAR - FORNECIMENTO E INSTALAÇÃO. AF_01/2020</v>
      </c>
      <c r="E109" s="111" t="str">
        <f>IF(C109="SINAPI",VLOOKUP(B109,BancoRJ!C:G,3,0),VLOOKUP(B109,COMPOSIÇÕES!C:H,3,0))</f>
        <v>UN</v>
      </c>
      <c r="F109" s="120">
        <f>ROUND(VLOOKUP(A109,'MEMORIA DE CÁLCULO'!A:K,10,0),2)</f>
        <v>50</v>
      </c>
      <c r="G109" s="178">
        <f t="shared" si="9"/>
        <v>292.8</v>
      </c>
      <c r="H109" s="112">
        <f t="shared" si="10"/>
        <v>353.56</v>
      </c>
      <c r="I109" s="62">
        <f t="shared" si="11"/>
        <v>14640</v>
      </c>
      <c r="J109" s="62">
        <f t="shared" si="12"/>
        <v>17678</v>
      </c>
      <c r="K109" s="63">
        <f t="shared" si="13"/>
        <v>1.96394016986365E-3</v>
      </c>
      <c r="L109" s="121">
        <f>IF(B109=0,"",IF(VLOOKUP('DADOS GERAIS'!$B$9,'DADOS GERAIS'!$H$1:$I$2,2,0)=1,IF(C109="SINAPI",VLOOKUP(B109,BancoRJ!C:G,4,0),VLOOKUP(B109,COMPOSIÇÕES!C:H,6,0)),IF(C109="SINAPI",VLOOKUP(B109,BancoRJ!C:G,5,0),VLOOKUP(B109,COMPOSIÇÕES!C:H,6,0))))</f>
        <v>292.8</v>
      </c>
      <c r="M109" s="122">
        <f t="shared" si="16"/>
        <v>353.56</v>
      </c>
      <c r="N109" s="237">
        <f t="shared" si="15"/>
        <v>0.91005804595258755</v>
      </c>
      <c r="O109" s="237" t="str">
        <f t="shared" si="14"/>
        <v>B</v>
      </c>
    </row>
    <row r="110" spans="1:15" ht="59.25" customHeight="1">
      <c r="A110" s="14" t="s">
        <v>32691</v>
      </c>
      <c r="B110" s="174">
        <v>89712</v>
      </c>
      <c r="C110" s="177" t="s">
        <v>58</v>
      </c>
      <c r="D110" s="176" t="str">
        <f>IF(C110="SINAPI",VLOOKUP(B110,BancoRJ!C:G,2,0),VLOOKUP(B110,COMPOSIÇÕES!C:H,2,0))</f>
        <v>TUBO PVC, SERIE NORMAL, ESGOTO PREDIAL, DN 50 MM, FORNECIDO E INSTALADO EM RAMAL DE DESCARGA OU RAMAL DE ESGOTO SANITÁRIO. AF_08/2022</v>
      </c>
      <c r="E110" s="111" t="str">
        <f>IF(C110="SINAPI",VLOOKUP(B110,BancoRJ!C:G,3,0),VLOOKUP(B110,COMPOSIÇÕES!C:H,3,0))</f>
        <v>M</v>
      </c>
      <c r="F110" s="120">
        <f>ROUND(VLOOKUP(A110,'MEMORIA DE CÁLCULO'!A:K,10,0),2)</f>
        <v>421.5</v>
      </c>
      <c r="G110" s="178">
        <f t="shared" si="9"/>
        <v>34.72</v>
      </c>
      <c r="H110" s="112">
        <f t="shared" si="10"/>
        <v>41.92</v>
      </c>
      <c r="I110" s="62">
        <f t="shared" si="11"/>
        <v>14634.48</v>
      </c>
      <c r="J110" s="62">
        <f t="shared" si="12"/>
        <v>17669.28</v>
      </c>
      <c r="K110" s="63">
        <f t="shared" si="13"/>
        <v>1.9629714201022963E-3</v>
      </c>
      <c r="L110" s="121">
        <f>IF(B110=0,"",IF(VLOOKUP('DADOS GERAIS'!$B$9,'DADOS GERAIS'!$H$1:$I$2,2,0)=1,IF(C110="SINAPI",VLOOKUP(B110,BancoRJ!C:G,4,0),VLOOKUP(B110,COMPOSIÇÕES!C:H,6,0)),IF(C110="SINAPI",VLOOKUP(B110,BancoRJ!C:G,5,0),VLOOKUP(B110,COMPOSIÇÕES!C:H,6,0))))</f>
        <v>34.72</v>
      </c>
      <c r="M110" s="122">
        <f t="shared" si="16"/>
        <v>41.92</v>
      </c>
      <c r="N110" s="237">
        <f t="shared" si="15"/>
        <v>0.91202101737268981</v>
      </c>
      <c r="O110" s="237" t="str">
        <f t="shared" si="14"/>
        <v>B</v>
      </c>
    </row>
    <row r="111" spans="1:15" ht="59.25" customHeight="1">
      <c r="A111" s="14" t="s">
        <v>32706</v>
      </c>
      <c r="B111" s="174" t="str">
        <f>COMPOSIÇÕES!C36</f>
        <v>COMP 04</v>
      </c>
      <c r="C111" s="177" t="s">
        <v>32256</v>
      </c>
      <c r="D111" s="176" t="str">
        <f>IF(C111="SINAPI",VLOOKUP(B111,BancoRJ!C:G,2,0),VLOOKUP(B111,COMPOSIÇÕES!C:H,2,0))</f>
        <v>CHUVEIRO ELÉTRICO COM PRESSURIZADOR EMBUTIDO CORPO PLÁSTICO, TIPO DUCHA - FORNECIMENTO E INSTALAÇÃO.</v>
      </c>
      <c r="E111" s="111" t="str">
        <f>IF(C111="SINAPI",VLOOKUP(B111,BancoRJ!C:G,3,0),VLOOKUP(B111,COMPOSIÇÕES!C:H,3,0))</f>
        <v xml:space="preserve">UN </v>
      </c>
      <c r="F111" s="120">
        <f>ROUND(VLOOKUP(A111,'MEMORIA DE CÁLCULO'!A:K,10,0),2)</f>
        <v>50</v>
      </c>
      <c r="G111" s="178">
        <f t="shared" si="9"/>
        <v>284.81</v>
      </c>
      <c r="H111" s="112">
        <f t="shared" si="10"/>
        <v>343.91</v>
      </c>
      <c r="I111" s="62">
        <f t="shared" si="11"/>
        <v>14240.5</v>
      </c>
      <c r="J111" s="62">
        <f t="shared" si="12"/>
        <v>17195.5</v>
      </c>
      <c r="K111" s="63">
        <f t="shared" si="13"/>
        <v>1.9103367570364516E-3</v>
      </c>
      <c r="L111" s="121">
        <f>IF(B111=0,"",IF(VLOOKUP('DADOS GERAIS'!$B$9,'DADOS GERAIS'!$H$1:$I$2,2,0)=1,IF(C111="SINAPI",VLOOKUP(B111,BancoRJ!C:G,4,0),VLOOKUP(B111,COMPOSIÇÕES!C:H,6,0)),IF(C111="SINAPI",VLOOKUP(B111,BancoRJ!C:G,5,0),VLOOKUP(B111,COMPOSIÇÕES!C:H,6,0))))</f>
        <v>284.81</v>
      </c>
      <c r="M111" s="122">
        <f t="shared" si="16"/>
        <v>343.91</v>
      </c>
      <c r="N111" s="237">
        <f t="shared" si="15"/>
        <v>0.91393135412972626</v>
      </c>
      <c r="O111" s="237" t="str">
        <f t="shared" si="14"/>
        <v>B</v>
      </c>
    </row>
    <row r="112" spans="1:15" ht="59.25" customHeight="1">
      <c r="A112" s="14" t="s">
        <v>32527</v>
      </c>
      <c r="B112" s="174">
        <v>96535</v>
      </c>
      <c r="C112" s="177" t="s">
        <v>58</v>
      </c>
      <c r="D112" s="176" t="str">
        <f>IF(C112="SINAPI",VLOOKUP(B112,BancoRJ!C:G,2,0),VLOOKUP(B112,COMPOSIÇÕES!C:H,2,0))</f>
        <v>FABRICAÇÃO, MONTAGEM E DESMONTAGEM DE FÔRMA PARA SAPATA, EM MADEIRA SERRADA, E=25 MM, 4 UTILIZAÇÕES. AF_01/2024</v>
      </c>
      <c r="E112" s="111" t="str">
        <f>IF(C112="SINAPI",VLOOKUP(B112,BancoRJ!C:G,3,0),VLOOKUP(B112,COMPOSIÇÕES!C:H,3,0))</f>
        <v>M2</v>
      </c>
      <c r="F112" s="120">
        <f>ROUND(VLOOKUP(A112,'MEMORIA DE CÁLCULO'!A:K,10,0),2)</f>
        <v>79.040000000000006</v>
      </c>
      <c r="G112" s="178">
        <f t="shared" si="9"/>
        <v>178.71</v>
      </c>
      <c r="H112" s="112">
        <f t="shared" si="10"/>
        <v>215.79</v>
      </c>
      <c r="I112" s="62">
        <f t="shared" si="11"/>
        <v>14125.24</v>
      </c>
      <c r="J112" s="62">
        <f t="shared" si="12"/>
        <v>17056.04</v>
      </c>
      <c r="K112" s="63">
        <f t="shared" si="13"/>
        <v>1.8948434265641594E-3</v>
      </c>
      <c r="L112" s="121">
        <f>IF(B112=0,"",IF(VLOOKUP('DADOS GERAIS'!$B$9,'DADOS GERAIS'!$H$1:$I$2,2,0)=1,IF(C112="SINAPI",VLOOKUP(B112,BancoRJ!C:G,4,0),VLOOKUP(B112,COMPOSIÇÕES!C:H,6,0)),IF(C112="SINAPI",VLOOKUP(B112,BancoRJ!C:G,5,0),VLOOKUP(B112,COMPOSIÇÕES!C:H,6,0))))</f>
        <v>178.71</v>
      </c>
      <c r="M112" s="122">
        <f t="shared" si="16"/>
        <v>215.79</v>
      </c>
      <c r="N112" s="237">
        <f t="shared" si="15"/>
        <v>0.91582619755629047</v>
      </c>
      <c r="O112" s="237" t="str">
        <f t="shared" si="14"/>
        <v>B</v>
      </c>
    </row>
    <row r="113" spans="1:15" ht="59.25" customHeight="1">
      <c r="A113" s="14" t="s">
        <v>15805</v>
      </c>
      <c r="B113" s="174" t="str">
        <f>COMPOSIÇÕES!C220</f>
        <v>COMP 21</v>
      </c>
      <c r="C113" s="177" t="s">
        <v>32256</v>
      </c>
      <c r="D113" s="176" t="str">
        <f>IF(C113="SINAPI",VLOOKUP(B113,BancoRJ!C:G,2,0),VLOOKUP(B113,COMPOSIÇÕES!C:H,2,0))</f>
        <v>EXECUÇÃO DE SANITARIOS EM CANTEIRO DE OBRA, DE 3,3 X 2,4 M (7,92M2), ALT. 2,2 M, COM 3 SANITARIOS, E 2 LAVATÓRIOS  EM CHAPA DE MADEIRA COMPENSADA. CONFORME LAYOUT DE CANTEIRO.</v>
      </c>
      <c r="E113" s="111" t="str">
        <f>IF(C113="SINAPI",VLOOKUP(B113,BancoRJ!C:G,3,0),VLOOKUP(B113,COMPOSIÇÕES!C:H,3,0))</f>
        <v xml:space="preserve">UN </v>
      </c>
      <c r="F113" s="120">
        <f>ROUND(VLOOKUP(A113,'MEMORIA DE CÁLCULO'!A:K,10,0),2)</f>
        <v>1</v>
      </c>
      <c r="G113" s="178">
        <f t="shared" si="9"/>
        <v>13679.74</v>
      </c>
      <c r="H113" s="112">
        <f t="shared" si="10"/>
        <v>16518.29</v>
      </c>
      <c r="I113" s="62">
        <f t="shared" si="11"/>
        <v>13679.74</v>
      </c>
      <c r="J113" s="62">
        <f t="shared" si="12"/>
        <v>16518.29</v>
      </c>
      <c r="K113" s="63">
        <f t="shared" si="13"/>
        <v>1.8351020063614115E-3</v>
      </c>
      <c r="L113" s="121">
        <f>IF(B113=0,"",IF(VLOOKUP('DADOS GERAIS'!$B$9,'DADOS GERAIS'!$H$1:$I$2,2,0)=1,IF(C113="SINAPI",VLOOKUP(B113,BancoRJ!C:G,4,0),VLOOKUP(B113,COMPOSIÇÕES!C:H,6,0)),IF(C113="SINAPI",VLOOKUP(B113,BancoRJ!C:G,5,0),VLOOKUP(B113,COMPOSIÇÕES!C:H,6,0))))</f>
        <v>13679.74</v>
      </c>
      <c r="M113" s="122">
        <f t="shared" si="16"/>
        <v>16518.29</v>
      </c>
      <c r="N113" s="237">
        <f t="shared" si="15"/>
        <v>0.91766129956265186</v>
      </c>
      <c r="O113" s="237" t="str">
        <f t="shared" si="14"/>
        <v>B</v>
      </c>
    </row>
    <row r="114" spans="1:15" ht="59.25" customHeight="1">
      <c r="A114" s="14" t="s">
        <v>32678</v>
      </c>
      <c r="B114" s="174">
        <v>102605</v>
      </c>
      <c r="C114" s="177" t="s">
        <v>58</v>
      </c>
      <c r="D114" s="176" t="str">
        <f>IF(C114="SINAPI",VLOOKUP(B114,BancoRJ!C:G,2,0),VLOOKUP(B114,COMPOSIÇÕES!C:H,2,0))</f>
        <v>CAIXA D´ÁGUA EM POLIETILENO, 500 LITROS - FORNECIMENTO E INSTALAÇÃO. AF_06/2021</v>
      </c>
      <c r="E114" s="111" t="str">
        <f>IF(C114="SINAPI",VLOOKUP(B114,BancoRJ!C:G,3,0),VLOOKUP(B114,COMPOSIÇÕES!C:H,3,0))</f>
        <v>UN</v>
      </c>
      <c r="F114" s="120">
        <f>ROUND(VLOOKUP(A114,'MEMORIA DE CÁLCULO'!A:K,10,0),2)</f>
        <v>50</v>
      </c>
      <c r="G114" s="178">
        <f t="shared" si="9"/>
        <v>272.88</v>
      </c>
      <c r="H114" s="112">
        <f t="shared" si="10"/>
        <v>329.5</v>
      </c>
      <c r="I114" s="62">
        <f t="shared" si="11"/>
        <v>13644</v>
      </c>
      <c r="J114" s="62">
        <f t="shared" si="12"/>
        <v>16475</v>
      </c>
      <c r="K114" s="63">
        <f t="shared" si="13"/>
        <v>1.8302926970530395E-3</v>
      </c>
      <c r="L114" s="121">
        <f>IF(B114=0,"",IF(VLOOKUP('DADOS GERAIS'!$B$9,'DADOS GERAIS'!$H$1:$I$2,2,0)=1,IF(C114="SINAPI",VLOOKUP(B114,BancoRJ!C:G,4,0),VLOOKUP(B114,COMPOSIÇÕES!C:H,6,0)),IF(C114="SINAPI",VLOOKUP(B114,BancoRJ!C:G,5,0),VLOOKUP(B114,COMPOSIÇÕES!C:H,6,0))))</f>
        <v>272.88</v>
      </c>
      <c r="M114" s="122">
        <f t="shared" si="16"/>
        <v>329.5</v>
      </c>
      <c r="N114" s="237">
        <f t="shared" si="15"/>
        <v>0.91949159225970489</v>
      </c>
      <c r="O114" s="237" t="str">
        <f t="shared" si="14"/>
        <v>B</v>
      </c>
    </row>
    <row r="115" spans="1:15" ht="59.25" customHeight="1">
      <c r="A115" s="14" t="s">
        <v>32624</v>
      </c>
      <c r="B115" s="174">
        <v>92000</v>
      </c>
      <c r="C115" s="177" t="s">
        <v>58</v>
      </c>
      <c r="D115" s="176" t="str">
        <f>IF(C115="SINAPI",VLOOKUP(B115,BancoRJ!C:G,2,0),VLOOKUP(B115,COMPOSIÇÕES!C:H,2,0))</f>
        <v>TOMADA BAIXA DE EMBUTIR (1 MÓDULO), 2P+T 10 A, INCLUINDO SUPORTE E PLACA - FORNECIMENTO E INSTALAÇÃO. AF_03/2023</v>
      </c>
      <c r="E115" s="111" t="str">
        <f>IF(C115="SINAPI",VLOOKUP(B115,BancoRJ!C:G,3,0),VLOOKUP(B115,COMPOSIÇÕES!C:H,3,0))</f>
        <v>UN</v>
      </c>
      <c r="F115" s="120">
        <f>ROUND(VLOOKUP(A115,'MEMORIA DE CÁLCULO'!A:K,10,0),2)</f>
        <v>350</v>
      </c>
      <c r="G115" s="178">
        <f t="shared" si="9"/>
        <v>37.57</v>
      </c>
      <c r="H115" s="112">
        <f t="shared" si="10"/>
        <v>45.37</v>
      </c>
      <c r="I115" s="62">
        <f t="shared" si="11"/>
        <v>13149.5</v>
      </c>
      <c r="J115" s="62">
        <f t="shared" si="12"/>
        <v>15879.5</v>
      </c>
      <c r="K115" s="63">
        <f t="shared" si="13"/>
        <v>1.7641355315844457E-3</v>
      </c>
      <c r="L115" s="121">
        <f>IF(B115=0,"",IF(VLOOKUP('DADOS GERAIS'!$B$9,'DADOS GERAIS'!$H$1:$I$2,2,0)=1,IF(C115="SINAPI",VLOOKUP(B115,BancoRJ!C:G,4,0),VLOOKUP(B115,COMPOSIÇÕES!C:H,6,0)),IF(C115="SINAPI",VLOOKUP(B115,BancoRJ!C:G,5,0),VLOOKUP(B115,COMPOSIÇÕES!C:H,6,0))))</f>
        <v>37.57</v>
      </c>
      <c r="M115" s="122">
        <f t="shared" si="16"/>
        <v>45.37</v>
      </c>
      <c r="N115" s="237">
        <f t="shared" si="15"/>
        <v>0.92125572779128939</v>
      </c>
      <c r="O115" s="237" t="str">
        <f t="shared" si="14"/>
        <v>B</v>
      </c>
    </row>
    <row r="116" spans="1:15" ht="59.25" customHeight="1">
      <c r="A116" s="14" t="s">
        <v>31790</v>
      </c>
      <c r="B116" s="174">
        <v>95241</v>
      </c>
      <c r="C116" s="177" t="s">
        <v>58</v>
      </c>
      <c r="D116" s="176" t="str">
        <f>IF(C116="SINAPI",VLOOKUP(B116,BancoRJ!C:G,2,0),VLOOKUP(B116,COMPOSIÇÕES!C:H,2,0))</f>
        <v>LASTRO DE CONCRETO MAGRO, APLICADO EM PISOS, LAJES SOBRE SOLO OU RADIERS, ESPESSURA DE 5 CM. AF_01/2024</v>
      </c>
      <c r="E116" s="111" t="str">
        <f>IF(C116="SINAPI",VLOOKUP(B116,BancoRJ!C:G,3,0),VLOOKUP(B116,COMPOSIÇÕES!C:H,3,0))</f>
        <v>M2</v>
      </c>
      <c r="F116" s="120">
        <f>ROUND(VLOOKUP(A116,'MEMORIA DE CÁLCULO'!A:K,10,0),2)</f>
        <v>312</v>
      </c>
      <c r="G116" s="178">
        <f t="shared" si="9"/>
        <v>40.15</v>
      </c>
      <c r="H116" s="112">
        <f t="shared" si="10"/>
        <v>48.48</v>
      </c>
      <c r="I116" s="62">
        <f t="shared" si="11"/>
        <v>12526.8</v>
      </c>
      <c r="J116" s="62">
        <f t="shared" si="12"/>
        <v>15125.76</v>
      </c>
      <c r="K116" s="63">
        <f t="shared" si="13"/>
        <v>1.6803986686116531E-3</v>
      </c>
      <c r="L116" s="121">
        <f>IF(B116=0,"",IF(VLOOKUP('DADOS GERAIS'!$B$9,'DADOS GERAIS'!$H$1:$I$2,2,0)=1,IF(C116="SINAPI",VLOOKUP(B116,BancoRJ!C:G,4,0),VLOOKUP(B116,COMPOSIÇÕES!C:H,6,0)),IF(C116="SINAPI",VLOOKUP(B116,BancoRJ!C:G,5,0),VLOOKUP(B116,COMPOSIÇÕES!C:H,6,0))))</f>
        <v>40.15</v>
      </c>
      <c r="M116" s="122">
        <f t="shared" si="16"/>
        <v>48.48</v>
      </c>
      <c r="N116" s="237">
        <f t="shared" si="15"/>
        <v>0.92293612645990109</v>
      </c>
      <c r="O116" s="237" t="str">
        <f t="shared" si="14"/>
        <v>B</v>
      </c>
    </row>
    <row r="117" spans="1:15" ht="59.25" customHeight="1">
      <c r="A117" s="14" t="s">
        <v>32661</v>
      </c>
      <c r="B117" s="174">
        <v>89402</v>
      </c>
      <c r="C117" s="177" t="s">
        <v>58</v>
      </c>
      <c r="D117" s="176" t="str">
        <f>IF(C117="SINAPI",VLOOKUP(B117,BancoRJ!C:G,2,0),VLOOKUP(B117,COMPOSIÇÕES!C:H,2,0))</f>
        <v>TUBO, PVC, SOLDÁVEL, DE 25MM, INSTALADO EM RAMAL DE DISTRIBUIÇÃO DE ÁGUA - FORNECIMENTO E INSTALAÇÃO. AF_06/2022</v>
      </c>
      <c r="E117" s="111" t="str">
        <f>IF(C117="SINAPI",VLOOKUP(B117,BancoRJ!C:G,3,0),VLOOKUP(B117,COMPOSIÇÕES!C:H,3,0))</f>
        <v>M</v>
      </c>
      <c r="F117" s="120">
        <f>ROUND(VLOOKUP(A117,'MEMORIA DE CÁLCULO'!A:K,10,0),2)</f>
        <v>788.5</v>
      </c>
      <c r="G117" s="178">
        <f t="shared" si="9"/>
        <v>15.78</v>
      </c>
      <c r="H117" s="112">
        <f t="shared" si="10"/>
        <v>19.05</v>
      </c>
      <c r="I117" s="62">
        <f t="shared" si="11"/>
        <v>12442.53</v>
      </c>
      <c r="J117" s="62">
        <f t="shared" si="12"/>
        <v>15020.93</v>
      </c>
      <c r="K117" s="63">
        <f t="shared" si="13"/>
        <v>1.668752563395746E-3</v>
      </c>
      <c r="L117" s="121">
        <f>IF(B117=0,"",IF(VLOOKUP('DADOS GERAIS'!$B$9,'DADOS GERAIS'!$H$1:$I$2,2,0)=1,IF(C117="SINAPI",VLOOKUP(B117,BancoRJ!C:G,4,0),VLOOKUP(B117,COMPOSIÇÕES!C:H,6,0)),IF(C117="SINAPI",VLOOKUP(B117,BancoRJ!C:G,5,0),VLOOKUP(B117,COMPOSIÇÕES!C:H,6,0))))</f>
        <v>15.78</v>
      </c>
      <c r="M117" s="122">
        <f t="shared" si="16"/>
        <v>19.05</v>
      </c>
      <c r="N117" s="237">
        <f t="shared" si="15"/>
        <v>0.9246048790232968</v>
      </c>
      <c r="O117" s="237" t="str">
        <f t="shared" si="14"/>
        <v>B</v>
      </c>
    </row>
    <row r="118" spans="1:15" ht="59.25" customHeight="1">
      <c r="A118" s="14" t="s">
        <v>32662</v>
      </c>
      <c r="B118" s="174">
        <v>89403</v>
      </c>
      <c r="C118" s="177" t="s">
        <v>58</v>
      </c>
      <c r="D118" s="176" t="str">
        <f>IF(C118="SINAPI",VLOOKUP(B118,BancoRJ!C:G,2,0),VLOOKUP(B118,COMPOSIÇÕES!C:H,2,0))</f>
        <v>TUBO, PVC, SOLDÁVEL, DE 32MM, INSTALADO EM RAMAL DE DISTRIBUIÇÃO DE ÁGUA - FORNECIMENTO E INSTALAÇÃO. AF_06/2022</v>
      </c>
      <c r="E118" s="111" t="str">
        <f>IF(C118="SINAPI",VLOOKUP(B118,BancoRJ!C:G,3,0),VLOOKUP(B118,COMPOSIÇÕES!C:H,3,0))</f>
        <v>M</v>
      </c>
      <c r="F118" s="120">
        <f>ROUND(VLOOKUP(A118,'MEMORIA DE CÁLCULO'!A:K,10,0),2)</f>
        <v>529</v>
      </c>
      <c r="G118" s="178">
        <f t="shared" si="9"/>
        <v>23.21</v>
      </c>
      <c r="H118" s="112">
        <f t="shared" si="10"/>
        <v>28.03</v>
      </c>
      <c r="I118" s="62">
        <f t="shared" si="11"/>
        <v>12278.09</v>
      </c>
      <c r="J118" s="62">
        <f t="shared" si="12"/>
        <v>14827.87</v>
      </c>
      <c r="K118" s="63">
        <f t="shared" si="13"/>
        <v>1.6473045325554995E-3</v>
      </c>
      <c r="L118" s="121">
        <f>IF(B118=0,"",IF(VLOOKUP('DADOS GERAIS'!$B$9,'DADOS GERAIS'!$H$1:$I$2,2,0)=1,IF(C118="SINAPI",VLOOKUP(B118,BancoRJ!C:G,4,0),VLOOKUP(B118,COMPOSIÇÕES!C:H,6,0)),IF(C118="SINAPI",VLOOKUP(B118,BancoRJ!C:G,5,0),VLOOKUP(B118,COMPOSIÇÕES!C:H,6,0))))</f>
        <v>23.21</v>
      </c>
      <c r="M118" s="122">
        <f t="shared" si="16"/>
        <v>28.03</v>
      </c>
      <c r="N118" s="237">
        <f t="shared" si="15"/>
        <v>0.92625218355585226</v>
      </c>
      <c r="O118" s="237" t="str">
        <f t="shared" si="14"/>
        <v>B</v>
      </c>
    </row>
    <row r="119" spans="1:15" ht="59.25" customHeight="1">
      <c r="A119" s="14" t="s">
        <v>5</v>
      </c>
      <c r="B119" s="175" t="str">
        <f>COMPOSIÇÕES!C163</f>
        <v>COMP 20</v>
      </c>
      <c r="C119" s="177" t="s">
        <v>32256</v>
      </c>
      <c r="D119" s="176" t="str">
        <f>IF(C119="SINAPI",VLOOKUP(B119,BancoRJ!C:G,2,0),VLOOKUP(B119,COMPOSIÇÕES!C:H,2,0))</f>
        <v>EXECUÇÃO DE ESCRITÓRIO EM CANTEIRO DE OBRA, DE 4,4 X 2,2 M (9,68M2), ALT. 2,2 M, COM 1 SANITARIO,  EM CHAPA DE MADEIRA COMPENSADA. CONFORME LAYOUT DE CANTEIRO.</v>
      </c>
      <c r="E119" s="111" t="str">
        <f>IF(C119="SINAPI",VLOOKUP(B119,BancoRJ!C:G,3,0),VLOOKUP(B119,COMPOSIÇÕES!C:H,3,0))</f>
        <v xml:space="preserve">UN </v>
      </c>
      <c r="F119" s="120">
        <f>ROUND(VLOOKUP(A119,'MEMORIA DE CÁLCULO'!A:K,10,0),2)</f>
        <v>1</v>
      </c>
      <c r="G119" s="178">
        <f t="shared" si="9"/>
        <v>11994.410000000003</v>
      </c>
      <c r="H119" s="112">
        <f t="shared" si="10"/>
        <v>14483.25</v>
      </c>
      <c r="I119" s="62">
        <f t="shared" si="11"/>
        <v>11994.41</v>
      </c>
      <c r="J119" s="62">
        <f t="shared" si="12"/>
        <v>14483.25</v>
      </c>
      <c r="K119" s="63">
        <f t="shared" si="13"/>
        <v>1.6090189198539264E-3</v>
      </c>
      <c r="L119" s="121">
        <f>IF(B119=0,"",IF(VLOOKUP('DADOS GERAIS'!$B$9,'DADOS GERAIS'!$H$1:$I$2,2,0)=1,IF(C119="SINAPI",VLOOKUP(B119,BancoRJ!C:G,4,0),VLOOKUP(B119,COMPOSIÇÕES!C:H,6,0)),IF(C119="SINAPI",VLOOKUP(B119,BancoRJ!C:G,5,0),VLOOKUP(B119,COMPOSIÇÕES!C:H,6,0))))</f>
        <v>11994.410000000003</v>
      </c>
      <c r="M119" s="122">
        <f t="shared" si="16"/>
        <v>14483.25</v>
      </c>
      <c r="N119" s="237">
        <f t="shared" si="15"/>
        <v>0.92786120247570614</v>
      </c>
      <c r="O119" s="237" t="str">
        <f t="shared" si="14"/>
        <v>B</v>
      </c>
    </row>
    <row r="120" spans="1:15" ht="59.25" customHeight="1">
      <c r="A120" s="14" t="s">
        <v>32667</v>
      </c>
      <c r="B120" s="174">
        <v>89987</v>
      </c>
      <c r="C120" s="177" t="s">
        <v>58</v>
      </c>
      <c r="D120" s="176" t="str">
        <f>IF(C120="SINAPI",VLOOKUP(B120,BancoRJ!C:G,2,0),VLOOKUP(B120,COMPOSIÇÕES!C:H,2,0))</f>
        <v>REGISTRO DE GAVETA BRUTO, LATÃO, ROSCÁVEL, 3/4", COM ACABAMENTO E CANOPLA CROMADOS - FORNECIMENTO E INSTALAÇÃO. AF_08/2021</v>
      </c>
      <c r="E120" s="111" t="str">
        <f>IF(C120="SINAPI",VLOOKUP(B120,BancoRJ!C:G,3,0),VLOOKUP(B120,COMPOSIÇÕES!C:H,3,0))</f>
        <v>UN</v>
      </c>
      <c r="F120" s="120">
        <f>ROUND(VLOOKUP(A120,'MEMORIA DE CÁLCULO'!A:K,10,0),2)</f>
        <v>150</v>
      </c>
      <c r="G120" s="178">
        <f t="shared" si="9"/>
        <v>79.67</v>
      </c>
      <c r="H120" s="112">
        <f t="shared" si="10"/>
        <v>96.2</v>
      </c>
      <c r="I120" s="62">
        <f t="shared" si="11"/>
        <v>11950.5</v>
      </c>
      <c r="J120" s="62">
        <f t="shared" si="12"/>
        <v>14430</v>
      </c>
      <c r="K120" s="63">
        <f t="shared" si="13"/>
        <v>1.6031031027906137E-3</v>
      </c>
      <c r="L120" s="121">
        <f>IF(B120=0,"",IF(VLOOKUP('DADOS GERAIS'!$B$9,'DADOS GERAIS'!$H$1:$I$2,2,0)=1,IF(C120="SINAPI",VLOOKUP(B120,BancoRJ!C:G,4,0),VLOOKUP(B120,COMPOSIÇÕES!C:H,6,0)),IF(C120="SINAPI",VLOOKUP(B120,BancoRJ!C:G,5,0),VLOOKUP(B120,COMPOSIÇÕES!C:H,6,0))))</f>
        <v>79.67</v>
      </c>
      <c r="M120" s="122">
        <f t="shared" si="16"/>
        <v>96.2</v>
      </c>
      <c r="N120" s="237">
        <f t="shared" si="15"/>
        <v>0.9294643055784968</v>
      </c>
      <c r="O120" s="237" t="str">
        <f t="shared" si="14"/>
        <v>B</v>
      </c>
    </row>
    <row r="121" spans="1:15" ht="59.25" customHeight="1">
      <c r="A121" s="14" t="s">
        <v>31783</v>
      </c>
      <c r="B121" s="174">
        <v>98459</v>
      </c>
      <c r="C121" s="177" t="s">
        <v>58</v>
      </c>
      <c r="D121" s="176" t="str">
        <f>IF(C121="SINAPI",VLOOKUP(B121,BancoRJ!C:G,2,0),VLOOKUP(B121,COMPOSIÇÕES!C:H,2,0))</f>
        <v>TAPUME COM TELHA METÁLICA. AF_03/2024</v>
      </c>
      <c r="E121" s="111" t="str">
        <f>IF(C121="SINAPI",VLOOKUP(B121,BancoRJ!C:G,3,0),VLOOKUP(B121,COMPOSIÇÕES!C:H,3,0))</f>
        <v>M2</v>
      </c>
      <c r="F121" s="120">
        <f>ROUND(VLOOKUP(A121,'MEMORIA DE CÁLCULO'!A:K,10,0),2)</f>
        <v>107.89</v>
      </c>
      <c r="G121" s="178">
        <f t="shared" si="9"/>
        <v>108.82</v>
      </c>
      <c r="H121" s="112">
        <f t="shared" si="10"/>
        <v>131.4</v>
      </c>
      <c r="I121" s="62">
        <f t="shared" si="11"/>
        <v>11740.59</v>
      </c>
      <c r="J121" s="62">
        <f t="shared" si="12"/>
        <v>14176.75</v>
      </c>
      <c r="K121" s="63">
        <f t="shared" si="13"/>
        <v>1.574968254503592E-3</v>
      </c>
      <c r="L121" s="121">
        <f>IF(B121=0,"",IF(VLOOKUP('DADOS GERAIS'!$B$9,'DADOS GERAIS'!$H$1:$I$2,2,0)=1,IF(C121="SINAPI",VLOOKUP(B121,BancoRJ!C:G,4,0),VLOOKUP(B121,COMPOSIÇÕES!C:H,6,0)),IF(C121="SINAPI",VLOOKUP(B121,BancoRJ!C:G,5,0),VLOOKUP(B121,COMPOSIÇÕES!C:H,6,0))))</f>
        <v>108.82</v>
      </c>
      <c r="M121" s="122">
        <f t="shared" si="16"/>
        <v>131.4</v>
      </c>
      <c r="N121" s="237">
        <f t="shared" si="15"/>
        <v>0.93103927383300034</v>
      </c>
      <c r="O121" s="237" t="str">
        <f t="shared" si="14"/>
        <v>B</v>
      </c>
    </row>
    <row r="122" spans="1:15" ht="59.25" customHeight="1">
      <c r="A122" s="14" t="s">
        <v>32621</v>
      </c>
      <c r="B122" s="174" t="str">
        <f>COMPOSIÇÕES!C75</f>
        <v>COMP 9</v>
      </c>
      <c r="C122" s="177" t="s">
        <v>32256</v>
      </c>
      <c r="D122" s="176" t="str">
        <f>IF(C122="SINAPI",VLOOKUP(B122,BancoRJ!C:G,2,0),VLOOKUP(B122,COMPOSIÇÕES!C:H,2,0))</f>
        <v>LUMINÁRIA TIPO PLAFONIER CIRCULAR COM BASE E27, DE SOBREPOR, COM LAMPADA LED DE 10 W - FORNECIMENTO E INSTALAÇÃO.</v>
      </c>
      <c r="E122" s="111" t="str">
        <f>IF(C122="SINAPI",VLOOKUP(B122,BancoRJ!C:G,3,0),VLOOKUP(B122,COMPOSIÇÕES!C:H,3,0))</f>
        <v>UN</v>
      </c>
      <c r="F122" s="120">
        <f>ROUND(VLOOKUP(A122,'MEMORIA DE CÁLCULO'!A:K,10,0),2)</f>
        <v>350</v>
      </c>
      <c r="G122" s="178">
        <f t="shared" si="9"/>
        <v>32.89</v>
      </c>
      <c r="H122" s="112">
        <f t="shared" si="10"/>
        <v>39.71</v>
      </c>
      <c r="I122" s="62">
        <f t="shared" si="11"/>
        <v>11511.5</v>
      </c>
      <c r="J122" s="62">
        <f t="shared" si="12"/>
        <v>13898.5</v>
      </c>
      <c r="K122" s="63">
        <f t="shared" si="13"/>
        <v>1.5440560273136067E-3</v>
      </c>
      <c r="L122" s="121">
        <f>IF(B122=0,"",IF(VLOOKUP('DADOS GERAIS'!$B$9,'DADOS GERAIS'!$H$1:$I$2,2,0)=1,IF(C122="SINAPI",VLOOKUP(B122,BancoRJ!C:G,4,0),VLOOKUP(B122,COMPOSIÇÕES!C:H,6,0)),IF(C122="SINAPI",VLOOKUP(B122,BancoRJ!C:G,5,0),VLOOKUP(B122,COMPOSIÇÕES!C:H,6,0))))</f>
        <v>32.89</v>
      </c>
      <c r="M122" s="122">
        <f t="shared" si="16"/>
        <v>39.71</v>
      </c>
      <c r="N122" s="237">
        <f t="shared" si="15"/>
        <v>0.93258332986031389</v>
      </c>
      <c r="O122" s="237" t="str">
        <f t="shared" si="14"/>
        <v>B</v>
      </c>
    </row>
    <row r="123" spans="1:15" ht="59.25" customHeight="1">
      <c r="A123" s="14" t="s">
        <v>32638</v>
      </c>
      <c r="B123" s="174">
        <v>91928</v>
      </c>
      <c r="C123" s="177" t="s">
        <v>58</v>
      </c>
      <c r="D123" s="176" t="str">
        <f>IF(C123="SINAPI",VLOOKUP(B123,BancoRJ!C:G,2,0),VLOOKUP(B123,COMPOSIÇÕES!C:H,2,0))</f>
        <v>CABO DE COBRE FLEXÍVEL ISOLADO, 4 MM², ANTI-CHAMA 450/750 V, PARA CIRCUITOS TERMINAIS - FORNECIMENTO E INSTALAÇÃO. AF_03/2023</v>
      </c>
      <c r="E123" s="111" t="str">
        <f>IF(C123="SINAPI",VLOOKUP(B123,BancoRJ!C:G,3,0),VLOOKUP(B123,COMPOSIÇÕES!C:H,3,0))</f>
        <v>M</v>
      </c>
      <c r="F123" s="120">
        <f>ROUND(VLOOKUP(A123,'MEMORIA DE CÁLCULO'!A:K,10,0),2)</f>
        <v>1456.5</v>
      </c>
      <c r="G123" s="178">
        <f t="shared" si="9"/>
        <v>7.83</v>
      </c>
      <c r="H123" s="112">
        <f t="shared" si="10"/>
        <v>9.4499999999999993</v>
      </c>
      <c r="I123" s="62">
        <f t="shared" si="11"/>
        <v>11404.4</v>
      </c>
      <c r="J123" s="62">
        <f t="shared" si="12"/>
        <v>13763.93</v>
      </c>
      <c r="K123" s="63">
        <f t="shared" si="13"/>
        <v>1.529105952154734E-3</v>
      </c>
      <c r="L123" s="121">
        <f>IF(B123=0,"",IF(VLOOKUP('DADOS GERAIS'!$B$9,'DADOS GERAIS'!$H$1:$I$2,2,0)=1,IF(C123="SINAPI",VLOOKUP(B123,BancoRJ!C:G,4,0),VLOOKUP(B123,COMPOSIÇÕES!C:H,6,0)),IF(C123="SINAPI",VLOOKUP(B123,BancoRJ!C:G,5,0),VLOOKUP(B123,COMPOSIÇÕES!C:H,6,0))))</f>
        <v>7.83</v>
      </c>
      <c r="M123" s="122">
        <f t="shared" si="16"/>
        <v>9.4499999999999993</v>
      </c>
      <c r="N123" s="237">
        <f t="shared" si="15"/>
        <v>0.93411243581246861</v>
      </c>
      <c r="O123" s="237" t="str">
        <f t="shared" si="14"/>
        <v>B</v>
      </c>
    </row>
    <row r="124" spans="1:15" ht="59.25" customHeight="1">
      <c r="A124" s="14" t="s">
        <v>32532</v>
      </c>
      <c r="B124" s="174" t="str">
        <f>COMPOSIÇÕES!C9</f>
        <v>COMP 01</v>
      </c>
      <c r="C124" s="177" t="s">
        <v>32256</v>
      </c>
      <c r="D124" s="176" t="str">
        <f>IF(C124="SINAPI",VLOOKUP(B124,BancoRJ!C:G,2,0),VLOOKUP(B124,COMPOSIÇÕES!C:H,2,0))</f>
        <v>CONCRETAGEM DE SAPATA, FCK 25 MPA, COM USO DE BOMBA - LANÇAMENTO, ADENSAMENTO E ACABAMENTO.</v>
      </c>
      <c r="E124" s="111" t="str">
        <f>IF(C124="SINAPI",VLOOKUP(B124,BancoRJ!C:G,3,0),VLOOKUP(B124,COMPOSIÇÕES!C:H,3,0))</f>
        <v>M3</v>
      </c>
      <c r="F124" s="120">
        <f>ROUND(VLOOKUP(A124,'MEMORIA DE CÁLCULO'!A:K,10,0),2)</f>
        <v>15.36</v>
      </c>
      <c r="G124" s="178">
        <f t="shared" si="9"/>
        <v>739.17000000000007</v>
      </c>
      <c r="H124" s="112">
        <f t="shared" si="10"/>
        <v>892.55</v>
      </c>
      <c r="I124" s="62">
        <f t="shared" si="11"/>
        <v>11353.65</v>
      </c>
      <c r="J124" s="62">
        <f t="shared" si="12"/>
        <v>13709.57</v>
      </c>
      <c r="K124" s="63">
        <f t="shared" si="13"/>
        <v>1.5230668194681299E-3</v>
      </c>
      <c r="L124" s="121">
        <f>IF(B124=0,"",IF(VLOOKUP('DADOS GERAIS'!$B$9,'DADOS GERAIS'!$H$1:$I$2,2,0)=1,IF(C124="SINAPI",VLOOKUP(B124,BancoRJ!C:G,4,0),VLOOKUP(B124,COMPOSIÇÕES!C:H,6,0)),IF(C124="SINAPI",VLOOKUP(B124,BancoRJ!C:G,5,0),VLOOKUP(B124,COMPOSIÇÕES!C:H,6,0))))</f>
        <v>739.17000000000007</v>
      </c>
      <c r="M124" s="122">
        <f t="shared" si="16"/>
        <v>892.55</v>
      </c>
      <c r="N124" s="237">
        <f t="shared" si="15"/>
        <v>0.93563550263193673</v>
      </c>
      <c r="O124" s="237" t="str">
        <f t="shared" si="14"/>
        <v>B</v>
      </c>
    </row>
    <row r="125" spans="1:15" ht="59.25" customHeight="1">
      <c r="A125" s="14" t="s">
        <v>32619</v>
      </c>
      <c r="B125" s="174" t="str">
        <f>COMPOSIÇÕES!C67</f>
        <v>COMP 8</v>
      </c>
      <c r="C125" s="177" t="s">
        <v>32256</v>
      </c>
      <c r="D125" s="176" t="str">
        <f>IF(C125="SINAPI",VLOOKUP(B125,BancoRJ!C:G,2,0),VLOOKUP(B125,COMPOSIÇÕES!C:H,2,0))</f>
        <v>QUADRO DE DISTRIBUIÇÃO DE LUZ EM PVC PARA 12 DISJUNTORES - FORNECIMENTO E INSTALAÇÃO.</v>
      </c>
      <c r="E125" s="111" t="str">
        <f>IF(C125="SINAPI",VLOOKUP(B125,BancoRJ!C:G,3,0),VLOOKUP(B125,COMPOSIÇÕES!C:H,3,0))</f>
        <v xml:space="preserve">UN </v>
      </c>
      <c r="F125" s="120">
        <f>ROUND(VLOOKUP(A125,'MEMORIA DE CÁLCULO'!A:K,10,0),2)</f>
        <v>50</v>
      </c>
      <c r="G125" s="178">
        <f t="shared" si="9"/>
        <v>226.02999999999997</v>
      </c>
      <c r="H125" s="112">
        <f t="shared" si="10"/>
        <v>272.93</v>
      </c>
      <c r="I125" s="62">
        <f t="shared" si="11"/>
        <v>11301.5</v>
      </c>
      <c r="J125" s="62">
        <f t="shared" si="12"/>
        <v>13646.5</v>
      </c>
      <c r="K125" s="63">
        <f t="shared" si="13"/>
        <v>1.5160600479717332E-3</v>
      </c>
      <c r="L125" s="121">
        <f>IF(B125=0,"",IF(VLOOKUP('DADOS GERAIS'!$B$9,'DADOS GERAIS'!$H$1:$I$2,2,0)=1,IF(C125="SINAPI",VLOOKUP(B125,BancoRJ!C:G,4,0),VLOOKUP(B125,COMPOSIÇÕES!C:H,6,0)),IF(C125="SINAPI",VLOOKUP(B125,BancoRJ!C:G,5,0),VLOOKUP(B125,COMPOSIÇÕES!C:H,6,0))))</f>
        <v>226.02999999999997</v>
      </c>
      <c r="M125" s="122">
        <f t="shared" si="16"/>
        <v>272.93</v>
      </c>
      <c r="N125" s="237">
        <f t="shared" si="15"/>
        <v>0.93715156267990851</v>
      </c>
      <c r="O125" s="237" t="str">
        <f t="shared" si="14"/>
        <v>B</v>
      </c>
    </row>
    <row r="126" spans="1:15" ht="59.25" customHeight="1">
      <c r="A126" s="14" t="s">
        <v>32707</v>
      </c>
      <c r="B126" s="174">
        <v>95546</v>
      </c>
      <c r="C126" s="177" t="s">
        <v>58</v>
      </c>
      <c r="D126" s="176" t="str">
        <f>IF(C126="SINAPI",VLOOKUP(B126,BancoRJ!C:G,2,0),VLOOKUP(B126,COMPOSIÇÕES!C:H,2,0))</f>
        <v>KIT DE ACESSORIOS PARA BANHEIRO EM METAL CROMADO, 5 PECAS, INCLUSO FIXAÇÃO. AF_01/2020</v>
      </c>
      <c r="E126" s="111" t="str">
        <f>IF(C126="SINAPI",VLOOKUP(B126,BancoRJ!C:G,3,0),VLOOKUP(B126,COMPOSIÇÕES!C:H,3,0))</f>
        <v>UN</v>
      </c>
      <c r="F126" s="120">
        <f>ROUND(VLOOKUP(A126,'MEMORIA DE CÁLCULO'!A:K,10,0),2)</f>
        <v>50</v>
      </c>
      <c r="G126" s="178">
        <f t="shared" si="9"/>
        <v>223.77</v>
      </c>
      <c r="H126" s="112">
        <f t="shared" si="10"/>
        <v>270.2</v>
      </c>
      <c r="I126" s="62">
        <f t="shared" si="11"/>
        <v>11188.5</v>
      </c>
      <c r="J126" s="62">
        <f t="shared" si="12"/>
        <v>13510</v>
      </c>
      <c r="K126" s="63">
        <f t="shared" si="13"/>
        <v>1.5008955591615516E-3</v>
      </c>
      <c r="L126" s="121">
        <f>IF(B126=0,"",IF(VLOOKUP('DADOS GERAIS'!$B$9,'DADOS GERAIS'!$H$1:$I$2,2,0)=1,IF(C126="SINAPI",VLOOKUP(B126,BancoRJ!C:G,4,0),VLOOKUP(B126,COMPOSIÇÕES!C:H,6,0)),IF(C126="SINAPI",VLOOKUP(B126,BancoRJ!C:G,5,0),VLOOKUP(B126,COMPOSIÇÕES!C:H,6,0))))</f>
        <v>223.77</v>
      </c>
      <c r="M126" s="122">
        <f t="shared" si="16"/>
        <v>270.2</v>
      </c>
      <c r="N126" s="237">
        <f t="shared" si="15"/>
        <v>0.93865245823907006</v>
      </c>
      <c r="O126" s="237" t="str">
        <f t="shared" si="14"/>
        <v>B</v>
      </c>
    </row>
    <row r="127" spans="1:15" ht="59.25" customHeight="1">
      <c r="A127" s="14" t="s">
        <v>32583</v>
      </c>
      <c r="B127" s="174">
        <v>87894</v>
      </c>
      <c r="C127" s="177" t="s">
        <v>58</v>
      </c>
      <c r="D127" s="176" t="str">
        <f>IF(C127="SINAPI",VLOOKUP(B127,BancoRJ!C:G,2,0),VLOOKUP(B127,COMPOSIÇÕES!C:H,2,0))</f>
        <v>CHAPISCO APLICADO EM ALVENARIA (SEM PRESENÇA DE VÃOS) E ESTRUTURAS DE CONCRETO DE FACHADA, COM COLHER DE PEDREIRO. ARGAMASSA TRAÇO 1:3 COM PREPARO EM BETONEIRA 400L. AF_10/2022</v>
      </c>
      <c r="E127" s="111" t="str">
        <f>IF(C127="SINAPI",VLOOKUP(B127,BancoRJ!C:G,3,0),VLOOKUP(B127,COMPOSIÇÕES!C:H,3,0))</f>
        <v>M2</v>
      </c>
      <c r="F127" s="120">
        <f>ROUND(VLOOKUP(A127,'MEMORIA DE CÁLCULO'!A:K,10,0),2)</f>
        <v>1233.9100000000001</v>
      </c>
      <c r="G127" s="178">
        <f t="shared" si="9"/>
        <v>8.93</v>
      </c>
      <c r="H127" s="112">
        <f t="shared" si="10"/>
        <v>10.78</v>
      </c>
      <c r="I127" s="62">
        <f t="shared" si="11"/>
        <v>11018.82</v>
      </c>
      <c r="J127" s="62">
        <f t="shared" si="12"/>
        <v>13301.55</v>
      </c>
      <c r="K127" s="63">
        <f t="shared" si="13"/>
        <v>1.4777377738686408E-3</v>
      </c>
      <c r="L127" s="121">
        <f>IF(B127=0,"",IF(VLOOKUP('DADOS GERAIS'!$B$9,'DADOS GERAIS'!$H$1:$I$2,2,0)=1,IF(C127="SINAPI",VLOOKUP(B127,BancoRJ!C:G,4,0),VLOOKUP(B127,COMPOSIÇÕES!C:H,6,0)),IF(C127="SINAPI",VLOOKUP(B127,BancoRJ!C:G,5,0),VLOOKUP(B127,COMPOSIÇÕES!C:H,6,0))))</f>
        <v>8.93</v>
      </c>
      <c r="M127" s="122">
        <f t="shared" si="16"/>
        <v>10.78</v>
      </c>
      <c r="N127" s="237">
        <f t="shared" si="15"/>
        <v>0.94013019601293868</v>
      </c>
      <c r="O127" s="237" t="str">
        <f t="shared" si="14"/>
        <v>B</v>
      </c>
    </row>
    <row r="128" spans="1:15" ht="59.25" customHeight="1">
      <c r="A128" s="14" t="s">
        <v>32539</v>
      </c>
      <c r="B128" s="174">
        <v>92759</v>
      </c>
      <c r="C128" s="177" t="s">
        <v>58</v>
      </c>
      <c r="D128" s="176" t="str">
        <f>IF(C128="SINAPI",VLOOKUP(B128,BancoRJ!C:G,2,0),VLOOKUP(B128,COMPOSIÇÕES!C:H,2,0))</f>
        <v>ARMAÇÃO DE PILAR OU VIGA DE ESTRUTURA CONVENCIONAL DE CONCRETO ARMADO UTILIZANDO AÇO CA-60 DE 5,0 MM - MONTAGEM. AF_06/2022</v>
      </c>
      <c r="E128" s="111" t="str">
        <f>IF(C128="SINAPI",VLOOKUP(B128,BancoRJ!C:G,3,0),VLOOKUP(B128,COMPOSIÇÕES!C:H,3,0))</f>
        <v>KG</v>
      </c>
      <c r="F128" s="120">
        <f>ROUND(VLOOKUP(A128,'MEMORIA DE CÁLCULO'!A:K,10,0),2)</f>
        <v>657.8</v>
      </c>
      <c r="G128" s="178">
        <f t="shared" si="9"/>
        <v>16.690000000000001</v>
      </c>
      <c r="H128" s="112">
        <f t="shared" si="10"/>
        <v>20.149999999999999</v>
      </c>
      <c r="I128" s="62">
        <f t="shared" si="11"/>
        <v>10978.68</v>
      </c>
      <c r="J128" s="62">
        <f t="shared" si="12"/>
        <v>13254.67</v>
      </c>
      <c r="K128" s="63">
        <f t="shared" si="13"/>
        <v>1.4725296329498034E-3</v>
      </c>
      <c r="L128" s="121">
        <f>IF(B128=0,"",IF(VLOOKUP('DADOS GERAIS'!$B$9,'DADOS GERAIS'!$H$1:$I$2,2,0)=1,IF(C128="SINAPI",VLOOKUP(B128,BancoRJ!C:G,4,0),VLOOKUP(B128,COMPOSIÇÕES!C:H,6,0)),IF(C128="SINAPI",VLOOKUP(B128,BancoRJ!C:G,5,0),VLOOKUP(B128,COMPOSIÇÕES!C:H,6,0))))</f>
        <v>16.690000000000001</v>
      </c>
      <c r="M128" s="122">
        <f t="shared" si="16"/>
        <v>20.149999999999999</v>
      </c>
      <c r="N128" s="237">
        <f t="shared" si="15"/>
        <v>0.94160272564588843</v>
      </c>
      <c r="O128" s="237" t="str">
        <f t="shared" si="14"/>
        <v>B</v>
      </c>
    </row>
    <row r="129" spans="1:15" ht="59.25" customHeight="1">
      <c r="A129" s="14" t="s">
        <v>32626</v>
      </c>
      <c r="B129" s="174">
        <v>91996</v>
      </c>
      <c r="C129" s="177" t="s">
        <v>58</v>
      </c>
      <c r="D129" s="176" t="str">
        <f>IF(C129="SINAPI",VLOOKUP(B129,BancoRJ!C:G,2,0),VLOOKUP(B129,COMPOSIÇÕES!C:H,2,0))</f>
        <v>TOMADA MÉDIA DE EMBUTIR (1 MÓDULO), 2P+T 10 A, INCLUINDO SUPORTE E PLACA - FORNECIMENTO E INSTALAÇÃO. AF_03/2023</v>
      </c>
      <c r="E129" s="111" t="str">
        <f>IF(C129="SINAPI",VLOOKUP(B129,BancoRJ!C:G,3,0),VLOOKUP(B129,COMPOSIÇÕES!C:H,3,0))</f>
        <v>UN</v>
      </c>
      <c r="F129" s="120">
        <f>ROUND(VLOOKUP(A129,'MEMORIA DE CÁLCULO'!A:K,10,0),2)</f>
        <v>250</v>
      </c>
      <c r="G129" s="178">
        <f t="shared" si="9"/>
        <v>43.05</v>
      </c>
      <c r="H129" s="112">
        <f t="shared" si="10"/>
        <v>51.98</v>
      </c>
      <c r="I129" s="62">
        <f t="shared" si="11"/>
        <v>10762.5</v>
      </c>
      <c r="J129" s="62">
        <f t="shared" si="12"/>
        <v>12995</v>
      </c>
      <c r="K129" s="63">
        <f t="shared" si="13"/>
        <v>1.4436815537605006E-3</v>
      </c>
      <c r="L129" s="121">
        <f>IF(B129=0,"",IF(VLOOKUP('DADOS GERAIS'!$B$9,'DADOS GERAIS'!$H$1:$I$2,2,0)=1,IF(C129="SINAPI",VLOOKUP(B129,BancoRJ!C:G,4,0),VLOOKUP(B129,COMPOSIÇÕES!C:H,6,0)),IF(C129="SINAPI",VLOOKUP(B129,BancoRJ!C:G,5,0),VLOOKUP(B129,COMPOSIÇÕES!C:H,6,0))))</f>
        <v>43.05</v>
      </c>
      <c r="M129" s="122">
        <f t="shared" si="16"/>
        <v>51.98</v>
      </c>
      <c r="N129" s="237">
        <f t="shared" si="15"/>
        <v>0.94304640719964894</v>
      </c>
      <c r="O129" s="237" t="str">
        <f t="shared" si="14"/>
        <v>B</v>
      </c>
    </row>
    <row r="130" spans="1:15" ht="59.25" customHeight="1">
      <c r="A130" s="14" t="s">
        <v>32685</v>
      </c>
      <c r="B130" s="174">
        <v>89731</v>
      </c>
      <c r="C130" s="177" t="s">
        <v>58</v>
      </c>
      <c r="D130" s="176" t="str">
        <f>IF(C130="SINAPI",VLOOKUP(B130,BancoRJ!C:G,2,0),VLOOKUP(B130,COMPOSIÇÕES!C:H,2,0))</f>
        <v>JOELHO 90 GRAUS, PVC, SERIE NORMAL, ESGOTO PREDIAL, DN 50 MM, JUNTA ELÁSTICA, FORNECIDO E INSTALADO EM RAMAL DE DESCARGA OU RAMAL DE ESGOTO SANITÁRIO. AF_08/2022</v>
      </c>
      <c r="E130" s="111" t="str">
        <f>IF(C130="SINAPI",VLOOKUP(B130,BancoRJ!C:G,3,0),VLOOKUP(B130,COMPOSIÇÕES!C:H,3,0))</f>
        <v>UN</v>
      </c>
      <c r="F130" s="120">
        <f>ROUND(VLOOKUP(A130,'MEMORIA DE CÁLCULO'!A:K,10,0),2)</f>
        <v>600</v>
      </c>
      <c r="G130" s="178">
        <f t="shared" si="9"/>
        <v>17.91</v>
      </c>
      <c r="H130" s="112">
        <f t="shared" si="10"/>
        <v>21.63</v>
      </c>
      <c r="I130" s="62">
        <f t="shared" si="11"/>
        <v>10746</v>
      </c>
      <c r="J130" s="62">
        <f t="shared" si="12"/>
        <v>12978</v>
      </c>
      <c r="K130" s="63">
        <f t="shared" si="13"/>
        <v>1.4417929361064854E-3</v>
      </c>
      <c r="L130" s="121">
        <f>IF(B130=0,"",IF(VLOOKUP('DADOS GERAIS'!$B$9,'DADOS GERAIS'!$H$1:$I$2,2,0)=1,IF(C130="SINAPI",VLOOKUP(B130,BancoRJ!C:G,4,0),VLOOKUP(B130,COMPOSIÇÕES!C:H,6,0)),IF(C130="SINAPI",VLOOKUP(B130,BancoRJ!C:G,5,0),VLOOKUP(B130,COMPOSIÇÕES!C:H,6,0))))</f>
        <v>17.91</v>
      </c>
      <c r="M130" s="122">
        <f t="shared" si="16"/>
        <v>21.63</v>
      </c>
      <c r="N130" s="237">
        <f t="shared" si="15"/>
        <v>0.94448820013575541</v>
      </c>
      <c r="O130" s="237" t="str">
        <f t="shared" si="14"/>
        <v>B</v>
      </c>
    </row>
    <row r="131" spans="1:15" ht="59.25" customHeight="1">
      <c r="A131" s="14" t="s">
        <v>50</v>
      </c>
      <c r="B131" s="174">
        <v>96521</v>
      </c>
      <c r="C131" s="177" t="s">
        <v>58</v>
      </c>
      <c r="D131" s="176" t="str">
        <f>IF(C131="SINAPI",VLOOKUP(B131,BancoRJ!C:G,2,0),VLOOKUP(B131,COMPOSIÇÕES!C:H,2,0))</f>
        <v>ESCAVAÇÃO MECANIZADA PARA BLOCO DE COROAMENTO OU SAPATA COM RETROESCAVADEIRA (INCLUINDO ESCAVAÇÃO PARA COLOCAÇÃO DE FÔRMAS). AF_01/2024</v>
      </c>
      <c r="E131" s="111" t="str">
        <f>IF(C131="SINAPI",VLOOKUP(B131,BancoRJ!C:G,3,0),VLOOKUP(B131,COMPOSIÇÕES!C:H,3,0))</f>
        <v>M3</v>
      </c>
      <c r="F131" s="120">
        <f>ROUND(VLOOKUP(A131,'MEMORIA DE CÁLCULO'!A:K,10,0),2)</f>
        <v>218.8</v>
      </c>
      <c r="G131" s="178">
        <f t="shared" si="9"/>
        <v>48.3</v>
      </c>
      <c r="H131" s="112">
        <f t="shared" si="10"/>
        <v>58.32</v>
      </c>
      <c r="I131" s="62">
        <f t="shared" si="11"/>
        <v>10568.04</v>
      </c>
      <c r="J131" s="62">
        <f t="shared" si="12"/>
        <v>12760.42</v>
      </c>
      <c r="K131" s="63">
        <f t="shared" si="13"/>
        <v>1.4176208520382122E-3</v>
      </c>
      <c r="L131" s="121">
        <f>IF(B131=0,"",IF(VLOOKUP('DADOS GERAIS'!$B$9,'DADOS GERAIS'!$H$1:$I$2,2,0)=1,IF(C131="SINAPI",VLOOKUP(B131,BancoRJ!C:G,4,0),VLOOKUP(B131,COMPOSIÇÕES!C:H,6,0)),IF(C131="SINAPI",VLOOKUP(B131,BancoRJ!C:G,5,0),VLOOKUP(B131,COMPOSIÇÕES!C:H,6,0))))</f>
        <v>48.3</v>
      </c>
      <c r="M131" s="122">
        <f t="shared" si="16"/>
        <v>58.32</v>
      </c>
      <c r="N131" s="237">
        <f t="shared" si="15"/>
        <v>0.94590582098779363</v>
      </c>
      <c r="O131" s="237" t="str">
        <f t="shared" si="14"/>
        <v>B</v>
      </c>
    </row>
    <row r="132" spans="1:15" ht="59.25" customHeight="1">
      <c r="A132" s="14" t="s">
        <v>31765</v>
      </c>
      <c r="B132" s="174" t="str">
        <f>COMPOSIÇÕES!C271</f>
        <v>COMP 22</v>
      </c>
      <c r="C132" s="177" t="s">
        <v>32256</v>
      </c>
      <c r="D132" s="176" t="str">
        <f>IF(C132="SINAPI",VLOOKUP(B132,BancoRJ!C:G,2,0),VLOOKUP(B132,COMPOSIÇÕES!C:H,2,0))</f>
        <v>EXECUÇÃO DE ALMOXARIFADO EM CANTEIRO DE OBRA, DE 4,4 X 4,4 M (19,36M2), ALT. 2,2 M,  EM CHAPA DE MADEIRA COMPENSADA. CONFORME LAYOUT DE CANTEIRO.</v>
      </c>
      <c r="E132" s="111" t="str">
        <f>IF(C132="SINAPI",VLOOKUP(B132,BancoRJ!C:G,3,0),VLOOKUP(B132,COMPOSIÇÕES!C:H,3,0))</f>
        <v xml:space="preserve">UN </v>
      </c>
      <c r="F132" s="120">
        <f>ROUND(VLOOKUP(A132,'MEMORIA DE CÁLCULO'!A:K,10,0),2)</f>
        <v>1</v>
      </c>
      <c r="G132" s="178">
        <f t="shared" si="9"/>
        <v>10281.830000000004</v>
      </c>
      <c r="H132" s="112">
        <f t="shared" si="10"/>
        <v>12415.31</v>
      </c>
      <c r="I132" s="62">
        <f t="shared" si="11"/>
        <v>10281.83</v>
      </c>
      <c r="J132" s="62">
        <f t="shared" si="12"/>
        <v>12415.31</v>
      </c>
      <c r="K132" s="63">
        <f t="shared" si="13"/>
        <v>1.3792808027101409E-3</v>
      </c>
      <c r="L132" s="121">
        <f>IF(B132=0,"",IF(VLOOKUP('DADOS GERAIS'!$B$9,'DADOS GERAIS'!$H$1:$I$2,2,0)=1,IF(C132="SINAPI",VLOOKUP(B132,BancoRJ!C:G,4,0),VLOOKUP(B132,COMPOSIÇÕES!C:H,6,0)),IF(C132="SINAPI",VLOOKUP(B132,BancoRJ!C:G,5,0),VLOOKUP(B132,COMPOSIÇÕES!C:H,6,0))))</f>
        <v>10281.830000000004</v>
      </c>
      <c r="M132" s="122">
        <f t="shared" si="16"/>
        <v>12415.31</v>
      </c>
      <c r="N132" s="237">
        <f t="shared" si="15"/>
        <v>0.94728510179050374</v>
      </c>
      <c r="O132" s="237" t="str">
        <f t="shared" si="14"/>
        <v>B</v>
      </c>
    </row>
    <row r="133" spans="1:15" ht="59.25" customHeight="1">
      <c r="A133" s="14" t="s">
        <v>32526</v>
      </c>
      <c r="B133" s="174">
        <v>92427</v>
      </c>
      <c r="C133" s="177" t="s">
        <v>58</v>
      </c>
      <c r="D133" s="176" t="str">
        <f>IF(C133="SINAPI",VLOOKUP(B133,BancoRJ!C:G,2,0),VLOOKUP(B133,COMPOSIÇÕES!C:H,2,0))</f>
        <v>MONTAGEM E DESMONTAGEM DE FÔRMA DE PILARES RETANGULARES E ESTRUTURAS SIMILARES, PÉ-DIREITO SIMPLES, EM CHAPA DE MADEIRA COMPENSADA RESINADA, 8 UTILIZAÇÕES. AF_09/2020</v>
      </c>
      <c r="E133" s="111" t="str">
        <f>IF(C133="SINAPI",VLOOKUP(B133,BancoRJ!C:G,3,0),VLOOKUP(B133,COMPOSIÇÕES!C:H,3,0))</f>
        <v>M2</v>
      </c>
      <c r="F133" s="120">
        <f>ROUND(VLOOKUP(A133,'MEMORIA DE CÁLCULO'!A:K,10,0),2)</f>
        <v>124.8</v>
      </c>
      <c r="G133" s="178">
        <f t="shared" si="9"/>
        <v>81.33</v>
      </c>
      <c r="H133" s="112">
        <f t="shared" si="10"/>
        <v>98.21</v>
      </c>
      <c r="I133" s="62">
        <f t="shared" si="11"/>
        <v>10149.98</v>
      </c>
      <c r="J133" s="62">
        <f t="shared" si="12"/>
        <v>12256.61</v>
      </c>
      <c r="K133" s="63">
        <f t="shared" si="13"/>
        <v>1.3616500014341278E-3</v>
      </c>
      <c r="L133" s="121">
        <f>IF(B133=0,"",IF(VLOOKUP('DADOS GERAIS'!$B$9,'DADOS GERAIS'!$H$1:$I$2,2,0)=1,IF(C133="SINAPI",VLOOKUP(B133,BancoRJ!C:G,4,0),VLOOKUP(B133,COMPOSIÇÕES!C:H,6,0)),IF(C133="SINAPI",VLOOKUP(B133,BancoRJ!C:G,5,0),VLOOKUP(B133,COMPOSIÇÕES!C:H,6,0))))</f>
        <v>81.33</v>
      </c>
      <c r="M133" s="122">
        <f t="shared" si="16"/>
        <v>98.21</v>
      </c>
      <c r="N133" s="237">
        <f t="shared" si="15"/>
        <v>0.94864675179193791</v>
      </c>
      <c r="O133" s="237" t="str">
        <f t="shared" si="14"/>
        <v>B</v>
      </c>
    </row>
    <row r="134" spans="1:15" ht="59.25" customHeight="1">
      <c r="A134" s="14" t="s">
        <v>32671</v>
      </c>
      <c r="B134" s="174">
        <v>97741</v>
      </c>
      <c r="C134" s="177" t="s">
        <v>58</v>
      </c>
      <c r="D134" s="176" t="str">
        <f>IF(C134="SINAPI",VLOOKUP(B134,BancoRJ!C:G,2,0),VLOOKUP(B134,COMPOSIÇÕES!C:H,2,0))</f>
        <v>KIT CAVALETE PARA MEDIÇÃO DE ÁGUA - ENTRADA INDIVIDUALIZADA, EM PVC 25 MM (3/4"), PARA 1 MEDIDOR - FORNECIMENTO E INSTALAÇÃO (EXCLUSIVE HIDRÔMETRO). AF_03/2024</v>
      </c>
      <c r="E134" s="111" t="str">
        <f>IF(C134="SINAPI",VLOOKUP(B134,BancoRJ!C:G,3,0),VLOOKUP(B134,COMPOSIÇÕES!C:H,3,0))</f>
        <v>UN</v>
      </c>
      <c r="F134" s="120">
        <f>ROUND(VLOOKUP(A134,'MEMORIA DE CÁLCULO'!A:K,10,0),2)</f>
        <v>50</v>
      </c>
      <c r="G134" s="178">
        <f t="shared" si="9"/>
        <v>193.44</v>
      </c>
      <c r="H134" s="112">
        <f t="shared" si="10"/>
        <v>233.58</v>
      </c>
      <c r="I134" s="62">
        <f t="shared" si="11"/>
        <v>9672</v>
      </c>
      <c r="J134" s="62">
        <f t="shared" si="12"/>
        <v>11679</v>
      </c>
      <c r="K134" s="63">
        <f t="shared" si="13"/>
        <v>1.2974803283084947E-3</v>
      </c>
      <c r="L134" s="121">
        <f>IF(B134=0,"",IF(VLOOKUP('DADOS GERAIS'!$B$9,'DADOS GERAIS'!$H$1:$I$2,2,0)=1,IF(C134="SINAPI",VLOOKUP(B134,BancoRJ!C:G,4,0),VLOOKUP(B134,COMPOSIÇÕES!C:H,6,0)),IF(C134="SINAPI",VLOOKUP(B134,BancoRJ!C:G,5,0),VLOOKUP(B134,COMPOSIÇÕES!C:H,6,0))))</f>
        <v>193.44</v>
      </c>
      <c r="M134" s="122">
        <f t="shared" si="16"/>
        <v>233.58</v>
      </c>
      <c r="N134" s="237">
        <f t="shared" si="15"/>
        <v>0.94994423212024637</v>
      </c>
      <c r="O134" s="237" t="str">
        <f t="shared" si="14"/>
        <v>B</v>
      </c>
    </row>
    <row r="135" spans="1:15" ht="59.25" customHeight="1">
      <c r="A135" s="14" t="s">
        <v>32579</v>
      </c>
      <c r="B135" s="174">
        <v>90408</v>
      </c>
      <c r="C135" s="177" t="s">
        <v>58</v>
      </c>
      <c r="D135" s="176" t="str">
        <f>IF(C135="SINAPI",VLOOKUP(B135,BancoRJ!C:G,2,0),VLOOKUP(B135,COMPOSIÇÕES!C:H,2,0))</f>
        <v>MASSA ÚNICA, EM ARGAMASSA TRAÇO 1:2:8, PREPARO MECÂNICO, APLICADA MANUALMENTE EM TETO, E = 10MM, COM TALISCAS. AF_03/2024</v>
      </c>
      <c r="E135" s="111" t="str">
        <f>IF(C135="SINAPI",VLOOKUP(B135,BancoRJ!C:G,3,0),VLOOKUP(B135,COMPOSIÇÕES!C:H,3,0))</f>
        <v>M2</v>
      </c>
      <c r="F135" s="120">
        <f>ROUND(VLOOKUP(A135,'MEMORIA DE CÁLCULO'!A:K,10,0),2)</f>
        <v>222</v>
      </c>
      <c r="G135" s="178">
        <f t="shared" si="9"/>
        <v>42.34</v>
      </c>
      <c r="H135" s="112">
        <f t="shared" si="10"/>
        <v>51.13</v>
      </c>
      <c r="I135" s="62">
        <f t="shared" si="11"/>
        <v>9399.48</v>
      </c>
      <c r="J135" s="62">
        <f t="shared" si="12"/>
        <v>11350.86</v>
      </c>
      <c r="K135" s="63">
        <f t="shared" si="13"/>
        <v>1.2610255637797551E-3</v>
      </c>
      <c r="L135" s="121">
        <f>IF(B135=0,"",IF(VLOOKUP('DADOS GERAIS'!$B$9,'DADOS GERAIS'!$H$1:$I$2,2,0)=1,IF(C135="SINAPI",VLOOKUP(B135,BancoRJ!C:G,4,0),VLOOKUP(B135,COMPOSIÇÕES!C:H,6,0)),IF(C135="SINAPI",VLOOKUP(B135,BancoRJ!C:G,5,0),VLOOKUP(B135,COMPOSIÇÕES!C:H,6,0))))</f>
        <v>42.34</v>
      </c>
      <c r="M135" s="122">
        <f t="shared" si="16"/>
        <v>51.13</v>
      </c>
      <c r="N135" s="237">
        <f t="shared" si="15"/>
        <v>0.95120525768402608</v>
      </c>
      <c r="O135" s="237" t="str">
        <f t="shared" si="14"/>
        <v>C</v>
      </c>
    </row>
    <row r="136" spans="1:15" ht="59.25" customHeight="1">
      <c r="A136" s="14" t="s">
        <v>31781</v>
      </c>
      <c r="B136" s="174">
        <v>105113</v>
      </c>
      <c r="C136" s="177" t="s">
        <v>58</v>
      </c>
      <c r="D136" s="176" t="str">
        <f>IF(C136="SINAPI",VLOOKUP(B136,BancoRJ!C:G,2,0),VLOOKUP(B136,COMPOSIÇÕES!C:H,2,0))</f>
        <v>ESTRUTURA DE MADEIRA PROVISÓRIA PARA SUPORTE DE CAIXA D'ÁGUA ELEVADA DE 2000 LITROS. AF_03/2024</v>
      </c>
      <c r="E136" s="111" t="str">
        <f>IF(C136="SINAPI",VLOOKUP(B136,BancoRJ!C:G,3,0),VLOOKUP(B136,COMPOSIÇÕES!C:H,3,0))</f>
        <v>UN</v>
      </c>
      <c r="F136" s="120">
        <f>ROUND(VLOOKUP(A136,'MEMORIA DE CÁLCULO'!A:K,10,0),2)</f>
        <v>1</v>
      </c>
      <c r="G136" s="178">
        <f t="shared" si="9"/>
        <v>9181.65</v>
      </c>
      <c r="H136" s="112">
        <f t="shared" si="10"/>
        <v>11086.84</v>
      </c>
      <c r="I136" s="62">
        <f t="shared" si="11"/>
        <v>9181.65</v>
      </c>
      <c r="J136" s="62">
        <f t="shared" si="12"/>
        <v>11086.84</v>
      </c>
      <c r="K136" s="63">
        <f t="shared" si="13"/>
        <v>1.2316942206613366E-3</v>
      </c>
      <c r="L136" s="121">
        <f>IF(B136=0,"",IF(VLOOKUP('DADOS GERAIS'!$B$9,'DADOS GERAIS'!$H$1:$I$2,2,0)=1,IF(C136="SINAPI",VLOOKUP(B136,BancoRJ!C:G,4,0),VLOOKUP(B136,COMPOSIÇÕES!C:H,6,0)),IF(C136="SINAPI",VLOOKUP(B136,BancoRJ!C:G,5,0),VLOOKUP(B136,COMPOSIÇÕES!C:H,6,0))))</f>
        <v>9181.65</v>
      </c>
      <c r="M136" s="122">
        <f t="shared" si="16"/>
        <v>11086.84</v>
      </c>
      <c r="N136" s="237">
        <f t="shared" si="15"/>
        <v>0.95243695190468747</v>
      </c>
      <c r="O136" s="237" t="str">
        <f t="shared" si="14"/>
        <v>C</v>
      </c>
    </row>
    <row r="137" spans="1:15" ht="59.25" customHeight="1">
      <c r="A137" s="14" t="s">
        <v>32681</v>
      </c>
      <c r="B137" s="174" t="str">
        <f>COMPOSIÇÕES!C83</f>
        <v>COMP 10</v>
      </c>
      <c r="C137" s="177" t="s">
        <v>32256</v>
      </c>
      <c r="D137" s="176" t="str">
        <f>IF(C137="SINAPI",VLOOKUP(B137,BancoRJ!C:G,2,0),VLOOKUP(B137,COMPOSIÇÕES!C:H,2,0))</f>
        <v>BASE CIRCULAR PARA CAIXA D'ÁGUA COM DIAMETRO DE 1,00M, ALTURA DE 0,2M FORNECIMENTO E INSTALAÇÃO.</v>
      </c>
      <c r="E137" s="111" t="str">
        <f>IF(C137="SINAPI",VLOOKUP(B137,BancoRJ!C:G,3,0),VLOOKUP(B137,COMPOSIÇÕES!C:H,3,0))</f>
        <v xml:space="preserve">UN </v>
      </c>
      <c r="F137" s="120">
        <f>ROUND(VLOOKUP(A137,'MEMORIA DE CÁLCULO'!A:K,10,0),2)</f>
        <v>50</v>
      </c>
      <c r="G137" s="178">
        <f t="shared" ref="G137:G200" si="17">L137</f>
        <v>182.61</v>
      </c>
      <c r="H137" s="112">
        <f t="shared" ref="H137:H200" si="18">IF(G137&lt;=L137,M137,"Valor Acima da Ref.")</f>
        <v>220.5</v>
      </c>
      <c r="I137" s="62">
        <f t="shared" ref="I137:I200" si="19">ROUND(F137*G137,2)</f>
        <v>9130.5</v>
      </c>
      <c r="J137" s="62">
        <f t="shared" ref="J137:J200" si="20">ROUND(F137*H137,2)</f>
        <v>11025</v>
      </c>
      <c r="K137" s="63">
        <f t="shared" ref="K137:K200" si="21">J137/$J$7</f>
        <v>1.2248240962069658E-3</v>
      </c>
      <c r="L137" s="121">
        <f>IF(B137=0,"",IF(VLOOKUP('DADOS GERAIS'!$B$9,'DADOS GERAIS'!$H$1:$I$2,2,0)=1,IF(C137="SINAPI",VLOOKUP(B137,BancoRJ!C:G,4,0),VLOOKUP(B137,COMPOSIÇÕES!C:H,6,0)),IF(C137="SINAPI",VLOOKUP(B137,BancoRJ!C:G,5,0),VLOOKUP(B137,COMPOSIÇÕES!C:H,6,0))))</f>
        <v>182.61</v>
      </c>
      <c r="M137" s="122">
        <f t="shared" si="16"/>
        <v>220.5</v>
      </c>
      <c r="N137" s="237">
        <f t="shared" si="15"/>
        <v>0.95366177600089441</v>
      </c>
      <c r="O137" s="237" t="str">
        <f t="shared" si="14"/>
        <v>C</v>
      </c>
    </row>
    <row r="138" spans="1:15" ht="59.25" customHeight="1">
      <c r="A138" s="14" t="s">
        <v>32622</v>
      </c>
      <c r="B138" s="174">
        <v>91953</v>
      </c>
      <c r="C138" s="177" t="s">
        <v>58</v>
      </c>
      <c r="D138" s="176" t="str">
        <f>IF(C138="SINAPI",VLOOKUP(B138,BancoRJ!C:G,2,0),VLOOKUP(B138,COMPOSIÇÕES!C:H,2,0))</f>
        <v>INTERRUPTOR SIMPLES (1 MÓDULO), 10A/250V, INCLUINDO SUPORTE E PLACA - FORNECIMENTO E INSTALAÇÃO. AF_03/2023</v>
      </c>
      <c r="E138" s="111" t="str">
        <f>IF(C138="SINAPI",VLOOKUP(B138,BancoRJ!C:G,3,0),VLOOKUP(B138,COMPOSIÇÕES!C:H,3,0))</f>
        <v>UN</v>
      </c>
      <c r="F138" s="120">
        <f>ROUND(VLOOKUP(A138,'MEMORIA DE CÁLCULO'!A:K,10,0),2)</f>
        <v>250</v>
      </c>
      <c r="G138" s="178">
        <f t="shared" si="17"/>
        <v>36.020000000000003</v>
      </c>
      <c r="H138" s="112">
        <f t="shared" si="18"/>
        <v>43.49</v>
      </c>
      <c r="I138" s="62">
        <f t="shared" si="19"/>
        <v>9005</v>
      </c>
      <c r="J138" s="62">
        <f t="shared" si="20"/>
        <v>10872.5</v>
      </c>
      <c r="K138" s="63">
        <f t="shared" si="21"/>
        <v>1.2078820848988876E-3</v>
      </c>
      <c r="L138" s="121">
        <f>IF(B138=0,"",IF(VLOOKUP('DADOS GERAIS'!$B$9,'DADOS GERAIS'!$H$1:$I$2,2,0)=1,IF(C138="SINAPI",VLOOKUP(B138,BancoRJ!C:G,4,0),VLOOKUP(B138,COMPOSIÇÕES!C:H,6,0)),IF(C138="SINAPI",VLOOKUP(B138,BancoRJ!C:G,5,0),VLOOKUP(B138,COMPOSIÇÕES!C:H,6,0))))</f>
        <v>36.020000000000003</v>
      </c>
      <c r="M138" s="122">
        <f t="shared" si="16"/>
        <v>43.49</v>
      </c>
      <c r="N138" s="237">
        <f t="shared" si="15"/>
        <v>0.95486965808579327</v>
      </c>
      <c r="O138" s="237" t="str">
        <f t="shared" ref="O138:O201" si="22">IF(N138&lt;=0.8,"A",IF(N138&lt;=0.95,"B","C"))</f>
        <v>C</v>
      </c>
    </row>
    <row r="139" spans="1:15" ht="59.25" customHeight="1">
      <c r="A139" s="14" t="s">
        <v>6956</v>
      </c>
      <c r="B139" s="174">
        <v>96619</v>
      </c>
      <c r="C139" s="177" t="s">
        <v>58</v>
      </c>
      <c r="D139" s="176" t="str">
        <f>IF(C139="SINAPI",VLOOKUP(B139,BancoRJ!C:G,2,0),VLOOKUP(B139,COMPOSIÇÕES!C:H,2,0))</f>
        <v>LASTRO DE CONCRETO MAGRO, APLICADO EM BLOCOS DE COROAMENTO OU SAPATAS, ESPESSURA DE 5 CM. AF_01/2024</v>
      </c>
      <c r="E139" s="111" t="str">
        <f>IF(C139="SINAPI",VLOOKUP(B139,BancoRJ!C:G,3,0),VLOOKUP(B139,COMPOSIÇÕES!C:H,3,0))</f>
        <v>M2</v>
      </c>
      <c r="F139" s="120">
        <f>ROUND(VLOOKUP(A139,'MEMORIA DE CÁLCULO'!A:K,10,0),2)</f>
        <v>193.82</v>
      </c>
      <c r="G139" s="178">
        <f t="shared" si="17"/>
        <v>44.51</v>
      </c>
      <c r="H139" s="112">
        <f t="shared" si="18"/>
        <v>53.75</v>
      </c>
      <c r="I139" s="62">
        <f t="shared" si="19"/>
        <v>8626.93</v>
      </c>
      <c r="J139" s="62">
        <f t="shared" si="20"/>
        <v>10417.83</v>
      </c>
      <c r="K139" s="63">
        <f t="shared" si="21"/>
        <v>1.1573704502664684E-3</v>
      </c>
      <c r="L139" s="121">
        <f>IF(B139=0,"",IF(VLOOKUP('DADOS GERAIS'!$B$9,'DADOS GERAIS'!$H$1:$I$2,2,0)=1,IF(C139="SINAPI",VLOOKUP(B139,BancoRJ!C:G,4,0),VLOOKUP(B139,COMPOSIÇÕES!C:H,6,0)),IF(C139="SINAPI",VLOOKUP(B139,BancoRJ!C:G,5,0),VLOOKUP(B139,COMPOSIÇÕES!C:H,6,0))))</f>
        <v>44.51</v>
      </c>
      <c r="M139" s="122">
        <f t="shared" si="16"/>
        <v>53.75</v>
      </c>
      <c r="N139" s="237">
        <f t="shared" ref="N139:N202" si="23">N138+K139</f>
        <v>0.9560270285360597</v>
      </c>
      <c r="O139" s="237" t="str">
        <f t="shared" si="22"/>
        <v>C</v>
      </c>
    </row>
    <row r="140" spans="1:15" ht="59.25" customHeight="1">
      <c r="A140" s="14" t="s">
        <v>32710</v>
      </c>
      <c r="B140" s="174">
        <v>97881</v>
      </c>
      <c r="C140" s="177" t="s">
        <v>58</v>
      </c>
      <c r="D140" s="176" t="str">
        <f>IF(C140="SINAPI",VLOOKUP(B140,BancoRJ!C:G,2,0),VLOOKUP(B140,COMPOSIÇÕES!C:H,2,0))</f>
        <v>CAIXA ENTERRADA ELÉTRICA RETANGULAR, EM CONCRETO PRÉ-MOLDADO, FUNDO COM BRITA, DIMENSÕES INTERNAS: 0,3X0,3X0,3 M. AF_12/2020</v>
      </c>
      <c r="E140" s="111" t="str">
        <f>IF(C140="SINAPI",VLOOKUP(B140,BancoRJ!C:G,3,0),VLOOKUP(B140,COMPOSIÇÕES!C:H,3,0))</f>
        <v>UN</v>
      </c>
      <c r="F140" s="120">
        <f>ROUND(VLOOKUP(A140,'MEMORIA DE CÁLCULO'!A:K,10,0),2)</f>
        <v>50</v>
      </c>
      <c r="G140" s="178">
        <f t="shared" si="17"/>
        <v>169.95</v>
      </c>
      <c r="H140" s="112">
        <f t="shared" si="18"/>
        <v>205.21</v>
      </c>
      <c r="I140" s="62">
        <f t="shared" si="19"/>
        <v>8497.5</v>
      </c>
      <c r="J140" s="62">
        <f t="shared" si="20"/>
        <v>10260.5</v>
      </c>
      <c r="K140" s="63">
        <f t="shared" si="21"/>
        <v>1.1398918493543376E-3</v>
      </c>
      <c r="L140" s="121">
        <f>IF(B140=0,"",IF(VLOOKUP('DADOS GERAIS'!$B$9,'DADOS GERAIS'!$H$1:$I$2,2,0)=1,IF(C140="SINAPI",VLOOKUP(B140,BancoRJ!C:G,4,0),VLOOKUP(B140,COMPOSIÇÕES!C:H,6,0)),IF(C140="SINAPI",VLOOKUP(B140,BancoRJ!C:G,5,0),VLOOKUP(B140,COMPOSIÇÕES!C:H,6,0))))</f>
        <v>169.95</v>
      </c>
      <c r="M140" s="122">
        <f t="shared" si="16"/>
        <v>205.21</v>
      </c>
      <c r="N140" s="237">
        <f t="shared" si="23"/>
        <v>0.95716692038541407</v>
      </c>
      <c r="O140" s="237" t="str">
        <f t="shared" si="22"/>
        <v>C</v>
      </c>
    </row>
    <row r="141" spans="1:15" ht="59.25" customHeight="1">
      <c r="A141" s="14" t="s">
        <v>32672</v>
      </c>
      <c r="B141" s="174" t="str">
        <f>COMPOSIÇÕES!C44</f>
        <v>COMP 05</v>
      </c>
      <c r="C141" s="177" t="s">
        <v>32256</v>
      </c>
      <c r="D141" s="176" t="str">
        <f>IF(C141="SINAPI",VLOOKUP(B141,BancoRJ!C:G,2,0),VLOOKUP(B141,COMPOSIÇÕES!C:H,2,0))</f>
        <v>CAIXA EM CONCRETO PRÉ-MOLDADO PARA ABRIGO DE HIDRÔMETRO COM DN 25 MM - FORNECIMENTO E INSTALAÇÃO.</v>
      </c>
      <c r="E141" s="111" t="str">
        <f>IF(C141="SINAPI",VLOOKUP(B141,BancoRJ!C:G,3,0),VLOOKUP(B141,COMPOSIÇÕES!C:H,3,0))</f>
        <v>UN</v>
      </c>
      <c r="F141" s="120">
        <f>ROUND(VLOOKUP(A141,'MEMORIA DE CÁLCULO'!A:K,10,0),2)</f>
        <v>50</v>
      </c>
      <c r="G141" s="178">
        <f t="shared" si="17"/>
        <v>166.17</v>
      </c>
      <c r="H141" s="112">
        <f t="shared" si="18"/>
        <v>200.65</v>
      </c>
      <c r="I141" s="62">
        <f t="shared" si="19"/>
        <v>8308.5</v>
      </c>
      <c r="J141" s="62">
        <f t="shared" si="20"/>
        <v>10032.5</v>
      </c>
      <c r="K141" s="63">
        <f t="shared" si="21"/>
        <v>1.1145621537593093E-3</v>
      </c>
      <c r="L141" s="121">
        <f>IF(B141=0,"",IF(VLOOKUP('DADOS GERAIS'!$B$9,'DADOS GERAIS'!$H$1:$I$2,2,0)=1,IF(C141="SINAPI",VLOOKUP(B141,BancoRJ!C:G,4,0),VLOOKUP(B141,COMPOSIÇÕES!C:H,6,0)),IF(C141="SINAPI",VLOOKUP(B141,BancoRJ!C:G,5,0),VLOOKUP(B141,COMPOSIÇÕES!C:H,6,0))))</f>
        <v>166.17</v>
      </c>
      <c r="M141" s="122">
        <f t="shared" si="16"/>
        <v>200.65</v>
      </c>
      <c r="N141" s="237">
        <f t="shared" si="23"/>
        <v>0.95828148253917333</v>
      </c>
      <c r="O141" s="237" t="str">
        <f t="shared" si="22"/>
        <v>C</v>
      </c>
    </row>
    <row r="142" spans="1:15" ht="59.25" customHeight="1">
      <c r="A142" s="14" t="s">
        <v>32530</v>
      </c>
      <c r="B142" s="174">
        <v>104918</v>
      </c>
      <c r="C142" s="177" t="s">
        <v>58</v>
      </c>
      <c r="D142" s="176" t="str">
        <f>IF(C142="SINAPI",VLOOKUP(B142,BancoRJ!C:G,2,0),VLOOKUP(B142,COMPOSIÇÕES!C:H,2,0))</f>
        <v>ARMAÇÃO DE SAPATA ISOLADA, VIGA BALDRAME E SAPATA CORRIDA UTILIZANDO AÇO CA-50 DE 8 MM - MONTAGEM. AF_01/2024</v>
      </c>
      <c r="E142" s="111" t="str">
        <f>IF(C142="SINAPI",VLOOKUP(B142,BancoRJ!C:G,3,0),VLOOKUP(B142,COMPOSIÇÕES!C:H,3,0))</f>
        <v>KG</v>
      </c>
      <c r="F142" s="120">
        <f>ROUND(VLOOKUP(A142,'MEMORIA DE CÁLCULO'!A:K,10,0),2)</f>
        <v>496</v>
      </c>
      <c r="G142" s="178">
        <f t="shared" si="17"/>
        <v>16.600000000000001</v>
      </c>
      <c r="H142" s="112">
        <f t="shared" si="18"/>
        <v>20.04</v>
      </c>
      <c r="I142" s="62">
        <f t="shared" si="19"/>
        <v>8233.6</v>
      </c>
      <c r="J142" s="62">
        <f t="shared" si="20"/>
        <v>9939.84</v>
      </c>
      <c r="K142" s="63">
        <f t="shared" si="21"/>
        <v>1.1042680765933647E-3</v>
      </c>
      <c r="L142" s="121">
        <f>IF(B142=0,"",IF(VLOOKUP('DADOS GERAIS'!$B$9,'DADOS GERAIS'!$H$1:$I$2,2,0)=1,IF(C142="SINAPI",VLOOKUP(B142,BancoRJ!C:G,4,0),VLOOKUP(B142,COMPOSIÇÕES!C:H,6,0)),IF(C142="SINAPI",VLOOKUP(B142,BancoRJ!C:G,5,0),VLOOKUP(B142,COMPOSIÇÕES!C:H,6,0))))</f>
        <v>16.600000000000001</v>
      </c>
      <c r="M142" s="122">
        <f t="shared" si="16"/>
        <v>20.04</v>
      </c>
      <c r="N142" s="237">
        <f t="shared" si="23"/>
        <v>0.9593857506157667</v>
      </c>
      <c r="O142" s="237" t="str">
        <f t="shared" si="22"/>
        <v>C</v>
      </c>
    </row>
    <row r="143" spans="1:15" ht="59.25" customHeight="1">
      <c r="A143" s="14" t="s">
        <v>32538</v>
      </c>
      <c r="B143" s="174">
        <v>104736</v>
      </c>
      <c r="C143" s="177" t="s">
        <v>58</v>
      </c>
      <c r="D143" s="176" t="str">
        <f>IF(C143="SINAPI",VLOOKUP(B143,BancoRJ!C:G,2,0),VLOOKUP(B143,COMPOSIÇÕES!C:H,2,0))</f>
        <v>REATERRO MECANIZADO DE VALA COM RETROESCAVADEIRA (CAPACIDADE DA CAÇAMBA DA RETRO: 0,26 M³/POTÊNCIA: 88 HP), LARGURA DE 0,8 A 1,5 M, PROFUNDIDADE DE 1,5 A 3,0 M, COM SOLO (SEM SUBSTITUIÇÃO) DE 1ª CATEGORIA, COM PLACA VIBRATÓRIA. AF_08/2023</v>
      </c>
      <c r="E143" s="111" t="str">
        <f>IF(C143="SINAPI",VLOOKUP(B143,BancoRJ!C:G,3,0),VLOOKUP(B143,COMPOSIÇÕES!C:H,3,0))</f>
        <v>M3</v>
      </c>
      <c r="F143" s="120">
        <f>ROUND(VLOOKUP(A143,'MEMORIA DE CÁLCULO'!A:K,10,0),2)</f>
        <v>801.55</v>
      </c>
      <c r="G143" s="178">
        <f t="shared" si="17"/>
        <v>10.08</v>
      </c>
      <c r="H143" s="112">
        <f t="shared" si="18"/>
        <v>12.17</v>
      </c>
      <c r="I143" s="62">
        <f t="shared" si="19"/>
        <v>8079.62</v>
      </c>
      <c r="J143" s="62">
        <f t="shared" si="20"/>
        <v>9754.86</v>
      </c>
      <c r="K143" s="63">
        <f t="shared" si="21"/>
        <v>1.0837176946145563E-3</v>
      </c>
      <c r="L143" s="121">
        <f>IF(B143=0,"",IF(VLOOKUP('DADOS GERAIS'!$B$9,'DADOS GERAIS'!$H$1:$I$2,2,0)=1,IF(C143="SINAPI",VLOOKUP(B143,BancoRJ!C:G,4,0),VLOOKUP(B143,COMPOSIÇÕES!C:H,6,0)),IF(C143="SINAPI",VLOOKUP(B143,BancoRJ!C:G,5,0),VLOOKUP(B143,COMPOSIÇÕES!C:H,6,0))))</f>
        <v>10.08</v>
      </c>
      <c r="M143" s="122">
        <f t="shared" si="16"/>
        <v>12.17</v>
      </c>
      <c r="N143" s="237">
        <f t="shared" si="23"/>
        <v>0.96046946831038127</v>
      </c>
      <c r="O143" s="237" t="str">
        <f t="shared" si="22"/>
        <v>C</v>
      </c>
    </row>
    <row r="144" spans="1:15" ht="59.25" customHeight="1">
      <c r="A144" s="14" t="s">
        <v>32534</v>
      </c>
      <c r="B144" s="174">
        <v>92759</v>
      </c>
      <c r="C144" s="177" t="s">
        <v>58</v>
      </c>
      <c r="D144" s="176" t="str">
        <f>IF(C144="SINAPI",VLOOKUP(B144,BancoRJ!C:G,2,0),VLOOKUP(B144,COMPOSIÇÕES!C:H,2,0))</f>
        <v>ARMAÇÃO DE PILAR OU VIGA DE ESTRUTURA CONVENCIONAL DE CONCRETO ARMADO UTILIZANDO AÇO CA-60 DE 5,0 MM - MONTAGEM. AF_06/2022</v>
      </c>
      <c r="E144" s="111" t="str">
        <f>IF(C144="SINAPI",VLOOKUP(B144,BancoRJ!C:G,3,0),VLOOKUP(B144,COMPOSIÇÕES!C:H,3,0))</f>
        <v>KG</v>
      </c>
      <c r="F144" s="120">
        <f>ROUND(VLOOKUP(A144,'MEMORIA DE CÁLCULO'!A:K,10,0),2)</f>
        <v>484</v>
      </c>
      <c r="G144" s="178">
        <f t="shared" si="17"/>
        <v>16.690000000000001</v>
      </c>
      <c r="H144" s="112">
        <f t="shared" si="18"/>
        <v>20.149999999999999</v>
      </c>
      <c r="I144" s="62">
        <f t="shared" si="19"/>
        <v>8077.96</v>
      </c>
      <c r="J144" s="62">
        <f t="shared" si="20"/>
        <v>9752.6</v>
      </c>
      <c r="K144" s="63">
        <f t="shared" si="21"/>
        <v>1.0834666195617283E-3</v>
      </c>
      <c r="L144" s="121">
        <f>IF(B144=0,"",IF(VLOOKUP('DADOS GERAIS'!$B$9,'DADOS GERAIS'!$H$1:$I$2,2,0)=1,IF(C144="SINAPI",VLOOKUP(B144,BancoRJ!C:G,4,0),VLOOKUP(B144,COMPOSIÇÕES!C:H,6,0)),IF(C144="SINAPI",VLOOKUP(B144,BancoRJ!C:G,5,0),VLOOKUP(B144,COMPOSIÇÕES!C:H,6,0))))</f>
        <v>16.690000000000001</v>
      </c>
      <c r="M144" s="122">
        <f t="shared" si="16"/>
        <v>20.149999999999999</v>
      </c>
      <c r="N144" s="237">
        <f t="shared" si="23"/>
        <v>0.96155293492994298</v>
      </c>
      <c r="O144" s="237" t="str">
        <f t="shared" si="22"/>
        <v>C</v>
      </c>
    </row>
    <row r="145" spans="1:15" ht="59.25" customHeight="1">
      <c r="A145" s="14" t="s">
        <v>32673</v>
      </c>
      <c r="B145" s="174" t="str">
        <f>COMPOSIÇÕES!C148</f>
        <v>COMP 18</v>
      </c>
      <c r="C145" s="177" t="s">
        <v>32256</v>
      </c>
      <c r="D145" s="176" t="str">
        <f>IF(C145="SINAPI",VLOOKUP(B145,BancoRJ!C:G,2,0),VLOOKUP(B145,COMPOSIÇÕES!C:H,2,0))</f>
        <v>VIGA BALDRAME COM 0,45 X 0,20 X 0,30 M (C X L X A) , COM 1 ESTACA BROCA DE CONCRETO, DIÂMETRO DE 20CM, COMPRIMENTO DE 1M, PARA SUPORTE DO ABRIGO DO HIDRÔMETRO.</v>
      </c>
      <c r="E145" s="111" t="str">
        <f>IF(C145="SINAPI",VLOOKUP(B145,BancoRJ!C:G,3,0),VLOOKUP(B145,COMPOSIÇÕES!C:H,3,0))</f>
        <v xml:space="preserve">UN </v>
      </c>
      <c r="F145" s="120">
        <f>ROUND(VLOOKUP(A145,'MEMORIA DE CÁLCULO'!A:K,10,0),2)</f>
        <v>50</v>
      </c>
      <c r="G145" s="178">
        <f t="shared" si="17"/>
        <v>156.01000000000002</v>
      </c>
      <c r="H145" s="112">
        <f t="shared" si="18"/>
        <v>188.38</v>
      </c>
      <c r="I145" s="62">
        <f t="shared" si="19"/>
        <v>7800.5</v>
      </c>
      <c r="J145" s="62">
        <f t="shared" si="20"/>
        <v>9419</v>
      </c>
      <c r="K145" s="63">
        <f t="shared" si="21"/>
        <v>1.0464052754805815E-3</v>
      </c>
      <c r="L145" s="121">
        <f>IF(B145=0,"",IF(VLOOKUP('DADOS GERAIS'!$B$9,'DADOS GERAIS'!$H$1:$I$2,2,0)=1,IF(C145="SINAPI",VLOOKUP(B145,BancoRJ!C:G,4,0),VLOOKUP(B145,COMPOSIÇÕES!C:H,6,0)),IF(C145="SINAPI",VLOOKUP(B145,BancoRJ!C:G,5,0),VLOOKUP(B145,COMPOSIÇÕES!C:H,6,0))))</f>
        <v>156.01000000000002</v>
      </c>
      <c r="M145" s="122">
        <f t="shared" si="16"/>
        <v>188.38</v>
      </c>
      <c r="N145" s="237">
        <f t="shared" si="23"/>
        <v>0.96259934020542359</v>
      </c>
      <c r="O145" s="237" t="str">
        <f t="shared" si="22"/>
        <v>C</v>
      </c>
    </row>
    <row r="146" spans="1:15" ht="59.25" customHeight="1">
      <c r="A146" s="14" t="s">
        <v>32663</v>
      </c>
      <c r="B146" s="174">
        <v>104779</v>
      </c>
      <c r="C146" s="177" t="s">
        <v>58</v>
      </c>
      <c r="D146" s="176" t="str">
        <f>IF(C146="SINAPI",VLOOKUP(B146,BancoRJ!C:G,2,0),VLOOKUP(B146,COMPOSIÇÕES!C:H,2,0))</f>
        <v>RASGO LINEAR MECANIZADO EM ALVENARIA, PARA RAMAIS/ DISTRIBUIÇÃO DE INSTALAÇÕES HIDRÁULICAS, DIÂMETROS MENORES OU IGUAIS A 40 MM. AF_09/2023</v>
      </c>
      <c r="E146" s="111" t="str">
        <f>IF(C146="SINAPI",VLOOKUP(B146,BancoRJ!C:G,3,0),VLOOKUP(B146,COMPOSIÇÕES!C:H,3,0))</f>
        <v>M</v>
      </c>
      <c r="F146" s="120">
        <f>ROUND(VLOOKUP(A146,'MEMORIA DE CÁLCULO'!A:K,10,0),2)</f>
        <v>863</v>
      </c>
      <c r="G146" s="178">
        <f t="shared" si="17"/>
        <v>8.94</v>
      </c>
      <c r="H146" s="112">
        <f t="shared" si="18"/>
        <v>10.8</v>
      </c>
      <c r="I146" s="62">
        <f t="shared" si="19"/>
        <v>7715.22</v>
      </c>
      <c r="J146" s="62">
        <f t="shared" si="20"/>
        <v>9320.4</v>
      </c>
      <c r="K146" s="63">
        <f t="shared" si="21"/>
        <v>1.0354512930872929E-3</v>
      </c>
      <c r="L146" s="121">
        <f>IF(B146=0,"",IF(VLOOKUP('DADOS GERAIS'!$B$9,'DADOS GERAIS'!$H$1:$I$2,2,0)=1,IF(C146="SINAPI",VLOOKUP(B146,BancoRJ!C:G,4,0),VLOOKUP(B146,COMPOSIÇÕES!C:H,6,0)),IF(C146="SINAPI",VLOOKUP(B146,BancoRJ!C:G,5,0),VLOOKUP(B146,COMPOSIÇÕES!C:H,6,0))))</f>
        <v>8.94</v>
      </c>
      <c r="M146" s="122">
        <f t="shared" ref="M146:M191" si="24">IF(G146=0,"",IF(G146&gt;L146,FALSE,ROUND((G146*$F$6)+G146,2)))</f>
        <v>10.8</v>
      </c>
      <c r="N146" s="237">
        <f t="shared" si="23"/>
        <v>0.96363479149851083</v>
      </c>
      <c r="O146" s="237" t="str">
        <f t="shared" si="22"/>
        <v>C</v>
      </c>
    </row>
    <row r="147" spans="1:15" ht="59.25" customHeight="1">
      <c r="A147" s="14" t="s">
        <v>32635</v>
      </c>
      <c r="B147" s="174" t="str">
        <f>COMPOSIÇÕES!C105</f>
        <v>COMP 13</v>
      </c>
      <c r="C147" s="177" t="s">
        <v>32256</v>
      </c>
      <c r="D147" s="176" t="str">
        <f>IF(C147="SINAPI",VLOOKUP(B147,BancoRJ!C:G,2,0),VLOOKUP(B147,COMPOSIÇÕES!C:H,2,0))</f>
        <v>CAIXA OCTOGONAL 3" X 3", PVC, INSTALADA EM FORRO PVC E EM TRAMA DE MADEIRA - FORNECIMENTO E INSTALAÇÃO.</v>
      </c>
      <c r="E147" s="111" t="str">
        <f>IF(C147="SINAPI",VLOOKUP(B147,BancoRJ!C:G,3,0),VLOOKUP(B147,COMPOSIÇÕES!C:H,3,0))</f>
        <v>UN</v>
      </c>
      <c r="F147" s="120">
        <f>ROUND(VLOOKUP(A147,'MEMORIA DE CÁLCULO'!A:K,10,0),2)</f>
        <v>350</v>
      </c>
      <c r="G147" s="178">
        <f t="shared" si="17"/>
        <v>21.59</v>
      </c>
      <c r="H147" s="112">
        <f t="shared" si="18"/>
        <v>26.07</v>
      </c>
      <c r="I147" s="62">
        <f t="shared" si="19"/>
        <v>7556.5</v>
      </c>
      <c r="J147" s="62">
        <f t="shared" si="20"/>
        <v>9124.5</v>
      </c>
      <c r="K147" s="63">
        <f t="shared" si="21"/>
        <v>1.0136877520036697E-3</v>
      </c>
      <c r="L147" s="121">
        <f>IF(B147=0,"",IF(VLOOKUP('DADOS GERAIS'!$B$9,'DADOS GERAIS'!$H$1:$I$2,2,0)=1,IF(C147="SINAPI",VLOOKUP(B147,BancoRJ!C:G,4,0),VLOOKUP(B147,COMPOSIÇÕES!C:H,6,0)),IF(C147="SINAPI",VLOOKUP(B147,BancoRJ!C:G,5,0),VLOOKUP(B147,COMPOSIÇÕES!C:H,6,0))))</f>
        <v>21.59</v>
      </c>
      <c r="M147" s="122">
        <f t="shared" si="24"/>
        <v>26.07</v>
      </c>
      <c r="N147" s="237">
        <f t="shared" si="23"/>
        <v>0.96464847925051456</v>
      </c>
      <c r="O147" s="237" t="str">
        <f t="shared" si="22"/>
        <v>C</v>
      </c>
    </row>
    <row r="148" spans="1:15" ht="59.25" customHeight="1">
      <c r="A148" s="14" t="s">
        <v>32618</v>
      </c>
      <c r="B148" s="174" t="str">
        <f>COMPOSIÇÕES!C59</f>
        <v>COMP 7</v>
      </c>
      <c r="C148" s="177" t="s">
        <v>32256</v>
      </c>
      <c r="D148" s="176" t="str">
        <f>IF(C148="SINAPI",VLOOKUP(B148,BancoRJ!C:G,2,0),VLOOKUP(B148,COMPOSIÇÕES!C:H,2,0))</f>
        <v>DISPOSITIVO DR, SENSIBILIDADE DE 30 MA, CORRENTE DE 40 A - FORNECIMENTO E INSTALAÇÃO.</v>
      </c>
      <c r="E148" s="111" t="str">
        <f>IF(C148="SINAPI",VLOOKUP(B148,BancoRJ!C:G,3,0),VLOOKUP(B148,COMPOSIÇÕES!C:H,3,0))</f>
        <v>UN</v>
      </c>
      <c r="F148" s="120">
        <f>ROUND(VLOOKUP(A148,'MEMORIA DE CÁLCULO'!A:K,10,0),2)</f>
        <v>50</v>
      </c>
      <c r="G148" s="178">
        <f t="shared" si="17"/>
        <v>144.05000000000001</v>
      </c>
      <c r="H148" s="112">
        <f t="shared" si="18"/>
        <v>173.94</v>
      </c>
      <c r="I148" s="62">
        <f t="shared" si="19"/>
        <v>7202.5</v>
      </c>
      <c r="J148" s="62">
        <f t="shared" si="20"/>
        <v>8697</v>
      </c>
      <c r="K148" s="63">
        <f t="shared" si="21"/>
        <v>9.6619457276299152E-4</v>
      </c>
      <c r="L148" s="121">
        <f>IF(B148=0,"",IF(VLOOKUP('DADOS GERAIS'!$B$9,'DADOS GERAIS'!$H$1:$I$2,2,0)=1,IF(C148="SINAPI",VLOOKUP(B148,BancoRJ!C:G,4,0),VLOOKUP(B148,COMPOSIÇÕES!C:H,6,0)),IF(C148="SINAPI",VLOOKUP(B148,BancoRJ!C:G,5,0),VLOOKUP(B148,COMPOSIÇÕES!C:H,6,0))))</f>
        <v>144.05000000000001</v>
      </c>
      <c r="M148" s="122">
        <f t="shared" si="24"/>
        <v>173.94</v>
      </c>
      <c r="N148" s="237">
        <f t="shared" si="23"/>
        <v>0.96561467382327759</v>
      </c>
      <c r="O148" s="237" t="str">
        <f t="shared" si="22"/>
        <v>C</v>
      </c>
    </row>
    <row r="149" spans="1:15" ht="59.25" customHeight="1">
      <c r="A149" s="14" t="s">
        <v>53</v>
      </c>
      <c r="B149" s="174">
        <v>96619</v>
      </c>
      <c r="C149" s="177" t="s">
        <v>58</v>
      </c>
      <c r="D149" s="176" t="str">
        <f>IF(C149="SINAPI",VLOOKUP(B149,BancoRJ!C:G,2,0),VLOOKUP(B149,COMPOSIÇÕES!C:H,2,0))</f>
        <v>LASTRO DE CONCRETO MAGRO, APLICADO EM BLOCOS DE COROAMENTO OU SAPATAS, ESPESSURA DE 5 CM. AF_01/2024</v>
      </c>
      <c r="E149" s="111" t="str">
        <f>IF(C149="SINAPI",VLOOKUP(B149,BancoRJ!C:G,3,0),VLOOKUP(B149,COMPOSIÇÕES!C:H,3,0))</f>
        <v>M2</v>
      </c>
      <c r="F149" s="120">
        <f>ROUND(VLOOKUP(A149,'MEMORIA DE CÁLCULO'!A:K,10,0),2)</f>
        <v>160.5</v>
      </c>
      <c r="G149" s="178">
        <f t="shared" si="17"/>
        <v>44.51</v>
      </c>
      <c r="H149" s="112">
        <f t="shared" si="18"/>
        <v>53.75</v>
      </c>
      <c r="I149" s="62">
        <f t="shared" si="19"/>
        <v>7143.86</v>
      </c>
      <c r="J149" s="62">
        <f t="shared" si="20"/>
        <v>8626.8799999999992</v>
      </c>
      <c r="K149" s="63">
        <f t="shared" si="21"/>
        <v>9.5840458041595905E-4</v>
      </c>
      <c r="L149" s="121">
        <f>IF(B149=0,"",IF(VLOOKUP('DADOS GERAIS'!$B$9,'DADOS GERAIS'!$H$1:$I$2,2,0)=1,IF(C149="SINAPI",VLOOKUP(B149,BancoRJ!C:G,4,0),VLOOKUP(B149,COMPOSIÇÕES!C:H,6,0)),IF(C149="SINAPI",VLOOKUP(B149,BancoRJ!C:G,5,0),VLOOKUP(B149,COMPOSIÇÕES!C:H,6,0))))</f>
        <v>44.51</v>
      </c>
      <c r="M149" s="122">
        <f t="shared" si="24"/>
        <v>53.75</v>
      </c>
      <c r="N149" s="237">
        <f t="shared" si="23"/>
        <v>0.96657307840369355</v>
      </c>
      <c r="O149" s="237" t="str">
        <f t="shared" si="22"/>
        <v>C</v>
      </c>
    </row>
    <row r="150" spans="1:15" ht="59.25" customHeight="1">
      <c r="A150" s="14" t="s">
        <v>32697</v>
      </c>
      <c r="B150" s="174">
        <v>90467</v>
      </c>
      <c r="C150" s="177" t="s">
        <v>58</v>
      </c>
      <c r="D150" s="176" t="str">
        <f>IF(C150="SINAPI",VLOOKUP(B150,BancoRJ!C:G,2,0),VLOOKUP(B150,COMPOSIÇÕES!C:H,2,0))</f>
        <v>CHUMBAMENTO LINEAR EM ALVENARIA PARA RAMAIS/DISTRIBUIÇÃO DE INSTALAÇÕES HIDRÁULICAS COM DIÂMETROS MAIORES QUE 40 MM E MENORES OU IGUAIS A 75 MM. AF_09/2023</v>
      </c>
      <c r="E150" s="111" t="str">
        <f>IF(C150="SINAPI",VLOOKUP(B150,BancoRJ!C:G,3,0),VLOOKUP(B150,COMPOSIÇÕES!C:H,3,0))</f>
        <v>M</v>
      </c>
      <c r="F150" s="120">
        <f>ROUND(VLOOKUP(A150,'MEMORIA DE CÁLCULO'!A:K,10,0),2)</f>
        <v>232.5</v>
      </c>
      <c r="G150" s="178">
        <f t="shared" si="17"/>
        <v>30.24</v>
      </c>
      <c r="H150" s="112">
        <f t="shared" si="18"/>
        <v>36.51</v>
      </c>
      <c r="I150" s="62">
        <f t="shared" si="19"/>
        <v>7030.8</v>
      </c>
      <c r="J150" s="62">
        <f t="shared" si="20"/>
        <v>8488.58</v>
      </c>
      <c r="K150" s="63">
        <f t="shared" si="21"/>
        <v>9.4304012032476417E-4</v>
      </c>
      <c r="L150" s="121">
        <f>IF(B150=0,"",IF(VLOOKUP('DADOS GERAIS'!$B$9,'DADOS GERAIS'!$H$1:$I$2,2,0)=1,IF(C150="SINAPI",VLOOKUP(B150,BancoRJ!C:G,4,0),VLOOKUP(B150,COMPOSIÇÕES!C:H,6,0)),IF(C150="SINAPI",VLOOKUP(B150,BancoRJ!C:G,5,0),VLOOKUP(B150,COMPOSIÇÕES!C:H,6,0))))</f>
        <v>30.24</v>
      </c>
      <c r="M150" s="122">
        <f t="shared" si="24"/>
        <v>36.51</v>
      </c>
      <c r="N150" s="237">
        <f t="shared" si="23"/>
        <v>0.96751611852401831</v>
      </c>
      <c r="O150" s="237" t="str">
        <f t="shared" si="22"/>
        <v>C</v>
      </c>
    </row>
    <row r="151" spans="1:15" ht="59.25" customHeight="1">
      <c r="A151" s="14" t="s">
        <v>32617</v>
      </c>
      <c r="B151" s="174" t="str">
        <f>COMPOSIÇÕES!C51</f>
        <v>COMP 06</v>
      </c>
      <c r="C151" s="177" t="s">
        <v>32256</v>
      </c>
      <c r="D151" s="176" t="str">
        <f>IF(C151="SINAPI",VLOOKUP(B151,BancoRJ!C:G,2,0),VLOOKUP(B151,COMPOSIÇÕES!C:H,2,0))</f>
        <v>DISPOSITIVO DR, SENSIBILIDADE DE 30 MA, CORRENTE DE 25 A - FORNECIMENTO E INSTALAÇÃO.</v>
      </c>
      <c r="E151" s="111" t="str">
        <f>IF(C151="SINAPI",VLOOKUP(B151,BancoRJ!C:G,3,0),VLOOKUP(B151,COMPOSIÇÕES!C:H,3,0))</f>
        <v>UN</v>
      </c>
      <c r="F151" s="120">
        <f>ROUND(VLOOKUP(A151,'MEMORIA DE CÁLCULO'!A:K,10,0),2)</f>
        <v>50</v>
      </c>
      <c r="G151" s="178">
        <f t="shared" si="17"/>
        <v>132.14999999999998</v>
      </c>
      <c r="H151" s="112">
        <f t="shared" si="18"/>
        <v>159.57</v>
      </c>
      <c r="I151" s="62">
        <f t="shared" si="19"/>
        <v>6607.5</v>
      </c>
      <c r="J151" s="62">
        <f t="shared" si="20"/>
        <v>7978.5</v>
      </c>
      <c r="K151" s="63">
        <f t="shared" si="21"/>
        <v>8.863727030918165E-4</v>
      </c>
      <c r="L151" s="121">
        <f>IF(B151=0,"",IF(VLOOKUP('DADOS GERAIS'!$B$9,'DADOS GERAIS'!$H$1:$I$2,2,0)=1,IF(C151="SINAPI",VLOOKUP(B151,BancoRJ!C:G,4,0),VLOOKUP(B151,COMPOSIÇÕES!C:H,6,0)),IF(C151="SINAPI",VLOOKUP(B151,BancoRJ!C:G,5,0),VLOOKUP(B151,COMPOSIÇÕES!C:H,6,0))))</f>
        <v>132.14999999999998</v>
      </c>
      <c r="M151" s="122">
        <f t="shared" si="24"/>
        <v>159.57</v>
      </c>
      <c r="N151" s="237">
        <f t="shared" si="23"/>
        <v>0.96840249122711008</v>
      </c>
      <c r="O151" s="237" t="str">
        <f t="shared" si="22"/>
        <v>C</v>
      </c>
    </row>
    <row r="152" spans="1:15" ht="59.25" customHeight="1">
      <c r="A152" s="14" t="s">
        <v>32700</v>
      </c>
      <c r="B152" s="174">
        <v>89707</v>
      </c>
      <c r="C152" s="177" t="s">
        <v>58</v>
      </c>
      <c r="D152" s="176" t="str">
        <f>IF(C152="SINAPI",VLOOKUP(B152,BancoRJ!C:G,2,0),VLOOKUP(B152,COMPOSIÇÕES!C:H,2,0))</f>
        <v>CAIXA SIFONADA, PVC, DN 100 X 100 X 50 MM, JUNTA ELÁSTICA, FORNECIDA E INSTALADA EM RAMAL DE DESCARGA OU EM RAMAL DE ESGOTO SANITÁRIO. AF_08/2022</v>
      </c>
      <c r="E152" s="111" t="str">
        <f>IF(C152="SINAPI",VLOOKUP(B152,BancoRJ!C:G,3,0),VLOOKUP(B152,COMPOSIÇÕES!C:H,3,0))</f>
        <v>UN</v>
      </c>
      <c r="F152" s="120">
        <f>ROUND(VLOOKUP(A152,'MEMORIA DE CÁLCULO'!A:K,10,0),2)</f>
        <v>100</v>
      </c>
      <c r="G152" s="178">
        <f t="shared" si="17"/>
        <v>65.87</v>
      </c>
      <c r="H152" s="112">
        <f t="shared" si="18"/>
        <v>79.540000000000006</v>
      </c>
      <c r="I152" s="62">
        <f t="shared" si="19"/>
        <v>6587</v>
      </c>
      <c r="J152" s="62">
        <f t="shared" si="20"/>
        <v>7954</v>
      </c>
      <c r="K152" s="63">
        <f t="shared" si="21"/>
        <v>8.8365087176691206E-4</v>
      </c>
      <c r="L152" s="121">
        <f>IF(B152=0,"",IF(VLOOKUP('DADOS GERAIS'!$B$9,'DADOS GERAIS'!$H$1:$I$2,2,0)=1,IF(C152="SINAPI",VLOOKUP(B152,BancoRJ!C:G,4,0),VLOOKUP(B152,COMPOSIÇÕES!C:H,6,0)),IF(C152="SINAPI",VLOOKUP(B152,BancoRJ!C:G,5,0),VLOOKUP(B152,COMPOSIÇÕES!C:H,6,0))))</f>
        <v>65.87</v>
      </c>
      <c r="M152" s="122">
        <f t="shared" si="24"/>
        <v>79.540000000000006</v>
      </c>
      <c r="N152" s="237">
        <f t="shared" si="23"/>
        <v>0.96928614209887698</v>
      </c>
      <c r="O152" s="237" t="str">
        <f t="shared" si="22"/>
        <v>C</v>
      </c>
    </row>
    <row r="153" spans="1:15" ht="59.25" customHeight="1">
      <c r="A153" s="14" t="s">
        <v>32598</v>
      </c>
      <c r="B153" s="174">
        <v>97087</v>
      </c>
      <c r="C153" s="177" t="s">
        <v>58</v>
      </c>
      <c r="D153" s="176" t="str">
        <f>IF(C153="SINAPI",VLOOKUP(B153,BancoRJ!C:G,2,0),VLOOKUP(B153,COMPOSIÇÕES!C:H,2,0))</f>
        <v>CAMADA SEPARADORA PARA EXECUÇÃO DE RADIER, PISO DE CONCRETO OU LAJE SOBRE SOLO, EM LONA PLÁSTICA. AF_09/2021</v>
      </c>
      <c r="E153" s="111" t="str">
        <f>IF(C153="SINAPI",VLOOKUP(B153,BancoRJ!C:G,3,0),VLOOKUP(B153,COMPOSIÇÕES!C:H,3,0))</f>
        <v>M2</v>
      </c>
      <c r="F153" s="120">
        <f>ROUND(VLOOKUP(A153,'MEMORIA DE CÁLCULO'!A:K,10,0),2)</f>
        <v>2373</v>
      </c>
      <c r="G153" s="178">
        <f t="shared" si="17"/>
        <v>2.77</v>
      </c>
      <c r="H153" s="112">
        <f t="shared" si="18"/>
        <v>3.34</v>
      </c>
      <c r="I153" s="62">
        <f t="shared" si="19"/>
        <v>6573.21</v>
      </c>
      <c r="J153" s="62">
        <f t="shared" si="20"/>
        <v>7925.82</v>
      </c>
      <c r="K153" s="63">
        <f t="shared" si="21"/>
        <v>8.8052021026749144E-4</v>
      </c>
      <c r="L153" s="121">
        <f>IF(B153=0,"",IF(VLOOKUP('DADOS GERAIS'!$B$9,'DADOS GERAIS'!$H$1:$I$2,2,0)=1,IF(C153="SINAPI",VLOOKUP(B153,BancoRJ!C:G,4,0),VLOOKUP(B153,COMPOSIÇÕES!C:H,6,0)),IF(C153="SINAPI",VLOOKUP(B153,BancoRJ!C:G,5,0),VLOOKUP(B153,COMPOSIÇÕES!C:H,6,0))))</f>
        <v>2.77</v>
      </c>
      <c r="M153" s="122">
        <f t="shared" si="24"/>
        <v>3.34</v>
      </c>
      <c r="N153" s="237">
        <f t="shared" si="23"/>
        <v>0.9701666623091445</v>
      </c>
      <c r="O153" s="237" t="str">
        <f t="shared" si="22"/>
        <v>C</v>
      </c>
    </row>
    <row r="154" spans="1:15" ht="59.25" customHeight="1">
      <c r="A154" s="14" t="s">
        <v>32708</v>
      </c>
      <c r="B154" s="174">
        <v>100868</v>
      </c>
      <c r="C154" s="177" t="s">
        <v>58</v>
      </c>
      <c r="D154" s="176" t="str">
        <f>IF(C154="SINAPI",VLOOKUP(B154,BancoRJ!C:G,2,0),VLOOKUP(B154,COMPOSIÇÕES!C:H,2,0))</f>
        <v>BARRA DE APOIO RETA, EM ACO INOX POLIDO, COMPRIMENTO 80 CM, FIXADA NA PAREDE - FORNECIMENTO E INSTALAÇÃO. AF_01/2020</v>
      </c>
      <c r="E154" s="111" t="str">
        <f>IF(C154="SINAPI",VLOOKUP(B154,BancoRJ!C:G,3,0),VLOOKUP(B154,COMPOSIÇÕES!C:H,3,0))</f>
        <v>UN</v>
      </c>
      <c r="F154" s="120">
        <f>ROUND(VLOOKUP(A154,'MEMORIA DE CÁLCULO'!A:K,10,0),2)</f>
        <v>21</v>
      </c>
      <c r="G154" s="178">
        <f t="shared" si="17"/>
        <v>312.01</v>
      </c>
      <c r="H154" s="112">
        <f t="shared" si="18"/>
        <v>376.75</v>
      </c>
      <c r="I154" s="62">
        <f t="shared" si="19"/>
        <v>6552.21</v>
      </c>
      <c r="J154" s="62">
        <f t="shared" si="20"/>
        <v>7911.75</v>
      </c>
      <c r="K154" s="63">
        <f t="shared" si="21"/>
        <v>8.7895710142090356E-4</v>
      </c>
      <c r="L154" s="121">
        <f>IF(B154=0,"",IF(VLOOKUP('DADOS GERAIS'!$B$9,'DADOS GERAIS'!$H$1:$I$2,2,0)=1,IF(C154="SINAPI",VLOOKUP(B154,BancoRJ!C:G,4,0),VLOOKUP(B154,COMPOSIÇÕES!C:H,6,0)),IF(C154="SINAPI",VLOOKUP(B154,BancoRJ!C:G,5,0),VLOOKUP(B154,COMPOSIÇÕES!C:H,6,0))))</f>
        <v>312.01</v>
      </c>
      <c r="M154" s="122">
        <f t="shared" si="24"/>
        <v>376.75</v>
      </c>
      <c r="N154" s="237">
        <f t="shared" si="23"/>
        <v>0.97104561941056544</v>
      </c>
      <c r="O154" s="237" t="str">
        <f t="shared" si="22"/>
        <v>C</v>
      </c>
    </row>
    <row r="155" spans="1:15" ht="59.25" customHeight="1">
      <c r="A155" s="14" t="s">
        <v>32647</v>
      </c>
      <c r="B155" s="174">
        <v>90373</v>
      </c>
      <c r="C155" s="177" t="s">
        <v>58</v>
      </c>
      <c r="D155" s="176" t="str">
        <f>IF(C155="SINAPI",VLOOKUP(B155,BancoRJ!C:G,2,0),VLOOKUP(B155,COMPOSIÇÕES!C:H,2,0))</f>
        <v>JOELHO 90 GRAUS COM BUCHA DE LATÃO, PVC, SOLDÁVEL, DN 25MM, X 1/2 INSTALADO EM RAMAL OU SUB-RAMAL DE ÁGUA - FORNECIMENTO E INSTALAÇÃO. AF_06/2022</v>
      </c>
      <c r="E155" s="111" t="str">
        <f>IF(C155="SINAPI",VLOOKUP(B155,BancoRJ!C:G,3,0),VLOOKUP(B155,COMPOSIÇÕES!C:H,3,0))</f>
        <v>UN</v>
      </c>
      <c r="F155" s="120">
        <f>ROUND(VLOOKUP(A155,'MEMORIA DE CÁLCULO'!A:K,10,0),2)</f>
        <v>400</v>
      </c>
      <c r="G155" s="178">
        <f t="shared" si="17"/>
        <v>15.87</v>
      </c>
      <c r="H155" s="112">
        <f t="shared" si="18"/>
        <v>19.16</v>
      </c>
      <c r="I155" s="62">
        <f t="shared" si="19"/>
        <v>6348</v>
      </c>
      <c r="J155" s="62">
        <f t="shared" si="20"/>
        <v>7664</v>
      </c>
      <c r="K155" s="63">
        <f t="shared" si="21"/>
        <v>8.514332764925338E-4</v>
      </c>
      <c r="L155" s="121">
        <f>IF(B155=0,"",IF(VLOOKUP('DADOS GERAIS'!$B$9,'DADOS GERAIS'!$H$1:$I$2,2,0)=1,IF(C155="SINAPI",VLOOKUP(B155,BancoRJ!C:G,4,0),VLOOKUP(B155,COMPOSIÇÕES!C:H,6,0)),IF(C155="SINAPI",VLOOKUP(B155,BancoRJ!C:G,5,0),VLOOKUP(B155,COMPOSIÇÕES!C:H,6,0))))</f>
        <v>15.87</v>
      </c>
      <c r="M155" s="122">
        <f t="shared" si="24"/>
        <v>19.16</v>
      </c>
      <c r="N155" s="237">
        <f t="shared" si="23"/>
        <v>0.97189705268705795</v>
      </c>
      <c r="O155" s="237" t="str">
        <f t="shared" si="22"/>
        <v>C</v>
      </c>
    </row>
    <row r="156" spans="1:15" ht="59.25" customHeight="1">
      <c r="A156" s="14" t="s">
        <v>32528</v>
      </c>
      <c r="B156" s="174">
        <v>92762</v>
      </c>
      <c r="C156" s="177" t="s">
        <v>58</v>
      </c>
      <c r="D156" s="176" t="str">
        <f>IF(C156="SINAPI",VLOOKUP(B156,BancoRJ!C:G,2,0),VLOOKUP(B156,COMPOSIÇÕES!C:H,2,0))</f>
        <v>ARMAÇÃO DE PILAR OU VIGA DE ESTRUTURA CONVENCIONAL DE CONCRETO ARMADO UTILIZANDO AÇO CA-50 DE 10,0 MM - MONTAGEM. AF_06/2022</v>
      </c>
      <c r="E156" s="111" t="str">
        <f>IF(C156="SINAPI",VLOOKUP(B156,BancoRJ!C:G,3,0),VLOOKUP(B156,COMPOSIÇÕES!C:H,3,0))</f>
        <v>KG</v>
      </c>
      <c r="F156" s="120">
        <f>ROUND(VLOOKUP(A156,'MEMORIA DE CÁLCULO'!A:K,10,0),2)</f>
        <v>518.4</v>
      </c>
      <c r="G156" s="178">
        <f t="shared" si="17"/>
        <v>12.19</v>
      </c>
      <c r="H156" s="112">
        <f t="shared" si="18"/>
        <v>14.72</v>
      </c>
      <c r="I156" s="62">
        <f t="shared" si="19"/>
        <v>6319.3</v>
      </c>
      <c r="J156" s="62">
        <f t="shared" si="20"/>
        <v>7630.85</v>
      </c>
      <c r="K156" s="63">
        <f t="shared" si="21"/>
        <v>8.477504720672041E-4</v>
      </c>
      <c r="L156" s="121">
        <f>IF(B156=0,"",IF(VLOOKUP('DADOS GERAIS'!$B$9,'DADOS GERAIS'!$H$1:$I$2,2,0)=1,IF(C156="SINAPI",VLOOKUP(B156,BancoRJ!C:G,4,0),VLOOKUP(B156,COMPOSIÇÕES!C:H,6,0)),IF(C156="SINAPI",VLOOKUP(B156,BancoRJ!C:G,5,0),VLOOKUP(B156,COMPOSIÇÕES!C:H,6,0))))</f>
        <v>12.19</v>
      </c>
      <c r="M156" s="122">
        <f t="shared" si="24"/>
        <v>14.72</v>
      </c>
      <c r="N156" s="237">
        <f t="shared" si="23"/>
        <v>0.97274480315912515</v>
      </c>
      <c r="O156" s="237" t="str">
        <f t="shared" si="22"/>
        <v>C</v>
      </c>
    </row>
    <row r="157" spans="1:15" ht="59.25" customHeight="1">
      <c r="A157" s="14" t="s">
        <v>32631</v>
      </c>
      <c r="B157" s="174">
        <v>91941</v>
      </c>
      <c r="C157" s="177" t="s">
        <v>58</v>
      </c>
      <c r="D157" s="176" t="str">
        <f>IF(C157="SINAPI",VLOOKUP(B157,BancoRJ!C:G,2,0),VLOOKUP(B157,COMPOSIÇÕES!C:H,2,0))</f>
        <v>CAIXA RETANGULAR 4" X 2" BAIXA (0,30 M DO PISO), PVC, INSTALADA EM PAREDE - FORNECIMENTO E INSTALAÇÃO. AF_03/2023</v>
      </c>
      <c r="E157" s="111" t="str">
        <f>IF(C157="SINAPI",VLOOKUP(B157,BancoRJ!C:G,3,0),VLOOKUP(B157,COMPOSIÇÕES!C:H,3,0))</f>
        <v>UN</v>
      </c>
      <c r="F157" s="120">
        <f>ROUND(VLOOKUP(A157,'MEMORIA DE CÁLCULO'!A:K,10,0),2)</f>
        <v>400</v>
      </c>
      <c r="G157" s="178">
        <f t="shared" si="17"/>
        <v>15.58</v>
      </c>
      <c r="H157" s="112">
        <f t="shared" si="18"/>
        <v>18.809999999999999</v>
      </c>
      <c r="I157" s="62">
        <f t="shared" si="19"/>
        <v>6232</v>
      </c>
      <c r="J157" s="62">
        <f t="shared" si="20"/>
        <v>7524</v>
      </c>
      <c r="K157" s="63">
        <f t="shared" si="21"/>
        <v>8.3587995463593745E-4</v>
      </c>
      <c r="L157" s="121">
        <f>IF(B157=0,"",IF(VLOOKUP('DADOS GERAIS'!$B$9,'DADOS GERAIS'!$H$1:$I$2,2,0)=1,IF(C157="SINAPI",VLOOKUP(B157,BancoRJ!C:G,4,0),VLOOKUP(B157,COMPOSIÇÕES!C:H,6,0)),IF(C157="SINAPI",VLOOKUP(B157,BancoRJ!C:G,5,0),VLOOKUP(B157,COMPOSIÇÕES!C:H,6,0))))</f>
        <v>15.58</v>
      </c>
      <c r="M157" s="122">
        <f t="shared" si="24"/>
        <v>18.809999999999999</v>
      </c>
      <c r="N157" s="237">
        <f t="shared" si="23"/>
        <v>0.97358068311376111</v>
      </c>
      <c r="O157" s="237" t="str">
        <f t="shared" si="22"/>
        <v>C</v>
      </c>
    </row>
    <row r="158" spans="1:15" ht="59.25" customHeight="1">
      <c r="A158" s="14" t="s">
        <v>32593</v>
      </c>
      <c r="B158" s="174">
        <v>102193</v>
      </c>
      <c r="C158" s="177" t="s">
        <v>58</v>
      </c>
      <c r="D158" s="176" t="str">
        <f>IF(C158="SINAPI",VLOOKUP(B158,BancoRJ!C:G,2,0),VLOOKUP(B158,COMPOSIÇÕES!C:H,2,0))</f>
        <v>LIXAMENTO DE MADEIRA PARA APLICAÇÃO DE FUNDO OU PINTURA. AF_01/2021</v>
      </c>
      <c r="E158" s="111" t="str">
        <f>IF(C158="SINAPI",VLOOKUP(B158,BancoRJ!C:G,3,0),VLOOKUP(B158,COMPOSIÇÕES!C:H,3,0))</f>
        <v>M2</v>
      </c>
      <c r="F158" s="120">
        <f>ROUND(VLOOKUP(A158,'MEMORIA DE CÁLCULO'!A:K,10,0),2)</f>
        <v>2280</v>
      </c>
      <c r="G158" s="178">
        <f t="shared" si="17"/>
        <v>2.7</v>
      </c>
      <c r="H158" s="112">
        <f t="shared" si="18"/>
        <v>3.26</v>
      </c>
      <c r="I158" s="62">
        <f t="shared" si="19"/>
        <v>6156</v>
      </c>
      <c r="J158" s="62">
        <f t="shared" si="20"/>
        <v>7432.8</v>
      </c>
      <c r="K158" s="63">
        <f t="shared" si="21"/>
        <v>8.2574807639792613E-4</v>
      </c>
      <c r="L158" s="121">
        <f>IF(B158=0,"",IF(VLOOKUP('DADOS GERAIS'!$B$9,'DADOS GERAIS'!$H$1:$I$2,2,0)=1,IF(C158="SINAPI",VLOOKUP(B158,BancoRJ!C:G,4,0),VLOOKUP(B158,COMPOSIÇÕES!C:H,6,0)),IF(C158="SINAPI",VLOOKUP(B158,BancoRJ!C:G,5,0),VLOOKUP(B158,COMPOSIÇÕES!C:H,6,0))))</f>
        <v>2.7</v>
      </c>
      <c r="M158" s="122">
        <f t="shared" si="24"/>
        <v>3.26</v>
      </c>
      <c r="N158" s="237">
        <f t="shared" si="23"/>
        <v>0.97440643119015902</v>
      </c>
      <c r="O158" s="237" t="str">
        <f t="shared" si="22"/>
        <v>C</v>
      </c>
    </row>
    <row r="159" spans="1:15" ht="59.25" customHeight="1">
      <c r="A159" s="14" t="s">
        <v>32668</v>
      </c>
      <c r="B159" s="174">
        <v>94490</v>
      </c>
      <c r="C159" s="177" t="s">
        <v>58</v>
      </c>
      <c r="D159" s="176" t="str">
        <f>IF(C159="SINAPI",VLOOKUP(B159,BancoRJ!C:G,2,0),VLOOKUP(B159,COMPOSIÇÕES!C:H,2,0))</f>
        <v>REGISTRO DE ESFERA, PVC, SOLDÁVEL, COM VOLANTE, DN 32 MM - FORNECIMENTO E INSTALAÇÃO. AF_08/2021</v>
      </c>
      <c r="E159" s="111" t="str">
        <f>IF(C159="SINAPI",VLOOKUP(B159,BancoRJ!C:G,3,0),VLOOKUP(B159,COMPOSIÇÕES!C:H,3,0))</f>
        <v>UN</v>
      </c>
      <c r="F159" s="120">
        <f>ROUND(VLOOKUP(A159,'MEMORIA DE CÁLCULO'!A:K,10,0),2)</f>
        <v>100</v>
      </c>
      <c r="G159" s="178">
        <f t="shared" si="17"/>
        <v>60.13</v>
      </c>
      <c r="H159" s="112">
        <f t="shared" si="18"/>
        <v>72.61</v>
      </c>
      <c r="I159" s="62">
        <f t="shared" si="19"/>
        <v>6013</v>
      </c>
      <c r="J159" s="62">
        <f t="shared" si="20"/>
        <v>7261</v>
      </c>
      <c r="K159" s="63">
        <f t="shared" si="21"/>
        <v>8.0666192857675994E-4</v>
      </c>
      <c r="L159" s="121">
        <f>IF(B159=0,"",IF(VLOOKUP('DADOS GERAIS'!$B$9,'DADOS GERAIS'!$H$1:$I$2,2,0)=1,IF(C159="SINAPI",VLOOKUP(B159,BancoRJ!C:G,4,0),VLOOKUP(B159,COMPOSIÇÕES!C:H,6,0)),IF(C159="SINAPI",VLOOKUP(B159,BancoRJ!C:G,5,0),VLOOKUP(B159,COMPOSIÇÕES!C:H,6,0))))</f>
        <v>60.13</v>
      </c>
      <c r="M159" s="122">
        <f t="shared" si="24"/>
        <v>72.61</v>
      </c>
      <c r="N159" s="237">
        <f t="shared" si="23"/>
        <v>0.97521309311873583</v>
      </c>
      <c r="O159" s="237" t="str">
        <f t="shared" si="22"/>
        <v>C</v>
      </c>
    </row>
    <row r="160" spans="1:15" ht="59.25" customHeight="1">
      <c r="A160" s="14" t="s">
        <v>32690</v>
      </c>
      <c r="B160" s="174">
        <v>89711</v>
      </c>
      <c r="C160" s="177" t="s">
        <v>58</v>
      </c>
      <c r="D160" s="176" t="str">
        <f>IF(C160="SINAPI",VLOOKUP(B160,BancoRJ!C:G,2,0),VLOOKUP(B160,COMPOSIÇÕES!C:H,2,0))</f>
        <v>TUBO PVC, SERIE NORMAL, ESGOTO PREDIAL, DN 40 MM, FORNECIDO E INSTALADO EM RAMAL DE DESCARGA OU RAMAL DE ESGOTO SANITÁRIO. AF_08/2022</v>
      </c>
      <c r="E160" s="111" t="str">
        <f>IF(C160="SINAPI",VLOOKUP(B160,BancoRJ!C:G,3,0),VLOOKUP(B160,COMPOSIÇÕES!C:H,3,0))</f>
        <v>M</v>
      </c>
      <c r="F160" s="120">
        <f>ROUND(VLOOKUP(A160,'MEMORIA DE CÁLCULO'!A:K,10,0),2)</f>
        <v>170</v>
      </c>
      <c r="G160" s="178">
        <f t="shared" si="17"/>
        <v>28.1</v>
      </c>
      <c r="H160" s="112">
        <f t="shared" si="18"/>
        <v>33.93</v>
      </c>
      <c r="I160" s="62">
        <f t="shared" si="19"/>
        <v>4777</v>
      </c>
      <c r="J160" s="62">
        <f t="shared" si="20"/>
        <v>5768.1</v>
      </c>
      <c r="K160" s="63">
        <f t="shared" si="21"/>
        <v>6.4080797000738319E-4</v>
      </c>
      <c r="L160" s="121">
        <f>IF(B160=0,"",IF(VLOOKUP('DADOS GERAIS'!$B$9,'DADOS GERAIS'!$H$1:$I$2,2,0)=1,IF(C160="SINAPI",VLOOKUP(B160,BancoRJ!C:G,4,0),VLOOKUP(B160,COMPOSIÇÕES!C:H,6,0)),IF(C160="SINAPI",VLOOKUP(B160,BancoRJ!C:G,5,0),VLOOKUP(B160,COMPOSIÇÕES!C:H,6,0))))</f>
        <v>28.1</v>
      </c>
      <c r="M160" s="122">
        <f t="shared" si="24"/>
        <v>33.93</v>
      </c>
      <c r="N160" s="237">
        <f t="shared" si="23"/>
        <v>0.97585390108874326</v>
      </c>
      <c r="O160" s="237" t="str">
        <f t="shared" si="22"/>
        <v>C</v>
      </c>
    </row>
    <row r="161" spans="1:15" ht="59.25" customHeight="1">
      <c r="A161" s="14" t="s">
        <v>32655</v>
      </c>
      <c r="B161" s="174">
        <v>89413</v>
      </c>
      <c r="C161" s="177" t="s">
        <v>58</v>
      </c>
      <c r="D161" s="176" t="str">
        <f>IF(C161="SINAPI",VLOOKUP(B161,BancoRJ!C:G,2,0),VLOOKUP(B161,COMPOSIÇÕES!C:H,2,0))</f>
        <v>JOELHO 90 GRAUS, PVC, SOLDÁVEL, DN 32MM, INSTALADO EM RAMAL DE DISTRIBUIÇÃO DE ÁGUA - FORNECIMENTO E INSTALAÇÃO. AF_06/2022</v>
      </c>
      <c r="E161" s="111" t="str">
        <f>IF(C161="SINAPI",VLOOKUP(B161,BancoRJ!C:G,3,0),VLOOKUP(B161,COMPOSIÇÕES!C:H,3,0))</f>
        <v>UN</v>
      </c>
      <c r="F161" s="120">
        <f>ROUND(VLOOKUP(A161,'MEMORIA DE CÁLCULO'!A:K,10,0),2)</f>
        <v>300</v>
      </c>
      <c r="G161" s="178">
        <f t="shared" si="17"/>
        <v>15.59</v>
      </c>
      <c r="H161" s="112">
        <f t="shared" si="18"/>
        <v>18.82</v>
      </c>
      <c r="I161" s="62">
        <f t="shared" si="19"/>
        <v>4677</v>
      </c>
      <c r="J161" s="62">
        <f t="shared" si="20"/>
        <v>5646</v>
      </c>
      <c r="K161" s="63">
        <f t="shared" si="21"/>
        <v>6.2724325144530879E-4</v>
      </c>
      <c r="L161" s="121">
        <f>IF(B161=0,"",IF(VLOOKUP('DADOS GERAIS'!$B$9,'DADOS GERAIS'!$H$1:$I$2,2,0)=1,IF(C161="SINAPI",VLOOKUP(B161,BancoRJ!C:G,4,0),VLOOKUP(B161,COMPOSIÇÕES!C:H,6,0)),IF(C161="SINAPI",VLOOKUP(B161,BancoRJ!C:G,5,0),VLOOKUP(B161,COMPOSIÇÕES!C:H,6,0))))</f>
        <v>15.59</v>
      </c>
      <c r="M161" s="122">
        <f t="shared" si="24"/>
        <v>18.82</v>
      </c>
      <c r="N161" s="237">
        <f t="shared" si="23"/>
        <v>0.97648114434018862</v>
      </c>
      <c r="O161" s="237" t="str">
        <f t="shared" si="22"/>
        <v>C</v>
      </c>
    </row>
    <row r="162" spans="1:15" ht="59.25" customHeight="1">
      <c r="A162" s="14" t="s">
        <v>32531</v>
      </c>
      <c r="B162" s="174">
        <v>103672</v>
      </c>
      <c r="C162" s="177" t="s">
        <v>58</v>
      </c>
      <c r="D162" s="176" t="str">
        <f>IF(C162="SINAPI",VLOOKUP(B162,BancoRJ!C:G,2,0),VLOOKUP(B162,COMPOSIÇÕES!C:H,2,0))</f>
        <v>CONCRETAGEM DE PILARES, FCK = 25 MPA, COM USO DE BOMBA - LANÇAMENTO, ADENSAMENTO E ACABAMENTO. AF_02/2022_PS</v>
      </c>
      <c r="E162" s="111" t="str">
        <f>IF(C162="SINAPI",VLOOKUP(B162,BancoRJ!C:G,3,0),VLOOKUP(B162,COMPOSIÇÕES!C:H,3,0))</f>
        <v>M3</v>
      </c>
      <c r="F162" s="120">
        <f>ROUND(VLOOKUP(A162,'MEMORIA DE CÁLCULO'!A:K,10,0),2)</f>
        <v>7.04</v>
      </c>
      <c r="G162" s="178">
        <f t="shared" si="17"/>
        <v>662.5</v>
      </c>
      <c r="H162" s="112">
        <f t="shared" si="18"/>
        <v>799.97</v>
      </c>
      <c r="I162" s="62">
        <f t="shared" si="19"/>
        <v>4664</v>
      </c>
      <c r="J162" s="62">
        <f t="shared" si="20"/>
        <v>5631.79</v>
      </c>
      <c r="K162" s="63">
        <f t="shared" si="21"/>
        <v>6.2566458927686423E-4</v>
      </c>
      <c r="L162" s="121">
        <f>IF(B162=0,"",IF(VLOOKUP('DADOS GERAIS'!$B$9,'DADOS GERAIS'!$H$1:$I$2,2,0)=1,IF(C162="SINAPI",VLOOKUP(B162,BancoRJ!C:G,4,0),VLOOKUP(B162,COMPOSIÇÕES!C:H,6,0)),IF(C162="SINAPI",VLOOKUP(B162,BancoRJ!C:G,5,0),VLOOKUP(B162,COMPOSIÇÕES!C:H,6,0))))</f>
        <v>662.5</v>
      </c>
      <c r="M162" s="122">
        <f t="shared" si="24"/>
        <v>799.97</v>
      </c>
      <c r="N162" s="237">
        <f t="shared" si="23"/>
        <v>0.97710680892946544</v>
      </c>
      <c r="O162" s="237" t="str">
        <f t="shared" si="22"/>
        <v>C</v>
      </c>
    </row>
    <row r="163" spans="1:15" ht="59.25" customHeight="1">
      <c r="A163" s="14" t="s">
        <v>32627</v>
      </c>
      <c r="B163" s="174">
        <v>91997</v>
      </c>
      <c r="C163" s="177" t="s">
        <v>58</v>
      </c>
      <c r="D163" s="176" t="str">
        <f>IF(C163="SINAPI",VLOOKUP(B163,BancoRJ!C:G,2,0),VLOOKUP(B163,COMPOSIÇÕES!C:H,2,0))</f>
        <v>TOMADA MÉDIA DE EMBUTIR (1 MÓDULO), 2P+T 20 A, INCLUINDO SUPORTE E PLACA - FORNECIMENTO E INSTALAÇÃO. AF_03/2023</v>
      </c>
      <c r="E163" s="111" t="str">
        <f>IF(C163="SINAPI",VLOOKUP(B163,BancoRJ!C:G,3,0),VLOOKUP(B163,COMPOSIÇÕES!C:H,3,0))</f>
        <v>UN</v>
      </c>
      <c r="F163" s="120">
        <f>ROUND(VLOOKUP(A163,'MEMORIA DE CÁLCULO'!A:K,10,0),2)</f>
        <v>100</v>
      </c>
      <c r="G163" s="178">
        <f t="shared" si="17"/>
        <v>44.94</v>
      </c>
      <c r="H163" s="112">
        <f t="shared" si="18"/>
        <v>54.27</v>
      </c>
      <c r="I163" s="62">
        <f t="shared" si="19"/>
        <v>4494</v>
      </c>
      <c r="J163" s="62">
        <f t="shared" si="20"/>
        <v>5427</v>
      </c>
      <c r="K163" s="63">
        <f t="shared" si="21"/>
        <v>6.0291341225534722E-4</v>
      </c>
      <c r="L163" s="121">
        <f>IF(B163=0,"",IF(VLOOKUP('DADOS GERAIS'!$B$9,'DADOS GERAIS'!$H$1:$I$2,2,0)=1,IF(C163="SINAPI",VLOOKUP(B163,BancoRJ!C:G,4,0),VLOOKUP(B163,COMPOSIÇÕES!C:H,6,0)),IF(C163="SINAPI",VLOOKUP(B163,BancoRJ!C:G,5,0),VLOOKUP(B163,COMPOSIÇÕES!C:H,6,0))))</f>
        <v>44.94</v>
      </c>
      <c r="M163" s="122">
        <f t="shared" si="24"/>
        <v>54.27</v>
      </c>
      <c r="N163" s="237">
        <f t="shared" si="23"/>
        <v>0.97770972234172082</v>
      </c>
      <c r="O163" s="237" t="str">
        <f t="shared" si="22"/>
        <v>C</v>
      </c>
    </row>
    <row r="164" spans="1:15" ht="59.25" customHeight="1">
      <c r="A164" s="14" t="s">
        <v>32675</v>
      </c>
      <c r="B164" s="174">
        <v>94704</v>
      </c>
      <c r="C164" s="177" t="s">
        <v>58</v>
      </c>
      <c r="D164" s="176" t="str">
        <f>IF(C164="SINAPI",VLOOKUP(B164,BancoRJ!C:G,2,0),VLOOKUP(B164,COMPOSIÇÕES!C:H,2,0))</f>
        <v>ADAPTADOR COM FLANGE E ANEL DE VEDAÇÃO, PVC, SOLDÁVEL, DN 32 MM X 1", INSTALADO EM RESERVAÇÃO PREDIAL DE ÁGUA - FORNECIMENTO E INSTALAÇÃO. AF_04/2024</v>
      </c>
      <c r="E164" s="111" t="str">
        <f>IF(C164="SINAPI",VLOOKUP(B164,BancoRJ!C:G,3,0),VLOOKUP(B164,COMPOSIÇÕES!C:H,3,0))</f>
        <v>UN</v>
      </c>
      <c r="F164" s="120">
        <f>ROUND(VLOOKUP(A164,'MEMORIA DE CÁLCULO'!A:K,10,0),2)</f>
        <v>150</v>
      </c>
      <c r="G164" s="178">
        <f t="shared" si="17"/>
        <v>29.79</v>
      </c>
      <c r="H164" s="112">
        <f t="shared" si="18"/>
        <v>35.97</v>
      </c>
      <c r="I164" s="62">
        <f t="shared" si="19"/>
        <v>4468.5</v>
      </c>
      <c r="J164" s="62">
        <f t="shared" si="20"/>
        <v>5395.5</v>
      </c>
      <c r="K164" s="63">
        <f t="shared" si="21"/>
        <v>5.9941391483761303E-4</v>
      </c>
      <c r="L164" s="121">
        <f>IF(B164=0,"",IF(VLOOKUP('DADOS GERAIS'!$B$9,'DADOS GERAIS'!$H$1:$I$2,2,0)=1,IF(C164="SINAPI",VLOOKUP(B164,BancoRJ!C:G,4,0),VLOOKUP(B164,COMPOSIÇÕES!C:H,6,0)),IF(C164="SINAPI",VLOOKUP(B164,BancoRJ!C:G,5,0),VLOOKUP(B164,COMPOSIÇÕES!C:H,6,0))))</f>
        <v>29.79</v>
      </c>
      <c r="M164" s="122">
        <f t="shared" si="24"/>
        <v>35.97</v>
      </c>
      <c r="N164" s="237">
        <f t="shared" si="23"/>
        <v>0.97830913625655846</v>
      </c>
      <c r="O164" s="237" t="str">
        <f t="shared" si="22"/>
        <v>C</v>
      </c>
    </row>
    <row r="165" spans="1:15" ht="59.25" customHeight="1">
      <c r="A165" s="14" t="s">
        <v>32650</v>
      </c>
      <c r="B165" s="174">
        <v>89362</v>
      </c>
      <c r="C165" s="177" t="s">
        <v>58</v>
      </c>
      <c r="D165" s="176" t="str">
        <f>IF(C165="SINAPI",VLOOKUP(B165,BancoRJ!C:G,2,0),VLOOKUP(B165,COMPOSIÇÕES!C:H,2,0))</f>
        <v>JOELHO 90 GRAUS, PVC, SOLDÁVEL, DN 25MM, INSTALADO EM RAMAL OU SUB-RAMAL DE ÁGUA - FORNECIMENTO E INSTALAÇÃO. AF_06/2022</v>
      </c>
      <c r="E165" s="111" t="str">
        <f>IF(C165="SINAPI",VLOOKUP(B165,BancoRJ!C:G,3,0),VLOOKUP(B165,COMPOSIÇÕES!C:H,3,0))</f>
        <v>UN</v>
      </c>
      <c r="F165" s="120">
        <f>ROUND(VLOOKUP(A165,'MEMORIA DE CÁLCULO'!A:K,10,0),2)</f>
        <v>350</v>
      </c>
      <c r="G165" s="178">
        <f t="shared" si="17"/>
        <v>12.69</v>
      </c>
      <c r="H165" s="112">
        <f t="shared" si="18"/>
        <v>15.32</v>
      </c>
      <c r="I165" s="62">
        <f t="shared" si="19"/>
        <v>4441.5</v>
      </c>
      <c r="J165" s="62">
        <f t="shared" si="20"/>
        <v>5362</v>
      </c>
      <c r="K165" s="63">
        <f t="shared" si="21"/>
        <v>5.9569222710764182E-4</v>
      </c>
      <c r="L165" s="121">
        <f>IF(B165=0,"",IF(VLOOKUP('DADOS GERAIS'!$B$9,'DADOS GERAIS'!$H$1:$I$2,2,0)=1,IF(C165="SINAPI",VLOOKUP(B165,BancoRJ!C:G,4,0),VLOOKUP(B165,COMPOSIÇÕES!C:H,6,0)),IF(C165="SINAPI",VLOOKUP(B165,BancoRJ!C:G,5,0),VLOOKUP(B165,COMPOSIÇÕES!C:H,6,0))))</f>
        <v>12.69</v>
      </c>
      <c r="M165" s="122">
        <f t="shared" si="24"/>
        <v>15.32</v>
      </c>
      <c r="N165" s="237">
        <f t="shared" si="23"/>
        <v>0.97890482848366611</v>
      </c>
      <c r="O165" s="237" t="str">
        <f t="shared" si="22"/>
        <v>C</v>
      </c>
    </row>
    <row r="166" spans="1:15" ht="59.25" customHeight="1">
      <c r="A166" s="14" t="s">
        <v>32633</v>
      </c>
      <c r="B166" s="174">
        <v>91939</v>
      </c>
      <c r="C166" s="177" t="s">
        <v>58</v>
      </c>
      <c r="D166" s="176" t="str">
        <f>IF(C166="SINAPI",VLOOKUP(B166,BancoRJ!C:G,2,0),VLOOKUP(B166,COMPOSIÇÕES!C:H,2,0))</f>
        <v>CAIXA RETANGULAR 4" X 2" ALTA (2,00 M DO PISO), PVC, INSTALADA EM PAREDE - FORNECIMENTO E INSTALAÇÃO. AF_03/2023</v>
      </c>
      <c r="E166" s="111" t="str">
        <f>IF(C166="SINAPI",VLOOKUP(B166,BancoRJ!C:G,3,0),VLOOKUP(B166,COMPOSIÇÕES!C:H,3,0))</f>
        <v>UN</v>
      </c>
      <c r="F166" s="120">
        <f>ROUND(VLOOKUP(A166,'MEMORIA DE CÁLCULO'!A:K,10,0),2)</f>
        <v>100</v>
      </c>
      <c r="G166" s="178">
        <f t="shared" si="17"/>
        <v>43.73</v>
      </c>
      <c r="H166" s="112">
        <f t="shared" si="18"/>
        <v>52.8</v>
      </c>
      <c r="I166" s="62">
        <f t="shared" si="19"/>
        <v>4373</v>
      </c>
      <c r="J166" s="62">
        <f t="shared" si="20"/>
        <v>5280</v>
      </c>
      <c r="K166" s="63">
        <f t="shared" si="21"/>
        <v>5.8658242430592101E-4</v>
      </c>
      <c r="L166" s="121">
        <f>IF(B166=0,"",IF(VLOOKUP('DADOS GERAIS'!$B$9,'DADOS GERAIS'!$H$1:$I$2,2,0)=1,IF(C166="SINAPI",VLOOKUP(B166,BancoRJ!C:G,4,0),VLOOKUP(B166,COMPOSIÇÕES!C:H,6,0)),IF(C166="SINAPI",VLOOKUP(B166,BancoRJ!C:G,5,0),VLOOKUP(B166,COMPOSIÇÕES!C:H,6,0))))</f>
        <v>43.73</v>
      </c>
      <c r="M166" s="122">
        <f t="shared" si="24"/>
        <v>52.8</v>
      </c>
      <c r="N166" s="237">
        <f t="shared" si="23"/>
        <v>0.97949141090797198</v>
      </c>
      <c r="O166" s="237" t="str">
        <f t="shared" si="22"/>
        <v>C</v>
      </c>
    </row>
    <row r="167" spans="1:15" ht="59.25" customHeight="1">
      <c r="A167" s="14" t="s">
        <v>32658</v>
      </c>
      <c r="B167" s="174">
        <v>89443</v>
      </c>
      <c r="C167" s="177" t="s">
        <v>58</v>
      </c>
      <c r="D167" s="176" t="str">
        <f>IF(C167="SINAPI",VLOOKUP(B167,BancoRJ!C:G,2,0),VLOOKUP(B167,COMPOSIÇÕES!C:H,2,0))</f>
        <v>TE, PVC, SOLDÁVEL, DN 32MM, INSTALADO EM RAMAL DE DISTRIBUIÇÃO DE ÁGUA - FORNECIMENTO E INSTALAÇÃO. AF_06/2022</v>
      </c>
      <c r="E167" s="111" t="str">
        <f>IF(C167="SINAPI",VLOOKUP(B167,BancoRJ!C:G,3,0),VLOOKUP(B167,COMPOSIÇÕES!C:H,3,0))</f>
        <v>UN</v>
      </c>
      <c r="F167" s="120">
        <f>ROUND(VLOOKUP(A167,'MEMORIA DE CÁLCULO'!A:K,10,0),2)</f>
        <v>200</v>
      </c>
      <c r="G167" s="178">
        <f t="shared" si="17"/>
        <v>21.63</v>
      </c>
      <c r="H167" s="112">
        <f t="shared" si="18"/>
        <v>26.12</v>
      </c>
      <c r="I167" s="62">
        <f t="shared" si="19"/>
        <v>4326</v>
      </c>
      <c r="J167" s="62">
        <f t="shared" si="20"/>
        <v>5224</v>
      </c>
      <c r="K167" s="63">
        <f t="shared" si="21"/>
        <v>5.8036109556328249E-4</v>
      </c>
      <c r="L167" s="121">
        <f>IF(B167=0,"",IF(VLOOKUP('DADOS GERAIS'!$B$9,'DADOS GERAIS'!$H$1:$I$2,2,0)=1,IF(C167="SINAPI",VLOOKUP(B167,BancoRJ!C:G,4,0),VLOOKUP(B167,COMPOSIÇÕES!C:H,6,0)),IF(C167="SINAPI",VLOOKUP(B167,BancoRJ!C:G,5,0),VLOOKUP(B167,COMPOSIÇÕES!C:H,6,0))))</f>
        <v>21.63</v>
      </c>
      <c r="M167" s="122">
        <f t="shared" si="24"/>
        <v>26.12</v>
      </c>
      <c r="N167" s="237">
        <f t="shared" si="23"/>
        <v>0.98007177200353524</v>
      </c>
      <c r="O167" s="237" t="str">
        <f t="shared" si="22"/>
        <v>C</v>
      </c>
    </row>
    <row r="168" spans="1:15" ht="59.25" customHeight="1">
      <c r="A168" s="14" t="s">
        <v>32719</v>
      </c>
      <c r="B168" s="174">
        <v>99811</v>
      </c>
      <c r="C168" s="177" t="s">
        <v>58</v>
      </c>
      <c r="D168" s="176" t="str">
        <f>IF(C168="SINAPI",VLOOKUP(B168,BancoRJ!C:G,2,0),VLOOKUP(B168,COMPOSIÇÕES!C:H,2,0))</f>
        <v>LIMPEZA DE CONTRAPISO COM VASSOURA A SECO. AF_04/2019</v>
      </c>
      <c r="E168" s="111" t="str">
        <f>IF(C168="SINAPI",VLOOKUP(B168,BancoRJ!C:G,3,0),VLOOKUP(B168,COMPOSIÇÕES!C:H,3,0))</f>
        <v>M2</v>
      </c>
      <c r="F168" s="120">
        <f>ROUND(VLOOKUP(A168,'MEMORIA DE CÁLCULO'!A:K,10,0),2)</f>
        <v>807.5</v>
      </c>
      <c r="G168" s="178">
        <f t="shared" si="17"/>
        <v>5.17</v>
      </c>
      <c r="H168" s="112">
        <f t="shared" si="18"/>
        <v>6.24</v>
      </c>
      <c r="I168" s="62">
        <f t="shared" si="19"/>
        <v>4174.78</v>
      </c>
      <c r="J168" s="62">
        <f t="shared" si="20"/>
        <v>5038.8</v>
      </c>
      <c r="K168" s="63">
        <f t="shared" si="21"/>
        <v>5.5978627265012779E-4</v>
      </c>
      <c r="L168" s="121">
        <f>IF(B168=0,"",IF(VLOOKUP('DADOS GERAIS'!$B$9,'DADOS GERAIS'!$H$1:$I$2,2,0)=1,IF(C168="SINAPI",VLOOKUP(B168,BancoRJ!C:G,4,0),VLOOKUP(B168,COMPOSIÇÕES!C:H,6,0)),IF(C168="SINAPI",VLOOKUP(B168,BancoRJ!C:G,5,0),VLOOKUP(B168,COMPOSIÇÕES!C:H,6,0))))</f>
        <v>5.17</v>
      </c>
      <c r="M168" s="122">
        <f t="shared" si="24"/>
        <v>6.24</v>
      </c>
      <c r="N168" s="237">
        <f t="shared" si="23"/>
        <v>0.98063155827618531</v>
      </c>
      <c r="O168" s="237" t="str">
        <f t="shared" si="22"/>
        <v>C</v>
      </c>
    </row>
    <row r="169" spans="1:15" ht="59.25" customHeight="1">
      <c r="A169" s="14" t="s">
        <v>32720</v>
      </c>
      <c r="B169" s="174">
        <v>99826</v>
      </c>
      <c r="C169" s="177" t="s">
        <v>58</v>
      </c>
      <c r="D169" s="176" t="str">
        <f>IF(C169="SINAPI",VLOOKUP(B169,BancoRJ!C:G,2,0),VLOOKUP(B169,COMPOSIÇÕES!C:H,2,0))</f>
        <v>LIMPEZA DE FORRO REMOVÍVEL COM PANO ÚMIDO. AF_04/2019</v>
      </c>
      <c r="E169" s="111" t="str">
        <f>IF(C169="SINAPI",VLOOKUP(B169,BancoRJ!C:G,3,0),VLOOKUP(B169,COMPOSIÇÕES!C:H,3,0))</f>
        <v>M2</v>
      </c>
      <c r="F169" s="120">
        <f>ROUND(VLOOKUP(A169,'MEMORIA DE CÁLCULO'!A:K,10,0),2)</f>
        <v>1795</v>
      </c>
      <c r="G169" s="178">
        <f t="shared" si="17"/>
        <v>2.2599999999999998</v>
      </c>
      <c r="H169" s="112">
        <f t="shared" si="18"/>
        <v>2.73</v>
      </c>
      <c r="I169" s="62">
        <f t="shared" si="19"/>
        <v>4056.7</v>
      </c>
      <c r="J169" s="62">
        <f t="shared" si="20"/>
        <v>4900.3500000000004</v>
      </c>
      <c r="K169" s="63">
        <f t="shared" si="21"/>
        <v>5.4440514828551524E-4</v>
      </c>
      <c r="L169" s="121">
        <f>IF(B169=0,"",IF(VLOOKUP('DADOS GERAIS'!$B$9,'DADOS GERAIS'!$H$1:$I$2,2,0)=1,IF(C169="SINAPI",VLOOKUP(B169,BancoRJ!C:G,4,0),VLOOKUP(B169,COMPOSIÇÕES!C:H,6,0)),IF(C169="SINAPI",VLOOKUP(B169,BancoRJ!C:G,5,0),VLOOKUP(B169,COMPOSIÇÕES!C:H,6,0))))</f>
        <v>2.2599999999999998</v>
      </c>
      <c r="M169" s="122">
        <f t="shared" si="24"/>
        <v>2.73</v>
      </c>
      <c r="N169" s="237">
        <f t="shared" si="23"/>
        <v>0.98117596342447078</v>
      </c>
      <c r="O169" s="237" t="str">
        <f t="shared" si="22"/>
        <v>C</v>
      </c>
    </row>
    <row r="170" spans="1:15" ht="59.25" customHeight="1">
      <c r="A170" s="14" t="s">
        <v>32596</v>
      </c>
      <c r="B170" s="174">
        <v>101144</v>
      </c>
      <c r="C170" s="177" t="s">
        <v>58</v>
      </c>
      <c r="D170" s="176" t="str">
        <f>IF(C170="SINAPI",VLOOKUP(B170,BancoRJ!C:G,2,0),VLOOKUP(B170,COMPOSIÇÕES!C:H,2,0))</f>
        <v>ESCAVAÇÃO HORIZONTAL, INCLUINDO CARGA, DESCARGA E TRANSPORTE EM SOLO DE 1A CATEGORIA COM TRATOR DE ESTEIRAS (100HP/LÂMINA: 2,19M3) E CAMINHÃO BASCULANTE DE 14M3, DMT ATÉ 200M. AF_07/2020</v>
      </c>
      <c r="E170" s="111" t="str">
        <f>IF(C170="SINAPI",VLOOKUP(B170,BancoRJ!C:G,3,0),VLOOKUP(B170,COMPOSIÇÕES!C:H,3,0))</f>
        <v>M3</v>
      </c>
      <c r="F170" s="120">
        <f>ROUND(VLOOKUP(A170,'MEMORIA DE CÁLCULO'!A:K,10,0),2)</f>
        <v>213.57</v>
      </c>
      <c r="G170" s="178">
        <f t="shared" si="17"/>
        <v>18.3</v>
      </c>
      <c r="H170" s="112">
        <f t="shared" si="18"/>
        <v>22.1</v>
      </c>
      <c r="I170" s="62">
        <f t="shared" si="19"/>
        <v>3908.33</v>
      </c>
      <c r="J170" s="62">
        <f t="shared" si="20"/>
        <v>4719.8999999999996</v>
      </c>
      <c r="K170" s="63">
        <f t="shared" si="21"/>
        <v>5.2435802736392357E-4</v>
      </c>
      <c r="L170" s="121">
        <f>IF(B170=0,"",IF(VLOOKUP('DADOS GERAIS'!$B$9,'DADOS GERAIS'!$H$1:$I$2,2,0)=1,IF(C170="SINAPI",VLOOKUP(B170,BancoRJ!C:G,4,0),VLOOKUP(B170,COMPOSIÇÕES!C:H,6,0)),IF(C170="SINAPI",VLOOKUP(B170,BancoRJ!C:G,5,0),VLOOKUP(B170,COMPOSIÇÕES!C:H,6,0))))</f>
        <v>18.3</v>
      </c>
      <c r="M170" s="122">
        <f t="shared" si="24"/>
        <v>22.1</v>
      </c>
      <c r="N170" s="237">
        <f t="shared" si="23"/>
        <v>0.98170032145183472</v>
      </c>
      <c r="O170" s="237" t="str">
        <f t="shared" si="22"/>
        <v>C</v>
      </c>
    </row>
    <row r="171" spans="1:15" ht="59.25" customHeight="1">
      <c r="A171" s="14" t="s">
        <v>32666</v>
      </c>
      <c r="B171" s="174">
        <v>89985</v>
      </c>
      <c r="C171" s="177" t="s">
        <v>58</v>
      </c>
      <c r="D171" s="176" t="str">
        <f>IF(C171="SINAPI",VLOOKUP(B171,BancoRJ!C:G,2,0),VLOOKUP(B171,COMPOSIÇÕES!C:H,2,0))</f>
        <v>REGISTRO DE PRESSÃO BRUTO, LATÃO, ROSCÁVEL, 3/4", COM ACABAMENTO E CANOPLA CROMADOS - FORNECIMENTO E INSTALAÇÃO. AF_08/2021</v>
      </c>
      <c r="E171" s="111" t="str">
        <f>IF(C171="SINAPI",VLOOKUP(B171,BancoRJ!C:G,3,0),VLOOKUP(B171,COMPOSIÇÕES!C:H,3,0))</f>
        <v>UN</v>
      </c>
      <c r="F171" s="120">
        <f>ROUND(VLOOKUP(A171,'MEMORIA DE CÁLCULO'!A:K,10,0),2)</f>
        <v>50</v>
      </c>
      <c r="G171" s="178">
        <f t="shared" si="17"/>
        <v>76.03</v>
      </c>
      <c r="H171" s="112">
        <f t="shared" si="18"/>
        <v>91.81</v>
      </c>
      <c r="I171" s="62">
        <f t="shared" si="19"/>
        <v>3801.5</v>
      </c>
      <c r="J171" s="62">
        <f t="shared" si="20"/>
        <v>4590.5</v>
      </c>
      <c r="K171" s="63">
        <f t="shared" si="21"/>
        <v>5.0998231416218376E-4</v>
      </c>
      <c r="L171" s="121">
        <f>IF(B171=0,"",IF(VLOOKUP('DADOS GERAIS'!$B$9,'DADOS GERAIS'!$H$1:$I$2,2,0)=1,IF(C171="SINAPI",VLOOKUP(B171,BancoRJ!C:G,4,0),VLOOKUP(B171,COMPOSIÇÕES!C:H,6,0)),IF(C171="SINAPI",VLOOKUP(B171,BancoRJ!C:G,5,0),VLOOKUP(B171,COMPOSIÇÕES!C:H,6,0))))</f>
        <v>76.03</v>
      </c>
      <c r="M171" s="122">
        <f t="shared" si="24"/>
        <v>91.81</v>
      </c>
      <c r="N171" s="237">
        <f t="shared" si="23"/>
        <v>0.98221030376599694</v>
      </c>
      <c r="O171" s="237" t="str">
        <f t="shared" si="22"/>
        <v>C</v>
      </c>
    </row>
    <row r="172" spans="1:15" ht="59.25" customHeight="1">
      <c r="A172" s="14" t="s">
        <v>32590</v>
      </c>
      <c r="B172" s="174">
        <v>104640</v>
      </c>
      <c r="C172" s="177" t="s">
        <v>58</v>
      </c>
      <c r="D172" s="176" t="str">
        <f>IF(C172="SINAPI",VLOOKUP(B172,BancoRJ!C:G,2,0),VLOOKUP(B172,COMPOSIÇÕES!C:H,2,0))</f>
        <v>PINTURA LÁTEX ACRÍLICA STANDARD, APLICAÇÃO MANUAL EM TETO, DUAS DEMÃOS. AF_04/2023</v>
      </c>
      <c r="E172" s="111" t="str">
        <f>IF(C172="SINAPI",VLOOKUP(B172,BancoRJ!C:G,3,0),VLOOKUP(B172,COMPOSIÇÕES!C:H,3,0))</f>
        <v>M2</v>
      </c>
      <c r="F172" s="120">
        <f>ROUND(VLOOKUP(A172,'MEMORIA DE CÁLCULO'!A:K,10,0),2)</f>
        <v>222</v>
      </c>
      <c r="G172" s="178">
        <f t="shared" si="17"/>
        <v>16.71</v>
      </c>
      <c r="H172" s="112">
        <f t="shared" si="18"/>
        <v>20.18</v>
      </c>
      <c r="I172" s="62">
        <f t="shared" si="19"/>
        <v>3709.62</v>
      </c>
      <c r="J172" s="62">
        <f t="shared" si="20"/>
        <v>4479.96</v>
      </c>
      <c r="K172" s="63">
        <f t="shared" si="21"/>
        <v>4.9770185560483982E-4</v>
      </c>
      <c r="L172" s="121">
        <f>IF(B172=0,"",IF(VLOOKUP('DADOS GERAIS'!$B$9,'DADOS GERAIS'!$H$1:$I$2,2,0)=1,IF(C172="SINAPI",VLOOKUP(B172,BancoRJ!C:G,4,0),VLOOKUP(B172,COMPOSIÇÕES!C:H,6,0)),IF(C172="SINAPI",VLOOKUP(B172,BancoRJ!C:G,5,0),VLOOKUP(B172,COMPOSIÇÕES!C:H,6,0))))</f>
        <v>16.71</v>
      </c>
      <c r="M172" s="122">
        <f t="shared" si="24"/>
        <v>20.18</v>
      </c>
      <c r="N172" s="237">
        <f t="shared" si="23"/>
        <v>0.98270800562160177</v>
      </c>
      <c r="O172" s="237" t="str">
        <f t="shared" si="22"/>
        <v>C</v>
      </c>
    </row>
    <row r="173" spans="1:15" ht="59.25" customHeight="1">
      <c r="A173" s="14" t="s">
        <v>32679</v>
      </c>
      <c r="B173" s="174">
        <v>94796</v>
      </c>
      <c r="C173" s="177" t="s">
        <v>58</v>
      </c>
      <c r="D173" s="176" t="str">
        <f>IF(C173="SINAPI",VLOOKUP(B173,BancoRJ!C:G,2,0),VLOOKUP(B173,COMPOSIÇÕES!C:H,2,0))</f>
        <v>TORNEIRA DE BOIA PARA CAIXA D'ÁGUA, ROSCÁVEL, 3/4" - FORNECIMENTO E INSTALAÇÃO. AF_08/2021</v>
      </c>
      <c r="E173" s="111" t="str">
        <f>IF(C173="SINAPI",VLOOKUP(B173,BancoRJ!C:G,3,0),VLOOKUP(B173,COMPOSIÇÕES!C:H,3,0))</f>
        <v>UN</v>
      </c>
      <c r="F173" s="120">
        <f>ROUND(VLOOKUP(A173,'MEMORIA DE CÁLCULO'!A:K,10,0),2)</f>
        <v>50</v>
      </c>
      <c r="G173" s="178">
        <f t="shared" si="17"/>
        <v>73.790000000000006</v>
      </c>
      <c r="H173" s="112">
        <f t="shared" si="18"/>
        <v>89.1</v>
      </c>
      <c r="I173" s="62">
        <f t="shared" si="19"/>
        <v>3689.5</v>
      </c>
      <c r="J173" s="62">
        <f t="shared" si="20"/>
        <v>4455</v>
      </c>
      <c r="K173" s="63">
        <f t="shared" si="21"/>
        <v>4.9492892050812085E-4</v>
      </c>
      <c r="L173" s="121">
        <f>IF(B173=0,"",IF(VLOOKUP('DADOS GERAIS'!$B$9,'DADOS GERAIS'!$H$1:$I$2,2,0)=1,IF(C173="SINAPI",VLOOKUP(B173,BancoRJ!C:G,4,0),VLOOKUP(B173,COMPOSIÇÕES!C:H,6,0)),IF(C173="SINAPI",VLOOKUP(B173,BancoRJ!C:G,5,0),VLOOKUP(B173,COMPOSIÇÕES!C:H,6,0))))</f>
        <v>73.790000000000006</v>
      </c>
      <c r="M173" s="122">
        <f t="shared" si="24"/>
        <v>89.1</v>
      </c>
      <c r="N173" s="237">
        <f t="shared" si="23"/>
        <v>0.98320293454210994</v>
      </c>
      <c r="O173" s="237" t="str">
        <f t="shared" si="22"/>
        <v>C</v>
      </c>
    </row>
    <row r="174" spans="1:15" ht="59.25" customHeight="1">
      <c r="A174" s="14" t="s">
        <v>32724</v>
      </c>
      <c r="B174" s="174">
        <v>99807</v>
      </c>
      <c r="C174" s="177" t="s">
        <v>58</v>
      </c>
      <c r="D174" s="176" t="str">
        <f>IF(C174="SINAPI",VLOOKUP(B174,BancoRJ!C:G,2,0),VLOOKUP(B174,COMPOSIÇÕES!C:H,2,0))</f>
        <v>LIMPEZA DE REVESTIMENTO CERÂMICO EM PAREDE UTILIZANDO DETERGENTE NEUTRO E ESCOVAÇÃO MANUAL. AF_04/2019</v>
      </c>
      <c r="E174" s="111" t="str">
        <f>IF(C174="SINAPI",VLOOKUP(B174,BancoRJ!C:G,3,0),VLOOKUP(B174,COMPOSIÇÕES!C:H,3,0))</f>
        <v>M2</v>
      </c>
      <c r="F174" s="120">
        <f>ROUND(VLOOKUP(A174,'MEMORIA DE CÁLCULO'!A:K,10,0),2)</f>
        <v>1478.5</v>
      </c>
      <c r="G174" s="178">
        <f t="shared" si="17"/>
        <v>2.37</v>
      </c>
      <c r="H174" s="112">
        <f t="shared" si="18"/>
        <v>2.86</v>
      </c>
      <c r="I174" s="62">
        <f t="shared" si="19"/>
        <v>3504.05</v>
      </c>
      <c r="J174" s="62">
        <f t="shared" si="20"/>
        <v>4228.51</v>
      </c>
      <c r="K174" s="63">
        <f t="shared" si="21"/>
        <v>4.6976697859883146E-4</v>
      </c>
      <c r="L174" s="121">
        <f>IF(B174=0,"",IF(VLOOKUP('DADOS GERAIS'!$B$9,'DADOS GERAIS'!$H$1:$I$2,2,0)=1,IF(C174="SINAPI",VLOOKUP(B174,BancoRJ!C:G,4,0),VLOOKUP(B174,COMPOSIÇÕES!C:H,6,0)),IF(C174="SINAPI",VLOOKUP(B174,BancoRJ!C:G,5,0),VLOOKUP(B174,COMPOSIÇÕES!C:H,6,0))))</f>
        <v>2.37</v>
      </c>
      <c r="M174" s="122">
        <f t="shared" si="24"/>
        <v>2.86</v>
      </c>
      <c r="N174" s="237">
        <f t="shared" si="23"/>
        <v>0.98367270152070874</v>
      </c>
      <c r="O174" s="237" t="str">
        <f t="shared" si="22"/>
        <v>C</v>
      </c>
    </row>
    <row r="175" spans="1:15" ht="59.25" customHeight="1">
      <c r="A175" s="14" t="s">
        <v>32654</v>
      </c>
      <c r="B175" s="174">
        <v>89395</v>
      </c>
      <c r="C175" s="177" t="s">
        <v>58</v>
      </c>
      <c r="D175" s="176" t="str">
        <f>IF(C175="SINAPI",VLOOKUP(B175,BancoRJ!C:G,2,0),VLOOKUP(B175,COMPOSIÇÕES!C:H,2,0))</f>
        <v>TE, PVC, SOLDÁVEL, DN 25MM, INSTALADO EM RAMAL OU SUB-RAMAL DE ÁGUA - FORNECIMENTO E INSTALAÇÃO. AF_06/2022</v>
      </c>
      <c r="E175" s="111" t="str">
        <f>IF(C175="SINAPI",VLOOKUP(B175,BancoRJ!C:G,3,0),VLOOKUP(B175,COMPOSIÇÕES!C:H,3,0))</f>
        <v>UN</v>
      </c>
      <c r="F175" s="120">
        <f>ROUND(VLOOKUP(A175,'MEMORIA DE CÁLCULO'!A:K,10,0),2)</f>
        <v>200</v>
      </c>
      <c r="G175" s="178">
        <f t="shared" si="17"/>
        <v>17.37</v>
      </c>
      <c r="H175" s="112">
        <f t="shared" si="18"/>
        <v>20.97</v>
      </c>
      <c r="I175" s="62">
        <f t="shared" si="19"/>
        <v>3474</v>
      </c>
      <c r="J175" s="62">
        <f t="shared" si="20"/>
        <v>4194</v>
      </c>
      <c r="K175" s="63">
        <f t="shared" si="21"/>
        <v>4.6593308476118047E-4</v>
      </c>
      <c r="L175" s="121">
        <f>IF(B175=0,"",IF(VLOOKUP('DADOS GERAIS'!$B$9,'DADOS GERAIS'!$H$1:$I$2,2,0)=1,IF(C175="SINAPI",VLOOKUP(B175,BancoRJ!C:G,4,0),VLOOKUP(B175,COMPOSIÇÕES!C:H,6,0)),IF(C175="SINAPI",VLOOKUP(B175,BancoRJ!C:G,5,0),VLOOKUP(B175,COMPOSIÇÕES!C:H,6,0))))</f>
        <v>17.37</v>
      </c>
      <c r="M175" s="122">
        <f t="shared" si="24"/>
        <v>20.97</v>
      </c>
      <c r="N175" s="237">
        <f t="shared" si="23"/>
        <v>0.98413863460546991</v>
      </c>
      <c r="O175" s="237" t="str">
        <f t="shared" si="22"/>
        <v>C</v>
      </c>
    </row>
    <row r="176" spans="1:15" ht="59.25" customHeight="1">
      <c r="A176" s="14" t="s">
        <v>32649</v>
      </c>
      <c r="B176" s="174">
        <v>89408</v>
      </c>
      <c r="C176" s="177" t="s">
        <v>58</v>
      </c>
      <c r="D176" s="176" t="str">
        <f>IF(C176="SINAPI",VLOOKUP(B176,BancoRJ!C:G,2,0),VLOOKUP(B176,COMPOSIÇÕES!C:H,2,0))</f>
        <v>JOELHO 90 GRAUS, PVC, SOLDÁVEL, DN 25MM, INSTALADO EM RAMAL DE DISTRIBUIÇÃO DE ÁGUA - FORNECIMENTO E INSTALAÇÃO. AF_06/2022</v>
      </c>
      <c r="E176" s="111" t="str">
        <f>IF(C176="SINAPI",VLOOKUP(B176,BancoRJ!C:G,3,0),VLOOKUP(B176,COMPOSIÇÕES!C:H,3,0))</f>
        <v>UN</v>
      </c>
      <c r="F176" s="120">
        <f>ROUND(VLOOKUP(A176,'MEMORIA DE CÁLCULO'!A:K,10,0),2)</f>
        <v>300</v>
      </c>
      <c r="G176" s="178">
        <f t="shared" si="17"/>
        <v>11.55</v>
      </c>
      <c r="H176" s="112">
        <f t="shared" si="18"/>
        <v>13.95</v>
      </c>
      <c r="I176" s="62">
        <f t="shared" si="19"/>
        <v>3465</v>
      </c>
      <c r="J176" s="62">
        <f t="shared" si="20"/>
        <v>4185</v>
      </c>
      <c r="K176" s="63">
        <f t="shared" si="21"/>
        <v>4.6493322835611353E-4</v>
      </c>
      <c r="L176" s="121">
        <f>IF(B176=0,"",IF(VLOOKUP('DADOS GERAIS'!$B$9,'DADOS GERAIS'!$H$1:$I$2,2,0)=1,IF(C176="SINAPI",VLOOKUP(B176,BancoRJ!C:G,4,0),VLOOKUP(B176,COMPOSIÇÕES!C:H,6,0)),IF(C176="SINAPI",VLOOKUP(B176,BancoRJ!C:G,5,0),VLOOKUP(B176,COMPOSIÇÕES!C:H,6,0))))</f>
        <v>11.55</v>
      </c>
      <c r="M176" s="122">
        <f t="shared" si="24"/>
        <v>13.95</v>
      </c>
      <c r="N176" s="237">
        <f t="shared" si="23"/>
        <v>0.98460356783382608</v>
      </c>
      <c r="O176" s="237" t="str">
        <f t="shared" si="22"/>
        <v>C</v>
      </c>
    </row>
    <row r="177" spans="1:15" ht="59.25" customHeight="1">
      <c r="A177" s="14" t="s">
        <v>32665</v>
      </c>
      <c r="B177" s="174">
        <v>89383</v>
      </c>
      <c r="C177" s="177" t="s">
        <v>58</v>
      </c>
      <c r="D177" s="176" t="str">
        <f>IF(C177="SINAPI",VLOOKUP(B177,BancoRJ!C:G,2,0),VLOOKUP(B177,COMPOSIÇÕES!C:H,2,0))</f>
        <v>ADAPTADOR CURTO COM BOLSA E ROSCA PARA REGISTRO, PVC, SOLDÁVEL, DN 25MM X 3/4, INSTALADO EM RAMAL OU SUB-RAMAL DE ÁGUA - FORNECIMENTO E INSTALAÇÃO. AF_06/2022</v>
      </c>
      <c r="E177" s="111" t="str">
        <f>IF(C177="SINAPI",VLOOKUP(B177,BancoRJ!C:G,3,0),VLOOKUP(B177,COMPOSIÇÕES!C:H,3,0))</f>
        <v>UN</v>
      </c>
      <c r="F177" s="120">
        <f>ROUND(VLOOKUP(A177,'MEMORIA DE CÁLCULO'!A:K,10,0),2)</f>
        <v>400</v>
      </c>
      <c r="G177" s="178">
        <f t="shared" si="17"/>
        <v>8.6300000000000008</v>
      </c>
      <c r="H177" s="112">
        <f t="shared" si="18"/>
        <v>10.42</v>
      </c>
      <c r="I177" s="62">
        <f t="shared" si="19"/>
        <v>3452</v>
      </c>
      <c r="J177" s="62">
        <f t="shared" si="20"/>
        <v>4168</v>
      </c>
      <c r="K177" s="63">
        <f t="shared" si="21"/>
        <v>4.6304461070209829E-4</v>
      </c>
      <c r="L177" s="121">
        <f>IF(B177=0,"",IF(VLOOKUP('DADOS GERAIS'!$B$9,'DADOS GERAIS'!$H$1:$I$2,2,0)=1,IF(C177="SINAPI",VLOOKUP(B177,BancoRJ!C:G,4,0),VLOOKUP(B177,COMPOSIÇÕES!C:H,6,0)),IF(C177="SINAPI",VLOOKUP(B177,BancoRJ!C:G,5,0),VLOOKUP(B177,COMPOSIÇÕES!C:H,6,0))))</f>
        <v>8.6300000000000008</v>
      </c>
      <c r="M177" s="122">
        <f t="shared" si="24"/>
        <v>10.42</v>
      </c>
      <c r="N177" s="237">
        <f t="shared" si="23"/>
        <v>0.9850666124445282</v>
      </c>
      <c r="O177" s="237" t="str">
        <f t="shared" si="22"/>
        <v>C</v>
      </c>
    </row>
    <row r="178" spans="1:15" ht="59.25" customHeight="1">
      <c r="A178" s="14" t="s">
        <v>32544</v>
      </c>
      <c r="B178" s="174">
        <v>104734</v>
      </c>
      <c r="C178" s="177" t="s">
        <v>58</v>
      </c>
      <c r="D178" s="176" t="str">
        <f>IF(C178="SINAPI",VLOOKUP(B178,BancoRJ!C:G,2,0),VLOOKUP(B178,COMPOSIÇÕES!C:H,2,0))</f>
        <v>REATERRO MECANIZADO DE VALA COM RETROESCAVADEIRA (CAPACIDADE DA CAÇAMBA DA RETRO: 0,26 M³/POTÊNCIA: 88 HP), LARGURA DE 0,8 A 1,5 M, PROFUNDIDADE ATÉ 1,5 M, COM SOLO (SEM SUBSTITUIÇÃO) DE 1ª CATEGORIA, COM PLACA VIBRATÓRIA. AF_08/2023</v>
      </c>
      <c r="E178" s="111" t="str">
        <f>IF(C178="SINAPI",VLOOKUP(B178,BancoRJ!C:G,3,0),VLOOKUP(B178,COMPOSIÇÕES!C:H,3,0))</f>
        <v>M3</v>
      </c>
      <c r="F178" s="120">
        <f>ROUND(VLOOKUP(A178,'MEMORIA DE CÁLCULO'!A:K,10,0),2)</f>
        <v>207.44</v>
      </c>
      <c r="G178" s="178">
        <f t="shared" si="17"/>
        <v>16.62</v>
      </c>
      <c r="H178" s="112">
        <f t="shared" si="18"/>
        <v>20.07</v>
      </c>
      <c r="I178" s="62">
        <f t="shared" si="19"/>
        <v>3447.65</v>
      </c>
      <c r="J178" s="62">
        <f t="shared" si="20"/>
        <v>4163.32</v>
      </c>
      <c r="K178" s="63">
        <f t="shared" si="21"/>
        <v>4.6252468537146343E-4</v>
      </c>
      <c r="L178" s="121">
        <f>IF(B178=0,"",IF(VLOOKUP('DADOS GERAIS'!$B$9,'DADOS GERAIS'!$H$1:$I$2,2,0)=1,IF(C178="SINAPI",VLOOKUP(B178,BancoRJ!C:G,4,0),VLOOKUP(B178,COMPOSIÇÕES!C:H,6,0)),IF(C178="SINAPI",VLOOKUP(B178,BancoRJ!C:G,5,0),VLOOKUP(B178,COMPOSIÇÕES!C:H,6,0))))</f>
        <v>16.62</v>
      </c>
      <c r="M178" s="122">
        <f t="shared" si="24"/>
        <v>20.07</v>
      </c>
      <c r="N178" s="237">
        <f t="shared" si="23"/>
        <v>0.98552913712989965</v>
      </c>
      <c r="O178" s="237" t="str">
        <f t="shared" si="22"/>
        <v>C</v>
      </c>
    </row>
    <row r="179" spans="1:15" ht="59.25" customHeight="1">
      <c r="A179" s="14" t="s">
        <v>13</v>
      </c>
      <c r="B179" s="174">
        <v>101144</v>
      </c>
      <c r="C179" s="177" t="s">
        <v>58</v>
      </c>
      <c r="D179" s="176" t="str">
        <f>IF(C179="SINAPI",VLOOKUP(B179,BancoRJ!C:G,2,0),VLOOKUP(B179,COMPOSIÇÕES!C:H,2,0))</f>
        <v>ESCAVAÇÃO HORIZONTAL, INCLUINDO CARGA, DESCARGA E TRANSPORTE EM SOLO DE 1A CATEGORIA COM TRATOR DE ESTEIRAS (100HP/LÂMINA: 2,19M3) E CAMINHÃO BASCULANTE DE 14M3, DMT ATÉ 200M. AF_07/2020</v>
      </c>
      <c r="E179" s="111" t="str">
        <f>IF(C179="SINAPI",VLOOKUP(B179,BancoRJ!C:G,3,0),VLOOKUP(B179,COMPOSIÇÕES!C:H,3,0))</f>
        <v>M3</v>
      </c>
      <c r="F179" s="120">
        <f>ROUND(VLOOKUP(A179,'MEMORIA DE CÁLCULO'!A:K,10,0),2)</f>
        <v>175.04</v>
      </c>
      <c r="G179" s="178">
        <f t="shared" si="17"/>
        <v>18.3</v>
      </c>
      <c r="H179" s="112">
        <f t="shared" si="18"/>
        <v>22.1</v>
      </c>
      <c r="I179" s="62">
        <f t="shared" si="19"/>
        <v>3203.23</v>
      </c>
      <c r="J179" s="62">
        <f t="shared" si="20"/>
        <v>3868.38</v>
      </c>
      <c r="K179" s="63">
        <f t="shared" si="21"/>
        <v>4.2975828002585962E-4</v>
      </c>
      <c r="L179" s="121">
        <f>IF(B179=0,"",IF(VLOOKUP('DADOS GERAIS'!$B$9,'DADOS GERAIS'!$H$1:$I$2,2,0)=1,IF(C179="SINAPI",VLOOKUP(B179,BancoRJ!C:G,4,0),VLOOKUP(B179,COMPOSIÇÕES!C:H,6,0)),IF(C179="SINAPI",VLOOKUP(B179,BancoRJ!C:G,5,0),VLOOKUP(B179,COMPOSIÇÕES!C:H,6,0))))</f>
        <v>18.3</v>
      </c>
      <c r="M179" s="122">
        <f t="shared" si="24"/>
        <v>22.1</v>
      </c>
      <c r="N179" s="237">
        <f t="shared" si="23"/>
        <v>0.98595889540992554</v>
      </c>
      <c r="O179" s="237" t="str">
        <f t="shared" si="22"/>
        <v>C</v>
      </c>
    </row>
    <row r="180" spans="1:15" ht="59.25" customHeight="1">
      <c r="A180" s="14" t="s">
        <v>32686</v>
      </c>
      <c r="B180" s="174">
        <v>89744</v>
      </c>
      <c r="C180" s="177" t="s">
        <v>58</v>
      </c>
      <c r="D180" s="176" t="str">
        <f>IF(C180="SINAPI",VLOOKUP(B180,BancoRJ!C:G,2,0),VLOOKUP(B180,COMPOSIÇÕES!C:H,2,0))</f>
        <v>JOELHO 90 GRAUS, PVC, SERIE NORMAL, ESGOTO PREDIAL, DN 100 MM, JUNTA ELÁSTICA, FORNECIDO E INSTALADO EM RAMAL DE DESCARGA OU RAMAL DE ESGOTO SANITÁRIO. AF_08/2022</v>
      </c>
      <c r="E180" s="111" t="str">
        <f>IF(C180="SINAPI",VLOOKUP(B180,BancoRJ!C:G,3,0),VLOOKUP(B180,COMPOSIÇÕES!C:H,3,0))</f>
        <v>UN</v>
      </c>
      <c r="F180" s="120">
        <f>ROUND(VLOOKUP(A180,'MEMORIA DE CÁLCULO'!A:K,10,0),2)</f>
        <v>100</v>
      </c>
      <c r="G180" s="178">
        <f t="shared" si="17"/>
        <v>32.020000000000003</v>
      </c>
      <c r="H180" s="112">
        <f t="shared" si="18"/>
        <v>38.659999999999997</v>
      </c>
      <c r="I180" s="62">
        <f t="shared" si="19"/>
        <v>3202</v>
      </c>
      <c r="J180" s="62">
        <f t="shared" si="20"/>
        <v>3866</v>
      </c>
      <c r="K180" s="63">
        <f t="shared" si="21"/>
        <v>4.294938735542975E-4</v>
      </c>
      <c r="L180" s="121">
        <f>IF(B180=0,"",IF(VLOOKUP('DADOS GERAIS'!$B$9,'DADOS GERAIS'!$H$1:$I$2,2,0)=1,IF(C180="SINAPI",VLOOKUP(B180,BancoRJ!C:G,4,0),VLOOKUP(B180,COMPOSIÇÕES!C:H,6,0)),IF(C180="SINAPI",VLOOKUP(B180,BancoRJ!C:G,5,0),VLOOKUP(B180,COMPOSIÇÕES!C:H,6,0))))</f>
        <v>32.020000000000003</v>
      </c>
      <c r="M180" s="122">
        <f t="shared" si="24"/>
        <v>38.659999999999997</v>
      </c>
      <c r="N180" s="237">
        <f t="shared" si="23"/>
        <v>0.98638838928347983</v>
      </c>
      <c r="O180" s="237" t="str">
        <f t="shared" si="22"/>
        <v>C</v>
      </c>
    </row>
    <row r="181" spans="1:15" ht="59.25" customHeight="1">
      <c r="A181" s="14" t="s">
        <v>32711</v>
      </c>
      <c r="B181" s="174">
        <v>97667</v>
      </c>
      <c r="C181" s="177" t="s">
        <v>58</v>
      </c>
      <c r="D181" s="176" t="str">
        <f>IF(C181="SINAPI",VLOOKUP(B181,BancoRJ!C:G,2,0),VLOOKUP(B181,COMPOSIÇÕES!C:H,2,0))</f>
        <v>ELETRODUTO FLEXÍVEL CORRUGADO, PEAD, DN 50 (1 1/2"), PARA REDE ENTERRADA DE DISTRIBUIÇÃO DE ENERGIA ELÉTRICA - FORNECIMENTO E INSTALAÇÃO. AF_12/2021</v>
      </c>
      <c r="E181" s="111" t="str">
        <f>IF(C181="SINAPI",VLOOKUP(B181,BancoRJ!C:G,3,0),VLOOKUP(B181,COMPOSIÇÕES!C:H,3,0))</f>
        <v>M</v>
      </c>
      <c r="F181" s="120">
        <f>ROUND(VLOOKUP(A181,'MEMORIA DE CÁLCULO'!A:K,10,0),2)</f>
        <v>295</v>
      </c>
      <c r="G181" s="178">
        <f t="shared" si="17"/>
        <v>10.77</v>
      </c>
      <c r="H181" s="112">
        <f t="shared" si="18"/>
        <v>13</v>
      </c>
      <c r="I181" s="62">
        <f t="shared" si="19"/>
        <v>3177.15</v>
      </c>
      <c r="J181" s="62">
        <f t="shared" si="20"/>
        <v>3835</v>
      </c>
      <c r="K181" s="63">
        <f t="shared" si="21"/>
        <v>4.2604992371462255E-4</v>
      </c>
      <c r="L181" s="121">
        <f>IF(B181=0,"",IF(VLOOKUP('DADOS GERAIS'!$B$9,'DADOS GERAIS'!$H$1:$I$2,2,0)=1,IF(C181="SINAPI",VLOOKUP(B181,BancoRJ!C:G,4,0),VLOOKUP(B181,COMPOSIÇÕES!C:H,6,0)),IF(C181="SINAPI",VLOOKUP(B181,BancoRJ!C:G,5,0),VLOOKUP(B181,COMPOSIÇÕES!C:H,6,0))))</f>
        <v>10.77</v>
      </c>
      <c r="M181" s="122">
        <f t="shared" si="24"/>
        <v>13</v>
      </c>
      <c r="N181" s="237">
        <f t="shared" si="23"/>
        <v>0.98681443920719447</v>
      </c>
      <c r="O181" s="237" t="str">
        <f t="shared" si="22"/>
        <v>C</v>
      </c>
    </row>
    <row r="182" spans="1:15" ht="59.25" customHeight="1">
      <c r="A182" s="14" t="s">
        <v>31784</v>
      </c>
      <c r="B182" s="174">
        <v>103689</v>
      </c>
      <c r="C182" s="177" t="s">
        <v>58</v>
      </c>
      <c r="D182" s="176" t="str">
        <f>IF(C182="SINAPI",VLOOKUP(B182,BancoRJ!C:G,2,0),VLOOKUP(B182,COMPOSIÇÕES!C:H,2,0))</f>
        <v>FORNECIMENTO E INSTALAÇÃO DE PLACA DE OBRA COM CHAPA GALVANIZADA E ESTRUTURA DE MADEIRA. AF_03/2022_PS</v>
      </c>
      <c r="E182" s="111" t="str">
        <f>IF(C182="SINAPI",VLOOKUP(B182,BancoRJ!C:G,3,0),VLOOKUP(B182,COMPOSIÇÕES!C:H,3,0))</f>
        <v>M2</v>
      </c>
      <c r="F182" s="120">
        <f>ROUND(VLOOKUP(A182,'MEMORIA DE CÁLCULO'!A:K,10,0),2)</f>
        <v>6.48</v>
      </c>
      <c r="G182" s="178">
        <f t="shared" si="17"/>
        <v>480.69</v>
      </c>
      <c r="H182" s="112">
        <f t="shared" si="18"/>
        <v>580.42999999999995</v>
      </c>
      <c r="I182" s="62">
        <f t="shared" si="19"/>
        <v>3114.87</v>
      </c>
      <c r="J182" s="62">
        <f t="shared" si="20"/>
        <v>3761.19</v>
      </c>
      <c r="K182" s="63">
        <f t="shared" si="21"/>
        <v>4.1784999024151273E-4</v>
      </c>
      <c r="L182" s="121">
        <f>IF(B182=0,"",IF(VLOOKUP('DADOS GERAIS'!$B$9,'DADOS GERAIS'!$H$1:$I$2,2,0)=1,IF(C182="SINAPI",VLOOKUP(B182,BancoRJ!C:G,4,0),VLOOKUP(B182,COMPOSIÇÕES!C:H,6,0)),IF(C182="SINAPI",VLOOKUP(B182,BancoRJ!C:G,5,0),VLOOKUP(B182,COMPOSIÇÕES!C:H,6,0))))</f>
        <v>480.69</v>
      </c>
      <c r="M182" s="122">
        <f t="shared" si="24"/>
        <v>580.42999999999995</v>
      </c>
      <c r="N182" s="237">
        <f t="shared" si="23"/>
        <v>0.987232289197436</v>
      </c>
      <c r="O182" s="237" t="str">
        <f t="shared" si="22"/>
        <v>C</v>
      </c>
    </row>
    <row r="183" spans="1:15" ht="59.25" customHeight="1">
      <c r="A183" s="14" t="s">
        <v>32696</v>
      </c>
      <c r="B183" s="174">
        <v>91222</v>
      </c>
      <c r="C183" s="177" t="s">
        <v>58</v>
      </c>
      <c r="D183" s="176" t="str">
        <f>IF(C183="SINAPI",VLOOKUP(B183,BancoRJ!C:G,2,0),VLOOKUP(B183,COMPOSIÇÕES!C:H,2,0))</f>
        <v>RASGO LINEAR MANUAL EM ALVENARIA, PARA RAMAIS/ DISTRIBUIÇÃO DE INSTALAÇÕES HIDRÁULICAS, DIÂMETROS MAIORES QUE 40 MM E MENORES OU IGUAIS A 75 MM. AF_09/2023</v>
      </c>
      <c r="E183" s="111" t="str">
        <f>IF(C183="SINAPI",VLOOKUP(B183,BancoRJ!C:G,3,0),VLOOKUP(B183,COMPOSIÇÕES!C:H,3,0))</f>
        <v>M</v>
      </c>
      <c r="F183" s="120">
        <f>ROUND(VLOOKUP(A183,'MEMORIA DE CÁLCULO'!A:K,10,0),2)</f>
        <v>232.5</v>
      </c>
      <c r="G183" s="178">
        <f t="shared" si="17"/>
        <v>12.4</v>
      </c>
      <c r="H183" s="112">
        <f t="shared" si="18"/>
        <v>14.97</v>
      </c>
      <c r="I183" s="62">
        <f t="shared" si="19"/>
        <v>2883</v>
      </c>
      <c r="J183" s="62">
        <f t="shared" si="20"/>
        <v>3480.53</v>
      </c>
      <c r="K183" s="63">
        <f t="shared" si="21"/>
        <v>3.866700237252817E-4</v>
      </c>
      <c r="L183" s="121">
        <f>IF(B183=0,"",IF(VLOOKUP('DADOS GERAIS'!$B$9,'DADOS GERAIS'!$H$1:$I$2,2,0)=1,IF(C183="SINAPI",VLOOKUP(B183,BancoRJ!C:G,4,0),VLOOKUP(B183,COMPOSIÇÕES!C:H,6,0)),IF(C183="SINAPI",VLOOKUP(B183,BancoRJ!C:G,5,0),VLOOKUP(B183,COMPOSIÇÕES!C:H,6,0))))</f>
        <v>12.4</v>
      </c>
      <c r="M183" s="122">
        <f t="shared" si="24"/>
        <v>14.97</v>
      </c>
      <c r="N183" s="237">
        <f t="shared" si="23"/>
        <v>0.98761895922116127</v>
      </c>
      <c r="O183" s="237" t="str">
        <f t="shared" si="22"/>
        <v>C</v>
      </c>
    </row>
    <row r="184" spans="1:15" ht="59.25" customHeight="1">
      <c r="A184" s="14" t="s">
        <v>32625</v>
      </c>
      <c r="B184" s="174">
        <v>92008</v>
      </c>
      <c r="C184" s="177" t="s">
        <v>58</v>
      </c>
      <c r="D184" s="176" t="str">
        <f>IF(C184="SINAPI",VLOOKUP(B184,BancoRJ!C:G,2,0),VLOOKUP(B184,COMPOSIÇÕES!C:H,2,0))</f>
        <v>TOMADA BAIXA DE EMBUTIR (2 MÓDULOS), 2P+T 10 A, INCLUINDO SUPORTE E PLACA - FORNECIMENTO E INSTALAÇÃO. AF_03/2023</v>
      </c>
      <c r="E184" s="111" t="str">
        <f>IF(C184="SINAPI",VLOOKUP(B184,BancoRJ!C:G,3,0),VLOOKUP(B184,COMPOSIÇÕES!C:H,3,0))</f>
        <v>UN</v>
      </c>
      <c r="F184" s="120">
        <f>ROUND(VLOOKUP(A184,'MEMORIA DE CÁLCULO'!A:K,10,0),2)</f>
        <v>50</v>
      </c>
      <c r="G184" s="178">
        <f t="shared" si="17"/>
        <v>57.4</v>
      </c>
      <c r="H184" s="112">
        <f t="shared" si="18"/>
        <v>69.31</v>
      </c>
      <c r="I184" s="62">
        <f t="shared" si="19"/>
        <v>2870</v>
      </c>
      <c r="J184" s="62">
        <f t="shared" si="20"/>
        <v>3465.5</v>
      </c>
      <c r="K184" s="63">
        <f t="shared" si="21"/>
        <v>3.8500026352881995E-4</v>
      </c>
      <c r="L184" s="121">
        <f>IF(B184=0,"",IF(VLOOKUP('DADOS GERAIS'!$B$9,'DADOS GERAIS'!$H$1:$I$2,2,0)=1,IF(C184="SINAPI",VLOOKUP(B184,BancoRJ!C:G,4,0),VLOOKUP(B184,COMPOSIÇÕES!C:H,6,0)),IF(C184="SINAPI",VLOOKUP(B184,BancoRJ!C:G,5,0),VLOOKUP(B184,COMPOSIÇÕES!C:H,6,0))))</f>
        <v>57.4</v>
      </c>
      <c r="M184" s="122">
        <f t="shared" si="24"/>
        <v>69.31</v>
      </c>
      <c r="N184" s="237">
        <f t="shared" si="23"/>
        <v>0.98800395948469011</v>
      </c>
      <c r="O184" s="237" t="str">
        <f t="shared" si="22"/>
        <v>C</v>
      </c>
    </row>
    <row r="185" spans="1:15" ht="59.25" customHeight="1">
      <c r="A185" s="14" t="s">
        <v>32616</v>
      </c>
      <c r="B185" s="174">
        <v>93663</v>
      </c>
      <c r="C185" s="177" t="s">
        <v>58</v>
      </c>
      <c r="D185" s="176" t="str">
        <f>IF(C185="SINAPI",VLOOKUP(B185,BancoRJ!C:G,2,0),VLOOKUP(B185,COMPOSIÇÕES!C:H,2,0))</f>
        <v>DISJUNTOR BIPOLAR TIPO DIN, CORRENTE NOMINAL DE 25A - FORNECIMENTO E INSTALAÇÃO. AF_07/2025</v>
      </c>
      <c r="E185" s="111" t="str">
        <f>IF(C185="SINAPI",VLOOKUP(B185,BancoRJ!C:G,3,0),VLOOKUP(B185,COMPOSIÇÕES!C:H,3,0))</f>
        <v>UN</v>
      </c>
      <c r="F185" s="120">
        <f>ROUND(VLOOKUP(A185,'MEMORIA DE CÁLCULO'!A:K,10,0),2)</f>
        <v>50</v>
      </c>
      <c r="G185" s="178">
        <f t="shared" si="17"/>
        <v>56.78</v>
      </c>
      <c r="H185" s="112">
        <f t="shared" si="18"/>
        <v>68.56</v>
      </c>
      <c r="I185" s="62">
        <f t="shared" si="19"/>
        <v>2839</v>
      </c>
      <c r="J185" s="62">
        <f t="shared" si="20"/>
        <v>3428</v>
      </c>
      <c r="K185" s="63">
        <f t="shared" si="21"/>
        <v>3.8083419517437447E-4</v>
      </c>
      <c r="L185" s="121">
        <f>IF(B185=0,"",IF(VLOOKUP('DADOS GERAIS'!$B$9,'DADOS GERAIS'!$H$1:$I$2,2,0)=1,IF(C185="SINAPI",VLOOKUP(B185,BancoRJ!C:G,4,0),VLOOKUP(B185,COMPOSIÇÕES!C:H,6,0)),IF(C185="SINAPI",VLOOKUP(B185,BancoRJ!C:G,5,0),VLOOKUP(B185,COMPOSIÇÕES!C:H,6,0))))</f>
        <v>56.78</v>
      </c>
      <c r="M185" s="122">
        <f t="shared" si="24"/>
        <v>68.56</v>
      </c>
      <c r="N185" s="237">
        <f t="shared" si="23"/>
        <v>0.98838479367986454</v>
      </c>
      <c r="O185" s="237" t="str">
        <f t="shared" si="22"/>
        <v>C</v>
      </c>
    </row>
    <row r="186" spans="1:15" ht="59.25" customHeight="1">
      <c r="A186" s="14" t="s">
        <v>32641</v>
      </c>
      <c r="B186" s="174">
        <v>97667</v>
      </c>
      <c r="C186" s="177" t="s">
        <v>58</v>
      </c>
      <c r="D186" s="176" t="str">
        <f>IF(C186="SINAPI",VLOOKUP(B186,BancoRJ!C:G,2,0),VLOOKUP(B186,COMPOSIÇÕES!C:H,2,0))</f>
        <v>ELETRODUTO FLEXÍVEL CORRUGADO, PEAD, DN 50 (1 1/2"), PARA REDE ENTERRADA DE DISTRIBUIÇÃO DE ENERGIA ELÉTRICA - FORNECIMENTO E INSTALAÇÃO. AF_12/2021</v>
      </c>
      <c r="E186" s="111" t="str">
        <f>IF(C186="SINAPI",VLOOKUP(B186,BancoRJ!C:G,3,0),VLOOKUP(B186,COMPOSIÇÕES!C:H,3,0))</f>
        <v>M</v>
      </c>
      <c r="F186" s="120">
        <f>ROUND(VLOOKUP(A186,'MEMORIA DE CÁLCULO'!A:K,10,0),2)</f>
        <v>260</v>
      </c>
      <c r="G186" s="178">
        <f t="shared" si="17"/>
        <v>10.77</v>
      </c>
      <c r="H186" s="112">
        <f t="shared" si="18"/>
        <v>13</v>
      </c>
      <c r="I186" s="62">
        <f t="shared" si="19"/>
        <v>2800.2</v>
      </c>
      <c r="J186" s="62">
        <f t="shared" si="20"/>
        <v>3380</v>
      </c>
      <c r="K186" s="63">
        <f t="shared" si="21"/>
        <v>3.7550162768068432E-4</v>
      </c>
      <c r="L186" s="121">
        <f>IF(B186=0,"",IF(VLOOKUP('DADOS GERAIS'!$B$9,'DADOS GERAIS'!$H$1:$I$2,2,0)=1,IF(C186="SINAPI",VLOOKUP(B186,BancoRJ!C:G,4,0),VLOOKUP(B186,COMPOSIÇÕES!C:H,6,0)),IF(C186="SINAPI",VLOOKUP(B186,BancoRJ!C:G,5,0),VLOOKUP(B186,COMPOSIÇÕES!C:H,6,0))))</f>
        <v>10.77</v>
      </c>
      <c r="M186" s="122">
        <f t="shared" si="24"/>
        <v>13</v>
      </c>
      <c r="N186" s="237">
        <f t="shared" si="23"/>
        <v>0.98876029530754517</v>
      </c>
      <c r="O186" s="237" t="str">
        <f t="shared" si="22"/>
        <v>C</v>
      </c>
    </row>
    <row r="187" spans="1:15" ht="59.25" customHeight="1">
      <c r="A187" s="14" t="s">
        <v>32629</v>
      </c>
      <c r="B187" s="174">
        <v>91987</v>
      </c>
      <c r="C187" s="177" t="s">
        <v>58</v>
      </c>
      <c r="D187" s="176" t="str">
        <f>IF(C187="SINAPI",VLOOKUP(B187,BancoRJ!C:G,2,0),VLOOKUP(B187,COMPOSIÇÕES!C:H,2,0))</f>
        <v>CAMPAINHA CIGARRA (1 MÓDULO), 10A/250V, INCLUINDO SUPORTE E PLACA - FORNECIMENTO E INSTALAÇÃO. AF_03/2023</v>
      </c>
      <c r="E187" s="111" t="str">
        <f>IF(C187="SINAPI",VLOOKUP(B187,BancoRJ!C:G,3,0),VLOOKUP(B187,COMPOSIÇÕES!C:H,3,0))</f>
        <v>UN</v>
      </c>
      <c r="F187" s="120">
        <f>ROUND(VLOOKUP(A187,'MEMORIA DE CÁLCULO'!A:K,10,0),2)</f>
        <v>50</v>
      </c>
      <c r="G187" s="178">
        <f t="shared" si="17"/>
        <v>55.43</v>
      </c>
      <c r="H187" s="112">
        <f t="shared" si="18"/>
        <v>66.930000000000007</v>
      </c>
      <c r="I187" s="62">
        <f t="shared" si="19"/>
        <v>2771.5</v>
      </c>
      <c r="J187" s="62">
        <f t="shared" si="20"/>
        <v>3346.5</v>
      </c>
      <c r="K187" s="63">
        <f t="shared" si="21"/>
        <v>3.71779939950713E-4</v>
      </c>
      <c r="L187" s="121">
        <f>IF(B187=0,"",IF(VLOOKUP('DADOS GERAIS'!$B$9,'DADOS GERAIS'!$H$1:$I$2,2,0)=1,IF(C187="SINAPI",VLOOKUP(B187,BancoRJ!C:G,4,0),VLOOKUP(B187,COMPOSIÇÕES!C:H,6,0)),IF(C187="SINAPI",VLOOKUP(B187,BancoRJ!C:G,5,0),VLOOKUP(B187,COMPOSIÇÕES!C:H,6,0))))</f>
        <v>55.43</v>
      </c>
      <c r="M187" s="122">
        <f t="shared" si="24"/>
        <v>66.930000000000007</v>
      </c>
      <c r="N187" s="237">
        <f t="shared" si="23"/>
        <v>0.98913207524749591</v>
      </c>
      <c r="O187" s="237" t="str">
        <f t="shared" si="22"/>
        <v>C</v>
      </c>
    </row>
    <row r="188" spans="1:15" ht="59.25" customHeight="1">
      <c r="A188" s="14" t="s">
        <v>32525</v>
      </c>
      <c r="B188" s="174">
        <v>96619</v>
      </c>
      <c r="C188" s="177" t="s">
        <v>58</v>
      </c>
      <c r="D188" s="176" t="str">
        <f>IF(C188="SINAPI",VLOOKUP(B188,BancoRJ!C:G,2,0),VLOOKUP(B188,COMPOSIÇÕES!C:H,2,0))</f>
        <v>LASTRO DE CONCRETO MAGRO, APLICADO EM BLOCOS DE COROAMENTO OU SAPATAS, ESPESSURA DE 5 CM. AF_01/2024</v>
      </c>
      <c r="E188" s="111" t="str">
        <f>IF(C188="SINAPI",VLOOKUP(B188,BancoRJ!C:G,3,0),VLOOKUP(B188,COMPOSIÇÕES!C:H,3,0))</f>
        <v>M2</v>
      </c>
      <c r="F188" s="120">
        <f>ROUND(VLOOKUP(A188,'MEMORIA DE CÁLCULO'!A:K,10,0),2)</f>
        <v>61.32</v>
      </c>
      <c r="G188" s="178">
        <f t="shared" si="17"/>
        <v>44.51</v>
      </c>
      <c r="H188" s="112">
        <f t="shared" si="18"/>
        <v>53.75</v>
      </c>
      <c r="I188" s="62">
        <f t="shared" si="19"/>
        <v>2729.35</v>
      </c>
      <c r="J188" s="62">
        <f t="shared" si="20"/>
        <v>3295.95</v>
      </c>
      <c r="K188" s="63">
        <f t="shared" si="21"/>
        <v>3.6616407980892053E-4</v>
      </c>
      <c r="L188" s="121">
        <f>IF(B188=0,"",IF(VLOOKUP('DADOS GERAIS'!$B$9,'DADOS GERAIS'!$H$1:$I$2,2,0)=1,IF(C188="SINAPI",VLOOKUP(B188,BancoRJ!C:G,4,0),VLOOKUP(B188,COMPOSIÇÕES!C:H,6,0)),IF(C188="SINAPI",VLOOKUP(B188,BancoRJ!C:G,5,0),VLOOKUP(B188,COMPOSIÇÕES!C:H,6,0))))</f>
        <v>44.51</v>
      </c>
      <c r="M188" s="122">
        <f t="shared" si="24"/>
        <v>53.75</v>
      </c>
      <c r="N188" s="237">
        <f t="shared" si="23"/>
        <v>0.98949823932730485</v>
      </c>
      <c r="O188" s="237" t="str">
        <f t="shared" si="22"/>
        <v>C</v>
      </c>
    </row>
    <row r="189" spans="1:15" ht="59.25" customHeight="1">
      <c r="A189" s="14" t="s">
        <v>32623</v>
      </c>
      <c r="B189" s="174">
        <v>91959</v>
      </c>
      <c r="C189" s="177" t="s">
        <v>58</v>
      </c>
      <c r="D189" s="176" t="str">
        <f>IF(C189="SINAPI",VLOOKUP(B189,BancoRJ!C:G,2,0),VLOOKUP(B189,COMPOSIÇÕES!C:H,2,0))</f>
        <v>INTERRUPTOR SIMPLES (2 MÓDULOS), 10A/250V, INCLUINDO SUPORTE E PLACA - FORNECIMENTO E INSTALAÇÃO. AF_03/2023</v>
      </c>
      <c r="E189" s="111" t="str">
        <f>IF(C189="SINAPI",VLOOKUP(B189,BancoRJ!C:G,3,0),VLOOKUP(B189,COMPOSIÇÕES!C:H,3,0))</f>
        <v>UN</v>
      </c>
      <c r="F189" s="120">
        <f>ROUND(VLOOKUP(A189,'MEMORIA DE CÁLCULO'!A:K,10,0),2)</f>
        <v>50</v>
      </c>
      <c r="G189" s="178">
        <f t="shared" si="17"/>
        <v>54.37</v>
      </c>
      <c r="H189" s="112">
        <f t="shared" si="18"/>
        <v>65.650000000000006</v>
      </c>
      <c r="I189" s="62">
        <f t="shared" si="19"/>
        <v>2718.5</v>
      </c>
      <c r="J189" s="62">
        <f t="shared" si="20"/>
        <v>3282.5</v>
      </c>
      <c r="K189" s="63">
        <f t="shared" si="21"/>
        <v>3.6466984995912611E-4</v>
      </c>
      <c r="L189" s="121">
        <f>IF(B189=0,"",IF(VLOOKUP('DADOS GERAIS'!$B$9,'DADOS GERAIS'!$H$1:$I$2,2,0)=1,IF(C189="SINAPI",VLOOKUP(B189,BancoRJ!C:G,4,0),VLOOKUP(B189,COMPOSIÇÕES!C:H,6,0)),IF(C189="SINAPI",VLOOKUP(B189,BancoRJ!C:G,5,0),VLOOKUP(B189,COMPOSIÇÕES!C:H,6,0))))</f>
        <v>54.37</v>
      </c>
      <c r="M189" s="122">
        <f t="shared" si="24"/>
        <v>65.650000000000006</v>
      </c>
      <c r="N189" s="237">
        <f t="shared" si="23"/>
        <v>0.98986290917726394</v>
      </c>
      <c r="O189" s="237" t="str">
        <f t="shared" si="22"/>
        <v>C</v>
      </c>
    </row>
    <row r="190" spans="1:15" ht="59.25" customHeight="1">
      <c r="A190" s="14" t="s">
        <v>32682</v>
      </c>
      <c r="B190" s="174">
        <v>89726</v>
      </c>
      <c r="C190" s="177" t="s">
        <v>58</v>
      </c>
      <c r="D190" s="176" t="str">
        <f>IF(C190="SINAPI",VLOOKUP(B190,BancoRJ!C:G,2,0),VLOOKUP(B190,COMPOSIÇÕES!C:H,2,0))</f>
        <v>JOELHO 45 GRAUS, PVC, SERIE NORMAL, ESGOTO PREDIAL, DN 40 MM, JUNTA SOLDÁVEL, FORNECIDO E INSTALADO EM RAMAL DE DESCARGA OU RAMAL DE ESGOTO SANITÁRIO. AF_08/2022</v>
      </c>
      <c r="E190" s="111" t="str">
        <f>IF(C190="SINAPI",VLOOKUP(B190,BancoRJ!C:G,3,0),VLOOKUP(B190,COMPOSIÇÕES!C:H,3,0))</f>
        <v>UN</v>
      </c>
      <c r="F190" s="120">
        <f>ROUND(VLOOKUP(A190,'MEMORIA DE CÁLCULO'!A:K,10,0),2)</f>
        <v>200</v>
      </c>
      <c r="G190" s="178">
        <f t="shared" si="17"/>
        <v>13.44</v>
      </c>
      <c r="H190" s="112">
        <f t="shared" si="18"/>
        <v>16.23</v>
      </c>
      <c r="I190" s="62">
        <f t="shared" si="19"/>
        <v>2688</v>
      </c>
      <c r="J190" s="62">
        <f t="shared" si="20"/>
        <v>3246</v>
      </c>
      <c r="K190" s="63">
        <f t="shared" si="21"/>
        <v>3.606148767607992E-4</v>
      </c>
      <c r="L190" s="121">
        <f>IF(B190=0,"",IF(VLOOKUP('DADOS GERAIS'!$B$9,'DADOS GERAIS'!$H$1:$I$2,2,0)=1,IF(C190="SINAPI",VLOOKUP(B190,BancoRJ!C:G,4,0),VLOOKUP(B190,COMPOSIÇÕES!C:H,6,0)),IF(C190="SINAPI",VLOOKUP(B190,BancoRJ!C:G,5,0),VLOOKUP(B190,COMPOSIÇÕES!C:H,6,0))))</f>
        <v>13.44</v>
      </c>
      <c r="M190" s="122">
        <f t="shared" si="24"/>
        <v>16.23</v>
      </c>
      <c r="N190" s="237">
        <f t="shared" si="23"/>
        <v>0.9902235240540247</v>
      </c>
      <c r="O190" s="237" t="str">
        <f t="shared" si="22"/>
        <v>C</v>
      </c>
    </row>
    <row r="191" spans="1:15" ht="59.25" customHeight="1">
      <c r="A191" s="14" t="s">
        <v>32692</v>
      </c>
      <c r="B191" s="174">
        <v>89798</v>
      </c>
      <c r="C191" s="177" t="s">
        <v>58</v>
      </c>
      <c r="D191" s="176" t="str">
        <f>IF(C191="SINAPI",VLOOKUP(B191,BancoRJ!C:G,2,0),VLOOKUP(B191,COMPOSIÇÕES!C:H,2,0))</f>
        <v>TUBO PVC, SERIE NORMAL, ESGOTO PREDIAL, DN 50 MM, FORNECIDO E INSTALADO EM PRUMADA DE ESGOTO SANITÁRIO OU VENTILAÇÃO. AF_08/2022</v>
      </c>
      <c r="E191" s="111" t="str">
        <f>IF(C191="SINAPI",VLOOKUP(B191,BancoRJ!C:G,3,0),VLOOKUP(B191,COMPOSIÇÕES!C:H,3,0))</f>
        <v>M</v>
      </c>
      <c r="F191" s="120">
        <f>ROUND(VLOOKUP(A191,'MEMORIA DE CÁLCULO'!A:K,10,0),2)</f>
        <v>175</v>
      </c>
      <c r="G191" s="178">
        <f t="shared" si="17"/>
        <v>15.24</v>
      </c>
      <c r="H191" s="112">
        <f t="shared" si="18"/>
        <v>18.399999999999999</v>
      </c>
      <c r="I191" s="62">
        <f t="shared" si="19"/>
        <v>2667</v>
      </c>
      <c r="J191" s="62">
        <f t="shared" si="20"/>
        <v>3220</v>
      </c>
      <c r="K191" s="63">
        <f t="shared" si="21"/>
        <v>3.5772640270171697E-4</v>
      </c>
      <c r="L191" s="121">
        <f>IF(B191=0,"",IF(VLOOKUP('DADOS GERAIS'!$B$9,'DADOS GERAIS'!$H$1:$I$2,2,0)=1,IF(C191="SINAPI",VLOOKUP(B191,BancoRJ!C:G,4,0),VLOOKUP(B191,COMPOSIÇÕES!C:H,6,0)),IF(C191="SINAPI",VLOOKUP(B191,BancoRJ!C:G,5,0),VLOOKUP(B191,COMPOSIÇÕES!C:H,6,0))))</f>
        <v>15.24</v>
      </c>
      <c r="M191" s="122">
        <f t="shared" si="24"/>
        <v>18.399999999999999</v>
      </c>
      <c r="N191" s="237">
        <f t="shared" si="23"/>
        <v>0.9905812504567264</v>
      </c>
      <c r="O191" s="237" t="str">
        <f t="shared" si="22"/>
        <v>C</v>
      </c>
    </row>
    <row r="192" spans="1:15" ht="59.25" customHeight="1">
      <c r="A192" s="14" t="s">
        <v>14689</v>
      </c>
      <c r="B192" s="174">
        <v>105011</v>
      </c>
      <c r="C192" s="177" t="s">
        <v>58</v>
      </c>
      <c r="D192" s="176" t="str">
        <f>IF(C192="SINAPI",VLOOKUP(B192,BancoRJ!C:G,2,0),VLOOKUP(B192,COMPOSIÇÕES!C:H,2,0))</f>
        <v>EXECUÇÃO DE LINHAS DE REFERÊNCIA EM GABARITO OU CAVALETE. AF_03/2024</v>
      </c>
      <c r="E192" s="111" t="str">
        <f>IF(C192="SINAPI",VLOOKUP(B192,BancoRJ!C:G,3,0),VLOOKUP(B192,COMPOSIÇÕES!C:H,3,0))</f>
        <v>M</v>
      </c>
      <c r="F192" s="120">
        <f>ROUND(VLOOKUP(A192,'MEMORIA DE CÁLCULO'!A:K,10,0),2)</f>
        <v>3482.5</v>
      </c>
      <c r="G192" s="178">
        <f t="shared" si="17"/>
        <v>0.74</v>
      </c>
      <c r="H192" s="112">
        <f t="shared" si="18"/>
        <v>0.89</v>
      </c>
      <c r="I192" s="62">
        <f t="shared" si="19"/>
        <v>2577.0500000000002</v>
      </c>
      <c r="J192" s="62">
        <f t="shared" si="20"/>
        <v>3099.43</v>
      </c>
      <c r="K192" s="63">
        <f t="shared" si="21"/>
        <v>3.4433165972850394E-4</v>
      </c>
      <c r="L192" s="121">
        <f>IF(B192=0,"",IF(VLOOKUP('DADOS GERAIS'!$B$9,'DADOS GERAIS'!$H$1:$I$2,2,0)=1,IF(C192="SINAPI",VLOOKUP(B192,BancoRJ!C:G,4,0),VLOOKUP(B192,COMPOSIÇÕES!C:H,6,0)),IF(C192="SINAPI",VLOOKUP(B192,BancoRJ!C:G,5,0),VLOOKUP(B192,COMPOSIÇÕES!C:H,6,0))))</f>
        <v>0.74</v>
      </c>
      <c r="M192" s="122">
        <f>IF(G192=0,"",IF(G192&gt;L192,FALSE,ROUND((G192*$F$6)+G192,2)))</f>
        <v>0.89</v>
      </c>
      <c r="N192" s="237">
        <f t="shared" si="23"/>
        <v>0.99092558211645487</v>
      </c>
      <c r="O192" s="237" t="str">
        <f t="shared" si="22"/>
        <v>C</v>
      </c>
    </row>
    <row r="193" spans="1:15" ht="59.25" customHeight="1">
      <c r="A193" s="14" t="s">
        <v>32529</v>
      </c>
      <c r="B193" s="174">
        <v>92759</v>
      </c>
      <c r="C193" s="177" t="s">
        <v>58</v>
      </c>
      <c r="D193" s="176" t="str">
        <f>IF(C193="SINAPI",VLOOKUP(B193,BancoRJ!C:G,2,0),VLOOKUP(B193,COMPOSIÇÕES!C:H,2,0))</f>
        <v>ARMAÇÃO DE PILAR OU VIGA DE ESTRUTURA CONVENCIONAL DE CONCRETO ARMADO UTILIZANDO AÇO CA-60 DE 5,0 MM - MONTAGEM. AF_06/2022</v>
      </c>
      <c r="E193" s="111" t="str">
        <f>IF(C193="SINAPI",VLOOKUP(B193,BancoRJ!C:G,3,0),VLOOKUP(B193,COMPOSIÇÕES!C:H,3,0))</f>
        <v>KG</v>
      </c>
      <c r="F193" s="120">
        <f>ROUND(VLOOKUP(A193,'MEMORIA DE CÁLCULO'!A:K,10,0),2)</f>
        <v>148</v>
      </c>
      <c r="G193" s="178">
        <f t="shared" si="17"/>
        <v>16.690000000000001</v>
      </c>
      <c r="H193" s="112">
        <f t="shared" si="18"/>
        <v>20.149999999999999</v>
      </c>
      <c r="I193" s="62">
        <f t="shared" si="19"/>
        <v>2470.12</v>
      </c>
      <c r="J193" s="62">
        <f t="shared" si="20"/>
        <v>2982.2</v>
      </c>
      <c r="K193" s="63">
        <f t="shared" si="21"/>
        <v>3.3130797457672681E-4</v>
      </c>
      <c r="L193" s="121">
        <f>IF(B193=0,"",IF(VLOOKUP('DADOS GERAIS'!$B$9,'DADOS GERAIS'!$H$1:$I$2,2,0)=1,IF(C193="SINAPI",VLOOKUP(B193,BancoRJ!C:G,4,0),VLOOKUP(B193,COMPOSIÇÕES!C:H,6,0)),IF(C193="SINAPI",VLOOKUP(B193,BancoRJ!C:G,5,0),VLOOKUP(B193,COMPOSIÇÕES!C:H,6,0))))</f>
        <v>16.690000000000001</v>
      </c>
      <c r="M193" s="122">
        <f>IF(G193=0,"",IF(G193&gt;L193,FALSE,ROUND((G193*$F$6)+G193,2)))</f>
        <v>20.149999999999999</v>
      </c>
      <c r="N193" s="237">
        <f t="shared" si="23"/>
        <v>0.99125689009103157</v>
      </c>
      <c r="O193" s="237" t="str">
        <f t="shared" si="22"/>
        <v>C</v>
      </c>
    </row>
    <row r="194" spans="1:15" ht="59.25" customHeight="1">
      <c r="A194" s="14" t="s">
        <v>32688</v>
      </c>
      <c r="B194" s="174">
        <v>104345</v>
      </c>
      <c r="C194" s="177" t="s">
        <v>58</v>
      </c>
      <c r="D194" s="176" t="str">
        <f>IF(C194="SINAPI",VLOOKUP(B194,BancoRJ!C:G,2,0),VLOOKUP(B194,COMPOSIÇÕES!C:H,2,0))</f>
        <v>JUNÇÃO DE REDUÇÃO INVERTIDA, PVC, SÉRIE NORMAL, ESGOTO PREDIAL, DN 100 X 50 MM, JUNTA ELÁSTICA, FORNECIDO E INSTALADO EM RAMAL DE DESCARGA OU RAMAL DE ESGOTO SANITÁRIO. AF_08/2022</v>
      </c>
      <c r="E194" s="111" t="str">
        <f>IF(C194="SINAPI",VLOOKUP(B194,BancoRJ!C:G,3,0),VLOOKUP(B194,COMPOSIÇÕES!C:H,3,0))</f>
        <v>UN</v>
      </c>
      <c r="F194" s="120">
        <f>ROUND(VLOOKUP(A194,'MEMORIA DE CÁLCULO'!A:K,10,0),2)</f>
        <v>50</v>
      </c>
      <c r="G194" s="178">
        <f t="shared" si="17"/>
        <v>48.94</v>
      </c>
      <c r="H194" s="112">
        <f t="shared" si="18"/>
        <v>59.1</v>
      </c>
      <c r="I194" s="62">
        <f t="shared" si="19"/>
        <v>2447</v>
      </c>
      <c r="J194" s="62">
        <f t="shared" si="20"/>
        <v>2955</v>
      </c>
      <c r="K194" s="63">
        <f t="shared" si="21"/>
        <v>3.2828618633030238E-4</v>
      </c>
      <c r="L194" s="121">
        <f>IF(B194=0,"",IF(VLOOKUP('DADOS GERAIS'!$B$9,'DADOS GERAIS'!$H$1:$I$2,2,0)=1,IF(C194="SINAPI",VLOOKUP(B194,BancoRJ!C:G,4,0),VLOOKUP(B194,COMPOSIÇÕES!C:H,6,0)),IF(C194="SINAPI",VLOOKUP(B194,BancoRJ!C:G,5,0),VLOOKUP(B194,COMPOSIÇÕES!C:H,6,0))))</f>
        <v>48.94</v>
      </c>
      <c r="M194" s="122">
        <f t="shared" ref="M194:M248" si="25">IF(G194=0,"",IF(G194&gt;L194,FALSE,ROUND((G194*$F$6)+G194,2)))</f>
        <v>59.1</v>
      </c>
      <c r="N194" s="237">
        <f t="shared" si="23"/>
        <v>0.99158517627736187</v>
      </c>
      <c r="O194" s="237" t="str">
        <f t="shared" si="22"/>
        <v>C</v>
      </c>
    </row>
    <row r="195" spans="1:15" ht="59.25" customHeight="1">
      <c r="A195" s="14" t="s">
        <v>32709</v>
      </c>
      <c r="B195" s="174">
        <v>100875</v>
      </c>
      <c r="C195" s="177" t="s">
        <v>58</v>
      </c>
      <c r="D195" s="176" t="str">
        <f>IF(C195="SINAPI",VLOOKUP(B195,BancoRJ!C:G,2,0),VLOOKUP(B195,COMPOSIÇÕES!C:H,2,0))</f>
        <v>BANCO ARTICULADO, EM ACO INOX, PARA PCD, FIXADO NA PAREDE - FORNECIMENTO E INSTALAÇÃO. AF_01/2020</v>
      </c>
      <c r="E195" s="111" t="str">
        <f>IF(C195="SINAPI",VLOOKUP(B195,BancoRJ!C:G,3,0),VLOOKUP(B195,COMPOSIÇÕES!C:H,3,0))</f>
        <v>UN</v>
      </c>
      <c r="F195" s="120">
        <f>ROUND(VLOOKUP(A195,'MEMORIA DE CÁLCULO'!A:K,10,0),2)</f>
        <v>3</v>
      </c>
      <c r="G195" s="178">
        <f t="shared" si="17"/>
        <v>811.64</v>
      </c>
      <c r="H195" s="112">
        <f t="shared" si="18"/>
        <v>980.06</v>
      </c>
      <c r="I195" s="62">
        <f t="shared" si="19"/>
        <v>2434.92</v>
      </c>
      <c r="J195" s="62">
        <f t="shared" si="20"/>
        <v>2940.18</v>
      </c>
      <c r="K195" s="63">
        <f t="shared" si="21"/>
        <v>3.2663975611662552E-4</v>
      </c>
      <c r="L195" s="121">
        <f>IF(B195=0,"",IF(VLOOKUP('DADOS GERAIS'!$B$9,'DADOS GERAIS'!$H$1:$I$2,2,0)=1,IF(C195="SINAPI",VLOOKUP(B195,BancoRJ!C:G,4,0),VLOOKUP(B195,COMPOSIÇÕES!C:H,6,0)),IF(C195="SINAPI",VLOOKUP(B195,BancoRJ!C:G,5,0),VLOOKUP(B195,COMPOSIÇÕES!C:H,6,0))))</f>
        <v>811.64</v>
      </c>
      <c r="M195" s="122">
        <f t="shared" si="25"/>
        <v>980.06</v>
      </c>
      <c r="N195" s="237">
        <f t="shared" si="23"/>
        <v>0.99191181603347844</v>
      </c>
      <c r="O195" s="237" t="str">
        <f t="shared" si="22"/>
        <v>C</v>
      </c>
    </row>
    <row r="196" spans="1:15" ht="59.25" customHeight="1">
      <c r="A196" s="14" t="s">
        <v>32597</v>
      </c>
      <c r="B196" s="174">
        <v>97084</v>
      </c>
      <c r="C196" s="177" t="s">
        <v>58</v>
      </c>
      <c r="D196" s="176" t="str">
        <f>IF(C196="SINAPI",VLOOKUP(B196,BancoRJ!C:G,2,0),VLOOKUP(B196,COMPOSIÇÕES!C:H,2,0))</f>
        <v>COMPACTAÇÃO MECÂNICA DE SOLO PARA EXECUÇÃO DE RADIER, PISO DE CONCRETO OU LAJE SOBRE SOLO, COM COMPACTADOR DE SOLOS TIPO PLACA VIBRATÓRIA. AF_09/2021</v>
      </c>
      <c r="E196" s="111" t="str">
        <f>IF(C196="SINAPI",VLOOKUP(B196,BancoRJ!C:G,3,0),VLOOKUP(B196,COMPOSIÇÕES!C:H,3,0))</f>
        <v>M2</v>
      </c>
      <c r="F196" s="120">
        <f>ROUND(VLOOKUP(A196,'MEMORIA DE CÁLCULO'!A:K,10,0),2)</f>
        <v>2373</v>
      </c>
      <c r="G196" s="178">
        <f t="shared" si="17"/>
        <v>1</v>
      </c>
      <c r="H196" s="112">
        <f t="shared" si="18"/>
        <v>1.21</v>
      </c>
      <c r="I196" s="62">
        <f t="shared" si="19"/>
        <v>2373</v>
      </c>
      <c r="J196" s="62">
        <f t="shared" si="20"/>
        <v>2871.33</v>
      </c>
      <c r="K196" s="63">
        <f t="shared" si="21"/>
        <v>3.1899085461786368E-4</v>
      </c>
      <c r="L196" s="121">
        <f>IF(B196=0,"",IF(VLOOKUP('DADOS GERAIS'!$B$9,'DADOS GERAIS'!$H$1:$I$2,2,0)=1,IF(C196="SINAPI",VLOOKUP(B196,BancoRJ!C:G,4,0),VLOOKUP(B196,COMPOSIÇÕES!C:H,6,0)),IF(C196="SINAPI",VLOOKUP(B196,BancoRJ!C:G,5,0),VLOOKUP(B196,COMPOSIÇÕES!C:H,6,0))))</f>
        <v>1</v>
      </c>
      <c r="M196" s="122">
        <f t="shared" si="25"/>
        <v>1.21</v>
      </c>
      <c r="N196" s="237">
        <f t="shared" si="23"/>
        <v>0.99223080688809628</v>
      </c>
      <c r="O196" s="237" t="str">
        <f t="shared" si="22"/>
        <v>C</v>
      </c>
    </row>
    <row r="197" spans="1:15" ht="59.25" customHeight="1">
      <c r="A197" s="14" t="s">
        <v>32659</v>
      </c>
      <c r="B197" s="174">
        <v>89446</v>
      </c>
      <c r="C197" s="177" t="s">
        <v>58</v>
      </c>
      <c r="D197" s="176" t="str">
        <f>IF(C197="SINAPI",VLOOKUP(B197,BancoRJ!C:G,2,0),VLOOKUP(B197,COMPOSIÇÕES!C:H,2,0))</f>
        <v>TUBO, PVC, SOLDÁVEL, DE 25MM, INSTALADO EM PRUMADA DE ÁGUA - FORNECIMENTO E INSTALAÇÃO. AF_06/2022</v>
      </c>
      <c r="E197" s="111" t="str">
        <f>IF(C197="SINAPI",VLOOKUP(B197,BancoRJ!C:G,3,0),VLOOKUP(B197,COMPOSIÇÕES!C:H,3,0))</f>
        <v>M</v>
      </c>
      <c r="F197" s="120">
        <f>ROUND(VLOOKUP(A197,'MEMORIA DE CÁLCULO'!A:K,10,0),2)</f>
        <v>390</v>
      </c>
      <c r="G197" s="178">
        <f t="shared" si="17"/>
        <v>5.91</v>
      </c>
      <c r="H197" s="112">
        <f t="shared" si="18"/>
        <v>7.14</v>
      </c>
      <c r="I197" s="62">
        <f t="shared" si="19"/>
        <v>2304.9</v>
      </c>
      <c r="J197" s="62">
        <f t="shared" si="20"/>
        <v>2784.6</v>
      </c>
      <c r="K197" s="63">
        <f t="shared" si="21"/>
        <v>3.0935557172770222E-4</v>
      </c>
      <c r="L197" s="121">
        <f>IF(B197=0,"",IF(VLOOKUP('DADOS GERAIS'!$B$9,'DADOS GERAIS'!$H$1:$I$2,2,0)=1,IF(C197="SINAPI",VLOOKUP(B197,BancoRJ!C:G,4,0),VLOOKUP(B197,COMPOSIÇÕES!C:H,6,0)),IF(C197="SINAPI",VLOOKUP(B197,BancoRJ!C:G,5,0),VLOOKUP(B197,COMPOSIÇÕES!C:H,6,0))))</f>
        <v>5.91</v>
      </c>
      <c r="M197" s="122">
        <f t="shared" si="25"/>
        <v>7.14</v>
      </c>
      <c r="N197" s="237">
        <f t="shared" si="23"/>
        <v>0.99254016245982402</v>
      </c>
      <c r="O197" s="237" t="str">
        <f t="shared" si="22"/>
        <v>C</v>
      </c>
    </row>
    <row r="198" spans="1:15" ht="59.25" customHeight="1">
      <c r="A198" s="14" t="s">
        <v>32608</v>
      </c>
      <c r="B198" s="174">
        <v>97087</v>
      </c>
      <c r="C198" s="177" t="s">
        <v>58</v>
      </c>
      <c r="D198" s="176" t="str">
        <f>IF(C198="SINAPI",VLOOKUP(B198,BancoRJ!C:G,2,0),VLOOKUP(B198,COMPOSIÇÕES!C:H,2,0))</f>
        <v>CAMADA SEPARADORA PARA EXECUÇÃO DE RADIER, PISO DE CONCRETO OU LAJE SOBRE SOLO, EM LONA PLÁSTICA. AF_09/2021</v>
      </c>
      <c r="E198" s="111" t="str">
        <f>IF(C198="SINAPI",VLOOKUP(B198,BancoRJ!C:G,3,0),VLOOKUP(B198,COMPOSIÇÕES!C:H,3,0))</f>
        <v>M2</v>
      </c>
      <c r="F198" s="120">
        <f>ROUND(VLOOKUP(A198,'MEMORIA DE CÁLCULO'!A:K,10,0),2)</f>
        <v>807.5</v>
      </c>
      <c r="G198" s="178">
        <f t="shared" si="17"/>
        <v>2.77</v>
      </c>
      <c r="H198" s="112">
        <f t="shared" si="18"/>
        <v>3.34</v>
      </c>
      <c r="I198" s="62">
        <f t="shared" si="19"/>
        <v>2236.7800000000002</v>
      </c>
      <c r="J198" s="62">
        <f t="shared" si="20"/>
        <v>2697.05</v>
      </c>
      <c r="K198" s="63">
        <f t="shared" si="21"/>
        <v>2.9962919080952355E-4</v>
      </c>
      <c r="L198" s="121">
        <f>IF(B198=0,"",IF(VLOOKUP('DADOS GERAIS'!$B$9,'DADOS GERAIS'!$H$1:$I$2,2,0)=1,IF(C198="SINAPI",VLOOKUP(B198,BancoRJ!C:G,4,0),VLOOKUP(B198,COMPOSIÇÕES!C:H,6,0)),IF(C198="SINAPI",VLOOKUP(B198,BancoRJ!C:G,5,0),VLOOKUP(B198,COMPOSIÇÕES!C:H,6,0))))</f>
        <v>2.77</v>
      </c>
      <c r="M198" s="122">
        <f>IF(G198=0,"",IF(G198&gt;L198,FALSE,ROUND((G198*$F$6)+G198,2)))</f>
        <v>3.34</v>
      </c>
      <c r="N198" s="237">
        <f t="shared" si="23"/>
        <v>0.99283979165063352</v>
      </c>
      <c r="O198" s="237" t="str">
        <f t="shared" si="22"/>
        <v>C</v>
      </c>
    </row>
    <row r="199" spans="1:15" ht="59.25" customHeight="1">
      <c r="A199" s="14" t="s">
        <v>32642</v>
      </c>
      <c r="B199" s="174">
        <v>91845</v>
      </c>
      <c r="C199" s="177" t="s">
        <v>58</v>
      </c>
      <c r="D199" s="176" t="str">
        <f>IF(C199="SINAPI",VLOOKUP(B199,BancoRJ!C:G,2,0),VLOOKUP(B199,COMPOSIÇÕES!C:H,2,0))</f>
        <v>ELETRODUTO FLEXÍVEL CORRUGADO REFORÇADO, PVC, DN 25 MM (3/4"), PARA CIRCUITOS TERMINAIS, INSTALADO EM LAJE - FORNECIMENTO E INSTALAÇÃO. AF_03/2023</v>
      </c>
      <c r="E199" s="111" t="str">
        <f>IF(C199="SINAPI",VLOOKUP(B199,BancoRJ!C:G,3,0),VLOOKUP(B199,COMPOSIÇÕES!C:H,3,0))</f>
        <v>M</v>
      </c>
      <c r="F199" s="120">
        <f>ROUND(VLOOKUP(A199,'MEMORIA DE CÁLCULO'!A:K,10,0),2)</f>
        <v>222.5</v>
      </c>
      <c r="G199" s="178">
        <f t="shared" si="17"/>
        <v>9.5299999999999994</v>
      </c>
      <c r="H199" s="112">
        <f t="shared" si="18"/>
        <v>11.51</v>
      </c>
      <c r="I199" s="62">
        <f t="shared" si="19"/>
        <v>2120.4299999999998</v>
      </c>
      <c r="J199" s="62">
        <f t="shared" si="20"/>
        <v>2560.98</v>
      </c>
      <c r="K199" s="63">
        <f t="shared" si="21"/>
        <v>2.8451247291647302E-4</v>
      </c>
      <c r="L199" s="121">
        <f>IF(B199=0,"",IF(VLOOKUP('DADOS GERAIS'!$B$9,'DADOS GERAIS'!$H$1:$I$2,2,0)=1,IF(C199="SINAPI",VLOOKUP(B199,BancoRJ!C:G,4,0),VLOOKUP(B199,COMPOSIÇÕES!C:H,6,0)),IF(C199="SINAPI",VLOOKUP(B199,BancoRJ!C:G,5,0),VLOOKUP(B199,COMPOSIÇÕES!C:H,6,0))))</f>
        <v>9.5299999999999994</v>
      </c>
      <c r="M199" s="122">
        <f t="shared" si="25"/>
        <v>11.51</v>
      </c>
      <c r="N199" s="237">
        <f t="shared" si="23"/>
        <v>0.99312430412355002</v>
      </c>
      <c r="O199" s="237" t="str">
        <f t="shared" si="22"/>
        <v>C</v>
      </c>
    </row>
    <row r="200" spans="1:15" ht="59.25" customHeight="1">
      <c r="A200" s="14" t="s">
        <v>20</v>
      </c>
      <c r="B200" s="174">
        <v>101497</v>
      </c>
      <c r="C200" s="177" t="s">
        <v>58</v>
      </c>
      <c r="D200" s="176" t="str">
        <f>IF(C200="SINAPI",VLOOKUP(B200,BancoRJ!C:G,2,0),VLOOKUP(B200,COMPOSIÇÕES!C:H,2,0))</f>
        <v>ENTRADA DE ENERGIA ELÉTRICA, AÉREA, BIFÁSICA, COM CAIXA DE SOBREPOR, CABO DE 10 MM2 E DISJUNTOR DIN 50A (NÃO INCLUSO O POSTE DE CONCRETO). AF_07/2020_PS</v>
      </c>
      <c r="E200" s="111" t="str">
        <f>IF(C200="SINAPI",VLOOKUP(B200,BancoRJ!C:G,3,0),VLOOKUP(B200,COMPOSIÇÕES!C:H,3,0))</f>
        <v>UN</v>
      </c>
      <c r="F200" s="120">
        <f>ROUND(VLOOKUP(A200,'MEMORIA DE CÁLCULO'!A:K,10,0),2)</f>
        <v>1</v>
      </c>
      <c r="G200" s="178">
        <f t="shared" si="17"/>
        <v>2097.77</v>
      </c>
      <c r="H200" s="112">
        <f t="shared" si="18"/>
        <v>2533.06</v>
      </c>
      <c r="I200" s="62">
        <f t="shared" si="19"/>
        <v>2097.77</v>
      </c>
      <c r="J200" s="62">
        <f t="shared" si="20"/>
        <v>2533.06</v>
      </c>
      <c r="K200" s="63">
        <f t="shared" si="21"/>
        <v>2.8141069615764325E-4</v>
      </c>
      <c r="L200" s="121">
        <f>IF(B200=0,"",IF(VLOOKUP('DADOS GERAIS'!$B$9,'DADOS GERAIS'!$H$1:$I$2,2,0)=1,IF(C200="SINAPI",VLOOKUP(B200,BancoRJ!C:G,4,0),VLOOKUP(B200,COMPOSIÇÕES!C:H,6,0)),IF(C200="SINAPI",VLOOKUP(B200,BancoRJ!C:G,5,0),VLOOKUP(B200,COMPOSIÇÕES!C:H,6,0))))</f>
        <v>2097.77</v>
      </c>
      <c r="M200" s="122">
        <f>IF(G200=0,"",IF(G200&gt;L200,FALSE,ROUND((G200*$F$6)+G200,2)))</f>
        <v>2533.06</v>
      </c>
      <c r="N200" s="237">
        <f t="shared" si="23"/>
        <v>0.99340571481970763</v>
      </c>
      <c r="O200" s="237" t="str">
        <f t="shared" si="22"/>
        <v>C</v>
      </c>
    </row>
    <row r="201" spans="1:15" ht="59.25" customHeight="1">
      <c r="A201" s="14" t="s">
        <v>32651</v>
      </c>
      <c r="B201" s="174">
        <v>89481</v>
      </c>
      <c r="C201" s="177" t="s">
        <v>58</v>
      </c>
      <c r="D201" s="176" t="str">
        <f>IF(C201="SINAPI",VLOOKUP(B201,BancoRJ!C:G,2,0),VLOOKUP(B201,COMPOSIÇÕES!C:H,2,0))</f>
        <v>JOELHO 90 GRAUS, PVC, SOLDÁVEL, DN 25MM, INSTALADO EM PRUMADA DE ÁGUA - FORNECIMENTO E INSTALAÇÃO. AF_06/2022</v>
      </c>
      <c r="E201" s="111" t="str">
        <f>IF(C201="SINAPI",VLOOKUP(B201,BancoRJ!C:G,3,0),VLOOKUP(B201,COMPOSIÇÕES!C:H,3,0))</f>
        <v>UN</v>
      </c>
      <c r="F201" s="120">
        <f>ROUND(VLOOKUP(A201,'MEMORIA DE CÁLCULO'!A:K,10,0),2)</f>
        <v>300</v>
      </c>
      <c r="G201" s="178">
        <f t="shared" ref="G201:G248" si="26">L201</f>
        <v>6.91</v>
      </c>
      <c r="H201" s="112">
        <f t="shared" ref="H201:H264" si="27">IF(G201&lt;=L201,M201,"Valor Acima da Ref.")</f>
        <v>8.34</v>
      </c>
      <c r="I201" s="62">
        <f t="shared" ref="I201:I248" si="28">ROUND(F201*G201,2)</f>
        <v>2073</v>
      </c>
      <c r="J201" s="62">
        <f t="shared" ref="J201:J248" si="29">ROUND(F201*H201,2)</f>
        <v>2502</v>
      </c>
      <c r="K201" s="63">
        <f t="shared" ref="K201:K264" si="30">J201/$J$7</f>
        <v>2.7796008060860123E-4</v>
      </c>
      <c r="L201" s="121">
        <f>IF(B201=0,"",IF(VLOOKUP('DADOS GERAIS'!$B$9,'DADOS GERAIS'!$H$1:$I$2,2,0)=1,IF(C201="SINAPI",VLOOKUP(B201,BancoRJ!C:G,4,0),VLOOKUP(B201,COMPOSIÇÕES!C:H,6,0)),IF(C201="SINAPI",VLOOKUP(B201,BancoRJ!C:G,5,0),VLOOKUP(B201,COMPOSIÇÕES!C:H,6,0))))</f>
        <v>6.91</v>
      </c>
      <c r="M201" s="122">
        <f t="shared" si="25"/>
        <v>8.34</v>
      </c>
      <c r="N201" s="237">
        <f t="shared" si="23"/>
        <v>0.99368367490031628</v>
      </c>
      <c r="O201" s="237" t="str">
        <f t="shared" si="22"/>
        <v>C</v>
      </c>
    </row>
    <row r="202" spans="1:15" ht="59.25" customHeight="1">
      <c r="A202" s="14" t="s">
        <v>32630</v>
      </c>
      <c r="B202" s="174" t="str">
        <f>COMPOSIÇÕES!C97</f>
        <v>COMP 12</v>
      </c>
      <c r="C202" s="177" t="s">
        <v>32256</v>
      </c>
      <c r="D202" s="176" t="str">
        <f>IF(C202="SINAPI",VLOOKUP(B202,BancoRJ!C:G,2,0),VLOOKUP(B202,COMPOSIÇÕES!C:H,2,0))</f>
        <v>SUPORTE PARAFUSADO COM PLACA DE ENCAIXE 4" X 2" ALTO (2,00 M DO PISO) PARA PONTO DE CHUVEIRO - FORNECIMENTO E INSTALAÇÃO. AF_03/2023</v>
      </c>
      <c r="E202" s="111" t="str">
        <f>IF(C202="SINAPI",VLOOKUP(B202,BancoRJ!C:G,3,0),VLOOKUP(B202,COMPOSIÇÕES!C:H,3,0))</f>
        <v>UN</v>
      </c>
      <c r="F202" s="120">
        <f>ROUND(VLOOKUP(A202,'MEMORIA DE CÁLCULO'!A:K,10,0),2)</f>
        <v>50</v>
      </c>
      <c r="G202" s="178">
        <f t="shared" si="26"/>
        <v>40.67</v>
      </c>
      <c r="H202" s="112">
        <f t="shared" si="27"/>
        <v>49.11</v>
      </c>
      <c r="I202" s="62">
        <f t="shared" si="28"/>
        <v>2033.5</v>
      </c>
      <c r="J202" s="62">
        <f t="shared" si="29"/>
        <v>2455.5</v>
      </c>
      <c r="K202" s="63">
        <f t="shared" si="30"/>
        <v>2.7279415584908882E-4</v>
      </c>
      <c r="L202" s="121">
        <f>IF(B202=0,"",IF(VLOOKUP('DADOS GERAIS'!$B$9,'DADOS GERAIS'!$H$1:$I$2,2,0)=1,IF(C202="SINAPI",VLOOKUP(B202,BancoRJ!C:G,4,0),VLOOKUP(B202,COMPOSIÇÕES!C:H,6,0)),IF(C202="SINAPI",VLOOKUP(B202,BancoRJ!C:G,5,0),VLOOKUP(B202,COMPOSIÇÕES!C:H,6,0))))</f>
        <v>40.67</v>
      </c>
      <c r="M202" s="122">
        <f>IF(G202=0,"",IF(G202&gt;L202,FALSE,ROUND((G202*$F$6)+G202,2)))</f>
        <v>49.11</v>
      </c>
      <c r="N202" s="237">
        <f t="shared" si="23"/>
        <v>0.99395646905616541</v>
      </c>
      <c r="O202" s="237" t="str">
        <f t="shared" ref="O202:O248" si="31">IF(N202&lt;=0.8,"A",IF(N202&lt;=0.95,"B","C"))</f>
        <v>C</v>
      </c>
    </row>
    <row r="203" spans="1:15" ht="59.25" customHeight="1">
      <c r="A203" s="14" t="s">
        <v>32533</v>
      </c>
      <c r="B203" s="174">
        <v>104736</v>
      </c>
      <c r="C203" s="177" t="s">
        <v>58</v>
      </c>
      <c r="D203" s="176" t="str">
        <f>IF(C203="SINAPI",VLOOKUP(B203,BancoRJ!C:G,2,0),VLOOKUP(B203,COMPOSIÇÕES!C:H,2,0))</f>
        <v>REATERRO MECANIZADO DE VALA COM RETROESCAVADEIRA (CAPACIDADE DA CAÇAMBA DA RETRO: 0,26 M³/POTÊNCIA: 88 HP), LARGURA DE 0,8 A 1,5 M, PROFUNDIDADE DE 1,5 A 3,0 M, COM SOLO (SEM SUBSTITUIÇÃO) DE 1ª CATEGORIA, COM PLACA VIBRATÓRIA. AF_08/2023</v>
      </c>
      <c r="E203" s="111" t="str">
        <f>IF(C203="SINAPI",VLOOKUP(B203,BancoRJ!C:G,3,0),VLOOKUP(B203,COMPOSIÇÕES!C:H,3,0))</f>
        <v>M3</v>
      </c>
      <c r="F203" s="120">
        <f>ROUND(VLOOKUP(A203,'MEMORIA DE CÁLCULO'!A:K,10,0),2)</f>
        <v>193.33</v>
      </c>
      <c r="G203" s="178">
        <f t="shared" si="26"/>
        <v>10.08</v>
      </c>
      <c r="H203" s="112">
        <f t="shared" si="27"/>
        <v>12.17</v>
      </c>
      <c r="I203" s="62">
        <f t="shared" si="28"/>
        <v>1948.77</v>
      </c>
      <c r="J203" s="62">
        <f t="shared" si="29"/>
        <v>2352.83</v>
      </c>
      <c r="K203" s="63">
        <f t="shared" si="30"/>
        <v>2.6138801617039774E-4</v>
      </c>
      <c r="L203" s="121">
        <f>IF(B203=0,"",IF(VLOOKUP('DADOS GERAIS'!$B$9,'DADOS GERAIS'!$H$1:$I$2,2,0)=1,IF(C203="SINAPI",VLOOKUP(B203,BancoRJ!C:G,4,0),VLOOKUP(B203,COMPOSIÇÕES!C:H,6,0)),IF(C203="SINAPI",VLOOKUP(B203,BancoRJ!C:G,5,0),VLOOKUP(B203,COMPOSIÇÕES!C:H,6,0))))</f>
        <v>10.08</v>
      </c>
      <c r="M203" s="122">
        <f>IF(G203=0,"",IF(G203&gt;L203,FALSE,ROUND((G203*$F$6)+G203,2)))</f>
        <v>12.17</v>
      </c>
      <c r="N203" s="237">
        <f t="shared" ref="N203:N248" si="32">N202+K203</f>
        <v>0.99421785707233579</v>
      </c>
      <c r="O203" s="237" t="str">
        <f t="shared" si="31"/>
        <v>C</v>
      </c>
    </row>
    <row r="204" spans="1:15" ht="59.25" customHeight="1">
      <c r="A204" s="14" t="s">
        <v>32683</v>
      </c>
      <c r="B204" s="174">
        <v>89732</v>
      </c>
      <c r="C204" s="177" t="s">
        <v>58</v>
      </c>
      <c r="D204" s="176" t="str">
        <f>IF(C204="SINAPI",VLOOKUP(B204,BancoRJ!C:G,2,0),VLOOKUP(B204,COMPOSIÇÕES!C:H,2,0))</f>
        <v>JOELHO 45 GRAUS, PVC, SERIE NORMAL, ESGOTO PREDIAL, DN 50 MM, JUNTA ELÁSTICA, FORNECIDO E INSTALADO EM RAMAL DE DESCARGA OU RAMAL DE ESGOTO SANITÁRIO. AF_08/2022</v>
      </c>
      <c r="E204" s="111" t="str">
        <f>IF(C204="SINAPI",VLOOKUP(B204,BancoRJ!C:G,3,0),VLOOKUP(B204,COMPOSIÇÕES!C:H,3,0))</f>
        <v>UN</v>
      </c>
      <c r="F204" s="120">
        <f>ROUND(VLOOKUP(A204,'MEMORIA DE CÁLCULO'!A:K,10,0),2)</f>
        <v>100</v>
      </c>
      <c r="G204" s="178">
        <f t="shared" si="26"/>
        <v>18.690000000000001</v>
      </c>
      <c r="H204" s="112">
        <f t="shared" si="27"/>
        <v>22.57</v>
      </c>
      <c r="I204" s="62">
        <f t="shared" si="28"/>
        <v>1869</v>
      </c>
      <c r="J204" s="62">
        <f t="shared" si="29"/>
        <v>2257</v>
      </c>
      <c r="K204" s="63">
        <f t="shared" si="30"/>
        <v>2.5074176735955753E-4</v>
      </c>
      <c r="L204" s="121">
        <f>IF(B204=0,"",IF(VLOOKUP('DADOS GERAIS'!$B$9,'DADOS GERAIS'!$H$1:$I$2,2,0)=1,IF(C204="SINAPI",VLOOKUP(B204,BancoRJ!C:G,4,0),VLOOKUP(B204,COMPOSIÇÕES!C:H,6,0)),IF(C204="SINAPI",VLOOKUP(B204,BancoRJ!C:G,5,0),VLOOKUP(B204,COMPOSIÇÕES!C:H,6,0))))</f>
        <v>18.690000000000001</v>
      </c>
      <c r="M204" s="122">
        <f t="shared" ref="M204" si="33">IF(G204=0,"",IF(G204&gt;L204,FALSE,ROUND((G204*$F$6)+G204,2)))</f>
        <v>22.57</v>
      </c>
      <c r="N204" s="237">
        <f t="shared" si="32"/>
        <v>0.99446859883969529</v>
      </c>
      <c r="O204" s="237" t="str">
        <f t="shared" si="31"/>
        <v>C</v>
      </c>
    </row>
    <row r="205" spans="1:15" ht="59.25" customHeight="1">
      <c r="A205" s="14" t="s">
        <v>32575</v>
      </c>
      <c r="B205" s="174">
        <v>87882</v>
      </c>
      <c r="C205" s="177" t="s">
        <v>58</v>
      </c>
      <c r="D205" s="176" t="str">
        <f>IF(C205="SINAPI",VLOOKUP(B205,BancoRJ!C:G,2,0),VLOOKUP(B205,COMPOSIÇÕES!C:H,2,0))</f>
        <v>CHAPISCO APLICADO NO TETO OU EM ALVENARIA E ESTRUTURA, COM ROLO PARA TEXTURA ACRÍLICA. ARGAMASSA TRAÇO 1:4 E EMULSÃO POLIMÉRICA (ADESIVO) COM PREPARO EM BETONEIRA 400L. AF_10/2022</v>
      </c>
      <c r="E205" s="111" t="str">
        <f>IF(C205="SINAPI",VLOOKUP(B205,BancoRJ!C:G,3,0),VLOOKUP(B205,COMPOSIÇÕES!C:H,3,0))</f>
        <v>M2</v>
      </c>
      <c r="F205" s="120">
        <f>ROUND(VLOOKUP(A205,'MEMORIA DE CÁLCULO'!A:K,10,0),2)</f>
        <v>222</v>
      </c>
      <c r="G205" s="178">
        <f t="shared" si="26"/>
        <v>8.3699999999999992</v>
      </c>
      <c r="H205" s="112">
        <f t="shared" si="27"/>
        <v>10.11</v>
      </c>
      <c r="I205" s="62">
        <f t="shared" si="28"/>
        <v>1858.14</v>
      </c>
      <c r="J205" s="62">
        <f t="shared" si="29"/>
        <v>2244.42</v>
      </c>
      <c r="K205" s="63">
        <f t="shared" si="30"/>
        <v>2.4934419029558623E-4</v>
      </c>
      <c r="L205" s="121">
        <f>IF(B205=0,"",IF(VLOOKUP('DADOS GERAIS'!$B$9,'DADOS GERAIS'!$H$1:$I$2,2,0)=1,IF(C205="SINAPI",VLOOKUP(B205,BancoRJ!C:G,4,0),VLOOKUP(B205,COMPOSIÇÕES!C:H,6,0)),IF(C205="SINAPI",VLOOKUP(B205,BancoRJ!C:G,5,0),VLOOKUP(B205,COMPOSIÇÕES!C:H,6,0))))</f>
        <v>8.3699999999999992</v>
      </c>
      <c r="M205" s="122">
        <f t="shared" si="25"/>
        <v>10.11</v>
      </c>
      <c r="N205" s="237">
        <f t="shared" si="32"/>
        <v>0.99471794302999084</v>
      </c>
      <c r="O205" s="237" t="str">
        <f t="shared" si="31"/>
        <v>C</v>
      </c>
    </row>
    <row r="206" spans="1:15" ht="59.25" customHeight="1">
      <c r="A206" s="14" t="s">
        <v>32670</v>
      </c>
      <c r="B206" s="174" t="str">
        <f>COMPOSIÇÕES!C112</f>
        <v>COMP 14</v>
      </c>
      <c r="C206" s="177" t="s">
        <v>32256</v>
      </c>
      <c r="D206" s="176" t="str">
        <f>IF(C206="SINAPI",VLOOKUP(B206,BancoRJ!C:G,2,0),VLOOKUP(B206,COMPOSIÇÕES!C:H,2,0))</f>
        <v>PLUG OU BUJAO DE 1/2" - FORNECIMENTO E INSTALAÇÃO.</v>
      </c>
      <c r="E206" s="111" t="str">
        <f>IF(C206="SINAPI",VLOOKUP(B206,BancoRJ!C:G,3,0),VLOOKUP(B206,COMPOSIÇÕES!C:H,3,0))</f>
        <v>UN</v>
      </c>
      <c r="F206" s="120">
        <f>ROUND(VLOOKUP(A206,'MEMORIA DE CÁLCULO'!A:K,10,0),2)</f>
        <v>150</v>
      </c>
      <c r="G206" s="178">
        <f t="shared" si="26"/>
        <v>11.94</v>
      </c>
      <c r="H206" s="112">
        <f t="shared" si="27"/>
        <v>14.42</v>
      </c>
      <c r="I206" s="62">
        <f t="shared" si="28"/>
        <v>1791</v>
      </c>
      <c r="J206" s="62">
        <f t="shared" si="29"/>
        <v>2163</v>
      </c>
      <c r="K206" s="63">
        <f t="shared" si="30"/>
        <v>2.4029882268441423E-4</v>
      </c>
      <c r="L206" s="121">
        <f>IF(B206=0,"",IF(VLOOKUP('DADOS GERAIS'!$B$9,'DADOS GERAIS'!$H$1:$I$2,2,0)=1,IF(C206="SINAPI",VLOOKUP(B206,BancoRJ!C:G,4,0),VLOOKUP(B206,COMPOSIÇÕES!C:H,6,0)),IF(C206="SINAPI",VLOOKUP(B206,BancoRJ!C:G,5,0),VLOOKUP(B206,COMPOSIÇÕES!C:H,6,0))))</f>
        <v>11.94</v>
      </c>
      <c r="M206" s="122">
        <f t="shared" si="25"/>
        <v>14.42</v>
      </c>
      <c r="N206" s="237">
        <f t="shared" si="32"/>
        <v>0.99495824185267523</v>
      </c>
      <c r="O206" s="237" t="str">
        <f t="shared" si="31"/>
        <v>C</v>
      </c>
    </row>
    <row r="207" spans="1:15" ht="59.25" customHeight="1">
      <c r="A207" s="14" t="s">
        <v>131</v>
      </c>
      <c r="B207" s="174">
        <v>101616</v>
      </c>
      <c r="C207" s="177" t="s">
        <v>58</v>
      </c>
      <c r="D207" s="176" t="str">
        <f>IF(C207="SINAPI",VLOOKUP(B207,BancoRJ!C:G,2,0),VLOOKUP(B207,COMPOSIÇÕES!C:H,2,0))</f>
        <v>PREPARO DE FUNDO DE VALA COM LARGURA MENOR QUE 1,5 M (ACERTO DO SOLO NATURAL). AF_08/2020</v>
      </c>
      <c r="E207" s="111" t="str">
        <f>IF(C207="SINAPI",VLOOKUP(B207,BancoRJ!C:G,3,0),VLOOKUP(B207,COMPOSIÇÕES!C:H,3,0))</f>
        <v>M2</v>
      </c>
      <c r="F207" s="120">
        <f>ROUND(VLOOKUP(A207,'MEMORIA DE CÁLCULO'!A:K,10,0),2)</f>
        <v>193.82</v>
      </c>
      <c r="G207" s="178">
        <f t="shared" si="26"/>
        <v>9.23</v>
      </c>
      <c r="H207" s="112">
        <f t="shared" si="27"/>
        <v>11.15</v>
      </c>
      <c r="I207" s="62">
        <f t="shared" si="28"/>
        <v>1788.96</v>
      </c>
      <c r="J207" s="62">
        <f t="shared" si="29"/>
        <v>2161.09</v>
      </c>
      <c r="K207" s="63">
        <f t="shared" si="30"/>
        <v>2.4008663093622783E-4</v>
      </c>
      <c r="L207" s="121">
        <f>IF(B207=0,"",IF(VLOOKUP('DADOS GERAIS'!$B$9,'DADOS GERAIS'!$H$1:$I$2,2,0)=1,IF(C207="SINAPI",VLOOKUP(B207,BancoRJ!C:G,4,0),VLOOKUP(B207,COMPOSIÇÕES!C:H,6,0)),IF(C207="SINAPI",VLOOKUP(B207,BancoRJ!C:G,5,0),VLOOKUP(B207,COMPOSIÇÕES!C:H,6,0))))</f>
        <v>9.23</v>
      </c>
      <c r="M207" s="122">
        <f t="shared" si="25"/>
        <v>11.15</v>
      </c>
      <c r="N207" s="237">
        <f t="shared" si="32"/>
        <v>0.99519832848361145</v>
      </c>
      <c r="O207" s="237" t="str">
        <f t="shared" si="31"/>
        <v>C</v>
      </c>
    </row>
    <row r="208" spans="1:15" ht="59.25" customHeight="1">
      <c r="A208" s="14" t="s">
        <v>32628</v>
      </c>
      <c r="B208" s="174">
        <v>91985</v>
      </c>
      <c r="C208" s="177" t="s">
        <v>58</v>
      </c>
      <c r="D208" s="176" t="str">
        <f>IF(C208="SINAPI",VLOOKUP(B208,BancoRJ!C:G,2,0),VLOOKUP(B208,COMPOSIÇÕES!C:H,2,0))</f>
        <v>INTERRUPTOR PULSADOR CAMPAINHA (1 MÓDULO), 10A/250V, INCLUINDO SUPORTE E PLACA - FORNECIMENTO E INSTALAÇÃO. AF_03/2023</v>
      </c>
      <c r="E208" s="111" t="str">
        <f>IF(C208="SINAPI",VLOOKUP(B208,BancoRJ!C:G,3,0),VLOOKUP(B208,COMPOSIÇÕES!C:H,3,0))</f>
        <v>UN</v>
      </c>
      <c r="F208" s="120">
        <f>ROUND(VLOOKUP(A208,'MEMORIA DE CÁLCULO'!A:K,10,0),2)</f>
        <v>50</v>
      </c>
      <c r="G208" s="178">
        <f t="shared" si="26"/>
        <v>35.06</v>
      </c>
      <c r="H208" s="112">
        <f t="shared" si="27"/>
        <v>42.33</v>
      </c>
      <c r="I208" s="62">
        <f t="shared" si="28"/>
        <v>1753</v>
      </c>
      <c r="J208" s="62">
        <f t="shared" si="29"/>
        <v>2116.5</v>
      </c>
      <c r="K208" s="63">
        <f t="shared" si="30"/>
        <v>2.3513289792490187E-4</v>
      </c>
      <c r="L208" s="121">
        <f>IF(B208=0,"",IF(VLOOKUP('DADOS GERAIS'!$B$9,'DADOS GERAIS'!$H$1:$I$2,2,0)=1,IF(C208="SINAPI",VLOOKUP(B208,BancoRJ!C:G,4,0),VLOOKUP(B208,COMPOSIÇÕES!C:H,6,0)),IF(C208="SINAPI",VLOOKUP(B208,BancoRJ!C:G,5,0),VLOOKUP(B208,COMPOSIÇÕES!C:H,6,0))))</f>
        <v>35.06</v>
      </c>
      <c r="M208" s="122">
        <f t="shared" si="25"/>
        <v>42.33</v>
      </c>
      <c r="N208" s="237">
        <f t="shared" si="32"/>
        <v>0.99543346138153632</v>
      </c>
      <c r="O208" s="237" t="str">
        <f t="shared" si="31"/>
        <v>C</v>
      </c>
    </row>
    <row r="209" spans="1:15" ht="59.25" customHeight="1">
      <c r="A209" s="14" t="s">
        <v>32721</v>
      </c>
      <c r="B209" s="174">
        <v>99821</v>
      </c>
      <c r="C209" s="177" t="s">
        <v>58</v>
      </c>
      <c r="D209" s="176" t="str">
        <f>IF(C209="SINAPI",VLOOKUP(B209,BancoRJ!C:G,2,0),VLOOKUP(B209,COMPOSIÇÕES!C:H,2,0))</f>
        <v>LIMPEZA DE JANELA DE VIDRO COM CAIXILHO EM AÇO/ALUMÍNIO/PVC. AF_04/2019</v>
      </c>
      <c r="E209" s="111" t="str">
        <f>IF(C209="SINAPI",VLOOKUP(B209,BancoRJ!C:G,3,0),VLOOKUP(B209,COMPOSIÇÕES!C:H,3,0))</f>
        <v>M2</v>
      </c>
      <c r="F209" s="120">
        <f>ROUND(VLOOKUP(A209,'MEMORIA DE CÁLCULO'!A:K,10,0),2)</f>
        <v>418</v>
      </c>
      <c r="G209" s="178">
        <f t="shared" si="26"/>
        <v>4.1100000000000003</v>
      </c>
      <c r="H209" s="112">
        <f t="shared" si="27"/>
        <v>4.96</v>
      </c>
      <c r="I209" s="62">
        <f t="shared" si="28"/>
        <v>1717.98</v>
      </c>
      <c r="J209" s="62">
        <f t="shared" si="29"/>
        <v>2073.2800000000002</v>
      </c>
      <c r="K209" s="63">
        <f t="shared" si="30"/>
        <v>2.3033136527745833E-4</v>
      </c>
      <c r="L209" s="121">
        <f>IF(B209=0,"",IF(VLOOKUP('DADOS GERAIS'!$B$9,'DADOS GERAIS'!$H$1:$I$2,2,0)=1,IF(C209="SINAPI",VLOOKUP(B209,BancoRJ!C:G,4,0),VLOOKUP(B209,COMPOSIÇÕES!C:H,6,0)),IF(C209="SINAPI",VLOOKUP(B209,BancoRJ!C:G,5,0),VLOOKUP(B209,COMPOSIÇÕES!C:H,6,0))))</f>
        <v>4.1100000000000003</v>
      </c>
      <c r="M209" s="122">
        <f t="shared" si="25"/>
        <v>4.96</v>
      </c>
      <c r="N209" s="237">
        <f t="shared" si="32"/>
        <v>0.99566379274681382</v>
      </c>
      <c r="O209" s="237" t="str">
        <f t="shared" si="31"/>
        <v>C</v>
      </c>
    </row>
    <row r="210" spans="1:15" ht="59.25" customHeight="1">
      <c r="A210" s="14" t="s">
        <v>32680</v>
      </c>
      <c r="B210" s="174" t="str">
        <f>COMPOSIÇÕES!C120</f>
        <v>COMP 15</v>
      </c>
      <c r="C210" s="177" t="s">
        <v>32256</v>
      </c>
      <c r="D210" s="176" t="str">
        <f>IF(C210="SINAPI",VLOOKUP(B210,BancoRJ!C:G,2,0),VLOOKUP(B210,COMPOSIÇÕES!C:H,2,0))</f>
        <v xml:space="preserve">TORNEIRA PLASTICA 1/2" OU 3/4" COM BICO PARA MANGUEIRA - FORNECIMENTO E INSTALAÇÃO. </v>
      </c>
      <c r="E210" s="111" t="str">
        <f>IF(C210="SINAPI",VLOOKUP(B210,BancoRJ!C:G,3,0),VLOOKUP(B210,COMPOSIÇÕES!C:H,3,0))</f>
        <v>UN</v>
      </c>
      <c r="F210" s="120">
        <f>ROUND(VLOOKUP(A210,'MEMORIA DE CÁLCULO'!A:K,10,0),2)</f>
        <v>50</v>
      </c>
      <c r="G210" s="178">
        <f t="shared" si="26"/>
        <v>33.18</v>
      </c>
      <c r="H210" s="112">
        <f t="shared" si="27"/>
        <v>40.06</v>
      </c>
      <c r="I210" s="62">
        <f t="shared" si="28"/>
        <v>1659</v>
      </c>
      <c r="J210" s="62">
        <f t="shared" si="29"/>
        <v>2003</v>
      </c>
      <c r="K210" s="63">
        <f t="shared" si="30"/>
        <v>2.2252359770544693E-4</v>
      </c>
      <c r="L210" s="121">
        <f>IF(B210=0,"",IF(VLOOKUP('DADOS GERAIS'!$B$9,'DADOS GERAIS'!$H$1:$I$2,2,0)=1,IF(C210="SINAPI",VLOOKUP(B210,BancoRJ!C:G,4,0),VLOOKUP(B210,COMPOSIÇÕES!C:H,6,0)),IF(C210="SINAPI",VLOOKUP(B210,BancoRJ!C:G,5,0),VLOOKUP(B210,COMPOSIÇÕES!C:H,6,0))))</f>
        <v>33.18</v>
      </c>
      <c r="M210" s="122">
        <f t="shared" si="25"/>
        <v>40.06</v>
      </c>
      <c r="N210" s="237">
        <f t="shared" si="32"/>
        <v>0.9958863163445193</v>
      </c>
      <c r="O210" s="237" t="str">
        <f t="shared" si="31"/>
        <v>C</v>
      </c>
    </row>
    <row r="211" spans="1:15" ht="59.25" customHeight="1">
      <c r="A211" s="14" t="s">
        <v>32588</v>
      </c>
      <c r="B211" s="174">
        <v>88484</v>
      </c>
      <c r="C211" s="177" t="s">
        <v>58</v>
      </c>
      <c r="D211" s="176" t="str">
        <f>IF(C211="SINAPI",VLOOKUP(B211,BancoRJ!C:G,2,0),VLOOKUP(B211,COMPOSIÇÕES!C:H,2,0))</f>
        <v>FUNDO SELADOR ACRÍLICO, APLICAÇÃO MANUAL EM TETO, UMA DEMÃO. AF_04/2023</v>
      </c>
      <c r="E211" s="111" t="str">
        <f>IF(C211="SINAPI",VLOOKUP(B211,BancoRJ!C:G,3,0),VLOOKUP(B211,COMPOSIÇÕES!C:H,3,0))</f>
        <v>M2</v>
      </c>
      <c r="F211" s="120">
        <f>ROUND(VLOOKUP(A211,'MEMORIA DE CÁLCULO'!A:K,10,0),2)</f>
        <v>222</v>
      </c>
      <c r="G211" s="178">
        <f t="shared" si="26"/>
        <v>7.05</v>
      </c>
      <c r="H211" s="112">
        <f t="shared" si="27"/>
        <v>8.51</v>
      </c>
      <c r="I211" s="62">
        <f t="shared" si="28"/>
        <v>1565.1</v>
      </c>
      <c r="J211" s="62">
        <f t="shared" si="29"/>
        <v>1889.22</v>
      </c>
      <c r="K211" s="63">
        <f t="shared" si="30"/>
        <v>2.0988319084227881E-4</v>
      </c>
      <c r="L211" s="121">
        <f>IF(B211=0,"",IF(VLOOKUP('DADOS GERAIS'!$B$9,'DADOS GERAIS'!$H$1:$I$2,2,0)=1,IF(C211="SINAPI",VLOOKUP(B211,BancoRJ!C:G,4,0),VLOOKUP(B211,COMPOSIÇÕES!C:H,6,0)),IF(C211="SINAPI",VLOOKUP(B211,BancoRJ!C:G,5,0),VLOOKUP(B211,COMPOSIÇÕES!C:H,6,0))))</f>
        <v>7.05</v>
      </c>
      <c r="M211" s="122">
        <f t="shared" si="25"/>
        <v>8.51</v>
      </c>
      <c r="N211" s="237">
        <f t="shared" si="32"/>
        <v>0.99609619953536155</v>
      </c>
      <c r="O211" s="237" t="str">
        <f t="shared" si="31"/>
        <v>C</v>
      </c>
    </row>
    <row r="212" spans="1:15" ht="59.25" customHeight="1">
      <c r="A212" s="14" t="s">
        <v>32713</v>
      </c>
      <c r="B212" s="174">
        <v>91941</v>
      </c>
      <c r="C212" s="177" t="s">
        <v>58</v>
      </c>
      <c r="D212" s="176" t="str">
        <f>IF(C212="SINAPI",VLOOKUP(B212,BancoRJ!C:G,2,0),VLOOKUP(B212,COMPOSIÇÕES!C:H,2,0))</f>
        <v>CAIXA RETANGULAR 4" X 2" BAIXA (0,30 M DO PISO), PVC, INSTALADA EM PAREDE - FORNECIMENTO E INSTALAÇÃO. AF_03/2023</v>
      </c>
      <c r="E212" s="111" t="str">
        <f>IF(C212="SINAPI",VLOOKUP(B212,BancoRJ!C:G,3,0),VLOOKUP(B212,COMPOSIÇÕES!C:H,3,0))</f>
        <v>UN</v>
      </c>
      <c r="F212" s="120">
        <f>ROUND(VLOOKUP(A212,'MEMORIA DE CÁLCULO'!A:K,10,0),2)</f>
        <v>100</v>
      </c>
      <c r="G212" s="178">
        <f t="shared" si="26"/>
        <v>15.58</v>
      </c>
      <c r="H212" s="112">
        <f t="shared" si="27"/>
        <v>18.809999999999999</v>
      </c>
      <c r="I212" s="62">
        <f t="shared" si="28"/>
        <v>1558</v>
      </c>
      <c r="J212" s="62">
        <f t="shared" si="29"/>
        <v>1881</v>
      </c>
      <c r="K212" s="63">
        <f t="shared" si="30"/>
        <v>2.0896998865898436E-4</v>
      </c>
      <c r="L212" s="121">
        <f>IF(B212=0,"",IF(VLOOKUP('DADOS GERAIS'!$B$9,'DADOS GERAIS'!$H$1:$I$2,2,0)=1,IF(C212="SINAPI",VLOOKUP(B212,BancoRJ!C:G,4,0),VLOOKUP(B212,COMPOSIÇÕES!C:H,6,0)),IF(C212="SINAPI",VLOOKUP(B212,BancoRJ!C:G,5,0),VLOOKUP(B212,COMPOSIÇÕES!C:H,6,0))))</f>
        <v>15.58</v>
      </c>
      <c r="M212" s="122">
        <f t="shared" si="25"/>
        <v>18.809999999999999</v>
      </c>
      <c r="N212" s="237">
        <f t="shared" si="32"/>
        <v>0.99630516952402048</v>
      </c>
      <c r="O212" s="237" t="str">
        <f t="shared" si="31"/>
        <v>C</v>
      </c>
    </row>
    <row r="213" spans="1:15" ht="59.25" customHeight="1">
      <c r="A213" s="14" t="s">
        <v>52</v>
      </c>
      <c r="B213" s="174">
        <v>101616</v>
      </c>
      <c r="C213" s="177" t="s">
        <v>58</v>
      </c>
      <c r="D213" s="176" t="str">
        <f>IF(C213="SINAPI",VLOOKUP(B213,BancoRJ!C:G,2,0),VLOOKUP(B213,COMPOSIÇÕES!C:H,2,0))</f>
        <v>PREPARO DE FUNDO DE VALA COM LARGURA MENOR QUE 1,5 M (ACERTO DO SOLO NATURAL). AF_08/2020</v>
      </c>
      <c r="E213" s="111" t="str">
        <f>IF(C213="SINAPI",VLOOKUP(B213,BancoRJ!C:G,3,0),VLOOKUP(B213,COMPOSIÇÕES!C:H,3,0))</f>
        <v>M2</v>
      </c>
      <c r="F213" s="120">
        <f>ROUND(VLOOKUP(A213,'MEMORIA DE CÁLCULO'!A:K,10,0),2)</f>
        <v>160.5</v>
      </c>
      <c r="G213" s="178">
        <f t="shared" si="26"/>
        <v>9.23</v>
      </c>
      <c r="H213" s="112">
        <f t="shared" si="27"/>
        <v>11.15</v>
      </c>
      <c r="I213" s="62">
        <f t="shared" si="28"/>
        <v>1481.42</v>
      </c>
      <c r="J213" s="62">
        <f t="shared" si="29"/>
        <v>1789.58</v>
      </c>
      <c r="K213" s="63">
        <f t="shared" si="30"/>
        <v>1.9881366948662691E-4</v>
      </c>
      <c r="L213" s="121">
        <f>IF(B213=0,"",IF(VLOOKUP('DADOS GERAIS'!$B$9,'DADOS GERAIS'!$H$1:$I$2,2,0)=1,IF(C213="SINAPI",VLOOKUP(B213,BancoRJ!C:G,4,0),VLOOKUP(B213,COMPOSIÇÕES!C:H,6,0)),IF(C213="SINAPI",VLOOKUP(B213,BancoRJ!C:G,5,0),VLOOKUP(B213,COMPOSIÇÕES!C:H,6,0))))</f>
        <v>9.23</v>
      </c>
      <c r="M213" s="122">
        <f t="shared" si="25"/>
        <v>11.15</v>
      </c>
      <c r="N213" s="237">
        <f t="shared" si="32"/>
        <v>0.99650398319350708</v>
      </c>
      <c r="O213" s="237" t="str">
        <f t="shared" si="31"/>
        <v>C</v>
      </c>
    </row>
    <row r="214" spans="1:15" ht="59.25" customHeight="1">
      <c r="A214" s="14" t="s">
        <v>32687</v>
      </c>
      <c r="B214" s="174">
        <v>89784</v>
      </c>
      <c r="C214" s="177" t="s">
        <v>58</v>
      </c>
      <c r="D214" s="176" t="str">
        <f>IF(C214="SINAPI",VLOOKUP(B214,BancoRJ!C:G,2,0),VLOOKUP(B214,COMPOSIÇÕES!C:H,2,0))</f>
        <v>TE, PVC, SERIE NORMAL, ESGOTO PREDIAL, DN 50 X 50 MM, JUNTA ELÁSTICA, FORNECIDO E INSTALADO EM RAMAL DE DESCARGA OU RAMAL DE ESGOTO SANITÁRIO. AF_08/2022</v>
      </c>
      <c r="E214" s="111" t="str">
        <f>IF(C214="SINAPI",VLOOKUP(B214,BancoRJ!C:G,3,0),VLOOKUP(B214,COMPOSIÇÕES!C:H,3,0))</f>
        <v>UN</v>
      </c>
      <c r="F214" s="120">
        <f>ROUND(VLOOKUP(A214,'MEMORIA DE CÁLCULO'!A:K,10,0),2)</f>
        <v>50</v>
      </c>
      <c r="G214" s="178">
        <f t="shared" si="26"/>
        <v>28.41</v>
      </c>
      <c r="H214" s="112">
        <f t="shared" si="27"/>
        <v>34.31</v>
      </c>
      <c r="I214" s="62">
        <f t="shared" si="28"/>
        <v>1420.5</v>
      </c>
      <c r="J214" s="62">
        <f t="shared" si="29"/>
        <v>1715.5</v>
      </c>
      <c r="K214" s="63">
        <f t="shared" si="30"/>
        <v>1.9058374032136506E-4</v>
      </c>
      <c r="L214" s="121">
        <f>IF(B214=0,"",IF(VLOOKUP('DADOS GERAIS'!$B$9,'DADOS GERAIS'!$H$1:$I$2,2,0)=1,IF(C214="SINAPI",VLOOKUP(B214,BancoRJ!C:G,4,0),VLOOKUP(B214,COMPOSIÇÕES!C:H,6,0)),IF(C214="SINAPI",VLOOKUP(B214,BancoRJ!C:G,5,0),VLOOKUP(B214,COMPOSIÇÕES!C:H,6,0))))</f>
        <v>28.41</v>
      </c>
      <c r="M214" s="122">
        <f t="shared" si="25"/>
        <v>34.31</v>
      </c>
      <c r="N214" s="237">
        <f t="shared" si="32"/>
        <v>0.99669456693382841</v>
      </c>
      <c r="O214" s="237" t="str">
        <f t="shared" si="31"/>
        <v>C</v>
      </c>
    </row>
    <row r="215" spans="1:15" ht="59.25" customHeight="1">
      <c r="A215" s="14" t="s">
        <v>32701</v>
      </c>
      <c r="B215" s="174">
        <v>104326</v>
      </c>
      <c r="C215" s="177" t="s">
        <v>58</v>
      </c>
      <c r="D215" s="176" t="str">
        <f>IF(C215="SINAPI",VLOOKUP(B215,BancoRJ!C:G,2,0),VLOOKUP(B215,COMPOSIÇÕES!C:H,2,0))</f>
        <v>RALO SECO CÔNICO, PVC, DN 100 X 40 MM, JUNTA SOLDÁVEL, FORNECIDO E INSTALADO EM RAMAL DE DESCARGA OU EM RAMAL DE ESGOTO SANITÁRIO. AF_08/2022</v>
      </c>
      <c r="E215" s="111" t="str">
        <f>IF(C215="SINAPI",VLOOKUP(B215,BancoRJ!C:G,3,0),VLOOKUP(B215,COMPOSIÇÕES!C:H,3,0))</f>
        <v>UN</v>
      </c>
      <c r="F215" s="120">
        <f>ROUND(VLOOKUP(A215,'MEMORIA DE CÁLCULO'!A:K,10,0),2)</f>
        <v>50</v>
      </c>
      <c r="G215" s="178">
        <f t="shared" si="26"/>
        <v>27.4</v>
      </c>
      <c r="H215" s="112">
        <f t="shared" si="27"/>
        <v>33.090000000000003</v>
      </c>
      <c r="I215" s="62">
        <f t="shared" si="28"/>
        <v>1370</v>
      </c>
      <c r="J215" s="62">
        <f t="shared" si="29"/>
        <v>1654.5</v>
      </c>
      <c r="K215" s="63">
        <f t="shared" si="30"/>
        <v>1.8380693579813379E-4</v>
      </c>
      <c r="L215" s="121">
        <f>IF(B215=0,"",IF(VLOOKUP('DADOS GERAIS'!$B$9,'DADOS GERAIS'!$H$1:$I$2,2,0)=1,IF(C215="SINAPI",VLOOKUP(B215,BancoRJ!C:G,4,0),VLOOKUP(B215,COMPOSIÇÕES!C:H,6,0)),IF(C215="SINAPI",VLOOKUP(B215,BancoRJ!C:G,5,0),VLOOKUP(B215,COMPOSIÇÕES!C:H,6,0))))</f>
        <v>27.4</v>
      </c>
      <c r="M215" s="122">
        <f t="shared" si="25"/>
        <v>33.090000000000003</v>
      </c>
      <c r="N215" s="237">
        <f t="shared" si="32"/>
        <v>0.99687837386962652</v>
      </c>
      <c r="O215" s="237" t="str">
        <f t="shared" si="31"/>
        <v>C</v>
      </c>
    </row>
    <row r="216" spans="1:15" ht="59.25" customHeight="1">
      <c r="A216" s="14" t="s">
        <v>32725</v>
      </c>
      <c r="B216" s="174">
        <v>99816</v>
      </c>
      <c r="C216" s="177" t="s">
        <v>58</v>
      </c>
      <c r="D216" s="176" t="str">
        <f>IF(C216="SINAPI",VLOOKUP(B216,BancoRJ!C:G,2,0),VLOOKUP(B216,COMPOSIÇÕES!C:H,2,0))</f>
        <v>LIMPEZA DE TANQUE OU LAVATÓRIO DE LOUÇA ISOLADO, INCLUSIVE METAIS CORRESPONDENTES. AF_04/2019</v>
      </c>
      <c r="E216" s="111" t="str">
        <f>IF(C216="SINAPI",VLOOKUP(B216,BancoRJ!C:G,3,0),VLOOKUP(B216,COMPOSIÇÕES!C:H,3,0))</f>
        <v>UN</v>
      </c>
      <c r="F216" s="120">
        <f>ROUND(VLOOKUP(A216,'MEMORIA DE CÁLCULO'!A:K,10,0),2)</f>
        <v>100</v>
      </c>
      <c r="G216" s="178">
        <f t="shared" si="26"/>
        <v>12.61</v>
      </c>
      <c r="H216" s="112">
        <f t="shared" si="27"/>
        <v>15.23</v>
      </c>
      <c r="I216" s="62">
        <f t="shared" si="28"/>
        <v>1261</v>
      </c>
      <c r="J216" s="62">
        <f t="shared" si="29"/>
        <v>1523</v>
      </c>
      <c r="K216" s="63">
        <f t="shared" si="30"/>
        <v>1.6919792276854503E-4</v>
      </c>
      <c r="L216" s="121">
        <f>IF(B216=0,"",IF(VLOOKUP('DADOS GERAIS'!$B$9,'DADOS GERAIS'!$H$1:$I$2,2,0)=1,IF(C216="SINAPI",VLOOKUP(B216,BancoRJ!C:G,4,0),VLOOKUP(B216,COMPOSIÇÕES!C:H,6,0)),IF(C216="SINAPI",VLOOKUP(B216,BancoRJ!C:G,5,0),VLOOKUP(B216,COMPOSIÇÕES!C:H,6,0))))</f>
        <v>12.61</v>
      </c>
      <c r="M216" s="122">
        <f t="shared" si="25"/>
        <v>15.23</v>
      </c>
      <c r="N216" s="237">
        <f t="shared" si="32"/>
        <v>0.99704757179239512</v>
      </c>
      <c r="O216" s="237" t="str">
        <f t="shared" si="31"/>
        <v>C</v>
      </c>
    </row>
    <row r="217" spans="1:15" ht="59.25" customHeight="1">
      <c r="A217" s="14" t="s">
        <v>32723</v>
      </c>
      <c r="B217" s="174">
        <v>99822</v>
      </c>
      <c r="C217" s="177" t="s">
        <v>58</v>
      </c>
      <c r="D217" s="176" t="str">
        <f>IF(C217="SINAPI",VLOOKUP(B217,BancoRJ!C:G,2,0),VLOOKUP(B217,COMPOSIÇÕES!C:H,2,0))</f>
        <v>LIMPEZA DE PORTA DE MADEIRA. AF_04/2019</v>
      </c>
      <c r="E217" s="111" t="str">
        <f>IF(C217="SINAPI",VLOOKUP(B217,BancoRJ!C:G,3,0),VLOOKUP(B217,COMPOSIÇÕES!C:H,3,0))</f>
        <v>M2</v>
      </c>
      <c r="F217" s="120">
        <f>ROUND(VLOOKUP(A217,'MEMORIA DE CÁLCULO'!A:K,10,0),2)</f>
        <v>840</v>
      </c>
      <c r="G217" s="178">
        <f t="shared" si="26"/>
        <v>1.47</v>
      </c>
      <c r="H217" s="112">
        <f t="shared" si="27"/>
        <v>1.78</v>
      </c>
      <c r="I217" s="62">
        <f t="shared" si="28"/>
        <v>1234.8</v>
      </c>
      <c r="J217" s="62">
        <f t="shared" si="29"/>
        <v>1495.2</v>
      </c>
      <c r="K217" s="63">
        <f t="shared" si="30"/>
        <v>1.6610947742844945E-4</v>
      </c>
      <c r="L217" s="121">
        <f>IF(B217=0,"",IF(VLOOKUP('DADOS GERAIS'!$B$9,'DADOS GERAIS'!$H$1:$I$2,2,0)=1,IF(C217="SINAPI",VLOOKUP(B217,BancoRJ!C:G,4,0),VLOOKUP(B217,COMPOSIÇÕES!C:H,6,0)),IF(C217="SINAPI",VLOOKUP(B217,BancoRJ!C:G,5,0),VLOOKUP(B217,COMPOSIÇÕES!C:H,6,0))))</f>
        <v>1.47</v>
      </c>
      <c r="M217" s="122">
        <f t="shared" si="25"/>
        <v>1.78</v>
      </c>
      <c r="N217" s="237">
        <f t="shared" si="32"/>
        <v>0.99721368126982357</v>
      </c>
      <c r="O217" s="237" t="str">
        <f t="shared" si="31"/>
        <v>C</v>
      </c>
    </row>
    <row r="218" spans="1:15" ht="59.25" customHeight="1">
      <c r="A218" s="14" t="s">
        <v>32648</v>
      </c>
      <c r="B218" s="174">
        <v>89396</v>
      </c>
      <c r="C218" s="177" t="s">
        <v>58</v>
      </c>
      <c r="D218" s="176" t="str">
        <f>IF(C218="SINAPI",VLOOKUP(B218,BancoRJ!C:G,2,0),VLOOKUP(B218,COMPOSIÇÕES!C:H,2,0))</f>
        <v>TÊ COM BUCHA DE LATÃO NA BOLSA CENTRAL, PVC, SOLDÁVEL, DN 25MM X 1/2, INSTALADO EM RAMAL OU SUB-RAMAL DE ÁGUA - FORNECIMENTO E INSTALAÇÃO. AF_06/2022</v>
      </c>
      <c r="E218" s="111" t="str">
        <f>IF(C218="SINAPI",VLOOKUP(B218,BancoRJ!C:G,3,0),VLOOKUP(B218,COMPOSIÇÕES!C:H,3,0))</f>
        <v>UN</v>
      </c>
      <c r="F218" s="120">
        <f>ROUND(VLOOKUP(A218,'MEMORIA DE CÁLCULO'!A:K,10,0),2)</f>
        <v>50</v>
      </c>
      <c r="G218" s="178">
        <f t="shared" si="26"/>
        <v>24.33</v>
      </c>
      <c r="H218" s="112">
        <f t="shared" si="27"/>
        <v>29.38</v>
      </c>
      <c r="I218" s="62">
        <f t="shared" si="28"/>
        <v>1216.5</v>
      </c>
      <c r="J218" s="62">
        <f t="shared" si="29"/>
        <v>1469</v>
      </c>
      <c r="K218" s="63">
        <f t="shared" si="30"/>
        <v>1.6319878433814357E-4</v>
      </c>
      <c r="L218" s="121">
        <f>IF(B218=0,"",IF(VLOOKUP('DADOS GERAIS'!$B$9,'DADOS GERAIS'!$H$1:$I$2,2,0)=1,IF(C218="SINAPI",VLOOKUP(B218,BancoRJ!C:G,4,0),VLOOKUP(B218,COMPOSIÇÕES!C:H,6,0)),IF(C218="SINAPI",VLOOKUP(B218,BancoRJ!C:G,5,0),VLOOKUP(B218,COMPOSIÇÕES!C:H,6,0))))</f>
        <v>24.33</v>
      </c>
      <c r="M218" s="122">
        <f t="shared" si="25"/>
        <v>29.38</v>
      </c>
      <c r="N218" s="237">
        <f t="shared" si="32"/>
        <v>0.9973768800541617</v>
      </c>
      <c r="O218" s="237" t="str">
        <f t="shared" si="31"/>
        <v>C</v>
      </c>
    </row>
    <row r="219" spans="1:15" ht="59.25" customHeight="1">
      <c r="A219" s="14" t="s">
        <v>32674</v>
      </c>
      <c r="B219" s="174">
        <v>94703</v>
      </c>
      <c r="C219" s="177" t="s">
        <v>58</v>
      </c>
      <c r="D219" s="176" t="str">
        <f>IF(C219="SINAPI",VLOOKUP(B219,BancoRJ!C:G,2,0),VLOOKUP(B219,COMPOSIÇÕES!C:H,2,0))</f>
        <v>ADAPTADOR COM FLANGE E ANEL DE VEDAÇÃO, PVC, SOLDÁVEL, DN 25 MM X 3/4", INSTALADO EM RESERVAÇÃO PREDIAL DE ÁGUA - FORNECIMENTO E INSTALAÇÃO. AF_04/2024</v>
      </c>
      <c r="E219" s="111" t="str">
        <f>IF(C219="SINAPI",VLOOKUP(B219,BancoRJ!C:G,3,0),VLOOKUP(B219,COMPOSIÇÕES!C:H,3,0))</f>
        <v>UN</v>
      </c>
      <c r="F219" s="120">
        <f>ROUND(VLOOKUP(A219,'MEMORIA DE CÁLCULO'!A:K,10,0),2)</f>
        <v>50</v>
      </c>
      <c r="G219" s="178">
        <f t="shared" si="26"/>
        <v>22.83</v>
      </c>
      <c r="H219" s="112">
        <f t="shared" si="27"/>
        <v>27.57</v>
      </c>
      <c r="I219" s="62">
        <f t="shared" si="28"/>
        <v>1141.5</v>
      </c>
      <c r="J219" s="62">
        <f t="shared" si="29"/>
        <v>1378.5</v>
      </c>
      <c r="K219" s="63">
        <f t="shared" si="30"/>
        <v>1.5314467270941519E-4</v>
      </c>
      <c r="L219" s="121">
        <f>IF(B219=0,"",IF(VLOOKUP('DADOS GERAIS'!$B$9,'DADOS GERAIS'!$H$1:$I$2,2,0)=1,IF(C219="SINAPI",VLOOKUP(B219,BancoRJ!C:G,4,0),VLOOKUP(B219,COMPOSIÇÕES!C:H,6,0)),IF(C219="SINAPI",VLOOKUP(B219,BancoRJ!C:G,5,0),VLOOKUP(B219,COMPOSIÇÕES!C:H,6,0))))</f>
        <v>22.83</v>
      </c>
      <c r="M219" s="122">
        <f t="shared" si="25"/>
        <v>27.57</v>
      </c>
      <c r="N219" s="237">
        <f t="shared" si="32"/>
        <v>0.99753002472687113</v>
      </c>
      <c r="O219" s="237" t="str">
        <f t="shared" si="31"/>
        <v>C</v>
      </c>
    </row>
    <row r="220" spans="1:15" ht="59.25" customHeight="1">
      <c r="A220" s="14" t="s">
        <v>31795</v>
      </c>
      <c r="B220" s="174">
        <v>104917</v>
      </c>
      <c r="C220" s="177" t="s">
        <v>58</v>
      </c>
      <c r="D220" s="176" t="str">
        <f>IF(C220="SINAPI",VLOOKUP(B220,BancoRJ!C:G,2,0),VLOOKUP(B220,COMPOSIÇÕES!C:H,2,0))</f>
        <v>ARMAÇÃO DE SAPATA ISOLADA, VIGA BALDRAME E SAPATA CORRIDA UTILIZANDO AÇO CA-50 DE 6,3 MM - MONTAGEM. AF_01/2024</v>
      </c>
      <c r="E220" s="111" t="str">
        <f>IF(C220="SINAPI",VLOOKUP(B220,BancoRJ!C:G,3,0),VLOOKUP(B220,COMPOSIÇÕES!C:H,3,0))</f>
        <v>KG</v>
      </c>
      <c r="F220" s="120">
        <f>ROUND(VLOOKUP(A220,'MEMORIA DE CÁLCULO'!A:K,10,0),2)</f>
        <v>60</v>
      </c>
      <c r="G220" s="178">
        <f t="shared" si="26"/>
        <v>18.350000000000001</v>
      </c>
      <c r="H220" s="112">
        <f t="shared" si="27"/>
        <v>22.16</v>
      </c>
      <c r="I220" s="62">
        <f t="shared" si="28"/>
        <v>1101</v>
      </c>
      <c r="J220" s="62">
        <f t="shared" si="29"/>
        <v>1329.6</v>
      </c>
      <c r="K220" s="63">
        <f t="shared" si="30"/>
        <v>1.4771211957521828E-4</v>
      </c>
      <c r="L220" s="121">
        <f>IF(B220=0,"",IF(VLOOKUP('DADOS GERAIS'!$B$9,'DADOS GERAIS'!$H$1:$I$2,2,0)=1,IF(C220="SINAPI",VLOOKUP(B220,BancoRJ!C:G,4,0),VLOOKUP(B220,COMPOSIÇÕES!C:H,6,0)),IF(C220="SINAPI",VLOOKUP(B220,BancoRJ!C:G,5,0),VLOOKUP(B220,COMPOSIÇÕES!C:H,6,0))))</f>
        <v>18.350000000000001</v>
      </c>
      <c r="M220" s="122">
        <f t="shared" si="25"/>
        <v>22.16</v>
      </c>
      <c r="N220" s="237">
        <f t="shared" si="32"/>
        <v>0.99767773684644634</v>
      </c>
      <c r="O220" s="237" t="str">
        <f t="shared" si="31"/>
        <v>C</v>
      </c>
    </row>
    <row r="221" spans="1:15" ht="59.25" customHeight="1">
      <c r="A221" s="14" t="s">
        <v>32634</v>
      </c>
      <c r="B221" s="174">
        <v>91937</v>
      </c>
      <c r="C221" s="177" t="s">
        <v>58</v>
      </c>
      <c r="D221" s="176" t="str">
        <f>IF(C221="SINAPI",VLOOKUP(B221,BancoRJ!C:G,2,0),VLOOKUP(B221,COMPOSIÇÕES!C:H,2,0))</f>
        <v>CAIXA OCTOGONAL 3" X 3", PVC, INSTALADA EM LAJE - FORNECIMENTO E INSTALAÇÃO. AF_03/2023</v>
      </c>
      <c r="E221" s="111" t="str">
        <f>IF(C221="SINAPI",VLOOKUP(B221,BancoRJ!C:G,3,0),VLOOKUP(B221,COMPOSIÇÕES!C:H,3,0))</f>
        <v>UN</v>
      </c>
      <c r="F221" s="120">
        <f>ROUND(VLOOKUP(A221,'MEMORIA DE CÁLCULO'!A:K,10,0),2)</f>
        <v>50</v>
      </c>
      <c r="G221" s="178">
        <f t="shared" si="26"/>
        <v>21.59</v>
      </c>
      <c r="H221" s="112">
        <f t="shared" si="27"/>
        <v>26.07</v>
      </c>
      <c r="I221" s="62">
        <f t="shared" si="28"/>
        <v>1079.5</v>
      </c>
      <c r="J221" s="62">
        <f t="shared" si="29"/>
        <v>1303.5</v>
      </c>
      <c r="K221" s="63">
        <f t="shared" si="30"/>
        <v>1.4481253600052426E-4</v>
      </c>
      <c r="L221" s="121">
        <f>IF(B221=0,"",IF(VLOOKUP('DADOS GERAIS'!$B$9,'DADOS GERAIS'!$H$1:$I$2,2,0)=1,IF(C221="SINAPI",VLOOKUP(B221,BancoRJ!C:G,4,0),VLOOKUP(B221,COMPOSIÇÕES!C:H,6,0)),IF(C221="SINAPI",VLOOKUP(B221,BancoRJ!C:G,5,0),VLOOKUP(B221,COMPOSIÇÕES!C:H,6,0))))</f>
        <v>21.59</v>
      </c>
      <c r="M221" s="122">
        <f t="shared" si="25"/>
        <v>26.07</v>
      </c>
      <c r="N221" s="237">
        <f t="shared" si="32"/>
        <v>0.99782254938244686</v>
      </c>
      <c r="O221" s="237" t="str">
        <f t="shared" si="31"/>
        <v>C</v>
      </c>
    </row>
    <row r="222" spans="1:15" ht="59.25" customHeight="1">
      <c r="A222" s="14" t="s">
        <v>32677</v>
      </c>
      <c r="B222" s="174">
        <v>102593</v>
      </c>
      <c r="C222" s="177" t="s">
        <v>58</v>
      </c>
      <c r="D222" s="176" t="str">
        <f>IF(C222="SINAPI",VLOOKUP(B222,BancoRJ!C:G,2,0),VLOOKUP(B222,COMPOSIÇÕES!C:H,2,0))</f>
        <v>FURO EM CAIXA D'ÁGUA COM ESPESSURA DE 2 ATÉ 5 MM E DIÂMETRO DE 32 MM. AF_06/2021</v>
      </c>
      <c r="E222" s="111" t="str">
        <f>IF(C222="SINAPI",VLOOKUP(B222,BancoRJ!C:G,3,0),VLOOKUP(B222,COMPOSIÇÕES!C:H,3,0))</f>
        <v>UN</v>
      </c>
      <c r="F222" s="120">
        <f>ROUND(VLOOKUP(A222,'MEMORIA DE CÁLCULO'!A:K,10,0),2)</f>
        <v>150</v>
      </c>
      <c r="G222" s="178">
        <f t="shared" si="26"/>
        <v>6.81</v>
      </c>
      <c r="H222" s="112">
        <f t="shared" si="27"/>
        <v>8.2200000000000006</v>
      </c>
      <c r="I222" s="62">
        <f t="shared" si="28"/>
        <v>1021.5</v>
      </c>
      <c r="J222" s="62">
        <f t="shared" si="29"/>
        <v>1233</v>
      </c>
      <c r="K222" s="63">
        <f t="shared" si="30"/>
        <v>1.3698032749416677E-4</v>
      </c>
      <c r="L222" s="121">
        <f>IF(B222=0,"",IF(VLOOKUP('DADOS GERAIS'!$B$9,'DADOS GERAIS'!$H$1:$I$2,2,0)=1,IF(C222="SINAPI",VLOOKUP(B222,BancoRJ!C:G,4,0),VLOOKUP(B222,COMPOSIÇÕES!C:H,6,0)),IF(C222="SINAPI",VLOOKUP(B222,BancoRJ!C:G,5,0),VLOOKUP(B222,COMPOSIÇÕES!C:H,6,0))))</f>
        <v>6.81</v>
      </c>
      <c r="M222" s="122">
        <f t="shared" si="25"/>
        <v>8.2200000000000006</v>
      </c>
      <c r="N222" s="237">
        <f t="shared" si="32"/>
        <v>0.99795952970994106</v>
      </c>
      <c r="O222" s="237" t="str">
        <f t="shared" si="31"/>
        <v>C</v>
      </c>
    </row>
    <row r="223" spans="1:15" ht="59.25" customHeight="1">
      <c r="A223" s="14" t="s">
        <v>32712</v>
      </c>
      <c r="B223" s="174" t="str">
        <f>COMPOSIÇÕES!C89</f>
        <v>COMP 11</v>
      </c>
      <c r="C223" s="177" t="s">
        <v>32256</v>
      </c>
      <c r="D223" s="176" t="str">
        <f>IF(C223="SINAPI",VLOOKUP(B223,BancoRJ!C:G,2,0),VLOOKUP(B223,COMPOSIÇÕES!C:H,2,0))</f>
        <v>SUPORTE PARAFUSADO COM ESPELHO / PLACA DE ENCAIXE CEGA 4" X 2" BAIXO (0,30 M DO PISO) PARA PONTO ELÉTRICO - FORNECIMENTO E INSTALAÇÃO.</v>
      </c>
      <c r="E223" s="111" t="str">
        <f>IF(C223="SINAPI",VLOOKUP(B223,BancoRJ!C:G,3,0),VLOOKUP(B223,COMPOSIÇÕES!C:H,3,0))</f>
        <v>UN</v>
      </c>
      <c r="F223" s="120">
        <f>ROUND(VLOOKUP(A223,'MEMORIA DE CÁLCULO'!A:K,10,0),2)</f>
        <v>100</v>
      </c>
      <c r="G223" s="178">
        <f t="shared" si="26"/>
        <v>10.039999999999999</v>
      </c>
      <c r="H223" s="112">
        <f t="shared" si="27"/>
        <v>12.12</v>
      </c>
      <c r="I223" s="62">
        <f t="shared" si="28"/>
        <v>1004</v>
      </c>
      <c r="J223" s="62">
        <f t="shared" si="29"/>
        <v>1212</v>
      </c>
      <c r="K223" s="63">
        <f t="shared" si="30"/>
        <v>1.3464732921567732E-4</v>
      </c>
      <c r="L223" s="121">
        <f>IF(B223=0,"",IF(VLOOKUP('DADOS GERAIS'!$B$9,'DADOS GERAIS'!$H$1:$I$2,2,0)=1,IF(C223="SINAPI",VLOOKUP(B223,BancoRJ!C:G,4,0),VLOOKUP(B223,COMPOSIÇÕES!C:H,6,0)),IF(C223="SINAPI",VLOOKUP(B223,BancoRJ!C:G,5,0),VLOOKUP(B223,COMPOSIÇÕES!C:H,6,0))))</f>
        <v>10.039999999999999</v>
      </c>
      <c r="M223" s="122">
        <f t="shared" si="25"/>
        <v>12.12</v>
      </c>
      <c r="N223" s="237">
        <f t="shared" si="32"/>
        <v>0.9980941770391567</v>
      </c>
      <c r="O223" s="237" t="str">
        <f t="shared" si="31"/>
        <v>C</v>
      </c>
    </row>
    <row r="224" spans="1:15" ht="59.25" customHeight="1">
      <c r="A224" s="14" t="s">
        <v>32669</v>
      </c>
      <c r="B224" s="174">
        <v>103953</v>
      </c>
      <c r="C224" s="177" t="s">
        <v>58</v>
      </c>
      <c r="D224" s="176" t="str">
        <f>IF(C224="SINAPI",VLOOKUP(B224,BancoRJ!C:G,2,0),VLOOKUP(B224,COMPOSIÇÕES!C:H,2,0))</f>
        <v>BUCHA DE REDUÇÃO, CURTA, PVC, SOLDÁVEL, DN 32 X 25 MM, INSTALADO EM RAMAL DE DISTRIBUIÇÃO DE ÁGUA - FORNECIMENTO E INSTALAÇÃO. AF_06/2022</v>
      </c>
      <c r="E224" s="111" t="str">
        <f>IF(C224="SINAPI",VLOOKUP(B224,BancoRJ!C:G,3,0),VLOOKUP(B224,COMPOSIÇÕES!C:H,3,0))</f>
        <v>UN</v>
      </c>
      <c r="F224" s="120">
        <f>ROUND(VLOOKUP(A224,'MEMORIA DE CÁLCULO'!A:K,10,0),2)</f>
        <v>100</v>
      </c>
      <c r="G224" s="178">
        <f t="shared" si="26"/>
        <v>9.41</v>
      </c>
      <c r="H224" s="112">
        <f t="shared" si="27"/>
        <v>11.36</v>
      </c>
      <c r="I224" s="62">
        <f t="shared" si="28"/>
        <v>941</v>
      </c>
      <c r="J224" s="62">
        <f t="shared" si="29"/>
        <v>1136</v>
      </c>
      <c r="K224" s="63">
        <f t="shared" si="30"/>
        <v>1.2620409735066785E-4</v>
      </c>
      <c r="L224" s="121">
        <f>IF(B224=0,"",IF(VLOOKUP('DADOS GERAIS'!$B$9,'DADOS GERAIS'!$H$1:$I$2,2,0)=1,IF(C224="SINAPI",VLOOKUP(B224,BancoRJ!C:G,4,0),VLOOKUP(B224,COMPOSIÇÕES!C:H,6,0)),IF(C224="SINAPI",VLOOKUP(B224,BancoRJ!C:G,5,0),VLOOKUP(B224,COMPOSIÇÕES!C:H,6,0))))</f>
        <v>9.41</v>
      </c>
      <c r="M224" s="122">
        <f t="shared" si="25"/>
        <v>11.36</v>
      </c>
      <c r="N224" s="237">
        <f t="shared" si="32"/>
        <v>0.99822038113650735</v>
      </c>
      <c r="O224" s="237" t="str">
        <f t="shared" si="31"/>
        <v>C</v>
      </c>
    </row>
    <row r="225" spans="1:15" ht="59.25" customHeight="1">
      <c r="A225" s="14" t="s">
        <v>6</v>
      </c>
      <c r="B225" s="174" t="str">
        <f>COMPOSIÇÕES!C295</f>
        <v>COMP 23</v>
      </c>
      <c r="C225" s="177" t="s">
        <v>32256</v>
      </c>
      <c r="D225" s="176" t="str">
        <f>IF(C225="SINAPI",VLOOKUP(B225,BancoRJ!C:G,2,0),VLOOKUP(B225,COMPOSIÇÕES!C:H,2,0))</f>
        <v>LIGAÇÕES DE ÁGUA PARA CAIXA D'ÁGUA EM CANTEIRO DE OBRA. CONFORME LAYOUT DE CANTEIRO.</v>
      </c>
      <c r="E225" s="111" t="str">
        <f>IF(C225="SINAPI",VLOOKUP(B225,BancoRJ!C:G,3,0),VLOOKUP(B225,COMPOSIÇÕES!C:H,3,0))</f>
        <v xml:space="preserve">UN </v>
      </c>
      <c r="F225" s="120">
        <f>ROUND(VLOOKUP(A225,'MEMORIA DE CÁLCULO'!A:K,10,0),2)</f>
        <v>1</v>
      </c>
      <c r="G225" s="178">
        <f t="shared" si="26"/>
        <v>938.69</v>
      </c>
      <c r="H225" s="112">
        <f t="shared" si="27"/>
        <v>1133.47</v>
      </c>
      <c r="I225" s="62">
        <f t="shared" si="28"/>
        <v>938.69</v>
      </c>
      <c r="J225" s="62">
        <f t="shared" si="29"/>
        <v>1133.47</v>
      </c>
      <c r="K225" s="63">
        <f t="shared" si="30"/>
        <v>1.2592302660568793E-4</v>
      </c>
      <c r="L225" s="121">
        <f>IF(B225=0,"",IF(VLOOKUP('DADOS GERAIS'!$B$9,'DADOS GERAIS'!$H$1:$I$2,2,0)=1,IF(C225="SINAPI",VLOOKUP(B225,BancoRJ!C:G,4,0),VLOOKUP(B225,COMPOSIÇÕES!C:H,6,0)),IF(C225="SINAPI",VLOOKUP(B225,BancoRJ!C:G,5,0),VLOOKUP(B225,COMPOSIÇÕES!C:H,6,0))))</f>
        <v>938.69</v>
      </c>
      <c r="M225" s="122">
        <f t="shared" si="25"/>
        <v>1133.47</v>
      </c>
      <c r="N225" s="237">
        <f t="shared" si="32"/>
        <v>0.99834630416311299</v>
      </c>
      <c r="O225" s="237" t="str">
        <f t="shared" si="31"/>
        <v>C</v>
      </c>
    </row>
    <row r="226" spans="1:15" ht="59.25" customHeight="1">
      <c r="A226" s="14" t="s">
        <v>32718</v>
      </c>
      <c r="B226" s="174">
        <v>99819</v>
      </c>
      <c r="C226" s="177" t="s">
        <v>58</v>
      </c>
      <c r="D226" s="176" t="str">
        <f>IF(C226="SINAPI",VLOOKUP(B226,BancoRJ!C:G,2,0),VLOOKUP(B226,COMPOSIÇÕES!C:H,2,0))</f>
        <v>LIMPEZA DE BANCADA DE PEDRA (MÁRMORE OU GRANITO). AF_04/2019</v>
      </c>
      <c r="E226" s="111" t="str">
        <f>IF(C226="SINAPI",VLOOKUP(B226,BancoRJ!C:G,3,0),VLOOKUP(B226,COMPOSIÇÕES!C:H,3,0))</f>
        <v>M2</v>
      </c>
      <c r="F226" s="120">
        <f>ROUND(VLOOKUP(A226,'MEMORIA DE CÁLCULO'!A:K,10,0),2)</f>
        <v>36</v>
      </c>
      <c r="G226" s="178">
        <f t="shared" si="26"/>
        <v>24.61</v>
      </c>
      <c r="H226" s="112">
        <f t="shared" si="27"/>
        <v>29.72</v>
      </c>
      <c r="I226" s="62">
        <f t="shared" si="28"/>
        <v>885.96</v>
      </c>
      <c r="J226" s="62">
        <f t="shared" si="29"/>
        <v>1069.92</v>
      </c>
      <c r="K226" s="63">
        <f t="shared" si="30"/>
        <v>1.1886292943435436E-4</v>
      </c>
      <c r="L226" s="121">
        <f>IF(B226=0,"",IF(VLOOKUP('DADOS GERAIS'!$B$9,'DADOS GERAIS'!$H$1:$I$2,2,0)=1,IF(C226="SINAPI",VLOOKUP(B226,BancoRJ!C:G,4,0),VLOOKUP(B226,COMPOSIÇÕES!C:H,6,0)),IF(C226="SINAPI",VLOOKUP(B226,BancoRJ!C:G,5,0),VLOOKUP(B226,COMPOSIÇÕES!C:H,6,0))))</f>
        <v>24.61</v>
      </c>
      <c r="M226" s="122">
        <f t="shared" si="25"/>
        <v>29.72</v>
      </c>
      <c r="N226" s="237">
        <f t="shared" si="32"/>
        <v>0.99846516709254729</v>
      </c>
      <c r="O226" s="237" t="str">
        <f t="shared" si="31"/>
        <v>C</v>
      </c>
    </row>
    <row r="227" spans="1:15" ht="59.25" customHeight="1">
      <c r="A227" s="14" t="s">
        <v>32656</v>
      </c>
      <c r="B227" s="174">
        <v>89414</v>
      </c>
      <c r="C227" s="177" t="s">
        <v>58</v>
      </c>
      <c r="D227" s="176" t="str">
        <f>IF(C227="SINAPI",VLOOKUP(B227,BancoRJ!C:G,2,0),VLOOKUP(B227,COMPOSIÇÕES!C:H,2,0))</f>
        <v>JOELHO 45 GRAUS, PVC, SOLDÁVEL, DN 32MM, INSTALADO EM RAMAL DE DISTRIBUIÇÃO DE ÁGUA - FORNECIMENTO E INSTALAÇÃO. AF_06/2022</v>
      </c>
      <c r="E227" s="111" t="str">
        <f>IF(C227="SINAPI",VLOOKUP(B227,BancoRJ!C:G,3,0),VLOOKUP(B227,COMPOSIÇÕES!C:H,3,0))</f>
        <v>UN</v>
      </c>
      <c r="F227" s="120">
        <f>ROUND(VLOOKUP(A227,'MEMORIA DE CÁLCULO'!A:K,10,0),2)</f>
        <v>50</v>
      </c>
      <c r="G227" s="178">
        <f t="shared" si="26"/>
        <v>17.38</v>
      </c>
      <c r="H227" s="112">
        <f t="shared" si="27"/>
        <v>20.99</v>
      </c>
      <c r="I227" s="62">
        <f t="shared" si="28"/>
        <v>869</v>
      </c>
      <c r="J227" s="62">
        <f t="shared" si="29"/>
        <v>1049.5</v>
      </c>
      <c r="K227" s="63">
        <f t="shared" si="30"/>
        <v>1.1659436634641366E-4</v>
      </c>
      <c r="L227" s="121">
        <f>IF(B227=0,"",IF(VLOOKUP('DADOS GERAIS'!$B$9,'DADOS GERAIS'!$H$1:$I$2,2,0)=1,IF(C227="SINAPI",VLOOKUP(B227,BancoRJ!C:G,4,0),VLOOKUP(B227,COMPOSIÇÕES!C:H,6,0)),IF(C227="SINAPI",VLOOKUP(B227,BancoRJ!C:G,5,0),VLOOKUP(B227,COMPOSIÇÕES!C:H,6,0))))</f>
        <v>17.38</v>
      </c>
      <c r="M227" s="122">
        <f t="shared" si="25"/>
        <v>20.99</v>
      </c>
      <c r="N227" s="237">
        <f t="shared" si="32"/>
        <v>0.99858176145889366</v>
      </c>
      <c r="O227" s="237" t="str">
        <f t="shared" si="31"/>
        <v>C</v>
      </c>
    </row>
    <row r="228" spans="1:15" ht="59.25" customHeight="1">
      <c r="A228" s="14" t="s">
        <v>32607</v>
      </c>
      <c r="B228" s="174">
        <v>97084</v>
      </c>
      <c r="C228" s="177" t="s">
        <v>58</v>
      </c>
      <c r="D228" s="176" t="str">
        <f>IF(C228="SINAPI",VLOOKUP(B228,BancoRJ!C:G,2,0),VLOOKUP(B228,COMPOSIÇÕES!C:H,2,0))</f>
        <v>COMPACTAÇÃO MECÂNICA DE SOLO PARA EXECUÇÃO DE RADIER, PISO DE CONCRETO OU LAJE SOBRE SOLO, COM COMPACTADOR DE SOLOS TIPO PLACA VIBRATÓRIA. AF_09/2021</v>
      </c>
      <c r="E228" s="111" t="str">
        <f>IF(C228="SINAPI",VLOOKUP(B228,BancoRJ!C:G,3,0),VLOOKUP(B228,COMPOSIÇÕES!C:H,3,0))</f>
        <v>M2</v>
      </c>
      <c r="F228" s="120">
        <f>ROUND(VLOOKUP(A228,'MEMORIA DE CÁLCULO'!A:K,10,0),2)</f>
        <v>807.5</v>
      </c>
      <c r="G228" s="178">
        <f t="shared" si="26"/>
        <v>1</v>
      </c>
      <c r="H228" s="112">
        <f t="shared" si="27"/>
        <v>1.21</v>
      </c>
      <c r="I228" s="62">
        <f t="shared" si="28"/>
        <v>807.5</v>
      </c>
      <c r="J228" s="62">
        <f t="shared" si="29"/>
        <v>977.08</v>
      </c>
      <c r="K228" s="63">
        <f t="shared" si="30"/>
        <v>1.0854885514030859E-4</v>
      </c>
      <c r="L228" s="121">
        <f>IF(B228=0,"",IF(VLOOKUP('DADOS GERAIS'!$B$9,'DADOS GERAIS'!$H$1:$I$2,2,0)=1,IF(C228="SINAPI",VLOOKUP(B228,BancoRJ!C:G,4,0),VLOOKUP(B228,COMPOSIÇÕES!C:H,6,0)),IF(C228="SINAPI",VLOOKUP(B228,BancoRJ!C:G,5,0),VLOOKUP(B228,COMPOSIÇÕES!C:H,6,0))))</f>
        <v>1</v>
      </c>
      <c r="M228" s="122">
        <f t="shared" si="25"/>
        <v>1.21</v>
      </c>
      <c r="N228" s="237">
        <f t="shared" si="32"/>
        <v>0.99869031031403399</v>
      </c>
      <c r="O228" s="237" t="str">
        <f t="shared" si="31"/>
        <v>C</v>
      </c>
    </row>
    <row r="229" spans="1:15" ht="59.25" customHeight="1">
      <c r="A229" s="14" t="s">
        <v>32615</v>
      </c>
      <c r="B229" s="174">
        <v>93657</v>
      </c>
      <c r="C229" s="177" t="s">
        <v>58</v>
      </c>
      <c r="D229" s="176" t="str">
        <f>IF(C229="SINAPI",VLOOKUP(B229,BancoRJ!C:G,2,0),VLOOKUP(B229,COMPOSIÇÕES!C:H,2,0))</f>
        <v>DISJUNTOR MONOPOLAR TIPO DIN, CORRENTE NOMINAL DE 32A - FORNECIMENTO E INSTALAÇÃO. AF_07/2025</v>
      </c>
      <c r="E229" s="111" t="str">
        <f>IF(C229="SINAPI",VLOOKUP(B229,BancoRJ!C:G,3,0),VLOOKUP(B229,COMPOSIÇÕES!C:H,3,0))</f>
        <v>UN</v>
      </c>
      <c r="F229" s="120">
        <f>ROUND(VLOOKUP(A229,'MEMORIA DE CÁLCULO'!A:K,10,0),2)</f>
        <v>50</v>
      </c>
      <c r="G229" s="178">
        <f t="shared" si="26"/>
        <v>15.84</v>
      </c>
      <c r="H229" s="112">
        <f t="shared" si="27"/>
        <v>19.13</v>
      </c>
      <c r="I229" s="62">
        <f t="shared" si="28"/>
        <v>792</v>
      </c>
      <c r="J229" s="62">
        <f t="shared" si="29"/>
        <v>956.5</v>
      </c>
      <c r="K229" s="63">
        <f t="shared" si="30"/>
        <v>1.0626251682738892E-4</v>
      </c>
      <c r="L229" s="121">
        <f>IF(B229=0,"",IF(VLOOKUP('DADOS GERAIS'!$B$9,'DADOS GERAIS'!$H$1:$I$2,2,0)=1,IF(C229="SINAPI",VLOOKUP(B229,BancoRJ!C:G,4,0),VLOOKUP(B229,COMPOSIÇÕES!C:H,6,0)),IF(C229="SINAPI",VLOOKUP(B229,BancoRJ!C:G,5,0),VLOOKUP(B229,COMPOSIÇÕES!C:H,6,0))))</f>
        <v>15.84</v>
      </c>
      <c r="M229" s="122">
        <f t="shared" si="25"/>
        <v>19.13</v>
      </c>
      <c r="N229" s="237">
        <f t="shared" si="32"/>
        <v>0.99879657283086143</v>
      </c>
      <c r="O229" s="237" t="str">
        <f t="shared" si="31"/>
        <v>C</v>
      </c>
    </row>
    <row r="230" spans="1:15" ht="59.25" customHeight="1">
      <c r="A230" s="14" t="s">
        <v>32716</v>
      </c>
      <c r="B230" s="174">
        <v>104766</v>
      </c>
      <c r="C230" s="177" t="s">
        <v>58</v>
      </c>
      <c r="D230" s="176" t="str">
        <f>IF(C230="SINAPI",VLOOKUP(B230,BancoRJ!C:G,2,0),VLOOKUP(B230,COMPOSIÇÕES!C:H,2,0))</f>
        <v>CHUMBAMENTO LINEAR EM ALVENARIA PARA ELETRODUTOS COM DIÂMETROS MENORES OU IGUAIS A 40 MM. AF_09/2023</v>
      </c>
      <c r="E230" s="111" t="str">
        <f>IF(C230="SINAPI",VLOOKUP(B230,BancoRJ!C:G,3,0),VLOOKUP(B230,COMPOSIÇÕES!C:H,3,0))</f>
        <v>M</v>
      </c>
      <c r="F230" s="120">
        <f>ROUND(VLOOKUP(A230,'MEMORIA DE CÁLCULO'!A:K,10,0),2)</f>
        <v>35</v>
      </c>
      <c r="G230" s="178">
        <f t="shared" si="26"/>
        <v>20.73</v>
      </c>
      <c r="H230" s="112">
        <f t="shared" si="27"/>
        <v>25.03</v>
      </c>
      <c r="I230" s="62">
        <f t="shared" si="28"/>
        <v>725.55</v>
      </c>
      <c r="J230" s="62">
        <f t="shared" si="29"/>
        <v>876.05</v>
      </c>
      <c r="K230" s="63">
        <f t="shared" si="30"/>
        <v>9.7324911517651904E-5</v>
      </c>
      <c r="L230" s="121">
        <f>IF(B230=0,"",IF(VLOOKUP('DADOS GERAIS'!$B$9,'DADOS GERAIS'!$H$1:$I$2,2,0)=1,IF(C230="SINAPI",VLOOKUP(B230,BancoRJ!C:G,4,0),VLOOKUP(B230,COMPOSIÇÕES!C:H,6,0)),IF(C230="SINAPI",VLOOKUP(B230,BancoRJ!C:G,5,0),VLOOKUP(B230,COMPOSIÇÕES!C:H,6,0))))</f>
        <v>20.73</v>
      </c>
      <c r="M230" s="122">
        <f t="shared" si="25"/>
        <v>25.03</v>
      </c>
      <c r="N230" s="237">
        <f t="shared" si="32"/>
        <v>0.99889389774237913</v>
      </c>
      <c r="O230" s="237" t="str">
        <f t="shared" si="31"/>
        <v>C</v>
      </c>
    </row>
    <row r="231" spans="1:15" ht="59.25" customHeight="1">
      <c r="A231" s="14" t="s">
        <v>32684</v>
      </c>
      <c r="B231" s="174">
        <v>89724</v>
      </c>
      <c r="C231" s="177" t="s">
        <v>58</v>
      </c>
      <c r="D231" s="176" t="str">
        <f>IF(C231="SINAPI",VLOOKUP(B231,BancoRJ!C:G,2,0),VLOOKUP(B231,COMPOSIÇÕES!C:H,2,0))</f>
        <v>JOELHO 90 GRAUS, PVC, SERIE NORMAL, ESGOTO PREDIAL, DN 40 MM, JUNTA SOLDÁVEL, FORNECIDO E INSTALADO EM RAMAL DE DESCARGA OU RAMAL DE ESGOTO SANITÁRIO. AF_08/2022</v>
      </c>
      <c r="E231" s="111" t="str">
        <f>IF(C231="SINAPI",VLOOKUP(B231,BancoRJ!C:G,3,0),VLOOKUP(B231,COMPOSIÇÕES!C:H,3,0))</f>
        <v>UN</v>
      </c>
      <c r="F231" s="120">
        <f>ROUND(VLOOKUP(A231,'MEMORIA DE CÁLCULO'!A:K,10,0),2)</f>
        <v>50</v>
      </c>
      <c r="G231" s="178">
        <f t="shared" si="26"/>
        <v>13.19</v>
      </c>
      <c r="H231" s="112">
        <f t="shared" si="27"/>
        <v>15.93</v>
      </c>
      <c r="I231" s="62">
        <f t="shared" si="28"/>
        <v>659.5</v>
      </c>
      <c r="J231" s="62">
        <f t="shared" si="29"/>
        <v>796.5</v>
      </c>
      <c r="K231" s="63">
        <f t="shared" si="30"/>
        <v>8.8487291848421605E-5</v>
      </c>
      <c r="L231" s="121">
        <f>IF(B231=0,"",IF(VLOOKUP('DADOS GERAIS'!$B$9,'DADOS GERAIS'!$H$1:$I$2,2,0)=1,IF(C231="SINAPI",VLOOKUP(B231,BancoRJ!C:G,4,0),VLOOKUP(B231,COMPOSIÇÕES!C:H,6,0)),IF(C231="SINAPI",VLOOKUP(B231,BancoRJ!C:G,5,0),VLOOKUP(B231,COMPOSIÇÕES!C:H,6,0))))</f>
        <v>13.19</v>
      </c>
      <c r="M231" s="122">
        <f t="shared" si="25"/>
        <v>15.93</v>
      </c>
      <c r="N231" s="237">
        <f t="shared" si="32"/>
        <v>0.99898238503422754</v>
      </c>
      <c r="O231" s="237" t="str">
        <f t="shared" si="31"/>
        <v>C</v>
      </c>
    </row>
    <row r="232" spans="1:15" ht="59.25" customHeight="1">
      <c r="A232" s="14" t="s">
        <v>32652</v>
      </c>
      <c r="B232" s="174">
        <v>89409</v>
      </c>
      <c r="C232" s="177" t="s">
        <v>58</v>
      </c>
      <c r="D232" s="176" t="str">
        <f>IF(C232="SINAPI",VLOOKUP(B232,BancoRJ!C:G,2,0),VLOOKUP(B232,COMPOSIÇÕES!C:H,2,0))</f>
        <v>JOELHO 45 GRAUS, PVC, SOLDÁVEL, DN 25MM, INSTALADO EM RAMAL DE DISTRIBUIÇÃO DE ÁGUA - FORNECIMENTO E INSTALAÇÃO. AF_06/2022</v>
      </c>
      <c r="E232" s="111" t="str">
        <f>IF(C232="SINAPI",VLOOKUP(B232,BancoRJ!C:G,3,0),VLOOKUP(B232,COMPOSIÇÕES!C:H,3,0))</f>
        <v>UN</v>
      </c>
      <c r="F232" s="120">
        <f>ROUND(VLOOKUP(A232,'MEMORIA DE CÁLCULO'!A:K,10,0),2)</f>
        <v>50</v>
      </c>
      <c r="G232" s="178">
        <f t="shared" si="26"/>
        <v>12.35</v>
      </c>
      <c r="H232" s="112">
        <f t="shared" si="27"/>
        <v>14.91</v>
      </c>
      <c r="I232" s="62">
        <f t="shared" si="28"/>
        <v>617.5</v>
      </c>
      <c r="J232" s="62">
        <f t="shared" si="29"/>
        <v>745.5</v>
      </c>
      <c r="K232" s="63">
        <f t="shared" si="30"/>
        <v>8.2821438886375781E-5</v>
      </c>
      <c r="L232" s="121">
        <f>IF(B232=0,"",IF(VLOOKUP('DADOS GERAIS'!$B$9,'DADOS GERAIS'!$H$1:$I$2,2,0)=1,IF(C232="SINAPI",VLOOKUP(B232,BancoRJ!C:G,4,0),VLOOKUP(B232,COMPOSIÇÕES!C:H,6,0)),IF(C232="SINAPI",VLOOKUP(B232,BancoRJ!C:G,5,0),VLOOKUP(B232,COMPOSIÇÕES!C:H,6,0))))</f>
        <v>12.35</v>
      </c>
      <c r="M232" s="122">
        <f t="shared" si="25"/>
        <v>14.91</v>
      </c>
      <c r="N232" s="237">
        <f t="shared" si="32"/>
        <v>0.99906520647311392</v>
      </c>
      <c r="O232" s="237" t="str">
        <f t="shared" si="31"/>
        <v>C</v>
      </c>
    </row>
    <row r="233" spans="1:15" ht="59.25" customHeight="1">
      <c r="A233" s="14" t="s">
        <v>32657</v>
      </c>
      <c r="B233" s="174">
        <v>103974</v>
      </c>
      <c r="C233" s="177" t="s">
        <v>58</v>
      </c>
      <c r="D233" s="176" t="str">
        <f>IF(C233="SINAPI",VLOOKUP(B233,BancoRJ!C:G,2,0),VLOOKUP(B233,COMPOSIÇÕES!C:H,2,0))</f>
        <v>JOELHO DE REDUÇÃO, 90 GRAUS, PVC, SOLDÁVEL, DN 32 MM X 25 MM, INSTALADO EM PRUMADA DE ÁGUA - FORNECIMENTO E INSTALAÇÃO. AF_06/2022</v>
      </c>
      <c r="E233" s="111" t="str">
        <f>IF(C233="SINAPI",VLOOKUP(B233,BancoRJ!C:G,3,0),VLOOKUP(B233,COMPOSIÇÕES!C:H,3,0))</f>
        <v>UN</v>
      </c>
      <c r="F233" s="120">
        <f>ROUND(VLOOKUP(A233,'MEMORIA DE CÁLCULO'!A:K,10,0),2)</f>
        <v>50</v>
      </c>
      <c r="G233" s="178">
        <f t="shared" si="26"/>
        <v>12.29</v>
      </c>
      <c r="H233" s="112">
        <f t="shared" si="27"/>
        <v>14.84</v>
      </c>
      <c r="I233" s="62">
        <f t="shared" si="28"/>
        <v>614.5</v>
      </c>
      <c r="J233" s="62">
        <f t="shared" si="29"/>
        <v>742</v>
      </c>
      <c r="K233" s="63">
        <f t="shared" si="30"/>
        <v>8.2432605839960867E-5</v>
      </c>
      <c r="L233" s="121">
        <f>IF(B233=0,"",IF(VLOOKUP('DADOS GERAIS'!$B$9,'DADOS GERAIS'!$H$1:$I$2,2,0)=1,IF(C233="SINAPI",VLOOKUP(B233,BancoRJ!C:G,4,0),VLOOKUP(B233,COMPOSIÇÕES!C:H,6,0)),IF(C233="SINAPI",VLOOKUP(B233,BancoRJ!C:G,5,0),VLOOKUP(B233,COMPOSIÇÕES!C:H,6,0))))</f>
        <v>12.29</v>
      </c>
      <c r="M233" s="122">
        <f t="shared" si="25"/>
        <v>14.84</v>
      </c>
      <c r="N233" s="237">
        <f t="shared" si="32"/>
        <v>0.99914763907895388</v>
      </c>
      <c r="O233" s="237" t="str">
        <f t="shared" si="31"/>
        <v>C</v>
      </c>
    </row>
    <row r="234" spans="1:15" ht="59.25" customHeight="1">
      <c r="A234" s="14" t="s">
        <v>32551</v>
      </c>
      <c r="B234" s="174">
        <v>92760</v>
      </c>
      <c r="C234" s="177" t="s">
        <v>58</v>
      </c>
      <c r="D234" s="176" t="str">
        <f>IF(C234="SINAPI",VLOOKUP(B234,BancoRJ!C:G,2,0),VLOOKUP(B234,COMPOSIÇÕES!C:H,2,0))</f>
        <v>ARMAÇÃO DE PILAR OU VIGA DE ESTRUTURA CONVENCIONAL DE CONCRETO ARMADO UTILIZANDO AÇO CA-50 DE 6,3 MM - MONTAGEM. AF_06/2022</v>
      </c>
      <c r="E234" s="111" t="str">
        <f>IF(C234="SINAPI",VLOOKUP(B234,BancoRJ!C:G,3,0),VLOOKUP(B234,COMPOSIÇÕES!C:H,3,0))</f>
        <v>KG</v>
      </c>
      <c r="F234" s="120">
        <f>ROUND(VLOOKUP(A234,'MEMORIA DE CÁLCULO'!A:K,10,0),2)</f>
        <v>40</v>
      </c>
      <c r="G234" s="178">
        <f t="shared" si="26"/>
        <v>15.18</v>
      </c>
      <c r="H234" s="112">
        <f t="shared" si="27"/>
        <v>18.329999999999998</v>
      </c>
      <c r="I234" s="62">
        <f t="shared" si="28"/>
        <v>607.20000000000005</v>
      </c>
      <c r="J234" s="62">
        <f t="shared" si="29"/>
        <v>733.2</v>
      </c>
      <c r="K234" s="63">
        <f t="shared" si="30"/>
        <v>8.1454968466117682E-5</v>
      </c>
      <c r="L234" s="121">
        <f>IF(B234=0,"",IF(VLOOKUP('DADOS GERAIS'!$B$9,'DADOS GERAIS'!$H$1:$I$2,2,0)=1,IF(C234="SINAPI",VLOOKUP(B234,BancoRJ!C:G,4,0),VLOOKUP(B234,COMPOSIÇÕES!C:H,6,0)),IF(C234="SINAPI",VLOOKUP(B234,BancoRJ!C:G,5,0),VLOOKUP(B234,COMPOSIÇÕES!C:H,6,0))))</f>
        <v>15.18</v>
      </c>
      <c r="M234" s="122">
        <f t="shared" si="25"/>
        <v>18.329999999999998</v>
      </c>
      <c r="N234" s="237">
        <f t="shared" si="32"/>
        <v>0.99922909404742</v>
      </c>
      <c r="O234" s="237" t="str">
        <f t="shared" si="31"/>
        <v>C</v>
      </c>
    </row>
    <row r="235" spans="1:15" ht="59.25" customHeight="1">
      <c r="A235" s="14" t="s">
        <v>32689</v>
      </c>
      <c r="B235" s="174">
        <v>104348</v>
      </c>
      <c r="C235" s="177" t="s">
        <v>58</v>
      </c>
      <c r="D235" s="176" t="str">
        <f>IF(C235="SINAPI",VLOOKUP(B235,BancoRJ!C:G,2,0),VLOOKUP(B235,COMPOSIÇÕES!C:H,2,0))</f>
        <v>TERMINAL DE VENTILAÇÃO, PVC, SÉRIE NORMAL, ESGOTO PREDIAL, DN 50 MM, JUNTA SOLDÁVEL, FORNECIDO E INSTALADO EM PRUMADA DE ESGOTO SANITÁRIO OU VENTILAÇÃO. AF_08/2022</v>
      </c>
      <c r="E235" s="111" t="str">
        <f>IF(C235="SINAPI",VLOOKUP(B235,BancoRJ!C:G,3,0),VLOOKUP(B235,COMPOSIÇÕES!C:H,3,0))</f>
        <v>UN</v>
      </c>
      <c r="F235" s="120">
        <f>ROUND(VLOOKUP(A235,'MEMORIA DE CÁLCULO'!A:K,10,0),2)</f>
        <v>50</v>
      </c>
      <c r="G235" s="178">
        <f t="shared" si="26"/>
        <v>12.12</v>
      </c>
      <c r="H235" s="112">
        <f t="shared" si="27"/>
        <v>14.63</v>
      </c>
      <c r="I235" s="62">
        <f t="shared" si="28"/>
        <v>606</v>
      </c>
      <c r="J235" s="62">
        <f t="shared" si="29"/>
        <v>731.5</v>
      </c>
      <c r="K235" s="63">
        <f t="shared" si="30"/>
        <v>8.1266106700716138E-5</v>
      </c>
      <c r="L235" s="121">
        <f>IF(B235=0,"",IF(VLOOKUP('DADOS GERAIS'!$B$9,'DADOS GERAIS'!$H$1:$I$2,2,0)=1,IF(C235="SINAPI",VLOOKUP(B235,BancoRJ!C:G,4,0),VLOOKUP(B235,COMPOSIÇÕES!C:H,6,0)),IF(C235="SINAPI",VLOOKUP(B235,BancoRJ!C:G,5,0),VLOOKUP(B235,COMPOSIÇÕES!C:H,6,0))))</f>
        <v>12.12</v>
      </c>
      <c r="M235" s="122">
        <f t="shared" si="25"/>
        <v>14.63</v>
      </c>
      <c r="N235" s="237">
        <f t="shared" si="32"/>
        <v>0.99931036015412067</v>
      </c>
      <c r="O235" s="237" t="str">
        <f t="shared" si="31"/>
        <v>C</v>
      </c>
    </row>
    <row r="236" spans="1:15" ht="59.25" customHeight="1">
      <c r="A236" s="14" t="s">
        <v>32613</v>
      </c>
      <c r="B236" s="174">
        <v>93653</v>
      </c>
      <c r="C236" s="177" t="s">
        <v>58</v>
      </c>
      <c r="D236" s="176" t="str">
        <f>IF(C236="SINAPI",VLOOKUP(B236,BancoRJ!C:G,2,0),VLOOKUP(B236,COMPOSIÇÕES!C:H,2,0))</f>
        <v>DISJUNTOR MONOPOLAR TIPO DIN, CORRENTE NOMINAL DE 10A - FORNECIMENTO E INSTALAÇÃO. AF_07/2025</v>
      </c>
      <c r="E236" s="111" t="str">
        <f>IF(C236="SINAPI",VLOOKUP(B236,BancoRJ!C:G,3,0),VLOOKUP(B236,COMPOSIÇÕES!C:H,3,0))</f>
        <v>UN</v>
      </c>
      <c r="F236" s="120">
        <f>ROUND(VLOOKUP(A236,'MEMORIA DE CÁLCULO'!A:K,10,0),2)</f>
        <v>50</v>
      </c>
      <c r="G236" s="178">
        <f t="shared" si="26"/>
        <v>11.43</v>
      </c>
      <c r="H236" s="112">
        <f t="shared" si="27"/>
        <v>13.8</v>
      </c>
      <c r="I236" s="62">
        <f t="shared" si="28"/>
        <v>571.5</v>
      </c>
      <c r="J236" s="62">
        <f t="shared" si="29"/>
        <v>690</v>
      </c>
      <c r="K236" s="63">
        <f t="shared" si="30"/>
        <v>7.6655657721796505E-5</v>
      </c>
      <c r="L236" s="121">
        <f>IF(B236=0,"",IF(VLOOKUP('DADOS GERAIS'!$B$9,'DADOS GERAIS'!$H$1:$I$2,2,0)=1,IF(C236="SINAPI",VLOOKUP(B236,BancoRJ!C:G,4,0),VLOOKUP(B236,COMPOSIÇÕES!C:H,6,0)),IF(C236="SINAPI",VLOOKUP(B236,BancoRJ!C:G,5,0),VLOOKUP(B236,COMPOSIÇÕES!C:H,6,0))))</f>
        <v>11.43</v>
      </c>
      <c r="M236" s="122">
        <f t="shared" si="25"/>
        <v>13.8</v>
      </c>
      <c r="N236" s="237">
        <f t="shared" si="32"/>
        <v>0.99938701581184242</v>
      </c>
      <c r="O236" s="237" t="str">
        <f t="shared" si="31"/>
        <v>C</v>
      </c>
    </row>
    <row r="237" spans="1:15" ht="59.25" customHeight="1">
      <c r="A237" s="14" t="s">
        <v>32614</v>
      </c>
      <c r="B237" s="174">
        <v>93654</v>
      </c>
      <c r="C237" s="177" t="s">
        <v>58</v>
      </c>
      <c r="D237" s="176" t="str">
        <f>IF(C237="SINAPI",VLOOKUP(B237,BancoRJ!C:G,2,0),VLOOKUP(B237,COMPOSIÇÕES!C:H,2,0))</f>
        <v>DISJUNTOR MONOPOLAR TIPO DIN, CORRENTE NOMINAL DE 16A - FORNECIMENTO E INSTALAÇÃO. AF_07/2025</v>
      </c>
      <c r="E237" s="111" t="str">
        <f>IF(C237="SINAPI",VLOOKUP(B237,BancoRJ!C:G,3,0),VLOOKUP(B237,COMPOSIÇÕES!C:H,3,0))</f>
        <v>UN</v>
      </c>
      <c r="F237" s="120">
        <f>ROUND(VLOOKUP(A237,'MEMORIA DE CÁLCULO'!A:K,10,0),2)</f>
        <v>50</v>
      </c>
      <c r="G237" s="178">
        <f t="shared" si="26"/>
        <v>11.43</v>
      </c>
      <c r="H237" s="112">
        <f t="shared" si="27"/>
        <v>13.8</v>
      </c>
      <c r="I237" s="62">
        <f t="shared" si="28"/>
        <v>571.5</v>
      </c>
      <c r="J237" s="62">
        <f t="shared" si="29"/>
        <v>690</v>
      </c>
      <c r="K237" s="63">
        <f t="shared" si="30"/>
        <v>7.6655657721796505E-5</v>
      </c>
      <c r="L237" s="121">
        <f>IF(B237=0,"",IF(VLOOKUP('DADOS GERAIS'!$B$9,'DADOS GERAIS'!$H$1:$I$2,2,0)=1,IF(C237="SINAPI",VLOOKUP(B237,BancoRJ!C:G,4,0),VLOOKUP(B237,COMPOSIÇÕES!C:H,6,0)),IF(C237="SINAPI",VLOOKUP(B237,BancoRJ!C:G,5,0),VLOOKUP(B237,COMPOSIÇÕES!C:H,6,0))))</f>
        <v>11.43</v>
      </c>
      <c r="M237" s="122">
        <f t="shared" si="25"/>
        <v>13.8</v>
      </c>
      <c r="N237" s="237">
        <f t="shared" si="32"/>
        <v>0.99946367146956416</v>
      </c>
      <c r="O237" s="237" t="str">
        <f t="shared" si="31"/>
        <v>C</v>
      </c>
    </row>
    <row r="238" spans="1:15" ht="59.25" customHeight="1">
      <c r="A238" s="14" t="s">
        <v>6979</v>
      </c>
      <c r="B238" s="174">
        <v>101616</v>
      </c>
      <c r="C238" s="177" t="s">
        <v>58</v>
      </c>
      <c r="D238" s="176" t="str">
        <f>IF(C238="SINAPI",VLOOKUP(B238,BancoRJ!C:G,2,0),VLOOKUP(B238,COMPOSIÇÕES!C:H,2,0))</f>
        <v>PREPARO DE FUNDO DE VALA COM LARGURA MENOR QUE 1,5 M (ACERTO DO SOLO NATURAL). AF_08/2020</v>
      </c>
      <c r="E238" s="111" t="str">
        <f>IF(C238="SINAPI",VLOOKUP(B238,BancoRJ!C:G,3,0),VLOOKUP(B238,COMPOSIÇÕES!C:H,3,0))</f>
        <v>M2</v>
      </c>
      <c r="F238" s="120">
        <f>ROUND(VLOOKUP(A238,'MEMORIA DE CÁLCULO'!A:K,10,0),2)</f>
        <v>61.32</v>
      </c>
      <c r="G238" s="178">
        <f t="shared" si="26"/>
        <v>9.23</v>
      </c>
      <c r="H238" s="112">
        <f t="shared" si="27"/>
        <v>11.15</v>
      </c>
      <c r="I238" s="62">
        <f t="shared" si="28"/>
        <v>565.98</v>
      </c>
      <c r="J238" s="62">
        <f t="shared" si="29"/>
        <v>683.72</v>
      </c>
      <c r="K238" s="63">
        <f t="shared" si="30"/>
        <v>7.5957980141372041E-5</v>
      </c>
      <c r="L238" s="121">
        <f>IF(B238=0,"",IF(VLOOKUP('DADOS GERAIS'!$B$9,'DADOS GERAIS'!$H$1:$I$2,2,0)=1,IF(C238="SINAPI",VLOOKUP(B238,BancoRJ!C:G,4,0),VLOOKUP(B238,COMPOSIÇÕES!C:H,6,0)),IF(C238="SINAPI",VLOOKUP(B238,BancoRJ!C:G,5,0),VLOOKUP(B238,COMPOSIÇÕES!C:H,6,0))))</f>
        <v>9.23</v>
      </c>
      <c r="M238" s="122">
        <f t="shared" si="25"/>
        <v>11.15</v>
      </c>
      <c r="N238" s="237">
        <f t="shared" si="32"/>
        <v>0.99953962944970554</v>
      </c>
      <c r="O238" s="237" t="str">
        <f t="shared" si="31"/>
        <v>C</v>
      </c>
    </row>
    <row r="239" spans="1:15" ht="59.25" customHeight="1">
      <c r="A239" s="14" t="s">
        <v>32695</v>
      </c>
      <c r="B239" s="174">
        <v>90466</v>
      </c>
      <c r="C239" s="177" t="s">
        <v>58</v>
      </c>
      <c r="D239" s="176" t="str">
        <f>IF(C239="SINAPI",VLOOKUP(B239,BancoRJ!C:G,2,0),VLOOKUP(B239,COMPOSIÇÕES!C:H,2,0))</f>
        <v>CHUMBAMENTO LINEAR EM ALVENARIA PARA RAMAIS/DISTRIBUIÇÃO DE INSTALAÇÕES HIDRÁULICAS COM DIÂMETROS MENORES OU IGUAIS A 40 MM. AF_09/2023</v>
      </c>
      <c r="E239" s="111" t="str">
        <f>IF(C239="SINAPI",VLOOKUP(B239,BancoRJ!C:G,3,0),VLOOKUP(B239,COMPOSIÇÕES!C:H,3,0))</f>
        <v>M</v>
      </c>
      <c r="F239" s="120">
        <f>ROUND(VLOOKUP(A239,'MEMORIA DE CÁLCULO'!A:K,10,0),2)</f>
        <v>27.5</v>
      </c>
      <c r="G239" s="178">
        <f t="shared" si="26"/>
        <v>20.149999999999999</v>
      </c>
      <c r="H239" s="112">
        <f t="shared" si="27"/>
        <v>24.33</v>
      </c>
      <c r="I239" s="62">
        <f t="shared" si="28"/>
        <v>554.13</v>
      </c>
      <c r="J239" s="62">
        <f t="shared" si="29"/>
        <v>669.08</v>
      </c>
      <c r="K239" s="63">
        <f t="shared" si="30"/>
        <v>7.4331547055796527E-5</v>
      </c>
      <c r="L239" s="121">
        <f>IF(B239=0,"",IF(VLOOKUP('DADOS GERAIS'!$B$9,'DADOS GERAIS'!$H$1:$I$2,2,0)=1,IF(C239="SINAPI",VLOOKUP(B239,BancoRJ!C:G,4,0),VLOOKUP(B239,COMPOSIÇÕES!C:H,6,0)),IF(C239="SINAPI",VLOOKUP(B239,BancoRJ!C:G,5,0),VLOOKUP(B239,COMPOSIÇÕES!C:H,6,0))))</f>
        <v>20.149999999999999</v>
      </c>
      <c r="M239" s="122">
        <f t="shared" si="25"/>
        <v>24.33</v>
      </c>
      <c r="N239" s="237">
        <f t="shared" si="32"/>
        <v>0.99961396099676136</v>
      </c>
      <c r="O239" s="237" t="str">
        <f t="shared" si="31"/>
        <v>C</v>
      </c>
    </row>
    <row r="240" spans="1:15" ht="59.25" customHeight="1">
      <c r="A240" s="14" t="s">
        <v>32653</v>
      </c>
      <c r="B240" s="174">
        <v>89617</v>
      </c>
      <c r="C240" s="177" t="s">
        <v>58</v>
      </c>
      <c r="D240" s="176" t="str">
        <f>IF(C240="SINAPI",VLOOKUP(B240,BancoRJ!C:G,2,0),VLOOKUP(B240,COMPOSIÇÕES!C:H,2,0))</f>
        <v>TE, PVC, SOLDÁVEL, DN 25MM, INSTALADO EM PRUMADA DE ÁGUA - FORNECIMENTO E INSTALAÇÃO. AF_06/2022</v>
      </c>
      <c r="E240" s="111" t="str">
        <f>IF(C240="SINAPI",VLOOKUP(B240,BancoRJ!C:G,3,0),VLOOKUP(B240,COMPOSIÇÕES!C:H,3,0))</f>
        <v>UN</v>
      </c>
      <c r="F240" s="120">
        <f>ROUND(VLOOKUP(A240,'MEMORIA DE CÁLCULO'!A:K,10,0),2)</f>
        <v>50</v>
      </c>
      <c r="G240" s="178">
        <f t="shared" si="26"/>
        <v>9.66</v>
      </c>
      <c r="H240" s="112">
        <f t="shared" si="27"/>
        <v>11.66</v>
      </c>
      <c r="I240" s="62">
        <f t="shared" si="28"/>
        <v>483</v>
      </c>
      <c r="J240" s="62">
        <f t="shared" si="29"/>
        <v>583</v>
      </c>
      <c r="K240" s="63">
        <f t="shared" si="30"/>
        <v>6.4768476017112108E-5</v>
      </c>
      <c r="L240" s="121">
        <f>IF(B240=0,"",IF(VLOOKUP('DADOS GERAIS'!$B$9,'DADOS GERAIS'!$H$1:$I$2,2,0)=1,IF(C240="SINAPI",VLOOKUP(B240,BancoRJ!C:G,4,0),VLOOKUP(B240,COMPOSIÇÕES!C:H,6,0)),IF(C240="SINAPI",VLOOKUP(B240,BancoRJ!C:G,5,0),VLOOKUP(B240,COMPOSIÇÕES!C:H,6,0))))</f>
        <v>9.66</v>
      </c>
      <c r="M240" s="122">
        <f t="shared" si="25"/>
        <v>11.66</v>
      </c>
      <c r="N240" s="237">
        <f t="shared" si="32"/>
        <v>0.99967872947277847</v>
      </c>
      <c r="O240" s="237" t="str">
        <f t="shared" si="31"/>
        <v>C</v>
      </c>
    </row>
    <row r="241" spans="1:15" ht="59.25" customHeight="1">
      <c r="A241" s="14" t="s">
        <v>32714</v>
      </c>
      <c r="B241" s="174">
        <v>91854</v>
      </c>
      <c r="C241" s="177" t="s">
        <v>58</v>
      </c>
      <c r="D241" s="176" t="str">
        <f>IF(C241="SINAPI",VLOOKUP(B241,BancoRJ!C:G,2,0),VLOOKUP(B241,COMPOSIÇÕES!C:H,2,0))</f>
        <v>ELETRODUTO FLEXÍVEL CORRUGADO, PVC, DN 25 MM (3/4"), PARA CIRCUITOS TERMINAIS, INSTALADO EM PAREDE - FORNECIMENTO E INSTALAÇÃO. AF_03/2023</v>
      </c>
      <c r="E241" s="111" t="str">
        <f>IF(C241="SINAPI",VLOOKUP(B241,BancoRJ!C:G,3,0),VLOOKUP(B241,COMPOSIÇÕES!C:H,3,0))</f>
        <v>M</v>
      </c>
      <c r="F241" s="120">
        <f>ROUND(VLOOKUP(A241,'MEMORIA DE CÁLCULO'!A:K,10,0),2)</f>
        <v>35</v>
      </c>
      <c r="G241" s="178">
        <f t="shared" si="26"/>
        <v>12.39</v>
      </c>
      <c r="H241" s="112">
        <f t="shared" si="27"/>
        <v>14.96</v>
      </c>
      <c r="I241" s="62">
        <f t="shared" si="28"/>
        <v>433.65</v>
      </c>
      <c r="J241" s="62">
        <f t="shared" si="29"/>
        <v>523.6</v>
      </c>
      <c r="K241" s="63">
        <f t="shared" si="30"/>
        <v>5.8169423743670501E-5</v>
      </c>
      <c r="L241" s="121">
        <f>IF(B241=0,"",IF(VLOOKUP('DADOS GERAIS'!$B$9,'DADOS GERAIS'!$H$1:$I$2,2,0)=1,IF(C241="SINAPI",VLOOKUP(B241,BancoRJ!C:G,4,0),VLOOKUP(B241,COMPOSIÇÕES!C:H,6,0)),IF(C241="SINAPI",VLOOKUP(B241,BancoRJ!C:G,5,0),VLOOKUP(B241,COMPOSIÇÕES!C:H,6,0))))</f>
        <v>12.39</v>
      </c>
      <c r="M241" s="122">
        <f t="shared" si="25"/>
        <v>14.96</v>
      </c>
      <c r="N241" s="237">
        <f t="shared" si="32"/>
        <v>0.99973689889652217</v>
      </c>
      <c r="O241" s="237" t="str">
        <f t="shared" si="31"/>
        <v>C</v>
      </c>
    </row>
    <row r="242" spans="1:15" ht="59.25" customHeight="1">
      <c r="A242" s="14" t="s">
        <v>32523</v>
      </c>
      <c r="B242" s="174">
        <v>95879</v>
      </c>
      <c r="C242" s="177" t="s">
        <v>58</v>
      </c>
      <c r="D242" s="176" t="str">
        <f>IF(C242="SINAPI",VLOOKUP(B242,BancoRJ!C:G,2,0),VLOOKUP(B242,COMPOSIÇÕES!C:H,2,0))</f>
        <v>TRANSPORTE COM CAMINHÃO BASCULANTE DE 14 M³, EM VIA URBANA PAVIMENTADA, DMT ATÉ 30 KM (UNIDADE: TXKM). AF_07/2020</v>
      </c>
      <c r="E242" s="111" t="str">
        <f>IF(C242="SINAPI",VLOOKUP(B242,BancoRJ!C:G,3,0),VLOOKUP(B242,COMPOSIÇÕES!C:H,3,0))</f>
        <v>TXKM</v>
      </c>
      <c r="F242" s="120">
        <f>ROUND(VLOOKUP(A242,'MEMORIA DE CÁLCULO'!A:K,10,0),2)</f>
        <v>230.71</v>
      </c>
      <c r="G242" s="178">
        <f t="shared" si="26"/>
        <v>1.66</v>
      </c>
      <c r="H242" s="112">
        <f t="shared" si="27"/>
        <v>2</v>
      </c>
      <c r="I242" s="62">
        <f t="shared" si="28"/>
        <v>382.98</v>
      </c>
      <c r="J242" s="62">
        <f t="shared" si="29"/>
        <v>461.42</v>
      </c>
      <c r="K242" s="63">
        <f t="shared" si="30"/>
        <v>5.1261526936219338E-5</v>
      </c>
      <c r="L242" s="121">
        <f>IF(B242=0,"",IF(VLOOKUP('DADOS GERAIS'!$B$9,'DADOS GERAIS'!$H$1:$I$2,2,0)=1,IF(C242="SINAPI",VLOOKUP(B242,BancoRJ!C:G,4,0),VLOOKUP(B242,COMPOSIÇÕES!C:H,6,0)),IF(C242="SINAPI",VLOOKUP(B242,BancoRJ!C:G,5,0),VLOOKUP(B242,COMPOSIÇÕES!C:H,6,0))))</f>
        <v>1.66</v>
      </c>
      <c r="M242" s="122">
        <f t="shared" si="25"/>
        <v>2</v>
      </c>
      <c r="N242" s="237">
        <f t="shared" si="32"/>
        <v>0.99978816042345842</v>
      </c>
      <c r="O242" s="237" t="str">
        <f t="shared" si="31"/>
        <v>C</v>
      </c>
    </row>
    <row r="243" spans="1:15" ht="59.25" customHeight="1">
      <c r="A243" s="14" t="s">
        <v>32717</v>
      </c>
      <c r="B243" s="174">
        <v>99818</v>
      </c>
      <c r="C243" s="177" t="s">
        <v>58</v>
      </c>
      <c r="D243" s="176" t="str">
        <f>IF(C243="SINAPI",VLOOKUP(B243,BancoRJ!C:G,2,0),VLOOKUP(B243,COMPOSIÇÕES!C:H,2,0))</f>
        <v>LIMPEZA DE BACIA SANITÁRIA, BIDÊ OU MICTÓRIO EM LOUÇA, INCLUSIVE METAIS CORRESPONDENTES. AF_04/2019</v>
      </c>
      <c r="E243" s="111" t="str">
        <f>IF(C243="SINAPI",VLOOKUP(B243,BancoRJ!C:G,3,0),VLOOKUP(B243,COMPOSIÇÕES!C:H,3,0))</f>
        <v>UN</v>
      </c>
      <c r="F243" s="120">
        <f>ROUND(VLOOKUP(A243,'MEMORIA DE CÁLCULO'!A:K,10,0),2)</f>
        <v>50</v>
      </c>
      <c r="G243" s="178">
        <f t="shared" si="26"/>
        <v>7.15</v>
      </c>
      <c r="H243" s="112">
        <f t="shared" si="27"/>
        <v>8.6300000000000008</v>
      </c>
      <c r="I243" s="62">
        <f t="shared" si="28"/>
        <v>357.5</v>
      </c>
      <c r="J243" s="62">
        <f t="shared" si="29"/>
        <v>431.5</v>
      </c>
      <c r="K243" s="63">
        <f t="shared" si="30"/>
        <v>4.7937559865152447E-5</v>
      </c>
      <c r="L243" s="121">
        <f>IF(B243=0,"",IF(VLOOKUP('DADOS GERAIS'!$B$9,'DADOS GERAIS'!$H$1:$I$2,2,0)=1,IF(C243="SINAPI",VLOOKUP(B243,BancoRJ!C:G,4,0),VLOOKUP(B243,COMPOSIÇÕES!C:H,6,0)),IF(C243="SINAPI",VLOOKUP(B243,BancoRJ!C:G,5,0),VLOOKUP(B243,COMPOSIÇÕES!C:H,6,0))))</f>
        <v>7.15</v>
      </c>
      <c r="M243" s="122">
        <f t="shared" si="25"/>
        <v>8.6300000000000008</v>
      </c>
      <c r="N243" s="237">
        <f t="shared" si="32"/>
        <v>0.99983609798332362</v>
      </c>
      <c r="O243" s="237" t="str">
        <f t="shared" si="31"/>
        <v>C</v>
      </c>
    </row>
    <row r="244" spans="1:15" ht="59.25" customHeight="1">
      <c r="A244" s="14" t="s">
        <v>32715</v>
      </c>
      <c r="B244" s="174">
        <v>104780</v>
      </c>
      <c r="C244" s="177" t="s">
        <v>58</v>
      </c>
      <c r="D244" s="176" t="str">
        <f>IF(C244="SINAPI",VLOOKUP(B244,BancoRJ!C:G,2,0),VLOOKUP(B244,COMPOSIÇÕES!C:H,2,0))</f>
        <v>RASGO LINEAR MECANIZADO EM ALVENARIA, PARA ELETRODUTOS, DIÂMETROS MENORES OU IGUAIS A 40 MM. AF_09/2023</v>
      </c>
      <c r="E244" s="111" t="str">
        <f>IF(C244="SINAPI",VLOOKUP(B244,BancoRJ!C:G,3,0),VLOOKUP(B244,COMPOSIÇÕES!C:H,3,0))</f>
        <v>M</v>
      </c>
      <c r="F244" s="120">
        <f>ROUND(VLOOKUP(A244,'MEMORIA DE CÁLCULO'!A:K,10,0),2)</f>
        <v>35</v>
      </c>
      <c r="G244" s="178">
        <f t="shared" si="26"/>
        <v>8.99</v>
      </c>
      <c r="H244" s="112">
        <f t="shared" si="27"/>
        <v>10.86</v>
      </c>
      <c r="I244" s="62">
        <f t="shared" si="28"/>
        <v>314.64999999999998</v>
      </c>
      <c r="J244" s="62">
        <f t="shared" si="29"/>
        <v>380.1</v>
      </c>
      <c r="K244" s="63">
        <f t="shared" si="30"/>
        <v>4.2227268840659201E-5</v>
      </c>
      <c r="L244" s="121">
        <f>IF(B244=0,"",IF(VLOOKUP('DADOS GERAIS'!$B$9,'DADOS GERAIS'!$H$1:$I$2,2,0)=1,IF(C244="SINAPI",VLOOKUP(B244,BancoRJ!C:G,4,0),VLOOKUP(B244,COMPOSIÇÕES!C:H,6,0)),IF(C244="SINAPI",VLOOKUP(B244,BancoRJ!C:G,5,0),VLOOKUP(B244,COMPOSIÇÕES!C:H,6,0))))</f>
        <v>8.99</v>
      </c>
      <c r="M244" s="122">
        <f t="shared" si="25"/>
        <v>10.86</v>
      </c>
      <c r="N244" s="237">
        <f t="shared" si="32"/>
        <v>0.99987832525216425</v>
      </c>
      <c r="O244" s="237" t="str">
        <f t="shared" si="31"/>
        <v>C</v>
      </c>
    </row>
    <row r="245" spans="1:15" ht="59.25" customHeight="1">
      <c r="A245" s="14" t="s">
        <v>32676</v>
      </c>
      <c r="B245" s="174">
        <v>102591</v>
      </c>
      <c r="C245" s="177" t="s">
        <v>58</v>
      </c>
      <c r="D245" s="176" t="str">
        <f>IF(C245="SINAPI",VLOOKUP(B245,BancoRJ!C:G,2,0),VLOOKUP(B245,COMPOSIÇÕES!C:H,2,0))</f>
        <v>FURO EM CAIXA D'ÁGUA COM ESPESSURA DE 2 ATÉ 5 MM E DIÂMETRO DE 25 MM. AF_06/2021</v>
      </c>
      <c r="E245" s="111" t="str">
        <f>IF(C245="SINAPI",VLOOKUP(B245,BancoRJ!C:G,3,0),VLOOKUP(B245,COMPOSIÇÕES!C:H,3,0))</f>
        <v>UN</v>
      </c>
      <c r="F245" s="120">
        <f>ROUND(VLOOKUP(A245,'MEMORIA DE CÁLCULO'!A:K,10,0),2)</f>
        <v>50</v>
      </c>
      <c r="G245" s="178">
        <f t="shared" si="26"/>
        <v>6.03</v>
      </c>
      <c r="H245" s="112">
        <f t="shared" si="27"/>
        <v>7.28</v>
      </c>
      <c r="I245" s="62">
        <f t="shared" si="28"/>
        <v>301.5</v>
      </c>
      <c r="J245" s="62">
        <f t="shared" si="29"/>
        <v>364</v>
      </c>
      <c r="K245" s="63">
        <f t="shared" si="30"/>
        <v>4.0438636827150619E-5</v>
      </c>
      <c r="L245" s="121">
        <f>IF(B245=0,"",IF(VLOOKUP('DADOS GERAIS'!$B$9,'DADOS GERAIS'!$H$1:$I$2,2,0)=1,IF(C245="SINAPI",VLOOKUP(B245,BancoRJ!C:G,4,0),VLOOKUP(B245,COMPOSIÇÕES!C:H,6,0)),IF(C245="SINAPI",VLOOKUP(B245,BancoRJ!C:G,5,0),VLOOKUP(B245,COMPOSIÇÕES!C:H,6,0))))</f>
        <v>6.03</v>
      </c>
      <c r="M245" s="122">
        <f t="shared" si="25"/>
        <v>7.28</v>
      </c>
      <c r="N245" s="237">
        <f t="shared" si="32"/>
        <v>0.99991876388899137</v>
      </c>
      <c r="O245" s="237" t="str">
        <f t="shared" si="31"/>
        <v>C</v>
      </c>
    </row>
    <row r="246" spans="1:15" ht="59.25" customHeight="1">
      <c r="A246" s="14" t="s">
        <v>32694</v>
      </c>
      <c r="B246" s="174">
        <v>104779</v>
      </c>
      <c r="C246" s="177" t="s">
        <v>58</v>
      </c>
      <c r="D246" s="176" t="str">
        <f>IF(C246="SINAPI",VLOOKUP(B246,BancoRJ!C:G,2,0),VLOOKUP(B246,COMPOSIÇÕES!C:H,2,0))</f>
        <v>RASGO LINEAR MECANIZADO EM ALVENARIA, PARA RAMAIS/ DISTRIBUIÇÃO DE INSTALAÇÕES HIDRÁULICAS, DIÂMETROS MENORES OU IGUAIS A 40 MM. AF_09/2023</v>
      </c>
      <c r="E246" s="111" t="str">
        <f>IF(C246="SINAPI",VLOOKUP(B246,BancoRJ!C:G,3,0),VLOOKUP(B246,COMPOSIÇÕES!C:H,3,0))</f>
        <v>M</v>
      </c>
      <c r="F246" s="120">
        <f>ROUND(VLOOKUP(A246,'MEMORIA DE CÁLCULO'!A:K,10,0),2)</f>
        <v>27.5</v>
      </c>
      <c r="G246" s="178">
        <f t="shared" si="26"/>
        <v>8.94</v>
      </c>
      <c r="H246" s="112">
        <f t="shared" si="27"/>
        <v>10.8</v>
      </c>
      <c r="I246" s="62">
        <f t="shared" si="28"/>
        <v>245.85</v>
      </c>
      <c r="J246" s="62">
        <f t="shared" si="29"/>
        <v>297</v>
      </c>
      <c r="K246" s="63">
        <f t="shared" si="30"/>
        <v>3.299526136720806E-5</v>
      </c>
      <c r="L246" s="121">
        <f>IF(B246=0,"",IF(VLOOKUP('DADOS GERAIS'!$B$9,'DADOS GERAIS'!$H$1:$I$2,2,0)=1,IF(C246="SINAPI",VLOOKUP(B246,BancoRJ!C:G,4,0),VLOOKUP(B246,COMPOSIÇÕES!C:H,6,0)),IF(C246="SINAPI",VLOOKUP(B246,BancoRJ!C:G,5,0),VLOOKUP(B246,COMPOSIÇÕES!C:H,6,0))))</f>
        <v>8.94</v>
      </c>
      <c r="M246" s="122">
        <f t="shared" si="25"/>
        <v>10.8</v>
      </c>
      <c r="N246" s="237">
        <f t="shared" si="32"/>
        <v>0.99995175915035861</v>
      </c>
      <c r="O246" s="237" t="str">
        <f t="shared" si="31"/>
        <v>C</v>
      </c>
    </row>
    <row r="247" spans="1:15" ht="59.25" customHeight="1">
      <c r="A247" s="14" t="s">
        <v>7</v>
      </c>
      <c r="B247" s="174">
        <v>97741</v>
      </c>
      <c r="C247" s="177" t="s">
        <v>58</v>
      </c>
      <c r="D247" s="176" t="str">
        <f>IF(C247="SINAPI",VLOOKUP(B247,BancoRJ!C:G,2,0),VLOOKUP(B247,COMPOSIÇÕES!C:H,2,0))</f>
        <v>KIT CAVALETE PARA MEDIÇÃO DE ÁGUA - ENTRADA INDIVIDUALIZADA, EM PVC 25 MM (3/4"), PARA 1 MEDIDOR - FORNECIMENTO E INSTALAÇÃO (EXCLUSIVE HIDRÔMETRO). AF_03/2024</v>
      </c>
      <c r="E247" s="111" t="str">
        <f>IF(C247="SINAPI",VLOOKUP(B247,BancoRJ!C:G,3,0),VLOOKUP(B247,COMPOSIÇÕES!C:H,3,0))</f>
        <v>UN</v>
      </c>
      <c r="F247" s="120">
        <f>ROUND(VLOOKUP(A247,'MEMORIA DE CÁLCULO'!A:K,10,0),2)</f>
        <v>1</v>
      </c>
      <c r="G247" s="178">
        <f t="shared" si="26"/>
        <v>193.44</v>
      </c>
      <c r="H247" s="112">
        <f t="shared" si="27"/>
        <v>233.58</v>
      </c>
      <c r="I247" s="62">
        <f t="shared" si="28"/>
        <v>193.44</v>
      </c>
      <c r="J247" s="62">
        <f t="shared" si="29"/>
        <v>233.58</v>
      </c>
      <c r="K247" s="63">
        <f t="shared" si="30"/>
        <v>2.5949606566169893E-5</v>
      </c>
      <c r="L247" s="121">
        <f>IF(B247=0,"",IF(VLOOKUP('DADOS GERAIS'!$B$9,'DADOS GERAIS'!$H$1:$I$2,2,0)=1,IF(C247="SINAPI",VLOOKUP(B247,BancoRJ!C:G,4,0),VLOOKUP(B247,COMPOSIÇÕES!C:H,6,0)),IF(C247="SINAPI",VLOOKUP(B247,BancoRJ!C:G,5,0),VLOOKUP(B247,COMPOSIÇÕES!C:H,6,0))))</f>
        <v>193.44</v>
      </c>
      <c r="M247" s="122">
        <f t="shared" si="25"/>
        <v>233.58</v>
      </c>
      <c r="N247" s="237">
        <f t="shared" si="32"/>
        <v>0.99997770875692482</v>
      </c>
      <c r="O247" s="237" t="str">
        <f t="shared" si="31"/>
        <v>C</v>
      </c>
    </row>
    <row r="248" spans="1:15" ht="59.25" customHeight="1">
      <c r="A248" s="14" t="s">
        <v>31782</v>
      </c>
      <c r="B248" s="174" t="str">
        <f>COMPOSIÇÕES!C44</f>
        <v>COMP 05</v>
      </c>
      <c r="C248" s="177" t="s">
        <v>32256</v>
      </c>
      <c r="D248" s="176" t="str">
        <f>IF(C248="SINAPI",VLOOKUP(B248,BancoRJ!C:G,2,0),VLOOKUP(B248,COMPOSIÇÕES!C:H,2,0))</f>
        <v>CAIXA EM CONCRETO PRÉ-MOLDADO PARA ABRIGO DE HIDRÔMETRO COM DN 25 MM - FORNECIMENTO E INSTALAÇÃO.</v>
      </c>
      <c r="E248" s="111" t="str">
        <f>IF(C248="SINAPI",VLOOKUP(B248,BancoRJ!C:G,3,0),VLOOKUP(B248,COMPOSIÇÕES!C:H,3,0))</f>
        <v>UN</v>
      </c>
      <c r="F248" s="120">
        <f>ROUND(VLOOKUP(A248,'MEMORIA DE CÁLCULO'!A:K,10,0),2)</f>
        <v>1</v>
      </c>
      <c r="G248" s="178">
        <f t="shared" si="26"/>
        <v>166.17</v>
      </c>
      <c r="H248" s="112">
        <f t="shared" si="27"/>
        <v>200.65</v>
      </c>
      <c r="I248" s="62">
        <f t="shared" si="28"/>
        <v>166.17</v>
      </c>
      <c r="J248" s="62">
        <f t="shared" si="29"/>
        <v>200.65</v>
      </c>
      <c r="K248" s="63">
        <f t="shared" si="30"/>
        <v>2.2291243075186184E-5</v>
      </c>
      <c r="L248" s="121">
        <f>IF(B248=0,"",IF(VLOOKUP('DADOS GERAIS'!$B$9,'DADOS GERAIS'!$H$1:$I$2,2,0)=1,IF(C248="SINAPI",VLOOKUP(B248,BancoRJ!C:G,4,0),VLOOKUP(B248,COMPOSIÇÕES!C:H,6,0)),IF(C248="SINAPI",VLOOKUP(B248,BancoRJ!C:G,5,0),VLOOKUP(B248,COMPOSIÇÕES!C:H,6,0))))</f>
        <v>166.17</v>
      </c>
      <c r="M248" s="122">
        <f t="shared" si="25"/>
        <v>200.65</v>
      </c>
      <c r="N248" s="237">
        <f t="shared" si="32"/>
        <v>1</v>
      </c>
      <c r="O248" s="237" t="str">
        <f t="shared" si="31"/>
        <v>C</v>
      </c>
    </row>
    <row r="249" spans="1:15" ht="33" customHeight="1">
      <c r="A249" s="238" t="s">
        <v>32285</v>
      </c>
      <c r="B249" s="239"/>
      <c r="C249" s="239"/>
      <c r="D249" s="239"/>
      <c r="E249" s="239"/>
      <c r="F249" s="239"/>
      <c r="G249" s="239"/>
      <c r="H249" s="240"/>
      <c r="I249" s="115">
        <f>SUM(I9:I248)</f>
        <v>7454520.2600000091</v>
      </c>
      <c r="J249" s="115">
        <f t="shared" ref="J249:K249" si="34">SUM(J9:J248)</f>
        <v>9001292.5399999972</v>
      </c>
      <c r="K249" s="116">
        <f t="shared" si="34"/>
        <v>1</v>
      </c>
      <c r="L249" s="123"/>
      <c r="M249" s="149"/>
    </row>
  </sheetData>
  <sortState xmlns:xlrd2="http://schemas.microsoft.com/office/spreadsheetml/2017/richdata2" ref="A9:K248">
    <sortCondition descending="1" ref="K9:K248"/>
  </sortState>
  <mergeCells count="5">
    <mergeCell ref="A249:H249"/>
    <mergeCell ref="E7:H7"/>
    <mergeCell ref="L4:L5"/>
    <mergeCell ref="M4:M5"/>
    <mergeCell ref="L7:L8"/>
  </mergeCells>
  <conditionalFormatting sqref="G8:H8">
    <cfRule type="cellIs" dxfId="37" priority="6" stopIfTrue="1" operator="equal">
      <formula>0</formula>
    </cfRule>
  </conditionalFormatting>
  <conditionalFormatting sqref="O9:O73">
    <cfRule type="cellIs" dxfId="36" priority="5" operator="equal">
      <formula>"A"</formula>
    </cfRule>
  </conditionalFormatting>
  <conditionalFormatting sqref="O74:O248">
    <cfRule type="cellIs" dxfId="35" priority="4" operator="equal">
      <formula>"A"</formula>
    </cfRule>
  </conditionalFormatting>
  <conditionalFormatting sqref="O74:O248">
    <cfRule type="cellIs" dxfId="34" priority="1" operator="equal">
      <formula>"b"</formula>
    </cfRule>
    <cfRule type="cellIs" dxfId="33" priority="2" operator="equal">
      <formula>"C"</formula>
    </cfRule>
    <cfRule type="cellIs" dxfId="32" priority="3" operator="equal">
      <formula>"b"</formula>
    </cfRule>
  </conditionalFormatting>
  <dataValidations count="1">
    <dataValidation type="list" allowBlank="1" showInputMessage="1" showErrorMessage="1" sqref="C9:C248" xr:uid="{D2960013-4B52-488A-8BBF-0A6767B784C6}">
      <formula1>$O$1:$O$8</formula1>
    </dataValidation>
  </dataValidations>
  <pageMargins left="0.511811024" right="0.511811024" top="0.78740157499999996" bottom="0.78740157499999996" header="0.31496062000000002" footer="0.31496062000000002"/>
  <pageSetup paperSize="9" scale="54" fitToHeight="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S141"/>
  <sheetViews>
    <sheetView view="pageBreakPreview" zoomScale="85" zoomScaleNormal="70" zoomScaleSheetLayoutView="85" zoomScalePageLayoutView="85" workbookViewId="0">
      <selection activeCell="J32" sqref="J32"/>
    </sheetView>
  </sheetViews>
  <sheetFormatPr defaultRowHeight="14.25"/>
  <cols>
    <col min="1" max="1" width="5.875" style="359" bestFit="1" customWidth="1"/>
    <col min="2" max="5" width="6.125" style="359" customWidth="1"/>
    <col min="6" max="6" width="12.5" style="460" bestFit="1" customWidth="1"/>
    <col min="7" max="8" width="11.25" style="359" bestFit="1" customWidth="1"/>
    <col min="9" max="9" width="12.75" style="359" bestFit="1" customWidth="1"/>
    <col min="10" max="11" width="12.75" style="407" bestFit="1" customWidth="1"/>
    <col min="12" max="18" width="11.25" style="407" bestFit="1" customWidth="1"/>
    <col min="19" max="16384" width="9" style="359"/>
  </cols>
  <sheetData>
    <row r="1" spans="1:45" s="407" customFormat="1" ht="23.25" customHeight="1">
      <c r="A1" s="406" t="str">
        <f>'PLANILHA ORÇAMENTÁRIA'!C2</f>
        <v>PREFEITURA MUNICIPAL DE SANTO ANTONIO DE PÁDUA</v>
      </c>
      <c r="B1" s="406"/>
      <c r="C1" s="406"/>
      <c r="D1" s="406"/>
      <c r="E1" s="406"/>
      <c r="F1" s="406"/>
      <c r="G1" s="406"/>
      <c r="H1" s="406"/>
      <c r="I1" s="406"/>
      <c r="J1" s="406"/>
      <c r="K1" s="406"/>
      <c r="L1" s="406"/>
      <c r="M1" s="406"/>
      <c r="N1" s="406"/>
      <c r="O1" s="406"/>
      <c r="P1" s="406"/>
      <c r="Q1" s="406"/>
      <c r="R1" s="406"/>
    </row>
    <row r="2" spans="1:45" s="407" customFormat="1" ht="23.25" customHeight="1">
      <c r="A2" s="406" t="str">
        <f>'PLANILHA ORÇAMENTÁRIA'!C3</f>
        <v>PLANILHA ORÇAMENTÁRIA</v>
      </c>
      <c r="B2" s="406"/>
      <c r="C2" s="406"/>
      <c r="D2" s="406"/>
      <c r="E2" s="406"/>
      <c r="F2" s="406"/>
      <c r="G2" s="406"/>
      <c r="H2" s="406"/>
      <c r="I2" s="406"/>
      <c r="J2" s="406"/>
      <c r="K2" s="406"/>
      <c r="L2" s="406"/>
      <c r="M2" s="406"/>
      <c r="N2" s="406"/>
      <c r="O2" s="406"/>
      <c r="P2" s="406"/>
      <c r="Q2" s="406"/>
      <c r="R2" s="406"/>
    </row>
    <row r="3" spans="1:45" s="407" customFormat="1">
      <c r="A3" s="408" t="s">
        <v>32308</v>
      </c>
      <c r="B3" s="408"/>
      <c r="C3" s="409" t="s">
        <v>32464</v>
      </c>
      <c r="D3" s="409"/>
      <c r="E3" s="409"/>
      <c r="F3" s="409"/>
      <c r="G3" s="409"/>
      <c r="H3" s="409"/>
      <c r="I3" s="409"/>
      <c r="J3" s="409"/>
      <c r="K3" s="409"/>
      <c r="L3" s="409"/>
      <c r="M3" s="409"/>
      <c r="N3" s="409"/>
      <c r="O3" s="409"/>
      <c r="P3" s="409"/>
      <c r="Q3" s="409"/>
      <c r="R3" s="409"/>
    </row>
    <row r="4" spans="1:45" s="407" customFormat="1">
      <c r="A4" s="408" t="s">
        <v>32468</v>
      </c>
      <c r="B4" s="408"/>
      <c r="C4" s="409" t="s">
        <v>32465</v>
      </c>
      <c r="D4" s="409"/>
      <c r="E4" s="409"/>
      <c r="F4" s="409"/>
      <c r="G4" s="409"/>
      <c r="H4" s="409"/>
      <c r="I4" s="409"/>
      <c r="J4" s="409"/>
      <c r="K4" s="409"/>
      <c r="L4" s="409"/>
      <c r="M4" s="409"/>
      <c r="N4" s="409"/>
      <c r="O4" s="409"/>
      <c r="P4" s="409"/>
      <c r="Q4" s="409"/>
      <c r="R4" s="409"/>
    </row>
    <row r="5" spans="1:45" s="407" customFormat="1">
      <c r="A5" s="408" t="str">
        <f>'PLANILHA ORÇAMENTÁRIA'!C7</f>
        <v>ENDEREÇO:</v>
      </c>
      <c r="B5" s="408"/>
      <c r="C5" s="410" t="str">
        <f>'PLANILHA ORÇAMENTÁRIA'!D9</f>
        <v xml:space="preserve">SINAPI NÃO DESONERADO 07/2025 _ SCO NÃO DESONERADO 07/2025 _ ORSE NÃO DESONERADO 06/2025    </v>
      </c>
      <c r="D5" s="410"/>
      <c r="E5" s="410"/>
      <c r="F5" s="410"/>
      <c r="G5" s="410"/>
      <c r="H5" s="410"/>
      <c r="I5" s="410"/>
      <c r="J5" s="410"/>
      <c r="K5" s="410"/>
      <c r="L5" s="410"/>
      <c r="M5" s="410"/>
      <c r="N5" s="410"/>
      <c r="O5" s="410"/>
      <c r="P5" s="410"/>
      <c r="Q5" s="410"/>
      <c r="R5" s="410"/>
    </row>
    <row r="6" spans="1:45" s="407" customFormat="1">
      <c r="A6" s="411"/>
      <c r="B6" s="411"/>
      <c r="C6" s="410"/>
      <c r="D6" s="410"/>
      <c r="E6" s="410"/>
      <c r="F6" s="410"/>
      <c r="G6" s="410"/>
      <c r="H6" s="410"/>
      <c r="I6" s="410"/>
      <c r="J6" s="410"/>
      <c r="K6" s="410"/>
      <c r="L6" s="410"/>
      <c r="M6" s="410"/>
      <c r="N6" s="410"/>
      <c r="O6" s="410"/>
      <c r="P6" s="410"/>
      <c r="Q6" s="410"/>
      <c r="R6" s="410"/>
    </row>
    <row r="7" spans="1:45" s="407" customFormat="1" ht="18">
      <c r="A7" s="412" t="s">
        <v>57</v>
      </c>
      <c r="B7" s="412"/>
      <c r="C7" s="412"/>
      <c r="D7" s="412"/>
      <c r="E7" s="412"/>
      <c r="F7" s="412"/>
      <c r="G7" s="412"/>
      <c r="H7" s="412"/>
      <c r="I7" s="412"/>
      <c r="J7" s="412"/>
      <c r="K7" s="412"/>
      <c r="L7" s="412"/>
      <c r="M7" s="412"/>
      <c r="N7" s="412"/>
      <c r="O7" s="412"/>
      <c r="P7" s="412"/>
      <c r="Q7" s="412"/>
      <c r="R7" s="412"/>
    </row>
    <row r="8" spans="1:45" s="407" customFormat="1" ht="6" customHeight="1" thickBot="1">
      <c r="A8" s="413"/>
      <c r="B8" s="413"/>
      <c r="C8" s="413"/>
      <c r="D8" s="413"/>
      <c r="E8" s="413"/>
      <c r="F8" s="413"/>
      <c r="G8" s="413"/>
      <c r="H8" s="413"/>
      <c r="I8" s="413"/>
    </row>
    <row r="9" spans="1:45" s="419" customFormat="1" ht="34.5" thickBot="1">
      <c r="A9" s="414" t="s">
        <v>0</v>
      </c>
      <c r="B9" s="415" t="s">
        <v>24</v>
      </c>
      <c r="C9" s="416"/>
      <c r="D9" s="416"/>
      <c r="E9" s="416"/>
      <c r="F9" s="414" t="s">
        <v>25</v>
      </c>
      <c r="G9" s="417" t="s">
        <v>26</v>
      </c>
      <c r="H9" s="418" t="s">
        <v>26</v>
      </c>
      <c r="I9" s="418" t="s">
        <v>26</v>
      </c>
      <c r="J9" s="418" t="s">
        <v>26</v>
      </c>
      <c r="K9" s="418" t="s">
        <v>26</v>
      </c>
      <c r="L9" s="418" t="s">
        <v>26</v>
      </c>
      <c r="M9" s="418" t="s">
        <v>26</v>
      </c>
      <c r="N9" s="418" t="s">
        <v>26</v>
      </c>
      <c r="O9" s="418" t="s">
        <v>26</v>
      </c>
      <c r="P9" s="418" t="s">
        <v>26</v>
      </c>
      <c r="Q9" s="418" t="s">
        <v>26</v>
      </c>
      <c r="R9" s="418" t="s">
        <v>26</v>
      </c>
      <c r="S9" s="407"/>
      <c r="T9" s="407"/>
      <c r="U9" s="407"/>
      <c r="V9" s="407"/>
      <c r="W9" s="407"/>
      <c r="X9" s="407"/>
      <c r="Y9" s="407"/>
      <c r="Z9" s="407"/>
      <c r="AA9" s="407"/>
      <c r="AB9" s="407"/>
      <c r="AC9" s="407"/>
      <c r="AD9" s="407"/>
      <c r="AE9" s="407"/>
      <c r="AF9" s="407"/>
      <c r="AG9" s="407"/>
      <c r="AH9" s="407"/>
      <c r="AI9" s="407"/>
      <c r="AJ9" s="407"/>
      <c r="AK9" s="407"/>
      <c r="AL9" s="407"/>
      <c r="AM9" s="407"/>
      <c r="AN9" s="407"/>
      <c r="AO9" s="407"/>
      <c r="AP9" s="407"/>
      <c r="AQ9" s="407"/>
      <c r="AR9" s="407"/>
      <c r="AS9" s="407"/>
    </row>
    <row r="10" spans="1:45" s="419" customFormat="1">
      <c r="A10" s="420"/>
      <c r="B10" s="421"/>
      <c r="C10" s="421"/>
      <c r="D10" s="421"/>
      <c r="E10" s="421"/>
      <c r="F10" s="420"/>
      <c r="G10" s="414" t="s">
        <v>27</v>
      </c>
      <c r="H10" s="414" t="s">
        <v>30</v>
      </c>
      <c r="I10" s="414" t="s">
        <v>31</v>
      </c>
      <c r="J10" s="414" t="s">
        <v>6978</v>
      </c>
      <c r="K10" s="414" t="s">
        <v>15803</v>
      </c>
      <c r="L10" s="414" t="s">
        <v>15804</v>
      </c>
      <c r="M10" s="414" t="s">
        <v>31775</v>
      </c>
      <c r="N10" s="414" t="s">
        <v>31776</v>
      </c>
      <c r="O10" s="414" t="s">
        <v>31777</v>
      </c>
      <c r="P10" s="414" t="s">
        <v>31778</v>
      </c>
      <c r="Q10" s="414" t="s">
        <v>31779</v>
      </c>
      <c r="R10" s="414" t="s">
        <v>31780</v>
      </c>
      <c r="S10" s="407"/>
      <c r="T10" s="407"/>
      <c r="U10" s="407"/>
      <c r="V10" s="407"/>
      <c r="W10" s="407"/>
      <c r="X10" s="407"/>
      <c r="Y10" s="407"/>
      <c r="Z10" s="407"/>
      <c r="AA10" s="407"/>
      <c r="AB10" s="407"/>
      <c r="AC10" s="407"/>
      <c r="AD10" s="407"/>
      <c r="AE10" s="407"/>
      <c r="AF10" s="407"/>
      <c r="AG10" s="407"/>
      <c r="AH10" s="407"/>
      <c r="AI10" s="407"/>
      <c r="AJ10" s="407"/>
      <c r="AK10" s="407"/>
      <c r="AL10" s="407"/>
      <c r="AM10" s="407"/>
      <c r="AN10" s="407"/>
      <c r="AO10" s="407"/>
      <c r="AP10" s="407"/>
      <c r="AQ10" s="407"/>
      <c r="AR10" s="407"/>
      <c r="AS10" s="407"/>
    </row>
    <row r="11" spans="1:45" s="419" customFormat="1" ht="15" thickBot="1">
      <c r="A11" s="422"/>
      <c r="B11" s="421"/>
      <c r="C11" s="421"/>
      <c r="D11" s="421"/>
      <c r="E11" s="421"/>
      <c r="F11" s="422"/>
      <c r="G11" s="422"/>
      <c r="H11" s="422"/>
      <c r="I11" s="422"/>
      <c r="J11" s="422"/>
      <c r="K11" s="422"/>
      <c r="L11" s="422"/>
      <c r="M11" s="422"/>
      <c r="N11" s="422"/>
      <c r="O11" s="422"/>
      <c r="P11" s="422"/>
      <c r="Q11" s="422"/>
      <c r="R11" s="422"/>
      <c r="S11" s="407"/>
      <c r="T11" s="407"/>
      <c r="U11" s="407"/>
      <c r="V11" s="407"/>
      <c r="W11" s="407"/>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row>
    <row r="12" spans="1:45" s="419" customFormat="1" ht="15.75" customHeight="1">
      <c r="A12" s="423" t="s">
        <v>6947</v>
      </c>
      <c r="B12" s="424" t="str">
        <f>'PLANILHA ORÇAMENTÁRIA'!E14</f>
        <v>SERVIÇOS PRELIMINARES GERAIS - INSTALAÇÕES E CANTEIROS</v>
      </c>
      <c r="C12" s="425"/>
      <c r="D12" s="425"/>
      <c r="E12" s="426"/>
      <c r="F12" s="427" t="e">
        <f>VLOOKUP(B12,'PLANILHA ORÇAMENTÁRIA'!E:L,7,0)</f>
        <v>#VALUE!</v>
      </c>
      <c r="G12" s="428" t="e">
        <f>$F$12*G13</f>
        <v>#VALUE!</v>
      </c>
      <c r="H12" s="428" t="e">
        <f t="shared" ref="H12:R12" si="0">$F$12*H13</f>
        <v>#VALUE!</v>
      </c>
      <c r="I12" s="428" t="e">
        <f t="shared" si="0"/>
        <v>#VALUE!</v>
      </c>
      <c r="J12" s="428" t="e">
        <f t="shared" si="0"/>
        <v>#VALUE!</v>
      </c>
      <c r="K12" s="428" t="e">
        <f t="shared" si="0"/>
        <v>#VALUE!</v>
      </c>
      <c r="L12" s="428" t="e">
        <f t="shared" si="0"/>
        <v>#VALUE!</v>
      </c>
      <c r="M12" s="428" t="e">
        <f t="shared" si="0"/>
        <v>#VALUE!</v>
      </c>
      <c r="N12" s="428" t="e">
        <f t="shared" si="0"/>
        <v>#VALUE!</v>
      </c>
      <c r="O12" s="428" t="e">
        <f t="shared" si="0"/>
        <v>#VALUE!</v>
      </c>
      <c r="P12" s="428" t="e">
        <f t="shared" si="0"/>
        <v>#VALUE!</v>
      </c>
      <c r="Q12" s="428" t="e">
        <f t="shared" si="0"/>
        <v>#VALUE!</v>
      </c>
      <c r="R12" s="428" t="e">
        <f t="shared" si="0"/>
        <v>#VALUE!</v>
      </c>
      <c r="S12" s="407"/>
      <c r="T12" s="407"/>
      <c r="U12" s="407"/>
      <c r="V12" s="407"/>
      <c r="W12" s="407"/>
      <c r="X12" s="407"/>
      <c r="Y12" s="407"/>
      <c r="Z12" s="407"/>
      <c r="AA12" s="407"/>
      <c r="AB12" s="407"/>
      <c r="AC12" s="407"/>
      <c r="AD12" s="407"/>
      <c r="AE12" s="407"/>
      <c r="AF12" s="407"/>
      <c r="AG12" s="407"/>
      <c r="AH12" s="407"/>
      <c r="AI12" s="407"/>
      <c r="AJ12" s="407"/>
      <c r="AK12" s="407"/>
      <c r="AL12" s="407"/>
      <c r="AM12" s="407"/>
      <c r="AN12" s="407"/>
      <c r="AO12" s="407"/>
      <c r="AP12" s="407"/>
      <c r="AQ12" s="407"/>
      <c r="AR12" s="407"/>
      <c r="AS12" s="407"/>
    </row>
    <row r="13" spans="1:45" s="419" customFormat="1" ht="15.75" customHeight="1">
      <c r="A13" s="429"/>
      <c r="B13" s="430"/>
      <c r="C13" s="431"/>
      <c r="D13" s="431"/>
      <c r="E13" s="432"/>
      <c r="F13" s="427"/>
      <c r="G13" s="433">
        <v>1</v>
      </c>
      <c r="H13" s="433"/>
      <c r="I13" s="433"/>
      <c r="J13" s="433"/>
      <c r="K13" s="433"/>
      <c r="L13" s="433"/>
      <c r="M13" s="433"/>
      <c r="N13" s="433"/>
      <c r="O13" s="433"/>
      <c r="P13" s="433"/>
      <c r="Q13" s="433"/>
      <c r="R13" s="433"/>
      <c r="S13" s="434" t="str">
        <f>IF((SUM(G13:R13))=1,"Ok","ERRO")</f>
        <v>Ok</v>
      </c>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row>
    <row r="14" spans="1:45" s="419" customFormat="1" ht="15.75" customHeight="1">
      <c r="A14" s="423" t="s">
        <v>6946</v>
      </c>
      <c r="B14" s="424" t="str">
        <f>'PLANILHA ORÇAMENTÁRIA'!E23</f>
        <v>SERVIÇOS PRELIMINARES GERAIS - LIGAÇÕES PROVISÓRIAS</v>
      </c>
      <c r="C14" s="425"/>
      <c r="D14" s="425"/>
      <c r="E14" s="426"/>
      <c r="F14" s="427" t="e">
        <f>VLOOKUP(B14,'PLANILHA ORÇAMENTÁRIA'!E:L,7,0)</f>
        <v>#VALUE!</v>
      </c>
      <c r="G14" s="428" t="e">
        <f>$F$14*G15</f>
        <v>#VALUE!</v>
      </c>
      <c r="H14" s="428" t="e">
        <f t="shared" ref="H14:R14" si="1">$F$14*H15</f>
        <v>#VALUE!</v>
      </c>
      <c r="I14" s="428" t="e">
        <f t="shared" si="1"/>
        <v>#VALUE!</v>
      </c>
      <c r="J14" s="428" t="e">
        <f t="shared" si="1"/>
        <v>#VALUE!</v>
      </c>
      <c r="K14" s="428" t="e">
        <f t="shared" si="1"/>
        <v>#VALUE!</v>
      </c>
      <c r="L14" s="428" t="e">
        <f t="shared" si="1"/>
        <v>#VALUE!</v>
      </c>
      <c r="M14" s="428" t="e">
        <f t="shared" si="1"/>
        <v>#VALUE!</v>
      </c>
      <c r="N14" s="428" t="e">
        <f t="shared" si="1"/>
        <v>#VALUE!</v>
      </c>
      <c r="O14" s="428" t="e">
        <f t="shared" si="1"/>
        <v>#VALUE!</v>
      </c>
      <c r="P14" s="428" t="e">
        <f t="shared" si="1"/>
        <v>#VALUE!</v>
      </c>
      <c r="Q14" s="428" t="e">
        <f t="shared" si="1"/>
        <v>#VALUE!</v>
      </c>
      <c r="R14" s="428" t="e">
        <f t="shared" si="1"/>
        <v>#VALUE!</v>
      </c>
      <c r="S14" s="407"/>
      <c r="T14" s="407"/>
      <c r="U14" s="407"/>
      <c r="V14" s="407"/>
      <c r="W14" s="407"/>
      <c r="X14" s="407"/>
      <c r="Y14" s="407"/>
      <c r="Z14" s="407"/>
      <c r="AA14" s="407"/>
      <c r="AB14" s="407"/>
      <c r="AC14" s="407"/>
      <c r="AD14" s="407"/>
      <c r="AE14" s="407"/>
      <c r="AF14" s="407"/>
      <c r="AG14" s="407"/>
      <c r="AH14" s="407"/>
      <c r="AI14" s="407"/>
      <c r="AJ14" s="407"/>
      <c r="AK14" s="407"/>
      <c r="AL14" s="407"/>
      <c r="AM14" s="407"/>
      <c r="AN14" s="407"/>
      <c r="AO14" s="407"/>
      <c r="AP14" s="407"/>
      <c r="AQ14" s="407"/>
      <c r="AR14" s="407"/>
      <c r="AS14" s="407"/>
    </row>
    <row r="15" spans="1:45" s="419" customFormat="1" ht="15.75" customHeight="1">
      <c r="A15" s="429"/>
      <c r="B15" s="430"/>
      <c r="C15" s="431"/>
      <c r="D15" s="431"/>
      <c r="E15" s="432"/>
      <c r="F15" s="427"/>
      <c r="G15" s="433">
        <v>1</v>
      </c>
      <c r="H15" s="433"/>
      <c r="I15" s="433"/>
      <c r="J15" s="433"/>
      <c r="K15" s="433"/>
      <c r="L15" s="433"/>
      <c r="M15" s="433"/>
      <c r="N15" s="433"/>
      <c r="O15" s="433"/>
      <c r="P15" s="433"/>
      <c r="Q15" s="433"/>
      <c r="R15" s="433"/>
      <c r="S15" s="434" t="str">
        <f>IF((SUM(G15:R15))=1,"Ok","ERRO")</f>
        <v>Ok</v>
      </c>
      <c r="T15" s="407"/>
      <c r="U15" s="407"/>
      <c r="V15" s="407"/>
      <c r="W15" s="407"/>
      <c r="X15" s="407"/>
      <c r="Y15" s="407"/>
      <c r="Z15" s="407"/>
      <c r="AA15" s="407"/>
      <c r="AB15" s="407"/>
      <c r="AC15" s="407"/>
      <c r="AD15" s="407"/>
      <c r="AE15" s="407"/>
      <c r="AF15" s="407"/>
      <c r="AG15" s="407"/>
      <c r="AH15" s="407"/>
      <c r="AI15" s="407"/>
      <c r="AJ15" s="407"/>
      <c r="AK15" s="407"/>
      <c r="AL15" s="407"/>
      <c r="AM15" s="407"/>
      <c r="AN15" s="407"/>
      <c r="AO15" s="407"/>
      <c r="AP15" s="407"/>
      <c r="AQ15" s="407"/>
      <c r="AR15" s="407"/>
      <c r="AS15" s="407"/>
    </row>
    <row r="16" spans="1:45" s="419" customFormat="1" ht="15.75" customHeight="1">
      <c r="A16" s="423" t="s">
        <v>6948</v>
      </c>
      <c r="B16" s="424" t="str">
        <f>'PLANILHA ORÇAMENTÁRIA'!E28</f>
        <v>SERVIÇOS PRELIMINARES GERAIS - LOCAÇÃO DE OBRA / MOVIMENTAÇÃO DE TERRA</v>
      </c>
      <c r="C16" s="425"/>
      <c r="D16" s="425"/>
      <c r="E16" s="426"/>
      <c r="F16" s="427" t="e">
        <f>VLOOKUP(B16,'PLANILHA ORÇAMENTÁRIA'!E:L,7,0)</f>
        <v>#VALUE!</v>
      </c>
      <c r="G16" s="428" t="e">
        <f>$F$16*G17</f>
        <v>#VALUE!</v>
      </c>
      <c r="H16" s="428" t="e">
        <f t="shared" ref="H16:R16" si="2">$F$16*H17</f>
        <v>#VALUE!</v>
      </c>
      <c r="I16" s="428" t="e">
        <f t="shared" si="2"/>
        <v>#VALUE!</v>
      </c>
      <c r="J16" s="428" t="e">
        <f t="shared" si="2"/>
        <v>#VALUE!</v>
      </c>
      <c r="K16" s="428" t="e">
        <f t="shared" si="2"/>
        <v>#VALUE!</v>
      </c>
      <c r="L16" s="428" t="e">
        <f t="shared" si="2"/>
        <v>#VALUE!</v>
      </c>
      <c r="M16" s="428" t="e">
        <f t="shared" si="2"/>
        <v>#VALUE!</v>
      </c>
      <c r="N16" s="428" t="e">
        <f t="shared" si="2"/>
        <v>#VALUE!</v>
      </c>
      <c r="O16" s="428" t="e">
        <f t="shared" si="2"/>
        <v>#VALUE!</v>
      </c>
      <c r="P16" s="428" t="e">
        <f t="shared" si="2"/>
        <v>#VALUE!</v>
      </c>
      <c r="Q16" s="428" t="e">
        <f t="shared" si="2"/>
        <v>#VALUE!</v>
      </c>
      <c r="R16" s="428" t="e">
        <f t="shared" si="2"/>
        <v>#VALUE!</v>
      </c>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row>
    <row r="17" spans="1:45" s="419" customFormat="1" ht="15.75" customHeight="1">
      <c r="A17" s="429"/>
      <c r="B17" s="430"/>
      <c r="C17" s="431"/>
      <c r="D17" s="431"/>
      <c r="E17" s="432"/>
      <c r="F17" s="427"/>
      <c r="G17" s="433">
        <v>0.3</v>
      </c>
      <c r="H17" s="433">
        <v>0.1</v>
      </c>
      <c r="I17" s="433">
        <v>0.1</v>
      </c>
      <c r="J17" s="433">
        <v>0.1</v>
      </c>
      <c r="K17" s="433">
        <v>0.1</v>
      </c>
      <c r="L17" s="433">
        <v>0.1</v>
      </c>
      <c r="M17" s="433">
        <v>0.1</v>
      </c>
      <c r="N17" s="433">
        <v>0.05</v>
      </c>
      <c r="O17" s="433">
        <v>0.05</v>
      </c>
      <c r="P17" s="433"/>
      <c r="Q17" s="433"/>
      <c r="R17" s="433"/>
      <c r="S17" s="434" t="str">
        <f>IF((SUM(G17:R17))=1,"Ok","ERRO")</f>
        <v>Ok</v>
      </c>
      <c r="T17" s="407"/>
      <c r="U17" s="407"/>
      <c r="V17" s="407"/>
      <c r="W17" s="407"/>
      <c r="X17" s="407"/>
      <c r="Y17" s="407"/>
      <c r="Z17" s="407"/>
      <c r="AA17" s="407"/>
      <c r="AB17" s="407"/>
      <c r="AC17" s="407"/>
      <c r="AD17" s="407"/>
      <c r="AE17" s="407"/>
      <c r="AF17" s="407"/>
      <c r="AG17" s="407"/>
      <c r="AH17" s="407"/>
      <c r="AI17" s="407"/>
      <c r="AJ17" s="407"/>
      <c r="AK17" s="407"/>
      <c r="AL17" s="407"/>
      <c r="AM17" s="407"/>
      <c r="AN17" s="407"/>
      <c r="AO17" s="407"/>
      <c r="AP17" s="407"/>
      <c r="AQ17" s="407"/>
      <c r="AR17" s="407"/>
      <c r="AS17" s="407"/>
    </row>
    <row r="18" spans="1:45" s="419" customFormat="1" ht="15.75" customHeight="1">
      <c r="A18" s="423" t="s">
        <v>6949</v>
      </c>
      <c r="B18" s="424" t="str">
        <f>'PLANILHA ORÇAMENTÁRIA'!E34</f>
        <v>SERVIÇOS PRELIMINARES GERAIS - CONTROLE TECNOLÓGICO</v>
      </c>
      <c r="C18" s="425"/>
      <c r="D18" s="425"/>
      <c r="E18" s="426"/>
      <c r="F18" s="427" t="e">
        <f>VLOOKUP(B18,'PLANILHA ORÇAMENTÁRIA'!E:L,7,0)</f>
        <v>#VALUE!</v>
      </c>
      <c r="G18" s="428" t="e">
        <f>$F$18*G19</f>
        <v>#VALUE!</v>
      </c>
      <c r="H18" s="428" t="e">
        <f t="shared" ref="H18:R18" si="3">$F$18*H19</f>
        <v>#VALUE!</v>
      </c>
      <c r="I18" s="428" t="e">
        <f t="shared" si="3"/>
        <v>#VALUE!</v>
      </c>
      <c r="J18" s="428" t="e">
        <f t="shared" si="3"/>
        <v>#VALUE!</v>
      </c>
      <c r="K18" s="428" t="e">
        <f t="shared" si="3"/>
        <v>#VALUE!</v>
      </c>
      <c r="L18" s="428" t="e">
        <f t="shared" si="3"/>
        <v>#VALUE!</v>
      </c>
      <c r="M18" s="428" t="e">
        <f t="shared" si="3"/>
        <v>#VALUE!</v>
      </c>
      <c r="N18" s="428" t="e">
        <f t="shared" si="3"/>
        <v>#VALUE!</v>
      </c>
      <c r="O18" s="428" t="e">
        <f t="shared" si="3"/>
        <v>#VALUE!</v>
      </c>
      <c r="P18" s="428" t="e">
        <f t="shared" si="3"/>
        <v>#VALUE!</v>
      </c>
      <c r="Q18" s="428" t="e">
        <f t="shared" si="3"/>
        <v>#VALUE!</v>
      </c>
      <c r="R18" s="428" t="e">
        <f t="shared" si="3"/>
        <v>#VALUE!</v>
      </c>
      <c r="S18" s="407"/>
      <c r="T18" s="407"/>
      <c r="U18" s="407"/>
      <c r="V18" s="407"/>
      <c r="W18" s="407"/>
      <c r="X18" s="407"/>
      <c r="Y18" s="407"/>
      <c r="Z18" s="407"/>
      <c r="AA18" s="407"/>
      <c r="AB18" s="407"/>
      <c r="AC18" s="407"/>
      <c r="AD18" s="407"/>
      <c r="AE18" s="407"/>
      <c r="AF18" s="407"/>
      <c r="AG18" s="407"/>
      <c r="AH18" s="407"/>
      <c r="AI18" s="407"/>
      <c r="AJ18" s="407"/>
      <c r="AK18" s="407"/>
      <c r="AL18" s="407"/>
      <c r="AM18" s="407"/>
      <c r="AN18" s="407"/>
      <c r="AO18" s="407"/>
      <c r="AP18" s="407"/>
      <c r="AQ18" s="407"/>
      <c r="AR18" s="407"/>
      <c r="AS18" s="407"/>
    </row>
    <row r="19" spans="1:45" s="419" customFormat="1" ht="15.75" customHeight="1">
      <c r="A19" s="429"/>
      <c r="B19" s="430"/>
      <c r="C19" s="431"/>
      <c r="D19" s="431"/>
      <c r="E19" s="432"/>
      <c r="F19" s="427"/>
      <c r="G19" s="433">
        <v>0.1</v>
      </c>
      <c r="H19" s="433">
        <v>0.1</v>
      </c>
      <c r="I19" s="433">
        <v>0.1</v>
      </c>
      <c r="J19" s="433">
        <v>0.1</v>
      </c>
      <c r="K19" s="433">
        <v>0.1</v>
      </c>
      <c r="L19" s="433">
        <v>0.1</v>
      </c>
      <c r="M19" s="433">
        <v>0.1</v>
      </c>
      <c r="N19" s="433">
        <v>0.1</v>
      </c>
      <c r="O19" s="433">
        <v>0.1</v>
      </c>
      <c r="P19" s="433">
        <v>0.1</v>
      </c>
      <c r="Q19" s="433"/>
      <c r="R19" s="433"/>
      <c r="S19" s="434" t="str">
        <f>IF((SUM(G19:R19))=1,"Ok","ERRO")</f>
        <v>Ok</v>
      </c>
      <c r="T19" s="407"/>
      <c r="U19" s="407"/>
      <c r="V19" s="407"/>
      <c r="W19" s="407"/>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row>
    <row r="20" spans="1:45" s="419" customFormat="1" ht="15.75" customHeight="1">
      <c r="A20" s="423" t="s">
        <v>6950</v>
      </c>
      <c r="B20" s="424" t="str">
        <f>'PLANILHA ORÇAMENTÁRIA'!E37</f>
        <v>ADMINISTRAÇÃO LOCAL</v>
      </c>
      <c r="C20" s="425"/>
      <c r="D20" s="425"/>
      <c r="E20" s="426"/>
      <c r="F20" s="427" t="e">
        <f>VLOOKUP(B20,'PLANILHA ORÇAMENTÁRIA'!E:L,7,0)</f>
        <v>#VALUE!</v>
      </c>
      <c r="G20" s="428" t="e">
        <f>$F$20*G21</f>
        <v>#VALUE!</v>
      </c>
      <c r="H20" s="428" t="e">
        <f t="shared" ref="H20:R20" si="4">$F$20*H21</f>
        <v>#VALUE!</v>
      </c>
      <c r="I20" s="428" t="e">
        <f t="shared" si="4"/>
        <v>#VALUE!</v>
      </c>
      <c r="J20" s="428" t="e">
        <f t="shared" si="4"/>
        <v>#VALUE!</v>
      </c>
      <c r="K20" s="428" t="e">
        <f t="shared" si="4"/>
        <v>#VALUE!</v>
      </c>
      <c r="L20" s="428" t="e">
        <f t="shared" si="4"/>
        <v>#VALUE!</v>
      </c>
      <c r="M20" s="428" t="e">
        <f t="shared" si="4"/>
        <v>#VALUE!</v>
      </c>
      <c r="N20" s="428" t="e">
        <f t="shared" si="4"/>
        <v>#VALUE!</v>
      </c>
      <c r="O20" s="428" t="e">
        <f t="shared" si="4"/>
        <v>#VALUE!</v>
      </c>
      <c r="P20" s="428" t="e">
        <f t="shared" si="4"/>
        <v>#VALUE!</v>
      </c>
      <c r="Q20" s="428" t="e">
        <f t="shared" si="4"/>
        <v>#VALUE!</v>
      </c>
      <c r="R20" s="428" t="e">
        <f t="shared" si="4"/>
        <v>#VALUE!</v>
      </c>
      <c r="S20" s="435"/>
      <c r="T20" s="407"/>
      <c r="U20" s="407"/>
      <c r="V20" s="407"/>
      <c r="W20" s="407"/>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row>
    <row r="21" spans="1:45" s="419" customFormat="1" ht="15.75" customHeight="1">
      <c r="A21" s="429"/>
      <c r="B21" s="430"/>
      <c r="C21" s="431"/>
      <c r="D21" s="431"/>
      <c r="E21" s="432"/>
      <c r="F21" s="427"/>
      <c r="G21" s="433">
        <f>G85</f>
        <v>5.1119668952811809E-2</v>
      </c>
      <c r="H21" s="433">
        <f t="shared" ref="H21:R21" si="5">H85</f>
        <v>6.3979312961255808E-2</v>
      </c>
      <c r="I21" s="433">
        <f t="shared" si="5"/>
        <v>0.11688803561543035</v>
      </c>
      <c r="J21" s="433">
        <f t="shared" si="5"/>
        <v>0.14079954890591287</v>
      </c>
      <c r="K21" s="433">
        <f t="shared" si="5"/>
        <v>0.14079954890591287</v>
      </c>
      <c r="L21" s="433">
        <f t="shared" si="5"/>
        <v>0.10864724641498241</v>
      </c>
      <c r="M21" s="433">
        <f t="shared" si="5"/>
        <v>0.10864724641498241</v>
      </c>
      <c r="N21" s="433">
        <f t="shared" si="5"/>
        <v>9.8904268587478666E-2</v>
      </c>
      <c r="O21" s="433">
        <f t="shared" si="5"/>
        <v>7.51387086426092E-2</v>
      </c>
      <c r="P21" s="433">
        <f t="shared" si="5"/>
        <v>4.3378078934340432E-2</v>
      </c>
      <c r="Q21" s="433">
        <f t="shared" si="5"/>
        <v>3.6066671664002861E-2</v>
      </c>
      <c r="R21" s="433">
        <f t="shared" si="5"/>
        <v>1.5631664000280279E-2</v>
      </c>
      <c r="S21" s="434" t="str">
        <f>IF((SUM(G21:R21))=1,"Ok","ERRO")</f>
        <v>Ok</v>
      </c>
      <c r="T21" s="407"/>
      <c r="U21" s="407"/>
      <c r="V21" s="407"/>
      <c r="W21" s="407"/>
      <c r="X21" s="407"/>
      <c r="Y21" s="407"/>
      <c r="Z21" s="407"/>
      <c r="AA21" s="407"/>
      <c r="AB21" s="407"/>
      <c r="AC21" s="407"/>
      <c r="AD21" s="407"/>
      <c r="AE21" s="407"/>
      <c r="AF21" s="407"/>
      <c r="AG21" s="407"/>
      <c r="AH21" s="407"/>
      <c r="AI21" s="407"/>
      <c r="AJ21" s="407"/>
      <c r="AK21" s="407"/>
      <c r="AL21" s="407"/>
      <c r="AM21" s="407"/>
      <c r="AN21" s="407"/>
      <c r="AO21" s="407"/>
      <c r="AP21" s="407"/>
      <c r="AQ21" s="407"/>
      <c r="AR21" s="407"/>
      <c r="AS21" s="407"/>
    </row>
    <row r="22" spans="1:45" s="419" customFormat="1" ht="15.75" customHeight="1">
      <c r="A22" s="423" t="s">
        <v>6951</v>
      </c>
      <c r="B22" s="424" t="str">
        <f>'PLANILHA ORÇAMENTÁRIA'!E40</f>
        <v>FUNDAÇÕES - SAPATAS COM ARRANQUE ATÉ 1,5M</v>
      </c>
      <c r="C22" s="425"/>
      <c r="D22" s="425"/>
      <c r="E22" s="426"/>
      <c r="F22" s="427" t="e">
        <f>VLOOKUP(B22,'PLANILHA ORÇAMENTÁRIA'!E:L,7,0)</f>
        <v>#VALUE!</v>
      </c>
      <c r="G22" s="428" t="e">
        <f>$F$22*G23</f>
        <v>#VALUE!</v>
      </c>
      <c r="H22" s="428" t="e">
        <f t="shared" ref="H22:Q22" si="6">$F$22*H23</f>
        <v>#VALUE!</v>
      </c>
      <c r="I22" s="428" t="e">
        <f t="shared" si="6"/>
        <v>#VALUE!</v>
      </c>
      <c r="J22" s="428" t="e">
        <f t="shared" si="6"/>
        <v>#VALUE!</v>
      </c>
      <c r="K22" s="428" t="e">
        <f t="shared" si="6"/>
        <v>#VALUE!</v>
      </c>
      <c r="L22" s="428" t="e">
        <f t="shared" si="6"/>
        <v>#VALUE!</v>
      </c>
      <c r="M22" s="428" t="e">
        <f t="shared" si="6"/>
        <v>#VALUE!</v>
      </c>
      <c r="N22" s="428" t="e">
        <f t="shared" si="6"/>
        <v>#VALUE!</v>
      </c>
      <c r="O22" s="428" t="e">
        <f t="shared" si="6"/>
        <v>#VALUE!</v>
      </c>
      <c r="P22" s="428" t="e">
        <f t="shared" si="6"/>
        <v>#VALUE!</v>
      </c>
      <c r="Q22" s="428" t="e">
        <f t="shared" si="6"/>
        <v>#VALUE!</v>
      </c>
      <c r="R22" s="428" t="e">
        <f>$F$22*R23</f>
        <v>#VALUE!</v>
      </c>
      <c r="S22" s="435"/>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row>
    <row r="23" spans="1:45" s="419" customFormat="1" ht="15.75" customHeight="1">
      <c r="A23" s="429"/>
      <c r="B23" s="430"/>
      <c r="C23" s="431"/>
      <c r="D23" s="431"/>
      <c r="E23" s="432"/>
      <c r="F23" s="427"/>
      <c r="G23" s="433">
        <v>0.2</v>
      </c>
      <c r="H23" s="433">
        <v>0.2</v>
      </c>
      <c r="I23" s="433">
        <v>0.2</v>
      </c>
      <c r="J23" s="433">
        <v>0.2</v>
      </c>
      <c r="K23" s="433">
        <v>0.2</v>
      </c>
      <c r="L23" s="433"/>
      <c r="M23" s="433"/>
      <c r="N23" s="433"/>
      <c r="O23" s="433"/>
      <c r="P23" s="433"/>
      <c r="Q23" s="433"/>
      <c r="R23" s="433"/>
      <c r="S23" s="434" t="str">
        <f>IF((SUM(G23:R23))=1,"Ok","ERRO")</f>
        <v>Ok</v>
      </c>
      <c r="T23" s="407"/>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row>
    <row r="24" spans="1:45" s="419" customFormat="1" ht="15.75" customHeight="1">
      <c r="A24" s="423" t="s">
        <v>6952</v>
      </c>
      <c r="B24" s="424" t="str">
        <f>'PLANILHA ORÇAMENTÁRIA'!E53</f>
        <v>FUNDAÇÕES - SAPATAS COM ARRANQUE ATÉ 2,0M</v>
      </c>
      <c r="C24" s="425"/>
      <c r="D24" s="425"/>
      <c r="E24" s="426"/>
      <c r="F24" s="427" t="e">
        <f>VLOOKUP(B24,'PLANILHA ORÇAMENTÁRIA'!E:L,7,0)</f>
        <v>#VALUE!</v>
      </c>
      <c r="G24" s="428" t="e">
        <f>$F$24*G25</f>
        <v>#VALUE!</v>
      </c>
      <c r="H24" s="428" t="e">
        <f t="shared" ref="H24:R24" si="7">$F$24*H25</f>
        <v>#VALUE!</v>
      </c>
      <c r="I24" s="428" t="e">
        <f t="shared" si="7"/>
        <v>#VALUE!</v>
      </c>
      <c r="J24" s="428" t="e">
        <f t="shared" si="7"/>
        <v>#VALUE!</v>
      </c>
      <c r="K24" s="428" t="e">
        <f t="shared" si="7"/>
        <v>#VALUE!</v>
      </c>
      <c r="L24" s="428" t="e">
        <f t="shared" si="7"/>
        <v>#VALUE!</v>
      </c>
      <c r="M24" s="428" t="e">
        <f t="shared" si="7"/>
        <v>#VALUE!</v>
      </c>
      <c r="N24" s="428" t="e">
        <f t="shared" si="7"/>
        <v>#VALUE!</v>
      </c>
      <c r="O24" s="428" t="e">
        <f t="shared" si="7"/>
        <v>#VALUE!</v>
      </c>
      <c r="P24" s="428" t="e">
        <f t="shared" si="7"/>
        <v>#VALUE!</v>
      </c>
      <c r="Q24" s="428" t="e">
        <f t="shared" si="7"/>
        <v>#VALUE!</v>
      </c>
      <c r="R24" s="428" t="e">
        <f t="shared" si="7"/>
        <v>#VALUE!</v>
      </c>
      <c r="S24" s="435"/>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s="419" customFormat="1" ht="15.75" customHeight="1">
      <c r="A25" s="429"/>
      <c r="B25" s="430"/>
      <c r="C25" s="431"/>
      <c r="D25" s="431"/>
      <c r="E25" s="432"/>
      <c r="F25" s="427"/>
      <c r="G25" s="433">
        <v>0.2</v>
      </c>
      <c r="H25" s="433">
        <v>0.2</v>
      </c>
      <c r="I25" s="433">
        <v>0.2</v>
      </c>
      <c r="J25" s="433">
        <v>0.2</v>
      </c>
      <c r="K25" s="433">
        <v>0.2</v>
      </c>
      <c r="L25" s="433"/>
      <c r="M25" s="433"/>
      <c r="N25" s="433"/>
      <c r="O25" s="433"/>
      <c r="P25" s="433"/>
      <c r="Q25" s="433"/>
      <c r="R25" s="433"/>
      <c r="S25" s="434" t="str">
        <f>IF((SUM(G25:R25))=1,"Ok","ERRO")</f>
        <v>Ok</v>
      </c>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row>
    <row r="26" spans="1:45" s="419" customFormat="1" ht="15.75" customHeight="1">
      <c r="A26" s="423" t="s">
        <v>6953</v>
      </c>
      <c r="B26" s="424" t="str">
        <f>'PLANILHA ORÇAMENTÁRIA'!E66</f>
        <v>FUNDAÇÕES - SAPATAS COM ARRANQUE ATÉ 2,5M</v>
      </c>
      <c r="C26" s="425"/>
      <c r="D26" s="425"/>
      <c r="E26" s="426"/>
      <c r="F26" s="427" t="e">
        <f>VLOOKUP(B26,'PLANILHA ORÇAMENTÁRIA'!E:L,7,0)</f>
        <v>#VALUE!</v>
      </c>
      <c r="G26" s="428" t="e">
        <f>$F$26*G27</f>
        <v>#VALUE!</v>
      </c>
      <c r="H26" s="428" t="e">
        <f t="shared" ref="H26:R26" si="8">$F$26*H27</f>
        <v>#VALUE!</v>
      </c>
      <c r="I26" s="428" t="e">
        <f t="shared" si="8"/>
        <v>#VALUE!</v>
      </c>
      <c r="J26" s="428" t="e">
        <f t="shared" si="8"/>
        <v>#VALUE!</v>
      </c>
      <c r="K26" s="428" t="e">
        <f t="shared" si="8"/>
        <v>#VALUE!</v>
      </c>
      <c r="L26" s="428" t="e">
        <f t="shared" si="8"/>
        <v>#VALUE!</v>
      </c>
      <c r="M26" s="428" t="e">
        <f t="shared" si="8"/>
        <v>#VALUE!</v>
      </c>
      <c r="N26" s="428" t="e">
        <f t="shared" si="8"/>
        <v>#VALUE!</v>
      </c>
      <c r="O26" s="428" t="e">
        <f t="shared" si="8"/>
        <v>#VALUE!</v>
      </c>
      <c r="P26" s="428" t="e">
        <f t="shared" si="8"/>
        <v>#VALUE!</v>
      </c>
      <c r="Q26" s="428" t="e">
        <f t="shared" si="8"/>
        <v>#VALUE!</v>
      </c>
      <c r="R26" s="428" t="e">
        <f t="shared" si="8"/>
        <v>#VALUE!</v>
      </c>
      <c r="S26" s="435"/>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row>
    <row r="27" spans="1:45" s="419" customFormat="1" ht="15.75" customHeight="1">
      <c r="A27" s="429"/>
      <c r="B27" s="430"/>
      <c r="C27" s="431"/>
      <c r="D27" s="431"/>
      <c r="E27" s="432"/>
      <c r="F27" s="427"/>
      <c r="G27" s="433">
        <v>0.2</v>
      </c>
      <c r="H27" s="433">
        <v>0.2</v>
      </c>
      <c r="I27" s="433">
        <v>0.2</v>
      </c>
      <c r="J27" s="433">
        <v>0.2</v>
      </c>
      <c r="K27" s="433">
        <v>0.2</v>
      </c>
      <c r="L27" s="433"/>
      <c r="M27" s="433"/>
      <c r="N27" s="433"/>
      <c r="O27" s="433"/>
      <c r="P27" s="433"/>
      <c r="Q27" s="433"/>
      <c r="R27" s="433"/>
      <c r="S27" s="434" t="str">
        <f>IF((SUM(G27:R27))=1,"Ok","ERRO")</f>
        <v>Ok</v>
      </c>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row>
    <row r="28" spans="1:45" s="419" customFormat="1" ht="15.75" customHeight="1">
      <c r="A28" s="423" t="s">
        <v>6954</v>
      </c>
      <c r="B28" s="424" t="str">
        <f>'PLANILHA ORÇAMENTÁRIA'!E79</f>
        <v>FUNDAÇÕES - BALDRAMES</v>
      </c>
      <c r="C28" s="425"/>
      <c r="D28" s="425"/>
      <c r="E28" s="426"/>
      <c r="F28" s="427" t="e">
        <f>VLOOKUP(B28,'PLANILHA ORÇAMENTÁRIA'!E:L,7,0)</f>
        <v>#VALUE!</v>
      </c>
      <c r="G28" s="428" t="e">
        <f>$F$28*G29</f>
        <v>#VALUE!</v>
      </c>
      <c r="H28" s="428" t="e">
        <f t="shared" ref="H28:R28" si="9">$F$28*H29</f>
        <v>#VALUE!</v>
      </c>
      <c r="I28" s="428" t="e">
        <f t="shared" si="9"/>
        <v>#VALUE!</v>
      </c>
      <c r="J28" s="428" t="e">
        <f t="shared" si="9"/>
        <v>#VALUE!</v>
      </c>
      <c r="K28" s="428" t="e">
        <f t="shared" si="9"/>
        <v>#VALUE!</v>
      </c>
      <c r="L28" s="428" t="e">
        <f t="shared" si="9"/>
        <v>#VALUE!</v>
      </c>
      <c r="M28" s="428" t="e">
        <f t="shared" si="9"/>
        <v>#VALUE!</v>
      </c>
      <c r="N28" s="428" t="e">
        <f t="shared" si="9"/>
        <v>#VALUE!</v>
      </c>
      <c r="O28" s="428" t="e">
        <f t="shared" si="9"/>
        <v>#VALUE!</v>
      </c>
      <c r="P28" s="428" t="e">
        <f t="shared" si="9"/>
        <v>#VALUE!</v>
      </c>
      <c r="Q28" s="428" t="e">
        <f t="shared" si="9"/>
        <v>#VALUE!</v>
      </c>
      <c r="R28" s="428" t="e">
        <f t="shared" si="9"/>
        <v>#VALUE!</v>
      </c>
      <c r="S28" s="435"/>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row>
    <row r="29" spans="1:45" s="419" customFormat="1" ht="15.75" customHeight="1">
      <c r="A29" s="429"/>
      <c r="B29" s="430"/>
      <c r="C29" s="431"/>
      <c r="D29" s="431"/>
      <c r="E29" s="432"/>
      <c r="F29" s="427"/>
      <c r="G29" s="433">
        <v>0.2</v>
      </c>
      <c r="H29" s="433">
        <v>0.2</v>
      </c>
      <c r="I29" s="433">
        <v>0.2</v>
      </c>
      <c r="J29" s="433">
        <v>0.2</v>
      </c>
      <c r="K29" s="433">
        <v>0.2</v>
      </c>
      <c r="L29" s="433"/>
      <c r="M29" s="433"/>
      <c r="N29" s="433"/>
      <c r="O29" s="433"/>
      <c r="P29" s="433"/>
      <c r="Q29" s="433"/>
      <c r="R29" s="433"/>
      <c r="S29" s="434" t="str">
        <f>IF((SUM(G29:R29))=1,"Ok","ERRO")</f>
        <v>Ok</v>
      </c>
      <c r="T29" s="407"/>
      <c r="U29" s="407"/>
      <c r="V29" s="407"/>
      <c r="W29" s="407"/>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row>
    <row r="30" spans="1:45" s="419" customFormat="1" ht="15.75" customHeight="1">
      <c r="A30" s="423" t="s">
        <v>31793</v>
      </c>
      <c r="B30" s="424" t="str">
        <f>'PLANILHA ORÇAMENTÁRIA'!E90</f>
        <v>FUNDAÇÕES - IMPERMEABILIZAÇÃO</v>
      </c>
      <c r="C30" s="425"/>
      <c r="D30" s="425"/>
      <c r="E30" s="426"/>
      <c r="F30" s="427" t="e">
        <f>VLOOKUP(B30,'PLANILHA ORÇAMENTÁRIA'!E:L,7,0)</f>
        <v>#VALUE!</v>
      </c>
      <c r="G30" s="428" t="e">
        <f>$F$30*G31</f>
        <v>#VALUE!</v>
      </c>
      <c r="H30" s="428" t="e">
        <f t="shared" ref="H30:R30" si="10">$F$30*H31</f>
        <v>#VALUE!</v>
      </c>
      <c r="I30" s="428" t="e">
        <f t="shared" si="10"/>
        <v>#VALUE!</v>
      </c>
      <c r="J30" s="428" t="e">
        <f t="shared" si="10"/>
        <v>#VALUE!</v>
      </c>
      <c r="K30" s="428" t="e">
        <f t="shared" si="10"/>
        <v>#VALUE!</v>
      </c>
      <c r="L30" s="428" t="e">
        <f t="shared" si="10"/>
        <v>#VALUE!</v>
      </c>
      <c r="M30" s="428" t="e">
        <f t="shared" si="10"/>
        <v>#VALUE!</v>
      </c>
      <c r="N30" s="428" t="e">
        <f t="shared" si="10"/>
        <v>#VALUE!</v>
      </c>
      <c r="O30" s="428" t="e">
        <f t="shared" si="10"/>
        <v>#VALUE!</v>
      </c>
      <c r="P30" s="428" t="e">
        <f t="shared" si="10"/>
        <v>#VALUE!</v>
      </c>
      <c r="Q30" s="428" t="e">
        <f t="shared" si="10"/>
        <v>#VALUE!</v>
      </c>
      <c r="R30" s="428" t="e">
        <f t="shared" si="10"/>
        <v>#VALUE!</v>
      </c>
      <c r="S30" s="435"/>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row>
    <row r="31" spans="1:45" s="419" customFormat="1" ht="15.75" customHeight="1">
      <c r="A31" s="429"/>
      <c r="B31" s="430"/>
      <c r="C31" s="431"/>
      <c r="D31" s="431"/>
      <c r="E31" s="432"/>
      <c r="F31" s="427"/>
      <c r="G31" s="433"/>
      <c r="H31" s="433">
        <v>0.25</v>
      </c>
      <c r="I31" s="433">
        <v>0.25</v>
      </c>
      <c r="J31" s="433">
        <v>0.25</v>
      </c>
      <c r="K31" s="433">
        <v>0.25</v>
      </c>
      <c r="L31" s="433"/>
      <c r="M31" s="433"/>
      <c r="N31" s="433"/>
      <c r="O31" s="433"/>
      <c r="P31" s="433"/>
      <c r="Q31" s="433"/>
      <c r="R31" s="433"/>
      <c r="S31" s="434" t="str">
        <f>IF((SUM(G31:R31))=1,"Ok","ERRO")</f>
        <v>Ok</v>
      </c>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row>
    <row r="32" spans="1:45" s="419" customFormat="1" ht="15.75" customHeight="1">
      <c r="A32" s="423" t="s">
        <v>32476</v>
      </c>
      <c r="B32" s="424" t="str">
        <f>'PLANILHA ORÇAMENTÁRIA'!E93</f>
        <v>SUPERESTRUTURAS - PILARES</v>
      </c>
      <c r="C32" s="425"/>
      <c r="D32" s="425"/>
      <c r="E32" s="426"/>
      <c r="F32" s="427" t="e">
        <f>VLOOKUP(B32,'PLANILHA ORÇAMENTÁRIA'!E:L,7,0)</f>
        <v>#VALUE!</v>
      </c>
      <c r="G32" s="428" t="e">
        <f>$F$32*G33</f>
        <v>#VALUE!</v>
      </c>
      <c r="H32" s="428" t="e">
        <f t="shared" ref="H32:R32" si="11">$F$32*H33</f>
        <v>#VALUE!</v>
      </c>
      <c r="I32" s="428" t="e">
        <f t="shared" si="11"/>
        <v>#VALUE!</v>
      </c>
      <c r="J32" s="428" t="e">
        <f t="shared" si="11"/>
        <v>#VALUE!</v>
      </c>
      <c r="K32" s="428" t="e">
        <f t="shared" si="11"/>
        <v>#VALUE!</v>
      </c>
      <c r="L32" s="428" t="e">
        <f t="shared" si="11"/>
        <v>#VALUE!</v>
      </c>
      <c r="M32" s="428" t="e">
        <f t="shared" si="11"/>
        <v>#VALUE!</v>
      </c>
      <c r="N32" s="428" t="e">
        <f t="shared" si="11"/>
        <v>#VALUE!</v>
      </c>
      <c r="O32" s="428" t="e">
        <f t="shared" si="11"/>
        <v>#VALUE!</v>
      </c>
      <c r="P32" s="428" t="e">
        <f t="shared" si="11"/>
        <v>#VALUE!</v>
      </c>
      <c r="Q32" s="428" t="e">
        <f t="shared" si="11"/>
        <v>#VALUE!</v>
      </c>
      <c r="R32" s="428" t="e">
        <f t="shared" si="11"/>
        <v>#VALUE!</v>
      </c>
      <c r="S32" s="435"/>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407"/>
      <c r="AS32" s="407"/>
    </row>
    <row r="33" spans="1:45" s="419" customFormat="1" ht="15.75" customHeight="1">
      <c r="A33" s="429"/>
      <c r="B33" s="430"/>
      <c r="C33" s="431"/>
      <c r="D33" s="431"/>
      <c r="E33" s="432"/>
      <c r="F33" s="427"/>
      <c r="G33" s="433"/>
      <c r="H33" s="433">
        <v>0.15</v>
      </c>
      <c r="I33" s="433">
        <v>0.15</v>
      </c>
      <c r="J33" s="433">
        <v>0.15</v>
      </c>
      <c r="K33" s="433">
        <v>0.15</v>
      </c>
      <c r="L33" s="433">
        <v>0.15</v>
      </c>
      <c r="M33" s="433">
        <v>0.15</v>
      </c>
      <c r="N33" s="433">
        <v>0.1</v>
      </c>
      <c r="O33" s="433"/>
      <c r="P33" s="433"/>
      <c r="Q33" s="433"/>
      <c r="R33" s="433"/>
      <c r="S33" s="434" t="str">
        <f>IF((SUM(G33:R33))=1,"Ok","ERRO")</f>
        <v>Ok</v>
      </c>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c r="AS33" s="407"/>
    </row>
    <row r="34" spans="1:45" s="419" customFormat="1" ht="15.75" customHeight="1">
      <c r="A34" s="423" t="s">
        <v>32478</v>
      </c>
      <c r="B34" s="424" t="str">
        <f>'PLANILHA ORÇAMENTÁRIA'!E99</f>
        <v>SUPERESTRUTURAS - VIGAS</v>
      </c>
      <c r="C34" s="425"/>
      <c r="D34" s="425"/>
      <c r="E34" s="426"/>
      <c r="F34" s="427" t="e">
        <f>VLOOKUP(B34,'PLANILHA ORÇAMENTÁRIA'!E:L,7,0)</f>
        <v>#VALUE!</v>
      </c>
      <c r="G34" s="428" t="e">
        <f>$F$34*G35</f>
        <v>#VALUE!</v>
      </c>
      <c r="H34" s="428" t="e">
        <f>$F$34*H35</f>
        <v>#VALUE!</v>
      </c>
      <c r="I34" s="428" t="e">
        <f t="shared" ref="I34:R34" si="12">$F$34*I35</f>
        <v>#VALUE!</v>
      </c>
      <c r="J34" s="428" t="e">
        <f t="shared" si="12"/>
        <v>#VALUE!</v>
      </c>
      <c r="K34" s="428" t="e">
        <f t="shared" si="12"/>
        <v>#VALUE!</v>
      </c>
      <c r="L34" s="428" t="e">
        <f t="shared" si="12"/>
        <v>#VALUE!</v>
      </c>
      <c r="M34" s="428" t="e">
        <f t="shared" si="12"/>
        <v>#VALUE!</v>
      </c>
      <c r="N34" s="428" t="e">
        <f t="shared" si="12"/>
        <v>#VALUE!</v>
      </c>
      <c r="O34" s="428" t="e">
        <f t="shared" si="12"/>
        <v>#VALUE!</v>
      </c>
      <c r="P34" s="428" t="e">
        <f t="shared" si="12"/>
        <v>#VALUE!</v>
      </c>
      <c r="Q34" s="428" t="e">
        <f t="shared" si="12"/>
        <v>#VALUE!</v>
      </c>
      <c r="R34" s="428" t="e">
        <f t="shared" si="12"/>
        <v>#VALUE!</v>
      </c>
      <c r="S34" s="435"/>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row>
    <row r="35" spans="1:45" s="419" customFormat="1" ht="15.75" customHeight="1">
      <c r="A35" s="429"/>
      <c r="B35" s="430"/>
      <c r="C35" s="431"/>
      <c r="D35" s="431"/>
      <c r="E35" s="432"/>
      <c r="F35" s="427"/>
      <c r="G35" s="433"/>
      <c r="H35" s="433">
        <v>0.15</v>
      </c>
      <c r="I35" s="433">
        <v>0.15</v>
      </c>
      <c r="J35" s="433">
        <v>0.15</v>
      </c>
      <c r="K35" s="433">
        <v>0.15</v>
      </c>
      <c r="L35" s="433">
        <v>0.15</v>
      </c>
      <c r="M35" s="433">
        <v>0.15</v>
      </c>
      <c r="N35" s="433">
        <v>0.1</v>
      </c>
      <c r="O35" s="433"/>
      <c r="P35" s="433"/>
      <c r="Q35" s="433"/>
      <c r="R35" s="433"/>
      <c r="S35" s="434" t="str">
        <f>IF((SUM(G35:R35))=1,"Ok","ERRO")</f>
        <v>Ok</v>
      </c>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row>
    <row r="36" spans="1:45" s="419" customFormat="1" ht="15.75" customHeight="1">
      <c r="A36" s="423" t="s">
        <v>32480</v>
      </c>
      <c r="B36" s="424" t="str">
        <f>'PLANILHA ORÇAMENTÁRIA'!E106</f>
        <v>SUPERESTRUTURAS - LAJE</v>
      </c>
      <c r="C36" s="425"/>
      <c r="D36" s="425"/>
      <c r="E36" s="426"/>
      <c r="F36" s="427" t="e">
        <f>VLOOKUP(B36,'PLANILHA ORÇAMENTÁRIA'!E:L,7,0)</f>
        <v>#VALUE!</v>
      </c>
      <c r="G36" s="428" t="e">
        <f>$F$36*G37</f>
        <v>#VALUE!</v>
      </c>
      <c r="H36" s="428" t="e">
        <f>$F$36*H37</f>
        <v>#VALUE!</v>
      </c>
      <c r="I36" s="428" t="e">
        <f t="shared" ref="I36:R36" si="13">$F$36*I37</f>
        <v>#VALUE!</v>
      </c>
      <c r="J36" s="428" t="e">
        <f t="shared" si="13"/>
        <v>#VALUE!</v>
      </c>
      <c r="K36" s="428" t="e">
        <f t="shared" si="13"/>
        <v>#VALUE!</v>
      </c>
      <c r="L36" s="428" t="e">
        <f t="shared" si="13"/>
        <v>#VALUE!</v>
      </c>
      <c r="M36" s="428" t="e">
        <f t="shared" si="13"/>
        <v>#VALUE!</v>
      </c>
      <c r="N36" s="428" t="e">
        <f t="shared" si="13"/>
        <v>#VALUE!</v>
      </c>
      <c r="O36" s="428" t="e">
        <f t="shared" si="13"/>
        <v>#VALUE!</v>
      </c>
      <c r="P36" s="428" t="e">
        <f t="shared" si="13"/>
        <v>#VALUE!</v>
      </c>
      <c r="Q36" s="428" t="e">
        <f t="shared" si="13"/>
        <v>#VALUE!</v>
      </c>
      <c r="R36" s="428" t="e">
        <f t="shared" si="13"/>
        <v>#VALUE!</v>
      </c>
      <c r="S36" s="435"/>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row>
    <row r="37" spans="1:45" s="419" customFormat="1" ht="15.75" customHeight="1">
      <c r="A37" s="429"/>
      <c r="B37" s="430"/>
      <c r="C37" s="431"/>
      <c r="D37" s="431"/>
      <c r="E37" s="432"/>
      <c r="F37" s="427"/>
      <c r="G37" s="433"/>
      <c r="H37" s="433">
        <v>0.15</v>
      </c>
      <c r="I37" s="433">
        <v>0.15</v>
      </c>
      <c r="J37" s="433">
        <v>0.15</v>
      </c>
      <c r="K37" s="433">
        <v>0.15</v>
      </c>
      <c r="L37" s="433">
        <v>0.15</v>
      </c>
      <c r="M37" s="433">
        <v>0.15</v>
      </c>
      <c r="N37" s="433">
        <v>0.1</v>
      </c>
      <c r="O37" s="433"/>
      <c r="P37" s="433"/>
      <c r="Q37" s="433"/>
      <c r="R37" s="433"/>
      <c r="S37" s="434" t="str">
        <f>IF((SUM(G37:R37))=1,"Ok","ERRO")</f>
        <v>Ok</v>
      </c>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row>
    <row r="38" spans="1:45" s="419" customFormat="1" ht="15.75" customHeight="1">
      <c r="A38" s="423" t="s">
        <v>32482</v>
      </c>
      <c r="B38" s="424" t="str">
        <f>'PLANILHA ORÇAMENTÁRIA'!E109</f>
        <v>PAREDES E PAINÉIS - ALVENARIA/FECHAMENTOS</v>
      </c>
      <c r="C38" s="425"/>
      <c r="D38" s="425"/>
      <c r="E38" s="426"/>
      <c r="F38" s="427" t="e">
        <f>VLOOKUP(B38,'PLANILHA ORÇAMENTÁRIA'!E:L,7,0)</f>
        <v>#VALUE!</v>
      </c>
      <c r="G38" s="428" t="e">
        <f>$F$38*G39</f>
        <v>#VALUE!</v>
      </c>
      <c r="H38" s="428" t="e">
        <f t="shared" ref="H38:R38" si="14">$F$38*H39</f>
        <v>#VALUE!</v>
      </c>
      <c r="I38" s="428" t="e">
        <f t="shared" si="14"/>
        <v>#VALUE!</v>
      </c>
      <c r="J38" s="428" t="e">
        <f t="shared" si="14"/>
        <v>#VALUE!</v>
      </c>
      <c r="K38" s="428" t="e">
        <f t="shared" si="14"/>
        <v>#VALUE!</v>
      </c>
      <c r="L38" s="428" t="e">
        <f t="shared" si="14"/>
        <v>#VALUE!</v>
      </c>
      <c r="M38" s="428" t="e">
        <f t="shared" si="14"/>
        <v>#VALUE!</v>
      </c>
      <c r="N38" s="428" t="e">
        <f t="shared" si="14"/>
        <v>#VALUE!</v>
      </c>
      <c r="O38" s="428" t="e">
        <f t="shared" si="14"/>
        <v>#VALUE!</v>
      </c>
      <c r="P38" s="428" t="e">
        <f t="shared" si="14"/>
        <v>#VALUE!</v>
      </c>
      <c r="Q38" s="428" t="e">
        <f t="shared" si="14"/>
        <v>#VALUE!</v>
      </c>
      <c r="R38" s="428" t="e">
        <f t="shared" si="14"/>
        <v>#VALUE!</v>
      </c>
      <c r="S38" s="435"/>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row>
    <row r="39" spans="1:45" s="419" customFormat="1" ht="15.75" customHeight="1">
      <c r="A39" s="429"/>
      <c r="B39" s="430"/>
      <c r="C39" s="431"/>
      <c r="D39" s="431"/>
      <c r="E39" s="432"/>
      <c r="F39" s="427"/>
      <c r="G39" s="433"/>
      <c r="H39" s="433"/>
      <c r="I39" s="433">
        <v>0.15</v>
      </c>
      <c r="J39" s="433">
        <v>0.15</v>
      </c>
      <c r="K39" s="433">
        <v>0.15</v>
      </c>
      <c r="L39" s="433">
        <v>0.15</v>
      </c>
      <c r="M39" s="433">
        <v>0.15</v>
      </c>
      <c r="N39" s="433">
        <v>0.15</v>
      </c>
      <c r="O39" s="433">
        <v>0.1</v>
      </c>
      <c r="P39" s="433"/>
      <c r="Q39" s="433"/>
      <c r="R39" s="433"/>
      <c r="S39" s="434" t="str">
        <f>IF((SUM(G39:R39))=1,"Ok","ERRO")</f>
        <v>Ok</v>
      </c>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row>
    <row r="40" spans="1:45" s="419" customFormat="1" ht="15.75" customHeight="1">
      <c r="A40" s="423" t="s">
        <v>32484</v>
      </c>
      <c r="B40" s="424" t="str">
        <f>'PLANILHA ORÇAMENTÁRIA'!E118</f>
        <v>PAREDES E PAINÉIS - ESQUADRIAS METÁLICAS</v>
      </c>
      <c r="C40" s="425"/>
      <c r="D40" s="425"/>
      <c r="E40" s="426"/>
      <c r="F40" s="427" t="e">
        <f>VLOOKUP(B40,'PLANILHA ORÇAMENTÁRIA'!E:L,7,0)</f>
        <v>#VALUE!</v>
      </c>
      <c r="G40" s="428" t="e">
        <f>$F$40*G41</f>
        <v>#VALUE!</v>
      </c>
      <c r="H40" s="428" t="e">
        <f t="shared" ref="H40:R40" si="15">$F$40*H41</f>
        <v>#VALUE!</v>
      </c>
      <c r="I40" s="428" t="e">
        <f t="shared" si="15"/>
        <v>#VALUE!</v>
      </c>
      <c r="J40" s="428" t="e">
        <f t="shared" si="15"/>
        <v>#VALUE!</v>
      </c>
      <c r="K40" s="428" t="e">
        <f t="shared" si="15"/>
        <v>#VALUE!</v>
      </c>
      <c r="L40" s="428" t="e">
        <f t="shared" si="15"/>
        <v>#VALUE!</v>
      </c>
      <c r="M40" s="428" t="e">
        <f t="shared" si="15"/>
        <v>#VALUE!</v>
      </c>
      <c r="N40" s="428" t="e">
        <f t="shared" si="15"/>
        <v>#VALUE!</v>
      </c>
      <c r="O40" s="428" t="e">
        <f t="shared" si="15"/>
        <v>#VALUE!</v>
      </c>
      <c r="P40" s="428" t="e">
        <f t="shared" si="15"/>
        <v>#VALUE!</v>
      </c>
      <c r="Q40" s="428" t="e">
        <f t="shared" si="15"/>
        <v>#VALUE!</v>
      </c>
      <c r="R40" s="428" t="e">
        <f t="shared" si="15"/>
        <v>#VALUE!</v>
      </c>
      <c r="S40" s="435"/>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row>
    <row r="41" spans="1:45" s="419" customFormat="1" ht="15.75" customHeight="1">
      <c r="A41" s="429"/>
      <c r="B41" s="430"/>
      <c r="C41" s="431"/>
      <c r="D41" s="431"/>
      <c r="E41" s="432"/>
      <c r="F41" s="427"/>
      <c r="G41" s="433"/>
      <c r="H41" s="433"/>
      <c r="I41" s="433">
        <v>0.15</v>
      </c>
      <c r="J41" s="433">
        <v>0.15</v>
      </c>
      <c r="K41" s="433">
        <v>0.15</v>
      </c>
      <c r="L41" s="433">
        <v>0.15</v>
      </c>
      <c r="M41" s="433">
        <v>0.15</v>
      </c>
      <c r="N41" s="433">
        <v>0.15</v>
      </c>
      <c r="O41" s="433">
        <v>0.1</v>
      </c>
      <c r="P41" s="433"/>
      <c r="Q41" s="433"/>
      <c r="R41" s="433"/>
      <c r="S41" s="434" t="str">
        <f>IF((SUM(G41:R41))=1,"Ok","ERRO")</f>
        <v>Ok</v>
      </c>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c r="AQ41" s="407"/>
      <c r="AR41" s="407"/>
      <c r="AS41" s="407"/>
    </row>
    <row r="42" spans="1:45" s="419" customFormat="1" ht="15.75" customHeight="1">
      <c r="A42" s="423" t="s">
        <v>32487</v>
      </c>
      <c r="B42" s="424" t="str">
        <f>'PLANILHA ORÇAMENTÁRIA'!E123</f>
        <v>PAREDES E PAINÉIS - ESQUADRIAS DE MADEIRAS</v>
      </c>
      <c r="C42" s="425"/>
      <c r="D42" s="425"/>
      <c r="E42" s="426"/>
      <c r="F42" s="427" t="e">
        <f>VLOOKUP(B42,'PLANILHA ORÇAMENTÁRIA'!E:L,7,0)</f>
        <v>#VALUE!</v>
      </c>
      <c r="G42" s="428" t="e">
        <f>$F$42*G43</f>
        <v>#VALUE!</v>
      </c>
      <c r="H42" s="428" t="e">
        <f t="shared" ref="H42:R42" si="16">$F$42*H43</f>
        <v>#VALUE!</v>
      </c>
      <c r="I42" s="428" t="e">
        <f t="shared" si="16"/>
        <v>#VALUE!</v>
      </c>
      <c r="J42" s="428" t="e">
        <f t="shared" si="16"/>
        <v>#VALUE!</v>
      </c>
      <c r="K42" s="428" t="e">
        <f t="shared" si="16"/>
        <v>#VALUE!</v>
      </c>
      <c r="L42" s="428" t="e">
        <f t="shared" si="16"/>
        <v>#VALUE!</v>
      </c>
      <c r="M42" s="428" t="e">
        <f t="shared" si="16"/>
        <v>#VALUE!</v>
      </c>
      <c r="N42" s="428" t="e">
        <f t="shared" si="16"/>
        <v>#VALUE!</v>
      </c>
      <c r="O42" s="428" t="e">
        <f t="shared" si="16"/>
        <v>#VALUE!</v>
      </c>
      <c r="P42" s="428" t="e">
        <f t="shared" si="16"/>
        <v>#VALUE!</v>
      </c>
      <c r="Q42" s="428" t="e">
        <f t="shared" si="16"/>
        <v>#VALUE!</v>
      </c>
      <c r="R42" s="428" t="e">
        <f t="shared" si="16"/>
        <v>#VALUE!</v>
      </c>
      <c r="S42" s="435"/>
      <c r="T42" s="407"/>
      <c r="U42" s="407"/>
      <c r="V42" s="407"/>
      <c r="W42" s="407"/>
      <c r="X42" s="407"/>
      <c r="Y42" s="407"/>
      <c r="Z42" s="407"/>
      <c r="AA42" s="407"/>
      <c r="AB42" s="407"/>
      <c r="AC42" s="407"/>
      <c r="AD42" s="407"/>
      <c r="AE42" s="407"/>
      <c r="AF42" s="407"/>
      <c r="AG42" s="407"/>
      <c r="AH42" s="407"/>
      <c r="AI42" s="407"/>
      <c r="AJ42" s="407"/>
      <c r="AK42" s="407"/>
      <c r="AL42" s="407"/>
      <c r="AM42" s="407"/>
      <c r="AN42" s="407"/>
      <c r="AO42" s="407"/>
      <c r="AP42" s="407"/>
      <c r="AQ42" s="407"/>
      <c r="AR42" s="407"/>
      <c r="AS42" s="407"/>
    </row>
    <row r="43" spans="1:45" s="419" customFormat="1" ht="15.75" customHeight="1">
      <c r="A43" s="429"/>
      <c r="B43" s="430"/>
      <c r="C43" s="431"/>
      <c r="D43" s="431"/>
      <c r="E43" s="432"/>
      <c r="F43" s="427"/>
      <c r="G43" s="433"/>
      <c r="H43" s="433"/>
      <c r="I43" s="433">
        <v>0.15</v>
      </c>
      <c r="J43" s="433">
        <v>0.15</v>
      </c>
      <c r="K43" s="433">
        <v>0.15</v>
      </c>
      <c r="L43" s="433">
        <v>0.15</v>
      </c>
      <c r="M43" s="433">
        <v>0.15</v>
      </c>
      <c r="N43" s="433">
        <v>0.15</v>
      </c>
      <c r="O43" s="433">
        <v>0.1</v>
      </c>
      <c r="P43" s="433"/>
      <c r="Q43" s="433"/>
      <c r="R43" s="433"/>
      <c r="S43" s="434" t="str">
        <f>IF((SUM(G43:R43))=1,"Ok","ERRO")</f>
        <v>Ok</v>
      </c>
      <c r="T43" s="407"/>
      <c r="U43" s="407"/>
      <c r="V43" s="407"/>
      <c r="W43" s="407"/>
      <c r="X43" s="407"/>
      <c r="Y43" s="407"/>
      <c r="Z43" s="407"/>
      <c r="AA43" s="407"/>
      <c r="AB43" s="407"/>
      <c r="AC43" s="407"/>
      <c r="AD43" s="407"/>
      <c r="AE43" s="407"/>
      <c r="AF43" s="407"/>
      <c r="AG43" s="407"/>
      <c r="AH43" s="407"/>
      <c r="AI43" s="407"/>
      <c r="AJ43" s="407"/>
      <c r="AK43" s="407"/>
      <c r="AL43" s="407"/>
      <c r="AM43" s="407"/>
      <c r="AN43" s="407"/>
      <c r="AO43" s="407"/>
      <c r="AP43" s="407"/>
      <c r="AQ43" s="407"/>
      <c r="AR43" s="407"/>
      <c r="AS43" s="407"/>
    </row>
    <row r="44" spans="1:45" s="419" customFormat="1" ht="15.75" customHeight="1">
      <c r="A44" s="423" t="s">
        <v>32458</v>
      </c>
      <c r="B44" s="424" t="str">
        <f>'PLANILHA ORÇAMENTÁRIA'!E127</f>
        <v>COBERTURA E PROTEÇÕES - TELHADOS</v>
      </c>
      <c r="C44" s="425"/>
      <c r="D44" s="425"/>
      <c r="E44" s="426"/>
      <c r="F44" s="427" t="e">
        <f>VLOOKUP(B44,'PLANILHA ORÇAMENTÁRIA'!E:L,7,0)</f>
        <v>#VALUE!</v>
      </c>
      <c r="G44" s="428" t="e">
        <f>$F$44*G45</f>
        <v>#VALUE!</v>
      </c>
      <c r="H44" s="428" t="e">
        <f t="shared" ref="H44:R44" si="17">$F$44*H45</f>
        <v>#VALUE!</v>
      </c>
      <c r="I44" s="428" t="e">
        <f t="shared" si="17"/>
        <v>#VALUE!</v>
      </c>
      <c r="J44" s="428" t="e">
        <f t="shared" si="17"/>
        <v>#VALUE!</v>
      </c>
      <c r="K44" s="428" t="e">
        <f t="shared" si="17"/>
        <v>#VALUE!</v>
      </c>
      <c r="L44" s="428" t="e">
        <f t="shared" si="17"/>
        <v>#VALUE!</v>
      </c>
      <c r="M44" s="428" t="e">
        <f t="shared" si="17"/>
        <v>#VALUE!</v>
      </c>
      <c r="N44" s="428" t="e">
        <f t="shared" si="17"/>
        <v>#VALUE!</v>
      </c>
      <c r="O44" s="428" t="e">
        <f t="shared" si="17"/>
        <v>#VALUE!</v>
      </c>
      <c r="P44" s="428" t="e">
        <f t="shared" si="17"/>
        <v>#VALUE!</v>
      </c>
      <c r="Q44" s="428" t="e">
        <f t="shared" si="17"/>
        <v>#VALUE!</v>
      </c>
      <c r="R44" s="428" t="e">
        <f t="shared" si="17"/>
        <v>#VALUE!</v>
      </c>
      <c r="S44" s="435"/>
      <c r="T44" s="407"/>
      <c r="U44" s="407"/>
      <c r="V44" s="407"/>
      <c r="W44" s="407"/>
      <c r="X44" s="407"/>
      <c r="Y44" s="407"/>
      <c r="Z44" s="407"/>
      <c r="AA44" s="407"/>
      <c r="AB44" s="407"/>
      <c r="AC44" s="407"/>
      <c r="AD44" s="407"/>
      <c r="AE44" s="407"/>
      <c r="AF44" s="407"/>
      <c r="AG44" s="407"/>
      <c r="AH44" s="407"/>
      <c r="AI44" s="407"/>
      <c r="AJ44" s="407"/>
      <c r="AK44" s="407"/>
      <c r="AL44" s="407"/>
      <c r="AM44" s="407"/>
      <c r="AN44" s="407"/>
      <c r="AO44" s="407"/>
      <c r="AP44" s="407"/>
      <c r="AQ44" s="407"/>
      <c r="AR44" s="407"/>
      <c r="AS44" s="407"/>
    </row>
    <row r="45" spans="1:45" s="419" customFormat="1" ht="15.75" customHeight="1">
      <c r="A45" s="429"/>
      <c r="B45" s="430"/>
      <c r="C45" s="431"/>
      <c r="D45" s="431"/>
      <c r="E45" s="432"/>
      <c r="F45" s="427"/>
      <c r="G45" s="433"/>
      <c r="H45" s="433"/>
      <c r="I45" s="433">
        <v>0.15</v>
      </c>
      <c r="J45" s="433">
        <v>0.15</v>
      </c>
      <c r="K45" s="433">
        <v>0.15</v>
      </c>
      <c r="L45" s="433">
        <v>0.15</v>
      </c>
      <c r="M45" s="433">
        <v>0.15</v>
      </c>
      <c r="N45" s="433">
        <v>0.15</v>
      </c>
      <c r="O45" s="433">
        <v>0.1</v>
      </c>
      <c r="P45" s="433"/>
      <c r="Q45" s="433"/>
      <c r="R45" s="433"/>
      <c r="S45" s="434" t="str">
        <f>IF((SUM(G45:R45))=1,"Ok","ERRO")</f>
        <v>Ok</v>
      </c>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row>
    <row r="46" spans="1:45" s="419" customFormat="1" ht="15.75" customHeight="1">
      <c r="A46" s="423" t="s">
        <v>32489</v>
      </c>
      <c r="B46" s="424" t="str">
        <f>'PLANILHA ORÇAMENTÁRIA'!E135</f>
        <v>COBERTURA E PROTEÇÕES - IMPERMEABILIZAÇÕES</v>
      </c>
      <c r="C46" s="425"/>
      <c r="D46" s="425"/>
      <c r="E46" s="426"/>
      <c r="F46" s="427" t="e">
        <f>VLOOKUP(B46,'PLANILHA ORÇAMENTÁRIA'!E:L,7,0)</f>
        <v>#VALUE!</v>
      </c>
      <c r="G46" s="428" t="e">
        <f>$F$46*G47</f>
        <v>#VALUE!</v>
      </c>
      <c r="H46" s="428" t="e">
        <f t="shared" ref="H46:R46" si="18">$F$46*H47</f>
        <v>#VALUE!</v>
      </c>
      <c r="I46" s="428" t="e">
        <f t="shared" si="18"/>
        <v>#VALUE!</v>
      </c>
      <c r="J46" s="428" t="e">
        <f t="shared" si="18"/>
        <v>#VALUE!</v>
      </c>
      <c r="K46" s="428" t="e">
        <f t="shared" si="18"/>
        <v>#VALUE!</v>
      </c>
      <c r="L46" s="428" t="e">
        <f t="shared" si="18"/>
        <v>#VALUE!</v>
      </c>
      <c r="M46" s="428" t="e">
        <f t="shared" si="18"/>
        <v>#VALUE!</v>
      </c>
      <c r="N46" s="428" t="e">
        <f t="shared" si="18"/>
        <v>#VALUE!</v>
      </c>
      <c r="O46" s="428" t="e">
        <f t="shared" si="18"/>
        <v>#VALUE!</v>
      </c>
      <c r="P46" s="428" t="e">
        <f t="shared" si="18"/>
        <v>#VALUE!</v>
      </c>
      <c r="Q46" s="428" t="e">
        <f t="shared" si="18"/>
        <v>#VALUE!</v>
      </c>
      <c r="R46" s="428" t="e">
        <f t="shared" si="18"/>
        <v>#VALUE!</v>
      </c>
      <c r="S46" s="435"/>
      <c r="T46" s="407"/>
      <c r="U46" s="407"/>
      <c r="V46" s="407"/>
      <c r="W46" s="407"/>
      <c r="X46" s="407"/>
      <c r="Y46" s="407"/>
      <c r="Z46" s="407"/>
      <c r="AA46" s="407"/>
      <c r="AB46" s="407"/>
      <c r="AC46" s="407"/>
      <c r="AD46" s="407"/>
      <c r="AE46" s="407"/>
      <c r="AF46" s="407"/>
      <c r="AG46" s="407"/>
      <c r="AH46" s="407"/>
      <c r="AI46" s="407"/>
      <c r="AJ46" s="407"/>
      <c r="AK46" s="407"/>
      <c r="AL46" s="407"/>
      <c r="AM46" s="407"/>
      <c r="AN46" s="407"/>
      <c r="AO46" s="407"/>
      <c r="AP46" s="407"/>
      <c r="AQ46" s="407"/>
      <c r="AR46" s="407"/>
      <c r="AS46" s="407"/>
    </row>
    <row r="47" spans="1:45" s="419" customFormat="1" ht="15.75" customHeight="1">
      <c r="A47" s="429"/>
      <c r="B47" s="430"/>
      <c r="C47" s="431"/>
      <c r="D47" s="431"/>
      <c r="E47" s="432"/>
      <c r="F47" s="427"/>
      <c r="G47" s="433"/>
      <c r="H47" s="433"/>
      <c r="I47" s="433">
        <v>0.15</v>
      </c>
      <c r="J47" s="433">
        <v>0.15</v>
      </c>
      <c r="K47" s="433">
        <v>0.15</v>
      </c>
      <c r="L47" s="433">
        <v>0.15</v>
      </c>
      <c r="M47" s="433">
        <v>0.15</v>
      </c>
      <c r="N47" s="433">
        <v>0.15</v>
      </c>
      <c r="O47" s="433">
        <v>0.1</v>
      </c>
      <c r="P47" s="433"/>
      <c r="Q47" s="433"/>
      <c r="R47" s="433"/>
      <c r="S47" s="434" t="str">
        <f>IF((SUM(G47:R47))=1,"Ok","ERRO")</f>
        <v>Ok</v>
      </c>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row>
    <row r="48" spans="1:45" s="419" customFormat="1" ht="15.75" customHeight="1">
      <c r="A48" s="423" t="s">
        <v>32492</v>
      </c>
      <c r="B48" s="424" t="str">
        <f>'PLANILHA ORÇAMENTÁRIA'!E138</f>
        <v>REVESTIMENTOS - INTERNOS</v>
      </c>
      <c r="C48" s="425"/>
      <c r="D48" s="425"/>
      <c r="E48" s="426"/>
      <c r="F48" s="427" t="e">
        <f>VLOOKUP(B48,'PLANILHA ORÇAMENTÁRIA'!E:L,7,0)</f>
        <v>#VALUE!</v>
      </c>
      <c r="G48" s="428" t="e">
        <f>$F$48*G49</f>
        <v>#VALUE!</v>
      </c>
      <c r="H48" s="428" t="e">
        <f t="shared" ref="H48:R48" si="19">$F$48*H49</f>
        <v>#VALUE!</v>
      </c>
      <c r="I48" s="428" t="e">
        <f t="shared" si="19"/>
        <v>#VALUE!</v>
      </c>
      <c r="J48" s="428" t="e">
        <f t="shared" si="19"/>
        <v>#VALUE!</v>
      </c>
      <c r="K48" s="428" t="e">
        <f t="shared" si="19"/>
        <v>#VALUE!</v>
      </c>
      <c r="L48" s="428" t="e">
        <f t="shared" si="19"/>
        <v>#VALUE!</v>
      </c>
      <c r="M48" s="428" t="e">
        <f t="shared" si="19"/>
        <v>#VALUE!</v>
      </c>
      <c r="N48" s="428" t="e">
        <f t="shared" si="19"/>
        <v>#VALUE!</v>
      </c>
      <c r="O48" s="428" t="e">
        <f t="shared" si="19"/>
        <v>#VALUE!</v>
      </c>
      <c r="P48" s="428" t="e">
        <f t="shared" si="19"/>
        <v>#VALUE!</v>
      </c>
      <c r="Q48" s="428" t="e">
        <f t="shared" si="19"/>
        <v>#VALUE!</v>
      </c>
      <c r="R48" s="428" t="e">
        <f t="shared" si="19"/>
        <v>#VALUE!</v>
      </c>
      <c r="S48" s="435"/>
      <c r="T48" s="407"/>
      <c r="U48" s="407"/>
      <c r="V48" s="407"/>
      <c r="W48" s="407"/>
      <c r="X48" s="407"/>
      <c r="Y48" s="407"/>
      <c r="Z48" s="407"/>
      <c r="AA48" s="407"/>
      <c r="AB48" s="407"/>
      <c r="AC48" s="407"/>
      <c r="AD48" s="407"/>
      <c r="AE48" s="407"/>
      <c r="AF48" s="407"/>
      <c r="AG48" s="407"/>
      <c r="AH48" s="407"/>
      <c r="AI48" s="407"/>
      <c r="AJ48" s="407"/>
      <c r="AK48" s="407"/>
      <c r="AL48" s="407"/>
      <c r="AM48" s="407"/>
      <c r="AN48" s="407"/>
      <c r="AO48" s="407"/>
      <c r="AP48" s="407"/>
      <c r="AQ48" s="407"/>
      <c r="AR48" s="407"/>
      <c r="AS48" s="407"/>
    </row>
    <row r="49" spans="1:45" s="419" customFormat="1" ht="15.75" customHeight="1">
      <c r="A49" s="429"/>
      <c r="B49" s="430"/>
      <c r="C49" s="431"/>
      <c r="D49" s="431"/>
      <c r="E49" s="432"/>
      <c r="F49" s="427"/>
      <c r="G49" s="433"/>
      <c r="H49" s="433"/>
      <c r="I49" s="433"/>
      <c r="J49" s="433">
        <v>0.15</v>
      </c>
      <c r="K49" s="433">
        <v>0.15</v>
      </c>
      <c r="L49" s="433">
        <v>0.15</v>
      </c>
      <c r="M49" s="433">
        <v>0.15</v>
      </c>
      <c r="N49" s="433">
        <v>0.1</v>
      </c>
      <c r="O49" s="433">
        <v>0.1</v>
      </c>
      <c r="P49" s="433">
        <v>0.1</v>
      </c>
      <c r="Q49" s="433">
        <v>0.1</v>
      </c>
      <c r="R49" s="433"/>
      <c r="S49" s="434" t="str">
        <f>IF((SUM(G49:R49))=1,"Ok","ERRO")</f>
        <v>Ok</v>
      </c>
      <c r="T49" s="407"/>
      <c r="U49" s="407"/>
      <c r="V49" s="407"/>
      <c r="W49" s="407"/>
      <c r="X49" s="407"/>
      <c r="Y49" s="407"/>
      <c r="Z49" s="407"/>
      <c r="AA49" s="407"/>
      <c r="AB49" s="407"/>
      <c r="AC49" s="407"/>
      <c r="AD49" s="407"/>
      <c r="AE49" s="407"/>
      <c r="AF49" s="407"/>
      <c r="AG49" s="407"/>
      <c r="AH49" s="407"/>
      <c r="AI49" s="407"/>
      <c r="AJ49" s="407"/>
      <c r="AK49" s="407"/>
      <c r="AL49" s="407"/>
      <c r="AM49" s="407"/>
      <c r="AN49" s="407"/>
      <c r="AO49" s="407"/>
      <c r="AP49" s="407"/>
      <c r="AQ49" s="407"/>
      <c r="AR49" s="407"/>
      <c r="AS49" s="407"/>
    </row>
    <row r="50" spans="1:45" s="419" customFormat="1" ht="15.75" customHeight="1">
      <c r="A50" s="423" t="s">
        <v>32494</v>
      </c>
      <c r="B50" s="424" t="str">
        <f>'PLANILHA ORÇAMENTÁRIA'!E146</f>
        <v>REVESTIMENTOS - CERÂMICOS</v>
      </c>
      <c r="C50" s="425"/>
      <c r="D50" s="425"/>
      <c r="E50" s="426"/>
      <c r="F50" s="427" t="e">
        <f>VLOOKUP(B50,'PLANILHA ORÇAMENTÁRIA'!E:L,7,0)</f>
        <v>#VALUE!</v>
      </c>
      <c r="G50" s="428" t="e">
        <f>$F$50*G51</f>
        <v>#VALUE!</v>
      </c>
      <c r="H50" s="428" t="e">
        <f t="shared" ref="H50:R50" si="20">$F$50*H51</f>
        <v>#VALUE!</v>
      </c>
      <c r="I50" s="428" t="e">
        <f t="shared" si="20"/>
        <v>#VALUE!</v>
      </c>
      <c r="J50" s="428" t="e">
        <f t="shared" si="20"/>
        <v>#VALUE!</v>
      </c>
      <c r="K50" s="428" t="e">
        <f t="shared" si="20"/>
        <v>#VALUE!</v>
      </c>
      <c r="L50" s="428" t="e">
        <f t="shared" si="20"/>
        <v>#VALUE!</v>
      </c>
      <c r="M50" s="428" t="e">
        <f t="shared" si="20"/>
        <v>#VALUE!</v>
      </c>
      <c r="N50" s="428" t="e">
        <f t="shared" si="20"/>
        <v>#VALUE!</v>
      </c>
      <c r="O50" s="428" t="e">
        <f t="shared" si="20"/>
        <v>#VALUE!</v>
      </c>
      <c r="P50" s="428" t="e">
        <f t="shared" si="20"/>
        <v>#VALUE!</v>
      </c>
      <c r="Q50" s="428" t="e">
        <f t="shared" si="20"/>
        <v>#VALUE!</v>
      </c>
      <c r="R50" s="428" t="e">
        <f t="shared" si="20"/>
        <v>#VALUE!</v>
      </c>
      <c r="S50" s="435"/>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row>
    <row r="51" spans="1:45" s="419" customFormat="1" ht="15.75" customHeight="1">
      <c r="A51" s="429"/>
      <c r="B51" s="430"/>
      <c r="C51" s="431"/>
      <c r="D51" s="431"/>
      <c r="E51" s="432"/>
      <c r="F51" s="427"/>
      <c r="G51" s="433"/>
      <c r="H51" s="433"/>
      <c r="I51" s="433"/>
      <c r="J51" s="433">
        <v>0.15</v>
      </c>
      <c r="K51" s="433">
        <v>0.15</v>
      </c>
      <c r="L51" s="433">
        <v>0.15</v>
      </c>
      <c r="M51" s="433">
        <v>0.15</v>
      </c>
      <c r="N51" s="433">
        <v>0.1</v>
      </c>
      <c r="O51" s="433">
        <v>0.1</v>
      </c>
      <c r="P51" s="433">
        <v>0.1</v>
      </c>
      <c r="Q51" s="433">
        <v>0.1</v>
      </c>
      <c r="R51" s="433"/>
      <c r="S51" s="434" t="str">
        <f>IF((SUM(G51:R51))=1,"Ok","ERRO")</f>
        <v>Ok</v>
      </c>
      <c r="T51" s="407"/>
      <c r="U51" s="407"/>
      <c r="V51" s="407"/>
      <c r="W51" s="407"/>
      <c r="X51" s="407"/>
      <c r="Y51" s="407"/>
      <c r="Z51" s="407"/>
      <c r="AA51" s="407"/>
      <c r="AB51" s="407"/>
      <c r="AC51" s="407"/>
      <c r="AD51" s="407"/>
      <c r="AE51" s="407"/>
      <c r="AF51" s="407"/>
      <c r="AG51" s="407"/>
      <c r="AH51" s="407"/>
      <c r="AI51" s="407"/>
      <c r="AJ51" s="407"/>
      <c r="AK51" s="407"/>
      <c r="AL51" s="407"/>
      <c r="AM51" s="407"/>
      <c r="AN51" s="407"/>
      <c r="AO51" s="407"/>
      <c r="AP51" s="407"/>
      <c r="AQ51" s="407"/>
      <c r="AR51" s="407"/>
      <c r="AS51" s="407"/>
    </row>
    <row r="52" spans="1:45" s="419" customFormat="1" ht="15.75" customHeight="1">
      <c r="A52" s="423" t="s">
        <v>32496</v>
      </c>
      <c r="B52" s="424" t="str">
        <f>'PLANILHA ORÇAMENTÁRIA'!E150</f>
        <v>REVESTIMENTOS - EXTERNOS</v>
      </c>
      <c r="C52" s="425"/>
      <c r="D52" s="425"/>
      <c r="E52" s="426"/>
      <c r="F52" s="427" t="e">
        <f>VLOOKUP(B52,'PLANILHA ORÇAMENTÁRIA'!E:L,7,0)</f>
        <v>#VALUE!</v>
      </c>
      <c r="G52" s="428" t="e">
        <f>$F$52*G53</f>
        <v>#VALUE!</v>
      </c>
      <c r="H52" s="428" t="e">
        <f t="shared" ref="H52:R52" si="21">$F$52*H53</f>
        <v>#VALUE!</v>
      </c>
      <c r="I52" s="428" t="e">
        <f t="shared" si="21"/>
        <v>#VALUE!</v>
      </c>
      <c r="J52" s="428" t="e">
        <f t="shared" si="21"/>
        <v>#VALUE!</v>
      </c>
      <c r="K52" s="428" t="e">
        <f t="shared" si="21"/>
        <v>#VALUE!</v>
      </c>
      <c r="L52" s="428" t="e">
        <f t="shared" si="21"/>
        <v>#VALUE!</v>
      </c>
      <c r="M52" s="428" t="e">
        <f t="shared" si="21"/>
        <v>#VALUE!</v>
      </c>
      <c r="N52" s="428" t="e">
        <f t="shared" si="21"/>
        <v>#VALUE!</v>
      </c>
      <c r="O52" s="428" t="e">
        <f t="shared" si="21"/>
        <v>#VALUE!</v>
      </c>
      <c r="P52" s="428" t="e">
        <f t="shared" si="21"/>
        <v>#VALUE!</v>
      </c>
      <c r="Q52" s="428" t="e">
        <f t="shared" si="21"/>
        <v>#VALUE!</v>
      </c>
      <c r="R52" s="428" t="e">
        <f t="shared" si="21"/>
        <v>#VALUE!</v>
      </c>
      <c r="S52" s="435"/>
      <c r="T52" s="407"/>
      <c r="U52" s="407"/>
      <c r="V52" s="407"/>
      <c r="W52" s="407"/>
      <c r="X52" s="407"/>
      <c r="Y52" s="407"/>
      <c r="Z52" s="407"/>
      <c r="AA52" s="407"/>
      <c r="AB52" s="407"/>
      <c r="AC52" s="407"/>
      <c r="AD52" s="407"/>
      <c r="AE52" s="407"/>
      <c r="AF52" s="407"/>
      <c r="AG52" s="407"/>
      <c r="AH52" s="407"/>
      <c r="AI52" s="407"/>
      <c r="AJ52" s="407"/>
      <c r="AK52" s="407"/>
      <c r="AL52" s="407"/>
      <c r="AM52" s="407"/>
      <c r="AN52" s="407"/>
      <c r="AO52" s="407"/>
      <c r="AP52" s="407"/>
      <c r="AQ52" s="407"/>
      <c r="AR52" s="407"/>
      <c r="AS52" s="407"/>
    </row>
    <row r="53" spans="1:45" s="419" customFormat="1" ht="15.75" customHeight="1">
      <c r="A53" s="429"/>
      <c r="B53" s="430"/>
      <c r="C53" s="431"/>
      <c r="D53" s="431"/>
      <c r="E53" s="432"/>
      <c r="F53" s="427"/>
      <c r="G53" s="433"/>
      <c r="H53" s="433"/>
      <c r="I53" s="433"/>
      <c r="J53" s="433">
        <v>0.15</v>
      </c>
      <c r="K53" s="433">
        <v>0.15</v>
      </c>
      <c r="L53" s="433">
        <v>0.15</v>
      </c>
      <c r="M53" s="433">
        <v>0.15</v>
      </c>
      <c r="N53" s="433">
        <v>0.1</v>
      </c>
      <c r="O53" s="433">
        <v>0.1</v>
      </c>
      <c r="P53" s="433">
        <v>0.1</v>
      </c>
      <c r="Q53" s="433">
        <v>0.1</v>
      </c>
      <c r="R53" s="433"/>
      <c r="S53" s="434" t="str">
        <f>IF((SUM(G53:R53))=1,"Ok","ERRO")</f>
        <v>Ok</v>
      </c>
      <c r="T53" s="407"/>
      <c r="U53" s="407"/>
      <c r="V53" s="407"/>
      <c r="W53" s="407"/>
      <c r="X53" s="407"/>
      <c r="Y53" s="407"/>
      <c r="Z53" s="407"/>
      <c r="AA53" s="407"/>
      <c r="AB53" s="407"/>
      <c r="AC53" s="407"/>
      <c r="AD53" s="407"/>
      <c r="AE53" s="407"/>
      <c r="AF53" s="407"/>
      <c r="AG53" s="407"/>
      <c r="AH53" s="407"/>
      <c r="AI53" s="407"/>
      <c r="AJ53" s="407"/>
      <c r="AK53" s="407"/>
      <c r="AL53" s="407"/>
      <c r="AM53" s="407"/>
      <c r="AN53" s="407"/>
      <c r="AO53" s="407"/>
      <c r="AP53" s="407"/>
      <c r="AQ53" s="407"/>
      <c r="AR53" s="407"/>
      <c r="AS53" s="407"/>
    </row>
    <row r="54" spans="1:45" s="419" customFormat="1" ht="15.75" customHeight="1">
      <c r="A54" s="423" t="s">
        <v>32498</v>
      </c>
      <c r="B54" s="424" t="str">
        <f>'PLANILHA ORÇAMENTÁRIA'!E156</f>
        <v>REVESTIMENTOS - FORROS</v>
      </c>
      <c r="C54" s="425"/>
      <c r="D54" s="425"/>
      <c r="E54" s="426"/>
      <c r="F54" s="427" t="e">
        <f>VLOOKUP(B54,'PLANILHA ORÇAMENTÁRIA'!E:L,7,0)</f>
        <v>#VALUE!</v>
      </c>
      <c r="G54" s="428" t="e">
        <f>$F$54*G55</f>
        <v>#VALUE!</v>
      </c>
      <c r="H54" s="428" t="e">
        <f t="shared" ref="H54:R54" si="22">$F$54*H55</f>
        <v>#VALUE!</v>
      </c>
      <c r="I54" s="428" t="e">
        <f t="shared" si="22"/>
        <v>#VALUE!</v>
      </c>
      <c r="J54" s="428" t="e">
        <f t="shared" si="22"/>
        <v>#VALUE!</v>
      </c>
      <c r="K54" s="428" t="e">
        <f t="shared" si="22"/>
        <v>#VALUE!</v>
      </c>
      <c r="L54" s="428" t="e">
        <f t="shared" si="22"/>
        <v>#VALUE!</v>
      </c>
      <c r="M54" s="428" t="e">
        <f t="shared" si="22"/>
        <v>#VALUE!</v>
      </c>
      <c r="N54" s="428" t="e">
        <f t="shared" si="22"/>
        <v>#VALUE!</v>
      </c>
      <c r="O54" s="428" t="e">
        <f t="shared" si="22"/>
        <v>#VALUE!</v>
      </c>
      <c r="P54" s="428" t="e">
        <f t="shared" si="22"/>
        <v>#VALUE!</v>
      </c>
      <c r="Q54" s="428" t="e">
        <f t="shared" si="22"/>
        <v>#VALUE!</v>
      </c>
      <c r="R54" s="428" t="e">
        <f t="shared" si="22"/>
        <v>#VALUE!</v>
      </c>
      <c r="S54" s="435"/>
      <c r="T54" s="407"/>
      <c r="U54" s="407"/>
      <c r="V54" s="407"/>
      <c r="W54" s="407"/>
      <c r="X54" s="407"/>
      <c r="Y54" s="407"/>
      <c r="Z54" s="407"/>
      <c r="AA54" s="407"/>
      <c r="AB54" s="407"/>
      <c r="AC54" s="407"/>
      <c r="AD54" s="407"/>
      <c r="AE54" s="407"/>
      <c r="AF54" s="407"/>
      <c r="AG54" s="407"/>
      <c r="AH54" s="407"/>
      <c r="AI54" s="407"/>
      <c r="AJ54" s="407"/>
      <c r="AK54" s="407"/>
      <c r="AL54" s="407"/>
      <c r="AM54" s="407"/>
      <c r="AN54" s="407"/>
      <c r="AO54" s="407"/>
      <c r="AP54" s="407"/>
      <c r="AQ54" s="407"/>
      <c r="AR54" s="407"/>
      <c r="AS54" s="407"/>
    </row>
    <row r="55" spans="1:45" s="419" customFormat="1" ht="15.75" customHeight="1">
      <c r="A55" s="429"/>
      <c r="B55" s="430"/>
      <c r="C55" s="431"/>
      <c r="D55" s="431"/>
      <c r="E55" s="432"/>
      <c r="F55" s="427"/>
      <c r="G55" s="433"/>
      <c r="H55" s="433"/>
      <c r="I55" s="433"/>
      <c r="J55" s="433">
        <v>0.15</v>
      </c>
      <c r="K55" s="433">
        <v>0.15</v>
      </c>
      <c r="L55" s="433">
        <v>0.15</v>
      </c>
      <c r="M55" s="433">
        <v>0.15</v>
      </c>
      <c r="N55" s="433">
        <v>0.1</v>
      </c>
      <c r="O55" s="433">
        <v>0.1</v>
      </c>
      <c r="P55" s="433">
        <v>0.1</v>
      </c>
      <c r="Q55" s="433">
        <v>0.1</v>
      </c>
      <c r="R55" s="433"/>
      <c r="S55" s="434" t="str">
        <f>IF((SUM(G55:R55))=1,"Ok","ERRO")</f>
        <v>Ok</v>
      </c>
      <c r="T55" s="407"/>
      <c r="U55" s="407"/>
      <c r="V55" s="407"/>
      <c r="W55" s="407"/>
      <c r="X55" s="407"/>
      <c r="Y55" s="407"/>
      <c r="Z55" s="407"/>
      <c r="AA55" s="407"/>
      <c r="AB55" s="407"/>
      <c r="AC55" s="407"/>
      <c r="AD55" s="407"/>
      <c r="AE55" s="407"/>
      <c r="AF55" s="407"/>
      <c r="AG55" s="407"/>
      <c r="AH55" s="407"/>
      <c r="AI55" s="407"/>
      <c r="AJ55" s="407"/>
      <c r="AK55" s="407"/>
      <c r="AL55" s="407"/>
      <c r="AM55" s="407"/>
      <c r="AN55" s="407"/>
      <c r="AO55" s="407"/>
      <c r="AP55" s="407"/>
      <c r="AQ55" s="407"/>
      <c r="AR55" s="407"/>
      <c r="AS55" s="407"/>
    </row>
    <row r="56" spans="1:45" s="419" customFormat="1" ht="15.75" customHeight="1">
      <c r="A56" s="423" t="s">
        <v>32502</v>
      </c>
      <c r="B56" s="424" t="str">
        <f>'PLANILHA ORÇAMENTÁRIA'!E159</f>
        <v>REVESTIMENTOS - PINTURAS - INTERNAS</v>
      </c>
      <c r="C56" s="425"/>
      <c r="D56" s="425"/>
      <c r="E56" s="426"/>
      <c r="F56" s="427" t="e">
        <f>VLOOKUP(B56,'PLANILHA ORÇAMENTÁRIA'!E:L,7,0)</f>
        <v>#VALUE!</v>
      </c>
      <c r="G56" s="428" t="e">
        <f>$F$56*G57</f>
        <v>#VALUE!</v>
      </c>
      <c r="H56" s="428" t="e">
        <f t="shared" ref="H56:R56" si="23">$F$56*H57</f>
        <v>#VALUE!</v>
      </c>
      <c r="I56" s="428" t="e">
        <f t="shared" si="23"/>
        <v>#VALUE!</v>
      </c>
      <c r="J56" s="428" t="e">
        <f t="shared" si="23"/>
        <v>#VALUE!</v>
      </c>
      <c r="K56" s="428" t="e">
        <f t="shared" si="23"/>
        <v>#VALUE!</v>
      </c>
      <c r="L56" s="428" t="e">
        <f t="shared" si="23"/>
        <v>#VALUE!</v>
      </c>
      <c r="M56" s="428" t="e">
        <f t="shared" si="23"/>
        <v>#VALUE!</v>
      </c>
      <c r="N56" s="428" t="e">
        <f t="shared" si="23"/>
        <v>#VALUE!</v>
      </c>
      <c r="O56" s="428" t="e">
        <f t="shared" si="23"/>
        <v>#VALUE!</v>
      </c>
      <c r="P56" s="428" t="e">
        <f t="shared" si="23"/>
        <v>#VALUE!</v>
      </c>
      <c r="Q56" s="428" t="e">
        <f t="shared" si="23"/>
        <v>#VALUE!</v>
      </c>
      <c r="R56" s="428" t="e">
        <f t="shared" si="23"/>
        <v>#VALUE!</v>
      </c>
      <c r="S56" s="435"/>
      <c r="T56" s="407"/>
      <c r="U56" s="407"/>
      <c r="V56" s="407"/>
      <c r="W56" s="407"/>
      <c r="X56" s="407"/>
      <c r="Y56" s="407"/>
      <c r="Z56" s="407"/>
      <c r="AA56" s="407"/>
      <c r="AB56" s="407"/>
      <c r="AC56" s="407"/>
      <c r="AD56" s="407"/>
      <c r="AE56" s="407"/>
      <c r="AF56" s="407"/>
      <c r="AG56" s="407"/>
      <c r="AH56" s="407"/>
      <c r="AI56" s="407"/>
      <c r="AJ56" s="407"/>
      <c r="AK56" s="407"/>
      <c r="AL56" s="407"/>
      <c r="AM56" s="407"/>
      <c r="AN56" s="407"/>
      <c r="AO56" s="407"/>
      <c r="AP56" s="407"/>
      <c r="AQ56" s="407"/>
      <c r="AR56" s="407"/>
      <c r="AS56" s="407"/>
    </row>
    <row r="57" spans="1:45" s="419" customFormat="1" ht="15.75" customHeight="1">
      <c r="A57" s="429"/>
      <c r="B57" s="430"/>
      <c r="C57" s="431"/>
      <c r="D57" s="431"/>
      <c r="E57" s="432"/>
      <c r="F57" s="427"/>
      <c r="G57" s="433"/>
      <c r="H57" s="433"/>
      <c r="I57" s="433"/>
      <c r="J57" s="433">
        <v>0.15</v>
      </c>
      <c r="K57" s="433">
        <v>0.15</v>
      </c>
      <c r="L57" s="433">
        <v>0.15</v>
      </c>
      <c r="M57" s="433">
        <v>0.15</v>
      </c>
      <c r="N57" s="433">
        <v>0.1</v>
      </c>
      <c r="O57" s="433">
        <v>0.1</v>
      </c>
      <c r="P57" s="433">
        <v>0.1</v>
      </c>
      <c r="Q57" s="433">
        <v>0.1</v>
      </c>
      <c r="R57" s="433"/>
      <c r="S57" s="434" t="str">
        <f>IF((SUM(G57:R57))=1,"Ok","ERRO")</f>
        <v>Ok</v>
      </c>
      <c r="T57" s="407"/>
      <c r="U57" s="407"/>
      <c r="V57" s="407"/>
      <c r="W57" s="407"/>
      <c r="X57" s="407"/>
      <c r="Y57" s="407"/>
      <c r="Z57" s="407"/>
      <c r="AA57" s="407"/>
      <c r="AB57" s="407"/>
      <c r="AC57" s="407"/>
      <c r="AD57" s="407"/>
      <c r="AE57" s="407"/>
      <c r="AF57" s="407"/>
      <c r="AG57" s="407"/>
      <c r="AH57" s="407"/>
      <c r="AI57" s="407"/>
      <c r="AJ57" s="407"/>
      <c r="AK57" s="407"/>
      <c r="AL57" s="407"/>
      <c r="AM57" s="407"/>
      <c r="AN57" s="407"/>
      <c r="AO57" s="407"/>
      <c r="AP57" s="407"/>
      <c r="AQ57" s="407"/>
      <c r="AR57" s="407"/>
      <c r="AS57" s="407"/>
    </row>
    <row r="58" spans="1:45" s="419" customFormat="1" ht="15.75" customHeight="1">
      <c r="A58" s="423" t="s">
        <v>32503</v>
      </c>
      <c r="B58" s="424" t="str">
        <f>'PLANILHA ORÇAMENTÁRIA'!E165</f>
        <v>REVESTIMENTOS - PINTURAS - EXTERNAS</v>
      </c>
      <c r="C58" s="425"/>
      <c r="D58" s="425"/>
      <c r="E58" s="426"/>
      <c r="F58" s="427" t="e">
        <f>VLOOKUP(B58,'PLANILHA ORÇAMENTÁRIA'!E:L,7,0)</f>
        <v>#VALUE!</v>
      </c>
      <c r="G58" s="428" t="e">
        <f>$F$58*G59</f>
        <v>#VALUE!</v>
      </c>
      <c r="H58" s="428" t="e">
        <f t="shared" ref="H58:R58" si="24">$F$58*H59</f>
        <v>#VALUE!</v>
      </c>
      <c r="I58" s="428" t="e">
        <f t="shared" si="24"/>
        <v>#VALUE!</v>
      </c>
      <c r="J58" s="428" t="e">
        <f t="shared" si="24"/>
        <v>#VALUE!</v>
      </c>
      <c r="K58" s="428" t="e">
        <f t="shared" si="24"/>
        <v>#VALUE!</v>
      </c>
      <c r="L58" s="428" t="e">
        <f t="shared" si="24"/>
        <v>#VALUE!</v>
      </c>
      <c r="M58" s="428" t="e">
        <f t="shared" si="24"/>
        <v>#VALUE!</v>
      </c>
      <c r="N58" s="428" t="e">
        <f t="shared" si="24"/>
        <v>#VALUE!</v>
      </c>
      <c r="O58" s="428" t="e">
        <f t="shared" si="24"/>
        <v>#VALUE!</v>
      </c>
      <c r="P58" s="428" t="e">
        <f t="shared" si="24"/>
        <v>#VALUE!</v>
      </c>
      <c r="Q58" s="428" t="e">
        <f t="shared" si="24"/>
        <v>#VALUE!</v>
      </c>
      <c r="R58" s="428" t="e">
        <f t="shared" si="24"/>
        <v>#VALUE!</v>
      </c>
      <c r="S58" s="435"/>
      <c r="T58" s="407"/>
      <c r="U58" s="407"/>
      <c r="V58" s="407"/>
      <c r="W58" s="407"/>
      <c r="X58" s="407"/>
      <c r="Y58" s="407"/>
      <c r="Z58" s="407"/>
      <c r="AA58" s="407"/>
      <c r="AB58" s="407"/>
      <c r="AC58" s="407"/>
      <c r="AD58" s="407"/>
      <c r="AE58" s="407"/>
      <c r="AF58" s="407"/>
      <c r="AG58" s="407"/>
      <c r="AH58" s="407"/>
      <c r="AI58" s="407"/>
      <c r="AJ58" s="407"/>
      <c r="AK58" s="407"/>
      <c r="AL58" s="407"/>
      <c r="AM58" s="407"/>
      <c r="AN58" s="407"/>
      <c r="AO58" s="407"/>
      <c r="AP58" s="407"/>
      <c r="AQ58" s="407"/>
      <c r="AR58" s="407"/>
      <c r="AS58" s="407"/>
    </row>
    <row r="59" spans="1:45" s="419" customFormat="1" ht="15.75" customHeight="1">
      <c r="A59" s="429"/>
      <c r="B59" s="430"/>
      <c r="C59" s="431"/>
      <c r="D59" s="431"/>
      <c r="E59" s="432"/>
      <c r="F59" s="427"/>
      <c r="G59" s="433"/>
      <c r="H59" s="433"/>
      <c r="I59" s="433"/>
      <c r="J59" s="433">
        <v>0.15</v>
      </c>
      <c r="K59" s="433">
        <v>0.15</v>
      </c>
      <c r="L59" s="433">
        <v>0.15</v>
      </c>
      <c r="M59" s="433">
        <v>0.15</v>
      </c>
      <c r="N59" s="433">
        <v>0.1</v>
      </c>
      <c r="O59" s="433">
        <v>0.1</v>
      </c>
      <c r="P59" s="433">
        <v>0.1</v>
      </c>
      <c r="Q59" s="433">
        <v>0.1</v>
      </c>
      <c r="R59" s="433"/>
      <c r="S59" s="434" t="str">
        <f>IF((SUM(G59:R59))=1,"Ok","ERRO")</f>
        <v>Ok</v>
      </c>
      <c r="T59" s="407"/>
      <c r="U59" s="407"/>
      <c r="V59" s="407"/>
      <c r="W59" s="407"/>
      <c r="X59" s="407"/>
      <c r="Y59" s="407"/>
      <c r="Z59" s="407"/>
      <c r="AA59" s="407"/>
      <c r="AB59" s="407"/>
      <c r="AC59" s="407"/>
      <c r="AD59" s="407"/>
      <c r="AE59" s="407"/>
      <c r="AF59" s="407"/>
      <c r="AG59" s="407"/>
      <c r="AH59" s="407"/>
      <c r="AI59" s="407"/>
      <c r="AJ59" s="407"/>
      <c r="AK59" s="407"/>
      <c r="AL59" s="407"/>
      <c r="AM59" s="407"/>
      <c r="AN59" s="407"/>
      <c r="AO59" s="407"/>
      <c r="AP59" s="407"/>
      <c r="AQ59" s="407"/>
      <c r="AR59" s="407"/>
      <c r="AS59" s="407"/>
    </row>
    <row r="60" spans="1:45" s="419" customFormat="1" ht="15.75" customHeight="1">
      <c r="A60" s="423" t="s">
        <v>32504</v>
      </c>
      <c r="B60" s="424" t="str">
        <f>'PLANILHA ORÇAMENTÁRIA'!E169</f>
        <v>REVESTIMENTOS - PINTURAS - ESQUADRIAS</v>
      </c>
      <c r="C60" s="425"/>
      <c r="D60" s="425"/>
      <c r="E60" s="426"/>
      <c r="F60" s="427" t="e">
        <f>VLOOKUP(B60,'PLANILHA ORÇAMENTÁRIA'!E:L,7,0)</f>
        <v>#VALUE!</v>
      </c>
      <c r="G60" s="428" t="e">
        <f>$F$60*G61</f>
        <v>#VALUE!</v>
      </c>
      <c r="H60" s="428" t="e">
        <f t="shared" ref="H60:R60" si="25">$F$60*H61</f>
        <v>#VALUE!</v>
      </c>
      <c r="I60" s="428" t="e">
        <f t="shared" si="25"/>
        <v>#VALUE!</v>
      </c>
      <c r="J60" s="428" t="e">
        <f t="shared" si="25"/>
        <v>#VALUE!</v>
      </c>
      <c r="K60" s="428" t="e">
        <f t="shared" si="25"/>
        <v>#VALUE!</v>
      </c>
      <c r="L60" s="428" t="e">
        <f t="shared" si="25"/>
        <v>#VALUE!</v>
      </c>
      <c r="M60" s="428" t="e">
        <f t="shared" si="25"/>
        <v>#VALUE!</v>
      </c>
      <c r="N60" s="428" t="e">
        <f t="shared" si="25"/>
        <v>#VALUE!</v>
      </c>
      <c r="O60" s="428" t="e">
        <f t="shared" si="25"/>
        <v>#VALUE!</v>
      </c>
      <c r="P60" s="428" t="e">
        <f t="shared" si="25"/>
        <v>#VALUE!</v>
      </c>
      <c r="Q60" s="428" t="e">
        <f t="shared" si="25"/>
        <v>#VALUE!</v>
      </c>
      <c r="R60" s="428" t="e">
        <f t="shared" si="25"/>
        <v>#VALUE!</v>
      </c>
      <c r="S60" s="435"/>
      <c r="T60" s="407"/>
      <c r="U60" s="407"/>
      <c r="V60" s="407"/>
      <c r="W60" s="407"/>
      <c r="X60" s="407"/>
      <c r="Y60" s="407"/>
      <c r="Z60" s="407"/>
      <c r="AA60" s="407"/>
      <c r="AB60" s="407"/>
      <c r="AC60" s="407"/>
      <c r="AD60" s="407"/>
      <c r="AE60" s="407"/>
      <c r="AF60" s="407"/>
      <c r="AG60" s="407"/>
      <c r="AH60" s="407"/>
      <c r="AI60" s="407"/>
      <c r="AJ60" s="407"/>
      <c r="AK60" s="407"/>
      <c r="AL60" s="407"/>
      <c r="AM60" s="407"/>
      <c r="AN60" s="407"/>
      <c r="AO60" s="407"/>
      <c r="AP60" s="407"/>
      <c r="AQ60" s="407"/>
      <c r="AR60" s="407"/>
      <c r="AS60" s="407"/>
    </row>
    <row r="61" spans="1:45" s="419" customFormat="1" ht="15.75" customHeight="1">
      <c r="A61" s="429"/>
      <c r="B61" s="430"/>
      <c r="C61" s="431"/>
      <c r="D61" s="431"/>
      <c r="E61" s="432"/>
      <c r="F61" s="427"/>
      <c r="G61" s="433"/>
      <c r="H61" s="433"/>
      <c r="I61" s="433"/>
      <c r="J61" s="433">
        <v>0.15</v>
      </c>
      <c r="K61" s="433">
        <v>0.15</v>
      </c>
      <c r="L61" s="433">
        <v>0.15</v>
      </c>
      <c r="M61" s="433">
        <v>0.15</v>
      </c>
      <c r="N61" s="433">
        <v>0.1</v>
      </c>
      <c r="O61" s="433">
        <v>0.1</v>
      </c>
      <c r="P61" s="433">
        <v>0.1</v>
      </c>
      <c r="Q61" s="433">
        <v>0.1</v>
      </c>
      <c r="R61" s="433"/>
      <c r="S61" s="434" t="str">
        <f>IF((SUM(G61:R61))=1,"Ok","ERRO")</f>
        <v>Ok</v>
      </c>
      <c r="T61" s="407"/>
      <c r="U61" s="407"/>
      <c r="V61" s="407"/>
      <c r="W61" s="407"/>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row>
    <row r="62" spans="1:45" s="419" customFormat="1" ht="15.75" customHeight="1">
      <c r="A62" s="423" t="s">
        <v>32457</v>
      </c>
      <c r="B62" s="424" t="str">
        <f>'PLANILHA ORÇAMENTÁRIA'!E174</f>
        <v>PAVIMENTAÇÕES - CERÂMICA</v>
      </c>
      <c r="C62" s="425"/>
      <c r="D62" s="425"/>
      <c r="E62" s="426"/>
      <c r="F62" s="427" t="e">
        <f>VLOOKUP(B62,'PLANILHA ORÇAMENTÁRIA'!E:L,7,0)</f>
        <v>#VALUE!</v>
      </c>
      <c r="G62" s="428" t="e">
        <f>$F$62*G63</f>
        <v>#VALUE!</v>
      </c>
      <c r="H62" s="428" t="e">
        <f t="shared" ref="H62:R62" si="26">$F$62*H63</f>
        <v>#VALUE!</v>
      </c>
      <c r="I62" s="428" t="e">
        <f t="shared" si="26"/>
        <v>#VALUE!</v>
      </c>
      <c r="J62" s="428" t="e">
        <f t="shared" si="26"/>
        <v>#VALUE!</v>
      </c>
      <c r="K62" s="428" t="e">
        <f t="shared" si="26"/>
        <v>#VALUE!</v>
      </c>
      <c r="L62" s="428" t="e">
        <f t="shared" si="26"/>
        <v>#VALUE!</v>
      </c>
      <c r="M62" s="428" t="e">
        <f t="shared" si="26"/>
        <v>#VALUE!</v>
      </c>
      <c r="N62" s="428" t="e">
        <f t="shared" si="26"/>
        <v>#VALUE!</v>
      </c>
      <c r="O62" s="428" t="e">
        <f t="shared" si="26"/>
        <v>#VALUE!</v>
      </c>
      <c r="P62" s="428" t="e">
        <f t="shared" si="26"/>
        <v>#VALUE!</v>
      </c>
      <c r="Q62" s="428" t="e">
        <f t="shared" si="26"/>
        <v>#VALUE!</v>
      </c>
      <c r="R62" s="428" t="e">
        <f t="shared" si="26"/>
        <v>#VALUE!</v>
      </c>
      <c r="S62" s="435"/>
      <c r="T62" s="407"/>
      <c r="U62" s="407"/>
      <c r="V62" s="407"/>
      <c r="W62" s="407"/>
      <c r="X62" s="407"/>
      <c r="Y62" s="407"/>
      <c r="Z62" s="407"/>
      <c r="AA62" s="407"/>
      <c r="AB62" s="407"/>
      <c r="AC62" s="407"/>
      <c r="AD62" s="407"/>
      <c r="AE62" s="407"/>
      <c r="AF62" s="407"/>
      <c r="AG62" s="407"/>
      <c r="AH62" s="407"/>
      <c r="AI62" s="407"/>
      <c r="AJ62" s="407"/>
      <c r="AK62" s="407"/>
      <c r="AL62" s="407"/>
      <c r="AM62" s="407"/>
      <c r="AN62" s="407"/>
      <c r="AO62" s="407"/>
      <c r="AP62" s="407"/>
      <c r="AQ62" s="407"/>
      <c r="AR62" s="407"/>
      <c r="AS62" s="407"/>
    </row>
    <row r="63" spans="1:45" s="419" customFormat="1" ht="15.75" customHeight="1">
      <c r="A63" s="429"/>
      <c r="B63" s="430"/>
      <c r="C63" s="431"/>
      <c r="D63" s="431"/>
      <c r="E63" s="432"/>
      <c r="F63" s="427"/>
      <c r="G63" s="433"/>
      <c r="H63" s="433">
        <v>0.1</v>
      </c>
      <c r="I63" s="433">
        <v>0.1</v>
      </c>
      <c r="J63" s="433">
        <v>0.1</v>
      </c>
      <c r="K63" s="433">
        <v>0.1</v>
      </c>
      <c r="L63" s="433">
        <v>0.1</v>
      </c>
      <c r="M63" s="433">
        <v>0.1</v>
      </c>
      <c r="N63" s="433">
        <v>0.1</v>
      </c>
      <c r="O63" s="433">
        <v>0.1</v>
      </c>
      <c r="P63" s="433">
        <v>0.1</v>
      </c>
      <c r="Q63" s="433">
        <v>0.1</v>
      </c>
      <c r="R63" s="433"/>
      <c r="S63" s="434" t="str">
        <f>IF((SUM(G63:R63))=1,"Ok","ERRO")</f>
        <v>Ok</v>
      </c>
      <c r="T63" s="407"/>
      <c r="U63" s="407"/>
      <c r="V63" s="407"/>
      <c r="W63" s="407"/>
      <c r="X63" s="407"/>
      <c r="Y63" s="407"/>
      <c r="Z63" s="407"/>
      <c r="AA63" s="407"/>
      <c r="AB63" s="407"/>
      <c r="AC63" s="407"/>
      <c r="AD63" s="407"/>
      <c r="AE63" s="407"/>
      <c r="AF63" s="407"/>
      <c r="AG63" s="407"/>
      <c r="AH63" s="407"/>
      <c r="AI63" s="407"/>
      <c r="AJ63" s="407"/>
      <c r="AK63" s="407"/>
      <c r="AL63" s="407"/>
      <c r="AM63" s="407"/>
      <c r="AN63" s="407"/>
      <c r="AO63" s="407"/>
      <c r="AP63" s="407"/>
      <c r="AQ63" s="407"/>
      <c r="AR63" s="407"/>
      <c r="AS63" s="407"/>
    </row>
    <row r="64" spans="1:45" s="419" customFormat="1" ht="15.75" customHeight="1">
      <c r="A64" s="423" t="s">
        <v>32508</v>
      </c>
      <c r="B64" s="424" t="str">
        <f>'PLANILHA ORÇAMENTÁRIA'!E187</f>
        <v>PAVIMENTAÇÕES - CIMENTADOS</v>
      </c>
      <c r="C64" s="425"/>
      <c r="D64" s="425"/>
      <c r="E64" s="426"/>
      <c r="F64" s="427" t="e">
        <f>VLOOKUP(B64,'PLANILHA ORÇAMENTÁRIA'!E:L,7,0)</f>
        <v>#VALUE!</v>
      </c>
      <c r="G64" s="428" t="e">
        <f>$F$64*G65</f>
        <v>#VALUE!</v>
      </c>
      <c r="H64" s="428" t="e">
        <f t="shared" ref="H64:R64" si="27">$F$64*H65</f>
        <v>#VALUE!</v>
      </c>
      <c r="I64" s="428" t="e">
        <f t="shared" si="27"/>
        <v>#VALUE!</v>
      </c>
      <c r="J64" s="428" t="e">
        <f t="shared" si="27"/>
        <v>#VALUE!</v>
      </c>
      <c r="K64" s="428" t="e">
        <f t="shared" si="27"/>
        <v>#VALUE!</v>
      </c>
      <c r="L64" s="428" t="e">
        <f t="shared" si="27"/>
        <v>#VALUE!</v>
      </c>
      <c r="M64" s="428" t="e">
        <f t="shared" si="27"/>
        <v>#VALUE!</v>
      </c>
      <c r="N64" s="428" t="e">
        <f t="shared" si="27"/>
        <v>#VALUE!</v>
      </c>
      <c r="O64" s="428" t="e">
        <f t="shared" si="27"/>
        <v>#VALUE!</v>
      </c>
      <c r="P64" s="428" t="e">
        <f t="shared" si="27"/>
        <v>#VALUE!</v>
      </c>
      <c r="Q64" s="428" t="e">
        <f t="shared" si="27"/>
        <v>#VALUE!</v>
      </c>
      <c r="R64" s="428" t="e">
        <f t="shared" si="27"/>
        <v>#VALUE!</v>
      </c>
      <c r="S64" s="435"/>
      <c r="T64" s="407"/>
      <c r="U64" s="407"/>
      <c r="V64" s="407"/>
      <c r="W64" s="407"/>
      <c r="X64" s="407"/>
      <c r="Y64" s="407"/>
      <c r="Z64" s="407"/>
      <c r="AA64" s="407"/>
      <c r="AB64" s="407"/>
      <c r="AC64" s="407"/>
      <c r="AD64" s="407"/>
      <c r="AE64" s="407"/>
      <c r="AF64" s="407"/>
      <c r="AG64" s="407"/>
      <c r="AH64" s="407"/>
      <c r="AI64" s="407"/>
      <c r="AJ64" s="407"/>
      <c r="AK64" s="407"/>
      <c r="AL64" s="407"/>
      <c r="AM64" s="407"/>
      <c r="AN64" s="407"/>
      <c r="AO64" s="407"/>
      <c r="AP64" s="407"/>
      <c r="AQ64" s="407"/>
      <c r="AR64" s="407"/>
      <c r="AS64" s="407"/>
    </row>
    <row r="65" spans="1:45" s="419" customFormat="1" ht="15.75" customHeight="1">
      <c r="A65" s="429"/>
      <c r="B65" s="430"/>
      <c r="C65" s="431"/>
      <c r="D65" s="431"/>
      <c r="E65" s="432"/>
      <c r="F65" s="427"/>
      <c r="G65" s="433"/>
      <c r="H65" s="433">
        <v>0.1</v>
      </c>
      <c r="I65" s="433">
        <v>0.1</v>
      </c>
      <c r="J65" s="433">
        <v>0.1</v>
      </c>
      <c r="K65" s="433">
        <v>0.1</v>
      </c>
      <c r="L65" s="433">
        <v>0.1</v>
      </c>
      <c r="M65" s="433">
        <v>0.1</v>
      </c>
      <c r="N65" s="433">
        <v>0.1</v>
      </c>
      <c r="O65" s="433">
        <v>0.1</v>
      </c>
      <c r="P65" s="433">
        <v>0.1</v>
      </c>
      <c r="Q65" s="433">
        <v>0.1</v>
      </c>
      <c r="R65" s="433"/>
      <c r="S65" s="434" t="str">
        <f>IF((SUM(G65:R65))=1,"Ok","ERRO")</f>
        <v>Ok</v>
      </c>
      <c r="T65" s="407"/>
      <c r="U65" s="407"/>
      <c r="V65" s="407"/>
      <c r="W65" s="407"/>
      <c r="X65" s="407"/>
      <c r="Y65" s="407"/>
      <c r="Z65" s="407"/>
      <c r="AA65" s="407"/>
      <c r="AB65" s="407"/>
      <c r="AC65" s="407"/>
      <c r="AD65" s="407"/>
      <c r="AE65" s="407"/>
      <c r="AF65" s="407"/>
      <c r="AG65" s="407"/>
      <c r="AH65" s="407"/>
      <c r="AI65" s="407"/>
      <c r="AJ65" s="407"/>
      <c r="AK65" s="407"/>
      <c r="AL65" s="407"/>
      <c r="AM65" s="407"/>
      <c r="AN65" s="407"/>
      <c r="AO65" s="407"/>
      <c r="AP65" s="407"/>
      <c r="AQ65" s="407"/>
      <c r="AR65" s="407"/>
      <c r="AS65" s="407"/>
    </row>
    <row r="66" spans="1:45" s="419" customFormat="1" ht="15.75" customHeight="1">
      <c r="A66" s="423" t="s">
        <v>32510</v>
      </c>
      <c r="B66" s="424" t="str">
        <f>'PLANILHA ORÇAMENTÁRIA'!E192</f>
        <v>PAVIMENTAÇÕES - RODAPÉS, SOLEIRAS E PEITORIS</v>
      </c>
      <c r="C66" s="425"/>
      <c r="D66" s="425"/>
      <c r="E66" s="426"/>
      <c r="F66" s="427" t="e">
        <f>VLOOKUP(B66,'PLANILHA ORÇAMENTÁRIA'!E:L,7,0)</f>
        <v>#VALUE!</v>
      </c>
      <c r="G66" s="428" t="e">
        <f>$F$66*G67</f>
        <v>#VALUE!</v>
      </c>
      <c r="H66" s="428" t="e">
        <f t="shared" ref="H66:R66" si="28">$F$66*H67</f>
        <v>#VALUE!</v>
      </c>
      <c r="I66" s="428" t="e">
        <f t="shared" si="28"/>
        <v>#VALUE!</v>
      </c>
      <c r="J66" s="428" t="e">
        <f t="shared" si="28"/>
        <v>#VALUE!</v>
      </c>
      <c r="K66" s="428" t="e">
        <f t="shared" si="28"/>
        <v>#VALUE!</v>
      </c>
      <c r="L66" s="428" t="e">
        <f t="shared" si="28"/>
        <v>#VALUE!</v>
      </c>
      <c r="M66" s="428" t="e">
        <f t="shared" si="28"/>
        <v>#VALUE!</v>
      </c>
      <c r="N66" s="428" t="e">
        <f t="shared" si="28"/>
        <v>#VALUE!</v>
      </c>
      <c r="O66" s="428" t="e">
        <f t="shared" si="28"/>
        <v>#VALUE!</v>
      </c>
      <c r="P66" s="428" t="e">
        <f t="shared" si="28"/>
        <v>#VALUE!</v>
      </c>
      <c r="Q66" s="428" t="e">
        <f t="shared" si="28"/>
        <v>#VALUE!</v>
      </c>
      <c r="R66" s="428" t="e">
        <f t="shared" si="28"/>
        <v>#VALUE!</v>
      </c>
      <c r="S66" s="435"/>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row>
    <row r="67" spans="1:45" s="419" customFormat="1" ht="15.75" customHeight="1">
      <c r="A67" s="429"/>
      <c r="B67" s="430"/>
      <c r="C67" s="431"/>
      <c r="D67" s="431"/>
      <c r="E67" s="432"/>
      <c r="F67" s="427"/>
      <c r="G67" s="433"/>
      <c r="H67" s="433">
        <v>0.1</v>
      </c>
      <c r="I67" s="433">
        <v>0.1</v>
      </c>
      <c r="J67" s="433">
        <v>0.1</v>
      </c>
      <c r="K67" s="433">
        <v>0.1</v>
      </c>
      <c r="L67" s="433">
        <v>0.1</v>
      </c>
      <c r="M67" s="433">
        <v>0.1</v>
      </c>
      <c r="N67" s="433">
        <v>0.1</v>
      </c>
      <c r="O67" s="433">
        <v>0.1</v>
      </c>
      <c r="P67" s="433">
        <v>0.1</v>
      </c>
      <c r="Q67" s="433">
        <v>0.1</v>
      </c>
      <c r="R67" s="433"/>
      <c r="S67" s="434" t="str">
        <f>IF((SUM(G67:R67))=1,"Ok","ERRO")</f>
        <v>Ok</v>
      </c>
      <c r="T67" s="407"/>
      <c r="U67" s="407"/>
      <c r="V67" s="407"/>
      <c r="W67" s="407"/>
      <c r="X67" s="407"/>
      <c r="Y67" s="407"/>
      <c r="Z67" s="407"/>
      <c r="AA67" s="407"/>
      <c r="AB67" s="407"/>
      <c r="AC67" s="407"/>
      <c r="AD67" s="407"/>
      <c r="AE67" s="407"/>
      <c r="AF67" s="407"/>
      <c r="AG67" s="407"/>
      <c r="AH67" s="407"/>
      <c r="AI67" s="407"/>
      <c r="AJ67" s="407"/>
      <c r="AK67" s="407"/>
      <c r="AL67" s="407"/>
      <c r="AM67" s="407"/>
      <c r="AN67" s="407"/>
      <c r="AO67" s="407"/>
      <c r="AP67" s="407"/>
      <c r="AQ67" s="407"/>
      <c r="AR67" s="407"/>
      <c r="AS67" s="407"/>
    </row>
    <row r="68" spans="1:45" s="419" customFormat="1" ht="15.75" customHeight="1">
      <c r="A68" s="423" t="s">
        <v>32512</v>
      </c>
      <c r="B68" s="424" t="str">
        <f>'PLANILHA ORÇAMENTÁRIA'!E197</f>
        <v>INSTALAÇÕES - ELÉTRICAS/TELEFÔNICAS</v>
      </c>
      <c r="C68" s="425"/>
      <c r="D68" s="425"/>
      <c r="E68" s="426"/>
      <c r="F68" s="427" t="e">
        <f>VLOOKUP(B68,'PLANILHA ORÇAMENTÁRIA'!E:L,7,0)</f>
        <v>#VALUE!</v>
      </c>
      <c r="G68" s="428" t="e">
        <f>$F$68*G69</f>
        <v>#VALUE!</v>
      </c>
      <c r="H68" s="428" t="e">
        <f t="shared" ref="H68:R68" si="29">$F$68*H69</f>
        <v>#VALUE!</v>
      </c>
      <c r="I68" s="428" t="e">
        <f t="shared" si="29"/>
        <v>#VALUE!</v>
      </c>
      <c r="J68" s="428" t="e">
        <f t="shared" si="29"/>
        <v>#VALUE!</v>
      </c>
      <c r="K68" s="428" t="e">
        <f t="shared" si="29"/>
        <v>#VALUE!</v>
      </c>
      <c r="L68" s="428" t="e">
        <f t="shared" si="29"/>
        <v>#VALUE!</v>
      </c>
      <c r="M68" s="428" t="e">
        <f t="shared" si="29"/>
        <v>#VALUE!</v>
      </c>
      <c r="N68" s="428" t="e">
        <f t="shared" si="29"/>
        <v>#VALUE!</v>
      </c>
      <c r="O68" s="428" t="e">
        <f t="shared" si="29"/>
        <v>#VALUE!</v>
      </c>
      <c r="P68" s="428" t="e">
        <f t="shared" si="29"/>
        <v>#VALUE!</v>
      </c>
      <c r="Q68" s="428" t="e">
        <f t="shared" si="29"/>
        <v>#VALUE!</v>
      </c>
      <c r="R68" s="428" t="e">
        <f t="shared" si="29"/>
        <v>#VALUE!</v>
      </c>
      <c r="S68" s="435"/>
      <c r="T68" s="407"/>
      <c r="U68" s="407"/>
      <c r="V68" s="407"/>
      <c r="W68" s="407"/>
      <c r="X68" s="407"/>
      <c r="Y68" s="407"/>
      <c r="Z68" s="407"/>
      <c r="AA68" s="407"/>
      <c r="AB68" s="407"/>
      <c r="AC68" s="407"/>
      <c r="AD68" s="407"/>
      <c r="AE68" s="407"/>
      <c r="AF68" s="407"/>
      <c r="AG68" s="407"/>
      <c r="AH68" s="407"/>
      <c r="AI68" s="407"/>
      <c r="AJ68" s="407"/>
      <c r="AK68" s="407"/>
      <c r="AL68" s="407"/>
      <c r="AM68" s="407"/>
      <c r="AN68" s="407"/>
      <c r="AO68" s="407"/>
      <c r="AP68" s="407"/>
      <c r="AQ68" s="407"/>
      <c r="AR68" s="407"/>
      <c r="AS68" s="407"/>
    </row>
    <row r="69" spans="1:45" s="419" customFormat="1" ht="15.75" customHeight="1">
      <c r="A69" s="429"/>
      <c r="B69" s="430"/>
      <c r="C69" s="431"/>
      <c r="D69" s="431"/>
      <c r="E69" s="432"/>
      <c r="F69" s="427"/>
      <c r="G69" s="433">
        <v>0.05</v>
      </c>
      <c r="H69" s="433">
        <v>0.05</v>
      </c>
      <c r="I69" s="433">
        <v>0.1</v>
      </c>
      <c r="J69" s="433">
        <v>0.1</v>
      </c>
      <c r="K69" s="433">
        <v>0.1</v>
      </c>
      <c r="L69" s="433">
        <v>0.1</v>
      </c>
      <c r="M69" s="433">
        <v>0.1</v>
      </c>
      <c r="N69" s="433">
        <v>0.1</v>
      </c>
      <c r="O69" s="433">
        <v>0.1</v>
      </c>
      <c r="P69" s="433">
        <v>0.1</v>
      </c>
      <c r="Q69" s="433">
        <v>0.05</v>
      </c>
      <c r="R69" s="433">
        <v>0.05</v>
      </c>
      <c r="S69" s="434" t="str">
        <f>IF((SUM(G69:R69))=1,"Ok","ERRO")</f>
        <v>Ok</v>
      </c>
      <c r="T69" s="407"/>
      <c r="U69" s="407"/>
      <c r="V69" s="407"/>
      <c r="W69" s="407"/>
      <c r="X69" s="407"/>
      <c r="Y69" s="407"/>
      <c r="Z69" s="407"/>
      <c r="AA69" s="407"/>
      <c r="AB69" s="407"/>
      <c r="AC69" s="407"/>
      <c r="AD69" s="407"/>
      <c r="AE69" s="407"/>
      <c r="AF69" s="407"/>
      <c r="AG69" s="407"/>
      <c r="AH69" s="407"/>
      <c r="AI69" s="407"/>
      <c r="AJ69" s="407"/>
      <c r="AK69" s="407"/>
      <c r="AL69" s="407"/>
      <c r="AM69" s="407"/>
      <c r="AN69" s="407"/>
      <c r="AO69" s="407"/>
      <c r="AP69" s="407"/>
      <c r="AQ69" s="407"/>
      <c r="AR69" s="407"/>
      <c r="AS69" s="407"/>
    </row>
    <row r="70" spans="1:45" s="419" customFormat="1" ht="15.75" customHeight="1">
      <c r="A70" s="423" t="s">
        <v>32513</v>
      </c>
      <c r="B70" s="424" t="str">
        <f>'PLANILHA ORÇAMENTÁRIA'!E233</f>
        <v>INSTALAÇÕES - HIDRÁULICAS / GÁS / INCÊNCIO</v>
      </c>
      <c r="C70" s="425"/>
      <c r="D70" s="425"/>
      <c r="E70" s="426"/>
      <c r="F70" s="427" t="e">
        <f>VLOOKUP(B70,'PLANILHA ORÇAMENTÁRIA'!E:L,7,0)</f>
        <v>#VALUE!</v>
      </c>
      <c r="G70" s="428" t="e">
        <f>$F$70*G71</f>
        <v>#VALUE!</v>
      </c>
      <c r="H70" s="428" t="e">
        <f t="shared" ref="H70:R70" si="30">$F$70*H71</f>
        <v>#VALUE!</v>
      </c>
      <c r="I70" s="428" t="e">
        <f t="shared" si="30"/>
        <v>#VALUE!</v>
      </c>
      <c r="J70" s="428" t="e">
        <f t="shared" si="30"/>
        <v>#VALUE!</v>
      </c>
      <c r="K70" s="428" t="e">
        <f t="shared" si="30"/>
        <v>#VALUE!</v>
      </c>
      <c r="L70" s="428" t="e">
        <f t="shared" si="30"/>
        <v>#VALUE!</v>
      </c>
      <c r="M70" s="428" t="e">
        <f t="shared" si="30"/>
        <v>#VALUE!</v>
      </c>
      <c r="N70" s="428" t="e">
        <f t="shared" si="30"/>
        <v>#VALUE!</v>
      </c>
      <c r="O70" s="428" t="e">
        <f t="shared" si="30"/>
        <v>#VALUE!</v>
      </c>
      <c r="P70" s="428" t="e">
        <f t="shared" si="30"/>
        <v>#VALUE!</v>
      </c>
      <c r="Q70" s="428" t="e">
        <f t="shared" si="30"/>
        <v>#VALUE!</v>
      </c>
      <c r="R70" s="428" t="e">
        <f t="shared" si="30"/>
        <v>#VALUE!</v>
      </c>
      <c r="S70" s="435"/>
      <c r="T70" s="407"/>
      <c r="U70" s="407"/>
      <c r="V70" s="407"/>
      <c r="W70" s="407"/>
      <c r="X70" s="407"/>
      <c r="Y70" s="407"/>
      <c r="Z70" s="407"/>
      <c r="AA70" s="407"/>
      <c r="AB70" s="407"/>
      <c r="AC70" s="407"/>
      <c r="AD70" s="407"/>
      <c r="AE70" s="407"/>
      <c r="AF70" s="407"/>
      <c r="AG70" s="407"/>
      <c r="AH70" s="407"/>
      <c r="AI70" s="407"/>
      <c r="AJ70" s="407"/>
      <c r="AK70" s="407"/>
      <c r="AL70" s="407"/>
      <c r="AM70" s="407"/>
      <c r="AN70" s="407"/>
      <c r="AO70" s="407"/>
      <c r="AP70" s="407"/>
      <c r="AQ70" s="407"/>
      <c r="AR70" s="407"/>
      <c r="AS70" s="407"/>
    </row>
    <row r="71" spans="1:45" s="419" customFormat="1" ht="15.75" customHeight="1">
      <c r="A71" s="429"/>
      <c r="B71" s="430"/>
      <c r="C71" s="431"/>
      <c r="D71" s="431"/>
      <c r="E71" s="432"/>
      <c r="F71" s="427"/>
      <c r="G71" s="433">
        <v>0.05</v>
      </c>
      <c r="H71" s="433">
        <v>0.05</v>
      </c>
      <c r="I71" s="433">
        <v>0.1</v>
      </c>
      <c r="J71" s="433">
        <v>0.1</v>
      </c>
      <c r="K71" s="433">
        <v>0.1</v>
      </c>
      <c r="L71" s="433">
        <v>0.1</v>
      </c>
      <c r="M71" s="433">
        <v>0.1</v>
      </c>
      <c r="N71" s="433">
        <v>0.1</v>
      </c>
      <c r="O71" s="433">
        <v>0.1</v>
      </c>
      <c r="P71" s="433">
        <v>0.1</v>
      </c>
      <c r="Q71" s="433">
        <v>0.05</v>
      </c>
      <c r="R71" s="433">
        <v>0.05</v>
      </c>
      <c r="S71" s="434" t="str">
        <f>IF((SUM(G71:R71))=1,"Ok","ERRO")</f>
        <v>Ok</v>
      </c>
      <c r="T71" s="407"/>
      <c r="U71" s="407"/>
      <c r="V71" s="407"/>
      <c r="W71" s="407"/>
      <c r="X71" s="407"/>
      <c r="Y71" s="407"/>
      <c r="Z71" s="407"/>
      <c r="AA71" s="407"/>
      <c r="AB71" s="407"/>
      <c r="AC71" s="407"/>
      <c r="AD71" s="407"/>
      <c r="AE71" s="407"/>
      <c r="AF71" s="407"/>
      <c r="AG71" s="407"/>
      <c r="AH71" s="407"/>
      <c r="AI71" s="407"/>
      <c r="AJ71" s="407"/>
      <c r="AK71" s="407"/>
      <c r="AL71" s="407"/>
      <c r="AM71" s="407"/>
      <c r="AN71" s="407"/>
      <c r="AO71" s="407"/>
      <c r="AP71" s="407"/>
      <c r="AQ71" s="407"/>
      <c r="AR71" s="407"/>
      <c r="AS71" s="407"/>
    </row>
    <row r="72" spans="1:45" s="419" customFormat="1" ht="15.75" customHeight="1">
      <c r="A72" s="423" t="s">
        <v>32516</v>
      </c>
      <c r="B72" s="424" t="str">
        <f>'PLANILHA ORÇAMENTÁRIA'!E270</f>
        <v>INSTALAÇÕES - SANITÁRIAS / PLUVIAL</v>
      </c>
      <c r="C72" s="425"/>
      <c r="D72" s="425"/>
      <c r="E72" s="426"/>
      <c r="F72" s="427" t="e">
        <f>VLOOKUP(B72,'PLANILHA ORÇAMENTÁRIA'!E:L,7,0)</f>
        <v>#VALUE!</v>
      </c>
      <c r="G72" s="428" t="e">
        <f>$F$72*G73</f>
        <v>#VALUE!</v>
      </c>
      <c r="H72" s="428" t="e">
        <f t="shared" ref="H72:R72" si="31">$F$72*H73</f>
        <v>#VALUE!</v>
      </c>
      <c r="I72" s="428" t="e">
        <f t="shared" si="31"/>
        <v>#VALUE!</v>
      </c>
      <c r="J72" s="428" t="e">
        <f t="shared" si="31"/>
        <v>#VALUE!</v>
      </c>
      <c r="K72" s="428" t="e">
        <f t="shared" si="31"/>
        <v>#VALUE!</v>
      </c>
      <c r="L72" s="428" t="e">
        <f t="shared" si="31"/>
        <v>#VALUE!</v>
      </c>
      <c r="M72" s="428" t="e">
        <f t="shared" si="31"/>
        <v>#VALUE!</v>
      </c>
      <c r="N72" s="428" t="e">
        <f t="shared" si="31"/>
        <v>#VALUE!</v>
      </c>
      <c r="O72" s="428" t="e">
        <f t="shared" si="31"/>
        <v>#VALUE!</v>
      </c>
      <c r="P72" s="428" t="e">
        <f t="shared" si="31"/>
        <v>#VALUE!</v>
      </c>
      <c r="Q72" s="428" t="e">
        <f t="shared" si="31"/>
        <v>#VALUE!</v>
      </c>
      <c r="R72" s="428" t="e">
        <f t="shared" si="31"/>
        <v>#VALUE!</v>
      </c>
      <c r="S72" s="435"/>
      <c r="T72" s="407"/>
      <c r="U72" s="407"/>
      <c r="V72" s="407"/>
      <c r="W72" s="407"/>
      <c r="X72" s="407"/>
      <c r="Y72" s="407"/>
      <c r="Z72" s="407"/>
      <c r="AA72" s="407"/>
      <c r="AB72" s="407"/>
      <c r="AC72" s="407"/>
      <c r="AD72" s="407"/>
      <c r="AE72" s="407"/>
      <c r="AF72" s="407"/>
      <c r="AG72" s="407"/>
      <c r="AH72" s="407"/>
      <c r="AI72" s="407"/>
      <c r="AJ72" s="407"/>
      <c r="AK72" s="407"/>
      <c r="AL72" s="407"/>
      <c r="AM72" s="407"/>
      <c r="AN72" s="407"/>
      <c r="AO72" s="407"/>
      <c r="AP72" s="407"/>
      <c r="AQ72" s="407"/>
      <c r="AR72" s="407"/>
      <c r="AS72" s="407"/>
    </row>
    <row r="73" spans="1:45" s="419" customFormat="1" ht="15.75" customHeight="1">
      <c r="A73" s="429"/>
      <c r="B73" s="430"/>
      <c r="C73" s="431"/>
      <c r="D73" s="431"/>
      <c r="E73" s="432"/>
      <c r="F73" s="427"/>
      <c r="G73" s="433">
        <v>0.05</v>
      </c>
      <c r="H73" s="433">
        <v>0.05</v>
      </c>
      <c r="I73" s="433">
        <v>0.1</v>
      </c>
      <c r="J73" s="433">
        <v>0.1</v>
      </c>
      <c r="K73" s="433">
        <v>0.1</v>
      </c>
      <c r="L73" s="433">
        <v>0.1</v>
      </c>
      <c r="M73" s="433">
        <v>0.1</v>
      </c>
      <c r="N73" s="433">
        <v>0.1</v>
      </c>
      <c r="O73" s="433">
        <v>0.1</v>
      </c>
      <c r="P73" s="433">
        <v>0.1</v>
      </c>
      <c r="Q73" s="433">
        <v>0.05</v>
      </c>
      <c r="R73" s="433">
        <v>0.05</v>
      </c>
      <c r="S73" s="434" t="str">
        <f>IF((SUM(G73:R73))=1,"Ok","ERRO")</f>
        <v>Ok</v>
      </c>
      <c r="T73" s="407"/>
      <c r="U73" s="407"/>
      <c r="V73" s="407"/>
      <c r="W73" s="407"/>
      <c r="X73" s="407"/>
      <c r="Y73" s="407"/>
      <c r="Z73" s="407"/>
      <c r="AA73" s="407"/>
      <c r="AB73" s="407"/>
      <c r="AC73" s="407"/>
      <c r="AD73" s="407"/>
      <c r="AE73" s="407"/>
      <c r="AF73" s="407"/>
      <c r="AG73" s="407"/>
      <c r="AH73" s="407"/>
      <c r="AI73" s="407"/>
      <c r="AJ73" s="407"/>
      <c r="AK73" s="407"/>
      <c r="AL73" s="407"/>
      <c r="AM73" s="407"/>
      <c r="AN73" s="407"/>
      <c r="AO73" s="407"/>
      <c r="AP73" s="407"/>
      <c r="AQ73" s="407"/>
      <c r="AR73" s="407"/>
      <c r="AS73" s="407"/>
    </row>
    <row r="74" spans="1:45" s="419" customFormat="1" ht="15.75" customHeight="1">
      <c r="A74" s="423" t="s">
        <v>32517</v>
      </c>
      <c r="B74" s="424" t="str">
        <f>'PLANILHA ORÇAMENTÁRIA'!E292</f>
        <v>INSTALAÇÕES - APARELHOS, METAIS E BANCADAS</v>
      </c>
      <c r="C74" s="425"/>
      <c r="D74" s="425"/>
      <c r="E74" s="426"/>
      <c r="F74" s="427" t="e">
        <f>VLOOKUP(B74,'PLANILHA ORÇAMENTÁRIA'!E:L,7,0)</f>
        <v>#VALUE!</v>
      </c>
      <c r="G74" s="428" t="e">
        <f>$F$74*G75</f>
        <v>#VALUE!</v>
      </c>
      <c r="H74" s="428" t="e">
        <f t="shared" ref="H74:R74" si="32">$F$74*H75</f>
        <v>#VALUE!</v>
      </c>
      <c r="I74" s="428" t="e">
        <f t="shared" si="32"/>
        <v>#VALUE!</v>
      </c>
      <c r="J74" s="428" t="e">
        <f t="shared" si="32"/>
        <v>#VALUE!</v>
      </c>
      <c r="K74" s="428" t="e">
        <f t="shared" si="32"/>
        <v>#VALUE!</v>
      </c>
      <c r="L74" s="428" t="e">
        <f t="shared" si="32"/>
        <v>#VALUE!</v>
      </c>
      <c r="M74" s="428" t="e">
        <f t="shared" si="32"/>
        <v>#VALUE!</v>
      </c>
      <c r="N74" s="428" t="e">
        <f t="shared" si="32"/>
        <v>#VALUE!</v>
      </c>
      <c r="O74" s="428" t="e">
        <f t="shared" si="32"/>
        <v>#VALUE!</v>
      </c>
      <c r="P74" s="428" t="e">
        <f t="shared" si="32"/>
        <v>#VALUE!</v>
      </c>
      <c r="Q74" s="428" t="e">
        <f t="shared" si="32"/>
        <v>#VALUE!</v>
      </c>
      <c r="R74" s="428" t="e">
        <f t="shared" si="32"/>
        <v>#VALUE!</v>
      </c>
      <c r="S74" s="435"/>
      <c r="T74" s="407"/>
      <c r="U74" s="407"/>
      <c r="V74" s="407"/>
      <c r="W74" s="407"/>
      <c r="X74" s="407"/>
      <c r="Y74" s="407"/>
      <c r="Z74" s="407"/>
      <c r="AA74" s="407"/>
      <c r="AB74" s="407"/>
      <c r="AC74" s="407"/>
      <c r="AD74" s="407"/>
      <c r="AE74" s="407"/>
      <c r="AF74" s="407"/>
      <c r="AG74" s="407"/>
      <c r="AH74" s="407"/>
      <c r="AI74" s="407"/>
      <c r="AJ74" s="407"/>
      <c r="AK74" s="407"/>
      <c r="AL74" s="407"/>
      <c r="AM74" s="407"/>
      <c r="AN74" s="407"/>
      <c r="AO74" s="407"/>
      <c r="AP74" s="407"/>
      <c r="AQ74" s="407"/>
      <c r="AR74" s="407"/>
      <c r="AS74" s="407"/>
    </row>
    <row r="75" spans="1:45" s="419" customFormat="1" ht="15.75" customHeight="1">
      <c r="A75" s="429"/>
      <c r="B75" s="430"/>
      <c r="C75" s="431"/>
      <c r="D75" s="431"/>
      <c r="E75" s="432"/>
      <c r="F75" s="427"/>
      <c r="G75" s="433"/>
      <c r="H75" s="433"/>
      <c r="I75" s="433"/>
      <c r="J75" s="433"/>
      <c r="K75" s="433"/>
      <c r="L75" s="433"/>
      <c r="M75" s="433"/>
      <c r="N75" s="433">
        <v>0.2</v>
      </c>
      <c r="O75" s="433">
        <v>0.2</v>
      </c>
      <c r="P75" s="433">
        <v>0.2</v>
      </c>
      <c r="Q75" s="433">
        <v>0.2</v>
      </c>
      <c r="R75" s="433">
        <v>0.2</v>
      </c>
      <c r="S75" s="434" t="str">
        <f>IF((SUM(G75:R75))=1,"Ok","ERRO")</f>
        <v>Ok</v>
      </c>
      <c r="T75" s="407"/>
      <c r="U75" s="407"/>
      <c r="V75" s="407"/>
      <c r="W75" s="407"/>
      <c r="X75" s="407"/>
      <c r="Y75" s="407"/>
      <c r="Z75" s="407"/>
      <c r="AA75" s="407"/>
      <c r="AB75" s="407"/>
      <c r="AC75" s="407"/>
      <c r="AD75" s="407"/>
      <c r="AE75" s="407"/>
      <c r="AF75" s="407"/>
      <c r="AG75" s="407"/>
      <c r="AH75" s="407"/>
      <c r="AI75" s="407"/>
      <c r="AJ75" s="407"/>
      <c r="AK75" s="407"/>
      <c r="AL75" s="407"/>
      <c r="AM75" s="407"/>
      <c r="AN75" s="407"/>
      <c r="AO75" s="407"/>
      <c r="AP75" s="407"/>
      <c r="AQ75" s="407"/>
      <c r="AR75" s="407"/>
      <c r="AS75" s="407"/>
    </row>
    <row r="76" spans="1:45" s="419" customFormat="1" ht="15.75" customHeight="1">
      <c r="A76" s="423" t="s">
        <v>32520</v>
      </c>
      <c r="B76" s="424" t="str">
        <f>'PLANILHA ORÇAMENTÁRIA'!E302</f>
        <v>INSTALAÇÕES - LÓGICA</v>
      </c>
      <c r="C76" s="425"/>
      <c r="D76" s="425"/>
      <c r="E76" s="426"/>
      <c r="F76" s="427" t="e">
        <f>VLOOKUP(B76,'PLANILHA ORÇAMENTÁRIA'!E:L,7,0)</f>
        <v>#VALUE!</v>
      </c>
      <c r="G76" s="428" t="e">
        <f>$F$76*G77</f>
        <v>#VALUE!</v>
      </c>
      <c r="H76" s="428" t="e">
        <f t="shared" ref="H76:R76" si="33">$F$76*H77</f>
        <v>#VALUE!</v>
      </c>
      <c r="I76" s="428" t="e">
        <f t="shared" si="33"/>
        <v>#VALUE!</v>
      </c>
      <c r="J76" s="428" t="e">
        <f t="shared" si="33"/>
        <v>#VALUE!</v>
      </c>
      <c r="K76" s="428" t="e">
        <f t="shared" si="33"/>
        <v>#VALUE!</v>
      </c>
      <c r="L76" s="428" t="e">
        <f t="shared" si="33"/>
        <v>#VALUE!</v>
      </c>
      <c r="M76" s="428" t="e">
        <f t="shared" si="33"/>
        <v>#VALUE!</v>
      </c>
      <c r="N76" s="428" t="e">
        <f t="shared" si="33"/>
        <v>#VALUE!</v>
      </c>
      <c r="O76" s="428" t="e">
        <f t="shared" si="33"/>
        <v>#VALUE!</v>
      </c>
      <c r="P76" s="428" t="e">
        <f t="shared" si="33"/>
        <v>#VALUE!</v>
      </c>
      <c r="Q76" s="428" t="e">
        <f t="shared" si="33"/>
        <v>#VALUE!</v>
      </c>
      <c r="R76" s="428" t="e">
        <f t="shared" si="33"/>
        <v>#VALUE!</v>
      </c>
      <c r="S76" s="435"/>
      <c r="T76" s="407"/>
      <c r="U76" s="407"/>
      <c r="V76" s="407"/>
      <c r="W76" s="407"/>
      <c r="X76" s="407"/>
      <c r="Y76" s="407"/>
      <c r="Z76" s="407"/>
      <c r="AA76" s="407"/>
      <c r="AB76" s="407"/>
      <c r="AC76" s="407"/>
      <c r="AD76" s="407"/>
      <c r="AE76" s="407"/>
      <c r="AF76" s="407"/>
      <c r="AG76" s="407"/>
      <c r="AH76" s="407"/>
      <c r="AI76" s="407"/>
      <c r="AJ76" s="407"/>
      <c r="AK76" s="407"/>
      <c r="AL76" s="407"/>
      <c r="AM76" s="407"/>
      <c r="AN76" s="407"/>
      <c r="AO76" s="407"/>
      <c r="AP76" s="407"/>
      <c r="AQ76" s="407"/>
      <c r="AR76" s="407"/>
      <c r="AS76" s="407"/>
    </row>
    <row r="77" spans="1:45" s="419" customFormat="1" ht="15.75" customHeight="1">
      <c r="A77" s="429"/>
      <c r="B77" s="430"/>
      <c r="C77" s="431"/>
      <c r="D77" s="431"/>
      <c r="E77" s="432"/>
      <c r="F77" s="427"/>
      <c r="G77" s="433"/>
      <c r="H77" s="433"/>
      <c r="I77" s="433"/>
      <c r="J77" s="433"/>
      <c r="K77" s="433"/>
      <c r="L77" s="433">
        <v>0.15</v>
      </c>
      <c r="M77" s="433">
        <v>0.15</v>
      </c>
      <c r="N77" s="433">
        <v>0.15</v>
      </c>
      <c r="O77" s="433">
        <v>0.15</v>
      </c>
      <c r="P77" s="433">
        <v>0.15</v>
      </c>
      <c r="Q77" s="433">
        <v>0.15</v>
      </c>
      <c r="R77" s="433">
        <v>0.1</v>
      </c>
      <c r="S77" s="434" t="str">
        <f>IF((SUM(G77:R77))=1,"Ok","ERRO")</f>
        <v>Ok</v>
      </c>
      <c r="T77" s="407"/>
      <c r="U77" s="407"/>
      <c r="V77" s="407"/>
      <c r="W77" s="407"/>
      <c r="X77" s="407"/>
      <c r="Y77" s="407"/>
      <c r="Z77" s="407"/>
      <c r="AA77" s="407"/>
      <c r="AB77" s="407"/>
      <c r="AC77" s="407"/>
      <c r="AD77" s="407"/>
      <c r="AE77" s="407"/>
      <c r="AF77" s="407"/>
      <c r="AG77" s="407"/>
      <c r="AH77" s="407"/>
      <c r="AI77" s="407"/>
      <c r="AJ77" s="407"/>
      <c r="AK77" s="407"/>
      <c r="AL77" s="407"/>
      <c r="AM77" s="407"/>
      <c r="AN77" s="407"/>
      <c r="AO77" s="407"/>
      <c r="AP77" s="407"/>
      <c r="AQ77" s="407"/>
      <c r="AR77" s="407"/>
      <c r="AS77" s="407"/>
    </row>
    <row r="78" spans="1:45" s="419" customFormat="1" ht="15.75" customHeight="1">
      <c r="A78" s="423" t="s">
        <v>32521</v>
      </c>
      <c r="B78" s="424" t="str">
        <f>'PLANILHA ORÇAMENTÁRIA'!E311</f>
        <v>COMPLEMENTARES - CALAFETE / LIMPEZA</v>
      </c>
      <c r="C78" s="425"/>
      <c r="D78" s="425"/>
      <c r="E78" s="426"/>
      <c r="F78" s="427" t="e">
        <f>VLOOKUP(B78,'PLANILHA ORÇAMENTÁRIA'!E:L,7,0)</f>
        <v>#VALUE!</v>
      </c>
      <c r="G78" s="428" t="e">
        <f>$F$78*G79</f>
        <v>#VALUE!</v>
      </c>
      <c r="H78" s="428" t="e">
        <f t="shared" ref="H78:R78" si="34">$F$78*H79</f>
        <v>#VALUE!</v>
      </c>
      <c r="I78" s="428" t="e">
        <f t="shared" si="34"/>
        <v>#VALUE!</v>
      </c>
      <c r="J78" s="428" t="e">
        <f t="shared" si="34"/>
        <v>#VALUE!</v>
      </c>
      <c r="K78" s="428" t="e">
        <f t="shared" si="34"/>
        <v>#VALUE!</v>
      </c>
      <c r="L78" s="428" t="e">
        <f t="shared" si="34"/>
        <v>#VALUE!</v>
      </c>
      <c r="M78" s="428" t="e">
        <f t="shared" si="34"/>
        <v>#VALUE!</v>
      </c>
      <c r="N78" s="428" t="e">
        <f t="shared" si="34"/>
        <v>#VALUE!</v>
      </c>
      <c r="O78" s="428" t="e">
        <f t="shared" si="34"/>
        <v>#VALUE!</v>
      </c>
      <c r="P78" s="428" t="e">
        <f t="shared" si="34"/>
        <v>#VALUE!</v>
      </c>
      <c r="Q78" s="428" t="e">
        <f t="shared" si="34"/>
        <v>#VALUE!</v>
      </c>
      <c r="R78" s="428" t="e">
        <f t="shared" si="34"/>
        <v>#VALUE!</v>
      </c>
      <c r="S78" s="435"/>
      <c r="T78" s="407"/>
      <c r="U78" s="407"/>
      <c r="V78" s="407"/>
      <c r="W78" s="407"/>
      <c r="X78" s="407"/>
      <c r="Y78" s="407"/>
      <c r="Z78" s="407"/>
      <c r="AA78" s="407"/>
      <c r="AB78" s="407"/>
      <c r="AC78" s="407"/>
      <c r="AD78" s="407"/>
      <c r="AE78" s="407"/>
      <c r="AF78" s="407"/>
      <c r="AG78" s="407"/>
      <c r="AH78" s="407"/>
      <c r="AI78" s="407"/>
      <c r="AJ78" s="407"/>
      <c r="AK78" s="407"/>
      <c r="AL78" s="407"/>
      <c r="AM78" s="407"/>
      <c r="AN78" s="407"/>
      <c r="AO78" s="407"/>
      <c r="AP78" s="407"/>
      <c r="AQ78" s="407"/>
      <c r="AR78" s="407"/>
      <c r="AS78" s="407"/>
    </row>
    <row r="79" spans="1:45" s="419" customFormat="1" ht="15.75" customHeight="1" thickBot="1">
      <c r="A79" s="429"/>
      <c r="B79" s="430"/>
      <c r="C79" s="431"/>
      <c r="D79" s="431"/>
      <c r="E79" s="432"/>
      <c r="F79" s="427"/>
      <c r="G79" s="433"/>
      <c r="H79" s="433"/>
      <c r="I79" s="433"/>
      <c r="J79" s="433"/>
      <c r="K79" s="433"/>
      <c r="L79" s="433"/>
      <c r="M79" s="433"/>
      <c r="N79" s="433"/>
      <c r="O79" s="433"/>
      <c r="P79" s="433"/>
      <c r="Q79" s="433"/>
      <c r="R79" s="433">
        <v>1</v>
      </c>
      <c r="S79" s="434" t="str">
        <f>IF((SUM(G79:R79))=1,"Ok","ERRO")</f>
        <v>Ok</v>
      </c>
      <c r="T79" s="407"/>
      <c r="U79" s="407"/>
      <c r="V79" s="407"/>
      <c r="W79" s="407"/>
      <c r="X79" s="407"/>
      <c r="Y79" s="407"/>
      <c r="Z79" s="407"/>
      <c r="AA79" s="407"/>
      <c r="AB79" s="407"/>
      <c r="AC79" s="407"/>
      <c r="AD79" s="407"/>
      <c r="AE79" s="407"/>
      <c r="AF79" s="407"/>
      <c r="AG79" s="407"/>
      <c r="AH79" s="407"/>
      <c r="AI79" s="407"/>
      <c r="AJ79" s="407"/>
      <c r="AK79" s="407"/>
      <c r="AL79" s="407"/>
      <c r="AM79" s="407"/>
      <c r="AN79" s="407"/>
      <c r="AO79" s="407"/>
      <c r="AP79" s="407"/>
      <c r="AQ79" s="407"/>
      <c r="AR79" s="407"/>
      <c r="AS79" s="407"/>
    </row>
    <row r="80" spans="1:45" s="419" customFormat="1">
      <c r="A80" s="436" t="s">
        <v>28</v>
      </c>
      <c r="B80" s="415"/>
      <c r="C80" s="415"/>
      <c r="D80" s="415"/>
      <c r="E80" s="437"/>
      <c r="F80" s="438" t="e">
        <f>SUM(G80:R80)</f>
        <v>#VALUE!</v>
      </c>
      <c r="G80" s="439" t="e">
        <f>SUM(G12+G14+G16+G18+G20+G22+G24+G26+G28+G30+G32+G34+G36+G38+G40+G42+G44+G46+G48+G50+G52+G54+G56+G58+G60+G62+G64+G66+G68+G70+G72+G74+G76+G78)</f>
        <v>#VALUE!</v>
      </c>
      <c r="H80" s="439" t="e">
        <f t="shared" ref="H80:R80" si="35">SUM(H12+H14+H16+H18+H20+H22+H24+H26+H28+H30+H32+H34+H36+H38+H40+H42+H44+H46+H48+H50+H52+H54+H56+H58+H60+H62+H64+H66+H68+H70+H72+H74+H76+H78)</f>
        <v>#VALUE!</v>
      </c>
      <c r="I80" s="439" t="e">
        <f t="shared" si="35"/>
        <v>#VALUE!</v>
      </c>
      <c r="J80" s="439" t="e">
        <f t="shared" si="35"/>
        <v>#VALUE!</v>
      </c>
      <c r="K80" s="439" t="e">
        <f t="shared" si="35"/>
        <v>#VALUE!</v>
      </c>
      <c r="L80" s="439" t="e">
        <f t="shared" si="35"/>
        <v>#VALUE!</v>
      </c>
      <c r="M80" s="439" t="e">
        <f t="shared" si="35"/>
        <v>#VALUE!</v>
      </c>
      <c r="N80" s="439" t="e">
        <f t="shared" si="35"/>
        <v>#VALUE!</v>
      </c>
      <c r="O80" s="439" t="e">
        <f t="shared" si="35"/>
        <v>#VALUE!</v>
      </c>
      <c r="P80" s="439" t="e">
        <f t="shared" si="35"/>
        <v>#VALUE!</v>
      </c>
      <c r="Q80" s="439" t="e">
        <f t="shared" si="35"/>
        <v>#VALUE!</v>
      </c>
      <c r="R80" s="439" t="e">
        <f t="shared" si="35"/>
        <v>#VALUE!</v>
      </c>
      <c r="S80" s="407"/>
      <c r="T80" s="407"/>
      <c r="U80" s="407"/>
      <c r="V80" s="407"/>
      <c r="W80" s="407"/>
      <c r="X80" s="407"/>
      <c r="Y80" s="407"/>
      <c r="Z80" s="407"/>
      <c r="AA80" s="407"/>
      <c r="AB80" s="407"/>
      <c r="AC80" s="407"/>
      <c r="AD80" s="407"/>
      <c r="AE80" s="407"/>
      <c r="AF80" s="407"/>
      <c r="AG80" s="407"/>
      <c r="AH80" s="407"/>
      <c r="AI80" s="407"/>
      <c r="AJ80" s="407"/>
      <c r="AK80" s="407"/>
      <c r="AL80" s="407"/>
      <c r="AM80" s="407"/>
      <c r="AN80" s="407"/>
      <c r="AO80" s="407"/>
      <c r="AP80" s="407"/>
      <c r="AQ80" s="407"/>
      <c r="AR80" s="407"/>
      <c r="AS80" s="407"/>
    </row>
    <row r="81" spans="1:45" s="419" customFormat="1" ht="15" thickBot="1">
      <c r="A81" s="440"/>
      <c r="B81" s="441"/>
      <c r="C81" s="441"/>
      <c r="D81" s="441"/>
      <c r="E81" s="442"/>
      <c r="F81" s="443"/>
      <c r="G81" s="444" t="e">
        <f>G80/$F$80</f>
        <v>#VALUE!</v>
      </c>
      <c r="H81" s="444" t="e">
        <f>H80/$F$80</f>
        <v>#VALUE!</v>
      </c>
      <c r="I81" s="444" t="e">
        <f>I80/$F$80</f>
        <v>#VALUE!</v>
      </c>
      <c r="J81" s="444" t="e">
        <f t="shared" ref="J81:R81" si="36">J80/$F$80</f>
        <v>#VALUE!</v>
      </c>
      <c r="K81" s="444" t="e">
        <f t="shared" si="36"/>
        <v>#VALUE!</v>
      </c>
      <c r="L81" s="444" t="e">
        <f t="shared" si="36"/>
        <v>#VALUE!</v>
      </c>
      <c r="M81" s="444" t="e">
        <f t="shared" si="36"/>
        <v>#VALUE!</v>
      </c>
      <c r="N81" s="444" t="e">
        <f t="shared" si="36"/>
        <v>#VALUE!</v>
      </c>
      <c r="O81" s="444" t="e">
        <f t="shared" si="36"/>
        <v>#VALUE!</v>
      </c>
      <c r="P81" s="444" t="e">
        <f t="shared" si="36"/>
        <v>#VALUE!</v>
      </c>
      <c r="Q81" s="444" t="e">
        <f t="shared" si="36"/>
        <v>#VALUE!</v>
      </c>
      <c r="R81" s="444" t="e">
        <f t="shared" si="36"/>
        <v>#VALUE!</v>
      </c>
      <c r="S81" s="407"/>
      <c r="T81" s="407"/>
      <c r="U81" s="407"/>
      <c r="V81" s="407"/>
      <c r="W81" s="407"/>
      <c r="X81" s="407"/>
      <c r="Y81" s="407"/>
      <c r="Z81" s="407"/>
      <c r="AA81" s="407"/>
      <c r="AB81" s="407"/>
      <c r="AC81" s="407"/>
      <c r="AD81" s="407"/>
      <c r="AE81" s="407"/>
      <c r="AF81" s="407"/>
      <c r="AG81" s="407"/>
      <c r="AH81" s="407"/>
      <c r="AI81" s="407"/>
      <c r="AJ81" s="407"/>
      <c r="AK81" s="407"/>
      <c r="AL81" s="407"/>
      <c r="AM81" s="407"/>
      <c r="AN81" s="407"/>
      <c r="AO81" s="407"/>
      <c r="AP81" s="407"/>
      <c r="AQ81" s="407"/>
      <c r="AR81" s="407"/>
      <c r="AS81" s="407"/>
    </row>
    <row r="82" spans="1:45" s="407" customFormat="1">
      <c r="A82" s="445" t="s">
        <v>56</v>
      </c>
      <c r="B82" s="415"/>
      <c r="C82" s="415"/>
      <c r="D82" s="415"/>
      <c r="E82" s="415"/>
      <c r="F82" s="446" t="e">
        <f>SUM(G81:R81)</f>
        <v>#VALUE!</v>
      </c>
      <c r="G82" s="447"/>
      <c r="H82" s="447"/>
      <c r="I82" s="447"/>
      <c r="J82" s="448"/>
      <c r="K82" s="448"/>
      <c r="L82" s="448"/>
      <c r="M82" s="448"/>
      <c r="N82" s="448"/>
      <c r="O82" s="448"/>
      <c r="P82" s="448"/>
      <c r="Q82" s="448"/>
      <c r="R82" s="448"/>
    </row>
    <row r="83" spans="1:45" s="407" customFormat="1" ht="15" thickBot="1">
      <c r="A83" s="440"/>
      <c r="B83" s="441"/>
      <c r="C83" s="441"/>
      <c r="D83" s="441"/>
      <c r="E83" s="441"/>
      <c r="F83" s="449"/>
      <c r="G83" s="450"/>
      <c r="H83" s="450"/>
      <c r="I83" s="450"/>
      <c r="J83" s="448"/>
      <c r="K83" s="448"/>
      <c r="L83" s="448"/>
      <c r="M83" s="448"/>
      <c r="N83" s="448"/>
      <c r="O83" s="448"/>
      <c r="P83" s="448"/>
      <c r="Q83" s="448"/>
      <c r="R83" s="448"/>
    </row>
    <row r="84" spans="1:45" s="407" customFormat="1" ht="27.75" customHeight="1">
      <c r="A84" s="451"/>
      <c r="F84" s="452"/>
      <c r="G84" s="453"/>
      <c r="H84" s="453"/>
      <c r="I84" s="453"/>
    </row>
    <row r="85" spans="1:45" s="407" customFormat="1" ht="15.75" hidden="1">
      <c r="A85" s="451"/>
      <c r="B85" s="454"/>
      <c r="D85" s="455"/>
      <c r="F85" s="456" t="e">
        <f>SUM(F12:F79)</f>
        <v>#VALUE!</v>
      </c>
      <c r="G85" s="457">
        <v>5.1119668952811809E-2</v>
      </c>
      <c r="H85" s="457">
        <v>6.3979312961255808E-2</v>
      </c>
      <c r="I85" s="457">
        <v>0.11688803561543035</v>
      </c>
      <c r="J85" s="457">
        <v>0.14079954890591287</v>
      </c>
      <c r="K85" s="457">
        <v>0.14079954890591287</v>
      </c>
      <c r="L85" s="457">
        <v>0.10864724641498241</v>
      </c>
      <c r="M85" s="457">
        <v>0.10864724641498241</v>
      </c>
      <c r="N85" s="457">
        <v>9.8904268587478666E-2</v>
      </c>
      <c r="O85" s="457">
        <v>7.51387086426092E-2</v>
      </c>
      <c r="P85" s="457">
        <v>4.3378078934340432E-2</v>
      </c>
      <c r="Q85" s="457">
        <v>3.6066671664002861E-2</v>
      </c>
      <c r="R85" s="457">
        <v>1.5631664000280279E-2</v>
      </c>
    </row>
    <row r="86" spans="1:45" s="407" customFormat="1" ht="31.7" customHeight="1">
      <c r="A86" s="451"/>
      <c r="B86" s="458"/>
      <c r="F86" s="452"/>
      <c r="G86" s="459"/>
      <c r="H86" s="459"/>
      <c r="I86" s="459"/>
    </row>
    <row r="87" spans="1:45" s="407" customFormat="1" ht="26.45" customHeight="1">
      <c r="F87" s="452"/>
    </row>
    <row r="88" spans="1:45" s="407" customFormat="1">
      <c r="F88" s="452"/>
    </row>
    <row r="89" spans="1:45" s="407" customFormat="1">
      <c r="F89" s="452"/>
    </row>
    <row r="90" spans="1:45" s="407" customFormat="1">
      <c r="F90" s="452"/>
    </row>
    <row r="91" spans="1:45" s="407" customFormat="1">
      <c r="F91" s="452"/>
    </row>
    <row r="92" spans="1:45" s="407" customFormat="1">
      <c r="F92" s="452"/>
    </row>
    <row r="93" spans="1:45" s="407" customFormat="1">
      <c r="F93" s="452"/>
    </row>
    <row r="94" spans="1:45" s="407" customFormat="1">
      <c r="F94" s="452"/>
    </row>
    <row r="95" spans="1:45" s="407" customFormat="1">
      <c r="F95" s="452"/>
    </row>
    <row r="96" spans="1:45" s="407" customFormat="1">
      <c r="F96" s="452"/>
    </row>
    <row r="97" spans="6:6" s="407" customFormat="1">
      <c r="F97" s="452"/>
    </row>
    <row r="98" spans="6:6" s="407" customFormat="1">
      <c r="F98" s="452"/>
    </row>
    <row r="99" spans="6:6" s="407" customFormat="1">
      <c r="F99" s="452"/>
    </row>
    <row r="100" spans="6:6" s="407" customFormat="1">
      <c r="F100" s="452"/>
    </row>
    <row r="101" spans="6:6" s="407" customFormat="1">
      <c r="F101" s="452"/>
    </row>
    <row r="102" spans="6:6" s="407" customFormat="1">
      <c r="F102" s="452"/>
    </row>
    <row r="103" spans="6:6" s="407" customFormat="1">
      <c r="F103" s="452"/>
    </row>
    <row r="104" spans="6:6" s="407" customFormat="1">
      <c r="F104" s="452"/>
    </row>
    <row r="105" spans="6:6" s="407" customFormat="1">
      <c r="F105" s="452"/>
    </row>
    <row r="106" spans="6:6" s="407" customFormat="1">
      <c r="F106" s="452"/>
    </row>
    <row r="107" spans="6:6" s="407" customFormat="1">
      <c r="F107" s="452"/>
    </row>
    <row r="108" spans="6:6" s="407" customFormat="1">
      <c r="F108" s="452"/>
    </row>
    <row r="109" spans="6:6" s="407" customFormat="1">
      <c r="F109" s="452"/>
    </row>
    <row r="110" spans="6:6" s="407" customFormat="1">
      <c r="F110" s="452"/>
    </row>
    <row r="111" spans="6:6" s="407" customFormat="1">
      <c r="F111" s="452"/>
    </row>
    <row r="112" spans="6:6" s="407" customFormat="1">
      <c r="F112" s="452"/>
    </row>
    <row r="113" spans="6:6" s="407" customFormat="1">
      <c r="F113" s="452"/>
    </row>
    <row r="114" spans="6:6" s="407" customFormat="1">
      <c r="F114" s="452"/>
    </row>
    <row r="115" spans="6:6" s="407" customFormat="1">
      <c r="F115" s="452"/>
    </row>
    <row r="116" spans="6:6" s="407" customFormat="1">
      <c r="F116" s="452"/>
    </row>
    <row r="117" spans="6:6" s="407" customFormat="1">
      <c r="F117" s="452"/>
    </row>
    <row r="118" spans="6:6" s="407" customFormat="1">
      <c r="F118" s="452"/>
    </row>
    <row r="119" spans="6:6" s="407" customFormat="1">
      <c r="F119" s="452"/>
    </row>
    <row r="120" spans="6:6" s="407" customFormat="1">
      <c r="F120" s="452"/>
    </row>
    <row r="121" spans="6:6" s="407" customFormat="1">
      <c r="F121" s="452"/>
    </row>
    <row r="122" spans="6:6" s="407" customFormat="1">
      <c r="F122" s="452"/>
    </row>
    <row r="123" spans="6:6" s="407" customFormat="1">
      <c r="F123" s="452"/>
    </row>
    <row r="124" spans="6:6" s="407" customFormat="1">
      <c r="F124" s="452"/>
    </row>
    <row r="125" spans="6:6" s="407" customFormat="1">
      <c r="F125" s="452"/>
    </row>
    <row r="126" spans="6:6" s="407" customFormat="1">
      <c r="F126" s="452"/>
    </row>
    <row r="127" spans="6:6" s="407" customFormat="1">
      <c r="F127" s="452"/>
    </row>
    <row r="128" spans="6:6" s="407" customFormat="1">
      <c r="F128" s="452"/>
    </row>
    <row r="129" spans="6:6" s="407" customFormat="1">
      <c r="F129" s="452"/>
    </row>
    <row r="130" spans="6:6" s="407" customFormat="1">
      <c r="F130" s="452"/>
    </row>
    <row r="131" spans="6:6" s="407" customFormat="1">
      <c r="F131" s="452"/>
    </row>
    <row r="132" spans="6:6" s="407" customFormat="1">
      <c r="F132" s="452"/>
    </row>
    <row r="133" spans="6:6" s="407" customFormat="1">
      <c r="F133" s="452"/>
    </row>
    <row r="134" spans="6:6" s="407" customFormat="1">
      <c r="F134" s="452"/>
    </row>
    <row r="135" spans="6:6" s="407" customFormat="1">
      <c r="F135" s="452"/>
    </row>
    <row r="136" spans="6:6" s="407" customFormat="1">
      <c r="F136" s="452"/>
    </row>
    <row r="137" spans="6:6" s="407" customFormat="1">
      <c r="F137" s="452"/>
    </row>
    <row r="138" spans="6:6" s="407" customFormat="1">
      <c r="F138" s="452"/>
    </row>
    <row r="139" spans="6:6" s="407" customFormat="1">
      <c r="F139" s="452"/>
    </row>
    <row r="140" spans="6:6" s="407" customFormat="1">
      <c r="F140" s="452"/>
    </row>
    <row r="141" spans="6:6" s="407" customFormat="1">
      <c r="F141" s="452"/>
    </row>
  </sheetData>
  <sheetProtection sheet="1" objects="1" scenarios="1"/>
  <mergeCells count="129">
    <mergeCell ref="R10:R11"/>
    <mergeCell ref="M10:M11"/>
    <mergeCell ref="N10:N11"/>
    <mergeCell ref="O10:O11"/>
    <mergeCell ref="P10:P11"/>
    <mergeCell ref="Q10:Q11"/>
    <mergeCell ref="B28:E29"/>
    <mergeCell ref="F28:F29"/>
    <mergeCell ref="B9:E11"/>
    <mergeCell ref="B24:E25"/>
    <mergeCell ref="F24:F25"/>
    <mergeCell ref="A38:A39"/>
    <mergeCell ref="B12:E13"/>
    <mergeCell ref="F20:F21"/>
    <mergeCell ref="A12:A13"/>
    <mergeCell ref="A20:A21"/>
    <mergeCell ref="A22:A23"/>
    <mergeCell ref="B22:E23"/>
    <mergeCell ref="F22:F23"/>
    <mergeCell ref="A14:A15"/>
    <mergeCell ref="B14:E15"/>
    <mergeCell ref="F14:F15"/>
    <mergeCell ref="A16:A17"/>
    <mergeCell ref="B16:E17"/>
    <mergeCell ref="F16:F17"/>
    <mergeCell ref="A18:A19"/>
    <mergeCell ref="B18:E19"/>
    <mergeCell ref="F18:F19"/>
    <mergeCell ref="A26:A27"/>
    <mergeCell ref="B26:E27"/>
    <mergeCell ref="F26:F27"/>
    <mergeCell ref="A28:A29"/>
    <mergeCell ref="B30:E31"/>
    <mergeCell ref="A34:A35"/>
    <mergeCell ref="B34:E35"/>
    <mergeCell ref="F82:F83"/>
    <mergeCell ref="A82:E83"/>
    <mergeCell ref="B20:E21"/>
    <mergeCell ref="B32:E33"/>
    <mergeCell ref="F78:F79"/>
    <mergeCell ref="B64:E65"/>
    <mergeCell ref="F62:F63"/>
    <mergeCell ref="F44:F45"/>
    <mergeCell ref="F48:F49"/>
    <mergeCell ref="F64:F65"/>
    <mergeCell ref="F80:F81"/>
    <mergeCell ref="A80:E81"/>
    <mergeCell ref="A78:A79"/>
    <mergeCell ref="B78:E79"/>
    <mergeCell ref="B38:E39"/>
    <mergeCell ref="A62:A63"/>
    <mergeCell ref="B62:E63"/>
    <mergeCell ref="A64:A65"/>
    <mergeCell ref="F32:F33"/>
    <mergeCell ref="F38:F39"/>
    <mergeCell ref="A44:A45"/>
    <mergeCell ref="A48:A49"/>
    <mergeCell ref="B44:E45"/>
    <mergeCell ref="A24:A25"/>
    <mergeCell ref="F34:F35"/>
    <mergeCell ref="A36:A37"/>
    <mergeCell ref="B36:E37"/>
    <mergeCell ref="F36:F37"/>
    <mergeCell ref="A1:R1"/>
    <mergeCell ref="A2:R2"/>
    <mergeCell ref="C3:R3"/>
    <mergeCell ref="A3:B3"/>
    <mergeCell ref="A5:B5"/>
    <mergeCell ref="A4:B4"/>
    <mergeCell ref="C4:R4"/>
    <mergeCell ref="K10:K11"/>
    <mergeCell ref="F12:F13"/>
    <mergeCell ref="J10:J11"/>
    <mergeCell ref="I10:I11"/>
    <mergeCell ref="H10:H11"/>
    <mergeCell ref="G10:G11"/>
    <mergeCell ref="A32:A33"/>
    <mergeCell ref="A7:R7"/>
    <mergeCell ref="A9:A11"/>
    <mergeCell ref="F9:F11"/>
    <mergeCell ref="A30:A31"/>
    <mergeCell ref="F30:F31"/>
    <mergeCell ref="L10:L11"/>
    <mergeCell ref="A46:A47"/>
    <mergeCell ref="B46:E47"/>
    <mergeCell ref="F46:F47"/>
    <mergeCell ref="A50:A51"/>
    <mergeCell ref="B50:E51"/>
    <mergeCell ref="F50:F51"/>
    <mergeCell ref="A40:A41"/>
    <mergeCell ref="B40:E41"/>
    <mergeCell ref="F40:F41"/>
    <mergeCell ref="A42:A43"/>
    <mergeCell ref="B42:E43"/>
    <mergeCell ref="F42:F43"/>
    <mergeCell ref="B48:E49"/>
    <mergeCell ref="A56:A57"/>
    <mergeCell ref="B56:E57"/>
    <mergeCell ref="F56:F57"/>
    <mergeCell ref="A58:A59"/>
    <mergeCell ref="B58:E59"/>
    <mergeCell ref="F58:F59"/>
    <mergeCell ref="A52:A53"/>
    <mergeCell ref="B52:E53"/>
    <mergeCell ref="F52:F53"/>
    <mergeCell ref="A54:A55"/>
    <mergeCell ref="B54:E55"/>
    <mergeCell ref="F54:F55"/>
    <mergeCell ref="A68:A69"/>
    <mergeCell ref="B68:E69"/>
    <mergeCell ref="F68:F69"/>
    <mergeCell ref="A70:A71"/>
    <mergeCell ref="B70:E71"/>
    <mergeCell ref="F70:F71"/>
    <mergeCell ref="A60:A61"/>
    <mergeCell ref="B60:E61"/>
    <mergeCell ref="F60:F61"/>
    <mergeCell ref="A66:A67"/>
    <mergeCell ref="B66:E67"/>
    <mergeCell ref="F66:F67"/>
    <mergeCell ref="A76:A77"/>
    <mergeCell ref="B76:E77"/>
    <mergeCell ref="F76:F77"/>
    <mergeCell ref="A72:A73"/>
    <mergeCell ref="B72:E73"/>
    <mergeCell ref="F72:F73"/>
    <mergeCell ref="A74:A75"/>
    <mergeCell ref="B74:E75"/>
    <mergeCell ref="F74:F75"/>
  </mergeCells>
  <phoneticPr fontId="17" type="noConversion"/>
  <pageMargins left="0.51181102362204722" right="0.51181102362204722" top="0.78740157480314965" bottom="0.78740157480314965" header="0.31496062992125984" footer="0.31496062992125984"/>
  <pageSetup paperSize="9" scale="4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33"/>
  <sheetViews>
    <sheetView view="pageBreakPreview" zoomScale="85" zoomScaleNormal="85" zoomScaleSheetLayoutView="85" zoomScalePageLayoutView="70" workbookViewId="0">
      <selection activeCell="K7" sqref="K7"/>
    </sheetView>
  </sheetViews>
  <sheetFormatPr defaultRowHeight="14.25"/>
  <cols>
    <col min="1" max="1" width="15.375" style="359" bestFit="1" customWidth="1"/>
    <col min="2" max="2" width="39.5" style="359" customWidth="1"/>
    <col min="3" max="3" width="12.75" style="359" customWidth="1"/>
    <col min="4" max="4" width="7.5" style="359" bestFit="1" customWidth="1"/>
    <col min="5" max="5" width="9.25" style="359" bestFit="1" customWidth="1"/>
    <col min="6" max="6" width="10.875" style="359" customWidth="1"/>
    <col min="7" max="16384" width="9" style="359"/>
  </cols>
  <sheetData>
    <row r="1" spans="1:9" ht="20.25">
      <c r="A1" s="375" t="s">
        <v>23</v>
      </c>
      <c r="B1" s="375"/>
      <c r="C1" s="375"/>
      <c r="D1" s="375"/>
      <c r="E1" s="375"/>
      <c r="F1" s="376"/>
      <c r="G1" s="376"/>
      <c r="H1" s="376"/>
      <c r="I1" s="376"/>
    </row>
    <row r="2" spans="1:9" ht="20.25">
      <c r="A2" s="375" t="s">
        <v>22</v>
      </c>
      <c r="B2" s="375"/>
      <c r="C2" s="375"/>
      <c r="D2" s="375"/>
      <c r="E2" s="375"/>
      <c r="F2" s="376"/>
      <c r="G2" s="376"/>
      <c r="H2" s="376"/>
      <c r="I2" s="376"/>
    </row>
    <row r="3" spans="1:9" ht="31.5" customHeight="1">
      <c r="A3" s="377" t="s">
        <v>32795</v>
      </c>
      <c r="B3" s="378" t="s">
        <v>32464</v>
      </c>
      <c r="C3" s="378"/>
      <c r="D3" s="378"/>
      <c r="E3" s="378"/>
      <c r="F3" s="376"/>
      <c r="G3" s="376"/>
      <c r="H3" s="376"/>
      <c r="I3" s="376"/>
    </row>
    <row r="4" spans="1:9" ht="20.25" customHeight="1">
      <c r="A4" s="377" t="s">
        <v>32796</v>
      </c>
      <c r="B4" s="378" t="s">
        <v>32465</v>
      </c>
      <c r="C4" s="378"/>
      <c r="D4" s="378"/>
      <c r="E4" s="378"/>
      <c r="F4" s="376"/>
      <c r="G4" s="376"/>
      <c r="H4" s="376"/>
      <c r="I4" s="376"/>
    </row>
    <row r="5" spans="1:9" ht="31.5" customHeight="1">
      <c r="A5" s="377" t="str">
        <f>'PLANILHA ORÇAMENTÁRIA'!C7</f>
        <v>ENDEREÇO:</v>
      </c>
      <c r="B5" s="378" t="str">
        <f>'PLANILHA ORÇAMENTÁRIA'!D9</f>
        <v xml:space="preserve">SINAPI NÃO DESONERADO 07/2025 _ SCO NÃO DESONERADO 07/2025 _ ORSE NÃO DESONERADO 06/2025    </v>
      </c>
      <c r="C5" s="378"/>
      <c r="D5" s="378"/>
      <c r="E5" s="378"/>
      <c r="F5" s="376"/>
      <c r="G5" s="376"/>
      <c r="H5" s="376"/>
      <c r="I5" s="376"/>
    </row>
    <row r="6" spans="1:9" ht="12" customHeight="1">
      <c r="A6" s="379"/>
      <c r="B6" s="380"/>
    </row>
    <row r="7" spans="1:9">
      <c r="A7" s="381" t="s">
        <v>19</v>
      </c>
      <c r="B7" s="382" t="s">
        <v>32762</v>
      </c>
    </row>
    <row r="8" spans="1:9">
      <c r="A8" s="381"/>
      <c r="B8" s="383" t="s">
        <v>6959</v>
      </c>
    </row>
    <row r="9" spans="1:9">
      <c r="A9" s="384"/>
      <c r="B9" s="384"/>
    </row>
    <row r="10" spans="1:9">
      <c r="A10" s="385"/>
      <c r="B10" s="386" t="s">
        <v>6960</v>
      </c>
    </row>
    <row r="11" spans="1:9">
      <c r="A11" s="385"/>
      <c r="B11" s="386" t="s">
        <v>6961</v>
      </c>
    </row>
    <row r="12" spans="1:9">
      <c r="A12" s="385"/>
      <c r="B12" s="386" t="s">
        <v>6962</v>
      </c>
    </row>
    <row r="13" spans="1:9" ht="15">
      <c r="A13" s="385"/>
      <c r="B13" s="386" t="s">
        <v>6963</v>
      </c>
      <c r="C13" s="387"/>
    </row>
    <row r="14" spans="1:9" ht="15">
      <c r="A14" s="385"/>
      <c r="B14" s="386" t="s">
        <v>6964</v>
      </c>
      <c r="C14" s="387"/>
    </row>
    <row r="15" spans="1:9" ht="15">
      <c r="A15" s="385"/>
      <c r="B15" s="386" t="s">
        <v>6965</v>
      </c>
      <c r="C15" s="387"/>
    </row>
    <row r="16" spans="1:9" ht="15">
      <c r="A16" s="385"/>
      <c r="B16" s="386" t="s">
        <v>6966</v>
      </c>
      <c r="C16" s="387"/>
    </row>
    <row r="17" spans="1:8" ht="15">
      <c r="A17" s="388"/>
      <c r="C17" s="387"/>
    </row>
    <row r="18" spans="1:8">
      <c r="A18" s="389" t="s">
        <v>32263</v>
      </c>
      <c r="B18" s="389"/>
      <c r="C18" s="389"/>
      <c r="D18" s="389"/>
      <c r="E18" s="389"/>
    </row>
    <row r="19" spans="1:8">
      <c r="A19" s="390" t="s">
        <v>6967</v>
      </c>
      <c r="B19" s="390"/>
      <c r="C19" s="390"/>
      <c r="D19" s="391" t="s">
        <v>36</v>
      </c>
      <c r="E19" s="392" t="s">
        <v>37</v>
      </c>
      <c r="F19" s="393" t="s">
        <v>6968</v>
      </c>
      <c r="G19" s="393" t="s">
        <v>6969</v>
      </c>
      <c r="H19" s="393" t="s">
        <v>6970</v>
      </c>
    </row>
    <row r="20" spans="1:8">
      <c r="A20" s="394" t="s">
        <v>33</v>
      </c>
      <c r="B20" s="394"/>
      <c r="C20" s="394"/>
      <c r="D20" s="395" t="s">
        <v>38</v>
      </c>
      <c r="E20" s="396">
        <v>3.9399999999999998E-2</v>
      </c>
      <c r="F20" s="397">
        <v>0.03</v>
      </c>
      <c r="G20" s="397">
        <v>0.04</v>
      </c>
      <c r="H20" s="397">
        <v>5.5E-2</v>
      </c>
    </row>
    <row r="21" spans="1:8">
      <c r="A21" s="394" t="s">
        <v>6971</v>
      </c>
      <c r="B21" s="394"/>
      <c r="C21" s="394"/>
      <c r="D21" s="395" t="s">
        <v>39</v>
      </c>
      <c r="E21" s="396">
        <v>8.0000000000000002E-3</v>
      </c>
      <c r="F21" s="397">
        <v>8.0000000000000002E-3</v>
      </c>
      <c r="G21" s="397">
        <v>8.0000000000000002E-3</v>
      </c>
      <c r="H21" s="397">
        <v>0.01</v>
      </c>
    </row>
    <row r="22" spans="1:8">
      <c r="A22" s="394" t="s">
        <v>34</v>
      </c>
      <c r="B22" s="394"/>
      <c r="C22" s="394"/>
      <c r="D22" s="395" t="s">
        <v>40</v>
      </c>
      <c r="E22" s="396">
        <v>1.2699999999999999E-2</v>
      </c>
      <c r="F22" s="397">
        <v>9.7000000000000003E-3</v>
      </c>
      <c r="G22" s="397">
        <v>1.2699999999999999E-2</v>
      </c>
      <c r="H22" s="397">
        <v>1.2699999999999999E-2</v>
      </c>
    </row>
    <row r="23" spans="1:8">
      <c r="A23" s="394" t="s">
        <v>41</v>
      </c>
      <c r="B23" s="394"/>
      <c r="C23" s="394"/>
      <c r="D23" s="395" t="s">
        <v>42</v>
      </c>
      <c r="E23" s="396">
        <v>1.23E-2</v>
      </c>
      <c r="F23" s="397">
        <v>5.8999999999999999E-3</v>
      </c>
      <c r="G23" s="397">
        <v>1.23E-2</v>
      </c>
      <c r="H23" s="397">
        <v>1.3899999999999999E-2</v>
      </c>
    </row>
    <row r="24" spans="1:8">
      <c r="A24" s="394" t="s">
        <v>35</v>
      </c>
      <c r="B24" s="394"/>
      <c r="C24" s="394"/>
      <c r="D24" s="395" t="s">
        <v>43</v>
      </c>
      <c r="E24" s="396">
        <v>6.1600000000000002E-2</v>
      </c>
      <c r="F24" s="397">
        <v>6.1600000000000002E-2</v>
      </c>
      <c r="G24" s="397">
        <v>7.400000000000001E-2</v>
      </c>
      <c r="H24" s="397">
        <v>8.9600000000000013E-2</v>
      </c>
    </row>
    <row r="25" spans="1:8">
      <c r="A25" s="394" t="s">
        <v>6972</v>
      </c>
      <c r="B25" s="394"/>
      <c r="C25" s="394"/>
      <c r="D25" s="395" t="s">
        <v>44</v>
      </c>
      <c r="E25" s="396">
        <v>3.6499999999999998E-2</v>
      </c>
      <c r="F25" s="397">
        <v>3.6499999999999998E-2</v>
      </c>
      <c r="G25" s="397">
        <v>3.6499999999999998E-2</v>
      </c>
      <c r="H25" s="397">
        <v>3.6499999999999998E-2</v>
      </c>
    </row>
    <row r="26" spans="1:8">
      <c r="A26" s="394" t="s">
        <v>6973</v>
      </c>
      <c r="B26" s="394"/>
      <c r="C26" s="394"/>
      <c r="D26" s="395" t="s">
        <v>45</v>
      </c>
      <c r="E26" s="396">
        <v>0.02</v>
      </c>
      <c r="F26" s="397">
        <v>0</v>
      </c>
      <c r="G26" s="397">
        <v>2.5000000000000001E-2</v>
      </c>
      <c r="H26" s="398">
        <v>0.05</v>
      </c>
    </row>
    <row r="27" spans="1:8" ht="28.5" customHeight="1">
      <c r="A27" s="399" t="s">
        <v>32325</v>
      </c>
      <c r="B27" s="399"/>
      <c r="C27" s="399"/>
      <c r="D27" s="395" t="s">
        <v>46</v>
      </c>
      <c r="E27" s="396"/>
      <c r="F27" s="400">
        <v>3.6000000000000004E-2</v>
      </c>
      <c r="G27" s="400">
        <v>3.6000000000000004E-2</v>
      </c>
      <c r="H27" s="400">
        <v>3.6000000000000004E-2</v>
      </c>
    </row>
    <row r="28" spans="1:8">
      <c r="A28" s="401" t="s">
        <v>32797</v>
      </c>
      <c r="B28" s="401"/>
      <c r="C28" s="401"/>
      <c r="D28" s="402" t="s">
        <v>47</v>
      </c>
      <c r="E28" s="403">
        <f>ROUND((1+E20+E21+E22)*(1+E23)*(1+E24)/(1-(E25+E26+E27))-1,4)</f>
        <v>0.20749999999999999</v>
      </c>
    </row>
    <row r="29" spans="1:8" hidden="1">
      <c r="A29" s="401" t="s">
        <v>48</v>
      </c>
      <c r="B29" s="401"/>
      <c r="C29" s="401"/>
      <c r="D29" s="402" t="s">
        <v>49</v>
      </c>
      <c r="E29" s="403">
        <f>ROUND((1+E20+E21+E22)*(1+E23)*(1+E24)/(1-(E25+E26+E27))-1,4)</f>
        <v>0.20749999999999999</v>
      </c>
    </row>
    <row r="31" spans="1:8" ht="37.5" customHeight="1">
      <c r="A31" s="404" t="s">
        <v>6974</v>
      </c>
      <c r="B31" s="404"/>
      <c r="C31" s="404"/>
      <c r="D31" s="404"/>
      <c r="E31" s="404"/>
    </row>
    <row r="32" spans="1:8">
      <c r="B32" s="405"/>
      <c r="C32" s="405"/>
      <c r="D32" s="405"/>
      <c r="E32" s="405"/>
    </row>
    <row r="33" spans="1:5" ht="42.75" hidden="1" customHeight="1">
      <c r="A33" s="404" t="str">
        <f>"Declaro para os devidos fins que o regime de Contribuição Previdenciária sobre a Receita Bruta adotado para elaboração do orçamento foi " &amp;PROPER('DADOS GERAIS'!B9)&amp;", e que esta é a alternativa mais adequada para a Administração Pública."</f>
        <v>Declaro para os devidos fins que o regime de Contribuição Previdenciária sobre a Receita Bruta adotado para elaboração do orçamento foi Não Desonerado, e que esta é a alternativa mais adequada para a Administração Pública.</v>
      </c>
      <c r="B33" s="404"/>
      <c r="C33" s="404"/>
      <c r="D33" s="404"/>
      <c r="E33" s="404"/>
    </row>
  </sheetData>
  <sheetProtection sheet="1" objects="1" scenarios="1"/>
  <protectedRanges>
    <protectedRange sqref="E20:E27" name="Intervalo1"/>
  </protectedRanges>
  <mergeCells count="20">
    <mergeCell ref="A24:C24"/>
    <mergeCell ref="A7:A8"/>
    <mergeCell ref="A31:E31"/>
    <mergeCell ref="A33:E33"/>
    <mergeCell ref="A19:C19"/>
    <mergeCell ref="A20:C20"/>
    <mergeCell ref="A21:C21"/>
    <mergeCell ref="A22:C22"/>
    <mergeCell ref="A23:C23"/>
    <mergeCell ref="A25:C25"/>
    <mergeCell ref="A26:C26"/>
    <mergeCell ref="A27:C27"/>
    <mergeCell ref="A28:C28"/>
    <mergeCell ref="A29:C29"/>
    <mergeCell ref="B3:E3"/>
    <mergeCell ref="B5:E5"/>
    <mergeCell ref="A1:E1"/>
    <mergeCell ref="A2:E2"/>
    <mergeCell ref="A18:E18"/>
    <mergeCell ref="B4:E4"/>
  </mergeCells>
  <pageMargins left="0.511811024" right="0.511811024" top="0.78740157499999996" bottom="0.78740157499999996" header="0.31496062000000002" footer="0.31496062000000002"/>
  <pageSetup paperSize="9" scale="98" fitToHeight="0" orientation="portrait" horizontalDpi="4294967293"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N1316"/>
  <sheetViews>
    <sheetView view="pageBreakPreview" topLeftCell="A253" zoomScaleNormal="100" zoomScaleSheetLayoutView="100" workbookViewId="0">
      <selection activeCell="J259" sqref="J259"/>
    </sheetView>
  </sheetViews>
  <sheetFormatPr defaultRowHeight="14.25"/>
  <cols>
    <col min="1" max="1" width="6.375" style="52" customWidth="1"/>
    <col min="2" max="2" width="12.625" style="158" customWidth="1"/>
    <col min="3" max="3" width="10.625" customWidth="1"/>
    <col min="4" max="4" width="11.875" customWidth="1"/>
    <col min="5" max="5" width="13.125" customWidth="1"/>
    <col min="6" max="6" width="10.75" customWidth="1"/>
    <col min="7" max="7" width="13.125" customWidth="1"/>
    <col min="8" max="8" width="10.625" customWidth="1"/>
    <col min="9" max="9" width="8.75" customWidth="1"/>
    <col min="10" max="10" width="10.75" customWidth="1"/>
    <col min="11" max="11" width="6.625" customWidth="1"/>
  </cols>
  <sheetData>
    <row r="1" spans="1:11" ht="20.25" customHeight="1">
      <c r="A1" s="313" t="str">
        <f>'PLANILHA ORÇAMENTÁRIA'!C2</f>
        <v>PREFEITURA MUNICIPAL DE SANTO ANTONIO DE PÁDUA</v>
      </c>
      <c r="B1" s="313"/>
      <c r="C1" s="313"/>
      <c r="D1" s="313"/>
      <c r="E1" s="313"/>
      <c r="F1" s="313"/>
      <c r="G1" s="313"/>
      <c r="H1" s="313"/>
      <c r="I1" s="313"/>
      <c r="J1" s="313"/>
      <c r="K1" s="313"/>
    </row>
    <row r="2" spans="1:11" ht="20.25" customHeight="1">
      <c r="A2" s="313" t="str">
        <f>'PLANILHA ORÇAMENTÁRIA'!C3</f>
        <v>PLANILHA ORÇAMENTÁRIA</v>
      </c>
      <c r="B2" s="313"/>
      <c r="C2" s="313"/>
      <c r="D2" s="313"/>
      <c r="E2" s="313"/>
      <c r="F2" s="313"/>
      <c r="G2" s="313"/>
      <c r="H2" s="313"/>
      <c r="I2" s="313"/>
      <c r="J2" s="313"/>
      <c r="K2" s="313"/>
    </row>
    <row r="3" spans="1:11">
      <c r="A3" s="51"/>
      <c r="B3" s="156" t="str">
        <f>'PLANILHA ORÇAMENTÁRIA'!C5</f>
        <v>EMPRESA:</v>
      </c>
      <c r="C3" s="58">
        <f>'PLANILHA ORÇAMENTÁRIA'!D5</f>
        <v>0</v>
      </c>
      <c r="D3" s="10"/>
      <c r="E3" s="2"/>
      <c r="F3" s="3"/>
      <c r="G3" s="4"/>
      <c r="H3" s="4"/>
      <c r="I3" s="5"/>
      <c r="J3" s="5"/>
      <c r="K3" s="5"/>
    </row>
    <row r="4" spans="1:11">
      <c r="A4" s="51"/>
      <c r="B4" s="156" t="str">
        <f>'PLANILHA ORÇAMENTÁRIA'!C6</f>
        <v>CNPJ:</v>
      </c>
      <c r="C4" s="214">
        <f>'PLANILHA ORÇAMENTÁRIA'!D6</f>
        <v>0</v>
      </c>
      <c r="D4" s="9"/>
      <c r="E4" s="9"/>
      <c r="F4" s="19"/>
      <c r="G4" s="15"/>
      <c r="H4" s="4"/>
      <c r="I4" s="5"/>
      <c r="J4" s="5"/>
      <c r="K4" s="5"/>
    </row>
    <row r="5" spans="1:11">
      <c r="A5" s="51"/>
      <c r="B5" s="156" t="str">
        <f>'PLANILHA ORÇAMENTÁRIA'!C7</f>
        <v>ENDEREÇO:</v>
      </c>
      <c r="C5" s="58" t="str">
        <f>'PLANILHA ORÇAMENTÁRIA'!D9</f>
        <v xml:space="preserve">SINAPI NÃO DESONERADO 07/2025 _ SCO NÃO DESONERADO 07/2025 _ ORSE NÃO DESONERADO 06/2025    </v>
      </c>
      <c r="D5" s="9"/>
      <c r="E5" s="9"/>
      <c r="F5" s="19"/>
      <c r="G5" s="15"/>
      <c r="H5" s="4"/>
      <c r="I5" s="5"/>
      <c r="J5" s="5"/>
      <c r="K5" s="5"/>
    </row>
    <row r="6" spans="1:11">
      <c r="A6" s="51"/>
      <c r="B6" s="157"/>
      <c r="C6" s="58"/>
      <c r="D6" s="9"/>
      <c r="E6" s="9"/>
      <c r="F6" s="19"/>
      <c r="G6" s="15"/>
      <c r="H6" s="4"/>
      <c r="I6" s="5"/>
      <c r="J6" s="5"/>
      <c r="K6" s="5"/>
    </row>
    <row r="7" spans="1:11" ht="18">
      <c r="A7" s="314" t="s">
        <v>54</v>
      </c>
      <c r="B7" s="314"/>
      <c r="C7" s="314"/>
      <c r="D7" s="314"/>
      <c r="E7" s="314"/>
      <c r="F7" s="314"/>
      <c r="G7" s="314"/>
      <c r="H7" s="314"/>
      <c r="I7" s="314"/>
      <c r="J7" s="314"/>
      <c r="K7" s="5"/>
    </row>
    <row r="8" spans="1:11">
      <c r="D8" s="38"/>
    </row>
    <row r="9" spans="1:11" s="185" customFormat="1" ht="15" customHeight="1">
      <c r="A9" s="182"/>
      <c r="B9" s="183">
        <v>1</v>
      </c>
      <c r="C9" s="252" t="s">
        <v>32726</v>
      </c>
      <c r="D9" s="252"/>
      <c r="E9" s="252"/>
      <c r="F9" s="252"/>
      <c r="G9" s="252"/>
      <c r="H9" s="184"/>
      <c r="I9" s="45"/>
      <c r="J9" s="187"/>
      <c r="K9" s="45"/>
    </row>
    <row r="10" spans="1:11" s="185" customFormat="1" ht="15" customHeight="1">
      <c r="A10" s="182"/>
      <c r="B10" s="186"/>
      <c r="C10" s="189"/>
      <c r="D10" s="189"/>
      <c r="E10" s="189"/>
      <c r="F10" s="189"/>
      <c r="G10" s="188"/>
      <c r="H10" s="184"/>
      <c r="I10" s="45"/>
      <c r="J10" s="187"/>
      <c r="K10" s="45"/>
    </row>
    <row r="11" spans="1:11" ht="24.75" customHeight="1">
      <c r="A11" s="23" t="s">
        <v>5</v>
      </c>
      <c r="B11" s="49" t="str">
        <f>VLOOKUP(A11,'PLANILHA ORÇAMENTÁRIA'!B:L,2,0)</f>
        <v>COMP 20</v>
      </c>
      <c r="C11" s="292" t="str">
        <f>VLOOKUP(A11,'PLANILHA ORÇAMENTÁRIA'!B:L,4,0)</f>
        <v>EXECUÇÃO DE ESCRITÓRIO EM CANTEIRO DE OBRA, DE 4,4 X 2,2 M (9,68M2), ALT. 2,2 M, COM 1 SANITARIO,  EM CHAPA DE MADEIRA COMPENSADA. CONFORME LAYOUT DE CANTEIRO.</v>
      </c>
      <c r="D11" s="293"/>
      <c r="E11" s="293"/>
      <c r="F11" s="293"/>
      <c r="G11" s="293"/>
      <c r="H11" s="293"/>
      <c r="I11" s="294"/>
      <c r="J11" s="86">
        <f>C12</f>
        <v>1</v>
      </c>
      <c r="K11" s="45" t="str">
        <f>VLOOKUP(A11,'PLANILHA ORÇAMENTÁRIA'!B:L,5,0)</f>
        <v xml:space="preserve">UN </v>
      </c>
    </row>
    <row r="12" spans="1:11" ht="30" customHeight="1">
      <c r="B12" s="160" t="s">
        <v>15643</v>
      </c>
      <c r="C12" s="179">
        <v>1</v>
      </c>
      <c r="D12" s="290" t="s">
        <v>32327</v>
      </c>
      <c r="E12" s="290"/>
      <c r="F12" s="290"/>
      <c r="G12" s="290"/>
      <c r="H12" s="290"/>
      <c r="I12" s="290"/>
      <c r="J12" s="290"/>
    </row>
    <row r="14" spans="1:11" ht="24" customHeight="1">
      <c r="A14" s="23" t="s">
        <v>15805</v>
      </c>
      <c r="B14" s="49" t="str">
        <f>VLOOKUP(A14,'PLANILHA ORÇAMENTÁRIA'!B:L,2,0)</f>
        <v>COMP 21</v>
      </c>
      <c r="C14" s="292" t="str">
        <f>VLOOKUP(A14,'PLANILHA ORÇAMENTÁRIA'!B:L,4,0)</f>
        <v>EXECUÇÃO DE SANITARIOS EM CANTEIRO DE OBRA, DE 3,3 X 2,4 M (7,92M2), ALT. 2,2 M, COM 3 SANITARIOS, E 2 LAVATÓRIOS  EM CHAPA DE MADEIRA COMPENSADA. CONFORME LAYOUT DE CANTEIRO.</v>
      </c>
      <c r="D14" s="293"/>
      <c r="E14" s="293"/>
      <c r="F14" s="293"/>
      <c r="G14" s="293"/>
      <c r="H14" s="293"/>
      <c r="I14" s="294"/>
      <c r="J14" s="86">
        <f>C15</f>
        <v>1</v>
      </c>
      <c r="K14" s="45" t="str">
        <f>VLOOKUP(A14,'PLANILHA ORÇAMENTÁRIA'!B:L,5,0)</f>
        <v xml:space="preserve">UN </v>
      </c>
    </row>
    <row r="15" spans="1:11" ht="30" customHeight="1">
      <c r="B15" s="160" t="s">
        <v>15643</v>
      </c>
      <c r="C15" s="179">
        <v>1</v>
      </c>
      <c r="D15" s="290" t="s">
        <v>32326</v>
      </c>
      <c r="E15" s="290"/>
      <c r="F15" s="290"/>
      <c r="G15" s="290"/>
      <c r="H15" s="290"/>
      <c r="I15" s="290"/>
      <c r="J15" s="290"/>
    </row>
    <row r="17" spans="1:11" ht="24" customHeight="1">
      <c r="A17" s="23" t="s">
        <v>31765</v>
      </c>
      <c r="B17" s="49" t="str">
        <f>VLOOKUP(A17,'PLANILHA ORÇAMENTÁRIA'!B:L,2,0)</f>
        <v>COMP 22</v>
      </c>
      <c r="C17" s="292" t="str">
        <f>VLOOKUP(A17,'PLANILHA ORÇAMENTÁRIA'!B:L,4,0)</f>
        <v>EXECUÇÃO DE ALMOXARIFADO EM CANTEIRO DE OBRA, DE 4,4 X 4,4 M (19,36M2), ALT. 2,2 M,  EM CHAPA DE MADEIRA COMPENSADA. CONFORME LAYOUT DE CANTEIRO.</v>
      </c>
      <c r="D17" s="293"/>
      <c r="E17" s="293"/>
      <c r="F17" s="293"/>
      <c r="G17" s="293"/>
      <c r="H17" s="293"/>
      <c r="I17" s="294"/>
      <c r="J17" s="86">
        <f>C18</f>
        <v>1</v>
      </c>
      <c r="K17" s="45" t="str">
        <f>VLOOKUP(A17,'PLANILHA ORÇAMENTÁRIA'!B:L,5,0)</f>
        <v xml:space="preserve">UN </v>
      </c>
    </row>
    <row r="18" spans="1:11" ht="30" customHeight="1">
      <c r="B18" s="160" t="s">
        <v>15643</v>
      </c>
      <c r="C18" s="179">
        <v>1</v>
      </c>
      <c r="D18" s="290" t="s">
        <v>32328</v>
      </c>
      <c r="E18" s="290"/>
      <c r="F18" s="290"/>
      <c r="G18" s="290"/>
      <c r="H18" s="290"/>
      <c r="I18" s="290"/>
      <c r="J18" s="290"/>
    </row>
    <row r="19" spans="1:11" ht="15" customHeight="1">
      <c r="A19" s="53"/>
      <c r="B19" s="159"/>
      <c r="C19" s="42"/>
      <c r="D19" s="42"/>
      <c r="E19" s="42"/>
      <c r="F19" s="42"/>
      <c r="G19" s="40"/>
      <c r="H19" s="40"/>
      <c r="I19" s="39"/>
      <c r="J19" s="41"/>
      <c r="K19" s="39"/>
    </row>
    <row r="20" spans="1:11" ht="26.25" customHeight="1">
      <c r="A20" s="23" t="s">
        <v>31781</v>
      </c>
      <c r="B20" s="49">
        <f>VLOOKUP(A20,'PLANILHA ORÇAMENTÁRIA'!B:L,2,0)</f>
        <v>105113</v>
      </c>
      <c r="C20" s="292" t="str">
        <f>VLOOKUP(A20,'PLANILHA ORÇAMENTÁRIA'!B:L,4,0)</f>
        <v>ESTRUTURA DE MADEIRA PROVISÓRIA PARA SUPORTE DE CAIXA D'ÁGUA ELEVADA DE 2000 LITROS. AF_03/2024</v>
      </c>
      <c r="D20" s="293"/>
      <c r="E20" s="293"/>
      <c r="F20" s="293"/>
      <c r="G20" s="293"/>
      <c r="H20" s="293"/>
      <c r="I20" s="294"/>
      <c r="J20" s="86">
        <f>C21</f>
        <v>1</v>
      </c>
      <c r="K20" s="45" t="str">
        <f>VLOOKUP(A20,'PLANILHA ORÇAMENTÁRIA'!B:L,5,0)</f>
        <v>UN</v>
      </c>
    </row>
    <row r="21" spans="1:11" ht="30" customHeight="1">
      <c r="B21" s="160" t="s">
        <v>15643</v>
      </c>
      <c r="C21" s="179">
        <v>1</v>
      </c>
      <c r="D21" s="290" t="s">
        <v>32329</v>
      </c>
      <c r="E21" s="290"/>
      <c r="F21" s="290"/>
      <c r="G21" s="290"/>
      <c r="H21" s="290"/>
      <c r="I21" s="290"/>
      <c r="J21" s="290"/>
    </row>
    <row r="22" spans="1:11" ht="15" customHeight="1">
      <c r="A22" s="53"/>
      <c r="B22" s="159"/>
      <c r="C22" s="42"/>
      <c r="D22" s="42"/>
      <c r="E22" s="42"/>
      <c r="F22" s="42"/>
      <c r="G22" s="40"/>
      <c r="H22" s="40"/>
      <c r="I22" s="39"/>
      <c r="J22" s="41"/>
      <c r="K22" s="39"/>
    </row>
    <row r="23" spans="1:11" ht="24" customHeight="1">
      <c r="A23" s="23" t="s">
        <v>31782</v>
      </c>
      <c r="B23" s="49" t="str">
        <f>VLOOKUP(A23,'PLANILHA ORÇAMENTÁRIA'!B:L,2,0)</f>
        <v>COMP 05</v>
      </c>
      <c r="C23" s="246" t="str">
        <f>VLOOKUP(A23,'PLANILHA ORÇAMENTÁRIA'!B:L,4,0)</f>
        <v>CAIXA EM CONCRETO PRÉ-MOLDADO PARA ABRIGO DE HIDRÔMETRO COM DN 25 MM - FORNECIMENTO E INSTALAÇÃO.</v>
      </c>
      <c r="D23" s="247"/>
      <c r="E23" s="247"/>
      <c r="F23" s="247"/>
      <c r="G23" s="247"/>
      <c r="H23" s="247"/>
      <c r="I23" s="248"/>
      <c r="J23" s="86">
        <f>C24</f>
        <v>1</v>
      </c>
      <c r="K23" s="45" t="str">
        <f>VLOOKUP(A23,'PLANILHA ORÇAMENTÁRIA'!B:L,5,0)</f>
        <v>UN</v>
      </c>
    </row>
    <row r="24" spans="1:11" ht="30" customHeight="1">
      <c r="B24" s="160" t="s">
        <v>15643</v>
      </c>
      <c r="C24" s="179">
        <v>1</v>
      </c>
      <c r="D24" s="290" t="s">
        <v>32330</v>
      </c>
      <c r="E24" s="290"/>
      <c r="F24" s="290"/>
      <c r="G24" s="290"/>
      <c r="H24" s="290"/>
      <c r="I24" s="290"/>
      <c r="J24" s="290"/>
    </row>
    <row r="25" spans="1:11" ht="15" customHeight="1">
      <c r="A25" s="53"/>
      <c r="B25" s="159"/>
      <c r="C25" s="42"/>
      <c r="D25" s="42"/>
      <c r="E25" s="42"/>
      <c r="F25" s="42"/>
      <c r="G25" s="40"/>
      <c r="H25" s="40"/>
      <c r="I25" s="39"/>
      <c r="J25" s="41"/>
      <c r="K25" s="39"/>
    </row>
    <row r="26" spans="1:11" ht="14.25" customHeight="1">
      <c r="A26" s="23" t="s">
        <v>31783</v>
      </c>
      <c r="B26" s="49">
        <f>VLOOKUP(A26,'PLANILHA ORÇAMENTÁRIA'!B:L,2,0)</f>
        <v>98459</v>
      </c>
      <c r="C26" s="246" t="str">
        <f>VLOOKUP(A26,'PLANILHA ORÇAMENTÁRIA'!B:L,4,0)</f>
        <v>TAPUME COM TELHA METÁLICA. AF_03/2024</v>
      </c>
      <c r="D26" s="247"/>
      <c r="E26" s="247"/>
      <c r="F26" s="247"/>
      <c r="G26" s="247"/>
      <c r="H26" s="247"/>
      <c r="I26" s="248"/>
      <c r="J26" s="86">
        <f>C27</f>
        <v>107.88800000000001</v>
      </c>
      <c r="K26" s="45" t="str">
        <f>VLOOKUP(A26,'PLANILHA ORÇAMENTÁRIA'!B:L,5,0)</f>
        <v>M2</v>
      </c>
    </row>
    <row r="27" spans="1:11" ht="30" customHeight="1">
      <c r="B27" s="226" t="s">
        <v>15648</v>
      </c>
      <c r="C27" s="181">
        <f>(12.5+12.51+11.63+12.4)*2.2</f>
        <v>107.88800000000001</v>
      </c>
      <c r="D27" s="280" t="s">
        <v>32759</v>
      </c>
      <c r="E27" s="280"/>
      <c r="F27" s="280"/>
      <c r="G27" s="280"/>
      <c r="H27" s="280"/>
      <c r="I27" s="280"/>
      <c r="J27" s="280"/>
    </row>
    <row r="28" spans="1:11">
      <c r="A28" s="54"/>
      <c r="B28" s="161"/>
      <c r="C28" s="39"/>
      <c r="D28" s="39"/>
      <c r="E28" s="44"/>
      <c r="F28" s="40"/>
      <c r="G28" s="43"/>
      <c r="H28" s="21"/>
      <c r="I28" s="21"/>
      <c r="J28" s="21"/>
      <c r="K28" s="21"/>
    </row>
    <row r="29" spans="1:11">
      <c r="A29" s="53"/>
      <c r="B29" s="159" t="str">
        <f>A30</f>
        <v>1.7</v>
      </c>
      <c r="C29" s="81" t="s">
        <v>31767</v>
      </c>
      <c r="D29" s="42"/>
      <c r="E29" s="42"/>
      <c r="F29" s="42"/>
      <c r="G29" s="40"/>
      <c r="H29" s="40"/>
      <c r="I29" s="39"/>
      <c r="J29" s="41"/>
      <c r="K29" s="39"/>
    </row>
    <row r="30" spans="1:11" ht="27" customHeight="1">
      <c r="A30" s="23" t="s">
        <v>31784</v>
      </c>
      <c r="B30" s="49">
        <f>VLOOKUP(A30,'PLANILHA ORÇAMENTÁRIA'!B:L,2,0)</f>
        <v>103689</v>
      </c>
      <c r="C30" s="246" t="str">
        <f>VLOOKUP(A30,'PLANILHA ORÇAMENTÁRIA'!B:L,4,0)</f>
        <v>FORNECIMENTO E INSTALAÇÃO DE PLACA DE OBRA COM CHAPA GALVANIZADA E ESTRUTURA DE MADEIRA. AF_03/2022_PS</v>
      </c>
      <c r="D30" s="247"/>
      <c r="E30" s="247"/>
      <c r="F30" s="247"/>
      <c r="G30" s="247"/>
      <c r="H30" s="247"/>
      <c r="I30" s="248"/>
      <c r="J30" s="86">
        <f>C31</f>
        <v>6.48</v>
      </c>
      <c r="K30" s="45" t="str">
        <f>VLOOKUP(A30,'PLANILHA ORÇAMENTÁRIA'!B:L,5,0)</f>
        <v>M2</v>
      </c>
    </row>
    <row r="31" spans="1:11" ht="30" customHeight="1">
      <c r="B31" s="160" t="s">
        <v>15648</v>
      </c>
      <c r="C31" s="181">
        <f>3.6*1.8</f>
        <v>6.48</v>
      </c>
      <c r="D31" s="280" t="s">
        <v>32332</v>
      </c>
      <c r="E31" s="280"/>
      <c r="F31" s="280"/>
      <c r="G31" s="280"/>
      <c r="H31" s="280"/>
      <c r="I31" s="280"/>
      <c r="J31" s="280"/>
    </row>
    <row r="34" spans="1:11" ht="15" customHeight="1">
      <c r="A34" s="53"/>
      <c r="B34" s="183" t="s">
        <v>6946</v>
      </c>
      <c r="C34" s="252" t="s">
        <v>32727</v>
      </c>
      <c r="D34" s="252"/>
      <c r="E34" s="252"/>
      <c r="F34" s="252"/>
      <c r="G34" s="252"/>
      <c r="H34" s="40"/>
      <c r="I34" s="39"/>
      <c r="J34" s="41"/>
      <c r="K34" s="39"/>
    </row>
    <row r="35" spans="1:11">
      <c r="A35" s="54"/>
      <c r="B35" s="161"/>
      <c r="C35" s="39"/>
      <c r="D35" s="39"/>
      <c r="E35" s="44"/>
      <c r="F35" s="40"/>
      <c r="G35" s="43"/>
      <c r="H35" s="21"/>
      <c r="I35" s="21"/>
      <c r="J35" s="21"/>
      <c r="K35" s="21"/>
    </row>
    <row r="36" spans="1:11">
      <c r="A36" s="23" t="s">
        <v>6</v>
      </c>
      <c r="B36" s="49" t="str">
        <f>VLOOKUP(A36,'PLANILHA ORÇAMENTÁRIA'!B:L,2,0)</f>
        <v>COMP 23</v>
      </c>
      <c r="C36" s="246" t="str">
        <f>VLOOKUP(A36,'PLANILHA ORÇAMENTÁRIA'!B:L,4,0)</f>
        <v>LIGAÇÕES DE ÁGUA PARA CAIXA D'ÁGUA EM CANTEIRO DE OBRA. CONFORME LAYOUT DE CANTEIRO.</v>
      </c>
      <c r="D36" s="247"/>
      <c r="E36" s="247"/>
      <c r="F36" s="247"/>
      <c r="G36" s="247"/>
      <c r="H36" s="247"/>
      <c r="I36" s="248"/>
      <c r="J36" s="86">
        <f>C37</f>
        <v>1</v>
      </c>
      <c r="K36" s="45" t="str">
        <f>VLOOKUP(A36,'PLANILHA ORÇAMENTÁRIA'!B:L,5,0)</f>
        <v xml:space="preserve">UN </v>
      </c>
    </row>
    <row r="37" spans="1:11" ht="30" customHeight="1">
      <c r="B37" s="160" t="s">
        <v>15643</v>
      </c>
      <c r="C37" s="179">
        <v>1</v>
      </c>
      <c r="D37" s="290" t="s">
        <v>32333</v>
      </c>
      <c r="E37" s="290"/>
      <c r="F37" s="290"/>
      <c r="G37" s="290"/>
      <c r="H37" s="290"/>
      <c r="I37" s="290"/>
      <c r="J37" s="290"/>
    </row>
    <row r="38" spans="1:11">
      <c r="A38" s="54"/>
      <c r="B38" s="161"/>
      <c r="C38" s="39"/>
      <c r="D38" s="39"/>
      <c r="E38" s="44"/>
      <c r="F38" s="40"/>
      <c r="G38" s="43"/>
      <c r="H38" s="21"/>
      <c r="I38" s="21"/>
      <c r="J38" s="21"/>
      <c r="K38" s="21"/>
    </row>
    <row r="39" spans="1:11" ht="26.25" customHeight="1">
      <c r="A39" s="23" t="s">
        <v>7</v>
      </c>
      <c r="B39" s="49">
        <f>VLOOKUP(A39,'PLANILHA ORÇAMENTÁRIA'!B:L,2,0)</f>
        <v>97741</v>
      </c>
      <c r="C39" s="246" t="str">
        <f>VLOOKUP(A39,'PLANILHA ORÇAMENTÁRIA'!B:L,4,0)</f>
        <v>KIT CAVALETE PARA MEDIÇÃO DE ÁGUA - ENTRADA INDIVIDUALIZADA, EM PVC 25 MM (3/4"), PARA 1 MEDIDOR - FORNECIMENTO E INSTALAÇÃO (EXCLUSIVE HIDRÔMETRO). AF_03/2024</v>
      </c>
      <c r="D39" s="247"/>
      <c r="E39" s="247"/>
      <c r="F39" s="247"/>
      <c r="G39" s="247"/>
      <c r="H39" s="247"/>
      <c r="I39" s="248"/>
      <c r="J39" s="86">
        <f>C40</f>
        <v>1</v>
      </c>
      <c r="K39" s="45" t="str">
        <f>VLOOKUP(A39,'PLANILHA ORÇAMENTÁRIA'!B:L,5,0)</f>
        <v>UN</v>
      </c>
    </row>
    <row r="40" spans="1:11" ht="30" customHeight="1">
      <c r="B40" s="160" t="s">
        <v>15643</v>
      </c>
      <c r="C40" s="179">
        <v>1</v>
      </c>
      <c r="D40" s="290" t="s">
        <v>32334</v>
      </c>
      <c r="E40" s="290"/>
      <c r="F40" s="290"/>
      <c r="G40" s="290"/>
      <c r="H40" s="290"/>
      <c r="I40" s="290"/>
      <c r="J40" s="290"/>
    </row>
    <row r="41" spans="1:11">
      <c r="A41" s="54"/>
      <c r="B41" s="161"/>
      <c r="C41" s="39"/>
      <c r="D41" s="39"/>
      <c r="E41" s="44"/>
      <c r="F41" s="40"/>
      <c r="G41" s="43"/>
      <c r="H41" s="21"/>
      <c r="I41" s="21"/>
      <c r="J41" s="21"/>
      <c r="K41" s="21"/>
    </row>
    <row r="42" spans="1:11" ht="26.25" customHeight="1">
      <c r="A42" s="23" t="s">
        <v>20</v>
      </c>
      <c r="B42" s="49">
        <f>VLOOKUP(A42,'PLANILHA ORÇAMENTÁRIA'!B:L,2,0)</f>
        <v>101497</v>
      </c>
      <c r="C42" s="246" t="str">
        <f>VLOOKUP(A42,'PLANILHA ORÇAMENTÁRIA'!B:L,4,0)</f>
        <v>ENTRADA DE ENERGIA ELÉTRICA, AÉREA, BIFÁSICA, COM CAIXA DE SOBREPOR, CABO DE 10 MM2 E DISJUNTOR DIN 50A (NÃO INCLUSO O POSTE DE CONCRETO). AF_07/2020_PS</v>
      </c>
      <c r="D42" s="247"/>
      <c r="E42" s="247"/>
      <c r="F42" s="247"/>
      <c r="G42" s="247"/>
      <c r="H42" s="247"/>
      <c r="I42" s="248"/>
      <c r="J42" s="86">
        <f>C43</f>
        <v>1</v>
      </c>
      <c r="K42" s="45" t="str">
        <f>VLOOKUP(A42,'PLANILHA ORÇAMENTÁRIA'!B:L,5,0)</f>
        <v>UN</v>
      </c>
    </row>
    <row r="43" spans="1:11" ht="30" customHeight="1">
      <c r="B43" s="160" t="s">
        <v>15643</v>
      </c>
      <c r="C43" s="179">
        <v>1</v>
      </c>
      <c r="D43" s="290" t="s">
        <v>32335</v>
      </c>
      <c r="E43" s="290"/>
      <c r="F43" s="290"/>
      <c r="G43" s="290"/>
      <c r="H43" s="290"/>
      <c r="I43" s="290"/>
      <c r="J43" s="290"/>
    </row>
    <row r="44" spans="1:11">
      <c r="A44" s="54"/>
      <c r="B44" s="161"/>
      <c r="C44" s="39"/>
      <c r="D44" s="39"/>
      <c r="E44" s="44"/>
      <c r="F44" s="40"/>
      <c r="G44" s="43"/>
      <c r="H44" s="21"/>
      <c r="I44" s="21"/>
      <c r="J44" s="21"/>
      <c r="K44" s="21"/>
    </row>
    <row r="45" spans="1:11">
      <c r="B45" s="161"/>
      <c r="C45" s="39"/>
      <c r="D45" s="39"/>
      <c r="E45" s="44"/>
      <c r="F45" s="40"/>
      <c r="G45" s="43"/>
    </row>
    <row r="46" spans="1:11">
      <c r="B46" s="183" t="s">
        <v>6948</v>
      </c>
      <c r="C46" s="252" t="s">
        <v>32728</v>
      </c>
      <c r="D46" s="252"/>
      <c r="E46" s="252"/>
      <c r="F46" s="252"/>
      <c r="G46" s="252"/>
    </row>
    <row r="48" spans="1:11" ht="38.25" customHeight="1">
      <c r="A48" s="23" t="s">
        <v>13</v>
      </c>
      <c r="B48" s="49">
        <f>VLOOKUP(A48,'PLANILHA ORÇAMENTÁRIA'!B:L,2,0)</f>
        <v>101144</v>
      </c>
      <c r="C48" s="246" t="str">
        <f>VLOOKUP(A48,'PLANILHA ORÇAMENTÁRIA'!B:L,4,0)</f>
        <v>ESCAVAÇÃO HORIZONTAL, INCLUINDO CARGA, DESCARGA E TRANSPORTE EM SOLO DE 1A CATEGORIA COM TRATOR DE ESTEIRAS (100HP/LÂMINA: 2,19M3) E CAMINHÃO BASCULANTE DE 14M3, DMT ATÉ 200M. AF_07/2020</v>
      </c>
      <c r="D48" s="247"/>
      <c r="E48" s="247"/>
      <c r="F48" s="247"/>
      <c r="G48" s="247"/>
      <c r="H48" s="247"/>
      <c r="I48" s="248"/>
      <c r="J48" s="86">
        <f>C49</f>
        <v>175.03749999999999</v>
      </c>
      <c r="K48" s="45" t="str">
        <f>VLOOKUP(A48,'PLANILHA ORÇAMENTÁRIA'!B:L,5,0)</f>
        <v>M3</v>
      </c>
    </row>
    <row r="49" spans="1:11" ht="30" customHeight="1">
      <c r="B49" s="160" t="s">
        <v>15647</v>
      </c>
      <c r="C49" s="181">
        <f>10.45*6.7*0.05*50</f>
        <v>175.03749999999999</v>
      </c>
      <c r="D49" s="249" t="s">
        <v>32336</v>
      </c>
      <c r="E49" s="250"/>
      <c r="F49" s="250"/>
      <c r="G49" s="250"/>
      <c r="H49" s="250"/>
      <c r="I49" s="250"/>
      <c r="J49" s="251"/>
    </row>
    <row r="51" spans="1:11" ht="24" customHeight="1">
      <c r="A51" s="23" t="s">
        <v>14</v>
      </c>
      <c r="B51" s="49">
        <f>VLOOKUP(A51,'PLANILHA ORÇAMENTÁRIA'!B:L,2,0)</f>
        <v>99059</v>
      </c>
      <c r="C51" s="246" t="str">
        <f>VLOOKUP(A51,'PLANILHA ORÇAMENTÁRIA'!B:L,4,0)</f>
        <v>LOCAÇÃO CONVENCIONAL DE OBRA, UTILIZANDO GABARITO DE TÁBUAS CORRIDAS PONTALETADAS A CADA 2,00M - 2 UTILIZAÇÕES. AF_03/2024</v>
      </c>
      <c r="D51" s="247"/>
      <c r="E51" s="247"/>
      <c r="F51" s="247"/>
      <c r="G51" s="247"/>
      <c r="H51" s="247"/>
      <c r="I51" s="248"/>
      <c r="J51" s="86">
        <f>C52</f>
        <v>1814.9999999999998</v>
      </c>
      <c r="K51" s="45" t="str">
        <f>VLOOKUP(A51,'PLANILHA ORÇAMENTÁRIA'!B:L,5,0)</f>
        <v>M</v>
      </c>
    </row>
    <row r="52" spans="1:11" ht="30" customHeight="1">
      <c r="B52" s="160" t="s">
        <v>15650</v>
      </c>
      <c r="C52" s="181">
        <f>(10.95*2+7.2*2)*50</f>
        <v>1814.9999999999998</v>
      </c>
      <c r="D52" s="249" t="s">
        <v>32466</v>
      </c>
      <c r="E52" s="250"/>
      <c r="F52" s="250"/>
      <c r="G52" s="250"/>
      <c r="H52" s="250"/>
      <c r="I52" s="250"/>
      <c r="J52" s="251"/>
    </row>
    <row r="53" spans="1:11">
      <c r="A53" s="54"/>
      <c r="B53" s="161"/>
      <c r="C53" s="39"/>
      <c r="D53" s="39"/>
      <c r="E53" s="44"/>
      <c r="F53" s="40"/>
      <c r="G53" s="43"/>
      <c r="H53" s="21"/>
      <c r="I53" s="21"/>
      <c r="J53" s="21"/>
      <c r="K53" s="21"/>
    </row>
    <row r="54" spans="1:11">
      <c r="A54" s="23" t="s">
        <v>14689</v>
      </c>
      <c r="B54" s="49">
        <f>VLOOKUP(A54,'PLANILHA ORÇAMENTÁRIA'!B:L,2,0)</f>
        <v>105011</v>
      </c>
      <c r="C54" s="246" t="str">
        <f>VLOOKUP(A54,'PLANILHA ORÇAMENTÁRIA'!B:L,4,0)</f>
        <v>EXECUÇÃO DE LINHAS DE REFERÊNCIA EM GABARITO OU CAVALETE. AF_03/2024</v>
      </c>
      <c r="D54" s="247"/>
      <c r="E54" s="247"/>
      <c r="F54" s="247"/>
      <c r="G54" s="247"/>
      <c r="H54" s="247"/>
      <c r="I54" s="248"/>
      <c r="J54" s="86">
        <f>C55</f>
        <v>3482.5000000000005</v>
      </c>
      <c r="K54" s="45" t="str">
        <f>VLOOKUP(A54,'PLANILHA ORÇAMENTÁRIA'!B:L,5,0)</f>
        <v>M</v>
      </c>
    </row>
    <row r="55" spans="1:11" ht="30" customHeight="1">
      <c r="B55" s="160" t="s">
        <v>15647</v>
      </c>
      <c r="C55" s="181">
        <f>(11.05*3+7.3*5)*50</f>
        <v>3482.5000000000005</v>
      </c>
      <c r="D55" s="249" t="s">
        <v>32337</v>
      </c>
      <c r="E55" s="250"/>
      <c r="F55" s="250"/>
      <c r="G55" s="250"/>
      <c r="H55" s="250"/>
      <c r="I55" s="250"/>
      <c r="J55" s="251"/>
    </row>
    <row r="57" spans="1:11" ht="25.5" customHeight="1">
      <c r="A57" s="23" t="s">
        <v>32523</v>
      </c>
      <c r="B57" s="49">
        <f>VLOOKUP(A57,'PLANILHA ORÇAMENTÁRIA'!B:L,2,0)</f>
        <v>95879</v>
      </c>
      <c r="C57" s="246" t="str">
        <f>VLOOKUP(A57,'PLANILHA ORÇAMENTÁRIA'!B:L,4,0)</f>
        <v>TRANSPORTE COM CAMINHÃO BASCULANTE DE 14 M³, EM VIA URBANA PAVIMENTADA, DMT ATÉ 30 KM (UNIDADE: TXKM). AF_07/2020</v>
      </c>
      <c r="D57" s="247"/>
      <c r="E57" s="247"/>
      <c r="F57" s="247"/>
      <c r="G57" s="247"/>
      <c r="H57" s="247"/>
      <c r="I57" s="248"/>
      <c r="J57" s="86">
        <f>J66</f>
        <v>230.71385908350001</v>
      </c>
      <c r="K57" s="45" t="str">
        <f>VLOOKUP(A57,'PLANILHA ORÇAMENTÁRIA'!B:L,5,0)</f>
        <v>TXKM</v>
      </c>
    </row>
    <row r="58" spans="1:11" ht="24">
      <c r="B58" s="298" t="s">
        <v>85</v>
      </c>
      <c r="C58" s="307"/>
      <c r="D58" s="307"/>
      <c r="E58" s="299"/>
      <c r="F58" s="55" t="s">
        <v>32220</v>
      </c>
      <c r="G58" s="85" t="s">
        <v>32221</v>
      </c>
      <c r="H58" s="85" t="s">
        <v>32222</v>
      </c>
      <c r="I58" s="85" t="s">
        <v>32340</v>
      </c>
      <c r="J58" s="85" t="s">
        <v>32223</v>
      </c>
    </row>
    <row r="59" spans="1:11">
      <c r="B59" s="291" t="s">
        <v>32224</v>
      </c>
      <c r="C59" s="291"/>
      <c r="D59" s="291"/>
      <c r="E59" s="291"/>
      <c r="F59" s="181">
        <f>J48</f>
        <v>175.03749999999999</v>
      </c>
      <c r="G59" s="180">
        <v>1.7</v>
      </c>
      <c r="H59" s="199">
        <f t="shared" ref="H59:H64" si="0">F59*G59</f>
        <v>297.56374999999997</v>
      </c>
      <c r="I59" s="180">
        <f t="shared" ref="I59:I64" si="1">$F$67/1000</f>
        <v>0.15130000000000002</v>
      </c>
      <c r="J59" s="92">
        <f t="shared" ref="J59:J64" si="2">H59*I59</f>
        <v>45.021395374999997</v>
      </c>
    </row>
    <row r="60" spans="1:11">
      <c r="B60" s="291" t="s">
        <v>32225</v>
      </c>
      <c r="C60" s="291"/>
      <c r="D60" s="291"/>
      <c r="E60" s="291"/>
      <c r="F60" s="181">
        <f>D170</f>
        <v>25.466000000000001</v>
      </c>
      <c r="G60" s="180">
        <v>1.7</v>
      </c>
      <c r="H60" s="199">
        <f t="shared" si="0"/>
        <v>43.292200000000001</v>
      </c>
      <c r="I60" s="180">
        <f t="shared" si="1"/>
        <v>0.15130000000000002</v>
      </c>
      <c r="J60" s="92">
        <f t="shared" si="2"/>
        <v>6.5501098600000009</v>
      </c>
    </row>
    <row r="61" spans="1:11">
      <c r="B61" s="291" t="s">
        <v>32226</v>
      </c>
      <c r="C61" s="291"/>
      <c r="D61" s="291"/>
      <c r="E61" s="291"/>
      <c r="F61" s="181">
        <f>D255</f>
        <v>74.824999999999989</v>
      </c>
      <c r="G61" s="180">
        <v>1.7</v>
      </c>
      <c r="H61" s="199">
        <f t="shared" si="0"/>
        <v>127.20249999999997</v>
      </c>
      <c r="I61" s="180">
        <f t="shared" si="1"/>
        <v>0.15130000000000002</v>
      </c>
      <c r="J61" s="92">
        <f t="shared" si="2"/>
        <v>19.245738249999999</v>
      </c>
    </row>
    <row r="62" spans="1:11">
      <c r="B62" s="291" t="s">
        <v>32226</v>
      </c>
      <c r="C62" s="291"/>
      <c r="D62" s="291"/>
      <c r="E62" s="291"/>
      <c r="F62" s="181">
        <f>D340</f>
        <v>95.491000000000014</v>
      </c>
      <c r="G62" s="180">
        <v>1.7</v>
      </c>
      <c r="H62" s="199">
        <f t="shared" si="0"/>
        <v>162.33470000000003</v>
      </c>
      <c r="I62" s="180">
        <f t="shared" si="1"/>
        <v>0.15130000000000002</v>
      </c>
      <c r="J62" s="92">
        <f t="shared" si="2"/>
        <v>24.561240110000007</v>
      </c>
    </row>
    <row r="63" spans="1:11">
      <c r="B63" s="291" t="s">
        <v>32227</v>
      </c>
      <c r="C63" s="291"/>
      <c r="D63" s="291"/>
      <c r="E63" s="291"/>
      <c r="F63" s="181">
        <f>D384</f>
        <v>105.6</v>
      </c>
      <c r="G63" s="180">
        <v>1.7</v>
      </c>
      <c r="H63" s="199">
        <f t="shared" si="0"/>
        <v>179.51999999999998</v>
      </c>
      <c r="I63" s="180">
        <f t="shared" si="1"/>
        <v>0.15130000000000002</v>
      </c>
      <c r="J63" s="92">
        <f t="shared" si="2"/>
        <v>27.161376000000001</v>
      </c>
    </row>
    <row r="64" spans="1:11">
      <c r="B64" s="291" t="s">
        <v>32228</v>
      </c>
      <c r="C64" s="291"/>
      <c r="D64" s="291"/>
      <c r="E64" s="291"/>
      <c r="F64" s="181">
        <f>J886</f>
        <v>213.57</v>
      </c>
      <c r="G64" s="180">
        <v>1.7</v>
      </c>
      <c r="H64" s="199">
        <f t="shared" si="0"/>
        <v>363.06899999999996</v>
      </c>
      <c r="I64" s="180">
        <f t="shared" si="1"/>
        <v>0.15130000000000002</v>
      </c>
      <c r="J64" s="92">
        <f t="shared" si="2"/>
        <v>54.9323397</v>
      </c>
    </row>
    <row r="65" spans="1:11">
      <c r="H65" s="289" t="s">
        <v>32175</v>
      </c>
      <c r="I65" s="289"/>
      <c r="J65" s="92">
        <f>SUM(J59:J64)</f>
        <v>177.472199295</v>
      </c>
    </row>
    <row r="66" spans="1:11" ht="14.25" customHeight="1">
      <c r="B66" s="280" t="s">
        <v>32338</v>
      </c>
      <c r="C66" s="280"/>
      <c r="D66" s="280"/>
      <c r="E66" s="280"/>
      <c r="F66" s="227" t="s">
        <v>32339</v>
      </c>
      <c r="H66" s="288" t="s">
        <v>32276</v>
      </c>
      <c r="I66" s="288"/>
      <c r="J66" s="287">
        <f>J65*1.3</f>
        <v>230.71385908350001</v>
      </c>
    </row>
    <row r="67" spans="1:11" ht="14.25" customHeight="1">
      <c r="B67" s="280" t="s">
        <v>32760</v>
      </c>
      <c r="C67" s="280"/>
      <c r="D67" s="280"/>
      <c r="E67" s="280"/>
      <c r="F67" s="181">
        <f>5.65+ 94.6+45.55+5.5</f>
        <v>151.30000000000001</v>
      </c>
      <c r="H67" s="288"/>
      <c r="I67" s="288"/>
      <c r="J67" s="287"/>
    </row>
    <row r="70" spans="1:11">
      <c r="B70" s="183" t="s">
        <v>6949</v>
      </c>
      <c r="C70" s="252" t="s">
        <v>32757</v>
      </c>
      <c r="D70" s="252"/>
      <c r="E70" s="252"/>
      <c r="F70" s="252"/>
      <c r="G70" s="252"/>
    </row>
    <row r="72" spans="1:11" ht="49.5" customHeight="1">
      <c r="A72" s="23" t="s">
        <v>15</v>
      </c>
      <c r="B72" s="49" t="str">
        <f>VLOOKUP(A72,'PLANILHA ORÇAMENTÁRIA'!B:L,2,0)</f>
        <v>COMP 29</v>
      </c>
      <c r="C72" s="246" t="str">
        <f>VLOOKUP(A72,'PLANILHA ORÇAMENTÁRIA'!B:L,4,0)</f>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
      <c r="D72" s="247"/>
      <c r="E72" s="247"/>
      <c r="F72" s="247"/>
      <c r="G72" s="247"/>
      <c r="H72" s="247"/>
      <c r="I72" s="248"/>
      <c r="J72" s="86">
        <f>D82</f>
        <v>619.52549999999997</v>
      </c>
      <c r="K72" s="45" t="str">
        <f>VLOOKUP(A72,'PLANILHA ORÇAMENTÁRIA'!B:L,5,0)</f>
        <v>M3</v>
      </c>
    </row>
    <row r="73" spans="1:11" ht="14.25" customHeight="1">
      <c r="B73" s="270" t="s">
        <v>85</v>
      </c>
      <c r="C73" s="272"/>
      <c r="D73" s="160" t="s">
        <v>15647</v>
      </c>
      <c r="E73" s="315" t="s">
        <v>32341</v>
      </c>
      <c r="F73" s="316"/>
      <c r="G73" s="316"/>
      <c r="H73" s="316"/>
      <c r="I73" s="317"/>
    </row>
    <row r="74" spans="1:11" ht="14.25" customHeight="1">
      <c r="B74" s="305" t="s">
        <v>32246</v>
      </c>
      <c r="C74" s="306"/>
      <c r="D74" s="181">
        <f>J158+J163</f>
        <v>22.4</v>
      </c>
    </row>
    <row r="75" spans="1:11">
      <c r="B75" s="305" t="s">
        <v>32247</v>
      </c>
      <c r="C75" s="306"/>
      <c r="D75" s="181">
        <f>J243+J248</f>
        <v>66.8</v>
      </c>
    </row>
    <row r="76" spans="1:11">
      <c r="B76" s="305" t="s">
        <v>32248</v>
      </c>
      <c r="C76" s="306"/>
      <c r="D76" s="181">
        <f>J328+J333</f>
        <v>85.800000000000011</v>
      </c>
    </row>
    <row r="77" spans="1:11">
      <c r="B77" s="305" t="s">
        <v>32250</v>
      </c>
      <c r="C77" s="306"/>
      <c r="D77" s="181">
        <f>J377</f>
        <v>90</v>
      </c>
    </row>
    <row r="78" spans="1:11">
      <c r="B78" s="305" t="s">
        <v>32274</v>
      </c>
      <c r="C78" s="306"/>
      <c r="D78" s="181">
        <f>J907</f>
        <v>209</v>
      </c>
    </row>
    <row r="79" spans="1:11">
      <c r="B79" s="305" t="s">
        <v>32249</v>
      </c>
      <c r="C79" s="306"/>
      <c r="D79" s="181">
        <f>J412</f>
        <v>67.5</v>
      </c>
    </row>
    <row r="80" spans="1:11">
      <c r="B80" s="305" t="s">
        <v>32251</v>
      </c>
      <c r="C80" s="306"/>
      <c r="D80" s="181">
        <f>J440</f>
        <v>63</v>
      </c>
    </row>
    <row r="81" spans="1:11">
      <c r="B81" s="305" t="s">
        <v>32252</v>
      </c>
      <c r="C81" s="306"/>
      <c r="D81" s="181">
        <f>J447*0.054</f>
        <v>15.025499999999999</v>
      </c>
    </row>
    <row r="82" spans="1:11">
      <c r="B82" s="288" t="s">
        <v>32175</v>
      </c>
      <c r="C82" s="288"/>
      <c r="D82" s="92">
        <f>SUM(D74:D81)</f>
        <v>619.52549999999997</v>
      </c>
    </row>
    <row r="85" spans="1:11" ht="15" customHeight="1">
      <c r="A85" s="53"/>
      <c r="B85" s="183" t="s">
        <v>6950</v>
      </c>
      <c r="C85" s="252" t="s">
        <v>31764</v>
      </c>
      <c r="D85" s="252"/>
      <c r="E85" s="252"/>
      <c r="F85" s="252"/>
      <c r="G85" s="252"/>
      <c r="H85" s="40"/>
      <c r="I85" s="39"/>
      <c r="J85" s="41"/>
      <c r="K85" s="39"/>
    </row>
    <row r="86" spans="1:11" ht="15" customHeight="1">
      <c r="A86" s="53"/>
      <c r="B86" s="159"/>
      <c r="C86" s="42"/>
      <c r="D86" s="42"/>
      <c r="E86" s="42"/>
      <c r="F86" s="42"/>
      <c r="G86" s="40"/>
      <c r="H86" s="40"/>
      <c r="I86" s="39"/>
      <c r="J86" s="41"/>
      <c r="K86" s="39"/>
    </row>
    <row r="87" spans="1:11" ht="14.25" customHeight="1">
      <c r="A87" s="23" t="s">
        <v>17</v>
      </c>
      <c r="B87" s="49" t="str">
        <f>VLOOKUP(A87,'PLANILHA ORÇAMENTÁRIA'!B:L,2,0)</f>
        <v>COMP 19</v>
      </c>
      <c r="C87" s="246" t="str">
        <f>VLOOKUP(A87,'PLANILHA ORÇAMENTÁRIA'!B:L,4,0)</f>
        <v>ADMINISTRAÇÃO LOCAL</v>
      </c>
      <c r="D87" s="247"/>
      <c r="E87" s="247"/>
      <c r="F87" s="247"/>
      <c r="G87" s="247"/>
      <c r="H87" s="247"/>
      <c r="I87" s="248"/>
      <c r="J87" s="86">
        <f>C88</f>
        <v>1</v>
      </c>
      <c r="K87" s="45" t="str">
        <f>VLOOKUP(A87,'PLANILHA ORÇAMENTÁRIA'!B:L,5,0)</f>
        <v xml:space="preserve">UN </v>
      </c>
    </row>
    <row r="88" spans="1:11" ht="30" customHeight="1">
      <c r="B88" s="160" t="s">
        <v>15643</v>
      </c>
      <c r="C88" s="190">
        <v>1</v>
      </c>
      <c r="D88" s="290" t="s">
        <v>32342</v>
      </c>
      <c r="E88" s="290"/>
      <c r="F88" s="290"/>
      <c r="G88" s="290"/>
      <c r="H88" s="290"/>
      <c r="I88" s="290"/>
      <c r="J88" s="290"/>
    </row>
    <row r="90" spans="1:11" ht="15" thickBot="1"/>
    <row r="91" spans="1:11" ht="15" thickBot="1">
      <c r="B91" s="183" t="s">
        <v>6951</v>
      </c>
      <c r="C91" s="252" t="s">
        <v>32472</v>
      </c>
      <c r="D91" s="252"/>
      <c r="E91" s="252"/>
      <c r="F91" s="252"/>
      <c r="G91" s="252"/>
      <c r="H91" s="258" t="s">
        <v>32238</v>
      </c>
      <c r="I91" s="259"/>
      <c r="J91" s="108" t="s">
        <v>6953</v>
      </c>
    </row>
    <row r="93" spans="1:11" ht="15" customHeight="1">
      <c r="A93" s="53"/>
      <c r="B93" s="159" t="str">
        <f>A94</f>
        <v>6.1</v>
      </c>
      <c r="C93" s="81" t="s">
        <v>15462</v>
      </c>
      <c r="D93" s="42"/>
      <c r="E93" s="42"/>
      <c r="F93" s="42"/>
      <c r="G93" s="40"/>
      <c r="H93" s="40"/>
      <c r="I93" s="39"/>
      <c r="J93" s="41"/>
      <c r="K93" s="39"/>
    </row>
    <row r="94" spans="1:11" ht="26.25" customHeight="1">
      <c r="A94" s="23" t="s">
        <v>50</v>
      </c>
      <c r="B94" s="49">
        <f>VLOOKUP(A94,'PLANILHA ORÇAMENTÁRIA'!B:L,2,0)</f>
        <v>96521</v>
      </c>
      <c r="C94" s="246" t="str">
        <f>VLOOKUP(A94,'PLANILHA ORÇAMENTÁRIA'!B:L,4,0)</f>
        <v>ESCAVAÇÃO MECANIZADA PARA BLOCO DE COROAMENTO OU SAPATA COM RETROESCAVADEIRA (INCLUINDO ESCAVAÇÃO PARA COLOCAÇÃO DE FÔRMAS). AF_01/2024</v>
      </c>
      <c r="D94" s="247"/>
      <c r="E94" s="247"/>
      <c r="F94" s="247"/>
      <c r="G94" s="247"/>
      <c r="H94" s="247"/>
      <c r="I94" s="248"/>
      <c r="J94" s="86">
        <f>D104</f>
        <v>218.79800000000003</v>
      </c>
      <c r="K94" s="45" t="str">
        <f>VLOOKUP(A94,'PLANILHA ORÇAMENTÁRIA'!B:L,5,0)</f>
        <v>M3</v>
      </c>
    </row>
    <row r="95" spans="1:11">
      <c r="B95" s="162" t="s">
        <v>32169</v>
      </c>
      <c r="C95" s="82" t="s">
        <v>15643</v>
      </c>
      <c r="D95" s="82" t="s">
        <v>32194</v>
      </c>
      <c r="E95" s="82" t="s">
        <v>32195</v>
      </c>
      <c r="F95" s="82" t="s">
        <v>32193</v>
      </c>
      <c r="G95" s="82" t="s">
        <v>32202</v>
      </c>
      <c r="H95" s="82" t="s">
        <v>32203</v>
      </c>
      <c r="I95" s="82" t="s">
        <v>32196</v>
      </c>
      <c r="J95" s="85" t="s">
        <v>15647</v>
      </c>
    </row>
    <row r="96" spans="1:11" ht="24">
      <c r="B96" s="163" t="s">
        <v>32197</v>
      </c>
      <c r="C96" s="200">
        <v>6</v>
      </c>
      <c r="D96" s="200">
        <f>0.6</f>
        <v>0.6</v>
      </c>
      <c r="E96" s="200">
        <f>0.7</f>
        <v>0.7</v>
      </c>
      <c r="F96" s="200">
        <v>0.2</v>
      </c>
      <c r="G96" s="200">
        <f>D96+F96*2</f>
        <v>1</v>
      </c>
      <c r="H96" s="200">
        <f>E96+F96*2</f>
        <v>1.1000000000000001</v>
      </c>
      <c r="I96" s="200">
        <f>1.5+0.05</f>
        <v>1.55</v>
      </c>
      <c r="J96" s="103">
        <f>C96*H96*G96*I96</f>
        <v>10.23</v>
      </c>
    </row>
    <row r="97" spans="1:11">
      <c r="B97" s="163" t="s">
        <v>32198</v>
      </c>
      <c r="C97" s="200">
        <v>2</v>
      </c>
      <c r="D97" s="200">
        <v>0.8</v>
      </c>
      <c r="E97" s="200">
        <f>0.9</f>
        <v>0.9</v>
      </c>
      <c r="F97" s="200">
        <v>0.2</v>
      </c>
      <c r="G97" s="200">
        <f>D97+F97*2</f>
        <v>1.2000000000000002</v>
      </c>
      <c r="H97" s="200">
        <f>E97+F97*2</f>
        <v>1.3</v>
      </c>
      <c r="I97" s="200">
        <f t="shared" ref="I97:I100" si="3">1.5+0.05</f>
        <v>1.55</v>
      </c>
      <c r="J97" s="103">
        <f t="shared" ref="J97:J100" si="4">C97*H97*G97*I97</f>
        <v>4.8360000000000012</v>
      </c>
    </row>
    <row r="98" spans="1:11">
      <c r="B98" s="163" t="s">
        <v>32199</v>
      </c>
      <c r="C98" s="200">
        <v>1</v>
      </c>
      <c r="D98" s="200">
        <v>0.65</v>
      </c>
      <c r="E98" s="200">
        <f>0.8</f>
        <v>0.8</v>
      </c>
      <c r="F98" s="200">
        <v>0.2</v>
      </c>
      <c r="G98" s="200">
        <f>D98+F98*2</f>
        <v>1.05</v>
      </c>
      <c r="H98" s="200">
        <f>E98+F98*2</f>
        <v>1.2000000000000002</v>
      </c>
      <c r="I98" s="200">
        <f t="shared" si="3"/>
        <v>1.55</v>
      </c>
      <c r="J98" s="103">
        <f t="shared" si="4"/>
        <v>1.9530000000000005</v>
      </c>
    </row>
    <row r="99" spans="1:11">
      <c r="B99" s="163" t="s">
        <v>32200</v>
      </c>
      <c r="C99" s="200">
        <v>2</v>
      </c>
      <c r="D99" s="200">
        <v>0.95</v>
      </c>
      <c r="E99" s="200">
        <f>1.05</f>
        <v>1.05</v>
      </c>
      <c r="F99" s="200">
        <v>0.2</v>
      </c>
      <c r="G99" s="200">
        <f>D99+F99*2</f>
        <v>1.35</v>
      </c>
      <c r="H99" s="200">
        <f>E99+F99*2</f>
        <v>1.4500000000000002</v>
      </c>
      <c r="I99" s="200">
        <f t="shared" si="3"/>
        <v>1.55</v>
      </c>
      <c r="J99" s="103">
        <f t="shared" si="4"/>
        <v>6.0682500000000017</v>
      </c>
    </row>
    <row r="100" spans="1:11">
      <c r="B100" s="163" t="s">
        <v>32201</v>
      </c>
      <c r="C100" s="200">
        <v>2</v>
      </c>
      <c r="D100" s="200">
        <v>0.7</v>
      </c>
      <c r="E100" s="200">
        <f>0.85</f>
        <v>0.85</v>
      </c>
      <c r="F100" s="200">
        <v>0.2</v>
      </c>
      <c r="G100" s="200">
        <f>D100+F100*2</f>
        <v>1.1000000000000001</v>
      </c>
      <c r="H100" s="200">
        <f>E100+F100*2</f>
        <v>1.25</v>
      </c>
      <c r="I100" s="200">
        <f t="shared" si="3"/>
        <v>1.55</v>
      </c>
      <c r="J100" s="103">
        <f t="shared" si="4"/>
        <v>4.2625000000000002</v>
      </c>
    </row>
    <row r="101" spans="1:11">
      <c r="B101" s="164" t="s">
        <v>32175</v>
      </c>
      <c r="C101" s="84">
        <f>SUM(C96:C100)</f>
        <v>13</v>
      </c>
      <c r="I101" s="102" t="s">
        <v>32175</v>
      </c>
      <c r="J101" s="103">
        <f>SUM(J96:J100)</f>
        <v>27.349750000000004</v>
      </c>
    </row>
    <row r="103" spans="1:11">
      <c r="B103" s="253" t="s">
        <v>32238</v>
      </c>
      <c r="C103" s="254"/>
      <c r="D103" s="255" t="s">
        <v>32239</v>
      </c>
      <c r="E103" s="255"/>
      <c r="G103" t="s">
        <v>32277</v>
      </c>
    </row>
    <row r="104" spans="1:11">
      <c r="B104" s="256" t="str">
        <f>$J$91</f>
        <v>8</v>
      </c>
      <c r="C104" s="256"/>
      <c r="D104" s="257">
        <f>J101*B104</f>
        <v>218.79800000000003</v>
      </c>
      <c r="E104" s="257"/>
    </row>
    <row r="106" spans="1:11" ht="15" customHeight="1">
      <c r="A106" s="53"/>
      <c r="B106" s="159" t="str">
        <f>A107</f>
        <v>6.2</v>
      </c>
      <c r="C106" s="81" t="s">
        <v>15466</v>
      </c>
      <c r="D106" s="42"/>
      <c r="E106" s="42"/>
      <c r="F106" s="42"/>
      <c r="G106" s="40"/>
      <c r="H106" s="40"/>
      <c r="I106" s="39"/>
      <c r="J106" s="41"/>
      <c r="K106" s="39"/>
    </row>
    <row r="107" spans="1:11">
      <c r="A107" s="23" t="s">
        <v>6979</v>
      </c>
      <c r="B107" s="49">
        <f>VLOOKUP(A107,'PLANILHA ORÇAMENTÁRIA'!B:L,2,0)</f>
        <v>101616</v>
      </c>
      <c r="C107" s="246" t="str">
        <f>VLOOKUP(A107,'PLANILHA ORÇAMENTÁRIA'!B:L,4,0)</f>
        <v>PREPARO DE FUNDO DE VALA COM LARGURA MENOR QUE 1,5 M (ACERTO DO SOLO NATURAL). AF_08/2020</v>
      </c>
      <c r="D107" s="247"/>
      <c r="E107" s="247"/>
      <c r="F107" s="247"/>
      <c r="G107" s="247"/>
      <c r="H107" s="247"/>
      <c r="I107" s="248"/>
      <c r="J107" s="86">
        <f>D117</f>
        <v>61.320000000000007</v>
      </c>
      <c r="K107" s="45" t="str">
        <f>VLOOKUP(A107,'PLANILHA ORÇAMENTÁRIA'!B:L,5,0)</f>
        <v>M2</v>
      </c>
    </row>
    <row r="108" spans="1:11">
      <c r="B108" s="275" t="s">
        <v>32169</v>
      </c>
      <c r="C108" s="275"/>
      <c r="D108" s="275"/>
      <c r="E108" s="82" t="s">
        <v>15643</v>
      </c>
      <c r="F108" s="82" t="s">
        <v>15645</v>
      </c>
      <c r="G108" s="82" t="s">
        <v>15646</v>
      </c>
      <c r="H108" s="85" t="s">
        <v>15648</v>
      </c>
    </row>
    <row r="109" spans="1:11">
      <c r="B109" s="286" t="s">
        <v>32170</v>
      </c>
      <c r="C109" s="286"/>
      <c r="D109" s="286"/>
      <c r="E109" s="200">
        <v>6</v>
      </c>
      <c r="F109" s="200">
        <f>0.6</f>
        <v>0.6</v>
      </c>
      <c r="G109" s="200">
        <f>0.7</f>
        <v>0.7</v>
      </c>
      <c r="H109" s="103">
        <f>E109*F109*G109</f>
        <v>2.5199999999999996</v>
      </c>
    </row>
    <row r="110" spans="1:11">
      <c r="B110" s="286" t="s">
        <v>32171</v>
      </c>
      <c r="C110" s="286"/>
      <c r="D110" s="286"/>
      <c r="E110" s="200">
        <v>2</v>
      </c>
      <c r="F110" s="200">
        <f>0.8</f>
        <v>0.8</v>
      </c>
      <c r="G110" s="200">
        <f>0.9</f>
        <v>0.9</v>
      </c>
      <c r="H110" s="103">
        <f t="shared" ref="H110:H113" si="5">E110*F110*G110</f>
        <v>1.4400000000000002</v>
      </c>
    </row>
    <row r="111" spans="1:11">
      <c r="B111" s="286" t="s">
        <v>32172</v>
      </c>
      <c r="C111" s="286"/>
      <c r="D111" s="286"/>
      <c r="E111" s="200">
        <v>1</v>
      </c>
      <c r="F111" s="200">
        <f>0.65</f>
        <v>0.65</v>
      </c>
      <c r="G111" s="200">
        <f>0.8</f>
        <v>0.8</v>
      </c>
      <c r="H111" s="103">
        <f t="shared" si="5"/>
        <v>0.52</v>
      </c>
    </row>
    <row r="112" spans="1:11">
      <c r="B112" s="286" t="s">
        <v>32173</v>
      </c>
      <c r="C112" s="286"/>
      <c r="D112" s="286"/>
      <c r="E112" s="200">
        <v>2</v>
      </c>
      <c r="F112" s="200">
        <f>0.95</f>
        <v>0.95</v>
      </c>
      <c r="G112" s="200">
        <f>1.05</f>
        <v>1.05</v>
      </c>
      <c r="H112" s="103">
        <f t="shared" si="5"/>
        <v>1.9949999999999999</v>
      </c>
    </row>
    <row r="113" spans="1:11">
      <c r="B113" s="286" t="s">
        <v>32174</v>
      </c>
      <c r="C113" s="286"/>
      <c r="D113" s="286"/>
      <c r="E113" s="200">
        <v>2</v>
      </c>
      <c r="F113" s="200">
        <f>0.7</f>
        <v>0.7</v>
      </c>
      <c r="G113" s="200">
        <f>0.85</f>
        <v>0.85</v>
      </c>
      <c r="H113" s="103">
        <f t="shared" si="5"/>
        <v>1.19</v>
      </c>
    </row>
    <row r="114" spans="1:11">
      <c r="D114" s="102" t="s">
        <v>32175</v>
      </c>
      <c r="E114" s="84">
        <f>SUM(E109:E113)</f>
        <v>13</v>
      </c>
      <c r="G114" s="102" t="s">
        <v>32175</v>
      </c>
      <c r="H114" s="107">
        <f>SUM(H109:H113)</f>
        <v>7.6650000000000009</v>
      </c>
    </row>
    <row r="116" spans="1:11">
      <c r="B116" s="253" t="s">
        <v>32238</v>
      </c>
      <c r="C116" s="254"/>
      <c r="D116" s="255" t="s">
        <v>32206</v>
      </c>
      <c r="E116" s="255"/>
    </row>
    <row r="117" spans="1:11">
      <c r="B117" s="256" t="str">
        <f>$J$91</f>
        <v>8</v>
      </c>
      <c r="C117" s="256"/>
      <c r="D117" s="257">
        <f>H114*B117</f>
        <v>61.320000000000007</v>
      </c>
      <c r="E117" s="257"/>
    </row>
    <row r="119" spans="1:11" ht="15" customHeight="1">
      <c r="A119" s="53"/>
      <c r="B119" s="159" t="str">
        <f>A120</f>
        <v>6.3</v>
      </c>
      <c r="C119" s="81" t="s">
        <v>15465</v>
      </c>
      <c r="D119" s="42"/>
      <c r="E119" s="42"/>
      <c r="F119" s="42"/>
      <c r="G119" s="40"/>
      <c r="H119" s="40"/>
      <c r="I119" s="39"/>
      <c r="J119" s="41"/>
      <c r="K119" s="39"/>
    </row>
    <row r="120" spans="1:11" ht="25.5" customHeight="1">
      <c r="A120" s="23" t="s">
        <v>32525</v>
      </c>
      <c r="B120" s="49">
        <f>VLOOKUP(A120,'PLANILHA ORÇAMENTÁRIA'!B:L,2,0)</f>
        <v>96619</v>
      </c>
      <c r="C120" s="246" t="str">
        <f>VLOOKUP(A120,'PLANILHA ORÇAMENTÁRIA'!B:L,4,0)</f>
        <v>LASTRO DE CONCRETO MAGRO, APLICADO EM BLOCOS DE COROAMENTO OU SAPATAS, ESPESSURA DE 5 CM. AF_01/2024</v>
      </c>
      <c r="D120" s="247"/>
      <c r="E120" s="247"/>
      <c r="F120" s="247"/>
      <c r="G120" s="247"/>
      <c r="H120" s="247"/>
      <c r="I120" s="248"/>
      <c r="J120" s="86">
        <f>D130</f>
        <v>61.320000000000007</v>
      </c>
      <c r="K120" s="45" t="str">
        <f>VLOOKUP(A120,'PLANILHA ORÇAMENTÁRIA'!B:L,5,0)</f>
        <v>M2</v>
      </c>
    </row>
    <row r="121" spans="1:11">
      <c r="B121" s="275" t="s">
        <v>32169</v>
      </c>
      <c r="C121" s="275"/>
      <c r="D121" s="275"/>
      <c r="E121" s="82" t="s">
        <v>15643</v>
      </c>
      <c r="F121" s="82" t="s">
        <v>15645</v>
      </c>
      <c r="G121" s="82" t="s">
        <v>15646</v>
      </c>
      <c r="H121" s="85" t="s">
        <v>15648</v>
      </c>
    </row>
    <row r="122" spans="1:11">
      <c r="B122" s="286" t="s">
        <v>32170</v>
      </c>
      <c r="C122" s="286"/>
      <c r="D122" s="286"/>
      <c r="E122" s="200">
        <v>6</v>
      </c>
      <c r="F122" s="200">
        <f>0.6</f>
        <v>0.6</v>
      </c>
      <c r="G122" s="200">
        <f>0.7</f>
        <v>0.7</v>
      </c>
      <c r="H122" s="103">
        <f>E122*F122*G122</f>
        <v>2.5199999999999996</v>
      </c>
    </row>
    <row r="123" spans="1:11">
      <c r="B123" s="286" t="s">
        <v>32171</v>
      </c>
      <c r="C123" s="286"/>
      <c r="D123" s="286"/>
      <c r="E123" s="200">
        <v>2</v>
      </c>
      <c r="F123" s="200">
        <f>0.8</f>
        <v>0.8</v>
      </c>
      <c r="G123" s="200">
        <f>0.9</f>
        <v>0.9</v>
      </c>
      <c r="H123" s="103">
        <f t="shared" ref="H123:H125" si="6">E123*F123*G123</f>
        <v>1.4400000000000002</v>
      </c>
    </row>
    <row r="124" spans="1:11">
      <c r="B124" s="286" t="s">
        <v>32172</v>
      </c>
      <c r="C124" s="286"/>
      <c r="D124" s="286"/>
      <c r="E124" s="200">
        <v>1</v>
      </c>
      <c r="F124" s="200">
        <f>0.65</f>
        <v>0.65</v>
      </c>
      <c r="G124" s="200">
        <f>0.8</f>
        <v>0.8</v>
      </c>
      <c r="H124" s="103">
        <f t="shared" si="6"/>
        <v>0.52</v>
      </c>
    </row>
    <row r="125" spans="1:11">
      <c r="B125" s="286" t="s">
        <v>32173</v>
      </c>
      <c r="C125" s="286"/>
      <c r="D125" s="286"/>
      <c r="E125" s="200">
        <v>2</v>
      </c>
      <c r="F125" s="200">
        <f>0.95</f>
        <v>0.95</v>
      </c>
      <c r="G125" s="200">
        <f>1.05</f>
        <v>1.05</v>
      </c>
      <c r="H125" s="103">
        <f t="shared" si="6"/>
        <v>1.9949999999999999</v>
      </c>
    </row>
    <row r="126" spans="1:11">
      <c r="B126" s="286" t="s">
        <v>32174</v>
      </c>
      <c r="C126" s="286"/>
      <c r="D126" s="286"/>
      <c r="E126" s="200">
        <v>2</v>
      </c>
      <c r="F126" s="200">
        <f>0.7</f>
        <v>0.7</v>
      </c>
      <c r="G126" s="200">
        <f>0.85</f>
        <v>0.85</v>
      </c>
      <c r="H126" s="103">
        <f>E126*F126*G126</f>
        <v>1.19</v>
      </c>
    </row>
    <row r="127" spans="1:11">
      <c r="D127" s="102" t="s">
        <v>32175</v>
      </c>
      <c r="E127" s="84">
        <f>SUM(E122:E126)</f>
        <v>13</v>
      </c>
      <c r="G127" s="102" t="s">
        <v>32175</v>
      </c>
      <c r="H127" s="107">
        <f>SUM(H122:H126)</f>
        <v>7.6650000000000009</v>
      </c>
    </row>
    <row r="129" spans="1:11">
      <c r="B129" s="253" t="s">
        <v>32238</v>
      </c>
      <c r="C129" s="254"/>
      <c r="D129" s="255" t="s">
        <v>32206</v>
      </c>
      <c r="E129" s="255"/>
    </row>
    <row r="130" spans="1:11">
      <c r="B130" s="256" t="str">
        <f>$J$91</f>
        <v>8</v>
      </c>
      <c r="C130" s="256"/>
      <c r="D130" s="257">
        <f>H127*B130</f>
        <v>61.320000000000007</v>
      </c>
      <c r="E130" s="257"/>
    </row>
    <row r="132" spans="1:11" ht="15" customHeight="1">
      <c r="A132" s="53"/>
      <c r="B132" s="159" t="str">
        <f>A133</f>
        <v>6.4</v>
      </c>
      <c r="C132" s="81" t="s">
        <v>32188</v>
      </c>
      <c r="D132" s="42"/>
      <c r="E132" s="42"/>
      <c r="F132" s="42"/>
      <c r="G132" s="40"/>
      <c r="H132" s="40"/>
      <c r="I132" s="39"/>
      <c r="J132" s="41"/>
      <c r="K132" s="39"/>
    </row>
    <row r="133" spans="1:11" ht="23.25" customHeight="1">
      <c r="A133" s="23" t="s">
        <v>32526</v>
      </c>
      <c r="B133" s="49">
        <f>VLOOKUP(A133,'PLANILHA ORÇAMENTÁRIA'!B:L,2,0)</f>
        <v>92427</v>
      </c>
      <c r="C133" s="246" t="str">
        <f>VLOOKUP(A133,'PLANILHA ORÇAMENTÁRIA'!B:L,4,0)</f>
        <v>MONTAGEM E DESMONTAGEM DE FÔRMA DE PILARES RETANGULARES E ESTRUTURAS SIMILARES, PÉ-DIREITO SIMPLES, EM CHAPA DE MADEIRA COMPENSADA RESINADA, 8 UTILIZAÇÕES. AF_09/2020</v>
      </c>
      <c r="D133" s="247"/>
      <c r="E133" s="247"/>
      <c r="F133" s="247"/>
      <c r="G133" s="247"/>
      <c r="H133" s="247"/>
      <c r="I133" s="248"/>
      <c r="J133" s="86">
        <f>G135</f>
        <v>124.8</v>
      </c>
      <c r="K133" s="45" t="str">
        <f>VLOOKUP(A133,'PLANILHA ORÇAMENTÁRIA'!B:L,5,0)</f>
        <v>M2</v>
      </c>
    </row>
    <row r="134" spans="1:11">
      <c r="B134" s="275" t="s">
        <v>32343</v>
      </c>
      <c r="C134" s="275"/>
      <c r="D134" s="55" t="s">
        <v>32206</v>
      </c>
      <c r="E134" s="253" t="s">
        <v>32238</v>
      </c>
      <c r="F134" s="254"/>
      <c r="G134" s="255" t="s">
        <v>32206</v>
      </c>
      <c r="H134" s="255"/>
    </row>
    <row r="135" spans="1:11">
      <c r="B135" s="275"/>
      <c r="C135" s="275"/>
      <c r="D135" s="200">
        <v>15.6</v>
      </c>
      <c r="E135" s="256" t="str">
        <f>$J$91</f>
        <v>8</v>
      </c>
      <c r="F135" s="256"/>
      <c r="G135" s="257">
        <f>D135*E135</f>
        <v>124.8</v>
      </c>
      <c r="H135" s="257"/>
    </row>
    <row r="137" spans="1:11" ht="15" customHeight="1">
      <c r="A137" s="53"/>
      <c r="B137" s="159" t="str">
        <f>A138</f>
        <v>6.5</v>
      </c>
      <c r="C137" s="81" t="s">
        <v>15476</v>
      </c>
      <c r="D137" s="42"/>
      <c r="E137" s="42"/>
      <c r="F137" s="42"/>
      <c r="G137" s="40"/>
      <c r="H137" s="40"/>
      <c r="I137" s="39"/>
      <c r="J137" s="41"/>
      <c r="K137" s="39"/>
    </row>
    <row r="138" spans="1:11" ht="23.25" customHeight="1">
      <c r="A138" s="23" t="s">
        <v>32527</v>
      </c>
      <c r="B138" s="49">
        <f>VLOOKUP(A138,'PLANILHA ORÇAMENTÁRIA'!B:L,2,0)</f>
        <v>96535</v>
      </c>
      <c r="C138" s="246" t="str">
        <f>VLOOKUP(A138,'PLANILHA ORÇAMENTÁRIA'!B:L,4,0)</f>
        <v>FABRICAÇÃO, MONTAGEM E DESMONTAGEM DE FÔRMA PARA SAPATA, EM MADEIRA SERRADA, E=25 MM, 4 UTILIZAÇÕES. AF_01/2024</v>
      </c>
      <c r="D138" s="247"/>
      <c r="E138" s="247"/>
      <c r="F138" s="247"/>
      <c r="G138" s="247"/>
      <c r="H138" s="247"/>
      <c r="I138" s="248"/>
      <c r="J138" s="86">
        <f>G140</f>
        <v>79.040000000000006</v>
      </c>
      <c r="K138" s="45" t="str">
        <f>VLOOKUP(A138,'PLANILHA ORÇAMENTÁRIA'!B:L,5,0)</f>
        <v>M2</v>
      </c>
    </row>
    <row r="139" spans="1:11">
      <c r="B139" s="275" t="s">
        <v>32343</v>
      </c>
      <c r="C139" s="275"/>
      <c r="D139" s="55" t="s">
        <v>32206</v>
      </c>
      <c r="E139" s="253" t="s">
        <v>32238</v>
      </c>
      <c r="F139" s="254"/>
      <c r="G139" s="255" t="s">
        <v>32206</v>
      </c>
      <c r="H139" s="255"/>
    </row>
    <row r="140" spans="1:11">
      <c r="B140" s="275"/>
      <c r="C140" s="275"/>
      <c r="D140" s="200">
        <v>9.8800000000000008</v>
      </c>
      <c r="E140" s="256" t="str">
        <f>$J$91</f>
        <v>8</v>
      </c>
      <c r="F140" s="256"/>
      <c r="G140" s="257">
        <f>D140*E140</f>
        <v>79.040000000000006</v>
      </c>
      <c r="H140" s="257"/>
    </row>
    <row r="142" spans="1:11" ht="15" customHeight="1">
      <c r="A142" s="53"/>
      <c r="B142" s="159" t="str">
        <f>A143</f>
        <v>6.6</v>
      </c>
      <c r="C142" s="81" t="s">
        <v>32189</v>
      </c>
      <c r="D142" s="42"/>
      <c r="E142" s="42"/>
      <c r="F142" s="42"/>
      <c r="G142" s="40"/>
      <c r="H142" s="40"/>
      <c r="I142" s="39"/>
      <c r="J142" s="41"/>
      <c r="K142" s="39"/>
    </row>
    <row r="143" spans="1:11" ht="23.25" customHeight="1">
      <c r="A143" s="23" t="s">
        <v>32528</v>
      </c>
      <c r="B143" s="49">
        <f>VLOOKUP(A143,'PLANILHA ORÇAMENTÁRIA'!B:L,2,0)</f>
        <v>92762</v>
      </c>
      <c r="C143" s="246" t="str">
        <f>VLOOKUP(A143,'PLANILHA ORÇAMENTÁRIA'!B:L,4,0)</f>
        <v>ARMAÇÃO DE PILAR OU VIGA DE ESTRUTURA CONVENCIONAL DE CONCRETO ARMADO UTILIZANDO AÇO CA-50 DE 10,0 MM - MONTAGEM. AF_06/2022</v>
      </c>
      <c r="D143" s="247"/>
      <c r="E143" s="247"/>
      <c r="F143" s="247"/>
      <c r="G143" s="247"/>
      <c r="H143" s="247"/>
      <c r="I143" s="248"/>
      <c r="J143" s="86">
        <f>G145</f>
        <v>518.4</v>
      </c>
      <c r="K143" s="45" t="str">
        <f>VLOOKUP(A143,'PLANILHA ORÇAMENTÁRIA'!B:L,5,0)</f>
        <v>KG</v>
      </c>
    </row>
    <row r="144" spans="1:11">
      <c r="B144" s="275" t="s">
        <v>32343</v>
      </c>
      <c r="C144" s="275"/>
      <c r="D144" s="55" t="s">
        <v>15795</v>
      </c>
      <c r="E144" s="253" t="s">
        <v>32238</v>
      </c>
      <c r="F144" s="254"/>
      <c r="G144" s="255" t="s">
        <v>32240</v>
      </c>
      <c r="H144" s="255"/>
    </row>
    <row r="145" spans="1:11">
      <c r="B145" s="275"/>
      <c r="C145" s="275"/>
      <c r="D145" s="200">
        <v>64.8</v>
      </c>
      <c r="E145" s="256" t="str">
        <f>$J$91</f>
        <v>8</v>
      </c>
      <c r="F145" s="256"/>
      <c r="G145" s="257">
        <f>D145*E145</f>
        <v>518.4</v>
      </c>
      <c r="H145" s="257"/>
    </row>
    <row r="147" spans="1:11" ht="15" customHeight="1">
      <c r="A147" s="53"/>
      <c r="B147" s="159" t="str">
        <f>A148</f>
        <v>6.7</v>
      </c>
      <c r="C147" s="81" t="s">
        <v>32189</v>
      </c>
      <c r="D147" s="42"/>
      <c r="E147" s="42"/>
      <c r="F147" s="42"/>
      <c r="G147" s="40"/>
      <c r="H147" s="40"/>
      <c r="I147" s="39"/>
      <c r="J147" s="41"/>
      <c r="K147" s="39"/>
    </row>
    <row r="148" spans="1:11" ht="23.25" customHeight="1">
      <c r="A148" s="23" t="s">
        <v>32529</v>
      </c>
      <c r="B148" s="49">
        <f>VLOOKUP(A148,'PLANILHA ORÇAMENTÁRIA'!B:L,2,0)</f>
        <v>92759</v>
      </c>
      <c r="C148" s="246" t="str">
        <f>VLOOKUP(A148,'PLANILHA ORÇAMENTÁRIA'!B:L,4,0)</f>
        <v>ARMAÇÃO DE PILAR OU VIGA DE ESTRUTURA CONVENCIONAL DE CONCRETO ARMADO UTILIZANDO AÇO CA-60 DE 5,0 MM - MONTAGEM. AF_06/2022</v>
      </c>
      <c r="D148" s="247"/>
      <c r="E148" s="247"/>
      <c r="F148" s="247"/>
      <c r="G148" s="247"/>
      <c r="H148" s="247"/>
      <c r="I148" s="248"/>
      <c r="J148" s="86">
        <f>G150</f>
        <v>148</v>
      </c>
      <c r="K148" s="45" t="str">
        <f>VLOOKUP(A148,'PLANILHA ORÇAMENTÁRIA'!B:L,5,0)</f>
        <v>KG</v>
      </c>
    </row>
    <row r="149" spans="1:11">
      <c r="B149" s="275" t="s">
        <v>32343</v>
      </c>
      <c r="C149" s="275"/>
      <c r="D149" s="55" t="s">
        <v>15795</v>
      </c>
      <c r="E149" s="253" t="s">
        <v>32238</v>
      </c>
      <c r="F149" s="254"/>
      <c r="G149" s="255" t="s">
        <v>32240</v>
      </c>
      <c r="H149" s="255"/>
    </row>
    <row r="150" spans="1:11">
      <c r="B150" s="275"/>
      <c r="C150" s="275"/>
      <c r="D150" s="200">
        <v>18.5</v>
      </c>
      <c r="E150" s="256" t="str">
        <f>$J$91</f>
        <v>8</v>
      </c>
      <c r="F150" s="256"/>
      <c r="G150" s="257">
        <f>D150*E150</f>
        <v>148</v>
      </c>
      <c r="H150" s="257"/>
    </row>
    <row r="152" spans="1:11" ht="15" customHeight="1">
      <c r="A152" s="53"/>
      <c r="B152" s="159" t="str">
        <f>A153</f>
        <v>6.8</v>
      </c>
      <c r="C152" s="81" t="s">
        <v>15469</v>
      </c>
      <c r="D152" s="42"/>
      <c r="E152" s="42"/>
      <c r="F152" s="42"/>
      <c r="G152" s="40"/>
      <c r="H152" s="40"/>
      <c r="I152" s="39"/>
      <c r="J152" s="41"/>
      <c r="K152" s="39"/>
    </row>
    <row r="153" spans="1:11" ht="23.25" customHeight="1">
      <c r="A153" s="23" t="s">
        <v>32530</v>
      </c>
      <c r="B153" s="49">
        <f>VLOOKUP(A153,'PLANILHA ORÇAMENTÁRIA'!B:L,2,0)</f>
        <v>104918</v>
      </c>
      <c r="C153" s="246" t="str">
        <f>VLOOKUP(A153,'PLANILHA ORÇAMENTÁRIA'!B:L,4,0)</f>
        <v>ARMAÇÃO DE SAPATA ISOLADA, VIGA BALDRAME E SAPATA CORRIDA UTILIZANDO AÇO CA-50 DE 8 MM - MONTAGEM. AF_01/2024</v>
      </c>
      <c r="D153" s="247"/>
      <c r="E153" s="247"/>
      <c r="F153" s="247"/>
      <c r="G153" s="247"/>
      <c r="H153" s="247"/>
      <c r="I153" s="248"/>
      <c r="J153" s="86">
        <f>G155</f>
        <v>496</v>
      </c>
      <c r="K153" s="45" t="str">
        <f>VLOOKUP(A153,'PLANILHA ORÇAMENTÁRIA'!B:L,5,0)</f>
        <v>KG</v>
      </c>
    </row>
    <row r="154" spans="1:11">
      <c r="B154" s="275" t="s">
        <v>32343</v>
      </c>
      <c r="C154" s="275"/>
      <c r="D154" s="55" t="s">
        <v>15795</v>
      </c>
      <c r="E154" s="253" t="s">
        <v>32238</v>
      </c>
      <c r="F154" s="254"/>
      <c r="G154" s="255" t="s">
        <v>32240</v>
      </c>
      <c r="H154" s="255"/>
    </row>
    <row r="155" spans="1:11">
      <c r="B155" s="275"/>
      <c r="C155" s="275"/>
      <c r="D155" s="200">
        <v>62</v>
      </c>
      <c r="E155" s="256" t="str">
        <f>$J$91</f>
        <v>8</v>
      </c>
      <c r="F155" s="256"/>
      <c r="G155" s="257">
        <f>D155*E155</f>
        <v>496</v>
      </c>
      <c r="H155" s="257"/>
    </row>
    <row r="157" spans="1:11" ht="15" customHeight="1">
      <c r="A157" s="53"/>
      <c r="B157" s="159" t="str">
        <f>A158</f>
        <v>6.9</v>
      </c>
      <c r="C157" s="81" t="s">
        <v>32190</v>
      </c>
      <c r="D157" s="42"/>
      <c r="E157" s="42"/>
      <c r="F157" s="42"/>
      <c r="G157" s="40"/>
      <c r="H157" s="40"/>
      <c r="I157" s="39"/>
      <c r="J157" s="41"/>
      <c r="K157" s="39"/>
    </row>
    <row r="158" spans="1:11" ht="23.25" customHeight="1">
      <c r="A158" s="23" t="s">
        <v>32531</v>
      </c>
      <c r="B158" s="49">
        <f>VLOOKUP(A158,'PLANILHA ORÇAMENTÁRIA'!B:L,2,0)</f>
        <v>103672</v>
      </c>
      <c r="C158" s="246" t="str">
        <f>VLOOKUP(A158,'PLANILHA ORÇAMENTÁRIA'!B:L,4,0)</f>
        <v>CONCRETAGEM DE PILARES, FCK = 25 MPA, COM USO DE BOMBA - LANÇAMENTO, ADENSAMENTO E ACABAMENTO. AF_02/2022_PS</v>
      </c>
      <c r="D158" s="247"/>
      <c r="E158" s="247"/>
      <c r="F158" s="247"/>
      <c r="G158" s="247"/>
      <c r="H158" s="247"/>
      <c r="I158" s="248"/>
      <c r="J158" s="86">
        <f>G160</f>
        <v>7.04</v>
      </c>
      <c r="K158" s="45" t="str">
        <f>VLOOKUP(A158,'PLANILHA ORÇAMENTÁRIA'!B:L,5,0)</f>
        <v>M3</v>
      </c>
    </row>
    <row r="159" spans="1:11">
      <c r="B159" s="275" t="s">
        <v>32343</v>
      </c>
      <c r="C159" s="275"/>
      <c r="D159" s="55" t="s">
        <v>15796</v>
      </c>
      <c r="E159" s="253" t="s">
        <v>32238</v>
      </c>
      <c r="F159" s="254"/>
      <c r="G159" s="255" t="s">
        <v>32239</v>
      </c>
      <c r="H159" s="255"/>
    </row>
    <row r="160" spans="1:11">
      <c r="B160" s="275"/>
      <c r="C160" s="275"/>
      <c r="D160" s="200">
        <v>0.88</v>
      </c>
      <c r="E160" s="256" t="str">
        <f>$J$91</f>
        <v>8</v>
      </c>
      <c r="F160" s="256"/>
      <c r="G160" s="257">
        <f>D160*E160</f>
        <v>7.04</v>
      </c>
      <c r="H160" s="257"/>
    </row>
    <row r="162" spans="1:11" ht="15" customHeight="1">
      <c r="A162" s="53"/>
      <c r="B162" s="159" t="str">
        <f>A163</f>
        <v>6.10</v>
      </c>
      <c r="C162" s="81" t="s">
        <v>15473</v>
      </c>
      <c r="D162" s="42"/>
      <c r="E162" s="42"/>
      <c r="F162" s="42"/>
      <c r="G162" s="40"/>
      <c r="H162" s="40"/>
      <c r="I162" s="39"/>
      <c r="J162" s="41"/>
      <c r="K162" s="39"/>
    </row>
    <row r="163" spans="1:11" ht="23.25" customHeight="1">
      <c r="A163" s="23" t="s">
        <v>32532</v>
      </c>
      <c r="B163" s="49" t="str">
        <f>VLOOKUP(A163,'PLANILHA ORÇAMENTÁRIA'!B:L,2,0)</f>
        <v>COMP 01</v>
      </c>
      <c r="C163" s="246" t="str">
        <f>VLOOKUP(A163,'PLANILHA ORÇAMENTÁRIA'!B:L,4,0)</f>
        <v>CONCRETAGEM DE SAPATA, FCK 25 MPA, COM USO DE BOMBA - LANÇAMENTO, ADENSAMENTO E ACABAMENTO.</v>
      </c>
      <c r="D163" s="247"/>
      <c r="E163" s="247"/>
      <c r="F163" s="247"/>
      <c r="G163" s="247"/>
      <c r="H163" s="247"/>
      <c r="I163" s="248"/>
      <c r="J163" s="86">
        <f>G165</f>
        <v>15.36</v>
      </c>
      <c r="K163" s="45" t="str">
        <f>VLOOKUP(A163,'PLANILHA ORÇAMENTÁRIA'!B:L,5,0)</f>
        <v>M3</v>
      </c>
    </row>
    <row r="164" spans="1:11">
      <c r="B164" s="275" t="s">
        <v>32343</v>
      </c>
      <c r="C164" s="275"/>
      <c r="D164" s="55" t="s">
        <v>15796</v>
      </c>
      <c r="E164" s="253" t="s">
        <v>32238</v>
      </c>
      <c r="F164" s="254"/>
      <c r="G164" s="255" t="s">
        <v>32239</v>
      </c>
      <c r="H164" s="255"/>
    </row>
    <row r="165" spans="1:11">
      <c r="B165" s="275"/>
      <c r="C165" s="275"/>
      <c r="D165" s="201">
        <v>1.92</v>
      </c>
      <c r="E165" s="256" t="str">
        <f>$J$91</f>
        <v>8</v>
      </c>
      <c r="F165" s="256"/>
      <c r="G165" s="257">
        <f>D165*E165</f>
        <v>15.36</v>
      </c>
      <c r="H165" s="257"/>
    </row>
    <row r="167" spans="1:11" ht="15" customHeight="1">
      <c r="A167" s="53"/>
      <c r="B167" s="159" t="str">
        <f>A168</f>
        <v>6.11</v>
      </c>
      <c r="C167" s="81" t="s">
        <v>15475</v>
      </c>
      <c r="D167" s="42"/>
      <c r="E167" s="42"/>
      <c r="F167" s="42"/>
      <c r="G167" s="40"/>
      <c r="H167" s="40"/>
      <c r="I167" s="39"/>
      <c r="J167" s="41"/>
      <c r="K167" s="39"/>
    </row>
    <row r="168" spans="1:11" ht="39" customHeight="1">
      <c r="A168" s="23" t="s">
        <v>32533</v>
      </c>
      <c r="B168" s="49">
        <f>VLOOKUP(A168,'PLANILHA ORÇAMENTÁRIA'!B:L,2,0)</f>
        <v>104736</v>
      </c>
      <c r="C168" s="246" t="str">
        <f>VLOOKUP(A168,'PLANILHA ORÇAMENTÁRIA'!B:L,4,0)</f>
        <v>REATERRO MECANIZADO DE VALA COM RETROESCAVADEIRA (CAPACIDADE DA CAÇAMBA DA RETRO: 0,26 M³/POTÊNCIA: 88 HP), LARGURA DE 0,8 A 1,5 M, PROFUNDIDADE DE 1,5 A 3,0 M, COM SOLO (SEM SUBSTITUIÇÃO) DE 1ª CATEGORIA, COM PLACA VIBRATÓRIA. AF_08/2023</v>
      </c>
      <c r="D168" s="247"/>
      <c r="E168" s="247"/>
      <c r="F168" s="247"/>
      <c r="G168" s="247"/>
      <c r="H168" s="247"/>
      <c r="I168" s="248"/>
      <c r="J168" s="86">
        <f>F170</f>
        <v>193.33200000000002</v>
      </c>
      <c r="K168" s="45" t="str">
        <f>VLOOKUP(A168,'PLANILHA ORÇAMENTÁRIA'!B:L,5,0)</f>
        <v>M3</v>
      </c>
    </row>
    <row r="169" spans="1:11">
      <c r="B169" s="270" t="s">
        <v>15652</v>
      </c>
      <c r="C169" s="272"/>
      <c r="D169" s="270" t="s">
        <v>15653</v>
      </c>
      <c r="E169" s="272"/>
      <c r="F169" s="270" t="s">
        <v>15654</v>
      </c>
      <c r="G169" s="272"/>
    </row>
    <row r="170" spans="1:11">
      <c r="B170" s="281">
        <f>J94</f>
        <v>218.79800000000003</v>
      </c>
      <c r="C170" s="282"/>
      <c r="D170" s="281">
        <f>J158+J163+(J120*0.05)</f>
        <v>25.466000000000001</v>
      </c>
      <c r="E170" s="282"/>
      <c r="F170" s="260">
        <f>B170-D170</f>
        <v>193.33200000000002</v>
      </c>
      <c r="G170" s="261"/>
    </row>
    <row r="172" spans="1:11" ht="15" thickBot="1"/>
    <row r="173" spans="1:11" ht="15" thickBot="1">
      <c r="B173" s="183" t="s">
        <v>6952</v>
      </c>
      <c r="C173" s="252" t="s">
        <v>32473</v>
      </c>
      <c r="D173" s="252"/>
      <c r="E173" s="252"/>
      <c r="F173" s="252"/>
      <c r="G173" s="252"/>
      <c r="H173" s="258" t="s">
        <v>32238</v>
      </c>
      <c r="I173" s="259"/>
      <c r="J173" s="108" t="s">
        <v>32494</v>
      </c>
    </row>
    <row r="175" spans="1:11" ht="15" customHeight="1">
      <c r="A175" s="53"/>
      <c r="B175" s="159" t="str">
        <f>A176</f>
        <v>7.1</v>
      </c>
      <c r="C175" s="81" t="s">
        <v>15462</v>
      </c>
      <c r="D175" s="42"/>
      <c r="E175" s="42"/>
      <c r="F175" s="42"/>
      <c r="G175" s="40"/>
      <c r="H175" s="40"/>
      <c r="I175" s="39"/>
      <c r="J175" s="41"/>
      <c r="K175" s="39"/>
    </row>
    <row r="176" spans="1:11" ht="23.25" customHeight="1">
      <c r="A176" s="23" t="s">
        <v>51</v>
      </c>
      <c r="B176" s="49">
        <f>VLOOKUP(A176,'PLANILHA ORÇAMENTÁRIA'!B:L,2,0)</f>
        <v>96521</v>
      </c>
      <c r="C176" s="246" t="str">
        <f>VLOOKUP(A176,'PLANILHA ORÇAMENTÁRIA'!B:L,4,0)</f>
        <v>ESCAVAÇÃO MECANIZADA PARA BLOCO DE COROAMENTO OU SAPATA COM RETROESCAVADEIRA (INCLUINDO ESCAVAÇÃO PARA COLOCAÇÃO DE FÔRMAS). AF_01/2024</v>
      </c>
      <c r="D176" s="247"/>
      <c r="E176" s="247"/>
      <c r="F176" s="247"/>
      <c r="G176" s="247"/>
      <c r="H176" s="247"/>
      <c r="I176" s="248"/>
      <c r="J176" s="86">
        <f>D187</f>
        <v>876.37499999999989</v>
      </c>
      <c r="K176" s="45" t="str">
        <f>VLOOKUP(A176,'PLANILHA ORÇAMENTÁRIA'!B:L,5,0)</f>
        <v>M3</v>
      </c>
    </row>
    <row r="177" spans="1:11">
      <c r="B177" s="165" t="s">
        <v>32169</v>
      </c>
      <c r="C177" s="82" t="s">
        <v>15643</v>
      </c>
      <c r="D177" s="82" t="s">
        <v>32194</v>
      </c>
      <c r="E177" s="82" t="s">
        <v>32195</v>
      </c>
      <c r="F177" s="82" t="s">
        <v>32193</v>
      </c>
      <c r="G177" s="82" t="s">
        <v>32202</v>
      </c>
      <c r="H177" s="82" t="s">
        <v>32203</v>
      </c>
      <c r="I177" s="82" t="s">
        <v>32196</v>
      </c>
      <c r="J177" s="85" t="s">
        <v>15647</v>
      </c>
    </row>
    <row r="178" spans="1:11">
      <c r="B178" s="163" t="s">
        <v>32204</v>
      </c>
      <c r="C178" s="200">
        <v>2</v>
      </c>
      <c r="D178" s="200">
        <f>0.6</f>
        <v>0.6</v>
      </c>
      <c r="E178" s="200">
        <f>0.75</f>
        <v>0.75</v>
      </c>
      <c r="F178" s="200">
        <v>0.25</v>
      </c>
      <c r="G178" s="200">
        <f>D178+F178*2</f>
        <v>1.1000000000000001</v>
      </c>
      <c r="H178" s="200">
        <f>E178+F178*2</f>
        <v>1.25</v>
      </c>
      <c r="I178" s="200">
        <f>2+0.05</f>
        <v>2.0499999999999998</v>
      </c>
      <c r="J178" s="103">
        <f>C178*G178*H178*I178</f>
        <v>5.6374999999999993</v>
      </c>
    </row>
    <row r="179" spans="1:11">
      <c r="B179" s="163" t="s">
        <v>32198</v>
      </c>
      <c r="C179" s="200">
        <v>2</v>
      </c>
      <c r="D179" s="200">
        <f>0.8</f>
        <v>0.8</v>
      </c>
      <c r="E179" s="200">
        <f>0.95</f>
        <v>0.95</v>
      </c>
      <c r="F179" s="213">
        <v>0.25</v>
      </c>
      <c r="G179" s="200">
        <f t="shared" ref="G179:G183" si="7">D179+F179*2</f>
        <v>1.3</v>
      </c>
      <c r="H179" s="200">
        <f t="shared" ref="H179:H183" si="8">E179+F179*2</f>
        <v>1.45</v>
      </c>
      <c r="I179" s="200">
        <f t="shared" ref="I179:I183" si="9">2+0.05</f>
        <v>2.0499999999999998</v>
      </c>
      <c r="J179" s="103">
        <f t="shared" ref="J179:J183" si="10">C179*G179*H179*I179</f>
        <v>7.7284999999999995</v>
      </c>
    </row>
    <row r="180" spans="1:11" ht="18" customHeight="1">
      <c r="B180" s="166" t="s">
        <v>32205</v>
      </c>
      <c r="C180" s="200">
        <v>4</v>
      </c>
      <c r="D180" s="200">
        <f>0.6</f>
        <v>0.6</v>
      </c>
      <c r="E180" s="200">
        <f>0.7</f>
        <v>0.7</v>
      </c>
      <c r="F180" s="213">
        <v>0.25</v>
      </c>
      <c r="G180" s="200">
        <f t="shared" si="7"/>
        <v>1.1000000000000001</v>
      </c>
      <c r="H180" s="200">
        <f t="shared" si="8"/>
        <v>1.2</v>
      </c>
      <c r="I180" s="200">
        <f t="shared" si="9"/>
        <v>2.0499999999999998</v>
      </c>
      <c r="J180" s="103">
        <f t="shared" si="10"/>
        <v>10.824</v>
      </c>
    </row>
    <row r="181" spans="1:11">
      <c r="B181" s="166" t="s">
        <v>32199</v>
      </c>
      <c r="C181" s="200">
        <v>1</v>
      </c>
      <c r="D181" s="200">
        <f>0.7</f>
        <v>0.7</v>
      </c>
      <c r="E181" s="200">
        <f>0.8</f>
        <v>0.8</v>
      </c>
      <c r="F181" s="213">
        <v>0.25</v>
      </c>
      <c r="G181" s="200">
        <f t="shared" si="7"/>
        <v>1.2</v>
      </c>
      <c r="H181" s="200">
        <f t="shared" si="8"/>
        <v>1.3</v>
      </c>
      <c r="I181" s="200">
        <f t="shared" si="9"/>
        <v>2.0499999999999998</v>
      </c>
      <c r="J181" s="103">
        <f t="shared" si="10"/>
        <v>3.198</v>
      </c>
    </row>
    <row r="182" spans="1:11">
      <c r="B182" s="163" t="s">
        <v>32200</v>
      </c>
      <c r="C182" s="200">
        <v>2</v>
      </c>
      <c r="D182" s="200">
        <f>0.95</f>
        <v>0.95</v>
      </c>
      <c r="E182" s="200">
        <f>1.1</f>
        <v>1.1000000000000001</v>
      </c>
      <c r="F182" s="213">
        <v>0.25</v>
      </c>
      <c r="G182" s="200">
        <f t="shared" si="7"/>
        <v>1.45</v>
      </c>
      <c r="H182" s="200">
        <f t="shared" si="8"/>
        <v>1.6</v>
      </c>
      <c r="I182" s="200">
        <f t="shared" si="9"/>
        <v>2.0499999999999998</v>
      </c>
      <c r="J182" s="103">
        <f t="shared" si="10"/>
        <v>9.5119999999999987</v>
      </c>
    </row>
    <row r="183" spans="1:11">
      <c r="B183" s="163" t="s">
        <v>32201</v>
      </c>
      <c r="C183" s="200">
        <v>2</v>
      </c>
      <c r="D183" s="200">
        <f>0.75</f>
        <v>0.75</v>
      </c>
      <c r="E183" s="200">
        <f>0.85</f>
        <v>0.85</v>
      </c>
      <c r="F183" s="213">
        <v>0.25</v>
      </c>
      <c r="G183" s="200">
        <f t="shared" si="7"/>
        <v>1.25</v>
      </c>
      <c r="H183" s="200">
        <f t="shared" si="8"/>
        <v>1.35</v>
      </c>
      <c r="I183" s="200">
        <f t="shared" si="9"/>
        <v>2.0499999999999998</v>
      </c>
      <c r="J183" s="103">
        <f t="shared" si="10"/>
        <v>6.9187499999999993</v>
      </c>
    </row>
    <row r="184" spans="1:11">
      <c r="B184" s="164" t="s">
        <v>32175</v>
      </c>
      <c r="C184" s="84">
        <f>SUM(C178:C183)</f>
        <v>13</v>
      </c>
      <c r="I184" s="102" t="s">
        <v>32175</v>
      </c>
      <c r="J184" s="107">
        <f>SUM(J178:J183)</f>
        <v>43.818749999999994</v>
      </c>
    </row>
    <row r="186" spans="1:11">
      <c r="B186" s="253" t="s">
        <v>32238</v>
      </c>
      <c r="C186" s="254"/>
      <c r="D186" s="255" t="s">
        <v>32239</v>
      </c>
      <c r="E186" s="255"/>
      <c r="G186" t="s">
        <v>32277</v>
      </c>
    </row>
    <row r="187" spans="1:11">
      <c r="B187" s="256" t="str">
        <f>$J$173</f>
        <v>20</v>
      </c>
      <c r="C187" s="256"/>
      <c r="D187" s="257">
        <f>J184*B187</f>
        <v>876.37499999999989</v>
      </c>
      <c r="E187" s="257"/>
    </row>
    <row r="189" spans="1:11" ht="15" customHeight="1">
      <c r="A189" s="53"/>
      <c r="B189" s="159" t="str">
        <f>A190</f>
        <v>7.2</v>
      </c>
      <c r="C189" s="81" t="s">
        <v>15466</v>
      </c>
      <c r="D189" s="42"/>
      <c r="E189" s="42"/>
      <c r="F189" s="42"/>
      <c r="G189" s="40"/>
      <c r="H189" s="40"/>
      <c r="I189" s="39"/>
      <c r="J189" s="41"/>
      <c r="K189" s="39"/>
    </row>
    <row r="190" spans="1:11">
      <c r="A190" s="23" t="s">
        <v>52</v>
      </c>
      <c r="B190" s="49">
        <f>VLOOKUP(A190,'PLANILHA ORÇAMENTÁRIA'!B:L,2,0)</f>
        <v>101616</v>
      </c>
      <c r="C190" s="246" t="str">
        <f>VLOOKUP(A190,'PLANILHA ORÇAMENTÁRIA'!B:L,4,0)</f>
        <v>PREPARO DE FUNDO DE VALA COM LARGURA MENOR QUE 1,5 M (ACERTO DO SOLO NATURAL). AF_08/2020</v>
      </c>
      <c r="D190" s="247"/>
      <c r="E190" s="247"/>
      <c r="F190" s="247"/>
      <c r="G190" s="247"/>
      <c r="H190" s="247"/>
      <c r="I190" s="248"/>
      <c r="J190" s="86">
        <f>D201</f>
        <v>160.49999999999997</v>
      </c>
      <c r="K190" s="45" t="str">
        <f>VLOOKUP(A190,'PLANILHA ORÇAMENTÁRIA'!B:L,5,0)</f>
        <v>M2</v>
      </c>
    </row>
    <row r="191" spans="1:11">
      <c r="B191" s="275" t="s">
        <v>32169</v>
      </c>
      <c r="C191" s="275"/>
      <c r="D191" s="275"/>
      <c r="E191" s="82" t="s">
        <v>15643</v>
      </c>
      <c r="F191" s="82" t="s">
        <v>15645</v>
      </c>
      <c r="G191" s="82" t="s">
        <v>15646</v>
      </c>
      <c r="H191" s="85" t="s">
        <v>15648</v>
      </c>
    </row>
    <row r="192" spans="1:11">
      <c r="B192" s="286" t="s">
        <v>32176</v>
      </c>
      <c r="C192" s="286"/>
      <c r="D192" s="286"/>
      <c r="E192" s="200">
        <v>2</v>
      </c>
      <c r="F192" s="200">
        <f>0.6</f>
        <v>0.6</v>
      </c>
      <c r="G192" s="200">
        <f>0.75</f>
        <v>0.75</v>
      </c>
      <c r="H192" s="103">
        <f>E192*F192*G192</f>
        <v>0.89999999999999991</v>
      </c>
    </row>
    <row r="193" spans="1:11">
      <c r="B193" s="286" t="s">
        <v>32177</v>
      </c>
      <c r="C193" s="286"/>
      <c r="D193" s="286"/>
      <c r="E193" s="200">
        <v>2</v>
      </c>
      <c r="F193" s="200">
        <f>0.8</f>
        <v>0.8</v>
      </c>
      <c r="G193" s="200">
        <f>0.95</f>
        <v>0.95</v>
      </c>
      <c r="H193" s="103">
        <f t="shared" ref="H193:H197" si="11">E193*F193*G193</f>
        <v>1.52</v>
      </c>
    </row>
    <row r="194" spans="1:11">
      <c r="B194" s="283" t="s">
        <v>32178</v>
      </c>
      <c r="C194" s="284"/>
      <c r="D194" s="285"/>
      <c r="E194" s="200">
        <v>4</v>
      </c>
      <c r="F194" s="200">
        <f>0.6</f>
        <v>0.6</v>
      </c>
      <c r="G194" s="200">
        <f>0.7</f>
        <v>0.7</v>
      </c>
      <c r="H194" s="103">
        <f t="shared" si="11"/>
        <v>1.68</v>
      </c>
    </row>
    <row r="195" spans="1:11">
      <c r="B195" s="283" t="s">
        <v>32179</v>
      </c>
      <c r="C195" s="284"/>
      <c r="D195" s="285"/>
      <c r="E195" s="200">
        <v>1</v>
      </c>
      <c r="F195" s="200">
        <f>0.7</f>
        <v>0.7</v>
      </c>
      <c r="G195" s="200">
        <f>0.8</f>
        <v>0.8</v>
      </c>
      <c r="H195" s="103">
        <f t="shared" si="11"/>
        <v>0.55999999999999994</v>
      </c>
    </row>
    <row r="196" spans="1:11">
      <c r="B196" s="286" t="s">
        <v>32180</v>
      </c>
      <c r="C196" s="286"/>
      <c r="D196" s="286"/>
      <c r="E196" s="200">
        <v>2</v>
      </c>
      <c r="F196" s="200">
        <f>0.95</f>
        <v>0.95</v>
      </c>
      <c r="G196" s="200">
        <f>1.1</f>
        <v>1.1000000000000001</v>
      </c>
      <c r="H196" s="103">
        <f t="shared" si="11"/>
        <v>2.09</v>
      </c>
    </row>
    <row r="197" spans="1:11">
      <c r="B197" s="286" t="s">
        <v>32181</v>
      </c>
      <c r="C197" s="286"/>
      <c r="D197" s="286"/>
      <c r="E197" s="200">
        <v>2</v>
      </c>
      <c r="F197" s="200">
        <f>0.75</f>
        <v>0.75</v>
      </c>
      <c r="G197" s="200">
        <f>0.85</f>
        <v>0.85</v>
      </c>
      <c r="H197" s="103">
        <f t="shared" si="11"/>
        <v>1.2749999999999999</v>
      </c>
    </row>
    <row r="198" spans="1:11">
      <c r="D198" s="102" t="s">
        <v>32175</v>
      </c>
      <c r="E198" s="84">
        <f>SUM(E192:E197)</f>
        <v>13</v>
      </c>
      <c r="G198" s="102" t="s">
        <v>32175</v>
      </c>
      <c r="H198" s="107">
        <f>SUM(H192:H197)</f>
        <v>8.0249999999999986</v>
      </c>
    </row>
    <row r="200" spans="1:11">
      <c r="B200" s="253" t="s">
        <v>32238</v>
      </c>
      <c r="C200" s="254"/>
      <c r="D200" s="255" t="s">
        <v>32206</v>
      </c>
      <c r="E200" s="255"/>
    </row>
    <row r="201" spans="1:11">
      <c r="B201" s="256" t="str">
        <f>$J$173</f>
        <v>20</v>
      </c>
      <c r="C201" s="256"/>
      <c r="D201" s="257">
        <f>H198*B201</f>
        <v>160.49999999999997</v>
      </c>
      <c r="E201" s="257"/>
    </row>
    <row r="203" spans="1:11" ht="15" customHeight="1">
      <c r="A203" s="53"/>
      <c r="B203" s="159" t="str">
        <f>A204</f>
        <v>7.3</v>
      </c>
      <c r="C203" s="81" t="s">
        <v>15465</v>
      </c>
      <c r="D203" s="42"/>
      <c r="E203" s="42"/>
      <c r="F203" s="42"/>
      <c r="G203" s="40"/>
      <c r="H203" s="40"/>
      <c r="I203" s="39"/>
      <c r="J203" s="41"/>
      <c r="K203" s="39"/>
    </row>
    <row r="204" spans="1:11" ht="23.25" customHeight="1">
      <c r="A204" s="23" t="s">
        <v>53</v>
      </c>
      <c r="B204" s="49">
        <f>VLOOKUP(A204,'PLANILHA ORÇAMENTÁRIA'!B:L,2,0)</f>
        <v>96619</v>
      </c>
      <c r="C204" s="246" t="str">
        <f>VLOOKUP(A204,'PLANILHA ORÇAMENTÁRIA'!B:L,4,0)</f>
        <v>LASTRO DE CONCRETO MAGRO, APLICADO EM BLOCOS DE COROAMENTO OU SAPATAS, ESPESSURA DE 5 CM. AF_01/2024</v>
      </c>
      <c r="D204" s="247"/>
      <c r="E204" s="247"/>
      <c r="F204" s="247"/>
      <c r="G204" s="247"/>
      <c r="H204" s="247"/>
      <c r="I204" s="248"/>
      <c r="J204" s="86">
        <f>D215</f>
        <v>160.49999999999997</v>
      </c>
      <c r="K204" s="45" t="str">
        <f>VLOOKUP(A204,'PLANILHA ORÇAMENTÁRIA'!B:L,5,0)</f>
        <v>M2</v>
      </c>
    </row>
    <row r="205" spans="1:11">
      <c r="B205" s="275" t="s">
        <v>32169</v>
      </c>
      <c r="C205" s="275"/>
      <c r="D205" s="275"/>
      <c r="E205" s="82" t="s">
        <v>15643</v>
      </c>
      <c r="F205" s="82" t="s">
        <v>15645</v>
      </c>
      <c r="G205" s="82" t="s">
        <v>15646</v>
      </c>
      <c r="H205" s="85" t="s">
        <v>15648</v>
      </c>
    </row>
    <row r="206" spans="1:11">
      <c r="B206" s="286" t="s">
        <v>32176</v>
      </c>
      <c r="C206" s="286"/>
      <c r="D206" s="286"/>
      <c r="E206" s="200">
        <v>2</v>
      </c>
      <c r="F206" s="200">
        <f>0.6</f>
        <v>0.6</v>
      </c>
      <c r="G206" s="200">
        <f>0.75</f>
        <v>0.75</v>
      </c>
      <c r="H206" s="103">
        <f>E206*F206*G206</f>
        <v>0.89999999999999991</v>
      </c>
    </row>
    <row r="207" spans="1:11">
      <c r="B207" s="286" t="s">
        <v>32177</v>
      </c>
      <c r="C207" s="286"/>
      <c r="D207" s="286"/>
      <c r="E207" s="200">
        <v>2</v>
      </c>
      <c r="F207" s="200">
        <f>0.8</f>
        <v>0.8</v>
      </c>
      <c r="G207" s="200">
        <f>0.95</f>
        <v>0.95</v>
      </c>
      <c r="H207" s="103">
        <f t="shared" ref="H207:H211" si="12">E207*F207*G207</f>
        <v>1.52</v>
      </c>
    </row>
    <row r="208" spans="1:11">
      <c r="B208" s="283" t="s">
        <v>32178</v>
      </c>
      <c r="C208" s="284"/>
      <c r="D208" s="285"/>
      <c r="E208" s="200">
        <v>4</v>
      </c>
      <c r="F208" s="200">
        <f>0.6</f>
        <v>0.6</v>
      </c>
      <c r="G208" s="200">
        <f>0.7</f>
        <v>0.7</v>
      </c>
      <c r="H208" s="103">
        <f t="shared" si="12"/>
        <v>1.68</v>
      </c>
    </row>
    <row r="209" spans="1:11">
      <c r="B209" s="283" t="s">
        <v>32179</v>
      </c>
      <c r="C209" s="284"/>
      <c r="D209" s="285"/>
      <c r="E209" s="200">
        <v>1</v>
      </c>
      <c r="F209" s="200">
        <f>0.7</f>
        <v>0.7</v>
      </c>
      <c r="G209" s="200">
        <f>0.8</f>
        <v>0.8</v>
      </c>
      <c r="H209" s="103">
        <f t="shared" si="12"/>
        <v>0.55999999999999994</v>
      </c>
    </row>
    <row r="210" spans="1:11">
      <c r="B210" s="286" t="s">
        <v>32180</v>
      </c>
      <c r="C210" s="286"/>
      <c r="D210" s="286"/>
      <c r="E210" s="200">
        <v>2</v>
      </c>
      <c r="F210" s="200">
        <f>0.95</f>
        <v>0.95</v>
      </c>
      <c r="G210" s="200">
        <f>1.1</f>
        <v>1.1000000000000001</v>
      </c>
      <c r="H210" s="103">
        <f t="shared" si="12"/>
        <v>2.09</v>
      </c>
    </row>
    <row r="211" spans="1:11">
      <c r="B211" s="286" t="s">
        <v>32181</v>
      </c>
      <c r="C211" s="286"/>
      <c r="D211" s="286"/>
      <c r="E211" s="200">
        <v>2</v>
      </c>
      <c r="F211" s="200">
        <f>0.75</f>
        <v>0.75</v>
      </c>
      <c r="G211" s="200">
        <f>0.85</f>
        <v>0.85</v>
      </c>
      <c r="H211" s="103">
        <f t="shared" si="12"/>
        <v>1.2749999999999999</v>
      </c>
    </row>
    <row r="212" spans="1:11">
      <c r="D212" s="102" t="s">
        <v>32175</v>
      </c>
      <c r="E212" s="84">
        <f>SUM(E206:E211)</f>
        <v>13</v>
      </c>
      <c r="G212" s="102" t="s">
        <v>32175</v>
      </c>
      <c r="H212" s="107">
        <f>SUM(H206:H211)</f>
        <v>8.0249999999999986</v>
      </c>
    </row>
    <row r="213" spans="1:11">
      <c r="D213" s="104"/>
      <c r="E213" s="105"/>
      <c r="G213" s="104"/>
      <c r="H213" s="106"/>
    </row>
    <row r="214" spans="1:11">
      <c r="B214" s="253" t="s">
        <v>32238</v>
      </c>
      <c r="C214" s="254"/>
      <c r="D214" s="255" t="s">
        <v>32206</v>
      </c>
      <c r="E214" s="255"/>
    </row>
    <row r="215" spans="1:11">
      <c r="B215" s="256" t="str">
        <f>$J$173</f>
        <v>20</v>
      </c>
      <c r="C215" s="256"/>
      <c r="D215" s="257">
        <f>H212*B215</f>
        <v>160.49999999999997</v>
      </c>
      <c r="E215" s="257"/>
    </row>
    <row r="217" spans="1:11" ht="15" customHeight="1">
      <c r="A217" s="53"/>
      <c r="B217" s="159" t="str">
        <f>A218</f>
        <v>7.4</v>
      </c>
      <c r="C217" s="81" t="s">
        <v>32188</v>
      </c>
      <c r="D217" s="42"/>
      <c r="E217" s="42"/>
      <c r="F217" s="42"/>
      <c r="G217" s="40"/>
      <c r="H217" s="40"/>
      <c r="I217" s="39"/>
      <c r="J217" s="41"/>
      <c r="K217" s="39"/>
    </row>
    <row r="218" spans="1:11" ht="23.25" customHeight="1">
      <c r="A218" s="23" t="s">
        <v>31785</v>
      </c>
      <c r="B218" s="49">
        <f>VLOOKUP(A218,'PLANILHA ORÇAMENTÁRIA'!B:L,2,0)</f>
        <v>92427</v>
      </c>
      <c r="C218" s="246" t="str">
        <f>VLOOKUP(A218,'PLANILHA ORÇAMENTÁRIA'!B:L,4,0)</f>
        <v>MONTAGEM E DESMONTAGEM DE FÔRMA DE PILARES RETANGULARES E ESTRUTURAS SIMILARES, PÉ-DIREITO SIMPLES, EM CHAPA DE MADEIRA COMPENSADA RESINADA, 8 UTILIZAÇÕES. AF_09/2020</v>
      </c>
      <c r="D218" s="247"/>
      <c r="E218" s="247"/>
      <c r="F218" s="247"/>
      <c r="G218" s="247"/>
      <c r="H218" s="247"/>
      <c r="I218" s="248"/>
      <c r="J218" s="86">
        <f>G220</f>
        <v>436.8</v>
      </c>
      <c r="K218" s="45" t="str">
        <f>VLOOKUP(A218,'PLANILHA ORÇAMENTÁRIA'!B:L,5,0)</f>
        <v>M2</v>
      </c>
    </row>
    <row r="219" spans="1:11">
      <c r="B219" s="275" t="s">
        <v>32343</v>
      </c>
      <c r="C219" s="275"/>
      <c r="D219" s="55" t="s">
        <v>32206</v>
      </c>
      <c r="E219" s="253" t="s">
        <v>32238</v>
      </c>
      <c r="F219" s="254"/>
      <c r="G219" s="255" t="s">
        <v>32206</v>
      </c>
      <c r="H219" s="255"/>
    </row>
    <row r="220" spans="1:11">
      <c r="B220" s="275"/>
      <c r="C220" s="275"/>
      <c r="D220" s="200">
        <v>21.84</v>
      </c>
      <c r="E220" s="256" t="str">
        <f>$J$173</f>
        <v>20</v>
      </c>
      <c r="F220" s="256"/>
      <c r="G220" s="257">
        <f>D220*E220</f>
        <v>436.8</v>
      </c>
      <c r="H220" s="257"/>
    </row>
    <row r="222" spans="1:11" ht="15" customHeight="1">
      <c r="A222" s="53"/>
      <c r="B222" s="159" t="str">
        <f>A223</f>
        <v>7.5</v>
      </c>
      <c r="C222" s="81" t="s">
        <v>15476</v>
      </c>
      <c r="D222" s="42"/>
      <c r="E222" s="42"/>
      <c r="F222" s="42"/>
      <c r="G222" s="40"/>
      <c r="H222" s="40"/>
      <c r="I222" s="39"/>
      <c r="J222" s="41"/>
      <c r="K222" s="39"/>
    </row>
    <row r="223" spans="1:11" ht="23.25" customHeight="1">
      <c r="A223" s="23" t="s">
        <v>31786</v>
      </c>
      <c r="B223" s="49">
        <f>VLOOKUP(A223,'PLANILHA ORÇAMENTÁRIA'!B:L,2,0)</f>
        <v>96535</v>
      </c>
      <c r="C223" s="246" t="str">
        <f>VLOOKUP(A223,'PLANILHA ORÇAMENTÁRIA'!B:L,4,0)</f>
        <v>FABRICAÇÃO, MONTAGEM E DESMONTAGEM DE FÔRMA PARA SAPATA, EM MADEIRA SERRADA, E=25 MM, 4 UTILIZAÇÕES. AF_01/2024</v>
      </c>
      <c r="D223" s="247"/>
      <c r="E223" s="247"/>
      <c r="F223" s="247"/>
      <c r="G223" s="247"/>
      <c r="H223" s="247"/>
      <c r="I223" s="248"/>
      <c r="J223" s="86">
        <f>G225</f>
        <v>210.2</v>
      </c>
      <c r="K223" s="45" t="str">
        <f>VLOOKUP(A223,'PLANILHA ORÇAMENTÁRIA'!B:L,5,0)</f>
        <v>M2</v>
      </c>
    </row>
    <row r="224" spans="1:11">
      <c r="B224" s="275" t="s">
        <v>32343</v>
      </c>
      <c r="C224" s="275"/>
      <c r="D224" s="55" t="s">
        <v>32206</v>
      </c>
      <c r="E224" s="253" t="s">
        <v>32238</v>
      </c>
      <c r="F224" s="254"/>
      <c r="G224" s="255" t="s">
        <v>32206</v>
      </c>
      <c r="H224" s="255"/>
    </row>
    <row r="225" spans="1:11">
      <c r="B225" s="275"/>
      <c r="C225" s="275"/>
      <c r="D225" s="200">
        <v>10.51</v>
      </c>
      <c r="E225" s="256" t="str">
        <f>$J$173</f>
        <v>20</v>
      </c>
      <c r="F225" s="256"/>
      <c r="G225" s="257">
        <f>D225*E225</f>
        <v>210.2</v>
      </c>
      <c r="H225" s="257"/>
    </row>
    <row r="227" spans="1:11" ht="15" customHeight="1">
      <c r="A227" s="53"/>
      <c r="B227" s="159" t="str">
        <f>A228</f>
        <v>7.6</v>
      </c>
      <c r="C227" s="81" t="s">
        <v>32189</v>
      </c>
      <c r="D227" s="42"/>
      <c r="E227" s="42"/>
      <c r="F227" s="42"/>
      <c r="G227" s="40"/>
      <c r="H227" s="40"/>
      <c r="I227" s="39"/>
      <c r="J227" s="41"/>
      <c r="K227" s="39"/>
    </row>
    <row r="228" spans="1:11" ht="23.25" customHeight="1">
      <c r="A228" s="23" t="s">
        <v>31787</v>
      </c>
      <c r="B228" s="49">
        <f>VLOOKUP(A228,'PLANILHA ORÇAMENTÁRIA'!B:L,2,0)</f>
        <v>92762</v>
      </c>
      <c r="C228" s="246" t="str">
        <f>VLOOKUP(A228,'PLANILHA ORÇAMENTÁRIA'!B:L,4,0)</f>
        <v>ARMAÇÃO DE PILAR OU VIGA DE ESTRUTURA CONVENCIONAL DE CONCRETO ARMADO UTILIZANDO AÇO CA-50 DE 10,0 MM - MONTAGEM. AF_06/2022</v>
      </c>
      <c r="D228" s="247"/>
      <c r="E228" s="247"/>
      <c r="F228" s="247"/>
      <c r="G228" s="247"/>
      <c r="H228" s="247"/>
      <c r="I228" s="248"/>
      <c r="J228" s="86">
        <f>G230</f>
        <v>1616</v>
      </c>
      <c r="K228" s="45" t="str">
        <f>VLOOKUP(A228,'PLANILHA ORÇAMENTÁRIA'!B:L,5,0)</f>
        <v>KG</v>
      </c>
    </row>
    <row r="229" spans="1:11">
      <c r="B229" s="275" t="s">
        <v>32343</v>
      </c>
      <c r="C229" s="275"/>
      <c r="D229" s="55" t="s">
        <v>15795</v>
      </c>
      <c r="E229" s="253" t="s">
        <v>32238</v>
      </c>
      <c r="F229" s="254"/>
      <c r="G229" s="255" t="s">
        <v>32241</v>
      </c>
      <c r="H229" s="255"/>
    </row>
    <row r="230" spans="1:11">
      <c r="B230" s="275"/>
      <c r="C230" s="275"/>
      <c r="D230" s="200">
        <v>80.8</v>
      </c>
      <c r="E230" s="256" t="str">
        <f>$J$173</f>
        <v>20</v>
      </c>
      <c r="F230" s="256"/>
      <c r="G230" s="257">
        <f>D230*E230</f>
        <v>1616</v>
      </c>
      <c r="H230" s="257"/>
    </row>
    <row r="232" spans="1:11" ht="15" customHeight="1">
      <c r="A232" s="53"/>
      <c r="B232" s="159" t="str">
        <f>A233</f>
        <v>7.7</v>
      </c>
      <c r="C232" s="81" t="s">
        <v>32189</v>
      </c>
      <c r="D232" s="42"/>
      <c r="E232" s="42"/>
      <c r="F232" s="42"/>
      <c r="G232" s="40"/>
      <c r="H232" s="40"/>
      <c r="I232" s="39"/>
      <c r="J232" s="41"/>
      <c r="K232" s="39"/>
    </row>
    <row r="233" spans="1:11" ht="23.25" customHeight="1">
      <c r="A233" s="23" t="s">
        <v>32534</v>
      </c>
      <c r="B233" s="49">
        <f>VLOOKUP(A233,'PLANILHA ORÇAMENTÁRIA'!B:L,2,0)</f>
        <v>92759</v>
      </c>
      <c r="C233" s="246" t="str">
        <f>VLOOKUP(A233,'PLANILHA ORÇAMENTÁRIA'!B:L,4,0)</f>
        <v>ARMAÇÃO DE PILAR OU VIGA DE ESTRUTURA CONVENCIONAL DE CONCRETO ARMADO UTILIZANDO AÇO CA-60 DE 5,0 MM - MONTAGEM. AF_06/2022</v>
      </c>
      <c r="D233" s="247"/>
      <c r="E233" s="247"/>
      <c r="F233" s="247"/>
      <c r="G233" s="247"/>
      <c r="H233" s="247"/>
      <c r="I233" s="248"/>
      <c r="J233" s="86">
        <f>G235</f>
        <v>484</v>
      </c>
      <c r="K233" s="45" t="str">
        <f>VLOOKUP(A233,'PLANILHA ORÇAMENTÁRIA'!B:L,5,0)</f>
        <v>KG</v>
      </c>
    </row>
    <row r="234" spans="1:11">
      <c r="B234" s="275" t="s">
        <v>32343</v>
      </c>
      <c r="C234" s="275"/>
      <c r="D234" s="55" t="s">
        <v>15795</v>
      </c>
      <c r="E234" s="253" t="s">
        <v>32238</v>
      </c>
      <c r="F234" s="254"/>
      <c r="G234" s="255" t="s">
        <v>32241</v>
      </c>
      <c r="H234" s="255"/>
    </row>
    <row r="235" spans="1:11">
      <c r="B235" s="275"/>
      <c r="C235" s="275"/>
      <c r="D235" s="200">
        <v>24.2</v>
      </c>
      <c r="E235" s="256" t="str">
        <f>$J$173</f>
        <v>20</v>
      </c>
      <c r="F235" s="256"/>
      <c r="G235" s="257">
        <f>D235*E235</f>
        <v>484</v>
      </c>
      <c r="H235" s="257"/>
    </row>
    <row r="237" spans="1:11" ht="15" customHeight="1">
      <c r="A237" s="53"/>
      <c r="B237" s="159" t="str">
        <f>A238</f>
        <v>7.8</v>
      </c>
      <c r="C237" s="81" t="s">
        <v>15469</v>
      </c>
      <c r="D237" s="42"/>
      <c r="E237" s="42"/>
      <c r="F237" s="42"/>
      <c r="G237" s="40"/>
      <c r="H237" s="40"/>
      <c r="I237" s="39"/>
      <c r="J237" s="41"/>
      <c r="K237" s="39"/>
    </row>
    <row r="238" spans="1:11" ht="23.25" customHeight="1">
      <c r="A238" s="23" t="s">
        <v>32535</v>
      </c>
      <c r="B238" s="49">
        <f>VLOOKUP(A238,'PLANILHA ORÇAMENTÁRIA'!B:L,2,0)</f>
        <v>104918</v>
      </c>
      <c r="C238" s="246" t="str">
        <f>VLOOKUP(A238,'PLANILHA ORÇAMENTÁRIA'!B:L,4,0)</f>
        <v>ARMAÇÃO DE SAPATA ISOLADA, VIGA BALDRAME E SAPATA CORRIDA UTILIZANDO AÇO CA-50 DE 8 MM - MONTAGEM. AF_01/2024</v>
      </c>
      <c r="D238" s="247"/>
      <c r="E238" s="247"/>
      <c r="F238" s="247"/>
      <c r="G238" s="247"/>
      <c r="H238" s="247"/>
      <c r="I238" s="248"/>
      <c r="J238" s="86">
        <f>G240</f>
        <v>1348</v>
      </c>
      <c r="K238" s="45" t="str">
        <f>VLOOKUP(A238,'PLANILHA ORÇAMENTÁRIA'!B:L,5,0)</f>
        <v>KG</v>
      </c>
    </row>
    <row r="239" spans="1:11">
      <c r="B239" s="275" t="s">
        <v>32343</v>
      </c>
      <c r="C239" s="275"/>
      <c r="D239" s="55" t="s">
        <v>15795</v>
      </c>
      <c r="E239" s="253" t="s">
        <v>32238</v>
      </c>
      <c r="F239" s="254"/>
      <c r="G239" s="255" t="s">
        <v>32241</v>
      </c>
      <c r="H239" s="255"/>
    </row>
    <row r="240" spans="1:11">
      <c r="B240" s="275"/>
      <c r="C240" s="275"/>
      <c r="D240" s="200">
        <v>67.400000000000006</v>
      </c>
      <c r="E240" s="256" t="str">
        <f>$J$173</f>
        <v>20</v>
      </c>
      <c r="F240" s="256"/>
      <c r="G240" s="257">
        <f>D240*E240</f>
        <v>1348</v>
      </c>
      <c r="H240" s="257"/>
    </row>
    <row r="242" spans="1:11" ht="15" customHeight="1">
      <c r="A242" s="53"/>
      <c r="B242" s="159" t="str">
        <f>A243</f>
        <v>7.9</v>
      </c>
      <c r="C242" s="81" t="s">
        <v>32190</v>
      </c>
      <c r="D242" s="42"/>
      <c r="E242" s="42"/>
      <c r="F242" s="42"/>
      <c r="G242" s="40"/>
      <c r="H242" s="40"/>
      <c r="I242" s="39"/>
      <c r="J242" s="41"/>
      <c r="K242" s="39"/>
    </row>
    <row r="243" spans="1:11" ht="23.25" customHeight="1">
      <c r="A243" s="23" t="s">
        <v>32536</v>
      </c>
      <c r="B243" s="49">
        <f>VLOOKUP(A243,'PLANILHA ORÇAMENTÁRIA'!B:L,2,0)</f>
        <v>103672</v>
      </c>
      <c r="C243" s="246" t="str">
        <f>VLOOKUP(A243,'PLANILHA ORÇAMENTÁRIA'!B:L,4,0)</f>
        <v>CONCRETAGEM DE PILARES, FCK = 25 MPA, COM USO DE BOMBA - LANÇAMENTO, ADENSAMENTO E ACABAMENTO. AF_02/2022_PS</v>
      </c>
      <c r="D243" s="247"/>
      <c r="E243" s="247"/>
      <c r="F243" s="247"/>
      <c r="G243" s="247"/>
      <c r="H243" s="247"/>
      <c r="I243" s="248"/>
      <c r="J243" s="86">
        <f>G245</f>
        <v>24.6</v>
      </c>
      <c r="K243" s="45" t="str">
        <f>VLOOKUP(A243,'PLANILHA ORÇAMENTÁRIA'!B:L,5,0)</f>
        <v>M3</v>
      </c>
    </row>
    <row r="244" spans="1:11">
      <c r="B244" s="275" t="s">
        <v>32343</v>
      </c>
      <c r="C244" s="275"/>
      <c r="D244" s="55" t="s">
        <v>15796</v>
      </c>
      <c r="E244" s="253" t="s">
        <v>32238</v>
      </c>
      <c r="F244" s="254"/>
      <c r="G244" s="255" t="s">
        <v>32239</v>
      </c>
      <c r="H244" s="255"/>
    </row>
    <row r="245" spans="1:11">
      <c r="B245" s="275"/>
      <c r="C245" s="275"/>
      <c r="D245" s="200">
        <v>1.23</v>
      </c>
      <c r="E245" s="256" t="str">
        <f>$J$173</f>
        <v>20</v>
      </c>
      <c r="F245" s="256"/>
      <c r="G245" s="257">
        <f>D245*E245</f>
        <v>24.6</v>
      </c>
      <c r="H245" s="257"/>
    </row>
    <row r="247" spans="1:11" ht="15" customHeight="1">
      <c r="A247" s="53"/>
      <c r="B247" s="159" t="str">
        <f>A248</f>
        <v>7.10</v>
      </c>
      <c r="C247" s="81" t="s">
        <v>15473</v>
      </c>
      <c r="D247" s="42"/>
      <c r="E247" s="42"/>
      <c r="F247" s="42"/>
      <c r="G247" s="40"/>
      <c r="H247" s="40"/>
      <c r="I247" s="39"/>
      <c r="J247" s="41"/>
      <c r="K247" s="39"/>
    </row>
    <row r="248" spans="1:11" ht="23.25" customHeight="1">
      <c r="A248" s="23" t="s">
        <v>32537</v>
      </c>
      <c r="B248" s="49" t="str">
        <f>VLOOKUP(A248,'PLANILHA ORÇAMENTÁRIA'!B:L,2,0)</f>
        <v>COMP 01</v>
      </c>
      <c r="C248" s="246" t="str">
        <f>VLOOKUP(A248,'PLANILHA ORÇAMENTÁRIA'!B:L,4,0)</f>
        <v>CONCRETAGEM DE SAPATA, FCK 25 MPA, COM USO DE BOMBA - LANÇAMENTO, ADENSAMENTO E ACABAMENTO.</v>
      </c>
      <c r="D248" s="247"/>
      <c r="E248" s="247"/>
      <c r="F248" s="247"/>
      <c r="G248" s="247"/>
      <c r="H248" s="247"/>
      <c r="I248" s="248"/>
      <c r="J248" s="86">
        <f>G250</f>
        <v>42.199999999999996</v>
      </c>
      <c r="K248" s="45" t="str">
        <f>VLOOKUP(A248,'PLANILHA ORÇAMENTÁRIA'!B:L,5,0)</f>
        <v>M3</v>
      </c>
    </row>
    <row r="249" spans="1:11">
      <c r="B249" s="275" t="s">
        <v>32343</v>
      </c>
      <c r="C249" s="275"/>
      <c r="D249" s="55" t="s">
        <v>15796</v>
      </c>
      <c r="E249" s="253" t="s">
        <v>32238</v>
      </c>
      <c r="F249" s="254"/>
      <c r="G249" s="255" t="s">
        <v>32239</v>
      </c>
      <c r="H249" s="255"/>
    </row>
    <row r="250" spans="1:11">
      <c r="B250" s="275"/>
      <c r="C250" s="275"/>
      <c r="D250" s="200">
        <v>2.11</v>
      </c>
      <c r="E250" s="256" t="str">
        <f>$J$173</f>
        <v>20</v>
      </c>
      <c r="F250" s="256"/>
      <c r="G250" s="257">
        <f>D250*E250</f>
        <v>42.199999999999996</v>
      </c>
      <c r="H250" s="257"/>
    </row>
    <row r="252" spans="1:11" ht="15" customHeight="1">
      <c r="A252" s="53"/>
      <c r="B252" s="159" t="str">
        <f>A253</f>
        <v>7.11</v>
      </c>
      <c r="C252" s="81" t="s">
        <v>15475</v>
      </c>
      <c r="D252" s="42"/>
      <c r="E252" s="42"/>
      <c r="F252" s="42"/>
      <c r="G252" s="40"/>
      <c r="H252" s="40"/>
      <c r="I252" s="39"/>
      <c r="J252" s="41"/>
      <c r="K252" s="39"/>
    </row>
    <row r="253" spans="1:11" ht="38.25" customHeight="1">
      <c r="A253" s="23" t="s">
        <v>32538</v>
      </c>
      <c r="B253" s="49">
        <f>VLOOKUP(A253,'PLANILHA ORÇAMENTÁRIA'!B:L,2,0)</f>
        <v>104736</v>
      </c>
      <c r="C253" s="246" t="str">
        <f>VLOOKUP(A253,'PLANILHA ORÇAMENTÁRIA'!B:L,4,0)</f>
        <v>REATERRO MECANIZADO DE VALA COM RETROESCAVADEIRA (CAPACIDADE DA CAÇAMBA DA RETRO: 0,26 M³/POTÊNCIA: 88 HP), LARGURA DE 0,8 A 1,5 M, PROFUNDIDADE DE 1,5 A 3,0 M, COM SOLO (SEM SUBSTITUIÇÃO) DE 1ª CATEGORIA, COM PLACA VIBRATÓRIA. AF_08/2023</v>
      </c>
      <c r="D253" s="247"/>
      <c r="E253" s="247"/>
      <c r="F253" s="247"/>
      <c r="G253" s="247"/>
      <c r="H253" s="247"/>
      <c r="I253" s="248"/>
      <c r="J253" s="86">
        <f>F255</f>
        <v>801.55</v>
      </c>
      <c r="K253" s="45" t="str">
        <f>VLOOKUP(A253,'PLANILHA ORÇAMENTÁRIA'!B:L,5,0)</f>
        <v>M3</v>
      </c>
    </row>
    <row r="254" spans="1:11">
      <c r="B254" s="270" t="s">
        <v>15652</v>
      </c>
      <c r="C254" s="272"/>
      <c r="D254" s="270" t="s">
        <v>15653</v>
      </c>
      <c r="E254" s="272"/>
      <c r="F254" s="270" t="s">
        <v>15654</v>
      </c>
      <c r="G254" s="272"/>
    </row>
    <row r="255" spans="1:11">
      <c r="B255" s="281">
        <f>J176</f>
        <v>876.37499999999989</v>
      </c>
      <c r="C255" s="282"/>
      <c r="D255" s="281">
        <f>J243+J248+(J204*0.05)</f>
        <v>74.824999999999989</v>
      </c>
      <c r="E255" s="282"/>
      <c r="F255" s="260">
        <f>B255-D255</f>
        <v>801.55</v>
      </c>
      <c r="G255" s="261"/>
    </row>
    <row r="257" spans="1:11" ht="15" thickBot="1"/>
    <row r="258" spans="1:11" ht="15" thickBot="1">
      <c r="B258" s="183" t="s">
        <v>6953</v>
      </c>
      <c r="C258" s="252" t="s">
        <v>32474</v>
      </c>
      <c r="D258" s="252"/>
      <c r="E258" s="252"/>
      <c r="F258" s="252"/>
      <c r="G258" s="252"/>
      <c r="H258" s="258" t="s">
        <v>32238</v>
      </c>
      <c r="I258" s="259"/>
      <c r="J258" s="108" t="s">
        <v>32498</v>
      </c>
    </row>
    <row r="260" spans="1:11" ht="15" customHeight="1">
      <c r="A260" s="53"/>
      <c r="B260" s="159" t="str">
        <f>A261</f>
        <v>8.1</v>
      </c>
      <c r="C260" s="81" t="s">
        <v>15462</v>
      </c>
      <c r="D260" s="42"/>
      <c r="E260" s="42"/>
      <c r="F260" s="42"/>
      <c r="G260" s="40"/>
      <c r="H260" s="40"/>
      <c r="I260" s="39"/>
      <c r="J260" s="41"/>
      <c r="K260" s="39"/>
    </row>
    <row r="261" spans="1:11" ht="23.25" customHeight="1">
      <c r="A261" s="23" t="s">
        <v>18</v>
      </c>
      <c r="B261" s="49">
        <f>VLOOKUP(A261,'PLANILHA ORÇAMENTÁRIA'!B:L,2,0)</f>
        <v>96521</v>
      </c>
      <c r="C261" s="246" t="str">
        <f>VLOOKUP(A261,'PLANILHA ORÇAMENTÁRIA'!B:L,4,0)</f>
        <v>ESCAVAÇÃO MECANIZADA PARA BLOCO DE COROAMENTO OU SAPATA COM RETROESCAVADEIRA (INCLUINDO ESCAVAÇÃO PARA COLOCAÇÃO DE FÔRMAS). AF_01/2024</v>
      </c>
      <c r="D261" s="247"/>
      <c r="E261" s="247"/>
      <c r="F261" s="247"/>
      <c r="G261" s="247"/>
      <c r="H261" s="247"/>
      <c r="I261" s="248"/>
      <c r="J261" s="86">
        <f>D272</f>
        <v>1680.1949999999997</v>
      </c>
      <c r="K261" s="45" t="str">
        <f>VLOOKUP(A261,'PLANILHA ORÇAMENTÁRIA'!B:L,5,0)</f>
        <v>M3</v>
      </c>
    </row>
    <row r="262" spans="1:11">
      <c r="B262" s="165" t="s">
        <v>32169</v>
      </c>
      <c r="C262" s="82" t="s">
        <v>15643</v>
      </c>
      <c r="D262" s="82" t="s">
        <v>32194</v>
      </c>
      <c r="E262" s="82" t="s">
        <v>32195</v>
      </c>
      <c r="F262" s="82" t="s">
        <v>32193</v>
      </c>
      <c r="G262" s="82" t="s">
        <v>32202</v>
      </c>
      <c r="H262" s="82" t="s">
        <v>32203</v>
      </c>
      <c r="I262" s="82" t="s">
        <v>32196</v>
      </c>
      <c r="J262" s="85" t="s">
        <v>15647</v>
      </c>
    </row>
    <row r="263" spans="1:11">
      <c r="B263" s="167" t="s">
        <v>32207</v>
      </c>
      <c r="C263" s="200">
        <v>3</v>
      </c>
      <c r="D263" s="200">
        <v>0.65</v>
      </c>
      <c r="E263" s="200">
        <v>0.7</v>
      </c>
      <c r="F263" s="200">
        <v>0.35</v>
      </c>
      <c r="G263" s="200">
        <f>D263+(F263*2)</f>
        <v>1.35</v>
      </c>
      <c r="H263" s="200">
        <f>E263+(F263*2)</f>
        <v>1.4</v>
      </c>
      <c r="I263" s="200">
        <f>2.5+0.05</f>
        <v>2.5499999999999998</v>
      </c>
      <c r="J263" s="103">
        <f>C263*G263*H263*I263</f>
        <v>14.458500000000001</v>
      </c>
    </row>
    <row r="264" spans="1:11">
      <c r="B264" s="167" t="s">
        <v>32208</v>
      </c>
      <c r="C264" s="200">
        <v>4</v>
      </c>
      <c r="D264" s="200">
        <v>0.85</v>
      </c>
      <c r="E264" s="200">
        <v>0.95</v>
      </c>
      <c r="F264" s="213">
        <v>0.35</v>
      </c>
      <c r="G264" s="200">
        <f t="shared" ref="G264:G268" si="13">D264+(F264*2)</f>
        <v>1.5499999999999998</v>
      </c>
      <c r="H264" s="200">
        <f t="shared" ref="H264:H268" si="14">E264+(F264*2)</f>
        <v>1.65</v>
      </c>
      <c r="I264" s="200">
        <f t="shared" ref="I264:I268" si="15">2.5+0.05</f>
        <v>2.5499999999999998</v>
      </c>
      <c r="J264" s="103">
        <f t="shared" ref="J264:J268" si="16">C264*G264*H264*I264</f>
        <v>26.086499999999994</v>
      </c>
    </row>
    <row r="265" spans="1:11">
      <c r="B265" s="168" t="s">
        <v>32209</v>
      </c>
      <c r="C265" s="200">
        <v>2</v>
      </c>
      <c r="D265" s="202">
        <v>0.6</v>
      </c>
      <c r="E265" s="200">
        <v>0.75</v>
      </c>
      <c r="F265" s="213">
        <v>0.35</v>
      </c>
      <c r="G265" s="200">
        <f t="shared" si="13"/>
        <v>1.2999999999999998</v>
      </c>
      <c r="H265" s="200">
        <f t="shared" si="14"/>
        <v>1.45</v>
      </c>
      <c r="I265" s="200">
        <f t="shared" si="15"/>
        <v>2.5499999999999998</v>
      </c>
      <c r="J265" s="103">
        <f t="shared" si="16"/>
        <v>9.6134999999999984</v>
      </c>
    </row>
    <row r="266" spans="1:11">
      <c r="B266" s="168" t="s">
        <v>32199</v>
      </c>
      <c r="C266" s="200">
        <v>1</v>
      </c>
      <c r="D266" s="202">
        <v>0.7</v>
      </c>
      <c r="E266" s="200">
        <v>0.85</v>
      </c>
      <c r="F266" s="213">
        <v>0.35</v>
      </c>
      <c r="G266" s="200">
        <f t="shared" si="13"/>
        <v>1.4</v>
      </c>
      <c r="H266" s="200">
        <f t="shared" si="14"/>
        <v>1.5499999999999998</v>
      </c>
      <c r="I266" s="200">
        <f t="shared" si="15"/>
        <v>2.5499999999999998</v>
      </c>
      <c r="J266" s="103">
        <f t="shared" si="16"/>
        <v>5.5334999999999983</v>
      </c>
    </row>
    <row r="267" spans="1:11">
      <c r="B267" s="167" t="s">
        <v>32200</v>
      </c>
      <c r="C267" s="200">
        <v>2</v>
      </c>
      <c r="D267" s="200">
        <v>1</v>
      </c>
      <c r="E267" s="200">
        <v>1.1499999999999999</v>
      </c>
      <c r="F267" s="213">
        <v>0.35</v>
      </c>
      <c r="G267" s="200">
        <f t="shared" si="13"/>
        <v>1.7</v>
      </c>
      <c r="H267" s="200">
        <f t="shared" si="14"/>
        <v>1.8499999999999999</v>
      </c>
      <c r="I267" s="200">
        <f t="shared" si="15"/>
        <v>2.5499999999999998</v>
      </c>
      <c r="J267" s="103">
        <f t="shared" si="16"/>
        <v>16.039499999999997</v>
      </c>
    </row>
    <row r="268" spans="1:11">
      <c r="B268" s="167" t="s">
        <v>32210</v>
      </c>
      <c r="C268" s="200">
        <v>1</v>
      </c>
      <c r="D268" s="200">
        <v>0.6</v>
      </c>
      <c r="E268" s="200">
        <v>0.7</v>
      </c>
      <c r="F268" s="213">
        <v>0.35</v>
      </c>
      <c r="G268" s="200">
        <f t="shared" si="13"/>
        <v>1.2999999999999998</v>
      </c>
      <c r="H268" s="200">
        <f t="shared" si="14"/>
        <v>1.4</v>
      </c>
      <c r="I268" s="200">
        <f t="shared" si="15"/>
        <v>2.5499999999999998</v>
      </c>
      <c r="J268" s="103">
        <f t="shared" si="16"/>
        <v>4.6409999999999991</v>
      </c>
    </row>
    <row r="269" spans="1:11">
      <c r="B269" s="164" t="s">
        <v>32175</v>
      </c>
      <c r="C269" s="84">
        <f>SUM(C263:C268)</f>
        <v>13</v>
      </c>
      <c r="D269" s="11"/>
      <c r="E269" s="11"/>
      <c r="F269" s="11"/>
      <c r="G269" s="11"/>
      <c r="I269" s="85" t="s">
        <v>32175</v>
      </c>
      <c r="J269" s="103">
        <f>SUM(J263:J268)</f>
        <v>76.372499999999988</v>
      </c>
    </row>
    <row r="271" spans="1:11">
      <c r="B271" s="253" t="s">
        <v>32238</v>
      </c>
      <c r="C271" s="254"/>
      <c r="D271" s="255" t="s">
        <v>32239</v>
      </c>
      <c r="E271" s="255"/>
    </row>
    <row r="272" spans="1:11">
      <c r="B272" s="256" t="str">
        <f>$J$258</f>
        <v>22</v>
      </c>
      <c r="C272" s="256"/>
      <c r="D272" s="257">
        <f>J269*B272</f>
        <v>1680.1949999999997</v>
      </c>
      <c r="E272" s="257"/>
    </row>
    <row r="274" spans="1:11" ht="15" customHeight="1">
      <c r="A274" s="53"/>
      <c r="B274" s="159" t="str">
        <f>A275</f>
        <v>8.2</v>
      </c>
      <c r="C274" s="81" t="s">
        <v>15466</v>
      </c>
      <c r="D274" s="42"/>
      <c r="E274" s="42"/>
      <c r="F274" s="42"/>
      <c r="G274" s="40"/>
      <c r="H274" s="40"/>
      <c r="I274" s="39"/>
      <c r="J274" s="41"/>
      <c r="K274" s="39"/>
    </row>
    <row r="275" spans="1:11">
      <c r="A275" s="23" t="s">
        <v>131</v>
      </c>
      <c r="B275" s="49">
        <f>VLOOKUP(A275,'PLANILHA ORÇAMENTÁRIA'!B:L,2,0)</f>
        <v>101616</v>
      </c>
      <c r="C275" s="246" t="str">
        <f>VLOOKUP(A275,'PLANILHA ORÇAMENTÁRIA'!B:L,4,0)</f>
        <v>PREPARO DE FUNDO DE VALA COM LARGURA MENOR QUE 1,5 M (ACERTO DO SOLO NATURAL). AF_08/2020</v>
      </c>
      <c r="D275" s="247"/>
      <c r="E275" s="247"/>
      <c r="F275" s="247"/>
      <c r="G275" s="247"/>
      <c r="H275" s="247"/>
      <c r="I275" s="248"/>
      <c r="J275" s="86">
        <f>D286</f>
        <v>193.81999999999996</v>
      </c>
      <c r="K275" s="45" t="str">
        <f>VLOOKUP(A275,'PLANILHA ORÇAMENTÁRIA'!B:L,5,0)</f>
        <v>M2</v>
      </c>
    </row>
    <row r="276" spans="1:11">
      <c r="B276" s="275" t="s">
        <v>32169</v>
      </c>
      <c r="C276" s="275"/>
      <c r="D276" s="275"/>
      <c r="E276" s="82" t="s">
        <v>15643</v>
      </c>
      <c r="F276" s="82" t="s">
        <v>15645</v>
      </c>
      <c r="G276" s="82" t="s">
        <v>15646</v>
      </c>
      <c r="H276" s="85" t="s">
        <v>15647</v>
      </c>
    </row>
    <row r="277" spans="1:11">
      <c r="B277" s="286" t="s">
        <v>32182</v>
      </c>
      <c r="C277" s="286"/>
      <c r="D277" s="286"/>
      <c r="E277" s="200">
        <v>3</v>
      </c>
      <c r="F277" s="200">
        <f>0.65</f>
        <v>0.65</v>
      </c>
      <c r="G277" s="200">
        <f>0.7</f>
        <v>0.7</v>
      </c>
      <c r="H277" s="103">
        <f>E277*F277*G277</f>
        <v>1.365</v>
      </c>
    </row>
    <row r="278" spans="1:11">
      <c r="B278" s="286" t="s">
        <v>32183</v>
      </c>
      <c r="C278" s="286"/>
      <c r="D278" s="286"/>
      <c r="E278" s="200">
        <v>4</v>
      </c>
      <c r="F278" s="200">
        <f>0.85</f>
        <v>0.85</v>
      </c>
      <c r="G278" s="200">
        <f>0.95</f>
        <v>0.95</v>
      </c>
      <c r="H278" s="103">
        <f t="shared" ref="H278:H282" si="17">E278*F278*G278</f>
        <v>3.23</v>
      </c>
    </row>
    <row r="279" spans="1:11">
      <c r="B279" s="283" t="s">
        <v>32184</v>
      </c>
      <c r="C279" s="284"/>
      <c r="D279" s="285"/>
      <c r="E279" s="200">
        <v>2</v>
      </c>
      <c r="F279" s="200">
        <f>0.6</f>
        <v>0.6</v>
      </c>
      <c r="G279" s="200">
        <f>0.75</f>
        <v>0.75</v>
      </c>
      <c r="H279" s="103">
        <f t="shared" si="17"/>
        <v>0.89999999999999991</v>
      </c>
    </row>
    <row r="280" spans="1:11">
      <c r="B280" s="283" t="s">
        <v>32185</v>
      </c>
      <c r="C280" s="284"/>
      <c r="D280" s="285"/>
      <c r="E280" s="200">
        <v>1</v>
      </c>
      <c r="F280" s="200">
        <f>0.7</f>
        <v>0.7</v>
      </c>
      <c r="G280" s="200">
        <f>0.85</f>
        <v>0.85</v>
      </c>
      <c r="H280" s="103">
        <f t="shared" si="17"/>
        <v>0.59499999999999997</v>
      </c>
    </row>
    <row r="281" spans="1:11">
      <c r="B281" s="286" t="s">
        <v>32186</v>
      </c>
      <c r="C281" s="286"/>
      <c r="D281" s="286"/>
      <c r="E281" s="200">
        <v>2</v>
      </c>
      <c r="F281" s="200">
        <f>1</f>
        <v>1</v>
      </c>
      <c r="G281" s="200">
        <f>1.15</f>
        <v>1.1499999999999999</v>
      </c>
      <c r="H281" s="103">
        <f t="shared" si="17"/>
        <v>2.2999999999999998</v>
      </c>
    </row>
    <row r="282" spans="1:11">
      <c r="B282" s="286" t="s">
        <v>32187</v>
      </c>
      <c r="C282" s="286"/>
      <c r="D282" s="286"/>
      <c r="E282" s="200">
        <v>1</v>
      </c>
      <c r="F282" s="200">
        <f>0.6</f>
        <v>0.6</v>
      </c>
      <c r="G282" s="200">
        <f>0.7</f>
        <v>0.7</v>
      </c>
      <c r="H282" s="103">
        <f t="shared" si="17"/>
        <v>0.42</v>
      </c>
    </row>
    <row r="283" spans="1:11">
      <c r="D283" s="102" t="s">
        <v>32175</v>
      </c>
      <c r="E283" s="84">
        <f>SUM(E277:E282)</f>
        <v>13</v>
      </c>
      <c r="G283" s="102" t="s">
        <v>32175</v>
      </c>
      <c r="H283" s="103">
        <f>SUM(H277:H282)</f>
        <v>8.8099999999999987</v>
      </c>
    </row>
    <row r="285" spans="1:11">
      <c r="B285" s="253" t="s">
        <v>32238</v>
      </c>
      <c r="C285" s="254"/>
      <c r="D285" s="255" t="s">
        <v>32206</v>
      </c>
      <c r="E285" s="255"/>
    </row>
    <row r="286" spans="1:11">
      <c r="B286" s="256" t="str">
        <f>$J$258</f>
        <v>22</v>
      </c>
      <c r="C286" s="256"/>
      <c r="D286" s="257">
        <f>H283*B286</f>
        <v>193.81999999999996</v>
      </c>
      <c r="E286" s="257"/>
    </row>
    <row r="288" spans="1:11" ht="15" customHeight="1">
      <c r="A288" s="53"/>
      <c r="B288" s="159" t="str">
        <f>A289</f>
        <v>8.3</v>
      </c>
      <c r="C288" s="81" t="s">
        <v>15465</v>
      </c>
      <c r="D288" s="42"/>
      <c r="E288" s="42"/>
      <c r="F288" s="42"/>
      <c r="G288" s="40"/>
      <c r="H288" s="40"/>
      <c r="I288" s="39"/>
      <c r="J288" s="41"/>
      <c r="K288" s="39"/>
    </row>
    <row r="289" spans="1:11" ht="23.25" customHeight="1">
      <c r="A289" s="23" t="s">
        <v>6956</v>
      </c>
      <c r="B289" s="49">
        <f>VLOOKUP(A289,'PLANILHA ORÇAMENTÁRIA'!B:L,2,0)</f>
        <v>96619</v>
      </c>
      <c r="C289" s="246" t="str">
        <f>VLOOKUP(A289,'PLANILHA ORÇAMENTÁRIA'!B:L,4,0)</f>
        <v>LASTRO DE CONCRETO MAGRO, APLICADO EM BLOCOS DE COROAMENTO OU SAPATAS, ESPESSURA DE 5 CM. AF_01/2024</v>
      </c>
      <c r="D289" s="247"/>
      <c r="E289" s="247"/>
      <c r="F289" s="247"/>
      <c r="G289" s="247"/>
      <c r="H289" s="247"/>
      <c r="I289" s="248"/>
      <c r="J289" s="86">
        <f>D300</f>
        <v>193.81999999999996</v>
      </c>
      <c r="K289" s="45" t="str">
        <f>VLOOKUP(A289,'PLANILHA ORÇAMENTÁRIA'!B:L,5,0)</f>
        <v>M2</v>
      </c>
    </row>
    <row r="290" spans="1:11">
      <c r="B290" s="275" t="s">
        <v>32169</v>
      </c>
      <c r="C290" s="275"/>
      <c r="D290" s="275"/>
      <c r="E290" s="82" t="s">
        <v>15643</v>
      </c>
      <c r="F290" s="82" t="s">
        <v>15645</v>
      </c>
      <c r="G290" s="82" t="s">
        <v>15646</v>
      </c>
      <c r="H290" s="85" t="s">
        <v>15647</v>
      </c>
    </row>
    <row r="291" spans="1:11">
      <c r="B291" s="286" t="s">
        <v>32182</v>
      </c>
      <c r="C291" s="286"/>
      <c r="D291" s="286"/>
      <c r="E291" s="200">
        <v>3</v>
      </c>
      <c r="F291" s="200">
        <f>0.65</f>
        <v>0.65</v>
      </c>
      <c r="G291" s="200">
        <f>0.7</f>
        <v>0.7</v>
      </c>
      <c r="H291" s="103">
        <f>E291*F291*G291</f>
        <v>1.365</v>
      </c>
    </row>
    <row r="292" spans="1:11">
      <c r="B292" s="286" t="s">
        <v>32183</v>
      </c>
      <c r="C292" s="286"/>
      <c r="D292" s="286"/>
      <c r="E292" s="200">
        <v>4</v>
      </c>
      <c r="F292" s="200">
        <f>0.85</f>
        <v>0.85</v>
      </c>
      <c r="G292" s="200">
        <f>0.95</f>
        <v>0.95</v>
      </c>
      <c r="H292" s="103">
        <f t="shared" ref="H292:H296" si="18">E292*F292*G292</f>
        <v>3.23</v>
      </c>
    </row>
    <row r="293" spans="1:11">
      <c r="B293" s="283" t="s">
        <v>32184</v>
      </c>
      <c r="C293" s="284"/>
      <c r="D293" s="285"/>
      <c r="E293" s="200">
        <v>2</v>
      </c>
      <c r="F293" s="200">
        <f>0.6</f>
        <v>0.6</v>
      </c>
      <c r="G293" s="200">
        <f>0.75</f>
        <v>0.75</v>
      </c>
      <c r="H293" s="103">
        <f t="shared" si="18"/>
        <v>0.89999999999999991</v>
      </c>
    </row>
    <row r="294" spans="1:11">
      <c r="B294" s="283" t="s">
        <v>32185</v>
      </c>
      <c r="C294" s="284"/>
      <c r="D294" s="285"/>
      <c r="E294" s="200">
        <v>1</v>
      </c>
      <c r="F294" s="200">
        <f>0.7</f>
        <v>0.7</v>
      </c>
      <c r="G294" s="200">
        <f>0.85</f>
        <v>0.85</v>
      </c>
      <c r="H294" s="103">
        <f t="shared" si="18"/>
        <v>0.59499999999999997</v>
      </c>
    </row>
    <row r="295" spans="1:11">
      <c r="B295" s="286" t="s">
        <v>32186</v>
      </c>
      <c r="C295" s="286"/>
      <c r="D295" s="286"/>
      <c r="E295" s="200">
        <v>2</v>
      </c>
      <c r="F295" s="200">
        <f>1</f>
        <v>1</v>
      </c>
      <c r="G295" s="200">
        <f>1.15</f>
        <v>1.1499999999999999</v>
      </c>
      <c r="H295" s="103">
        <f t="shared" si="18"/>
        <v>2.2999999999999998</v>
      </c>
    </row>
    <row r="296" spans="1:11">
      <c r="B296" s="286" t="s">
        <v>32187</v>
      </c>
      <c r="C296" s="286"/>
      <c r="D296" s="286"/>
      <c r="E296" s="200">
        <v>1</v>
      </c>
      <c r="F296" s="200">
        <f>0.6</f>
        <v>0.6</v>
      </c>
      <c r="G296" s="200">
        <f>0.7</f>
        <v>0.7</v>
      </c>
      <c r="H296" s="103">
        <f t="shared" si="18"/>
        <v>0.42</v>
      </c>
    </row>
    <row r="297" spans="1:11">
      <c r="D297" s="102" t="s">
        <v>32175</v>
      </c>
      <c r="E297" s="84">
        <f>SUM(E291:E296)</f>
        <v>13</v>
      </c>
      <c r="G297" s="102" t="s">
        <v>32175</v>
      </c>
      <c r="H297" s="103">
        <f>SUM(H291:H296)</f>
        <v>8.8099999999999987</v>
      </c>
    </row>
    <row r="299" spans="1:11">
      <c r="B299" s="253" t="s">
        <v>32238</v>
      </c>
      <c r="C299" s="254"/>
      <c r="D299" s="255" t="s">
        <v>32206</v>
      </c>
      <c r="E299" s="255"/>
    </row>
    <row r="300" spans="1:11">
      <c r="B300" s="256" t="str">
        <f>$J$258</f>
        <v>22</v>
      </c>
      <c r="C300" s="256"/>
      <c r="D300" s="257">
        <f>H297*B300</f>
        <v>193.81999999999996</v>
      </c>
      <c r="E300" s="257"/>
    </row>
    <row r="302" spans="1:11" ht="15" customHeight="1">
      <c r="A302" s="53"/>
      <c r="B302" s="159" t="str">
        <f>A303</f>
        <v>8.4</v>
      </c>
      <c r="C302" s="81" t="s">
        <v>32188</v>
      </c>
      <c r="D302" s="42"/>
      <c r="E302" s="42"/>
      <c r="F302" s="42"/>
      <c r="G302" s="40"/>
      <c r="H302" s="40"/>
      <c r="I302" s="39"/>
      <c r="J302" s="41"/>
      <c r="K302" s="39"/>
    </row>
    <row r="303" spans="1:11" ht="23.25" customHeight="1">
      <c r="A303" s="23" t="s">
        <v>6957</v>
      </c>
      <c r="B303" s="49">
        <f>VLOOKUP(A303,'PLANILHA ORÇAMENTÁRIA'!B:L,2,0)</f>
        <v>92427</v>
      </c>
      <c r="C303" s="246" t="str">
        <f>VLOOKUP(A303,'PLANILHA ORÇAMENTÁRIA'!B:L,4,0)</f>
        <v>MONTAGEM E DESMONTAGEM DE FÔRMA DE PILARES RETANGULARES E ESTRUTURAS SIMILARES, PÉ-DIREITO SIMPLES, EM CHAPA DE MADEIRA COMPENSADA RESINADA, 8 UTILIZAÇÕES. AF_09/2020</v>
      </c>
      <c r="D303" s="247"/>
      <c r="E303" s="247"/>
      <c r="F303" s="247"/>
      <c r="G303" s="247"/>
      <c r="H303" s="247"/>
      <c r="I303" s="248"/>
      <c r="J303" s="86">
        <f>G305</f>
        <v>617.76</v>
      </c>
      <c r="K303" s="45" t="str">
        <f>VLOOKUP(A303,'PLANILHA ORÇAMENTÁRIA'!B:L,5,0)</f>
        <v>M2</v>
      </c>
    </row>
    <row r="304" spans="1:11">
      <c r="B304" s="275" t="s">
        <v>32343</v>
      </c>
      <c r="C304" s="275"/>
      <c r="D304" s="55" t="s">
        <v>32206</v>
      </c>
      <c r="E304" s="253" t="s">
        <v>32238</v>
      </c>
      <c r="F304" s="254"/>
      <c r="G304" s="255" t="s">
        <v>32206</v>
      </c>
      <c r="H304" s="255"/>
    </row>
    <row r="305" spans="1:11">
      <c r="B305" s="275"/>
      <c r="C305" s="275"/>
      <c r="D305" s="200">
        <v>28.08</v>
      </c>
      <c r="E305" s="256" t="str">
        <f>$J$258</f>
        <v>22</v>
      </c>
      <c r="F305" s="256"/>
      <c r="G305" s="257">
        <f>D305*E305</f>
        <v>617.76</v>
      </c>
      <c r="H305" s="257"/>
    </row>
    <row r="307" spans="1:11" ht="15" customHeight="1">
      <c r="A307" s="53"/>
      <c r="B307" s="159" t="str">
        <f>A308</f>
        <v>8.5</v>
      </c>
      <c r="C307" s="81" t="s">
        <v>15476</v>
      </c>
      <c r="D307" s="42"/>
      <c r="E307" s="42"/>
      <c r="F307" s="42"/>
      <c r="G307" s="40"/>
      <c r="H307" s="40"/>
      <c r="I307" s="39"/>
      <c r="J307" s="41"/>
      <c r="K307" s="39"/>
    </row>
    <row r="308" spans="1:11" ht="23.25" customHeight="1">
      <c r="A308" s="23" t="s">
        <v>31788</v>
      </c>
      <c r="B308" s="49">
        <f>VLOOKUP(A308,'PLANILHA ORÇAMENTÁRIA'!B:L,2,0)</f>
        <v>96535</v>
      </c>
      <c r="C308" s="246" t="str">
        <f>VLOOKUP(A308,'PLANILHA ORÇAMENTÁRIA'!B:L,4,0)</f>
        <v>FABRICAÇÃO, MONTAGEM E DESMONTAGEM DE FÔRMA PARA SAPATA, EM MADEIRA SERRADA, E=25 MM, 4 UTILIZAÇÕES. AF_01/2024</v>
      </c>
      <c r="D308" s="247"/>
      <c r="E308" s="247"/>
      <c r="F308" s="247"/>
      <c r="G308" s="247"/>
      <c r="H308" s="247"/>
      <c r="I308" s="248"/>
      <c r="J308" s="86">
        <f>G310</f>
        <v>241.56</v>
      </c>
      <c r="K308" s="45" t="str">
        <f>VLOOKUP(A308,'PLANILHA ORÇAMENTÁRIA'!B:L,5,0)</f>
        <v>M2</v>
      </c>
    </row>
    <row r="309" spans="1:11">
      <c r="B309" s="275" t="s">
        <v>32343</v>
      </c>
      <c r="C309" s="275"/>
      <c r="D309" s="55" t="s">
        <v>32206</v>
      </c>
      <c r="E309" s="253" t="s">
        <v>32238</v>
      </c>
      <c r="F309" s="254"/>
      <c r="G309" s="255" t="s">
        <v>32206</v>
      </c>
      <c r="H309" s="255"/>
    </row>
    <row r="310" spans="1:11">
      <c r="B310" s="275"/>
      <c r="C310" s="275"/>
      <c r="D310" s="200">
        <v>10.98</v>
      </c>
      <c r="E310" s="256" t="str">
        <f>$J$258</f>
        <v>22</v>
      </c>
      <c r="F310" s="256"/>
      <c r="G310" s="257">
        <f>D310*E310</f>
        <v>241.56</v>
      </c>
      <c r="H310" s="257"/>
    </row>
    <row r="312" spans="1:11" ht="15" customHeight="1">
      <c r="A312" s="53"/>
      <c r="B312" s="159" t="str">
        <f>A313</f>
        <v>8.6</v>
      </c>
      <c r="C312" s="81" t="s">
        <v>32189</v>
      </c>
      <c r="D312" s="42"/>
      <c r="E312" s="42"/>
      <c r="F312" s="42"/>
      <c r="G312" s="40"/>
      <c r="H312" s="40"/>
      <c r="I312" s="39"/>
      <c r="J312" s="41"/>
      <c r="K312" s="39"/>
    </row>
    <row r="313" spans="1:11" ht="23.25" customHeight="1">
      <c r="A313" s="23" t="s">
        <v>31789</v>
      </c>
      <c r="B313" s="49">
        <f>VLOOKUP(A313,'PLANILHA ORÇAMENTÁRIA'!B:L,2,0)</f>
        <v>92762</v>
      </c>
      <c r="C313" s="246" t="str">
        <f>VLOOKUP(A313,'PLANILHA ORÇAMENTÁRIA'!B:L,4,0)</f>
        <v>ARMAÇÃO DE PILAR OU VIGA DE ESTRUTURA CONVENCIONAL DE CONCRETO ARMADO UTILIZANDO AÇO CA-50 DE 10,0 MM - MONTAGEM. AF_06/2022</v>
      </c>
      <c r="D313" s="247"/>
      <c r="E313" s="247"/>
      <c r="F313" s="247"/>
      <c r="G313" s="247"/>
      <c r="H313" s="247"/>
      <c r="I313" s="248"/>
      <c r="J313" s="86">
        <f>G315</f>
        <v>2129.6</v>
      </c>
      <c r="K313" s="45" t="str">
        <f>VLOOKUP(A313,'PLANILHA ORÇAMENTÁRIA'!B:L,5,0)</f>
        <v>KG</v>
      </c>
    </row>
    <row r="314" spans="1:11">
      <c r="B314" s="275" t="s">
        <v>32343</v>
      </c>
      <c r="C314" s="275"/>
      <c r="D314" s="55" t="s">
        <v>15795</v>
      </c>
      <c r="E314" s="253" t="s">
        <v>32238</v>
      </c>
      <c r="F314" s="254"/>
      <c r="G314" s="255" t="s">
        <v>32240</v>
      </c>
      <c r="H314" s="255"/>
    </row>
    <row r="315" spans="1:11">
      <c r="B315" s="275"/>
      <c r="C315" s="275"/>
      <c r="D315" s="200">
        <v>96.8</v>
      </c>
      <c r="E315" s="256" t="str">
        <f>$J$258</f>
        <v>22</v>
      </c>
      <c r="F315" s="256"/>
      <c r="G315" s="257">
        <f>D315*E315</f>
        <v>2129.6</v>
      </c>
      <c r="H315" s="257"/>
    </row>
    <row r="317" spans="1:11" ht="15" customHeight="1">
      <c r="A317" s="53"/>
      <c r="B317" s="159" t="str">
        <f>A318</f>
        <v>8.7</v>
      </c>
      <c r="C317" s="81" t="s">
        <v>32189</v>
      </c>
      <c r="D317" s="42"/>
      <c r="E317" s="42"/>
      <c r="F317" s="42"/>
      <c r="G317" s="40"/>
      <c r="H317" s="40"/>
      <c r="I317" s="39"/>
      <c r="J317" s="41"/>
      <c r="K317" s="39"/>
    </row>
    <row r="318" spans="1:11" ht="23.25" customHeight="1">
      <c r="A318" s="23" t="s">
        <v>32539</v>
      </c>
      <c r="B318" s="49">
        <f>VLOOKUP(A318,'PLANILHA ORÇAMENTÁRIA'!B:L,2,0)</f>
        <v>92759</v>
      </c>
      <c r="C318" s="246" t="str">
        <f>VLOOKUP(A318,'PLANILHA ORÇAMENTÁRIA'!B:L,4,0)</f>
        <v>ARMAÇÃO DE PILAR OU VIGA DE ESTRUTURA CONVENCIONAL DE CONCRETO ARMADO UTILIZANDO AÇO CA-60 DE 5,0 MM - MONTAGEM. AF_06/2022</v>
      </c>
      <c r="D318" s="247"/>
      <c r="E318" s="247"/>
      <c r="F318" s="247"/>
      <c r="G318" s="247"/>
      <c r="H318" s="247"/>
      <c r="I318" s="248"/>
      <c r="J318" s="86">
        <f>G320</f>
        <v>657.8</v>
      </c>
      <c r="K318" s="45" t="str">
        <f>VLOOKUP(A318,'PLANILHA ORÇAMENTÁRIA'!B:L,5,0)</f>
        <v>KG</v>
      </c>
    </row>
    <row r="319" spans="1:11">
      <c r="B319" s="275" t="s">
        <v>32343</v>
      </c>
      <c r="C319" s="275"/>
      <c r="D319" s="55" t="s">
        <v>15795</v>
      </c>
      <c r="E319" s="253" t="s">
        <v>32238</v>
      </c>
      <c r="F319" s="254"/>
      <c r="G319" s="255" t="s">
        <v>32240</v>
      </c>
      <c r="H319" s="255"/>
    </row>
    <row r="320" spans="1:11">
      <c r="B320" s="275"/>
      <c r="C320" s="275"/>
      <c r="D320" s="200">
        <v>29.9</v>
      </c>
      <c r="E320" s="256" t="str">
        <f>$J$258</f>
        <v>22</v>
      </c>
      <c r="F320" s="256"/>
      <c r="G320" s="257">
        <f>D320*E320</f>
        <v>657.8</v>
      </c>
      <c r="H320" s="257"/>
    </row>
    <row r="322" spans="1:11" ht="15" customHeight="1">
      <c r="A322" s="53"/>
      <c r="B322" s="159" t="str">
        <f>A323</f>
        <v>8.8</v>
      </c>
      <c r="C322" s="81" t="s">
        <v>15469</v>
      </c>
      <c r="D322" s="42"/>
      <c r="E322" s="42"/>
      <c r="F322" s="42"/>
      <c r="G322" s="40"/>
      <c r="H322" s="40"/>
      <c r="I322" s="39"/>
      <c r="J322" s="41"/>
      <c r="K322" s="39"/>
    </row>
    <row r="323" spans="1:11" ht="23.25" customHeight="1">
      <c r="A323" s="23" t="s">
        <v>32540</v>
      </c>
      <c r="B323" s="49">
        <f>VLOOKUP(A323,'PLANILHA ORÇAMENTÁRIA'!B:L,2,0)</f>
        <v>104918</v>
      </c>
      <c r="C323" s="246" t="str">
        <f>VLOOKUP(A323,'PLANILHA ORÇAMENTÁRIA'!B:L,4,0)</f>
        <v>ARMAÇÃO DE SAPATA ISOLADA, VIGA BALDRAME E SAPATA CORRIDA UTILIZANDO AÇO CA-50 DE 8 MM - MONTAGEM. AF_01/2024</v>
      </c>
      <c r="D323" s="247"/>
      <c r="E323" s="247"/>
      <c r="F323" s="247"/>
      <c r="G323" s="247"/>
      <c r="H323" s="247"/>
      <c r="I323" s="248"/>
      <c r="J323" s="86">
        <f>G325</f>
        <v>1577.4</v>
      </c>
      <c r="K323" s="45" t="str">
        <f>VLOOKUP(A323,'PLANILHA ORÇAMENTÁRIA'!B:L,5,0)</f>
        <v>KG</v>
      </c>
    </row>
    <row r="324" spans="1:11">
      <c r="B324" s="275" t="s">
        <v>32343</v>
      </c>
      <c r="C324" s="275"/>
      <c r="D324" s="55" t="s">
        <v>15795</v>
      </c>
      <c r="E324" s="253" t="s">
        <v>32238</v>
      </c>
      <c r="F324" s="254"/>
      <c r="G324" s="255" t="s">
        <v>32240</v>
      </c>
      <c r="H324" s="255"/>
    </row>
    <row r="325" spans="1:11">
      <c r="B325" s="275"/>
      <c r="C325" s="275"/>
      <c r="D325" s="200">
        <v>71.7</v>
      </c>
      <c r="E325" s="256" t="str">
        <f>$J$258</f>
        <v>22</v>
      </c>
      <c r="F325" s="256"/>
      <c r="G325" s="257">
        <f>D325*E325</f>
        <v>1577.4</v>
      </c>
      <c r="H325" s="257"/>
    </row>
    <row r="327" spans="1:11" ht="15" customHeight="1">
      <c r="A327" s="53"/>
      <c r="B327" s="159" t="str">
        <f>A328</f>
        <v>8.9</v>
      </c>
      <c r="C327" s="81" t="s">
        <v>32190</v>
      </c>
      <c r="D327" s="42"/>
      <c r="E327" s="42"/>
      <c r="F327" s="42"/>
      <c r="G327" s="40"/>
      <c r="H327" s="40"/>
      <c r="I327" s="39"/>
      <c r="J327" s="41"/>
      <c r="K327" s="39"/>
    </row>
    <row r="328" spans="1:11" ht="23.25" customHeight="1">
      <c r="A328" s="23" t="s">
        <v>32541</v>
      </c>
      <c r="B328" s="49">
        <f>VLOOKUP(A328,'PLANILHA ORÇAMENTÁRIA'!B:L,2,0)</f>
        <v>103672</v>
      </c>
      <c r="C328" s="246" t="str">
        <f>VLOOKUP(A328,'PLANILHA ORÇAMENTÁRIA'!B:L,4,0)</f>
        <v>CONCRETAGEM DE PILARES, FCK = 25 MPA, COM USO DE BOMBA - LANÇAMENTO, ADENSAMENTO E ACABAMENTO. AF_02/2022_PS</v>
      </c>
      <c r="D328" s="247"/>
      <c r="E328" s="247"/>
      <c r="F328" s="247"/>
      <c r="G328" s="247"/>
      <c r="H328" s="247"/>
      <c r="I328" s="248"/>
      <c r="J328" s="86">
        <f>G330</f>
        <v>34.760000000000005</v>
      </c>
      <c r="K328" s="45" t="str">
        <f>VLOOKUP(A328,'PLANILHA ORÇAMENTÁRIA'!B:L,5,0)</f>
        <v>M3</v>
      </c>
    </row>
    <row r="329" spans="1:11">
      <c r="B329" s="275" t="s">
        <v>32343</v>
      </c>
      <c r="C329" s="275"/>
      <c r="D329" s="55" t="s">
        <v>15796</v>
      </c>
      <c r="E329" s="253" t="s">
        <v>32238</v>
      </c>
      <c r="F329" s="254"/>
      <c r="G329" s="255" t="s">
        <v>32239</v>
      </c>
      <c r="H329" s="255"/>
    </row>
    <row r="330" spans="1:11">
      <c r="B330" s="275"/>
      <c r="C330" s="275"/>
      <c r="D330" s="200">
        <v>1.58</v>
      </c>
      <c r="E330" s="256" t="str">
        <f>$J$258</f>
        <v>22</v>
      </c>
      <c r="F330" s="256"/>
      <c r="G330" s="257">
        <f>D330*E330</f>
        <v>34.760000000000005</v>
      </c>
      <c r="H330" s="257"/>
    </row>
    <row r="332" spans="1:11" ht="15" customHeight="1">
      <c r="A332" s="53"/>
      <c r="B332" s="159" t="str">
        <f>A333</f>
        <v>8.10</v>
      </c>
      <c r="C332" s="81" t="s">
        <v>15473</v>
      </c>
      <c r="D332" s="42"/>
      <c r="E332" s="42"/>
      <c r="F332" s="42"/>
      <c r="G332" s="40"/>
      <c r="H332" s="40"/>
      <c r="I332" s="39"/>
      <c r="J332" s="41"/>
      <c r="K332" s="39"/>
    </row>
    <row r="333" spans="1:11" ht="23.25" customHeight="1">
      <c r="A333" s="23" t="s">
        <v>32542</v>
      </c>
      <c r="B333" s="49" t="str">
        <f>VLOOKUP(A333,'PLANILHA ORÇAMENTÁRIA'!B:L,2,0)</f>
        <v>COMP 01</v>
      </c>
      <c r="C333" s="246" t="str">
        <f>VLOOKUP(A333,'PLANILHA ORÇAMENTÁRIA'!B:L,4,0)</f>
        <v>CONCRETAGEM DE SAPATA, FCK 25 MPA, COM USO DE BOMBA - LANÇAMENTO, ADENSAMENTO E ACABAMENTO.</v>
      </c>
      <c r="D333" s="247"/>
      <c r="E333" s="247"/>
      <c r="F333" s="247"/>
      <c r="G333" s="247"/>
      <c r="H333" s="247"/>
      <c r="I333" s="248"/>
      <c r="J333" s="86">
        <f>G335</f>
        <v>51.04</v>
      </c>
      <c r="K333" s="45" t="str">
        <f>VLOOKUP(A333,'PLANILHA ORÇAMENTÁRIA'!B:L,5,0)</f>
        <v>M3</v>
      </c>
    </row>
    <row r="334" spans="1:11">
      <c r="B334" s="275" t="s">
        <v>32343</v>
      </c>
      <c r="C334" s="275"/>
      <c r="D334" s="55" t="s">
        <v>15796</v>
      </c>
      <c r="E334" s="253" t="s">
        <v>32238</v>
      </c>
      <c r="F334" s="254"/>
      <c r="G334" s="255" t="s">
        <v>32239</v>
      </c>
      <c r="H334" s="255"/>
    </row>
    <row r="335" spans="1:11">
      <c r="B335" s="275"/>
      <c r="C335" s="275"/>
      <c r="D335" s="200">
        <v>2.3199999999999998</v>
      </c>
      <c r="E335" s="256" t="str">
        <f>$J$258</f>
        <v>22</v>
      </c>
      <c r="F335" s="256"/>
      <c r="G335" s="257">
        <f>D335*E335</f>
        <v>51.04</v>
      </c>
      <c r="H335" s="257"/>
    </row>
    <row r="337" spans="1:11" ht="15" customHeight="1">
      <c r="A337" s="53"/>
      <c r="B337" s="159" t="str">
        <f>A338</f>
        <v>8.11</v>
      </c>
      <c r="C337" s="81" t="s">
        <v>15475</v>
      </c>
      <c r="D337" s="42"/>
      <c r="E337" s="42"/>
      <c r="F337" s="42"/>
      <c r="G337" s="40"/>
      <c r="H337" s="40"/>
      <c r="I337" s="39"/>
      <c r="J337" s="41"/>
      <c r="K337" s="39"/>
    </row>
    <row r="338" spans="1:11" ht="38.25" customHeight="1">
      <c r="A338" s="23" t="s">
        <v>32543</v>
      </c>
      <c r="B338" s="49">
        <f>VLOOKUP(A338,'PLANILHA ORÇAMENTÁRIA'!B:L,2,0)</f>
        <v>104736</v>
      </c>
      <c r="C338" s="246" t="str">
        <f>VLOOKUP(A338,'PLANILHA ORÇAMENTÁRIA'!B:L,4,0)</f>
        <v>REATERRO MECANIZADO DE VALA COM RETROESCAVADEIRA (CAPACIDADE DA CAÇAMBA DA RETRO: 0,26 M³/POTÊNCIA: 88 HP), LARGURA DE 0,8 A 1,5 M, PROFUNDIDADE DE 1,5 A 3,0 M, COM SOLO (SEM SUBSTITUIÇÃO) DE 1ª CATEGORIA, COM PLACA VIBRATÓRIA. AF_08/2023</v>
      </c>
      <c r="D338" s="247"/>
      <c r="E338" s="247"/>
      <c r="F338" s="247"/>
      <c r="G338" s="247"/>
      <c r="H338" s="247"/>
      <c r="I338" s="248"/>
      <c r="J338" s="86">
        <f>F340</f>
        <v>1584.7039999999997</v>
      </c>
      <c r="K338" s="45" t="str">
        <f>VLOOKUP(A338,'PLANILHA ORÇAMENTÁRIA'!B:L,5,0)</f>
        <v>M3</v>
      </c>
    </row>
    <row r="339" spans="1:11">
      <c r="B339" s="270" t="s">
        <v>15652</v>
      </c>
      <c r="C339" s="272"/>
      <c r="D339" s="270" t="s">
        <v>15653</v>
      </c>
      <c r="E339" s="272"/>
      <c r="F339" s="270" t="s">
        <v>15654</v>
      </c>
      <c r="G339" s="272"/>
    </row>
    <row r="340" spans="1:11">
      <c r="B340" s="281">
        <f>J261</f>
        <v>1680.1949999999997</v>
      </c>
      <c r="C340" s="282"/>
      <c r="D340" s="281">
        <f>J328+J333+(J289*0.05)</f>
        <v>95.491000000000014</v>
      </c>
      <c r="E340" s="282"/>
      <c r="F340" s="260">
        <f>B340-D340</f>
        <v>1584.7039999999997</v>
      </c>
      <c r="G340" s="261"/>
    </row>
    <row r="342" spans="1:11" ht="15" thickBot="1"/>
    <row r="343" spans="1:11" ht="15" thickBot="1">
      <c r="A343" s="54"/>
      <c r="B343" s="183" t="s">
        <v>6954</v>
      </c>
      <c r="C343" s="252" t="s">
        <v>32475</v>
      </c>
      <c r="D343" s="252"/>
      <c r="E343" s="252"/>
      <c r="F343" s="252"/>
      <c r="G343" s="252"/>
      <c r="H343" s="258" t="s">
        <v>32238</v>
      </c>
      <c r="I343" s="259"/>
      <c r="J343" s="108" t="s">
        <v>32244</v>
      </c>
      <c r="K343" s="21"/>
    </row>
    <row r="345" spans="1:11" ht="23.25" customHeight="1">
      <c r="A345" s="23" t="s">
        <v>21</v>
      </c>
      <c r="B345" s="49">
        <f>VLOOKUP(A345,'PLANILHA ORÇAMENTÁRIA'!B:L,2,0)</f>
        <v>96527</v>
      </c>
      <c r="C345" s="246" t="str">
        <f>VLOOKUP(A345,'PLANILHA ORÇAMENTÁRIA'!B:L,4,0)</f>
        <v>ESCAVAÇÃO MANUAL PARA VIGA BALDRAME OU SAPATA CORRIDA (INCLUINDO ESCAVAÇÃO PARA COLOCAÇÃO DE FÔRMAS). AF_01/2024</v>
      </c>
      <c r="D345" s="247"/>
      <c r="E345" s="247"/>
      <c r="F345" s="247"/>
      <c r="G345" s="247"/>
      <c r="H345" s="247"/>
      <c r="I345" s="248"/>
      <c r="J345" s="86">
        <f>C346</f>
        <v>313.04000000000008</v>
      </c>
      <c r="K345" s="45" t="str">
        <f>VLOOKUP(A345,'PLANILHA ORÇAMENTÁRIA'!B:L,5,0)</f>
        <v>M3</v>
      </c>
    </row>
    <row r="346" spans="1:11" ht="41.25" customHeight="1">
      <c r="B346" s="160" t="s">
        <v>15647</v>
      </c>
      <c r="C346" s="190">
        <f xml:space="preserve"> ((5.71+9.46+5.71+9.46+2.88+2.88+2.43+2.88+2.43+2.88+9.18)*0.32*0.35)*50</f>
        <v>313.04000000000008</v>
      </c>
      <c r="D346" s="280" t="s">
        <v>32344</v>
      </c>
      <c r="E346" s="280"/>
      <c r="F346" s="280"/>
      <c r="G346" s="280"/>
      <c r="H346" s="280"/>
      <c r="I346" s="280"/>
      <c r="J346" s="280"/>
    </row>
    <row r="348" spans="1:11" ht="23.25" customHeight="1">
      <c r="A348" s="23" t="s">
        <v>31790</v>
      </c>
      <c r="B348" s="49">
        <f>VLOOKUP(A348,'PLANILHA ORÇAMENTÁRIA'!B:L,2,0)</f>
        <v>95241</v>
      </c>
      <c r="C348" s="246" t="str">
        <f>VLOOKUP(A348,'PLANILHA ORÇAMENTÁRIA'!B:L,4,0)</f>
        <v>LASTRO DE CONCRETO MAGRO, APLICADO EM PISOS, LAJES SOBRE SOLO OU RADIERS, ESPESSURA DE 5 CM. AF_01/2024</v>
      </c>
      <c r="D348" s="247"/>
      <c r="E348" s="247"/>
      <c r="F348" s="247"/>
      <c r="G348" s="247"/>
      <c r="H348" s="247"/>
      <c r="I348" s="248"/>
      <c r="J348" s="86">
        <f>C349</f>
        <v>311.99999999999994</v>
      </c>
      <c r="K348" s="45" t="str">
        <f>VLOOKUP(A348,'PLANILHA ORÇAMENTÁRIA'!B:L,5,0)</f>
        <v>M2</v>
      </c>
    </row>
    <row r="349" spans="1:11" ht="41.25" customHeight="1">
      <c r="B349" s="160" t="s">
        <v>15648</v>
      </c>
      <c r="C349" s="181">
        <f>((55.9*0.12)-(0.3*0.12*13))*50</f>
        <v>311.99999999999994</v>
      </c>
      <c r="D349" s="280" t="s">
        <v>32443</v>
      </c>
      <c r="E349" s="280"/>
      <c r="F349" s="280"/>
      <c r="G349" s="280"/>
      <c r="H349" s="280"/>
      <c r="I349" s="280"/>
      <c r="J349" s="280"/>
    </row>
    <row r="351" spans="1:11" ht="15" customHeight="1">
      <c r="A351" s="53"/>
      <c r="B351" s="159" t="str">
        <f>A352</f>
        <v>9.3</v>
      </c>
      <c r="C351" s="81" t="s">
        <v>15478</v>
      </c>
      <c r="D351" s="42"/>
      <c r="E351" s="42"/>
      <c r="F351" s="42"/>
      <c r="G351" s="40"/>
      <c r="H351" s="40"/>
      <c r="I351" s="39"/>
      <c r="J351" s="41"/>
      <c r="K351" s="39"/>
    </row>
    <row r="352" spans="1:11" ht="23.25" customHeight="1">
      <c r="A352" s="23" t="s">
        <v>31791</v>
      </c>
      <c r="B352" s="49">
        <f>VLOOKUP(A352,'PLANILHA ORÇAMENTÁRIA'!B:L,2,0)</f>
        <v>96536</v>
      </c>
      <c r="C352" s="246" t="str">
        <f>VLOOKUP(A352,'PLANILHA ORÇAMENTÁRIA'!B:L,4,0)</f>
        <v>FABRICAÇÃO, MONTAGEM E DESMONTAGEM DE FÔRMA PARA VIGA BALDRAME, EM MADEIRA SERRADA, E=25 MM, 4 UTILIZAÇÕES. AF_01/2024</v>
      </c>
      <c r="D352" s="247"/>
      <c r="E352" s="247"/>
      <c r="F352" s="247"/>
      <c r="G352" s="247"/>
      <c r="H352" s="247"/>
      <c r="I352" s="248"/>
      <c r="J352" s="86">
        <f>G354</f>
        <v>1495</v>
      </c>
      <c r="K352" s="45" t="str">
        <f>VLOOKUP(A352,'PLANILHA ORÇAMENTÁRIA'!B:L,5,0)</f>
        <v>M2</v>
      </c>
    </row>
    <row r="353" spans="1:11">
      <c r="B353" s="275" t="s">
        <v>32343</v>
      </c>
      <c r="C353" s="275"/>
      <c r="D353" s="55" t="s">
        <v>15658</v>
      </c>
      <c r="E353" s="253" t="s">
        <v>32238</v>
      </c>
      <c r="F353" s="254"/>
      <c r="G353" s="255" t="s">
        <v>32206</v>
      </c>
      <c r="H353" s="255"/>
    </row>
    <row r="354" spans="1:11">
      <c r="B354" s="275"/>
      <c r="C354" s="275"/>
      <c r="D354" s="200">
        <v>29.9</v>
      </c>
      <c r="E354" s="256" t="str">
        <f>$J$343</f>
        <v>50</v>
      </c>
      <c r="F354" s="256"/>
      <c r="G354" s="257">
        <f>D354*E354</f>
        <v>1495</v>
      </c>
      <c r="H354" s="257"/>
    </row>
    <row r="356" spans="1:11" ht="15" customHeight="1">
      <c r="A356" s="53"/>
      <c r="B356" s="159" t="str">
        <f>A357</f>
        <v>9.4</v>
      </c>
      <c r="C356" s="81" t="s">
        <v>15479</v>
      </c>
      <c r="D356" s="42"/>
      <c r="E356" s="42"/>
      <c r="F356" s="42"/>
      <c r="G356" s="40"/>
      <c r="H356" s="40"/>
      <c r="I356" s="39"/>
      <c r="J356" s="41"/>
      <c r="K356" s="39"/>
    </row>
    <row r="357" spans="1:11" ht="23.25" customHeight="1">
      <c r="A357" s="23" t="s">
        <v>31792</v>
      </c>
      <c r="B357" s="49">
        <f>VLOOKUP(A357,'PLANILHA ORÇAMENTÁRIA'!B:L,2,0)</f>
        <v>104919</v>
      </c>
      <c r="C357" s="246" t="str">
        <f>VLOOKUP(A357,'PLANILHA ORÇAMENTÁRIA'!B:L,4,0)</f>
        <v>ARMAÇÃO DE SAPATA ISOLADA, VIGA BALDRAME E SAPATA CORRIDA UTILIZANDO AÇO CA-50 DE 10 MM - MONTAGEM. AF_01/2024</v>
      </c>
      <c r="D357" s="247"/>
      <c r="E357" s="247"/>
      <c r="F357" s="247"/>
      <c r="G357" s="247"/>
      <c r="H357" s="247"/>
      <c r="I357" s="248"/>
      <c r="J357" s="86">
        <f>G359</f>
        <v>1100</v>
      </c>
      <c r="K357" s="45" t="str">
        <f>VLOOKUP(A357,'PLANILHA ORÇAMENTÁRIA'!B:L,5,0)</f>
        <v>KG</v>
      </c>
    </row>
    <row r="358" spans="1:11">
      <c r="B358" s="275" t="s">
        <v>32343</v>
      </c>
      <c r="C358" s="275"/>
      <c r="D358" s="55" t="s">
        <v>15656</v>
      </c>
      <c r="E358" s="253" t="s">
        <v>32238</v>
      </c>
      <c r="F358" s="254"/>
      <c r="G358" s="255" t="s">
        <v>32240</v>
      </c>
      <c r="H358" s="255"/>
    </row>
    <row r="359" spans="1:11">
      <c r="B359" s="275"/>
      <c r="C359" s="275"/>
      <c r="D359" s="200">
        <v>22</v>
      </c>
      <c r="E359" s="256" t="str">
        <f>$J$343</f>
        <v>50</v>
      </c>
      <c r="F359" s="256"/>
      <c r="G359" s="257">
        <f>D359*E359</f>
        <v>1100</v>
      </c>
      <c r="H359" s="257"/>
    </row>
    <row r="361" spans="1:11" ht="15" customHeight="1">
      <c r="A361" s="53"/>
      <c r="B361" s="159" t="str">
        <f>A362</f>
        <v>9.5</v>
      </c>
      <c r="C361" s="81" t="s">
        <v>15479</v>
      </c>
      <c r="D361" s="42"/>
      <c r="E361" s="42"/>
      <c r="F361" s="42"/>
      <c r="G361" s="40"/>
      <c r="H361" s="40"/>
      <c r="I361" s="39"/>
      <c r="J361" s="41"/>
      <c r="K361" s="39"/>
    </row>
    <row r="362" spans="1:11" ht="23.25" customHeight="1">
      <c r="A362" s="23" t="s">
        <v>31796</v>
      </c>
      <c r="B362" s="49">
        <f>VLOOKUP(A362,'PLANILHA ORÇAMENTÁRIA'!B:L,2,0)</f>
        <v>104918</v>
      </c>
      <c r="C362" s="246" t="str">
        <f>VLOOKUP(A362,'PLANILHA ORÇAMENTÁRIA'!B:L,4,0)</f>
        <v>ARMAÇÃO DE SAPATA ISOLADA, VIGA BALDRAME E SAPATA CORRIDA UTILIZANDO AÇO CA-50 DE 8 MM - MONTAGEM. AF_01/2024</v>
      </c>
      <c r="D362" s="247"/>
      <c r="E362" s="247"/>
      <c r="F362" s="247"/>
      <c r="G362" s="247"/>
      <c r="H362" s="247"/>
      <c r="I362" s="248"/>
      <c r="J362" s="86">
        <f>G364</f>
        <v>4810</v>
      </c>
      <c r="K362" s="45" t="str">
        <f>VLOOKUP(A362,'PLANILHA ORÇAMENTÁRIA'!B:L,5,0)</f>
        <v>KG</v>
      </c>
    </row>
    <row r="363" spans="1:11">
      <c r="B363" s="275" t="s">
        <v>32343</v>
      </c>
      <c r="C363" s="275"/>
      <c r="D363" s="55" t="s">
        <v>15656</v>
      </c>
      <c r="E363" s="253" t="s">
        <v>32238</v>
      </c>
      <c r="F363" s="254"/>
      <c r="G363" s="255" t="s">
        <v>32240</v>
      </c>
      <c r="H363" s="255"/>
    </row>
    <row r="364" spans="1:11">
      <c r="B364" s="275"/>
      <c r="C364" s="275"/>
      <c r="D364" s="200">
        <v>96.2</v>
      </c>
      <c r="E364" s="256" t="str">
        <f>$J$343</f>
        <v>50</v>
      </c>
      <c r="F364" s="256"/>
      <c r="G364" s="257">
        <f>D364*E364</f>
        <v>4810</v>
      </c>
      <c r="H364" s="257"/>
    </row>
    <row r="366" spans="1:11" ht="15" customHeight="1">
      <c r="A366" s="53"/>
      <c r="B366" s="159" t="str">
        <f>A367</f>
        <v>9.6</v>
      </c>
      <c r="C366" s="81" t="s">
        <v>15479</v>
      </c>
      <c r="D366" s="42"/>
      <c r="E366" s="42"/>
      <c r="F366" s="42"/>
      <c r="G366" s="40"/>
      <c r="H366" s="40"/>
      <c r="I366" s="39"/>
      <c r="J366" s="41"/>
      <c r="K366" s="39"/>
    </row>
    <row r="367" spans="1:11" ht="23.25" customHeight="1">
      <c r="A367" s="23" t="s">
        <v>31795</v>
      </c>
      <c r="B367" s="49">
        <f>VLOOKUP(A367,'PLANILHA ORÇAMENTÁRIA'!B:L,2,0)</f>
        <v>104917</v>
      </c>
      <c r="C367" s="246" t="str">
        <f>VLOOKUP(A367,'PLANILHA ORÇAMENTÁRIA'!B:L,4,0)</f>
        <v>ARMAÇÃO DE SAPATA ISOLADA, VIGA BALDRAME E SAPATA CORRIDA UTILIZANDO AÇO CA-50 DE 6,3 MM - MONTAGEM. AF_01/2024</v>
      </c>
      <c r="D367" s="247"/>
      <c r="E367" s="247"/>
      <c r="F367" s="247"/>
      <c r="G367" s="247"/>
      <c r="H367" s="247"/>
      <c r="I367" s="248"/>
      <c r="J367" s="86">
        <f>G369</f>
        <v>60</v>
      </c>
      <c r="K367" s="45" t="str">
        <f>VLOOKUP(A367,'PLANILHA ORÇAMENTÁRIA'!B:L,5,0)</f>
        <v>KG</v>
      </c>
    </row>
    <row r="368" spans="1:11">
      <c r="B368" s="275" t="s">
        <v>32343</v>
      </c>
      <c r="C368" s="275"/>
      <c r="D368" s="55" t="s">
        <v>15656</v>
      </c>
      <c r="E368" s="253" t="s">
        <v>32238</v>
      </c>
      <c r="F368" s="254"/>
      <c r="G368" s="255" t="s">
        <v>32240</v>
      </c>
      <c r="H368" s="255"/>
    </row>
    <row r="369" spans="1:11">
      <c r="B369" s="275"/>
      <c r="C369" s="275"/>
      <c r="D369" s="200">
        <v>1.2</v>
      </c>
      <c r="E369" s="256" t="str">
        <f>$J$343</f>
        <v>50</v>
      </c>
      <c r="F369" s="256"/>
      <c r="G369" s="257">
        <f>D369*E369</f>
        <v>60</v>
      </c>
      <c r="H369" s="257"/>
    </row>
    <row r="371" spans="1:11" ht="15" customHeight="1">
      <c r="A371" s="53"/>
      <c r="B371" s="159" t="str">
        <f>A372</f>
        <v>9.7</v>
      </c>
      <c r="C371" s="81" t="s">
        <v>15479</v>
      </c>
      <c r="D371" s="42"/>
      <c r="E371" s="42"/>
      <c r="F371" s="42"/>
      <c r="G371" s="40"/>
      <c r="H371" s="40"/>
      <c r="I371" s="39"/>
      <c r="J371" s="41"/>
      <c r="K371" s="39"/>
    </row>
    <row r="372" spans="1:11" ht="23.25" customHeight="1">
      <c r="A372" s="23" t="s">
        <v>31797</v>
      </c>
      <c r="B372" s="49">
        <f>VLOOKUP(A372,'PLANILHA ORÇAMENTÁRIA'!B:L,2,0)</f>
        <v>104916</v>
      </c>
      <c r="C372" s="246" t="str">
        <f>VLOOKUP(A372,'PLANILHA ORÇAMENTÁRIA'!B:L,4,0)</f>
        <v>ARMAÇÃO DE SAPATA ISOLADA, VIGA BALDRAME E SAPATA CORRIDA UTILIZANDO AÇO CA-60 DE 5 MM - MONTAGEM. AF_01/2024</v>
      </c>
      <c r="D372" s="247"/>
      <c r="E372" s="247"/>
      <c r="F372" s="247"/>
      <c r="G372" s="247"/>
      <c r="H372" s="247"/>
      <c r="I372" s="248"/>
      <c r="J372" s="86">
        <f>G374</f>
        <v>2060</v>
      </c>
      <c r="K372" s="45" t="str">
        <f>VLOOKUP(A372,'PLANILHA ORÇAMENTÁRIA'!B:L,5,0)</f>
        <v>KG</v>
      </c>
    </row>
    <row r="373" spans="1:11">
      <c r="B373" s="275" t="s">
        <v>32343</v>
      </c>
      <c r="C373" s="275"/>
      <c r="D373" s="55" t="s">
        <v>15656</v>
      </c>
      <c r="E373" s="253" t="s">
        <v>32238</v>
      </c>
      <c r="F373" s="254"/>
      <c r="G373" s="255" t="s">
        <v>32240</v>
      </c>
      <c r="H373" s="255"/>
    </row>
    <row r="374" spans="1:11">
      <c r="B374" s="275"/>
      <c r="C374" s="275"/>
      <c r="D374" s="200">
        <v>41.2</v>
      </c>
      <c r="E374" s="256" t="str">
        <f>$J$343</f>
        <v>50</v>
      </c>
      <c r="F374" s="256"/>
      <c r="G374" s="257">
        <f>D374*E374</f>
        <v>2060</v>
      </c>
      <c r="H374" s="257"/>
    </row>
    <row r="376" spans="1:11" ht="15" customHeight="1">
      <c r="A376" s="53"/>
      <c r="B376" s="159" t="str">
        <f>A377</f>
        <v>9.8</v>
      </c>
      <c r="C376" s="81" t="s">
        <v>15480</v>
      </c>
      <c r="D376" s="42"/>
      <c r="E376" s="42"/>
      <c r="F376" s="42"/>
      <c r="G376" s="40"/>
      <c r="H376" s="40"/>
      <c r="I376" s="39"/>
      <c r="J376" s="41"/>
      <c r="K376" s="39"/>
    </row>
    <row r="377" spans="1:11" ht="23.25" customHeight="1">
      <c r="A377" s="23" t="s">
        <v>31798</v>
      </c>
      <c r="B377" s="49" t="str">
        <f>VLOOKUP(A377,'PLANILHA ORÇAMENTÁRIA'!B:L,2,0)</f>
        <v>COMP 02</v>
      </c>
      <c r="C377" s="246" t="str">
        <f>VLOOKUP(A377,'PLANILHA ORÇAMENTÁRIA'!B:L,4,0)</f>
        <v>CONCRETAGEM DE BLOCO DE COROAMENTO OU VIGA BALDRAME, FCK 25 MPA, COM USO DE BOMBA - LANÇAMENTO, ADENSAMENTO E ACABAMENTO.</v>
      </c>
      <c r="D377" s="247"/>
      <c r="E377" s="247"/>
      <c r="F377" s="247"/>
      <c r="G377" s="247"/>
      <c r="H377" s="247"/>
      <c r="I377" s="248"/>
      <c r="J377" s="86">
        <f>G379</f>
        <v>90</v>
      </c>
      <c r="K377" s="45" t="str">
        <f>VLOOKUP(A377,'PLANILHA ORÇAMENTÁRIA'!B:L,5,0)</f>
        <v>M3</v>
      </c>
    </row>
    <row r="378" spans="1:11">
      <c r="B378" s="275" t="s">
        <v>32343</v>
      </c>
      <c r="C378" s="275"/>
      <c r="D378" s="55" t="s">
        <v>15657</v>
      </c>
      <c r="E378" s="253" t="s">
        <v>32238</v>
      </c>
      <c r="F378" s="254"/>
      <c r="G378" s="255" t="s">
        <v>32239</v>
      </c>
      <c r="H378" s="255"/>
    </row>
    <row r="379" spans="1:11">
      <c r="B379" s="275"/>
      <c r="C379" s="275"/>
      <c r="D379" s="200">
        <v>1.8</v>
      </c>
      <c r="E379" s="256" t="str">
        <f>$J$343</f>
        <v>50</v>
      </c>
      <c r="F379" s="256"/>
      <c r="G379" s="257">
        <f>D379*E379</f>
        <v>90</v>
      </c>
      <c r="H379" s="257"/>
    </row>
    <row r="381" spans="1:11" ht="15" customHeight="1">
      <c r="A381" s="53"/>
      <c r="B381" s="159" t="str">
        <f>A382</f>
        <v>9.9</v>
      </c>
      <c r="C381" s="81" t="s">
        <v>15659</v>
      </c>
      <c r="D381" s="42"/>
      <c r="E381" s="42"/>
      <c r="F381" s="42"/>
      <c r="G381" s="40"/>
      <c r="H381" s="40"/>
      <c r="I381" s="39"/>
      <c r="J381" s="41"/>
      <c r="K381" s="39"/>
    </row>
    <row r="382" spans="1:11" ht="42.75" customHeight="1">
      <c r="A382" s="23" t="s">
        <v>32544</v>
      </c>
      <c r="B382" s="49">
        <f>VLOOKUP(A382,'PLANILHA ORÇAMENTÁRIA'!B:L,2,0)</f>
        <v>104734</v>
      </c>
      <c r="C382" s="246" t="str">
        <f>VLOOKUP(A382,'PLANILHA ORÇAMENTÁRIA'!B:L,4,0)</f>
        <v>REATERRO MECANIZADO DE VALA COM RETROESCAVADEIRA (CAPACIDADE DA CAÇAMBA DA RETRO: 0,26 M³/POTÊNCIA: 88 HP), LARGURA DE 0,8 A 1,5 M, PROFUNDIDADE ATÉ 1,5 M, COM SOLO (SEM SUBSTITUIÇÃO) DE 1ª CATEGORIA, COM PLACA VIBRATÓRIA. AF_08/2023</v>
      </c>
      <c r="D382" s="247"/>
      <c r="E382" s="247"/>
      <c r="F382" s="247"/>
      <c r="G382" s="247"/>
      <c r="H382" s="247"/>
      <c r="I382" s="248"/>
      <c r="J382" s="86">
        <f>F384</f>
        <v>207.44000000000008</v>
      </c>
      <c r="K382" s="45" t="str">
        <f>VLOOKUP(A382,'PLANILHA ORÇAMENTÁRIA'!B:L,5,0)</f>
        <v>M3</v>
      </c>
    </row>
    <row r="383" spans="1:11">
      <c r="B383" s="270" t="s">
        <v>15652</v>
      </c>
      <c r="C383" s="272"/>
      <c r="D383" s="270" t="s">
        <v>15797</v>
      </c>
      <c r="E383" s="272"/>
      <c r="F383" s="270" t="s">
        <v>15654</v>
      </c>
      <c r="G383" s="272"/>
    </row>
    <row r="384" spans="1:11">
      <c r="B384" s="281">
        <f>J345</f>
        <v>313.04000000000008</v>
      </c>
      <c r="C384" s="282"/>
      <c r="D384" s="281">
        <f>J377+J348*0.05</f>
        <v>105.6</v>
      </c>
      <c r="E384" s="282"/>
      <c r="F384" s="260">
        <f>B384-D384</f>
        <v>207.44000000000008</v>
      </c>
      <c r="G384" s="261"/>
    </row>
    <row r="387" spans="1:11">
      <c r="A387" s="54"/>
      <c r="B387" s="183" t="s">
        <v>31793</v>
      </c>
      <c r="C387" s="252" t="s">
        <v>32477</v>
      </c>
      <c r="D387" s="252"/>
      <c r="E387" s="252"/>
      <c r="F387" s="252"/>
      <c r="G387" s="252"/>
      <c r="K387" s="21"/>
    </row>
    <row r="389" spans="1:11" ht="15" customHeight="1">
      <c r="A389" s="53"/>
      <c r="B389" s="159" t="str">
        <f>A390</f>
        <v>10.1</v>
      </c>
      <c r="C389" s="81" t="s">
        <v>14692</v>
      </c>
      <c r="D389" s="42"/>
      <c r="E389" s="42"/>
      <c r="F389" s="42"/>
      <c r="G389" s="40"/>
      <c r="H389" s="40"/>
      <c r="I389" s="39"/>
      <c r="J389" s="41"/>
      <c r="K389" s="39"/>
    </row>
    <row r="390" spans="1:11" ht="14.25" customHeight="1">
      <c r="A390" s="23" t="s">
        <v>31794</v>
      </c>
      <c r="B390" s="49">
        <f>VLOOKUP(A390,'PLANILHA ORÇAMENTÁRIA'!B:L,2,0)</f>
        <v>98557</v>
      </c>
      <c r="C390" s="246" t="str">
        <f>VLOOKUP(A390,'PLANILHA ORÇAMENTÁRIA'!B:L,4,0)</f>
        <v>IMPERMEABILIZAÇÃO DE SUPERFÍCIE COM EMULSÃO ASFÁLTICA, 2 DEMÃOS. AF_09/2023</v>
      </c>
      <c r="D390" s="247"/>
      <c r="E390" s="247"/>
      <c r="F390" s="247"/>
      <c r="G390" s="247"/>
      <c r="H390" s="247"/>
      <c r="I390" s="248"/>
      <c r="J390" s="86">
        <f>C391</f>
        <v>1992.12</v>
      </c>
      <c r="K390" s="45" t="str">
        <f>VLOOKUP(A390,'PLANILHA ORÇAMENTÁRIA'!B:L,5,0)</f>
        <v>M2</v>
      </c>
    </row>
    <row r="391" spans="1:11" ht="41.25" customHeight="1">
      <c r="B391" s="160" t="s">
        <v>15648</v>
      </c>
      <c r="C391" s="190">
        <f>((55.9*0.72)-(0.26*0.12*13))*50</f>
        <v>1992.12</v>
      </c>
      <c r="D391" s="280" t="s">
        <v>32345</v>
      </c>
      <c r="E391" s="280"/>
      <c r="F391" s="280"/>
      <c r="G391" s="280"/>
      <c r="H391" s="280"/>
      <c r="I391" s="280"/>
      <c r="J391" s="280"/>
    </row>
    <row r="393" spans="1:11" ht="15" thickBot="1"/>
    <row r="394" spans="1:11" ht="15" thickBot="1">
      <c r="A394" s="54"/>
      <c r="B394" s="183" t="s">
        <v>32476</v>
      </c>
      <c r="C394" s="252" t="s">
        <v>32729</v>
      </c>
      <c r="D394" s="252"/>
      <c r="E394" s="252"/>
      <c r="F394" s="252"/>
      <c r="G394" s="252"/>
      <c r="H394" s="258" t="s">
        <v>32238</v>
      </c>
      <c r="I394" s="259"/>
      <c r="J394" s="108" t="s">
        <v>32244</v>
      </c>
      <c r="K394" s="21"/>
    </row>
    <row r="396" spans="1:11" ht="15" customHeight="1">
      <c r="A396" s="53"/>
      <c r="B396" s="159" t="str">
        <f>A397</f>
        <v>11.1</v>
      </c>
      <c r="C396" s="81" t="s">
        <v>15485</v>
      </c>
      <c r="D396" s="42"/>
      <c r="E396" s="42"/>
      <c r="F396" s="42"/>
      <c r="G396" s="40"/>
      <c r="H396" s="40"/>
      <c r="I396" s="39"/>
      <c r="J396" s="41"/>
      <c r="K396" s="39"/>
    </row>
    <row r="397" spans="1:11" ht="24.75" customHeight="1">
      <c r="A397" s="23" t="s">
        <v>32545</v>
      </c>
      <c r="B397" s="49">
        <f>VLOOKUP(A397,'PLANILHA ORÇAMENTÁRIA'!B:L,2,0)</f>
        <v>92427</v>
      </c>
      <c r="C397" s="246" t="str">
        <f>VLOOKUP(A397,'PLANILHA ORÇAMENTÁRIA'!B:L,4,0)</f>
        <v>MONTAGEM E DESMONTAGEM DE FÔRMA DE PILARES RETANGULARES E ESTRUTURAS SIMILARES, PÉ-DIREITO SIMPLES, EM CHAPA DE MADEIRA COMPENSADA RESINADA, 8 UTILIZAÇÕES. AF_09/2020</v>
      </c>
      <c r="D397" s="247"/>
      <c r="E397" s="247"/>
      <c r="F397" s="247"/>
      <c r="G397" s="247"/>
      <c r="H397" s="247"/>
      <c r="I397" s="248"/>
      <c r="J397" s="86">
        <f>G399</f>
        <v>1484</v>
      </c>
      <c r="K397" s="45" t="str">
        <f>VLOOKUP(A397,'PLANILHA ORÇAMENTÁRIA'!B:L,5,0)</f>
        <v>M2</v>
      </c>
    </row>
    <row r="398" spans="1:11">
      <c r="B398" s="275" t="s">
        <v>32343</v>
      </c>
      <c r="C398" s="275"/>
      <c r="D398" s="55" t="s">
        <v>32211</v>
      </c>
      <c r="E398" s="253" t="s">
        <v>32238</v>
      </c>
      <c r="F398" s="254"/>
      <c r="G398" s="255" t="s">
        <v>32206</v>
      </c>
      <c r="H398" s="255"/>
    </row>
    <row r="399" spans="1:11">
      <c r="B399" s="275"/>
      <c r="C399" s="275"/>
      <c r="D399" s="200">
        <v>29.68</v>
      </c>
      <c r="E399" s="256" t="str">
        <f>$J$394</f>
        <v>50</v>
      </c>
      <c r="F399" s="256"/>
      <c r="G399" s="257">
        <f>D399*E399</f>
        <v>1484</v>
      </c>
      <c r="H399" s="257"/>
    </row>
    <row r="401" spans="1:11" ht="15" customHeight="1">
      <c r="A401" s="53"/>
      <c r="B401" s="159" t="str">
        <f>A402</f>
        <v>11.2</v>
      </c>
      <c r="C401" s="81" t="s">
        <v>14690</v>
      </c>
      <c r="D401" s="42"/>
      <c r="E401" s="42"/>
      <c r="F401" s="42"/>
      <c r="G401" s="40"/>
      <c r="H401" s="40"/>
      <c r="I401" s="39"/>
      <c r="J401" s="41"/>
      <c r="K401" s="39"/>
    </row>
    <row r="402" spans="1:11" ht="23.25" customHeight="1">
      <c r="A402" s="23" t="s">
        <v>32546</v>
      </c>
      <c r="B402" s="49">
        <f>VLOOKUP(A402,'PLANILHA ORÇAMENTÁRIA'!B:L,2,0)</f>
        <v>92762</v>
      </c>
      <c r="C402" s="246" t="str">
        <f>VLOOKUP(A402,'PLANILHA ORÇAMENTÁRIA'!B:L,4,0)</f>
        <v>ARMAÇÃO DE PILAR OU VIGA DE ESTRUTURA CONVENCIONAL DE CONCRETO ARMADO UTILIZANDO AÇO CA-50 DE 10,0 MM - MONTAGEM. AF_06/2022</v>
      </c>
      <c r="D402" s="247"/>
      <c r="E402" s="247"/>
      <c r="F402" s="247"/>
      <c r="G402" s="247"/>
      <c r="H402" s="247"/>
      <c r="I402" s="248"/>
      <c r="J402" s="86">
        <f>G404</f>
        <v>4620</v>
      </c>
      <c r="K402" s="45" t="str">
        <f>VLOOKUP(A402,'PLANILHA ORÇAMENTÁRIA'!B:L,5,0)</f>
        <v>KG</v>
      </c>
    </row>
    <row r="403" spans="1:11">
      <c r="B403" s="275" t="s">
        <v>32343</v>
      </c>
      <c r="C403" s="275"/>
      <c r="D403" s="55" t="s">
        <v>15656</v>
      </c>
      <c r="E403" s="253" t="s">
        <v>32238</v>
      </c>
      <c r="F403" s="254"/>
      <c r="G403" s="255" t="s">
        <v>32240</v>
      </c>
      <c r="H403" s="255"/>
    </row>
    <row r="404" spans="1:11">
      <c r="B404" s="275"/>
      <c r="C404" s="275"/>
      <c r="D404" s="200">
        <v>92.4</v>
      </c>
      <c r="E404" s="256" t="str">
        <f>$J$394</f>
        <v>50</v>
      </c>
      <c r="F404" s="256"/>
      <c r="G404" s="257">
        <f>D404*E404</f>
        <v>4620</v>
      </c>
      <c r="H404" s="257"/>
    </row>
    <row r="406" spans="1:11" ht="15" customHeight="1">
      <c r="A406" s="53"/>
      <c r="B406" s="159" t="str">
        <f>A407</f>
        <v>11.3</v>
      </c>
      <c r="C406" s="81" t="s">
        <v>14690</v>
      </c>
      <c r="D406" s="42"/>
      <c r="E406" s="42"/>
      <c r="F406" s="42"/>
      <c r="G406" s="40"/>
      <c r="H406" s="40"/>
      <c r="I406" s="39"/>
      <c r="J406" s="41"/>
      <c r="K406" s="39"/>
    </row>
    <row r="407" spans="1:11" ht="23.25" customHeight="1">
      <c r="A407" s="23" t="s">
        <v>32547</v>
      </c>
      <c r="B407" s="49">
        <f>VLOOKUP(A407,'PLANILHA ORÇAMENTÁRIA'!B:L,2,0)</f>
        <v>92759</v>
      </c>
      <c r="C407" s="246" t="str">
        <f>VLOOKUP(A407,'PLANILHA ORÇAMENTÁRIA'!B:L,4,0)</f>
        <v>ARMAÇÃO DE PILAR OU VIGA DE ESTRUTURA CONVENCIONAL DE CONCRETO ARMADO UTILIZANDO AÇO CA-60 DE 5,0 MM - MONTAGEM. AF_06/2022</v>
      </c>
      <c r="D407" s="247"/>
      <c r="E407" s="247"/>
      <c r="F407" s="247"/>
      <c r="G407" s="247"/>
      <c r="H407" s="247"/>
      <c r="I407" s="248"/>
      <c r="J407" s="86">
        <f>G409</f>
        <v>1735.0000000000002</v>
      </c>
      <c r="K407" s="45" t="str">
        <f>VLOOKUP(A407,'PLANILHA ORÇAMENTÁRIA'!B:L,5,0)</f>
        <v>KG</v>
      </c>
    </row>
    <row r="408" spans="1:11">
      <c r="B408" s="275" t="s">
        <v>32343</v>
      </c>
      <c r="C408" s="275"/>
      <c r="D408" s="55" t="s">
        <v>15656</v>
      </c>
      <c r="E408" s="253" t="s">
        <v>32238</v>
      </c>
      <c r="F408" s="254"/>
      <c r="G408" s="255" t="s">
        <v>32240</v>
      </c>
      <c r="H408" s="255"/>
    </row>
    <row r="409" spans="1:11">
      <c r="B409" s="275"/>
      <c r="C409" s="275"/>
      <c r="D409" s="200">
        <v>34.700000000000003</v>
      </c>
      <c r="E409" s="256" t="str">
        <f>$J$394</f>
        <v>50</v>
      </c>
      <c r="F409" s="256"/>
      <c r="G409" s="257">
        <f>D409*E409</f>
        <v>1735.0000000000002</v>
      </c>
      <c r="H409" s="257"/>
    </row>
    <row r="411" spans="1:11" ht="15" customHeight="1">
      <c r="A411" s="53"/>
      <c r="B411" s="159" t="str">
        <f>A412</f>
        <v>11.4</v>
      </c>
      <c r="C411" s="81" t="s">
        <v>15489</v>
      </c>
      <c r="D411" s="42"/>
      <c r="E411" s="42"/>
      <c r="F411" s="42"/>
      <c r="G411" s="40"/>
      <c r="H411" s="40"/>
      <c r="I411" s="39"/>
      <c r="J411" s="41"/>
      <c r="K411" s="39"/>
    </row>
    <row r="412" spans="1:11" ht="23.25" customHeight="1">
      <c r="A412" s="23" t="s">
        <v>32548</v>
      </c>
      <c r="B412" s="49">
        <f>VLOOKUP(A412,'PLANILHA ORÇAMENTÁRIA'!B:L,2,0)</f>
        <v>103672</v>
      </c>
      <c r="C412" s="246" t="str">
        <f>VLOOKUP(A412,'PLANILHA ORÇAMENTÁRIA'!B:L,4,0)</f>
        <v>CONCRETAGEM DE PILARES, FCK = 25 MPA, COM USO DE BOMBA - LANÇAMENTO, ADENSAMENTO E ACABAMENTO. AF_02/2022_PS</v>
      </c>
      <c r="D412" s="247"/>
      <c r="E412" s="247"/>
      <c r="F412" s="247"/>
      <c r="G412" s="247"/>
      <c r="H412" s="247"/>
      <c r="I412" s="248"/>
      <c r="J412" s="86">
        <f>G414</f>
        <v>67.5</v>
      </c>
      <c r="K412" s="45" t="str">
        <f>VLOOKUP(A412,'PLANILHA ORÇAMENTÁRIA'!B:L,5,0)</f>
        <v>M3</v>
      </c>
    </row>
    <row r="413" spans="1:11">
      <c r="B413" s="275" t="s">
        <v>32343</v>
      </c>
      <c r="C413" s="275"/>
      <c r="D413" s="55" t="s">
        <v>15657</v>
      </c>
      <c r="E413" s="253" t="s">
        <v>32238</v>
      </c>
      <c r="F413" s="254"/>
      <c r="G413" s="255" t="s">
        <v>32239</v>
      </c>
      <c r="H413" s="255"/>
    </row>
    <row r="414" spans="1:11">
      <c r="B414" s="275"/>
      <c r="C414" s="275"/>
      <c r="D414" s="200">
        <v>1.35</v>
      </c>
      <c r="E414" s="256" t="str">
        <f>$J$394</f>
        <v>50</v>
      </c>
      <c r="F414" s="256"/>
      <c r="G414" s="257">
        <f>D414*E414</f>
        <v>67.5</v>
      </c>
      <c r="H414" s="257"/>
    </row>
    <row r="417" spans="1:11">
      <c r="A417" s="54"/>
      <c r="B417" s="183" t="s">
        <v>32478</v>
      </c>
      <c r="C417" s="252" t="s">
        <v>32730</v>
      </c>
      <c r="D417" s="252"/>
      <c r="E417" s="252"/>
      <c r="F417" s="252"/>
      <c r="G417" s="252"/>
      <c r="K417" s="21"/>
    </row>
    <row r="419" spans="1:11" ht="15" customHeight="1">
      <c r="A419" s="53"/>
      <c r="B419" s="159" t="str">
        <f>A420</f>
        <v>12.1</v>
      </c>
      <c r="C419" s="81" t="s">
        <v>32212</v>
      </c>
      <c r="D419" s="42"/>
      <c r="E419" s="42"/>
      <c r="F419" s="42"/>
      <c r="G419" s="40"/>
      <c r="H419" s="40"/>
      <c r="I419" s="39"/>
      <c r="J419" s="41"/>
      <c r="K419" s="39"/>
    </row>
    <row r="420" spans="1:11" ht="24.75" customHeight="1">
      <c r="A420" s="23" t="s">
        <v>32549</v>
      </c>
      <c r="B420" s="49">
        <f>VLOOKUP(A420,'PLANILHA ORÇAMENTÁRIA'!B:L,2,0)</f>
        <v>92463</v>
      </c>
      <c r="C420" s="246" t="str">
        <f>VLOOKUP(A420,'PLANILHA ORÇAMENTÁRIA'!B:L,4,0)</f>
        <v>MONTAGEM E DESMONTAGEM DE FÔRMA DE VIGA, ESCORAMENTO COM GARFO DE MADEIRA, PÉ-DIREITO SIMPLES, EM CHAPA DE MADEIRA RESINADA, 8 UTILIZAÇÕES. AF_09/2020</v>
      </c>
      <c r="D420" s="247"/>
      <c r="E420" s="247"/>
      <c r="F420" s="247"/>
      <c r="G420" s="247"/>
      <c r="H420" s="247"/>
      <c r="I420" s="248"/>
      <c r="J420" s="86">
        <f>G422</f>
        <v>1245.5</v>
      </c>
      <c r="K420" s="45" t="str">
        <f>VLOOKUP(A420,'PLANILHA ORÇAMENTÁRIA'!B:L,5,0)</f>
        <v>M2</v>
      </c>
    </row>
    <row r="421" spans="1:11">
      <c r="B421" s="275" t="s">
        <v>32343</v>
      </c>
      <c r="C421" s="275"/>
      <c r="D421" s="55" t="s">
        <v>32211</v>
      </c>
      <c r="E421" s="253" t="s">
        <v>32238</v>
      </c>
      <c r="F421" s="254"/>
      <c r="G421" s="255" t="s">
        <v>32206</v>
      </c>
      <c r="H421" s="255"/>
    </row>
    <row r="422" spans="1:11">
      <c r="B422" s="275"/>
      <c r="C422" s="275"/>
      <c r="D422" s="200">
        <v>24.91</v>
      </c>
      <c r="E422" s="256" t="str">
        <f>$J$394</f>
        <v>50</v>
      </c>
      <c r="F422" s="256"/>
      <c r="G422" s="257">
        <f>D422*E422</f>
        <v>1245.5</v>
      </c>
      <c r="H422" s="257"/>
    </row>
    <row r="424" spans="1:11" ht="15" customHeight="1">
      <c r="A424" s="53"/>
      <c r="B424" s="159" t="str">
        <f>A425</f>
        <v>12.2</v>
      </c>
      <c r="C424" s="81" t="s">
        <v>14691</v>
      </c>
      <c r="D424" s="42"/>
      <c r="E424" s="42"/>
      <c r="F424" s="42"/>
      <c r="G424" s="40"/>
      <c r="H424" s="40"/>
      <c r="I424" s="39"/>
      <c r="J424" s="41"/>
      <c r="K424" s="39"/>
    </row>
    <row r="425" spans="1:11" ht="23.25" customHeight="1">
      <c r="A425" s="23" t="s">
        <v>32550</v>
      </c>
      <c r="B425" s="49">
        <f>VLOOKUP(A425,'PLANILHA ORÇAMENTÁRIA'!B:L,2,0)</f>
        <v>92761</v>
      </c>
      <c r="C425" s="246" t="str">
        <f>VLOOKUP(A425,'PLANILHA ORÇAMENTÁRIA'!B:L,4,0)</f>
        <v>ARMAÇÃO DE PILAR OU VIGA DE ESTRUTURA CONVENCIONAL DE CONCRETO ARMADO UTILIZANDO AÇO CA-50 DE 8,0 MM - MONTAGEM. AF_06/2022</v>
      </c>
      <c r="D425" s="247"/>
      <c r="E425" s="247"/>
      <c r="F425" s="247"/>
      <c r="G425" s="247"/>
      <c r="H425" s="247"/>
      <c r="I425" s="248"/>
      <c r="J425" s="86">
        <f>G427</f>
        <v>3720.0000000000005</v>
      </c>
      <c r="K425" s="45" t="str">
        <f>VLOOKUP(A425,'PLANILHA ORÇAMENTÁRIA'!B:L,5,0)</f>
        <v>KG</v>
      </c>
    </row>
    <row r="426" spans="1:11">
      <c r="B426" s="275" t="s">
        <v>32343</v>
      </c>
      <c r="C426" s="275"/>
      <c r="D426" s="55" t="s">
        <v>15656</v>
      </c>
      <c r="E426" s="253" t="s">
        <v>32238</v>
      </c>
      <c r="F426" s="254"/>
      <c r="G426" s="255" t="s">
        <v>32240</v>
      </c>
      <c r="H426" s="255"/>
    </row>
    <row r="427" spans="1:11">
      <c r="B427" s="275"/>
      <c r="C427" s="275"/>
      <c r="D427" s="200">
        <v>74.400000000000006</v>
      </c>
      <c r="E427" s="256" t="str">
        <f>$J$394</f>
        <v>50</v>
      </c>
      <c r="F427" s="256"/>
      <c r="G427" s="257">
        <f>D427*E427</f>
        <v>3720.0000000000005</v>
      </c>
      <c r="H427" s="257"/>
    </row>
    <row r="429" spans="1:11" ht="15" customHeight="1">
      <c r="A429" s="53"/>
      <c r="B429" s="159" t="str">
        <f>A430</f>
        <v>12.3</v>
      </c>
      <c r="C429" s="81" t="s">
        <v>14691</v>
      </c>
      <c r="D429" s="42"/>
      <c r="E429" s="42"/>
      <c r="F429" s="42"/>
      <c r="G429" s="40"/>
      <c r="H429" s="40"/>
      <c r="I429" s="39"/>
      <c r="J429" s="41"/>
      <c r="K429" s="39"/>
    </row>
    <row r="430" spans="1:11" ht="23.25" customHeight="1">
      <c r="A430" s="23" t="s">
        <v>32551</v>
      </c>
      <c r="B430" s="49">
        <f>VLOOKUP(A430,'PLANILHA ORÇAMENTÁRIA'!B:L,2,0)</f>
        <v>92760</v>
      </c>
      <c r="C430" s="246" t="str">
        <f>VLOOKUP(A430,'PLANILHA ORÇAMENTÁRIA'!B:L,4,0)</f>
        <v>ARMAÇÃO DE PILAR OU VIGA DE ESTRUTURA CONVENCIONAL DE CONCRETO ARMADO UTILIZANDO AÇO CA-50 DE 6,3 MM - MONTAGEM. AF_06/2022</v>
      </c>
      <c r="D430" s="247"/>
      <c r="E430" s="247"/>
      <c r="F430" s="247"/>
      <c r="G430" s="247"/>
      <c r="H430" s="247"/>
      <c r="I430" s="248"/>
      <c r="J430" s="86">
        <f>G432</f>
        <v>40</v>
      </c>
      <c r="K430" s="45" t="str">
        <f>VLOOKUP(A430,'PLANILHA ORÇAMENTÁRIA'!B:L,5,0)</f>
        <v>KG</v>
      </c>
    </row>
    <row r="431" spans="1:11">
      <c r="B431" s="275" t="s">
        <v>32343</v>
      </c>
      <c r="C431" s="275"/>
      <c r="D431" s="55" t="s">
        <v>15656</v>
      </c>
      <c r="E431" s="253" t="s">
        <v>32238</v>
      </c>
      <c r="F431" s="254"/>
      <c r="G431" s="255" t="s">
        <v>32240</v>
      </c>
      <c r="H431" s="255"/>
    </row>
    <row r="432" spans="1:11">
      <c r="B432" s="275"/>
      <c r="C432" s="275"/>
      <c r="D432" s="200">
        <v>0.8</v>
      </c>
      <c r="E432" s="256" t="str">
        <f>$J$394</f>
        <v>50</v>
      </c>
      <c r="F432" s="256"/>
      <c r="G432" s="257">
        <f>D432*E432</f>
        <v>40</v>
      </c>
      <c r="H432" s="257"/>
    </row>
    <row r="434" spans="1:11" ht="15" customHeight="1">
      <c r="A434" s="53"/>
      <c r="B434" s="159" t="str">
        <f>A435</f>
        <v>12.4</v>
      </c>
      <c r="C434" s="81" t="s">
        <v>14691</v>
      </c>
      <c r="D434" s="42"/>
      <c r="E434" s="42"/>
      <c r="F434" s="42"/>
      <c r="G434" s="40"/>
      <c r="H434" s="40"/>
      <c r="I434" s="39"/>
      <c r="J434" s="41"/>
      <c r="K434" s="39"/>
    </row>
    <row r="435" spans="1:11" ht="23.25" customHeight="1">
      <c r="A435" s="23" t="s">
        <v>32552</v>
      </c>
      <c r="B435" s="49">
        <f>VLOOKUP(A435,'PLANILHA ORÇAMENTÁRIA'!B:L,2,0)</f>
        <v>92759</v>
      </c>
      <c r="C435" s="246" t="str">
        <f>VLOOKUP(A435,'PLANILHA ORÇAMENTÁRIA'!B:L,4,0)</f>
        <v>ARMAÇÃO DE PILAR OU VIGA DE ESTRUTURA CONVENCIONAL DE CONCRETO ARMADO UTILIZANDO AÇO CA-60 DE 5,0 MM - MONTAGEM. AF_06/2022</v>
      </c>
      <c r="D435" s="247"/>
      <c r="E435" s="247"/>
      <c r="F435" s="247"/>
      <c r="G435" s="247"/>
      <c r="H435" s="247"/>
      <c r="I435" s="248"/>
      <c r="J435" s="86">
        <f>G437</f>
        <v>1680</v>
      </c>
      <c r="K435" s="45" t="str">
        <f>VLOOKUP(A435,'PLANILHA ORÇAMENTÁRIA'!B:L,5,0)</f>
        <v>KG</v>
      </c>
    </row>
    <row r="436" spans="1:11">
      <c r="B436" s="275" t="s">
        <v>32343</v>
      </c>
      <c r="C436" s="275"/>
      <c r="D436" s="55" t="s">
        <v>15656</v>
      </c>
      <c r="E436" s="253" t="s">
        <v>32238</v>
      </c>
      <c r="F436" s="254"/>
      <c r="G436" s="255" t="s">
        <v>32240</v>
      </c>
      <c r="H436" s="255"/>
    </row>
    <row r="437" spans="1:11">
      <c r="B437" s="275"/>
      <c r="C437" s="275"/>
      <c r="D437" s="200">
        <v>33.6</v>
      </c>
      <c r="E437" s="256" t="str">
        <f>$J$394</f>
        <v>50</v>
      </c>
      <c r="F437" s="256"/>
      <c r="G437" s="257">
        <f>D437*E437</f>
        <v>1680</v>
      </c>
      <c r="H437" s="257"/>
    </row>
    <row r="439" spans="1:11" ht="15" customHeight="1">
      <c r="A439" s="53"/>
      <c r="B439" s="159" t="str">
        <f>A440</f>
        <v>12.5</v>
      </c>
      <c r="C439" s="81" t="s">
        <v>15490</v>
      </c>
      <c r="D439" s="42"/>
      <c r="E439" s="42"/>
      <c r="F439" s="42"/>
      <c r="G439" s="40"/>
      <c r="H439" s="40"/>
      <c r="I439" s="39"/>
      <c r="J439" s="41"/>
      <c r="K439" s="39"/>
    </row>
    <row r="440" spans="1:11" ht="25.5" customHeight="1">
      <c r="A440" s="23" t="s">
        <v>32553</v>
      </c>
      <c r="B440" s="49">
        <f>VLOOKUP(A440,'PLANILHA ORÇAMENTÁRIA'!B:L,2,0)</f>
        <v>103674</v>
      </c>
      <c r="C440" s="246" t="str">
        <f>VLOOKUP(A440,'PLANILHA ORÇAMENTÁRIA'!B:L,4,0)</f>
        <v>CONCRETAGEM DE VIGAS E LAJES, FCK=25 MPA, PARA LAJES PREMOLDADAS COM USO DE BOMBA - LANÇAMENTO, ADENSAMENTO E ACABAMENTO. AF_02/2022_PS</v>
      </c>
      <c r="D440" s="247"/>
      <c r="E440" s="247"/>
      <c r="F440" s="247"/>
      <c r="G440" s="247"/>
      <c r="H440" s="247"/>
      <c r="I440" s="248"/>
      <c r="J440" s="86">
        <f>G442</f>
        <v>63</v>
      </c>
      <c r="K440" s="45" t="str">
        <f>VLOOKUP(A440,'PLANILHA ORÇAMENTÁRIA'!B:L,5,0)</f>
        <v>M3</v>
      </c>
    </row>
    <row r="441" spans="1:11">
      <c r="B441" s="275" t="s">
        <v>32343</v>
      </c>
      <c r="C441" s="275"/>
      <c r="D441" s="55" t="s">
        <v>15657</v>
      </c>
      <c r="E441" s="253" t="s">
        <v>32238</v>
      </c>
      <c r="F441" s="254"/>
      <c r="G441" s="255" t="s">
        <v>32239</v>
      </c>
      <c r="H441" s="255"/>
    </row>
    <row r="442" spans="1:11">
      <c r="B442" s="275"/>
      <c r="C442" s="275"/>
      <c r="D442" s="200">
        <v>1.26</v>
      </c>
      <c r="E442" s="256" t="str">
        <f>$J$394</f>
        <v>50</v>
      </c>
      <c r="F442" s="256"/>
      <c r="G442" s="257">
        <f>D442*E442</f>
        <v>63</v>
      </c>
      <c r="H442" s="257"/>
    </row>
    <row r="445" spans="1:11">
      <c r="A445" s="54"/>
      <c r="B445" s="183" t="s">
        <v>32480</v>
      </c>
      <c r="C445" s="252" t="s">
        <v>32758</v>
      </c>
      <c r="D445" s="252"/>
      <c r="E445" s="252"/>
      <c r="F445" s="252"/>
      <c r="G445" s="252"/>
      <c r="K445" s="21"/>
    </row>
    <row r="447" spans="1:11" ht="25.5" customHeight="1">
      <c r="A447" s="23" t="s">
        <v>32554</v>
      </c>
      <c r="B447" s="49">
        <f>VLOOKUP(A447,'PLANILHA ORÇAMENTÁRIA'!B:L,2,0)</f>
        <v>101963</v>
      </c>
      <c r="C447" s="246" t="str">
        <f>VLOOKUP(A447,'PLANILHA ORÇAMENTÁRIA'!B:L,4,0)</f>
        <v>LAJE PRÉ-MOLDADA UNIDIRECIONAL, BIAPOIADA, PARA PISO, ENCHIMENTO EM CERÂMICA, VIGOTA CONVENCIONAL, ALTURA TOTAL DA LAJE (ENCHIMENTO+CAPA) = (8+4). AF_11/2020</v>
      </c>
      <c r="D447" s="247"/>
      <c r="E447" s="247"/>
      <c r="F447" s="247"/>
      <c r="G447" s="247"/>
      <c r="H447" s="247"/>
      <c r="I447" s="248"/>
      <c r="J447" s="86">
        <f>C448</f>
        <v>278.25</v>
      </c>
      <c r="K447" s="45" t="str">
        <f>VLOOKUP(A447,'PLANILHA ORÇAMENTÁRIA'!B:L,5,0)</f>
        <v>M2</v>
      </c>
    </row>
    <row r="448" spans="1:11" ht="41.25" customHeight="1">
      <c r="B448" s="160" t="s">
        <v>15648</v>
      </c>
      <c r="C448" s="190">
        <f>2.65*2.1*50</f>
        <v>278.25</v>
      </c>
      <c r="D448" s="280" t="s">
        <v>32346</v>
      </c>
      <c r="E448" s="280"/>
      <c r="F448" s="280"/>
      <c r="G448" s="280"/>
      <c r="H448" s="280"/>
      <c r="I448" s="280"/>
      <c r="J448" s="280"/>
    </row>
    <row r="450" spans="1:11" ht="15" thickBot="1"/>
    <row r="451" spans="1:11" ht="15" thickBot="1">
      <c r="A451" s="54"/>
      <c r="B451" s="183" t="s">
        <v>32482</v>
      </c>
      <c r="C451" s="252" t="s">
        <v>32486</v>
      </c>
      <c r="D451" s="252"/>
      <c r="E451" s="252"/>
      <c r="F451" s="252"/>
      <c r="G451" s="252"/>
      <c r="H451" s="258" t="s">
        <v>32238</v>
      </c>
      <c r="I451" s="259"/>
      <c r="J451" s="108" t="s">
        <v>32244</v>
      </c>
      <c r="K451" s="21"/>
    </row>
    <row r="453" spans="1:11" ht="15" customHeight="1">
      <c r="A453" s="53"/>
      <c r="B453" s="159" t="str">
        <f>A454</f>
        <v>14.1</v>
      </c>
      <c r="C453" s="81" t="s">
        <v>31758</v>
      </c>
      <c r="D453" s="42"/>
      <c r="E453" s="42"/>
      <c r="F453" s="42"/>
      <c r="G453" s="40"/>
      <c r="H453" s="40"/>
      <c r="I453" s="39"/>
      <c r="J453" s="41"/>
      <c r="K453" s="39"/>
    </row>
    <row r="454" spans="1:11" ht="38.25" customHeight="1">
      <c r="A454" s="23" t="s">
        <v>32555</v>
      </c>
      <c r="B454" s="49" t="str">
        <f>VLOOKUP(A454,'PLANILHA ORÇAMENTÁRIA'!B:L,2,0)</f>
        <v>COMP 16</v>
      </c>
      <c r="C454" s="246" t="str">
        <f>VLOOKUP(A454,'PLANILHA ORÇAMENTÁRIA'!B:L,4,0)</f>
        <v>ALVENARIA DE VEDAÇÃO DE BLOCOS CERÂMICOS FURADOS NA HORIZONTAL DE 9X19X29 CM (ESPESSURA 9 CM) E E ARGAMASSA DE ASSENTAMENTO COM ADIÇÃO DE IMPERMEABILIZANTE. COM PREPARO EM BETONEIRA.</v>
      </c>
      <c r="D454" s="247"/>
      <c r="E454" s="247"/>
      <c r="F454" s="247"/>
      <c r="G454" s="247"/>
      <c r="H454" s="247"/>
      <c r="I454" s="248"/>
      <c r="J454" s="86">
        <f>H459</f>
        <v>1765.8000000000002</v>
      </c>
      <c r="K454" s="45" t="str">
        <f>VLOOKUP(A454,'PLANILHA ORÇAMENTÁRIA'!B:L,5,0)</f>
        <v>M2</v>
      </c>
    </row>
    <row r="455" spans="1:11">
      <c r="B455" s="160" t="s">
        <v>15666</v>
      </c>
      <c r="C455" s="275" t="s">
        <v>15692</v>
      </c>
      <c r="D455" s="275"/>
      <c r="E455" s="275"/>
      <c r="F455" s="275"/>
      <c r="G455" s="275"/>
      <c r="H455" s="55" t="s">
        <v>15655</v>
      </c>
      <c r="I455" s="55" t="s">
        <v>15649</v>
      </c>
      <c r="J455" s="160" t="s">
        <v>15648</v>
      </c>
    </row>
    <row r="456" spans="1:11">
      <c r="B456" s="169" t="s">
        <v>15662</v>
      </c>
      <c r="C456" s="279" t="s">
        <v>32214</v>
      </c>
      <c r="D456" s="279"/>
      <c r="E456" s="279"/>
      <c r="F456" s="279"/>
      <c r="G456" s="279"/>
      <c r="H456" s="200">
        <f>2.86+2.13+1.8+3.25+2.88+2.39+3.39+1.84+3.39+2.39+2.15+2.15+3.39+1.84+3.39</f>
        <v>39.24</v>
      </c>
      <c r="I456" s="200">
        <v>1</v>
      </c>
      <c r="J456" s="169">
        <f>H456*I456</f>
        <v>39.24</v>
      </c>
    </row>
    <row r="458" spans="1:11">
      <c r="B458" s="275" t="s">
        <v>32258</v>
      </c>
      <c r="C458" s="275"/>
      <c r="D458" s="275" t="s">
        <v>32230</v>
      </c>
      <c r="E458" s="275"/>
      <c r="F458" s="253" t="s">
        <v>32238</v>
      </c>
      <c r="G458" s="254"/>
      <c r="H458" s="255" t="s">
        <v>32206</v>
      </c>
      <c r="I458" s="255"/>
    </row>
    <row r="459" spans="1:11">
      <c r="B459" s="278">
        <f>J456*0.1</f>
        <v>3.9240000000000004</v>
      </c>
      <c r="C459" s="278"/>
      <c r="D459" s="278">
        <f>J456-B459</f>
        <v>35.316000000000003</v>
      </c>
      <c r="E459" s="278"/>
      <c r="F459" s="256" t="str">
        <f>$J$451</f>
        <v>50</v>
      </c>
      <c r="G459" s="256"/>
      <c r="H459" s="257">
        <f>D459*F459</f>
        <v>1765.8000000000002</v>
      </c>
      <c r="I459" s="257"/>
    </row>
    <row r="461" spans="1:11" ht="15" customHeight="1">
      <c r="A461" s="53"/>
      <c r="B461" s="159" t="str">
        <f>A462</f>
        <v>14.2</v>
      </c>
      <c r="C461" s="81" t="s">
        <v>32260</v>
      </c>
      <c r="D461" s="42"/>
      <c r="E461" s="42"/>
      <c r="F461" s="42"/>
    </row>
    <row r="462" spans="1:11" ht="38.25" customHeight="1">
      <c r="A462" s="23" t="s">
        <v>32556</v>
      </c>
      <c r="B462" s="49" t="str">
        <f>VLOOKUP(A462,'PLANILHA ORÇAMENTÁRIA'!B:L,2,0)</f>
        <v>COMP 17</v>
      </c>
      <c r="C462" s="246" t="str">
        <f>VLOOKUP(A462,'PLANILHA ORÇAMENTÁRIA'!B:L,4,0)</f>
        <v>ALVENARIA DE VEDAÇÃO DE BLOCOS CERÂMICOS FURADOS NA HORIZONTAL DE 9X19X19 CM (ESPESSURA 9 CM) E E ARGAMASSA DE ASSENTAMENTO COM ADIÇÃO DE IMPERMEABILIZANTE. COM PREPARO EM BETONEIRA.</v>
      </c>
      <c r="D462" s="247"/>
      <c r="E462" s="247"/>
      <c r="F462" s="247"/>
      <c r="G462" s="247"/>
      <c r="H462" s="247"/>
      <c r="I462" s="248"/>
      <c r="J462" s="86">
        <f>F464</f>
        <v>196.20000000000002</v>
      </c>
      <c r="K462" s="45" t="str">
        <f>VLOOKUP(A462,'PLANILHA ORÇAMENTÁRIA'!B:L,5,0)</f>
        <v>M2</v>
      </c>
    </row>
    <row r="463" spans="1:11">
      <c r="B463" s="275" t="s">
        <v>32257</v>
      </c>
      <c r="C463" s="275"/>
      <c r="D463" s="253" t="s">
        <v>32238</v>
      </c>
      <c r="E463" s="254"/>
      <c r="F463" s="255" t="s">
        <v>32206</v>
      </c>
      <c r="G463" s="255"/>
    </row>
    <row r="464" spans="1:11">
      <c r="B464" s="278">
        <f>J456*0.1</f>
        <v>3.9240000000000004</v>
      </c>
      <c r="C464" s="278"/>
      <c r="D464" s="256" t="str">
        <f>$J$451</f>
        <v>50</v>
      </c>
      <c r="E464" s="256"/>
      <c r="F464" s="257">
        <f>B464*D464</f>
        <v>196.20000000000002</v>
      </c>
      <c r="G464" s="257"/>
    </row>
    <row r="466" spans="1:11" ht="15" customHeight="1">
      <c r="A466" s="53"/>
      <c r="B466" s="159" t="str">
        <f>A467</f>
        <v>14.3</v>
      </c>
      <c r="C466" s="81" t="s">
        <v>31759</v>
      </c>
      <c r="D466" s="42"/>
      <c r="E466" s="42"/>
      <c r="F466" s="42"/>
      <c r="G466" s="40"/>
      <c r="H466" s="40"/>
      <c r="I466" s="39"/>
      <c r="J466" s="41"/>
      <c r="K466" s="39"/>
    </row>
    <row r="467" spans="1:11" ht="25.5" customHeight="1">
      <c r="A467" s="23" t="s">
        <v>32557</v>
      </c>
      <c r="B467" s="49">
        <f>VLOOKUP(A467,'PLANILHA ORÇAMENTÁRIA'!B:L,2,0)</f>
        <v>103356</v>
      </c>
      <c r="C467" s="246" t="str">
        <f>VLOOKUP(A467,'PLANILHA ORÇAMENTÁRIA'!B:L,4,0)</f>
        <v>ALVENARIA DE VEDAÇÃO DE BLOCOS CERÂMICOS FURADOS NA HORIZONTAL DE 9X19X29 CM (ESPESSURA 9 CM) E ARGAMASSA DE ASSENTAMENTO COM PREPARO EM BETONEIRA. AF_12/2021</v>
      </c>
      <c r="D467" s="247"/>
      <c r="E467" s="247"/>
      <c r="F467" s="247"/>
      <c r="G467" s="247"/>
      <c r="H467" s="247"/>
      <c r="I467" s="248"/>
      <c r="J467" s="86">
        <f>J488</f>
        <v>2426.4900000000002</v>
      </c>
      <c r="K467" s="45" t="str">
        <f>VLOOKUP(A467,'PLANILHA ORÇAMENTÁRIA'!B:L,5,0)</f>
        <v>M2</v>
      </c>
    </row>
    <row r="468" spans="1:11">
      <c r="B468" s="160" t="s">
        <v>15666</v>
      </c>
      <c r="C468" s="275" t="s">
        <v>15692</v>
      </c>
      <c r="D468" s="275"/>
      <c r="E468" s="275"/>
      <c r="F468" s="275"/>
      <c r="G468" s="275"/>
      <c r="H468" s="55" t="s">
        <v>15655</v>
      </c>
      <c r="I468" s="55" t="s">
        <v>15649</v>
      </c>
      <c r="J468" s="55" t="s">
        <v>31773</v>
      </c>
    </row>
    <row r="469" spans="1:11">
      <c r="B469" s="262" t="s">
        <v>15662</v>
      </c>
      <c r="C469" s="279" t="s">
        <v>32213</v>
      </c>
      <c r="D469" s="279"/>
      <c r="E469" s="279"/>
      <c r="F469" s="279"/>
      <c r="G469" s="279"/>
      <c r="H469" s="200">
        <f>2.86+2.13+1.8+3.25+2.88+2.39+3.39+1.84+3.39+2.39+2.15+2.15</f>
        <v>30.619999999999997</v>
      </c>
      <c r="I469" s="200">
        <f>2.7-1-0.25</f>
        <v>1.4500000000000002</v>
      </c>
      <c r="J469" s="87">
        <f>H469*I469</f>
        <v>44.399000000000001</v>
      </c>
    </row>
    <row r="470" spans="1:11">
      <c r="B470" s="264"/>
      <c r="C470" s="279" t="s">
        <v>15691</v>
      </c>
      <c r="D470" s="279"/>
      <c r="E470" s="279"/>
      <c r="F470" s="279"/>
      <c r="G470" s="279"/>
      <c r="H470" s="200">
        <f>3.39+1.84+3.39</f>
        <v>8.620000000000001</v>
      </c>
      <c r="I470" s="200">
        <f>2.7-1-0.3</f>
        <v>1.4000000000000001</v>
      </c>
      <c r="J470" s="87">
        <f>H470*I470</f>
        <v>12.068000000000003</v>
      </c>
    </row>
    <row r="471" spans="1:11">
      <c r="I471" s="55" t="s">
        <v>15658</v>
      </c>
      <c r="J471" s="87">
        <f>SUM(J469:J470)</f>
        <v>56.467000000000006</v>
      </c>
    </row>
    <row r="472" spans="1:11">
      <c r="B472" s="160" t="s">
        <v>15666</v>
      </c>
      <c r="C472" s="55" t="s">
        <v>15668</v>
      </c>
      <c r="D472" s="55" t="s">
        <v>15649</v>
      </c>
      <c r="E472" s="55" t="s">
        <v>15658</v>
      </c>
    </row>
    <row r="473" spans="1:11">
      <c r="B473" s="304" t="s">
        <v>15876</v>
      </c>
      <c r="C473" s="200">
        <v>9.4499999999999993</v>
      </c>
      <c r="D473" s="200">
        <v>0.2</v>
      </c>
      <c r="E473" s="87">
        <f>C473*D473</f>
        <v>1.89</v>
      </c>
    </row>
    <row r="474" spans="1:11">
      <c r="B474" s="304"/>
      <c r="C474" s="200">
        <v>1.05</v>
      </c>
      <c r="D474" s="200">
        <v>1.1000000000000001</v>
      </c>
      <c r="E474" s="87">
        <f t="shared" ref="E474:E475" si="19">C474*D474</f>
        <v>1.1550000000000002</v>
      </c>
    </row>
    <row r="475" spans="1:11">
      <c r="B475" s="304"/>
      <c r="C475" s="200">
        <v>1.1000000000000001</v>
      </c>
      <c r="D475" s="200">
        <v>1.1000000000000001</v>
      </c>
      <c r="E475" s="87">
        <f t="shared" si="19"/>
        <v>1.2100000000000002</v>
      </c>
    </row>
    <row r="476" spans="1:11">
      <c r="D476" s="55" t="s">
        <v>15658</v>
      </c>
      <c r="E476" s="87">
        <f>SUM(E473:E475)</f>
        <v>4.2549999999999999</v>
      </c>
    </row>
    <row r="478" spans="1:11">
      <c r="B478" s="160" t="s">
        <v>15666</v>
      </c>
      <c r="C478" s="55" t="s">
        <v>15648</v>
      </c>
      <c r="D478" s="55" t="s">
        <v>15643</v>
      </c>
      <c r="E478" s="55" t="s">
        <v>15648</v>
      </c>
    </row>
    <row r="479" spans="1:11">
      <c r="B479" s="169" t="s">
        <v>15671</v>
      </c>
      <c r="C479" s="203">
        <v>3.84</v>
      </c>
      <c r="D479" s="203">
        <v>2</v>
      </c>
      <c r="E479" s="89">
        <f>C479*D479</f>
        <v>7.68</v>
      </c>
    </row>
    <row r="481" spans="1:11">
      <c r="B481" s="160" t="s">
        <v>15665</v>
      </c>
      <c r="C481" s="55" t="s">
        <v>15650</v>
      </c>
      <c r="D481" s="55" t="s">
        <v>15644</v>
      </c>
      <c r="E481" s="55" t="s">
        <v>15648</v>
      </c>
      <c r="F481" s="55" t="s">
        <v>15643</v>
      </c>
      <c r="G481" s="55" t="s">
        <v>31773</v>
      </c>
    </row>
    <row r="482" spans="1:11">
      <c r="B482" s="170" t="s">
        <v>15661</v>
      </c>
      <c r="C482" s="200">
        <v>1.4</v>
      </c>
      <c r="D482" s="200">
        <v>1</v>
      </c>
      <c r="E482" s="200">
        <f t="shared" ref="E482:E484" si="20">C482*D482</f>
        <v>1.4</v>
      </c>
      <c r="F482" s="200">
        <v>4</v>
      </c>
      <c r="G482" s="87">
        <f t="shared" ref="G482:G484" si="21">E482*F482</f>
        <v>5.6</v>
      </c>
    </row>
    <row r="483" spans="1:11">
      <c r="B483" s="169" t="s">
        <v>15663</v>
      </c>
      <c r="C483" s="200">
        <v>0.8</v>
      </c>
      <c r="D483" s="200">
        <v>0.6</v>
      </c>
      <c r="E483" s="200">
        <f t="shared" si="20"/>
        <v>0.48</v>
      </c>
      <c r="F483" s="200">
        <v>1</v>
      </c>
      <c r="G483" s="87">
        <f t="shared" si="21"/>
        <v>0.48</v>
      </c>
    </row>
    <row r="484" spans="1:11">
      <c r="B484" s="169" t="s">
        <v>15664</v>
      </c>
      <c r="C484" s="200">
        <v>2.1</v>
      </c>
      <c r="D484" s="200">
        <v>0.8</v>
      </c>
      <c r="E484" s="200">
        <f t="shared" si="20"/>
        <v>1.6800000000000002</v>
      </c>
      <c r="F484" s="200">
        <v>5</v>
      </c>
      <c r="G484" s="87">
        <f t="shared" si="21"/>
        <v>8.4</v>
      </c>
    </row>
    <row r="485" spans="1:11">
      <c r="F485" s="55" t="s">
        <v>15658</v>
      </c>
      <c r="G485" s="87">
        <f>SUM(G482:G484)</f>
        <v>14.48</v>
      </c>
    </row>
    <row r="487" spans="1:11">
      <c r="B487" s="274" t="s">
        <v>32262</v>
      </c>
      <c r="C487" s="274"/>
      <c r="D487" s="275" t="s">
        <v>32258</v>
      </c>
      <c r="E487" s="275"/>
      <c r="F487" s="275" t="s">
        <v>32230</v>
      </c>
      <c r="G487" s="275"/>
      <c r="H487" s="253" t="s">
        <v>32238</v>
      </c>
      <c r="I487" s="254"/>
      <c r="J487" s="255" t="s">
        <v>32206</v>
      </c>
      <c r="K487" s="255"/>
    </row>
    <row r="488" spans="1:11">
      <c r="B488" s="278">
        <f>J471+E476+E479-G485</f>
        <v>53.922000000000011</v>
      </c>
      <c r="C488" s="278"/>
      <c r="D488" s="278">
        <f>B488*0.1</f>
        <v>5.3922000000000017</v>
      </c>
      <c r="E488" s="278"/>
      <c r="F488" s="278">
        <f>B488-D488</f>
        <v>48.529800000000009</v>
      </c>
      <c r="G488" s="278"/>
      <c r="H488" s="256" t="str">
        <f>$J$451</f>
        <v>50</v>
      </c>
      <c r="I488" s="256"/>
      <c r="J488" s="257">
        <f>F488*H488</f>
        <v>2426.4900000000002</v>
      </c>
      <c r="K488" s="257"/>
    </row>
    <row r="490" spans="1:11" ht="15" customHeight="1">
      <c r="A490" s="53"/>
      <c r="B490" s="159" t="str">
        <f>A491</f>
        <v>14.4</v>
      </c>
      <c r="C490" s="81" t="s">
        <v>32259</v>
      </c>
      <c r="D490" s="42"/>
      <c r="E490" s="42"/>
      <c r="F490" s="42"/>
      <c r="G490" s="40"/>
      <c r="H490" s="40"/>
      <c r="I490" s="39"/>
      <c r="J490" s="41"/>
      <c r="K490" s="39"/>
    </row>
    <row r="491" spans="1:11" ht="25.5" customHeight="1">
      <c r="A491" s="23" t="s">
        <v>32558</v>
      </c>
      <c r="B491" s="49">
        <f>VLOOKUP(A491,'PLANILHA ORÇAMENTÁRIA'!B:L,2,0)</f>
        <v>103328</v>
      </c>
      <c r="C491" s="246" t="str">
        <f>VLOOKUP(A491,'PLANILHA ORÇAMENTÁRIA'!B:L,4,0)</f>
        <v>ALVENARIA DE VEDAÇÃO DE BLOCOS CERÂMICOS FURADOS NA HORIZONTAL DE 9X19X19 CM (ESPESSURA 9 CM) E ARGAMASSA DE ASSENTAMENTO COM PREPARO EM BETONEIRA. AF_12/2021</v>
      </c>
      <c r="D491" s="247"/>
      <c r="E491" s="247"/>
      <c r="F491" s="247"/>
      <c r="G491" s="247"/>
      <c r="H491" s="247"/>
      <c r="I491" s="248"/>
      <c r="J491" s="86">
        <f>F493</f>
        <v>269.61000000000007</v>
      </c>
      <c r="K491" s="45" t="str">
        <f>VLOOKUP(A491,'PLANILHA ORÇAMENTÁRIA'!B:L,5,0)</f>
        <v>M2</v>
      </c>
    </row>
    <row r="492" spans="1:11">
      <c r="B492" s="275" t="s">
        <v>32257</v>
      </c>
      <c r="C492" s="275"/>
      <c r="D492" s="253" t="s">
        <v>32238</v>
      </c>
      <c r="E492" s="254"/>
      <c r="F492" s="255" t="s">
        <v>32206</v>
      </c>
      <c r="G492" s="255"/>
    </row>
    <row r="493" spans="1:11">
      <c r="B493" s="278">
        <f>B488*0.1</f>
        <v>5.3922000000000017</v>
      </c>
      <c r="C493" s="278"/>
      <c r="D493" s="256" t="str">
        <f>$J$451</f>
        <v>50</v>
      </c>
      <c r="E493" s="256"/>
      <c r="F493" s="257">
        <f>B493*D493</f>
        <v>269.61000000000007</v>
      </c>
      <c r="G493" s="257"/>
    </row>
    <row r="495" spans="1:11" ht="27.75" customHeight="1">
      <c r="A495" s="23" t="s">
        <v>32559</v>
      </c>
      <c r="B495" s="49">
        <f>VLOOKUP(A495,'PLANILHA ORÇAMENTÁRIA'!B:L,2,0)</f>
        <v>93200</v>
      </c>
      <c r="C495" s="246" t="str">
        <f>VLOOKUP(A495,'PLANILHA ORÇAMENTÁRIA'!B:L,4,0)</f>
        <v>FIXAÇÃO (ENCUNHAMENTO) DE ALVENARIA DE VEDAÇÃO COM ARGAMASSA APLICADA COM BISNAGA. AF_03/2024</v>
      </c>
      <c r="D495" s="247"/>
      <c r="E495" s="247"/>
      <c r="F495" s="247"/>
      <c r="G495" s="247"/>
      <c r="H495" s="247"/>
      <c r="I495" s="248"/>
      <c r="J495" s="86">
        <f>C496</f>
        <v>1962</v>
      </c>
      <c r="K495" s="45" t="str">
        <f>VLOOKUP(A495,'PLANILHA ORÇAMENTÁRIA'!B:L,5,0)</f>
        <v>M</v>
      </c>
    </row>
    <row r="496" spans="1:11" ht="41.25" customHeight="1">
      <c r="B496" s="160" t="s">
        <v>15650</v>
      </c>
      <c r="C496" s="181">
        <f>(2.86+2.13+1.8+3.25+2.88+2.39+3.39+1.84+3.39+2.39+2.15+2.15+3.39+1.84+3.39)*50</f>
        <v>1962</v>
      </c>
      <c r="D496" s="280" t="s">
        <v>32347</v>
      </c>
      <c r="E496" s="280"/>
      <c r="F496" s="280"/>
      <c r="G496" s="280"/>
      <c r="H496" s="280"/>
      <c r="I496" s="280"/>
      <c r="J496" s="280"/>
    </row>
    <row r="498" spans="1:11" ht="14.25" customHeight="1">
      <c r="A498" s="23" t="s">
        <v>32560</v>
      </c>
      <c r="B498" s="49">
        <f>VLOOKUP(A498,'PLANILHA ORÇAMENTÁRIA'!B:L,2,0)</f>
        <v>105024</v>
      </c>
      <c r="C498" s="246" t="str">
        <f>VLOOKUP(A498,'PLANILHA ORÇAMENTÁRIA'!B:L,4,0)</f>
        <v>VERGA MOLDADA IN LOCO EM CONCRETO, ESPESSURA DE *10* CM. AF_03/2024</v>
      </c>
      <c r="D498" s="247"/>
      <c r="E498" s="247"/>
      <c r="F498" s="247"/>
      <c r="G498" s="247"/>
      <c r="H498" s="247"/>
      <c r="I498" s="248"/>
      <c r="J498" s="86">
        <f>C499</f>
        <v>819.99999999999989</v>
      </c>
      <c r="K498" s="45" t="str">
        <f>VLOOKUP(A498,'PLANILHA ORÇAMENTÁRIA'!B:L,5,0)</f>
        <v>M</v>
      </c>
    </row>
    <row r="499" spans="1:11" ht="41.25" customHeight="1">
      <c r="B499" s="160" t="s">
        <v>15650</v>
      </c>
      <c r="C499" s="181">
        <f>((0.8+0.6)*5+(0.8+0.6)*1+(1.4+0.6)*4)*50</f>
        <v>819.99999999999989</v>
      </c>
      <c r="D499" s="280" t="s">
        <v>32348</v>
      </c>
      <c r="E499" s="280"/>
      <c r="F499" s="280"/>
      <c r="G499" s="280"/>
      <c r="H499" s="280"/>
      <c r="I499" s="280"/>
      <c r="J499" s="280"/>
    </row>
    <row r="501" spans="1:11" ht="14.25" customHeight="1">
      <c r="A501" s="23" t="s">
        <v>32561</v>
      </c>
      <c r="B501" s="49">
        <f>VLOOKUP(A501,'PLANILHA ORÇAMENTÁRIA'!B:L,2,0)</f>
        <v>105030</v>
      </c>
      <c r="C501" s="246" t="str">
        <f>VLOOKUP(A501,'PLANILHA ORÇAMENTÁRIA'!B:L,4,0)</f>
        <v>CONTRAVERGA MOLDADA IN LOCO EM CONCRETO, ESPESSURA DE *10* CM. AF_03/2024</v>
      </c>
      <c r="D501" s="247"/>
      <c r="E501" s="247"/>
      <c r="F501" s="247"/>
      <c r="G501" s="247"/>
      <c r="H501" s="247"/>
      <c r="I501" s="248"/>
      <c r="J501" s="86">
        <f>C502</f>
        <v>470</v>
      </c>
      <c r="K501" s="45" t="str">
        <f>VLOOKUP(A501,'PLANILHA ORÇAMENTÁRIA'!B:L,5,0)</f>
        <v>M</v>
      </c>
    </row>
    <row r="502" spans="1:11" ht="41.25" customHeight="1">
      <c r="B502" s="160" t="s">
        <v>15650</v>
      </c>
      <c r="C502" s="181">
        <f>((0.8+0.6)*1+(1.4+0.6)*4)*50</f>
        <v>470</v>
      </c>
      <c r="D502" s="249" t="s">
        <v>32349</v>
      </c>
      <c r="E502" s="250"/>
      <c r="F502" s="250"/>
      <c r="G502" s="250"/>
      <c r="H502" s="250"/>
      <c r="I502" s="250"/>
      <c r="J502" s="251"/>
    </row>
    <row r="505" spans="1:11">
      <c r="A505" s="54"/>
      <c r="B505" s="183" t="s">
        <v>32484</v>
      </c>
      <c r="C505" s="252" t="s">
        <v>32485</v>
      </c>
      <c r="D505" s="252"/>
      <c r="E505" s="252"/>
      <c r="F505" s="252"/>
      <c r="G505" s="252"/>
      <c r="K505" s="21"/>
    </row>
    <row r="507" spans="1:11" ht="48.75" customHeight="1">
      <c r="A507" s="23" t="s">
        <v>32562</v>
      </c>
      <c r="B507" s="49">
        <f>VLOOKUP(A507,'PLANILHA ORÇAMENTÁRIA'!B:L,2,0)</f>
        <v>94570</v>
      </c>
      <c r="C507" s="246" t="str">
        <f>VLOOKUP(A507,'PLANILHA ORÇAMENTÁRIA'!B:L,4,0)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D507" s="247"/>
      <c r="E507" s="247"/>
      <c r="F507" s="247"/>
      <c r="G507" s="247"/>
      <c r="H507" s="247"/>
      <c r="I507" s="248"/>
      <c r="J507" s="86">
        <f>C508</f>
        <v>140</v>
      </c>
      <c r="K507" s="45" t="str">
        <f>VLOOKUP(A507,'PLANILHA ORÇAMENTÁRIA'!B:L,5,0)</f>
        <v>M2</v>
      </c>
    </row>
    <row r="508" spans="1:11" ht="41.25" customHeight="1">
      <c r="B508" s="160" t="s">
        <v>15648</v>
      </c>
      <c r="C508" s="181">
        <f>1.4*1*2*50</f>
        <v>140</v>
      </c>
      <c r="D508" s="249" t="s">
        <v>32350</v>
      </c>
      <c r="E508" s="250"/>
      <c r="F508" s="250"/>
      <c r="G508" s="250"/>
      <c r="H508" s="250"/>
      <c r="I508" s="250"/>
      <c r="J508" s="251"/>
    </row>
    <row r="510" spans="1:11" ht="48.75" customHeight="1">
      <c r="A510" s="23" t="s">
        <v>32563</v>
      </c>
      <c r="B510" s="49">
        <f>VLOOKUP(A510,'PLANILHA ORÇAMENTÁRIA'!B:L,2,0)</f>
        <v>94572</v>
      </c>
      <c r="C510" s="246" t="str">
        <f>VLOOKUP(A510,'PLANILHA ORÇAMENTÁRIA'!B:L,4,0)</f>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
      <c r="D510" s="247"/>
      <c r="E510" s="247"/>
      <c r="F510" s="247"/>
      <c r="G510" s="247"/>
      <c r="H510" s="247"/>
      <c r="I510" s="248"/>
      <c r="J510" s="86">
        <f>C511</f>
        <v>140</v>
      </c>
      <c r="K510" s="45" t="str">
        <f>VLOOKUP(A510,'PLANILHA ORÇAMENTÁRIA'!B:L,5,0)</f>
        <v>M2</v>
      </c>
    </row>
    <row r="511" spans="1:11" ht="41.25" customHeight="1">
      <c r="B511" s="160" t="s">
        <v>15648</v>
      </c>
      <c r="C511" s="181">
        <f>1.4*1*2*50</f>
        <v>140</v>
      </c>
      <c r="D511" s="249" t="s">
        <v>32351</v>
      </c>
      <c r="E511" s="250"/>
      <c r="F511" s="250"/>
      <c r="G511" s="250"/>
      <c r="H511" s="250"/>
      <c r="I511" s="250"/>
      <c r="J511" s="251"/>
    </row>
    <row r="512" spans="1:11">
      <c r="B512" s="171" t="s">
        <v>15670</v>
      </c>
    </row>
    <row r="513" spans="1:11" ht="15" customHeight="1">
      <c r="A513" s="53"/>
      <c r="B513" s="159" t="str">
        <f>A514</f>
        <v>15.3</v>
      </c>
      <c r="C513" s="81" t="s">
        <v>31774</v>
      </c>
      <c r="D513" s="42"/>
      <c r="E513" s="42"/>
      <c r="F513" s="42"/>
      <c r="G513" s="40"/>
      <c r="H513" s="40"/>
      <c r="I513" s="39"/>
      <c r="J513" s="41"/>
      <c r="K513" s="39"/>
    </row>
    <row r="514" spans="1:11" ht="37.5" customHeight="1">
      <c r="A514" s="23" t="s">
        <v>32564</v>
      </c>
      <c r="B514" s="49">
        <f>VLOOKUP(A514,'PLANILHA ORÇAMENTÁRIA'!B:L,2,0)</f>
        <v>94569</v>
      </c>
      <c r="C514" s="246" t="str">
        <f>VLOOKUP(A514,'PLANILHA ORÇAMENTÁRIA'!B:L,4,0)</f>
        <v>JANELA DE ALUMÍNIO TIPO MAXIM-AR, BATENTE/ REQUADRO 3 A 14 CM, VIDRO INCLUSO, FIXAÇÃO COM PARAFUSO, SEM GUARNIÇÃO/ ALIZAR, DIMENSÕES 60X80 (A X L) CM, SEM ACABAMENTO, VEDAÇÃO COM SILICONE, EXCLUSIVE CONTRAMARCO - FORNECIMENTO E INSTALAÇÃO. AF_11/2024</v>
      </c>
      <c r="D514" s="247"/>
      <c r="E514" s="247"/>
      <c r="F514" s="247"/>
      <c r="G514" s="247"/>
      <c r="H514" s="247"/>
      <c r="I514" s="248"/>
      <c r="J514" s="86">
        <f>C515</f>
        <v>24</v>
      </c>
      <c r="K514" s="45" t="str">
        <f>VLOOKUP(A514,'PLANILHA ORÇAMENTÁRIA'!B:L,5,0)</f>
        <v>M2</v>
      </c>
    </row>
    <row r="515" spans="1:11" ht="41.25" customHeight="1">
      <c r="B515" s="160" t="s">
        <v>15648</v>
      </c>
      <c r="C515" s="181">
        <f>0.8*0.6*50</f>
        <v>24</v>
      </c>
      <c r="D515" s="249" t="s">
        <v>32352</v>
      </c>
      <c r="E515" s="250"/>
      <c r="F515" s="250"/>
      <c r="G515" s="250"/>
      <c r="H515" s="250"/>
      <c r="I515" s="250"/>
      <c r="J515" s="251"/>
    </row>
    <row r="518" spans="1:11">
      <c r="A518" s="54"/>
      <c r="B518" s="183" t="s">
        <v>32487</v>
      </c>
      <c r="C518" s="252" t="s">
        <v>32488</v>
      </c>
      <c r="D518" s="252"/>
      <c r="E518" s="252"/>
      <c r="F518" s="252"/>
      <c r="G518" s="252"/>
      <c r="K518" s="21"/>
    </row>
    <row r="520" spans="1:11" ht="39" customHeight="1">
      <c r="A520" s="23" t="s">
        <v>32565</v>
      </c>
      <c r="B520" s="49">
        <f>VLOOKUP(A520,'PLANILHA ORÇAMENTÁRIA'!B:L,2,0)</f>
        <v>91316</v>
      </c>
      <c r="C520" s="246" t="str">
        <f>VLOOKUP(A520,'PLANILHA ORÇAMENTÁRIA'!B:L,4,0)</f>
        <v>KIT DE PORTA DE MADEIRA PARA PINTURA, SEMI-OCA (PESADA OU SUPERPESADA), PADRÃO POPULAR, 80X210CM, ESPESSURA DE 3,5CM, ITENS INCLUSOS: DOBRADIÇAS, MONTAGEM E INSTALAÇÃO DO BATENTE, FECHADURA COM EXECUÇÃO DO FURO - FORNECIMENTO E INSTALAÇÃO. AF_12/2019</v>
      </c>
      <c r="D520" s="247"/>
      <c r="E520" s="247"/>
      <c r="F520" s="247"/>
      <c r="G520" s="247"/>
      <c r="H520" s="247"/>
      <c r="I520" s="248"/>
      <c r="J520" s="97">
        <f>C521</f>
        <v>100</v>
      </c>
      <c r="K520" s="45" t="str">
        <f>VLOOKUP(A520,'PLANILHA ORÇAMENTÁRIA'!B:L,5,0)</f>
        <v>UN</v>
      </c>
    </row>
    <row r="521" spans="1:11" ht="41.25" customHeight="1">
      <c r="B521" s="160" t="s">
        <v>15643</v>
      </c>
      <c r="C521" s="181">
        <f>2*50</f>
        <v>100</v>
      </c>
      <c r="D521" s="249" t="s">
        <v>32353</v>
      </c>
      <c r="E521" s="250"/>
      <c r="F521" s="250"/>
      <c r="G521" s="250"/>
      <c r="H521" s="250"/>
      <c r="I521" s="250"/>
      <c r="J521" s="251"/>
    </row>
    <row r="523" spans="1:11" ht="37.5" customHeight="1">
      <c r="A523" s="23" t="s">
        <v>32566</v>
      </c>
      <c r="B523" s="49">
        <f>VLOOKUP(A523,'PLANILHA ORÇAMENTÁRIA'!B:L,2,0)</f>
        <v>91314</v>
      </c>
      <c r="C523" s="246" t="str">
        <f>VLOOKUP(A523,'PLANILHA ORÇAMENTÁRIA'!B:L,4,0)</f>
        <v>KIT DE PORTA DE MADEIRA PARA PINTURA, SEMI-OCA (LEVE OU MÉDIA), PADRÃO POPULAR, 80X210CM, ESPESSURA DE 3,5CM, ITENS INCLUSOS: DOBRADIÇAS, MONTAGEM E INSTALAÇÃO DO BATENTE, FECHADURA COM EXECUÇÃO DO FURO - FORNECIMENTO E INSTALAÇÃO. AF_12/2019</v>
      </c>
      <c r="D523" s="247"/>
      <c r="E523" s="247"/>
      <c r="F523" s="247"/>
      <c r="G523" s="247"/>
      <c r="H523" s="247"/>
      <c r="I523" s="248"/>
      <c r="J523" s="97">
        <f>C524</f>
        <v>150</v>
      </c>
      <c r="K523" s="45" t="str">
        <f>VLOOKUP(A523,'PLANILHA ORÇAMENTÁRIA'!B:L,5,0)</f>
        <v>UN</v>
      </c>
    </row>
    <row r="524" spans="1:11" ht="41.25" customHeight="1">
      <c r="B524" s="160" t="s">
        <v>15643</v>
      </c>
      <c r="C524" s="181">
        <f>3*50</f>
        <v>150</v>
      </c>
      <c r="D524" s="249" t="s">
        <v>32354</v>
      </c>
      <c r="E524" s="250"/>
      <c r="F524" s="250"/>
      <c r="G524" s="250"/>
      <c r="H524" s="250"/>
      <c r="I524" s="250"/>
      <c r="J524" s="251"/>
    </row>
    <row r="527" spans="1:11">
      <c r="A527" s="54"/>
      <c r="B527" s="183" t="s">
        <v>32458</v>
      </c>
      <c r="C527" s="252" t="s">
        <v>32731</v>
      </c>
      <c r="D527" s="252"/>
      <c r="E527" s="252"/>
      <c r="F527" s="252"/>
      <c r="G527" s="252"/>
      <c r="K527" s="21"/>
    </row>
    <row r="529" spans="1:11" ht="25.5" customHeight="1">
      <c r="A529" s="23" t="s">
        <v>32567</v>
      </c>
      <c r="B529" s="49">
        <f>VLOOKUP(A529,'PLANILHA ORÇAMENTÁRIA'!B:L,2,0)</f>
        <v>92539</v>
      </c>
      <c r="C529" s="246" t="str">
        <f>VLOOKUP(A529,'PLANILHA ORÇAMENTÁRIA'!B:L,4,0)</f>
        <v>TRAMA DE MADEIRA COMPOSTA POR RIPAS, CAIBROS E TERÇAS PARA TELHADOS DE ATÉ 2 ÁGUAS PARA TELHA DE ENCAIXE DE CERÂMICA OU DE CONCRETO, INCLUSO TRANSPORTE VERTICAL. AF_07/2019</v>
      </c>
      <c r="D529" s="247"/>
      <c r="E529" s="247"/>
      <c r="F529" s="247"/>
      <c r="G529" s="247"/>
      <c r="H529" s="247"/>
      <c r="I529" s="248"/>
      <c r="J529" s="86">
        <f>C530</f>
        <v>3663.6000000000004</v>
      </c>
      <c r="K529" s="45" t="str">
        <f>VLOOKUP(A529,'PLANILHA ORÇAMENTÁRIA'!B:L,5,0)</f>
        <v>M2</v>
      </c>
    </row>
    <row r="530" spans="1:11" ht="41.25" customHeight="1">
      <c r="B530" s="160" t="s">
        <v>15648</v>
      </c>
      <c r="C530" s="181">
        <f>10.65*6.88*50</f>
        <v>3663.6000000000004</v>
      </c>
      <c r="D530" s="249" t="s">
        <v>32355</v>
      </c>
      <c r="E530" s="250"/>
      <c r="F530" s="250"/>
      <c r="G530" s="250"/>
      <c r="H530" s="250"/>
      <c r="I530" s="250"/>
      <c r="J530" s="251"/>
    </row>
    <row r="532" spans="1:11" ht="26.25" customHeight="1">
      <c r="A532" s="23" t="s">
        <v>32568</v>
      </c>
      <c r="B532" s="49">
        <f>VLOOKUP(A532,'PLANILHA ORÇAMENTÁRIA'!B:L,2,0)</f>
        <v>94195</v>
      </c>
      <c r="C532" s="246" t="str">
        <f>VLOOKUP(A532,'PLANILHA ORÇAMENTÁRIA'!B:L,4,0)</f>
        <v>TELHAMENTO COM TELHA CERÂMICA DE ENCAIXE, TIPO PORTUGUESA, COM ATÉ 2 ÁGUAS, INCLUSO TRANSPORTE VERTICAL. AF_07/2019</v>
      </c>
      <c r="D532" s="247"/>
      <c r="E532" s="247"/>
      <c r="F532" s="247"/>
      <c r="G532" s="247"/>
      <c r="H532" s="247"/>
      <c r="I532" s="248"/>
      <c r="J532" s="86">
        <f>C533</f>
        <v>3663.6000000000004</v>
      </c>
      <c r="K532" s="45" t="str">
        <f>VLOOKUP(A532,'PLANILHA ORÇAMENTÁRIA'!B:L,5,0)</f>
        <v>M2</v>
      </c>
    </row>
    <row r="533" spans="1:11" ht="41.25" customHeight="1">
      <c r="B533" s="160" t="s">
        <v>15648</v>
      </c>
      <c r="C533" s="181">
        <f>10.65*6.88*50</f>
        <v>3663.6000000000004</v>
      </c>
      <c r="D533" s="249" t="s">
        <v>32355</v>
      </c>
      <c r="E533" s="250"/>
      <c r="F533" s="250"/>
      <c r="G533" s="250"/>
      <c r="H533" s="250"/>
      <c r="I533" s="250"/>
      <c r="J533" s="251"/>
    </row>
    <row r="535" spans="1:11" ht="14.25" customHeight="1">
      <c r="A535" s="23" t="s">
        <v>32569</v>
      </c>
      <c r="B535" s="49">
        <f>VLOOKUP(A535,'PLANILHA ORÇAMENTÁRIA'!B:L,2,0)</f>
        <v>94232</v>
      </c>
      <c r="C535" s="246" t="str">
        <f>VLOOKUP(A535,'PLANILHA ORÇAMENTÁRIA'!B:L,4,0)</f>
        <v>AMARRAÇÃO DE TELHAS CERÂMICAS OU DE CONCRETO. AF_07/2019</v>
      </c>
      <c r="D535" s="247"/>
      <c r="E535" s="247"/>
      <c r="F535" s="247"/>
      <c r="G535" s="247"/>
      <c r="H535" s="247"/>
      <c r="I535" s="248"/>
      <c r="J535" s="86">
        <f>C536</f>
        <v>6986.4000000000005</v>
      </c>
      <c r="K535" s="45" t="str">
        <f>VLOOKUP(A535,'PLANILHA ORÇAMENTÁRIA'!B:L,5,0)</f>
        <v>UN</v>
      </c>
    </row>
    <row r="536" spans="1:11" ht="41.25" customHeight="1">
      <c r="B536" s="160" t="s">
        <v>15798</v>
      </c>
      <c r="C536" s="181">
        <f>10.65*0.41*2*16*50</f>
        <v>6986.4000000000005</v>
      </c>
      <c r="D536" s="249" t="s">
        <v>32356</v>
      </c>
      <c r="E536" s="250"/>
      <c r="F536" s="250"/>
      <c r="G536" s="250"/>
      <c r="H536" s="250"/>
      <c r="I536" s="250"/>
      <c r="J536" s="251"/>
    </row>
    <row r="538" spans="1:11" ht="26.25" customHeight="1">
      <c r="A538" s="23" t="s">
        <v>32570</v>
      </c>
      <c r="B538" s="49">
        <f>VLOOKUP(A538,'PLANILHA ORÇAMENTÁRIA'!B:L,2,0)</f>
        <v>94221</v>
      </c>
      <c r="C538" s="246" t="str">
        <f>VLOOKUP(A538,'PLANILHA ORÇAMENTÁRIA'!B:L,4,0)</f>
        <v>CUMEEIRA PARA TELHA CERÂMICA EMBOÇADA COM ARGAMASSA TRAÇO 1:2:9 (CIMENTO, CAL E AREIA) PARA TELHADOS COM ATÉ 2 ÁGUAS, INCLUSO TRANSPORTE VERTICAL. AF_07/2019</v>
      </c>
      <c r="D538" s="247"/>
      <c r="E538" s="247"/>
      <c r="F538" s="247"/>
      <c r="G538" s="247"/>
      <c r="H538" s="247"/>
      <c r="I538" s="248"/>
      <c r="J538" s="86">
        <f>C539</f>
        <v>532.5</v>
      </c>
      <c r="K538" s="45" t="str">
        <f>VLOOKUP(A538,'PLANILHA ORÇAMENTÁRIA'!B:L,5,0)</f>
        <v>M</v>
      </c>
    </row>
    <row r="539" spans="1:11" ht="41.25" customHeight="1">
      <c r="B539" s="160" t="s">
        <v>15650</v>
      </c>
      <c r="C539" s="181">
        <f>10.65*50</f>
        <v>532.5</v>
      </c>
      <c r="D539" s="249" t="s">
        <v>32357</v>
      </c>
      <c r="E539" s="250"/>
      <c r="F539" s="250"/>
      <c r="G539" s="250"/>
      <c r="H539" s="250"/>
      <c r="I539" s="250"/>
      <c r="J539" s="251"/>
    </row>
    <row r="541" spans="1:11" ht="25.5" customHeight="1">
      <c r="A541" s="23" t="s">
        <v>32571</v>
      </c>
      <c r="B541" s="49">
        <f>VLOOKUP(A541,'PLANILHA ORÇAMENTÁRIA'!B:L,2,0)</f>
        <v>92548</v>
      </c>
      <c r="C541" s="246" t="str">
        <f>VLOOKUP(A541,'PLANILHA ORÇAMENTÁRIA'!B:L,4,0)</f>
        <v>FABRICAÇÃO E INSTALAÇÃO DE TESOURA INTEIRA EM MADEIRA NÃO APARELHADA, VÃO DE 6 M, PARA TELHA CERÂMICA OU DE CONCRETO, INCLUSO IÇAMENTO. AF_07/2019</v>
      </c>
      <c r="D541" s="247"/>
      <c r="E541" s="247"/>
      <c r="F541" s="247"/>
      <c r="G541" s="247"/>
      <c r="H541" s="247"/>
      <c r="I541" s="248"/>
      <c r="J541" s="97">
        <f>C542</f>
        <v>200</v>
      </c>
      <c r="K541" s="45" t="str">
        <f>VLOOKUP(A541,'PLANILHA ORÇAMENTÁRIA'!B:L,5,0)</f>
        <v>UN</v>
      </c>
    </row>
    <row r="542" spans="1:11" ht="41.25" customHeight="1">
      <c r="B542" s="160" t="s">
        <v>15643</v>
      </c>
      <c r="C542" s="181">
        <f>4*50</f>
        <v>200</v>
      </c>
      <c r="D542" s="249" t="s">
        <v>32358</v>
      </c>
      <c r="E542" s="250"/>
      <c r="F542" s="250"/>
      <c r="G542" s="250"/>
      <c r="H542" s="250"/>
      <c r="I542" s="250"/>
      <c r="J542" s="251"/>
    </row>
    <row r="544" spans="1:11" ht="25.5" customHeight="1">
      <c r="A544" s="23" t="s">
        <v>32572</v>
      </c>
      <c r="B544" s="49">
        <f>VLOOKUP(A544,'PLANILHA ORÇAMENTÁRIA'!B:L,2,0)</f>
        <v>105082</v>
      </c>
      <c r="C544" s="246" t="str">
        <f>VLOOKUP(A544,'PLANILHA ORÇAMENTÁRIA'!B:L,4,0)</f>
        <v>VIGA DE MADEIRA SERRADA, MAÇARANDUBA OU EQUIVALENTE DA REGIÃO, NÃO APARELHADA, SEÇÃO RETANGULAR 6 X 12 CM. AF_03/2024</v>
      </c>
      <c r="D544" s="247"/>
      <c r="E544" s="247"/>
      <c r="F544" s="247"/>
      <c r="G544" s="247"/>
      <c r="H544" s="247"/>
      <c r="I544" s="248"/>
      <c r="J544" s="86">
        <f>C545</f>
        <v>710</v>
      </c>
      <c r="K544" s="45" t="str">
        <f>VLOOKUP(A544,'PLANILHA ORÇAMENTÁRIA'!B:L,5,0)</f>
        <v>M</v>
      </c>
    </row>
    <row r="545" spans="1:11" ht="41.25" customHeight="1">
      <c r="B545" s="160" t="s">
        <v>15650</v>
      </c>
      <c r="C545" s="181">
        <f>(3.3+3.8)*2*50</f>
        <v>710</v>
      </c>
      <c r="D545" s="249" t="s">
        <v>32359</v>
      </c>
      <c r="E545" s="250"/>
      <c r="F545" s="250"/>
      <c r="G545" s="250"/>
      <c r="H545" s="250"/>
      <c r="I545" s="250"/>
      <c r="J545" s="251"/>
    </row>
    <row r="548" spans="1:11">
      <c r="B548" s="183" t="s">
        <v>32489</v>
      </c>
      <c r="C548" s="252" t="s">
        <v>32491</v>
      </c>
      <c r="D548" s="252"/>
      <c r="E548" s="252"/>
      <c r="F548" s="252"/>
      <c r="G548" s="252"/>
    </row>
    <row r="550" spans="1:11" ht="15" customHeight="1">
      <c r="A550" s="53"/>
      <c r="B550" s="159" t="str">
        <f>A551</f>
        <v>18.1</v>
      </c>
      <c r="C550" s="81" t="s">
        <v>31810</v>
      </c>
      <c r="D550" s="42"/>
      <c r="E550" s="42"/>
      <c r="F550" s="42"/>
      <c r="G550" s="40"/>
      <c r="H550" s="40"/>
      <c r="I550" s="39"/>
      <c r="J550" s="41"/>
      <c r="K550" s="39"/>
    </row>
    <row r="551" spans="1:11" ht="14.25" customHeight="1">
      <c r="A551" s="23" t="s">
        <v>32573</v>
      </c>
      <c r="B551" s="49">
        <f>VLOOKUP(A551,'PLANILHA ORÇAMENTÁRIA'!B:L,2,0)</f>
        <v>102233</v>
      </c>
      <c r="C551" s="246" t="str">
        <f>VLOOKUP(A551,'PLANILHA ORÇAMENTÁRIA'!B:L,4,0)</f>
        <v>PINTURA IMUNIZANTE PARA MADEIRA, 1 DEMÃO. AF_01/2021</v>
      </c>
      <c r="D551" s="247"/>
      <c r="E551" s="247"/>
      <c r="F551" s="247"/>
      <c r="G551" s="247"/>
      <c r="H551" s="247"/>
      <c r="I551" s="248"/>
      <c r="J551" s="86">
        <f>E568</f>
        <v>5741.828176</v>
      </c>
      <c r="K551" s="45" t="str">
        <f>VLOOKUP(A551,'PLANILHA ORÇAMENTÁRIA'!B:L,5,0)</f>
        <v>M2</v>
      </c>
    </row>
    <row r="552" spans="1:11">
      <c r="B552" s="160" t="s">
        <v>15674</v>
      </c>
      <c r="C552" s="55" t="s">
        <v>15894</v>
      </c>
      <c r="D552" s="55" t="s">
        <v>15648</v>
      </c>
      <c r="E552" s="55" t="s">
        <v>15895</v>
      </c>
      <c r="F552" s="55" t="s">
        <v>15660</v>
      </c>
      <c r="G552" s="55" t="s">
        <v>15648</v>
      </c>
    </row>
    <row r="553" spans="1:11">
      <c r="B553" s="169" t="s">
        <v>15676</v>
      </c>
      <c r="C553" s="200">
        <v>3.2919999999999998</v>
      </c>
      <c r="D553" s="201">
        <f>10.65*6.88</f>
        <v>73.272000000000006</v>
      </c>
      <c r="E553" s="201">
        <f>D553*C553</f>
        <v>241.21142399999999</v>
      </c>
      <c r="F553" s="204">
        <f>0.05*2+0.015*2</f>
        <v>0.13</v>
      </c>
      <c r="G553" s="87">
        <f>E553*F553</f>
        <v>31.35748512</v>
      </c>
    </row>
    <row r="554" spans="1:11">
      <c r="B554" s="169" t="s">
        <v>15677</v>
      </c>
      <c r="C554" s="200">
        <v>1.956</v>
      </c>
      <c r="D554" s="201">
        <f t="shared" ref="D554:D555" si="22">10.65*6.88</f>
        <v>73.272000000000006</v>
      </c>
      <c r="E554" s="210">
        <f t="shared" ref="E554:E555" si="23">D554*C554</f>
        <v>143.320032</v>
      </c>
      <c r="F554" s="204">
        <f>0.05*2+0.06*2</f>
        <v>0.22</v>
      </c>
      <c r="G554" s="211">
        <f t="shared" ref="G554:G555" si="24">E554*F554</f>
        <v>31.53040704</v>
      </c>
    </row>
    <row r="555" spans="1:11">
      <c r="B555" s="169" t="s">
        <v>15678</v>
      </c>
      <c r="C555" s="200">
        <v>0.65800000000000003</v>
      </c>
      <c r="D555" s="201">
        <f t="shared" si="22"/>
        <v>73.272000000000006</v>
      </c>
      <c r="E555" s="210">
        <f t="shared" si="23"/>
        <v>48.212976000000005</v>
      </c>
      <c r="F555" s="204">
        <f>0.06*2+0.12*2</f>
        <v>0.36</v>
      </c>
      <c r="G555" s="211">
        <f t="shared" si="24"/>
        <v>17.35667136</v>
      </c>
    </row>
    <row r="556" spans="1:11">
      <c r="F556" s="90" t="s">
        <v>15651</v>
      </c>
      <c r="G556" s="87">
        <f>SUM(G553:G555)</f>
        <v>80.24456352</v>
      </c>
    </row>
    <row r="558" spans="1:11">
      <c r="B558" s="160" t="s">
        <v>15675</v>
      </c>
      <c r="C558" s="55" t="s">
        <v>32360</v>
      </c>
      <c r="D558" s="55" t="s">
        <v>15673</v>
      </c>
      <c r="E558" s="55" t="s">
        <v>15895</v>
      </c>
      <c r="F558" s="55" t="s">
        <v>15660</v>
      </c>
      <c r="G558" s="55" t="s">
        <v>15648</v>
      </c>
    </row>
    <row r="559" spans="1:11">
      <c r="B559" s="169" t="s">
        <v>15679</v>
      </c>
      <c r="C559" s="200">
        <v>3</v>
      </c>
      <c r="D559" s="205">
        <f>4</f>
        <v>4</v>
      </c>
      <c r="E559" s="201">
        <f>D559*C559</f>
        <v>12</v>
      </c>
      <c r="F559" s="204">
        <f>0.025*2+0.2*2</f>
        <v>0.45</v>
      </c>
      <c r="G559" s="87">
        <f>E559*F559</f>
        <v>5.4</v>
      </c>
    </row>
    <row r="560" spans="1:11">
      <c r="B560" s="169" t="s">
        <v>15680</v>
      </c>
      <c r="C560" s="200">
        <v>14</v>
      </c>
      <c r="D560" s="205">
        <f>4</f>
        <v>4</v>
      </c>
      <c r="E560" s="201">
        <f>D560*C560</f>
        <v>56</v>
      </c>
      <c r="F560" s="204">
        <f>0.06*2+0.12*2</f>
        <v>0.36</v>
      </c>
      <c r="G560" s="87">
        <f>E560*F560</f>
        <v>20.16</v>
      </c>
    </row>
    <row r="561" spans="1:11">
      <c r="B561" s="169" t="s">
        <v>15681</v>
      </c>
      <c r="C561" s="200">
        <v>3.5</v>
      </c>
      <c r="D561" s="205">
        <f>4</f>
        <v>4</v>
      </c>
      <c r="E561" s="201">
        <f>D561*C561</f>
        <v>14</v>
      </c>
      <c r="F561" s="204">
        <f>0.06*2+0.08*2</f>
        <v>0.28000000000000003</v>
      </c>
      <c r="G561" s="87">
        <f>E561*F561</f>
        <v>3.9200000000000004</v>
      </c>
    </row>
    <row r="562" spans="1:11">
      <c r="F562" s="90" t="s">
        <v>15651</v>
      </c>
      <c r="G562" s="87">
        <f>SUM(G559:G561)</f>
        <v>29.480000000000004</v>
      </c>
    </row>
    <row r="564" spans="1:11">
      <c r="B564" s="160" t="s">
        <v>15897</v>
      </c>
      <c r="C564" s="275" t="s">
        <v>15896</v>
      </c>
      <c r="D564" s="275"/>
      <c r="E564" s="55" t="s">
        <v>15660</v>
      </c>
      <c r="F564" s="55" t="s">
        <v>15648</v>
      </c>
    </row>
    <row r="565" spans="1:11">
      <c r="B565" s="169" t="s">
        <v>15680</v>
      </c>
      <c r="C565" s="312">
        <v>14.2</v>
      </c>
      <c r="D565" s="312"/>
      <c r="E565" s="204">
        <f>0.06*2+0.12*2</f>
        <v>0.36</v>
      </c>
      <c r="F565" s="87">
        <f>C565*E565</f>
        <v>5.1119999999999992</v>
      </c>
    </row>
    <row r="567" spans="1:11">
      <c r="B567" s="160" t="s">
        <v>32206</v>
      </c>
      <c r="C567" s="253" t="s">
        <v>32238</v>
      </c>
      <c r="D567" s="254"/>
      <c r="E567" s="255" t="s">
        <v>32206</v>
      </c>
      <c r="F567" s="255"/>
    </row>
    <row r="568" spans="1:11">
      <c r="B568" s="196">
        <f>G556+G562+F565</f>
        <v>114.83656352</v>
      </c>
      <c r="C568" s="256">
        <v>50</v>
      </c>
      <c r="D568" s="256"/>
      <c r="E568" s="257">
        <f>B568*C568</f>
        <v>5741.828176</v>
      </c>
      <c r="F568" s="257"/>
    </row>
    <row r="570" spans="1:11" ht="15" thickBot="1"/>
    <row r="571" spans="1:11" ht="15" thickBot="1">
      <c r="A571" s="54"/>
      <c r="B571" s="183" t="s">
        <v>32492</v>
      </c>
      <c r="C571" s="252" t="s">
        <v>32493</v>
      </c>
      <c r="D571" s="252"/>
      <c r="E571" s="252"/>
      <c r="F571" s="252"/>
      <c r="G571" s="252"/>
      <c r="H571" s="258" t="s">
        <v>32238</v>
      </c>
      <c r="I571" s="259"/>
      <c r="J571" s="108" t="s">
        <v>32244</v>
      </c>
      <c r="K571" s="21"/>
    </row>
    <row r="573" spans="1:11" ht="15" customHeight="1">
      <c r="A573" s="53"/>
      <c r="B573" s="159" t="str">
        <f>A574</f>
        <v>19.1</v>
      </c>
      <c r="C573" s="81" t="s">
        <v>31800</v>
      </c>
      <c r="D573" s="42"/>
      <c r="E573" s="42"/>
      <c r="F573" s="42"/>
      <c r="G573" s="40"/>
      <c r="H573" s="40"/>
      <c r="I573" s="39"/>
      <c r="J573" s="41"/>
      <c r="K573" s="39"/>
    </row>
    <row r="574" spans="1:11" ht="25.5" customHeight="1">
      <c r="A574" s="23" t="s">
        <v>32574</v>
      </c>
      <c r="B574" s="49">
        <f>VLOOKUP(A574,'PLANILHA ORÇAMENTÁRIA'!B:L,2,0)</f>
        <v>87879</v>
      </c>
      <c r="C574" s="246" t="str">
        <f>VLOOKUP(A574,'PLANILHA ORÇAMENTÁRIA'!B:L,4,0)</f>
        <v>CHAPISCO APLICADO EM ALVENARIAS E ESTRUTURAS DE CONCRETO INTERNAS, COM COLHER DE PEDREIRO. ARGAMASSA TRAÇO 1:3 COM PREPARO EM BETONEIRA 400L. AF_10/2022</v>
      </c>
      <c r="D574" s="247"/>
      <c r="E574" s="247"/>
      <c r="F574" s="247"/>
      <c r="G574" s="247"/>
      <c r="H574" s="247"/>
      <c r="I574" s="248"/>
      <c r="J574" s="86">
        <f>F595</f>
        <v>6257.4999999999991</v>
      </c>
      <c r="K574" s="45" t="str">
        <f>VLOOKUP(A574,'PLANILHA ORÇAMENTÁRIA'!B:L,5,0)</f>
        <v>M2</v>
      </c>
    </row>
    <row r="575" spans="1:11">
      <c r="B575" s="160" t="s">
        <v>7183</v>
      </c>
      <c r="C575" s="275" t="s">
        <v>15650</v>
      </c>
      <c r="D575" s="275"/>
      <c r="E575" s="275"/>
      <c r="F575" s="275"/>
      <c r="G575" s="275"/>
      <c r="H575" s="55" t="s">
        <v>15655</v>
      </c>
      <c r="I575" s="55" t="s">
        <v>15649</v>
      </c>
      <c r="J575" s="55" t="s">
        <v>15648</v>
      </c>
    </row>
    <row r="576" spans="1:11">
      <c r="B576" s="273" t="s">
        <v>15685</v>
      </c>
      <c r="C576" s="308" t="s">
        <v>15682</v>
      </c>
      <c r="D576" s="308"/>
      <c r="E576" s="308"/>
      <c r="F576" s="308"/>
      <c r="G576" s="308"/>
      <c r="H576" s="200">
        <f>(6.7+2.85+6.7+2.85)+(3.5+2.4+3.5+2.4)+(3.5+2.4+3.5+2.4)</f>
        <v>42.7</v>
      </c>
      <c r="I576" s="200">
        <v>2.65</v>
      </c>
      <c r="J576" s="91">
        <f>H576*I576</f>
        <v>113.155</v>
      </c>
    </row>
    <row r="577" spans="2:10">
      <c r="B577" s="273"/>
      <c r="C577" s="308" t="s">
        <v>15683</v>
      </c>
      <c r="D577" s="308"/>
      <c r="E577" s="308"/>
      <c r="F577" s="308"/>
      <c r="G577" s="308"/>
      <c r="H577" s="200">
        <f>1.85+2.4+1.85+2.4</f>
        <v>8.5</v>
      </c>
      <c r="I577" s="200">
        <v>2.4</v>
      </c>
      <c r="J577" s="87">
        <f>H577*I577</f>
        <v>20.399999999999999</v>
      </c>
    </row>
    <row r="578" spans="2:10">
      <c r="I578" s="55" t="s">
        <v>15658</v>
      </c>
      <c r="J578" s="87">
        <f>SUM(J576:J577)</f>
        <v>133.55500000000001</v>
      </c>
    </row>
    <row r="579" spans="2:10">
      <c r="B579" s="160" t="s">
        <v>7183</v>
      </c>
      <c r="C579" s="55" t="s">
        <v>15668</v>
      </c>
      <c r="D579" s="55" t="s">
        <v>15649</v>
      </c>
      <c r="E579" s="55" t="s">
        <v>15648</v>
      </c>
    </row>
    <row r="580" spans="2:10">
      <c r="B580" s="273" t="s">
        <v>15672</v>
      </c>
      <c r="C580" s="200">
        <v>9.15</v>
      </c>
      <c r="D580" s="200">
        <v>0.2</v>
      </c>
      <c r="E580" s="201">
        <f>C580*D580</f>
        <v>1.83</v>
      </c>
      <c r="H580" s="93"/>
    </row>
    <row r="581" spans="2:10">
      <c r="B581" s="273"/>
      <c r="C581" s="200">
        <v>1.05</v>
      </c>
      <c r="D581" s="200">
        <v>1.1000000000000001</v>
      </c>
      <c r="E581" s="201">
        <f t="shared" ref="E581:E582" si="25">C581*D581</f>
        <v>1.1550000000000002</v>
      </c>
    </row>
    <row r="582" spans="2:10" ht="14.25" customHeight="1">
      <c r="B582" s="273"/>
      <c r="C582" s="200">
        <v>1.1000000000000001</v>
      </c>
      <c r="D582" s="200">
        <v>1.1000000000000001</v>
      </c>
      <c r="E582" s="201">
        <f t="shared" si="25"/>
        <v>1.2100000000000002</v>
      </c>
    </row>
    <row r="583" spans="2:10">
      <c r="D583" s="55" t="s">
        <v>15658</v>
      </c>
      <c r="E583" s="87">
        <f>SUM(E580:E582)</f>
        <v>4.1950000000000003</v>
      </c>
    </row>
    <row r="585" spans="2:10">
      <c r="B585" s="160" t="s">
        <v>7183</v>
      </c>
      <c r="C585" s="55" t="s">
        <v>15648</v>
      </c>
      <c r="D585" s="55" t="s">
        <v>15643</v>
      </c>
      <c r="E585" s="55" t="s">
        <v>15658</v>
      </c>
    </row>
    <row r="586" spans="2:10">
      <c r="B586" s="169" t="s">
        <v>15671</v>
      </c>
      <c r="C586" s="203">
        <v>3.46</v>
      </c>
      <c r="D586" s="203">
        <v>2</v>
      </c>
      <c r="E586" s="89">
        <f>C586*D586</f>
        <v>6.92</v>
      </c>
    </row>
    <row r="588" spans="2:10">
      <c r="B588" s="160" t="s">
        <v>15665</v>
      </c>
      <c r="C588" s="55" t="s">
        <v>15650</v>
      </c>
      <c r="D588" s="55" t="s">
        <v>15644</v>
      </c>
      <c r="E588" s="55" t="s">
        <v>15648</v>
      </c>
      <c r="F588" s="55" t="s">
        <v>15643</v>
      </c>
      <c r="G588" s="55" t="s">
        <v>15648</v>
      </c>
    </row>
    <row r="589" spans="2:10">
      <c r="B589" s="170" t="s">
        <v>15661</v>
      </c>
      <c r="C589" s="200">
        <v>1.4</v>
      </c>
      <c r="D589" s="200">
        <v>1</v>
      </c>
      <c r="E589" s="200">
        <f>C589*D589</f>
        <v>1.4</v>
      </c>
      <c r="F589" s="200">
        <v>4</v>
      </c>
      <c r="G589" s="87">
        <f t="shared" ref="G589:G591" si="26">E589*F589</f>
        <v>5.6</v>
      </c>
    </row>
    <row r="590" spans="2:10">
      <c r="B590" s="169" t="s">
        <v>15663</v>
      </c>
      <c r="C590" s="200">
        <v>0.8</v>
      </c>
      <c r="D590" s="200">
        <v>0.6</v>
      </c>
      <c r="E590" s="200">
        <f>C590*D590</f>
        <v>0.48</v>
      </c>
      <c r="F590" s="200">
        <v>1</v>
      </c>
      <c r="G590" s="87">
        <f t="shared" si="26"/>
        <v>0.48</v>
      </c>
    </row>
    <row r="591" spans="2:10">
      <c r="B591" s="169" t="s">
        <v>15664</v>
      </c>
      <c r="C591" s="200">
        <v>2.1</v>
      </c>
      <c r="D591" s="200">
        <v>0.8</v>
      </c>
      <c r="E591" s="200">
        <f>C591*D591</f>
        <v>1.6800000000000002</v>
      </c>
      <c r="F591" s="200">
        <v>8</v>
      </c>
      <c r="G591" s="87">
        <f t="shared" si="26"/>
        <v>13.440000000000001</v>
      </c>
    </row>
    <row r="592" spans="2:10">
      <c r="F592" s="55" t="s">
        <v>15658</v>
      </c>
      <c r="G592" s="87">
        <f>SUM(G589:G591)</f>
        <v>19.520000000000003</v>
      </c>
    </row>
    <row r="594" spans="1:11">
      <c r="B594" s="268" t="s">
        <v>15667</v>
      </c>
      <c r="C594" s="269"/>
      <c r="D594" s="253" t="s">
        <v>32238</v>
      </c>
      <c r="E594" s="254"/>
      <c r="F594" s="255" t="s">
        <v>32206</v>
      </c>
      <c r="G594" s="255"/>
    </row>
    <row r="595" spans="1:11">
      <c r="B595" s="260">
        <f>J578+E583+E586-G592</f>
        <v>125.14999999999998</v>
      </c>
      <c r="C595" s="261"/>
      <c r="D595" s="256" t="str">
        <f>$J$571</f>
        <v>50</v>
      </c>
      <c r="E595" s="256"/>
      <c r="F595" s="257">
        <f>B595*D595</f>
        <v>6257.4999999999991</v>
      </c>
      <c r="G595" s="257"/>
    </row>
    <row r="597" spans="1:11" ht="36.75" customHeight="1">
      <c r="A597" s="23" t="s">
        <v>32575</v>
      </c>
      <c r="B597" s="49">
        <f>VLOOKUP(A597,'PLANILHA ORÇAMENTÁRIA'!B:L,2,0)</f>
        <v>87882</v>
      </c>
      <c r="C597" s="246" t="str">
        <f>VLOOKUP(A597,'PLANILHA ORÇAMENTÁRIA'!B:L,4,0)</f>
        <v>CHAPISCO APLICADO NO TETO OU EM ALVENARIA E ESTRUTURA, COM ROLO PARA TEXTURA ACRÍLICA. ARGAMASSA TRAÇO 1:4 E EMULSÃO POLIMÉRICA (ADESIVO) COM PREPARO EM BETONEIRA 400L. AF_10/2022</v>
      </c>
      <c r="D597" s="247"/>
      <c r="E597" s="247"/>
      <c r="F597" s="247"/>
      <c r="G597" s="247"/>
      <c r="H597" s="247"/>
      <c r="I597" s="248"/>
      <c r="J597" s="86">
        <f>C598</f>
        <v>222.00000000000003</v>
      </c>
      <c r="K597" s="45" t="str">
        <f>VLOOKUP(A597,'PLANILHA ORÇAMENTÁRIA'!B:L,5,0)</f>
        <v>M2</v>
      </c>
    </row>
    <row r="598" spans="1:11" ht="41.25" customHeight="1">
      <c r="B598" s="160" t="s">
        <v>15648</v>
      </c>
      <c r="C598" s="181">
        <f>4.44*50</f>
        <v>222.00000000000003</v>
      </c>
      <c r="D598" s="249" t="s">
        <v>32361</v>
      </c>
      <c r="E598" s="250"/>
      <c r="F598" s="250"/>
      <c r="G598" s="250"/>
      <c r="H598" s="250"/>
      <c r="I598" s="250"/>
      <c r="J598" s="251"/>
    </row>
    <row r="600" spans="1:11" ht="15" customHeight="1">
      <c r="A600" s="53"/>
      <c r="B600" s="159" t="str">
        <f>A601</f>
        <v>19.3</v>
      </c>
      <c r="C600" s="81" t="s">
        <v>31802</v>
      </c>
      <c r="D600" s="42"/>
      <c r="E600" s="42"/>
      <c r="F600" s="42"/>
      <c r="G600" s="40"/>
      <c r="H600" s="40"/>
      <c r="I600" s="39"/>
      <c r="J600" s="41"/>
      <c r="K600" s="39"/>
    </row>
    <row r="601" spans="1:11" ht="27" customHeight="1">
      <c r="A601" s="23" t="s">
        <v>32576</v>
      </c>
      <c r="B601" s="49">
        <f>VLOOKUP(A601,'PLANILHA ORÇAMENTÁRIA'!B:L,2,0)</f>
        <v>87529</v>
      </c>
      <c r="C601" s="246" t="str">
        <f>VLOOKUP(A601,'PLANILHA ORÇAMENTÁRIA'!B:L,4,0)</f>
        <v>MASSA ÚNICA, EM ARGAMASSA TRAÇO 1:2:8, PREPARO MECÂNICO, APLICADA MANUALMENTE EM PAREDES INTERNAS DE AMBIENTES COM ÁREA ENTRE 5M² E 10M², E = 17,5MM, COM TALISCAS. AF_03/2024</v>
      </c>
      <c r="D601" s="247"/>
      <c r="E601" s="247"/>
      <c r="F601" s="247"/>
      <c r="G601" s="247"/>
      <c r="H601" s="247"/>
      <c r="I601" s="248"/>
      <c r="J601" s="86">
        <f>F611</f>
        <v>2819</v>
      </c>
      <c r="K601" s="45" t="str">
        <f>VLOOKUP(A601,'PLANILHA ORÇAMENTÁRIA'!B:L,5,0)</f>
        <v>M2</v>
      </c>
    </row>
    <row r="602" spans="1:11">
      <c r="B602" s="160" t="s">
        <v>31799</v>
      </c>
      <c r="C602" s="309" t="s">
        <v>15650</v>
      </c>
      <c r="D602" s="310"/>
      <c r="E602" s="311"/>
      <c r="F602" s="190" t="s">
        <v>15655</v>
      </c>
      <c r="G602" s="190" t="s">
        <v>15649</v>
      </c>
      <c r="H602" s="55" t="s">
        <v>15648</v>
      </c>
    </row>
    <row r="603" spans="1:11">
      <c r="B603" s="169" t="s">
        <v>15685</v>
      </c>
      <c r="C603" s="265" t="s">
        <v>15684</v>
      </c>
      <c r="D603" s="266"/>
      <c r="E603" s="267"/>
      <c r="F603" s="200">
        <f>(3.5+2.4+3.5+2.4)+(3.5+2.4+3.5+2.4)</f>
        <v>23.6</v>
      </c>
      <c r="G603" s="200">
        <v>2.65</v>
      </c>
      <c r="H603" s="91">
        <f>F603*G603</f>
        <v>62.54</v>
      </c>
    </row>
    <row r="605" spans="1:11">
      <c r="B605" s="160" t="s">
        <v>15665</v>
      </c>
      <c r="C605" s="55" t="s">
        <v>15650</v>
      </c>
      <c r="D605" s="55" t="s">
        <v>15644</v>
      </c>
      <c r="E605" s="55" t="s">
        <v>15648</v>
      </c>
      <c r="F605" s="55" t="s">
        <v>15643</v>
      </c>
      <c r="G605" s="55" t="s">
        <v>15658</v>
      </c>
    </row>
    <row r="606" spans="1:11">
      <c r="B606" s="160" t="s">
        <v>15661</v>
      </c>
      <c r="C606" s="200">
        <v>1.4</v>
      </c>
      <c r="D606" s="200">
        <v>1</v>
      </c>
      <c r="E606" s="200">
        <f>C606*D606</f>
        <v>1.4</v>
      </c>
      <c r="F606" s="200">
        <v>2</v>
      </c>
      <c r="G606" s="87">
        <f>E606*F606</f>
        <v>2.8</v>
      </c>
    </row>
    <row r="607" spans="1:11">
      <c r="B607" s="169" t="s">
        <v>15664</v>
      </c>
      <c r="C607" s="200">
        <v>2.1</v>
      </c>
      <c r="D607" s="200">
        <v>0.8</v>
      </c>
      <c r="E607" s="200">
        <f t="shared" ref="E607" si="27">C607*D607</f>
        <v>1.6800000000000002</v>
      </c>
      <c r="F607" s="200">
        <v>2</v>
      </c>
      <c r="G607" s="87">
        <f t="shared" ref="G607" si="28">E607*F607</f>
        <v>3.3600000000000003</v>
      </c>
    </row>
    <row r="608" spans="1:11">
      <c r="F608" s="55" t="s">
        <v>15658</v>
      </c>
      <c r="G608" s="87">
        <f>SUM(G606:G607)</f>
        <v>6.16</v>
      </c>
    </row>
    <row r="610" spans="1:11">
      <c r="B610" s="268" t="s">
        <v>15667</v>
      </c>
      <c r="C610" s="269"/>
      <c r="D610" s="253" t="s">
        <v>32238</v>
      </c>
      <c r="E610" s="254"/>
      <c r="F610" s="255" t="s">
        <v>32206</v>
      </c>
      <c r="G610" s="255"/>
    </row>
    <row r="611" spans="1:11">
      <c r="B611" s="260">
        <f>H603-G608</f>
        <v>56.379999999999995</v>
      </c>
      <c r="C611" s="261"/>
      <c r="D611" s="256" t="str">
        <f>$J$571</f>
        <v>50</v>
      </c>
      <c r="E611" s="256"/>
      <c r="F611" s="257">
        <f>B611*D611</f>
        <v>2819</v>
      </c>
      <c r="G611" s="257"/>
    </row>
    <row r="613" spans="1:11" ht="15" customHeight="1">
      <c r="A613" s="53"/>
      <c r="B613" s="159" t="str">
        <f>A614</f>
        <v>19.4</v>
      </c>
      <c r="C613" s="81" t="s">
        <v>31805</v>
      </c>
      <c r="D613" s="42"/>
      <c r="E613" s="42"/>
      <c r="F613" s="42"/>
      <c r="G613" s="40"/>
      <c r="H613" s="40"/>
      <c r="I613" s="39"/>
      <c r="J613" s="41"/>
      <c r="K613" s="39"/>
    </row>
    <row r="614" spans="1:11" ht="27" customHeight="1">
      <c r="A614" s="23" t="s">
        <v>32577</v>
      </c>
      <c r="B614" s="49">
        <f>VLOOKUP(A614,'PLANILHA ORÇAMENTÁRIA'!B:L,2,0)</f>
        <v>104951</v>
      </c>
      <c r="C614" s="246" t="str">
        <f>VLOOKUP(A614,'PLANILHA ORÇAMENTÁRIA'!B:L,4,0)</f>
        <v>MASSA ÚNICA, EM ARGAMASSA TRAÇO 1:2:8, PREPARO MECÂNICO, APLICADA MANUALMENTE EM PAREDES INTERNAS DE AMBIENTES COM ÁREA MAIOR QUE 10M², E = 17,5MM, COM TALISCAS. AF_03/2024</v>
      </c>
      <c r="D614" s="247"/>
      <c r="E614" s="247"/>
      <c r="F614" s="247"/>
      <c r="G614" s="247"/>
      <c r="H614" s="247"/>
      <c r="I614" s="248"/>
      <c r="J614" s="86">
        <f>F626</f>
        <v>1640.75</v>
      </c>
      <c r="K614" s="45" t="str">
        <f>VLOOKUP(A614,'PLANILHA ORÇAMENTÁRIA'!B:L,5,0)</f>
        <v>M2</v>
      </c>
    </row>
    <row r="615" spans="1:11">
      <c r="B615" s="160" t="s">
        <v>31799</v>
      </c>
      <c r="C615" s="275" t="s">
        <v>15655</v>
      </c>
      <c r="D615" s="275"/>
      <c r="E615" s="55" t="s">
        <v>15655</v>
      </c>
      <c r="F615" s="55" t="s">
        <v>15649</v>
      </c>
      <c r="G615" s="55" t="s">
        <v>15648</v>
      </c>
    </row>
    <row r="616" spans="1:11">
      <c r="B616" s="273" t="s">
        <v>15687</v>
      </c>
      <c r="C616" s="308" t="s">
        <v>31801</v>
      </c>
      <c r="D616" s="308"/>
      <c r="E616" s="190">
        <f>(4.2+2.85+6.7+0.95)</f>
        <v>14.7</v>
      </c>
      <c r="F616" s="190">
        <v>2.65</v>
      </c>
      <c r="G616" s="55">
        <f>E616*F616</f>
        <v>38.954999999999998</v>
      </c>
    </row>
    <row r="617" spans="1:11">
      <c r="B617" s="273"/>
      <c r="C617" s="308" t="s">
        <v>31806</v>
      </c>
      <c r="D617" s="308"/>
      <c r="E617" s="190">
        <f>(2.5+1.9)</f>
        <v>4.4000000000000004</v>
      </c>
      <c r="F617" s="190">
        <f>2.65-1.5</f>
        <v>1.1499999999999999</v>
      </c>
      <c r="G617" s="55">
        <f>E617*F617</f>
        <v>5.0599999999999996</v>
      </c>
    </row>
    <row r="618" spans="1:11">
      <c r="F618" s="55" t="s">
        <v>15658</v>
      </c>
      <c r="G618" s="87">
        <f>SUM(G616:G617)</f>
        <v>44.015000000000001</v>
      </c>
    </row>
    <row r="620" spans="1:11">
      <c r="B620" s="160" t="s">
        <v>15665</v>
      </c>
      <c r="C620" s="55" t="s">
        <v>15650</v>
      </c>
      <c r="D620" s="55" t="s">
        <v>15644</v>
      </c>
      <c r="E620" s="55" t="s">
        <v>15648</v>
      </c>
      <c r="F620" s="55" t="s">
        <v>15643</v>
      </c>
      <c r="G620" s="55" t="s">
        <v>15658</v>
      </c>
    </row>
    <row r="621" spans="1:11">
      <c r="B621" s="172" t="s">
        <v>15661</v>
      </c>
      <c r="C621" s="200">
        <v>1.4</v>
      </c>
      <c r="D621" s="200">
        <v>1</v>
      </c>
      <c r="E621" s="200">
        <f t="shared" ref="E621:E622" si="29">C621*D621</f>
        <v>1.4</v>
      </c>
      <c r="F621" s="200">
        <v>2</v>
      </c>
      <c r="G621" s="87">
        <f t="shared" ref="G621:G622" si="30">E621*F621</f>
        <v>2.8</v>
      </c>
      <c r="I621" s="93"/>
    </row>
    <row r="622" spans="1:11">
      <c r="B622" s="169" t="s">
        <v>15664</v>
      </c>
      <c r="C622" s="200">
        <v>2.1</v>
      </c>
      <c r="D622" s="200">
        <v>0.8</v>
      </c>
      <c r="E622" s="200">
        <f t="shared" si="29"/>
        <v>1.6800000000000002</v>
      </c>
      <c r="F622" s="200">
        <v>5</v>
      </c>
      <c r="G622" s="87">
        <f t="shared" si="30"/>
        <v>8.4</v>
      </c>
    </row>
    <row r="623" spans="1:11">
      <c r="F623" s="55" t="s">
        <v>15658</v>
      </c>
      <c r="G623" s="87">
        <f>SUM(G621:G622)</f>
        <v>11.2</v>
      </c>
    </row>
    <row r="625" spans="1:11">
      <c r="B625" s="268" t="s">
        <v>15667</v>
      </c>
      <c r="C625" s="269"/>
      <c r="D625" s="253" t="s">
        <v>32238</v>
      </c>
      <c r="E625" s="254"/>
      <c r="F625" s="255" t="s">
        <v>32206</v>
      </c>
      <c r="G625" s="255"/>
    </row>
    <row r="626" spans="1:11">
      <c r="B626" s="260">
        <f>G618-G623</f>
        <v>32.814999999999998</v>
      </c>
      <c r="C626" s="261"/>
      <c r="D626" s="256" t="str">
        <f>$J$571</f>
        <v>50</v>
      </c>
      <c r="E626" s="256"/>
      <c r="F626" s="257">
        <f>B626*D626</f>
        <v>1640.75</v>
      </c>
      <c r="G626" s="257"/>
    </row>
    <row r="628" spans="1:11" ht="15" customHeight="1">
      <c r="A628" s="53"/>
      <c r="B628" s="159" t="str">
        <f>A629</f>
        <v>19.5</v>
      </c>
      <c r="C628" s="81" t="s">
        <v>31803</v>
      </c>
      <c r="D628" s="42"/>
      <c r="E628" s="42"/>
      <c r="F628" s="42"/>
      <c r="G628" s="40"/>
      <c r="H628" s="40"/>
      <c r="I628" s="39"/>
      <c r="J628" s="41"/>
      <c r="K628" s="39"/>
    </row>
    <row r="629" spans="1:11" ht="26.25" customHeight="1">
      <c r="A629" s="23" t="s">
        <v>32578</v>
      </c>
      <c r="B629" s="49">
        <f>VLOOKUP(A629,'PLANILHA ORÇAMENTÁRIA'!B:L,2,0)</f>
        <v>87527</v>
      </c>
      <c r="C629" s="246" t="str">
        <f>VLOOKUP(A629,'PLANILHA ORÇAMENTÁRIA'!B:L,4,0)</f>
        <v>EMBOÇO, EM ARGAMASSA TRAÇO 1:2:8, PREPARO MECÂNICO, APLICADO MANUALMENTE EM PAREDES INTERNAS DE AMBIENTES COM ÁREA MENOR QUE 5M², E =17,5MM, COM TALISCAS. AF_03/2024</v>
      </c>
      <c r="D629" s="247"/>
      <c r="E629" s="247"/>
      <c r="F629" s="247"/>
      <c r="G629" s="247"/>
      <c r="H629" s="247"/>
      <c r="I629" s="248"/>
      <c r="J629" s="86">
        <f>F641</f>
        <v>1242</v>
      </c>
      <c r="K629" s="45" t="str">
        <f>VLOOKUP(A629,'PLANILHA ORÇAMENTÁRIA'!B:L,5,0)</f>
        <v>M2</v>
      </c>
    </row>
    <row r="630" spans="1:11">
      <c r="B630" s="160" t="s">
        <v>15686</v>
      </c>
      <c r="C630" s="275" t="s">
        <v>15655</v>
      </c>
      <c r="D630" s="275"/>
      <c r="E630" s="55" t="s">
        <v>15655</v>
      </c>
      <c r="F630" s="55" t="s">
        <v>15649</v>
      </c>
      <c r="G630" s="55" t="s">
        <v>15648</v>
      </c>
    </row>
    <row r="631" spans="1:11">
      <c r="B631" s="273" t="s">
        <v>15687</v>
      </c>
      <c r="C631" s="308" t="s">
        <v>31807</v>
      </c>
      <c r="D631" s="308"/>
      <c r="E631" s="190">
        <f>(2.4+1.85+2.4+1.85)</f>
        <v>8.5</v>
      </c>
      <c r="F631" s="190">
        <v>2.4</v>
      </c>
      <c r="G631" s="55">
        <f>E631*F631</f>
        <v>20.399999999999999</v>
      </c>
    </row>
    <row r="632" spans="1:11">
      <c r="B632" s="273"/>
      <c r="C632" s="308" t="s">
        <v>31806</v>
      </c>
      <c r="D632" s="308"/>
      <c r="E632" s="190">
        <f>(2.5+1.9)</f>
        <v>4.4000000000000004</v>
      </c>
      <c r="F632" s="190">
        <v>1.5</v>
      </c>
      <c r="G632" s="55">
        <f>E632*F632</f>
        <v>6.6000000000000005</v>
      </c>
    </row>
    <row r="633" spans="1:11">
      <c r="F633" s="55" t="s">
        <v>15658</v>
      </c>
      <c r="G633" s="87">
        <f>SUM(G631:G632)</f>
        <v>27</v>
      </c>
    </row>
    <row r="635" spans="1:11">
      <c r="B635" s="160" t="s">
        <v>15665</v>
      </c>
      <c r="C635" s="55" t="s">
        <v>15650</v>
      </c>
      <c r="D635" s="55" t="s">
        <v>15644</v>
      </c>
      <c r="E635" s="55" t="s">
        <v>15648</v>
      </c>
      <c r="F635" s="55" t="s">
        <v>15643</v>
      </c>
      <c r="G635" s="55" t="s">
        <v>15658</v>
      </c>
    </row>
    <row r="636" spans="1:11">
      <c r="B636" s="169" t="s">
        <v>15663</v>
      </c>
      <c r="C636" s="200">
        <v>0.8</v>
      </c>
      <c r="D636" s="200">
        <v>0.6</v>
      </c>
      <c r="E636" s="200">
        <f t="shared" ref="E636" si="31">C636*D636</f>
        <v>0.48</v>
      </c>
      <c r="F636" s="200">
        <v>1</v>
      </c>
      <c r="G636" s="87">
        <f t="shared" ref="G636" si="32">E636*F636</f>
        <v>0.48</v>
      </c>
    </row>
    <row r="637" spans="1:11">
      <c r="B637" s="169" t="s">
        <v>15664</v>
      </c>
      <c r="C637" s="200">
        <v>2.1</v>
      </c>
      <c r="D637" s="200">
        <v>0.8</v>
      </c>
      <c r="E637" s="200">
        <f t="shared" ref="E637" si="33">C637*D637</f>
        <v>1.6800000000000002</v>
      </c>
      <c r="F637" s="200">
        <v>1</v>
      </c>
      <c r="G637" s="87">
        <f t="shared" ref="G637" si="34">E637*F637</f>
        <v>1.6800000000000002</v>
      </c>
    </row>
    <row r="638" spans="1:11">
      <c r="F638" s="55" t="s">
        <v>15658</v>
      </c>
      <c r="G638" s="87">
        <f>SUM(G636:G637)</f>
        <v>2.16</v>
      </c>
    </row>
    <row r="640" spans="1:11">
      <c r="B640" s="268" t="s">
        <v>15667</v>
      </c>
      <c r="C640" s="269"/>
      <c r="D640" s="253" t="s">
        <v>32238</v>
      </c>
      <c r="E640" s="254"/>
      <c r="F640" s="255" t="s">
        <v>32206</v>
      </c>
      <c r="G640" s="255"/>
    </row>
    <row r="641" spans="1:11">
      <c r="B641" s="260">
        <f>G633-G638</f>
        <v>24.84</v>
      </c>
      <c r="C641" s="261"/>
      <c r="D641" s="256" t="str">
        <f>$J$571</f>
        <v>50</v>
      </c>
      <c r="E641" s="256"/>
      <c r="F641" s="257">
        <f>B641*D641</f>
        <v>1242</v>
      </c>
      <c r="G641" s="257"/>
    </row>
    <row r="643" spans="1:11" ht="15" customHeight="1">
      <c r="A643" s="53"/>
      <c r="B643" s="159" t="str">
        <f>A644</f>
        <v>19.6</v>
      </c>
      <c r="C643" s="81" t="s">
        <v>31804</v>
      </c>
      <c r="D643" s="42"/>
      <c r="E643" s="42"/>
      <c r="F643" s="42"/>
      <c r="G643" s="40"/>
      <c r="H643" s="40"/>
      <c r="I643" s="39"/>
      <c r="J643" s="41"/>
      <c r="K643" s="39"/>
    </row>
    <row r="644" spans="1:11" ht="27" customHeight="1">
      <c r="A644" s="23" t="s">
        <v>32579</v>
      </c>
      <c r="B644" s="49">
        <f>VLOOKUP(A644,'PLANILHA ORÇAMENTÁRIA'!B:L,2,0)</f>
        <v>90408</v>
      </c>
      <c r="C644" s="246" t="str">
        <f>VLOOKUP(A644,'PLANILHA ORÇAMENTÁRIA'!B:L,4,0)</f>
        <v>MASSA ÚNICA, EM ARGAMASSA TRAÇO 1:2:8, PREPARO MECÂNICO, APLICADA MANUALMENTE EM TETO, E = 10MM, COM TALISCAS. AF_03/2024</v>
      </c>
      <c r="D644" s="247"/>
      <c r="E644" s="247"/>
      <c r="F644" s="247"/>
      <c r="G644" s="247"/>
      <c r="H644" s="247"/>
      <c r="I644" s="248"/>
      <c r="J644" s="86">
        <f>C645</f>
        <v>222.00000000000003</v>
      </c>
      <c r="K644" s="45" t="str">
        <f>VLOOKUP(A644,'PLANILHA ORÇAMENTÁRIA'!B:L,5,0)</f>
        <v>M2</v>
      </c>
    </row>
    <row r="645" spans="1:11" ht="41.25" customHeight="1">
      <c r="B645" s="160" t="s">
        <v>15648</v>
      </c>
      <c r="C645" s="181">
        <f>4.44*50</f>
        <v>222.00000000000003</v>
      </c>
      <c r="D645" s="249" t="s">
        <v>32362</v>
      </c>
      <c r="E645" s="250"/>
      <c r="F645" s="250"/>
      <c r="G645" s="250"/>
      <c r="H645" s="250"/>
      <c r="I645" s="250"/>
      <c r="J645" s="251"/>
    </row>
    <row r="648" spans="1:11">
      <c r="A648" s="54"/>
      <c r="B648" s="183" t="s">
        <v>32494</v>
      </c>
      <c r="C648" s="252" t="s">
        <v>32495</v>
      </c>
      <c r="D648" s="252"/>
      <c r="E648" s="252"/>
      <c r="F648" s="252"/>
      <c r="G648" s="252"/>
      <c r="K648" s="21"/>
    </row>
    <row r="650" spans="1:11" ht="27" customHeight="1">
      <c r="A650" s="23" t="s">
        <v>32580</v>
      </c>
      <c r="B650" s="49">
        <f>VLOOKUP(A650,'PLANILHA ORÇAMENTÁRIA'!B:L,2,0)</f>
        <v>87267</v>
      </c>
      <c r="C650" s="246" t="str">
        <f>VLOOKUP(A650,'PLANILHA ORÇAMENTÁRIA'!B:L,4,0)</f>
        <v>REVESTIMENTO CERÂMICO PARA PAREDES INTERNAS COM PLACAS TIPO ESMALTADA DE DIMENSÕES 20X20 CM APLICADAS A MEIA ALTURA DAS PAREDES. AF_02/2023_PE</v>
      </c>
      <c r="D650" s="247"/>
      <c r="E650" s="247"/>
      <c r="F650" s="247"/>
      <c r="G650" s="247"/>
      <c r="H650" s="247"/>
      <c r="I650" s="248"/>
      <c r="J650" s="86">
        <f>C651</f>
        <v>566.25</v>
      </c>
      <c r="K650" s="45" t="str">
        <f>VLOOKUP(A650,'PLANILHA ORÇAMENTÁRIA'!B:L,5,0)</f>
        <v>M2</v>
      </c>
    </row>
    <row r="651" spans="1:11" ht="41.25" customHeight="1">
      <c r="B651" s="160" t="s">
        <v>15648</v>
      </c>
      <c r="C651" s="181">
        <f>((2.5+1.9)*1.5+(1.9+1.25)*1.5)*50</f>
        <v>566.25</v>
      </c>
      <c r="D651" s="249" t="s">
        <v>32363</v>
      </c>
      <c r="E651" s="250"/>
      <c r="F651" s="250"/>
      <c r="G651" s="250"/>
      <c r="H651" s="250"/>
      <c r="I651" s="250"/>
      <c r="J651" s="251"/>
    </row>
    <row r="653" spans="1:11" ht="15" customHeight="1">
      <c r="A653" s="53"/>
      <c r="B653" s="159" t="str">
        <f>A654</f>
        <v>20.2</v>
      </c>
      <c r="C653" s="81" t="s">
        <v>31811</v>
      </c>
      <c r="D653" s="42"/>
      <c r="E653" s="42"/>
      <c r="F653" s="42"/>
      <c r="G653" s="40"/>
      <c r="H653" s="40"/>
      <c r="I653" s="39"/>
      <c r="J653" s="41"/>
      <c r="K653" s="39"/>
    </row>
    <row r="654" spans="1:11" ht="27" customHeight="1">
      <c r="A654" s="23" t="s">
        <v>32581</v>
      </c>
      <c r="B654" s="49">
        <f>VLOOKUP(A654,'PLANILHA ORÇAMENTÁRIA'!B:L,2,0)</f>
        <v>87265</v>
      </c>
      <c r="C654" s="246" t="str">
        <f>VLOOKUP(A654,'PLANILHA ORÇAMENTÁRIA'!B:L,4,0)</f>
        <v>REVESTIMENTO CERÂMICO PARA PAREDES INTERNAS COM PLACAS TIPO ESMALTADA DE DIMENSÕES 20X20 CM APLICADAS NA ALTURA INTEIRA DAS PAREDES. AF_02/2023_PE</v>
      </c>
      <c r="D654" s="247"/>
      <c r="E654" s="247"/>
      <c r="F654" s="247"/>
      <c r="G654" s="247"/>
      <c r="H654" s="247"/>
      <c r="I654" s="248"/>
      <c r="J654" s="86">
        <f>C655</f>
        <v>911.99999999999989</v>
      </c>
      <c r="K654" s="45" t="str">
        <f>VLOOKUP(A654,'PLANILHA ORÇAMENTÁRIA'!B:L,5,0)</f>
        <v>M2</v>
      </c>
    </row>
    <row r="655" spans="1:11" ht="41.25" customHeight="1">
      <c r="B655" s="160" t="s">
        <v>15648</v>
      </c>
      <c r="C655" s="181">
        <f>((1.85+2.4+1.85+2.4)*2.4-(0.8*0.6)-(2.1*0.8))*50</f>
        <v>911.99999999999989</v>
      </c>
      <c r="D655" s="249" t="s">
        <v>32364</v>
      </c>
      <c r="E655" s="250"/>
      <c r="F655" s="250"/>
      <c r="G655" s="250"/>
      <c r="H655" s="250"/>
      <c r="I655" s="250"/>
      <c r="J655" s="251"/>
    </row>
    <row r="658" spans="1:11">
      <c r="A658" s="54"/>
      <c r="B658" s="183" t="s">
        <v>32496</v>
      </c>
      <c r="C658" s="252" t="s">
        <v>32497</v>
      </c>
      <c r="D658" s="252"/>
      <c r="E658" s="252"/>
      <c r="F658" s="252"/>
      <c r="G658" s="252"/>
      <c r="K658" s="21"/>
    </row>
    <row r="660" spans="1:11" ht="15" customHeight="1">
      <c r="A660" s="53"/>
      <c r="B660" s="159" t="str">
        <f>A661</f>
        <v>21.1</v>
      </c>
      <c r="C660" s="81" t="s">
        <v>31812</v>
      </c>
      <c r="D660" s="42"/>
      <c r="E660" s="42"/>
      <c r="F660" s="42"/>
      <c r="G660" s="40"/>
      <c r="H660" s="40"/>
      <c r="I660" s="39"/>
      <c r="J660" s="41"/>
      <c r="K660" s="39"/>
    </row>
    <row r="661" spans="1:11" ht="36" customHeight="1">
      <c r="A661" s="23" t="s">
        <v>32582</v>
      </c>
      <c r="B661" s="49">
        <f>VLOOKUP(A661,'PLANILHA ORÇAMENTÁRIA'!B:L,2,0)</f>
        <v>87905</v>
      </c>
      <c r="C661" s="246" t="str">
        <f>VLOOKUP(A661,'PLANILHA ORÇAMENTÁRIA'!B:L,4,0)</f>
        <v>CHAPISCO APLICADO EM ALVENARIA (COM PRESENÇA DE VÃOS) E ESTRUTURAS DE CONCRETO DE FACHADA, COM COLHER DE PEDREIRO. ARGAMASSA TRAÇO 1:3 COM PREPARO EM BETONEIRA 400L. AF_10/2022</v>
      </c>
      <c r="D661" s="247"/>
      <c r="E661" s="247"/>
      <c r="F661" s="247"/>
      <c r="G661" s="247"/>
      <c r="H661" s="247"/>
      <c r="I661" s="248"/>
      <c r="J661" s="86">
        <f>F681</f>
        <v>3339.6249999999995</v>
      </c>
      <c r="K661" s="45" t="str">
        <f>VLOOKUP(A661,'PLANILHA ORÇAMENTÁRIA'!B:L,5,0)</f>
        <v>M2</v>
      </c>
    </row>
    <row r="662" spans="1:11">
      <c r="B662" s="160" t="s">
        <v>7183</v>
      </c>
      <c r="C662" s="321" t="s">
        <v>15650</v>
      </c>
      <c r="D662" s="322"/>
      <c r="E662" s="323"/>
      <c r="F662" s="207" t="s">
        <v>15655</v>
      </c>
      <c r="G662" s="207" t="s">
        <v>15649</v>
      </c>
      <c r="H662" s="55" t="s">
        <v>15648</v>
      </c>
    </row>
    <row r="663" spans="1:11">
      <c r="B663" s="169" t="s">
        <v>15688</v>
      </c>
      <c r="C663" s="265" t="s">
        <v>15877</v>
      </c>
      <c r="D663" s="266"/>
      <c r="E663" s="267"/>
      <c r="F663" s="200">
        <f>(0.15+1.25+2.85+1.25+2.7)+9.45+(2.7+1.2+3)</f>
        <v>24.549999999999997</v>
      </c>
      <c r="G663" s="200">
        <v>2.65</v>
      </c>
      <c r="H663" s="91">
        <f>F663*G663</f>
        <v>65.05749999999999</v>
      </c>
    </row>
    <row r="665" spans="1:11">
      <c r="B665" s="160" t="s">
        <v>7183</v>
      </c>
      <c r="C665" s="55" t="s">
        <v>15668</v>
      </c>
      <c r="D665" s="55" t="s">
        <v>15649</v>
      </c>
      <c r="E665" s="55" t="s">
        <v>15648</v>
      </c>
    </row>
    <row r="666" spans="1:11">
      <c r="B666" s="273" t="s">
        <v>15672</v>
      </c>
      <c r="C666" s="200">
        <v>9.4499999999999993</v>
      </c>
      <c r="D666" s="200">
        <v>0.2</v>
      </c>
      <c r="E666" s="201">
        <f>C666*D666</f>
        <v>1.89</v>
      </c>
    </row>
    <row r="667" spans="1:11">
      <c r="B667" s="273"/>
      <c r="C667" s="200">
        <v>1.05</v>
      </c>
      <c r="D667" s="200">
        <v>1.1000000000000001</v>
      </c>
      <c r="E667" s="201">
        <f t="shared" ref="E667:E668" si="35">C667*D667</f>
        <v>1.1550000000000002</v>
      </c>
    </row>
    <row r="668" spans="1:11">
      <c r="B668" s="273"/>
      <c r="C668" s="200">
        <v>1.1000000000000001</v>
      </c>
      <c r="D668" s="200">
        <v>1.1000000000000001</v>
      </c>
      <c r="E668" s="201">
        <f t="shared" si="35"/>
        <v>1.2100000000000002</v>
      </c>
    </row>
    <row r="669" spans="1:11">
      <c r="D669" s="55" t="s">
        <v>15658</v>
      </c>
      <c r="E669" s="87">
        <f>SUM(E666:E668)</f>
        <v>4.2549999999999999</v>
      </c>
    </row>
    <row r="671" spans="1:11">
      <c r="B671" s="160" t="s">
        <v>7183</v>
      </c>
      <c r="C671" s="55" t="s">
        <v>15648</v>
      </c>
      <c r="D671" s="55" t="s">
        <v>15643</v>
      </c>
      <c r="E671" s="55" t="s">
        <v>15658</v>
      </c>
    </row>
    <row r="672" spans="1:11">
      <c r="B672" s="169" t="s">
        <v>15671</v>
      </c>
      <c r="C672" s="203">
        <v>3.46</v>
      </c>
      <c r="D672" s="203">
        <v>2</v>
      </c>
      <c r="E672" s="89">
        <f>C672*D672</f>
        <v>6.92</v>
      </c>
    </row>
    <row r="673" spans="1:11">
      <c r="J673" s="93"/>
    </row>
    <row r="674" spans="1:11">
      <c r="B674" s="160" t="s">
        <v>15665</v>
      </c>
      <c r="C674" s="55" t="s">
        <v>15650</v>
      </c>
      <c r="D674" s="55" t="s">
        <v>15644</v>
      </c>
      <c r="E674" s="55" t="s">
        <v>15648</v>
      </c>
      <c r="F674" s="55" t="s">
        <v>15643</v>
      </c>
      <c r="G674" s="55" t="s">
        <v>15648</v>
      </c>
    </row>
    <row r="675" spans="1:11">
      <c r="B675" s="170" t="s">
        <v>15661</v>
      </c>
      <c r="C675" s="200">
        <v>1.4</v>
      </c>
      <c r="D675" s="200">
        <v>1</v>
      </c>
      <c r="E675" s="200">
        <f t="shared" ref="E675:E677" si="36">C675*D675</f>
        <v>1.4</v>
      </c>
      <c r="F675" s="200">
        <v>4</v>
      </c>
      <c r="G675" s="87">
        <f t="shared" ref="G675:G677" si="37">E675*F675</f>
        <v>5.6</v>
      </c>
    </row>
    <row r="676" spans="1:11">
      <c r="B676" s="169" t="s">
        <v>15663</v>
      </c>
      <c r="C676" s="200">
        <v>0.8</v>
      </c>
      <c r="D676" s="200">
        <v>0.6</v>
      </c>
      <c r="E676" s="200">
        <f t="shared" si="36"/>
        <v>0.48</v>
      </c>
      <c r="F676" s="200">
        <v>1</v>
      </c>
      <c r="G676" s="87">
        <f t="shared" si="37"/>
        <v>0.48</v>
      </c>
    </row>
    <row r="677" spans="1:11">
      <c r="B677" s="169" t="s">
        <v>15664</v>
      </c>
      <c r="C677" s="200">
        <v>2.1</v>
      </c>
      <c r="D677" s="200">
        <v>0.8</v>
      </c>
      <c r="E677" s="200">
        <f t="shared" si="36"/>
        <v>1.6800000000000002</v>
      </c>
      <c r="F677" s="200">
        <v>2</v>
      </c>
      <c r="G677" s="87">
        <f t="shared" si="37"/>
        <v>3.3600000000000003</v>
      </c>
    </row>
    <row r="678" spans="1:11">
      <c r="F678" s="55" t="s">
        <v>15658</v>
      </c>
      <c r="G678" s="87">
        <f>SUM(G675:G677)</f>
        <v>9.4400000000000013</v>
      </c>
    </row>
    <row r="680" spans="1:11">
      <c r="B680" s="268" t="s">
        <v>15667</v>
      </c>
      <c r="C680" s="269"/>
      <c r="D680" s="253" t="s">
        <v>32238</v>
      </c>
      <c r="E680" s="254"/>
      <c r="F680" s="255" t="s">
        <v>32206</v>
      </c>
      <c r="G680" s="255"/>
    </row>
    <row r="681" spans="1:11">
      <c r="B681" s="260">
        <f>H663+E669+E672-G678</f>
        <v>66.79249999999999</v>
      </c>
      <c r="C681" s="261"/>
      <c r="D681" s="256" t="str">
        <f>$J$571</f>
        <v>50</v>
      </c>
      <c r="E681" s="256"/>
      <c r="F681" s="257">
        <f>B681*D681</f>
        <v>3339.6249999999995</v>
      </c>
      <c r="G681" s="257"/>
    </row>
    <row r="683" spans="1:11" ht="15" customHeight="1">
      <c r="A683" s="53"/>
      <c r="B683" s="159" t="str">
        <f>A684</f>
        <v>21.2</v>
      </c>
      <c r="C683" s="81" t="s">
        <v>32234</v>
      </c>
      <c r="D683" s="42"/>
      <c r="E683" s="42"/>
      <c r="I683" s="39"/>
      <c r="J683" s="41"/>
      <c r="K683" s="39"/>
    </row>
    <row r="684" spans="1:11" ht="36" customHeight="1">
      <c r="A684" s="23" t="s">
        <v>32583</v>
      </c>
      <c r="B684" s="49">
        <f>VLOOKUP(A684,'PLANILHA ORÇAMENTÁRIA'!B:L,2,0)</f>
        <v>87894</v>
      </c>
      <c r="C684" s="246" t="str">
        <f>VLOOKUP(A684,'PLANILHA ORÇAMENTÁRIA'!B:L,4,0)</f>
        <v>CHAPISCO APLICADO EM ALVENARIA (SEM PRESENÇA DE VÃOS) E ESTRUTURAS DE CONCRETO DE FACHADA, COM COLHER DE PEDREIRO. ARGAMASSA TRAÇO 1:3 COM PREPARO EM BETONEIRA 400L. AF_10/2022</v>
      </c>
      <c r="D684" s="247"/>
      <c r="E684" s="247"/>
      <c r="F684" s="247"/>
      <c r="G684" s="247"/>
      <c r="H684" s="247"/>
      <c r="I684" s="248"/>
      <c r="J684" s="86">
        <f>I686</f>
        <v>1233.905</v>
      </c>
      <c r="K684" s="45" t="str">
        <f>VLOOKUP(A684,'PLANILHA ORÇAMENTÁRIA'!B:L,5,0)</f>
        <v>M2</v>
      </c>
    </row>
    <row r="685" spans="1:11">
      <c r="B685" s="173" t="s">
        <v>32242</v>
      </c>
      <c r="C685" s="55" t="s">
        <v>15649</v>
      </c>
      <c r="D685" s="55" t="s">
        <v>15648</v>
      </c>
      <c r="E685" s="275" t="s">
        <v>15658</v>
      </c>
      <c r="F685" s="275"/>
      <c r="G685" s="253" t="s">
        <v>32238</v>
      </c>
      <c r="H685" s="254"/>
      <c r="I685" s="255" t="s">
        <v>32206</v>
      </c>
      <c r="J685" s="255"/>
    </row>
    <row r="686" spans="1:11">
      <c r="B686" s="206">
        <v>8.25</v>
      </c>
      <c r="C686" s="200">
        <v>2.65</v>
      </c>
      <c r="D686" s="88">
        <f>B686*C686</f>
        <v>21.862500000000001</v>
      </c>
      <c r="E686" s="278">
        <f>D686+F691</f>
        <v>24.678100000000001</v>
      </c>
      <c r="F686" s="278"/>
      <c r="G686" s="256" t="str">
        <f>$J$571</f>
        <v>50</v>
      </c>
      <c r="H686" s="256"/>
      <c r="I686" s="257">
        <f>E686*G686</f>
        <v>1233.905</v>
      </c>
      <c r="J686" s="257"/>
    </row>
    <row r="688" spans="1:11">
      <c r="B688" s="270" t="s">
        <v>32231</v>
      </c>
      <c r="C688" s="271"/>
      <c r="D688" s="55" t="s">
        <v>15660</v>
      </c>
      <c r="E688" s="55" t="s">
        <v>15668</v>
      </c>
      <c r="F688" s="55" t="s">
        <v>15648</v>
      </c>
    </row>
    <row r="689" spans="1:11">
      <c r="B689" s="276" t="s">
        <v>32232</v>
      </c>
      <c r="C689" s="277"/>
      <c r="D689" s="200">
        <f>0.14+0.14+0.26+0.26</f>
        <v>0.8</v>
      </c>
      <c r="E689" s="200">
        <v>2.65</v>
      </c>
      <c r="F689" s="87">
        <f>D689*E689</f>
        <v>2.12</v>
      </c>
    </row>
    <row r="690" spans="1:11">
      <c r="B690" s="276" t="s">
        <v>32233</v>
      </c>
      <c r="C690" s="277"/>
      <c r="D690" s="200">
        <f>0.12+0.12+0.25+0.25</f>
        <v>0.74</v>
      </c>
      <c r="E690" s="200">
        <v>0.94</v>
      </c>
      <c r="F690" s="87">
        <f>D690*E690</f>
        <v>0.6956</v>
      </c>
    </row>
    <row r="691" spans="1:11">
      <c r="E691" s="55" t="s">
        <v>15658</v>
      </c>
      <c r="F691" s="87">
        <f>F689+F690</f>
        <v>2.8155999999999999</v>
      </c>
    </row>
    <row r="693" spans="1:11" ht="15" customHeight="1">
      <c r="A693" s="53"/>
      <c r="B693" s="159" t="str">
        <f>A694</f>
        <v>21.3</v>
      </c>
      <c r="C693" s="81" t="s">
        <v>32235</v>
      </c>
      <c r="D693" s="42"/>
      <c r="E693" s="42"/>
      <c r="F693" s="42"/>
      <c r="G693" s="40"/>
      <c r="H693" s="40"/>
      <c r="I693" s="39"/>
      <c r="J693" s="41"/>
      <c r="K693" s="39"/>
    </row>
    <row r="694" spans="1:11" ht="36" customHeight="1">
      <c r="A694" s="23" t="s">
        <v>32584</v>
      </c>
      <c r="B694" s="49">
        <f>VLOOKUP(A694,'PLANILHA ORÇAMENTÁRIA'!B:L,2,0)</f>
        <v>87792</v>
      </c>
      <c r="C694" s="246" t="str">
        <f>VLOOKUP(A694,'PLANILHA ORÇAMENTÁRIA'!B:L,4,0)</f>
        <v>EMBOÇO OU MASSA ÚNICA EM ARGAMASSA TRAÇO 1:2:8, PREPARO MECÂNICO COM BETONEIRA 400 L, APLICADA MANUALMENTE EM PANOS CEGOS DE FACHADA (SEM PRESENÇA DE VÃOS), ESPESSURA DE 25 MM. AF_08/2022</v>
      </c>
      <c r="D694" s="247"/>
      <c r="E694" s="247"/>
      <c r="F694" s="247"/>
      <c r="G694" s="247"/>
      <c r="H694" s="247"/>
      <c r="I694" s="248"/>
      <c r="J694" s="86">
        <f>I696</f>
        <v>1233.905</v>
      </c>
      <c r="K694" s="45" t="str">
        <f>VLOOKUP(A694,'PLANILHA ORÇAMENTÁRIA'!B:L,5,0)</f>
        <v>M2</v>
      </c>
    </row>
    <row r="695" spans="1:11">
      <c r="B695" s="173" t="s">
        <v>32242</v>
      </c>
      <c r="C695" s="55" t="s">
        <v>15649</v>
      </c>
      <c r="D695" s="55" t="s">
        <v>15648</v>
      </c>
      <c r="E695" s="275" t="s">
        <v>15658</v>
      </c>
      <c r="F695" s="275"/>
      <c r="G695" s="253" t="s">
        <v>32238</v>
      </c>
      <c r="H695" s="254"/>
      <c r="I695" s="255" t="s">
        <v>32206</v>
      </c>
      <c r="J695" s="255"/>
    </row>
    <row r="696" spans="1:11">
      <c r="B696" s="206">
        <v>8.25</v>
      </c>
      <c r="C696" s="200">
        <v>2.65</v>
      </c>
      <c r="D696" s="88">
        <f>B696*C696</f>
        <v>21.862500000000001</v>
      </c>
      <c r="E696" s="278">
        <f>D696+F701</f>
        <v>24.678100000000001</v>
      </c>
      <c r="F696" s="278"/>
      <c r="G696" s="256" t="str">
        <f>$J$571</f>
        <v>50</v>
      </c>
      <c r="H696" s="256"/>
      <c r="I696" s="257">
        <f>E696*G696</f>
        <v>1233.905</v>
      </c>
      <c r="J696" s="257"/>
    </row>
    <row r="698" spans="1:11">
      <c r="B698" s="270" t="s">
        <v>32231</v>
      </c>
      <c r="C698" s="271"/>
      <c r="D698" s="55" t="s">
        <v>15660</v>
      </c>
      <c r="E698" s="55" t="s">
        <v>15668</v>
      </c>
      <c r="F698" s="55" t="s">
        <v>15648</v>
      </c>
    </row>
    <row r="699" spans="1:11">
      <c r="B699" s="276" t="s">
        <v>32232</v>
      </c>
      <c r="C699" s="277"/>
      <c r="D699" s="200">
        <f>0.14+0.14+0.26+0.26</f>
        <v>0.8</v>
      </c>
      <c r="E699" s="200">
        <v>2.65</v>
      </c>
      <c r="F699" s="87">
        <f>D699*E699</f>
        <v>2.12</v>
      </c>
    </row>
    <row r="700" spans="1:11">
      <c r="B700" s="276" t="s">
        <v>32233</v>
      </c>
      <c r="C700" s="277"/>
      <c r="D700" s="200">
        <f>0.12+0.12+0.25+0.25</f>
        <v>0.74</v>
      </c>
      <c r="E700" s="200">
        <v>0.94</v>
      </c>
      <c r="F700" s="87">
        <f>D700*E700</f>
        <v>0.6956</v>
      </c>
    </row>
    <row r="701" spans="1:11">
      <c r="E701" s="55" t="s">
        <v>15658</v>
      </c>
      <c r="F701" s="87">
        <f>F699+F700</f>
        <v>2.8155999999999999</v>
      </c>
    </row>
    <row r="703" spans="1:11" ht="15" customHeight="1">
      <c r="A703" s="53"/>
      <c r="B703" s="159" t="str">
        <f>A704</f>
        <v>21.4</v>
      </c>
      <c r="C703" s="81" t="s">
        <v>31813</v>
      </c>
      <c r="D703" s="42"/>
      <c r="E703" s="42"/>
      <c r="F703" s="42"/>
      <c r="G703" s="40"/>
      <c r="H703" s="40"/>
      <c r="I703" s="39"/>
      <c r="J703" s="41"/>
      <c r="K703" s="39"/>
    </row>
    <row r="704" spans="1:11" ht="36" customHeight="1">
      <c r="A704" s="23" t="s">
        <v>32585</v>
      </c>
      <c r="B704" s="49">
        <f>VLOOKUP(A704,'PLANILHA ORÇAMENTÁRIA'!B:L,2,0)</f>
        <v>87775</v>
      </c>
      <c r="C704" s="246" t="str">
        <f>VLOOKUP(A704,'PLANILHA ORÇAMENTÁRIA'!B:L,4,0)</f>
        <v>EMBOÇO OU MASSA ÚNICA EM ARGAMASSA TRAÇO 1:2:8, PREPARO MECÂNICO COM BETONEIRA 400 L, APLICADA MANUALMENTE EM PANOS DE FACHADA COM PRESENÇA DE VÃOS, ESPESSURA DE 25 MM. AF_08/2022</v>
      </c>
      <c r="D704" s="247"/>
      <c r="E704" s="247"/>
      <c r="F704" s="247"/>
      <c r="G704" s="247"/>
      <c r="H704" s="247"/>
      <c r="I704" s="248"/>
      <c r="J704" s="86">
        <f>F724</f>
        <v>3339.6249999999995</v>
      </c>
      <c r="K704" s="45" t="str">
        <f>VLOOKUP(A704,'PLANILHA ORÇAMENTÁRIA'!B:L,5,0)</f>
        <v>M2</v>
      </c>
    </row>
    <row r="705" spans="2:10" ht="14.25" customHeight="1">
      <c r="B705" s="160" t="s">
        <v>31809</v>
      </c>
      <c r="C705" s="270" t="s">
        <v>15650</v>
      </c>
      <c r="D705" s="271"/>
      <c r="E705" s="272"/>
      <c r="F705" s="55" t="s">
        <v>15655</v>
      </c>
      <c r="G705" s="55" t="s">
        <v>15649</v>
      </c>
      <c r="H705" s="55" t="s">
        <v>15648</v>
      </c>
    </row>
    <row r="706" spans="2:10">
      <c r="B706" s="169" t="s">
        <v>15688</v>
      </c>
      <c r="C706" s="265" t="s">
        <v>15877</v>
      </c>
      <c r="D706" s="266"/>
      <c r="E706" s="267"/>
      <c r="F706" s="200">
        <f>(0.15+1.25+2.85+1.25+2.7)+9.45+(2.7+1.2+3)</f>
        <v>24.549999999999997</v>
      </c>
      <c r="G706" s="200">
        <v>2.65</v>
      </c>
      <c r="H706" s="91">
        <f>F706*G706</f>
        <v>65.05749999999999</v>
      </c>
    </row>
    <row r="708" spans="2:10">
      <c r="B708" s="160" t="s">
        <v>31809</v>
      </c>
      <c r="C708" s="55" t="s">
        <v>15668</v>
      </c>
      <c r="D708" s="55" t="s">
        <v>15649</v>
      </c>
      <c r="E708" s="55" t="s">
        <v>15658</v>
      </c>
    </row>
    <row r="709" spans="2:10">
      <c r="B709" s="273" t="s">
        <v>15672</v>
      </c>
      <c r="C709" s="200">
        <v>9.4499999999999993</v>
      </c>
      <c r="D709" s="200">
        <v>0.2</v>
      </c>
      <c r="E709" s="87">
        <f>C709*D709</f>
        <v>1.89</v>
      </c>
    </row>
    <row r="710" spans="2:10">
      <c r="B710" s="273"/>
      <c r="C710" s="200">
        <v>1.05</v>
      </c>
      <c r="D710" s="200">
        <v>1.1000000000000001</v>
      </c>
      <c r="E710" s="87">
        <f t="shared" ref="E710:E711" si="38">C710*D710</f>
        <v>1.1550000000000002</v>
      </c>
    </row>
    <row r="711" spans="2:10">
      <c r="B711" s="273"/>
      <c r="C711" s="200">
        <v>1.1000000000000001</v>
      </c>
      <c r="D711" s="200">
        <v>1.1000000000000001</v>
      </c>
      <c r="E711" s="87">
        <f t="shared" si="38"/>
        <v>1.2100000000000002</v>
      </c>
    </row>
    <row r="712" spans="2:10">
      <c r="D712" s="55" t="s">
        <v>15658</v>
      </c>
      <c r="E712" s="87">
        <f>SUM(E709:E711)</f>
        <v>4.2549999999999999</v>
      </c>
    </row>
    <row r="714" spans="2:10">
      <c r="B714" s="160" t="s">
        <v>31809</v>
      </c>
      <c r="C714" s="55" t="s">
        <v>15648</v>
      </c>
      <c r="D714" s="55" t="s">
        <v>15643</v>
      </c>
      <c r="E714" s="55" t="s">
        <v>15658</v>
      </c>
    </row>
    <row r="715" spans="2:10">
      <c r="B715" s="169" t="s">
        <v>15671</v>
      </c>
      <c r="C715" s="203">
        <v>3.46</v>
      </c>
      <c r="D715" s="203">
        <v>2</v>
      </c>
      <c r="E715" s="89">
        <f>C715*D715</f>
        <v>6.92</v>
      </c>
    </row>
    <row r="716" spans="2:10">
      <c r="J716" s="93"/>
    </row>
    <row r="717" spans="2:10">
      <c r="B717" s="160" t="s">
        <v>15665</v>
      </c>
      <c r="C717" s="55" t="s">
        <v>15650</v>
      </c>
      <c r="D717" s="55" t="s">
        <v>15644</v>
      </c>
      <c r="E717" s="55" t="s">
        <v>15648</v>
      </c>
      <c r="F717" s="55" t="s">
        <v>15643</v>
      </c>
      <c r="G717" s="55" t="s">
        <v>15658</v>
      </c>
    </row>
    <row r="718" spans="2:10">
      <c r="B718" s="170" t="s">
        <v>15661</v>
      </c>
      <c r="C718" s="200">
        <v>1.4</v>
      </c>
      <c r="D718" s="200">
        <v>1</v>
      </c>
      <c r="E718" s="200">
        <f t="shared" ref="E718:E720" si="39">C718*D718</f>
        <v>1.4</v>
      </c>
      <c r="F718" s="200">
        <v>4</v>
      </c>
      <c r="G718" s="87">
        <f t="shared" ref="G718:G720" si="40">E718*F718</f>
        <v>5.6</v>
      </c>
    </row>
    <row r="719" spans="2:10">
      <c r="B719" s="169" t="s">
        <v>15663</v>
      </c>
      <c r="C719" s="200">
        <v>0.8</v>
      </c>
      <c r="D719" s="200">
        <v>0.6</v>
      </c>
      <c r="E719" s="200">
        <f t="shared" si="39"/>
        <v>0.48</v>
      </c>
      <c r="F719" s="200">
        <v>1</v>
      </c>
      <c r="G719" s="87">
        <f t="shared" si="40"/>
        <v>0.48</v>
      </c>
    </row>
    <row r="720" spans="2:10">
      <c r="B720" s="169" t="s">
        <v>15664</v>
      </c>
      <c r="C720" s="200">
        <v>2.1</v>
      </c>
      <c r="D720" s="200">
        <v>0.8</v>
      </c>
      <c r="E720" s="200">
        <f t="shared" si="39"/>
        <v>1.6800000000000002</v>
      </c>
      <c r="F720" s="200">
        <v>2</v>
      </c>
      <c r="G720" s="87">
        <f t="shared" si="40"/>
        <v>3.3600000000000003</v>
      </c>
    </row>
    <row r="721" spans="1:11">
      <c r="F721" s="55" t="s">
        <v>15658</v>
      </c>
      <c r="G721" s="87">
        <f>SUM(G718:G720)</f>
        <v>9.4400000000000013</v>
      </c>
    </row>
    <row r="723" spans="1:11">
      <c r="B723" s="268" t="s">
        <v>15667</v>
      </c>
      <c r="C723" s="269"/>
      <c r="D723" s="253" t="s">
        <v>32238</v>
      </c>
      <c r="E723" s="254"/>
      <c r="F723" s="255" t="s">
        <v>32206</v>
      </c>
      <c r="G723" s="255"/>
    </row>
    <row r="724" spans="1:11">
      <c r="B724" s="260">
        <f>H706+E712+E715-G721</f>
        <v>66.79249999999999</v>
      </c>
      <c r="C724" s="261"/>
      <c r="D724" s="256" t="str">
        <f>$J$571</f>
        <v>50</v>
      </c>
      <c r="E724" s="256"/>
      <c r="F724" s="257">
        <f>B724*D724</f>
        <v>3339.6249999999995</v>
      </c>
      <c r="G724" s="257"/>
    </row>
    <row r="727" spans="1:11">
      <c r="A727" s="54"/>
      <c r="B727" s="183" t="s">
        <v>32498</v>
      </c>
      <c r="C727" s="252" t="s">
        <v>32499</v>
      </c>
      <c r="D727" s="252"/>
      <c r="E727" s="252"/>
      <c r="F727" s="252"/>
      <c r="G727" s="252"/>
      <c r="K727" s="21"/>
    </row>
    <row r="729" spans="1:11" ht="25.5" customHeight="1">
      <c r="A729" s="23" t="s">
        <v>32586</v>
      </c>
      <c r="B729" s="49">
        <f>VLOOKUP(A729,'PLANILHA ORÇAMENTÁRIA'!B:L,2,0)</f>
        <v>96111</v>
      </c>
      <c r="C729" s="246" t="str">
        <f>VLOOKUP(A729,'PLANILHA ORÇAMENTÁRIA'!B:L,4,0)</f>
        <v>FORRO EM RÉGUAS DE PVC, FRISADO, PARA AMBIENTES RESIDENCIAIS, INCLUSIVE ESTRUTURA UNIDIRECIONAL DE FIXAÇÃO. AF_08/2023_PS</v>
      </c>
      <c r="D729" s="247"/>
      <c r="E729" s="247"/>
      <c r="F729" s="247"/>
      <c r="G729" s="247"/>
      <c r="H729" s="247"/>
      <c r="I729" s="248"/>
      <c r="J729" s="86">
        <f>C730</f>
        <v>1795</v>
      </c>
      <c r="K729" s="45" t="str">
        <f>VLOOKUP(A729,'PLANILHA ORÇAMENTÁRIA'!B:L,5,0)</f>
        <v>M2</v>
      </c>
    </row>
    <row r="730" spans="1:11" ht="41.25" customHeight="1">
      <c r="B730" s="160" t="s">
        <v>15648</v>
      </c>
      <c r="C730" s="181">
        <f>(19.1+8.4+8.4)*50</f>
        <v>1795</v>
      </c>
      <c r="D730" s="249" t="s">
        <v>32365</v>
      </c>
      <c r="E730" s="250"/>
      <c r="F730" s="250"/>
      <c r="G730" s="250"/>
      <c r="H730" s="250"/>
      <c r="I730" s="250"/>
      <c r="J730" s="251"/>
    </row>
    <row r="733" spans="1:11">
      <c r="A733" s="54"/>
      <c r="B733" s="183" t="s">
        <v>32502</v>
      </c>
      <c r="C733" s="252" t="s">
        <v>32500</v>
      </c>
      <c r="D733" s="252"/>
      <c r="E733" s="252"/>
      <c r="F733" s="252"/>
      <c r="G733" s="252"/>
    </row>
    <row r="735" spans="1:11" ht="15" customHeight="1">
      <c r="A735" s="53"/>
      <c r="B735" s="159" t="str">
        <f>A736</f>
        <v>23.1</v>
      </c>
      <c r="C735" s="81" t="s">
        <v>31814</v>
      </c>
      <c r="D735" s="42"/>
      <c r="E735" s="42"/>
      <c r="F735" s="42"/>
      <c r="G735" s="40"/>
      <c r="H735" s="40"/>
      <c r="I735" s="39"/>
      <c r="J735" s="41"/>
      <c r="K735" s="39"/>
    </row>
    <row r="736" spans="1:11" ht="14.25" customHeight="1">
      <c r="A736" s="23" t="s">
        <v>32587</v>
      </c>
      <c r="B736" s="49">
        <f>VLOOKUP(A736,'PLANILHA ORÇAMENTÁRIA'!B:L,2,0)</f>
        <v>88485</v>
      </c>
      <c r="C736" s="246" t="str">
        <f>VLOOKUP(A736,'PLANILHA ORÇAMENTÁRIA'!B:L,4,0)</f>
        <v>FUNDO SELADOR ACRÍLICO, APLICAÇÃO MANUAL EM PAREDE, UMA DEMÃO. AF_04/2023</v>
      </c>
      <c r="D736" s="247"/>
      <c r="E736" s="247"/>
      <c r="F736" s="247"/>
      <c r="G736" s="247"/>
      <c r="H736" s="247"/>
      <c r="I736" s="248"/>
      <c r="J736" s="86">
        <f>F749</f>
        <v>4459.75</v>
      </c>
      <c r="K736" s="45" t="str">
        <f>VLOOKUP(A736,'PLANILHA ORÇAMENTÁRIA'!B:L,5,0)</f>
        <v>M2</v>
      </c>
    </row>
    <row r="737" spans="1:11">
      <c r="B737" s="160" t="s">
        <v>15690</v>
      </c>
      <c r="C737" s="275" t="s">
        <v>15650</v>
      </c>
      <c r="D737" s="275"/>
      <c r="E737" s="275"/>
      <c r="F737" s="275"/>
      <c r="G737" s="275"/>
      <c r="H737" s="55" t="s">
        <v>15655</v>
      </c>
      <c r="I737" s="55" t="s">
        <v>15649</v>
      </c>
      <c r="J737" s="55" t="s">
        <v>15648</v>
      </c>
    </row>
    <row r="738" spans="1:11">
      <c r="B738" s="169" t="s">
        <v>15685</v>
      </c>
      <c r="C738" s="308" t="s">
        <v>15693</v>
      </c>
      <c r="D738" s="308"/>
      <c r="E738" s="308"/>
      <c r="F738" s="308"/>
      <c r="G738" s="308"/>
      <c r="H738" s="200">
        <f>(2.85+6.7+2.85+6.7)+(3.5+2.4+3.5+2.4)+(3.5+2.4+3.5+2.4)</f>
        <v>42.7</v>
      </c>
      <c r="I738" s="200">
        <v>2.65</v>
      </c>
      <c r="J738" s="91">
        <f>H738*I738</f>
        <v>113.155</v>
      </c>
    </row>
    <row r="740" spans="1:11">
      <c r="B740" s="160" t="s">
        <v>15665</v>
      </c>
      <c r="C740" s="55" t="s">
        <v>15650</v>
      </c>
      <c r="D740" s="55" t="s">
        <v>15644</v>
      </c>
      <c r="E740" s="55" t="s">
        <v>15648</v>
      </c>
      <c r="F740" s="55" t="s">
        <v>15643</v>
      </c>
      <c r="G740" s="55" t="s">
        <v>15658</v>
      </c>
    </row>
    <row r="741" spans="1:11">
      <c r="B741" s="170" t="s">
        <v>15661</v>
      </c>
      <c r="C741" s="200">
        <v>1.4</v>
      </c>
      <c r="D741" s="200">
        <v>1</v>
      </c>
      <c r="E741" s="200">
        <f t="shared" ref="E741:E742" si="41">C741*D741</f>
        <v>1.4</v>
      </c>
      <c r="F741" s="200">
        <v>4</v>
      </c>
      <c r="G741" s="87">
        <f t="shared" ref="G741:G742" si="42">E741*F741</f>
        <v>5.6</v>
      </c>
    </row>
    <row r="742" spans="1:11">
      <c r="B742" s="169" t="s">
        <v>15664</v>
      </c>
      <c r="C742" s="200">
        <v>2.1</v>
      </c>
      <c r="D742" s="200">
        <v>0.8</v>
      </c>
      <c r="E742" s="200">
        <f t="shared" si="41"/>
        <v>1.6800000000000002</v>
      </c>
      <c r="F742" s="200">
        <v>7</v>
      </c>
      <c r="G742" s="87">
        <f t="shared" si="42"/>
        <v>11.760000000000002</v>
      </c>
    </row>
    <row r="743" spans="1:11">
      <c r="F743" s="55" t="s">
        <v>15658</v>
      </c>
      <c r="G743" s="87">
        <f>SUM(G741:G742)</f>
        <v>17.36</v>
      </c>
    </row>
    <row r="745" spans="1:11">
      <c r="B745" s="326" t="s">
        <v>15696</v>
      </c>
      <c r="C745" s="270" t="s">
        <v>15650</v>
      </c>
      <c r="D745" s="271"/>
      <c r="E745" s="55" t="s">
        <v>15655</v>
      </c>
      <c r="F745" s="55" t="s">
        <v>15649</v>
      </c>
      <c r="G745" s="55" t="s">
        <v>15648</v>
      </c>
    </row>
    <row r="746" spans="1:11">
      <c r="B746" s="326"/>
      <c r="C746" s="265" t="s">
        <v>15694</v>
      </c>
      <c r="D746" s="266"/>
      <c r="E746" s="190">
        <f>2.5+1.9</f>
        <v>4.4000000000000004</v>
      </c>
      <c r="F746" s="190">
        <v>1.5</v>
      </c>
      <c r="G746" s="92">
        <f>E746*F746</f>
        <v>6.6000000000000005</v>
      </c>
    </row>
    <row r="748" spans="1:11">
      <c r="B748" s="268" t="s">
        <v>15667</v>
      </c>
      <c r="C748" s="269"/>
      <c r="D748" s="253" t="s">
        <v>32238</v>
      </c>
      <c r="E748" s="254"/>
      <c r="F748" s="255" t="s">
        <v>32206</v>
      </c>
      <c r="G748" s="255"/>
    </row>
    <row r="749" spans="1:11">
      <c r="B749" s="260">
        <f>J738-G743-G746</f>
        <v>89.195000000000007</v>
      </c>
      <c r="C749" s="261"/>
      <c r="D749" s="256" t="str">
        <f>$J$571</f>
        <v>50</v>
      </c>
      <c r="E749" s="256"/>
      <c r="F749" s="257">
        <f>B749*D749</f>
        <v>4459.75</v>
      </c>
      <c r="G749" s="257"/>
    </row>
    <row r="751" spans="1:11" ht="14.25" customHeight="1">
      <c r="A751" s="23" t="s">
        <v>32588</v>
      </c>
      <c r="B751" s="49">
        <f>VLOOKUP(A751,'PLANILHA ORÇAMENTÁRIA'!B:L,2,0)</f>
        <v>88484</v>
      </c>
      <c r="C751" s="246" t="str">
        <f>VLOOKUP(A751,'PLANILHA ORÇAMENTÁRIA'!B:L,4,0)</f>
        <v>FUNDO SELADOR ACRÍLICO, APLICAÇÃO MANUAL EM TETO, UMA DEMÃO. AF_04/2023</v>
      </c>
      <c r="D751" s="247"/>
      <c r="E751" s="247"/>
      <c r="F751" s="247"/>
      <c r="G751" s="247"/>
      <c r="H751" s="247"/>
      <c r="I751" s="248"/>
      <c r="J751" s="86">
        <f>C752</f>
        <v>222.00000000000003</v>
      </c>
      <c r="K751" s="45" t="str">
        <f>VLOOKUP(A751,'PLANILHA ORÇAMENTÁRIA'!B:L,5,0)</f>
        <v>M2</v>
      </c>
    </row>
    <row r="752" spans="1:11" ht="41.25" customHeight="1">
      <c r="B752" s="160" t="s">
        <v>15648</v>
      </c>
      <c r="C752" s="181">
        <f>4.44*50</f>
        <v>222.00000000000003</v>
      </c>
      <c r="D752" s="249" t="s">
        <v>32366</v>
      </c>
      <c r="E752" s="250"/>
      <c r="F752" s="250"/>
      <c r="G752" s="250"/>
      <c r="H752" s="250"/>
      <c r="I752" s="250"/>
      <c r="J752" s="251"/>
    </row>
    <row r="754" spans="1:11" ht="15" customHeight="1">
      <c r="A754" s="53"/>
      <c r="B754" s="159" t="str">
        <f>A755</f>
        <v>23.3</v>
      </c>
      <c r="C754" s="81" t="s">
        <v>31815</v>
      </c>
      <c r="D754" s="42"/>
      <c r="E754" s="42"/>
      <c r="F754" s="42"/>
      <c r="G754" s="40"/>
      <c r="H754" s="40"/>
      <c r="I754" s="39"/>
      <c r="J754" s="41"/>
      <c r="K754" s="39"/>
    </row>
    <row r="755" spans="1:11" ht="14.25" customHeight="1">
      <c r="A755" s="23" t="s">
        <v>32589</v>
      </c>
      <c r="B755" s="49">
        <f>VLOOKUP(A755,'PLANILHA ORÇAMENTÁRIA'!B:L,2,0)</f>
        <v>104642</v>
      </c>
      <c r="C755" s="246" t="str">
        <f>VLOOKUP(A755,'PLANILHA ORÇAMENTÁRIA'!B:L,4,0)</f>
        <v>PINTURA LÁTEX ACRÍLICA STANDARD, APLICAÇÃO MANUAL EM PAREDES, DUAS DEMÃOS. AF_04/2023</v>
      </c>
      <c r="D755" s="247"/>
      <c r="E755" s="247"/>
      <c r="F755" s="247"/>
      <c r="G755" s="247"/>
      <c r="H755" s="247"/>
      <c r="I755" s="248"/>
      <c r="J755" s="86">
        <f>F768</f>
        <v>4459.75</v>
      </c>
      <c r="K755" s="45" t="str">
        <f>VLOOKUP(A755,'PLANILHA ORÇAMENTÁRIA'!B:L,5,0)</f>
        <v>M2</v>
      </c>
    </row>
    <row r="756" spans="1:11" ht="14.25" customHeight="1">
      <c r="B756" s="160" t="s">
        <v>15695</v>
      </c>
      <c r="C756" s="275" t="s">
        <v>15650</v>
      </c>
      <c r="D756" s="275"/>
      <c r="E756" s="275"/>
      <c r="F756" s="275"/>
      <c r="G756" s="275"/>
      <c r="H756" s="192" t="s">
        <v>15655</v>
      </c>
      <c r="I756" s="192" t="s">
        <v>15649</v>
      </c>
      <c r="J756" s="192" t="s">
        <v>15648</v>
      </c>
    </row>
    <row r="757" spans="1:11">
      <c r="B757" s="169" t="s">
        <v>15685</v>
      </c>
      <c r="C757" s="308" t="s">
        <v>15693</v>
      </c>
      <c r="D757" s="308"/>
      <c r="E757" s="308"/>
      <c r="F757" s="308"/>
      <c r="G757" s="308"/>
      <c r="H757" s="200">
        <f>(2.85+6.7+2.85+6.7)+(3.5+2.4+3.5+2.4)+(3.5+2.4+3.5+2.4)</f>
        <v>42.7</v>
      </c>
      <c r="I757" s="200">
        <v>2.65</v>
      </c>
      <c r="J757" s="91">
        <f>H757*I757</f>
        <v>113.155</v>
      </c>
    </row>
    <row r="759" spans="1:11">
      <c r="B759" s="160" t="s">
        <v>15665</v>
      </c>
      <c r="C759" s="55" t="s">
        <v>15650</v>
      </c>
      <c r="D759" s="55" t="s">
        <v>15644</v>
      </c>
      <c r="E759" s="55" t="s">
        <v>15648</v>
      </c>
      <c r="F759" s="55" t="s">
        <v>15643</v>
      </c>
      <c r="G759" s="55" t="s">
        <v>15658</v>
      </c>
    </row>
    <row r="760" spans="1:11">
      <c r="B760" s="169" t="s">
        <v>15661</v>
      </c>
      <c r="C760" s="200">
        <v>1.4</v>
      </c>
      <c r="D760" s="200">
        <v>1</v>
      </c>
      <c r="E760" s="200">
        <f>C760*D760</f>
        <v>1.4</v>
      </c>
      <c r="F760" s="200">
        <v>4</v>
      </c>
      <c r="G760" s="87">
        <f>E760*F760</f>
        <v>5.6</v>
      </c>
    </row>
    <row r="761" spans="1:11">
      <c r="B761" s="169" t="s">
        <v>15664</v>
      </c>
      <c r="C761" s="200">
        <v>2.1</v>
      </c>
      <c r="D761" s="200">
        <v>0.8</v>
      </c>
      <c r="E761" s="200">
        <f t="shared" ref="E761" si="43">C761*D761</f>
        <v>1.6800000000000002</v>
      </c>
      <c r="F761" s="200">
        <v>7</v>
      </c>
      <c r="G761" s="87">
        <f t="shared" ref="G761" si="44">E761*F761</f>
        <v>11.760000000000002</v>
      </c>
    </row>
    <row r="762" spans="1:11">
      <c r="F762" s="55" t="s">
        <v>15658</v>
      </c>
      <c r="G762" s="87">
        <f>SUM(G760:G761)</f>
        <v>17.36</v>
      </c>
    </row>
    <row r="764" spans="1:11">
      <c r="B764" s="324" t="s">
        <v>15696</v>
      </c>
      <c r="C764" s="270" t="s">
        <v>15650</v>
      </c>
      <c r="D764" s="272"/>
      <c r="E764" s="55" t="s">
        <v>15655</v>
      </c>
      <c r="F764" s="55" t="s">
        <v>15649</v>
      </c>
      <c r="G764" s="55" t="s">
        <v>15648</v>
      </c>
    </row>
    <row r="765" spans="1:11">
      <c r="B765" s="325"/>
      <c r="C765" s="265" t="s">
        <v>15694</v>
      </c>
      <c r="D765" s="267"/>
      <c r="E765" s="190">
        <f>2.5+1.9</f>
        <v>4.4000000000000004</v>
      </c>
      <c r="F765" s="190">
        <v>1.5</v>
      </c>
      <c r="G765" s="92">
        <f>E765*F765</f>
        <v>6.6000000000000005</v>
      </c>
    </row>
    <row r="767" spans="1:11">
      <c r="B767" s="268" t="s">
        <v>15667</v>
      </c>
      <c r="C767" s="269"/>
      <c r="D767" s="253" t="s">
        <v>32238</v>
      </c>
      <c r="E767" s="254"/>
      <c r="F767" s="255" t="s">
        <v>32206</v>
      </c>
      <c r="G767" s="255"/>
    </row>
    <row r="768" spans="1:11">
      <c r="B768" s="260">
        <f>J757-G762-G765</f>
        <v>89.195000000000007</v>
      </c>
      <c r="C768" s="261"/>
      <c r="D768" s="256" t="str">
        <f>$J$571</f>
        <v>50</v>
      </c>
      <c r="E768" s="256"/>
      <c r="F768" s="257">
        <f>B768*D768</f>
        <v>4459.75</v>
      </c>
      <c r="G768" s="257"/>
    </row>
    <row r="770" spans="1:11" ht="14.25" customHeight="1">
      <c r="A770" s="23" t="s">
        <v>32590</v>
      </c>
      <c r="B770" s="49">
        <f>VLOOKUP(A770,'PLANILHA ORÇAMENTÁRIA'!B:L,2,0)</f>
        <v>104640</v>
      </c>
      <c r="C770" s="246" t="str">
        <f>VLOOKUP(A770,'PLANILHA ORÇAMENTÁRIA'!B:L,4,0)</f>
        <v>PINTURA LÁTEX ACRÍLICA STANDARD, APLICAÇÃO MANUAL EM TETO, DUAS DEMÃOS. AF_04/2023</v>
      </c>
      <c r="D770" s="247"/>
      <c r="E770" s="247"/>
      <c r="F770" s="247"/>
      <c r="G770" s="247"/>
      <c r="H770" s="247"/>
      <c r="I770" s="248"/>
      <c r="J770" s="86">
        <f>C771</f>
        <v>222.00000000000003</v>
      </c>
      <c r="K770" s="45" t="str">
        <f>VLOOKUP(A770,'PLANILHA ORÇAMENTÁRIA'!B:L,5,0)</f>
        <v>M2</v>
      </c>
    </row>
    <row r="771" spans="1:11" ht="41.25" customHeight="1">
      <c r="B771" s="160" t="s">
        <v>15648</v>
      </c>
      <c r="C771" s="181">
        <f>4.44*50</f>
        <v>222.00000000000003</v>
      </c>
      <c r="D771" s="249" t="s">
        <v>32367</v>
      </c>
      <c r="E771" s="250"/>
      <c r="F771" s="250"/>
      <c r="G771" s="250"/>
      <c r="H771" s="250"/>
      <c r="I771" s="250"/>
      <c r="J771" s="251"/>
    </row>
    <row r="774" spans="1:11">
      <c r="A774" s="54"/>
      <c r="B774" s="183" t="s">
        <v>32503</v>
      </c>
      <c r="C774" s="252" t="s">
        <v>32501</v>
      </c>
      <c r="D774" s="252"/>
      <c r="E774" s="252"/>
      <c r="F774" s="252"/>
      <c r="G774" s="252"/>
      <c r="K774" s="21"/>
    </row>
    <row r="776" spans="1:11" ht="15" customHeight="1">
      <c r="A776" s="53"/>
      <c r="B776" s="159" t="str">
        <f>A777</f>
        <v>24.1</v>
      </c>
      <c r="C776" s="81" t="s">
        <v>31814</v>
      </c>
      <c r="D776" s="42"/>
      <c r="E776" s="42"/>
      <c r="F776" s="42"/>
      <c r="G776" s="40"/>
      <c r="H776" s="40"/>
      <c r="I776" s="39"/>
      <c r="J776" s="41"/>
      <c r="K776" s="39"/>
    </row>
    <row r="777" spans="1:11" ht="14.25" customHeight="1">
      <c r="A777" s="23" t="s">
        <v>32591</v>
      </c>
      <c r="B777" s="49">
        <f>VLOOKUP(A777,'PLANILHA ORÇAMENTÁRIA'!B:L,2,0)</f>
        <v>88415</v>
      </c>
      <c r="C777" s="246" t="str">
        <f>VLOOKUP(A777,'PLANILHA ORÇAMENTÁRIA'!B:L,4,0)</f>
        <v>APLICAÇÃO MANUAL DE FUNDO SELADOR ACRÍLICO EM PAREDES EXTERNAS DE CASAS. AF_03/2024</v>
      </c>
      <c r="D777" s="247"/>
      <c r="E777" s="247"/>
      <c r="F777" s="247"/>
      <c r="G777" s="247"/>
      <c r="H777" s="247"/>
      <c r="I777" s="248"/>
      <c r="J777" s="86">
        <f>F805</f>
        <v>4337.28</v>
      </c>
      <c r="K777" s="45" t="str">
        <f>VLOOKUP(A777,'PLANILHA ORÇAMENTÁRIA'!B:L,5,0)</f>
        <v>M2</v>
      </c>
    </row>
    <row r="778" spans="1:11">
      <c r="B778" s="160" t="s">
        <v>15690</v>
      </c>
      <c r="C778" s="270" t="s">
        <v>15650</v>
      </c>
      <c r="D778" s="271"/>
      <c r="E778" s="272"/>
      <c r="F778" s="55" t="s">
        <v>15655</v>
      </c>
      <c r="G778" s="55" t="s">
        <v>15649</v>
      </c>
      <c r="H778" s="55" t="s">
        <v>15648</v>
      </c>
    </row>
    <row r="779" spans="1:11">
      <c r="B779" s="169" t="s">
        <v>15689</v>
      </c>
      <c r="C779" s="265" t="s">
        <v>15794</v>
      </c>
      <c r="D779" s="266"/>
      <c r="E779" s="267"/>
      <c r="F779" s="200">
        <f>3+8.25+0.15+1.25+2.85+1.25+2.7+9.45+2.7+1.2</f>
        <v>32.799999999999997</v>
      </c>
      <c r="G779" s="200">
        <v>2.65</v>
      </c>
      <c r="H779" s="91">
        <f>F779*G779</f>
        <v>86.919999999999987</v>
      </c>
    </row>
    <row r="781" spans="1:11">
      <c r="B781" s="160" t="s">
        <v>15690</v>
      </c>
      <c r="C781" s="55" t="s">
        <v>15668</v>
      </c>
      <c r="D781" s="55" t="s">
        <v>15649</v>
      </c>
      <c r="E781" s="55" t="s">
        <v>15658</v>
      </c>
    </row>
    <row r="782" spans="1:11">
      <c r="B782" s="273" t="s">
        <v>15672</v>
      </c>
      <c r="C782" s="200">
        <v>9.4499999999999993</v>
      </c>
      <c r="D782" s="200">
        <v>0.2</v>
      </c>
      <c r="E782" s="201">
        <f>C782*D782</f>
        <v>1.89</v>
      </c>
    </row>
    <row r="783" spans="1:11">
      <c r="B783" s="273"/>
      <c r="C783" s="200">
        <v>1.05</v>
      </c>
      <c r="D783" s="200">
        <v>1.1000000000000001</v>
      </c>
      <c r="E783" s="201">
        <f t="shared" ref="E783:E784" si="45">C783*D783</f>
        <v>1.1550000000000002</v>
      </c>
    </row>
    <row r="784" spans="1:11">
      <c r="B784" s="273"/>
      <c r="C784" s="200">
        <v>1.1000000000000001</v>
      </c>
      <c r="D784" s="200">
        <v>1.1000000000000001</v>
      </c>
      <c r="E784" s="201">
        <f t="shared" si="45"/>
        <v>1.2100000000000002</v>
      </c>
    </row>
    <row r="785" spans="2:7">
      <c r="D785" s="55" t="s">
        <v>15658</v>
      </c>
      <c r="E785" s="87">
        <f>SUM(E782:E784)</f>
        <v>4.2549999999999999</v>
      </c>
    </row>
    <row r="787" spans="2:7">
      <c r="B787" s="160" t="s">
        <v>15690</v>
      </c>
      <c r="C787" s="55" t="s">
        <v>15648</v>
      </c>
      <c r="D787" s="55" t="s">
        <v>15643</v>
      </c>
      <c r="E787" s="55" t="s">
        <v>15658</v>
      </c>
    </row>
    <row r="788" spans="2:7">
      <c r="B788" s="169" t="s">
        <v>15671</v>
      </c>
      <c r="C788" s="203">
        <v>3.46</v>
      </c>
      <c r="D788" s="203">
        <v>2</v>
      </c>
      <c r="E788" s="89">
        <f>C788*D788</f>
        <v>6.92</v>
      </c>
    </row>
    <row r="790" spans="2:7">
      <c r="B790" s="270" t="s">
        <v>32231</v>
      </c>
      <c r="C790" s="271"/>
      <c r="D790" s="55" t="s">
        <v>15660</v>
      </c>
      <c r="E790" s="55" t="s">
        <v>15668</v>
      </c>
      <c r="F790" s="55" t="s">
        <v>15648</v>
      </c>
    </row>
    <row r="791" spans="2:7">
      <c r="B791" s="276" t="s">
        <v>32232</v>
      </c>
      <c r="C791" s="277"/>
      <c r="D791" s="200">
        <f>0.14+0.14+0.26+0.26</f>
        <v>0.8</v>
      </c>
      <c r="E791" s="200">
        <v>2.65</v>
      </c>
      <c r="F791" s="87">
        <f>D791*E791</f>
        <v>2.12</v>
      </c>
    </row>
    <row r="792" spans="2:7">
      <c r="B792" s="276" t="s">
        <v>32233</v>
      </c>
      <c r="C792" s="277"/>
      <c r="D792" s="200">
        <f>0.12+0.12+0.25+0.25</f>
        <v>0.74</v>
      </c>
      <c r="E792" s="200">
        <v>0.94</v>
      </c>
      <c r="F792" s="87">
        <f>D792*E792</f>
        <v>0.6956</v>
      </c>
    </row>
    <row r="793" spans="2:7">
      <c r="E793" s="55" t="s">
        <v>15658</v>
      </c>
      <c r="F793" s="87">
        <f>F791+F792</f>
        <v>2.8155999999999999</v>
      </c>
    </row>
    <row r="795" spans="2:7">
      <c r="B795" s="160" t="s">
        <v>15665</v>
      </c>
      <c r="C795" s="55" t="s">
        <v>15650</v>
      </c>
      <c r="D795" s="55" t="s">
        <v>15644</v>
      </c>
      <c r="E795" s="55" t="s">
        <v>15648</v>
      </c>
      <c r="F795" s="55" t="s">
        <v>15643</v>
      </c>
      <c r="G795" s="55" t="s">
        <v>15658</v>
      </c>
    </row>
    <row r="796" spans="2:7">
      <c r="B796" s="170" t="s">
        <v>15661</v>
      </c>
      <c r="C796" s="200">
        <v>1.4</v>
      </c>
      <c r="D796" s="200">
        <v>1</v>
      </c>
      <c r="E796" s="200">
        <f t="shared" ref="E796:E798" si="46">C796*D796</f>
        <v>1.4</v>
      </c>
      <c r="F796" s="200">
        <v>4</v>
      </c>
      <c r="G796" s="87">
        <f t="shared" ref="G796:G798" si="47">E796*F796</f>
        <v>5.6</v>
      </c>
    </row>
    <row r="797" spans="2:7">
      <c r="B797" s="169" t="s">
        <v>15663</v>
      </c>
      <c r="C797" s="200">
        <v>0.8</v>
      </c>
      <c r="D797" s="200">
        <v>0.6</v>
      </c>
      <c r="E797" s="200">
        <f t="shared" si="46"/>
        <v>0.48</v>
      </c>
      <c r="F797" s="200">
        <v>1</v>
      </c>
      <c r="G797" s="87">
        <f t="shared" si="47"/>
        <v>0.48</v>
      </c>
    </row>
    <row r="798" spans="2:7">
      <c r="B798" s="169" t="s">
        <v>15664</v>
      </c>
      <c r="C798" s="200">
        <v>2.1</v>
      </c>
      <c r="D798" s="200">
        <v>0.8</v>
      </c>
      <c r="E798" s="200">
        <f t="shared" si="46"/>
        <v>1.6800000000000002</v>
      </c>
      <c r="F798" s="200">
        <v>2</v>
      </c>
      <c r="G798" s="87">
        <f t="shared" si="47"/>
        <v>3.3600000000000003</v>
      </c>
    </row>
    <row r="799" spans="2:7">
      <c r="F799" s="55" t="s">
        <v>15658</v>
      </c>
      <c r="G799" s="87">
        <f>SUM(G796:G798)</f>
        <v>9.4400000000000013</v>
      </c>
    </row>
    <row r="801" spans="1:11">
      <c r="B801" s="275" t="s">
        <v>15793</v>
      </c>
      <c r="C801" s="275"/>
      <c r="D801" s="55" t="s">
        <v>15655</v>
      </c>
      <c r="E801" s="55" t="s">
        <v>15649</v>
      </c>
      <c r="F801" s="55" t="s">
        <v>15648</v>
      </c>
    </row>
    <row r="802" spans="1:11">
      <c r="B802" s="275"/>
      <c r="C802" s="275"/>
      <c r="D802" s="190">
        <f>1.9+1.25</f>
        <v>3.15</v>
      </c>
      <c r="E802" s="190">
        <v>1.5</v>
      </c>
      <c r="F802" s="92">
        <f>D802*E802</f>
        <v>4.7249999999999996</v>
      </c>
    </row>
    <row r="804" spans="1:11">
      <c r="B804" s="268" t="s">
        <v>15667</v>
      </c>
      <c r="C804" s="269"/>
      <c r="D804" s="253" t="s">
        <v>32238</v>
      </c>
      <c r="E804" s="254"/>
      <c r="F804" s="255" t="s">
        <v>32206</v>
      </c>
      <c r="G804" s="255"/>
    </row>
    <row r="805" spans="1:11">
      <c r="B805" s="260">
        <f>H779+E785+E788+F793-G799-F802</f>
        <v>86.745599999999996</v>
      </c>
      <c r="C805" s="261"/>
      <c r="D805" s="256" t="str">
        <f>$J$571</f>
        <v>50</v>
      </c>
      <c r="E805" s="256"/>
      <c r="F805" s="257">
        <f>B805*D805</f>
        <v>4337.28</v>
      </c>
      <c r="G805" s="257"/>
    </row>
    <row r="807" spans="1:11" ht="15" customHeight="1">
      <c r="A807" s="53"/>
      <c r="B807" s="159" t="str">
        <f>A808</f>
        <v>24.2</v>
      </c>
      <c r="C807" s="81" t="s">
        <v>31815</v>
      </c>
      <c r="D807" s="42"/>
      <c r="E807" s="42"/>
      <c r="F807" s="42"/>
      <c r="G807" s="40"/>
      <c r="H807" s="40"/>
      <c r="I807" s="39"/>
      <c r="J807" s="41"/>
      <c r="K807" s="39"/>
    </row>
    <row r="808" spans="1:11" ht="14.25" customHeight="1">
      <c r="A808" s="23" t="s">
        <v>32592</v>
      </c>
      <c r="B808" s="49">
        <f>VLOOKUP(A808,'PLANILHA ORÇAMENTÁRIA'!B:L,2,0)</f>
        <v>104642</v>
      </c>
      <c r="C808" s="246" t="str">
        <f>VLOOKUP(A808,'PLANILHA ORÇAMENTÁRIA'!B:L,4,0)</f>
        <v>PINTURA LÁTEX ACRÍLICA STANDARD, APLICAÇÃO MANUAL EM PAREDES, DUAS DEMÃOS. AF_04/2023</v>
      </c>
      <c r="D808" s="247"/>
      <c r="E808" s="247"/>
      <c r="F808" s="247"/>
      <c r="G808" s="247"/>
      <c r="H808" s="247"/>
      <c r="I808" s="248"/>
      <c r="J808" s="86">
        <f>F836</f>
        <v>4337.28</v>
      </c>
      <c r="K808" s="45" t="str">
        <f>VLOOKUP(A808,'PLANILHA ORÇAMENTÁRIA'!B:L,5,0)</f>
        <v>M2</v>
      </c>
    </row>
    <row r="809" spans="1:11" ht="14.25" customHeight="1">
      <c r="B809" s="160" t="s">
        <v>15695</v>
      </c>
      <c r="C809" s="270" t="s">
        <v>15650</v>
      </c>
      <c r="D809" s="271"/>
      <c r="E809" s="272"/>
      <c r="F809" s="192" t="s">
        <v>15655</v>
      </c>
      <c r="G809" s="192" t="s">
        <v>15649</v>
      </c>
      <c r="H809" s="192" t="s">
        <v>15648</v>
      </c>
    </row>
    <row r="810" spans="1:11">
      <c r="B810" s="195" t="s">
        <v>15689</v>
      </c>
      <c r="C810" s="265" t="s">
        <v>15794</v>
      </c>
      <c r="D810" s="266"/>
      <c r="E810" s="267"/>
      <c r="F810" s="200">
        <f>3+8.25+0.15+1.25+2.85+1.25+2.7+9.45+2.7+1.2</f>
        <v>32.799999999999997</v>
      </c>
      <c r="G810" s="200">
        <v>2.65</v>
      </c>
      <c r="H810" s="91">
        <f>F810*G810</f>
        <v>86.919999999999987</v>
      </c>
    </row>
    <row r="812" spans="1:11">
      <c r="B812" s="160" t="s">
        <v>15695</v>
      </c>
      <c r="C812" s="192" t="s">
        <v>15668</v>
      </c>
      <c r="D812" s="192" t="s">
        <v>15649</v>
      </c>
      <c r="E812" s="192" t="s">
        <v>15658</v>
      </c>
    </row>
    <row r="813" spans="1:11">
      <c r="B813" s="262" t="s">
        <v>15672</v>
      </c>
      <c r="C813" s="200">
        <v>9.4499999999999993</v>
      </c>
      <c r="D813" s="200">
        <v>0.2</v>
      </c>
      <c r="E813" s="201">
        <f>C813*D813</f>
        <v>1.89</v>
      </c>
    </row>
    <row r="814" spans="1:11">
      <c r="B814" s="263"/>
      <c r="C814" s="200">
        <v>1.05</v>
      </c>
      <c r="D814" s="200">
        <v>1.1000000000000001</v>
      </c>
      <c r="E814" s="201">
        <f t="shared" ref="E814:E815" si="48">C814*D814</f>
        <v>1.1550000000000002</v>
      </c>
    </row>
    <row r="815" spans="1:11">
      <c r="B815" s="264"/>
      <c r="C815" s="200">
        <v>1.1000000000000001</v>
      </c>
      <c r="D815" s="200">
        <v>1.1000000000000001</v>
      </c>
      <c r="E815" s="201">
        <f t="shared" si="48"/>
        <v>1.2100000000000002</v>
      </c>
    </row>
    <row r="816" spans="1:11">
      <c r="D816" s="192" t="s">
        <v>15658</v>
      </c>
      <c r="E816" s="196">
        <f>SUM(E813:E815)</f>
        <v>4.2549999999999999</v>
      </c>
    </row>
    <row r="818" spans="2:7">
      <c r="B818" s="160" t="s">
        <v>15695</v>
      </c>
      <c r="C818" s="192" t="s">
        <v>15648</v>
      </c>
      <c r="D818" s="192" t="s">
        <v>15643</v>
      </c>
      <c r="E818" s="192" t="s">
        <v>15658</v>
      </c>
    </row>
    <row r="819" spans="2:7">
      <c r="B819" s="195" t="s">
        <v>15671</v>
      </c>
      <c r="C819" s="203">
        <v>3.46</v>
      </c>
      <c r="D819" s="203">
        <v>2</v>
      </c>
      <c r="E819" s="197">
        <f>C819*D819</f>
        <v>6.92</v>
      </c>
    </row>
    <row r="821" spans="2:7">
      <c r="B821" s="270" t="s">
        <v>32231</v>
      </c>
      <c r="C821" s="272"/>
      <c r="D821" s="192" t="s">
        <v>15660</v>
      </c>
      <c r="E821" s="192" t="s">
        <v>15668</v>
      </c>
      <c r="F821" s="192" t="s">
        <v>15648</v>
      </c>
    </row>
    <row r="822" spans="2:7">
      <c r="B822" s="276" t="s">
        <v>32232</v>
      </c>
      <c r="C822" s="297"/>
      <c r="D822" s="200">
        <f>0.14+0.14+0.26+0.26</f>
        <v>0.8</v>
      </c>
      <c r="E822" s="200">
        <v>2.65</v>
      </c>
      <c r="F822" s="196">
        <f>D822*E822</f>
        <v>2.12</v>
      </c>
    </row>
    <row r="823" spans="2:7">
      <c r="B823" s="276" t="s">
        <v>32233</v>
      </c>
      <c r="C823" s="297"/>
      <c r="D823" s="200">
        <f>0.12+0.12+0.25+0.25</f>
        <v>0.74</v>
      </c>
      <c r="E823" s="200">
        <v>0.94</v>
      </c>
      <c r="F823" s="196">
        <f>D823*E823</f>
        <v>0.6956</v>
      </c>
    </row>
    <row r="824" spans="2:7">
      <c r="E824" s="192" t="s">
        <v>15658</v>
      </c>
      <c r="F824" s="196">
        <f>F822+F823</f>
        <v>2.8155999999999999</v>
      </c>
    </row>
    <row r="826" spans="2:7">
      <c r="B826" s="160" t="s">
        <v>15665</v>
      </c>
      <c r="C826" s="192" t="s">
        <v>15650</v>
      </c>
      <c r="D826" s="192" t="s">
        <v>15644</v>
      </c>
      <c r="E826" s="192" t="s">
        <v>15648</v>
      </c>
      <c r="F826" s="192" t="s">
        <v>15643</v>
      </c>
      <c r="G826" s="192" t="s">
        <v>15658</v>
      </c>
    </row>
    <row r="827" spans="2:7">
      <c r="B827" s="198" t="s">
        <v>15661</v>
      </c>
      <c r="C827" s="200">
        <v>1.4</v>
      </c>
      <c r="D827" s="200">
        <v>1</v>
      </c>
      <c r="E827" s="200">
        <f t="shared" ref="E827:E829" si="49">C827*D827</f>
        <v>1.4</v>
      </c>
      <c r="F827" s="200">
        <v>4</v>
      </c>
      <c r="G827" s="196">
        <f t="shared" ref="G827:G829" si="50">E827*F827</f>
        <v>5.6</v>
      </c>
    </row>
    <row r="828" spans="2:7">
      <c r="B828" s="195" t="s">
        <v>15663</v>
      </c>
      <c r="C828" s="200">
        <v>0.8</v>
      </c>
      <c r="D828" s="200">
        <v>0.6</v>
      </c>
      <c r="E828" s="200">
        <f t="shared" si="49"/>
        <v>0.48</v>
      </c>
      <c r="F828" s="200">
        <v>1</v>
      </c>
      <c r="G828" s="196">
        <f t="shared" si="50"/>
        <v>0.48</v>
      </c>
    </row>
    <row r="829" spans="2:7">
      <c r="B829" s="195" t="s">
        <v>15664</v>
      </c>
      <c r="C829" s="200">
        <v>2.1</v>
      </c>
      <c r="D829" s="200">
        <v>0.8</v>
      </c>
      <c r="E829" s="200">
        <f t="shared" si="49"/>
        <v>1.6800000000000002</v>
      </c>
      <c r="F829" s="200">
        <v>2</v>
      </c>
      <c r="G829" s="196">
        <f t="shared" si="50"/>
        <v>3.3600000000000003</v>
      </c>
    </row>
    <row r="830" spans="2:7">
      <c r="F830" s="192" t="s">
        <v>15658</v>
      </c>
      <c r="G830" s="196">
        <f>SUM(G827:G829)</f>
        <v>9.4400000000000013</v>
      </c>
    </row>
    <row r="832" spans="2:7">
      <c r="B832" s="298" t="s">
        <v>15793</v>
      </c>
      <c r="C832" s="299"/>
      <c r="D832" s="192" t="s">
        <v>15655</v>
      </c>
      <c r="E832" s="192" t="s">
        <v>15649</v>
      </c>
      <c r="F832" s="192" t="s">
        <v>15648</v>
      </c>
    </row>
    <row r="833" spans="1:11">
      <c r="B833" s="300"/>
      <c r="C833" s="301"/>
      <c r="D833" s="190">
        <f>1.9+1.25</f>
        <v>3.15</v>
      </c>
      <c r="E833" s="190">
        <v>1.5</v>
      </c>
      <c r="F833" s="191">
        <f>D833*E833</f>
        <v>4.7249999999999996</v>
      </c>
    </row>
    <row r="835" spans="1:11" ht="14.25" customHeight="1">
      <c r="B835" s="268" t="s">
        <v>15667</v>
      </c>
      <c r="C835" s="269"/>
      <c r="D835" s="253" t="s">
        <v>32238</v>
      </c>
      <c r="E835" s="254"/>
      <c r="F835" s="253" t="s">
        <v>32206</v>
      </c>
      <c r="G835" s="254"/>
    </row>
    <row r="836" spans="1:11">
      <c r="B836" s="260">
        <f>H810+E816+E819+F824-G830-F833</f>
        <v>86.745599999999996</v>
      </c>
      <c r="C836" s="261"/>
      <c r="D836" s="302" t="str">
        <f>$J$571</f>
        <v>50</v>
      </c>
      <c r="E836" s="303"/>
      <c r="F836" s="295">
        <f>B836*D836</f>
        <v>4337.28</v>
      </c>
      <c r="G836" s="296"/>
    </row>
    <row r="839" spans="1:11">
      <c r="A839" s="54"/>
      <c r="B839" s="183" t="s">
        <v>32504</v>
      </c>
      <c r="C839" s="252" t="s">
        <v>32505</v>
      </c>
      <c r="D839" s="252"/>
      <c r="E839" s="252"/>
      <c r="F839" s="252"/>
      <c r="G839" s="252"/>
      <c r="K839" s="21"/>
    </row>
    <row r="841" spans="1:11" ht="15" customHeight="1">
      <c r="A841" s="53"/>
      <c r="B841" s="159" t="str">
        <f>A842</f>
        <v>25.1</v>
      </c>
      <c r="C841" s="81" t="s">
        <v>31808</v>
      </c>
      <c r="D841" s="42"/>
      <c r="E841" s="42"/>
      <c r="F841" s="42"/>
      <c r="G841" s="40"/>
      <c r="H841" s="40"/>
      <c r="I841" s="39"/>
      <c r="J841" s="41"/>
      <c r="K841" s="39"/>
    </row>
    <row r="842" spans="1:11" ht="14.25" customHeight="1">
      <c r="A842" s="23" t="s">
        <v>32593</v>
      </c>
      <c r="B842" s="49">
        <f>VLOOKUP(A842,'PLANILHA ORÇAMENTÁRIA'!B:L,2,0)</f>
        <v>102193</v>
      </c>
      <c r="C842" s="246" t="str">
        <f>VLOOKUP(A842,'PLANILHA ORÇAMENTÁRIA'!B:L,4,0)</f>
        <v>LIXAMENTO DE MADEIRA PARA APLICAÇÃO DE FUNDO OU PINTURA. AF_01/2021</v>
      </c>
      <c r="D842" s="247"/>
      <c r="E842" s="247"/>
      <c r="F842" s="247"/>
      <c r="G842" s="247"/>
      <c r="H842" s="247"/>
      <c r="I842" s="248"/>
      <c r="J842" s="86">
        <f>F853</f>
        <v>2280</v>
      </c>
      <c r="K842" s="45" t="str">
        <f>VLOOKUP(A842,'PLANILHA ORÇAMENTÁRIA'!B:L,5,0)</f>
        <v>M2</v>
      </c>
    </row>
    <row r="843" spans="1:11">
      <c r="B843" s="160" t="s">
        <v>85</v>
      </c>
      <c r="C843" s="55" t="s">
        <v>15650</v>
      </c>
      <c r="D843" s="55" t="s">
        <v>15644</v>
      </c>
      <c r="E843" s="55" t="s">
        <v>15648</v>
      </c>
      <c r="F843" s="55" t="s">
        <v>7035</v>
      </c>
      <c r="G843" s="55" t="s">
        <v>15643</v>
      </c>
      <c r="H843" s="55" t="s">
        <v>31773</v>
      </c>
    </row>
    <row r="844" spans="1:11">
      <c r="B844" s="169" t="s">
        <v>15664</v>
      </c>
      <c r="C844" s="200">
        <v>2.1</v>
      </c>
      <c r="D844" s="200">
        <v>0.8</v>
      </c>
      <c r="E844" s="200">
        <f t="shared" ref="E844" si="51">C844*D844</f>
        <v>1.6800000000000002</v>
      </c>
      <c r="F844" s="200">
        <v>5</v>
      </c>
      <c r="G844" s="200">
        <v>2</v>
      </c>
      <c r="H844" s="87">
        <f>E844*F844*G844</f>
        <v>16.8</v>
      </c>
    </row>
    <row r="846" spans="1:11">
      <c r="B846" s="160" t="s">
        <v>85</v>
      </c>
      <c r="C846" s="55" t="s">
        <v>15644</v>
      </c>
      <c r="D846" s="55" t="s">
        <v>15660</v>
      </c>
      <c r="E846" s="55" t="s">
        <v>15648</v>
      </c>
      <c r="F846" s="55" t="s">
        <v>7035</v>
      </c>
      <c r="G846" s="55" t="s">
        <v>15643</v>
      </c>
      <c r="H846" s="55" t="s">
        <v>31773</v>
      </c>
    </row>
    <row r="847" spans="1:11">
      <c r="B847" s="169" t="s">
        <v>15697</v>
      </c>
      <c r="C847" s="200">
        <v>0.05</v>
      </c>
      <c r="D847" s="200">
        <f>0.8+2.1+2.1</f>
        <v>5</v>
      </c>
      <c r="E847" s="200">
        <f t="shared" ref="E847" si="52">C847*D847</f>
        <v>0.25</v>
      </c>
      <c r="F847" s="200">
        <v>5</v>
      </c>
      <c r="G847" s="200">
        <v>2</v>
      </c>
      <c r="H847" s="87">
        <f>E847*F847*G847</f>
        <v>2.5</v>
      </c>
    </row>
    <row r="849" spans="1:11" ht="14.25" customHeight="1">
      <c r="B849" s="160" t="s">
        <v>85</v>
      </c>
      <c r="C849" s="55" t="s">
        <v>15644</v>
      </c>
      <c r="D849" s="55" t="s">
        <v>15660</v>
      </c>
      <c r="E849" s="55" t="s">
        <v>15648</v>
      </c>
      <c r="F849" s="55" t="s">
        <v>7035</v>
      </c>
      <c r="G849" s="193" t="s">
        <v>31773</v>
      </c>
      <c r="H849" s="274" t="s">
        <v>32278</v>
      </c>
      <c r="I849" s="274"/>
      <c r="J849" s="274"/>
    </row>
    <row r="850" spans="1:11">
      <c r="B850" s="169" t="s">
        <v>15698</v>
      </c>
      <c r="C850" s="200">
        <v>0.14000000000000001</v>
      </c>
      <c r="D850" s="200">
        <f>0.8+2.1+2.1</f>
        <v>5</v>
      </c>
      <c r="E850" s="200">
        <f t="shared" ref="E850" si="53">C850*D850</f>
        <v>0.70000000000000007</v>
      </c>
      <c r="F850" s="200">
        <v>5</v>
      </c>
      <c r="G850" s="194">
        <f>E850*F850</f>
        <v>3.5000000000000004</v>
      </c>
      <c r="H850" s="274"/>
      <c r="I850" s="274"/>
      <c r="J850" s="274"/>
    </row>
    <row r="851" spans="1:11">
      <c r="H851" s="274"/>
      <c r="I851" s="274"/>
      <c r="J851" s="274"/>
    </row>
    <row r="852" spans="1:11">
      <c r="B852" s="160" t="s">
        <v>15658</v>
      </c>
      <c r="C852" s="55" t="s">
        <v>32243</v>
      </c>
      <c r="D852" s="253" t="s">
        <v>32238</v>
      </c>
      <c r="E852" s="254"/>
      <c r="F852" s="255" t="s">
        <v>32206</v>
      </c>
      <c r="G852" s="253"/>
      <c r="H852" s="274"/>
      <c r="I852" s="274"/>
      <c r="J852" s="274"/>
    </row>
    <row r="853" spans="1:11">
      <c r="B853" s="169">
        <f>H844+H847+G850</f>
        <v>22.8</v>
      </c>
      <c r="C853" s="87">
        <f>B853*2</f>
        <v>45.6</v>
      </c>
      <c r="D853" s="256" t="str">
        <f>$J$571</f>
        <v>50</v>
      </c>
      <c r="E853" s="256"/>
      <c r="F853" s="257">
        <f>C853*D853</f>
        <v>2280</v>
      </c>
      <c r="G853" s="295"/>
      <c r="H853" s="274"/>
      <c r="I853" s="274"/>
      <c r="J853" s="274"/>
    </row>
    <row r="854" spans="1:11">
      <c r="H854" s="274"/>
      <c r="I854" s="274"/>
      <c r="J854" s="274"/>
    </row>
    <row r="855" spans="1:11" ht="15" customHeight="1">
      <c r="A855" s="53"/>
      <c r="B855" s="159" t="str">
        <f>A856</f>
        <v>25.2</v>
      </c>
      <c r="C855" s="81" t="s">
        <v>15802</v>
      </c>
      <c r="D855" s="42"/>
      <c r="E855" s="42"/>
      <c r="F855" s="42"/>
      <c r="G855" s="40"/>
      <c r="H855" s="40"/>
      <c r="I855" s="39"/>
      <c r="J855" s="41"/>
      <c r="K855" s="39"/>
    </row>
    <row r="856" spans="1:11" ht="14.25" customHeight="1">
      <c r="A856" s="23" t="s">
        <v>32594</v>
      </c>
      <c r="B856" s="49">
        <f>VLOOKUP(A856,'PLANILHA ORÇAMENTÁRIA'!B:L,2,0)</f>
        <v>102197</v>
      </c>
      <c r="C856" s="246" t="str">
        <f>VLOOKUP(A856,'PLANILHA ORÇAMENTÁRIA'!B:L,4,0)</f>
        <v>PINTURA FUNDO NIVELADOR ALQUÍDICO BRANCO EM MADEIRA. AF_01/2021</v>
      </c>
      <c r="D856" s="247"/>
      <c r="E856" s="247"/>
      <c r="F856" s="247"/>
      <c r="G856" s="247"/>
      <c r="H856" s="247"/>
      <c r="I856" s="248"/>
      <c r="J856" s="86">
        <f>E867</f>
        <v>1140</v>
      </c>
      <c r="K856" s="45" t="str">
        <f>VLOOKUP(A856,'PLANILHA ORÇAMENTÁRIA'!B:L,5,0)</f>
        <v>M2</v>
      </c>
    </row>
    <row r="857" spans="1:11">
      <c r="B857" s="160" t="s">
        <v>85</v>
      </c>
      <c r="C857" s="55" t="s">
        <v>15650</v>
      </c>
      <c r="D857" s="55" t="s">
        <v>15644</v>
      </c>
      <c r="E857" s="55" t="s">
        <v>15648</v>
      </c>
      <c r="F857" s="55" t="s">
        <v>7035</v>
      </c>
      <c r="G857" s="55" t="s">
        <v>15643</v>
      </c>
      <c r="H857" s="55" t="s">
        <v>31773</v>
      </c>
    </row>
    <row r="858" spans="1:11">
      <c r="B858" s="169" t="s">
        <v>15664</v>
      </c>
      <c r="C858" s="200">
        <v>2.1</v>
      </c>
      <c r="D858" s="200">
        <v>0.8</v>
      </c>
      <c r="E858" s="200">
        <f t="shared" ref="E858" si="54">C858*D858</f>
        <v>1.6800000000000002</v>
      </c>
      <c r="F858" s="200">
        <v>5</v>
      </c>
      <c r="G858" s="200">
        <v>2</v>
      </c>
      <c r="H858" s="87">
        <f>E858*F858*G858</f>
        <v>16.8</v>
      </c>
    </row>
    <row r="860" spans="1:11">
      <c r="B860" s="160" t="s">
        <v>85</v>
      </c>
      <c r="C860" s="55" t="s">
        <v>15644</v>
      </c>
      <c r="D860" s="55" t="s">
        <v>15660</v>
      </c>
      <c r="E860" s="55" t="s">
        <v>15648</v>
      </c>
      <c r="F860" s="55" t="s">
        <v>7035</v>
      </c>
      <c r="G860" s="55" t="s">
        <v>15643</v>
      </c>
      <c r="H860" s="55" t="s">
        <v>31773</v>
      </c>
    </row>
    <row r="861" spans="1:11">
      <c r="B861" s="169" t="s">
        <v>15697</v>
      </c>
      <c r="C861" s="200">
        <v>0.05</v>
      </c>
      <c r="D861" s="200">
        <f>0.8+2.1+2.1</f>
        <v>5</v>
      </c>
      <c r="E861" s="200">
        <f t="shared" ref="E861" si="55">C861*D861</f>
        <v>0.25</v>
      </c>
      <c r="F861" s="200">
        <v>5</v>
      </c>
      <c r="G861" s="200">
        <v>2</v>
      </c>
      <c r="H861" s="87">
        <f>E861*F861*G861</f>
        <v>2.5</v>
      </c>
    </row>
    <row r="863" spans="1:11">
      <c r="B863" s="160" t="s">
        <v>85</v>
      </c>
      <c r="C863" s="55" t="s">
        <v>15644</v>
      </c>
      <c r="D863" s="55" t="s">
        <v>15660</v>
      </c>
      <c r="E863" s="55" t="s">
        <v>15648</v>
      </c>
      <c r="F863" s="55" t="s">
        <v>7035</v>
      </c>
      <c r="G863" s="55" t="s">
        <v>31773</v>
      </c>
    </row>
    <row r="864" spans="1:11">
      <c r="B864" s="169" t="s">
        <v>15698</v>
      </c>
      <c r="C864" s="200">
        <v>0.14000000000000001</v>
      </c>
      <c r="D864" s="200">
        <f>0.8+2.1+2.1</f>
        <v>5</v>
      </c>
      <c r="E864" s="200">
        <f t="shared" ref="E864" si="56">C864*D864</f>
        <v>0.70000000000000007</v>
      </c>
      <c r="F864" s="200">
        <v>5</v>
      </c>
      <c r="G864" s="87">
        <f>E864*F864</f>
        <v>3.5000000000000004</v>
      </c>
    </row>
    <row r="866" spans="1:11">
      <c r="B866" s="160" t="s">
        <v>15658</v>
      </c>
      <c r="C866" s="253" t="s">
        <v>32238</v>
      </c>
      <c r="D866" s="254"/>
      <c r="E866" s="255" t="s">
        <v>32206</v>
      </c>
      <c r="F866" s="255"/>
    </row>
    <row r="867" spans="1:11">
      <c r="B867" s="169">
        <f>H858+H861+G864</f>
        <v>22.8</v>
      </c>
      <c r="C867" s="256" t="str">
        <f>$J$571</f>
        <v>50</v>
      </c>
      <c r="D867" s="256"/>
      <c r="E867" s="257">
        <f>B867*C867</f>
        <v>1140</v>
      </c>
      <c r="F867" s="257"/>
    </row>
    <row r="869" spans="1:11" ht="15" customHeight="1">
      <c r="A869" s="53"/>
      <c r="B869" s="159" t="str">
        <f>A870</f>
        <v>25.3</v>
      </c>
      <c r="C869" s="81" t="s">
        <v>15528</v>
      </c>
      <c r="D869" s="42"/>
      <c r="E869" s="42"/>
      <c r="F869" s="42"/>
      <c r="G869" s="40"/>
      <c r="H869" s="40"/>
      <c r="I869" s="39"/>
      <c r="J869" s="41"/>
      <c r="K869" s="39"/>
    </row>
    <row r="870" spans="1:11" ht="24" customHeight="1">
      <c r="A870" s="23" t="s">
        <v>32595</v>
      </c>
      <c r="B870" s="49">
        <f>VLOOKUP(A870,'PLANILHA ORÇAMENTÁRIA'!B:L,2,0)</f>
        <v>102219</v>
      </c>
      <c r="C870" s="246" t="str">
        <f>VLOOKUP(A870,'PLANILHA ORÇAMENTÁRIA'!B:L,4,0)</f>
        <v>PINTURA TINTA DE ACABAMENTO (PIGMENTADA) ESMALTE SINTÉTICO ACETINADO EM MADEIRA, 2 DEMÃOS. AF_01/2021</v>
      </c>
      <c r="D870" s="247"/>
      <c r="E870" s="247"/>
      <c r="F870" s="247"/>
      <c r="G870" s="247"/>
      <c r="H870" s="247"/>
      <c r="I870" s="248"/>
      <c r="J870" s="86">
        <f>E881</f>
        <v>1140</v>
      </c>
      <c r="K870" s="45" t="str">
        <f>VLOOKUP(A870,'PLANILHA ORÇAMENTÁRIA'!B:L,5,0)</f>
        <v>M2</v>
      </c>
    </row>
    <row r="871" spans="1:11">
      <c r="B871" s="160" t="s">
        <v>85</v>
      </c>
      <c r="C871" s="192" t="s">
        <v>15650</v>
      </c>
      <c r="D871" s="192" t="s">
        <v>15644</v>
      </c>
      <c r="E871" s="192" t="s">
        <v>15648</v>
      </c>
      <c r="F871" s="192" t="s">
        <v>7035</v>
      </c>
      <c r="G871" s="192" t="s">
        <v>15643</v>
      </c>
      <c r="H871" s="192" t="s">
        <v>31773</v>
      </c>
    </row>
    <row r="872" spans="1:11">
      <c r="B872" s="195" t="s">
        <v>15664</v>
      </c>
      <c r="C872" s="200">
        <v>2.1</v>
      </c>
      <c r="D872" s="200">
        <v>0.8</v>
      </c>
      <c r="E872" s="200">
        <f t="shared" ref="E872" si="57">C872*D872</f>
        <v>1.6800000000000002</v>
      </c>
      <c r="F872" s="200">
        <v>5</v>
      </c>
      <c r="G872" s="200">
        <v>2</v>
      </c>
      <c r="H872" s="196">
        <f>E872*F872*G872</f>
        <v>16.8</v>
      </c>
    </row>
    <row r="874" spans="1:11">
      <c r="B874" s="160" t="s">
        <v>85</v>
      </c>
      <c r="C874" s="192" t="s">
        <v>15644</v>
      </c>
      <c r="D874" s="192" t="s">
        <v>15660</v>
      </c>
      <c r="E874" s="192" t="s">
        <v>15648</v>
      </c>
      <c r="F874" s="192" t="s">
        <v>7035</v>
      </c>
      <c r="G874" s="192" t="s">
        <v>15643</v>
      </c>
      <c r="H874" s="192" t="s">
        <v>31773</v>
      </c>
    </row>
    <row r="875" spans="1:11">
      <c r="B875" s="195" t="s">
        <v>15697</v>
      </c>
      <c r="C875" s="200">
        <v>0.05</v>
      </c>
      <c r="D875" s="200">
        <f>0.8+2.1+2.1</f>
        <v>5</v>
      </c>
      <c r="E875" s="200">
        <f t="shared" ref="E875" si="58">C875*D875</f>
        <v>0.25</v>
      </c>
      <c r="F875" s="200">
        <v>5</v>
      </c>
      <c r="G875" s="200">
        <v>2</v>
      </c>
      <c r="H875" s="196">
        <f>E875*F875*G875</f>
        <v>2.5</v>
      </c>
    </row>
    <row r="877" spans="1:11">
      <c r="B877" s="160" t="s">
        <v>85</v>
      </c>
      <c r="C877" s="192" t="s">
        <v>15644</v>
      </c>
      <c r="D877" s="192" t="s">
        <v>15660</v>
      </c>
      <c r="E877" s="192" t="s">
        <v>15648</v>
      </c>
      <c r="F877" s="192" t="s">
        <v>7035</v>
      </c>
      <c r="G877" s="192" t="s">
        <v>31773</v>
      </c>
    </row>
    <row r="878" spans="1:11">
      <c r="B878" s="195" t="s">
        <v>15698</v>
      </c>
      <c r="C878" s="200">
        <v>0.14000000000000001</v>
      </c>
      <c r="D878" s="200">
        <f>0.8+2.1+2.1</f>
        <v>5</v>
      </c>
      <c r="E878" s="200">
        <f t="shared" ref="E878" si="59">C878*D878</f>
        <v>0.70000000000000007</v>
      </c>
      <c r="F878" s="200">
        <v>5</v>
      </c>
      <c r="G878" s="196">
        <f>E878*F878</f>
        <v>3.5000000000000004</v>
      </c>
    </row>
    <row r="880" spans="1:11">
      <c r="B880" s="160" t="s">
        <v>15658</v>
      </c>
      <c r="C880" s="253" t="s">
        <v>32238</v>
      </c>
      <c r="D880" s="254"/>
      <c r="E880" s="255" t="s">
        <v>32206</v>
      </c>
      <c r="F880" s="255"/>
    </row>
    <row r="881" spans="1:11">
      <c r="B881" s="195">
        <f>H872+H875+G878</f>
        <v>22.8</v>
      </c>
      <c r="C881" s="256" t="str">
        <f>$J$571</f>
        <v>50</v>
      </c>
      <c r="D881" s="256"/>
      <c r="E881" s="257">
        <f>B881*C881</f>
        <v>1140</v>
      </c>
      <c r="F881" s="257"/>
    </row>
    <row r="883" spans="1:11" ht="15" thickBot="1"/>
    <row r="884" spans="1:11" ht="15" thickBot="1">
      <c r="B884" s="183" t="s">
        <v>32457</v>
      </c>
      <c r="C884" s="252" t="s">
        <v>32506</v>
      </c>
      <c r="D884" s="252"/>
      <c r="E884" s="252"/>
      <c r="F884" s="252"/>
      <c r="G884" s="252"/>
      <c r="H884" s="258" t="s">
        <v>32238</v>
      </c>
      <c r="I884" s="259"/>
      <c r="J884" s="108" t="s">
        <v>32244</v>
      </c>
    </row>
    <row r="886" spans="1:11" ht="36.75" customHeight="1">
      <c r="A886" s="23" t="s">
        <v>32596</v>
      </c>
      <c r="B886" s="49">
        <f>VLOOKUP(A886,'PLANILHA ORÇAMENTÁRIA'!B:L,2,0)</f>
        <v>101144</v>
      </c>
      <c r="C886" s="246" t="str">
        <f>VLOOKUP(A886,'PLANILHA ORÇAMENTÁRIA'!B:L,4,0)</f>
        <v>ESCAVAÇÃO HORIZONTAL, INCLUINDO CARGA, DESCARGA E TRANSPORTE EM SOLO DE 1A CATEGORIA COM TRATOR DE ESTEIRAS (100HP/LÂMINA: 2,19M3) E CAMINHÃO BASCULANTE DE 14M3, DMT ATÉ 200M. AF_07/2020</v>
      </c>
      <c r="D886" s="247"/>
      <c r="E886" s="247"/>
      <c r="F886" s="247"/>
      <c r="G886" s="247"/>
      <c r="H886" s="247"/>
      <c r="I886" s="248"/>
      <c r="J886" s="86">
        <f>C887</f>
        <v>213.57</v>
      </c>
      <c r="K886" s="45" t="str">
        <f>VLOOKUP(A886,'PLANILHA ORÇAMENTÁRIA'!B:L,5,0)</f>
        <v>M3</v>
      </c>
    </row>
    <row r="887" spans="1:11" ht="41.25" customHeight="1">
      <c r="B887" s="160" t="s">
        <v>15647</v>
      </c>
      <c r="C887" s="181">
        <f>((19.1+8.4+8.4+4.44+3.56+3.56)*0.09)*50</f>
        <v>213.57</v>
      </c>
      <c r="D887" s="249" t="s">
        <v>32368</v>
      </c>
      <c r="E887" s="250"/>
      <c r="F887" s="250"/>
      <c r="G887" s="250"/>
      <c r="H887" s="250"/>
      <c r="I887" s="250"/>
      <c r="J887" s="251"/>
    </row>
    <row r="889" spans="1:11" ht="23.25" customHeight="1">
      <c r="A889" s="23" t="s">
        <v>32597</v>
      </c>
      <c r="B889" s="49">
        <f>VLOOKUP(A889,'PLANILHA ORÇAMENTÁRIA'!B:L,2,0)</f>
        <v>97084</v>
      </c>
      <c r="C889" s="246" t="str">
        <f>VLOOKUP(A889,'PLANILHA ORÇAMENTÁRIA'!B:L,4,0)</f>
        <v>COMPACTAÇÃO MECÂNICA DE SOLO PARA EXECUÇÃO DE RADIER, PISO DE CONCRETO OU LAJE SOBRE SOLO, COM COMPACTADOR DE SOLOS TIPO PLACA VIBRATÓRIA. AF_09/2021</v>
      </c>
      <c r="D889" s="247"/>
      <c r="E889" s="247"/>
      <c r="F889" s="247"/>
      <c r="G889" s="247"/>
      <c r="H889" s="247"/>
      <c r="I889" s="248"/>
      <c r="J889" s="86">
        <f>C890</f>
        <v>2373</v>
      </c>
      <c r="K889" s="45" t="str">
        <f>VLOOKUP(A889,'PLANILHA ORÇAMENTÁRIA'!B:L,5,0)</f>
        <v>M2</v>
      </c>
    </row>
    <row r="890" spans="1:11" ht="41.25" customHeight="1">
      <c r="B890" s="160" t="s">
        <v>15648</v>
      </c>
      <c r="C890" s="181">
        <f>(19.1+8.4+8.4+4.44+3.56+3.56)*50</f>
        <v>2373</v>
      </c>
      <c r="D890" s="249" t="s">
        <v>32459</v>
      </c>
      <c r="E890" s="250"/>
      <c r="F890" s="250"/>
      <c r="G890" s="250"/>
      <c r="H890" s="250"/>
      <c r="I890" s="250"/>
      <c r="J890" s="251"/>
    </row>
    <row r="892" spans="1:11" ht="15" customHeight="1">
      <c r="A892" s="53"/>
      <c r="B892" s="159" t="str">
        <f>A893</f>
        <v>26.3</v>
      </c>
      <c r="C892" s="81" t="s">
        <v>32218</v>
      </c>
      <c r="D892" s="42"/>
      <c r="E892" s="42"/>
      <c r="F892" s="42"/>
      <c r="G892" s="40"/>
      <c r="H892" s="40"/>
      <c r="I892" s="39"/>
      <c r="J892" s="41"/>
      <c r="K892" s="39"/>
    </row>
    <row r="893" spans="1:11" ht="23.25" customHeight="1">
      <c r="A893" s="23" t="s">
        <v>32598</v>
      </c>
      <c r="B893" s="49">
        <f>VLOOKUP(A893,'PLANILHA ORÇAMENTÁRIA'!B:L,2,0)</f>
        <v>97087</v>
      </c>
      <c r="C893" s="246" t="str">
        <f>VLOOKUP(A893,'PLANILHA ORÇAMENTÁRIA'!B:L,4,0)</f>
        <v>CAMADA SEPARADORA PARA EXECUÇÃO DE RADIER, PISO DE CONCRETO OU LAJE SOBRE SOLO, EM LONA PLÁSTICA. AF_09/2021</v>
      </c>
      <c r="D893" s="247"/>
      <c r="E893" s="247"/>
      <c r="F893" s="247"/>
      <c r="G893" s="247"/>
      <c r="H893" s="247"/>
      <c r="I893" s="248"/>
      <c r="J893" s="86">
        <f>C894</f>
        <v>2373</v>
      </c>
      <c r="K893" s="45" t="str">
        <f>VLOOKUP(A893,'PLANILHA ORÇAMENTÁRIA'!B:L,5,0)</f>
        <v>M2</v>
      </c>
    </row>
    <row r="894" spans="1:11" ht="41.25" customHeight="1">
      <c r="B894" s="160" t="s">
        <v>15648</v>
      </c>
      <c r="C894" s="181">
        <f>(19.1+8.4+8.4+4.44+3.56+3.56)*50</f>
        <v>2373</v>
      </c>
      <c r="D894" s="249" t="s">
        <v>32460</v>
      </c>
      <c r="E894" s="250"/>
      <c r="F894" s="250"/>
      <c r="G894" s="250"/>
      <c r="H894" s="250"/>
      <c r="I894" s="250"/>
      <c r="J894" s="251"/>
    </row>
    <row r="896" spans="1:11" ht="15" customHeight="1">
      <c r="A896" s="53"/>
      <c r="B896" s="208" t="str">
        <f>A897</f>
        <v>26.4</v>
      </c>
      <c r="C896" s="81" t="s">
        <v>32219</v>
      </c>
      <c r="D896" s="42"/>
      <c r="E896" s="42"/>
      <c r="F896" s="42"/>
      <c r="G896" s="40"/>
      <c r="H896" s="40"/>
      <c r="I896" s="39"/>
      <c r="J896" s="41"/>
      <c r="K896" s="39"/>
    </row>
    <row r="897" spans="1:11" ht="23.25" customHeight="1">
      <c r="A897" s="23" t="s">
        <v>32599</v>
      </c>
      <c r="B897" s="49">
        <f>VLOOKUP(A897,'PLANILHA ORÇAMENTÁRIA'!B:L,2,0)</f>
        <v>92769</v>
      </c>
      <c r="C897" s="246" t="str">
        <f>VLOOKUP(A897,'PLANILHA ORÇAMENTÁRIA'!B:L,4,0)</f>
        <v>ARMAÇÃO DE LAJE DE ESTRUTURA CONVENCIONAL DE CONCRETO ARMADO UTILIZANDO AÇO CA-50 DE 6,3 MM - MONTAGEM. AF_06/2022</v>
      </c>
      <c r="D897" s="247"/>
      <c r="E897" s="247"/>
      <c r="F897" s="247"/>
      <c r="G897" s="247"/>
      <c r="H897" s="247"/>
      <c r="I897" s="248"/>
      <c r="J897" s="86">
        <f>G899</f>
        <v>2925</v>
      </c>
      <c r="K897" s="45" t="str">
        <f>VLOOKUP(A897,'PLANILHA ORÇAMENTÁRIA'!B:L,5,0)</f>
        <v>KG</v>
      </c>
    </row>
    <row r="898" spans="1:11">
      <c r="B898" s="275" t="s">
        <v>32343</v>
      </c>
      <c r="C898" s="275"/>
      <c r="D898" s="212" t="s">
        <v>32461</v>
      </c>
      <c r="E898" s="253" t="s">
        <v>32238</v>
      </c>
      <c r="F898" s="254"/>
      <c r="G898" s="255" t="s">
        <v>32240</v>
      </c>
      <c r="H898" s="255"/>
    </row>
    <row r="899" spans="1:11">
      <c r="B899" s="275"/>
      <c r="C899" s="275"/>
      <c r="D899" s="200">
        <v>58.5</v>
      </c>
      <c r="E899" s="256" t="str">
        <f>$J$884</f>
        <v>50</v>
      </c>
      <c r="F899" s="256"/>
      <c r="G899" s="257">
        <f>D899*E899</f>
        <v>2925</v>
      </c>
      <c r="H899" s="257"/>
    </row>
    <row r="901" spans="1:11" ht="15" customHeight="1">
      <c r="A901" s="53"/>
      <c r="B901" s="159" t="str">
        <f>A902</f>
        <v>26.5</v>
      </c>
      <c r="C901" s="81" t="s">
        <v>32219</v>
      </c>
      <c r="D901" s="42"/>
      <c r="E901" s="42"/>
      <c r="F901" s="42"/>
      <c r="G901" s="40"/>
      <c r="H901" s="40"/>
      <c r="I901" s="39"/>
      <c r="J901" s="41"/>
      <c r="K901" s="39"/>
    </row>
    <row r="902" spans="1:11" ht="23.25" customHeight="1">
      <c r="A902" s="23" t="s">
        <v>32600</v>
      </c>
      <c r="B902" s="49">
        <f>VLOOKUP(A902,'PLANILHA ORÇAMENTÁRIA'!B:L,2,0)</f>
        <v>92768</v>
      </c>
      <c r="C902" s="246" t="str">
        <f>VLOOKUP(A902,'PLANILHA ORÇAMENTÁRIA'!B:L,4,0)</f>
        <v>ARMAÇÃO DE LAJE DE ESTRUTURA CONVENCIONAL DE CONCRETO ARMADO UTILIZANDO AÇO CA-60 DE 5,0 MM - MONTAGEM. AF_06/2022</v>
      </c>
      <c r="D902" s="247"/>
      <c r="E902" s="247"/>
      <c r="F902" s="247"/>
      <c r="G902" s="247"/>
      <c r="H902" s="247"/>
      <c r="I902" s="248"/>
      <c r="J902" s="86">
        <f>G904</f>
        <v>4485</v>
      </c>
      <c r="K902" s="45" t="str">
        <f>VLOOKUP(A902,'PLANILHA ORÇAMENTÁRIA'!B:L,5,0)</f>
        <v>KG</v>
      </c>
    </row>
    <row r="903" spans="1:11">
      <c r="B903" s="275" t="s">
        <v>32343</v>
      </c>
      <c r="C903" s="275"/>
      <c r="D903" s="212" t="s">
        <v>32461</v>
      </c>
      <c r="E903" s="253" t="s">
        <v>32238</v>
      </c>
      <c r="F903" s="254"/>
      <c r="G903" s="255" t="s">
        <v>32240</v>
      </c>
      <c r="H903" s="255"/>
    </row>
    <row r="904" spans="1:11">
      <c r="B904" s="275"/>
      <c r="C904" s="275"/>
      <c r="D904" s="200">
        <v>89.7</v>
      </c>
      <c r="E904" s="256" t="str">
        <f>$J$884</f>
        <v>50</v>
      </c>
      <c r="F904" s="256"/>
      <c r="G904" s="257">
        <f>D904*E904</f>
        <v>4485</v>
      </c>
      <c r="H904" s="257"/>
    </row>
    <row r="906" spans="1:11" ht="15" customHeight="1">
      <c r="A906" s="53"/>
      <c r="B906" s="159" t="str">
        <f>A907</f>
        <v>26.6</v>
      </c>
      <c r="C906" s="81" t="s">
        <v>32229</v>
      </c>
      <c r="D906" s="42"/>
      <c r="E906" s="42"/>
      <c r="F906" s="42"/>
      <c r="G906" s="40"/>
      <c r="H906" s="40"/>
      <c r="I906" s="39"/>
      <c r="J906" s="41"/>
      <c r="K906" s="39"/>
    </row>
    <row r="907" spans="1:11" ht="23.25" customHeight="1">
      <c r="A907" s="23" t="s">
        <v>32601</v>
      </c>
      <c r="B907" s="49" t="str">
        <f>VLOOKUP(A907,'PLANILHA ORÇAMENTÁRIA'!B:L,2,0)</f>
        <v>COMP 03</v>
      </c>
      <c r="C907" s="246" t="str">
        <f>VLOOKUP(A907,'PLANILHA ORÇAMENTÁRIA'!B:L,4,0)</f>
        <v>CONCRETAGEM DE RADIER, PISO DE CONCRETO OU LAJE SOBRE SOLO, FCK 25 MPA - LANÇAMENTO, ADENSAMENTO E ACABAMENTO.</v>
      </c>
      <c r="D907" s="247"/>
      <c r="E907" s="247"/>
      <c r="F907" s="247"/>
      <c r="G907" s="247"/>
      <c r="H907" s="247"/>
      <c r="I907" s="248"/>
      <c r="J907" s="86">
        <f>G909</f>
        <v>209</v>
      </c>
      <c r="K907" s="45" t="str">
        <f>VLOOKUP(A907,'PLANILHA ORÇAMENTÁRIA'!B:L,5,0)</f>
        <v>M3</v>
      </c>
    </row>
    <row r="908" spans="1:11">
      <c r="B908" s="275" t="s">
        <v>32343</v>
      </c>
      <c r="C908" s="275"/>
      <c r="D908" s="55" t="s">
        <v>15657</v>
      </c>
      <c r="E908" s="253" t="s">
        <v>32238</v>
      </c>
      <c r="F908" s="254"/>
      <c r="G908" s="255" t="s">
        <v>32239</v>
      </c>
      <c r="H908" s="255"/>
    </row>
    <row r="909" spans="1:11">
      <c r="B909" s="275"/>
      <c r="C909" s="275"/>
      <c r="D909" s="200">
        <v>4.18</v>
      </c>
      <c r="E909" s="256" t="str">
        <f>$J$884</f>
        <v>50</v>
      </c>
      <c r="F909" s="256"/>
      <c r="G909" s="257">
        <f>D909*E909</f>
        <v>209</v>
      </c>
      <c r="H909" s="257"/>
    </row>
    <row r="911" spans="1:11" ht="35.25" customHeight="1">
      <c r="A911" s="23" t="s">
        <v>32602</v>
      </c>
      <c r="B911" s="49">
        <f>VLOOKUP(A911,'PLANILHA ORÇAMENTÁRIA'!B:L,2,0)</f>
        <v>87745</v>
      </c>
      <c r="C911" s="246" t="str">
        <f>VLOOKUP(A911,'PLANILHA ORÇAMENTÁRIA'!B:L,4,0)</f>
        <v>CONTRAPISO EM ARGAMASSA TRAÇO 1:4 (CIMENTO E AREIA), PREPARO MECÂNICO COM BETONEIRA 400 L, APLICADO EM ÁREAS MOLHADAS SOBRE LAJE, ADERIDO, ACABAMENTO NÃO REFORÇADO, ESPESSURA 3CM. AF_07/2021</v>
      </c>
      <c r="D911" s="247"/>
      <c r="E911" s="247"/>
      <c r="F911" s="247"/>
      <c r="G911" s="247"/>
      <c r="H911" s="247"/>
      <c r="I911" s="248"/>
      <c r="J911" s="86">
        <f>C912</f>
        <v>756.25</v>
      </c>
      <c r="K911" s="45" t="str">
        <f>VLOOKUP(A911,'PLANILHA ORÇAMENTÁRIA'!B:L,5,0)</f>
        <v>M2</v>
      </c>
    </row>
    <row r="912" spans="1:11" ht="41.25" customHeight="1">
      <c r="B912" s="160" t="s">
        <v>15648</v>
      </c>
      <c r="C912" s="181">
        <f>((2.85*2.5)+3.56+4.44)*50</f>
        <v>756.25</v>
      </c>
      <c r="D912" s="249" t="s">
        <v>32369</v>
      </c>
      <c r="E912" s="250"/>
      <c r="F912" s="250"/>
      <c r="G912" s="250"/>
      <c r="H912" s="250"/>
      <c r="I912" s="250"/>
      <c r="J912" s="251"/>
    </row>
    <row r="914" spans="1:11" ht="36" customHeight="1">
      <c r="A914" s="23" t="s">
        <v>32603</v>
      </c>
      <c r="B914" s="49">
        <f>VLOOKUP(A914,'PLANILHA ORÇAMENTÁRIA'!B:L,2,0)</f>
        <v>87630</v>
      </c>
      <c r="C914" s="246" t="str">
        <f>VLOOKUP(A914,'PLANILHA ORÇAMENTÁRIA'!B:L,4,0)</f>
        <v>CONTRAPISO EM ARGAMASSA TRAÇO 1:4 (CIMENTO E AREIA), PREPARO MECÂNICO COM BETONEIRA 400 L, APLICADO EM ÁREAS SECAS SOBRE LAJE, ADERIDO, ACABAMENTO NÃO REFORÇADO, ESPESSURA 3CM. AF_07/2021</v>
      </c>
      <c r="D914" s="247"/>
      <c r="E914" s="247"/>
      <c r="F914" s="247"/>
      <c r="G914" s="247"/>
      <c r="H914" s="247"/>
      <c r="I914" s="248"/>
      <c r="J914" s="86">
        <f>C915</f>
        <v>1616.5000000000002</v>
      </c>
      <c r="K914" s="45" t="str">
        <f>VLOOKUP(A914,'PLANILHA ORÇAMENTÁRIA'!B:L,5,0)</f>
        <v>M2</v>
      </c>
    </row>
    <row r="915" spans="1:11" ht="41.25" customHeight="1">
      <c r="B915" s="160" t="s">
        <v>15648</v>
      </c>
      <c r="C915" s="181">
        <f>((4.2*2.85)+8.4+8.4+3.56)*50</f>
        <v>1616.5000000000002</v>
      </c>
      <c r="D915" s="249" t="s">
        <v>32370</v>
      </c>
      <c r="E915" s="250"/>
      <c r="F915" s="250"/>
      <c r="G915" s="250"/>
      <c r="H915" s="250"/>
      <c r="I915" s="250"/>
      <c r="J915" s="251"/>
    </row>
    <row r="917" spans="1:11" ht="25.5" customHeight="1">
      <c r="A917" s="23" t="s">
        <v>32604</v>
      </c>
      <c r="B917" s="49">
        <f>VLOOKUP(A917,'PLANILHA ORÇAMENTÁRIA'!B:L,2,0)</f>
        <v>87246</v>
      </c>
      <c r="C917" s="246" t="str">
        <f>VLOOKUP(A917,'PLANILHA ORÇAMENTÁRIA'!B:L,4,0)</f>
        <v>REVESTIMENTO CERÂMICO PARA PISO COM PLACAS TIPO ESMALTADA DE DIMENSÕES 35X35 CM APLICADA EM AMBIENTES DE ÁREA MENOR QUE 5 M2. AF_02/2023_PE</v>
      </c>
      <c r="D917" s="247"/>
      <c r="E917" s="247"/>
      <c r="F917" s="247"/>
      <c r="G917" s="247"/>
      <c r="H917" s="247"/>
      <c r="I917" s="248"/>
      <c r="J917" s="86">
        <f>C918</f>
        <v>578</v>
      </c>
      <c r="K917" s="45" t="str">
        <f>VLOOKUP(A917,'PLANILHA ORÇAMENTÁRIA'!B:L,5,0)</f>
        <v>M2</v>
      </c>
    </row>
    <row r="918" spans="1:11" ht="41.25" customHeight="1">
      <c r="B918" s="160" t="s">
        <v>15648</v>
      </c>
      <c r="C918" s="181">
        <f>(4.44+3.56+3.56)*50</f>
        <v>578</v>
      </c>
      <c r="D918" s="249" t="s">
        <v>32371</v>
      </c>
      <c r="E918" s="250"/>
      <c r="F918" s="250"/>
      <c r="G918" s="250"/>
      <c r="H918" s="250"/>
      <c r="I918" s="250"/>
      <c r="J918" s="251"/>
    </row>
    <row r="920" spans="1:11" ht="25.5" customHeight="1">
      <c r="A920" s="23" t="s">
        <v>32605</v>
      </c>
      <c r="B920" s="49">
        <f>VLOOKUP(A920,'PLANILHA ORÇAMENTÁRIA'!B:L,2,0)</f>
        <v>87247</v>
      </c>
      <c r="C920" s="246" t="str">
        <f>VLOOKUP(A920,'PLANILHA ORÇAMENTÁRIA'!B:L,4,0)</f>
        <v>REVESTIMENTO CERÂMICO PARA PISO COM PLACAS TIPO ESMALTADA DE DIMENSÕES 35X35 CM APLICADA EM AMBIENTES DE ÁREA ENTRE 5 M2 E 10 M2. AF_02/2023_PE</v>
      </c>
      <c r="D920" s="247"/>
      <c r="E920" s="247"/>
      <c r="F920" s="247"/>
      <c r="G920" s="247"/>
      <c r="H920" s="247"/>
      <c r="I920" s="248"/>
      <c r="J920" s="86">
        <f>C921</f>
        <v>840</v>
      </c>
      <c r="K920" s="45" t="str">
        <f>VLOOKUP(A920,'PLANILHA ORÇAMENTÁRIA'!B:L,5,0)</f>
        <v>M2</v>
      </c>
    </row>
    <row r="921" spans="1:11" ht="41.25" customHeight="1">
      <c r="B921" s="160" t="s">
        <v>15648</v>
      </c>
      <c r="C921" s="181">
        <f>(8.4+8.4)*50</f>
        <v>840</v>
      </c>
      <c r="D921" s="249" t="s">
        <v>32372</v>
      </c>
      <c r="E921" s="250"/>
      <c r="F921" s="250"/>
      <c r="G921" s="250"/>
      <c r="H921" s="250"/>
      <c r="I921" s="250"/>
      <c r="J921" s="251"/>
    </row>
    <row r="923" spans="1:11" ht="25.5" customHeight="1">
      <c r="A923" s="23" t="s">
        <v>32606</v>
      </c>
      <c r="B923" s="49">
        <f>VLOOKUP(A923,'PLANILHA ORÇAMENTÁRIA'!B:L,2,0)</f>
        <v>87248</v>
      </c>
      <c r="C923" s="246" t="str">
        <f>VLOOKUP(A923,'PLANILHA ORÇAMENTÁRIA'!B:L,4,0)</f>
        <v>REVESTIMENTO CERÂMICO PARA PISO COM PLACAS TIPO ESMALTADA DE DIMENSÕES 35X35 CM APLICADA EM AMBIENTES DE ÁREA MAIOR QUE 10 M2. AF_02/2023_PE</v>
      </c>
      <c r="D923" s="247"/>
      <c r="E923" s="247"/>
      <c r="F923" s="247"/>
      <c r="G923" s="247"/>
      <c r="H923" s="247"/>
      <c r="I923" s="248"/>
      <c r="J923" s="86">
        <f>C924</f>
        <v>955.00000000000011</v>
      </c>
      <c r="K923" s="45" t="str">
        <f>VLOOKUP(A923,'PLANILHA ORÇAMENTÁRIA'!B:L,5,0)</f>
        <v>M2</v>
      </c>
    </row>
    <row r="924" spans="1:11" ht="41.25" customHeight="1">
      <c r="B924" s="160" t="s">
        <v>15648</v>
      </c>
      <c r="C924" s="181">
        <f>19.1*50</f>
        <v>955.00000000000011</v>
      </c>
      <c r="D924" s="249" t="s">
        <v>32373</v>
      </c>
      <c r="E924" s="250"/>
      <c r="F924" s="250"/>
      <c r="G924" s="250"/>
      <c r="H924" s="250"/>
      <c r="I924" s="250"/>
      <c r="J924" s="251"/>
    </row>
    <row r="927" spans="1:11">
      <c r="B927" s="183" t="s">
        <v>32508</v>
      </c>
      <c r="C927" s="252" t="s">
        <v>32507</v>
      </c>
      <c r="D927" s="252"/>
      <c r="E927" s="252"/>
      <c r="F927" s="252"/>
      <c r="G927" s="252"/>
    </row>
    <row r="929" spans="1:11" ht="25.5" customHeight="1">
      <c r="A929" s="23" t="s">
        <v>32607</v>
      </c>
      <c r="B929" s="49">
        <f>VLOOKUP(A929,'PLANILHA ORÇAMENTÁRIA'!B:L,2,0)</f>
        <v>97084</v>
      </c>
      <c r="C929" s="246" t="str">
        <f>VLOOKUP(A929,'PLANILHA ORÇAMENTÁRIA'!B:L,4,0)</f>
        <v>COMPACTAÇÃO MECÂNICA DE SOLO PARA EXECUÇÃO DE RADIER, PISO DE CONCRETO OU LAJE SOBRE SOLO, COM COMPACTADOR DE SOLOS TIPO PLACA VIBRATÓRIA. AF_09/2021</v>
      </c>
      <c r="D929" s="247"/>
      <c r="E929" s="247"/>
      <c r="F929" s="247"/>
      <c r="G929" s="247"/>
      <c r="H929" s="247"/>
      <c r="I929" s="248"/>
      <c r="J929" s="86">
        <f>C930</f>
        <v>807.50000000000023</v>
      </c>
      <c r="K929" s="45" t="str">
        <f>VLOOKUP(A929,'PLANILHA ORÇAMENTÁRIA'!B:L,5,0)</f>
        <v>M2</v>
      </c>
    </row>
    <row r="930" spans="1:11" ht="41.25" customHeight="1">
      <c r="B930" s="160" t="s">
        <v>15648</v>
      </c>
      <c r="C930" s="181">
        <f>((10.45*6.7)-(9.45*5.7))*50</f>
        <v>807.50000000000023</v>
      </c>
      <c r="D930" s="249" t="s">
        <v>32374</v>
      </c>
      <c r="E930" s="250"/>
      <c r="F930" s="250"/>
      <c r="G930" s="250"/>
      <c r="H930" s="250"/>
      <c r="I930" s="250"/>
      <c r="J930" s="251"/>
    </row>
    <row r="932" spans="1:11" ht="25.5" customHeight="1">
      <c r="A932" s="23" t="s">
        <v>32608</v>
      </c>
      <c r="B932" s="49">
        <f>VLOOKUP(A932,'PLANILHA ORÇAMENTÁRIA'!B:L,2,0)</f>
        <v>97087</v>
      </c>
      <c r="C932" s="246" t="str">
        <f>VLOOKUP(A932,'PLANILHA ORÇAMENTÁRIA'!B:L,4,0)</f>
        <v>CAMADA SEPARADORA PARA EXECUÇÃO DE RADIER, PISO DE CONCRETO OU LAJE SOBRE SOLO, EM LONA PLÁSTICA. AF_09/2021</v>
      </c>
      <c r="D932" s="247"/>
      <c r="E932" s="247"/>
      <c r="F932" s="247"/>
      <c r="G932" s="247"/>
      <c r="H932" s="247"/>
      <c r="I932" s="248"/>
      <c r="J932" s="86">
        <f>C933</f>
        <v>807.50000000000023</v>
      </c>
      <c r="K932" s="45" t="str">
        <f>VLOOKUP(A932,'PLANILHA ORÇAMENTÁRIA'!B:L,5,0)</f>
        <v>M2</v>
      </c>
    </row>
    <row r="933" spans="1:11" ht="41.25" customHeight="1">
      <c r="B933" s="160" t="s">
        <v>15648</v>
      </c>
      <c r="C933" s="181">
        <f>((10.45*6.7)-(9.45*5.7))*50</f>
        <v>807.50000000000023</v>
      </c>
      <c r="D933" s="249" t="s">
        <v>32375</v>
      </c>
      <c r="E933" s="250"/>
      <c r="F933" s="250"/>
      <c r="G933" s="250"/>
      <c r="H933" s="250"/>
      <c r="I933" s="250"/>
      <c r="J933" s="251"/>
    </row>
    <row r="935" spans="1:11" ht="15" customHeight="1">
      <c r="A935" s="53"/>
      <c r="B935" s="159" t="str">
        <f>A936</f>
        <v>27.3</v>
      </c>
      <c r="C935" s="81" t="s">
        <v>15537</v>
      </c>
      <c r="D935" s="42"/>
      <c r="E935" s="42"/>
      <c r="F935" s="42"/>
      <c r="G935" s="40"/>
      <c r="H935" s="40"/>
      <c r="I935" s="39"/>
      <c r="J935" s="41"/>
      <c r="K935" s="39"/>
    </row>
    <row r="936" spans="1:11" ht="25.5" customHeight="1">
      <c r="A936" s="23" t="s">
        <v>32609</v>
      </c>
      <c r="B936" s="49">
        <f>VLOOKUP(A936,'PLANILHA ORÇAMENTÁRIA'!B:L,2,0)</f>
        <v>94993</v>
      </c>
      <c r="C936" s="246" t="str">
        <f>VLOOKUP(A936,'PLANILHA ORÇAMENTÁRIA'!B:L,4,0)</f>
        <v>EXECUÇÃO DE PASSEIO (CALÇADA) OU PISO DE CONCRETO COM CONCRETO MOLDADO IN LOCO, USINADO, ACABAMENTO CONVENCIONAL, ESPESSURA 6 CM, ARMADO. AF_08/2022</v>
      </c>
      <c r="D936" s="247"/>
      <c r="E936" s="247"/>
      <c r="F936" s="247"/>
      <c r="G936" s="247"/>
      <c r="H936" s="247"/>
      <c r="I936" s="248"/>
      <c r="J936" s="86">
        <f>C937</f>
        <v>807.50000000000023</v>
      </c>
      <c r="K936" s="45" t="str">
        <f>VLOOKUP(A936,'PLANILHA ORÇAMENTÁRIA'!B:L,5,0)</f>
        <v>M2</v>
      </c>
    </row>
    <row r="937" spans="1:11" ht="41.25" customHeight="1">
      <c r="B937" s="160" t="s">
        <v>15648</v>
      </c>
      <c r="C937" s="181">
        <f>((10.45*6.7)-(9.45*5.7))*50</f>
        <v>807.50000000000023</v>
      </c>
      <c r="D937" s="249" t="s">
        <v>32376</v>
      </c>
      <c r="E937" s="250"/>
      <c r="F937" s="250"/>
      <c r="G937" s="250"/>
      <c r="H937" s="250"/>
      <c r="I937" s="250"/>
      <c r="J937" s="251"/>
    </row>
    <row r="940" spans="1:11">
      <c r="A940" s="54"/>
      <c r="B940" s="183" t="s">
        <v>32510</v>
      </c>
      <c r="C940" s="252" t="s">
        <v>32509</v>
      </c>
      <c r="D940" s="252"/>
      <c r="E940" s="252"/>
      <c r="F940" s="252"/>
      <c r="G940" s="252"/>
      <c r="K940" s="21"/>
    </row>
    <row r="942" spans="1:11" ht="14.25" customHeight="1">
      <c r="A942" s="23" t="s">
        <v>32610</v>
      </c>
      <c r="B942" s="49">
        <f>VLOOKUP(A942,'PLANILHA ORÇAMENTÁRIA'!B:L,2,0)</f>
        <v>98689</v>
      </c>
      <c r="C942" s="246" t="str">
        <f>VLOOKUP(A942,'PLANILHA ORÇAMENTÁRIA'!B:L,4,0)</f>
        <v>SOLEIRA EM GRANITO, LARGURA 15 CM, ESPESSURA 2,0 CM. AF_09/2020</v>
      </c>
      <c r="D942" s="247"/>
      <c r="E942" s="247"/>
      <c r="F942" s="247"/>
      <c r="G942" s="247"/>
      <c r="H942" s="247"/>
      <c r="I942" s="248"/>
      <c r="J942" s="86">
        <f>C943</f>
        <v>120.00000000000001</v>
      </c>
      <c r="K942" s="45" t="str">
        <f>VLOOKUP(A942,'PLANILHA ORÇAMENTÁRIA'!B:L,5,0)</f>
        <v>M</v>
      </c>
    </row>
    <row r="943" spans="1:11" ht="41.25" customHeight="1">
      <c r="B943" s="160" t="s">
        <v>15650</v>
      </c>
      <c r="C943" s="181">
        <f>0.8*3*50</f>
        <v>120.00000000000001</v>
      </c>
      <c r="D943" s="249" t="s">
        <v>32377</v>
      </c>
      <c r="E943" s="250"/>
      <c r="F943" s="250"/>
      <c r="G943" s="250"/>
      <c r="H943" s="250"/>
      <c r="I943" s="250"/>
      <c r="J943" s="251"/>
    </row>
    <row r="945" spans="1:11" ht="24" customHeight="1">
      <c r="A945" s="23" t="s">
        <v>32611</v>
      </c>
      <c r="B945" s="49">
        <f>VLOOKUP(A945,'PLANILHA ORÇAMENTÁRIA'!B:L,2,0)</f>
        <v>88648</v>
      </c>
      <c r="C945" s="246" t="str">
        <f>VLOOKUP(A945,'PLANILHA ORÇAMENTÁRIA'!B:L,4,0)</f>
        <v>RODAPÉ CERÂMICO DE 7CM DE ALTURA COM PLACAS TIPO ESMALTADA DE DIMENSÕES 35X35CM. AF_02/2023</v>
      </c>
      <c r="D945" s="247"/>
      <c r="E945" s="247"/>
      <c r="F945" s="247"/>
      <c r="G945" s="247"/>
      <c r="H945" s="247"/>
      <c r="I945" s="248"/>
      <c r="J945" s="86">
        <f>C946</f>
        <v>1914.9999999999998</v>
      </c>
      <c r="K945" s="45" t="str">
        <f>VLOOKUP(A945,'PLANILHA ORÇAMENTÁRIA'!B:L,5,0)</f>
        <v>M</v>
      </c>
    </row>
    <row r="946" spans="1:11" ht="47.25" customHeight="1">
      <c r="B946" s="160" t="s">
        <v>15650</v>
      </c>
      <c r="C946" s="181">
        <f>((0.14+0.26+0.14+0.26+3+1.2) + (0.95+1.25) +(4.2+2.85+6.7+0.95) + (3.5+2.4+3.5+2.4) + (3.5+2.4+3.5+2.4) - (0.8*9))*50</f>
        <v>1914.9999999999998</v>
      </c>
      <c r="D946" s="249" t="s">
        <v>32378</v>
      </c>
      <c r="E946" s="250"/>
      <c r="F946" s="250"/>
      <c r="G946" s="250"/>
      <c r="H946" s="250"/>
      <c r="I946" s="250"/>
      <c r="J946" s="251"/>
    </row>
    <row r="948" spans="1:11" ht="24" customHeight="1">
      <c r="A948" s="23" t="s">
        <v>32612</v>
      </c>
      <c r="B948" s="49">
        <f>VLOOKUP(A948,'PLANILHA ORÇAMENTÁRIA'!B:L,2,0)</f>
        <v>101965</v>
      </c>
      <c r="C948" s="246" t="str">
        <f>VLOOKUP(A948,'PLANILHA ORÇAMENTÁRIA'!B:L,4,0)</f>
        <v>PEITORIL LINEAR EM GRANITO OU MÁRMORE, L = 15CM, ASSENTADO COM ARGAMASSA 1:6 COM ADITIVO. AF_11/2020</v>
      </c>
      <c r="D948" s="247"/>
      <c r="E948" s="247"/>
      <c r="F948" s="247"/>
      <c r="G948" s="247"/>
      <c r="H948" s="247"/>
      <c r="I948" s="248"/>
      <c r="J948" s="86">
        <f>C949</f>
        <v>320</v>
      </c>
      <c r="K948" s="45" t="str">
        <f>VLOOKUP(A948,'PLANILHA ORÇAMENTÁRIA'!B:L,5,0)</f>
        <v>M</v>
      </c>
    </row>
    <row r="949" spans="1:11" ht="47.25" customHeight="1">
      <c r="B949" s="160" t="s">
        <v>15650</v>
      </c>
      <c r="C949" s="181">
        <f>((1.4*4)+(0.8*1))*50</f>
        <v>320</v>
      </c>
      <c r="D949" s="249" t="s">
        <v>32379</v>
      </c>
      <c r="E949" s="250"/>
      <c r="F949" s="250"/>
      <c r="G949" s="250"/>
      <c r="H949" s="250"/>
      <c r="I949" s="250"/>
      <c r="J949" s="251"/>
    </row>
    <row r="952" spans="1:11">
      <c r="A952" s="54"/>
      <c r="B952" s="183" t="s">
        <v>32512</v>
      </c>
      <c r="C952" s="252" t="s">
        <v>32511</v>
      </c>
      <c r="D952" s="252"/>
      <c r="E952" s="252"/>
      <c r="F952" s="252"/>
      <c r="G952" s="252"/>
      <c r="K952" s="21"/>
    </row>
    <row r="954" spans="1:11" ht="24" customHeight="1">
      <c r="A954" s="23" t="s">
        <v>32613</v>
      </c>
      <c r="B954" s="49">
        <f>VLOOKUP(A954,'PLANILHA ORÇAMENTÁRIA'!B:L,2,0)</f>
        <v>93653</v>
      </c>
      <c r="C954" s="246" t="str">
        <f>VLOOKUP(A954,'PLANILHA ORÇAMENTÁRIA'!B:L,4,0)</f>
        <v>DISJUNTOR MONOPOLAR TIPO DIN, CORRENTE NOMINAL DE 10A - FORNECIMENTO E INSTALAÇÃO. AF_07/2025</v>
      </c>
      <c r="D954" s="247"/>
      <c r="E954" s="247"/>
      <c r="F954" s="247"/>
      <c r="G954" s="247"/>
      <c r="H954" s="247"/>
      <c r="I954" s="248"/>
      <c r="J954" s="86">
        <f>C955</f>
        <v>50</v>
      </c>
      <c r="K954" s="45" t="str">
        <f>VLOOKUP(A954,'PLANILHA ORÇAMENTÁRIA'!B:L,5,0)</f>
        <v>UN</v>
      </c>
    </row>
    <row r="955" spans="1:11" ht="47.25" customHeight="1">
      <c r="B955" s="160" t="s">
        <v>15643</v>
      </c>
      <c r="C955" s="181">
        <f>1*50</f>
        <v>50</v>
      </c>
      <c r="D955" s="249" t="s">
        <v>32380</v>
      </c>
      <c r="E955" s="250"/>
      <c r="F955" s="250"/>
      <c r="G955" s="250"/>
      <c r="H955" s="250"/>
      <c r="I955" s="250"/>
      <c r="J955" s="251"/>
    </row>
    <row r="957" spans="1:11" ht="24" customHeight="1">
      <c r="A957" s="23" t="s">
        <v>32614</v>
      </c>
      <c r="B957" s="49">
        <f>VLOOKUP(A957,'PLANILHA ORÇAMENTÁRIA'!B:L,2,0)</f>
        <v>93654</v>
      </c>
      <c r="C957" s="246" t="str">
        <f>VLOOKUP(A957,'PLANILHA ORÇAMENTÁRIA'!B:L,4,0)</f>
        <v>DISJUNTOR MONOPOLAR TIPO DIN, CORRENTE NOMINAL DE 16A - FORNECIMENTO E INSTALAÇÃO. AF_07/2025</v>
      </c>
      <c r="D957" s="247"/>
      <c r="E957" s="247"/>
      <c r="F957" s="247"/>
      <c r="G957" s="247"/>
      <c r="H957" s="247"/>
      <c r="I957" s="248"/>
      <c r="J957" s="86">
        <f>C958</f>
        <v>50</v>
      </c>
      <c r="K957" s="45" t="str">
        <f>VLOOKUP(A957,'PLANILHA ORÇAMENTÁRIA'!B:L,5,0)</f>
        <v>UN</v>
      </c>
    </row>
    <row r="958" spans="1:11" ht="47.25" customHeight="1">
      <c r="B958" s="160" t="s">
        <v>15643</v>
      </c>
      <c r="C958" s="181">
        <f>1*50</f>
        <v>50</v>
      </c>
      <c r="D958" s="249" t="s">
        <v>32381</v>
      </c>
      <c r="E958" s="250"/>
      <c r="F958" s="250"/>
      <c r="G958" s="250"/>
      <c r="H958" s="250"/>
      <c r="I958" s="250"/>
      <c r="J958" s="251"/>
    </row>
    <row r="960" spans="1:11" ht="24" customHeight="1">
      <c r="A960" s="23" t="s">
        <v>32615</v>
      </c>
      <c r="B960" s="49">
        <f>VLOOKUP(A960,'PLANILHA ORÇAMENTÁRIA'!B:L,2,0)</f>
        <v>93657</v>
      </c>
      <c r="C960" s="246" t="str">
        <f>VLOOKUP(A960,'PLANILHA ORÇAMENTÁRIA'!B:L,4,0)</f>
        <v>DISJUNTOR MONOPOLAR TIPO DIN, CORRENTE NOMINAL DE 32A - FORNECIMENTO E INSTALAÇÃO. AF_07/2025</v>
      </c>
      <c r="D960" s="247"/>
      <c r="E960" s="247"/>
      <c r="F960" s="247"/>
      <c r="G960" s="247"/>
      <c r="H960" s="247"/>
      <c r="I960" s="248"/>
      <c r="J960" s="86">
        <f>C961</f>
        <v>50</v>
      </c>
      <c r="K960" s="45" t="str">
        <f>VLOOKUP(A960,'PLANILHA ORÇAMENTÁRIA'!B:L,5,0)</f>
        <v>UN</v>
      </c>
    </row>
    <row r="961" spans="1:11" ht="47.25" customHeight="1">
      <c r="B961" s="160" t="s">
        <v>15643</v>
      </c>
      <c r="C961" s="181">
        <f>1*50</f>
        <v>50</v>
      </c>
      <c r="D961" s="249" t="s">
        <v>32382</v>
      </c>
      <c r="E961" s="250"/>
      <c r="F961" s="250"/>
      <c r="G961" s="250"/>
      <c r="H961" s="250"/>
      <c r="I961" s="250"/>
      <c r="J961" s="251"/>
    </row>
    <row r="963" spans="1:11">
      <c r="A963" s="23" t="s">
        <v>32616</v>
      </c>
      <c r="B963" s="49">
        <f>VLOOKUP(A963,'PLANILHA ORÇAMENTÁRIA'!B:L,2,0)</f>
        <v>93663</v>
      </c>
      <c r="C963" s="246" t="str">
        <f>VLOOKUP(A963,'PLANILHA ORÇAMENTÁRIA'!B:L,4,0)</f>
        <v>DISJUNTOR BIPOLAR TIPO DIN, CORRENTE NOMINAL DE 25A - FORNECIMENTO E INSTALAÇÃO. AF_07/2025</v>
      </c>
      <c r="D963" s="247"/>
      <c r="E963" s="247"/>
      <c r="F963" s="247"/>
      <c r="G963" s="247"/>
      <c r="H963" s="247"/>
      <c r="I963" s="248"/>
      <c r="J963" s="86">
        <f>C964</f>
        <v>50</v>
      </c>
      <c r="K963" s="45" t="str">
        <f>VLOOKUP(A963,'PLANILHA ORÇAMENTÁRIA'!B:L,5,0)</f>
        <v>UN</v>
      </c>
    </row>
    <row r="964" spans="1:11" ht="47.25" customHeight="1">
      <c r="B964" s="160" t="s">
        <v>15643</v>
      </c>
      <c r="C964" s="181">
        <f>1*50</f>
        <v>50</v>
      </c>
      <c r="D964" s="249" t="s">
        <v>32383</v>
      </c>
      <c r="E964" s="250"/>
      <c r="F964" s="250"/>
      <c r="G964" s="250"/>
      <c r="H964" s="250"/>
      <c r="I964" s="250"/>
      <c r="J964" s="251"/>
    </row>
    <row r="966" spans="1:11" ht="14.25" customHeight="1">
      <c r="A966" s="23" t="s">
        <v>32617</v>
      </c>
      <c r="B966" s="49" t="str">
        <f>VLOOKUP(A966,'PLANILHA ORÇAMENTÁRIA'!B:L,2,0)</f>
        <v>COMP 06</v>
      </c>
      <c r="C966" s="246" t="str">
        <f>VLOOKUP(A966,'PLANILHA ORÇAMENTÁRIA'!B:L,4,0)</f>
        <v>DISPOSITIVO DR, SENSIBILIDADE DE 30 MA, CORRENTE DE 25 A - FORNECIMENTO E INSTALAÇÃO.</v>
      </c>
      <c r="D966" s="247"/>
      <c r="E966" s="247"/>
      <c r="F966" s="247"/>
      <c r="G966" s="247"/>
      <c r="H966" s="247"/>
      <c r="I966" s="248"/>
      <c r="J966" s="86">
        <f>C967</f>
        <v>50</v>
      </c>
      <c r="K966" s="45" t="str">
        <f>VLOOKUP(A966,'PLANILHA ORÇAMENTÁRIA'!B:L,5,0)</f>
        <v>UN</v>
      </c>
    </row>
    <row r="967" spans="1:11" ht="47.25" customHeight="1">
      <c r="B967" s="160" t="s">
        <v>15643</v>
      </c>
      <c r="C967" s="181">
        <f>1*50</f>
        <v>50</v>
      </c>
      <c r="D967" s="249" t="s">
        <v>32384</v>
      </c>
      <c r="E967" s="250"/>
      <c r="F967" s="250"/>
      <c r="G967" s="250"/>
      <c r="H967" s="250"/>
      <c r="I967" s="250"/>
      <c r="J967" s="251"/>
    </row>
    <row r="969" spans="1:11" ht="14.25" customHeight="1">
      <c r="A969" s="23" t="s">
        <v>32618</v>
      </c>
      <c r="B969" s="49" t="str">
        <f>VLOOKUP(A969,'PLANILHA ORÇAMENTÁRIA'!B:L,2,0)</f>
        <v>COMP 7</v>
      </c>
      <c r="C969" s="246" t="str">
        <f>VLOOKUP(A969,'PLANILHA ORÇAMENTÁRIA'!B:L,4,0)</f>
        <v>DISPOSITIVO DR, SENSIBILIDADE DE 30 MA, CORRENTE DE 40 A - FORNECIMENTO E INSTALAÇÃO.</v>
      </c>
      <c r="D969" s="247"/>
      <c r="E969" s="247"/>
      <c r="F969" s="247"/>
      <c r="G969" s="247"/>
      <c r="H969" s="247"/>
      <c r="I969" s="248"/>
      <c r="J969" s="86">
        <f>C970</f>
        <v>50</v>
      </c>
      <c r="K969" s="45" t="str">
        <f>VLOOKUP(A969,'PLANILHA ORÇAMENTÁRIA'!B:L,5,0)</f>
        <v>UN</v>
      </c>
    </row>
    <row r="970" spans="1:11" ht="47.25" customHeight="1">
      <c r="B970" s="160" t="s">
        <v>15643</v>
      </c>
      <c r="C970" s="181">
        <f>1*50</f>
        <v>50</v>
      </c>
      <c r="D970" s="249" t="s">
        <v>32385</v>
      </c>
      <c r="E970" s="250"/>
      <c r="F970" s="250"/>
      <c r="G970" s="250"/>
      <c r="H970" s="250"/>
      <c r="I970" s="250"/>
      <c r="J970" s="251"/>
    </row>
    <row r="972" spans="1:11">
      <c r="A972" s="23" t="s">
        <v>32619</v>
      </c>
      <c r="B972" s="49" t="str">
        <f>VLOOKUP(A972,'PLANILHA ORÇAMENTÁRIA'!B:L,2,0)</f>
        <v>COMP 8</v>
      </c>
      <c r="C972" s="246" t="str">
        <f>VLOOKUP(A972,'PLANILHA ORÇAMENTÁRIA'!B:L,4,0)</f>
        <v>QUADRO DE DISTRIBUIÇÃO DE LUZ EM PVC PARA 12 DISJUNTORES - FORNECIMENTO E INSTALAÇÃO.</v>
      </c>
      <c r="D972" s="247"/>
      <c r="E972" s="247"/>
      <c r="F972" s="247"/>
      <c r="G972" s="247"/>
      <c r="H972" s="247"/>
      <c r="I972" s="248"/>
      <c r="J972" s="86">
        <f>C973</f>
        <v>50</v>
      </c>
      <c r="K972" s="45" t="str">
        <f>VLOOKUP(A972,'PLANILHA ORÇAMENTÁRIA'!B:L,5,0)</f>
        <v xml:space="preserve">UN </v>
      </c>
    </row>
    <row r="973" spans="1:11" ht="47.25" customHeight="1">
      <c r="B973" s="160" t="s">
        <v>15643</v>
      </c>
      <c r="C973" s="181">
        <f>1*50</f>
        <v>50</v>
      </c>
      <c r="D973" s="249" t="s">
        <v>32386</v>
      </c>
      <c r="E973" s="250"/>
      <c r="F973" s="250"/>
      <c r="G973" s="250"/>
      <c r="H973" s="250"/>
      <c r="I973" s="250"/>
      <c r="J973" s="251"/>
    </row>
    <row r="975" spans="1:11" ht="25.5" customHeight="1">
      <c r="A975" s="23" t="s">
        <v>32620</v>
      </c>
      <c r="B975" s="49" t="str">
        <f>VLOOKUP(A975,'PLANILHA ORÇAMENTÁRIA'!B:L,2,0)</f>
        <v>COMP 24</v>
      </c>
      <c r="C975" s="246" t="str">
        <f>VLOOKUP(A975,'PLANILHA ORÇAMENTÁRIA'!B:L,4,0)</f>
        <v>ENTRADA DE ENERGIA ELÉTRICA, AÉREA, BIFÁSICA, COM CAIXA DE SOBREPOR, CABO DE 10 MM2 E DISJUNTOR DIN 50A (INCLUSO O POSTE DE CONCRETO). AF_07/2020_PS</v>
      </c>
      <c r="D975" s="247"/>
      <c r="E975" s="247"/>
      <c r="F975" s="247"/>
      <c r="G975" s="247"/>
      <c r="H975" s="247"/>
      <c r="I975" s="248"/>
      <c r="J975" s="86">
        <f>C976</f>
        <v>50</v>
      </c>
      <c r="K975" s="45" t="str">
        <f>VLOOKUP(A975,'PLANILHA ORÇAMENTÁRIA'!B:L,5,0)</f>
        <v xml:space="preserve">UN </v>
      </c>
    </row>
    <row r="976" spans="1:11" ht="47.25" customHeight="1">
      <c r="B976" s="160" t="s">
        <v>15643</v>
      </c>
      <c r="C976" s="181">
        <f>1*50</f>
        <v>50</v>
      </c>
      <c r="D976" s="249" t="s">
        <v>32387</v>
      </c>
      <c r="E976" s="250"/>
      <c r="F976" s="250"/>
      <c r="G976" s="250"/>
      <c r="H976" s="250"/>
      <c r="I976" s="250"/>
      <c r="J976" s="251"/>
    </row>
    <row r="978" spans="1:11" ht="25.5" customHeight="1">
      <c r="A978" s="23" t="s">
        <v>32621</v>
      </c>
      <c r="B978" s="49" t="str">
        <f>VLOOKUP(A978,'PLANILHA ORÇAMENTÁRIA'!B:L,2,0)</f>
        <v>COMP 9</v>
      </c>
      <c r="C978" s="246" t="str">
        <f>VLOOKUP(A978,'PLANILHA ORÇAMENTÁRIA'!B:L,4,0)</f>
        <v>LUMINÁRIA TIPO PLAFONIER CIRCULAR COM BASE E27, DE SOBREPOR, COM LAMPADA LED DE 10 W - FORNECIMENTO E INSTALAÇÃO.</v>
      </c>
      <c r="D978" s="247"/>
      <c r="E978" s="247"/>
      <c r="F978" s="247"/>
      <c r="G978" s="247"/>
      <c r="H978" s="247"/>
      <c r="I978" s="248"/>
      <c r="J978" s="109">
        <f>C979</f>
        <v>350</v>
      </c>
      <c r="K978" s="45" t="str">
        <f>VLOOKUP(A978,'PLANILHA ORÇAMENTÁRIA'!B:L,5,0)</f>
        <v>UN</v>
      </c>
    </row>
    <row r="979" spans="1:11" ht="47.25" customHeight="1">
      <c r="B979" s="160" t="s">
        <v>15643</v>
      </c>
      <c r="C979" s="181">
        <f>7*50</f>
        <v>350</v>
      </c>
      <c r="D979" s="249" t="s">
        <v>32390</v>
      </c>
      <c r="E979" s="250"/>
      <c r="F979" s="250"/>
      <c r="G979" s="250"/>
      <c r="H979" s="250"/>
      <c r="I979" s="250"/>
      <c r="J979" s="251"/>
    </row>
    <row r="980" spans="1:11">
      <c r="J980" s="110"/>
    </row>
    <row r="981" spans="1:11" ht="25.5" customHeight="1">
      <c r="A981" s="23" t="s">
        <v>32622</v>
      </c>
      <c r="B981" s="49">
        <f>VLOOKUP(A981,'PLANILHA ORÇAMENTÁRIA'!B:L,2,0)</f>
        <v>91953</v>
      </c>
      <c r="C981" s="246" t="str">
        <f>VLOOKUP(A981,'PLANILHA ORÇAMENTÁRIA'!B:L,4,0)</f>
        <v>INTERRUPTOR SIMPLES (1 MÓDULO), 10A/250V, INCLUINDO SUPORTE E PLACA - FORNECIMENTO E INSTALAÇÃO. AF_03/2023</v>
      </c>
      <c r="D981" s="247"/>
      <c r="E981" s="247"/>
      <c r="F981" s="247"/>
      <c r="G981" s="247"/>
      <c r="H981" s="247"/>
      <c r="I981" s="248"/>
      <c r="J981" s="109">
        <f>C982</f>
        <v>250</v>
      </c>
      <c r="K981" s="45" t="str">
        <f>VLOOKUP(A981,'PLANILHA ORÇAMENTÁRIA'!B:L,5,0)</f>
        <v>UN</v>
      </c>
    </row>
    <row r="982" spans="1:11" ht="47.25" customHeight="1">
      <c r="B982" s="160" t="s">
        <v>15643</v>
      </c>
      <c r="C982" s="181">
        <f>5*50</f>
        <v>250</v>
      </c>
      <c r="D982" s="249" t="s">
        <v>32392</v>
      </c>
      <c r="E982" s="250"/>
      <c r="F982" s="250"/>
      <c r="G982" s="250"/>
      <c r="H982" s="250"/>
      <c r="I982" s="250"/>
      <c r="J982" s="251"/>
    </row>
    <row r="983" spans="1:11">
      <c r="J983" s="110"/>
    </row>
    <row r="984" spans="1:11" ht="25.5" customHeight="1">
      <c r="A984" s="23" t="s">
        <v>32623</v>
      </c>
      <c r="B984" s="49">
        <f>VLOOKUP(A984,'PLANILHA ORÇAMENTÁRIA'!B:L,2,0)</f>
        <v>91959</v>
      </c>
      <c r="C984" s="246" t="str">
        <f>VLOOKUP(A984,'PLANILHA ORÇAMENTÁRIA'!B:L,4,0)</f>
        <v>INTERRUPTOR SIMPLES (2 MÓDULOS), 10A/250V, INCLUINDO SUPORTE E PLACA - FORNECIMENTO E INSTALAÇÃO. AF_03/2023</v>
      </c>
      <c r="D984" s="247"/>
      <c r="E984" s="247"/>
      <c r="F984" s="247"/>
      <c r="G984" s="247"/>
      <c r="H984" s="247"/>
      <c r="I984" s="248"/>
      <c r="J984" s="109">
        <f>C985</f>
        <v>50</v>
      </c>
      <c r="K984" s="45" t="str">
        <f>VLOOKUP(A984,'PLANILHA ORÇAMENTÁRIA'!B:L,5,0)</f>
        <v>UN</v>
      </c>
    </row>
    <row r="985" spans="1:11" ht="47.25" customHeight="1">
      <c r="B985" s="160" t="s">
        <v>15643</v>
      </c>
      <c r="C985" s="181">
        <f>1*50</f>
        <v>50</v>
      </c>
      <c r="D985" s="249" t="s">
        <v>32391</v>
      </c>
      <c r="E985" s="250"/>
      <c r="F985" s="250"/>
      <c r="G985" s="250"/>
      <c r="H985" s="250"/>
      <c r="I985" s="250"/>
      <c r="J985" s="251"/>
    </row>
    <row r="986" spans="1:11">
      <c r="J986" s="110"/>
    </row>
    <row r="987" spans="1:11" ht="25.5" customHeight="1">
      <c r="A987" s="23" t="s">
        <v>32624</v>
      </c>
      <c r="B987" s="49">
        <f>VLOOKUP(A987,'PLANILHA ORÇAMENTÁRIA'!B:L,2,0)</f>
        <v>92000</v>
      </c>
      <c r="C987" s="246" t="str">
        <f>VLOOKUP(A987,'PLANILHA ORÇAMENTÁRIA'!B:L,4,0)</f>
        <v>TOMADA BAIXA DE EMBUTIR (1 MÓDULO), 2P+T 10 A, INCLUINDO SUPORTE E PLACA - FORNECIMENTO E INSTALAÇÃO. AF_03/2023</v>
      </c>
      <c r="D987" s="247"/>
      <c r="E987" s="247"/>
      <c r="F987" s="247"/>
      <c r="G987" s="247"/>
      <c r="H987" s="247"/>
      <c r="I987" s="248"/>
      <c r="J987" s="109">
        <f>C988</f>
        <v>350</v>
      </c>
      <c r="K987" s="45" t="str">
        <f>VLOOKUP(A987,'PLANILHA ORÇAMENTÁRIA'!B:L,5,0)</f>
        <v>UN</v>
      </c>
    </row>
    <row r="988" spans="1:11" ht="47.25" customHeight="1">
      <c r="B988" s="160" t="s">
        <v>15643</v>
      </c>
      <c r="C988" s="181">
        <f>(2+2+1+2)*50</f>
        <v>350</v>
      </c>
      <c r="D988" s="249" t="s">
        <v>32393</v>
      </c>
      <c r="E988" s="250"/>
      <c r="F988" s="250"/>
      <c r="G988" s="250"/>
      <c r="H988" s="250"/>
      <c r="I988" s="250"/>
      <c r="J988" s="251"/>
    </row>
    <row r="990" spans="1:11" ht="25.5" customHeight="1">
      <c r="A990" s="23" t="s">
        <v>32625</v>
      </c>
      <c r="B990" s="49">
        <f>VLOOKUP(A990,'PLANILHA ORÇAMENTÁRIA'!B:L,2,0)</f>
        <v>92008</v>
      </c>
      <c r="C990" s="246" t="str">
        <f>VLOOKUP(A990,'PLANILHA ORÇAMENTÁRIA'!B:L,4,0)</f>
        <v>TOMADA BAIXA DE EMBUTIR (2 MÓDULOS), 2P+T 10 A, INCLUINDO SUPORTE E PLACA - FORNECIMENTO E INSTALAÇÃO. AF_03/2023</v>
      </c>
      <c r="D990" s="247"/>
      <c r="E990" s="247"/>
      <c r="F990" s="247"/>
      <c r="G990" s="247"/>
      <c r="H990" s="247"/>
      <c r="I990" s="248"/>
      <c r="J990" s="86">
        <f>C991</f>
        <v>50</v>
      </c>
      <c r="K990" s="45" t="str">
        <f>VLOOKUP(A990,'PLANILHA ORÇAMENTÁRIA'!B:L,5,0)</f>
        <v>UN</v>
      </c>
    </row>
    <row r="991" spans="1:11" ht="47.25" customHeight="1">
      <c r="B991" s="160" t="s">
        <v>15643</v>
      </c>
      <c r="C991" s="181">
        <f>1*50</f>
        <v>50</v>
      </c>
      <c r="D991" s="249" t="s">
        <v>32394</v>
      </c>
      <c r="E991" s="250"/>
      <c r="F991" s="250"/>
      <c r="G991" s="250"/>
      <c r="H991" s="250"/>
      <c r="I991" s="250"/>
      <c r="J991" s="251"/>
    </row>
    <row r="993" spans="1:11" ht="25.5" customHeight="1">
      <c r="A993" s="23" t="s">
        <v>32626</v>
      </c>
      <c r="B993" s="49">
        <f>VLOOKUP(A993,'PLANILHA ORÇAMENTÁRIA'!B:L,2,0)</f>
        <v>91996</v>
      </c>
      <c r="C993" s="246" t="str">
        <f>VLOOKUP(A993,'PLANILHA ORÇAMENTÁRIA'!B:L,4,0)</f>
        <v>TOMADA MÉDIA DE EMBUTIR (1 MÓDULO), 2P+T 10 A, INCLUINDO SUPORTE E PLACA - FORNECIMENTO E INSTALAÇÃO. AF_03/2023</v>
      </c>
      <c r="D993" s="247"/>
      <c r="E993" s="247"/>
      <c r="F993" s="247"/>
      <c r="G993" s="247"/>
      <c r="H993" s="247"/>
      <c r="I993" s="248"/>
      <c r="J993" s="86">
        <f>C994</f>
        <v>250</v>
      </c>
      <c r="K993" s="45" t="str">
        <f>VLOOKUP(A993,'PLANILHA ORÇAMENTÁRIA'!B:L,5,0)</f>
        <v>UN</v>
      </c>
    </row>
    <row r="994" spans="1:11" ht="47.25" customHeight="1">
      <c r="B994" s="160" t="s">
        <v>15643</v>
      </c>
      <c r="C994" s="181">
        <f>5*50</f>
        <v>250</v>
      </c>
      <c r="D994" s="249" t="s">
        <v>32395</v>
      </c>
      <c r="E994" s="250"/>
      <c r="F994" s="250"/>
      <c r="G994" s="250"/>
      <c r="H994" s="250"/>
      <c r="I994" s="250"/>
      <c r="J994" s="251"/>
    </row>
    <row r="996" spans="1:11" ht="25.5" customHeight="1">
      <c r="A996" s="23" t="s">
        <v>32627</v>
      </c>
      <c r="B996" s="49">
        <f>VLOOKUP(A996,'PLANILHA ORÇAMENTÁRIA'!B:L,2,0)</f>
        <v>91997</v>
      </c>
      <c r="C996" s="246" t="str">
        <f>VLOOKUP(A996,'PLANILHA ORÇAMENTÁRIA'!B:L,4,0)</f>
        <v>TOMADA MÉDIA DE EMBUTIR (1 MÓDULO), 2P+T 20 A, INCLUINDO SUPORTE E PLACA - FORNECIMENTO E INSTALAÇÃO. AF_03/2023</v>
      </c>
      <c r="D996" s="247"/>
      <c r="E996" s="247"/>
      <c r="F996" s="247"/>
      <c r="G996" s="247"/>
      <c r="H996" s="247"/>
      <c r="I996" s="248"/>
      <c r="J996" s="86">
        <f>C997</f>
        <v>100</v>
      </c>
      <c r="K996" s="45" t="str">
        <f>VLOOKUP(A996,'PLANILHA ORÇAMENTÁRIA'!B:L,5,0)</f>
        <v>UN</v>
      </c>
    </row>
    <row r="997" spans="1:11" ht="47.25" customHeight="1">
      <c r="B997" s="160" t="s">
        <v>15643</v>
      </c>
      <c r="C997" s="181">
        <f>2*50</f>
        <v>100</v>
      </c>
      <c r="D997" s="249" t="s">
        <v>32396</v>
      </c>
      <c r="E997" s="250"/>
      <c r="F997" s="250"/>
      <c r="G997" s="250"/>
      <c r="H997" s="250"/>
      <c r="I997" s="250"/>
      <c r="J997" s="251"/>
    </row>
    <row r="999" spans="1:11" ht="25.5" customHeight="1">
      <c r="A999" s="23" t="s">
        <v>32628</v>
      </c>
      <c r="B999" s="49">
        <f>VLOOKUP(A999,'PLANILHA ORÇAMENTÁRIA'!B:L,2,0)</f>
        <v>91985</v>
      </c>
      <c r="C999" s="246" t="str">
        <f>VLOOKUP(A999,'PLANILHA ORÇAMENTÁRIA'!B:L,4,0)</f>
        <v>INTERRUPTOR PULSADOR CAMPAINHA (1 MÓDULO), 10A/250V, INCLUINDO SUPORTE E PLACA - FORNECIMENTO E INSTALAÇÃO. AF_03/2023</v>
      </c>
      <c r="D999" s="247"/>
      <c r="E999" s="247"/>
      <c r="F999" s="247"/>
      <c r="G999" s="247"/>
      <c r="H999" s="247"/>
      <c r="I999" s="248"/>
      <c r="J999" s="86">
        <f>C1000</f>
        <v>50</v>
      </c>
      <c r="K999" s="45" t="str">
        <f>VLOOKUP(A999,'PLANILHA ORÇAMENTÁRIA'!B:L,5,0)</f>
        <v>UN</v>
      </c>
    </row>
    <row r="1000" spans="1:11" ht="47.25" customHeight="1">
      <c r="B1000" s="160" t="s">
        <v>15643</v>
      </c>
      <c r="C1000" s="181">
        <f>1*50</f>
        <v>50</v>
      </c>
      <c r="D1000" s="249" t="s">
        <v>32397</v>
      </c>
      <c r="E1000" s="250"/>
      <c r="F1000" s="250"/>
      <c r="G1000" s="250"/>
      <c r="H1000" s="250"/>
      <c r="I1000" s="250"/>
      <c r="J1000" s="251"/>
    </row>
    <row r="1002" spans="1:11" ht="25.5" customHeight="1">
      <c r="A1002" s="23" t="s">
        <v>32629</v>
      </c>
      <c r="B1002" s="49">
        <f>VLOOKUP(A1002,'PLANILHA ORÇAMENTÁRIA'!B:L,2,0)</f>
        <v>91987</v>
      </c>
      <c r="C1002" s="246" t="str">
        <f>VLOOKUP(A1002,'PLANILHA ORÇAMENTÁRIA'!B:L,4,0)</f>
        <v>CAMPAINHA CIGARRA (1 MÓDULO), 10A/250V, INCLUINDO SUPORTE E PLACA - FORNECIMENTO E INSTALAÇÃO. AF_03/2023</v>
      </c>
      <c r="D1002" s="247"/>
      <c r="E1002" s="247"/>
      <c r="F1002" s="247"/>
      <c r="G1002" s="247"/>
      <c r="H1002" s="247"/>
      <c r="I1002" s="248"/>
      <c r="J1002" s="86">
        <f>C1003</f>
        <v>50</v>
      </c>
      <c r="K1002" s="45" t="str">
        <f>VLOOKUP(A1002,'PLANILHA ORÇAMENTÁRIA'!B:L,5,0)</f>
        <v>UN</v>
      </c>
    </row>
    <row r="1003" spans="1:11" ht="47.25" customHeight="1">
      <c r="B1003" s="160" t="s">
        <v>15643</v>
      </c>
      <c r="C1003" s="181">
        <f>1*50</f>
        <v>50</v>
      </c>
      <c r="D1003" s="249" t="s">
        <v>32389</v>
      </c>
      <c r="E1003" s="250"/>
      <c r="F1003" s="250"/>
      <c r="G1003" s="250"/>
      <c r="H1003" s="250"/>
      <c r="I1003" s="250"/>
      <c r="J1003" s="251"/>
    </row>
    <row r="1005" spans="1:11" ht="25.5" customHeight="1">
      <c r="A1005" s="23" t="s">
        <v>32630</v>
      </c>
      <c r="B1005" s="49" t="str">
        <f>VLOOKUP(A1005,'PLANILHA ORÇAMENTÁRIA'!B:L,2,0)</f>
        <v>COMP 12</v>
      </c>
      <c r="C1005" s="246" t="str">
        <f>VLOOKUP(A1005,'PLANILHA ORÇAMENTÁRIA'!B:L,4,0)</f>
        <v>SUPORTE PARAFUSADO COM PLACA DE ENCAIXE 4" X 2" ALTO (2,00 M DO PISO) PARA PONTO DE CHUVEIRO - FORNECIMENTO E INSTALAÇÃO. AF_03/2023</v>
      </c>
      <c r="D1005" s="247"/>
      <c r="E1005" s="247"/>
      <c r="F1005" s="247"/>
      <c r="G1005" s="247"/>
      <c r="H1005" s="247"/>
      <c r="I1005" s="248"/>
      <c r="J1005" s="86">
        <f>C1006</f>
        <v>50</v>
      </c>
      <c r="K1005" s="45" t="str">
        <f>VLOOKUP(A1005,'PLANILHA ORÇAMENTÁRIA'!B:L,5,0)</f>
        <v>UN</v>
      </c>
    </row>
    <row r="1006" spans="1:11" ht="47.25" customHeight="1">
      <c r="B1006" s="160" t="s">
        <v>15643</v>
      </c>
      <c r="C1006" s="181">
        <f>1*50</f>
        <v>50</v>
      </c>
      <c r="D1006" s="249" t="s">
        <v>32388</v>
      </c>
      <c r="E1006" s="250"/>
      <c r="F1006" s="250"/>
      <c r="G1006" s="250"/>
      <c r="H1006" s="250"/>
      <c r="I1006" s="250"/>
      <c r="J1006" s="251"/>
    </row>
    <row r="1008" spans="1:11" ht="25.5" customHeight="1">
      <c r="A1008" s="23" t="s">
        <v>32631</v>
      </c>
      <c r="B1008" s="49">
        <f>VLOOKUP(A1008,'PLANILHA ORÇAMENTÁRIA'!B:L,2,0)</f>
        <v>91941</v>
      </c>
      <c r="C1008" s="246" t="str">
        <f>VLOOKUP(A1008,'PLANILHA ORÇAMENTÁRIA'!B:L,4,0)</f>
        <v>CAIXA RETANGULAR 4" X 2" BAIXA (0,30 M DO PISO), PVC, INSTALADA EM PAREDE - FORNECIMENTO E INSTALAÇÃO. AF_03/2023</v>
      </c>
      <c r="D1008" s="247"/>
      <c r="E1008" s="247"/>
      <c r="F1008" s="247"/>
      <c r="G1008" s="247"/>
      <c r="H1008" s="247"/>
      <c r="I1008" s="248"/>
      <c r="J1008" s="86">
        <f>C1009</f>
        <v>400</v>
      </c>
      <c r="K1008" s="45" t="str">
        <f>VLOOKUP(A1008,'PLANILHA ORÇAMENTÁRIA'!B:L,5,0)</f>
        <v>UN</v>
      </c>
    </row>
    <row r="1009" spans="1:11" ht="47.25" customHeight="1">
      <c r="B1009" s="160" t="s">
        <v>15643</v>
      </c>
      <c r="C1009" s="181">
        <f>(7+1)*50</f>
        <v>400</v>
      </c>
      <c r="D1009" s="249" t="s">
        <v>32400</v>
      </c>
      <c r="E1009" s="250"/>
      <c r="F1009" s="250"/>
      <c r="G1009" s="250"/>
      <c r="H1009" s="250"/>
      <c r="I1009" s="250"/>
      <c r="J1009" s="251"/>
    </row>
    <row r="1011" spans="1:11" ht="25.5" customHeight="1">
      <c r="A1011" s="23" t="s">
        <v>32632</v>
      </c>
      <c r="B1011" s="49">
        <f>VLOOKUP(A1011,'PLANILHA ORÇAMENTÁRIA'!B:L,2,0)</f>
        <v>91940</v>
      </c>
      <c r="C1011" s="246" t="str">
        <f>VLOOKUP(A1011,'PLANILHA ORÇAMENTÁRIA'!B:L,4,0)</f>
        <v>CAIXA RETANGULAR 4" X 2" MÉDIA (1,30 M DO PISO), PVC, INSTALADA EM PAREDE - FORNECIMENTO E INSTALAÇÃO. AF_03/2023</v>
      </c>
      <c r="D1011" s="247"/>
      <c r="E1011" s="247"/>
      <c r="F1011" s="247"/>
      <c r="G1011" s="247"/>
      <c r="H1011" s="247"/>
      <c r="I1011" s="248"/>
      <c r="J1011" s="86">
        <f>C1012</f>
        <v>700</v>
      </c>
      <c r="K1011" s="45" t="str">
        <f>VLOOKUP(A1011,'PLANILHA ORÇAMENTÁRIA'!B:L,5,0)</f>
        <v>UN</v>
      </c>
    </row>
    <row r="1012" spans="1:11" ht="47.25" customHeight="1">
      <c r="B1012" s="160" t="s">
        <v>15643</v>
      </c>
      <c r="C1012" s="181">
        <f>((5+2+6+1))*50</f>
        <v>700</v>
      </c>
      <c r="D1012" s="249" t="s">
        <v>32399</v>
      </c>
      <c r="E1012" s="250"/>
      <c r="F1012" s="250"/>
      <c r="G1012" s="250"/>
      <c r="H1012" s="250"/>
      <c r="I1012" s="250"/>
      <c r="J1012" s="251"/>
    </row>
    <row r="1014" spans="1:11" ht="25.5" customHeight="1">
      <c r="A1014" s="23" t="s">
        <v>32633</v>
      </c>
      <c r="B1014" s="49">
        <f>VLOOKUP(A1014,'PLANILHA ORÇAMENTÁRIA'!B:L,2,0)</f>
        <v>91939</v>
      </c>
      <c r="C1014" s="246" t="str">
        <f>VLOOKUP(A1014,'PLANILHA ORÇAMENTÁRIA'!B:L,4,0)</f>
        <v>CAIXA RETANGULAR 4" X 2" ALTA (2,00 M DO PISO), PVC, INSTALADA EM PAREDE - FORNECIMENTO E INSTALAÇÃO. AF_03/2023</v>
      </c>
      <c r="D1014" s="247"/>
      <c r="E1014" s="247"/>
      <c r="F1014" s="247"/>
      <c r="G1014" s="247"/>
      <c r="H1014" s="247"/>
      <c r="I1014" s="248"/>
      <c r="J1014" s="86">
        <f>C1015</f>
        <v>100</v>
      </c>
      <c r="K1014" s="45" t="str">
        <f>VLOOKUP(A1014,'PLANILHA ORÇAMENTÁRIA'!B:L,5,0)</f>
        <v>UN</v>
      </c>
    </row>
    <row r="1015" spans="1:11" ht="47.25" customHeight="1">
      <c r="B1015" s="160" t="s">
        <v>15643</v>
      </c>
      <c r="C1015" s="181">
        <f>2*50</f>
        <v>100</v>
      </c>
      <c r="D1015" s="249" t="s">
        <v>32398</v>
      </c>
      <c r="E1015" s="250"/>
      <c r="F1015" s="250"/>
      <c r="G1015" s="250"/>
      <c r="H1015" s="250"/>
      <c r="I1015" s="250"/>
      <c r="J1015" s="251"/>
    </row>
    <row r="1017" spans="1:11" ht="15.75" customHeight="1">
      <c r="A1017" s="23" t="s">
        <v>32634</v>
      </c>
      <c r="B1017" s="49">
        <f>VLOOKUP(A1017,'PLANILHA ORÇAMENTÁRIA'!B:L,2,0)</f>
        <v>91937</v>
      </c>
      <c r="C1017" s="246" t="str">
        <f>VLOOKUP(A1017,'PLANILHA ORÇAMENTÁRIA'!B:L,4,0)</f>
        <v>CAIXA OCTOGONAL 3" X 3", PVC, INSTALADA EM LAJE - FORNECIMENTO E INSTALAÇÃO. AF_03/2023</v>
      </c>
      <c r="D1017" s="247"/>
      <c r="E1017" s="247"/>
      <c r="F1017" s="247"/>
      <c r="G1017" s="247"/>
      <c r="H1017" s="247"/>
      <c r="I1017" s="248"/>
      <c r="J1017" s="86">
        <f>C1018</f>
        <v>50</v>
      </c>
      <c r="K1017" s="45" t="str">
        <f>VLOOKUP(A1017,'PLANILHA ORÇAMENTÁRIA'!B:L,5,0)</f>
        <v>UN</v>
      </c>
    </row>
    <row r="1018" spans="1:11" ht="47.25" customHeight="1">
      <c r="B1018" s="160" t="s">
        <v>15643</v>
      </c>
      <c r="C1018" s="181">
        <f>50</f>
        <v>50</v>
      </c>
      <c r="D1018" s="249" t="s">
        <v>32401</v>
      </c>
      <c r="E1018" s="250"/>
      <c r="F1018" s="250"/>
      <c r="G1018" s="250"/>
      <c r="H1018" s="250"/>
      <c r="I1018" s="250"/>
      <c r="J1018" s="251"/>
    </row>
    <row r="1019" spans="1:11">
      <c r="B1019" s="160" t="s">
        <v>15643</v>
      </c>
      <c r="C1019" s="253" t="s">
        <v>32238</v>
      </c>
      <c r="D1019" s="254"/>
      <c r="E1019" s="253" t="s">
        <v>15651</v>
      </c>
      <c r="F1019" s="254"/>
    </row>
    <row r="1020" spans="1:11">
      <c r="B1020" s="169">
        <v>1</v>
      </c>
      <c r="C1020" s="256">
        <v>50</v>
      </c>
      <c r="D1020" s="256"/>
      <c r="E1020" s="295">
        <f>B1020*C1020</f>
        <v>50</v>
      </c>
      <c r="F1020" s="296"/>
    </row>
    <row r="1022" spans="1:11" ht="23.25" customHeight="1">
      <c r="A1022" s="23" t="s">
        <v>32635</v>
      </c>
      <c r="B1022" s="49" t="str">
        <f>VLOOKUP(A1022,'PLANILHA ORÇAMENTÁRIA'!B:L,2,0)</f>
        <v>COMP 13</v>
      </c>
      <c r="C1022" s="246" t="str">
        <f>VLOOKUP(A1022,'PLANILHA ORÇAMENTÁRIA'!B:L,4,0)</f>
        <v>CAIXA OCTOGONAL 3" X 3", PVC, INSTALADA EM FORRO PVC E EM TRAMA DE MADEIRA - FORNECIMENTO E INSTALAÇÃO.</v>
      </c>
      <c r="D1022" s="247"/>
      <c r="E1022" s="247"/>
      <c r="F1022" s="247"/>
      <c r="G1022" s="247"/>
      <c r="H1022" s="247"/>
      <c r="I1022" s="248"/>
      <c r="J1022" s="86">
        <f>C1023</f>
        <v>350</v>
      </c>
      <c r="K1022" s="45" t="str">
        <f>VLOOKUP(A1022,'PLANILHA ORÇAMENTÁRIA'!B:L,5,0)</f>
        <v>UN</v>
      </c>
    </row>
    <row r="1023" spans="1:11" ht="47.25" customHeight="1">
      <c r="B1023" s="160" t="s">
        <v>15643</v>
      </c>
      <c r="C1023" s="181">
        <f>7*50</f>
        <v>350</v>
      </c>
      <c r="D1023" s="249" t="s">
        <v>32402</v>
      </c>
      <c r="E1023" s="250"/>
      <c r="F1023" s="250"/>
      <c r="G1023" s="250"/>
      <c r="H1023" s="250"/>
      <c r="I1023" s="250"/>
      <c r="J1023" s="251"/>
    </row>
    <row r="1025" spans="1:11" ht="24" customHeight="1">
      <c r="A1025" s="23" t="s">
        <v>32636</v>
      </c>
      <c r="B1025" s="49">
        <f>VLOOKUP(A1025,'PLANILHA ORÇAMENTÁRIA'!B:L,2,0)</f>
        <v>91924</v>
      </c>
      <c r="C1025" s="246" t="str">
        <f>VLOOKUP(A1025,'PLANILHA ORÇAMENTÁRIA'!B:L,4,0)</f>
        <v>CABO DE COBRE FLEXÍVEL ISOLADO, 1,5 MM², ANTI-CHAMA 450/750 V, PARA CIRCUITOS TERMINAIS - FORNECIMENTO E INSTALAÇÃO. AF_03/2023</v>
      </c>
      <c r="D1025" s="247"/>
      <c r="E1025" s="247"/>
      <c r="F1025" s="247"/>
      <c r="G1025" s="247"/>
      <c r="H1025" s="247"/>
      <c r="I1025" s="248"/>
      <c r="J1025" s="86">
        <f>C1026</f>
        <v>6151.5</v>
      </c>
      <c r="K1025" s="45" t="str">
        <f>VLOOKUP(A1025,'PLANILHA ORÇAMENTÁRIA'!B:L,5,0)</f>
        <v>M</v>
      </c>
    </row>
    <row r="1026" spans="1:11" ht="47.25" customHeight="1">
      <c r="B1026" s="160" t="s">
        <v>15650</v>
      </c>
      <c r="C1026" s="181">
        <f>((35.85+32.87+54.31))*50</f>
        <v>6151.5</v>
      </c>
      <c r="D1026" s="249" t="s">
        <v>32403</v>
      </c>
      <c r="E1026" s="250"/>
      <c r="F1026" s="250"/>
      <c r="G1026" s="250"/>
      <c r="H1026" s="250"/>
      <c r="I1026" s="250"/>
      <c r="J1026" s="251"/>
    </row>
    <row r="1028" spans="1:11" ht="24" customHeight="1">
      <c r="A1028" s="23" t="s">
        <v>32637</v>
      </c>
      <c r="B1028" s="49">
        <f>VLOOKUP(A1028,'PLANILHA ORÇAMENTÁRIA'!B:L,2,0)</f>
        <v>91926</v>
      </c>
      <c r="C1028" s="246" t="str">
        <f>VLOOKUP(A1028,'PLANILHA ORÇAMENTÁRIA'!B:L,4,0)</f>
        <v>CABO DE COBRE FLEXÍVEL ISOLADO, 2,5 MM², ANTI-CHAMA 450/750 V, PARA CIRCUITOS TERMINAIS - FORNECIMENTO E INSTALAÇÃO. AF_03/2023</v>
      </c>
      <c r="D1028" s="247"/>
      <c r="E1028" s="247"/>
      <c r="F1028" s="247"/>
      <c r="G1028" s="247"/>
      <c r="H1028" s="247"/>
      <c r="I1028" s="248"/>
      <c r="J1028" s="86">
        <f>C1029</f>
        <v>8693</v>
      </c>
      <c r="K1028" s="45" t="str">
        <f>VLOOKUP(A1028,'PLANILHA ORÇAMENTÁRIA'!B:L,5,0)</f>
        <v>M</v>
      </c>
    </row>
    <row r="1029" spans="1:11" ht="47.25" customHeight="1">
      <c r="B1029" s="160" t="s">
        <v>15650</v>
      </c>
      <c r="C1029" s="181">
        <f>((9.61+58.77+61.32+44.16))*50</f>
        <v>8693</v>
      </c>
      <c r="D1029" s="249" t="s">
        <v>32404</v>
      </c>
      <c r="E1029" s="250"/>
      <c r="F1029" s="250"/>
      <c r="G1029" s="250"/>
      <c r="H1029" s="250"/>
      <c r="I1029" s="250"/>
      <c r="J1029" s="251"/>
    </row>
    <row r="1031" spans="1:11" ht="24" customHeight="1">
      <c r="A1031" s="23" t="s">
        <v>32638</v>
      </c>
      <c r="B1031" s="49">
        <f>VLOOKUP(A1031,'PLANILHA ORÇAMENTÁRIA'!B:L,2,0)</f>
        <v>91928</v>
      </c>
      <c r="C1031" s="246" t="str">
        <f>VLOOKUP(A1031,'PLANILHA ORÇAMENTÁRIA'!B:L,4,0)</f>
        <v>CABO DE COBRE FLEXÍVEL ISOLADO, 4 MM², ANTI-CHAMA 450/750 V, PARA CIRCUITOS TERMINAIS - FORNECIMENTO E INSTALAÇÃO. AF_03/2023</v>
      </c>
      <c r="D1031" s="247"/>
      <c r="E1031" s="247"/>
      <c r="F1031" s="247"/>
      <c r="G1031" s="247"/>
      <c r="H1031" s="247"/>
      <c r="I1031" s="248"/>
      <c r="J1031" s="86">
        <f>C1032</f>
        <v>1456.5000000000002</v>
      </c>
      <c r="K1031" s="45" t="str">
        <f>VLOOKUP(A1031,'PLANILHA ORÇAMENTÁRIA'!B:L,5,0)</f>
        <v>M</v>
      </c>
    </row>
    <row r="1032" spans="1:11" ht="47.25" customHeight="1">
      <c r="B1032" s="160" t="s">
        <v>15650</v>
      </c>
      <c r="C1032" s="181">
        <f>((9.71*3))*50</f>
        <v>1456.5000000000002</v>
      </c>
      <c r="D1032" s="249" t="s">
        <v>32405</v>
      </c>
      <c r="E1032" s="250"/>
      <c r="F1032" s="250"/>
      <c r="G1032" s="250"/>
      <c r="H1032" s="250"/>
      <c r="I1032" s="250"/>
      <c r="J1032" s="251"/>
    </row>
    <row r="1034" spans="1:11" ht="24" customHeight="1">
      <c r="A1034" s="23" t="s">
        <v>32639</v>
      </c>
      <c r="B1034" s="49">
        <f>VLOOKUP(A1034,'PLANILHA ORÇAMENTÁRIA'!B:L,2,0)</f>
        <v>91930</v>
      </c>
      <c r="C1034" s="246" t="str">
        <f>VLOOKUP(A1034,'PLANILHA ORÇAMENTÁRIA'!B:L,4,0)</f>
        <v>CABO DE COBRE FLEXÍVEL ISOLADO, 6 MM², ANTI-CHAMA 450/750 V, PARA CIRCUITOS TERMINAIS - FORNECIMENTO E INSTALAÇÃO. AF_03/2023</v>
      </c>
      <c r="D1034" s="247"/>
      <c r="E1034" s="247"/>
      <c r="F1034" s="247"/>
      <c r="G1034" s="247"/>
      <c r="H1034" s="247"/>
      <c r="I1034" s="248"/>
      <c r="J1034" s="86">
        <f>C1035</f>
        <v>4096.5</v>
      </c>
      <c r="K1034" s="45" t="str">
        <f>VLOOKUP(A1034,'PLANILHA ORÇAMENTÁRIA'!B:L,5,0)</f>
        <v>M</v>
      </c>
    </row>
    <row r="1035" spans="1:11" ht="47.25" customHeight="1">
      <c r="B1035" s="160" t="s">
        <v>15650</v>
      </c>
      <c r="C1035" s="181">
        <f>((27.31*3))*50</f>
        <v>4096.5</v>
      </c>
      <c r="D1035" s="249" t="s">
        <v>32406</v>
      </c>
      <c r="E1035" s="250"/>
      <c r="F1035" s="250"/>
      <c r="G1035" s="250"/>
      <c r="H1035" s="250"/>
      <c r="I1035" s="250"/>
      <c r="J1035" s="251"/>
    </row>
    <row r="1037" spans="1:11" ht="24" customHeight="1">
      <c r="A1037" s="23" t="s">
        <v>32640</v>
      </c>
      <c r="B1037" s="49">
        <f>VLOOKUP(A1037,'PLANILHA ORÇAMENTÁRIA'!B:L,2,0)</f>
        <v>91932</v>
      </c>
      <c r="C1037" s="246" t="str">
        <f>VLOOKUP(A1037,'PLANILHA ORÇAMENTÁRIA'!B:L,4,0)</f>
        <v>CABO DE COBRE FLEXÍVEL ISOLADO, 10 MM², ANTI-CHAMA 450/750 V, PARA CIRCUITOS TERMINAIS - FORNECIMENTO E INSTALAÇÃO. AF_03/2023</v>
      </c>
      <c r="D1037" s="247"/>
      <c r="E1037" s="247"/>
      <c r="F1037" s="247"/>
      <c r="G1037" s="247"/>
      <c r="H1037" s="247"/>
      <c r="I1037" s="248"/>
      <c r="J1037" s="86">
        <f>C1038</f>
        <v>1837.4999999999995</v>
      </c>
      <c r="K1037" s="45" t="str">
        <f>VLOOKUP(A1037,'PLANILHA ORÇAMENTÁRIA'!B:L,5,0)</f>
        <v>M</v>
      </c>
    </row>
    <row r="1038" spans="1:11" ht="47.25" customHeight="1">
      <c r="B1038" s="160" t="s">
        <v>15650</v>
      </c>
      <c r="C1038" s="181">
        <f>((11.7*3+8.3-6.65))*50</f>
        <v>1837.4999999999995</v>
      </c>
      <c r="D1038" s="249" t="s">
        <v>32407</v>
      </c>
      <c r="E1038" s="250"/>
      <c r="F1038" s="250"/>
      <c r="G1038" s="250"/>
      <c r="H1038" s="250"/>
      <c r="I1038" s="250"/>
      <c r="J1038" s="251"/>
    </row>
    <row r="1040" spans="1:11" ht="24" customHeight="1">
      <c r="A1040" s="23" t="s">
        <v>32641</v>
      </c>
      <c r="B1040" s="49">
        <f>VLOOKUP(A1040,'PLANILHA ORÇAMENTÁRIA'!B:L,2,0)</f>
        <v>97667</v>
      </c>
      <c r="C1040" s="246" t="str">
        <f>VLOOKUP(A1040,'PLANILHA ORÇAMENTÁRIA'!B:L,4,0)</f>
        <v>ELETRODUTO FLEXÍVEL CORRUGADO, PEAD, DN 50 (1 1/2"), PARA REDE ENTERRADA DE DISTRIBUIÇÃO DE ENERGIA ELÉTRICA - FORNECIMENTO E INSTALAÇÃO. AF_12/2021</v>
      </c>
      <c r="D1040" s="247"/>
      <c r="E1040" s="247"/>
      <c r="F1040" s="247"/>
      <c r="G1040" s="247"/>
      <c r="H1040" s="247"/>
      <c r="I1040" s="248"/>
      <c r="J1040" s="86">
        <f>C1041</f>
        <v>260</v>
      </c>
      <c r="K1040" s="45" t="str">
        <f>VLOOKUP(A1040,'PLANILHA ORÇAMENTÁRIA'!B:L,5,0)</f>
        <v>M</v>
      </c>
    </row>
    <row r="1041" spans="1:11" ht="47.25" customHeight="1">
      <c r="B1041" s="160" t="s">
        <v>15650</v>
      </c>
      <c r="C1041" s="181">
        <f>5.2*50</f>
        <v>260</v>
      </c>
      <c r="D1041" s="249" t="s">
        <v>32408</v>
      </c>
      <c r="E1041" s="250"/>
      <c r="F1041" s="250"/>
      <c r="G1041" s="250"/>
      <c r="H1041" s="250"/>
      <c r="I1041" s="250"/>
      <c r="J1041" s="251"/>
    </row>
    <row r="1043" spans="1:11" ht="24" customHeight="1">
      <c r="A1043" s="23" t="s">
        <v>32642</v>
      </c>
      <c r="B1043" s="49">
        <f>VLOOKUP(A1043,'PLANILHA ORÇAMENTÁRIA'!B:L,2,0)</f>
        <v>91845</v>
      </c>
      <c r="C1043" s="246" t="str">
        <f>VLOOKUP(A1043,'PLANILHA ORÇAMENTÁRIA'!B:L,4,0)</f>
        <v>ELETRODUTO FLEXÍVEL CORRUGADO REFORÇADO, PVC, DN 25 MM (3/4"), PARA CIRCUITOS TERMINAIS, INSTALADO EM LAJE - FORNECIMENTO E INSTALAÇÃO. AF_03/2023</v>
      </c>
      <c r="D1043" s="247"/>
      <c r="E1043" s="247"/>
      <c r="F1043" s="247"/>
      <c r="G1043" s="247"/>
      <c r="H1043" s="247"/>
      <c r="I1043" s="248"/>
      <c r="J1043" s="86">
        <f>C1044</f>
        <v>222.5</v>
      </c>
      <c r="K1043" s="45" t="str">
        <f>VLOOKUP(A1043,'PLANILHA ORÇAMENTÁRIA'!B:L,5,0)</f>
        <v>M</v>
      </c>
    </row>
    <row r="1044" spans="1:11" ht="47.25" customHeight="1">
      <c r="B1044" s="160" t="s">
        <v>15650</v>
      </c>
      <c r="C1044" s="181">
        <f>((0.95+1.25+0.95+1.3))*50</f>
        <v>222.5</v>
      </c>
      <c r="D1044" s="249" t="s">
        <v>32409</v>
      </c>
      <c r="E1044" s="250"/>
      <c r="F1044" s="250"/>
      <c r="G1044" s="250"/>
      <c r="H1044" s="250"/>
      <c r="I1044" s="250"/>
      <c r="J1044" s="251"/>
    </row>
    <row r="1046" spans="1:11" ht="15" customHeight="1">
      <c r="A1046" s="53"/>
      <c r="B1046" s="159" t="str">
        <f>A1047</f>
        <v>29.31</v>
      </c>
      <c r="C1046" s="81" t="s">
        <v>15541</v>
      </c>
      <c r="D1046" s="42"/>
      <c r="E1046" s="42"/>
      <c r="F1046" s="42"/>
      <c r="G1046" s="40"/>
      <c r="H1046" s="40"/>
      <c r="I1046" s="39"/>
      <c r="J1046" s="41"/>
      <c r="K1046" s="39"/>
    </row>
    <row r="1047" spans="1:11" ht="24" customHeight="1">
      <c r="A1047" s="23" t="s">
        <v>32643</v>
      </c>
      <c r="B1047" s="49">
        <f>VLOOKUP(A1047,'PLANILHA ORÇAMENTÁRIA'!B:L,2,0)</f>
        <v>91854</v>
      </c>
      <c r="C1047" s="246" t="str">
        <f>VLOOKUP(A1047,'PLANILHA ORÇAMENTÁRIA'!B:L,4,0)</f>
        <v>ELETRODUTO FLEXÍVEL CORRUGADO, PVC, DN 25 MM (3/4"), PARA CIRCUITOS TERMINAIS, INSTALADO EM PAREDE - FORNECIMENTO E INSTALAÇÃO. AF_03/2023</v>
      </c>
      <c r="D1047" s="247"/>
      <c r="E1047" s="247"/>
      <c r="F1047" s="247"/>
      <c r="G1047" s="247"/>
      <c r="H1047" s="247"/>
      <c r="I1047" s="248"/>
      <c r="J1047" s="86">
        <f>E1055</f>
        <v>2027.5000000000002</v>
      </c>
      <c r="K1047" s="45" t="str">
        <f>VLOOKUP(A1047,'PLANILHA ORÇAMENTÁRIA'!B:L,5,0)</f>
        <v>M</v>
      </c>
    </row>
    <row r="1048" spans="1:11">
      <c r="B1048" s="160" t="s">
        <v>15892</v>
      </c>
      <c r="C1048" s="55" t="s">
        <v>15650</v>
      </c>
      <c r="D1048" s="55" t="s">
        <v>15643</v>
      </c>
      <c r="E1048" s="55" t="s">
        <v>15668</v>
      </c>
      <c r="G1048" s="55" t="s">
        <v>15893</v>
      </c>
      <c r="H1048" s="270" t="s">
        <v>15650</v>
      </c>
      <c r="I1048" s="272"/>
      <c r="J1048" s="55" t="s">
        <v>15668</v>
      </c>
    </row>
    <row r="1049" spans="1:11">
      <c r="B1049" s="169" t="s">
        <v>15889</v>
      </c>
      <c r="C1049" s="209">
        <f>2.7-0.3</f>
        <v>2.4000000000000004</v>
      </c>
      <c r="D1049" s="209">
        <v>6</v>
      </c>
      <c r="E1049" s="209">
        <f>C1049*D1049</f>
        <v>14.400000000000002</v>
      </c>
      <c r="G1049" s="83" t="s">
        <v>15889</v>
      </c>
      <c r="H1049" s="265" t="s">
        <v>31818</v>
      </c>
      <c r="I1049" s="266"/>
      <c r="J1049" s="209">
        <f>(1.1+1.2)+(0.7+1.2)</f>
        <v>4.1999999999999993</v>
      </c>
    </row>
    <row r="1050" spans="1:11">
      <c r="B1050" s="169" t="s">
        <v>15890</v>
      </c>
      <c r="C1050" s="209">
        <f>2.7-1.3</f>
        <v>1.4000000000000001</v>
      </c>
      <c r="D1050" s="209">
        <v>10</v>
      </c>
      <c r="E1050" s="209">
        <f t="shared" ref="E1050:E1051" si="60">C1050*D1050</f>
        <v>14.000000000000002</v>
      </c>
      <c r="G1050" s="83" t="s">
        <v>15890</v>
      </c>
      <c r="H1050" s="265" t="s">
        <v>31819</v>
      </c>
      <c r="I1050" s="266"/>
      <c r="J1050" s="209">
        <f>0.5+0.7+0.55+1</f>
        <v>2.75</v>
      </c>
    </row>
    <row r="1051" spans="1:11">
      <c r="B1051" s="169" t="s">
        <v>15891</v>
      </c>
      <c r="C1051" s="209">
        <f>2.7-2</f>
        <v>0.70000000000000018</v>
      </c>
      <c r="D1051" s="209">
        <v>1</v>
      </c>
      <c r="E1051" s="209">
        <f t="shared" si="60"/>
        <v>0.70000000000000018</v>
      </c>
      <c r="G1051" s="83" t="s">
        <v>15891</v>
      </c>
      <c r="H1051" s="265" t="s">
        <v>31820</v>
      </c>
      <c r="I1051" s="266"/>
      <c r="J1051" s="209">
        <f>(0.2+0.5)</f>
        <v>0.7</v>
      </c>
    </row>
    <row r="1052" spans="1:11">
      <c r="D1052" s="55" t="s">
        <v>15655</v>
      </c>
      <c r="E1052" s="83">
        <f>SUM(E1049:E1051)</f>
        <v>29.100000000000005</v>
      </c>
      <c r="G1052" s="83" t="s">
        <v>31817</v>
      </c>
      <c r="H1052" s="265" t="s">
        <v>31821</v>
      </c>
      <c r="I1052" s="266"/>
      <c r="J1052" s="209">
        <f>1.15+1.15+1.5</f>
        <v>3.8</v>
      </c>
    </row>
    <row r="1053" spans="1:11">
      <c r="I1053" s="55" t="s">
        <v>15655</v>
      </c>
      <c r="J1053" s="83">
        <f>SUM(J1049:J1052)</f>
        <v>11.45</v>
      </c>
    </row>
    <row r="1054" spans="1:11">
      <c r="B1054" s="160" t="s">
        <v>15651</v>
      </c>
      <c r="C1054" s="253" t="s">
        <v>32238</v>
      </c>
      <c r="D1054" s="254"/>
      <c r="E1054" s="253" t="s">
        <v>15655</v>
      </c>
      <c r="F1054" s="254"/>
    </row>
    <row r="1055" spans="1:11">
      <c r="B1055" s="160">
        <f>E1052+J1053</f>
        <v>40.550000000000004</v>
      </c>
      <c r="C1055" s="256">
        <v>50</v>
      </c>
      <c r="D1055" s="256"/>
      <c r="E1055" s="295">
        <f>B1055*C1055</f>
        <v>2027.5000000000002</v>
      </c>
      <c r="F1055" s="296"/>
    </row>
    <row r="1057" spans="1:11" ht="24" customHeight="1">
      <c r="A1057" s="23" t="s">
        <v>32644</v>
      </c>
      <c r="B1057" s="49">
        <f>VLOOKUP(A1057,'PLANILHA ORÇAMENTÁRIA'!B:L,2,0)</f>
        <v>91834</v>
      </c>
      <c r="C1057" s="246" t="str">
        <f>VLOOKUP(A1057,'PLANILHA ORÇAMENTÁRIA'!B:L,4,0)</f>
        <v>ELETRODUTO FLEXÍVEL CORRUGADO, PVC, DN 25 MM (3/4"), PARA CIRCUITOS TERMINAIS, INSTALADO EM FORRO - FORNECIMENTO E INSTALAÇÃO. AF_03/2023</v>
      </c>
      <c r="D1057" s="247"/>
      <c r="E1057" s="247"/>
      <c r="F1057" s="247"/>
      <c r="G1057" s="247"/>
      <c r="H1057" s="247"/>
      <c r="I1057" s="248"/>
      <c r="J1057" s="86">
        <f>C1058</f>
        <v>3290</v>
      </c>
      <c r="K1057" s="45" t="str">
        <f>VLOOKUP(A1057,'PLANILHA ORÇAMENTÁRIA'!B:L,5,0)</f>
        <v>M</v>
      </c>
    </row>
    <row r="1058" spans="1:11" ht="47.25" customHeight="1">
      <c r="B1058" s="160" t="s">
        <v>15650</v>
      </c>
      <c r="C1058" s="181">
        <f>((110.8-40.55-4.45))*50</f>
        <v>3290</v>
      </c>
      <c r="D1058" s="249" t="s">
        <v>32410</v>
      </c>
      <c r="E1058" s="250"/>
      <c r="F1058" s="250"/>
      <c r="G1058" s="250"/>
      <c r="H1058" s="250"/>
      <c r="I1058" s="250"/>
      <c r="J1058" s="251"/>
    </row>
    <row r="1060" spans="1:11" ht="24" customHeight="1">
      <c r="A1060" s="23" t="s">
        <v>32645</v>
      </c>
      <c r="B1060" s="49">
        <f>VLOOKUP(A1060,'PLANILHA ORÇAMENTÁRIA'!B:L,2,0)</f>
        <v>104780</v>
      </c>
      <c r="C1060" s="246" t="str">
        <f>VLOOKUP(A1060,'PLANILHA ORÇAMENTÁRIA'!B:L,4,0)</f>
        <v>RASGO LINEAR MECANIZADO EM ALVENARIA, PARA ELETRODUTOS, DIÂMETROS MENORES OU IGUAIS A 40 MM. AF_09/2023</v>
      </c>
      <c r="D1060" s="247"/>
      <c r="E1060" s="247"/>
      <c r="F1060" s="247"/>
      <c r="G1060" s="247"/>
      <c r="H1060" s="247"/>
      <c r="I1060" s="248"/>
      <c r="J1060" s="86">
        <f>C1061</f>
        <v>2027.4999999999998</v>
      </c>
      <c r="K1060" s="45" t="str">
        <f>VLOOKUP(A1060,'PLANILHA ORÇAMENTÁRIA'!B:L,5,0)</f>
        <v>M</v>
      </c>
    </row>
    <row r="1061" spans="1:11" ht="47.25" customHeight="1">
      <c r="B1061" s="160" t="s">
        <v>15650</v>
      </c>
      <c r="C1061" s="181">
        <f>40.55*50</f>
        <v>2027.4999999999998</v>
      </c>
      <c r="D1061" s="249" t="s">
        <v>32411</v>
      </c>
      <c r="E1061" s="250"/>
      <c r="F1061" s="250"/>
      <c r="G1061" s="250"/>
      <c r="H1061" s="250"/>
      <c r="I1061" s="250"/>
      <c r="J1061" s="251"/>
    </row>
    <row r="1063" spans="1:11" ht="24" customHeight="1">
      <c r="A1063" s="23" t="s">
        <v>32646</v>
      </c>
      <c r="B1063" s="49">
        <f>VLOOKUP(A1063,'PLANILHA ORÇAMENTÁRIA'!B:L,2,0)</f>
        <v>104766</v>
      </c>
      <c r="C1063" s="246" t="str">
        <f>VLOOKUP(A1063,'PLANILHA ORÇAMENTÁRIA'!B:L,4,0)</f>
        <v>CHUMBAMENTO LINEAR EM ALVENARIA PARA ELETRODUTOS COM DIÂMETROS MENORES OU IGUAIS A 40 MM. AF_09/2023</v>
      </c>
      <c r="D1063" s="247"/>
      <c r="E1063" s="247"/>
      <c r="F1063" s="247"/>
      <c r="G1063" s="247"/>
      <c r="H1063" s="247"/>
      <c r="I1063" s="248"/>
      <c r="J1063" s="86">
        <f>C1064</f>
        <v>2027.4999999999998</v>
      </c>
      <c r="K1063" s="45" t="str">
        <f>VLOOKUP(A1063,'PLANILHA ORÇAMENTÁRIA'!B:L,5,0)</f>
        <v>M</v>
      </c>
    </row>
    <row r="1064" spans="1:11" ht="47.25" customHeight="1">
      <c r="B1064" s="160" t="s">
        <v>15650</v>
      </c>
      <c r="C1064" s="181">
        <f>40.55*50</f>
        <v>2027.4999999999998</v>
      </c>
      <c r="D1064" s="249" t="s">
        <v>32411</v>
      </c>
      <c r="E1064" s="250"/>
      <c r="F1064" s="250"/>
      <c r="G1064" s="250"/>
      <c r="H1064" s="250"/>
      <c r="I1064" s="250"/>
      <c r="J1064" s="251"/>
    </row>
    <row r="1067" spans="1:11">
      <c r="A1067" s="54"/>
      <c r="B1067" s="183" t="s">
        <v>32513</v>
      </c>
      <c r="C1067" s="252" t="s">
        <v>32514</v>
      </c>
      <c r="D1067" s="252"/>
      <c r="E1067" s="252"/>
      <c r="F1067" s="252"/>
      <c r="G1067" s="252"/>
      <c r="K1067" s="21"/>
    </row>
    <row r="1069" spans="1:11" ht="24" customHeight="1">
      <c r="A1069" s="23" t="s">
        <v>32647</v>
      </c>
      <c r="B1069" s="49">
        <f>VLOOKUP(A1069,'PLANILHA ORÇAMENTÁRIA'!B:L,2,0)</f>
        <v>90373</v>
      </c>
      <c r="C1069" s="246" t="str">
        <f>VLOOKUP(A1069,'PLANILHA ORÇAMENTÁRIA'!B:L,4,0)</f>
        <v>JOELHO 90 GRAUS COM BUCHA DE LATÃO, PVC, SOLDÁVEL, DN 25MM, X 1/2 INSTALADO EM RAMAL OU SUB-RAMAL DE ÁGUA - FORNECIMENTO E INSTALAÇÃO. AF_06/2022</v>
      </c>
      <c r="D1069" s="247"/>
      <c r="E1069" s="247"/>
      <c r="F1069" s="247"/>
      <c r="G1069" s="247"/>
      <c r="H1069" s="247"/>
      <c r="I1069" s="248"/>
      <c r="J1069" s="86">
        <f>C1070</f>
        <v>400</v>
      </c>
      <c r="K1069" s="45" t="str">
        <f>VLOOKUP(A1069,'PLANILHA ORÇAMENTÁRIA'!B:L,5,0)</f>
        <v>UN</v>
      </c>
    </row>
    <row r="1070" spans="1:11" ht="47.25" customHeight="1">
      <c r="B1070" s="160" t="s">
        <v>15643</v>
      </c>
      <c r="C1070" s="181">
        <f>(2+2+4)*50</f>
        <v>400</v>
      </c>
      <c r="D1070" s="249" t="s">
        <v>32732</v>
      </c>
      <c r="E1070" s="250"/>
      <c r="F1070" s="250"/>
      <c r="G1070" s="250"/>
      <c r="H1070" s="250"/>
      <c r="I1070" s="250"/>
      <c r="J1070" s="251"/>
    </row>
    <row r="1072" spans="1:11" ht="24" customHeight="1">
      <c r="A1072" s="23" t="s">
        <v>32648</v>
      </c>
      <c r="B1072" s="49">
        <f>VLOOKUP(A1072,'PLANILHA ORÇAMENTÁRIA'!B:L,2,0)</f>
        <v>89396</v>
      </c>
      <c r="C1072" s="246" t="str">
        <f>VLOOKUP(A1072,'PLANILHA ORÇAMENTÁRIA'!B:L,4,0)</f>
        <v>TÊ COM BUCHA DE LATÃO NA BOLSA CENTRAL, PVC, SOLDÁVEL, DN 25MM X 1/2, INSTALADO EM RAMAL OU SUB-RAMAL DE ÁGUA - FORNECIMENTO E INSTALAÇÃO. AF_06/2022</v>
      </c>
      <c r="D1072" s="247"/>
      <c r="E1072" s="247"/>
      <c r="F1072" s="247"/>
      <c r="G1072" s="247"/>
      <c r="H1072" s="247"/>
      <c r="I1072" s="248"/>
      <c r="J1072" s="86">
        <f>C1073</f>
        <v>50</v>
      </c>
      <c r="K1072" s="45" t="str">
        <f>VLOOKUP(A1072,'PLANILHA ORÇAMENTÁRIA'!B:L,5,0)</f>
        <v>UN</v>
      </c>
    </row>
    <row r="1073" spans="1:11" ht="57.75" customHeight="1">
      <c r="B1073" s="160" t="s">
        <v>15650</v>
      </c>
      <c r="C1073" s="181">
        <v>50</v>
      </c>
      <c r="D1073" s="249" t="s">
        <v>32741</v>
      </c>
      <c r="E1073" s="250"/>
      <c r="F1073" s="250"/>
      <c r="G1073" s="250"/>
      <c r="H1073" s="250"/>
      <c r="I1073" s="250"/>
      <c r="J1073" s="251"/>
    </row>
    <row r="1075" spans="1:11" ht="24" customHeight="1">
      <c r="A1075" s="23" t="s">
        <v>32649</v>
      </c>
      <c r="B1075" s="49">
        <f>VLOOKUP(A1075,'PLANILHA ORÇAMENTÁRIA'!B:L,2,0)</f>
        <v>89408</v>
      </c>
      <c r="C1075" s="246" t="str">
        <f>VLOOKUP(A1075,'PLANILHA ORÇAMENTÁRIA'!B:L,4,0)</f>
        <v>JOELHO 90 GRAUS, PVC, SOLDÁVEL, DN 25MM, INSTALADO EM RAMAL DE DISTRIBUIÇÃO DE ÁGUA - FORNECIMENTO E INSTALAÇÃO. AF_06/2022</v>
      </c>
      <c r="D1075" s="247"/>
      <c r="E1075" s="247"/>
      <c r="F1075" s="247"/>
      <c r="G1075" s="247"/>
      <c r="H1075" s="247"/>
      <c r="I1075" s="248"/>
      <c r="J1075" s="86">
        <f>C1076</f>
        <v>300</v>
      </c>
      <c r="K1075" s="45" t="str">
        <f>VLOOKUP(A1075,'PLANILHA ORÇAMENTÁRIA'!B:L,5,0)</f>
        <v>UN</v>
      </c>
    </row>
    <row r="1076" spans="1:11" ht="57.75" customHeight="1">
      <c r="B1076" s="160" t="s">
        <v>15650</v>
      </c>
      <c r="C1076" s="181">
        <f>200+100</f>
        <v>300</v>
      </c>
      <c r="D1076" s="249" t="s">
        <v>32755</v>
      </c>
      <c r="E1076" s="250"/>
      <c r="F1076" s="250"/>
      <c r="G1076" s="250"/>
      <c r="H1076" s="250"/>
      <c r="I1076" s="250"/>
      <c r="J1076" s="251"/>
    </row>
    <row r="1078" spans="1:11" ht="24" customHeight="1">
      <c r="A1078" s="23" t="s">
        <v>32650</v>
      </c>
      <c r="B1078" s="49">
        <f>VLOOKUP(A1078,'PLANILHA ORÇAMENTÁRIA'!B:L,2,0)</f>
        <v>89362</v>
      </c>
      <c r="C1078" s="246" t="str">
        <f>VLOOKUP(A1078,'PLANILHA ORÇAMENTÁRIA'!B:L,4,0)</f>
        <v>JOELHO 90 GRAUS, PVC, SOLDÁVEL, DN 25MM, INSTALADO EM RAMAL OU SUB-RAMAL DE ÁGUA - FORNECIMENTO E INSTALAÇÃO. AF_06/2022</v>
      </c>
      <c r="D1078" s="247"/>
      <c r="E1078" s="247"/>
      <c r="F1078" s="247"/>
      <c r="G1078" s="247"/>
      <c r="H1078" s="247"/>
      <c r="I1078" s="248"/>
      <c r="J1078" s="86">
        <f>C1079</f>
        <v>350</v>
      </c>
      <c r="K1078" s="45" t="str">
        <f>VLOOKUP(A1078,'PLANILHA ORÇAMENTÁRIA'!B:L,5,0)</f>
        <v>UN</v>
      </c>
    </row>
    <row r="1079" spans="1:11" ht="47.25" customHeight="1">
      <c r="B1079" s="160" t="s">
        <v>15643</v>
      </c>
      <c r="C1079" s="181">
        <f>(2+1+4)*50</f>
        <v>350</v>
      </c>
      <c r="D1079" s="318" t="s">
        <v>32733</v>
      </c>
      <c r="E1079" s="319"/>
      <c r="F1079" s="319"/>
      <c r="G1079" s="319"/>
      <c r="H1079" s="319"/>
      <c r="I1079" s="319"/>
      <c r="J1079" s="320"/>
    </row>
    <row r="1081" spans="1:11" ht="24" customHeight="1">
      <c r="A1081" s="23" t="s">
        <v>32651</v>
      </c>
      <c r="B1081" s="49">
        <f>VLOOKUP(A1081,'PLANILHA ORÇAMENTÁRIA'!B:L,2,0)</f>
        <v>89481</v>
      </c>
      <c r="C1081" s="246" t="str">
        <f>VLOOKUP(A1081,'PLANILHA ORÇAMENTÁRIA'!B:L,4,0)</f>
        <v>JOELHO 90 GRAUS, PVC, SOLDÁVEL, DN 25MM, INSTALADO EM PRUMADA DE ÁGUA - FORNECIMENTO E INSTALAÇÃO. AF_06/2022</v>
      </c>
      <c r="D1081" s="247"/>
      <c r="E1081" s="247"/>
      <c r="F1081" s="247"/>
      <c r="G1081" s="247"/>
      <c r="H1081" s="247"/>
      <c r="I1081" s="248"/>
      <c r="J1081" s="86">
        <f>C1082</f>
        <v>300</v>
      </c>
      <c r="K1081" s="45" t="str">
        <f>VLOOKUP(A1081,'PLANILHA ORÇAMENTÁRIA'!B:L,5,0)</f>
        <v>UN</v>
      </c>
    </row>
    <row r="1082" spans="1:11" ht="56.25" customHeight="1">
      <c r="B1082" s="160" t="s">
        <v>15643</v>
      </c>
      <c r="C1082" s="181">
        <f>(2*50)+(2*50)+(2*50)</f>
        <v>300</v>
      </c>
      <c r="D1082" s="249" t="s">
        <v>32738</v>
      </c>
      <c r="E1082" s="250"/>
      <c r="F1082" s="250"/>
      <c r="G1082" s="250"/>
      <c r="H1082" s="250"/>
      <c r="I1082" s="250"/>
      <c r="J1082" s="251"/>
    </row>
    <row r="1084" spans="1:11" ht="24" customHeight="1">
      <c r="A1084" s="23" t="s">
        <v>32652</v>
      </c>
      <c r="B1084" s="49">
        <f>VLOOKUP(A1084,'PLANILHA ORÇAMENTÁRIA'!B:L,2,0)</f>
        <v>89409</v>
      </c>
      <c r="C1084" s="246" t="str">
        <f>VLOOKUP(A1084,'PLANILHA ORÇAMENTÁRIA'!B:L,4,0)</f>
        <v>JOELHO 45 GRAUS, PVC, SOLDÁVEL, DN 25MM, INSTALADO EM RAMAL DE DISTRIBUIÇÃO DE ÁGUA - FORNECIMENTO E INSTALAÇÃO. AF_06/2022</v>
      </c>
      <c r="D1084" s="247"/>
      <c r="E1084" s="247"/>
      <c r="F1084" s="247"/>
      <c r="G1084" s="247"/>
      <c r="H1084" s="247"/>
      <c r="I1084" s="248"/>
      <c r="J1084" s="86">
        <f>C1085</f>
        <v>50</v>
      </c>
      <c r="K1084" s="45" t="str">
        <f>VLOOKUP(A1084,'PLANILHA ORÇAMENTÁRIA'!B:L,5,0)</f>
        <v>UN</v>
      </c>
    </row>
    <row r="1085" spans="1:11" ht="57.75" customHeight="1">
      <c r="B1085" s="160" t="s">
        <v>15650</v>
      </c>
      <c r="C1085" s="181">
        <v>50</v>
      </c>
      <c r="D1085" s="249" t="s">
        <v>32741</v>
      </c>
      <c r="E1085" s="250"/>
      <c r="F1085" s="250"/>
      <c r="G1085" s="250"/>
      <c r="H1085" s="250"/>
      <c r="I1085" s="250"/>
      <c r="J1085" s="251"/>
    </row>
    <row r="1087" spans="1:11" ht="24" customHeight="1">
      <c r="A1087" s="23" t="s">
        <v>32653</v>
      </c>
      <c r="B1087" s="49">
        <f>VLOOKUP(A1087,'PLANILHA ORÇAMENTÁRIA'!B:L,2,0)</f>
        <v>89617</v>
      </c>
      <c r="C1087" s="246" t="str">
        <f>VLOOKUP(A1087,'PLANILHA ORÇAMENTÁRIA'!B:L,4,0)</f>
        <v>TE, PVC, SOLDÁVEL, DN 25MM, INSTALADO EM PRUMADA DE ÁGUA - FORNECIMENTO E INSTALAÇÃO. AF_06/2022</v>
      </c>
      <c r="D1087" s="247"/>
      <c r="E1087" s="247"/>
      <c r="F1087" s="247"/>
      <c r="G1087" s="247"/>
      <c r="H1087" s="247"/>
      <c r="I1087" s="248"/>
      <c r="J1087" s="86">
        <f>C1088</f>
        <v>50</v>
      </c>
      <c r="K1087" s="45" t="str">
        <f>VLOOKUP(A1087,'PLANILHA ORÇAMENTÁRIA'!B:L,5,0)</f>
        <v>UN</v>
      </c>
    </row>
    <row r="1088" spans="1:11" ht="47.25" customHeight="1">
      <c r="B1088" s="160" t="s">
        <v>15643</v>
      </c>
      <c r="C1088" s="181">
        <f>50</f>
        <v>50</v>
      </c>
      <c r="D1088" s="249" t="s">
        <v>32735</v>
      </c>
      <c r="E1088" s="250"/>
      <c r="F1088" s="250"/>
      <c r="G1088" s="250"/>
      <c r="H1088" s="250"/>
      <c r="I1088" s="250"/>
      <c r="J1088" s="251"/>
    </row>
    <row r="1090" spans="1:11" ht="24" customHeight="1">
      <c r="A1090" s="23" t="s">
        <v>32654</v>
      </c>
      <c r="B1090" s="49">
        <f>VLOOKUP(A1090,'PLANILHA ORÇAMENTÁRIA'!B:L,2,0)</f>
        <v>89395</v>
      </c>
      <c r="C1090" s="246" t="str">
        <f>VLOOKUP(A1090,'PLANILHA ORÇAMENTÁRIA'!B:L,4,0)</f>
        <v>TE, PVC, SOLDÁVEL, DN 25MM, INSTALADO EM RAMAL OU SUB-RAMAL DE ÁGUA - FORNECIMENTO E INSTALAÇÃO. AF_06/2022</v>
      </c>
      <c r="D1090" s="247"/>
      <c r="E1090" s="247"/>
      <c r="F1090" s="247"/>
      <c r="G1090" s="247"/>
      <c r="H1090" s="247"/>
      <c r="I1090" s="248"/>
      <c r="J1090" s="86">
        <f>C1091</f>
        <v>200</v>
      </c>
      <c r="K1090" s="45" t="str">
        <f>VLOOKUP(A1090,'PLANILHA ORÇAMENTÁRIA'!B:L,5,0)</f>
        <v>UN</v>
      </c>
    </row>
    <row r="1091" spans="1:11" ht="47.25" customHeight="1">
      <c r="B1091" s="160" t="s">
        <v>15643</v>
      </c>
      <c r="C1091" s="181">
        <f>(1+1+2)*50</f>
        <v>200</v>
      </c>
      <c r="D1091" s="249" t="s">
        <v>32734</v>
      </c>
      <c r="E1091" s="250"/>
      <c r="F1091" s="250"/>
      <c r="G1091" s="250"/>
      <c r="H1091" s="250"/>
      <c r="I1091" s="250"/>
      <c r="J1091" s="251"/>
    </row>
    <row r="1093" spans="1:11" ht="27" customHeight="1">
      <c r="A1093" s="23" t="s">
        <v>32655</v>
      </c>
      <c r="B1093" s="49">
        <f>VLOOKUP(A1093,'PLANILHA ORÇAMENTÁRIA'!B:L,2,0)</f>
        <v>89413</v>
      </c>
      <c r="C1093" s="246" t="str">
        <f>VLOOKUP(A1093,'PLANILHA ORÇAMENTÁRIA'!B:L,4,0)</f>
        <v>JOELHO 90 GRAUS, PVC, SOLDÁVEL, DN 32MM, INSTALADO EM RAMAL DE DISTRIBUIÇÃO DE ÁGUA - FORNECIMENTO E INSTALAÇÃO. AF_06/2022</v>
      </c>
      <c r="D1093" s="247"/>
      <c r="E1093" s="247"/>
      <c r="F1093" s="247"/>
      <c r="G1093" s="247"/>
      <c r="H1093" s="247"/>
      <c r="I1093" s="248"/>
      <c r="J1093" s="86">
        <f>C1094</f>
        <v>300</v>
      </c>
      <c r="K1093" s="45" t="str">
        <f>VLOOKUP(A1093,'PLANILHA ORÇAMENTÁRIA'!B:L,5,0)</f>
        <v>UN</v>
      </c>
    </row>
    <row r="1094" spans="1:11" ht="57.75" customHeight="1">
      <c r="B1094" s="160" t="s">
        <v>15650</v>
      </c>
      <c r="C1094" s="181">
        <f>6*50</f>
        <v>300</v>
      </c>
      <c r="D1094" s="249" t="s">
        <v>32744</v>
      </c>
      <c r="E1094" s="250"/>
      <c r="F1094" s="250"/>
      <c r="G1094" s="250"/>
      <c r="H1094" s="250"/>
      <c r="I1094" s="250"/>
      <c r="J1094" s="251"/>
    </row>
    <row r="1096" spans="1:11" ht="27" customHeight="1">
      <c r="A1096" s="23" t="s">
        <v>32656</v>
      </c>
      <c r="B1096" s="49">
        <f>VLOOKUP(A1096,'PLANILHA ORÇAMENTÁRIA'!B:L,2,0)</f>
        <v>89414</v>
      </c>
      <c r="C1096" s="246" t="str">
        <f>VLOOKUP(A1096,'PLANILHA ORÇAMENTÁRIA'!B:L,4,0)</f>
        <v>JOELHO 45 GRAUS, PVC, SOLDÁVEL, DN 32MM, INSTALADO EM RAMAL DE DISTRIBUIÇÃO DE ÁGUA - FORNECIMENTO E INSTALAÇÃO. AF_06/2022</v>
      </c>
      <c r="D1096" s="247"/>
      <c r="E1096" s="247"/>
      <c r="F1096" s="247"/>
      <c r="G1096" s="247"/>
      <c r="H1096" s="247"/>
      <c r="I1096" s="248"/>
      <c r="J1096" s="86">
        <f>C1097</f>
        <v>50</v>
      </c>
      <c r="K1096" s="45" t="str">
        <f>VLOOKUP(A1096,'PLANILHA ORÇAMENTÁRIA'!B:L,5,0)</f>
        <v>UN</v>
      </c>
    </row>
    <row r="1097" spans="1:11" ht="57.75" customHeight="1">
      <c r="B1097" s="160" t="s">
        <v>15650</v>
      </c>
      <c r="C1097" s="181">
        <v>50</v>
      </c>
      <c r="D1097" s="249" t="s">
        <v>32742</v>
      </c>
      <c r="E1097" s="250"/>
      <c r="F1097" s="250"/>
      <c r="G1097" s="250"/>
      <c r="H1097" s="250"/>
      <c r="I1097" s="250"/>
      <c r="J1097" s="251"/>
    </row>
    <row r="1099" spans="1:11" ht="27" customHeight="1">
      <c r="A1099" s="23" t="s">
        <v>32657</v>
      </c>
      <c r="B1099" s="49">
        <f>VLOOKUP(A1099,'PLANILHA ORÇAMENTÁRIA'!B:L,2,0)</f>
        <v>103974</v>
      </c>
      <c r="C1099" s="246" t="str">
        <f>VLOOKUP(A1099,'PLANILHA ORÇAMENTÁRIA'!B:L,4,0)</f>
        <v>JOELHO DE REDUÇÃO, 90 GRAUS, PVC, SOLDÁVEL, DN 32 MM X 25 MM, INSTALADO EM PRUMADA DE ÁGUA - FORNECIMENTO E INSTALAÇÃO. AF_06/2022</v>
      </c>
      <c r="D1099" s="247"/>
      <c r="E1099" s="247"/>
      <c r="F1099" s="247"/>
      <c r="G1099" s="247"/>
      <c r="H1099" s="247"/>
      <c r="I1099" s="248"/>
      <c r="J1099" s="86">
        <f>C1100</f>
        <v>50</v>
      </c>
      <c r="K1099" s="45" t="str">
        <f>VLOOKUP(A1099,'PLANILHA ORÇAMENTÁRIA'!B:L,5,0)</f>
        <v>UN</v>
      </c>
    </row>
    <row r="1100" spans="1:11" ht="57.75" customHeight="1">
      <c r="B1100" s="160" t="s">
        <v>15650</v>
      </c>
      <c r="C1100" s="181">
        <v>50</v>
      </c>
      <c r="D1100" s="249" t="s">
        <v>32742</v>
      </c>
      <c r="E1100" s="250"/>
      <c r="F1100" s="250"/>
      <c r="G1100" s="250"/>
      <c r="H1100" s="250"/>
      <c r="I1100" s="250"/>
      <c r="J1100" s="251"/>
    </row>
    <row r="1102" spans="1:11" ht="27" customHeight="1">
      <c r="A1102" s="23" t="s">
        <v>32658</v>
      </c>
      <c r="B1102" s="49">
        <f>VLOOKUP(A1102,'PLANILHA ORÇAMENTÁRIA'!B:L,2,0)</f>
        <v>89443</v>
      </c>
      <c r="C1102" s="246" t="str">
        <f>VLOOKUP(A1102,'PLANILHA ORÇAMENTÁRIA'!B:L,4,0)</f>
        <v>TE, PVC, SOLDÁVEL, DN 32MM, INSTALADO EM RAMAL DE DISTRIBUIÇÃO DE ÁGUA - FORNECIMENTO E INSTALAÇÃO. AF_06/2022</v>
      </c>
      <c r="D1102" s="247"/>
      <c r="E1102" s="247"/>
      <c r="F1102" s="247"/>
      <c r="G1102" s="247"/>
      <c r="H1102" s="247"/>
      <c r="I1102" s="248"/>
      <c r="J1102" s="86">
        <f>C1103</f>
        <v>200</v>
      </c>
      <c r="K1102" s="45" t="str">
        <f>VLOOKUP(A1102,'PLANILHA ORÇAMENTÁRIA'!B:L,5,0)</f>
        <v>UN</v>
      </c>
    </row>
    <row r="1103" spans="1:11" ht="57.75" customHeight="1">
      <c r="B1103" s="160" t="s">
        <v>15650</v>
      </c>
      <c r="C1103" s="181">
        <f>(3+1)*50</f>
        <v>200</v>
      </c>
      <c r="D1103" s="249" t="s">
        <v>32746</v>
      </c>
      <c r="E1103" s="250"/>
      <c r="F1103" s="250"/>
      <c r="G1103" s="250"/>
      <c r="H1103" s="250"/>
      <c r="I1103" s="250"/>
      <c r="J1103" s="251"/>
    </row>
    <row r="1105" spans="1:11" ht="24" customHeight="1">
      <c r="A1105" s="23" t="s">
        <v>32659</v>
      </c>
      <c r="B1105" s="49">
        <f>VLOOKUP(A1105,'PLANILHA ORÇAMENTÁRIA'!B:L,2,0)</f>
        <v>89446</v>
      </c>
      <c r="C1105" s="246" t="str">
        <f>VLOOKUP(A1105,'PLANILHA ORÇAMENTÁRIA'!B:L,4,0)</f>
        <v>TUBO, PVC, SOLDÁVEL, DE 25MM, INSTALADO EM PRUMADA DE ÁGUA - FORNECIMENTO E INSTALAÇÃO. AF_06/2022</v>
      </c>
      <c r="D1105" s="247"/>
      <c r="E1105" s="247"/>
      <c r="F1105" s="247"/>
      <c r="G1105" s="247"/>
      <c r="H1105" s="247"/>
      <c r="I1105" s="248"/>
      <c r="J1105" s="86">
        <f>C1106</f>
        <v>390</v>
      </c>
      <c r="K1105" s="45" t="str">
        <f>VLOOKUP(A1105,'PLANILHA ORÇAMENTÁRIA'!B:L,5,0)</f>
        <v>M</v>
      </c>
    </row>
    <row r="1106" spans="1:11" ht="59.25" customHeight="1">
      <c r="B1106" s="160" t="s">
        <v>15650</v>
      </c>
      <c r="C1106" s="181">
        <f>(1.7*3)*50+(2.7*50)</f>
        <v>390</v>
      </c>
      <c r="D1106" s="249" t="s">
        <v>32739</v>
      </c>
      <c r="E1106" s="250"/>
      <c r="F1106" s="250"/>
      <c r="G1106" s="250"/>
      <c r="H1106" s="250"/>
      <c r="I1106" s="250"/>
      <c r="J1106" s="251"/>
    </row>
    <row r="1108" spans="1:11" ht="24" customHeight="1">
      <c r="A1108" s="23" t="s">
        <v>32660</v>
      </c>
      <c r="B1108" s="49">
        <f>VLOOKUP(A1108,'PLANILHA ORÇAMENTÁRIA'!B:L,2,0)</f>
        <v>89356</v>
      </c>
      <c r="C1108" s="246" t="str">
        <f>VLOOKUP(A1108,'PLANILHA ORÇAMENTÁRIA'!B:L,4,0)</f>
        <v>TUBO, PVC, SOLDÁVEL, DE 25MM, INSTALADO EM RAMAL OU SUB-RAMAL DE ÁGUA - FORNECIMENTO E INSTALAÇÃO. AF_06/2022</v>
      </c>
      <c r="D1108" s="247"/>
      <c r="E1108" s="247"/>
      <c r="F1108" s="247"/>
      <c r="G1108" s="247"/>
      <c r="H1108" s="247"/>
      <c r="I1108" s="248"/>
      <c r="J1108" s="86">
        <f>C1109</f>
        <v>523</v>
      </c>
      <c r="K1108" s="45" t="str">
        <f>VLOOKUP(A1108,'PLANILHA ORÇAMENTÁRIA'!B:L,5,0)</f>
        <v>M</v>
      </c>
    </row>
    <row r="1109" spans="1:11" ht="47.25" customHeight="1">
      <c r="B1109" s="160" t="s">
        <v>15650</v>
      </c>
      <c r="C1109" s="181">
        <f>(2+0.9+(0.62+1.99+2.15+0.5+0.8+0.4+1.1))*50</f>
        <v>523</v>
      </c>
      <c r="D1109" s="249" t="s">
        <v>32737</v>
      </c>
      <c r="E1109" s="250"/>
      <c r="F1109" s="250"/>
      <c r="G1109" s="250"/>
      <c r="H1109" s="250"/>
      <c r="I1109" s="250"/>
      <c r="J1109" s="251"/>
    </row>
    <row r="1111" spans="1:11" ht="24" customHeight="1">
      <c r="A1111" s="23" t="s">
        <v>32661</v>
      </c>
      <c r="B1111" s="49">
        <f>VLOOKUP(A1111,'PLANILHA ORÇAMENTÁRIA'!B:L,2,0)</f>
        <v>89402</v>
      </c>
      <c r="C1111" s="246" t="str">
        <f>VLOOKUP(A1111,'PLANILHA ORÇAMENTÁRIA'!B:L,4,0)</f>
        <v>TUBO, PVC, SOLDÁVEL, DE 25MM, INSTALADO EM RAMAL DE DISTRIBUIÇÃO DE ÁGUA - FORNECIMENTO E INSTALAÇÃO. AF_06/2022</v>
      </c>
      <c r="D1111" s="247"/>
      <c r="E1111" s="247"/>
      <c r="F1111" s="247"/>
      <c r="G1111" s="247"/>
      <c r="H1111" s="247"/>
      <c r="I1111" s="248"/>
      <c r="J1111" s="86">
        <f>C1112</f>
        <v>788.5</v>
      </c>
      <c r="K1111" s="45" t="str">
        <f>VLOOKUP(A1111,'PLANILHA ORÇAMENTÁRIA'!B:L,5,0)</f>
        <v>M</v>
      </c>
    </row>
    <row r="1112" spans="1:11" ht="57.75" customHeight="1">
      <c r="B1112" s="160" t="s">
        <v>15650</v>
      </c>
      <c r="C1112" s="181">
        <f>(1.24+5.61+4.74+0.6+1.1+0.75+0.17)*50 + (1.43+0.13)*50</f>
        <v>788.5</v>
      </c>
      <c r="D1112" s="249" t="s">
        <v>32754</v>
      </c>
      <c r="E1112" s="250"/>
      <c r="F1112" s="250"/>
      <c r="G1112" s="250"/>
      <c r="H1112" s="250"/>
      <c r="I1112" s="250"/>
      <c r="J1112" s="251"/>
    </row>
    <row r="1114" spans="1:11" ht="27" customHeight="1">
      <c r="A1114" s="23" t="s">
        <v>32662</v>
      </c>
      <c r="B1114" s="49">
        <f>VLOOKUP(A1114,'PLANILHA ORÇAMENTÁRIA'!B:L,2,0)</f>
        <v>89403</v>
      </c>
      <c r="C1114" s="246" t="str">
        <f>VLOOKUP(A1114,'PLANILHA ORÇAMENTÁRIA'!B:L,4,0)</f>
        <v>TUBO, PVC, SOLDÁVEL, DE 32MM, INSTALADO EM RAMAL DE DISTRIBUIÇÃO DE ÁGUA - FORNECIMENTO E INSTALAÇÃO. AF_06/2022</v>
      </c>
      <c r="D1114" s="247"/>
      <c r="E1114" s="247"/>
      <c r="F1114" s="247"/>
      <c r="G1114" s="247"/>
      <c r="H1114" s="247"/>
      <c r="I1114" s="248"/>
      <c r="J1114" s="86">
        <f>C1115</f>
        <v>529</v>
      </c>
      <c r="K1114" s="45" t="str">
        <f>VLOOKUP(A1114,'PLANILHA ORÇAMENTÁRIA'!B:L,5,0)</f>
        <v>M</v>
      </c>
    </row>
    <row r="1115" spans="1:11" ht="57.75" customHeight="1">
      <c r="B1115" s="160" t="s">
        <v>15650</v>
      </c>
      <c r="C1115" s="181">
        <f>((0.25+1+0.25+0.9+2.61+2.9+0.1)+(0.25+0.2+0.72+0.4+1))*50</f>
        <v>529</v>
      </c>
      <c r="D1115" s="249" t="s">
        <v>32747</v>
      </c>
      <c r="E1115" s="250"/>
      <c r="F1115" s="250"/>
      <c r="G1115" s="250"/>
      <c r="H1115" s="250"/>
      <c r="I1115" s="250"/>
      <c r="J1115" s="251"/>
    </row>
    <row r="1117" spans="1:11" ht="24" customHeight="1">
      <c r="A1117" s="23" t="s">
        <v>32663</v>
      </c>
      <c r="B1117" s="49">
        <f>VLOOKUP(A1117,'PLANILHA ORÇAMENTÁRIA'!B:L,2,0)</f>
        <v>104779</v>
      </c>
      <c r="C1117" s="246" t="str">
        <f>VLOOKUP(A1117,'PLANILHA ORÇAMENTÁRIA'!B:L,4,0)</f>
        <v>RASGO LINEAR MECANIZADO EM ALVENARIA, PARA RAMAIS/ DISTRIBUIÇÃO DE INSTALAÇÕES HIDRÁULICAS, DIÂMETROS MENORES OU IGUAIS A 40 MM. AF_09/2023</v>
      </c>
      <c r="D1117" s="247"/>
      <c r="E1117" s="247"/>
      <c r="F1117" s="247"/>
      <c r="G1117" s="247"/>
      <c r="H1117" s="247"/>
      <c r="I1117" s="248"/>
      <c r="J1117" s="86">
        <f>C1118</f>
        <v>863</v>
      </c>
      <c r="K1117" s="45" t="str">
        <f>VLOOKUP(A1117,'PLANILHA ORÇAMENTÁRIA'!B:L,5,0)</f>
        <v>M</v>
      </c>
    </row>
    <row r="1118" spans="1:11" ht="70.5" customHeight="1">
      <c r="B1118" s="160" t="s">
        <v>15650</v>
      </c>
      <c r="C1118" s="181">
        <f>((5.1-3*0.25)+10.46)*50+ 2.45*50</f>
        <v>863</v>
      </c>
      <c r="D1118" s="249" t="s">
        <v>32740</v>
      </c>
      <c r="E1118" s="250"/>
      <c r="F1118" s="250"/>
      <c r="G1118" s="250"/>
      <c r="H1118" s="250"/>
      <c r="I1118" s="250"/>
      <c r="J1118" s="251"/>
    </row>
    <row r="1120" spans="1:11" ht="24" customHeight="1">
      <c r="A1120" s="23" t="s">
        <v>32664</v>
      </c>
      <c r="B1120" s="49">
        <f>VLOOKUP(A1120,'PLANILHA ORÇAMENTÁRIA'!B:L,2,0)</f>
        <v>90466</v>
      </c>
      <c r="C1120" s="246" t="str">
        <f>VLOOKUP(A1120,'PLANILHA ORÇAMENTÁRIA'!B:L,4,0)</f>
        <v>CHUMBAMENTO LINEAR EM ALVENARIA PARA RAMAIS/DISTRIBUIÇÃO DE INSTALAÇÕES HIDRÁULICAS COM DIÂMETROS MENORES OU IGUAIS A 40 MM. AF_09/2023</v>
      </c>
      <c r="D1120" s="247"/>
      <c r="E1120" s="247"/>
      <c r="F1120" s="247"/>
      <c r="G1120" s="247"/>
      <c r="H1120" s="247"/>
      <c r="I1120" s="248"/>
      <c r="J1120" s="86">
        <f>C1121</f>
        <v>863</v>
      </c>
      <c r="K1120" s="45" t="str">
        <f>VLOOKUP(A1120,'PLANILHA ORÇAMENTÁRIA'!B:L,5,0)</f>
        <v>M</v>
      </c>
    </row>
    <row r="1121" spans="1:11" ht="63" customHeight="1">
      <c r="B1121" s="160" t="s">
        <v>15650</v>
      </c>
      <c r="C1121" s="181">
        <f>((5.1-3*0.25)+10.46)*50+ 2.45*50</f>
        <v>863</v>
      </c>
      <c r="D1121" s="249" t="s">
        <v>32740</v>
      </c>
      <c r="E1121" s="250"/>
      <c r="F1121" s="250"/>
      <c r="G1121" s="250"/>
      <c r="H1121" s="250"/>
      <c r="I1121" s="250"/>
      <c r="J1121" s="251"/>
    </row>
    <row r="1123" spans="1:11" ht="24" customHeight="1">
      <c r="A1123" s="23" t="s">
        <v>32665</v>
      </c>
      <c r="B1123" s="49">
        <f>VLOOKUP(A1123,'PLANILHA ORÇAMENTÁRIA'!B:L,2,0)</f>
        <v>89383</v>
      </c>
      <c r="C1123" s="246" t="str">
        <f>VLOOKUP(A1123,'PLANILHA ORÇAMENTÁRIA'!B:L,4,0)</f>
        <v>ADAPTADOR CURTO COM BOLSA E ROSCA PARA REGISTRO, PVC, SOLDÁVEL, DN 25MM X 3/4, INSTALADO EM RAMAL OU SUB-RAMAL DE ÁGUA - FORNECIMENTO E INSTALAÇÃO. AF_06/2022</v>
      </c>
      <c r="D1123" s="247"/>
      <c r="E1123" s="247"/>
      <c r="F1123" s="247"/>
      <c r="G1123" s="247"/>
      <c r="H1123" s="247"/>
      <c r="I1123" s="248"/>
      <c r="J1123" s="86">
        <f>C1124</f>
        <v>400</v>
      </c>
      <c r="K1123" s="45" t="str">
        <f>VLOOKUP(A1123,'PLANILHA ORÇAMENTÁRIA'!B:L,5,0)</f>
        <v>UN</v>
      </c>
    </row>
    <row r="1124" spans="1:11" ht="47.25" customHeight="1">
      <c r="B1124" s="160" t="s">
        <v>15643</v>
      </c>
      <c r="C1124" s="181">
        <f>(2+2+4)*50</f>
        <v>400</v>
      </c>
      <c r="D1124" s="249" t="s">
        <v>32736</v>
      </c>
      <c r="E1124" s="250"/>
      <c r="F1124" s="250"/>
      <c r="G1124" s="250"/>
      <c r="H1124" s="250"/>
      <c r="I1124" s="250"/>
      <c r="J1124" s="251"/>
    </row>
    <row r="1126" spans="1:11" ht="24" customHeight="1">
      <c r="A1126" s="23" t="s">
        <v>32666</v>
      </c>
      <c r="B1126" s="49">
        <f>VLOOKUP(A1126,'PLANILHA ORÇAMENTÁRIA'!B:L,2,0)</f>
        <v>89985</v>
      </c>
      <c r="C1126" s="246" t="str">
        <f>VLOOKUP(A1126,'PLANILHA ORÇAMENTÁRIA'!B:L,4,0)</f>
        <v>REGISTRO DE PRESSÃO BRUTO, LATÃO, ROSCÁVEL, 3/4", COM ACABAMENTO E CANOPLA CROMADOS - FORNECIMENTO E INSTALAÇÃO. AF_08/2021</v>
      </c>
      <c r="D1126" s="247"/>
      <c r="E1126" s="247"/>
      <c r="F1126" s="247"/>
      <c r="G1126" s="247"/>
      <c r="H1126" s="247"/>
      <c r="I1126" s="248"/>
      <c r="J1126" s="86">
        <f>C1127</f>
        <v>50</v>
      </c>
      <c r="K1126" s="45" t="str">
        <f>VLOOKUP(A1126,'PLANILHA ORÇAMENTÁRIA'!B:L,5,0)</f>
        <v>UN</v>
      </c>
    </row>
    <row r="1127" spans="1:11" ht="47.25" customHeight="1">
      <c r="B1127" s="160" t="s">
        <v>15643</v>
      </c>
      <c r="C1127" s="181">
        <f>1*50</f>
        <v>50</v>
      </c>
      <c r="D1127" s="249" t="s">
        <v>32751</v>
      </c>
      <c r="E1127" s="250"/>
      <c r="F1127" s="250"/>
      <c r="G1127" s="250"/>
      <c r="H1127" s="250"/>
      <c r="I1127" s="250"/>
      <c r="J1127" s="251"/>
    </row>
    <row r="1129" spans="1:11" ht="24" customHeight="1">
      <c r="A1129" s="23" t="s">
        <v>32667</v>
      </c>
      <c r="B1129" s="49">
        <f>VLOOKUP(A1129,'PLANILHA ORÇAMENTÁRIA'!B:L,2,0)</f>
        <v>89987</v>
      </c>
      <c r="C1129" s="246" t="str">
        <f>VLOOKUP(A1129,'PLANILHA ORÇAMENTÁRIA'!B:L,4,0)</f>
        <v>REGISTRO DE GAVETA BRUTO, LATÃO, ROSCÁVEL, 3/4", COM ACABAMENTO E CANOPLA CROMADOS - FORNECIMENTO E INSTALAÇÃO. AF_08/2021</v>
      </c>
      <c r="D1129" s="247"/>
      <c r="E1129" s="247"/>
      <c r="F1129" s="247"/>
      <c r="G1129" s="247"/>
      <c r="H1129" s="247"/>
      <c r="I1129" s="248"/>
      <c r="J1129" s="86">
        <f>C1130</f>
        <v>150</v>
      </c>
      <c r="K1129" s="45" t="str">
        <f>VLOOKUP(A1129,'PLANILHA ORÇAMENTÁRIA'!B:L,5,0)</f>
        <v>UN</v>
      </c>
    </row>
    <row r="1130" spans="1:11" ht="47.25" customHeight="1">
      <c r="B1130" s="160" t="s">
        <v>15643</v>
      </c>
      <c r="C1130" s="181">
        <f>3*50</f>
        <v>150</v>
      </c>
      <c r="D1130" s="249" t="s">
        <v>32752</v>
      </c>
      <c r="E1130" s="250"/>
      <c r="F1130" s="250"/>
      <c r="G1130" s="250"/>
      <c r="H1130" s="250"/>
      <c r="I1130" s="250"/>
      <c r="J1130" s="251"/>
    </row>
    <row r="1132" spans="1:11" ht="24" customHeight="1">
      <c r="A1132" s="23" t="s">
        <v>32668</v>
      </c>
      <c r="B1132" s="49">
        <f>VLOOKUP(A1132,'PLANILHA ORÇAMENTÁRIA'!B:L,2,0)</f>
        <v>94490</v>
      </c>
      <c r="C1132" s="246" t="str">
        <f>VLOOKUP(A1132,'PLANILHA ORÇAMENTÁRIA'!B:L,4,0)</f>
        <v>REGISTRO DE ESFERA, PVC, SOLDÁVEL, COM VOLANTE, DN 32 MM - FORNECIMENTO E INSTALAÇÃO. AF_08/2021</v>
      </c>
      <c r="D1132" s="247"/>
      <c r="E1132" s="247"/>
      <c r="F1132" s="247"/>
      <c r="G1132" s="247"/>
      <c r="H1132" s="247"/>
      <c r="I1132" s="248"/>
      <c r="J1132" s="86">
        <f>C1133</f>
        <v>100</v>
      </c>
      <c r="K1132" s="45" t="str">
        <f>VLOOKUP(A1132,'PLANILHA ORÇAMENTÁRIA'!B:L,5,0)</f>
        <v>UN</v>
      </c>
    </row>
    <row r="1133" spans="1:11" ht="47.25" customHeight="1">
      <c r="B1133" s="160" t="s">
        <v>15643</v>
      </c>
      <c r="C1133" s="181">
        <f>2*50</f>
        <v>100</v>
      </c>
      <c r="D1133" s="249" t="s">
        <v>32753</v>
      </c>
      <c r="E1133" s="250"/>
      <c r="F1133" s="250"/>
      <c r="G1133" s="250"/>
      <c r="H1133" s="250"/>
      <c r="I1133" s="250"/>
      <c r="J1133" s="251"/>
    </row>
    <row r="1135" spans="1:11" ht="27" customHeight="1">
      <c r="A1135" s="23" t="s">
        <v>32669</v>
      </c>
      <c r="B1135" s="49">
        <f>VLOOKUP(A1135,'PLANILHA ORÇAMENTÁRIA'!B:L,2,0)</f>
        <v>103953</v>
      </c>
      <c r="C1135" s="246" t="str">
        <f>VLOOKUP(A1135,'PLANILHA ORÇAMENTÁRIA'!B:L,4,0)</f>
        <v>BUCHA DE REDUÇÃO, CURTA, PVC, SOLDÁVEL, DN 32 X 25 MM, INSTALADO EM RAMAL DE DISTRIBUIÇÃO DE ÁGUA - FORNECIMENTO E INSTALAÇÃO. AF_06/2022</v>
      </c>
      <c r="D1135" s="247"/>
      <c r="E1135" s="247"/>
      <c r="F1135" s="247"/>
      <c r="G1135" s="247"/>
      <c r="H1135" s="247"/>
      <c r="I1135" s="248"/>
      <c r="J1135" s="86">
        <f>C1136</f>
        <v>100</v>
      </c>
      <c r="K1135" s="45" t="str">
        <f>VLOOKUP(A1135,'PLANILHA ORÇAMENTÁRIA'!B:L,5,0)</f>
        <v>UN</v>
      </c>
    </row>
    <row r="1136" spans="1:11" ht="57.75" customHeight="1">
      <c r="B1136" s="160" t="s">
        <v>15650</v>
      </c>
      <c r="C1136" s="181">
        <f>2*50</f>
        <v>100</v>
      </c>
      <c r="D1136" s="249" t="s">
        <v>32745</v>
      </c>
      <c r="E1136" s="250"/>
      <c r="F1136" s="250"/>
      <c r="G1136" s="250"/>
      <c r="H1136" s="250"/>
      <c r="I1136" s="250"/>
      <c r="J1136" s="251"/>
    </row>
    <row r="1138" spans="1:11" ht="14.25" customHeight="1">
      <c r="A1138" s="23" t="s">
        <v>32670</v>
      </c>
      <c r="B1138" s="49" t="str">
        <f>VLOOKUP(A1138,'PLANILHA ORÇAMENTÁRIA'!B:L,2,0)</f>
        <v>COMP 14</v>
      </c>
      <c r="C1138" s="246" t="str">
        <f>VLOOKUP(A1138,'PLANILHA ORÇAMENTÁRIA'!B:L,4,0)</f>
        <v>PLUG OU BUJAO DE 1/2" - FORNECIMENTO E INSTALAÇÃO.</v>
      </c>
      <c r="D1138" s="247"/>
      <c r="E1138" s="247"/>
      <c r="F1138" s="247"/>
      <c r="G1138" s="247"/>
      <c r="H1138" s="247"/>
      <c r="I1138" s="248"/>
      <c r="J1138" s="86">
        <f>C1139</f>
        <v>150</v>
      </c>
      <c r="K1138" s="45" t="str">
        <f>VLOOKUP(A1138,'PLANILHA ORÇAMENTÁRIA'!B:L,5,0)</f>
        <v>UN</v>
      </c>
    </row>
    <row r="1139" spans="1:11" ht="47.25" customHeight="1">
      <c r="B1139" s="160" t="s">
        <v>15643</v>
      </c>
      <c r="C1139" s="181">
        <f>3*50</f>
        <v>150</v>
      </c>
      <c r="D1139" s="249" t="s">
        <v>32748</v>
      </c>
      <c r="E1139" s="250"/>
      <c r="F1139" s="250"/>
      <c r="G1139" s="250"/>
      <c r="H1139" s="250"/>
      <c r="I1139" s="250"/>
      <c r="J1139" s="251"/>
    </row>
    <row r="1141" spans="1:11" ht="24" customHeight="1">
      <c r="A1141" s="23" t="s">
        <v>32671</v>
      </c>
      <c r="B1141" s="49">
        <f>VLOOKUP(A1141,'PLANILHA ORÇAMENTÁRIA'!B:L,2,0)</f>
        <v>97741</v>
      </c>
      <c r="C1141" s="246" t="str">
        <f>VLOOKUP(A1141,'PLANILHA ORÇAMENTÁRIA'!B:L,4,0)</f>
        <v>KIT CAVALETE PARA MEDIÇÃO DE ÁGUA - ENTRADA INDIVIDUALIZADA, EM PVC 25 MM (3/4"), PARA 1 MEDIDOR - FORNECIMENTO E INSTALAÇÃO (EXCLUSIVE HIDRÔMETRO). AF_03/2024</v>
      </c>
      <c r="D1141" s="247"/>
      <c r="E1141" s="247"/>
      <c r="F1141" s="247"/>
      <c r="G1141" s="247"/>
      <c r="H1141" s="247"/>
      <c r="I1141" s="248"/>
      <c r="J1141" s="86">
        <f>C1142</f>
        <v>50</v>
      </c>
      <c r="K1141" s="45" t="str">
        <f>VLOOKUP(A1141,'PLANILHA ORÇAMENTÁRIA'!B:L,5,0)</f>
        <v>UN</v>
      </c>
    </row>
    <row r="1142" spans="1:11" ht="47.25" customHeight="1">
      <c r="B1142" s="160" t="s">
        <v>15643</v>
      </c>
      <c r="C1142" s="181">
        <v>50</v>
      </c>
      <c r="D1142" s="249" t="s">
        <v>32741</v>
      </c>
      <c r="E1142" s="250"/>
      <c r="F1142" s="250"/>
      <c r="G1142" s="250"/>
      <c r="H1142" s="250"/>
      <c r="I1142" s="250"/>
      <c r="J1142" s="251"/>
    </row>
    <row r="1144" spans="1:11" ht="24" customHeight="1">
      <c r="A1144" s="23" t="s">
        <v>32672</v>
      </c>
      <c r="B1144" s="49" t="str">
        <f>VLOOKUP(A1144,'PLANILHA ORÇAMENTÁRIA'!B:L,2,0)</f>
        <v>COMP 05</v>
      </c>
      <c r="C1144" s="246" t="str">
        <f>VLOOKUP(A1144,'PLANILHA ORÇAMENTÁRIA'!B:L,4,0)</f>
        <v>CAIXA EM CONCRETO PRÉ-MOLDADO PARA ABRIGO DE HIDRÔMETRO COM DN 25 MM - FORNECIMENTO E INSTALAÇÃO.</v>
      </c>
      <c r="D1144" s="247"/>
      <c r="E1144" s="247"/>
      <c r="F1144" s="247"/>
      <c r="G1144" s="247"/>
      <c r="H1144" s="247"/>
      <c r="I1144" s="248"/>
      <c r="J1144" s="86">
        <f>C1145</f>
        <v>50</v>
      </c>
      <c r="K1144" s="45" t="str">
        <f>VLOOKUP(A1144,'PLANILHA ORÇAMENTÁRIA'!B:L,5,0)</f>
        <v>UN</v>
      </c>
    </row>
    <row r="1145" spans="1:11" ht="47.25" customHeight="1">
      <c r="B1145" s="160" t="s">
        <v>15643</v>
      </c>
      <c r="C1145" s="181">
        <v>50</v>
      </c>
      <c r="D1145" s="249" t="s">
        <v>32749</v>
      </c>
      <c r="E1145" s="250"/>
      <c r="F1145" s="250"/>
      <c r="G1145" s="250"/>
      <c r="H1145" s="250"/>
      <c r="I1145" s="250"/>
      <c r="J1145" s="251"/>
    </row>
    <row r="1147" spans="1:11" ht="24" customHeight="1">
      <c r="A1147" s="23" t="s">
        <v>32673</v>
      </c>
      <c r="B1147" s="49" t="str">
        <f>VLOOKUP(A1147,'PLANILHA ORÇAMENTÁRIA'!B:L,2,0)</f>
        <v>COMP 18</v>
      </c>
      <c r="C1147" s="246" t="str">
        <f>VLOOKUP(A1147,'PLANILHA ORÇAMENTÁRIA'!B:L,4,0)</f>
        <v>VIGA BALDRAME COM 0,45 X 0,20 X 0,30 M (C X L X A) , COM 1 ESTACA BROCA DE CONCRETO, DIÂMETRO DE 20CM, COMPRIMENTO DE 1M, PARA SUPORTE DO ABRIGO DO HIDRÔMETRO.</v>
      </c>
      <c r="D1147" s="247"/>
      <c r="E1147" s="247"/>
      <c r="F1147" s="247"/>
      <c r="G1147" s="247"/>
      <c r="H1147" s="247"/>
      <c r="I1147" s="248"/>
      <c r="J1147" s="86">
        <f>C1148</f>
        <v>50</v>
      </c>
      <c r="K1147" s="45" t="str">
        <f>VLOOKUP(A1147,'PLANILHA ORÇAMENTÁRIA'!B:L,5,0)</f>
        <v xml:space="preserve">UN </v>
      </c>
    </row>
    <row r="1148" spans="1:11" ht="47.25" customHeight="1">
      <c r="B1148" s="160" t="s">
        <v>15643</v>
      </c>
      <c r="C1148" s="181">
        <v>50</v>
      </c>
      <c r="D1148" s="249" t="s">
        <v>32750</v>
      </c>
      <c r="E1148" s="250"/>
      <c r="F1148" s="250"/>
      <c r="G1148" s="250"/>
      <c r="H1148" s="250"/>
      <c r="I1148" s="250"/>
      <c r="J1148" s="251"/>
    </row>
    <row r="1150" spans="1:11" ht="24" customHeight="1">
      <c r="A1150" s="23" t="s">
        <v>32674</v>
      </c>
      <c r="B1150" s="49">
        <f>VLOOKUP(A1150,'PLANILHA ORÇAMENTÁRIA'!B:L,2,0)</f>
        <v>94703</v>
      </c>
      <c r="C1150" s="246" t="str">
        <f>VLOOKUP(A1150,'PLANILHA ORÇAMENTÁRIA'!B:L,4,0)</f>
        <v>ADAPTADOR COM FLANGE E ANEL DE VEDAÇÃO, PVC, SOLDÁVEL, DN 25 MM X 3/4", INSTALADO EM RESERVAÇÃO PREDIAL DE ÁGUA - FORNECIMENTO E INSTALAÇÃO. AF_04/2024</v>
      </c>
      <c r="D1150" s="247"/>
      <c r="E1150" s="247"/>
      <c r="F1150" s="247"/>
      <c r="G1150" s="247"/>
      <c r="H1150" s="247"/>
      <c r="I1150" s="248"/>
      <c r="J1150" s="86">
        <f>C1151</f>
        <v>50</v>
      </c>
      <c r="K1150" s="45" t="str">
        <f>VLOOKUP(A1150,'PLANILHA ORÇAMENTÁRIA'!B:L,5,0)</f>
        <v>UN</v>
      </c>
    </row>
    <row r="1151" spans="1:11" ht="57.75" customHeight="1">
      <c r="B1151" s="160" t="s">
        <v>15650</v>
      </c>
      <c r="C1151" s="181">
        <v>50</v>
      </c>
      <c r="D1151" s="249" t="s">
        <v>32741</v>
      </c>
      <c r="E1151" s="250"/>
      <c r="F1151" s="250"/>
      <c r="G1151" s="250"/>
      <c r="H1151" s="250"/>
      <c r="I1151" s="250"/>
      <c r="J1151" s="251"/>
    </row>
    <row r="1153" spans="1:11" ht="24.75" customHeight="1">
      <c r="A1153" s="23" t="s">
        <v>32675</v>
      </c>
      <c r="B1153" s="49">
        <f>VLOOKUP(A1153,'PLANILHA ORÇAMENTÁRIA'!B:L,2,0)</f>
        <v>94704</v>
      </c>
      <c r="C1153" s="246" t="str">
        <f>VLOOKUP(A1153,'PLANILHA ORÇAMENTÁRIA'!B:L,4,0)</f>
        <v>ADAPTADOR COM FLANGE E ANEL DE VEDAÇÃO, PVC, SOLDÁVEL, DN 32 MM X 1", INSTALADO EM RESERVAÇÃO PREDIAL DE ÁGUA - FORNECIMENTO E INSTALAÇÃO. AF_04/2024</v>
      </c>
      <c r="D1153" s="247"/>
      <c r="E1153" s="247"/>
      <c r="F1153" s="247"/>
      <c r="G1153" s="247"/>
      <c r="H1153" s="247"/>
      <c r="I1153" s="248"/>
      <c r="J1153" s="86">
        <f>C1154</f>
        <v>150</v>
      </c>
      <c r="K1153" s="45" t="str">
        <f>VLOOKUP(A1153,'PLANILHA ORÇAMENTÁRIA'!B:L,5,0)</f>
        <v>UN</v>
      </c>
    </row>
    <row r="1154" spans="1:11" ht="57.75" customHeight="1">
      <c r="B1154" s="160" t="s">
        <v>15650</v>
      </c>
      <c r="C1154" s="181">
        <f>3*50</f>
        <v>150</v>
      </c>
      <c r="D1154" s="249" t="s">
        <v>32743</v>
      </c>
      <c r="E1154" s="250"/>
      <c r="F1154" s="250"/>
      <c r="G1154" s="250"/>
      <c r="H1154" s="250"/>
      <c r="I1154" s="250"/>
      <c r="J1154" s="251"/>
    </row>
    <row r="1156" spans="1:11">
      <c r="A1156" s="23" t="s">
        <v>32676</v>
      </c>
      <c r="B1156" s="49">
        <f>VLOOKUP(A1156,'PLANILHA ORÇAMENTÁRIA'!B:L,2,0)</f>
        <v>102591</v>
      </c>
      <c r="C1156" s="246" t="str">
        <f>VLOOKUP(A1156,'PLANILHA ORÇAMENTÁRIA'!B:L,4,0)</f>
        <v>FURO EM CAIXA D'ÁGUA COM ESPESSURA DE 2 ATÉ 5 MM E DIÂMETRO DE 25 MM. AF_06/2021</v>
      </c>
      <c r="D1156" s="247"/>
      <c r="E1156" s="247"/>
      <c r="F1156" s="247"/>
      <c r="G1156" s="247"/>
      <c r="H1156" s="247"/>
      <c r="I1156" s="248"/>
      <c r="J1156" s="86">
        <f>C1157</f>
        <v>50</v>
      </c>
      <c r="K1156" s="45" t="str">
        <f>VLOOKUP(A1156,'PLANILHA ORÇAMENTÁRIA'!B:L,5,0)</f>
        <v>UN</v>
      </c>
    </row>
    <row r="1157" spans="1:11" ht="57.75" customHeight="1">
      <c r="B1157" s="160" t="s">
        <v>15650</v>
      </c>
      <c r="C1157" s="181">
        <v>50</v>
      </c>
      <c r="D1157" s="249" t="s">
        <v>32741</v>
      </c>
      <c r="E1157" s="250"/>
      <c r="F1157" s="250"/>
      <c r="G1157" s="250"/>
      <c r="H1157" s="250"/>
      <c r="I1157" s="250"/>
      <c r="J1157" s="251"/>
    </row>
    <row r="1159" spans="1:11">
      <c r="A1159" s="23" t="s">
        <v>32677</v>
      </c>
      <c r="B1159" s="49">
        <f>VLOOKUP(A1159,'PLANILHA ORÇAMENTÁRIA'!B:L,2,0)</f>
        <v>102593</v>
      </c>
      <c r="C1159" s="246" t="str">
        <f>VLOOKUP(A1159,'PLANILHA ORÇAMENTÁRIA'!B:L,4,0)</f>
        <v>FURO EM CAIXA D'ÁGUA COM ESPESSURA DE 2 ATÉ 5 MM E DIÂMETRO DE 32 MM. AF_06/2021</v>
      </c>
      <c r="D1159" s="247"/>
      <c r="E1159" s="247"/>
      <c r="F1159" s="247"/>
      <c r="G1159" s="247"/>
      <c r="H1159" s="247"/>
      <c r="I1159" s="248"/>
      <c r="J1159" s="86">
        <f>C1160</f>
        <v>150</v>
      </c>
      <c r="K1159" s="45" t="str">
        <f>VLOOKUP(A1159,'PLANILHA ORÇAMENTÁRIA'!B:L,5,0)</f>
        <v>UN</v>
      </c>
    </row>
    <row r="1160" spans="1:11" ht="57.75" customHeight="1">
      <c r="B1160" s="160" t="s">
        <v>15650</v>
      </c>
      <c r="C1160" s="181">
        <f>3*50</f>
        <v>150</v>
      </c>
      <c r="D1160" s="249" t="s">
        <v>32743</v>
      </c>
      <c r="E1160" s="250"/>
      <c r="F1160" s="250"/>
      <c r="G1160" s="250"/>
      <c r="H1160" s="250"/>
      <c r="I1160" s="250"/>
      <c r="J1160" s="251"/>
    </row>
    <row r="1162" spans="1:11">
      <c r="A1162" s="23" t="s">
        <v>32678</v>
      </c>
      <c r="B1162" s="49">
        <f>VLOOKUP(A1162,'PLANILHA ORÇAMENTÁRIA'!B:L,2,0)</f>
        <v>102605</v>
      </c>
      <c r="C1162" s="246" t="str">
        <f>VLOOKUP(A1162,'PLANILHA ORÇAMENTÁRIA'!B:L,4,0)</f>
        <v>CAIXA D´ÁGUA EM POLIETILENO, 500 LITROS - FORNECIMENTO E INSTALAÇÃO. AF_06/2021</v>
      </c>
      <c r="D1162" s="247"/>
      <c r="E1162" s="247"/>
      <c r="F1162" s="247"/>
      <c r="G1162" s="247"/>
      <c r="H1162" s="247"/>
      <c r="I1162" s="248"/>
      <c r="J1162" s="86">
        <f>C1163</f>
        <v>50</v>
      </c>
      <c r="K1162" s="45" t="str">
        <f>VLOOKUP(A1162,'PLANILHA ORÇAMENTÁRIA'!B:L,5,0)</f>
        <v>UN</v>
      </c>
    </row>
    <row r="1163" spans="1:11" ht="57.75" customHeight="1">
      <c r="B1163" s="160" t="s">
        <v>15650</v>
      </c>
      <c r="C1163" s="181">
        <v>50</v>
      </c>
      <c r="D1163" s="249" t="s">
        <v>32742</v>
      </c>
      <c r="E1163" s="250"/>
      <c r="F1163" s="250"/>
      <c r="G1163" s="250"/>
      <c r="H1163" s="250"/>
      <c r="I1163" s="250"/>
      <c r="J1163" s="251"/>
    </row>
    <row r="1165" spans="1:11">
      <c r="A1165" s="23" t="s">
        <v>32679</v>
      </c>
      <c r="B1165" s="49">
        <f>VLOOKUP(A1165,'PLANILHA ORÇAMENTÁRIA'!B:L,2,0)</f>
        <v>94796</v>
      </c>
      <c r="C1165" s="246" t="str">
        <f>VLOOKUP(A1165,'PLANILHA ORÇAMENTÁRIA'!B:L,4,0)</f>
        <v>TORNEIRA DE BOIA PARA CAIXA D'ÁGUA, ROSCÁVEL, 3/4" - FORNECIMENTO E INSTALAÇÃO. AF_08/2021</v>
      </c>
      <c r="D1165" s="247"/>
      <c r="E1165" s="247"/>
      <c r="F1165" s="247"/>
      <c r="G1165" s="247"/>
      <c r="H1165" s="247"/>
      <c r="I1165" s="248"/>
      <c r="J1165" s="86">
        <f>C1166</f>
        <v>50</v>
      </c>
      <c r="K1165" s="45" t="str">
        <f>VLOOKUP(A1165,'PLANILHA ORÇAMENTÁRIA'!B:L,5,0)</f>
        <v>UN</v>
      </c>
    </row>
    <row r="1166" spans="1:11" ht="57.75" customHeight="1">
      <c r="B1166" s="160" t="s">
        <v>15650</v>
      </c>
      <c r="C1166" s="181">
        <v>50</v>
      </c>
      <c r="D1166" s="249" t="s">
        <v>32742</v>
      </c>
      <c r="E1166" s="250"/>
      <c r="F1166" s="250"/>
      <c r="G1166" s="250"/>
      <c r="H1166" s="250"/>
      <c r="I1166" s="250"/>
      <c r="J1166" s="251"/>
    </row>
    <row r="1168" spans="1:11">
      <c r="A1168" s="23" t="s">
        <v>32680</v>
      </c>
      <c r="B1168" s="49" t="str">
        <f>VLOOKUP(A1168,'PLANILHA ORÇAMENTÁRIA'!B:L,2,0)</f>
        <v>COMP 15</v>
      </c>
      <c r="C1168" s="246" t="str">
        <f>VLOOKUP(A1168,'PLANILHA ORÇAMENTÁRIA'!B:L,4,0)</f>
        <v xml:space="preserve">TORNEIRA PLASTICA 1/2" OU 3/4" COM BICO PARA MANGUEIRA - FORNECIMENTO E INSTALAÇÃO. </v>
      </c>
      <c r="D1168" s="247"/>
      <c r="E1168" s="247"/>
      <c r="F1168" s="247"/>
      <c r="G1168" s="247"/>
      <c r="H1168" s="247"/>
      <c r="I1168" s="248"/>
      <c r="J1168" s="86">
        <f>C1169</f>
        <v>50</v>
      </c>
      <c r="K1168" s="45" t="str">
        <f>VLOOKUP(A1168,'PLANILHA ORÇAMENTÁRIA'!B:L,5,0)</f>
        <v>UN</v>
      </c>
    </row>
    <row r="1169" spans="1:11" ht="57.75" customHeight="1">
      <c r="B1169" s="160" t="s">
        <v>15650</v>
      </c>
      <c r="C1169" s="181">
        <v>50</v>
      </c>
      <c r="D1169" s="249" t="s">
        <v>32741</v>
      </c>
      <c r="E1169" s="250"/>
      <c r="F1169" s="250"/>
      <c r="G1169" s="250"/>
      <c r="H1169" s="250"/>
      <c r="I1169" s="250"/>
      <c r="J1169" s="251"/>
    </row>
    <row r="1171" spans="1:11" ht="27" customHeight="1">
      <c r="A1171" s="23" t="s">
        <v>32681</v>
      </c>
      <c r="B1171" s="49" t="str">
        <f>VLOOKUP(A1171,'PLANILHA ORÇAMENTÁRIA'!B:L,2,0)</f>
        <v>COMP 10</v>
      </c>
      <c r="C1171" s="246" t="str">
        <f>VLOOKUP(A1171,'PLANILHA ORÇAMENTÁRIA'!B:L,4,0)</f>
        <v>BASE CIRCULAR PARA CAIXA D'ÁGUA COM DIAMETRO DE 1,00M, ALTURA DE 0,2M FORNECIMENTO E INSTALAÇÃO.</v>
      </c>
      <c r="D1171" s="247"/>
      <c r="E1171" s="247"/>
      <c r="F1171" s="247"/>
      <c r="G1171" s="247"/>
      <c r="H1171" s="247"/>
      <c r="I1171" s="248"/>
      <c r="J1171" s="86">
        <f>C1172</f>
        <v>50</v>
      </c>
      <c r="K1171" s="45" t="str">
        <f>VLOOKUP(A1171,'PLANILHA ORÇAMENTÁRIA'!B:L,5,0)</f>
        <v xml:space="preserve">UN </v>
      </c>
    </row>
    <row r="1172" spans="1:11" ht="57.75" customHeight="1">
      <c r="B1172" s="160" t="s">
        <v>15650</v>
      </c>
      <c r="C1172" s="181">
        <v>50</v>
      </c>
      <c r="D1172" s="249" t="s">
        <v>32742</v>
      </c>
      <c r="E1172" s="250"/>
      <c r="F1172" s="250"/>
      <c r="G1172" s="250"/>
      <c r="H1172" s="250"/>
      <c r="I1172" s="250"/>
      <c r="J1172" s="251"/>
    </row>
    <row r="1175" spans="1:11">
      <c r="A1175" s="54"/>
      <c r="B1175" s="183" t="s">
        <v>32516</v>
      </c>
      <c r="C1175" s="252" t="s">
        <v>32515</v>
      </c>
      <c r="D1175" s="252"/>
      <c r="E1175" s="252"/>
      <c r="F1175" s="252"/>
      <c r="G1175" s="252"/>
      <c r="K1175" s="21"/>
    </row>
    <row r="1177" spans="1:11" ht="24" customHeight="1">
      <c r="A1177" s="23" t="s">
        <v>32682</v>
      </c>
      <c r="B1177" s="49">
        <f>VLOOKUP(A1177,'PLANILHA ORÇAMENTÁRIA'!B:L,2,0)</f>
        <v>89726</v>
      </c>
      <c r="C1177" s="246" t="str">
        <f>VLOOKUP(A1177,'PLANILHA ORÇAMENTÁRIA'!B:L,4,0)</f>
        <v>JOELHO 45 GRAUS, PVC, SERIE NORMAL, ESGOTO PREDIAL, DN 40 MM, JUNTA SOLDÁVEL, FORNECIDO E INSTALADO EM RAMAL DE DESCARGA OU RAMAL DE ESGOTO SANITÁRIO. AF_08/2022</v>
      </c>
      <c r="D1177" s="247"/>
      <c r="E1177" s="247"/>
      <c r="F1177" s="247"/>
      <c r="G1177" s="247"/>
      <c r="H1177" s="247"/>
      <c r="I1177" s="248"/>
      <c r="J1177" s="86">
        <f>C1178</f>
        <v>200</v>
      </c>
      <c r="K1177" s="45" t="str">
        <f>VLOOKUP(A1177,'PLANILHA ORÇAMENTÁRIA'!B:L,5,0)</f>
        <v>UN</v>
      </c>
    </row>
    <row r="1178" spans="1:11" ht="47.25" customHeight="1">
      <c r="B1178" s="160" t="s">
        <v>15643</v>
      </c>
      <c r="C1178" s="181">
        <f>4*50</f>
        <v>200</v>
      </c>
      <c r="D1178" s="249" t="s">
        <v>32412</v>
      </c>
      <c r="E1178" s="250"/>
      <c r="F1178" s="250"/>
      <c r="G1178" s="250"/>
      <c r="H1178" s="250"/>
      <c r="I1178" s="250"/>
      <c r="J1178" s="251"/>
    </row>
    <row r="1180" spans="1:11" ht="24" customHeight="1">
      <c r="A1180" s="23" t="s">
        <v>32683</v>
      </c>
      <c r="B1180" s="49">
        <f>VLOOKUP(A1180,'PLANILHA ORÇAMENTÁRIA'!B:L,2,0)</f>
        <v>89732</v>
      </c>
      <c r="C1180" s="246" t="str">
        <f>VLOOKUP(A1180,'PLANILHA ORÇAMENTÁRIA'!B:L,4,0)</f>
        <v>JOELHO 45 GRAUS, PVC, SERIE NORMAL, ESGOTO PREDIAL, DN 50 MM, JUNTA ELÁSTICA, FORNECIDO E INSTALADO EM RAMAL DE DESCARGA OU RAMAL DE ESGOTO SANITÁRIO. AF_08/2022</v>
      </c>
      <c r="D1180" s="247"/>
      <c r="E1180" s="247"/>
      <c r="F1180" s="247"/>
      <c r="G1180" s="247"/>
      <c r="H1180" s="247"/>
      <c r="I1180" s="248"/>
      <c r="J1180" s="86">
        <f>C1181</f>
        <v>100</v>
      </c>
      <c r="K1180" s="45" t="str">
        <f>VLOOKUP(A1180,'PLANILHA ORÇAMENTÁRIA'!B:L,5,0)</f>
        <v>UN</v>
      </c>
    </row>
    <row r="1181" spans="1:11" ht="47.25" customHeight="1">
      <c r="B1181" s="160" t="s">
        <v>15643</v>
      </c>
      <c r="C1181" s="181">
        <f>2*50</f>
        <v>100</v>
      </c>
      <c r="D1181" s="249" t="s">
        <v>32413</v>
      </c>
      <c r="E1181" s="250"/>
      <c r="F1181" s="250"/>
      <c r="G1181" s="250"/>
      <c r="H1181" s="250"/>
      <c r="I1181" s="250"/>
      <c r="J1181" s="251"/>
    </row>
    <row r="1183" spans="1:11" ht="26.25" customHeight="1">
      <c r="A1183" s="23" t="s">
        <v>32684</v>
      </c>
      <c r="B1183" s="49">
        <f>VLOOKUP(A1183,'PLANILHA ORÇAMENTÁRIA'!B:L,2,0)</f>
        <v>89724</v>
      </c>
      <c r="C1183" s="246" t="str">
        <f>VLOOKUP(A1183,'PLANILHA ORÇAMENTÁRIA'!B:L,4,0)</f>
        <v>JOELHO 90 GRAUS, PVC, SERIE NORMAL, ESGOTO PREDIAL, DN 40 MM, JUNTA SOLDÁVEL, FORNECIDO E INSTALADO EM RAMAL DE DESCARGA OU RAMAL DE ESGOTO SANITÁRIO. AF_08/2022</v>
      </c>
      <c r="D1183" s="247"/>
      <c r="E1183" s="247"/>
      <c r="F1183" s="247"/>
      <c r="G1183" s="247"/>
      <c r="H1183" s="247"/>
      <c r="I1183" s="248"/>
      <c r="J1183" s="86">
        <f>C1184</f>
        <v>50</v>
      </c>
      <c r="K1183" s="45" t="str">
        <f>VLOOKUP(A1183,'PLANILHA ORÇAMENTÁRIA'!B:L,5,0)</f>
        <v>UN</v>
      </c>
    </row>
    <row r="1184" spans="1:11" ht="47.25" customHeight="1">
      <c r="B1184" s="160" t="s">
        <v>15643</v>
      </c>
      <c r="C1184" s="181">
        <f>50</f>
        <v>50</v>
      </c>
      <c r="D1184" s="249" t="s">
        <v>32414</v>
      </c>
      <c r="E1184" s="250"/>
      <c r="F1184" s="250"/>
      <c r="G1184" s="250"/>
      <c r="H1184" s="250"/>
      <c r="I1184" s="250"/>
      <c r="J1184" s="251"/>
    </row>
    <row r="1186" spans="1:11" ht="26.25" customHeight="1">
      <c r="A1186" s="23" t="s">
        <v>32685</v>
      </c>
      <c r="B1186" s="49">
        <f>VLOOKUP(A1186,'PLANILHA ORÇAMENTÁRIA'!B:L,2,0)</f>
        <v>89731</v>
      </c>
      <c r="C1186" s="246" t="str">
        <f>VLOOKUP(A1186,'PLANILHA ORÇAMENTÁRIA'!B:L,4,0)</f>
        <v>JOELHO 90 GRAUS, PVC, SERIE NORMAL, ESGOTO PREDIAL, DN 50 MM, JUNTA ELÁSTICA, FORNECIDO E INSTALADO EM RAMAL DE DESCARGA OU RAMAL DE ESGOTO SANITÁRIO. AF_08/2022</v>
      </c>
      <c r="D1186" s="247"/>
      <c r="E1186" s="247"/>
      <c r="F1186" s="247"/>
      <c r="G1186" s="247"/>
      <c r="H1186" s="247"/>
      <c r="I1186" s="248"/>
      <c r="J1186" s="86">
        <f>C1187</f>
        <v>600</v>
      </c>
      <c r="K1186" s="45" t="str">
        <f>VLOOKUP(A1186,'PLANILHA ORÇAMENTÁRIA'!B:L,5,0)</f>
        <v>UN</v>
      </c>
    </row>
    <row r="1187" spans="1:11" ht="47.25" customHeight="1">
      <c r="B1187" s="160" t="s">
        <v>15643</v>
      </c>
      <c r="C1187" s="181">
        <f>(3+6+3)*50</f>
        <v>600</v>
      </c>
      <c r="D1187" s="249" t="s">
        <v>32415</v>
      </c>
      <c r="E1187" s="250"/>
      <c r="F1187" s="250"/>
      <c r="G1187" s="250"/>
      <c r="H1187" s="250"/>
      <c r="I1187" s="250"/>
      <c r="J1187" s="251"/>
    </row>
    <row r="1189" spans="1:11" ht="26.25" customHeight="1">
      <c r="A1189" s="23" t="s">
        <v>32686</v>
      </c>
      <c r="B1189" s="49">
        <f>VLOOKUP(A1189,'PLANILHA ORÇAMENTÁRIA'!B:L,2,0)</f>
        <v>89744</v>
      </c>
      <c r="C1189" s="246" t="str">
        <f>VLOOKUP(A1189,'PLANILHA ORÇAMENTÁRIA'!B:L,4,0)</f>
        <v>JOELHO 90 GRAUS, PVC, SERIE NORMAL, ESGOTO PREDIAL, DN 100 MM, JUNTA ELÁSTICA, FORNECIDO E INSTALADO EM RAMAL DE DESCARGA OU RAMAL DE ESGOTO SANITÁRIO. AF_08/2022</v>
      </c>
      <c r="D1189" s="247"/>
      <c r="E1189" s="247"/>
      <c r="F1189" s="247"/>
      <c r="G1189" s="247"/>
      <c r="H1189" s="247"/>
      <c r="I1189" s="248"/>
      <c r="J1189" s="86">
        <f>C1190</f>
        <v>100</v>
      </c>
      <c r="K1189" s="45" t="str">
        <f>VLOOKUP(A1189,'PLANILHA ORÇAMENTÁRIA'!B:L,5,0)</f>
        <v>UN</v>
      </c>
    </row>
    <row r="1190" spans="1:11" ht="47.25" customHeight="1">
      <c r="B1190" s="160" t="s">
        <v>15643</v>
      </c>
      <c r="C1190" s="181">
        <f>2*50</f>
        <v>100</v>
      </c>
      <c r="D1190" s="249" t="s">
        <v>32416</v>
      </c>
      <c r="E1190" s="250"/>
      <c r="F1190" s="250"/>
      <c r="G1190" s="250"/>
      <c r="H1190" s="250"/>
      <c r="I1190" s="250"/>
      <c r="J1190" s="251"/>
    </row>
    <row r="1192" spans="1:11" ht="26.25" customHeight="1">
      <c r="A1192" s="23" t="s">
        <v>32687</v>
      </c>
      <c r="B1192" s="49">
        <f>VLOOKUP(A1192,'PLANILHA ORÇAMENTÁRIA'!B:L,2,0)</f>
        <v>89784</v>
      </c>
      <c r="C1192" s="246" t="str">
        <f>VLOOKUP(A1192,'PLANILHA ORÇAMENTÁRIA'!B:L,4,0)</f>
        <v>TE, PVC, SERIE NORMAL, ESGOTO PREDIAL, DN 50 X 50 MM, JUNTA ELÁSTICA, FORNECIDO E INSTALADO EM RAMAL DE DESCARGA OU RAMAL DE ESGOTO SANITÁRIO. AF_08/2022</v>
      </c>
      <c r="D1192" s="247"/>
      <c r="E1192" s="247"/>
      <c r="F1192" s="247"/>
      <c r="G1192" s="247"/>
      <c r="H1192" s="247"/>
      <c r="I1192" s="248"/>
      <c r="J1192" s="86">
        <f>C1193</f>
        <v>50</v>
      </c>
      <c r="K1192" s="45" t="str">
        <f>VLOOKUP(A1192,'PLANILHA ORÇAMENTÁRIA'!B:L,5,0)</f>
        <v>UN</v>
      </c>
    </row>
    <row r="1193" spans="1:11" ht="47.25" customHeight="1">
      <c r="B1193" s="160" t="s">
        <v>15643</v>
      </c>
      <c r="C1193" s="181">
        <f>50</f>
        <v>50</v>
      </c>
      <c r="D1193" s="249" t="s">
        <v>32414</v>
      </c>
      <c r="E1193" s="250"/>
      <c r="F1193" s="250"/>
      <c r="G1193" s="250"/>
      <c r="H1193" s="250"/>
      <c r="I1193" s="250"/>
      <c r="J1193" s="251"/>
    </row>
    <row r="1195" spans="1:11" ht="36" customHeight="1">
      <c r="A1195" s="23" t="s">
        <v>32688</v>
      </c>
      <c r="B1195" s="49">
        <f>VLOOKUP(A1195,'PLANILHA ORÇAMENTÁRIA'!B:L,2,0)</f>
        <v>104345</v>
      </c>
      <c r="C1195" s="246" t="str">
        <f>VLOOKUP(A1195,'PLANILHA ORÇAMENTÁRIA'!B:L,4,0)</f>
        <v>JUNÇÃO DE REDUÇÃO INVERTIDA, PVC, SÉRIE NORMAL, ESGOTO PREDIAL, DN 100 X 50 MM, JUNTA ELÁSTICA, FORNECIDO E INSTALADO EM RAMAL DE DESCARGA OU RAMAL DE ESGOTO SANITÁRIO. AF_08/2022</v>
      </c>
      <c r="D1195" s="247"/>
      <c r="E1195" s="247"/>
      <c r="F1195" s="247"/>
      <c r="G1195" s="247"/>
      <c r="H1195" s="247"/>
      <c r="I1195" s="248"/>
      <c r="J1195" s="86">
        <f>C1196</f>
        <v>50</v>
      </c>
      <c r="K1195" s="45" t="str">
        <f>VLOOKUP(A1195,'PLANILHA ORÇAMENTÁRIA'!B:L,5,0)</f>
        <v>UN</v>
      </c>
    </row>
    <row r="1196" spans="1:11" ht="47.25" customHeight="1">
      <c r="B1196" s="160" t="s">
        <v>15643</v>
      </c>
      <c r="C1196" s="181">
        <f>50</f>
        <v>50</v>
      </c>
      <c r="D1196" s="249" t="s">
        <v>32414</v>
      </c>
      <c r="E1196" s="250"/>
      <c r="F1196" s="250"/>
      <c r="G1196" s="250"/>
      <c r="H1196" s="250"/>
      <c r="I1196" s="250"/>
      <c r="J1196" s="251"/>
    </row>
    <row r="1198" spans="1:11" ht="26.25" customHeight="1">
      <c r="A1198" s="23" t="s">
        <v>32689</v>
      </c>
      <c r="B1198" s="49">
        <f>VLOOKUP(A1198,'PLANILHA ORÇAMENTÁRIA'!B:L,2,0)</f>
        <v>104348</v>
      </c>
      <c r="C1198" s="246" t="str">
        <f>VLOOKUP(A1198,'PLANILHA ORÇAMENTÁRIA'!B:L,4,0)</f>
        <v>TERMINAL DE VENTILAÇÃO, PVC, SÉRIE NORMAL, ESGOTO PREDIAL, DN 50 MM, JUNTA SOLDÁVEL, FORNECIDO E INSTALADO EM PRUMADA DE ESGOTO SANITÁRIO OU VENTILAÇÃO. AF_08/2022</v>
      </c>
      <c r="D1198" s="247"/>
      <c r="E1198" s="247"/>
      <c r="F1198" s="247"/>
      <c r="G1198" s="247"/>
      <c r="H1198" s="247"/>
      <c r="I1198" s="248"/>
      <c r="J1198" s="86">
        <f>C1199</f>
        <v>50</v>
      </c>
      <c r="K1198" s="45" t="str">
        <f>VLOOKUP(A1198,'PLANILHA ORÇAMENTÁRIA'!B:L,5,0)</f>
        <v>UN</v>
      </c>
    </row>
    <row r="1199" spans="1:11" ht="47.25" customHeight="1">
      <c r="B1199" s="160" t="s">
        <v>15643</v>
      </c>
      <c r="C1199" s="181">
        <f>50</f>
        <v>50</v>
      </c>
      <c r="D1199" s="249" t="s">
        <v>32414</v>
      </c>
      <c r="E1199" s="250"/>
      <c r="F1199" s="250"/>
      <c r="G1199" s="250"/>
      <c r="H1199" s="250"/>
      <c r="I1199" s="250"/>
      <c r="J1199" s="251"/>
    </row>
    <row r="1201" spans="1:11" ht="26.25" customHeight="1">
      <c r="A1201" s="23" t="s">
        <v>32690</v>
      </c>
      <c r="B1201" s="49">
        <f>VLOOKUP(A1201,'PLANILHA ORÇAMENTÁRIA'!B:L,2,0)</f>
        <v>89711</v>
      </c>
      <c r="C1201" s="246" t="str">
        <f>VLOOKUP(A1201,'PLANILHA ORÇAMENTÁRIA'!B:L,4,0)</f>
        <v>TUBO PVC, SERIE NORMAL, ESGOTO PREDIAL, DN 40 MM, FORNECIDO E INSTALADO EM RAMAL DE DESCARGA OU RAMAL DE ESGOTO SANITÁRIO. AF_08/2022</v>
      </c>
      <c r="D1201" s="247"/>
      <c r="E1201" s="247"/>
      <c r="F1201" s="247"/>
      <c r="G1201" s="247"/>
      <c r="H1201" s="247"/>
      <c r="I1201" s="248"/>
      <c r="J1201" s="86">
        <f>C1202</f>
        <v>170.00000000000003</v>
      </c>
      <c r="K1201" s="45" t="str">
        <f>VLOOKUP(A1201,'PLANILHA ORÇAMENTÁRIA'!B:L,5,0)</f>
        <v>M</v>
      </c>
    </row>
    <row r="1202" spans="1:11" ht="47.25" customHeight="1">
      <c r="B1202" s="160" t="s">
        <v>15650</v>
      </c>
      <c r="C1202" s="181">
        <f>((0.55+0.35+0.65)+1.1+0.75)*50</f>
        <v>170.00000000000003</v>
      </c>
      <c r="D1202" s="249" t="s">
        <v>32417</v>
      </c>
      <c r="E1202" s="250"/>
      <c r="F1202" s="250"/>
      <c r="G1202" s="250"/>
      <c r="H1202" s="250"/>
      <c r="I1202" s="250"/>
      <c r="J1202" s="251"/>
    </row>
    <row r="1204" spans="1:11" ht="26.25" customHeight="1">
      <c r="A1204" s="23" t="s">
        <v>32691</v>
      </c>
      <c r="B1204" s="49">
        <f>VLOOKUP(A1204,'PLANILHA ORÇAMENTÁRIA'!B:L,2,0)</f>
        <v>89712</v>
      </c>
      <c r="C1204" s="246" t="str">
        <f>VLOOKUP(A1204,'PLANILHA ORÇAMENTÁRIA'!B:L,4,0)</f>
        <v>TUBO PVC, SERIE NORMAL, ESGOTO PREDIAL, DN 50 MM, FORNECIDO E INSTALADO EM RAMAL DE DESCARGA OU RAMAL DE ESGOTO SANITÁRIO. AF_08/2022</v>
      </c>
      <c r="D1204" s="247"/>
      <c r="E1204" s="247"/>
      <c r="F1204" s="247"/>
      <c r="G1204" s="247"/>
      <c r="H1204" s="247"/>
      <c r="I1204" s="248"/>
      <c r="J1204" s="86">
        <f>C1205</f>
        <v>421.5</v>
      </c>
      <c r="K1204" s="45" t="str">
        <f>VLOOKUP(A1204,'PLANILHA ORÇAMENTÁRIA'!B:L,5,0)</f>
        <v>M</v>
      </c>
    </row>
    <row r="1205" spans="1:11" ht="47.25" customHeight="1">
      <c r="B1205" s="160" t="s">
        <v>15650</v>
      </c>
      <c r="C1205" s="181">
        <f>((1.22+0.35+0.16+0.25)+(0.9+0.1+0.2+0.1)+(2*(0.1+0.75+0.3+0.15)+1.95+0.6))*50</f>
        <v>421.5</v>
      </c>
      <c r="D1205" s="249" t="s">
        <v>32418</v>
      </c>
      <c r="E1205" s="250"/>
      <c r="F1205" s="250"/>
      <c r="G1205" s="250"/>
      <c r="H1205" s="250"/>
      <c r="I1205" s="250"/>
      <c r="J1205" s="251"/>
    </row>
    <row r="1207" spans="1:11" ht="26.25" customHeight="1">
      <c r="A1207" s="23" t="s">
        <v>32692</v>
      </c>
      <c r="B1207" s="49">
        <f>VLOOKUP(A1207,'PLANILHA ORÇAMENTÁRIA'!B:L,2,0)</f>
        <v>89798</v>
      </c>
      <c r="C1207" s="246" t="str">
        <f>VLOOKUP(A1207,'PLANILHA ORÇAMENTÁRIA'!B:L,4,0)</f>
        <v>TUBO PVC, SERIE NORMAL, ESGOTO PREDIAL, DN 50 MM, FORNECIDO E INSTALADO EM PRUMADA DE ESGOTO SANITÁRIO OU VENTILAÇÃO. AF_08/2022</v>
      </c>
      <c r="D1207" s="247"/>
      <c r="E1207" s="247"/>
      <c r="F1207" s="247"/>
      <c r="G1207" s="247"/>
      <c r="H1207" s="247"/>
      <c r="I1207" s="248"/>
      <c r="J1207" s="86">
        <f>C1208</f>
        <v>175</v>
      </c>
      <c r="K1207" s="45" t="str">
        <f>VLOOKUP(A1207,'PLANILHA ORÇAMENTÁRIA'!B:L,5,0)</f>
        <v>M</v>
      </c>
    </row>
    <row r="1208" spans="1:11" ht="47.25" customHeight="1">
      <c r="B1208" s="160" t="s">
        <v>15650</v>
      </c>
      <c r="C1208" s="181">
        <f>3.5*50</f>
        <v>175</v>
      </c>
      <c r="D1208" s="249" t="s">
        <v>32419</v>
      </c>
      <c r="E1208" s="250"/>
      <c r="F1208" s="250"/>
      <c r="G1208" s="250"/>
      <c r="H1208" s="250"/>
      <c r="I1208" s="250"/>
      <c r="J1208" s="251"/>
    </row>
    <row r="1210" spans="1:11" ht="26.25" customHeight="1">
      <c r="A1210" s="23" t="s">
        <v>32693</v>
      </c>
      <c r="B1210" s="49">
        <f>VLOOKUP(A1210,'PLANILHA ORÇAMENTÁRIA'!B:L,2,0)</f>
        <v>89714</v>
      </c>
      <c r="C1210" s="246" t="str">
        <f>VLOOKUP(A1210,'PLANILHA ORÇAMENTÁRIA'!B:L,4,0)</f>
        <v>TUBO PVC, SERIE NORMAL, ESGOTO PREDIAL, DN 100 MM, FORNECIDO E INSTALADO EM RAMAL DE DESCARGA OU RAMAL DE ESGOTO SANITÁRIO. AF_08/2022</v>
      </c>
      <c r="D1210" s="247"/>
      <c r="E1210" s="247"/>
      <c r="F1210" s="247"/>
      <c r="G1210" s="247"/>
      <c r="H1210" s="247"/>
      <c r="I1210" s="248"/>
      <c r="J1210" s="86">
        <f>C1211</f>
        <v>1588.5000000000002</v>
      </c>
      <c r="K1210" s="45" t="str">
        <f>VLOOKUP(A1210,'PLANILHA ORÇAMENTÁRIA'!B:L,5,0)</f>
        <v>M</v>
      </c>
    </row>
    <row r="1211" spans="1:11" ht="47.25" customHeight="1">
      <c r="B1211" s="160" t="s">
        <v>15650</v>
      </c>
      <c r="C1211" s="181">
        <f>((1.2+9.47+7.4+6.6+4.75+2.35))*50</f>
        <v>1588.5000000000002</v>
      </c>
      <c r="D1211" s="249" t="s">
        <v>32463</v>
      </c>
      <c r="E1211" s="250"/>
      <c r="F1211" s="250"/>
      <c r="G1211" s="250"/>
      <c r="H1211" s="250"/>
      <c r="I1211" s="250"/>
      <c r="J1211" s="251"/>
    </row>
    <row r="1213" spans="1:11" ht="24" customHeight="1">
      <c r="A1213" s="23" t="s">
        <v>32694</v>
      </c>
      <c r="B1213" s="49">
        <f>VLOOKUP(A1213,'PLANILHA ORÇAMENTÁRIA'!B:L,2,0)</f>
        <v>104779</v>
      </c>
      <c r="C1213" s="246" t="str">
        <f>VLOOKUP(A1213,'PLANILHA ORÇAMENTÁRIA'!B:L,4,0)</f>
        <v>RASGO LINEAR MECANIZADO EM ALVENARIA, PARA RAMAIS/ DISTRIBUIÇÃO DE INSTALAÇÕES HIDRÁULICAS, DIÂMETROS MENORES OU IGUAIS A 40 MM. AF_09/2023</v>
      </c>
      <c r="D1213" s="247"/>
      <c r="E1213" s="247"/>
      <c r="F1213" s="247"/>
      <c r="G1213" s="247"/>
      <c r="H1213" s="247"/>
      <c r="I1213" s="248"/>
      <c r="J1213" s="86">
        <f>C1214</f>
        <v>27.500000000000004</v>
      </c>
      <c r="K1213" s="45" t="str">
        <f>VLOOKUP(A1213,'PLANILHA ORÇAMENTÁRIA'!B:L,5,0)</f>
        <v>M</v>
      </c>
    </row>
    <row r="1214" spans="1:11" ht="47.25" customHeight="1">
      <c r="B1214" s="160" t="s">
        <v>15650</v>
      </c>
      <c r="C1214" s="181">
        <f>0.55*50</f>
        <v>27.500000000000004</v>
      </c>
      <c r="D1214" s="249" t="s">
        <v>32420</v>
      </c>
      <c r="E1214" s="250"/>
      <c r="F1214" s="250"/>
      <c r="G1214" s="250"/>
      <c r="H1214" s="250"/>
      <c r="I1214" s="250"/>
      <c r="J1214" s="251"/>
    </row>
    <row r="1216" spans="1:11" ht="24" customHeight="1">
      <c r="A1216" s="23" t="s">
        <v>32695</v>
      </c>
      <c r="B1216" s="49">
        <f>VLOOKUP(A1216,'PLANILHA ORÇAMENTÁRIA'!B:L,2,0)</f>
        <v>90466</v>
      </c>
      <c r="C1216" s="246" t="str">
        <f>VLOOKUP(A1216,'PLANILHA ORÇAMENTÁRIA'!B:L,4,0)</f>
        <v>CHUMBAMENTO LINEAR EM ALVENARIA PARA RAMAIS/DISTRIBUIÇÃO DE INSTALAÇÕES HIDRÁULICAS COM DIÂMETROS MENORES OU IGUAIS A 40 MM. AF_09/2023</v>
      </c>
      <c r="D1216" s="247"/>
      <c r="E1216" s="247"/>
      <c r="F1216" s="247"/>
      <c r="G1216" s="247"/>
      <c r="H1216" s="247"/>
      <c r="I1216" s="248"/>
      <c r="J1216" s="86">
        <f>C1217</f>
        <v>27.500000000000004</v>
      </c>
      <c r="K1216" s="45" t="str">
        <f>VLOOKUP(A1216,'PLANILHA ORÇAMENTÁRIA'!B:L,5,0)</f>
        <v>M</v>
      </c>
    </row>
    <row r="1217" spans="1:11" ht="47.25" customHeight="1">
      <c r="B1217" s="160" t="s">
        <v>15650</v>
      </c>
      <c r="C1217" s="181">
        <f>0.55*50</f>
        <v>27.500000000000004</v>
      </c>
      <c r="D1217" s="249" t="s">
        <v>32420</v>
      </c>
      <c r="E1217" s="250"/>
      <c r="F1217" s="250"/>
      <c r="G1217" s="250"/>
      <c r="H1217" s="250"/>
      <c r="I1217" s="250"/>
      <c r="J1217" s="251"/>
    </row>
    <row r="1219" spans="1:11" ht="25.5" customHeight="1">
      <c r="A1219" s="23" t="s">
        <v>32696</v>
      </c>
      <c r="B1219" s="49">
        <f>VLOOKUP(A1219,'PLANILHA ORÇAMENTÁRIA'!B:L,2,0)</f>
        <v>91222</v>
      </c>
      <c r="C1219" s="246" t="str">
        <f>VLOOKUP(A1219,'PLANILHA ORÇAMENTÁRIA'!B:L,4,0)</f>
        <v>RASGO LINEAR MANUAL EM ALVENARIA, PARA RAMAIS/ DISTRIBUIÇÃO DE INSTALAÇÕES HIDRÁULICAS, DIÂMETROS MAIORES QUE 40 MM E MENORES OU IGUAIS A 75 MM. AF_09/2023</v>
      </c>
      <c r="D1219" s="247"/>
      <c r="E1219" s="247"/>
      <c r="F1219" s="247"/>
      <c r="G1219" s="247"/>
      <c r="H1219" s="247"/>
      <c r="I1219" s="248"/>
      <c r="J1219" s="86">
        <f>C1220</f>
        <v>232.50000000000003</v>
      </c>
      <c r="K1219" s="45" t="str">
        <f>VLOOKUP(A1219,'PLANILHA ORÇAMENTÁRIA'!B:L,5,0)</f>
        <v>M</v>
      </c>
    </row>
    <row r="1220" spans="1:11" ht="47.25" customHeight="1">
      <c r="B1220" s="160" t="s">
        <v>15650</v>
      </c>
      <c r="C1220" s="181">
        <f>(3*0.75+2.4)*50</f>
        <v>232.50000000000003</v>
      </c>
      <c r="D1220" s="249" t="s">
        <v>32421</v>
      </c>
      <c r="E1220" s="250"/>
      <c r="F1220" s="250"/>
      <c r="G1220" s="250"/>
      <c r="H1220" s="250"/>
      <c r="I1220" s="250"/>
      <c r="J1220" s="251"/>
    </row>
    <row r="1222" spans="1:11" ht="27" customHeight="1">
      <c r="A1222" s="23" t="s">
        <v>32697</v>
      </c>
      <c r="B1222" s="49">
        <f>VLOOKUP(A1222,'PLANILHA ORÇAMENTÁRIA'!B:L,2,0)</f>
        <v>90467</v>
      </c>
      <c r="C1222" s="246" t="str">
        <f>VLOOKUP(A1222,'PLANILHA ORÇAMENTÁRIA'!B:L,4,0)</f>
        <v>CHUMBAMENTO LINEAR EM ALVENARIA PARA RAMAIS/DISTRIBUIÇÃO DE INSTALAÇÕES HIDRÁULICAS COM DIÂMETROS MAIORES QUE 40 MM E MENORES OU IGUAIS A 75 MM. AF_09/2023</v>
      </c>
      <c r="D1222" s="247"/>
      <c r="E1222" s="247"/>
      <c r="F1222" s="247"/>
      <c r="G1222" s="247"/>
      <c r="H1222" s="247"/>
      <c r="I1222" s="248"/>
      <c r="J1222" s="86">
        <f>C1223</f>
        <v>232.50000000000003</v>
      </c>
      <c r="K1222" s="45" t="str">
        <f>VLOOKUP(A1222,'PLANILHA ORÇAMENTÁRIA'!B:L,5,0)</f>
        <v>M</v>
      </c>
    </row>
    <row r="1223" spans="1:11" ht="47.25" customHeight="1">
      <c r="B1223" s="160" t="s">
        <v>15650</v>
      </c>
      <c r="C1223" s="181">
        <f>(3*0.75+2.4)*50</f>
        <v>232.50000000000003</v>
      </c>
      <c r="D1223" s="249" t="s">
        <v>32421</v>
      </c>
      <c r="E1223" s="250"/>
      <c r="F1223" s="250"/>
      <c r="G1223" s="250"/>
      <c r="H1223" s="250"/>
      <c r="I1223" s="250"/>
      <c r="J1223" s="251"/>
    </row>
    <row r="1225" spans="1:11" ht="26.25" customHeight="1">
      <c r="A1225" s="23" t="s">
        <v>32698</v>
      </c>
      <c r="B1225" s="49">
        <f>VLOOKUP(A1225,'PLANILHA ORÇAMENTÁRIA'!B:L,2,0)</f>
        <v>97905</v>
      </c>
      <c r="C1225" s="246" t="str">
        <f>VLOOKUP(A1225,'PLANILHA ORÇAMENTÁRIA'!B:L,4,0)</f>
        <v>CAIXA ENTERRADA HIDRÁULICA RETANGULAR, EM ALVENARIA COM BLOCOS DE CONCRETO, DIMENSÕES INTERNAS: 0,4X0,4X0,4 M PARA REDE DE ESGOTO. AF_12/2020</v>
      </c>
      <c r="D1225" s="247"/>
      <c r="E1225" s="247"/>
      <c r="F1225" s="247"/>
      <c r="G1225" s="247"/>
      <c r="H1225" s="247"/>
      <c r="I1225" s="248"/>
      <c r="J1225" s="86">
        <f>C1226</f>
        <v>200</v>
      </c>
      <c r="K1225" s="45" t="str">
        <f>VLOOKUP(A1225,'PLANILHA ORÇAMENTÁRIA'!B:L,5,0)</f>
        <v>UN</v>
      </c>
    </row>
    <row r="1226" spans="1:11" ht="47.25" customHeight="1">
      <c r="B1226" s="160" t="s">
        <v>15643</v>
      </c>
      <c r="C1226" s="181">
        <f>4*50</f>
        <v>200</v>
      </c>
      <c r="D1226" s="249" t="s">
        <v>32422</v>
      </c>
      <c r="E1226" s="250"/>
      <c r="F1226" s="250"/>
      <c r="G1226" s="250"/>
      <c r="H1226" s="250"/>
      <c r="I1226" s="250"/>
      <c r="J1226" s="251"/>
    </row>
    <row r="1228" spans="1:11" ht="26.25" customHeight="1">
      <c r="A1228" s="23" t="s">
        <v>32699</v>
      </c>
      <c r="B1228" s="49">
        <f>VLOOKUP(A1228,'PLANILHA ORÇAMENTÁRIA'!B:L,2,0)</f>
        <v>98107</v>
      </c>
      <c r="C1228" s="246" t="str">
        <f>VLOOKUP(A1228,'PLANILHA ORÇAMENTÁRIA'!B:L,4,0)</f>
        <v>CAIXA DE GORDURA SIMPLES (CAPACIDADE: 36 L), RETANGULAR, EM ALVENARIA COM BLOCOS DE CONCRETO, DIMENSÕES INTERNAS = 0,2X0,4 M, ALTURA INTERNA = 0,8 M. AF_12/2020</v>
      </c>
      <c r="D1228" s="247"/>
      <c r="E1228" s="247"/>
      <c r="F1228" s="247"/>
      <c r="G1228" s="247"/>
      <c r="H1228" s="247"/>
      <c r="I1228" s="248"/>
      <c r="J1228" s="86">
        <f>C1229</f>
        <v>50</v>
      </c>
      <c r="K1228" s="45" t="str">
        <f>VLOOKUP(A1228,'PLANILHA ORÇAMENTÁRIA'!B:L,5,0)</f>
        <v>UN</v>
      </c>
    </row>
    <row r="1229" spans="1:11" ht="47.25" customHeight="1">
      <c r="B1229" s="160" t="s">
        <v>15643</v>
      </c>
      <c r="C1229" s="181">
        <v>50</v>
      </c>
      <c r="D1229" s="249" t="s">
        <v>32423</v>
      </c>
      <c r="E1229" s="250"/>
      <c r="F1229" s="250"/>
      <c r="G1229" s="250"/>
      <c r="H1229" s="250"/>
      <c r="I1229" s="250"/>
      <c r="J1229" s="251"/>
    </row>
    <row r="1231" spans="1:11" ht="26.25" customHeight="1">
      <c r="A1231" s="23" t="s">
        <v>32700</v>
      </c>
      <c r="B1231" s="49">
        <f>VLOOKUP(A1231,'PLANILHA ORÇAMENTÁRIA'!B:L,2,0)</f>
        <v>89707</v>
      </c>
      <c r="C1231" s="246" t="str">
        <f>VLOOKUP(A1231,'PLANILHA ORÇAMENTÁRIA'!B:L,4,0)</f>
        <v>CAIXA SIFONADA, PVC, DN 100 X 100 X 50 MM, JUNTA ELÁSTICA, FORNECIDA E INSTALADA EM RAMAL DE DESCARGA OU EM RAMAL DE ESGOTO SANITÁRIO. AF_08/2022</v>
      </c>
      <c r="D1231" s="247"/>
      <c r="E1231" s="247"/>
      <c r="F1231" s="247"/>
      <c r="G1231" s="247"/>
      <c r="H1231" s="247"/>
      <c r="I1231" s="248"/>
      <c r="J1231" s="86">
        <f>C1232</f>
        <v>100</v>
      </c>
      <c r="K1231" s="45" t="str">
        <f>VLOOKUP(A1231,'PLANILHA ORÇAMENTÁRIA'!B:L,5,0)</f>
        <v>UN</v>
      </c>
    </row>
    <row r="1232" spans="1:11" ht="47.25" customHeight="1">
      <c r="B1232" s="160" t="s">
        <v>15643</v>
      </c>
      <c r="C1232" s="181">
        <f>2*50</f>
        <v>100</v>
      </c>
      <c r="D1232" s="249" t="s">
        <v>32424</v>
      </c>
      <c r="E1232" s="250"/>
      <c r="F1232" s="250"/>
      <c r="G1232" s="250"/>
      <c r="H1232" s="250"/>
      <c r="I1232" s="250"/>
      <c r="J1232" s="251"/>
    </row>
    <row r="1234" spans="1:11" ht="26.25" customHeight="1">
      <c r="A1234" s="23" t="s">
        <v>32701</v>
      </c>
      <c r="B1234" s="49">
        <f>VLOOKUP(A1234,'PLANILHA ORÇAMENTÁRIA'!B:L,2,0)</f>
        <v>104326</v>
      </c>
      <c r="C1234" s="246" t="str">
        <f>VLOOKUP(A1234,'PLANILHA ORÇAMENTÁRIA'!B:L,4,0)</f>
        <v>RALO SECO CÔNICO, PVC, DN 100 X 40 MM, JUNTA SOLDÁVEL, FORNECIDO E INSTALADO EM RAMAL DE DESCARGA OU EM RAMAL DE ESGOTO SANITÁRIO. AF_08/2022</v>
      </c>
      <c r="D1234" s="247"/>
      <c r="E1234" s="247"/>
      <c r="F1234" s="247"/>
      <c r="G1234" s="247"/>
      <c r="H1234" s="247"/>
      <c r="I1234" s="248"/>
      <c r="J1234" s="86">
        <f>C1235</f>
        <v>50</v>
      </c>
      <c r="K1234" s="45" t="str">
        <f>VLOOKUP(A1234,'PLANILHA ORÇAMENTÁRIA'!B:L,5,0)</f>
        <v>UN</v>
      </c>
    </row>
    <row r="1235" spans="1:11" ht="47.25" customHeight="1">
      <c r="B1235" s="160" t="s">
        <v>15643</v>
      </c>
      <c r="C1235" s="181">
        <v>50</v>
      </c>
      <c r="D1235" s="249" t="s">
        <v>32425</v>
      </c>
      <c r="E1235" s="250"/>
      <c r="F1235" s="250"/>
      <c r="G1235" s="250"/>
      <c r="H1235" s="250"/>
      <c r="I1235" s="250"/>
      <c r="J1235" s="251"/>
    </row>
    <row r="1238" spans="1:11">
      <c r="A1238" s="54"/>
      <c r="B1238" s="183" t="s">
        <v>32517</v>
      </c>
      <c r="C1238" s="252" t="s">
        <v>32518</v>
      </c>
      <c r="D1238" s="252"/>
      <c r="E1238" s="252"/>
      <c r="F1238" s="252"/>
      <c r="G1238" s="252"/>
      <c r="H1238" s="21"/>
      <c r="I1238" s="21"/>
      <c r="J1238" s="21"/>
      <c r="K1238" s="21"/>
    </row>
    <row r="1240" spans="1:11" ht="26.25" customHeight="1">
      <c r="A1240" s="23" t="s">
        <v>32702</v>
      </c>
      <c r="B1240" s="49">
        <f>VLOOKUP(A1240,'PLANILHA ORÇAMENTÁRIA'!B:L,2,0)</f>
        <v>86931</v>
      </c>
      <c r="C1240" s="246" t="str">
        <f>VLOOKUP(A1240,'PLANILHA ORÇAMENTÁRIA'!B:L,4,0)</f>
        <v>VASO SANITÁRIO SIFONADO COM CAIXA ACOPLADA LOUÇA BRANCA, INCLUSO ENGATE FLEXÍVEL EM PLÁSTICO BRANCO, 1/2 X 40CM - FORNECIMENTO E INSTALAÇÃO. AF_01/2020</v>
      </c>
      <c r="D1240" s="247"/>
      <c r="E1240" s="247"/>
      <c r="F1240" s="247"/>
      <c r="G1240" s="247"/>
      <c r="H1240" s="247"/>
      <c r="I1240" s="248"/>
      <c r="J1240" s="86">
        <f>C1241</f>
        <v>50</v>
      </c>
      <c r="K1240" s="45" t="str">
        <f>VLOOKUP(A1240,'PLANILHA ORÇAMENTÁRIA'!B:L,5,0)</f>
        <v>UN</v>
      </c>
    </row>
    <row r="1241" spans="1:11" ht="47.25" customHeight="1">
      <c r="B1241" s="160" t="s">
        <v>15643</v>
      </c>
      <c r="C1241" s="181">
        <v>50</v>
      </c>
      <c r="D1241" s="249" t="s">
        <v>32426</v>
      </c>
      <c r="E1241" s="250"/>
      <c r="F1241" s="250"/>
      <c r="G1241" s="250"/>
      <c r="H1241" s="250"/>
      <c r="I1241" s="250"/>
      <c r="J1241" s="251"/>
    </row>
    <row r="1243" spans="1:11" ht="36" customHeight="1">
      <c r="A1243" s="23" t="s">
        <v>32703</v>
      </c>
      <c r="B1243" s="49">
        <f>VLOOKUP(A1243,'PLANILHA ORÇAMENTÁRIA'!B:L,2,0)</f>
        <v>86943</v>
      </c>
      <c r="C1243" s="246" t="str">
        <f>VLOOKUP(A1243,'PLANILHA ORÇAMENTÁRIA'!B:L,4,0)</f>
        <v>LAVATÓRIO LOUÇA BRANCA SUSPENSO, 29,5 X 39CM OU EQUIVALENTE, PADRÃO POPULAR, INCLUSO SIFÃO FLEXÍVEL EM PVC, VÁLVULA E ENGATE FLEXÍVEL 30CM EM PLÁSTICO E TORNEIRA CROMADA DE MESA, PADRÃO POPULAR - FORNECIMENTO E INSTALAÇÃO. AF_01/2020</v>
      </c>
      <c r="D1243" s="247"/>
      <c r="E1243" s="247"/>
      <c r="F1243" s="247"/>
      <c r="G1243" s="247"/>
      <c r="H1243" s="247"/>
      <c r="I1243" s="248"/>
      <c r="J1243" s="86">
        <f>C1244</f>
        <v>50</v>
      </c>
      <c r="K1243" s="45" t="str">
        <f>VLOOKUP(A1243,'PLANILHA ORÇAMENTÁRIA'!B:L,5,0)</f>
        <v>UN</v>
      </c>
    </row>
    <row r="1244" spans="1:11" ht="47.25" customHeight="1">
      <c r="B1244" s="160" t="s">
        <v>15643</v>
      </c>
      <c r="C1244" s="181">
        <v>50</v>
      </c>
      <c r="D1244" s="249" t="s">
        <v>32426</v>
      </c>
      <c r="E1244" s="250"/>
      <c r="F1244" s="250"/>
      <c r="G1244" s="250"/>
      <c r="H1244" s="250"/>
      <c r="I1244" s="250"/>
      <c r="J1244" s="251"/>
    </row>
    <row r="1246" spans="1:11" ht="36" customHeight="1">
      <c r="A1246" s="23" t="s">
        <v>32704</v>
      </c>
      <c r="B1246" s="49">
        <f>VLOOKUP(A1246,'PLANILHA ORÇAMENTÁRIA'!B:L,2,0)</f>
        <v>86934</v>
      </c>
      <c r="C1246" s="246" t="str">
        <f>VLOOKUP(A1246,'PLANILHA ORÇAMENTÁRIA'!B:L,4,0)</f>
        <v>BANCADA DE MÁRMORE SINTÉTICO 120 X 60CM, COM CUBA INTEGRADA, INCLUSO SIFÃO TIPO FLEXÍVEL EM PVC, VÁLVULA EM PLÁSTICO CROMADO TIPO AMERICANA E TORNEIRA CROMADA LONGA, DE PAREDE, PADRÃO POPULAR - FORNECIMENTO E INSTALAÇÃO. AF_01/2020</v>
      </c>
      <c r="D1246" s="247"/>
      <c r="E1246" s="247"/>
      <c r="F1246" s="247"/>
      <c r="G1246" s="247"/>
      <c r="H1246" s="247"/>
      <c r="I1246" s="248"/>
      <c r="J1246" s="86">
        <f>C1247</f>
        <v>50</v>
      </c>
      <c r="K1246" s="45" t="str">
        <f>VLOOKUP(A1246,'PLANILHA ORÇAMENTÁRIA'!B:L,5,0)</f>
        <v>UN</v>
      </c>
    </row>
    <row r="1247" spans="1:11" ht="47.25" customHeight="1">
      <c r="B1247" s="160" t="s">
        <v>15643</v>
      </c>
      <c r="C1247" s="181">
        <v>50</v>
      </c>
      <c r="D1247" s="249" t="s">
        <v>32427</v>
      </c>
      <c r="E1247" s="250"/>
      <c r="F1247" s="250"/>
      <c r="G1247" s="250"/>
      <c r="H1247" s="250"/>
      <c r="I1247" s="250"/>
      <c r="J1247" s="251"/>
    </row>
    <row r="1249" spans="1:11" ht="25.5" customHeight="1">
      <c r="A1249" s="23" t="s">
        <v>32705</v>
      </c>
      <c r="B1249" s="49">
        <f>VLOOKUP(A1249,'PLANILHA ORÇAMENTÁRIA'!B:L,2,0)</f>
        <v>86930</v>
      </c>
      <c r="C1249" s="246" t="str">
        <f>VLOOKUP(A1249,'PLANILHA ORÇAMENTÁRIA'!B:L,4,0)</f>
        <v>TANQUE DE MÁRMORE SINTÉTICO SUSPENSO, 22L OU EQUIVALENTE, INCLUSO SIFÃO FLEXÍVEL EM PVC, VÁLVULA PLÁSTICA E TORNEIRA DE PLÁSTICO - FORNECIMENTO E INSTALAÇÃO. AF_01/2020</v>
      </c>
      <c r="D1249" s="247"/>
      <c r="E1249" s="247"/>
      <c r="F1249" s="247"/>
      <c r="G1249" s="247"/>
      <c r="H1249" s="247"/>
      <c r="I1249" s="248"/>
      <c r="J1249" s="86">
        <f>C1250</f>
        <v>50</v>
      </c>
      <c r="K1249" s="45" t="str">
        <f>VLOOKUP(A1249,'PLANILHA ORÇAMENTÁRIA'!B:L,5,0)</f>
        <v>UN</v>
      </c>
    </row>
    <row r="1250" spans="1:11" ht="47.25" customHeight="1">
      <c r="B1250" s="160" t="s">
        <v>15643</v>
      </c>
      <c r="C1250" s="181">
        <v>50</v>
      </c>
      <c r="D1250" s="249" t="s">
        <v>32428</v>
      </c>
      <c r="E1250" s="250"/>
      <c r="F1250" s="250"/>
      <c r="G1250" s="250"/>
      <c r="H1250" s="250"/>
      <c r="I1250" s="250"/>
      <c r="J1250" s="251"/>
    </row>
    <row r="1252" spans="1:11" ht="24" customHeight="1">
      <c r="A1252" s="23" t="s">
        <v>32706</v>
      </c>
      <c r="B1252" s="49" t="str">
        <f>VLOOKUP(A1252,'PLANILHA ORÇAMENTÁRIA'!B:L,2,0)</f>
        <v>COMP 04</v>
      </c>
      <c r="C1252" s="246" t="str">
        <f>VLOOKUP(A1252,'PLANILHA ORÇAMENTÁRIA'!B:L,4,0)</f>
        <v>CHUVEIRO ELÉTRICO COM PRESSURIZADOR EMBUTIDO CORPO PLÁSTICO, TIPO DUCHA - FORNECIMENTO E INSTALAÇÃO.</v>
      </c>
      <c r="D1252" s="247"/>
      <c r="E1252" s="247"/>
      <c r="F1252" s="247"/>
      <c r="G1252" s="247"/>
      <c r="H1252" s="247"/>
      <c r="I1252" s="248"/>
      <c r="J1252" s="86">
        <f>C1253</f>
        <v>50</v>
      </c>
      <c r="K1252" s="45" t="str">
        <f>VLOOKUP(A1252,'PLANILHA ORÇAMENTÁRIA'!B:L,5,0)</f>
        <v xml:space="preserve">UN </v>
      </c>
    </row>
    <row r="1253" spans="1:11" ht="47.25" customHeight="1">
      <c r="B1253" s="160" t="s">
        <v>15643</v>
      </c>
      <c r="C1253" s="181">
        <v>50</v>
      </c>
      <c r="D1253" s="249" t="s">
        <v>32426</v>
      </c>
      <c r="E1253" s="250"/>
      <c r="F1253" s="250"/>
      <c r="G1253" s="250"/>
      <c r="H1253" s="250"/>
      <c r="I1253" s="250"/>
      <c r="J1253" s="251"/>
    </row>
    <row r="1255" spans="1:11" ht="14.25" customHeight="1">
      <c r="A1255" s="23" t="s">
        <v>32707</v>
      </c>
      <c r="B1255" s="49">
        <f>VLOOKUP(A1255,'PLANILHA ORÇAMENTÁRIA'!B:L,2,0)</f>
        <v>95546</v>
      </c>
      <c r="C1255" s="246" t="str">
        <f>VLOOKUP(A1255,'PLANILHA ORÇAMENTÁRIA'!B:L,4,0)</f>
        <v>KIT DE ACESSORIOS PARA BANHEIRO EM METAL CROMADO, 5 PECAS, INCLUSO FIXAÇÃO. AF_01/2020</v>
      </c>
      <c r="D1255" s="247"/>
      <c r="E1255" s="247"/>
      <c r="F1255" s="247"/>
      <c r="G1255" s="247"/>
      <c r="H1255" s="247"/>
      <c r="I1255" s="248"/>
      <c r="J1255" s="86">
        <f>C1256</f>
        <v>50</v>
      </c>
      <c r="K1255" s="45" t="str">
        <f>VLOOKUP(A1255,'PLANILHA ORÇAMENTÁRIA'!B:L,5,0)</f>
        <v>UN</v>
      </c>
    </row>
    <row r="1256" spans="1:11" ht="47.25" customHeight="1">
      <c r="B1256" s="160" t="s">
        <v>15643</v>
      </c>
      <c r="C1256" s="181">
        <v>50</v>
      </c>
      <c r="D1256" s="249" t="s">
        <v>32426</v>
      </c>
      <c r="E1256" s="250"/>
      <c r="F1256" s="250"/>
      <c r="G1256" s="250"/>
      <c r="H1256" s="250"/>
      <c r="I1256" s="250"/>
      <c r="J1256" s="251"/>
    </row>
    <row r="1258" spans="1:11" ht="27.75" customHeight="1">
      <c r="A1258" s="23" t="s">
        <v>32708</v>
      </c>
      <c r="B1258" s="49">
        <f>VLOOKUP(A1258,'PLANILHA ORÇAMENTÁRIA'!B:L,2,0)</f>
        <v>100868</v>
      </c>
      <c r="C1258" s="246" t="str">
        <f>VLOOKUP(A1258,'PLANILHA ORÇAMENTÁRIA'!B:L,4,0)</f>
        <v>BARRA DE APOIO RETA, EM ACO INOX POLIDO, COMPRIMENTO 80 CM, FIXADA NA PAREDE - FORNECIMENTO E INSTALAÇÃO. AF_01/2020</v>
      </c>
      <c r="D1258" s="247"/>
      <c r="E1258" s="247"/>
      <c r="F1258" s="247"/>
      <c r="G1258" s="247"/>
      <c r="H1258" s="247"/>
      <c r="I1258" s="248"/>
      <c r="J1258" s="86">
        <f>C1259</f>
        <v>21</v>
      </c>
      <c r="K1258" s="45" t="str">
        <f>VLOOKUP(A1258,'PLANILHA ORÇAMENTÁRIA'!B:L,5,0)</f>
        <v>UN</v>
      </c>
    </row>
    <row r="1259" spans="1:11" ht="47.25" customHeight="1">
      <c r="B1259" s="160" t="s">
        <v>15643</v>
      </c>
      <c r="C1259" s="181">
        <f>7*3</f>
        <v>21</v>
      </c>
      <c r="D1259" s="249" t="s">
        <v>32429</v>
      </c>
      <c r="E1259" s="250"/>
      <c r="F1259" s="250"/>
      <c r="G1259" s="250"/>
      <c r="H1259" s="250"/>
      <c r="I1259" s="250"/>
      <c r="J1259" s="251"/>
    </row>
    <row r="1261" spans="1:11" ht="27.75" customHeight="1">
      <c r="A1261" s="23" t="s">
        <v>32709</v>
      </c>
      <c r="B1261" s="49">
        <f>VLOOKUP(A1261,'PLANILHA ORÇAMENTÁRIA'!B:L,2,0)</f>
        <v>100875</v>
      </c>
      <c r="C1261" s="246" t="str">
        <f>VLOOKUP(A1261,'PLANILHA ORÇAMENTÁRIA'!B:L,4,0)</f>
        <v>BANCO ARTICULADO, EM ACO INOX, PARA PCD, FIXADO NA PAREDE - FORNECIMENTO E INSTALAÇÃO. AF_01/2020</v>
      </c>
      <c r="D1261" s="247"/>
      <c r="E1261" s="247"/>
      <c r="F1261" s="247"/>
      <c r="G1261" s="247"/>
      <c r="H1261" s="247"/>
      <c r="I1261" s="248"/>
      <c r="J1261" s="86">
        <f>C1262</f>
        <v>3</v>
      </c>
      <c r="K1261" s="45" t="str">
        <f>VLOOKUP(A1261,'PLANILHA ORÇAMENTÁRIA'!B:L,5,0)</f>
        <v>UN</v>
      </c>
    </row>
    <row r="1262" spans="1:11" ht="47.25" customHeight="1">
      <c r="B1262" s="160" t="s">
        <v>15643</v>
      </c>
      <c r="C1262" s="181">
        <v>3</v>
      </c>
      <c r="D1262" s="249" t="s">
        <v>32430</v>
      </c>
      <c r="E1262" s="250"/>
      <c r="F1262" s="250"/>
      <c r="G1262" s="250"/>
      <c r="H1262" s="250"/>
      <c r="I1262" s="250"/>
      <c r="J1262" s="251"/>
    </row>
    <row r="1265" spans="1:11">
      <c r="B1265" s="183" t="s">
        <v>32520</v>
      </c>
      <c r="C1265" s="252" t="s">
        <v>32519</v>
      </c>
      <c r="D1265" s="252"/>
      <c r="E1265" s="252"/>
      <c r="F1265" s="252"/>
      <c r="G1265" s="252"/>
    </row>
    <row r="1267" spans="1:11" ht="25.5" customHeight="1">
      <c r="A1267" s="23" t="s">
        <v>32710</v>
      </c>
      <c r="B1267" s="49">
        <f>VLOOKUP(A1267,'PLANILHA ORÇAMENTÁRIA'!B:L,2,0)</f>
        <v>97881</v>
      </c>
      <c r="C1267" s="246" t="str">
        <f>VLOOKUP(A1267,'PLANILHA ORÇAMENTÁRIA'!B:L,4,0)</f>
        <v>CAIXA ENTERRADA ELÉTRICA RETANGULAR, EM CONCRETO PRÉ-MOLDADO, FUNDO COM BRITA, DIMENSÕES INTERNAS: 0,3X0,3X0,3 M. AF_12/2020</v>
      </c>
      <c r="D1267" s="247"/>
      <c r="E1267" s="247"/>
      <c r="F1267" s="247"/>
      <c r="G1267" s="247"/>
      <c r="H1267" s="247"/>
      <c r="I1267" s="248"/>
      <c r="J1267" s="86">
        <f>C1268</f>
        <v>50</v>
      </c>
      <c r="K1267" s="45" t="str">
        <f>VLOOKUP(A1267,'PLANILHA ORÇAMENTÁRIA'!B:L,5,0)</f>
        <v>UN</v>
      </c>
    </row>
    <row r="1268" spans="1:11" ht="47.25" customHeight="1">
      <c r="B1268" s="160" t="s">
        <v>15643</v>
      </c>
      <c r="C1268" s="181">
        <v>50</v>
      </c>
      <c r="D1268" s="249" t="s">
        <v>32432</v>
      </c>
      <c r="E1268" s="250"/>
      <c r="F1268" s="250"/>
      <c r="G1268" s="250"/>
      <c r="H1268" s="250"/>
      <c r="I1268" s="250"/>
      <c r="J1268" s="251"/>
    </row>
    <row r="1270" spans="1:11" ht="24" customHeight="1">
      <c r="A1270" s="23" t="s">
        <v>32711</v>
      </c>
      <c r="B1270" s="49">
        <f>VLOOKUP(A1270,'PLANILHA ORÇAMENTÁRIA'!B:L,2,0)</f>
        <v>97667</v>
      </c>
      <c r="C1270" s="246" t="str">
        <f>VLOOKUP(A1270,'PLANILHA ORÇAMENTÁRIA'!B:L,4,0)</f>
        <v>ELETRODUTO FLEXÍVEL CORRUGADO, PEAD, DN 50 (1 1/2"), PARA REDE ENTERRADA DE DISTRIBUIÇÃO DE ENERGIA ELÉTRICA - FORNECIMENTO E INSTALAÇÃO. AF_12/2021</v>
      </c>
      <c r="D1270" s="247"/>
      <c r="E1270" s="247"/>
      <c r="F1270" s="247"/>
      <c r="G1270" s="247"/>
      <c r="H1270" s="247"/>
      <c r="I1270" s="248"/>
      <c r="J1270" s="86">
        <f>C1271</f>
        <v>295</v>
      </c>
      <c r="K1270" s="45" t="str">
        <f>VLOOKUP(A1270,'PLANILHA ORÇAMENTÁRIA'!B:L,5,0)</f>
        <v>M</v>
      </c>
    </row>
    <row r="1271" spans="1:11" ht="47.25" customHeight="1">
      <c r="B1271" s="160" t="s">
        <v>15650</v>
      </c>
      <c r="C1271" s="181">
        <f>5.9*50</f>
        <v>295</v>
      </c>
      <c r="D1271" s="249" t="s">
        <v>32431</v>
      </c>
      <c r="E1271" s="250"/>
      <c r="F1271" s="250"/>
      <c r="G1271" s="250"/>
      <c r="H1271" s="250"/>
      <c r="I1271" s="250"/>
      <c r="J1271" s="251"/>
    </row>
    <row r="1273" spans="1:11" ht="25.5" customHeight="1">
      <c r="A1273" s="23" t="s">
        <v>32712</v>
      </c>
      <c r="B1273" s="49" t="str">
        <f>VLOOKUP(A1273,'PLANILHA ORÇAMENTÁRIA'!B:L,2,0)</f>
        <v>COMP 11</v>
      </c>
      <c r="C1273" s="246" t="str">
        <f>VLOOKUP(A1273,'PLANILHA ORÇAMENTÁRIA'!B:L,4,0)</f>
        <v>SUPORTE PARAFUSADO COM ESPELHO / PLACA DE ENCAIXE CEGA 4" X 2" BAIXO (0,30 M DO PISO) PARA PONTO ELÉTRICO - FORNECIMENTO E INSTALAÇÃO.</v>
      </c>
      <c r="D1273" s="247"/>
      <c r="E1273" s="247"/>
      <c r="F1273" s="247"/>
      <c r="G1273" s="247"/>
      <c r="H1273" s="247"/>
      <c r="I1273" s="248"/>
      <c r="J1273" s="86">
        <f>C1274</f>
        <v>100</v>
      </c>
      <c r="K1273" s="45" t="str">
        <f>VLOOKUP(A1273,'PLANILHA ORÇAMENTÁRIA'!B:L,5,0)</f>
        <v>UN</v>
      </c>
    </row>
    <row r="1274" spans="1:11" ht="47.25" customHeight="1">
      <c r="B1274" s="160" t="s">
        <v>15643</v>
      </c>
      <c r="C1274" s="181">
        <f>2*50</f>
        <v>100</v>
      </c>
      <c r="D1274" s="249" t="s">
        <v>32433</v>
      </c>
      <c r="E1274" s="250"/>
      <c r="F1274" s="250"/>
      <c r="G1274" s="250"/>
      <c r="H1274" s="250"/>
      <c r="I1274" s="250"/>
      <c r="J1274" s="251"/>
    </row>
    <row r="1276" spans="1:11" ht="25.5" customHeight="1">
      <c r="A1276" s="23" t="s">
        <v>32713</v>
      </c>
      <c r="B1276" s="49">
        <f>VLOOKUP(A1276,'PLANILHA ORÇAMENTÁRIA'!B:L,2,0)</f>
        <v>91941</v>
      </c>
      <c r="C1276" s="246" t="str">
        <f>VLOOKUP(A1276,'PLANILHA ORÇAMENTÁRIA'!B:L,4,0)</f>
        <v>CAIXA RETANGULAR 4" X 2" BAIXA (0,30 M DO PISO), PVC, INSTALADA EM PAREDE - FORNECIMENTO E INSTALAÇÃO. AF_03/2023</v>
      </c>
      <c r="D1276" s="247"/>
      <c r="E1276" s="247"/>
      <c r="F1276" s="247"/>
      <c r="G1276" s="247"/>
      <c r="H1276" s="247"/>
      <c r="I1276" s="248"/>
      <c r="J1276" s="86">
        <f>C1277</f>
        <v>100</v>
      </c>
      <c r="K1276" s="45" t="str">
        <f>VLOOKUP(A1276,'PLANILHA ORÇAMENTÁRIA'!B:L,5,0)</f>
        <v>UN</v>
      </c>
    </row>
    <row r="1277" spans="1:11" ht="47.25" customHeight="1">
      <c r="B1277" s="160" t="s">
        <v>15643</v>
      </c>
      <c r="C1277" s="181">
        <f>2*50</f>
        <v>100</v>
      </c>
      <c r="D1277" s="249" t="s">
        <v>32433</v>
      </c>
      <c r="E1277" s="250"/>
      <c r="F1277" s="250"/>
      <c r="G1277" s="250"/>
      <c r="H1277" s="250"/>
      <c r="I1277" s="250"/>
      <c r="J1277" s="251"/>
    </row>
    <row r="1279" spans="1:11" ht="24" customHeight="1">
      <c r="A1279" s="23" t="s">
        <v>32714</v>
      </c>
      <c r="B1279" s="49">
        <f>VLOOKUP(A1279,'PLANILHA ORÇAMENTÁRIA'!B:L,2,0)</f>
        <v>91854</v>
      </c>
      <c r="C1279" s="246" t="str">
        <f>VLOOKUP(A1279,'PLANILHA ORÇAMENTÁRIA'!B:L,4,0)</f>
        <v>ELETRODUTO FLEXÍVEL CORRUGADO, PVC, DN 25 MM (3/4"), PARA CIRCUITOS TERMINAIS, INSTALADO EM PAREDE - FORNECIMENTO E INSTALAÇÃO. AF_03/2023</v>
      </c>
      <c r="D1279" s="247"/>
      <c r="E1279" s="247"/>
      <c r="F1279" s="247"/>
      <c r="G1279" s="247"/>
      <c r="H1279" s="247"/>
      <c r="I1279" s="248"/>
      <c r="J1279" s="86">
        <f>C1280</f>
        <v>35</v>
      </c>
      <c r="K1279" s="45" t="str">
        <f>VLOOKUP(A1279,'PLANILHA ORÇAMENTÁRIA'!B:L,5,0)</f>
        <v>M</v>
      </c>
    </row>
    <row r="1280" spans="1:11" ht="47.25" customHeight="1">
      <c r="B1280" s="160" t="s">
        <v>15650</v>
      </c>
      <c r="C1280" s="181">
        <f>(0.3+0.2+0.2)*50</f>
        <v>35</v>
      </c>
      <c r="D1280" s="249" t="s">
        <v>32434</v>
      </c>
      <c r="E1280" s="250"/>
      <c r="F1280" s="250"/>
      <c r="G1280" s="250"/>
      <c r="H1280" s="250"/>
      <c r="I1280" s="250"/>
      <c r="J1280" s="251"/>
    </row>
    <row r="1282" spans="1:11" ht="24" customHeight="1">
      <c r="A1282" s="23" t="s">
        <v>32715</v>
      </c>
      <c r="B1282" s="49">
        <f>VLOOKUP(A1282,'PLANILHA ORÇAMENTÁRIA'!B:L,2,0)</f>
        <v>104780</v>
      </c>
      <c r="C1282" s="246" t="str">
        <f>VLOOKUP(A1282,'PLANILHA ORÇAMENTÁRIA'!B:L,4,0)</f>
        <v>RASGO LINEAR MECANIZADO EM ALVENARIA, PARA ELETRODUTOS, DIÂMETROS MENORES OU IGUAIS A 40 MM. AF_09/2023</v>
      </c>
      <c r="D1282" s="247"/>
      <c r="E1282" s="247"/>
      <c r="F1282" s="247"/>
      <c r="G1282" s="247"/>
      <c r="H1282" s="247"/>
      <c r="I1282" s="248"/>
      <c r="J1282" s="86">
        <f>C1283</f>
        <v>35</v>
      </c>
      <c r="K1282" s="45" t="str">
        <f>VLOOKUP(A1282,'PLANILHA ORÇAMENTÁRIA'!B:L,5,0)</f>
        <v>M</v>
      </c>
    </row>
    <row r="1283" spans="1:11" ht="47.25" customHeight="1">
      <c r="B1283" s="160" t="s">
        <v>15650</v>
      </c>
      <c r="C1283" s="181">
        <f>(0.3+0.2+0.2)*50</f>
        <v>35</v>
      </c>
      <c r="D1283" s="249" t="s">
        <v>32434</v>
      </c>
      <c r="E1283" s="250"/>
      <c r="F1283" s="250"/>
      <c r="G1283" s="250"/>
      <c r="H1283" s="250"/>
      <c r="I1283" s="250"/>
      <c r="J1283" s="251"/>
    </row>
    <row r="1285" spans="1:11" ht="24" customHeight="1">
      <c r="A1285" s="23" t="s">
        <v>32716</v>
      </c>
      <c r="B1285" s="49">
        <f>VLOOKUP(A1285,'PLANILHA ORÇAMENTÁRIA'!B:L,2,0)</f>
        <v>104766</v>
      </c>
      <c r="C1285" s="246" t="str">
        <f>VLOOKUP(A1285,'PLANILHA ORÇAMENTÁRIA'!B:L,4,0)</f>
        <v>CHUMBAMENTO LINEAR EM ALVENARIA PARA ELETRODUTOS COM DIÂMETROS MENORES OU IGUAIS A 40 MM. AF_09/2023</v>
      </c>
      <c r="D1285" s="247"/>
      <c r="E1285" s="247"/>
      <c r="F1285" s="247"/>
      <c r="G1285" s="247"/>
      <c r="H1285" s="247"/>
      <c r="I1285" s="248"/>
      <c r="J1285" s="86">
        <f>C1286</f>
        <v>35</v>
      </c>
      <c r="K1285" s="45" t="str">
        <f>VLOOKUP(A1285,'PLANILHA ORÇAMENTÁRIA'!B:L,5,0)</f>
        <v>M</v>
      </c>
    </row>
    <row r="1286" spans="1:11" ht="47.25" customHeight="1">
      <c r="B1286" s="160" t="s">
        <v>15650</v>
      </c>
      <c r="C1286" s="181">
        <f>(0.3+0.2+0.2)*50</f>
        <v>35</v>
      </c>
      <c r="D1286" s="249" t="s">
        <v>32434</v>
      </c>
      <c r="E1286" s="250"/>
      <c r="F1286" s="250"/>
      <c r="G1286" s="250"/>
      <c r="H1286" s="250"/>
      <c r="I1286" s="250"/>
      <c r="J1286" s="251"/>
    </row>
    <row r="1289" spans="1:11">
      <c r="A1289" s="54"/>
      <c r="B1289" s="183" t="s">
        <v>32521</v>
      </c>
      <c r="C1289" s="252" t="s">
        <v>32522</v>
      </c>
      <c r="D1289" s="252"/>
      <c r="E1289" s="252"/>
      <c r="F1289" s="252"/>
      <c r="G1289" s="252"/>
      <c r="H1289" s="21"/>
      <c r="I1289" s="21"/>
      <c r="J1289" s="21"/>
      <c r="K1289" s="21"/>
    </row>
    <row r="1291" spans="1:11" ht="24" customHeight="1">
      <c r="A1291" s="23" t="s">
        <v>32717</v>
      </c>
      <c r="B1291" s="49">
        <f>VLOOKUP(A1291,'PLANILHA ORÇAMENTÁRIA'!B:L,2,0)</f>
        <v>99818</v>
      </c>
      <c r="C1291" s="246" t="str">
        <f>VLOOKUP(A1291,'PLANILHA ORÇAMENTÁRIA'!B:L,4,0)</f>
        <v>LIMPEZA DE BACIA SANITÁRIA, BIDÊ OU MICTÓRIO EM LOUÇA, INCLUSIVE METAIS CORRESPONDENTES. AF_04/2019</v>
      </c>
      <c r="D1291" s="247"/>
      <c r="E1291" s="247"/>
      <c r="F1291" s="247"/>
      <c r="G1291" s="247"/>
      <c r="H1291" s="247"/>
      <c r="I1291" s="248"/>
      <c r="J1291" s="86">
        <f>C1292</f>
        <v>50</v>
      </c>
      <c r="K1291" s="45" t="str">
        <f>VLOOKUP(A1291,'PLANILHA ORÇAMENTÁRIA'!B:L,5,0)</f>
        <v>UN</v>
      </c>
    </row>
    <row r="1292" spans="1:11" ht="47.25" customHeight="1">
      <c r="B1292" s="160" t="s">
        <v>15643</v>
      </c>
      <c r="C1292" s="181">
        <v>50</v>
      </c>
      <c r="D1292" s="249" t="s">
        <v>32435</v>
      </c>
      <c r="E1292" s="250"/>
      <c r="F1292" s="250"/>
      <c r="G1292" s="250"/>
      <c r="H1292" s="250"/>
      <c r="I1292" s="250"/>
      <c r="J1292" s="251"/>
    </row>
    <row r="1294" spans="1:11" ht="14.25" customHeight="1">
      <c r="A1294" s="23" t="s">
        <v>32718</v>
      </c>
      <c r="B1294" s="49">
        <f>VLOOKUP(A1294,'PLANILHA ORÇAMENTÁRIA'!B:L,2,0)</f>
        <v>99819</v>
      </c>
      <c r="C1294" s="246" t="str">
        <f>VLOOKUP(A1294,'PLANILHA ORÇAMENTÁRIA'!B:L,4,0)</f>
        <v>LIMPEZA DE BANCADA DE PEDRA (MÁRMORE OU GRANITO). AF_04/2019</v>
      </c>
      <c r="D1294" s="247"/>
      <c r="E1294" s="247"/>
      <c r="F1294" s="247"/>
      <c r="G1294" s="247"/>
      <c r="H1294" s="247"/>
      <c r="I1294" s="248"/>
      <c r="J1294" s="86">
        <f>C1295</f>
        <v>36</v>
      </c>
      <c r="K1294" s="45" t="str">
        <f>VLOOKUP(A1294,'PLANILHA ORÇAMENTÁRIA'!B:L,5,0)</f>
        <v>M2</v>
      </c>
    </row>
    <row r="1295" spans="1:11" ht="47.25" customHeight="1">
      <c r="B1295" s="160" t="s">
        <v>15648</v>
      </c>
      <c r="C1295" s="181">
        <f>1.2*0.6*50</f>
        <v>36</v>
      </c>
      <c r="D1295" s="249" t="s">
        <v>32436</v>
      </c>
      <c r="E1295" s="250"/>
      <c r="F1295" s="250"/>
      <c r="G1295" s="250"/>
      <c r="H1295" s="250"/>
      <c r="I1295" s="250"/>
      <c r="J1295" s="251"/>
    </row>
    <row r="1297" spans="1:14" ht="14.25" customHeight="1">
      <c r="A1297" s="23" t="s">
        <v>32719</v>
      </c>
      <c r="B1297" s="49">
        <f>VLOOKUP(A1297,'PLANILHA ORÇAMENTÁRIA'!B:L,2,0)</f>
        <v>99811</v>
      </c>
      <c r="C1297" s="246" t="str">
        <f>VLOOKUP(A1297,'PLANILHA ORÇAMENTÁRIA'!B:L,4,0)</f>
        <v>LIMPEZA DE CONTRAPISO COM VASSOURA A SECO. AF_04/2019</v>
      </c>
      <c r="D1297" s="247"/>
      <c r="E1297" s="247"/>
      <c r="F1297" s="247"/>
      <c r="G1297" s="247"/>
      <c r="H1297" s="247"/>
      <c r="I1297" s="248"/>
      <c r="J1297" s="86">
        <f>C1298</f>
        <v>807.49999999999989</v>
      </c>
      <c r="K1297" s="45" t="str">
        <f>VLOOKUP(A1297,'PLANILHA ORÇAMENTÁRIA'!B:L,5,0)</f>
        <v>M2</v>
      </c>
    </row>
    <row r="1298" spans="1:14" ht="47.25" customHeight="1">
      <c r="B1298" s="160" t="s">
        <v>15648</v>
      </c>
      <c r="C1298" s="181">
        <f>16.15*50</f>
        <v>807.49999999999989</v>
      </c>
      <c r="D1298" s="249" t="s">
        <v>32437</v>
      </c>
      <c r="E1298" s="250"/>
      <c r="F1298" s="250"/>
      <c r="G1298" s="250"/>
      <c r="H1298" s="250"/>
      <c r="I1298" s="250"/>
      <c r="J1298" s="251"/>
    </row>
    <row r="1300" spans="1:14" ht="14.25" customHeight="1">
      <c r="A1300" s="23" t="s">
        <v>32720</v>
      </c>
      <c r="B1300" s="49">
        <f>VLOOKUP(A1300,'PLANILHA ORÇAMENTÁRIA'!B:L,2,0)</f>
        <v>99826</v>
      </c>
      <c r="C1300" s="246" t="str">
        <f>VLOOKUP(A1300,'PLANILHA ORÇAMENTÁRIA'!B:L,4,0)</f>
        <v>LIMPEZA DE FORRO REMOVÍVEL COM PANO ÚMIDO. AF_04/2019</v>
      </c>
      <c r="D1300" s="247"/>
      <c r="E1300" s="247"/>
      <c r="F1300" s="247"/>
      <c r="G1300" s="247"/>
      <c r="H1300" s="247"/>
      <c r="I1300" s="248"/>
      <c r="J1300" s="86">
        <f>C1301</f>
        <v>1795</v>
      </c>
      <c r="K1300" s="45" t="str">
        <f>VLOOKUP(A1300,'PLANILHA ORÇAMENTÁRIA'!B:L,5,0)</f>
        <v>M2</v>
      </c>
    </row>
    <row r="1301" spans="1:14" ht="47.25" customHeight="1">
      <c r="B1301" s="160" t="s">
        <v>15648</v>
      </c>
      <c r="C1301" s="181">
        <f>(19.1+8.4+8.4)*50</f>
        <v>1795</v>
      </c>
      <c r="D1301" s="249" t="s">
        <v>32438</v>
      </c>
      <c r="E1301" s="250"/>
      <c r="F1301" s="250"/>
      <c r="G1301" s="250"/>
      <c r="H1301" s="250"/>
      <c r="I1301" s="250"/>
      <c r="J1301" s="251"/>
    </row>
    <row r="1303" spans="1:14" ht="14.25" customHeight="1">
      <c r="A1303" s="23" t="s">
        <v>32721</v>
      </c>
      <c r="B1303" s="49">
        <f>VLOOKUP(A1303,'PLANILHA ORÇAMENTÁRIA'!B:L,2,0)</f>
        <v>99821</v>
      </c>
      <c r="C1303" s="246" t="str">
        <f>VLOOKUP(A1303,'PLANILHA ORÇAMENTÁRIA'!B:L,4,0)</f>
        <v>LIMPEZA DE JANELA DE VIDRO COM CAIXILHO EM AÇO/ALUMÍNIO/PVC. AF_04/2019</v>
      </c>
      <c r="D1303" s="247"/>
      <c r="E1303" s="247"/>
      <c r="F1303" s="247"/>
      <c r="G1303" s="247"/>
      <c r="H1303" s="247"/>
      <c r="I1303" s="248"/>
      <c r="J1303" s="86">
        <f>C1304</f>
        <v>418</v>
      </c>
      <c r="K1303" s="45" t="str">
        <f>VLOOKUP(A1303,'PLANILHA ORÇAMENTÁRIA'!B:L,5,0)</f>
        <v>M2</v>
      </c>
    </row>
    <row r="1304" spans="1:14" ht="47.25" customHeight="1">
      <c r="B1304" s="160" t="s">
        <v>15648</v>
      </c>
      <c r="C1304" s="181">
        <f>(2.8+0.48+0.9)*2*50</f>
        <v>418</v>
      </c>
      <c r="D1304" s="249" t="s">
        <v>32439</v>
      </c>
      <c r="E1304" s="250"/>
      <c r="F1304" s="250"/>
      <c r="G1304" s="250"/>
      <c r="H1304" s="250"/>
      <c r="I1304" s="250"/>
      <c r="J1304" s="251"/>
    </row>
    <row r="1306" spans="1:14" ht="24.75" customHeight="1">
      <c r="A1306" s="23" t="s">
        <v>32722</v>
      </c>
      <c r="B1306" s="49">
        <f>VLOOKUP(A1306,'PLANILHA ORÇAMENTÁRIA'!B:L,2,0)</f>
        <v>99804</v>
      </c>
      <c r="C1306" s="246" t="str">
        <f>VLOOKUP(A1306,'PLANILHA ORÇAMENTÁRIA'!B:L,4,0)</f>
        <v>LIMPEZA DE PISO CERÂMICO OU PORCELANATO UTILIZANDO DETERGENTE NEUTRO E ESCOVAÇÃO MANUAL. AF_04/2019</v>
      </c>
      <c r="D1306" s="247"/>
      <c r="E1306" s="247"/>
      <c r="F1306" s="247"/>
      <c r="G1306" s="247"/>
      <c r="H1306" s="247"/>
      <c r="I1306" s="248"/>
      <c r="J1306" s="86">
        <f>C1307</f>
        <v>2373.0000000000005</v>
      </c>
      <c r="K1306" s="45" t="str">
        <f>VLOOKUP(A1306,'PLANILHA ORÇAMENTÁRIA'!B:L,5,0)</f>
        <v>M2</v>
      </c>
    </row>
    <row r="1307" spans="1:14" ht="47.25" customHeight="1">
      <c r="B1307" s="160" t="s">
        <v>15648</v>
      </c>
      <c r="C1307" s="181">
        <f>(19.1+16.8+11.56)*50</f>
        <v>2373.0000000000005</v>
      </c>
      <c r="D1307" s="249" t="s">
        <v>32440</v>
      </c>
      <c r="E1307" s="250"/>
      <c r="F1307" s="250"/>
      <c r="G1307" s="250"/>
      <c r="H1307" s="250"/>
      <c r="I1307" s="250"/>
      <c r="J1307" s="251"/>
    </row>
    <row r="1309" spans="1:14" ht="14.25" customHeight="1">
      <c r="A1309" s="23" t="s">
        <v>32723</v>
      </c>
      <c r="B1309" s="49">
        <f>VLOOKUP(A1309,'PLANILHA ORÇAMENTÁRIA'!B:L,2,0)</f>
        <v>99822</v>
      </c>
      <c r="C1309" s="246" t="str">
        <f>VLOOKUP(A1309,'PLANILHA ORÇAMENTÁRIA'!B:L,4,0)</f>
        <v>LIMPEZA DE PORTA DE MADEIRA. AF_04/2019</v>
      </c>
      <c r="D1309" s="247"/>
      <c r="E1309" s="247"/>
      <c r="F1309" s="247"/>
      <c r="G1309" s="247"/>
      <c r="H1309" s="247"/>
      <c r="I1309" s="248"/>
      <c r="J1309" s="86">
        <f>C1310</f>
        <v>840</v>
      </c>
      <c r="K1309" s="45" t="str">
        <f>VLOOKUP(A1309,'PLANILHA ORÇAMENTÁRIA'!B:L,5,0)</f>
        <v>M2</v>
      </c>
    </row>
    <row r="1310" spans="1:14" ht="47.25" customHeight="1">
      <c r="B1310" s="160" t="s">
        <v>15648</v>
      </c>
      <c r="C1310" s="181">
        <f>2.1*0.8*5*2*50</f>
        <v>840</v>
      </c>
      <c r="D1310" s="249" t="s">
        <v>32441</v>
      </c>
      <c r="E1310" s="250"/>
      <c r="F1310" s="250"/>
      <c r="G1310" s="250"/>
      <c r="H1310" s="250"/>
      <c r="I1310" s="250"/>
      <c r="J1310" s="251"/>
    </row>
    <row r="1312" spans="1:14" ht="26.25" customHeight="1">
      <c r="A1312" s="23" t="s">
        <v>32724</v>
      </c>
      <c r="B1312" s="49">
        <f>VLOOKUP(A1312,'PLANILHA ORÇAMENTÁRIA'!B:L,2,0)</f>
        <v>99807</v>
      </c>
      <c r="C1312" s="246" t="str">
        <f>VLOOKUP(A1312,'PLANILHA ORÇAMENTÁRIA'!B:L,4,0)</f>
        <v>LIMPEZA DE REVESTIMENTO CERÂMICO EM PAREDE UTILIZANDO DETERGENTE NEUTRO E ESCOVAÇÃO MANUAL. AF_04/2019</v>
      </c>
      <c r="D1312" s="247"/>
      <c r="E1312" s="247"/>
      <c r="F1312" s="247"/>
      <c r="G1312" s="247"/>
      <c r="H1312" s="247"/>
      <c r="I1312" s="248"/>
      <c r="J1312" s="86">
        <f>C1313</f>
        <v>1478.5</v>
      </c>
      <c r="K1312" s="45" t="str">
        <f>VLOOKUP(A1312,'PLANILHA ORÇAMENTÁRIA'!B:L,5,0)</f>
        <v>M2</v>
      </c>
      <c r="N1312" s="38"/>
    </row>
    <row r="1313" spans="1:11" ht="47.25" customHeight="1">
      <c r="B1313" s="160" t="s">
        <v>15648</v>
      </c>
      <c r="C1313" s="181">
        <f>(11.33+18.24)*50</f>
        <v>1478.5</v>
      </c>
      <c r="D1313" s="249" t="s">
        <v>32442</v>
      </c>
      <c r="E1313" s="250"/>
      <c r="F1313" s="250"/>
      <c r="G1313" s="250"/>
      <c r="H1313" s="250"/>
      <c r="I1313" s="250"/>
      <c r="J1313" s="251"/>
    </row>
    <row r="1315" spans="1:11" ht="26.25" customHeight="1">
      <c r="A1315" s="23" t="s">
        <v>32725</v>
      </c>
      <c r="B1315" s="49">
        <f>VLOOKUP(A1315,'PLANILHA ORÇAMENTÁRIA'!B:L,2,0)</f>
        <v>99816</v>
      </c>
      <c r="C1315" s="246" t="str">
        <f>VLOOKUP(A1315,'PLANILHA ORÇAMENTÁRIA'!B:L,4,0)</f>
        <v>LIMPEZA DE TANQUE OU LAVATÓRIO DE LOUÇA ISOLADO, INCLUSIVE METAIS CORRESPONDENTES. AF_04/2019</v>
      </c>
      <c r="D1315" s="247"/>
      <c r="E1315" s="247"/>
      <c r="F1315" s="247"/>
      <c r="G1315" s="247"/>
      <c r="H1315" s="247"/>
      <c r="I1315" s="248"/>
      <c r="J1315" s="86">
        <f>C1316</f>
        <v>100</v>
      </c>
      <c r="K1315" s="45" t="str">
        <f>VLOOKUP(A1315,'PLANILHA ORÇAMENTÁRIA'!B:L,5,0)</f>
        <v>UN</v>
      </c>
    </row>
    <row r="1316" spans="1:11" ht="47.25" customHeight="1">
      <c r="B1316" s="160" t="s">
        <v>15643</v>
      </c>
      <c r="C1316" s="181">
        <f>2*50</f>
        <v>100</v>
      </c>
      <c r="D1316" s="249" t="s">
        <v>32413</v>
      </c>
      <c r="E1316" s="250"/>
      <c r="F1316" s="250"/>
      <c r="G1316" s="250"/>
      <c r="H1316" s="250"/>
      <c r="I1316" s="250"/>
      <c r="J1316" s="251"/>
    </row>
  </sheetData>
  <mergeCells count="960">
    <mergeCell ref="C1129:I1129"/>
    <mergeCell ref="C1132:I1132"/>
    <mergeCell ref="D1136:J1136"/>
    <mergeCell ref="D1103:J1103"/>
    <mergeCell ref="C1111:I1111"/>
    <mergeCell ref="C1120:I1120"/>
    <mergeCell ref="C1138:I1138"/>
    <mergeCell ref="D1127:J1127"/>
    <mergeCell ref="D1130:J1130"/>
    <mergeCell ref="D1133:J1133"/>
    <mergeCell ref="D1112:J1112"/>
    <mergeCell ref="D1124:J1124"/>
    <mergeCell ref="D1106:J1106"/>
    <mergeCell ref="D1109:J1109"/>
    <mergeCell ref="D1118:J1118"/>
    <mergeCell ref="D1121:J1121"/>
    <mergeCell ref="C1279:I1279"/>
    <mergeCell ref="C1282:I1282"/>
    <mergeCell ref="C1285:I1285"/>
    <mergeCell ref="C1291:I1291"/>
    <mergeCell ref="C1294:I1294"/>
    <mergeCell ref="C1297:I1297"/>
    <mergeCell ref="C1300:I1300"/>
    <mergeCell ref="C1303:I1303"/>
    <mergeCell ref="C1306:I1306"/>
    <mergeCell ref="D1304:J1304"/>
    <mergeCell ref="D1295:J1295"/>
    <mergeCell ref="D1298:J1298"/>
    <mergeCell ref="D1301:J1301"/>
    <mergeCell ref="C1309:I1309"/>
    <mergeCell ref="C1312:I1312"/>
    <mergeCell ref="C1315:I1315"/>
    <mergeCell ref="D1229:J1229"/>
    <mergeCell ref="D1232:J1232"/>
    <mergeCell ref="D1235:J1235"/>
    <mergeCell ref="D1241:J1241"/>
    <mergeCell ref="D1244:J1244"/>
    <mergeCell ref="D1247:J1247"/>
    <mergeCell ref="D1250:J1250"/>
    <mergeCell ref="D1253:J1253"/>
    <mergeCell ref="D1256:J1256"/>
    <mergeCell ref="D1259:J1259"/>
    <mergeCell ref="D1262:J1262"/>
    <mergeCell ref="D1268:J1268"/>
    <mergeCell ref="D1271:J1271"/>
    <mergeCell ref="D1274:J1274"/>
    <mergeCell ref="D1277:J1277"/>
    <mergeCell ref="D1280:J1280"/>
    <mergeCell ref="D1283:J1283"/>
    <mergeCell ref="D1286:J1286"/>
    <mergeCell ref="C1276:I1276"/>
    <mergeCell ref="D1292:J1292"/>
    <mergeCell ref="C1240:I1240"/>
    <mergeCell ref="C1246:I1246"/>
    <mergeCell ref="C1249:I1249"/>
    <mergeCell ref="C1252:I1252"/>
    <mergeCell ref="C1255:I1255"/>
    <mergeCell ref="C1258:I1258"/>
    <mergeCell ref="C1261:I1261"/>
    <mergeCell ref="D1169:J1169"/>
    <mergeCell ref="C1153:I1153"/>
    <mergeCell ref="C1159:I1159"/>
    <mergeCell ref="C1165:I1165"/>
    <mergeCell ref="D1154:J1154"/>
    <mergeCell ref="D1160:J1160"/>
    <mergeCell ref="D1166:J1166"/>
    <mergeCell ref="C1177:I1177"/>
    <mergeCell ref="C1180:I1180"/>
    <mergeCell ref="C1183:I1183"/>
    <mergeCell ref="C1186:I1186"/>
    <mergeCell ref="C1189:I1189"/>
    <mergeCell ref="D1178:J1178"/>
    <mergeCell ref="D1181:J1181"/>
    <mergeCell ref="D1184:J1184"/>
    <mergeCell ref="D1187:J1187"/>
    <mergeCell ref="D1190:J1190"/>
    <mergeCell ref="D1214:J1214"/>
    <mergeCell ref="C1243:I1243"/>
    <mergeCell ref="D1217:J1217"/>
    <mergeCell ref="D1220:J1220"/>
    <mergeCell ref="D1223:J1223"/>
    <mergeCell ref="D1226:J1226"/>
    <mergeCell ref="C1225:I1225"/>
    <mergeCell ref="C1228:I1228"/>
    <mergeCell ref="C1231:I1231"/>
    <mergeCell ref="C1234:I1234"/>
    <mergeCell ref="C1054:D1054"/>
    <mergeCell ref="E1054:F1054"/>
    <mergeCell ref="C1055:D1055"/>
    <mergeCell ref="E1055:F1055"/>
    <mergeCell ref="G685:H685"/>
    <mergeCell ref="F640:G640"/>
    <mergeCell ref="C1171:I1171"/>
    <mergeCell ref="D1172:J1172"/>
    <mergeCell ref="C1150:I1150"/>
    <mergeCell ref="D1151:J1151"/>
    <mergeCell ref="C1156:I1156"/>
    <mergeCell ref="D1157:J1157"/>
    <mergeCell ref="C1168:I1168"/>
    <mergeCell ref="D1142:J1142"/>
    <mergeCell ref="D1145:J1145"/>
    <mergeCell ref="D1148:J1148"/>
    <mergeCell ref="C1162:I1162"/>
    <mergeCell ref="D1163:J1163"/>
    <mergeCell ref="C1099:I1099"/>
    <mergeCell ref="D1100:J1100"/>
    <mergeCell ref="C1114:I1114"/>
    <mergeCell ref="D1115:J1115"/>
    <mergeCell ref="C1093:I1093"/>
    <mergeCell ref="C1096:I1096"/>
    <mergeCell ref="D1061:J1061"/>
    <mergeCell ref="D1064:J1064"/>
    <mergeCell ref="C1069:I1069"/>
    <mergeCell ref="C1078:I1078"/>
    <mergeCell ref="C1081:I1081"/>
    <mergeCell ref="C1090:I1090"/>
    <mergeCell ref="C1087:I1087"/>
    <mergeCell ref="C1063:I1063"/>
    <mergeCell ref="C1067:G1067"/>
    <mergeCell ref="B292:D292"/>
    <mergeCell ref="B293:D293"/>
    <mergeCell ref="E305:F305"/>
    <mergeCell ref="G309:H309"/>
    <mergeCell ref="B79:C79"/>
    <mergeCell ref="B80:C80"/>
    <mergeCell ref="B134:C135"/>
    <mergeCell ref="G149:H149"/>
    <mergeCell ref="E150:F150"/>
    <mergeCell ref="G150:H150"/>
    <mergeCell ref="D129:E129"/>
    <mergeCell ref="B117:C117"/>
    <mergeCell ref="B309:C310"/>
    <mergeCell ref="G310:H310"/>
    <mergeCell ref="B116:C116"/>
    <mergeCell ref="D116:E116"/>
    <mergeCell ref="C91:G91"/>
    <mergeCell ref="E165:F165"/>
    <mergeCell ref="E145:F145"/>
    <mergeCell ref="B201:C201"/>
    <mergeCell ref="D201:E201"/>
    <mergeCell ref="B214:C214"/>
    <mergeCell ref="D214:E214"/>
    <mergeCell ref="B215:C215"/>
    <mergeCell ref="C72:I72"/>
    <mergeCell ref="B279:D279"/>
    <mergeCell ref="B280:D280"/>
    <mergeCell ref="B281:D281"/>
    <mergeCell ref="B282:D282"/>
    <mergeCell ref="B169:C169"/>
    <mergeCell ref="B207:D207"/>
    <mergeCell ref="G139:H139"/>
    <mergeCell ref="D130:E130"/>
    <mergeCell ref="B200:C200"/>
    <mergeCell ref="D200:E200"/>
    <mergeCell ref="E154:F154"/>
    <mergeCell ref="G154:H154"/>
    <mergeCell ref="G224:H224"/>
    <mergeCell ref="G165:H165"/>
    <mergeCell ref="D88:J88"/>
    <mergeCell ref="B103:C103"/>
    <mergeCell ref="D103:E103"/>
    <mergeCell ref="B104:C104"/>
    <mergeCell ref="D104:E104"/>
    <mergeCell ref="C204:I204"/>
    <mergeCell ref="C218:I218"/>
    <mergeCell ref="C223:I223"/>
    <mergeCell ref="C228:I228"/>
    <mergeCell ref="C630:D630"/>
    <mergeCell ref="B631:B632"/>
    <mergeCell ref="C631:D631"/>
    <mergeCell ref="C632:D632"/>
    <mergeCell ref="C1060:I1060"/>
    <mergeCell ref="E314:F314"/>
    <mergeCell ref="C1028:I1028"/>
    <mergeCell ref="H1052:I1052"/>
    <mergeCell ref="C1031:I1031"/>
    <mergeCell ref="D1041:J1041"/>
    <mergeCell ref="D1044:J1044"/>
    <mergeCell ref="D1058:J1058"/>
    <mergeCell ref="C1057:I1057"/>
    <mergeCell ref="B625:C625"/>
    <mergeCell ref="E685:F685"/>
    <mergeCell ref="C733:G733"/>
    <mergeCell ref="D724:E724"/>
    <mergeCell ref="F724:G724"/>
    <mergeCell ref="F723:G723"/>
    <mergeCell ref="C765:D765"/>
    <mergeCell ref="E696:F696"/>
    <mergeCell ref="B745:B746"/>
    <mergeCell ref="B611:C611"/>
    <mergeCell ref="C571:G571"/>
    <mergeCell ref="C662:E662"/>
    <mergeCell ref="C663:E663"/>
    <mergeCell ref="C927:G927"/>
    <mergeCell ref="B688:C688"/>
    <mergeCell ref="B690:C690"/>
    <mergeCell ref="B700:C700"/>
    <mergeCell ref="B680:C680"/>
    <mergeCell ref="B724:C724"/>
    <mergeCell ref="C745:D745"/>
    <mergeCell ref="C706:E706"/>
    <mergeCell ref="C764:D764"/>
    <mergeCell ref="F749:G749"/>
    <mergeCell ref="C746:D746"/>
    <mergeCell ref="B698:C698"/>
    <mergeCell ref="B699:C699"/>
    <mergeCell ref="C727:G727"/>
    <mergeCell ref="B764:B765"/>
    <mergeCell ref="C737:G737"/>
    <mergeCell ref="C738:G738"/>
    <mergeCell ref="C756:G756"/>
    <mergeCell ref="D752:J752"/>
    <mergeCell ref="C736:I736"/>
    <mergeCell ref="C751:I751"/>
    <mergeCell ref="C755:I755"/>
    <mergeCell ref="C1141:I1141"/>
    <mergeCell ref="C1144:I1144"/>
    <mergeCell ref="C1147:I1147"/>
    <mergeCell ref="C1123:I1123"/>
    <mergeCell ref="D1070:J1070"/>
    <mergeCell ref="D1079:J1079"/>
    <mergeCell ref="D1082:J1082"/>
    <mergeCell ref="D1091:J1091"/>
    <mergeCell ref="D1088:J1088"/>
    <mergeCell ref="C1105:I1105"/>
    <mergeCell ref="D1094:J1094"/>
    <mergeCell ref="C1108:I1108"/>
    <mergeCell ref="C1117:I1117"/>
    <mergeCell ref="D1097:J1097"/>
    <mergeCell ref="C1075:I1075"/>
    <mergeCell ref="D1076:J1076"/>
    <mergeCell ref="C1084:I1084"/>
    <mergeCell ref="D1085:J1085"/>
    <mergeCell ref="C1072:I1072"/>
    <mergeCell ref="D1073:J1073"/>
    <mergeCell ref="C1135:I1135"/>
    <mergeCell ref="C1102:I1102"/>
    <mergeCell ref="D1139:J1139"/>
    <mergeCell ref="C1126:I1126"/>
    <mergeCell ref="D1307:J1307"/>
    <mergeCell ref="D1310:J1310"/>
    <mergeCell ref="D1313:J1313"/>
    <mergeCell ref="B681:C681"/>
    <mergeCell ref="F610:G610"/>
    <mergeCell ref="D611:E611"/>
    <mergeCell ref="F611:G611"/>
    <mergeCell ref="D930:J930"/>
    <mergeCell ref="D933:J933"/>
    <mergeCell ref="C929:I929"/>
    <mergeCell ref="C932:I932"/>
    <mergeCell ref="C936:I936"/>
    <mergeCell ref="C942:I942"/>
    <mergeCell ref="C945:I945"/>
    <mergeCell ref="C948:I948"/>
    <mergeCell ref="D937:J937"/>
    <mergeCell ref="D943:J943"/>
    <mergeCell ref="D946:J946"/>
    <mergeCell ref="D949:J949"/>
    <mergeCell ref="D955:J955"/>
    <mergeCell ref="B898:C899"/>
    <mergeCell ref="D767:E767"/>
    <mergeCell ref="B790:C790"/>
    <mergeCell ref="B791:C791"/>
    <mergeCell ref="A1:K1"/>
    <mergeCell ref="A2:K2"/>
    <mergeCell ref="C9:G9"/>
    <mergeCell ref="C387:G387"/>
    <mergeCell ref="A7:J7"/>
    <mergeCell ref="C343:G343"/>
    <mergeCell ref="B363:C364"/>
    <mergeCell ref="B368:C369"/>
    <mergeCell ref="B194:D194"/>
    <mergeCell ref="B195:D195"/>
    <mergeCell ref="B196:D196"/>
    <mergeCell ref="E73:I73"/>
    <mergeCell ref="G305:H305"/>
    <mergeCell ref="G325:H325"/>
    <mergeCell ref="E329:F329"/>
    <mergeCell ref="G329:H329"/>
    <mergeCell ref="E330:F330"/>
    <mergeCell ref="G330:H330"/>
    <mergeCell ref="E334:F334"/>
    <mergeCell ref="B276:D276"/>
    <mergeCell ref="D300:E300"/>
    <mergeCell ref="E304:F304"/>
    <mergeCell ref="G304:H304"/>
    <mergeCell ref="B304:C305"/>
    <mergeCell ref="C1175:G1175"/>
    <mergeCell ref="E568:F568"/>
    <mergeCell ref="B626:C626"/>
    <mergeCell ref="D912:J912"/>
    <mergeCell ref="D915:J915"/>
    <mergeCell ref="D918:J918"/>
    <mergeCell ref="D921:J921"/>
    <mergeCell ref="B595:C595"/>
    <mergeCell ref="D502:J502"/>
    <mergeCell ref="F853:G853"/>
    <mergeCell ref="C866:D866"/>
    <mergeCell ref="E866:F866"/>
    <mergeCell ref="C867:D867"/>
    <mergeCell ref="C757:G757"/>
    <mergeCell ref="C808:I808"/>
    <mergeCell ref="C842:I842"/>
    <mergeCell ref="C856:I856"/>
    <mergeCell ref="C870:I870"/>
    <mergeCell ref="B641:C641"/>
    <mergeCell ref="C648:G648"/>
    <mergeCell ref="B666:B668"/>
    <mergeCell ref="B723:C723"/>
    <mergeCell ref="C1034:I1034"/>
    <mergeCell ref="C1037:I1037"/>
    <mergeCell ref="D594:E594"/>
    <mergeCell ref="F594:G594"/>
    <mergeCell ref="D610:E610"/>
    <mergeCell ref="B594:C594"/>
    <mergeCell ref="C603:E603"/>
    <mergeCell ref="C462:I462"/>
    <mergeCell ref="C467:I467"/>
    <mergeCell ref="C577:G577"/>
    <mergeCell ref="C597:I597"/>
    <mergeCell ref="C601:I601"/>
    <mergeCell ref="C541:I541"/>
    <mergeCell ref="C544:I544"/>
    <mergeCell ref="C551:I551"/>
    <mergeCell ref="B469:B470"/>
    <mergeCell ref="C518:G518"/>
    <mergeCell ref="C548:G548"/>
    <mergeCell ref="B580:B582"/>
    <mergeCell ref="B576:B577"/>
    <mergeCell ref="D492:E492"/>
    <mergeCell ref="F492:G492"/>
    <mergeCell ref="B493:C493"/>
    <mergeCell ref="D493:E493"/>
    <mergeCell ref="C568:D568"/>
    <mergeCell ref="C574:I574"/>
    <mergeCell ref="D458:E458"/>
    <mergeCell ref="D459:E459"/>
    <mergeCell ref="B458:C458"/>
    <mergeCell ref="B459:C459"/>
    <mergeCell ref="B463:C463"/>
    <mergeCell ref="B464:C464"/>
    <mergeCell ref="D463:E463"/>
    <mergeCell ref="F463:G463"/>
    <mergeCell ref="D464:E464"/>
    <mergeCell ref="F464:G464"/>
    <mergeCell ref="D625:E625"/>
    <mergeCell ref="D626:E626"/>
    <mergeCell ref="F626:G626"/>
    <mergeCell ref="D598:J598"/>
    <mergeCell ref="D508:J508"/>
    <mergeCell ref="C507:I507"/>
    <mergeCell ref="C510:I510"/>
    <mergeCell ref="D511:J511"/>
    <mergeCell ref="D515:J515"/>
    <mergeCell ref="D595:E595"/>
    <mergeCell ref="F595:G595"/>
    <mergeCell ref="C615:D615"/>
    <mergeCell ref="C616:D616"/>
    <mergeCell ref="C617:D617"/>
    <mergeCell ref="C602:E602"/>
    <mergeCell ref="B610:C610"/>
    <mergeCell ref="D542:J542"/>
    <mergeCell ref="D545:J545"/>
    <mergeCell ref="C564:D564"/>
    <mergeCell ref="C565:D565"/>
    <mergeCell ref="C575:G575"/>
    <mergeCell ref="C576:G576"/>
    <mergeCell ref="C567:D567"/>
    <mergeCell ref="E567:F567"/>
    <mergeCell ref="C70:G70"/>
    <mergeCell ref="C394:G394"/>
    <mergeCell ref="C173:G173"/>
    <mergeCell ref="B164:C165"/>
    <mergeCell ref="D169:E169"/>
    <mergeCell ref="D55:J55"/>
    <mergeCell ref="B58:E58"/>
    <mergeCell ref="B59:E59"/>
    <mergeCell ref="C54:I54"/>
    <mergeCell ref="B234:C235"/>
    <mergeCell ref="E235:F235"/>
    <mergeCell ref="G235:H235"/>
    <mergeCell ref="E239:F239"/>
    <mergeCell ref="G239:H239"/>
    <mergeCell ref="F254:G254"/>
    <mergeCell ref="C258:G258"/>
    <mergeCell ref="B278:D278"/>
    <mergeCell ref="B244:C245"/>
    <mergeCell ref="D117:E117"/>
    <mergeCell ref="B149:C150"/>
    <mergeCell ref="B239:C240"/>
    <mergeCell ref="B277:D277"/>
    <mergeCell ref="B300:C300"/>
    <mergeCell ref="E310:F310"/>
    <mergeCell ref="E399:F399"/>
    <mergeCell ref="C372:I372"/>
    <mergeCell ref="B329:C330"/>
    <mergeCell ref="D340:E340"/>
    <mergeCell ref="F340:G340"/>
    <mergeCell ref="B324:C325"/>
    <mergeCell ref="B334:C335"/>
    <mergeCell ref="B339:C339"/>
    <mergeCell ref="D339:E339"/>
    <mergeCell ref="E373:F373"/>
    <mergeCell ref="G373:H373"/>
    <mergeCell ref="C352:I352"/>
    <mergeCell ref="C357:I357"/>
    <mergeCell ref="G399:H399"/>
    <mergeCell ref="E398:F398"/>
    <mergeCell ref="G398:H398"/>
    <mergeCell ref="F384:G384"/>
    <mergeCell ref="E324:F324"/>
    <mergeCell ref="G324:H324"/>
    <mergeCell ref="E325:F325"/>
    <mergeCell ref="E335:F335"/>
    <mergeCell ref="G335:H335"/>
    <mergeCell ref="B358:C359"/>
    <mergeCell ref="B353:C354"/>
    <mergeCell ref="B426:C427"/>
    <mergeCell ref="B413:C414"/>
    <mergeCell ref="E403:F403"/>
    <mergeCell ref="G403:H403"/>
    <mergeCell ref="D391:J391"/>
    <mergeCell ref="C377:I377"/>
    <mergeCell ref="E421:F421"/>
    <mergeCell ref="H394:I394"/>
    <mergeCell ref="G334:H334"/>
    <mergeCell ref="F339:G339"/>
    <mergeCell ref="B340:C340"/>
    <mergeCell ref="B408:C409"/>
    <mergeCell ref="C417:G417"/>
    <mergeCell ref="B403:C404"/>
    <mergeCell ref="E364:F364"/>
    <mergeCell ref="G364:H364"/>
    <mergeCell ref="E368:F368"/>
    <mergeCell ref="G368:H368"/>
    <mergeCell ref="E369:F369"/>
    <mergeCell ref="G369:H369"/>
    <mergeCell ref="C367:I367"/>
    <mergeCell ref="E363:F363"/>
    <mergeCell ref="H343:I343"/>
    <mergeCell ref="B398:C399"/>
    <mergeCell ref="C248:I248"/>
    <mergeCell ref="C176:I176"/>
    <mergeCell ref="B191:D191"/>
    <mergeCell ref="B229:C230"/>
    <mergeCell ref="E240:F240"/>
    <mergeCell ref="G240:H240"/>
    <mergeCell ref="B77:C77"/>
    <mergeCell ref="D853:E853"/>
    <mergeCell ref="B709:B711"/>
    <mergeCell ref="B767:C767"/>
    <mergeCell ref="B748:C748"/>
    <mergeCell ref="B749:C749"/>
    <mergeCell ref="F836:G836"/>
    <mergeCell ref="D852:E852"/>
    <mergeCell ref="F852:G852"/>
    <mergeCell ref="G134:H134"/>
    <mergeCell ref="E135:F135"/>
    <mergeCell ref="G135:H135"/>
    <mergeCell ref="B159:C160"/>
    <mergeCell ref="B139:C140"/>
    <mergeCell ref="B144:C145"/>
    <mergeCell ref="B154:C155"/>
    <mergeCell ref="B129:C129"/>
    <mergeCell ref="E134:F134"/>
    <mergeCell ref="B187:C187"/>
    <mergeCell ref="D187:E187"/>
    <mergeCell ref="B197:D197"/>
    <mergeCell ref="H173:I173"/>
    <mergeCell ref="G229:H229"/>
    <mergeCell ref="E230:F230"/>
    <mergeCell ref="G230:H230"/>
    <mergeCell ref="E234:F234"/>
    <mergeCell ref="G234:H234"/>
    <mergeCell ref="D215:E215"/>
    <mergeCell ref="E219:F219"/>
    <mergeCell ref="G219:H219"/>
    <mergeCell ref="E220:F220"/>
    <mergeCell ref="B193:D193"/>
    <mergeCell ref="C233:I233"/>
    <mergeCell ref="B192:D192"/>
    <mergeCell ref="C190:I190"/>
    <mergeCell ref="B78:C78"/>
    <mergeCell ref="H91:I91"/>
    <mergeCell ref="B82:C82"/>
    <mergeCell ref="B108:D108"/>
    <mergeCell ref="B109:D109"/>
    <mergeCell ref="B110:D110"/>
    <mergeCell ref="B111:D111"/>
    <mergeCell ref="B112:D112"/>
    <mergeCell ref="B113:D113"/>
    <mergeCell ref="C85:G85"/>
    <mergeCell ref="C94:I94"/>
    <mergeCell ref="C107:I107"/>
    <mergeCell ref="C148:I148"/>
    <mergeCell ref="C153:I153"/>
    <mergeCell ref="F170:G170"/>
    <mergeCell ref="B186:C186"/>
    <mergeCell ref="D186:E186"/>
    <mergeCell ref="C158:I158"/>
    <mergeCell ref="C163:I163"/>
    <mergeCell ref="C168:I168"/>
    <mergeCell ref="G145:H145"/>
    <mergeCell ref="E149:F149"/>
    <mergeCell ref="D170:E170"/>
    <mergeCell ref="B170:C170"/>
    <mergeCell ref="F169:G169"/>
    <mergeCell ref="B124:D124"/>
    <mergeCell ref="B125:D125"/>
    <mergeCell ref="B126:D126"/>
    <mergeCell ref="B81:C81"/>
    <mergeCell ref="C87:I87"/>
    <mergeCell ref="C120:I120"/>
    <mergeCell ref="C133:I133"/>
    <mergeCell ref="C138:I138"/>
    <mergeCell ref="C143:I143"/>
    <mergeCell ref="B130:C130"/>
    <mergeCell ref="E139:F139"/>
    <mergeCell ref="G319:H319"/>
    <mergeCell ref="E320:F320"/>
    <mergeCell ref="G320:H320"/>
    <mergeCell ref="E309:F309"/>
    <mergeCell ref="B319:C320"/>
    <mergeCell ref="B73:C73"/>
    <mergeCell ref="B74:C74"/>
    <mergeCell ref="B75:C75"/>
    <mergeCell ref="B76:C76"/>
    <mergeCell ref="E164:F164"/>
    <mergeCell ref="G164:H164"/>
    <mergeCell ref="E140:F140"/>
    <mergeCell ref="G140:H140"/>
    <mergeCell ref="E144:F144"/>
    <mergeCell ref="G144:H144"/>
    <mergeCell ref="E155:F155"/>
    <mergeCell ref="G155:H155"/>
    <mergeCell ref="E160:F160"/>
    <mergeCell ref="G160:H160"/>
    <mergeCell ref="E159:F159"/>
    <mergeCell ref="G159:H159"/>
    <mergeCell ref="B121:D121"/>
    <mergeCell ref="B122:D122"/>
    <mergeCell ref="B123:D123"/>
    <mergeCell ref="B373:C374"/>
    <mergeCell ref="D346:J346"/>
    <mergeCell ref="H258:I258"/>
    <mergeCell ref="B271:C271"/>
    <mergeCell ref="D271:E271"/>
    <mergeCell ref="B272:C272"/>
    <mergeCell ref="D272:E272"/>
    <mergeCell ref="B285:C285"/>
    <mergeCell ref="D285:E285"/>
    <mergeCell ref="B286:C286"/>
    <mergeCell ref="D286:E286"/>
    <mergeCell ref="G363:H363"/>
    <mergeCell ref="E353:F353"/>
    <mergeCell ref="G353:H353"/>
    <mergeCell ref="E354:F354"/>
    <mergeCell ref="G354:H354"/>
    <mergeCell ref="E358:F358"/>
    <mergeCell ref="G358:H358"/>
    <mergeCell ref="E359:F359"/>
    <mergeCell ref="G359:H359"/>
    <mergeCell ref="G314:H314"/>
    <mergeCell ref="E315:F315"/>
    <mergeCell ref="G315:H315"/>
    <mergeCell ref="E319:F319"/>
    <mergeCell ref="E244:F244"/>
    <mergeCell ref="G244:H244"/>
    <mergeCell ref="E245:F245"/>
    <mergeCell ref="B314:C315"/>
    <mergeCell ref="G250:H250"/>
    <mergeCell ref="B249:C250"/>
    <mergeCell ref="B254:C254"/>
    <mergeCell ref="D254:E254"/>
    <mergeCell ref="B255:C255"/>
    <mergeCell ref="F255:G255"/>
    <mergeCell ref="B290:D290"/>
    <mergeCell ref="B291:D291"/>
    <mergeCell ref="C308:I308"/>
    <mergeCell ref="B299:C299"/>
    <mergeCell ref="C253:I253"/>
    <mergeCell ref="C261:I261"/>
    <mergeCell ref="C275:I275"/>
    <mergeCell ref="C289:I289"/>
    <mergeCell ref="C303:I303"/>
    <mergeCell ref="D255:E255"/>
    <mergeCell ref="G245:H245"/>
    <mergeCell ref="E249:F249"/>
    <mergeCell ref="G249:H249"/>
    <mergeCell ref="E250:F250"/>
    <mergeCell ref="C425:I425"/>
    <mergeCell ref="B436:C437"/>
    <mergeCell ref="C430:I430"/>
    <mergeCell ref="C435:I435"/>
    <mergeCell ref="B294:D294"/>
    <mergeCell ref="B295:D295"/>
    <mergeCell ref="B296:D296"/>
    <mergeCell ref="G421:H421"/>
    <mergeCell ref="E422:F422"/>
    <mergeCell ref="G422:H422"/>
    <mergeCell ref="E426:F426"/>
    <mergeCell ref="G426:H426"/>
    <mergeCell ref="C397:I397"/>
    <mergeCell ref="C402:I402"/>
    <mergeCell ref="B421:C422"/>
    <mergeCell ref="C313:I313"/>
    <mergeCell ref="C318:I318"/>
    <mergeCell ref="C323:I323"/>
    <mergeCell ref="C328:I328"/>
    <mergeCell ref="C333:I333"/>
    <mergeCell ref="C338:I338"/>
    <mergeCell ref="C345:I345"/>
    <mergeCell ref="C348:I348"/>
    <mergeCell ref="D299:E299"/>
    <mergeCell ref="E413:F413"/>
    <mergeCell ref="G413:H413"/>
    <mergeCell ref="E414:F414"/>
    <mergeCell ref="G414:H414"/>
    <mergeCell ref="C407:I407"/>
    <mergeCell ref="C412:I412"/>
    <mergeCell ref="C420:I420"/>
    <mergeCell ref="E408:F408"/>
    <mergeCell ref="G408:H408"/>
    <mergeCell ref="J488:K488"/>
    <mergeCell ref="B473:B475"/>
    <mergeCell ref="C505:G505"/>
    <mergeCell ref="C468:G468"/>
    <mergeCell ref="C469:G469"/>
    <mergeCell ref="C470:G470"/>
    <mergeCell ref="B487:C487"/>
    <mergeCell ref="B488:C488"/>
    <mergeCell ref="F493:G493"/>
    <mergeCell ref="D488:E488"/>
    <mergeCell ref="F487:G487"/>
    <mergeCell ref="F488:G488"/>
    <mergeCell ref="B492:C492"/>
    <mergeCell ref="C501:I501"/>
    <mergeCell ref="D487:E487"/>
    <mergeCell ref="D496:J496"/>
    <mergeCell ref="D499:J499"/>
    <mergeCell ref="C498:I498"/>
    <mergeCell ref="C491:I491"/>
    <mergeCell ref="C495:I495"/>
    <mergeCell ref="D748:E748"/>
    <mergeCell ref="F748:G748"/>
    <mergeCell ref="D749:E749"/>
    <mergeCell ref="D723:E723"/>
    <mergeCell ref="C770:I770"/>
    <mergeCell ref="C777:I777"/>
    <mergeCell ref="C809:E809"/>
    <mergeCell ref="F767:G767"/>
    <mergeCell ref="D768:E768"/>
    <mergeCell ref="B821:C821"/>
    <mergeCell ref="B822:C822"/>
    <mergeCell ref="B832:C833"/>
    <mergeCell ref="C839:G839"/>
    <mergeCell ref="F768:G768"/>
    <mergeCell ref="B801:C802"/>
    <mergeCell ref="B792:C792"/>
    <mergeCell ref="B823:C823"/>
    <mergeCell ref="E880:F880"/>
    <mergeCell ref="D804:E804"/>
    <mergeCell ref="F804:G804"/>
    <mergeCell ref="D805:E805"/>
    <mergeCell ref="F805:G805"/>
    <mergeCell ref="D835:E835"/>
    <mergeCell ref="F835:G835"/>
    <mergeCell ref="D836:E836"/>
    <mergeCell ref="D771:J771"/>
    <mergeCell ref="C880:D880"/>
    <mergeCell ref="C886:I886"/>
    <mergeCell ref="C889:I889"/>
    <mergeCell ref="C893:I893"/>
    <mergeCell ref="C897:I897"/>
    <mergeCell ref="C902:I902"/>
    <mergeCell ref="C914:I914"/>
    <mergeCell ref="C917:I917"/>
    <mergeCell ref="C920:I920"/>
    <mergeCell ref="C923:I923"/>
    <mergeCell ref="D887:J887"/>
    <mergeCell ref="D890:J890"/>
    <mergeCell ref="D894:J894"/>
    <mergeCell ref="B903:C904"/>
    <mergeCell ref="E903:F903"/>
    <mergeCell ref="G903:H903"/>
    <mergeCell ref="E904:F904"/>
    <mergeCell ref="G904:H904"/>
    <mergeCell ref="E908:F908"/>
    <mergeCell ref="G908:H908"/>
    <mergeCell ref="E909:F909"/>
    <mergeCell ref="G909:H909"/>
    <mergeCell ref="B908:C909"/>
    <mergeCell ref="D924:J924"/>
    <mergeCell ref="H1049:I1049"/>
    <mergeCell ref="H1050:I1050"/>
    <mergeCell ref="H1051:I1051"/>
    <mergeCell ref="D1023:J1023"/>
    <mergeCell ref="C1025:I1025"/>
    <mergeCell ref="D1026:J1026"/>
    <mergeCell ref="D1029:J1029"/>
    <mergeCell ref="D1032:J1032"/>
    <mergeCell ref="D1035:J1035"/>
    <mergeCell ref="D1038:J1038"/>
    <mergeCell ref="C1040:I1040"/>
    <mergeCell ref="C1043:I1043"/>
    <mergeCell ref="C1047:I1047"/>
    <mergeCell ref="C1019:D1019"/>
    <mergeCell ref="E1019:F1019"/>
    <mergeCell ref="C1020:D1020"/>
    <mergeCell ref="E1020:F1020"/>
    <mergeCell ref="C963:I963"/>
    <mergeCell ref="D964:J964"/>
    <mergeCell ref="D976:J976"/>
    <mergeCell ref="C978:I978"/>
    <mergeCell ref="C993:I993"/>
    <mergeCell ref="H1048:I1048"/>
    <mergeCell ref="D12:J12"/>
    <mergeCell ref="D15:J15"/>
    <mergeCell ref="D18:J18"/>
    <mergeCell ref="D21:J21"/>
    <mergeCell ref="C11:I11"/>
    <mergeCell ref="C14:I14"/>
    <mergeCell ref="C17:I17"/>
    <mergeCell ref="C20:I20"/>
    <mergeCell ref="D24:J24"/>
    <mergeCell ref="D27:J27"/>
    <mergeCell ref="D31:J31"/>
    <mergeCell ref="D37:J37"/>
    <mergeCell ref="C23:I23"/>
    <mergeCell ref="C26:I26"/>
    <mergeCell ref="C30:I30"/>
    <mergeCell ref="C36:I36"/>
    <mergeCell ref="C39:I39"/>
    <mergeCell ref="C46:G46"/>
    <mergeCell ref="C34:G34"/>
    <mergeCell ref="J66:J67"/>
    <mergeCell ref="H66:I67"/>
    <mergeCell ref="H65:I65"/>
    <mergeCell ref="C42:I42"/>
    <mergeCell ref="D40:J40"/>
    <mergeCell ref="D43:J43"/>
    <mergeCell ref="D49:J49"/>
    <mergeCell ref="C48:I48"/>
    <mergeCell ref="D52:J52"/>
    <mergeCell ref="C51:I51"/>
    <mergeCell ref="B60:E60"/>
    <mergeCell ref="B61:E61"/>
    <mergeCell ref="B62:E62"/>
    <mergeCell ref="B63:E63"/>
    <mergeCell ref="B64:E64"/>
    <mergeCell ref="B66:E66"/>
    <mergeCell ref="B67:E67"/>
    <mergeCell ref="C57:I57"/>
    <mergeCell ref="C238:I238"/>
    <mergeCell ref="C243:I243"/>
    <mergeCell ref="B208:D208"/>
    <mergeCell ref="B205:D205"/>
    <mergeCell ref="B206:D206"/>
    <mergeCell ref="B209:D209"/>
    <mergeCell ref="B210:D210"/>
    <mergeCell ref="B211:D211"/>
    <mergeCell ref="E225:F225"/>
    <mergeCell ref="G225:H225"/>
    <mergeCell ref="E229:F229"/>
    <mergeCell ref="G220:H220"/>
    <mergeCell ref="E224:F224"/>
    <mergeCell ref="B219:C220"/>
    <mergeCell ref="B224:C225"/>
    <mergeCell ref="E431:F431"/>
    <mergeCell ref="G431:H431"/>
    <mergeCell ref="C362:I362"/>
    <mergeCell ref="C382:I382"/>
    <mergeCell ref="C390:I390"/>
    <mergeCell ref="D349:J349"/>
    <mergeCell ref="E374:F374"/>
    <mergeCell ref="G374:H374"/>
    <mergeCell ref="E378:F378"/>
    <mergeCell ref="G378:H378"/>
    <mergeCell ref="E379:F379"/>
    <mergeCell ref="G379:H379"/>
    <mergeCell ref="B378:C379"/>
    <mergeCell ref="B383:C383"/>
    <mergeCell ref="D383:E383"/>
    <mergeCell ref="F383:G383"/>
    <mergeCell ref="B384:C384"/>
    <mergeCell ref="D384:E384"/>
    <mergeCell ref="E427:F427"/>
    <mergeCell ref="G427:H427"/>
    <mergeCell ref="E404:F404"/>
    <mergeCell ref="G404:H404"/>
    <mergeCell ref="E409:F409"/>
    <mergeCell ref="G409:H409"/>
    <mergeCell ref="C456:G456"/>
    <mergeCell ref="C445:G445"/>
    <mergeCell ref="C451:G451"/>
    <mergeCell ref="C535:I535"/>
    <mergeCell ref="C538:I538"/>
    <mergeCell ref="C455:G455"/>
    <mergeCell ref="D448:J448"/>
    <mergeCell ref="B431:C432"/>
    <mergeCell ref="B441:C442"/>
    <mergeCell ref="E442:F442"/>
    <mergeCell ref="G442:H442"/>
    <mergeCell ref="H451:I451"/>
    <mergeCell ref="F458:G458"/>
    <mergeCell ref="H458:I458"/>
    <mergeCell ref="E432:F432"/>
    <mergeCell ref="G432:H432"/>
    <mergeCell ref="E436:F436"/>
    <mergeCell ref="G436:H436"/>
    <mergeCell ref="E437:F437"/>
    <mergeCell ref="C440:I440"/>
    <mergeCell ref="C447:I447"/>
    <mergeCell ref="C454:I454"/>
    <mergeCell ref="G437:H437"/>
    <mergeCell ref="E441:F441"/>
    <mergeCell ref="G441:H441"/>
    <mergeCell ref="C527:G527"/>
    <mergeCell ref="F459:G459"/>
    <mergeCell ref="H459:I459"/>
    <mergeCell ref="H487:I487"/>
    <mergeCell ref="J487:K487"/>
    <mergeCell ref="H488:I488"/>
    <mergeCell ref="D651:J651"/>
    <mergeCell ref="D655:J655"/>
    <mergeCell ref="C650:I650"/>
    <mergeCell ref="C654:I654"/>
    <mergeCell ref="D530:J530"/>
    <mergeCell ref="D533:J533"/>
    <mergeCell ref="D536:J536"/>
    <mergeCell ref="D539:J539"/>
    <mergeCell ref="C629:I629"/>
    <mergeCell ref="C644:I644"/>
    <mergeCell ref="C514:I514"/>
    <mergeCell ref="D521:J521"/>
    <mergeCell ref="D524:J524"/>
    <mergeCell ref="C520:I520"/>
    <mergeCell ref="C523:I523"/>
    <mergeCell ref="C529:I529"/>
    <mergeCell ref="C532:I532"/>
    <mergeCell ref="E695:F695"/>
    <mergeCell ref="D645:J645"/>
    <mergeCell ref="C614:I614"/>
    <mergeCell ref="I685:J685"/>
    <mergeCell ref="G686:H686"/>
    <mergeCell ref="I686:J686"/>
    <mergeCell ref="C705:E705"/>
    <mergeCell ref="B689:C689"/>
    <mergeCell ref="E686:F686"/>
    <mergeCell ref="F625:G625"/>
    <mergeCell ref="B640:C640"/>
    <mergeCell ref="D640:E640"/>
    <mergeCell ref="D641:E641"/>
    <mergeCell ref="F641:G641"/>
    <mergeCell ref="C658:G658"/>
    <mergeCell ref="D680:E680"/>
    <mergeCell ref="F680:G680"/>
    <mergeCell ref="D681:E681"/>
    <mergeCell ref="F681:G681"/>
    <mergeCell ref="B616:B617"/>
    <mergeCell ref="G695:H695"/>
    <mergeCell ref="I695:J695"/>
    <mergeCell ref="G696:H696"/>
    <mergeCell ref="I696:J696"/>
    <mergeCell ref="H571:I571"/>
    <mergeCell ref="C881:D881"/>
    <mergeCell ref="E881:F881"/>
    <mergeCell ref="H884:I884"/>
    <mergeCell ref="B836:C836"/>
    <mergeCell ref="B805:C805"/>
    <mergeCell ref="B813:B815"/>
    <mergeCell ref="C661:I661"/>
    <mergeCell ref="C684:I684"/>
    <mergeCell ref="C694:I694"/>
    <mergeCell ref="C704:I704"/>
    <mergeCell ref="C729:I729"/>
    <mergeCell ref="D730:J730"/>
    <mergeCell ref="C810:E810"/>
    <mergeCell ref="B835:C835"/>
    <mergeCell ref="B804:C804"/>
    <mergeCell ref="C778:E778"/>
    <mergeCell ref="C779:E779"/>
    <mergeCell ref="B782:B784"/>
    <mergeCell ref="C884:G884"/>
    <mergeCell ref="B768:C768"/>
    <mergeCell ref="C774:G774"/>
    <mergeCell ref="H849:J854"/>
    <mergeCell ref="E867:F867"/>
    <mergeCell ref="C996:I996"/>
    <mergeCell ref="C999:I999"/>
    <mergeCell ref="C1002:I1002"/>
    <mergeCell ref="C1005:I1005"/>
    <mergeCell ref="E898:F898"/>
    <mergeCell ref="G898:H898"/>
    <mergeCell ref="E899:F899"/>
    <mergeCell ref="G899:H899"/>
    <mergeCell ref="C966:I966"/>
    <mergeCell ref="C969:I969"/>
    <mergeCell ref="C972:I972"/>
    <mergeCell ref="C975:I975"/>
    <mergeCell ref="D967:J967"/>
    <mergeCell ref="D970:J970"/>
    <mergeCell ref="D973:J973"/>
    <mergeCell ref="C907:I907"/>
    <mergeCell ref="C911:I911"/>
    <mergeCell ref="D958:J958"/>
    <mergeCell ref="D961:J961"/>
    <mergeCell ref="C954:I954"/>
    <mergeCell ref="C957:I957"/>
    <mergeCell ref="C960:I960"/>
    <mergeCell ref="C940:G940"/>
    <mergeCell ref="C952:G952"/>
    <mergeCell ref="C1265:G1265"/>
    <mergeCell ref="C1008:I1008"/>
    <mergeCell ref="C1011:I1011"/>
    <mergeCell ref="C1014:I1014"/>
    <mergeCell ref="C1017:I1017"/>
    <mergeCell ref="C1022:I1022"/>
    <mergeCell ref="D979:J979"/>
    <mergeCell ref="D982:J982"/>
    <mergeCell ref="D985:J985"/>
    <mergeCell ref="D988:J988"/>
    <mergeCell ref="D991:J991"/>
    <mergeCell ref="D994:J994"/>
    <mergeCell ref="D1000:J1000"/>
    <mergeCell ref="D1003:J1003"/>
    <mergeCell ref="D1006:J1006"/>
    <mergeCell ref="D997:J997"/>
    <mergeCell ref="D1009:J1009"/>
    <mergeCell ref="D1012:J1012"/>
    <mergeCell ref="D1015:J1015"/>
    <mergeCell ref="D1018:J1018"/>
    <mergeCell ref="C981:I981"/>
    <mergeCell ref="C984:I984"/>
    <mergeCell ref="C987:I987"/>
    <mergeCell ref="C990:I990"/>
    <mergeCell ref="C1273:I1273"/>
    <mergeCell ref="D1316:J1316"/>
    <mergeCell ref="C1192:I1192"/>
    <mergeCell ref="C1195:I1195"/>
    <mergeCell ref="C1198:I1198"/>
    <mergeCell ref="C1201:I1201"/>
    <mergeCell ref="C1204:I1204"/>
    <mergeCell ref="C1207:I1207"/>
    <mergeCell ref="C1210:I1210"/>
    <mergeCell ref="C1213:I1213"/>
    <mergeCell ref="C1216:I1216"/>
    <mergeCell ref="C1219:I1219"/>
    <mergeCell ref="C1222:I1222"/>
    <mergeCell ref="D1193:J1193"/>
    <mergeCell ref="D1196:J1196"/>
    <mergeCell ref="D1199:J1199"/>
    <mergeCell ref="D1202:J1202"/>
    <mergeCell ref="D1205:J1205"/>
    <mergeCell ref="D1208:J1208"/>
    <mergeCell ref="D1211:J1211"/>
    <mergeCell ref="C1289:G1289"/>
    <mergeCell ref="C1267:I1267"/>
    <mergeCell ref="C1270:I1270"/>
    <mergeCell ref="C1238:G1238"/>
  </mergeCells>
  <phoneticPr fontId="17" type="noConversion"/>
  <pageMargins left="0.51181102362204722" right="0.51181102362204722" top="0.78740157480314965" bottom="0.78740157480314965" header="0.31496062992125984" footer="0.31496062992125984"/>
  <pageSetup paperSize="9" scale="70"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H270"/>
  <sheetViews>
    <sheetView view="pageBreakPreview" zoomScale="115" zoomScaleNormal="100" zoomScaleSheetLayoutView="115" workbookViewId="0">
      <selection activeCell="D35" sqref="D35"/>
    </sheetView>
  </sheetViews>
  <sheetFormatPr defaultColWidth="14.75" defaultRowHeight="14.25"/>
  <cols>
    <col min="1" max="1" width="6.125" style="11" customWidth="1"/>
    <col min="2" max="2" width="11" style="11" bestFit="1" customWidth="1"/>
    <col min="3" max="3" width="5.875" style="11" bestFit="1" customWidth="1"/>
    <col min="4" max="4" width="43.625" style="11" customWidth="1"/>
    <col min="5" max="5" width="38.625" style="80" customWidth="1"/>
    <col min="6" max="16384" width="14.75" style="11"/>
  </cols>
  <sheetData>
    <row r="1" spans="1:8" ht="20.25">
      <c r="A1" s="245" t="str">
        <f>'PLANILHA ORÇAMENTÁRIA'!C2</f>
        <v>PREFEITURA MUNICIPAL DE SANTO ANTONIO DE PÁDUA</v>
      </c>
      <c r="B1" s="245"/>
      <c r="C1" s="245"/>
      <c r="D1" s="245"/>
      <c r="E1" s="245"/>
      <c r="F1" s="64"/>
      <c r="G1" s="64"/>
      <c r="H1" s="64"/>
    </row>
    <row r="2" spans="1:8" ht="20.25">
      <c r="A2" s="245" t="str">
        <f>'PLANILHA ORÇAMENTÁRIA'!C3</f>
        <v>PLANILHA ORÇAMENTÁRIA</v>
      </c>
      <c r="B2" s="245"/>
      <c r="C2" s="245"/>
      <c r="D2" s="245"/>
      <c r="E2" s="245"/>
      <c r="F2" s="64"/>
      <c r="G2" s="64"/>
      <c r="H2" s="64"/>
    </row>
    <row r="3" spans="1:8">
      <c r="A3" s="6"/>
      <c r="B3" s="6"/>
      <c r="C3" s="10"/>
      <c r="D3" s="10"/>
      <c r="E3" s="68"/>
      <c r="F3" s="3"/>
      <c r="G3" s="16"/>
      <c r="H3" s="16"/>
    </row>
    <row r="4" spans="1:8" ht="15">
      <c r="A4" s="328" t="str">
        <f>'PLANILHA ORÇAMENTÁRIA'!C5</f>
        <v>EMPRESA:</v>
      </c>
      <c r="B4" s="328"/>
      <c r="C4" s="327">
        <f>'PLANILHA ORÇAMENTÁRIA'!D5</f>
        <v>0</v>
      </c>
      <c r="D4" s="327"/>
      <c r="E4" s="327"/>
      <c r="F4" s="18"/>
      <c r="G4" s="17"/>
      <c r="H4" s="17"/>
    </row>
    <row r="5" spans="1:8" ht="15">
      <c r="A5" s="328" t="str">
        <f>'PLANILHA ORÇAMENTÁRIA'!C7</f>
        <v>ENDEREÇO:</v>
      </c>
      <c r="B5" s="328"/>
      <c r="C5" s="327" t="str">
        <f>'PLANILHA ORÇAMENTÁRIA'!D9</f>
        <v xml:space="preserve">SINAPI NÃO DESONERADO 07/2025 _ SCO NÃO DESONERADO 07/2025 _ ORSE NÃO DESONERADO 06/2025    </v>
      </c>
      <c r="D5" s="327"/>
      <c r="E5" s="327"/>
      <c r="F5" s="18"/>
      <c r="G5" s="17"/>
      <c r="H5" s="17"/>
    </row>
    <row r="6" spans="1:8" ht="15">
      <c r="A6" s="6"/>
      <c r="C6" s="10"/>
      <c r="D6" s="10"/>
      <c r="E6" s="68"/>
      <c r="F6" s="18"/>
      <c r="G6" s="17"/>
      <c r="H6" s="17"/>
    </row>
    <row r="7" spans="1:8" ht="18">
      <c r="A7" s="314" t="s">
        <v>29</v>
      </c>
      <c r="B7" s="314"/>
      <c r="C7" s="314"/>
      <c r="D7" s="314"/>
      <c r="E7" s="314"/>
      <c r="F7" s="18"/>
      <c r="G7" s="17"/>
      <c r="H7" s="17"/>
    </row>
    <row r="9" spans="1:8">
      <c r="A9" s="61" t="s">
        <v>0</v>
      </c>
      <c r="B9" s="61" t="s">
        <v>1</v>
      </c>
      <c r="C9" s="61" t="s">
        <v>2</v>
      </c>
      <c r="D9" s="61" t="s">
        <v>3</v>
      </c>
      <c r="E9" s="69"/>
    </row>
    <row r="10" spans="1:8">
      <c r="A10" s="24"/>
      <c r="B10" s="24"/>
      <c r="C10" s="24"/>
      <c r="D10" s="24"/>
      <c r="E10" s="70"/>
    </row>
    <row r="11" spans="1:8">
      <c r="A11" s="25" t="e">
        <f>'PLANILHA ORÇAMENTÁRIA'!#REF!</f>
        <v>#REF!</v>
      </c>
      <c r="B11" s="26"/>
      <c r="C11" s="26"/>
      <c r="D11" s="26" t="e">
        <f>VLOOKUP(A11,'PLANILHA ORÇAMENTÁRIA'!B:L,4,0)</f>
        <v>#REF!</v>
      </c>
      <c r="E11" s="69"/>
    </row>
    <row r="12" spans="1:8" ht="48">
      <c r="A12" s="25" t="s">
        <v>5</v>
      </c>
      <c r="B12" s="59" t="str">
        <f>VLOOKUP(A12,'PLANILHA ORÇAMENTÁRIA'!B:L,2,0)</f>
        <v>COMP 20</v>
      </c>
      <c r="C12" s="26" t="str">
        <f>VLOOKUP(A12,'PLANILHA ORÇAMENTÁRIA'!B:L,3,0)</f>
        <v>COMP</v>
      </c>
      <c r="D12" s="60" t="str">
        <f>VLOOKUP(A12,'PLANILHA ORÇAMENTÁRIA'!B:L,4,0)</f>
        <v>EXECUÇÃO DE ESCRITÓRIO EM CANTEIRO DE OBRA, DE 4,4 X 2,2 M (9,68M2), ALT. 2,2 M, COM 1 SANITARIO,  EM CHAPA DE MADEIRA COMPENSADA. CONFORME LAYOUT DE CANTEIRO.</v>
      </c>
      <c r="E12" s="71" t="s">
        <v>15807</v>
      </c>
    </row>
    <row r="13" spans="1:8" ht="48">
      <c r="A13" s="25" t="s">
        <v>15805</v>
      </c>
      <c r="B13" s="59" t="str">
        <f>VLOOKUP(A13,'PLANILHA ORÇAMENTÁRIA'!B:L,2,0)</f>
        <v>COMP 21</v>
      </c>
      <c r="C13" s="26" t="str">
        <f>VLOOKUP(A13,'PLANILHA ORÇAMENTÁRIA'!B:L,3,0)</f>
        <v>COMP</v>
      </c>
      <c r="D13" s="60" t="str">
        <f>VLOOKUP(A13,'PLANILHA ORÇAMENTÁRIA'!B:L,4,0)</f>
        <v>EXECUÇÃO DE SANITARIOS EM CANTEIRO DE OBRA, DE 3,3 X 2,4 M (7,92M2), ALT. 2,2 M, COM 3 SANITARIOS, E 2 LAVATÓRIOS  EM CHAPA DE MADEIRA COMPENSADA. CONFORME LAYOUT DE CANTEIRO.</v>
      </c>
      <c r="E13" s="71" t="s">
        <v>15808</v>
      </c>
    </row>
    <row r="14" spans="1:8">
      <c r="A14" s="24"/>
      <c r="B14" s="60"/>
      <c r="C14" s="27"/>
      <c r="D14" s="28"/>
      <c r="E14" s="72"/>
    </row>
    <row r="15" spans="1:8">
      <c r="A15" s="25" t="e">
        <f>'PLANILHA ORÇAMENTÁRIA'!#REF!</f>
        <v>#REF!</v>
      </c>
      <c r="B15" s="26"/>
      <c r="C15" s="26"/>
      <c r="D15" s="26" t="e">
        <f>VLOOKUP(A15,'PLANILHA ORÇAMENTÁRIA'!B:L,4,0)</f>
        <v>#REF!</v>
      </c>
      <c r="E15" s="69"/>
    </row>
    <row r="16" spans="1:8">
      <c r="A16" s="24"/>
      <c r="B16" s="60"/>
      <c r="C16" s="27"/>
      <c r="D16" s="28"/>
      <c r="E16" s="72"/>
    </row>
    <row r="17" spans="1:5" ht="24">
      <c r="A17" s="25" t="s">
        <v>6</v>
      </c>
      <c r="B17" s="26"/>
      <c r="C17" s="26"/>
      <c r="D17" s="26" t="str">
        <f>VLOOKUP(A17,'PLANILHA ORÇAMENTÁRIA'!B:L,4,0)</f>
        <v>LIGAÇÕES DE ÁGUA PARA CAIXA D'ÁGUA EM CANTEIRO DE OBRA. CONFORME LAYOUT DE CANTEIRO.</v>
      </c>
      <c r="E17" s="69"/>
    </row>
    <row r="18" spans="1:5">
      <c r="A18" s="25" t="s">
        <v>15461</v>
      </c>
      <c r="B18" s="59" t="e">
        <f>VLOOKUP(A18,'PLANILHA ORÇAMENTÁRIA'!B:L,2,0)</f>
        <v>#N/A</v>
      </c>
      <c r="C18" s="26" t="e">
        <f>VLOOKUP(A18,'PLANILHA ORÇAMENTÁRIA'!B:L,3,0)</f>
        <v>#N/A</v>
      </c>
      <c r="D18" s="60" t="e">
        <f>VLOOKUP(A18,'PLANILHA ORÇAMENTÁRIA'!B:L,4,0)</f>
        <v>#N/A</v>
      </c>
      <c r="E18" s="72" t="s">
        <v>15809</v>
      </c>
    </row>
    <row r="19" spans="1:5">
      <c r="A19" s="25" t="s">
        <v>15463</v>
      </c>
      <c r="B19" s="59" t="e">
        <f>VLOOKUP(A19,'PLANILHA ORÇAMENTÁRIA'!B:L,2,0)</f>
        <v>#N/A</v>
      </c>
      <c r="C19" s="26" t="e">
        <f>VLOOKUP(A19,'PLANILHA ORÇAMENTÁRIA'!B:L,3,0)</f>
        <v>#N/A</v>
      </c>
      <c r="D19" s="60" t="e">
        <f>VLOOKUP(A19,'PLANILHA ORÇAMENTÁRIA'!B:L,4,0)</f>
        <v>#N/A</v>
      </c>
      <c r="E19" s="72" t="s">
        <v>15811</v>
      </c>
    </row>
    <row r="20" spans="1:5">
      <c r="A20" s="25" t="s">
        <v>15464</v>
      </c>
      <c r="B20" s="59" t="e">
        <f>VLOOKUP(A20,'PLANILHA ORÇAMENTÁRIA'!B:L,2,0)</f>
        <v>#N/A</v>
      </c>
      <c r="C20" s="26" t="e">
        <f>VLOOKUP(A20,'PLANILHA ORÇAMENTÁRIA'!B:L,3,0)</f>
        <v>#N/A</v>
      </c>
      <c r="D20" s="60" t="e">
        <f>VLOOKUP(A20,'PLANILHA ORÇAMENTÁRIA'!B:L,4,0)</f>
        <v>#N/A</v>
      </c>
      <c r="E20" s="72" t="s">
        <v>15812</v>
      </c>
    </row>
    <row r="21" spans="1:5">
      <c r="A21" s="25" t="s">
        <v>15467</v>
      </c>
      <c r="B21" s="59" t="e">
        <f>VLOOKUP(A21,'PLANILHA ORÇAMENTÁRIA'!B:L,2,0)</f>
        <v>#N/A</v>
      </c>
      <c r="C21" s="26" t="e">
        <f>VLOOKUP(A21,'PLANILHA ORÇAMENTÁRIA'!B:L,3,0)</f>
        <v>#N/A</v>
      </c>
      <c r="D21" s="60" t="e">
        <f>VLOOKUP(A21,'PLANILHA ORÇAMENTÁRIA'!B:L,4,0)</f>
        <v>#N/A</v>
      </c>
      <c r="E21" s="72" t="s">
        <v>15815</v>
      </c>
    </row>
    <row r="22" spans="1:5">
      <c r="A22" s="25" t="s">
        <v>15468</v>
      </c>
      <c r="B22" s="59" t="e">
        <f>VLOOKUP(A22,'PLANILHA ORÇAMENTÁRIA'!B:L,2,0)</f>
        <v>#N/A</v>
      </c>
      <c r="C22" s="26" t="e">
        <f>VLOOKUP(A22,'PLANILHA ORÇAMENTÁRIA'!B:L,3,0)</f>
        <v>#N/A</v>
      </c>
      <c r="D22" s="60" t="e">
        <f>VLOOKUP(A22,'PLANILHA ORÇAMENTÁRIA'!B:L,4,0)</f>
        <v>#N/A</v>
      </c>
      <c r="E22" s="72" t="s">
        <v>15813</v>
      </c>
    </row>
    <row r="23" spans="1:5">
      <c r="A23" s="25" t="s">
        <v>15470</v>
      </c>
      <c r="B23" s="59" t="e">
        <f>VLOOKUP(A23,'PLANILHA ORÇAMENTÁRIA'!B:L,2,0)</f>
        <v>#N/A</v>
      </c>
      <c r="C23" s="26" t="e">
        <f>VLOOKUP(A23,'PLANILHA ORÇAMENTÁRIA'!B:L,3,0)</f>
        <v>#N/A</v>
      </c>
      <c r="D23" s="60" t="e">
        <f>VLOOKUP(A23,'PLANILHA ORÇAMENTÁRIA'!B:L,4,0)</f>
        <v>#N/A</v>
      </c>
      <c r="E23" s="72" t="s">
        <v>15810</v>
      </c>
    </row>
    <row r="24" spans="1:5">
      <c r="A24" s="25" t="s">
        <v>15471</v>
      </c>
      <c r="B24" s="59" t="e">
        <f>VLOOKUP(A24,'PLANILHA ORÇAMENTÁRIA'!B:L,2,0)</f>
        <v>#N/A</v>
      </c>
      <c r="C24" s="26" t="e">
        <f>VLOOKUP(A24,'PLANILHA ORÇAMENTÁRIA'!B:L,3,0)</f>
        <v>#N/A</v>
      </c>
      <c r="D24" s="60" t="e">
        <f>VLOOKUP(A24,'PLANILHA ORÇAMENTÁRIA'!B:L,4,0)</f>
        <v>#N/A</v>
      </c>
      <c r="E24" s="72" t="s">
        <v>15814</v>
      </c>
    </row>
    <row r="25" spans="1:5">
      <c r="A25" s="25" t="s">
        <v>15472</v>
      </c>
      <c r="B25" s="59" t="e">
        <f>VLOOKUP(A25,'PLANILHA ORÇAMENTÁRIA'!B:L,2,0)</f>
        <v>#N/A</v>
      </c>
      <c r="C25" s="26" t="e">
        <f>VLOOKUP(A25,'PLANILHA ORÇAMENTÁRIA'!B:L,3,0)</f>
        <v>#N/A</v>
      </c>
      <c r="D25" s="60" t="e">
        <f>VLOOKUP(A25,'PLANILHA ORÇAMENTÁRIA'!B:L,4,0)</f>
        <v>#N/A</v>
      </c>
      <c r="E25" s="72" t="s">
        <v>15816</v>
      </c>
    </row>
    <row r="26" spans="1:5">
      <c r="A26" s="25" t="s">
        <v>15474</v>
      </c>
      <c r="B26" s="59" t="e">
        <f>VLOOKUP(A26,'PLANILHA ORÇAMENTÁRIA'!B:L,2,0)</f>
        <v>#N/A</v>
      </c>
      <c r="C26" s="26" t="e">
        <f>VLOOKUP(A26,'PLANILHA ORÇAMENTÁRIA'!B:L,3,0)</f>
        <v>#N/A</v>
      </c>
      <c r="D26" s="60" t="e">
        <f>VLOOKUP(A26,'PLANILHA ORÇAMENTÁRIA'!B:L,4,0)</f>
        <v>#N/A</v>
      </c>
      <c r="E26" s="72" t="s">
        <v>15817</v>
      </c>
    </row>
    <row r="27" spans="1:5">
      <c r="A27" s="24"/>
      <c r="B27" s="60"/>
      <c r="C27" s="27"/>
      <c r="D27" s="60"/>
      <c r="E27" s="73"/>
    </row>
    <row r="28" spans="1:5" ht="48">
      <c r="A28" s="25" t="s">
        <v>7</v>
      </c>
      <c r="B28" s="26"/>
      <c r="C28" s="26"/>
      <c r="D28" s="26" t="str">
        <f>VLOOKUP(A28,'PLANILHA ORÇAMENTÁRIA'!B:L,4,0)</f>
        <v>KIT CAVALETE PARA MEDIÇÃO DE ÁGUA - ENTRADA INDIVIDUALIZADA, EM PVC 25 MM (3/4"), PARA 1 MEDIDOR - FORNECIMENTO E INSTALAÇÃO (EXCLUSIVE HIDRÔMETRO). AF_03/2024</v>
      </c>
      <c r="E28" s="69"/>
    </row>
    <row r="29" spans="1:5">
      <c r="A29" s="25" t="s">
        <v>15477</v>
      </c>
      <c r="B29" s="59" t="e">
        <f>VLOOKUP(A29,'PLANILHA ORÇAMENTÁRIA'!B:L,2,0)</f>
        <v>#N/A</v>
      </c>
      <c r="C29" s="26" t="e">
        <f>VLOOKUP(A29,'PLANILHA ORÇAMENTÁRIA'!B:L,3,0)</f>
        <v>#N/A</v>
      </c>
      <c r="D29" s="60" t="e">
        <f>VLOOKUP(A29,'PLANILHA ORÇAMENTÁRIA'!B:L,4,0)</f>
        <v>#N/A</v>
      </c>
      <c r="E29" s="72" t="s">
        <v>15818</v>
      </c>
    </row>
    <row r="30" spans="1:5">
      <c r="A30" s="25" t="s">
        <v>15634</v>
      </c>
      <c r="B30" s="59" t="e">
        <f>VLOOKUP(A30,'PLANILHA ORÇAMENTÁRIA'!B:L,2,0)</f>
        <v>#N/A</v>
      </c>
      <c r="C30" s="26" t="e">
        <f>VLOOKUP(A30,'PLANILHA ORÇAMENTÁRIA'!B:L,3,0)</f>
        <v>#N/A</v>
      </c>
      <c r="D30" s="60" t="e">
        <f>VLOOKUP(A30,'PLANILHA ORÇAMENTÁRIA'!B:L,4,0)</f>
        <v>#N/A</v>
      </c>
      <c r="E30" s="72" t="s">
        <v>15812</v>
      </c>
    </row>
    <row r="31" spans="1:5">
      <c r="A31" s="25" t="s">
        <v>15635</v>
      </c>
      <c r="B31" s="59" t="e">
        <f>VLOOKUP(A31,'PLANILHA ORÇAMENTÁRIA'!B:L,2,0)</f>
        <v>#N/A</v>
      </c>
      <c r="C31" s="26" t="e">
        <f>VLOOKUP(A31,'PLANILHA ORÇAMENTÁRIA'!B:L,3,0)</f>
        <v>#N/A</v>
      </c>
      <c r="D31" s="60" t="e">
        <f>VLOOKUP(A31,'PLANILHA ORÇAMENTÁRIA'!B:L,4,0)</f>
        <v>#N/A</v>
      </c>
      <c r="E31" s="72" t="s">
        <v>15819</v>
      </c>
    </row>
    <row r="32" spans="1:5">
      <c r="A32" s="25" t="s">
        <v>15636</v>
      </c>
      <c r="B32" s="59" t="e">
        <f>VLOOKUP(A32,'PLANILHA ORÇAMENTÁRIA'!B:L,2,0)</f>
        <v>#N/A</v>
      </c>
      <c r="C32" s="26" t="e">
        <f>VLOOKUP(A32,'PLANILHA ORÇAMENTÁRIA'!B:L,3,0)</f>
        <v>#N/A</v>
      </c>
      <c r="D32" s="60" t="e">
        <f>VLOOKUP(A32,'PLANILHA ORÇAMENTÁRIA'!B:L,4,0)</f>
        <v>#N/A</v>
      </c>
      <c r="E32" s="72" t="s">
        <v>15820</v>
      </c>
    </row>
    <row r="33" spans="1:5">
      <c r="A33" s="25" t="s">
        <v>15637</v>
      </c>
      <c r="B33" s="59" t="e">
        <f>VLOOKUP(A33,'PLANILHA ORÇAMENTÁRIA'!B:L,2,0)</f>
        <v>#N/A</v>
      </c>
      <c r="C33" s="26" t="e">
        <f>VLOOKUP(A33,'PLANILHA ORÇAMENTÁRIA'!B:L,3,0)</f>
        <v>#N/A</v>
      </c>
      <c r="D33" s="60" t="e">
        <f>VLOOKUP(A33,'PLANILHA ORÇAMENTÁRIA'!B:L,4,0)</f>
        <v>#N/A</v>
      </c>
      <c r="E33" s="72" t="s">
        <v>15820</v>
      </c>
    </row>
    <row r="34" spans="1:5">
      <c r="A34" s="25" t="s">
        <v>15638</v>
      </c>
      <c r="B34" s="59" t="e">
        <f>VLOOKUP(A34,'PLANILHA ORÇAMENTÁRIA'!B:L,2,0)</f>
        <v>#N/A</v>
      </c>
      <c r="C34" s="26" t="e">
        <f>VLOOKUP(A34,'PLANILHA ORÇAMENTÁRIA'!B:L,3,0)</f>
        <v>#N/A</v>
      </c>
      <c r="D34" s="60" t="e">
        <f>VLOOKUP(A34,'PLANILHA ORÇAMENTÁRIA'!B:L,4,0)</f>
        <v>#N/A</v>
      </c>
      <c r="E34" s="72" t="s">
        <v>15820</v>
      </c>
    </row>
    <row r="35" spans="1:5">
      <c r="A35" s="25" t="s">
        <v>15639</v>
      </c>
      <c r="B35" s="59" t="e">
        <f>VLOOKUP(A35,'PLANILHA ORÇAMENTÁRIA'!B:L,2,0)</f>
        <v>#N/A</v>
      </c>
      <c r="C35" s="26" t="e">
        <f>VLOOKUP(A35,'PLANILHA ORÇAMENTÁRIA'!B:L,3,0)</f>
        <v>#N/A</v>
      </c>
      <c r="D35" s="60" t="e">
        <f>VLOOKUP(A35,'PLANILHA ORÇAMENTÁRIA'!B:L,4,0)</f>
        <v>#N/A</v>
      </c>
      <c r="E35" s="72" t="s">
        <v>15821</v>
      </c>
    </row>
    <row r="36" spans="1:5">
      <c r="A36" s="25" t="s">
        <v>15640</v>
      </c>
      <c r="B36" s="59" t="e">
        <f>VLOOKUP(A36,'PLANILHA ORÇAMENTÁRIA'!B:L,2,0)</f>
        <v>#N/A</v>
      </c>
      <c r="C36" s="26" t="e">
        <f>VLOOKUP(A36,'PLANILHA ORÇAMENTÁRIA'!B:L,3,0)</f>
        <v>#N/A</v>
      </c>
      <c r="D36" s="60" t="e">
        <f>VLOOKUP(A36,'PLANILHA ORÇAMENTÁRIA'!B:L,4,0)</f>
        <v>#N/A</v>
      </c>
      <c r="E36" s="72" t="s">
        <v>15822</v>
      </c>
    </row>
    <row r="37" spans="1:5">
      <c r="A37" s="24"/>
      <c r="B37" s="60"/>
      <c r="C37" s="27"/>
      <c r="D37" s="22"/>
      <c r="E37" s="72"/>
    </row>
    <row r="38" spans="1:5" ht="48">
      <c r="A38" s="25" t="s">
        <v>20</v>
      </c>
      <c r="B38" s="26"/>
      <c r="C38" s="26"/>
      <c r="D38" s="26" t="str">
        <f>VLOOKUP(A38,'PLANILHA ORÇAMENTÁRIA'!B:L,4,0)</f>
        <v>ENTRADA DE ENERGIA ELÉTRICA, AÉREA, BIFÁSICA, COM CAIXA DE SOBREPOR, CABO DE 10 MM2 E DISJUNTOR DIN 50A (NÃO INCLUSO O POSTE DE CONCRETO). AF_07/2020_PS</v>
      </c>
      <c r="E38" s="69"/>
    </row>
    <row r="39" spans="1:5">
      <c r="A39" s="25" t="s">
        <v>15481</v>
      </c>
      <c r="B39" s="59" t="e">
        <f>VLOOKUP(A39,'PLANILHA ORÇAMENTÁRIA'!B:L,2,0)</f>
        <v>#N/A</v>
      </c>
      <c r="C39" s="26" t="e">
        <f>VLOOKUP(A39,'PLANILHA ORÇAMENTÁRIA'!B:L,3,0)</f>
        <v>#N/A</v>
      </c>
      <c r="D39" s="60" t="e">
        <f>VLOOKUP(A39,'PLANILHA ORÇAMENTÁRIA'!B:L,4,0)</f>
        <v>#N/A</v>
      </c>
      <c r="E39" s="72" t="s">
        <v>15823</v>
      </c>
    </row>
    <row r="40" spans="1:5">
      <c r="A40" s="25" t="s">
        <v>15482</v>
      </c>
      <c r="B40" s="59" t="e">
        <f>VLOOKUP(A40,'PLANILHA ORÇAMENTÁRIA'!B:L,2,0)</f>
        <v>#N/A</v>
      </c>
      <c r="C40" s="26" t="e">
        <f>VLOOKUP(A40,'PLANILHA ORÇAMENTÁRIA'!B:L,3,0)</f>
        <v>#N/A</v>
      </c>
      <c r="D40" s="60" t="e">
        <f>VLOOKUP(A40,'PLANILHA ORÇAMENTÁRIA'!B:L,4,0)</f>
        <v>#N/A</v>
      </c>
      <c r="E40" s="72" t="s">
        <v>15823</v>
      </c>
    </row>
    <row r="41" spans="1:5">
      <c r="A41" s="25" t="s">
        <v>15483</v>
      </c>
      <c r="B41" s="59" t="e">
        <f>VLOOKUP(A41,'PLANILHA ORÇAMENTÁRIA'!B:L,2,0)</f>
        <v>#N/A</v>
      </c>
      <c r="C41" s="26" t="e">
        <f>VLOOKUP(A41,'PLANILHA ORÇAMENTÁRIA'!B:L,3,0)</f>
        <v>#N/A</v>
      </c>
      <c r="D41" s="60" t="e">
        <f>VLOOKUP(A41,'PLANILHA ORÇAMENTÁRIA'!B:L,4,0)</f>
        <v>#N/A</v>
      </c>
      <c r="E41" s="72" t="s">
        <v>15823</v>
      </c>
    </row>
    <row r="42" spans="1:5">
      <c r="A42" s="24"/>
      <c r="B42" s="59"/>
      <c r="C42" s="27"/>
      <c r="D42" s="59"/>
      <c r="E42" s="72"/>
    </row>
    <row r="43" spans="1:5">
      <c r="A43" s="95" t="e">
        <f>'PLANILHA ORÇAMENTÁRIA'!#REF!</f>
        <v>#REF!</v>
      </c>
      <c r="B43" s="26"/>
      <c r="C43" s="26"/>
      <c r="D43" s="26" t="e">
        <f>VLOOKUP(A43,'PLANILHA ORÇAMENTÁRIA'!B:L,4,0)</f>
        <v>#REF!</v>
      </c>
      <c r="E43" s="69"/>
    </row>
    <row r="44" spans="1:5">
      <c r="A44" s="24"/>
      <c r="B44" s="59"/>
      <c r="C44" s="27"/>
      <c r="D44" s="59"/>
      <c r="E44" s="72"/>
    </row>
    <row r="45" spans="1:5">
      <c r="A45" s="95" t="str">
        <f>'PLANILHA ORÇAMENTÁRIA'!B93</f>
        <v>11</v>
      </c>
      <c r="B45" s="26"/>
      <c r="C45" s="26"/>
      <c r="D45" s="26" t="str">
        <f>VLOOKUP(A45,'PLANILHA ORÇAMENTÁRIA'!B:L,4,0)</f>
        <v>SUPERESTRUTURAS - PILARES</v>
      </c>
      <c r="E45" s="69"/>
    </row>
    <row r="46" spans="1:5">
      <c r="A46" s="25" t="s">
        <v>15484</v>
      </c>
      <c r="B46" s="59" t="e">
        <f>VLOOKUP(A46,'PLANILHA ORÇAMENTÁRIA'!B:L,2,0)</f>
        <v>#N/A</v>
      </c>
      <c r="C46" s="26" t="e">
        <f>VLOOKUP(A46,'PLANILHA ORÇAMENTÁRIA'!B:L,3,0)</f>
        <v>#N/A</v>
      </c>
      <c r="D46" s="60" t="e">
        <f>VLOOKUP(A46,'PLANILHA ORÇAMENTÁRIA'!B:L,4,0)</f>
        <v>#N/A</v>
      </c>
      <c r="E46" s="72" t="s">
        <v>15824</v>
      </c>
    </row>
    <row r="47" spans="1:5">
      <c r="A47" s="25" t="s">
        <v>15486</v>
      </c>
      <c r="B47" s="59" t="e">
        <f>VLOOKUP(A47,'PLANILHA ORÇAMENTÁRIA'!B:L,2,0)</f>
        <v>#N/A</v>
      </c>
      <c r="C47" s="26" t="e">
        <f>VLOOKUP(A47,'PLANILHA ORÇAMENTÁRIA'!B:L,3,0)</f>
        <v>#N/A</v>
      </c>
      <c r="D47" s="60" t="e">
        <f>VLOOKUP(A47,'PLANILHA ORÇAMENTÁRIA'!B:L,4,0)</f>
        <v>#N/A</v>
      </c>
      <c r="E47" s="72" t="s">
        <v>15825</v>
      </c>
    </row>
    <row r="48" spans="1:5">
      <c r="A48" s="25" t="s">
        <v>15487</v>
      </c>
      <c r="B48" s="59" t="e">
        <f>VLOOKUP(A48,'PLANILHA ORÇAMENTÁRIA'!B:L,2,0)</f>
        <v>#N/A</v>
      </c>
      <c r="C48" s="26" t="e">
        <f>VLOOKUP(A48,'PLANILHA ORÇAMENTÁRIA'!B:L,3,0)</f>
        <v>#N/A</v>
      </c>
      <c r="D48" s="60" t="e">
        <f>VLOOKUP(A48,'PLANILHA ORÇAMENTÁRIA'!B:L,4,0)</f>
        <v>#N/A</v>
      </c>
      <c r="E48" s="71" t="s">
        <v>15825</v>
      </c>
    </row>
    <row r="49" spans="1:5">
      <c r="A49" s="25" t="s">
        <v>15488</v>
      </c>
      <c r="B49" s="59" t="e">
        <f>VLOOKUP(A49,'PLANILHA ORÇAMENTÁRIA'!B:L,2,0)</f>
        <v>#N/A</v>
      </c>
      <c r="C49" s="26" t="e">
        <f>VLOOKUP(A49,'PLANILHA ORÇAMENTÁRIA'!B:L,3,0)</f>
        <v>#N/A</v>
      </c>
      <c r="D49" s="60" t="e">
        <f>VLOOKUP(A49,'PLANILHA ORÇAMENTÁRIA'!B:L,4,0)</f>
        <v>#N/A</v>
      </c>
      <c r="E49" s="71" t="s">
        <v>15826</v>
      </c>
    </row>
    <row r="50" spans="1:5">
      <c r="A50" s="24"/>
      <c r="B50" s="60"/>
      <c r="C50" s="27"/>
      <c r="D50" s="60"/>
      <c r="E50" s="71"/>
    </row>
    <row r="51" spans="1:5">
      <c r="A51" s="95" t="str">
        <f>'PLANILHA ORÇAMENTÁRIA'!B99</f>
        <v>12</v>
      </c>
      <c r="B51" s="26"/>
      <c r="C51" s="26"/>
      <c r="D51" s="26" t="str">
        <f>VLOOKUP(A51,'PLANILHA ORÇAMENTÁRIA'!B:L,4,0)</f>
        <v>SUPERESTRUTURAS - VIGAS</v>
      </c>
      <c r="E51" s="74"/>
    </row>
    <row r="52" spans="1:5">
      <c r="A52" s="25" t="s">
        <v>15491</v>
      </c>
      <c r="B52" s="59" t="e">
        <f>VLOOKUP(A52,'PLANILHA ORÇAMENTÁRIA'!B:L,2,0)</f>
        <v>#N/A</v>
      </c>
      <c r="C52" s="26" t="e">
        <f>VLOOKUP(A52,'PLANILHA ORÇAMENTÁRIA'!B:L,3,0)</f>
        <v>#N/A</v>
      </c>
      <c r="D52" s="60" t="e">
        <f>VLOOKUP(A52,'PLANILHA ORÇAMENTÁRIA'!B:L,4,0)</f>
        <v>#N/A</v>
      </c>
      <c r="E52" s="72" t="s">
        <v>15827</v>
      </c>
    </row>
    <row r="53" spans="1:5">
      <c r="A53" s="25" t="s">
        <v>15492</v>
      </c>
      <c r="B53" s="59" t="e">
        <f>VLOOKUP(A53,'PLANILHA ORÇAMENTÁRIA'!B:L,2,0)</f>
        <v>#N/A</v>
      </c>
      <c r="C53" s="26" t="e">
        <f>VLOOKUP(A53,'PLANILHA ORÇAMENTÁRIA'!B:L,3,0)</f>
        <v>#N/A</v>
      </c>
      <c r="D53" s="60" t="e">
        <f>VLOOKUP(A53,'PLANILHA ORÇAMENTÁRIA'!B:L,4,0)</f>
        <v>#N/A</v>
      </c>
      <c r="E53" s="72" t="s">
        <v>15828</v>
      </c>
    </row>
    <row r="54" spans="1:5">
      <c r="A54" s="25" t="s">
        <v>15493</v>
      </c>
      <c r="B54" s="59" t="e">
        <f>VLOOKUP(A54,'PLANILHA ORÇAMENTÁRIA'!B:L,2,0)</f>
        <v>#N/A</v>
      </c>
      <c r="C54" s="26" t="e">
        <f>VLOOKUP(A54,'PLANILHA ORÇAMENTÁRIA'!B:L,3,0)</f>
        <v>#N/A</v>
      </c>
      <c r="D54" s="60" t="e">
        <f>VLOOKUP(A54,'PLANILHA ORÇAMENTÁRIA'!B:L,4,0)</f>
        <v>#N/A</v>
      </c>
      <c r="E54" s="72" t="s">
        <v>15829</v>
      </c>
    </row>
    <row r="55" spans="1:5">
      <c r="A55" s="25" t="s">
        <v>15494</v>
      </c>
      <c r="B55" s="59" t="e">
        <f>VLOOKUP(A55,'PLANILHA ORÇAMENTÁRIA'!B:L,2,0)</f>
        <v>#N/A</v>
      </c>
      <c r="C55" s="26" t="e">
        <f>VLOOKUP(A55,'PLANILHA ORÇAMENTÁRIA'!B:L,3,0)</f>
        <v>#N/A</v>
      </c>
      <c r="D55" s="60" t="e">
        <f>VLOOKUP(A55,'PLANILHA ORÇAMENTÁRIA'!B:L,4,0)</f>
        <v>#N/A</v>
      </c>
      <c r="E55" s="72" t="s">
        <v>15829</v>
      </c>
    </row>
    <row r="56" spans="1:5">
      <c r="A56" s="25" t="s">
        <v>15495</v>
      </c>
      <c r="B56" s="59" t="e">
        <f>VLOOKUP(A56,'PLANILHA ORÇAMENTÁRIA'!B:L,2,0)</f>
        <v>#N/A</v>
      </c>
      <c r="C56" s="26" t="e">
        <f>VLOOKUP(A56,'PLANILHA ORÇAMENTÁRIA'!B:L,3,0)</f>
        <v>#N/A</v>
      </c>
      <c r="D56" s="60" t="e">
        <f>VLOOKUP(A56,'PLANILHA ORÇAMENTÁRIA'!B:L,4,0)</f>
        <v>#N/A</v>
      </c>
      <c r="E56" s="72" t="s">
        <v>15829</v>
      </c>
    </row>
    <row r="57" spans="1:5">
      <c r="A57" s="25" t="s">
        <v>15496</v>
      </c>
      <c r="B57" s="59" t="e">
        <f>VLOOKUP(A57,'PLANILHA ORÇAMENTÁRIA'!B:L,2,0)</f>
        <v>#N/A</v>
      </c>
      <c r="C57" s="26" t="e">
        <f>VLOOKUP(A57,'PLANILHA ORÇAMENTÁRIA'!B:L,3,0)</f>
        <v>#N/A</v>
      </c>
      <c r="D57" s="60" t="e">
        <f>VLOOKUP(A57,'PLANILHA ORÇAMENTÁRIA'!B:L,4,0)</f>
        <v>#N/A</v>
      </c>
      <c r="E57" s="72" t="s">
        <v>15830</v>
      </c>
    </row>
    <row r="58" spans="1:5">
      <c r="A58" s="29"/>
      <c r="B58" s="28"/>
      <c r="C58" s="30"/>
      <c r="D58" s="31"/>
      <c r="E58" s="75"/>
    </row>
    <row r="59" spans="1:5">
      <c r="A59" s="95" t="str">
        <f>'PLANILHA ORÇAMENTÁRIA'!B106</f>
        <v>13</v>
      </c>
      <c r="B59" s="26"/>
      <c r="C59" s="26"/>
      <c r="D59" s="26" t="str">
        <f>VLOOKUP(A59,'PLANILHA ORÇAMENTÁRIA'!B:L,4,0)</f>
        <v>SUPERESTRUTURAS - LAJE</v>
      </c>
      <c r="E59" s="74"/>
    </row>
    <row r="60" spans="1:5" ht="24">
      <c r="A60" s="25" t="s">
        <v>15497</v>
      </c>
      <c r="B60" s="59" t="e">
        <f>VLOOKUP(A60,'PLANILHA ORÇAMENTÁRIA'!B:L,2,0)</f>
        <v>#N/A</v>
      </c>
      <c r="C60" s="26" t="e">
        <f>VLOOKUP(A60,'PLANILHA ORÇAMENTÁRIA'!B:L,3,0)</f>
        <v>#N/A</v>
      </c>
      <c r="D60" s="60" t="e">
        <f>VLOOKUP(A60,'PLANILHA ORÇAMENTÁRIA'!B:L,4,0)</f>
        <v>#N/A</v>
      </c>
      <c r="E60" s="72" t="s">
        <v>15831</v>
      </c>
    </row>
    <row r="61" spans="1:5">
      <c r="A61" s="27"/>
      <c r="B61" s="27"/>
      <c r="C61" s="27"/>
      <c r="D61" s="60"/>
      <c r="E61" s="76"/>
    </row>
    <row r="62" spans="1:5">
      <c r="A62" s="95" t="e">
        <f>'PLANILHA ORÇAMENTÁRIA'!#REF!</f>
        <v>#REF!</v>
      </c>
      <c r="B62" s="26"/>
      <c r="C62" s="26"/>
      <c r="D62" s="26" t="e">
        <f>VLOOKUP(A62,'PLANILHA ORÇAMENTÁRIA'!B:L,4,0)</f>
        <v>#REF!</v>
      </c>
      <c r="E62" s="74"/>
    </row>
    <row r="63" spans="1:5">
      <c r="A63" s="27"/>
      <c r="B63" s="27"/>
      <c r="C63" s="27"/>
      <c r="D63" s="60"/>
      <c r="E63" s="76"/>
    </row>
    <row r="64" spans="1:5">
      <c r="A64" s="95" t="str">
        <f>'PLANILHA ORÇAMENTÁRIA'!B109</f>
        <v>14</v>
      </c>
      <c r="B64" s="26"/>
      <c r="C64" s="26"/>
      <c r="D64" s="26" t="str">
        <f>VLOOKUP(A64,'PLANILHA ORÇAMENTÁRIA'!B:L,4,0)</f>
        <v>PAREDES E PAINÉIS - ALVENARIA/FECHAMENTOS</v>
      </c>
      <c r="E64" s="74"/>
    </row>
    <row r="65" spans="1:5">
      <c r="A65" s="25" t="s">
        <v>14693</v>
      </c>
      <c r="B65" s="59" t="e">
        <f>VLOOKUP(A65,'PLANILHA ORÇAMENTÁRIA'!B:L,2,0)</f>
        <v>#N/A</v>
      </c>
      <c r="C65" s="26" t="e">
        <f>VLOOKUP(A65,'PLANILHA ORÇAMENTÁRIA'!B:L,3,0)</f>
        <v>#N/A</v>
      </c>
      <c r="D65" s="60" t="e">
        <f>VLOOKUP(A65,'PLANILHA ORÇAMENTÁRIA'!B:L,4,0)</f>
        <v>#N/A</v>
      </c>
      <c r="E65" s="72" t="s">
        <v>15832</v>
      </c>
    </row>
    <row r="66" spans="1:5">
      <c r="A66" s="25" t="s">
        <v>14694</v>
      </c>
      <c r="B66" s="59" t="e">
        <f>VLOOKUP(A66,'PLANILHA ORÇAMENTÁRIA'!B:L,2,0)</f>
        <v>#N/A</v>
      </c>
      <c r="C66" s="26" t="e">
        <f>VLOOKUP(A66,'PLANILHA ORÇAMENTÁRIA'!B:L,3,0)</f>
        <v>#N/A</v>
      </c>
      <c r="D66" s="60" t="e">
        <f>VLOOKUP(A66,'PLANILHA ORÇAMENTÁRIA'!B:L,4,0)</f>
        <v>#N/A</v>
      </c>
      <c r="E66" s="72" t="s">
        <v>15833</v>
      </c>
    </row>
    <row r="67" spans="1:5">
      <c r="A67" s="25" t="s">
        <v>14695</v>
      </c>
      <c r="B67" s="59" t="e">
        <f>VLOOKUP(A67,'PLANILHA ORÇAMENTÁRIA'!B:L,2,0)</f>
        <v>#N/A</v>
      </c>
      <c r="C67" s="26" t="e">
        <f>VLOOKUP(A67,'PLANILHA ORÇAMENTÁRIA'!B:L,3,0)</f>
        <v>#N/A</v>
      </c>
      <c r="D67" s="60" t="e">
        <f>VLOOKUP(A67,'PLANILHA ORÇAMENTÁRIA'!B:L,4,0)</f>
        <v>#N/A</v>
      </c>
      <c r="E67" s="72" t="s">
        <v>15834</v>
      </c>
    </row>
    <row r="68" spans="1:5">
      <c r="A68" s="27"/>
      <c r="B68" s="27"/>
      <c r="C68" s="27"/>
      <c r="D68" s="60"/>
      <c r="E68" s="76"/>
    </row>
    <row r="69" spans="1:5">
      <c r="A69" s="95" t="str">
        <f>'PLANILHA ORÇAMENTÁRIA'!B118</f>
        <v>15</v>
      </c>
      <c r="B69" s="26"/>
      <c r="C69" s="26"/>
      <c r="D69" s="26" t="str">
        <f>VLOOKUP(A69,'PLANILHA ORÇAMENTÁRIA'!B:L,4,0)</f>
        <v>PAREDES E PAINÉIS - ESQUADRIAS METÁLICAS</v>
      </c>
      <c r="E69" s="74"/>
    </row>
    <row r="70" spans="1:5">
      <c r="A70" s="25" t="s">
        <v>14696</v>
      </c>
      <c r="B70" s="59" t="e">
        <f>VLOOKUP(A70,'PLANILHA ORÇAMENTÁRIA'!B:L,2,0)</f>
        <v>#N/A</v>
      </c>
      <c r="C70" s="26" t="e">
        <f>VLOOKUP(A70,'PLANILHA ORÇAMENTÁRIA'!B:L,3,0)</f>
        <v>#N/A</v>
      </c>
      <c r="D70" s="60" t="e">
        <f>VLOOKUP(A70,'PLANILHA ORÇAMENTÁRIA'!B:L,4,0)</f>
        <v>#N/A</v>
      </c>
      <c r="E70" s="72" t="s">
        <v>15835</v>
      </c>
    </row>
    <row r="71" spans="1:5">
      <c r="A71" s="25" t="s">
        <v>14697</v>
      </c>
      <c r="B71" s="59" t="e">
        <f>VLOOKUP(A71,'PLANILHA ORÇAMENTÁRIA'!B:L,2,0)</f>
        <v>#N/A</v>
      </c>
      <c r="C71" s="26" t="e">
        <f>VLOOKUP(A71,'PLANILHA ORÇAMENTÁRIA'!B:L,3,0)</f>
        <v>#N/A</v>
      </c>
      <c r="D71" s="60" t="e">
        <f>VLOOKUP(A71,'PLANILHA ORÇAMENTÁRIA'!B:L,4,0)</f>
        <v>#N/A</v>
      </c>
      <c r="E71" s="72" t="s">
        <v>15835</v>
      </c>
    </row>
    <row r="72" spans="1:5">
      <c r="A72" s="25" t="s">
        <v>15669</v>
      </c>
      <c r="B72" s="59" t="e">
        <f>VLOOKUP(A72,'PLANILHA ORÇAMENTÁRIA'!B:L,2,0)</f>
        <v>#N/A</v>
      </c>
      <c r="C72" s="26" t="e">
        <f>VLOOKUP(A72,'PLANILHA ORÇAMENTÁRIA'!B:L,3,0)</f>
        <v>#N/A</v>
      </c>
      <c r="D72" s="60" t="e">
        <f>VLOOKUP(A72,'PLANILHA ORÇAMENTÁRIA'!B:L,4,0)</f>
        <v>#N/A</v>
      </c>
      <c r="E72" s="72" t="s">
        <v>15835</v>
      </c>
    </row>
    <row r="73" spans="1:5">
      <c r="A73" s="32"/>
      <c r="B73" s="33"/>
      <c r="C73" s="34"/>
      <c r="D73" s="33"/>
      <c r="E73" s="77"/>
    </row>
    <row r="74" spans="1:5">
      <c r="A74" s="95" t="str">
        <f>'PLANILHA ORÇAMENTÁRIA'!B123</f>
        <v>16</v>
      </c>
      <c r="B74" s="26"/>
      <c r="C74" s="26"/>
      <c r="D74" s="26" t="str">
        <f>VLOOKUP(A74,'PLANILHA ORÇAMENTÁRIA'!B:L,4,0)</f>
        <v>PAREDES E PAINÉIS - ESQUADRIAS DE MADEIRAS</v>
      </c>
      <c r="E74" s="74"/>
    </row>
    <row r="75" spans="1:5">
      <c r="A75" s="25" t="s">
        <v>15498</v>
      </c>
      <c r="B75" s="59" t="e">
        <f>VLOOKUP(A75,'PLANILHA ORÇAMENTÁRIA'!B:L,2,0)</f>
        <v>#N/A</v>
      </c>
      <c r="C75" s="26" t="e">
        <f>VLOOKUP(A75,'PLANILHA ORÇAMENTÁRIA'!B:L,3,0)</f>
        <v>#N/A</v>
      </c>
      <c r="D75" s="60" t="e">
        <f>VLOOKUP(A75,'PLANILHA ORÇAMENTÁRIA'!B:L,4,0)</f>
        <v>#N/A</v>
      </c>
      <c r="E75" s="72" t="s">
        <v>15500</v>
      </c>
    </row>
    <row r="76" spans="1:5">
      <c r="A76" s="25" t="s">
        <v>15499</v>
      </c>
      <c r="B76" s="59" t="e">
        <f>VLOOKUP(A76,'PLANILHA ORÇAMENTÁRIA'!B:L,2,0)</f>
        <v>#N/A</v>
      </c>
      <c r="C76" s="26" t="e">
        <f>VLOOKUP(A76,'PLANILHA ORÇAMENTÁRIA'!B:L,3,0)</f>
        <v>#N/A</v>
      </c>
      <c r="D76" s="60" t="e">
        <f>VLOOKUP(A76,'PLANILHA ORÇAMENTÁRIA'!B:L,4,0)</f>
        <v>#N/A</v>
      </c>
      <c r="E76" s="72" t="s">
        <v>15501</v>
      </c>
    </row>
    <row r="77" spans="1:5">
      <c r="A77" s="32"/>
      <c r="B77" s="35"/>
      <c r="C77" s="27"/>
      <c r="D77" s="28"/>
      <c r="E77" s="78"/>
    </row>
    <row r="78" spans="1:5">
      <c r="A78" s="95" t="e">
        <f>'PLANILHA ORÇAMENTÁRIA'!#REF!</f>
        <v>#REF!</v>
      </c>
      <c r="B78" s="26"/>
      <c r="C78" s="26"/>
      <c r="D78" s="26" t="e">
        <f>VLOOKUP(A78,'PLANILHA ORÇAMENTÁRIA'!B:L,4,0)</f>
        <v>#REF!</v>
      </c>
      <c r="E78" s="74"/>
    </row>
    <row r="79" spans="1:5">
      <c r="A79" s="32"/>
      <c r="B79" s="35"/>
      <c r="C79" s="27"/>
      <c r="D79" s="28"/>
      <c r="E79" s="78"/>
    </row>
    <row r="80" spans="1:5">
      <c r="A80" s="95" t="str">
        <f>'PLANILHA ORÇAMENTÁRIA'!B127</f>
        <v>17</v>
      </c>
      <c r="B80" s="26"/>
      <c r="C80" s="26"/>
      <c r="D80" s="26" t="str">
        <f>VLOOKUP(A80,'PLANILHA ORÇAMENTÁRIA'!B:L,4,0)</f>
        <v>COBERTURA E PROTEÇÕES - TELHADOS</v>
      </c>
      <c r="E80" s="74"/>
    </row>
    <row r="81" spans="1:5">
      <c r="A81" s="25" t="s">
        <v>14698</v>
      </c>
      <c r="B81" s="59" t="e">
        <f>VLOOKUP(A81,'PLANILHA ORÇAMENTÁRIA'!B:L,2,0)</f>
        <v>#N/A</v>
      </c>
      <c r="C81" s="26" t="e">
        <f>VLOOKUP(A81,'PLANILHA ORÇAMENTÁRIA'!B:L,3,0)</f>
        <v>#N/A</v>
      </c>
      <c r="D81" s="60" t="e">
        <f>VLOOKUP(A81,'PLANILHA ORÇAMENTÁRIA'!B:L,4,0)</f>
        <v>#N/A</v>
      </c>
      <c r="E81" s="72" t="s">
        <v>15836</v>
      </c>
    </row>
    <row r="82" spans="1:5">
      <c r="A82" s="25" t="s">
        <v>14699</v>
      </c>
      <c r="B82" s="59" t="e">
        <f>VLOOKUP(A82,'PLANILHA ORÇAMENTÁRIA'!B:L,2,0)</f>
        <v>#N/A</v>
      </c>
      <c r="C82" s="26" t="e">
        <f>VLOOKUP(A82,'PLANILHA ORÇAMENTÁRIA'!B:L,3,0)</f>
        <v>#N/A</v>
      </c>
      <c r="D82" s="60" t="e">
        <f>VLOOKUP(A82,'PLANILHA ORÇAMENTÁRIA'!B:L,4,0)</f>
        <v>#N/A</v>
      </c>
      <c r="E82" s="72" t="s">
        <v>15837</v>
      </c>
    </row>
    <row r="83" spans="1:5">
      <c r="A83" s="25" t="s">
        <v>15502</v>
      </c>
      <c r="B83" s="59" t="e">
        <f>VLOOKUP(A83,'PLANILHA ORÇAMENTÁRIA'!B:L,2,0)</f>
        <v>#N/A</v>
      </c>
      <c r="C83" s="26" t="e">
        <f>VLOOKUP(A83,'PLANILHA ORÇAMENTÁRIA'!B:L,3,0)</f>
        <v>#N/A</v>
      </c>
      <c r="D83" s="60" t="e">
        <f>VLOOKUP(A83,'PLANILHA ORÇAMENTÁRIA'!B:L,4,0)</f>
        <v>#N/A</v>
      </c>
      <c r="E83" s="72" t="s">
        <v>15838</v>
      </c>
    </row>
    <row r="84" spans="1:5" ht="24">
      <c r="A84" s="25" t="s">
        <v>15503</v>
      </c>
      <c r="B84" s="59" t="e">
        <f>VLOOKUP(A84,'PLANILHA ORÇAMENTÁRIA'!B:L,2,0)</f>
        <v>#N/A</v>
      </c>
      <c r="C84" s="26" t="e">
        <f>VLOOKUP(A84,'PLANILHA ORÇAMENTÁRIA'!B:L,3,0)</f>
        <v>#N/A</v>
      </c>
      <c r="D84" s="60" t="e">
        <f>VLOOKUP(A84,'PLANILHA ORÇAMENTÁRIA'!B:L,4,0)</f>
        <v>#N/A</v>
      </c>
      <c r="E84" s="72" t="s">
        <v>15839</v>
      </c>
    </row>
    <row r="85" spans="1:5">
      <c r="A85" s="25" t="s">
        <v>15504</v>
      </c>
      <c r="B85" s="59" t="e">
        <f>VLOOKUP(A85,'PLANILHA ORÇAMENTÁRIA'!B:L,2,0)</f>
        <v>#N/A</v>
      </c>
      <c r="C85" s="26" t="e">
        <f>VLOOKUP(A85,'PLANILHA ORÇAMENTÁRIA'!B:L,3,0)</f>
        <v>#N/A</v>
      </c>
      <c r="D85" s="60" t="e">
        <f>VLOOKUP(A85,'PLANILHA ORÇAMENTÁRIA'!B:L,4,0)</f>
        <v>#N/A</v>
      </c>
      <c r="E85" s="72" t="s">
        <v>15840</v>
      </c>
    </row>
    <row r="86" spans="1:5">
      <c r="A86" s="25" t="s">
        <v>15641</v>
      </c>
      <c r="B86" s="59" t="e">
        <f>VLOOKUP(A86,'PLANILHA ORÇAMENTÁRIA'!B:L,2,0)</f>
        <v>#N/A</v>
      </c>
      <c r="C86" s="26" t="e">
        <f>VLOOKUP(A86,'PLANILHA ORÇAMENTÁRIA'!B:L,3,0)</f>
        <v>#N/A</v>
      </c>
      <c r="D86" s="60" t="e">
        <f>VLOOKUP(A86,'PLANILHA ORÇAMENTÁRIA'!B:L,4,0)</f>
        <v>#N/A</v>
      </c>
      <c r="E86" s="72" t="s">
        <v>15841</v>
      </c>
    </row>
    <row r="87" spans="1:5">
      <c r="A87" s="65"/>
      <c r="B87" s="36"/>
      <c r="C87" s="27"/>
      <c r="D87" s="59"/>
      <c r="E87" s="79"/>
    </row>
    <row r="88" spans="1:5">
      <c r="A88" s="95" t="e">
        <f>'PLANILHA ORÇAMENTÁRIA'!#REF!</f>
        <v>#REF!</v>
      </c>
      <c r="B88" s="26"/>
      <c r="C88" s="26"/>
      <c r="D88" s="26" t="e">
        <f>VLOOKUP(A88,'PLANILHA ORÇAMENTÁRIA'!B:L,4,0)</f>
        <v>#REF!</v>
      </c>
      <c r="E88" s="74"/>
    </row>
    <row r="89" spans="1:5">
      <c r="A89" s="65"/>
      <c r="B89" s="36"/>
      <c r="C89" s="27"/>
      <c r="D89" s="59"/>
      <c r="E89" s="79"/>
    </row>
    <row r="90" spans="1:5">
      <c r="A90" s="95" t="str">
        <f>'PLANILHA ORÇAMENTÁRIA'!B138</f>
        <v>19</v>
      </c>
      <c r="B90" s="26"/>
      <c r="C90" s="26"/>
      <c r="D90" s="26" t="str">
        <f>VLOOKUP(A90,'PLANILHA ORÇAMENTÁRIA'!B:L,4,0)</f>
        <v>REVESTIMENTOS - INTERNOS</v>
      </c>
      <c r="E90" s="74"/>
    </row>
    <row r="91" spans="1:5" ht="24">
      <c r="A91" s="25" t="s">
        <v>15505</v>
      </c>
      <c r="B91" s="59" t="e">
        <f>VLOOKUP(A91,'PLANILHA ORÇAMENTÁRIA'!B:L,2,0)</f>
        <v>#N/A</v>
      </c>
      <c r="C91" s="26" t="e">
        <f>VLOOKUP(A91,'PLANILHA ORÇAMENTÁRIA'!B:L,3,0)</f>
        <v>#N/A</v>
      </c>
      <c r="D91" s="60" t="e">
        <f>VLOOKUP(A91,'PLANILHA ORÇAMENTÁRIA'!B:L,4,0)</f>
        <v>#N/A</v>
      </c>
      <c r="E91" s="72" t="s">
        <v>15843</v>
      </c>
    </row>
    <row r="92" spans="1:5" ht="24">
      <c r="A92" s="25" t="s">
        <v>15506</v>
      </c>
      <c r="B92" s="59" t="e">
        <f>VLOOKUP(A92,'PLANILHA ORÇAMENTÁRIA'!B:L,2,0)</f>
        <v>#N/A</v>
      </c>
      <c r="C92" s="26" t="e">
        <f>VLOOKUP(A92,'PLANILHA ORÇAMENTÁRIA'!B:L,3,0)</f>
        <v>#N/A</v>
      </c>
      <c r="D92" s="60" t="e">
        <f>VLOOKUP(A92,'PLANILHA ORÇAMENTÁRIA'!B:L,4,0)</f>
        <v>#N/A</v>
      </c>
      <c r="E92" s="72" t="s">
        <v>15842</v>
      </c>
    </row>
    <row r="93" spans="1:5" ht="24">
      <c r="A93" s="25" t="s">
        <v>15507</v>
      </c>
      <c r="B93" s="59" t="e">
        <f>VLOOKUP(A93,'PLANILHA ORÇAMENTÁRIA'!B:L,2,0)</f>
        <v>#N/A</v>
      </c>
      <c r="C93" s="26" t="e">
        <f>VLOOKUP(A93,'PLANILHA ORÇAMENTÁRIA'!B:L,3,0)</f>
        <v>#N/A</v>
      </c>
      <c r="D93" s="60" t="e">
        <f>VLOOKUP(A93,'PLANILHA ORÇAMENTÁRIA'!B:L,4,0)</f>
        <v>#N/A</v>
      </c>
      <c r="E93" s="72" t="s">
        <v>15845</v>
      </c>
    </row>
    <row r="94" spans="1:5" ht="24">
      <c r="A94" s="25" t="s">
        <v>15508</v>
      </c>
      <c r="B94" s="59" t="e">
        <f>VLOOKUP(A94,'PLANILHA ORÇAMENTÁRIA'!B:L,2,0)</f>
        <v>#N/A</v>
      </c>
      <c r="C94" s="26" t="e">
        <f>VLOOKUP(A94,'PLANILHA ORÇAMENTÁRIA'!B:L,3,0)</f>
        <v>#N/A</v>
      </c>
      <c r="D94" s="60" t="e">
        <f>VLOOKUP(A94,'PLANILHA ORÇAMENTÁRIA'!B:L,4,0)</f>
        <v>#N/A</v>
      </c>
      <c r="E94" s="72" t="s">
        <v>15846</v>
      </c>
    </row>
    <row r="95" spans="1:5" ht="24">
      <c r="A95" s="25" t="s">
        <v>15509</v>
      </c>
      <c r="B95" s="59" t="e">
        <f>VLOOKUP(A95,'PLANILHA ORÇAMENTÁRIA'!B:L,2,0)</f>
        <v>#N/A</v>
      </c>
      <c r="C95" s="26" t="e">
        <f>VLOOKUP(A95,'PLANILHA ORÇAMENTÁRIA'!B:L,3,0)</f>
        <v>#N/A</v>
      </c>
      <c r="D95" s="60" t="e">
        <f>VLOOKUP(A95,'PLANILHA ORÇAMENTÁRIA'!B:L,4,0)</f>
        <v>#N/A</v>
      </c>
      <c r="E95" s="72" t="s">
        <v>15869</v>
      </c>
    </row>
    <row r="96" spans="1:5" ht="24">
      <c r="A96" s="25" t="s">
        <v>15510</v>
      </c>
      <c r="B96" s="59" t="e">
        <f>VLOOKUP(A96,'PLANILHA ORÇAMENTÁRIA'!B:L,2,0)</f>
        <v>#N/A</v>
      </c>
      <c r="C96" s="26" t="e">
        <f>VLOOKUP(A96,'PLANILHA ORÇAMENTÁRIA'!B:L,3,0)</f>
        <v>#N/A</v>
      </c>
      <c r="D96" s="60" t="e">
        <f>VLOOKUP(A96,'PLANILHA ORÇAMENTÁRIA'!B:L,4,0)</f>
        <v>#N/A</v>
      </c>
      <c r="E96" s="72" t="s">
        <v>15844</v>
      </c>
    </row>
    <row r="98" spans="1:5">
      <c r="A98" s="95" t="str">
        <f>'PLANILHA ORÇAMENTÁRIA'!B146</f>
        <v>20</v>
      </c>
      <c r="B98" s="26"/>
      <c r="C98" s="26"/>
      <c r="D98" s="26" t="str">
        <f>VLOOKUP(A98,'PLANILHA ORÇAMENTÁRIA'!B:L,4,0)</f>
        <v>REVESTIMENTOS - CERÂMICOS</v>
      </c>
      <c r="E98" s="74"/>
    </row>
    <row r="99" spans="1:5" ht="24">
      <c r="A99" s="25" t="s">
        <v>15511</v>
      </c>
      <c r="B99" s="59" t="e">
        <f>VLOOKUP(A99,'PLANILHA ORÇAMENTÁRIA'!B:L,2,0)</f>
        <v>#N/A</v>
      </c>
      <c r="C99" s="26" t="e">
        <f>VLOOKUP(A99,'PLANILHA ORÇAMENTÁRIA'!B:L,3,0)</f>
        <v>#N/A</v>
      </c>
      <c r="D99" s="60" t="e">
        <f>VLOOKUP(A99,'PLANILHA ORÇAMENTÁRIA'!B:L,4,0)</f>
        <v>#N/A</v>
      </c>
      <c r="E99" s="72" t="s">
        <v>15848</v>
      </c>
    </row>
    <row r="100" spans="1:5" ht="24">
      <c r="A100" s="25" t="s">
        <v>15512</v>
      </c>
      <c r="B100" s="59" t="e">
        <f>VLOOKUP(A100,'PLANILHA ORÇAMENTÁRIA'!B:L,2,0)</f>
        <v>#N/A</v>
      </c>
      <c r="C100" s="26" t="e">
        <f>VLOOKUP(A100,'PLANILHA ORÇAMENTÁRIA'!B:L,3,0)</f>
        <v>#N/A</v>
      </c>
      <c r="D100" s="60" t="e">
        <f>VLOOKUP(A100,'PLANILHA ORÇAMENTÁRIA'!B:L,4,0)</f>
        <v>#N/A</v>
      </c>
      <c r="E100" s="72" t="s">
        <v>15847</v>
      </c>
    </row>
    <row r="102" spans="1:5">
      <c r="A102" s="95" t="str">
        <f>'PLANILHA ORÇAMENTÁRIA'!B150</f>
        <v>21</v>
      </c>
      <c r="B102" s="26"/>
      <c r="C102" s="26"/>
      <c r="D102" s="26" t="str">
        <f>VLOOKUP(A102,'PLANILHA ORÇAMENTÁRIA'!B:L,4,0)</f>
        <v>REVESTIMENTOS - EXTERNOS</v>
      </c>
      <c r="E102" s="74"/>
    </row>
    <row r="103" spans="1:5" ht="24">
      <c r="A103" s="25" t="s">
        <v>15513</v>
      </c>
      <c r="B103" s="59" t="e">
        <f>VLOOKUP(A103,'PLANILHA ORÇAMENTÁRIA'!B:L,2,0)</f>
        <v>#N/A</v>
      </c>
      <c r="C103" s="26" t="e">
        <f>VLOOKUP(A103,'PLANILHA ORÇAMENTÁRIA'!B:L,3,0)</f>
        <v>#N/A</v>
      </c>
      <c r="D103" s="60" t="e">
        <f>VLOOKUP(A103,'PLANILHA ORÇAMENTÁRIA'!B:L,4,0)</f>
        <v>#N/A</v>
      </c>
      <c r="E103" s="72" t="s">
        <v>15849</v>
      </c>
    </row>
    <row r="104" spans="1:5" ht="24">
      <c r="A104" s="25" t="s">
        <v>15514</v>
      </c>
      <c r="B104" s="59" t="e">
        <f>VLOOKUP(A104,'PLANILHA ORÇAMENTÁRIA'!B:L,2,0)</f>
        <v>#N/A</v>
      </c>
      <c r="C104" s="26" t="e">
        <f>VLOOKUP(A104,'PLANILHA ORÇAMENTÁRIA'!B:L,3,0)</f>
        <v>#N/A</v>
      </c>
      <c r="D104" s="60" t="e">
        <f>VLOOKUP(A104,'PLANILHA ORÇAMENTÁRIA'!B:L,4,0)</f>
        <v>#N/A</v>
      </c>
      <c r="E104" s="72" t="s">
        <v>15850</v>
      </c>
    </row>
    <row r="105" spans="1:5" ht="24">
      <c r="A105" s="25" t="s">
        <v>15515</v>
      </c>
      <c r="B105" s="59" t="e">
        <f>VLOOKUP(A105,'PLANILHA ORÇAMENTÁRIA'!B:L,2,0)</f>
        <v>#N/A</v>
      </c>
      <c r="C105" s="26" t="e">
        <f>VLOOKUP(A105,'PLANILHA ORÇAMENTÁRIA'!B:L,3,0)</f>
        <v>#N/A</v>
      </c>
      <c r="D105" s="60" t="e">
        <f>VLOOKUP(A105,'PLANILHA ORÇAMENTÁRIA'!B:L,4,0)</f>
        <v>#N/A</v>
      </c>
      <c r="E105" s="72" t="s">
        <v>15851</v>
      </c>
    </row>
    <row r="106" spans="1:5" ht="24">
      <c r="A106" s="25" t="s">
        <v>15516</v>
      </c>
      <c r="B106" s="59" t="e">
        <f>VLOOKUP(A106,'PLANILHA ORÇAMENTÁRIA'!B:L,2,0)</f>
        <v>#N/A</v>
      </c>
      <c r="C106" s="26" t="e">
        <f>VLOOKUP(A106,'PLANILHA ORÇAMENTÁRIA'!B:L,3,0)</f>
        <v>#N/A</v>
      </c>
      <c r="D106" s="60" t="e">
        <f>VLOOKUP(A106,'PLANILHA ORÇAMENTÁRIA'!B:L,4,0)</f>
        <v>#N/A</v>
      </c>
      <c r="E106" s="72" t="s">
        <v>15852</v>
      </c>
    </row>
    <row r="108" spans="1:5">
      <c r="A108" s="95" t="str">
        <f>'PLANILHA ORÇAMENTÁRIA'!B156</f>
        <v>22</v>
      </c>
      <c r="B108" s="26"/>
      <c r="C108" s="26"/>
      <c r="D108" s="26" t="str">
        <f>VLOOKUP(A108,'PLANILHA ORÇAMENTÁRIA'!B:L,4,0)</f>
        <v>REVESTIMENTOS - FORROS</v>
      </c>
      <c r="E108" s="74"/>
    </row>
    <row r="109" spans="1:5">
      <c r="A109" s="25" t="s">
        <v>15517</v>
      </c>
      <c r="B109" s="59" t="e">
        <f>VLOOKUP(A109,'PLANILHA ORÇAMENTÁRIA'!B:L,2,0)</f>
        <v>#N/A</v>
      </c>
      <c r="C109" s="26" t="e">
        <f>VLOOKUP(A109,'PLANILHA ORÇAMENTÁRIA'!B:L,3,0)</f>
        <v>#N/A</v>
      </c>
      <c r="D109" s="60" t="e">
        <f>VLOOKUP(A109,'PLANILHA ORÇAMENTÁRIA'!B:L,4,0)</f>
        <v>#N/A</v>
      </c>
      <c r="E109" s="72" t="s">
        <v>15853</v>
      </c>
    </row>
    <row r="111" spans="1:5">
      <c r="A111" s="95" t="e">
        <f>'PLANILHA ORÇAMENTÁRIA'!#REF!</f>
        <v>#REF!</v>
      </c>
      <c r="B111" s="26"/>
      <c r="C111" s="26"/>
      <c r="D111" s="26" t="e">
        <f>VLOOKUP(A111,'PLANILHA ORÇAMENTÁRIA'!B:L,4,0)</f>
        <v>#REF!</v>
      </c>
      <c r="E111" s="74"/>
    </row>
    <row r="113" spans="1:5">
      <c r="A113" s="95" t="str">
        <f>'PLANILHA ORÇAMENTÁRIA'!B159</f>
        <v>23</v>
      </c>
      <c r="B113" s="26"/>
      <c r="C113" s="26"/>
      <c r="D113" s="26" t="str">
        <f>VLOOKUP(A113,'PLANILHA ORÇAMENTÁRIA'!B:L,4,0)</f>
        <v>REVESTIMENTOS - PINTURAS - INTERNAS</v>
      </c>
      <c r="E113" s="74"/>
    </row>
    <row r="114" spans="1:5">
      <c r="A114" s="25" t="s">
        <v>15518</v>
      </c>
      <c r="B114" s="59" t="e">
        <f>VLOOKUP(A114,'PLANILHA ORÇAMENTÁRIA'!B:L,2,0)</f>
        <v>#N/A</v>
      </c>
      <c r="C114" s="26" t="e">
        <f>VLOOKUP(A114,'PLANILHA ORÇAMENTÁRIA'!B:L,3,0)</f>
        <v>#N/A</v>
      </c>
      <c r="D114" s="60" t="e">
        <f>VLOOKUP(A114,'PLANILHA ORÇAMENTÁRIA'!B:L,4,0)</f>
        <v>#N/A</v>
      </c>
      <c r="E114" s="72" t="s">
        <v>15854</v>
      </c>
    </row>
    <row r="115" spans="1:5" ht="24">
      <c r="A115" s="25" t="s">
        <v>15519</v>
      </c>
      <c r="B115" s="59" t="e">
        <f>VLOOKUP(A115,'PLANILHA ORÇAMENTÁRIA'!B:L,2,0)</f>
        <v>#N/A</v>
      </c>
      <c r="C115" s="26" t="e">
        <f>VLOOKUP(A115,'PLANILHA ORÇAMENTÁRIA'!B:L,3,0)</f>
        <v>#N/A</v>
      </c>
      <c r="D115" s="60" t="e">
        <f>VLOOKUP(A115,'PLANILHA ORÇAMENTÁRIA'!B:L,4,0)</f>
        <v>#N/A</v>
      </c>
      <c r="E115" s="72" t="s">
        <v>15855</v>
      </c>
    </row>
    <row r="116" spans="1:5">
      <c r="A116" s="25" t="s">
        <v>15520</v>
      </c>
      <c r="B116" s="59" t="e">
        <f>VLOOKUP(A116,'PLANILHA ORÇAMENTÁRIA'!B:L,2,0)</f>
        <v>#N/A</v>
      </c>
      <c r="C116" s="26" t="e">
        <f>VLOOKUP(A116,'PLANILHA ORÇAMENTÁRIA'!B:L,3,0)</f>
        <v>#N/A</v>
      </c>
      <c r="D116" s="60" t="e">
        <f>VLOOKUP(A116,'PLANILHA ORÇAMENTÁRIA'!B:L,4,0)</f>
        <v>#N/A</v>
      </c>
      <c r="E116" s="72" t="s">
        <v>15856</v>
      </c>
    </row>
    <row r="117" spans="1:5">
      <c r="A117" s="25" t="s">
        <v>15521</v>
      </c>
      <c r="B117" s="59" t="e">
        <f>VLOOKUP(A117,'PLANILHA ORÇAMENTÁRIA'!B:L,2,0)</f>
        <v>#N/A</v>
      </c>
      <c r="C117" s="26" t="e">
        <f>VLOOKUP(A117,'PLANILHA ORÇAMENTÁRIA'!B:L,3,0)</f>
        <v>#N/A</v>
      </c>
      <c r="D117" s="60" t="e">
        <f>VLOOKUP(A117,'PLANILHA ORÇAMENTÁRIA'!B:L,4,0)</f>
        <v>#N/A</v>
      </c>
      <c r="E117" s="72" t="s">
        <v>15857</v>
      </c>
    </row>
    <row r="118" spans="1:5">
      <c r="A118" s="25" t="s">
        <v>15522</v>
      </c>
      <c r="B118" s="59" t="e">
        <f>VLOOKUP(A118,'PLANILHA ORÇAMENTÁRIA'!B:L,2,0)</f>
        <v>#N/A</v>
      </c>
      <c r="C118" s="26" t="e">
        <f>VLOOKUP(A118,'PLANILHA ORÇAMENTÁRIA'!B:L,3,0)</f>
        <v>#N/A</v>
      </c>
      <c r="D118" s="60" t="e">
        <f>VLOOKUP(A118,'PLANILHA ORÇAMENTÁRIA'!B:L,4,0)</f>
        <v>#N/A</v>
      </c>
      <c r="E118" s="72" t="s">
        <v>15858</v>
      </c>
    </row>
    <row r="120" spans="1:5">
      <c r="A120" s="95" t="str">
        <f>'PLANILHA ORÇAMENTÁRIA'!B165</f>
        <v>24</v>
      </c>
      <c r="B120" s="26"/>
      <c r="C120" s="26"/>
      <c r="D120" s="26" t="str">
        <f>VLOOKUP(A120,'PLANILHA ORÇAMENTÁRIA'!B:L,4,0)</f>
        <v>REVESTIMENTOS - PINTURAS - EXTERNAS</v>
      </c>
      <c r="E120" s="74"/>
    </row>
    <row r="121" spans="1:5">
      <c r="A121" s="25" t="s">
        <v>15523</v>
      </c>
      <c r="B121" s="59" t="e">
        <f>VLOOKUP(A121,'PLANILHA ORÇAMENTÁRIA'!B:L,2,0)</f>
        <v>#N/A</v>
      </c>
      <c r="C121" s="26" t="e">
        <f>VLOOKUP(A121,'PLANILHA ORÇAMENTÁRIA'!B:L,3,0)</f>
        <v>#N/A</v>
      </c>
      <c r="D121" s="60" t="e">
        <f>VLOOKUP(A121,'PLANILHA ORÇAMENTÁRIA'!B:L,4,0)</f>
        <v>#N/A</v>
      </c>
      <c r="E121" s="72" t="s">
        <v>15854</v>
      </c>
    </row>
    <row r="122" spans="1:5">
      <c r="A122" s="25" t="s">
        <v>15524</v>
      </c>
      <c r="B122" s="59" t="e">
        <f>VLOOKUP(A122,'PLANILHA ORÇAMENTÁRIA'!B:L,2,0)</f>
        <v>#N/A</v>
      </c>
      <c r="C122" s="26" t="e">
        <f>VLOOKUP(A122,'PLANILHA ORÇAMENTÁRIA'!B:L,3,0)</f>
        <v>#N/A</v>
      </c>
      <c r="D122" s="60" t="e">
        <f>VLOOKUP(A122,'PLANILHA ORÇAMENTÁRIA'!B:L,4,0)</f>
        <v>#N/A</v>
      </c>
      <c r="E122" s="72" t="s">
        <v>15859</v>
      </c>
    </row>
    <row r="124" spans="1:5">
      <c r="A124" s="95" t="str">
        <f>'PLANILHA ORÇAMENTÁRIA'!B169</f>
        <v>25</v>
      </c>
      <c r="B124" s="26"/>
      <c r="C124" s="26"/>
      <c r="D124" s="26" t="str">
        <f>VLOOKUP(A124,'PLANILHA ORÇAMENTÁRIA'!B:L,4,0)</f>
        <v>REVESTIMENTOS - PINTURAS - ESQUADRIAS</v>
      </c>
      <c r="E124" s="74"/>
    </row>
    <row r="125" spans="1:5">
      <c r="A125" s="25" t="s">
        <v>15525</v>
      </c>
      <c r="B125" s="59" t="e">
        <f>VLOOKUP(A125,'PLANILHA ORÇAMENTÁRIA'!B:L,2,0)</f>
        <v>#N/A</v>
      </c>
      <c r="C125" s="26" t="e">
        <f>VLOOKUP(A125,'PLANILHA ORÇAMENTÁRIA'!B:L,3,0)</f>
        <v>#N/A</v>
      </c>
      <c r="D125" s="60" t="e">
        <f>VLOOKUP(A125,'PLANILHA ORÇAMENTÁRIA'!B:L,4,0)</f>
        <v>#N/A</v>
      </c>
      <c r="E125" s="72" t="s">
        <v>15860</v>
      </c>
    </row>
    <row r="126" spans="1:5" ht="24">
      <c r="A126" s="25" t="s">
        <v>15526</v>
      </c>
      <c r="B126" s="59" t="e">
        <f>VLOOKUP(A126,'PLANILHA ORÇAMENTÁRIA'!B:L,2,0)</f>
        <v>#N/A</v>
      </c>
      <c r="C126" s="26" t="e">
        <f>VLOOKUP(A126,'PLANILHA ORÇAMENTÁRIA'!B:L,3,0)</f>
        <v>#N/A</v>
      </c>
      <c r="D126" s="60" t="e">
        <f>VLOOKUP(A126,'PLANILHA ORÇAMENTÁRIA'!B:L,4,0)</f>
        <v>#N/A</v>
      </c>
      <c r="E126" s="72" t="s">
        <v>15862</v>
      </c>
    </row>
    <row r="127" spans="1:5">
      <c r="A127" s="25" t="s">
        <v>15527</v>
      </c>
      <c r="B127" s="59" t="e">
        <f>VLOOKUP(A127,'PLANILHA ORÇAMENTÁRIA'!B:L,2,0)</f>
        <v>#N/A</v>
      </c>
      <c r="C127" s="26" t="e">
        <f>VLOOKUP(A127,'PLANILHA ORÇAMENTÁRIA'!B:L,3,0)</f>
        <v>#N/A</v>
      </c>
      <c r="D127" s="60" t="e">
        <f>VLOOKUP(A127,'PLANILHA ORÇAMENTÁRIA'!B:L,4,0)</f>
        <v>#N/A</v>
      </c>
      <c r="E127" s="72" t="s">
        <v>15861</v>
      </c>
    </row>
    <row r="129" spans="1:5">
      <c r="A129" s="95" t="e">
        <f>'PLANILHA ORÇAMENTÁRIA'!#REF!</f>
        <v>#REF!</v>
      </c>
      <c r="B129" s="26"/>
      <c r="C129" s="26"/>
      <c r="D129" s="26" t="e">
        <f>VLOOKUP(A129,'PLANILHA ORÇAMENTÁRIA'!B:L,4,0)</f>
        <v>#REF!</v>
      </c>
      <c r="E129" s="74"/>
    </row>
    <row r="131" spans="1:5">
      <c r="A131" s="95" t="str">
        <f>'PLANILHA ORÇAMENTÁRIA'!B174</f>
        <v>26</v>
      </c>
      <c r="B131" s="26"/>
      <c r="C131" s="26"/>
      <c r="D131" s="26" t="str">
        <f>VLOOKUP(A131,'PLANILHA ORÇAMENTÁRIA'!B:L,4,0)</f>
        <v>PAVIMENTAÇÕES - CERÂMICA</v>
      </c>
      <c r="E131" s="74"/>
    </row>
    <row r="132" spans="1:5" ht="24">
      <c r="A132" s="25" t="s">
        <v>15529</v>
      </c>
      <c r="B132" s="59" t="e">
        <f>VLOOKUP(A132,'PLANILHA ORÇAMENTÁRIA'!B:L,2,0)</f>
        <v>#N/A</v>
      </c>
      <c r="C132" s="26" t="e">
        <f>VLOOKUP(A132,'PLANILHA ORÇAMENTÁRIA'!B:L,3,0)</f>
        <v>#N/A</v>
      </c>
      <c r="D132" s="60" t="e">
        <f>VLOOKUP(A132,'PLANILHA ORÇAMENTÁRIA'!B:L,4,0)</f>
        <v>#N/A</v>
      </c>
      <c r="E132" s="72" t="s">
        <v>15863</v>
      </c>
    </row>
    <row r="133" spans="1:5" ht="24">
      <c r="A133" s="25" t="s">
        <v>15530</v>
      </c>
      <c r="B133" s="59" t="e">
        <f>VLOOKUP(A133,'PLANILHA ORÇAMENTÁRIA'!B:L,2,0)</f>
        <v>#N/A</v>
      </c>
      <c r="C133" s="26" t="e">
        <f>VLOOKUP(A133,'PLANILHA ORÇAMENTÁRIA'!B:L,3,0)</f>
        <v>#N/A</v>
      </c>
      <c r="D133" s="60" t="e">
        <f>VLOOKUP(A133,'PLANILHA ORÇAMENTÁRIA'!B:L,4,0)</f>
        <v>#N/A</v>
      </c>
      <c r="E133" s="72" t="s">
        <v>15864</v>
      </c>
    </row>
    <row r="134" spans="1:5">
      <c r="A134" s="25" t="s">
        <v>15531</v>
      </c>
      <c r="B134" s="59" t="e">
        <f>VLOOKUP(A134,'PLANILHA ORÇAMENTÁRIA'!B:L,2,0)</f>
        <v>#N/A</v>
      </c>
      <c r="C134" s="26" t="e">
        <f>VLOOKUP(A134,'PLANILHA ORÇAMENTÁRIA'!B:L,3,0)</f>
        <v>#N/A</v>
      </c>
      <c r="D134" s="60" t="e">
        <f>VLOOKUP(A134,'PLANILHA ORÇAMENTÁRIA'!B:L,4,0)</f>
        <v>#N/A</v>
      </c>
      <c r="E134" s="72" t="s">
        <v>15865</v>
      </c>
    </row>
    <row r="135" spans="1:5" ht="24">
      <c r="A135" s="25" t="s">
        <v>15532</v>
      </c>
      <c r="B135" s="59" t="e">
        <f>VLOOKUP(A135,'PLANILHA ORÇAMENTÁRIA'!B:L,2,0)</f>
        <v>#N/A</v>
      </c>
      <c r="C135" s="26" t="e">
        <f>VLOOKUP(A135,'PLANILHA ORÇAMENTÁRIA'!B:L,3,0)</f>
        <v>#N/A</v>
      </c>
      <c r="D135" s="60" t="e">
        <f>VLOOKUP(A135,'PLANILHA ORÇAMENTÁRIA'!B:L,4,0)</f>
        <v>#N/A</v>
      </c>
      <c r="E135" s="72" t="s">
        <v>15866</v>
      </c>
    </row>
    <row r="136" spans="1:5" ht="36" customHeight="1">
      <c r="A136" s="25" t="s">
        <v>15533</v>
      </c>
      <c r="B136" s="59" t="e">
        <f>VLOOKUP(A136,'PLANILHA ORÇAMENTÁRIA'!B:L,2,0)</f>
        <v>#N/A</v>
      </c>
      <c r="C136" s="26" t="e">
        <f>VLOOKUP(A136,'PLANILHA ORÇAMENTÁRIA'!B:L,3,0)</f>
        <v>#N/A</v>
      </c>
      <c r="D136" s="60" t="e">
        <f>VLOOKUP(A136,'PLANILHA ORÇAMENTÁRIA'!B:L,4,0)</f>
        <v>#N/A</v>
      </c>
      <c r="E136" s="72" t="s">
        <v>15867</v>
      </c>
    </row>
    <row r="137" spans="1:5" ht="24">
      <c r="A137" s="25" t="s">
        <v>15534</v>
      </c>
      <c r="B137" s="59" t="e">
        <f>VLOOKUP(A137,'PLANILHA ORÇAMENTÁRIA'!B:L,2,0)</f>
        <v>#N/A</v>
      </c>
      <c r="C137" s="26" t="e">
        <f>VLOOKUP(A137,'PLANILHA ORÇAMENTÁRIA'!B:L,3,0)</f>
        <v>#N/A</v>
      </c>
      <c r="D137" s="60" t="e">
        <f>VLOOKUP(A137,'PLANILHA ORÇAMENTÁRIA'!B:L,4,0)</f>
        <v>#N/A</v>
      </c>
      <c r="E137" s="72" t="s">
        <v>15868</v>
      </c>
    </row>
    <row r="139" spans="1:5">
      <c r="A139" s="95" t="str">
        <f>'PLANILHA ORÇAMENTÁRIA'!B187</f>
        <v>27</v>
      </c>
      <c r="B139" s="26"/>
      <c r="C139" s="26"/>
      <c r="D139" s="26" t="str">
        <f>VLOOKUP(A139,'PLANILHA ORÇAMENTÁRIA'!B:L,4,0)</f>
        <v>PAVIMENTAÇÕES - CIMENTADOS</v>
      </c>
      <c r="E139" s="74"/>
    </row>
    <row r="140" spans="1:5">
      <c r="A140" s="25" t="s">
        <v>15535</v>
      </c>
      <c r="B140" s="59" t="e">
        <f>VLOOKUP(A140,'PLANILHA ORÇAMENTÁRIA'!B:L,2,0)</f>
        <v>#N/A</v>
      </c>
      <c r="C140" s="26" t="e">
        <f>VLOOKUP(A140,'PLANILHA ORÇAMENTÁRIA'!B:L,3,0)</f>
        <v>#N/A</v>
      </c>
      <c r="D140" s="60" t="e">
        <f>VLOOKUP(A140,'PLANILHA ORÇAMENTÁRIA'!B:L,4,0)</f>
        <v>#N/A</v>
      </c>
      <c r="E140" s="72" t="s">
        <v>15870</v>
      </c>
    </row>
    <row r="141" spans="1:5">
      <c r="A141" s="25" t="s">
        <v>15536</v>
      </c>
      <c r="B141" s="59" t="e">
        <f>VLOOKUP(A141,'PLANILHA ORÇAMENTÁRIA'!B:L,2,0)</f>
        <v>#N/A</v>
      </c>
      <c r="C141" s="26" t="e">
        <f>VLOOKUP(A141,'PLANILHA ORÇAMENTÁRIA'!B:L,3,0)</f>
        <v>#N/A</v>
      </c>
      <c r="D141" s="60" t="e">
        <f>VLOOKUP(A141,'PLANILHA ORÇAMENTÁRIA'!B:L,4,0)</f>
        <v>#N/A</v>
      </c>
      <c r="E141" s="72" t="s">
        <v>15871</v>
      </c>
    </row>
    <row r="143" spans="1:5">
      <c r="A143" s="95" t="str">
        <f>'PLANILHA ORÇAMENTÁRIA'!B192</f>
        <v>28</v>
      </c>
      <c r="B143" s="26"/>
      <c r="C143" s="26"/>
      <c r="D143" s="26" t="str">
        <f>VLOOKUP(A143,'PLANILHA ORÇAMENTÁRIA'!B:L,4,0)</f>
        <v>PAVIMENTAÇÕES - RODAPÉS, SOLEIRAS E PEITORIS</v>
      </c>
      <c r="E143" s="74"/>
    </row>
    <row r="144" spans="1:5">
      <c r="A144" s="25" t="s">
        <v>15538</v>
      </c>
      <c r="B144" s="59" t="e">
        <f>VLOOKUP(A144,'PLANILHA ORÇAMENTÁRIA'!B:L,2,0)</f>
        <v>#N/A</v>
      </c>
      <c r="C144" s="26" t="e">
        <f>VLOOKUP(A144,'PLANILHA ORÇAMENTÁRIA'!B:L,3,0)</f>
        <v>#N/A</v>
      </c>
      <c r="D144" s="60" t="e">
        <f>VLOOKUP(A144,'PLANILHA ORÇAMENTÁRIA'!B:L,4,0)</f>
        <v>#N/A</v>
      </c>
      <c r="E144" s="72" t="s">
        <v>15872</v>
      </c>
    </row>
    <row r="145" spans="1:5">
      <c r="A145" s="25" t="s">
        <v>15539</v>
      </c>
      <c r="B145" s="59" t="e">
        <f>VLOOKUP(A145,'PLANILHA ORÇAMENTÁRIA'!B:L,2,0)</f>
        <v>#N/A</v>
      </c>
      <c r="C145" s="26" t="e">
        <f>VLOOKUP(A145,'PLANILHA ORÇAMENTÁRIA'!B:L,3,0)</f>
        <v>#N/A</v>
      </c>
      <c r="D145" s="60" t="e">
        <f>VLOOKUP(A145,'PLANILHA ORÇAMENTÁRIA'!B:L,4,0)</f>
        <v>#N/A</v>
      </c>
      <c r="E145" s="72" t="s">
        <v>15873</v>
      </c>
    </row>
    <row r="146" spans="1:5">
      <c r="A146" s="25" t="s">
        <v>15540</v>
      </c>
      <c r="B146" s="59" t="e">
        <f>VLOOKUP(A146,'PLANILHA ORÇAMENTÁRIA'!B:L,2,0)</f>
        <v>#N/A</v>
      </c>
      <c r="C146" s="26" t="e">
        <f>VLOOKUP(A146,'PLANILHA ORÇAMENTÁRIA'!B:L,3,0)</f>
        <v>#N/A</v>
      </c>
      <c r="D146" s="60" t="e">
        <f>VLOOKUP(A146,'PLANILHA ORÇAMENTÁRIA'!B:L,4,0)</f>
        <v>#N/A</v>
      </c>
      <c r="E146" s="72" t="s">
        <v>15874</v>
      </c>
    </row>
    <row r="148" spans="1:5">
      <c r="A148" s="95" t="e">
        <f>'PLANILHA ORÇAMENTÁRIA'!#REF!</f>
        <v>#REF!</v>
      </c>
      <c r="B148" s="26"/>
      <c r="C148" s="26"/>
      <c r="D148" s="26" t="e">
        <f>VLOOKUP(A148,'PLANILHA ORÇAMENTÁRIA'!B:L,4,0)</f>
        <v>#REF!</v>
      </c>
      <c r="E148" s="74"/>
    </row>
    <row r="150" spans="1:5">
      <c r="A150" s="95" t="e">
        <f>'PLANILHA ORÇAMENTÁRIA'!#REF!</f>
        <v>#REF!</v>
      </c>
      <c r="B150" s="26"/>
      <c r="C150" s="26"/>
      <c r="D150" s="26" t="e">
        <f>VLOOKUP(A150,'PLANILHA ORÇAMENTÁRIA'!B:L,4,0)</f>
        <v>#REF!</v>
      </c>
      <c r="E150" s="74"/>
    </row>
    <row r="152" spans="1:5">
      <c r="A152" s="95" t="str">
        <f>'PLANILHA ORÇAMENTÁRIA'!B197</f>
        <v>29</v>
      </c>
      <c r="B152" s="26"/>
      <c r="C152" s="26"/>
      <c r="D152" s="26" t="str">
        <f>VLOOKUP(A152,'PLANILHA ORÇAMENTÁRIA'!B:L,4,0)</f>
        <v>INSTALAÇÕES - ELÉTRICAS/TELEFÔNICAS</v>
      </c>
      <c r="E152" s="74"/>
    </row>
    <row r="153" spans="1:5">
      <c r="A153" s="25" t="s">
        <v>15542</v>
      </c>
      <c r="B153" s="59" t="e">
        <f>VLOOKUP(A153,'PLANILHA ORÇAMENTÁRIA'!B:L,2,0)</f>
        <v>#N/A</v>
      </c>
      <c r="C153" s="26" t="e">
        <f>VLOOKUP(A153,'PLANILHA ORÇAMENTÁRIA'!B:L,3,0)</f>
        <v>#N/A</v>
      </c>
      <c r="D153" s="60" t="e">
        <f>VLOOKUP(A153,'PLANILHA ORÇAMENTÁRIA'!B:L,4,0)</f>
        <v>#N/A</v>
      </c>
      <c r="E153" s="72"/>
    </row>
    <row r="154" spans="1:5">
      <c r="A154" s="25" t="s">
        <v>15543</v>
      </c>
      <c r="B154" s="59" t="e">
        <f>VLOOKUP(A154,'PLANILHA ORÇAMENTÁRIA'!B:L,2,0)</f>
        <v>#N/A</v>
      </c>
      <c r="C154" s="26" t="e">
        <f>VLOOKUP(A154,'PLANILHA ORÇAMENTÁRIA'!B:L,3,0)</f>
        <v>#N/A</v>
      </c>
      <c r="D154" s="60" t="e">
        <f>VLOOKUP(A154,'PLANILHA ORÇAMENTÁRIA'!B:L,4,0)</f>
        <v>#N/A</v>
      </c>
      <c r="E154" s="72"/>
    </row>
    <row r="155" spans="1:5">
      <c r="A155" s="25" t="s">
        <v>15544</v>
      </c>
      <c r="B155" s="59" t="e">
        <f>VLOOKUP(A155,'PLANILHA ORÇAMENTÁRIA'!B:L,2,0)</f>
        <v>#N/A</v>
      </c>
      <c r="C155" s="26" t="e">
        <f>VLOOKUP(A155,'PLANILHA ORÇAMENTÁRIA'!B:L,3,0)</f>
        <v>#N/A</v>
      </c>
      <c r="D155" s="60" t="e">
        <f>VLOOKUP(A155,'PLANILHA ORÇAMENTÁRIA'!B:L,4,0)</f>
        <v>#N/A</v>
      </c>
      <c r="E155" s="72"/>
    </row>
    <row r="156" spans="1:5">
      <c r="A156" s="25" t="s">
        <v>15545</v>
      </c>
      <c r="B156" s="59" t="e">
        <f>VLOOKUP(A156,'PLANILHA ORÇAMENTÁRIA'!B:L,2,0)</f>
        <v>#N/A</v>
      </c>
      <c r="C156" s="26" t="e">
        <f>VLOOKUP(A156,'PLANILHA ORÇAMENTÁRIA'!B:L,3,0)</f>
        <v>#N/A</v>
      </c>
      <c r="D156" s="60" t="e">
        <f>VLOOKUP(A156,'PLANILHA ORÇAMENTÁRIA'!B:L,4,0)</f>
        <v>#N/A</v>
      </c>
      <c r="E156" s="72"/>
    </row>
    <row r="157" spans="1:5">
      <c r="A157" s="25" t="s">
        <v>15546</v>
      </c>
      <c r="B157" s="59" t="e">
        <f>VLOOKUP(A157,'PLANILHA ORÇAMENTÁRIA'!B:L,2,0)</f>
        <v>#N/A</v>
      </c>
      <c r="C157" s="26" t="e">
        <f>VLOOKUP(A157,'PLANILHA ORÇAMENTÁRIA'!B:L,3,0)</f>
        <v>#N/A</v>
      </c>
      <c r="D157" s="60" t="e">
        <f>VLOOKUP(A157,'PLANILHA ORÇAMENTÁRIA'!B:L,4,0)</f>
        <v>#N/A</v>
      </c>
      <c r="E157" s="72"/>
    </row>
    <row r="158" spans="1:5">
      <c r="A158" s="25" t="s">
        <v>15547</v>
      </c>
      <c r="B158" s="59" t="e">
        <f>VLOOKUP(A158,'PLANILHA ORÇAMENTÁRIA'!B:L,2,0)</f>
        <v>#N/A</v>
      </c>
      <c r="C158" s="26" t="e">
        <f>VLOOKUP(A158,'PLANILHA ORÇAMENTÁRIA'!B:L,3,0)</f>
        <v>#N/A</v>
      </c>
      <c r="D158" s="60" t="e">
        <f>VLOOKUP(A158,'PLANILHA ORÇAMENTÁRIA'!B:L,4,0)</f>
        <v>#N/A</v>
      </c>
      <c r="E158" s="72"/>
    </row>
    <row r="159" spans="1:5">
      <c r="A159" s="25" t="s">
        <v>15548</v>
      </c>
      <c r="B159" s="59" t="e">
        <f>VLOOKUP(A159,'PLANILHA ORÇAMENTÁRIA'!B:L,2,0)</f>
        <v>#N/A</v>
      </c>
      <c r="C159" s="26" t="e">
        <f>VLOOKUP(A159,'PLANILHA ORÇAMENTÁRIA'!B:L,3,0)</f>
        <v>#N/A</v>
      </c>
      <c r="D159" s="60" t="e">
        <f>VLOOKUP(A159,'PLANILHA ORÇAMENTÁRIA'!B:L,4,0)</f>
        <v>#N/A</v>
      </c>
      <c r="E159" s="72"/>
    </row>
    <row r="161" spans="1:5">
      <c r="A161" s="95" t="e">
        <f>'PLANILHA ORÇAMENTÁRIA'!#REF!</f>
        <v>#REF!</v>
      </c>
      <c r="B161" s="26"/>
      <c r="C161" s="26"/>
      <c r="D161" s="26" t="e">
        <f>VLOOKUP(A161,'PLANILHA ORÇAMENTÁRIA'!B:L,4,0)</f>
        <v>#REF!</v>
      </c>
      <c r="E161" s="74"/>
    </row>
    <row r="162" spans="1:5">
      <c r="A162" s="25" t="s">
        <v>15549</v>
      </c>
      <c r="B162" s="59" t="e">
        <f>VLOOKUP(A162,'PLANILHA ORÇAMENTÁRIA'!B:L,2,0)</f>
        <v>#N/A</v>
      </c>
      <c r="C162" s="26" t="e">
        <f>VLOOKUP(A162,'PLANILHA ORÇAMENTÁRIA'!B:L,3,0)</f>
        <v>#N/A</v>
      </c>
      <c r="D162" s="60" t="e">
        <f>VLOOKUP(A162,'PLANILHA ORÇAMENTÁRIA'!B:L,4,0)</f>
        <v>#N/A</v>
      </c>
      <c r="E162" s="72"/>
    </row>
    <row r="163" spans="1:5">
      <c r="A163" s="25" t="s">
        <v>15550</v>
      </c>
      <c r="B163" s="59" t="e">
        <f>VLOOKUP(A163,'PLANILHA ORÇAMENTÁRIA'!B:L,2,0)</f>
        <v>#N/A</v>
      </c>
      <c r="C163" s="26" t="e">
        <f>VLOOKUP(A163,'PLANILHA ORÇAMENTÁRIA'!B:L,3,0)</f>
        <v>#N/A</v>
      </c>
      <c r="D163" s="60" t="e">
        <f>VLOOKUP(A163,'PLANILHA ORÇAMENTÁRIA'!B:L,4,0)</f>
        <v>#N/A</v>
      </c>
      <c r="E163" s="72"/>
    </row>
    <row r="164" spans="1:5">
      <c r="A164" s="25" t="s">
        <v>15551</v>
      </c>
      <c r="B164" s="59" t="e">
        <f>VLOOKUP(A164,'PLANILHA ORÇAMENTÁRIA'!B:L,2,0)</f>
        <v>#N/A</v>
      </c>
      <c r="C164" s="26" t="e">
        <f>VLOOKUP(A164,'PLANILHA ORÇAMENTÁRIA'!B:L,3,0)</f>
        <v>#N/A</v>
      </c>
      <c r="D164" s="60" t="e">
        <f>VLOOKUP(A164,'PLANILHA ORÇAMENTÁRIA'!B:L,4,0)</f>
        <v>#N/A</v>
      </c>
      <c r="E164" s="72"/>
    </row>
    <row r="165" spans="1:5">
      <c r="A165" s="25" t="s">
        <v>15552</v>
      </c>
      <c r="B165" s="59" t="e">
        <f>VLOOKUP(A165,'PLANILHA ORÇAMENTÁRIA'!B:L,2,0)</f>
        <v>#N/A</v>
      </c>
      <c r="C165" s="26" t="e">
        <f>VLOOKUP(A165,'PLANILHA ORÇAMENTÁRIA'!B:L,3,0)</f>
        <v>#N/A</v>
      </c>
      <c r="D165" s="60" t="e">
        <f>VLOOKUP(A165,'PLANILHA ORÇAMENTÁRIA'!B:L,4,0)</f>
        <v>#N/A</v>
      </c>
      <c r="E165" s="72"/>
    </row>
    <row r="166" spans="1:5">
      <c r="A166" s="25" t="s">
        <v>15553</v>
      </c>
      <c r="B166" s="59" t="e">
        <f>VLOOKUP(A166,'PLANILHA ORÇAMENTÁRIA'!B:L,2,0)</f>
        <v>#N/A</v>
      </c>
      <c r="C166" s="26" t="e">
        <f>VLOOKUP(A166,'PLANILHA ORÇAMENTÁRIA'!B:L,3,0)</f>
        <v>#N/A</v>
      </c>
      <c r="D166" s="60" t="e">
        <f>VLOOKUP(A166,'PLANILHA ORÇAMENTÁRIA'!B:L,4,0)</f>
        <v>#N/A</v>
      </c>
      <c r="E166" s="72"/>
    </row>
    <row r="167" spans="1:5">
      <c r="A167" s="25" t="s">
        <v>15554</v>
      </c>
      <c r="B167" s="59" t="e">
        <f>VLOOKUP(A167,'PLANILHA ORÇAMENTÁRIA'!B:L,2,0)</f>
        <v>#N/A</v>
      </c>
      <c r="C167" s="26" t="e">
        <f>VLOOKUP(A167,'PLANILHA ORÇAMENTÁRIA'!B:L,3,0)</f>
        <v>#N/A</v>
      </c>
      <c r="D167" s="60" t="e">
        <f>VLOOKUP(A167,'PLANILHA ORÇAMENTÁRIA'!B:L,4,0)</f>
        <v>#N/A</v>
      </c>
      <c r="E167" s="72"/>
    </row>
    <row r="168" spans="1:5">
      <c r="A168" s="25" t="s">
        <v>15555</v>
      </c>
      <c r="B168" s="59" t="e">
        <f>VLOOKUP(A168,'PLANILHA ORÇAMENTÁRIA'!B:L,2,0)</f>
        <v>#N/A</v>
      </c>
      <c r="C168" s="26" t="e">
        <f>VLOOKUP(A168,'PLANILHA ORÇAMENTÁRIA'!B:L,3,0)</f>
        <v>#N/A</v>
      </c>
      <c r="D168" s="60" t="e">
        <f>VLOOKUP(A168,'PLANILHA ORÇAMENTÁRIA'!B:L,4,0)</f>
        <v>#N/A</v>
      </c>
      <c r="E168" s="72"/>
    </row>
    <row r="169" spans="1:5">
      <c r="A169" s="25" t="s">
        <v>15556</v>
      </c>
      <c r="B169" s="59" t="e">
        <f>VLOOKUP(A169,'PLANILHA ORÇAMENTÁRIA'!B:L,2,0)</f>
        <v>#N/A</v>
      </c>
      <c r="C169" s="26" t="e">
        <f>VLOOKUP(A169,'PLANILHA ORÇAMENTÁRIA'!B:L,3,0)</f>
        <v>#N/A</v>
      </c>
      <c r="D169" s="60" t="e">
        <f>VLOOKUP(A169,'PLANILHA ORÇAMENTÁRIA'!B:L,4,0)</f>
        <v>#N/A</v>
      </c>
      <c r="E169" s="72"/>
    </row>
    <row r="170" spans="1:5">
      <c r="A170" s="25" t="s">
        <v>15557</v>
      </c>
      <c r="B170" s="59" t="e">
        <f>VLOOKUP(A170,'PLANILHA ORÇAMENTÁRIA'!B:L,2,0)</f>
        <v>#N/A</v>
      </c>
      <c r="C170" s="26" t="e">
        <f>VLOOKUP(A170,'PLANILHA ORÇAMENTÁRIA'!B:L,3,0)</f>
        <v>#N/A</v>
      </c>
      <c r="D170" s="60" t="e">
        <f>VLOOKUP(A170,'PLANILHA ORÇAMENTÁRIA'!B:L,4,0)</f>
        <v>#N/A</v>
      </c>
      <c r="E170" s="72"/>
    </row>
    <row r="171" spans="1:5">
      <c r="A171" s="25" t="s">
        <v>15558</v>
      </c>
      <c r="B171" s="59" t="e">
        <f>VLOOKUP(A171,'PLANILHA ORÇAMENTÁRIA'!B:L,2,0)</f>
        <v>#N/A</v>
      </c>
      <c r="C171" s="26" t="e">
        <f>VLOOKUP(A171,'PLANILHA ORÇAMENTÁRIA'!B:L,3,0)</f>
        <v>#N/A</v>
      </c>
      <c r="D171" s="60" t="e">
        <f>VLOOKUP(A171,'PLANILHA ORÇAMENTÁRIA'!B:L,4,0)</f>
        <v>#N/A</v>
      </c>
      <c r="E171" s="72"/>
    </row>
    <row r="172" spans="1:5">
      <c r="A172" s="25" t="s">
        <v>15559</v>
      </c>
      <c r="B172" s="59" t="e">
        <f>VLOOKUP(A172,'PLANILHA ORÇAMENTÁRIA'!B:L,2,0)</f>
        <v>#N/A</v>
      </c>
      <c r="C172" s="26" t="e">
        <f>VLOOKUP(A172,'PLANILHA ORÇAMENTÁRIA'!B:L,3,0)</f>
        <v>#N/A</v>
      </c>
      <c r="D172" s="60" t="e">
        <f>VLOOKUP(A172,'PLANILHA ORÇAMENTÁRIA'!B:L,4,0)</f>
        <v>#N/A</v>
      </c>
      <c r="E172" s="72"/>
    </row>
    <row r="173" spans="1:5">
      <c r="A173" s="25" t="s">
        <v>15560</v>
      </c>
      <c r="B173" s="59" t="e">
        <f>VLOOKUP(A173,'PLANILHA ORÇAMENTÁRIA'!B:L,2,0)</f>
        <v>#N/A</v>
      </c>
      <c r="C173" s="26" t="e">
        <f>VLOOKUP(A173,'PLANILHA ORÇAMENTÁRIA'!B:L,3,0)</f>
        <v>#N/A</v>
      </c>
      <c r="D173" s="60" t="e">
        <f>VLOOKUP(A173,'PLANILHA ORÇAMENTÁRIA'!B:L,4,0)</f>
        <v>#N/A</v>
      </c>
      <c r="E173" s="72"/>
    </row>
    <row r="174" spans="1:5">
      <c r="A174" s="25" t="s">
        <v>15561</v>
      </c>
      <c r="B174" s="59" t="e">
        <f>VLOOKUP(A174,'PLANILHA ORÇAMENTÁRIA'!B:L,2,0)</f>
        <v>#N/A</v>
      </c>
      <c r="C174" s="26" t="e">
        <f>VLOOKUP(A174,'PLANILHA ORÇAMENTÁRIA'!B:L,3,0)</f>
        <v>#N/A</v>
      </c>
      <c r="D174" s="60" t="e">
        <f>VLOOKUP(A174,'PLANILHA ORÇAMENTÁRIA'!B:L,4,0)</f>
        <v>#N/A</v>
      </c>
      <c r="E174" s="72"/>
    </row>
    <row r="176" spans="1:5">
      <c r="A176" s="95" t="e">
        <f>'PLANILHA ORÇAMENTÁRIA'!#REF!</f>
        <v>#REF!</v>
      </c>
      <c r="B176" s="26"/>
      <c r="C176" s="26"/>
      <c r="D176" s="26" t="e">
        <f>VLOOKUP(A176,'PLANILHA ORÇAMENTÁRIA'!B:L,4,0)</f>
        <v>#REF!</v>
      </c>
      <c r="E176" s="74"/>
    </row>
    <row r="177" spans="1:5">
      <c r="A177" s="25" t="s">
        <v>15562</v>
      </c>
      <c r="B177" s="59" t="e">
        <f>VLOOKUP(A177,'PLANILHA ORÇAMENTÁRIA'!B:L,2,0)</f>
        <v>#N/A</v>
      </c>
      <c r="C177" s="26" t="e">
        <f>VLOOKUP(A177,'PLANILHA ORÇAMENTÁRIA'!B:L,3,0)</f>
        <v>#N/A</v>
      </c>
      <c r="D177" s="60" t="e">
        <f>VLOOKUP(A177,'PLANILHA ORÇAMENTÁRIA'!B:L,4,0)</f>
        <v>#N/A</v>
      </c>
      <c r="E177" s="72"/>
    </row>
    <row r="178" spans="1:5">
      <c r="A178" s="25" t="s">
        <v>15563</v>
      </c>
      <c r="B178" s="59" t="e">
        <f>VLOOKUP(A178,'PLANILHA ORÇAMENTÁRIA'!B:L,2,0)</f>
        <v>#N/A</v>
      </c>
      <c r="C178" s="26" t="e">
        <f>VLOOKUP(A178,'PLANILHA ORÇAMENTÁRIA'!B:L,3,0)</f>
        <v>#N/A</v>
      </c>
      <c r="D178" s="60" t="e">
        <f>VLOOKUP(A178,'PLANILHA ORÇAMENTÁRIA'!B:L,4,0)</f>
        <v>#N/A</v>
      </c>
      <c r="E178" s="72"/>
    </row>
    <row r="179" spans="1:5">
      <c r="A179" s="25" t="s">
        <v>15564</v>
      </c>
      <c r="B179" s="59" t="e">
        <f>VLOOKUP(A179,'PLANILHA ORÇAMENTÁRIA'!B:L,2,0)</f>
        <v>#N/A</v>
      </c>
      <c r="C179" s="26" t="e">
        <f>VLOOKUP(A179,'PLANILHA ORÇAMENTÁRIA'!B:L,3,0)</f>
        <v>#N/A</v>
      </c>
      <c r="D179" s="60" t="e">
        <f>VLOOKUP(A179,'PLANILHA ORÇAMENTÁRIA'!B:L,4,0)</f>
        <v>#N/A</v>
      </c>
      <c r="E179" s="72"/>
    </row>
    <row r="180" spans="1:5">
      <c r="A180" s="25" t="s">
        <v>15565</v>
      </c>
      <c r="B180" s="59" t="e">
        <f>VLOOKUP(A180,'PLANILHA ORÇAMENTÁRIA'!B:L,2,0)</f>
        <v>#N/A</v>
      </c>
      <c r="C180" s="26" t="e">
        <f>VLOOKUP(A180,'PLANILHA ORÇAMENTÁRIA'!B:L,3,0)</f>
        <v>#N/A</v>
      </c>
      <c r="D180" s="60" t="e">
        <f>VLOOKUP(A180,'PLANILHA ORÇAMENTÁRIA'!B:L,4,0)</f>
        <v>#N/A</v>
      </c>
      <c r="E180" s="72"/>
    </row>
    <row r="181" spans="1:5">
      <c r="A181" s="25" t="s">
        <v>15566</v>
      </c>
      <c r="B181" s="59" t="e">
        <f>VLOOKUP(A181,'PLANILHA ORÇAMENTÁRIA'!B:L,2,0)</f>
        <v>#N/A</v>
      </c>
      <c r="C181" s="26" t="e">
        <f>VLOOKUP(A181,'PLANILHA ORÇAMENTÁRIA'!B:L,3,0)</f>
        <v>#N/A</v>
      </c>
      <c r="D181" s="60" t="e">
        <f>VLOOKUP(A181,'PLANILHA ORÇAMENTÁRIA'!B:L,4,0)</f>
        <v>#N/A</v>
      </c>
      <c r="E181" s="72"/>
    </row>
    <row r="182" spans="1:5">
      <c r="A182" s="25" t="s">
        <v>15567</v>
      </c>
      <c r="B182" s="59" t="e">
        <f>VLOOKUP(A182,'PLANILHA ORÇAMENTÁRIA'!B:L,2,0)</f>
        <v>#N/A</v>
      </c>
      <c r="C182" s="26" t="e">
        <f>VLOOKUP(A182,'PLANILHA ORÇAMENTÁRIA'!B:L,3,0)</f>
        <v>#N/A</v>
      </c>
      <c r="D182" s="60" t="e">
        <f>VLOOKUP(A182,'PLANILHA ORÇAMENTÁRIA'!B:L,4,0)</f>
        <v>#N/A</v>
      </c>
      <c r="E182" s="72"/>
    </row>
    <row r="183" spans="1:5">
      <c r="A183" s="25" t="s">
        <v>15568</v>
      </c>
      <c r="B183" s="59" t="e">
        <f>VLOOKUP(A183,'PLANILHA ORÇAMENTÁRIA'!B:L,2,0)</f>
        <v>#N/A</v>
      </c>
      <c r="C183" s="26" t="e">
        <f>VLOOKUP(A183,'PLANILHA ORÇAMENTÁRIA'!B:L,3,0)</f>
        <v>#N/A</v>
      </c>
      <c r="D183" s="60" t="e">
        <f>VLOOKUP(A183,'PLANILHA ORÇAMENTÁRIA'!B:L,4,0)</f>
        <v>#N/A</v>
      </c>
      <c r="E183" s="72"/>
    </row>
    <row r="184" spans="1:5">
      <c r="A184" s="25" t="s">
        <v>15569</v>
      </c>
      <c r="B184" s="59" t="e">
        <f>VLOOKUP(A184,'PLANILHA ORÇAMENTÁRIA'!B:L,2,0)</f>
        <v>#N/A</v>
      </c>
      <c r="C184" s="26" t="e">
        <f>VLOOKUP(A184,'PLANILHA ORÇAMENTÁRIA'!B:L,3,0)</f>
        <v>#N/A</v>
      </c>
      <c r="D184" s="60" t="e">
        <f>VLOOKUP(A184,'PLANILHA ORÇAMENTÁRIA'!B:L,4,0)</f>
        <v>#N/A</v>
      </c>
      <c r="E184" s="72"/>
    </row>
    <row r="185" spans="1:5">
      <c r="A185" s="25" t="s">
        <v>15570</v>
      </c>
      <c r="B185" s="59" t="e">
        <f>VLOOKUP(A185,'PLANILHA ORÇAMENTÁRIA'!B:L,2,0)</f>
        <v>#N/A</v>
      </c>
      <c r="C185" s="26" t="e">
        <f>VLOOKUP(A185,'PLANILHA ORÇAMENTÁRIA'!B:L,3,0)</f>
        <v>#N/A</v>
      </c>
      <c r="D185" s="60" t="e">
        <f>VLOOKUP(A185,'PLANILHA ORÇAMENTÁRIA'!B:L,4,0)</f>
        <v>#N/A</v>
      </c>
      <c r="E185" s="72"/>
    </row>
    <row r="187" spans="1:5">
      <c r="A187" s="95" t="e">
        <f>'PLANILHA ORÇAMENTÁRIA'!#REF!</f>
        <v>#REF!</v>
      </c>
      <c r="B187" s="26"/>
      <c r="C187" s="26"/>
      <c r="D187" s="26" t="e">
        <f>VLOOKUP(A187,'PLANILHA ORÇAMENTÁRIA'!B:L,4,0)</f>
        <v>#REF!</v>
      </c>
      <c r="E187" s="74"/>
    </row>
    <row r="189" spans="1:5">
      <c r="A189" s="95" t="str">
        <f>'PLANILHA ORÇAMENTÁRIA'!B233</f>
        <v>30</v>
      </c>
      <c r="B189" s="26"/>
      <c r="C189" s="26"/>
      <c r="D189" s="26" t="str">
        <f>VLOOKUP(A189,'PLANILHA ORÇAMENTÁRIA'!B:L,4,0)</f>
        <v>INSTALAÇÕES - HIDRÁULICAS / GÁS / INCÊNCIO</v>
      </c>
      <c r="E189" s="74"/>
    </row>
    <row r="190" spans="1:5">
      <c r="A190" s="25" t="s">
        <v>15571</v>
      </c>
      <c r="B190" s="59" t="e">
        <f>VLOOKUP(A190,'PLANILHA ORÇAMENTÁRIA'!B:L,2,0)</f>
        <v>#N/A</v>
      </c>
      <c r="C190" s="26" t="e">
        <f>VLOOKUP(A190,'PLANILHA ORÇAMENTÁRIA'!B:L,3,0)</f>
        <v>#N/A</v>
      </c>
      <c r="D190" s="60" t="e">
        <f>VLOOKUP(A190,'PLANILHA ORÇAMENTÁRIA'!B:L,4,0)</f>
        <v>#N/A</v>
      </c>
      <c r="E190" s="72"/>
    </row>
    <row r="191" spans="1:5">
      <c r="A191" s="25" t="s">
        <v>15572</v>
      </c>
      <c r="B191" s="59" t="e">
        <f>VLOOKUP(A191,'PLANILHA ORÇAMENTÁRIA'!B:L,2,0)</f>
        <v>#N/A</v>
      </c>
      <c r="C191" s="26" t="e">
        <f>VLOOKUP(A191,'PLANILHA ORÇAMENTÁRIA'!B:L,3,0)</f>
        <v>#N/A</v>
      </c>
      <c r="D191" s="60" t="e">
        <f>VLOOKUP(A191,'PLANILHA ORÇAMENTÁRIA'!B:L,4,0)</f>
        <v>#N/A</v>
      </c>
      <c r="E191" s="72"/>
    </row>
    <row r="192" spans="1:5">
      <c r="A192" s="25" t="s">
        <v>15573</v>
      </c>
      <c r="B192" s="59" t="e">
        <f>VLOOKUP(A192,'PLANILHA ORÇAMENTÁRIA'!B:L,2,0)</f>
        <v>#N/A</v>
      </c>
      <c r="C192" s="26" t="e">
        <f>VLOOKUP(A192,'PLANILHA ORÇAMENTÁRIA'!B:L,3,0)</f>
        <v>#N/A</v>
      </c>
      <c r="D192" s="60" t="e">
        <f>VLOOKUP(A192,'PLANILHA ORÇAMENTÁRIA'!B:L,4,0)</f>
        <v>#N/A</v>
      </c>
      <c r="E192" s="72"/>
    </row>
    <row r="193" spans="1:5">
      <c r="A193" s="25" t="s">
        <v>15574</v>
      </c>
      <c r="B193" s="59" t="e">
        <f>VLOOKUP(A193,'PLANILHA ORÇAMENTÁRIA'!B:L,2,0)</f>
        <v>#N/A</v>
      </c>
      <c r="C193" s="26" t="e">
        <f>VLOOKUP(A193,'PLANILHA ORÇAMENTÁRIA'!B:L,3,0)</f>
        <v>#N/A</v>
      </c>
      <c r="D193" s="60" t="e">
        <f>VLOOKUP(A193,'PLANILHA ORÇAMENTÁRIA'!B:L,4,0)</f>
        <v>#N/A</v>
      </c>
      <c r="E193" s="72"/>
    </row>
    <row r="194" spans="1:5">
      <c r="A194" s="25" t="s">
        <v>15575</v>
      </c>
      <c r="B194" s="59" t="e">
        <f>VLOOKUP(A194,'PLANILHA ORÇAMENTÁRIA'!B:L,2,0)</f>
        <v>#N/A</v>
      </c>
      <c r="C194" s="26" t="e">
        <f>VLOOKUP(A194,'PLANILHA ORÇAMENTÁRIA'!B:L,3,0)</f>
        <v>#N/A</v>
      </c>
      <c r="D194" s="60" t="e">
        <f>VLOOKUP(A194,'PLANILHA ORÇAMENTÁRIA'!B:L,4,0)</f>
        <v>#N/A</v>
      </c>
      <c r="E194" s="72"/>
    </row>
    <row r="195" spans="1:5">
      <c r="A195" s="25" t="s">
        <v>15576</v>
      </c>
      <c r="B195" s="59" t="e">
        <f>VLOOKUP(A195,'PLANILHA ORÇAMENTÁRIA'!B:L,2,0)</f>
        <v>#N/A</v>
      </c>
      <c r="C195" s="26" t="e">
        <f>VLOOKUP(A195,'PLANILHA ORÇAMENTÁRIA'!B:L,3,0)</f>
        <v>#N/A</v>
      </c>
      <c r="D195" s="60" t="e">
        <f>VLOOKUP(A195,'PLANILHA ORÇAMENTÁRIA'!B:L,4,0)</f>
        <v>#N/A</v>
      </c>
      <c r="E195" s="94"/>
    </row>
    <row r="196" spans="1:5">
      <c r="A196" s="25" t="s">
        <v>15577</v>
      </c>
      <c r="B196" s="59" t="e">
        <f>VLOOKUP(A196,'PLANILHA ORÇAMENTÁRIA'!B:L,2,0)</f>
        <v>#N/A</v>
      </c>
      <c r="C196" s="26" t="e">
        <f>VLOOKUP(A196,'PLANILHA ORÇAMENTÁRIA'!B:L,3,0)</f>
        <v>#N/A</v>
      </c>
      <c r="D196" s="60" t="e">
        <f>VLOOKUP(A196,'PLANILHA ORÇAMENTÁRIA'!B:L,4,0)</f>
        <v>#N/A</v>
      </c>
      <c r="E196" s="94"/>
    </row>
    <row r="198" spans="1:5">
      <c r="A198" s="95" t="e">
        <f>'PLANILHA ORÇAMENTÁRIA'!#REF!</f>
        <v>#REF!</v>
      </c>
      <c r="B198" s="26"/>
      <c r="C198" s="26"/>
      <c r="D198" s="26" t="e">
        <f>VLOOKUP(A198,'PLANILHA ORÇAMENTÁRIA'!B:L,4,0)</f>
        <v>#REF!</v>
      </c>
      <c r="E198" s="74"/>
    </row>
    <row r="199" spans="1:5">
      <c r="A199" s="25" t="s">
        <v>15578</v>
      </c>
      <c r="B199" s="59" t="e">
        <f>VLOOKUP(A199,'PLANILHA ORÇAMENTÁRIA'!B:L,2,0)</f>
        <v>#N/A</v>
      </c>
      <c r="C199" s="26" t="e">
        <f>VLOOKUP(A199,'PLANILHA ORÇAMENTÁRIA'!B:L,3,0)</f>
        <v>#N/A</v>
      </c>
      <c r="D199" s="60" t="e">
        <f>VLOOKUP(A199,'PLANILHA ORÇAMENTÁRIA'!B:L,4,0)</f>
        <v>#N/A</v>
      </c>
      <c r="E199" s="72"/>
    </row>
    <row r="200" spans="1:5">
      <c r="A200" s="25" t="s">
        <v>15579</v>
      </c>
      <c r="B200" s="59" t="e">
        <f>VLOOKUP(A200,'PLANILHA ORÇAMENTÁRIA'!B:L,2,0)</f>
        <v>#N/A</v>
      </c>
      <c r="C200" s="26" t="e">
        <f>VLOOKUP(A200,'PLANILHA ORÇAMENTÁRIA'!B:L,3,0)</f>
        <v>#N/A</v>
      </c>
      <c r="D200" s="60" t="e">
        <f>VLOOKUP(A200,'PLANILHA ORÇAMENTÁRIA'!B:L,4,0)</f>
        <v>#N/A</v>
      </c>
      <c r="E200" s="72"/>
    </row>
    <row r="201" spans="1:5">
      <c r="A201" s="25" t="s">
        <v>15580</v>
      </c>
      <c r="B201" s="59" t="e">
        <f>VLOOKUP(A201,'PLANILHA ORÇAMENTÁRIA'!B:L,2,0)</f>
        <v>#N/A</v>
      </c>
      <c r="C201" s="26" t="e">
        <f>VLOOKUP(A201,'PLANILHA ORÇAMENTÁRIA'!B:L,3,0)</f>
        <v>#N/A</v>
      </c>
      <c r="D201" s="60" t="e">
        <f>VLOOKUP(A201,'PLANILHA ORÇAMENTÁRIA'!B:L,4,0)</f>
        <v>#N/A</v>
      </c>
      <c r="E201" s="72"/>
    </row>
    <row r="202" spans="1:5">
      <c r="A202" s="25" t="s">
        <v>15581</v>
      </c>
      <c r="B202" s="59" t="e">
        <f>VLOOKUP(A202,'PLANILHA ORÇAMENTÁRIA'!B:L,2,0)</f>
        <v>#N/A</v>
      </c>
      <c r="C202" s="26" t="e">
        <f>VLOOKUP(A202,'PLANILHA ORÇAMENTÁRIA'!B:L,3,0)</f>
        <v>#N/A</v>
      </c>
      <c r="D202" s="60" t="e">
        <f>VLOOKUP(A202,'PLANILHA ORÇAMENTÁRIA'!B:L,4,0)</f>
        <v>#N/A</v>
      </c>
      <c r="E202" s="72"/>
    </row>
    <row r="204" spans="1:5">
      <c r="A204" s="95" t="e">
        <f>'PLANILHA ORÇAMENTÁRIA'!#REF!</f>
        <v>#REF!</v>
      </c>
      <c r="B204" s="26"/>
      <c r="C204" s="26"/>
      <c r="D204" s="26" t="e">
        <f>VLOOKUP(A204,'PLANILHA ORÇAMENTÁRIA'!B:L,4,0)</f>
        <v>#REF!</v>
      </c>
      <c r="E204" s="74"/>
    </row>
    <row r="205" spans="1:5">
      <c r="A205" s="25" t="s">
        <v>15582</v>
      </c>
      <c r="B205" s="59" t="e">
        <f>VLOOKUP(A205,'PLANILHA ORÇAMENTÁRIA'!B:L,2,0)</f>
        <v>#N/A</v>
      </c>
      <c r="C205" s="26" t="e">
        <f>VLOOKUP(A205,'PLANILHA ORÇAMENTÁRIA'!B:L,3,0)</f>
        <v>#N/A</v>
      </c>
      <c r="D205" s="60" t="e">
        <f>VLOOKUP(A205,'PLANILHA ORÇAMENTÁRIA'!B:L,4,0)</f>
        <v>#N/A</v>
      </c>
      <c r="E205" s="72"/>
    </row>
    <row r="206" spans="1:5">
      <c r="A206" s="25" t="s">
        <v>15583</v>
      </c>
      <c r="B206" s="59" t="e">
        <f>VLOOKUP(A206,'PLANILHA ORÇAMENTÁRIA'!B:L,2,0)</f>
        <v>#N/A</v>
      </c>
      <c r="C206" s="26" t="e">
        <f>VLOOKUP(A206,'PLANILHA ORÇAMENTÁRIA'!B:L,3,0)</f>
        <v>#N/A</v>
      </c>
      <c r="D206" s="60" t="e">
        <f>VLOOKUP(A206,'PLANILHA ORÇAMENTÁRIA'!B:L,4,0)</f>
        <v>#N/A</v>
      </c>
      <c r="E206" s="72"/>
    </row>
    <row r="207" spans="1:5">
      <c r="A207" s="25" t="s">
        <v>15584</v>
      </c>
      <c r="B207" s="59" t="e">
        <f>VLOOKUP(A207,'PLANILHA ORÇAMENTÁRIA'!B:L,2,0)</f>
        <v>#N/A</v>
      </c>
      <c r="C207" s="26" t="e">
        <f>VLOOKUP(A207,'PLANILHA ORÇAMENTÁRIA'!B:L,3,0)</f>
        <v>#N/A</v>
      </c>
      <c r="D207" s="60" t="e">
        <f>VLOOKUP(A207,'PLANILHA ORÇAMENTÁRIA'!B:L,4,0)</f>
        <v>#N/A</v>
      </c>
      <c r="E207" s="72"/>
    </row>
    <row r="208" spans="1:5">
      <c r="A208" s="25" t="s">
        <v>15585</v>
      </c>
      <c r="B208" s="59" t="e">
        <f>VLOOKUP(A208,'PLANILHA ORÇAMENTÁRIA'!B:L,2,0)</f>
        <v>#N/A</v>
      </c>
      <c r="C208" s="26" t="e">
        <f>VLOOKUP(A208,'PLANILHA ORÇAMENTÁRIA'!B:L,3,0)</f>
        <v>#N/A</v>
      </c>
      <c r="D208" s="60" t="e">
        <f>VLOOKUP(A208,'PLANILHA ORÇAMENTÁRIA'!B:L,4,0)</f>
        <v>#N/A</v>
      </c>
      <c r="E208" s="72"/>
    </row>
    <row r="209" spans="1:5">
      <c r="A209" s="25" t="s">
        <v>15586</v>
      </c>
      <c r="B209" s="59" t="e">
        <f>VLOOKUP(A209,'PLANILHA ORÇAMENTÁRIA'!B:L,2,0)</f>
        <v>#N/A</v>
      </c>
      <c r="C209" s="26" t="e">
        <f>VLOOKUP(A209,'PLANILHA ORÇAMENTÁRIA'!B:L,3,0)</f>
        <v>#N/A</v>
      </c>
      <c r="D209" s="60" t="e">
        <f>VLOOKUP(A209,'PLANILHA ORÇAMENTÁRIA'!B:L,4,0)</f>
        <v>#N/A</v>
      </c>
      <c r="E209" s="72"/>
    </row>
    <row r="210" spans="1:5">
      <c r="A210" s="25" t="s">
        <v>15587</v>
      </c>
      <c r="B210" s="59" t="e">
        <f>VLOOKUP(A210,'PLANILHA ORÇAMENTÁRIA'!B:L,2,0)</f>
        <v>#N/A</v>
      </c>
      <c r="C210" s="26" t="e">
        <f>VLOOKUP(A210,'PLANILHA ORÇAMENTÁRIA'!B:L,3,0)</f>
        <v>#N/A</v>
      </c>
      <c r="D210" s="60" t="e">
        <f>VLOOKUP(A210,'PLANILHA ORÇAMENTÁRIA'!B:L,4,0)</f>
        <v>#N/A</v>
      </c>
      <c r="E210" s="72"/>
    </row>
    <row r="211" spans="1:5">
      <c r="A211" s="25" t="s">
        <v>15588</v>
      </c>
      <c r="B211" s="59" t="e">
        <f>VLOOKUP(A211,'PLANILHA ORÇAMENTÁRIA'!B:L,2,0)</f>
        <v>#N/A</v>
      </c>
      <c r="C211" s="26" t="e">
        <f>VLOOKUP(A211,'PLANILHA ORÇAMENTÁRIA'!B:L,3,0)</f>
        <v>#N/A</v>
      </c>
      <c r="D211" s="60" t="e">
        <f>VLOOKUP(A211,'PLANILHA ORÇAMENTÁRIA'!B:L,4,0)</f>
        <v>#N/A</v>
      </c>
      <c r="E211" s="72"/>
    </row>
    <row r="213" spans="1:5">
      <c r="A213" s="95" t="e">
        <f>'PLANILHA ORÇAMENTÁRIA'!#REF!</f>
        <v>#REF!</v>
      </c>
      <c r="B213" s="26"/>
      <c r="C213" s="26"/>
      <c r="D213" s="26" t="e">
        <f>VLOOKUP(A213,'PLANILHA ORÇAMENTÁRIA'!B:L,4,0)</f>
        <v>#REF!</v>
      </c>
      <c r="E213" s="74"/>
    </row>
    <row r="214" spans="1:5">
      <c r="A214" s="25" t="s">
        <v>15589</v>
      </c>
      <c r="B214" s="59" t="e">
        <f>VLOOKUP(A214,'PLANILHA ORÇAMENTÁRIA'!B:L,2,0)</f>
        <v>#N/A</v>
      </c>
      <c r="C214" s="26" t="e">
        <f>VLOOKUP(A214,'PLANILHA ORÇAMENTÁRIA'!B:L,3,0)</f>
        <v>#N/A</v>
      </c>
      <c r="D214" s="60" t="e">
        <f>VLOOKUP(A214,'PLANILHA ORÇAMENTÁRIA'!B:L,4,0)</f>
        <v>#N/A</v>
      </c>
      <c r="E214" s="72"/>
    </row>
    <row r="215" spans="1:5">
      <c r="A215" s="25" t="s">
        <v>15590</v>
      </c>
      <c r="B215" s="59" t="e">
        <f>VLOOKUP(A215,'PLANILHA ORÇAMENTÁRIA'!B:L,2,0)</f>
        <v>#N/A</v>
      </c>
      <c r="C215" s="26" t="e">
        <f>VLOOKUP(A215,'PLANILHA ORÇAMENTÁRIA'!B:L,3,0)</f>
        <v>#N/A</v>
      </c>
      <c r="D215" s="60" t="e">
        <f>VLOOKUP(A215,'PLANILHA ORÇAMENTÁRIA'!B:L,4,0)</f>
        <v>#N/A</v>
      </c>
      <c r="E215" s="72"/>
    </row>
    <row r="216" spans="1:5">
      <c r="A216" s="25" t="s">
        <v>15591</v>
      </c>
      <c r="B216" s="59" t="e">
        <f>VLOOKUP(A216,'PLANILHA ORÇAMENTÁRIA'!B:L,2,0)</f>
        <v>#N/A</v>
      </c>
      <c r="C216" s="26" t="e">
        <f>VLOOKUP(A216,'PLANILHA ORÇAMENTÁRIA'!B:L,3,0)</f>
        <v>#N/A</v>
      </c>
      <c r="D216" s="60" t="e">
        <f>VLOOKUP(A216,'PLANILHA ORÇAMENTÁRIA'!B:L,4,0)</f>
        <v>#N/A</v>
      </c>
      <c r="E216" s="72"/>
    </row>
    <row r="217" spans="1:5">
      <c r="A217" s="25" t="s">
        <v>15592</v>
      </c>
      <c r="B217" s="59" t="e">
        <f>VLOOKUP(A217,'PLANILHA ORÇAMENTÁRIA'!B:L,2,0)</f>
        <v>#N/A</v>
      </c>
      <c r="C217" s="26" t="e">
        <f>VLOOKUP(A217,'PLANILHA ORÇAMENTÁRIA'!B:L,3,0)</f>
        <v>#N/A</v>
      </c>
      <c r="D217" s="60" t="e">
        <f>VLOOKUP(A217,'PLANILHA ORÇAMENTÁRIA'!B:L,4,0)</f>
        <v>#N/A</v>
      </c>
      <c r="E217" s="72"/>
    </row>
    <row r="218" spans="1:5">
      <c r="A218" s="25" t="s">
        <v>15593</v>
      </c>
      <c r="B218" s="59" t="e">
        <f>VLOOKUP(A218,'PLANILHA ORÇAMENTÁRIA'!B:L,2,0)</f>
        <v>#N/A</v>
      </c>
      <c r="C218" s="26" t="e">
        <f>VLOOKUP(A218,'PLANILHA ORÇAMENTÁRIA'!B:L,3,0)</f>
        <v>#N/A</v>
      </c>
      <c r="D218" s="60" t="e">
        <f>VLOOKUP(A218,'PLANILHA ORÇAMENTÁRIA'!B:L,4,0)</f>
        <v>#N/A</v>
      </c>
      <c r="E218" s="72"/>
    </row>
    <row r="219" spans="1:5">
      <c r="A219" s="25" t="s">
        <v>15594</v>
      </c>
      <c r="B219" s="59" t="e">
        <f>VLOOKUP(A219,'PLANILHA ORÇAMENTÁRIA'!B:L,2,0)</f>
        <v>#N/A</v>
      </c>
      <c r="C219" s="26" t="e">
        <f>VLOOKUP(A219,'PLANILHA ORÇAMENTÁRIA'!B:L,3,0)</f>
        <v>#N/A</v>
      </c>
      <c r="D219" s="60" t="e">
        <f>VLOOKUP(A219,'PLANILHA ORÇAMENTÁRIA'!B:L,4,0)</f>
        <v>#N/A</v>
      </c>
      <c r="E219" s="72"/>
    </row>
    <row r="220" spans="1:5">
      <c r="A220" s="25" t="s">
        <v>15595</v>
      </c>
      <c r="B220" s="59" t="e">
        <f>VLOOKUP(A220,'PLANILHA ORÇAMENTÁRIA'!B:L,2,0)</f>
        <v>#N/A</v>
      </c>
      <c r="C220" s="26" t="e">
        <f>VLOOKUP(A220,'PLANILHA ORÇAMENTÁRIA'!B:L,3,0)</f>
        <v>#N/A</v>
      </c>
      <c r="D220" s="60" t="e">
        <f>VLOOKUP(A220,'PLANILHA ORÇAMENTÁRIA'!B:L,4,0)</f>
        <v>#N/A</v>
      </c>
      <c r="E220" s="72"/>
    </row>
    <row r="221" spans="1:5">
      <c r="A221" s="25" t="s">
        <v>15596</v>
      </c>
      <c r="B221" s="59" t="e">
        <f>VLOOKUP(A221,'PLANILHA ORÇAMENTÁRIA'!B:L,2,0)</f>
        <v>#N/A</v>
      </c>
      <c r="C221" s="26" t="e">
        <f>VLOOKUP(A221,'PLANILHA ORÇAMENTÁRIA'!B:L,3,0)</f>
        <v>#N/A</v>
      </c>
      <c r="D221" s="60" t="e">
        <f>VLOOKUP(A221,'PLANILHA ORÇAMENTÁRIA'!B:L,4,0)</f>
        <v>#N/A</v>
      </c>
      <c r="E221" s="72"/>
    </row>
    <row r="222" spans="1:5">
      <c r="A222" s="25" t="s">
        <v>15597</v>
      </c>
      <c r="B222" s="59" t="e">
        <f>VLOOKUP(A222,'PLANILHA ORÇAMENTÁRIA'!B:L,2,0)</f>
        <v>#N/A</v>
      </c>
      <c r="C222" s="26" t="e">
        <f>VLOOKUP(A222,'PLANILHA ORÇAMENTÁRIA'!B:L,3,0)</f>
        <v>#N/A</v>
      </c>
      <c r="D222" s="60" t="e">
        <f>VLOOKUP(A222,'PLANILHA ORÇAMENTÁRIA'!B:L,4,0)</f>
        <v>#N/A</v>
      </c>
      <c r="E222" s="72"/>
    </row>
    <row r="223" spans="1:5">
      <c r="A223" s="25" t="s">
        <v>15598</v>
      </c>
      <c r="B223" s="59" t="e">
        <f>VLOOKUP(A223,'PLANILHA ORÇAMENTÁRIA'!B:L,2,0)</f>
        <v>#N/A</v>
      </c>
      <c r="C223" s="26" t="e">
        <f>VLOOKUP(A223,'PLANILHA ORÇAMENTÁRIA'!B:L,3,0)</f>
        <v>#N/A</v>
      </c>
      <c r="D223" s="60" t="e">
        <f>VLOOKUP(A223,'PLANILHA ORÇAMENTÁRIA'!B:L,4,0)</f>
        <v>#N/A</v>
      </c>
      <c r="E223" s="72"/>
    </row>
    <row r="224" spans="1:5">
      <c r="A224" s="25" t="s">
        <v>15599</v>
      </c>
      <c r="B224" s="59" t="e">
        <f>VLOOKUP(A224,'PLANILHA ORÇAMENTÁRIA'!B:L,2,0)</f>
        <v>#N/A</v>
      </c>
      <c r="C224" s="26" t="e">
        <f>VLOOKUP(A224,'PLANILHA ORÇAMENTÁRIA'!B:L,3,0)</f>
        <v>#N/A</v>
      </c>
      <c r="D224" s="60" t="e">
        <f>VLOOKUP(A224,'PLANILHA ORÇAMENTÁRIA'!B:L,4,0)</f>
        <v>#N/A</v>
      </c>
      <c r="E224" s="72"/>
    </row>
    <row r="225" spans="1:5">
      <c r="A225" s="25" t="s">
        <v>15600</v>
      </c>
      <c r="B225" s="59" t="e">
        <f>VLOOKUP(A225,'PLANILHA ORÇAMENTÁRIA'!B:L,2,0)</f>
        <v>#N/A</v>
      </c>
      <c r="C225" s="26" t="e">
        <f>VLOOKUP(A225,'PLANILHA ORÇAMENTÁRIA'!B:L,3,0)</f>
        <v>#N/A</v>
      </c>
      <c r="D225" s="60" t="e">
        <f>VLOOKUP(A225,'PLANILHA ORÇAMENTÁRIA'!B:L,4,0)</f>
        <v>#N/A</v>
      </c>
      <c r="E225" s="72"/>
    </row>
    <row r="226" spans="1:5">
      <c r="A226" s="25" t="s">
        <v>15601</v>
      </c>
      <c r="B226" s="59" t="e">
        <f>VLOOKUP(A226,'PLANILHA ORÇAMENTÁRIA'!B:L,2,0)</f>
        <v>#N/A</v>
      </c>
      <c r="C226" s="26" t="e">
        <f>VLOOKUP(A226,'PLANILHA ORÇAMENTÁRIA'!B:L,3,0)</f>
        <v>#N/A</v>
      </c>
      <c r="D226" s="60" t="e">
        <f>VLOOKUP(A226,'PLANILHA ORÇAMENTÁRIA'!B:L,4,0)</f>
        <v>#N/A</v>
      </c>
      <c r="E226" s="72"/>
    </row>
    <row r="227" spans="1:5">
      <c r="A227" s="25" t="s">
        <v>15602</v>
      </c>
      <c r="B227" s="59" t="e">
        <f>VLOOKUP(A227,'PLANILHA ORÇAMENTÁRIA'!B:L,2,0)</f>
        <v>#N/A</v>
      </c>
      <c r="C227" s="26" t="e">
        <f>VLOOKUP(A227,'PLANILHA ORÇAMENTÁRIA'!B:L,3,0)</f>
        <v>#N/A</v>
      </c>
      <c r="D227" s="60" t="e">
        <f>VLOOKUP(A227,'PLANILHA ORÇAMENTÁRIA'!B:L,4,0)</f>
        <v>#N/A</v>
      </c>
      <c r="E227" s="72"/>
    </row>
    <row r="229" spans="1:5">
      <c r="A229" s="95" t="e">
        <f>'PLANILHA ORÇAMENTÁRIA'!#REF!</f>
        <v>#REF!</v>
      </c>
      <c r="B229" s="26"/>
      <c r="C229" s="26"/>
      <c r="D229" s="26" t="e">
        <f>VLOOKUP(A229,'PLANILHA ORÇAMENTÁRIA'!B:L,4,0)</f>
        <v>#REF!</v>
      </c>
      <c r="E229" s="74"/>
    </row>
    <row r="231" spans="1:5">
      <c r="A231" s="95" t="str">
        <f>'PLANILHA ORÇAMENTÁRIA'!B270</f>
        <v>31</v>
      </c>
      <c r="B231" s="26"/>
      <c r="C231" s="26"/>
      <c r="D231" s="26" t="str">
        <f>VLOOKUP(A231,'PLANILHA ORÇAMENTÁRIA'!B:L,4,0)</f>
        <v>INSTALAÇÕES - SANITÁRIAS / PLUVIAL</v>
      </c>
      <c r="E231" s="74"/>
    </row>
    <row r="232" spans="1:5">
      <c r="A232" s="25" t="s">
        <v>15603</v>
      </c>
      <c r="B232" s="59" t="e">
        <f>VLOOKUP(A232,'PLANILHA ORÇAMENTÁRIA'!B:L,2,0)</f>
        <v>#N/A</v>
      </c>
      <c r="C232" s="26" t="e">
        <f>VLOOKUP(A232,'PLANILHA ORÇAMENTÁRIA'!B:L,3,0)</f>
        <v>#N/A</v>
      </c>
      <c r="D232" s="60" t="e">
        <f>VLOOKUP(A232,'PLANILHA ORÇAMENTÁRIA'!B:L,4,0)</f>
        <v>#N/A</v>
      </c>
      <c r="E232" s="72"/>
    </row>
    <row r="233" spans="1:5">
      <c r="A233" s="25" t="s">
        <v>15604</v>
      </c>
      <c r="B233" s="59" t="e">
        <f>VLOOKUP(A233,'PLANILHA ORÇAMENTÁRIA'!B:L,2,0)</f>
        <v>#N/A</v>
      </c>
      <c r="C233" s="26" t="e">
        <f>VLOOKUP(A233,'PLANILHA ORÇAMENTÁRIA'!B:L,3,0)</f>
        <v>#N/A</v>
      </c>
      <c r="D233" s="60" t="e">
        <f>VLOOKUP(A233,'PLANILHA ORÇAMENTÁRIA'!B:L,4,0)</f>
        <v>#N/A</v>
      </c>
      <c r="E233" s="72"/>
    </row>
    <row r="234" spans="1:5">
      <c r="A234" s="25" t="s">
        <v>15605</v>
      </c>
      <c r="B234" s="59" t="e">
        <f>VLOOKUP(A234,'PLANILHA ORÇAMENTÁRIA'!B:L,2,0)</f>
        <v>#N/A</v>
      </c>
      <c r="C234" s="26" t="e">
        <f>VLOOKUP(A234,'PLANILHA ORÇAMENTÁRIA'!B:L,3,0)</f>
        <v>#N/A</v>
      </c>
      <c r="D234" s="60" t="e">
        <f>VLOOKUP(A234,'PLANILHA ORÇAMENTÁRIA'!B:L,4,0)</f>
        <v>#N/A</v>
      </c>
      <c r="E234" s="72"/>
    </row>
    <row r="235" spans="1:5">
      <c r="A235" s="25" t="s">
        <v>15606</v>
      </c>
      <c r="B235" s="59" t="e">
        <f>VLOOKUP(A235,'PLANILHA ORÇAMENTÁRIA'!B:L,2,0)</f>
        <v>#N/A</v>
      </c>
      <c r="C235" s="26" t="e">
        <f>VLOOKUP(A235,'PLANILHA ORÇAMENTÁRIA'!B:L,3,0)</f>
        <v>#N/A</v>
      </c>
      <c r="D235" s="60" t="e">
        <f>VLOOKUP(A235,'PLANILHA ORÇAMENTÁRIA'!B:L,4,0)</f>
        <v>#N/A</v>
      </c>
      <c r="E235" s="72"/>
    </row>
    <row r="236" spans="1:5">
      <c r="A236" s="25" t="s">
        <v>15607</v>
      </c>
      <c r="B236" s="59" t="e">
        <f>VLOOKUP(A236,'PLANILHA ORÇAMENTÁRIA'!B:L,2,0)</f>
        <v>#N/A</v>
      </c>
      <c r="C236" s="26" t="e">
        <f>VLOOKUP(A236,'PLANILHA ORÇAMENTÁRIA'!B:L,3,0)</f>
        <v>#N/A</v>
      </c>
      <c r="D236" s="60" t="e">
        <f>VLOOKUP(A236,'PLANILHA ORÇAMENTÁRIA'!B:L,4,0)</f>
        <v>#N/A</v>
      </c>
      <c r="E236" s="72"/>
    </row>
    <row r="237" spans="1:5">
      <c r="A237" s="25" t="s">
        <v>15608</v>
      </c>
      <c r="B237" s="59" t="e">
        <f>VLOOKUP(A237,'PLANILHA ORÇAMENTÁRIA'!B:L,2,0)</f>
        <v>#N/A</v>
      </c>
      <c r="C237" s="26" t="e">
        <f>VLOOKUP(A237,'PLANILHA ORÇAMENTÁRIA'!B:L,3,0)</f>
        <v>#N/A</v>
      </c>
      <c r="D237" s="60" t="e">
        <f>VLOOKUP(A237,'PLANILHA ORÇAMENTÁRIA'!B:L,4,0)</f>
        <v>#N/A</v>
      </c>
      <c r="E237" s="72"/>
    </row>
    <row r="238" spans="1:5">
      <c r="A238" s="25" t="s">
        <v>15609</v>
      </c>
      <c r="B238" s="59" t="e">
        <f>VLOOKUP(A238,'PLANILHA ORÇAMENTÁRIA'!B:L,2,0)</f>
        <v>#N/A</v>
      </c>
      <c r="C238" s="26" t="e">
        <f>VLOOKUP(A238,'PLANILHA ORÇAMENTÁRIA'!B:L,3,0)</f>
        <v>#N/A</v>
      </c>
      <c r="D238" s="60" t="e">
        <f>VLOOKUP(A238,'PLANILHA ORÇAMENTÁRIA'!B:L,4,0)</f>
        <v>#N/A</v>
      </c>
      <c r="E238" s="72"/>
    </row>
    <row r="239" spans="1:5">
      <c r="A239" s="25" t="s">
        <v>15610</v>
      </c>
      <c r="B239" s="59" t="e">
        <f>VLOOKUP(A239,'PLANILHA ORÇAMENTÁRIA'!B:L,2,0)</f>
        <v>#N/A</v>
      </c>
      <c r="C239" s="26" t="e">
        <f>VLOOKUP(A239,'PLANILHA ORÇAMENTÁRIA'!B:L,3,0)</f>
        <v>#N/A</v>
      </c>
      <c r="D239" s="60" t="e">
        <f>VLOOKUP(A239,'PLANILHA ORÇAMENTÁRIA'!B:L,4,0)</f>
        <v>#N/A</v>
      </c>
      <c r="E239" s="72"/>
    </row>
    <row r="240" spans="1:5">
      <c r="A240" s="25" t="s">
        <v>15611</v>
      </c>
      <c r="B240" s="59" t="e">
        <f>VLOOKUP(A240,'PLANILHA ORÇAMENTÁRIA'!B:L,2,0)</f>
        <v>#N/A</v>
      </c>
      <c r="C240" s="26" t="e">
        <f>VLOOKUP(A240,'PLANILHA ORÇAMENTÁRIA'!B:L,3,0)</f>
        <v>#N/A</v>
      </c>
      <c r="D240" s="60" t="e">
        <f>VLOOKUP(A240,'PLANILHA ORÇAMENTÁRIA'!B:L,4,0)</f>
        <v>#N/A</v>
      </c>
      <c r="E240" s="72"/>
    </row>
    <row r="241" spans="1:5">
      <c r="A241" s="25" t="s">
        <v>15612</v>
      </c>
      <c r="B241" s="59" t="e">
        <f>VLOOKUP(A241,'PLANILHA ORÇAMENTÁRIA'!B:L,2,0)</f>
        <v>#N/A</v>
      </c>
      <c r="C241" s="26" t="e">
        <f>VLOOKUP(A241,'PLANILHA ORÇAMENTÁRIA'!B:L,3,0)</f>
        <v>#N/A</v>
      </c>
      <c r="D241" s="60" t="e">
        <f>VLOOKUP(A241,'PLANILHA ORÇAMENTÁRIA'!B:L,4,0)</f>
        <v>#N/A</v>
      </c>
      <c r="E241" s="72"/>
    </row>
    <row r="242" spans="1:5">
      <c r="A242" s="25" t="s">
        <v>15613</v>
      </c>
      <c r="B242" s="59" t="e">
        <f>VLOOKUP(A242,'PLANILHA ORÇAMENTÁRIA'!B:L,2,0)</f>
        <v>#N/A</v>
      </c>
      <c r="C242" s="26" t="e">
        <f>VLOOKUP(A242,'PLANILHA ORÇAMENTÁRIA'!B:L,3,0)</f>
        <v>#N/A</v>
      </c>
      <c r="D242" s="60" t="e">
        <f>VLOOKUP(A242,'PLANILHA ORÇAMENTÁRIA'!B:L,4,0)</f>
        <v>#N/A</v>
      </c>
      <c r="E242" s="72"/>
    </row>
    <row r="243" spans="1:5">
      <c r="A243" s="25" t="s">
        <v>15642</v>
      </c>
      <c r="B243" s="59" t="e">
        <f>VLOOKUP(A243,'PLANILHA ORÇAMENTÁRIA'!B:L,2,0)</f>
        <v>#N/A</v>
      </c>
      <c r="C243" s="26" t="e">
        <f>VLOOKUP(A243,'PLANILHA ORÇAMENTÁRIA'!B:L,3,0)</f>
        <v>#N/A</v>
      </c>
      <c r="D243" s="60" t="e">
        <f>VLOOKUP(A243,'PLANILHA ORÇAMENTÁRIA'!B:L,4,0)</f>
        <v>#N/A</v>
      </c>
      <c r="E243" s="72"/>
    </row>
    <row r="245" spans="1:5">
      <c r="A245" s="95" t="e">
        <f>'PLANILHA ORÇAMENTÁRIA'!#REF!</f>
        <v>#REF!</v>
      </c>
      <c r="B245" s="26"/>
      <c r="C245" s="26"/>
      <c r="D245" s="26" t="e">
        <f>VLOOKUP(A245,'PLANILHA ORÇAMENTÁRIA'!B:L,4,0)</f>
        <v>#REF!</v>
      </c>
      <c r="E245" s="74"/>
    </row>
    <row r="246" spans="1:5">
      <c r="A246" s="25" t="s">
        <v>15614</v>
      </c>
      <c r="B246" s="59" t="e">
        <f>VLOOKUP(A246,'PLANILHA ORÇAMENTÁRIA'!B:L,2,0)</f>
        <v>#N/A</v>
      </c>
      <c r="C246" s="26" t="e">
        <f>VLOOKUP(A246,'PLANILHA ORÇAMENTÁRIA'!B:L,3,0)</f>
        <v>#N/A</v>
      </c>
      <c r="D246" s="60" t="e">
        <f>VLOOKUP(A246,'PLANILHA ORÇAMENTÁRIA'!B:L,4,0)</f>
        <v>#N/A</v>
      </c>
      <c r="E246" s="72"/>
    </row>
    <row r="247" spans="1:5">
      <c r="A247" s="25" t="s">
        <v>15615</v>
      </c>
      <c r="B247" s="59" t="e">
        <f>VLOOKUP(A247,'PLANILHA ORÇAMENTÁRIA'!B:L,2,0)</f>
        <v>#N/A</v>
      </c>
      <c r="C247" s="26" t="e">
        <f>VLOOKUP(A247,'PLANILHA ORÇAMENTÁRIA'!B:L,3,0)</f>
        <v>#N/A</v>
      </c>
      <c r="D247" s="60" t="e">
        <f>VLOOKUP(A247,'PLANILHA ORÇAMENTÁRIA'!B:L,4,0)</f>
        <v>#N/A</v>
      </c>
      <c r="E247" s="72"/>
    </row>
    <row r="248" spans="1:5">
      <c r="A248" s="25" t="s">
        <v>15616</v>
      </c>
      <c r="B248" s="59" t="e">
        <f>VLOOKUP(A248,'PLANILHA ORÇAMENTÁRIA'!B:L,2,0)</f>
        <v>#N/A</v>
      </c>
      <c r="C248" s="26" t="e">
        <f>VLOOKUP(A248,'PLANILHA ORÇAMENTÁRIA'!B:L,3,0)</f>
        <v>#N/A</v>
      </c>
      <c r="D248" s="60" t="e">
        <f>VLOOKUP(A248,'PLANILHA ORÇAMENTÁRIA'!B:L,4,0)</f>
        <v>#N/A</v>
      </c>
      <c r="E248" s="72"/>
    </row>
    <row r="249" spans="1:5">
      <c r="A249" s="25" t="s">
        <v>15617</v>
      </c>
      <c r="B249" s="59" t="e">
        <f>VLOOKUP(A249,'PLANILHA ORÇAMENTÁRIA'!B:L,2,0)</f>
        <v>#N/A</v>
      </c>
      <c r="C249" s="26" t="e">
        <f>VLOOKUP(A249,'PLANILHA ORÇAMENTÁRIA'!B:L,3,0)</f>
        <v>#N/A</v>
      </c>
      <c r="D249" s="60" t="e">
        <f>VLOOKUP(A249,'PLANILHA ORÇAMENTÁRIA'!B:L,4,0)</f>
        <v>#N/A</v>
      </c>
      <c r="E249" s="72"/>
    </row>
    <row r="250" spans="1:5">
      <c r="A250" s="25" t="s">
        <v>15618</v>
      </c>
      <c r="B250" s="59" t="e">
        <f>VLOOKUP(A250,'PLANILHA ORÇAMENTÁRIA'!B:L,2,0)</f>
        <v>#N/A</v>
      </c>
      <c r="C250" s="26" t="e">
        <f>VLOOKUP(A250,'PLANILHA ORÇAMENTÁRIA'!B:L,3,0)</f>
        <v>#N/A</v>
      </c>
      <c r="D250" s="60" t="e">
        <f>VLOOKUP(A250,'PLANILHA ORÇAMENTÁRIA'!B:L,4,0)</f>
        <v>#N/A</v>
      </c>
      <c r="E250" s="72"/>
    </row>
    <row r="252" spans="1:5">
      <c r="A252" s="95" t="str">
        <f>'PLANILHA ORÇAMENTÁRIA'!B292</f>
        <v>32</v>
      </c>
      <c r="B252" s="26"/>
      <c r="C252" s="26"/>
      <c r="D252" s="26" t="str">
        <f>VLOOKUP(A252,'PLANILHA ORÇAMENTÁRIA'!B:L,4,0)</f>
        <v>INSTALAÇÕES - APARELHOS, METAIS E BANCADAS</v>
      </c>
      <c r="E252" s="74"/>
    </row>
    <row r="253" spans="1:5">
      <c r="A253" s="25" t="s">
        <v>15619</v>
      </c>
      <c r="B253" s="59" t="e">
        <f>VLOOKUP(A253,'PLANILHA ORÇAMENTÁRIA'!B:L,2,0)</f>
        <v>#N/A</v>
      </c>
      <c r="C253" s="26" t="e">
        <f>VLOOKUP(A253,'PLANILHA ORÇAMENTÁRIA'!B:L,3,0)</f>
        <v>#N/A</v>
      </c>
      <c r="D253" s="60" t="e">
        <f>VLOOKUP(A253,'PLANILHA ORÇAMENTÁRIA'!B:L,4,0)</f>
        <v>#N/A</v>
      </c>
      <c r="E253" s="72"/>
    </row>
    <row r="254" spans="1:5">
      <c r="A254" s="25" t="s">
        <v>15620</v>
      </c>
      <c r="B254" s="59" t="e">
        <f>VLOOKUP(A254,'PLANILHA ORÇAMENTÁRIA'!B:L,2,0)</f>
        <v>#N/A</v>
      </c>
      <c r="C254" s="26" t="e">
        <f>VLOOKUP(A254,'PLANILHA ORÇAMENTÁRIA'!B:L,3,0)</f>
        <v>#N/A</v>
      </c>
      <c r="D254" s="60" t="e">
        <f>VLOOKUP(A254,'PLANILHA ORÇAMENTÁRIA'!B:L,4,0)</f>
        <v>#N/A</v>
      </c>
      <c r="E254" s="72"/>
    </row>
    <row r="255" spans="1:5">
      <c r="A255" s="25" t="s">
        <v>15621</v>
      </c>
      <c r="B255" s="59" t="e">
        <f>VLOOKUP(A255,'PLANILHA ORÇAMENTÁRIA'!B:L,2,0)</f>
        <v>#N/A</v>
      </c>
      <c r="C255" s="26" t="e">
        <f>VLOOKUP(A255,'PLANILHA ORÇAMENTÁRIA'!B:L,3,0)</f>
        <v>#N/A</v>
      </c>
      <c r="D255" s="60" t="e">
        <f>VLOOKUP(A255,'PLANILHA ORÇAMENTÁRIA'!B:L,4,0)</f>
        <v>#N/A</v>
      </c>
      <c r="E255" s="72"/>
    </row>
    <row r="256" spans="1:5">
      <c r="A256" s="25" t="s">
        <v>15622</v>
      </c>
      <c r="B256" s="59" t="e">
        <f>VLOOKUP(A256,'PLANILHA ORÇAMENTÁRIA'!B:L,2,0)</f>
        <v>#N/A</v>
      </c>
      <c r="C256" s="26" t="e">
        <f>VLOOKUP(A256,'PLANILHA ORÇAMENTÁRIA'!B:L,3,0)</f>
        <v>#N/A</v>
      </c>
      <c r="D256" s="60" t="e">
        <f>VLOOKUP(A256,'PLANILHA ORÇAMENTÁRIA'!B:L,4,0)</f>
        <v>#N/A</v>
      </c>
      <c r="E256" s="72"/>
    </row>
    <row r="257" spans="1:5">
      <c r="A257" s="25" t="s">
        <v>15623</v>
      </c>
      <c r="B257" s="59" t="e">
        <f>VLOOKUP(A257,'PLANILHA ORÇAMENTÁRIA'!B:L,2,0)</f>
        <v>#N/A</v>
      </c>
      <c r="C257" s="26" t="e">
        <f>VLOOKUP(A257,'PLANILHA ORÇAMENTÁRIA'!B:L,3,0)</f>
        <v>#N/A</v>
      </c>
      <c r="D257" s="60" t="e">
        <f>VLOOKUP(A257,'PLANILHA ORÇAMENTÁRIA'!B:L,4,0)</f>
        <v>#N/A</v>
      </c>
      <c r="E257" s="72"/>
    </row>
    <row r="259" spans="1:5">
      <c r="A259" s="95" t="e">
        <f>'PLANILHA ORÇAMENTÁRIA'!#REF!</f>
        <v>#REF!</v>
      </c>
      <c r="B259" s="26"/>
      <c r="C259" s="26"/>
      <c r="D259" s="26" t="e">
        <f>VLOOKUP(A259,'PLANILHA ORÇAMENTÁRIA'!B:L,4,0)</f>
        <v>#REF!</v>
      </c>
      <c r="E259" s="74"/>
    </row>
    <row r="261" spans="1:5">
      <c r="A261" s="95" t="str">
        <f>'PLANILHA ORÇAMENTÁRIA'!B311</f>
        <v>34</v>
      </c>
      <c r="B261" s="26"/>
      <c r="C261" s="26"/>
      <c r="D261" s="26" t="str">
        <f>VLOOKUP(A261,'PLANILHA ORÇAMENTÁRIA'!B:L,4,0)</f>
        <v>COMPLEMENTARES - CALAFETE / LIMPEZA</v>
      </c>
      <c r="E261" s="74"/>
    </row>
    <row r="262" spans="1:5">
      <c r="A262" s="25" t="s">
        <v>15625</v>
      </c>
      <c r="B262" s="59" t="e">
        <f>VLOOKUP(A262,'PLANILHA ORÇAMENTÁRIA'!B:L,2,0)</f>
        <v>#N/A</v>
      </c>
      <c r="C262" s="26" t="e">
        <f>VLOOKUP(A262,'PLANILHA ORÇAMENTÁRIA'!B:L,3,0)</f>
        <v>#N/A</v>
      </c>
      <c r="D262" s="60" t="e">
        <f>VLOOKUP(A262,'PLANILHA ORÇAMENTÁRIA'!B:L,4,0)</f>
        <v>#N/A</v>
      </c>
      <c r="E262" s="72"/>
    </row>
    <row r="263" spans="1:5">
      <c r="A263" s="25" t="s">
        <v>15626</v>
      </c>
      <c r="B263" s="59" t="e">
        <f>VLOOKUP(A263,'PLANILHA ORÇAMENTÁRIA'!B:L,2,0)</f>
        <v>#N/A</v>
      </c>
      <c r="C263" s="26" t="e">
        <f>VLOOKUP(A263,'PLANILHA ORÇAMENTÁRIA'!B:L,3,0)</f>
        <v>#N/A</v>
      </c>
      <c r="D263" s="60" t="e">
        <f>VLOOKUP(A263,'PLANILHA ORÇAMENTÁRIA'!B:L,4,0)</f>
        <v>#N/A</v>
      </c>
      <c r="E263" s="72"/>
    </row>
    <row r="264" spans="1:5">
      <c r="A264" s="25" t="s">
        <v>15627</v>
      </c>
      <c r="B264" s="59" t="e">
        <f>VLOOKUP(A264,'PLANILHA ORÇAMENTÁRIA'!B:L,2,0)</f>
        <v>#N/A</v>
      </c>
      <c r="C264" s="26" t="e">
        <f>VLOOKUP(A264,'PLANILHA ORÇAMENTÁRIA'!B:L,3,0)</f>
        <v>#N/A</v>
      </c>
      <c r="D264" s="60" t="e">
        <f>VLOOKUP(A264,'PLANILHA ORÇAMENTÁRIA'!B:L,4,0)</f>
        <v>#N/A</v>
      </c>
      <c r="E264" s="72"/>
    </row>
    <row r="265" spans="1:5">
      <c r="A265" s="25" t="s">
        <v>15628</v>
      </c>
      <c r="B265" s="59" t="e">
        <f>VLOOKUP(A265,'PLANILHA ORÇAMENTÁRIA'!B:L,2,0)</f>
        <v>#N/A</v>
      </c>
      <c r="C265" s="26" t="e">
        <f>VLOOKUP(A265,'PLANILHA ORÇAMENTÁRIA'!B:L,3,0)</f>
        <v>#N/A</v>
      </c>
      <c r="D265" s="60" t="e">
        <f>VLOOKUP(A265,'PLANILHA ORÇAMENTÁRIA'!B:L,4,0)</f>
        <v>#N/A</v>
      </c>
      <c r="E265" s="72"/>
    </row>
    <row r="266" spans="1:5">
      <c r="A266" s="25" t="s">
        <v>15629</v>
      </c>
      <c r="B266" s="59" t="e">
        <f>VLOOKUP(A266,'PLANILHA ORÇAMENTÁRIA'!B:L,2,0)</f>
        <v>#N/A</v>
      </c>
      <c r="C266" s="26" t="e">
        <f>VLOOKUP(A266,'PLANILHA ORÇAMENTÁRIA'!B:L,3,0)</f>
        <v>#N/A</v>
      </c>
      <c r="D266" s="60" t="e">
        <f>VLOOKUP(A266,'PLANILHA ORÇAMENTÁRIA'!B:L,4,0)</f>
        <v>#N/A</v>
      </c>
      <c r="E266" s="72"/>
    </row>
    <row r="267" spans="1:5">
      <c r="A267" s="25" t="s">
        <v>15630</v>
      </c>
      <c r="B267" s="59" t="e">
        <f>VLOOKUP(A267,'PLANILHA ORÇAMENTÁRIA'!B:L,2,0)</f>
        <v>#N/A</v>
      </c>
      <c r="C267" s="26" t="e">
        <f>VLOOKUP(A267,'PLANILHA ORÇAMENTÁRIA'!B:L,3,0)</f>
        <v>#N/A</v>
      </c>
      <c r="D267" s="60" t="e">
        <f>VLOOKUP(A267,'PLANILHA ORÇAMENTÁRIA'!B:L,4,0)</f>
        <v>#N/A</v>
      </c>
      <c r="E267" s="72"/>
    </row>
    <row r="268" spans="1:5">
      <c r="A268" s="25" t="s">
        <v>15631</v>
      </c>
      <c r="B268" s="59" t="e">
        <f>VLOOKUP(A268,'PLANILHA ORÇAMENTÁRIA'!B:L,2,0)</f>
        <v>#N/A</v>
      </c>
      <c r="C268" s="26" t="e">
        <f>VLOOKUP(A268,'PLANILHA ORÇAMENTÁRIA'!B:L,3,0)</f>
        <v>#N/A</v>
      </c>
      <c r="D268" s="60" t="e">
        <f>VLOOKUP(A268,'PLANILHA ORÇAMENTÁRIA'!B:L,4,0)</f>
        <v>#N/A</v>
      </c>
      <c r="E268" s="72"/>
    </row>
    <row r="269" spans="1:5">
      <c r="A269" s="25" t="s">
        <v>15632</v>
      </c>
      <c r="B269" s="59" t="e">
        <f>VLOOKUP(A269,'PLANILHA ORÇAMENTÁRIA'!B:L,2,0)</f>
        <v>#N/A</v>
      </c>
      <c r="C269" s="26" t="e">
        <f>VLOOKUP(A269,'PLANILHA ORÇAMENTÁRIA'!B:L,3,0)</f>
        <v>#N/A</v>
      </c>
      <c r="D269" s="60" t="e">
        <f>VLOOKUP(A269,'PLANILHA ORÇAMENTÁRIA'!B:L,4,0)</f>
        <v>#N/A</v>
      </c>
      <c r="E269" s="72"/>
    </row>
    <row r="270" spans="1:5">
      <c r="A270" s="25" t="s">
        <v>15633</v>
      </c>
      <c r="B270" s="59" t="e">
        <f>VLOOKUP(A270,'PLANILHA ORÇAMENTÁRIA'!B:L,2,0)</f>
        <v>#N/A</v>
      </c>
      <c r="C270" s="26" t="e">
        <f>VLOOKUP(A270,'PLANILHA ORÇAMENTÁRIA'!B:L,3,0)</f>
        <v>#N/A</v>
      </c>
      <c r="D270" s="60" t="e">
        <f>VLOOKUP(A270,'PLANILHA ORÇAMENTÁRIA'!B:L,4,0)</f>
        <v>#N/A</v>
      </c>
      <c r="E270" s="72"/>
    </row>
  </sheetData>
  <mergeCells count="7">
    <mergeCell ref="A7:E7"/>
    <mergeCell ref="A1:E1"/>
    <mergeCell ref="A2:E2"/>
    <mergeCell ref="C4:E4"/>
    <mergeCell ref="C5:E5"/>
    <mergeCell ref="A4:B4"/>
    <mergeCell ref="A5:B5"/>
  </mergeCells>
  <phoneticPr fontId="17" type="noConversion"/>
  <conditionalFormatting sqref="B12:B13">
    <cfRule type="duplicateValues" dxfId="31" priority="42"/>
  </conditionalFormatting>
  <conditionalFormatting sqref="B18:B26">
    <cfRule type="duplicateValues" dxfId="30" priority="27"/>
  </conditionalFormatting>
  <conditionalFormatting sqref="B29:B36">
    <cfRule type="duplicateValues" dxfId="29" priority="97"/>
  </conditionalFormatting>
  <conditionalFormatting sqref="B39:B41">
    <cfRule type="duplicateValues" dxfId="28" priority="89"/>
  </conditionalFormatting>
  <conditionalFormatting sqref="B46:B49">
    <cfRule type="duplicateValues" dxfId="27" priority="99"/>
  </conditionalFormatting>
  <conditionalFormatting sqref="B52:B57">
    <cfRule type="duplicateValues" dxfId="26" priority="100"/>
  </conditionalFormatting>
  <conditionalFormatting sqref="B60">
    <cfRule type="duplicateValues" dxfId="25" priority="101"/>
  </conditionalFormatting>
  <conditionalFormatting sqref="B65:B67">
    <cfRule type="duplicateValues" dxfId="24" priority="92"/>
  </conditionalFormatting>
  <conditionalFormatting sqref="B70:B72">
    <cfRule type="duplicateValues" dxfId="23" priority="103"/>
  </conditionalFormatting>
  <conditionalFormatting sqref="B75:B76">
    <cfRule type="duplicateValues" dxfId="22" priority="104"/>
  </conditionalFormatting>
  <conditionalFormatting sqref="B81:B86">
    <cfRule type="duplicateValues" dxfId="21" priority="105"/>
  </conditionalFormatting>
  <conditionalFormatting sqref="B91:B96">
    <cfRule type="duplicateValues" dxfId="20" priority="106"/>
  </conditionalFormatting>
  <conditionalFormatting sqref="B99:B100">
    <cfRule type="duplicateValues" dxfId="19" priority="107"/>
  </conditionalFormatting>
  <conditionalFormatting sqref="B103:B106">
    <cfRule type="duplicateValues" dxfId="18" priority="108"/>
  </conditionalFormatting>
  <conditionalFormatting sqref="B109">
    <cfRule type="duplicateValues" dxfId="17" priority="109"/>
  </conditionalFormatting>
  <conditionalFormatting sqref="B114:B118">
    <cfRule type="duplicateValues" dxfId="16" priority="110"/>
  </conditionalFormatting>
  <conditionalFormatting sqref="B121:B122">
    <cfRule type="duplicateValues" dxfId="15" priority="112"/>
  </conditionalFormatting>
  <conditionalFormatting sqref="B125:B127">
    <cfRule type="duplicateValues" dxfId="14" priority="113"/>
  </conditionalFormatting>
  <conditionalFormatting sqref="B132:B137">
    <cfRule type="duplicateValues" dxfId="13" priority="114"/>
  </conditionalFormatting>
  <conditionalFormatting sqref="B140:B141">
    <cfRule type="duplicateValues" dxfId="12" priority="115"/>
  </conditionalFormatting>
  <conditionalFormatting sqref="B144:B146">
    <cfRule type="duplicateValues" dxfId="11" priority="116"/>
  </conditionalFormatting>
  <conditionalFormatting sqref="B153:B159">
    <cfRule type="duplicateValues" dxfId="10" priority="117"/>
  </conditionalFormatting>
  <conditionalFormatting sqref="B162:B174">
    <cfRule type="duplicateValues" dxfId="9" priority="118"/>
  </conditionalFormatting>
  <conditionalFormatting sqref="B177:B185">
    <cfRule type="duplicateValues" dxfId="8" priority="119"/>
  </conditionalFormatting>
  <conditionalFormatting sqref="B190:B196">
    <cfRule type="duplicateValues" dxfId="7" priority="120"/>
  </conditionalFormatting>
  <conditionalFormatting sqref="B199:B202">
    <cfRule type="duplicateValues" dxfId="6" priority="121"/>
  </conditionalFormatting>
  <conditionalFormatting sqref="B205:B211">
    <cfRule type="duplicateValues" dxfId="5" priority="122"/>
  </conditionalFormatting>
  <conditionalFormatting sqref="B214:B227">
    <cfRule type="duplicateValues" dxfId="4" priority="123"/>
  </conditionalFormatting>
  <conditionalFormatting sqref="B232:B243">
    <cfRule type="duplicateValues" dxfId="3" priority="125"/>
  </conditionalFormatting>
  <conditionalFormatting sqref="B246:B250">
    <cfRule type="duplicateValues" dxfId="2" priority="126"/>
  </conditionalFormatting>
  <conditionalFormatting sqref="B253:B257">
    <cfRule type="duplicateValues" dxfId="1" priority="127"/>
  </conditionalFormatting>
  <conditionalFormatting sqref="B262:B270">
    <cfRule type="duplicateValues" dxfId="0" priority="128"/>
  </conditionalFormatting>
  <pageMargins left="0.511811024" right="0.511811024" top="0.78740157499999996" bottom="0.78740157499999996" header="0.31496062000000002" footer="0.31496062000000002"/>
  <pageSetup paperSize="9" scale="79"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J372"/>
  <sheetViews>
    <sheetView view="pageBreakPreview" zoomScale="115" zoomScaleNormal="115" zoomScaleSheetLayoutView="115" workbookViewId="0">
      <selection sqref="A1:I1"/>
    </sheetView>
  </sheetViews>
  <sheetFormatPr defaultRowHeight="15"/>
  <cols>
    <col min="1" max="1" width="6.125" customWidth="1"/>
    <col min="2" max="2" width="6.625" customWidth="1"/>
    <col min="3" max="3" width="7.625" customWidth="1"/>
    <col min="4" max="4" width="46.625" customWidth="1"/>
    <col min="5" max="5" width="5.625" customWidth="1"/>
    <col min="6" max="6" width="7.5" customWidth="1"/>
    <col min="7" max="7" width="7.125" customWidth="1"/>
    <col min="8" max="8" width="7.625" customWidth="1"/>
    <col min="9" max="9" width="0.75" customWidth="1"/>
    <col min="10" max="10" width="9" style="148"/>
  </cols>
  <sheetData>
    <row r="1" spans="1:10" ht="20.25">
      <c r="A1" s="332" t="str">
        <f>'PLANILHA ORÇAMENTÁRIA'!C2</f>
        <v>PREFEITURA MUNICIPAL DE SANTO ANTONIO DE PÁDUA</v>
      </c>
      <c r="B1" s="332"/>
      <c r="C1" s="332"/>
      <c r="D1" s="332"/>
      <c r="E1" s="332"/>
      <c r="F1" s="332"/>
      <c r="G1" s="332"/>
      <c r="H1" s="332"/>
      <c r="I1" s="332"/>
    </row>
    <row r="2" spans="1:10" ht="20.25">
      <c r="A2" s="332" t="str">
        <f>'PLANILHA ORÇAMENTÁRIA'!C3</f>
        <v>PLANILHA ORÇAMENTÁRIA</v>
      </c>
      <c r="B2" s="332"/>
      <c r="C2" s="332"/>
      <c r="D2" s="332"/>
      <c r="E2" s="332"/>
      <c r="F2" s="332"/>
      <c r="G2" s="332"/>
      <c r="H2" s="332"/>
    </row>
    <row r="3" spans="1:10" ht="15.75">
      <c r="A3" s="334" t="str">
        <f>'PLANILHA ORÇAMENTÁRIA'!C5</f>
        <v>EMPRESA:</v>
      </c>
      <c r="B3" s="334"/>
      <c r="C3" s="147">
        <f>'PLANILHA ORÇAMENTÁRIA'!D5</f>
        <v>0</v>
      </c>
      <c r="D3" s="47"/>
      <c r="E3" s="48"/>
      <c r="F3" s="4"/>
      <c r="G3" s="5"/>
      <c r="H3" s="5"/>
    </row>
    <row r="4" spans="1:10" ht="15.75">
      <c r="A4" s="334" t="str">
        <f>'PLANILHA ORÇAMENTÁRIA'!C6</f>
        <v>CNPJ:</v>
      </c>
      <c r="B4" s="334"/>
      <c r="C4" s="147">
        <f>'PLANILHA ORÇAMENTÁRIA'!D6</f>
        <v>0</v>
      </c>
      <c r="D4" s="47"/>
      <c r="E4" s="48"/>
      <c r="F4" s="4"/>
      <c r="G4" s="5"/>
      <c r="H4" s="5"/>
    </row>
    <row r="5" spans="1:10" ht="15.75">
      <c r="A5" s="334" t="str">
        <f>'PLANILHA ORÇAMENTÁRIA'!C7</f>
        <v>ENDEREÇO:</v>
      </c>
      <c r="B5" s="334"/>
      <c r="C5" s="147" t="str">
        <f>'PLANILHA ORÇAMENTÁRIA'!D9</f>
        <v xml:space="preserve">SINAPI NÃO DESONERADO 07/2025 _ SCO NÃO DESONERADO 07/2025 _ ORSE NÃO DESONERADO 06/2025    </v>
      </c>
      <c r="D5" s="56"/>
      <c r="E5" s="56"/>
      <c r="F5" s="4"/>
      <c r="G5" s="5"/>
      <c r="H5" s="5"/>
    </row>
    <row r="6" spans="1:10" ht="15.75">
      <c r="A6" s="6"/>
      <c r="C6" s="47"/>
      <c r="D6" s="47"/>
      <c r="E6" s="48"/>
      <c r="F6" s="4"/>
      <c r="G6" s="5"/>
      <c r="H6" s="5"/>
    </row>
    <row r="7" spans="1:10" ht="18">
      <c r="A7" s="314" t="s">
        <v>64</v>
      </c>
      <c r="B7" s="314"/>
      <c r="C7" s="314"/>
      <c r="D7" s="314"/>
      <c r="E7" s="314"/>
      <c r="F7" s="314"/>
      <c r="G7" s="314"/>
      <c r="H7" s="314"/>
      <c r="I7" s="314"/>
    </row>
    <row r="9" spans="1:10" ht="23.25">
      <c r="A9" s="124" t="str">
        <f>CONCATENAR</f>
        <v>SINAPI COMP 01</v>
      </c>
      <c r="B9" s="125" t="s">
        <v>58</v>
      </c>
      <c r="C9" s="125" t="s">
        <v>72</v>
      </c>
      <c r="D9" s="126" t="s">
        <v>32191</v>
      </c>
      <c r="E9" s="125" t="str">
        <f>VLOOKUP(F15,BancoRJ!C:G,3,0)</f>
        <v>M3</v>
      </c>
      <c r="F9" s="152" t="s">
        <v>134</v>
      </c>
      <c r="G9" s="127" t="s">
        <v>25</v>
      </c>
      <c r="H9" s="128">
        <f>SUM(H10:H14)</f>
        <v>739.17000000000007</v>
      </c>
    </row>
    <row r="10" spans="1:10" ht="23.25">
      <c r="B10" s="134" t="s">
        <v>58</v>
      </c>
      <c r="C10" s="134">
        <v>90587</v>
      </c>
      <c r="D10" s="130" t="str">
        <f>VLOOKUP(C10,BancoRJ!C:G,2,0)</f>
        <v>VIBRADOR DE IMERSÃO, DIÂMETRO DE PONTEIRA 45MM, MOTOR ELÉTRICO TRIFÁSICO POTÊNCIA DE 2 CV - CHI DIURNO. AF_06/2015</v>
      </c>
      <c r="E10" s="131" t="str">
        <f>VLOOKUP(C10,BancoRJ!C:G,3,0)</f>
        <v>CHI</v>
      </c>
      <c r="F10" s="139">
        <v>0.13300000000000001</v>
      </c>
      <c r="G10" s="132">
        <f>IF(B10="COMP",VLOOKUP(C10,COMPOSIÇÕES!C:H,6,0),IF(VLOOKUP('DADOS GERAIS'!$B$9,'DADOS GERAIS'!$H$1:$I$2,2,0)=1,IF(VLOOKUP(C10,BancoRJ!C:G,4,0)=0,VLOOKUP(C10,BancoSP!C:G,4,0),VLOOKUP(C10,BancoRJ!C:G,4,0)),IF(VLOOKUP(C10,BancoRJ!C:G,5,0)=0,VLOOKUP(C10,BancoSP!C:G,5,0),VLOOKUP(C10,BancoRJ!C:G,5,0))))</f>
        <v>0.53</v>
      </c>
      <c r="H10" s="132">
        <f t="shared" ref="H10:H14" si="0">TRUNC(F10*G10,2)</f>
        <v>7.0000000000000007E-2</v>
      </c>
      <c r="J10" s="148" t="str">
        <f>IF(VLOOKUP(C10,BancoRJ!C:G,4,0)=0,"Atribuido a São Paulo","")</f>
        <v/>
      </c>
    </row>
    <row r="11" spans="1:10" ht="23.25">
      <c r="B11" s="134" t="s">
        <v>58</v>
      </c>
      <c r="C11" s="134">
        <v>90586</v>
      </c>
      <c r="D11" s="130" t="str">
        <f>VLOOKUP(C11,BancoRJ!C:G,2,0)</f>
        <v>VIBRADOR DE IMERSÃO, DIÂMETRO DE PONTEIRA 45MM, MOTOR ELÉTRICO TRIFÁSICO POTÊNCIA DE 2 CV - CHP DIURNO. AF_06/2015</v>
      </c>
      <c r="E11" s="131" t="str">
        <f>VLOOKUP(C11,BancoRJ!C:G,3,0)</f>
        <v>CHP</v>
      </c>
      <c r="F11" s="139">
        <v>0.161</v>
      </c>
      <c r="G11" s="132">
        <f>IF(B11="COMP",VLOOKUP(C11,COMPOSIÇÕES!C:H,6,0),IF(VLOOKUP('DADOS GERAIS'!$B$9,'DADOS GERAIS'!$H$1:$I$2,2,0)=1,IF(VLOOKUP(C11,BancoRJ!C:G,4,0)=0,VLOOKUP(C11,BancoSP!C:G,4,0),VLOOKUP(C11,BancoRJ!C:G,4,0)),IF(VLOOKUP(C11,BancoRJ!C:G,5,0)=0,VLOOKUP(C11,BancoSP!C:G,5,0),VLOOKUP(C11,BancoRJ!C:G,5,0))))</f>
        <v>1.45</v>
      </c>
      <c r="H11" s="132">
        <f t="shared" si="0"/>
        <v>0.23</v>
      </c>
      <c r="J11" s="148" t="str">
        <f>IF(VLOOKUP(C11,BancoRJ!C:G,4,0)=0,"Atribuido a São Paulo","")</f>
        <v/>
      </c>
    </row>
    <row r="12" spans="1:10">
      <c r="B12" s="134" t="s">
        <v>58</v>
      </c>
      <c r="C12" s="134">
        <v>88316</v>
      </c>
      <c r="D12" s="130" t="str">
        <f>VLOOKUP(C12,BancoRJ!C:G,2,0)</f>
        <v>SERVENTE COM ENCARGOS COMPLEMENTARES</v>
      </c>
      <c r="E12" s="131" t="str">
        <f>VLOOKUP(C12,BancoRJ!C:G,3,0)</f>
        <v>H</v>
      </c>
      <c r="F12" s="139">
        <v>0.88100000000000001</v>
      </c>
      <c r="G12" s="132">
        <f>IF(B12="COMP",VLOOKUP(C12,COMPOSIÇÕES!C:H,6,0),IF(VLOOKUP('DADOS GERAIS'!$B$9,'DADOS GERAIS'!$H$1:$I$2,2,0)=1,IF(VLOOKUP(C12,BancoRJ!C:G,4,0)=0,VLOOKUP(C12,BancoSP!C:G,4,0),VLOOKUP(C12,BancoRJ!C:G,4,0)),IF(VLOOKUP(C12,BancoRJ!C:G,5,0)=0,VLOOKUP(C12,BancoSP!C:G,5,0),VLOOKUP(C12,BancoRJ!C:G,5,0))))</f>
        <v>31.39</v>
      </c>
      <c r="H12" s="132">
        <f t="shared" si="0"/>
        <v>27.65</v>
      </c>
      <c r="J12" s="148" t="str">
        <f>IF(VLOOKUP(C12,BancoRJ!C:G,4,0)=0,"Atribuido a São Paulo","")</f>
        <v/>
      </c>
    </row>
    <row r="13" spans="1:10">
      <c r="B13" s="134" t="s">
        <v>58</v>
      </c>
      <c r="C13" s="134">
        <v>88309</v>
      </c>
      <c r="D13" s="130" t="str">
        <f>VLOOKUP(C13,BancoRJ!C:G,2,0)</f>
        <v>PEDREIRO COM ENCARGOS COMPLEMENTARES</v>
      </c>
      <c r="E13" s="131" t="str">
        <f>VLOOKUP(C13,BancoRJ!C:G,3,0)</f>
        <v>H</v>
      </c>
      <c r="F13" s="139">
        <v>0.58699999999999997</v>
      </c>
      <c r="G13" s="132">
        <f>IF(B13="COMP",VLOOKUP(C13,COMPOSIÇÕES!C:H,6,0),IF(VLOOKUP('DADOS GERAIS'!$B$9,'DADOS GERAIS'!$H$1:$I$2,2,0)=1,IF(VLOOKUP(C13,BancoRJ!C:G,4,0)=0,VLOOKUP(C13,BancoSP!C:G,4,0),VLOOKUP(C13,BancoRJ!C:G,4,0)),IF(VLOOKUP(C13,BancoRJ!C:G,5,0)=0,VLOOKUP(C13,BancoSP!C:G,5,0),VLOOKUP(C13,BancoRJ!C:G,5,0))))</f>
        <v>40.1</v>
      </c>
      <c r="H13" s="132">
        <f t="shared" si="0"/>
        <v>23.53</v>
      </c>
      <c r="J13" s="148" t="str">
        <f>IF(VLOOKUP(C13,BancoRJ!C:G,4,0)=0,"Atribuido a São Paulo","")</f>
        <v/>
      </c>
    </row>
    <row r="14" spans="1:10" ht="34.5">
      <c r="B14" s="134" t="s">
        <v>65</v>
      </c>
      <c r="C14" s="134">
        <v>1527</v>
      </c>
      <c r="D14" s="130" t="str">
        <f>VLOOKUP(C14,BancoRJ!C:G,2,0)</f>
        <v>CONCRETO USINADO BOMBEAVEL, CLASSE DE RESISTENCIA C25, BRITA 0 E 1, SLUMP = 100 +/- 20 MM, COM BOMBEAMENTO (DISPONIBILIZACAO DE BOMBA), SEM O LANCAMENTO (NBR 8953)</v>
      </c>
      <c r="E14" s="131" t="str">
        <f>VLOOKUP(C14,BancoRJ!C:G,3,0)</f>
        <v>M3</v>
      </c>
      <c r="F14" s="139">
        <v>1.26</v>
      </c>
      <c r="G14" s="132">
        <f>IF(B14="COMP",VLOOKUP(C14,COMPOSIÇÕES!C:H,6,0),IF(VLOOKUP('DADOS GERAIS'!$B$9,'DADOS GERAIS'!$H$1:$I$2,2,0)=1,IF(VLOOKUP(C14,BancoRJ!C:G,4,0)=0,VLOOKUP(C14,BancoSP!C:G,4,0),VLOOKUP(C14,BancoRJ!C:G,4,0)),IF(VLOOKUP(C14,BancoRJ!C:G,5,0)=0,VLOOKUP(C14,BancoSP!C:G,5,0),VLOOKUP(C14,BancoRJ!C:G,5,0))))</f>
        <v>545.79</v>
      </c>
      <c r="H14" s="132">
        <f t="shared" si="0"/>
        <v>687.69</v>
      </c>
      <c r="J14" s="148" t="str">
        <f>IF(VLOOKUP(C14,BancoRJ!C:G,4,0)=0,"Atribuido a São Paulo","")</f>
        <v/>
      </c>
    </row>
    <row r="15" spans="1:10">
      <c r="B15" s="337" t="s">
        <v>15883</v>
      </c>
      <c r="C15" s="337"/>
      <c r="D15" s="337"/>
      <c r="E15" s="337"/>
      <c r="F15" s="137">
        <v>96558</v>
      </c>
      <c r="G15" s="338" t="s">
        <v>32236</v>
      </c>
      <c r="H15" s="338"/>
    </row>
    <row r="18" spans="1:10" ht="34.5">
      <c r="A18" s="124" t="str">
        <f>CONCATENAR</f>
        <v>SINAPI COMP 02</v>
      </c>
      <c r="B18" s="125" t="s">
        <v>58</v>
      </c>
      <c r="C18" s="125" t="s">
        <v>6955</v>
      </c>
      <c r="D18" s="126" t="s">
        <v>32192</v>
      </c>
      <c r="E18" s="125" t="str">
        <f>VLOOKUP(F24,BancoRJ!C:G,3,0)</f>
        <v>M3</v>
      </c>
      <c r="F18" s="152" t="s">
        <v>134</v>
      </c>
      <c r="G18" s="127" t="s">
        <v>25</v>
      </c>
      <c r="H18" s="128">
        <f>SUM(H19:H23)</f>
        <v>700.59</v>
      </c>
    </row>
    <row r="19" spans="1:10" ht="23.25">
      <c r="B19" s="134" t="s">
        <v>58</v>
      </c>
      <c r="C19" s="134">
        <v>90587</v>
      </c>
      <c r="D19" s="130" t="str">
        <f>VLOOKUP(C19,BancoRJ!C:G,2,0)</f>
        <v>VIBRADOR DE IMERSÃO, DIÂMETRO DE PONTEIRA 45MM, MOTOR ELÉTRICO TRIFÁSICO POTÊNCIA DE 2 CV - CHI DIURNO. AF_06/2015</v>
      </c>
      <c r="E19" s="131" t="str">
        <f>VLOOKUP(C19,BancoRJ!C:G,3,0)</f>
        <v>CHI</v>
      </c>
      <c r="F19" s="139">
        <v>7.4999999999999997E-2</v>
      </c>
      <c r="G19" s="132">
        <f>IF(B19="COMP",VLOOKUP(C19,COMPOSIÇÕES!C:H,6,0),IF(VLOOKUP('DADOS GERAIS'!$B$9,'DADOS GERAIS'!$H$1:$I$2,2,0)=1,IF(VLOOKUP(C19,BancoRJ!C:G,4,0)=0,VLOOKUP(C19,BancoSP!C:G,4,0),VLOOKUP(C19,BancoRJ!C:G,4,0)),IF(VLOOKUP(C19,BancoRJ!C:G,5,0)=0,VLOOKUP(C19,BancoSP!C:G,5,0),VLOOKUP(C19,BancoRJ!C:G,5,0))))</f>
        <v>0.53</v>
      </c>
      <c r="H19" s="132">
        <f t="shared" ref="H19:H23" si="1">TRUNC(F19*G19,2)</f>
        <v>0.03</v>
      </c>
      <c r="J19" s="148" t="str">
        <f>IF(VLOOKUP(C19,BancoRJ!C:G,4,0)=0,"Atribuido a São Paulo","")</f>
        <v/>
      </c>
    </row>
    <row r="20" spans="1:10" ht="23.25">
      <c r="B20" s="134" t="s">
        <v>58</v>
      </c>
      <c r="C20" s="134">
        <v>90586</v>
      </c>
      <c r="D20" s="130" t="str">
        <f>VLOOKUP(C20,BancoRJ!C:G,2,0)</f>
        <v>VIBRADOR DE IMERSÃO, DIÂMETRO DE PONTEIRA 45MM, MOTOR ELÉTRICO TRIFÁSICO POTÊNCIA DE 2 CV - CHP DIURNO. AF_06/2015</v>
      </c>
      <c r="E20" s="131" t="str">
        <f>VLOOKUP(C20,BancoRJ!C:G,3,0)</f>
        <v>CHP</v>
      </c>
      <c r="F20" s="139">
        <v>9.1999999999999998E-2</v>
      </c>
      <c r="G20" s="132">
        <f>IF(B20="COMP",VLOOKUP(C20,COMPOSIÇÕES!C:H,6,0),IF(VLOOKUP('DADOS GERAIS'!$B$9,'DADOS GERAIS'!$H$1:$I$2,2,0)=1,IF(VLOOKUP(C20,BancoRJ!C:G,4,0)=0,VLOOKUP(C20,BancoSP!C:G,4,0),VLOOKUP(C20,BancoRJ!C:G,4,0)),IF(VLOOKUP(C20,BancoRJ!C:G,5,0)=0,VLOOKUP(C20,BancoSP!C:G,5,0),VLOOKUP(C20,BancoRJ!C:G,5,0))))</f>
        <v>1.45</v>
      </c>
      <c r="H20" s="132">
        <f t="shared" si="1"/>
        <v>0.13</v>
      </c>
      <c r="J20" s="148" t="str">
        <f>IF(VLOOKUP(C20,BancoRJ!C:G,4,0)=0,"Atribuido a São Paulo","")</f>
        <v/>
      </c>
    </row>
    <row r="21" spans="1:10">
      <c r="B21" s="134" t="s">
        <v>58</v>
      </c>
      <c r="C21" s="134">
        <v>88316</v>
      </c>
      <c r="D21" s="130" t="str">
        <f>VLOOKUP(C21,BancoRJ!C:G,2,0)</f>
        <v>SERVENTE COM ENCARGOS COMPLEMENTARES</v>
      </c>
      <c r="E21" s="131" t="str">
        <f>VLOOKUP(C21,BancoRJ!C:G,3,0)</f>
        <v>H</v>
      </c>
      <c r="F21" s="139">
        <v>0.501</v>
      </c>
      <c r="G21" s="132">
        <f>IF(B21="COMP",VLOOKUP(C21,COMPOSIÇÕES!C:H,6,0),IF(VLOOKUP('DADOS GERAIS'!$B$9,'DADOS GERAIS'!$H$1:$I$2,2,0)=1,IF(VLOOKUP(C21,BancoRJ!C:G,4,0)=0,VLOOKUP(C21,BancoSP!C:G,4,0),VLOOKUP(C21,BancoRJ!C:G,4,0)),IF(VLOOKUP(C21,BancoRJ!C:G,5,0)=0,VLOOKUP(C21,BancoSP!C:G,5,0),VLOOKUP(C21,BancoRJ!C:G,5,0))))</f>
        <v>31.39</v>
      </c>
      <c r="H21" s="132">
        <f t="shared" si="1"/>
        <v>15.72</v>
      </c>
      <c r="J21" s="148" t="str">
        <f>IF(VLOOKUP(C21,BancoRJ!C:G,4,0)=0,"Atribuido a São Paulo","")</f>
        <v/>
      </c>
    </row>
    <row r="22" spans="1:10">
      <c r="B22" s="134" t="s">
        <v>58</v>
      </c>
      <c r="C22" s="134">
        <v>88309</v>
      </c>
      <c r="D22" s="130" t="str">
        <f>VLOOKUP(C22,BancoRJ!C:G,2,0)</f>
        <v>PEDREIRO COM ENCARGOS COMPLEMENTARES</v>
      </c>
      <c r="E22" s="131" t="str">
        <f>VLOOKUP(C22,BancoRJ!C:G,3,0)</f>
        <v>H</v>
      </c>
      <c r="F22" s="139">
        <v>0.33400000000000002</v>
      </c>
      <c r="G22" s="132">
        <f>IF(B22="COMP",VLOOKUP(C22,COMPOSIÇÕES!C:H,6,0),IF(VLOOKUP('DADOS GERAIS'!$B$9,'DADOS GERAIS'!$H$1:$I$2,2,0)=1,IF(VLOOKUP(C22,BancoRJ!C:G,4,0)=0,VLOOKUP(C22,BancoSP!C:G,4,0),VLOOKUP(C22,BancoRJ!C:G,4,0)),IF(VLOOKUP(C22,BancoRJ!C:G,5,0)=0,VLOOKUP(C22,BancoSP!C:G,5,0),VLOOKUP(C22,BancoRJ!C:G,5,0))))</f>
        <v>40.1</v>
      </c>
      <c r="H22" s="132">
        <f t="shared" si="1"/>
        <v>13.39</v>
      </c>
      <c r="J22" s="148" t="str">
        <f>IF(VLOOKUP(C22,BancoRJ!C:G,4,0)=0,"Atribuido a São Paulo","")</f>
        <v/>
      </c>
    </row>
    <row r="23" spans="1:10" ht="34.5">
      <c r="B23" s="134" t="s">
        <v>65</v>
      </c>
      <c r="C23" s="134">
        <v>1527</v>
      </c>
      <c r="D23" s="130" t="str">
        <f>VLOOKUP(C23,BancoRJ!C:G,2,0)</f>
        <v>CONCRETO USINADO BOMBEAVEL, CLASSE DE RESISTENCIA C25, BRITA 0 E 1, SLUMP = 100 +/- 20 MM, COM BOMBEAMENTO (DISPONIBILIZACAO DE BOMBA), SEM O LANCAMENTO (NBR 8953)</v>
      </c>
      <c r="E23" s="131" t="str">
        <f>VLOOKUP(C23,BancoRJ!C:G,3,0)</f>
        <v>M3</v>
      </c>
      <c r="F23" s="139">
        <v>1.23</v>
      </c>
      <c r="G23" s="132">
        <f>IF(B23="COMP",VLOOKUP(C23,COMPOSIÇÕES!C:H,6,0),IF(VLOOKUP('DADOS GERAIS'!$B$9,'DADOS GERAIS'!$H$1:$I$2,2,0)=1,IF(VLOOKUP(C23,BancoRJ!C:G,4,0)=0,VLOOKUP(C23,BancoSP!C:G,4,0),VLOOKUP(C23,BancoRJ!C:G,4,0)),IF(VLOOKUP(C23,BancoRJ!C:G,5,0)=0,VLOOKUP(C23,BancoSP!C:G,5,0),VLOOKUP(C23,BancoRJ!C:G,5,0))))</f>
        <v>545.79</v>
      </c>
      <c r="H23" s="132">
        <f t="shared" si="1"/>
        <v>671.32</v>
      </c>
      <c r="J23" s="148" t="str">
        <f>IF(VLOOKUP(C23,BancoRJ!C:G,4,0)=0,"Atribuido a São Paulo","")</f>
        <v/>
      </c>
    </row>
    <row r="24" spans="1:10">
      <c r="B24" s="337" t="s">
        <v>15883</v>
      </c>
      <c r="C24" s="337"/>
      <c r="D24" s="337"/>
      <c r="E24" s="337"/>
      <c r="F24" s="137">
        <v>96557</v>
      </c>
      <c r="G24" s="338" t="s">
        <v>32236</v>
      </c>
      <c r="H24" s="338"/>
    </row>
    <row r="27" spans="1:10" ht="34.5">
      <c r="A27" s="124" t="str">
        <f>CONCATENAR</f>
        <v>SINAPI COMP 03</v>
      </c>
      <c r="B27" s="125" t="s">
        <v>58</v>
      </c>
      <c r="C27" s="125" t="s">
        <v>6958</v>
      </c>
      <c r="D27" s="135" t="s">
        <v>32215</v>
      </c>
      <c r="E27" s="125" t="str">
        <f>VLOOKUP(F33,BancoRJ!C:G,3,0)</f>
        <v>M3</v>
      </c>
      <c r="F27" s="152" t="s">
        <v>134</v>
      </c>
      <c r="G27" s="127" t="s">
        <v>25</v>
      </c>
      <c r="H27" s="128">
        <f>SUM(H28:H32)</f>
        <v>608</v>
      </c>
    </row>
    <row r="28" spans="1:10" ht="23.25">
      <c r="B28" s="134" t="s">
        <v>58</v>
      </c>
      <c r="C28" s="134">
        <v>90587</v>
      </c>
      <c r="D28" s="130" t="str">
        <f>VLOOKUP(C28,BancoRJ!C:G,2,0)</f>
        <v>VIBRADOR DE IMERSÃO, DIÂMETRO DE PONTEIRA 45MM, MOTOR ELÉTRICO TRIFÁSICO POTÊNCIA DE 2 CV - CHI DIURNO. AF_06/2015</v>
      </c>
      <c r="E28" s="131" t="str">
        <f>VLOOKUP(C28,BancoRJ!C:G,3,0)</f>
        <v>CHI</v>
      </c>
      <c r="F28" s="139">
        <v>4.9000000000000002E-2</v>
      </c>
      <c r="G28" s="132">
        <f>IF(B28="COMP",VLOOKUP(C28,COMPOSIÇÕES!C:H,6,0),IF(VLOOKUP('DADOS GERAIS'!$B$9,'DADOS GERAIS'!$H$1:$I$2,2,0)=1,IF(VLOOKUP(C28,BancoRJ!C:G,4,0)=0,VLOOKUP(C28,BancoSP!C:G,4,0),VLOOKUP(C28,BancoRJ!C:G,4,0)),IF(VLOOKUP(C28,BancoRJ!C:G,5,0)=0,VLOOKUP(C28,BancoSP!C:G,5,0),VLOOKUP(C28,BancoRJ!C:G,5,0))))</f>
        <v>0.53</v>
      </c>
      <c r="H28" s="132">
        <f t="shared" ref="H28:H32" si="2">TRUNC(F28*G28,2)</f>
        <v>0.02</v>
      </c>
      <c r="J28" s="148" t="str">
        <f>IF(VLOOKUP(C28,BancoRJ!C:G,4,0)=0,"Atribuido a São Paulo","")</f>
        <v/>
      </c>
    </row>
    <row r="29" spans="1:10" ht="23.25">
      <c r="B29" s="134" t="s">
        <v>58</v>
      </c>
      <c r="C29" s="134">
        <v>90586</v>
      </c>
      <c r="D29" s="130" t="str">
        <f>VLOOKUP(C29,BancoRJ!C:G,2,0)</f>
        <v>VIBRADOR DE IMERSÃO, DIÂMETRO DE PONTEIRA 45MM, MOTOR ELÉTRICO TRIFÁSICO POTÊNCIA DE 2 CV - CHP DIURNO. AF_06/2015</v>
      </c>
      <c r="E29" s="131" t="str">
        <f>VLOOKUP(C29,BancoRJ!C:G,3,0)</f>
        <v>CHP</v>
      </c>
      <c r="F29" s="139">
        <v>5.2999999999999999E-2</v>
      </c>
      <c r="G29" s="132">
        <f>IF(B29="COMP",VLOOKUP(C29,COMPOSIÇÕES!C:H,6,0),IF(VLOOKUP('DADOS GERAIS'!$B$9,'DADOS GERAIS'!$H$1:$I$2,2,0)=1,IF(VLOOKUP(C29,BancoRJ!C:G,4,0)=0,VLOOKUP(C29,BancoSP!C:G,4,0),VLOOKUP(C29,BancoRJ!C:G,4,0)),IF(VLOOKUP(C29,BancoRJ!C:G,5,0)=0,VLOOKUP(C29,BancoSP!C:G,5,0),VLOOKUP(C29,BancoRJ!C:G,5,0))))</f>
        <v>1.45</v>
      </c>
      <c r="H29" s="132">
        <f t="shared" si="2"/>
        <v>7.0000000000000007E-2</v>
      </c>
      <c r="J29" s="148" t="str">
        <f>IF(VLOOKUP(C29,BancoRJ!C:G,4,0)=0,"Atribuido a São Paulo","")</f>
        <v/>
      </c>
    </row>
    <row r="30" spans="1:10">
      <c r="B30" s="134" t="s">
        <v>58</v>
      </c>
      <c r="C30" s="134">
        <v>88316</v>
      </c>
      <c r="D30" s="130" t="str">
        <f>VLOOKUP(C30,BancoRJ!C:G,2,0)</f>
        <v>SERVENTE COM ENCARGOS COMPLEMENTARES</v>
      </c>
      <c r="E30" s="131" t="str">
        <f>VLOOKUP(C30,BancoRJ!C:G,3,0)</f>
        <v>H</v>
      </c>
      <c r="F30" s="139">
        <v>0.41099999999999998</v>
      </c>
      <c r="G30" s="132">
        <f>IF(B30="COMP",VLOOKUP(C30,COMPOSIÇÕES!C:H,6,0),IF(VLOOKUP('DADOS GERAIS'!$B$9,'DADOS GERAIS'!$H$1:$I$2,2,0)=1,IF(VLOOKUP(C30,BancoRJ!C:G,4,0)=0,VLOOKUP(C30,BancoSP!C:G,4,0),VLOOKUP(C30,BancoRJ!C:G,4,0)),IF(VLOOKUP(C30,BancoRJ!C:G,5,0)=0,VLOOKUP(C30,BancoSP!C:G,5,0),VLOOKUP(C30,BancoRJ!C:G,5,0))))</f>
        <v>31.39</v>
      </c>
      <c r="H30" s="132">
        <f t="shared" si="2"/>
        <v>12.9</v>
      </c>
      <c r="J30" s="148" t="str">
        <f>IF(VLOOKUP(C30,BancoRJ!C:G,4,0)=0,"Atribuido a São Paulo","")</f>
        <v/>
      </c>
    </row>
    <row r="31" spans="1:10">
      <c r="B31" s="134" t="s">
        <v>58</v>
      </c>
      <c r="C31" s="134">
        <v>88309</v>
      </c>
      <c r="D31" s="130" t="str">
        <f>VLOOKUP(C31,BancoRJ!C:G,2,0)</f>
        <v>PEDREIRO COM ENCARGOS COMPLEMENTARES</v>
      </c>
      <c r="E31" s="131" t="str">
        <f>VLOOKUP(C31,BancoRJ!C:G,3,0)</f>
        <v>H</v>
      </c>
      <c r="F31" s="139">
        <v>0.41099999999999998</v>
      </c>
      <c r="G31" s="132">
        <f>IF(B31="COMP",VLOOKUP(C31,COMPOSIÇÕES!C:H,6,0),IF(VLOOKUP('DADOS GERAIS'!$B$9,'DADOS GERAIS'!$H$1:$I$2,2,0)=1,IF(VLOOKUP(C31,BancoRJ!C:G,4,0)=0,VLOOKUP(C31,BancoSP!C:G,4,0),VLOOKUP(C31,BancoRJ!C:G,4,0)),IF(VLOOKUP(C31,BancoRJ!C:G,5,0)=0,VLOOKUP(C31,BancoSP!C:G,5,0),VLOOKUP(C31,BancoRJ!C:G,5,0))))</f>
        <v>40.1</v>
      </c>
      <c r="H31" s="132">
        <f t="shared" si="2"/>
        <v>16.48</v>
      </c>
      <c r="J31" s="148" t="str">
        <f>IF(VLOOKUP(C31,BancoRJ!C:G,4,0)=0,"Atribuido a São Paulo","")</f>
        <v/>
      </c>
    </row>
    <row r="32" spans="1:10" ht="34.5">
      <c r="B32" s="134" t="s">
        <v>65</v>
      </c>
      <c r="C32" s="134">
        <v>1527</v>
      </c>
      <c r="D32" s="130" t="str">
        <f>VLOOKUP(C32,BancoRJ!C:G,2,0)</f>
        <v>CONCRETO USINADO BOMBEAVEL, CLASSE DE RESISTENCIA C25, BRITA 0 E 1, SLUMP = 100 +/- 20 MM, COM BOMBEAMENTO (DISPONIBILIZACAO DE BOMBA), SEM O LANCAMENTO (NBR 8953)</v>
      </c>
      <c r="E32" s="131" t="str">
        <f>VLOOKUP(C32,BancoRJ!C:G,3,0)</f>
        <v>M3</v>
      </c>
      <c r="F32" s="139">
        <v>1.06</v>
      </c>
      <c r="G32" s="132">
        <f>IF(B32="COMP",VLOOKUP(C32,COMPOSIÇÕES!C:H,6,0),IF(VLOOKUP('DADOS GERAIS'!$B$9,'DADOS GERAIS'!$H$1:$I$2,2,0)=1,IF(VLOOKUP(C32,BancoRJ!C:G,4,0)=0,VLOOKUP(C32,BancoSP!C:G,4,0),VLOOKUP(C32,BancoRJ!C:G,4,0)),IF(VLOOKUP(C32,BancoRJ!C:G,5,0)=0,VLOOKUP(C32,BancoSP!C:G,5,0),VLOOKUP(C32,BancoRJ!C:G,5,0))))</f>
        <v>545.79</v>
      </c>
      <c r="H32" s="132">
        <f t="shared" si="2"/>
        <v>578.53</v>
      </c>
      <c r="J32" s="148" t="str">
        <f>IF(VLOOKUP(C32,BancoRJ!C:G,4,0)=0,"Atribuido a São Paulo","")</f>
        <v/>
      </c>
    </row>
    <row r="33" spans="1:10">
      <c r="B33" s="337" t="s">
        <v>15883</v>
      </c>
      <c r="C33" s="337"/>
      <c r="D33" s="337"/>
      <c r="E33" s="337"/>
      <c r="F33" s="136">
        <v>97096</v>
      </c>
      <c r="G33" s="338" t="s">
        <v>32236</v>
      </c>
      <c r="H33" s="338"/>
    </row>
    <row r="36" spans="1:10" ht="23.25">
      <c r="A36" s="124" t="str">
        <f>CONCATENAR</f>
        <v>SINAPI COMP 04</v>
      </c>
      <c r="B36" s="125" t="s">
        <v>58</v>
      </c>
      <c r="C36" s="125" t="s">
        <v>6976</v>
      </c>
      <c r="D36" s="135" t="s">
        <v>31754</v>
      </c>
      <c r="E36" s="125" t="s">
        <v>15798</v>
      </c>
      <c r="F36" s="152" t="s">
        <v>134</v>
      </c>
      <c r="G36" s="127" t="s">
        <v>25</v>
      </c>
      <c r="H36" s="128">
        <f>SUM(H37:H40)</f>
        <v>284.81</v>
      </c>
    </row>
    <row r="37" spans="1:10">
      <c r="B37" s="129" t="s">
        <v>58</v>
      </c>
      <c r="C37" s="134">
        <v>88316</v>
      </c>
      <c r="D37" s="130" t="str">
        <f>VLOOKUP(C37,BancoRJ!C:G,2,0)</f>
        <v>SERVENTE COM ENCARGOS COMPLEMENTARES</v>
      </c>
      <c r="E37" s="131" t="str">
        <f>VLOOKUP(C37,BancoRJ!C:G,3,0)</f>
        <v>H</v>
      </c>
      <c r="F37" s="139">
        <v>0.14069999999999999</v>
      </c>
      <c r="G37" s="132">
        <f>IF(B37="COMP",VLOOKUP(C37,COMPOSIÇÕES!C:H,6,0),IF(VLOOKUP('DADOS GERAIS'!$B$9,'DADOS GERAIS'!$H$1:$I$2,2,0)=1,IF(VLOOKUP(C37,BancoRJ!C:G,4,0)=0,VLOOKUP(C37,BancoSP!C:G,4,0),VLOOKUP(C37,BancoRJ!C:G,4,0)),IF(VLOOKUP(C37,BancoRJ!C:G,5,0)=0,VLOOKUP(C37,BancoSP!C:G,5,0),VLOOKUP(C37,BancoRJ!C:G,5,0))))</f>
        <v>31.39</v>
      </c>
      <c r="H37" s="132">
        <f t="shared" ref="H37:H40" si="3">TRUNC(F37*G37,2)</f>
        <v>4.41</v>
      </c>
      <c r="J37" s="148" t="str">
        <f>IF(VLOOKUP(C37,BancoRJ!C:G,4,0)=0,"Atribuido a São Paulo","")</f>
        <v/>
      </c>
    </row>
    <row r="38" spans="1:10" ht="23.25">
      <c r="B38" s="129" t="s">
        <v>58</v>
      </c>
      <c r="C38" s="134">
        <v>88267</v>
      </c>
      <c r="D38" s="130" t="str">
        <f>VLOOKUP(C38,BancoRJ!C:G,2,0)</f>
        <v>ENCANADOR OU BOMBEIRO HIDRÁULICO COM ENCARGOS COMPLEMENTARES</v>
      </c>
      <c r="E38" s="131" t="str">
        <f>VLOOKUP(C38,BancoRJ!C:G,3,0)</f>
        <v>H</v>
      </c>
      <c r="F38" s="139">
        <v>0.44669999999999999</v>
      </c>
      <c r="G38" s="132">
        <f>IF(B38="COMP",VLOOKUP(C38,COMPOSIÇÕES!C:H,6,0),IF(VLOOKUP('DADOS GERAIS'!$B$9,'DADOS GERAIS'!$H$1:$I$2,2,0)=1,IF(VLOOKUP(C38,BancoRJ!C:G,4,0)=0,VLOOKUP(C38,BancoSP!C:G,4,0),VLOOKUP(C38,BancoRJ!C:G,4,0)),IF(VLOOKUP(C38,BancoRJ!C:G,5,0)=0,VLOOKUP(C38,BancoSP!C:G,5,0),VLOOKUP(C38,BancoRJ!C:G,5,0))))</f>
        <v>38.590000000000003</v>
      </c>
      <c r="H38" s="132">
        <f t="shared" si="3"/>
        <v>17.23</v>
      </c>
      <c r="J38" s="148" t="str">
        <f>IF(VLOOKUP(C38,BancoRJ!C:G,4,0)=0,"Atribuido a São Paulo","")</f>
        <v/>
      </c>
    </row>
    <row r="39" spans="1:10">
      <c r="B39" s="129" t="s">
        <v>65</v>
      </c>
      <c r="C39" s="134">
        <v>3146</v>
      </c>
      <c r="D39" s="130" t="str">
        <f>VLOOKUP(C39,BancoRJ!C:G,2,0)</f>
        <v>FITA VEDA ROSCA, EM PTFE, ROLO DE 18 MM X 10 M (L X C)</v>
      </c>
      <c r="E39" s="131" t="str">
        <f>VLOOKUP(C39,BancoRJ!C:G,3,0)</f>
        <v>UN</v>
      </c>
      <c r="F39" s="139">
        <v>2.1000000000000001E-2</v>
      </c>
      <c r="G39" s="132">
        <f>IF(B39="COMP",VLOOKUP(C39,COMPOSIÇÕES!C:H,6,0),IF(VLOOKUP('DADOS GERAIS'!$B$9,'DADOS GERAIS'!$H$1:$I$2,2,0)=1,IF(VLOOKUP(C39,BancoRJ!C:G,4,0)=0,VLOOKUP(C39,BancoSP!C:G,4,0),VLOOKUP(C39,BancoRJ!C:G,4,0)),IF(VLOOKUP(C39,BancoRJ!C:G,5,0)=0,VLOOKUP(C39,BancoSP!C:G,5,0),VLOOKUP(C39,BancoRJ!C:G,5,0))))</f>
        <v>3.65</v>
      </c>
      <c r="H39" s="132">
        <f t="shared" si="3"/>
        <v>7.0000000000000007E-2</v>
      </c>
      <c r="J39" s="148" t="str">
        <f>IF(VLOOKUP(C39,BancoRJ!C:G,4,0)=0,"Atribuido a São Paulo","")</f>
        <v/>
      </c>
    </row>
    <row r="40" spans="1:10">
      <c r="B40" s="129" t="s">
        <v>31755</v>
      </c>
      <c r="C40" s="134">
        <v>9834</v>
      </c>
      <c r="D40" s="130" t="s">
        <v>31756</v>
      </c>
      <c r="E40" s="131" t="s">
        <v>15798</v>
      </c>
      <c r="F40" s="139">
        <v>1</v>
      </c>
      <c r="G40" s="132">
        <v>263.10000000000002</v>
      </c>
      <c r="H40" s="132">
        <f t="shared" si="3"/>
        <v>263.10000000000002</v>
      </c>
      <c r="J40" s="148" t="e">
        <f>IF(VLOOKUP(C40,BancoRJ!C:G,4,0)=0,"Atribuido a São Paulo","")</f>
        <v>#N/A</v>
      </c>
    </row>
    <row r="41" spans="1:10">
      <c r="B41" s="138"/>
      <c r="C41" s="336" t="s">
        <v>32282</v>
      </c>
      <c r="D41" s="336"/>
      <c r="E41" s="336"/>
      <c r="F41" s="336"/>
      <c r="G41" s="336"/>
      <c r="H41" s="336"/>
    </row>
    <row r="44" spans="1:10" ht="23.25">
      <c r="A44" s="124" t="str">
        <f>CONCATENAR</f>
        <v>SINAPI COMP 05</v>
      </c>
      <c r="B44" s="125" t="s">
        <v>58</v>
      </c>
      <c r="C44" s="125" t="s">
        <v>6977</v>
      </c>
      <c r="D44" s="135" t="s">
        <v>31749</v>
      </c>
      <c r="E44" s="125" t="str">
        <f>VLOOKUP(F48,BancoRJ!C:G,3,0)</f>
        <v>UN</v>
      </c>
      <c r="F44" s="152" t="s">
        <v>134</v>
      </c>
      <c r="G44" s="127" t="s">
        <v>25</v>
      </c>
      <c r="H44" s="128">
        <f>SUM(H45:H47)</f>
        <v>166.17</v>
      </c>
    </row>
    <row r="45" spans="1:10" ht="23.25">
      <c r="B45" s="129" t="s">
        <v>58</v>
      </c>
      <c r="C45" s="134">
        <v>88267</v>
      </c>
      <c r="D45" s="130" t="str">
        <f>VLOOKUP(C45,BancoRJ!C:G,2,0)</f>
        <v>ENCANADOR OU BOMBEIRO HIDRÁULICO COM ENCARGOS COMPLEMENTARES</v>
      </c>
      <c r="E45" s="131" t="str">
        <f>VLOOKUP(C45,BancoRJ!C:G,3,0)</f>
        <v>H</v>
      </c>
      <c r="F45" s="139">
        <v>0.26319999999999999</v>
      </c>
      <c r="G45" s="132">
        <f>IF(B45="COMP",VLOOKUP(C45,COMPOSIÇÕES!C:H,6,0),IF(VLOOKUP('DADOS GERAIS'!$B$9,'DADOS GERAIS'!$H$1:$I$2,2,0)=1,IF(VLOOKUP(C45,BancoRJ!C:G,4,0)=0,VLOOKUP(C45,BancoSP!C:G,4,0),VLOOKUP(C45,BancoRJ!C:G,4,0)),IF(VLOOKUP(C45,BancoRJ!C:G,5,0)=0,VLOOKUP(C45,BancoSP!C:G,5,0),VLOOKUP(C45,BancoRJ!C:G,5,0))))</f>
        <v>38.590000000000003</v>
      </c>
      <c r="H45" s="132">
        <f>TRUNC(F45*G45,2)</f>
        <v>10.15</v>
      </c>
      <c r="J45" s="148" t="str">
        <f>IF(VLOOKUP(C45,BancoRJ!C:G,4,0)=0,"Atribuido a São Paulo","")</f>
        <v/>
      </c>
    </row>
    <row r="46" spans="1:10" ht="23.25">
      <c r="B46" s="129" t="s">
        <v>58</v>
      </c>
      <c r="C46" s="134">
        <v>88248</v>
      </c>
      <c r="D46" s="130" t="str">
        <f>VLOOKUP(C46,BancoRJ!C:G,2,0)</f>
        <v>AUXILIAR DE ENCANADOR OU BOMBEIRO HIDRÁULICO COM ENCARGOS COMPLEMENTARES</v>
      </c>
      <c r="E46" s="131" t="str">
        <f>VLOOKUP(C46,BancoRJ!C:G,3,0)</f>
        <v>H</v>
      </c>
      <c r="F46" s="139">
        <v>0.26319999999999999</v>
      </c>
      <c r="G46" s="132">
        <f>IF(B46="COMP",VLOOKUP(C46,COMPOSIÇÕES!C:H,6,0),IF(VLOOKUP('DADOS GERAIS'!$B$9,'DADOS GERAIS'!$H$1:$I$2,2,0)=1,IF(VLOOKUP(C46,BancoRJ!C:G,4,0)=0,VLOOKUP(C46,BancoSP!C:G,4,0),VLOOKUP(C46,BancoRJ!C:G,4,0)),IF(VLOOKUP(C46,BancoRJ!C:G,5,0)=0,VLOOKUP(C46,BancoSP!C:G,5,0),VLOOKUP(C46,BancoRJ!C:G,5,0))))</f>
        <v>31.89</v>
      </c>
      <c r="H46" s="132">
        <f>TRUNC(F46*G46,2)</f>
        <v>8.39</v>
      </c>
      <c r="J46" s="148" t="str">
        <f>IF(VLOOKUP(C46,BancoRJ!C:G,4,0)=0,"Atribuido a São Paulo","")</f>
        <v/>
      </c>
    </row>
    <row r="47" spans="1:10" ht="23.25">
      <c r="B47" s="129" t="s">
        <v>65</v>
      </c>
      <c r="C47" s="134">
        <v>11882</v>
      </c>
      <c r="D47" s="130" t="str">
        <f>VLOOKUP(C47,BancoRJ!C:G,2,0)</f>
        <v>CAIXA PARA HIDROMETRO CONCRETO PRE MOLDADO, *0,24 M X 0,45 M X 0,30* M (L X C X A)</v>
      </c>
      <c r="E47" s="131" t="str">
        <f>VLOOKUP(C47,BancoRJ!C:G,3,0)</f>
        <v>UN</v>
      </c>
      <c r="F47" s="139">
        <v>1</v>
      </c>
      <c r="G47" s="132">
        <f>IF(B47="COMP",VLOOKUP(C47,COMPOSIÇÕES!C:H,6,0),IF(VLOOKUP('DADOS GERAIS'!$B$9,'DADOS GERAIS'!$H$1:$I$2,2,0)=1,IF(VLOOKUP(C47,BancoRJ!C:G,4,0)=0,VLOOKUP(C47,BancoSP!C:G,4,0),VLOOKUP(C47,BancoRJ!C:G,4,0)),IF(VLOOKUP(C47,BancoRJ!C:G,5,0)=0,VLOOKUP(C47,BancoSP!C:G,5,0),VLOOKUP(C47,BancoRJ!C:G,5,0))))</f>
        <v>147.63</v>
      </c>
      <c r="H47" s="132">
        <f t="shared" ref="H47" si="4">TRUNC(F47*G47,2)</f>
        <v>147.63</v>
      </c>
      <c r="J47" s="148" t="str">
        <f>IF(VLOOKUP(C47,BancoRJ!C:G,4,0)=0,"Atribuido a São Paulo","")</f>
        <v/>
      </c>
    </row>
    <row r="48" spans="1:10">
      <c r="B48" s="335" t="s">
        <v>31748</v>
      </c>
      <c r="C48" s="335"/>
      <c r="D48" s="335"/>
      <c r="E48" s="335"/>
      <c r="F48" s="140">
        <v>95676</v>
      </c>
      <c r="G48" s="333" t="s">
        <v>32236</v>
      </c>
      <c r="H48" s="333"/>
    </row>
    <row r="51" spans="1:10" ht="23.25">
      <c r="A51" s="124" t="str">
        <f>CONCATENAR</f>
        <v>SINAPI COMP 06</v>
      </c>
      <c r="B51" s="125" t="s">
        <v>58</v>
      </c>
      <c r="C51" s="125" t="s">
        <v>15624</v>
      </c>
      <c r="D51" s="135" t="s">
        <v>31746</v>
      </c>
      <c r="E51" s="125" t="str">
        <f>VLOOKUP(F56,BancoRJ!C:G,3,0)</f>
        <v>UN</v>
      </c>
      <c r="F51" s="152" t="s">
        <v>134</v>
      </c>
      <c r="G51" s="127" t="s">
        <v>25</v>
      </c>
      <c r="H51" s="128">
        <f>SUM(H52:H55)</f>
        <v>132.14999999999998</v>
      </c>
    </row>
    <row r="52" spans="1:10">
      <c r="B52" s="129" t="s">
        <v>58</v>
      </c>
      <c r="C52" s="134">
        <v>88264</v>
      </c>
      <c r="D52" s="130" t="str">
        <f>VLOOKUP(C52,BancoRJ!C:G,2,0)</f>
        <v>ELETRICISTA COM ENCARGOS COMPLEMENTARES</v>
      </c>
      <c r="E52" s="131" t="str">
        <f>VLOOKUP(C52,BancoRJ!C:G,3,0)</f>
        <v>H</v>
      </c>
      <c r="F52" s="139">
        <v>0.12792799999999999</v>
      </c>
      <c r="G52" s="132">
        <f>IF(B52="COMP",VLOOKUP(C52,COMPOSIÇÕES!C:H,6,0),IF(VLOOKUP('DADOS GERAIS'!$B$9,'DADOS GERAIS'!$H$1:$I$2,2,0)=1,IF(VLOOKUP(C52,BancoRJ!C:G,4,0)=0,VLOOKUP(C52,BancoSP!C:G,4,0),VLOOKUP(C52,BancoRJ!C:G,4,0)),IF(VLOOKUP(C52,BancoRJ!C:G,5,0)=0,VLOOKUP(C52,BancoSP!C:G,5,0),VLOOKUP(C52,BancoRJ!C:G,5,0))))</f>
        <v>39.94</v>
      </c>
      <c r="H52" s="132">
        <f t="shared" ref="H52" si="5">TRUNC(F52*G52,2)</f>
        <v>5.0999999999999996</v>
      </c>
      <c r="J52" s="148" t="str">
        <f>IF(VLOOKUP(C52,BancoRJ!C:G,4,0)=0,"Atribuido a São Paulo","")</f>
        <v/>
      </c>
    </row>
    <row r="53" spans="1:10">
      <c r="B53" s="129" t="s">
        <v>58</v>
      </c>
      <c r="C53" s="134">
        <v>88247</v>
      </c>
      <c r="D53" s="130" t="str">
        <f>VLOOKUP(C53,BancoRJ!C:G,2,0)</f>
        <v>AUXILIAR DE ELETRICISTA COM ENCARGOS COMPLEMENTARES</v>
      </c>
      <c r="E53" s="131" t="str">
        <f>VLOOKUP(C53,BancoRJ!C:G,3,0)</f>
        <v>H</v>
      </c>
      <c r="F53" s="139">
        <v>0.12792799999999999</v>
      </c>
      <c r="G53" s="132">
        <f>IF(B53="COMP",VLOOKUP(C53,COMPOSIÇÕES!C:H,6,0),IF(VLOOKUP('DADOS GERAIS'!$B$9,'DADOS GERAIS'!$H$1:$I$2,2,0)=1,IF(VLOOKUP(C53,BancoRJ!C:G,4,0)=0,VLOOKUP(C53,BancoSP!C:G,4,0),VLOOKUP(C53,BancoRJ!C:G,4,0)),IF(VLOOKUP(C53,BancoRJ!C:G,5,0)=0,VLOOKUP(C53,BancoSP!C:G,5,0),VLOOKUP(C53,BancoRJ!C:G,5,0))))</f>
        <v>33</v>
      </c>
      <c r="H53" s="132">
        <f t="shared" ref="H53:H55" si="6">TRUNC(F53*G53,2)</f>
        <v>4.22</v>
      </c>
      <c r="J53" s="148" t="str">
        <f>IF(VLOOKUP(C53,BancoRJ!C:G,4,0)=0,"Atribuido a São Paulo","")</f>
        <v/>
      </c>
    </row>
    <row r="54" spans="1:10" ht="23.25">
      <c r="B54" s="129" t="s">
        <v>65</v>
      </c>
      <c r="C54" s="134">
        <v>39445</v>
      </c>
      <c r="D54" s="130" t="str">
        <f>VLOOKUP(C54,BancoRJ!C:G,2,0)</f>
        <v>DISPOSITIVO DR, 2 POLOS, SENSIBILIDADE DE 30 MA, CORRENTE DE 25 A, TIPO AC</v>
      </c>
      <c r="E54" s="131" t="str">
        <f>VLOOKUP(C54,BancoRJ!C:G,3,0)</f>
        <v>UN</v>
      </c>
      <c r="F54" s="139">
        <v>1</v>
      </c>
      <c r="G54" s="132">
        <f>IF(B54="COMP",VLOOKUP(C54,COMPOSIÇÕES!C:H,6,0),IF(VLOOKUP('DADOS GERAIS'!$B$9,'DADOS GERAIS'!$H$1:$I$2,2,0)=1,IF(VLOOKUP(C54,BancoRJ!C:G,4,0)=0,VLOOKUP(C54,BancoSP!C:G,4,0),VLOOKUP(C54,BancoRJ!C:G,4,0)),IF(VLOOKUP(C54,BancoRJ!C:G,5,0)=0,VLOOKUP(C54,BancoSP!C:G,5,0),VLOOKUP(C54,BancoRJ!C:G,5,0))))</f>
        <v>120.07</v>
      </c>
      <c r="H54" s="132">
        <f t="shared" si="6"/>
        <v>120.07</v>
      </c>
      <c r="J54" s="148" t="str">
        <f>IF(VLOOKUP(C54,BancoRJ!C:G,4,0)=0,"Atribuido a São Paulo","")</f>
        <v/>
      </c>
    </row>
    <row r="55" spans="1:10" ht="23.25">
      <c r="B55" s="129" t="s">
        <v>65</v>
      </c>
      <c r="C55" s="134">
        <v>1571</v>
      </c>
      <c r="D55" s="130" t="str">
        <f>VLOOKUP(C55,BancoRJ!C:G,2,0)</f>
        <v>TERMINAL A COMPRESSAO EM COBRE ESTANHADO PARA CABO 4 MM2, 1 FURO E 1 COMPRESSAO, PARA PARAFUSO DE FIXACAO M5</v>
      </c>
      <c r="E55" s="131" t="str">
        <f>VLOOKUP(C55,BancoRJ!C:G,3,0)</f>
        <v>UN</v>
      </c>
      <c r="F55" s="139">
        <v>2</v>
      </c>
      <c r="G55" s="132">
        <f>IF(B55="COMP",VLOOKUP(C55,COMPOSIÇÕES!C:H,6,0),IF(VLOOKUP('DADOS GERAIS'!$B$9,'DADOS GERAIS'!$H$1:$I$2,2,0)=1,IF(VLOOKUP(C55,BancoRJ!C:G,4,0)=0,VLOOKUP(C55,BancoSP!C:G,4,0),VLOOKUP(C55,BancoRJ!C:G,4,0)),IF(VLOOKUP(C55,BancoRJ!C:G,5,0)=0,VLOOKUP(C55,BancoSP!C:G,5,0),VLOOKUP(C55,BancoRJ!C:G,5,0))))</f>
        <v>1.38</v>
      </c>
      <c r="H55" s="132">
        <f t="shared" si="6"/>
        <v>2.76</v>
      </c>
      <c r="J55" s="148" t="str">
        <f>IF(VLOOKUP(C55,BancoRJ!C:G,4,0)=0,"Atribuido a São Paulo","")</f>
        <v/>
      </c>
    </row>
    <row r="56" spans="1:10">
      <c r="B56" s="335" t="s">
        <v>15883</v>
      </c>
      <c r="C56" s="335"/>
      <c r="D56" s="335"/>
      <c r="E56" s="335"/>
      <c r="F56" s="133">
        <v>93674</v>
      </c>
      <c r="G56" s="333" t="s">
        <v>32236</v>
      </c>
      <c r="H56" s="333"/>
    </row>
    <row r="59" spans="1:10" ht="23.25">
      <c r="A59" s="124" t="str">
        <f>CONCATENAR</f>
        <v>SINAPI COMP 7</v>
      </c>
      <c r="B59" s="125" t="s">
        <v>58</v>
      </c>
      <c r="C59" s="125" t="s">
        <v>32216</v>
      </c>
      <c r="D59" s="135" t="s">
        <v>31816</v>
      </c>
      <c r="E59" s="125" t="str">
        <f>VLOOKUP(F64,BancoRJ!C:G,3,0)</f>
        <v>UN</v>
      </c>
      <c r="F59" s="152" t="s">
        <v>134</v>
      </c>
      <c r="G59" s="127" t="s">
        <v>25</v>
      </c>
      <c r="H59" s="128">
        <f>SUM(H60:H63)</f>
        <v>144.05000000000001</v>
      </c>
    </row>
    <row r="60" spans="1:10">
      <c r="B60" s="129" t="s">
        <v>58</v>
      </c>
      <c r="C60" s="134">
        <v>88264</v>
      </c>
      <c r="D60" s="130" t="str">
        <f>VLOOKUP(C60,BancoRJ!C:G,2,0)</f>
        <v>ELETRICISTA COM ENCARGOS COMPLEMENTARES</v>
      </c>
      <c r="E60" s="131" t="str">
        <f>VLOOKUP(C60,BancoRJ!C:G,3,0)</f>
        <v>H</v>
      </c>
      <c r="F60" s="139">
        <v>0.25427899999999998</v>
      </c>
      <c r="G60" s="132">
        <f>IF(B60="COMP",VLOOKUP(C60,COMPOSIÇÕES!C:H,6,0),IF(VLOOKUP('DADOS GERAIS'!$B$9,'DADOS GERAIS'!$H$1:$I$2,2,0)=1,IF(VLOOKUP(C60,BancoRJ!C:G,4,0)=0,VLOOKUP(C60,BancoSP!C:G,4,0),VLOOKUP(C60,BancoRJ!C:G,4,0)),IF(VLOOKUP(C60,BancoRJ!C:G,5,0)=0,VLOOKUP(C60,BancoSP!C:G,5,0),VLOOKUP(C60,BancoRJ!C:G,5,0))))</f>
        <v>39.94</v>
      </c>
      <c r="H60" s="132">
        <f t="shared" ref="H60:H63" si="7">TRUNC(F60*G60,2)</f>
        <v>10.15</v>
      </c>
      <c r="J60" s="148" t="str">
        <f>IF(VLOOKUP(C60,BancoRJ!C:G,4,0)=0,"Atribuido a São Paulo","")</f>
        <v/>
      </c>
    </row>
    <row r="61" spans="1:10">
      <c r="B61" s="129" t="s">
        <v>58</v>
      </c>
      <c r="C61" s="134">
        <v>88247</v>
      </c>
      <c r="D61" s="130" t="str">
        <f>VLOOKUP(C61,BancoRJ!C:G,2,0)</f>
        <v>AUXILIAR DE ELETRICISTA COM ENCARGOS COMPLEMENTARES</v>
      </c>
      <c r="E61" s="131" t="str">
        <f>VLOOKUP(C61,BancoRJ!C:G,3,0)</f>
        <v>H</v>
      </c>
      <c r="F61" s="139">
        <v>0.25427899999999998</v>
      </c>
      <c r="G61" s="132">
        <f>IF(B61="COMP",VLOOKUP(C61,COMPOSIÇÕES!C:H,6,0),IF(VLOOKUP('DADOS GERAIS'!$B$9,'DADOS GERAIS'!$H$1:$I$2,2,0)=1,IF(VLOOKUP(C61,BancoRJ!C:G,4,0)=0,VLOOKUP(C61,BancoSP!C:G,4,0),VLOOKUP(C61,BancoRJ!C:G,4,0)),IF(VLOOKUP(C61,BancoRJ!C:G,5,0)=0,VLOOKUP(C61,BancoSP!C:G,5,0),VLOOKUP(C61,BancoRJ!C:G,5,0))))</f>
        <v>33</v>
      </c>
      <c r="H61" s="132">
        <f t="shared" si="7"/>
        <v>8.39</v>
      </c>
      <c r="J61" s="148" t="str">
        <f>IF(VLOOKUP(C61,BancoRJ!C:G,4,0)=0,"Atribuido a São Paulo","")</f>
        <v/>
      </c>
    </row>
    <row r="62" spans="1:10" ht="23.25">
      <c r="B62" s="129" t="s">
        <v>65</v>
      </c>
      <c r="C62" s="134">
        <v>39446</v>
      </c>
      <c r="D62" s="130" t="str">
        <f>VLOOKUP(C62,BancoRJ!C:G,2,0)</f>
        <v>DISPOSITIVO DR, 2 POLOS, SENSIBILIDADE DE 30 MA, CORRENTE DE 40 A, TIPO AC</v>
      </c>
      <c r="E62" s="131" t="str">
        <f>VLOOKUP(C62,BancoRJ!C:G,3,0)</f>
        <v>UN</v>
      </c>
      <c r="F62" s="139">
        <v>1</v>
      </c>
      <c r="G62" s="132">
        <f>IF(B62="COMP",VLOOKUP(C62,COMPOSIÇÕES!C:H,6,0),IF(VLOOKUP('DADOS GERAIS'!$B$9,'DADOS GERAIS'!$H$1:$I$2,2,0)=1,IF(VLOOKUP(C62,BancoRJ!C:G,4,0)=0,VLOOKUP(C62,BancoSP!C:G,4,0),VLOOKUP(C62,BancoRJ!C:G,4,0)),IF(VLOOKUP(C62,BancoRJ!C:G,5,0)=0,VLOOKUP(C62,BancoSP!C:G,5,0),VLOOKUP(C62,BancoRJ!C:G,5,0))))</f>
        <v>122.21</v>
      </c>
      <c r="H62" s="132">
        <f t="shared" si="7"/>
        <v>122.21</v>
      </c>
      <c r="J62" s="148" t="str">
        <f>IF(VLOOKUP(C62,BancoRJ!C:G,4,0)=0,"Atribuido a São Paulo","")</f>
        <v/>
      </c>
    </row>
    <row r="63" spans="1:10" ht="23.25">
      <c r="B63" s="129" t="s">
        <v>65</v>
      </c>
      <c r="C63" s="134">
        <v>1573</v>
      </c>
      <c r="D63" s="130" t="str">
        <f>VLOOKUP(C63,BancoRJ!C:G,2,0)</f>
        <v>TERMINAL A COMPRESSAO EM COBRE ESTANHADO PARA CABO 6 MM2, 1 FURO E 1 COMPRESSAO, PARA PARAFUSO DE FIXACAO M6</v>
      </c>
      <c r="E63" s="131" t="str">
        <f>VLOOKUP(C63,BancoRJ!C:G,3,0)</f>
        <v>UN</v>
      </c>
      <c r="F63" s="139">
        <v>2</v>
      </c>
      <c r="G63" s="132">
        <f>IF(B63="COMP",VLOOKUP(C63,COMPOSIÇÕES!C:H,6,0),IF(VLOOKUP('DADOS GERAIS'!$B$9,'DADOS GERAIS'!$H$1:$I$2,2,0)=1,IF(VLOOKUP(C63,BancoRJ!C:G,4,0)=0,VLOOKUP(C63,BancoSP!C:G,4,0),VLOOKUP(C63,BancoRJ!C:G,4,0)),IF(VLOOKUP(C63,BancoRJ!C:G,5,0)=0,VLOOKUP(C63,BancoSP!C:G,5,0),VLOOKUP(C63,BancoRJ!C:G,5,0))))</f>
        <v>1.65</v>
      </c>
      <c r="H63" s="132">
        <f t="shared" si="7"/>
        <v>3.3</v>
      </c>
      <c r="J63" s="148" t="str">
        <f>IF(VLOOKUP(C63,BancoRJ!C:G,4,0)=0,"Atribuido a São Paulo","")</f>
        <v/>
      </c>
    </row>
    <row r="64" spans="1:10">
      <c r="B64" s="335" t="s">
        <v>15883</v>
      </c>
      <c r="C64" s="335"/>
      <c r="D64" s="335"/>
      <c r="E64" s="335"/>
      <c r="F64" s="133">
        <v>93675</v>
      </c>
      <c r="G64" s="333" t="s">
        <v>32236</v>
      </c>
      <c r="H64" s="333"/>
    </row>
    <row r="67" spans="1:10" ht="23.25">
      <c r="A67" s="124" t="str">
        <f>CONCATENAR</f>
        <v>SINAPI COMP 8</v>
      </c>
      <c r="B67" s="125" t="s">
        <v>58</v>
      </c>
      <c r="C67" s="125" t="s">
        <v>32217</v>
      </c>
      <c r="D67" s="135" t="s">
        <v>15801</v>
      </c>
      <c r="E67" s="125" t="s">
        <v>15798</v>
      </c>
      <c r="F67" s="152" t="s">
        <v>134</v>
      </c>
      <c r="G67" s="127" t="s">
        <v>25</v>
      </c>
      <c r="H67" s="128">
        <f>SUM(H68:H71)</f>
        <v>226.02999999999997</v>
      </c>
    </row>
    <row r="68" spans="1:10">
      <c r="B68" s="129" t="s">
        <v>58</v>
      </c>
      <c r="C68" s="134">
        <v>88264</v>
      </c>
      <c r="D68" s="130" t="str">
        <f>VLOOKUP(C68,BancoRJ!C:G,2,0)</f>
        <v>ELETRICISTA COM ENCARGOS COMPLEMENTARES</v>
      </c>
      <c r="E68" s="131" t="str">
        <f>VLOOKUP(C68,BancoRJ!C:G,3,0)</f>
        <v>H</v>
      </c>
      <c r="F68" s="139">
        <v>1.7367790000000001</v>
      </c>
      <c r="G68" s="132">
        <f>IF(B68="COMP",VLOOKUP(C68,COMPOSIÇÕES!C:H,6,0),IF(VLOOKUP('DADOS GERAIS'!$B$9,'DADOS GERAIS'!$H$1:$I$2,2,0)=1,IF(VLOOKUP(C68,BancoRJ!C:G,4,0)=0,VLOOKUP(C68,BancoSP!C:G,4,0),VLOOKUP(C68,BancoRJ!C:G,4,0)),IF(VLOOKUP(C68,BancoRJ!C:G,5,0)=0,VLOOKUP(C68,BancoSP!C:G,5,0),VLOOKUP(C68,BancoRJ!C:G,5,0))))</f>
        <v>39.94</v>
      </c>
      <c r="H68" s="132">
        <f t="shared" ref="H68:H71" si="8">TRUNC(F68*G68,2)</f>
        <v>69.36</v>
      </c>
      <c r="J68" s="148" t="str">
        <f>IF(VLOOKUP(C68,BancoRJ!C:G,4,0)=0,"Atribuido a São Paulo","")</f>
        <v/>
      </c>
    </row>
    <row r="69" spans="1:10">
      <c r="B69" s="129" t="s">
        <v>58</v>
      </c>
      <c r="C69" s="134">
        <v>88247</v>
      </c>
      <c r="D69" s="130" t="str">
        <f>VLOOKUP(C69,BancoRJ!C:G,2,0)</f>
        <v>AUXILIAR DE ELETRICISTA COM ENCARGOS COMPLEMENTARES</v>
      </c>
      <c r="E69" s="131" t="str">
        <f>VLOOKUP(C69,BancoRJ!C:G,3,0)</f>
        <v>H</v>
      </c>
      <c r="F69" s="139">
        <v>1.7367790000000001</v>
      </c>
      <c r="G69" s="132">
        <f>IF(B69="COMP",VLOOKUP(C69,COMPOSIÇÕES!C:H,6,0),IF(VLOOKUP('DADOS GERAIS'!$B$9,'DADOS GERAIS'!$H$1:$I$2,2,0)=1,IF(VLOOKUP(C69,BancoRJ!C:G,4,0)=0,VLOOKUP(C69,BancoSP!C:G,4,0),VLOOKUP(C69,BancoRJ!C:G,4,0)),IF(VLOOKUP(C69,BancoRJ!C:G,5,0)=0,VLOOKUP(C69,BancoSP!C:G,5,0),VLOOKUP(C69,BancoRJ!C:G,5,0))))</f>
        <v>33</v>
      </c>
      <c r="H69" s="132">
        <f t="shared" si="8"/>
        <v>57.31</v>
      </c>
      <c r="J69" s="148" t="str">
        <f>IF(VLOOKUP(C69,BancoRJ!C:G,4,0)=0,"Atribuido a São Paulo","")</f>
        <v/>
      </c>
    </row>
    <row r="70" spans="1:10" ht="34.5">
      <c r="B70" s="129" t="s">
        <v>58</v>
      </c>
      <c r="C70" s="134">
        <v>87367</v>
      </c>
      <c r="D70" s="130" t="str">
        <f>VLOOKUP(C70,BancoRJ!C:G,2,0)</f>
        <v>ARGAMASSA TRAÇO 1:1:6 (EM VOLUME DE CIMENTO, CAL E AREIA MÉDIA ÚMIDA) PARA EMBOÇO/MASSA ÚNICA/ASSENTAMENTO DE ALVENARIA DE VEDAÇÃO, PREPARO MANUAL. AF_08/2019</v>
      </c>
      <c r="E70" s="131" t="str">
        <f>VLOOKUP(C70,BancoRJ!C:G,3,0)</f>
        <v>M3</v>
      </c>
      <c r="F70" s="139">
        <v>1.17E-2</v>
      </c>
      <c r="G70" s="132">
        <f>IF(B70="COMP",VLOOKUP(C70,COMPOSIÇÕES!C:H,6,0),IF(VLOOKUP('DADOS GERAIS'!$B$9,'DADOS GERAIS'!$H$1:$I$2,2,0)=1,IF(VLOOKUP(C70,BancoRJ!C:G,4,0)=0,VLOOKUP(C70,BancoSP!C:G,4,0),VLOOKUP(C70,BancoRJ!C:G,4,0)),IF(VLOOKUP(C70,BancoRJ!C:G,5,0)=0,VLOOKUP(C70,BancoSP!C:G,5,0),VLOOKUP(C70,BancoRJ!C:G,5,0))))</f>
        <v>799.1</v>
      </c>
      <c r="H70" s="132">
        <f t="shared" ref="H70" si="9">TRUNC(F70*G70,2)</f>
        <v>9.34</v>
      </c>
      <c r="J70" s="148" t="str">
        <f>IF(VLOOKUP(C70,BancoRJ!C:G,4,0)=0,"Atribuido a São Paulo","")</f>
        <v/>
      </c>
    </row>
    <row r="71" spans="1:10" ht="45.75">
      <c r="B71" s="141" t="s">
        <v>15882</v>
      </c>
      <c r="C71" s="146" t="s">
        <v>15880</v>
      </c>
      <c r="D71" s="142" t="s">
        <v>15881</v>
      </c>
      <c r="E71" s="143" t="s">
        <v>15798</v>
      </c>
      <c r="F71" s="150">
        <v>1</v>
      </c>
      <c r="G71" s="144">
        <v>90.02</v>
      </c>
      <c r="H71" s="145">
        <f t="shared" si="8"/>
        <v>90.02</v>
      </c>
      <c r="J71" s="148" t="e">
        <f>IF(VLOOKUP(C71,BancoRJ!C:G,4,0)=0,"Atribuido a São Paulo","")</f>
        <v>#N/A</v>
      </c>
    </row>
    <row r="72" spans="1:10">
      <c r="B72" s="336" t="s">
        <v>32307</v>
      </c>
      <c r="C72" s="336"/>
      <c r="D72" s="336"/>
      <c r="E72" s="336"/>
      <c r="F72" s="336"/>
      <c r="G72" s="336"/>
      <c r="H72" s="336"/>
    </row>
    <row r="75" spans="1:10" ht="34.5">
      <c r="A75" s="124" t="str">
        <f>CONCATENAR</f>
        <v>SINAPI COMP 9</v>
      </c>
      <c r="B75" s="125" t="s">
        <v>58</v>
      </c>
      <c r="C75" s="125" t="s">
        <v>32272</v>
      </c>
      <c r="D75" s="135" t="s">
        <v>32264</v>
      </c>
      <c r="E75" s="125" t="str">
        <f>VLOOKUP(F80,BancoRJ!C:G,3,0)</f>
        <v>UN</v>
      </c>
      <c r="F75" s="152" t="s">
        <v>134</v>
      </c>
      <c r="G75" s="127" t="s">
        <v>25</v>
      </c>
      <c r="H75" s="128">
        <f>SUM(H76:H79)</f>
        <v>32.89</v>
      </c>
    </row>
    <row r="76" spans="1:10">
      <c r="B76" s="129" t="s">
        <v>58</v>
      </c>
      <c r="C76" s="134">
        <v>88264</v>
      </c>
      <c r="D76" s="130" t="str">
        <f>VLOOKUP(C76,BancoRJ!C:G,2,0)</f>
        <v>ELETRICISTA COM ENCARGOS COMPLEMENTARES</v>
      </c>
      <c r="E76" s="131" t="str">
        <f>VLOOKUP(C76,BancoRJ!C:G,3,0)</f>
        <v>H</v>
      </c>
      <c r="F76" s="139">
        <v>0.49459180000000003</v>
      </c>
      <c r="G76" s="132">
        <f>IF(B76="COMP",VLOOKUP(C76,COMPOSIÇÕES!C:H,6,0),IF(VLOOKUP('DADOS GERAIS'!$B$9,'DADOS GERAIS'!$H$1:$I$2,2,0)=1,IF(VLOOKUP(C76,BancoRJ!C:G,4,0)=0,VLOOKUP(C76,BancoSP!C:G,4,0),VLOOKUP(C76,BancoRJ!C:G,4,0)),IF(VLOOKUP(C76,BancoRJ!C:G,5,0)=0,VLOOKUP(C76,BancoSP!C:G,5,0),VLOOKUP(C76,BancoRJ!C:G,5,0))))</f>
        <v>39.94</v>
      </c>
      <c r="H76" s="132">
        <f>TRUNC(F76*G76,2)</f>
        <v>19.75</v>
      </c>
      <c r="J76" s="148" t="str">
        <f>IF(VLOOKUP(C76,BancoRJ!C:G,4,0)=0,"Atribuido a São Paulo","")</f>
        <v/>
      </c>
    </row>
    <row r="77" spans="1:10">
      <c r="B77" s="129" t="s">
        <v>58</v>
      </c>
      <c r="C77" s="134">
        <v>88247</v>
      </c>
      <c r="D77" s="130" t="str">
        <f>VLOOKUP(C77,BancoRJ!C:G,2,0)</f>
        <v>AUXILIAR DE ELETRICISTA COM ENCARGOS COMPLEMENTARES</v>
      </c>
      <c r="E77" s="131" t="str">
        <f>VLOOKUP(C77,BancoRJ!C:G,3,0)</f>
        <v>H</v>
      </c>
      <c r="F77" s="139">
        <v>0.1545599</v>
      </c>
      <c r="G77" s="132">
        <f>IF(B77="COMP",VLOOKUP(C77,COMPOSIÇÕES!C:H,6,0),IF(VLOOKUP('DADOS GERAIS'!$B$9,'DADOS GERAIS'!$H$1:$I$2,2,0)=1,IF(VLOOKUP(C77,BancoRJ!C:G,4,0)=0,VLOOKUP(C77,BancoSP!C:G,4,0),VLOOKUP(C77,BancoRJ!C:G,4,0)),IF(VLOOKUP(C77,BancoRJ!C:G,5,0)=0,VLOOKUP(C77,BancoSP!C:G,5,0),VLOOKUP(C77,BancoRJ!C:G,5,0))))</f>
        <v>33</v>
      </c>
      <c r="H77" s="132">
        <f t="shared" ref="H77:H78" si="10">TRUNC(F77*G77,2)</f>
        <v>5.0999999999999996</v>
      </c>
      <c r="J77" s="148" t="str">
        <f>IF(VLOOKUP(C77,BancoRJ!C:G,4,0)=0,"Atribuido a São Paulo","")</f>
        <v/>
      </c>
    </row>
    <row r="78" spans="1:10" ht="23.25">
      <c r="B78" s="129" t="s">
        <v>65</v>
      </c>
      <c r="C78" s="134">
        <v>38773</v>
      </c>
      <c r="D78" s="130" t="str">
        <f>VLOOKUP(C78,BancoRJ!C:G,2,0)</f>
        <v>LUMINARIA DE TETO PLAFON/PLAFONIER EM PLASTICO COM BASE E27, POTENCIA MAXIMA 60 W (NAO INCLUI LAMPADA)</v>
      </c>
      <c r="E78" s="131" t="str">
        <f>VLOOKUP(C78,BancoRJ!C:G,3,0)</f>
        <v>UN</v>
      </c>
      <c r="F78" s="139">
        <v>1</v>
      </c>
      <c r="G78" s="132">
        <f>IF(B78="COMP",VLOOKUP(C78,COMPOSIÇÕES!C:H,6,0),IF(VLOOKUP('DADOS GERAIS'!$B$9,'DADOS GERAIS'!$H$1:$I$2,2,0)=1,IF(VLOOKUP(C78,BancoRJ!C:G,4,0)=0,VLOOKUP(C78,BancoSP!C:G,4,0),VLOOKUP(C78,BancoRJ!C:G,4,0)),IF(VLOOKUP(C78,BancoRJ!C:G,5,0)=0,VLOOKUP(C78,BancoSP!C:G,5,0),VLOOKUP(C78,BancoRJ!C:G,5,0))))</f>
        <v>4.1399999999999997</v>
      </c>
      <c r="H78" s="132">
        <f t="shared" si="10"/>
        <v>4.1399999999999997</v>
      </c>
      <c r="J78" s="148" t="str">
        <f>IF(VLOOKUP(C78,BancoRJ!C:G,4,0)=0,"Atribuido a São Paulo","")</f>
        <v/>
      </c>
    </row>
    <row r="79" spans="1:10" ht="23.25">
      <c r="B79" s="129" t="s">
        <v>65</v>
      </c>
      <c r="C79" s="134">
        <v>38194</v>
      </c>
      <c r="D79" s="130" t="str">
        <f>VLOOKUP(C79,BancoRJ!C:G,2,0)</f>
        <v>LAMPADA LED 10 W BIVOLT BRANCA, FORMATO TRADICIONAL (BASE E27)</v>
      </c>
      <c r="E79" s="131" t="str">
        <f>VLOOKUP(C79,BancoRJ!C:G,3,0)</f>
        <v>UN</v>
      </c>
      <c r="F79" s="139">
        <v>1</v>
      </c>
      <c r="G79" s="132">
        <f>IF(B79="COMP",VLOOKUP(C79,COMPOSIÇÕES!C:H,6,0),IF(VLOOKUP('DADOS GERAIS'!$B$9,'DADOS GERAIS'!$H$1:$I$2,2,0)=1,IF(VLOOKUP(C79,BancoRJ!C:G,4,0)=0,VLOOKUP(C79,BancoSP!C:G,4,0),VLOOKUP(C79,BancoRJ!C:G,4,0)),IF(VLOOKUP(C79,BancoRJ!C:G,5,0)=0,VLOOKUP(C79,BancoSP!C:G,5,0),VLOOKUP(C79,BancoRJ!C:G,5,0))))</f>
        <v>3.9</v>
      </c>
      <c r="H79" s="132">
        <f t="shared" ref="H79" si="11">TRUNC(F79*G79,2)</f>
        <v>3.9</v>
      </c>
      <c r="J79" s="148" t="str">
        <f>IF(VLOOKUP(C79,BancoRJ!C:G,4,0)=0,"Atribuido a São Paulo","")</f>
        <v/>
      </c>
    </row>
    <row r="80" spans="1:10">
      <c r="B80" s="335" t="s">
        <v>15883</v>
      </c>
      <c r="C80" s="335"/>
      <c r="D80" s="335"/>
      <c r="E80" s="335"/>
      <c r="F80" s="133">
        <v>103783</v>
      </c>
      <c r="G80" s="333" t="s">
        <v>32236</v>
      </c>
      <c r="H80" s="333"/>
    </row>
    <row r="83" spans="1:10" ht="23.25">
      <c r="A83" s="124" t="str">
        <f>CONCATENAR</f>
        <v>SINAPI COMP 10</v>
      </c>
      <c r="B83" s="125" t="s">
        <v>58</v>
      </c>
      <c r="C83" s="125" t="s">
        <v>15799</v>
      </c>
      <c r="D83" s="135" t="s">
        <v>31751</v>
      </c>
      <c r="E83" s="125" t="s">
        <v>15798</v>
      </c>
      <c r="F83" s="152" t="s">
        <v>134</v>
      </c>
      <c r="G83" s="127" t="s">
        <v>25</v>
      </c>
      <c r="H83" s="128">
        <f>SUM(H84:H85)</f>
        <v>182.61</v>
      </c>
    </row>
    <row r="84" spans="1:10" ht="23.25">
      <c r="B84" s="129" t="s">
        <v>58</v>
      </c>
      <c r="C84" s="134">
        <v>97739</v>
      </c>
      <c r="D84" s="130" t="str">
        <f>VLOOKUP(C84,BancoRJ!C:G,2,0)</f>
        <v>PEÇA CIRCULAR PRÉ-MOLDADA, VOLUME DE CONCRETO DE 30 A 100 LITROS, TAXA DE AÇO APROXIMADA DE 30KG/M³. AF_03/2024</v>
      </c>
      <c r="E84" s="131" t="str">
        <f>VLOOKUP(C84,BancoRJ!C:G,3,0)</f>
        <v>M3</v>
      </c>
      <c r="F84" s="139">
        <f>3.14*(0.5^2)*0.05</f>
        <v>3.9250000000000007E-2</v>
      </c>
      <c r="G84" s="132">
        <f>IF(B84="COMP",VLOOKUP(C84,COMPOSIÇÕES!C:H,6,0),IF(VLOOKUP('DADOS GERAIS'!$B$9,'DADOS GERAIS'!$H$1:$I$2,2,0)=1,IF(VLOOKUP(C84,BancoRJ!C:G,4,0)=0,VLOOKUP(C84,BancoSP!C:G,4,0),VLOOKUP(C84,BancoRJ!C:G,4,0)),IF(VLOOKUP(C84,BancoRJ!C:G,5,0)=0,VLOOKUP(C84,BancoSP!C:G,5,0),VLOOKUP(C84,BancoRJ!C:G,5,0))))</f>
        <v>3501.62</v>
      </c>
      <c r="H84" s="132">
        <f>TRUNC(F84*G84,2)</f>
        <v>137.43</v>
      </c>
      <c r="J84" s="148" t="str">
        <f>IF(VLOOKUP(C84,BancoRJ!C:G,4,0)=0,"Atribuido a São Paulo","")</f>
        <v/>
      </c>
    </row>
    <row r="85" spans="1:10" ht="34.5">
      <c r="B85" s="129" t="s">
        <v>58</v>
      </c>
      <c r="C85" s="134">
        <v>103336</v>
      </c>
      <c r="D85" s="130" t="str">
        <f>VLOOKUP(C85,BancoRJ!C:G,2,0)</f>
        <v>ALVENARIA DE VEDAÇÃO DE BLOCOS VAZADOS DE CONCRETO APARENTE DE 9X19X39 CM (ESPESSURA 9 CM) E ARGAMASSA DE ASSENTAMENTO COM PREPARO EM BETONEIRA. AF_12/2021</v>
      </c>
      <c r="E85" s="131" t="str">
        <f>VLOOKUP(C85,BancoRJ!C:G,3,0)</f>
        <v>M2</v>
      </c>
      <c r="F85" s="139">
        <f>(2*3.14*0.5)*0.15</f>
        <v>0.47099999999999997</v>
      </c>
      <c r="G85" s="132">
        <f>IF(B85="COMP",VLOOKUP(C85,COMPOSIÇÕES!C:H,6,0),IF(VLOOKUP('DADOS GERAIS'!$B$9,'DADOS GERAIS'!$H$1:$I$2,2,0)=1,IF(VLOOKUP(C85,BancoRJ!C:G,4,0)=0,VLOOKUP(C85,BancoSP!C:G,4,0),VLOOKUP(C85,BancoRJ!C:G,4,0)),IF(VLOOKUP(C85,BancoRJ!C:G,5,0)=0,VLOOKUP(C85,BancoSP!C:G,5,0),VLOOKUP(C85,BancoRJ!C:G,5,0))))</f>
        <v>95.93</v>
      </c>
      <c r="H85" s="132">
        <f>TRUNC(F85*G85,2)</f>
        <v>45.18</v>
      </c>
      <c r="J85" s="148" t="str">
        <f>IF(VLOOKUP(C85,BancoRJ!C:G,4,0)=0,"Atribuido a São Paulo","")</f>
        <v/>
      </c>
    </row>
    <row r="86" spans="1:10">
      <c r="B86" s="329" t="s">
        <v>32236</v>
      </c>
      <c r="C86" s="330"/>
      <c r="D86" s="330"/>
      <c r="E86" s="330"/>
      <c r="F86" s="330"/>
      <c r="G86" s="330"/>
      <c r="H86" s="331"/>
    </row>
    <row r="89" spans="1:10" ht="34.5">
      <c r="A89" s="124" t="str">
        <f>CONCATENAR</f>
        <v>SINAPI COMP 11</v>
      </c>
      <c r="B89" s="125" t="s">
        <v>58</v>
      </c>
      <c r="C89" s="125" t="s">
        <v>15800</v>
      </c>
      <c r="D89" s="135" t="s">
        <v>15887</v>
      </c>
      <c r="E89" s="125" t="str">
        <f>VLOOKUP(F94,BancoRJ!C:G,3,0)</f>
        <v>UN</v>
      </c>
      <c r="F89" s="152" t="s">
        <v>134</v>
      </c>
      <c r="G89" s="127" t="s">
        <v>25</v>
      </c>
      <c r="H89" s="128">
        <f>SUM(H90:H93)</f>
        <v>10.039999999999999</v>
      </c>
    </row>
    <row r="90" spans="1:10">
      <c r="B90" s="129" t="s">
        <v>58</v>
      </c>
      <c r="C90" s="134">
        <v>88264</v>
      </c>
      <c r="D90" s="130" t="str">
        <f>VLOOKUP(C90,BancoRJ!C:G,2,0)</f>
        <v>ELETRICISTA COM ENCARGOS COMPLEMENTARES</v>
      </c>
      <c r="E90" s="131" t="str">
        <f>VLOOKUP(C90,BancoRJ!C:G,3,0)</f>
        <v>H</v>
      </c>
      <c r="F90" s="139">
        <v>9.0999999999999998E-2</v>
      </c>
      <c r="G90" s="132">
        <f>IF(B90="COMP",VLOOKUP(C90,COMPOSIÇÕES!C:H,6,0),IF(VLOOKUP('DADOS GERAIS'!$B$9,'DADOS GERAIS'!$H$1:$I$2,2,0)=1,IF(VLOOKUP(C90,BancoRJ!C:G,4,0)=0,VLOOKUP(C90,BancoSP!C:G,4,0),VLOOKUP(C90,BancoRJ!C:G,4,0)),IF(VLOOKUP(C90,BancoRJ!C:G,5,0)=0,VLOOKUP(C90,BancoSP!C:G,5,0),VLOOKUP(C90,BancoRJ!C:G,5,0))))</f>
        <v>39.94</v>
      </c>
      <c r="H90" s="132">
        <f>TRUNC(F90*G90,2)</f>
        <v>3.63</v>
      </c>
      <c r="J90" s="148" t="str">
        <f>IF(VLOOKUP(C90,BancoRJ!C:G,4,0)=0,"Atribuido a São Paulo","")</f>
        <v/>
      </c>
    </row>
    <row r="91" spans="1:10">
      <c r="B91" s="129" t="s">
        <v>58</v>
      </c>
      <c r="C91" s="134">
        <v>88247</v>
      </c>
      <c r="D91" s="130" t="str">
        <f>VLOOKUP(C91,BancoRJ!C:G,2,0)</f>
        <v>AUXILIAR DE ELETRICISTA COM ENCARGOS COMPLEMENTARES</v>
      </c>
      <c r="E91" s="131" t="str">
        <f>VLOOKUP(C91,BancoRJ!C:G,3,0)</f>
        <v>H</v>
      </c>
      <c r="F91" s="139">
        <v>9.0999999999999998E-2</v>
      </c>
      <c r="G91" s="132">
        <f>IF(B91="COMP",VLOOKUP(C91,COMPOSIÇÕES!C:H,6,0),IF(VLOOKUP('DADOS GERAIS'!$B$9,'DADOS GERAIS'!$H$1:$I$2,2,0)=1,IF(VLOOKUP(C91,BancoRJ!C:G,4,0)=0,VLOOKUP(C91,BancoSP!C:G,4,0),VLOOKUP(C91,BancoRJ!C:G,4,0)),IF(VLOOKUP(C91,BancoRJ!C:G,5,0)=0,VLOOKUP(C91,BancoSP!C:G,5,0),VLOOKUP(C91,BancoRJ!C:G,5,0))))</f>
        <v>33</v>
      </c>
      <c r="H91" s="132">
        <f>TRUNC(F91*G91,2)</f>
        <v>3</v>
      </c>
      <c r="J91" s="148" t="str">
        <f>IF(VLOOKUP(C91,BancoRJ!C:G,4,0)=0,"Atribuido a São Paulo","")</f>
        <v/>
      </c>
    </row>
    <row r="92" spans="1:10" ht="34.5">
      <c r="B92" s="129" t="s">
        <v>65</v>
      </c>
      <c r="C92" s="134">
        <v>38099</v>
      </c>
      <c r="D92" s="130" t="str">
        <f>VLOOKUP(C92,BancoRJ!C:G,2,0)</f>
        <v>SUPORTE DE FIXACAO PARA ESPELHO / PLACA 4" X 2", PARA 3 MODULOS, PARA INSTALACAO DE TOMADAS E INTERRUPTORES (SOMENTE SUPORTE)</v>
      </c>
      <c r="E92" s="131" t="str">
        <f>VLOOKUP(C92,BancoRJ!C:G,3,0)</f>
        <v>UN</v>
      </c>
      <c r="F92" s="139">
        <v>1</v>
      </c>
      <c r="G92" s="132">
        <f>IF(B92="COMP",VLOOKUP(C92,COMPOSIÇÕES!C:H,6,0),IF(VLOOKUP('DADOS GERAIS'!$B$9,'DADOS GERAIS'!$H$1:$I$2,2,0)=1,IF(VLOOKUP(C92,BancoRJ!C:G,4,0)=0,VLOOKUP(C92,BancoSP!C:G,4,0),VLOOKUP(C92,BancoRJ!C:G,4,0)),IF(VLOOKUP(C92,BancoRJ!C:G,5,0)=0,VLOOKUP(C92,BancoSP!C:G,5,0),VLOOKUP(C92,BancoRJ!C:G,5,0))))</f>
        <v>1.31</v>
      </c>
      <c r="H92" s="132">
        <f t="shared" ref="H92:H93" si="12">TRUNC(F92*G92,2)</f>
        <v>1.31</v>
      </c>
      <c r="J92" s="148" t="str">
        <f>IF(VLOOKUP(C92,BancoRJ!C:G,4,0)=0,"Atribuido a São Paulo","")</f>
        <v/>
      </c>
    </row>
    <row r="93" spans="1:10" ht="23.25">
      <c r="B93" s="129" t="s">
        <v>65</v>
      </c>
      <c r="C93" s="134">
        <v>38091</v>
      </c>
      <c r="D93" s="130" t="str">
        <f>VLOOKUP(C93,BancoRJ!C:G,2,0)</f>
        <v>ESPELHO / PLACA CEGA 4" X 2", PARA INSTALACAO DE TOMADAS E INTERRUPTORES</v>
      </c>
      <c r="E93" s="131" t="str">
        <f>VLOOKUP(C93,BancoRJ!C:G,3,0)</f>
        <v>UN</v>
      </c>
      <c r="F93" s="139">
        <v>1</v>
      </c>
      <c r="G93" s="132">
        <f>IF(B93="COMP",VLOOKUP(C93,COMPOSIÇÕES!C:H,6,0),IF(VLOOKUP('DADOS GERAIS'!$B$9,'DADOS GERAIS'!$H$1:$I$2,2,0)=1,IF(VLOOKUP(C93,BancoRJ!C:G,4,0)=0,VLOOKUP(C93,BancoSP!C:G,4,0),VLOOKUP(C93,BancoRJ!C:G,4,0)),IF(VLOOKUP(C93,BancoRJ!C:G,5,0)=0,VLOOKUP(C93,BancoSP!C:G,5,0),VLOOKUP(C93,BancoRJ!C:G,5,0))))</f>
        <v>2.1</v>
      </c>
      <c r="H93" s="132">
        <f t="shared" si="12"/>
        <v>2.1</v>
      </c>
      <c r="J93" s="148" t="str">
        <f>IF(VLOOKUP(C93,BancoRJ!C:G,4,0)=0,"Atribuido a São Paulo","")</f>
        <v/>
      </c>
    </row>
    <row r="94" spans="1:10">
      <c r="B94" s="335" t="s">
        <v>15883</v>
      </c>
      <c r="C94" s="335"/>
      <c r="D94" s="335"/>
      <c r="E94" s="335"/>
      <c r="F94" s="133">
        <v>91947</v>
      </c>
      <c r="G94" s="333" t="s">
        <v>32236</v>
      </c>
      <c r="H94" s="333"/>
    </row>
    <row r="97" spans="1:10" ht="34.5">
      <c r="A97" s="124" t="str">
        <f>CONCATENAR</f>
        <v>SINAPI COMP 12</v>
      </c>
      <c r="B97" s="125" t="s">
        <v>58</v>
      </c>
      <c r="C97" s="125" t="s">
        <v>31763</v>
      </c>
      <c r="D97" s="135" t="s">
        <v>31753</v>
      </c>
      <c r="E97" s="125" t="str">
        <f>VLOOKUP(F102,BancoRJ!C:G,3,0)</f>
        <v>UN</v>
      </c>
      <c r="F97" s="152" t="s">
        <v>134</v>
      </c>
      <c r="G97" s="127" t="s">
        <v>25</v>
      </c>
      <c r="H97" s="128">
        <f>SUM(H98:H101)</f>
        <v>40.67</v>
      </c>
    </row>
    <row r="98" spans="1:10">
      <c r="B98" s="129" t="s">
        <v>58</v>
      </c>
      <c r="C98" s="134">
        <v>88264</v>
      </c>
      <c r="D98" s="130" t="str">
        <f>VLOOKUP(C98,BancoRJ!C:G,2,0)</f>
        <v>ELETRICISTA COM ENCARGOS COMPLEMENTARES</v>
      </c>
      <c r="E98" s="131" t="str">
        <f>VLOOKUP(C98,BancoRJ!C:G,3,0)</f>
        <v>H</v>
      </c>
      <c r="F98" s="139">
        <v>0.51100000000000001</v>
      </c>
      <c r="G98" s="132">
        <f>IF(B98="COMP",VLOOKUP(C98,COMPOSIÇÕES!C:H,6,0),IF(VLOOKUP('DADOS GERAIS'!$B$9,'DADOS GERAIS'!$H$1:$I$2,2,0)=1,IF(VLOOKUP(C98,BancoRJ!C:G,4,0)=0,VLOOKUP(C98,BancoSP!C:G,4,0),VLOOKUP(C98,BancoRJ!C:G,4,0)),IF(VLOOKUP(C98,BancoRJ!C:G,5,0)=0,VLOOKUP(C98,BancoSP!C:G,5,0),VLOOKUP(C98,BancoRJ!C:G,5,0))))</f>
        <v>39.94</v>
      </c>
      <c r="H98" s="132">
        <f>TRUNC(F98*G98,2)</f>
        <v>20.399999999999999</v>
      </c>
      <c r="J98" s="148" t="str">
        <f>IF(VLOOKUP(C98,BancoRJ!C:G,4,0)=0,"Atribuido a São Paulo","")</f>
        <v/>
      </c>
    </row>
    <row r="99" spans="1:10">
      <c r="B99" s="129" t="s">
        <v>58</v>
      </c>
      <c r="C99" s="134">
        <v>88247</v>
      </c>
      <c r="D99" s="130" t="str">
        <f>VLOOKUP(C99,BancoRJ!C:G,2,0)</f>
        <v>AUXILIAR DE ELETRICISTA COM ENCARGOS COMPLEMENTARES</v>
      </c>
      <c r="E99" s="131" t="str">
        <f>VLOOKUP(C99,BancoRJ!C:G,3,0)</f>
        <v>H</v>
      </c>
      <c r="F99" s="139">
        <v>0.51100000000000001</v>
      </c>
      <c r="G99" s="132">
        <f>IF(B99="COMP",VLOOKUP(C99,COMPOSIÇÕES!C:H,6,0),IF(VLOOKUP('DADOS GERAIS'!$B$9,'DADOS GERAIS'!$H$1:$I$2,2,0)=1,IF(VLOOKUP(C99,BancoRJ!C:G,4,0)=0,VLOOKUP(C99,BancoSP!C:G,4,0),VLOOKUP(C99,BancoRJ!C:G,4,0)),IF(VLOOKUP(C99,BancoRJ!C:G,5,0)=0,VLOOKUP(C99,BancoSP!C:G,5,0),VLOOKUP(C99,BancoRJ!C:G,5,0))))</f>
        <v>33</v>
      </c>
      <c r="H99" s="132">
        <f t="shared" ref="H99:H101" si="13">TRUNC(F99*G99,2)</f>
        <v>16.86</v>
      </c>
      <c r="J99" s="148" t="str">
        <f>IF(VLOOKUP(C99,BancoRJ!C:G,4,0)=0,"Atribuido a São Paulo","")</f>
        <v/>
      </c>
    </row>
    <row r="100" spans="1:10" ht="34.5">
      <c r="B100" s="129" t="s">
        <v>65</v>
      </c>
      <c r="C100" s="134">
        <v>38099</v>
      </c>
      <c r="D100" s="130" t="str">
        <f>VLOOKUP(C100,BancoRJ!C:G,2,0)</f>
        <v>SUPORTE DE FIXACAO PARA ESPELHO / PLACA 4" X 2", PARA 3 MODULOS, PARA INSTALACAO DE TOMADAS E INTERRUPTORES (SOMENTE SUPORTE)</v>
      </c>
      <c r="E100" s="131" t="str">
        <f>VLOOKUP(C100,BancoRJ!C:G,3,0)</f>
        <v>UN</v>
      </c>
      <c r="F100" s="139">
        <v>1</v>
      </c>
      <c r="G100" s="132">
        <f>IF(B100="COMP",VLOOKUP(C100,COMPOSIÇÕES!C:H,6,0),IF(VLOOKUP('DADOS GERAIS'!$B$9,'DADOS GERAIS'!$H$1:$I$2,2,0)=1,IF(VLOOKUP(C100,BancoRJ!C:G,4,0)=0,VLOOKUP(C100,BancoSP!C:G,4,0),VLOOKUP(C100,BancoRJ!C:G,4,0)),IF(VLOOKUP(C100,BancoRJ!C:G,5,0)=0,VLOOKUP(C100,BancoSP!C:G,5,0),VLOOKUP(C100,BancoRJ!C:G,5,0))))</f>
        <v>1.31</v>
      </c>
      <c r="H100" s="132">
        <f t="shared" si="13"/>
        <v>1.31</v>
      </c>
      <c r="J100" s="148" t="str">
        <f>IF(VLOOKUP(C100,BancoRJ!C:G,4,0)=0,"Atribuido a São Paulo","")</f>
        <v/>
      </c>
    </row>
    <row r="101" spans="1:10" ht="23.25">
      <c r="B101" s="129" t="s">
        <v>65</v>
      </c>
      <c r="C101" s="134">
        <v>38091</v>
      </c>
      <c r="D101" s="130" t="str">
        <f>VLOOKUP(C101,BancoRJ!C:G,2,0)</f>
        <v>ESPELHO / PLACA CEGA 4" X 2", PARA INSTALACAO DE TOMADAS E INTERRUPTORES</v>
      </c>
      <c r="E101" s="131" t="str">
        <f>VLOOKUP(C101,BancoRJ!C:G,3,0)</f>
        <v>UN</v>
      </c>
      <c r="F101" s="139">
        <v>1</v>
      </c>
      <c r="G101" s="132">
        <f>IF(B101="COMP",VLOOKUP(C101,COMPOSIÇÕES!C:H,6,0),IF(VLOOKUP('DADOS GERAIS'!$B$9,'DADOS GERAIS'!$H$1:$I$2,2,0)=1,IF(VLOOKUP(C101,BancoRJ!C:G,4,0)=0,VLOOKUP(C101,BancoSP!C:G,4,0),VLOOKUP(C101,BancoRJ!C:G,4,0)),IF(VLOOKUP(C101,BancoRJ!C:G,5,0)=0,VLOOKUP(C101,BancoSP!C:G,5,0),VLOOKUP(C101,BancoRJ!C:G,5,0))))</f>
        <v>2.1</v>
      </c>
      <c r="H101" s="132">
        <f t="shared" si="13"/>
        <v>2.1</v>
      </c>
      <c r="J101" s="148" t="str">
        <f>IF(VLOOKUP(C101,BancoRJ!C:G,4,0)=0,"Atribuido a São Paulo","")</f>
        <v/>
      </c>
    </row>
    <row r="102" spans="1:10">
      <c r="B102" s="335" t="s">
        <v>15883</v>
      </c>
      <c r="C102" s="335"/>
      <c r="D102" s="335"/>
      <c r="E102" s="335"/>
      <c r="F102" s="133">
        <v>91990</v>
      </c>
      <c r="G102" s="333" t="s">
        <v>32236</v>
      </c>
      <c r="H102" s="333"/>
    </row>
    <row r="105" spans="1:10" ht="23.25">
      <c r="A105" s="124" t="str">
        <f>CONCATENAR</f>
        <v>SINAPI COMP 13</v>
      </c>
      <c r="B105" s="125" t="s">
        <v>58</v>
      </c>
      <c r="C105" s="125" t="s">
        <v>15806</v>
      </c>
      <c r="D105" s="135" t="s">
        <v>31752</v>
      </c>
      <c r="E105" s="125" t="str">
        <f>VLOOKUP(F109,BancoRJ!C:G,3,0)</f>
        <v>UN</v>
      </c>
      <c r="F105" s="152" t="s">
        <v>134</v>
      </c>
      <c r="G105" s="127" t="s">
        <v>25</v>
      </c>
      <c r="H105" s="128">
        <f>SUM(H106:H108)</f>
        <v>21.59</v>
      </c>
    </row>
    <row r="106" spans="1:10">
      <c r="B106" s="129" t="s">
        <v>58</v>
      </c>
      <c r="C106" s="134">
        <v>88264</v>
      </c>
      <c r="D106" s="130" t="str">
        <f>VLOOKUP(C106,BancoRJ!C:G,2,0)</f>
        <v>ELETRICISTA COM ENCARGOS COMPLEMENTARES</v>
      </c>
      <c r="E106" s="131" t="str">
        <f>VLOOKUP(C106,BancoRJ!C:G,3,0)</f>
        <v>H</v>
      </c>
      <c r="F106" s="139">
        <v>0.222</v>
      </c>
      <c r="G106" s="132">
        <f>IF(B106="COMP",VLOOKUP(C106,COMPOSIÇÕES!C:H,6,0),IF(VLOOKUP('DADOS GERAIS'!$B$9,'DADOS GERAIS'!$H$1:$I$2,2,0)=1,IF(VLOOKUP(C106,BancoRJ!C:G,4,0)=0,VLOOKUP(C106,BancoSP!C:G,4,0),VLOOKUP(C106,BancoRJ!C:G,4,0)),IF(VLOOKUP(C106,BancoRJ!C:G,5,0)=0,VLOOKUP(C106,BancoSP!C:G,5,0),VLOOKUP(C106,BancoRJ!C:G,5,0))))</f>
        <v>39.94</v>
      </c>
      <c r="H106" s="132">
        <f>TRUNC(F106*G106,2)</f>
        <v>8.86</v>
      </c>
      <c r="J106" s="148" t="str">
        <f>IF(VLOOKUP(C106,BancoRJ!C:G,4,0)=0,"Atribuido a São Paulo","")</f>
        <v/>
      </c>
    </row>
    <row r="107" spans="1:10">
      <c r="B107" s="129" t="s">
        <v>58</v>
      </c>
      <c r="C107" s="134">
        <v>88247</v>
      </c>
      <c r="D107" s="130" t="str">
        <f>VLOOKUP(C107,BancoRJ!C:G,2,0)</f>
        <v>AUXILIAR DE ELETRICISTA COM ENCARGOS COMPLEMENTARES</v>
      </c>
      <c r="E107" s="131" t="str">
        <f>VLOOKUP(C107,BancoRJ!C:G,3,0)</f>
        <v>H</v>
      </c>
      <c r="F107" s="139">
        <v>0.222</v>
      </c>
      <c r="G107" s="132">
        <f>IF(B107="COMP",VLOOKUP(C107,COMPOSIÇÕES!C:H,6,0),IF(VLOOKUP('DADOS GERAIS'!$B$9,'DADOS GERAIS'!$H$1:$I$2,2,0)=1,IF(VLOOKUP(C107,BancoRJ!C:G,4,0)=0,VLOOKUP(C107,BancoSP!C:G,4,0),VLOOKUP(C107,BancoRJ!C:G,4,0)),IF(VLOOKUP(C107,BancoRJ!C:G,5,0)=0,VLOOKUP(C107,BancoSP!C:G,5,0),VLOOKUP(C107,BancoRJ!C:G,5,0))))</f>
        <v>33</v>
      </c>
      <c r="H107" s="132">
        <f>TRUNC(F107*G107,2)</f>
        <v>7.32</v>
      </c>
      <c r="J107" s="148" t="str">
        <f>IF(VLOOKUP(C107,BancoRJ!C:G,4,0)=0,"Atribuido a São Paulo","")</f>
        <v/>
      </c>
    </row>
    <row r="108" spans="1:10" ht="23.25">
      <c r="B108" s="129" t="s">
        <v>65</v>
      </c>
      <c r="C108" s="134">
        <v>1871</v>
      </c>
      <c r="D108" s="130" t="str">
        <f>VLOOKUP(C108,BancoRJ!C:G,2,0)</f>
        <v>CAIXA OCTOGONAL DE FUNDO MOVEL, EM PVC, DE 3" X 3", PARA ELETRODUTO FLEXIVEL CORRUGADO</v>
      </c>
      <c r="E108" s="131" t="str">
        <f>VLOOKUP(C108,BancoRJ!C:G,3,0)</f>
        <v>UN</v>
      </c>
      <c r="F108" s="139">
        <v>1</v>
      </c>
      <c r="G108" s="132">
        <f>IF(B108="COMP",VLOOKUP(C108,COMPOSIÇÕES!C:H,6,0),IF(VLOOKUP('DADOS GERAIS'!$B$9,'DADOS GERAIS'!$H$1:$I$2,2,0)=1,IF(VLOOKUP(C108,BancoRJ!C:G,4,0)=0,VLOOKUP(C108,BancoSP!C:G,4,0),VLOOKUP(C108,BancoRJ!C:G,4,0)),IF(VLOOKUP(C108,BancoRJ!C:G,5,0)=0,VLOOKUP(C108,BancoSP!C:G,5,0),VLOOKUP(C108,BancoRJ!C:G,5,0))))</f>
        <v>5.41</v>
      </c>
      <c r="H108" s="132">
        <f t="shared" ref="H108" si="14">TRUNC(F108*G108,2)</f>
        <v>5.41</v>
      </c>
      <c r="J108" s="148" t="str">
        <f>IF(VLOOKUP(C108,BancoRJ!C:G,4,0)=0,"Atribuido a São Paulo","")</f>
        <v/>
      </c>
    </row>
    <row r="109" spans="1:10">
      <c r="B109" s="335" t="s">
        <v>15883</v>
      </c>
      <c r="C109" s="335"/>
      <c r="D109" s="335"/>
      <c r="E109" s="335"/>
      <c r="F109" s="133">
        <v>91937</v>
      </c>
      <c r="G109" s="333" t="s">
        <v>32236</v>
      </c>
      <c r="H109" s="333"/>
    </row>
    <row r="112" spans="1:10">
      <c r="A112" s="124" t="str">
        <f>CONCATENAR</f>
        <v>SINAPI COMP 14</v>
      </c>
      <c r="B112" s="125" t="s">
        <v>58</v>
      </c>
      <c r="C112" s="125" t="s">
        <v>15875</v>
      </c>
      <c r="D112" s="135" t="s">
        <v>31747</v>
      </c>
      <c r="E112" s="125" t="str">
        <f>VLOOKUP(F117,BancoRJ!C:G,3,0)</f>
        <v>UN</v>
      </c>
      <c r="F112" s="152" t="s">
        <v>134</v>
      </c>
      <c r="G112" s="127" t="s">
        <v>25</v>
      </c>
      <c r="H112" s="128">
        <f>SUM(H113:H116)</f>
        <v>11.94</v>
      </c>
    </row>
    <row r="113" spans="1:10" ht="23.25">
      <c r="B113" s="129" t="s">
        <v>58</v>
      </c>
      <c r="C113" s="134">
        <v>88267</v>
      </c>
      <c r="D113" s="130" t="str">
        <f>VLOOKUP(C113,BancoRJ!C:G,2,0)</f>
        <v>ENCANADOR OU BOMBEIRO HIDRÁULICO COM ENCARGOS COMPLEMENTARES</v>
      </c>
      <c r="E113" s="131" t="str">
        <f>VLOOKUP(C113,BancoRJ!C:G,3,0)</f>
        <v>H</v>
      </c>
      <c r="F113" s="139">
        <v>0.12770000000000001</v>
      </c>
      <c r="G113" s="132">
        <f>IF(B113="COMP",VLOOKUP(C113,COMPOSIÇÕES!C:H,6,0),IF(VLOOKUP('DADOS GERAIS'!$B$9,'DADOS GERAIS'!$H$1:$I$2,2,0)=1,IF(VLOOKUP(C113,BancoRJ!C:G,4,0)=0,VLOOKUP(C113,BancoSP!C:G,4,0),VLOOKUP(C113,BancoRJ!C:G,4,0)),IF(VLOOKUP(C113,BancoRJ!C:G,5,0)=0,VLOOKUP(C113,BancoSP!C:G,5,0),VLOOKUP(C113,BancoRJ!C:G,5,0))))</f>
        <v>38.590000000000003</v>
      </c>
      <c r="H113" s="132">
        <f>TRUNC(F113*G113,2)</f>
        <v>4.92</v>
      </c>
      <c r="J113" s="148" t="str">
        <f>IF(VLOOKUP(C113,BancoRJ!C:G,4,0)=0,"Atribuido a São Paulo","")</f>
        <v/>
      </c>
    </row>
    <row r="114" spans="1:10" ht="23.25">
      <c r="B114" s="129" t="s">
        <v>58</v>
      </c>
      <c r="C114" s="134">
        <v>88248</v>
      </c>
      <c r="D114" s="130" t="str">
        <f>VLOOKUP(C114,BancoRJ!C:G,2,0)</f>
        <v>AUXILIAR DE ENCANADOR OU BOMBEIRO HIDRÁULICO COM ENCARGOS COMPLEMENTARES</v>
      </c>
      <c r="E114" s="131" t="str">
        <f>VLOOKUP(C114,BancoRJ!C:G,3,0)</f>
        <v>H</v>
      </c>
      <c r="F114" s="139">
        <v>8.5099999999999995E-2</v>
      </c>
      <c r="G114" s="132">
        <f>IF(B114="COMP",VLOOKUP(C114,COMPOSIÇÕES!C:H,6,0),IF(VLOOKUP('DADOS GERAIS'!$B$9,'DADOS GERAIS'!$H$1:$I$2,2,0)=1,IF(VLOOKUP(C114,BancoRJ!C:G,4,0)=0,VLOOKUP(C114,BancoSP!C:G,4,0),VLOOKUP(C114,BancoRJ!C:G,4,0)),IF(VLOOKUP(C114,BancoRJ!C:G,5,0)=0,VLOOKUP(C114,BancoSP!C:G,5,0),VLOOKUP(C114,BancoRJ!C:G,5,0))))</f>
        <v>31.89</v>
      </c>
      <c r="H114" s="132">
        <f t="shared" ref="H114:H116" si="15">TRUNC(F114*G114,2)</f>
        <v>2.71</v>
      </c>
      <c r="J114" s="148" t="str">
        <f>IF(VLOOKUP(C114,BancoRJ!C:G,4,0)=0,"Atribuido a São Paulo","")</f>
        <v/>
      </c>
    </row>
    <row r="115" spans="1:10">
      <c r="B115" s="129" t="s">
        <v>65</v>
      </c>
      <c r="C115" s="134">
        <v>4888</v>
      </c>
      <c r="D115" s="130" t="str">
        <f>VLOOKUP(C115,BancoRJ!C:G,2,0)</f>
        <v>PLUG OU BUJAO DE FERRO GALVANIZADO, DE 1/2"</v>
      </c>
      <c r="E115" s="131" t="str">
        <f>VLOOKUP(C115,BancoRJ!C:G,3,0)</f>
        <v>UN</v>
      </c>
      <c r="F115" s="139">
        <v>1</v>
      </c>
      <c r="G115" s="132">
        <f>IF(B115="COMP",VLOOKUP(C115,COMPOSIÇÕES!C:H,6,0),IF(VLOOKUP('DADOS GERAIS'!$B$9,'DADOS GERAIS'!$H$1:$I$2,2,0)=1,IF(VLOOKUP(C115,BancoRJ!C:G,4,0)=0,VLOOKUP(C115,BancoSP!C:G,4,0),VLOOKUP(C115,BancoRJ!C:G,4,0)),IF(VLOOKUP(C115,BancoRJ!C:G,5,0)=0,VLOOKUP(C115,BancoSP!C:G,5,0),VLOOKUP(C115,BancoRJ!C:G,5,0))))</f>
        <v>4.29</v>
      </c>
      <c r="H115" s="132">
        <f t="shared" si="15"/>
        <v>4.29</v>
      </c>
      <c r="J115" s="148" t="str">
        <f>IF(VLOOKUP(C115,BancoRJ!C:G,4,0)=0,"Atribuido a São Paulo","")</f>
        <v>Atribuido a São Paulo</v>
      </c>
    </row>
    <row r="116" spans="1:10">
      <c r="B116" s="129" t="s">
        <v>65</v>
      </c>
      <c r="C116" s="134">
        <v>3148</v>
      </c>
      <c r="D116" s="130" t="str">
        <f>VLOOKUP(C116,BancoRJ!C:G,2,0)</f>
        <v>FITA VEDA ROSCA, EM PTFE, ROLO DE 18 MM X 50 M (L X C)</v>
      </c>
      <c r="E116" s="131" t="str">
        <f>VLOOKUP(C116,BancoRJ!C:G,3,0)</f>
        <v>UN</v>
      </c>
      <c r="F116" s="139">
        <v>2.0999999999999999E-3</v>
      </c>
      <c r="G116" s="132">
        <f>IF(B116="COMP",VLOOKUP(C116,COMPOSIÇÕES!C:H,6,0),IF(VLOOKUP('DADOS GERAIS'!$B$9,'DADOS GERAIS'!$H$1:$I$2,2,0)=1,IF(VLOOKUP(C116,BancoRJ!C:G,4,0)=0,VLOOKUP(C116,BancoSP!C:G,4,0),VLOOKUP(C116,BancoRJ!C:G,4,0)),IF(VLOOKUP(C116,BancoRJ!C:G,5,0)=0,VLOOKUP(C116,BancoSP!C:G,5,0),VLOOKUP(C116,BancoRJ!C:G,5,0))))</f>
        <v>13.46</v>
      </c>
      <c r="H116" s="132">
        <f t="shared" si="15"/>
        <v>0.02</v>
      </c>
      <c r="J116" s="148" t="str">
        <f>IF(VLOOKUP(C116,BancoRJ!C:G,4,0)=0,"Atribuido a São Paulo","")</f>
        <v/>
      </c>
    </row>
    <row r="117" spans="1:10">
      <c r="B117" s="335" t="s">
        <v>15883</v>
      </c>
      <c r="C117" s="335"/>
      <c r="D117" s="335"/>
      <c r="E117" s="335"/>
      <c r="F117" s="133">
        <v>104585</v>
      </c>
      <c r="G117" s="333" t="s">
        <v>32236</v>
      </c>
      <c r="H117" s="333"/>
    </row>
    <row r="120" spans="1:10" ht="23.25">
      <c r="A120" s="124" t="str">
        <f>CONCATENAR</f>
        <v>SINAPI COMP 15</v>
      </c>
      <c r="B120" s="125" t="s">
        <v>58</v>
      </c>
      <c r="C120" s="125" t="s">
        <v>15878</v>
      </c>
      <c r="D120" s="135" t="s">
        <v>31750</v>
      </c>
      <c r="E120" s="125" t="str">
        <f>VLOOKUP(F125,BancoRJ!C:G,3,0)</f>
        <v>UN</v>
      </c>
      <c r="F120" s="152" t="s">
        <v>134</v>
      </c>
      <c r="G120" s="127" t="s">
        <v>25</v>
      </c>
      <c r="H120" s="128">
        <f>SUM(H121:H124)</f>
        <v>33.18</v>
      </c>
    </row>
    <row r="121" spans="1:10">
      <c r="B121" s="129" t="s">
        <v>58</v>
      </c>
      <c r="C121" s="134">
        <v>88316</v>
      </c>
      <c r="D121" s="130" t="str">
        <f>VLOOKUP(C121,BancoRJ!C:G,2,0)</f>
        <v>SERVENTE COM ENCARGOS COMPLEMENTARES</v>
      </c>
      <c r="E121" s="131" t="str">
        <f>VLOOKUP(C121,BancoRJ!C:G,3,0)</f>
        <v>H</v>
      </c>
      <c r="F121" s="139">
        <v>4.8099999999999997E-2</v>
      </c>
      <c r="G121" s="132">
        <f>IF(B121="COMP",VLOOKUP(C121,COMPOSIÇÕES!C:H,6,0),IF(VLOOKUP('DADOS GERAIS'!$B$9,'DADOS GERAIS'!$H$1:$I$2,2,0)=1,IF(VLOOKUP(C121,BancoRJ!C:G,4,0)=0,VLOOKUP(C121,BancoSP!C:G,4,0),VLOOKUP(C121,BancoRJ!C:G,4,0)),IF(VLOOKUP(C121,BancoRJ!C:G,5,0)=0,VLOOKUP(C121,BancoSP!C:G,5,0),VLOOKUP(C121,BancoRJ!C:G,5,0))))</f>
        <v>31.39</v>
      </c>
      <c r="H121" s="132">
        <f>TRUNC(F121*G121,2)</f>
        <v>1.5</v>
      </c>
      <c r="J121" s="148" t="str">
        <f>IF(VLOOKUP(C121,BancoRJ!C:G,4,0)=0,"Atribuido a São Paulo","")</f>
        <v/>
      </c>
    </row>
    <row r="122" spans="1:10" ht="23.25">
      <c r="B122" s="129" t="s">
        <v>58</v>
      </c>
      <c r="C122" s="134">
        <v>88267</v>
      </c>
      <c r="D122" s="130" t="str">
        <f>VLOOKUP(C122,BancoRJ!C:G,2,0)</f>
        <v>ENCANADOR OU BOMBEIRO HIDRÁULICO COM ENCARGOS COMPLEMENTARES</v>
      </c>
      <c r="E122" s="131" t="str">
        <f>VLOOKUP(C122,BancoRJ!C:G,3,0)</f>
        <v>H</v>
      </c>
      <c r="F122" s="139">
        <v>0.1525</v>
      </c>
      <c r="G122" s="132">
        <f>IF(B122="COMP",VLOOKUP(C122,COMPOSIÇÕES!C:H,6,0),IF(VLOOKUP('DADOS GERAIS'!$B$9,'DADOS GERAIS'!$H$1:$I$2,2,0)=1,IF(VLOOKUP(C122,BancoRJ!C:G,4,0)=0,VLOOKUP(C122,BancoSP!C:G,4,0),VLOOKUP(C122,BancoRJ!C:G,4,0)),IF(VLOOKUP(C122,BancoRJ!C:G,5,0)=0,VLOOKUP(C122,BancoSP!C:G,5,0),VLOOKUP(C122,BancoRJ!C:G,5,0))))</f>
        <v>38.590000000000003</v>
      </c>
      <c r="H122" s="132">
        <f t="shared" ref="H122:H124" si="16">TRUNC(F122*G122,2)</f>
        <v>5.88</v>
      </c>
      <c r="J122" s="148" t="str">
        <f>IF(VLOOKUP(C122,BancoRJ!C:G,4,0)=0,"Atribuido a São Paulo","")</f>
        <v/>
      </c>
    </row>
    <row r="123" spans="1:10" ht="23.25">
      <c r="B123" s="129" t="s">
        <v>65</v>
      </c>
      <c r="C123" s="134">
        <v>11831</v>
      </c>
      <c r="D123" s="130" t="str">
        <f>VLOOKUP(C123,BancoRJ!C:G,2,0)</f>
        <v>TORNEIRA PLASTICA PARA TANQUE 1/2" OU 3/4" COM BICO PARA MANGUEIRA</v>
      </c>
      <c r="E123" s="131" t="str">
        <f>VLOOKUP(C123,BancoRJ!C:G,3,0)</f>
        <v>UN</v>
      </c>
      <c r="F123" s="139">
        <v>1</v>
      </c>
      <c r="G123" s="132">
        <f>IF(B123="COMP",VLOOKUP(C123,COMPOSIÇÕES!C:H,6,0),IF(VLOOKUP('DADOS GERAIS'!$B$9,'DADOS GERAIS'!$H$1:$I$2,2,0)=1,IF(VLOOKUP(C123,BancoRJ!C:G,4,0)=0,VLOOKUP(C123,BancoSP!C:G,4,0),VLOOKUP(C123,BancoRJ!C:G,4,0)),IF(VLOOKUP(C123,BancoRJ!C:G,5,0)=0,VLOOKUP(C123,BancoSP!C:G,5,0),VLOOKUP(C123,BancoRJ!C:G,5,0))))</f>
        <v>25.73</v>
      </c>
      <c r="H123" s="132">
        <f t="shared" si="16"/>
        <v>25.73</v>
      </c>
      <c r="J123" s="148" t="str">
        <f>IF(VLOOKUP(C123,BancoRJ!C:G,4,0)=0,"Atribuido a São Paulo","")</f>
        <v/>
      </c>
    </row>
    <row r="124" spans="1:10">
      <c r="B124" s="129" t="s">
        <v>65</v>
      </c>
      <c r="C124" s="134">
        <v>3146</v>
      </c>
      <c r="D124" s="130" t="str">
        <f>VLOOKUP(C124,BancoRJ!C:G,2,0)</f>
        <v>FITA VEDA ROSCA, EM PTFE, ROLO DE 18 MM X 10 M (L X C)</v>
      </c>
      <c r="E124" s="131" t="str">
        <f>VLOOKUP(C124,BancoRJ!C:G,3,0)</f>
        <v>UN</v>
      </c>
      <c r="F124" s="139">
        <v>2.1000000000000001E-2</v>
      </c>
      <c r="G124" s="132">
        <f>IF(B124="COMP",VLOOKUP(C124,COMPOSIÇÕES!C:H,6,0),IF(VLOOKUP('DADOS GERAIS'!$B$9,'DADOS GERAIS'!$H$1:$I$2,2,0)=1,IF(VLOOKUP(C124,BancoRJ!C:G,4,0)=0,VLOOKUP(C124,BancoSP!C:G,4,0),VLOOKUP(C124,BancoRJ!C:G,4,0)),IF(VLOOKUP(C124,BancoRJ!C:G,5,0)=0,VLOOKUP(C124,BancoSP!C:G,5,0),VLOOKUP(C124,BancoRJ!C:G,5,0))))</f>
        <v>3.65</v>
      </c>
      <c r="H124" s="132">
        <f t="shared" si="16"/>
        <v>7.0000000000000007E-2</v>
      </c>
      <c r="J124" s="148" t="str">
        <f>IF(VLOOKUP(C124,BancoRJ!C:G,4,0)=0,"Atribuido a São Paulo","")</f>
        <v/>
      </c>
    </row>
    <row r="125" spans="1:10">
      <c r="B125" s="335" t="s">
        <v>15883</v>
      </c>
      <c r="C125" s="335"/>
      <c r="D125" s="335"/>
      <c r="E125" s="335"/>
      <c r="F125" s="133">
        <v>86913</v>
      </c>
      <c r="G125" s="333" t="s">
        <v>32236</v>
      </c>
      <c r="H125" s="333"/>
    </row>
    <row r="128" spans="1:10" ht="45.75">
      <c r="A128" s="124" t="str">
        <f>CONCATENAR</f>
        <v>SINAPI COMP 16</v>
      </c>
      <c r="B128" s="125" t="s">
        <v>58</v>
      </c>
      <c r="C128" s="125" t="s">
        <v>15879</v>
      </c>
      <c r="D128" s="135" t="s">
        <v>32245</v>
      </c>
      <c r="E128" s="125" t="str">
        <f>VLOOKUP(F135,BancoRJ!C:G,3,0)</f>
        <v>M2</v>
      </c>
      <c r="F128" s="152" t="s">
        <v>134</v>
      </c>
      <c r="G128" s="127" t="s">
        <v>25</v>
      </c>
      <c r="H128" s="128">
        <f>SUM(H129:H134)</f>
        <v>73.72999999999999</v>
      </c>
    </row>
    <row r="129" spans="1:10">
      <c r="B129" s="129" t="s">
        <v>58</v>
      </c>
      <c r="C129" s="134">
        <v>88316</v>
      </c>
      <c r="D129" s="130" t="str">
        <f>VLOOKUP(C129,BancoRJ!C:G,2,0)</f>
        <v>SERVENTE COM ENCARGOS COMPLEMENTARES</v>
      </c>
      <c r="E129" s="131" t="str">
        <f>VLOOKUP(C129,BancoRJ!C:G,3,0)</f>
        <v>H</v>
      </c>
      <c r="F129" s="139">
        <v>0.38500000000000001</v>
      </c>
      <c r="G129" s="132">
        <f>IF(B129="COMP",VLOOKUP(C129,COMPOSIÇÕES!C:H,6,0),IF(VLOOKUP('DADOS GERAIS'!$B$9,'DADOS GERAIS'!$H$1:$I$2,2,0)=1,IF(VLOOKUP(C129,BancoRJ!C:G,4,0)=0,VLOOKUP(C129,BancoSP!C:G,4,0),VLOOKUP(C129,BancoRJ!C:G,4,0)),IF(VLOOKUP(C129,BancoRJ!C:G,5,0)=0,VLOOKUP(C129,BancoSP!C:G,5,0),VLOOKUP(C129,BancoRJ!C:G,5,0))))</f>
        <v>31.39</v>
      </c>
      <c r="H129" s="132">
        <f>TRUNC(F129*G129,2)</f>
        <v>12.08</v>
      </c>
      <c r="J129" s="148" t="str">
        <f>IF(VLOOKUP(C129,BancoRJ!C:G,4,0)=0,"Atribuido a São Paulo","")</f>
        <v/>
      </c>
    </row>
    <row r="130" spans="1:10">
      <c r="B130" s="129" t="s">
        <v>58</v>
      </c>
      <c r="C130" s="134">
        <v>88309</v>
      </c>
      <c r="D130" s="130" t="str">
        <f>VLOOKUP(C130,BancoRJ!C:G,2,0)</f>
        <v>PEDREIRO COM ENCARGOS COMPLEMENTARES</v>
      </c>
      <c r="E130" s="131" t="str">
        <f>VLOOKUP(C130,BancoRJ!C:G,3,0)</f>
        <v>H</v>
      </c>
      <c r="F130" s="139">
        <v>0.77</v>
      </c>
      <c r="G130" s="132">
        <f>IF(B130="COMP",VLOOKUP(C130,COMPOSIÇÕES!C:H,6,0),IF(VLOOKUP('DADOS GERAIS'!$B$9,'DADOS GERAIS'!$H$1:$I$2,2,0)=1,IF(VLOOKUP(C130,BancoRJ!C:G,4,0)=0,VLOOKUP(C130,BancoSP!C:G,4,0),VLOOKUP(C130,BancoRJ!C:G,4,0)),IF(VLOOKUP(C130,BancoRJ!C:G,5,0)=0,VLOOKUP(C130,BancoSP!C:G,5,0),VLOOKUP(C130,BancoRJ!C:G,5,0))))</f>
        <v>40.1</v>
      </c>
      <c r="H130" s="132">
        <f t="shared" ref="H130" si="17">TRUNC(F130*G130,2)</f>
        <v>30.87</v>
      </c>
      <c r="J130" s="148" t="str">
        <f>IF(VLOOKUP(C130,BancoRJ!C:G,4,0)=0,"Atribuido a São Paulo","")</f>
        <v/>
      </c>
    </row>
    <row r="131" spans="1:10" ht="34.5">
      <c r="B131" s="129" t="s">
        <v>58</v>
      </c>
      <c r="C131" s="134">
        <v>100475</v>
      </c>
      <c r="D131" s="130" t="str">
        <f>VLOOKUP(C131,BancoRJ!C:G,2,0)</f>
        <v>ARGAMASSA TRAÇO 1:3 (EM VOLUME DE CIMENTO E AREIA MÉDIA ÚMIDA) COM ADIÇÃO DE IMPERMEABILIZANTE, PREPARO MECÂNICO COM BETONEIRA 400 L. AF_08/2019</v>
      </c>
      <c r="E131" s="131" t="str">
        <f>VLOOKUP(C131,BancoRJ!C:G,3,0)</f>
        <v>M3</v>
      </c>
      <c r="F131" s="139">
        <v>7.7000000000000002E-3</v>
      </c>
      <c r="G131" s="132">
        <f>IF(B131="COMP",VLOOKUP(C131,COMPOSIÇÕES!C:H,6,0),IF(VLOOKUP('DADOS GERAIS'!$B$9,'DADOS GERAIS'!$H$1:$I$2,2,0)=1,IF(VLOOKUP(C131,BancoRJ!C:G,4,0)=0,VLOOKUP(C131,BancoSP!C:G,4,0),VLOOKUP(C131,BancoRJ!C:G,4,0)),IF(VLOOKUP(C131,BancoRJ!C:G,5,0)=0,VLOOKUP(C131,BancoSP!C:G,5,0),VLOOKUP(C131,BancoRJ!C:G,5,0))))</f>
        <v>703.71</v>
      </c>
      <c r="H131" s="132">
        <f t="shared" ref="H131" si="18">TRUNC(F131*G131,2)</f>
        <v>5.41</v>
      </c>
      <c r="J131" s="148" t="str">
        <f>IF(VLOOKUP(C131,BancoRJ!C:G,4,0)=0,"Atribuido a São Paulo","")</f>
        <v/>
      </c>
    </row>
    <row r="132" spans="1:10">
      <c r="B132" s="129" t="s">
        <v>65</v>
      </c>
      <c r="C132" s="134">
        <v>37395</v>
      </c>
      <c r="D132" s="130" t="str">
        <f>VLOOKUP(C132,BancoRJ!C:G,2,0)</f>
        <v>PINO DE ACO COM FURO, HASTE = 27 MM (ACAO DIRETA)</v>
      </c>
      <c r="E132" s="131" t="str">
        <f>VLOOKUP(C132,BancoRJ!C:G,3,0)</f>
        <v>CENTO</v>
      </c>
      <c r="F132" s="139">
        <v>5.0000000000000001E-3</v>
      </c>
      <c r="G132" s="132">
        <f>IF(B132="COMP",VLOOKUP(C132,COMPOSIÇÕES!C:H,6,0),IF(VLOOKUP('DADOS GERAIS'!$B$9,'DADOS GERAIS'!$H$1:$I$2,2,0)=1,IF(VLOOKUP(C132,BancoRJ!C:G,4,0)=0,VLOOKUP(C132,BancoSP!C:G,4,0),VLOOKUP(C132,BancoRJ!C:G,4,0)),IF(VLOOKUP(C132,BancoRJ!C:G,5,0)=0,VLOOKUP(C132,BancoSP!C:G,5,0),VLOOKUP(C132,BancoRJ!C:G,5,0))))</f>
        <v>70.87</v>
      </c>
      <c r="H132" s="132">
        <f t="shared" ref="H132" si="19">TRUNC(F132*G132,2)</f>
        <v>0.35</v>
      </c>
      <c r="J132" s="148" t="str">
        <f>IF(VLOOKUP(C132,BancoRJ!C:G,4,0)=0,"Atribuido a São Paulo","")</f>
        <v/>
      </c>
    </row>
    <row r="133" spans="1:10" ht="23.25">
      <c r="B133" s="129" t="s">
        <v>65</v>
      </c>
      <c r="C133" s="134">
        <v>34557</v>
      </c>
      <c r="D133" s="130" t="str">
        <f>VLOOKUP(C133,BancoRJ!C:G,2,0)</f>
        <v>TELA DE ACO SOLDADA GALVANIZADA/ZINCADA PARA ALVENARIA, FIO D = *1,20 A 1,70* MM, MALHA 15 X 15 MM, (C X L) *50 X 7,5* CM</v>
      </c>
      <c r="E133" s="131" t="str">
        <f>VLOOKUP(C133,BancoRJ!C:G,3,0)</f>
        <v>M</v>
      </c>
      <c r="F133" s="139">
        <v>0.42</v>
      </c>
      <c r="G133" s="132">
        <f>IF(B133="COMP",VLOOKUP(C133,COMPOSIÇÕES!C:H,6,0),IF(VLOOKUP('DADOS GERAIS'!$B$9,'DADOS GERAIS'!$H$1:$I$2,2,0)=1,IF(VLOOKUP(C133,BancoRJ!C:G,4,0)=0,VLOOKUP(C133,BancoSP!C:G,4,0),VLOOKUP(C133,BancoRJ!C:G,4,0)),IF(VLOOKUP(C133,BancoRJ!C:G,5,0)=0,VLOOKUP(C133,BancoSP!C:G,5,0),VLOOKUP(C133,BancoRJ!C:G,5,0))))</f>
        <v>2.08</v>
      </c>
      <c r="H133" s="132">
        <f t="shared" ref="H133" si="20">TRUNC(F133*G133,2)</f>
        <v>0.87</v>
      </c>
      <c r="J133" s="148" t="str">
        <f>IF(VLOOKUP(C133,BancoRJ!C:G,4,0)=0,"Atribuido a São Paulo","")</f>
        <v/>
      </c>
    </row>
    <row r="134" spans="1:10" ht="23.25">
      <c r="B134" s="129" t="s">
        <v>65</v>
      </c>
      <c r="C134" s="134">
        <v>7268</v>
      </c>
      <c r="D134" s="130" t="str">
        <f>VLOOKUP(C134,BancoRJ!C:G,2,0)</f>
        <v>BLOCO CERAMICO / TIJOLO VAZADO PARA ALVENARIA DE VEDACAO, 8 FUROS NA HORIZONTAL DE 9 X 19 X 29 CM (L X A X C)</v>
      </c>
      <c r="E134" s="131" t="str">
        <f>VLOOKUP(C134,BancoRJ!C:G,3,0)</f>
        <v>UN</v>
      </c>
      <c r="F134" s="139">
        <v>18.87</v>
      </c>
      <c r="G134" s="132">
        <f>IF(B134="COMP",VLOOKUP(C134,COMPOSIÇÕES!C:H,6,0),IF(VLOOKUP('DADOS GERAIS'!$B$9,'DADOS GERAIS'!$H$1:$I$2,2,0)=1,IF(VLOOKUP(C134,BancoRJ!C:G,4,0)=0,VLOOKUP(C134,BancoSP!C:G,4,0),VLOOKUP(C134,BancoRJ!C:G,4,0)),IF(VLOOKUP(C134,BancoRJ!C:G,5,0)=0,VLOOKUP(C134,BancoSP!C:G,5,0),VLOOKUP(C134,BancoRJ!C:G,5,0))))</f>
        <v>1.28</v>
      </c>
      <c r="H134" s="132">
        <f>TRUNC(F134*G134,2)</f>
        <v>24.15</v>
      </c>
      <c r="J134" s="148" t="str">
        <f>IF(VLOOKUP(C134,BancoRJ!C:G,4,0)=0,"Atribuido a São Paulo","")</f>
        <v/>
      </c>
    </row>
    <row r="135" spans="1:10">
      <c r="B135" s="335" t="s">
        <v>15883</v>
      </c>
      <c r="C135" s="335"/>
      <c r="D135" s="335"/>
      <c r="E135" s="335"/>
      <c r="F135" s="133">
        <v>103356</v>
      </c>
      <c r="G135" s="333" t="s">
        <v>32236</v>
      </c>
      <c r="H135" s="333"/>
    </row>
    <row r="138" spans="1:10" ht="45.75">
      <c r="A138" s="124" t="str">
        <f>CONCATENAR</f>
        <v>SINAPI COMP 17</v>
      </c>
      <c r="B138" s="125" t="s">
        <v>58</v>
      </c>
      <c r="C138" s="125" t="s">
        <v>15884</v>
      </c>
      <c r="D138" s="135" t="s">
        <v>32261</v>
      </c>
      <c r="E138" s="125" t="str">
        <f>VLOOKUP(F145,BancoRJ!C:G,3,0)</f>
        <v>M2</v>
      </c>
      <c r="F138" s="152" t="s">
        <v>134</v>
      </c>
      <c r="G138" s="127" t="s">
        <v>25</v>
      </c>
      <c r="H138" s="128">
        <f>SUM(H139:H144)</f>
        <v>120.65</v>
      </c>
    </row>
    <row r="139" spans="1:10">
      <c r="B139" s="129" t="s">
        <v>58</v>
      </c>
      <c r="C139" s="134">
        <v>88316</v>
      </c>
      <c r="D139" s="130" t="str">
        <f>VLOOKUP(C139,BancoRJ!C:G,2,0)</f>
        <v>SERVENTE COM ENCARGOS COMPLEMENTARES</v>
      </c>
      <c r="E139" s="131" t="str">
        <f>VLOOKUP(C139,BancoRJ!C:G,3,0)</f>
        <v>H</v>
      </c>
      <c r="F139" s="139">
        <v>0.80500000000000005</v>
      </c>
      <c r="G139" s="132">
        <f>IF(B139="COMP",VLOOKUP(C139,COMPOSIÇÕES!C:H,6,0),IF(VLOOKUP('DADOS GERAIS'!$B$9,'DADOS GERAIS'!$H$1:$I$2,2,0)=1,IF(VLOOKUP(C139,BancoRJ!C:G,4,0)=0,VLOOKUP(C139,BancoSP!C:G,4,0),VLOOKUP(C139,BancoRJ!C:G,4,0)),IF(VLOOKUP(C139,BancoRJ!C:G,5,0)=0,VLOOKUP(C139,BancoSP!C:G,5,0),VLOOKUP(C139,BancoRJ!C:G,5,0))))</f>
        <v>31.39</v>
      </c>
      <c r="H139" s="132">
        <f>TRUNC(F139*G139,2)</f>
        <v>25.26</v>
      </c>
      <c r="J139" s="148" t="str">
        <f>IF(VLOOKUP(C139,BancoRJ!C:G,4,0)=0,"Atribuido a São Paulo","")</f>
        <v/>
      </c>
    </row>
    <row r="140" spans="1:10">
      <c r="B140" s="129" t="s">
        <v>58</v>
      </c>
      <c r="C140" s="134">
        <v>88309</v>
      </c>
      <c r="D140" s="130" t="str">
        <f>VLOOKUP(C140,BancoRJ!C:G,2,0)</f>
        <v>PEDREIRO COM ENCARGOS COMPLEMENTARES</v>
      </c>
      <c r="E140" s="131" t="str">
        <f>VLOOKUP(C140,BancoRJ!C:G,3,0)</f>
        <v>H</v>
      </c>
      <c r="F140" s="139">
        <v>1.61</v>
      </c>
      <c r="G140" s="132">
        <f>IF(B140="COMP",VLOOKUP(C140,COMPOSIÇÕES!C:H,6,0),IF(VLOOKUP('DADOS GERAIS'!$B$9,'DADOS GERAIS'!$H$1:$I$2,2,0)=1,IF(VLOOKUP(C140,BancoRJ!C:G,4,0)=0,VLOOKUP(C140,BancoSP!C:G,4,0),VLOOKUP(C140,BancoRJ!C:G,4,0)),IF(VLOOKUP(C140,BancoRJ!C:G,5,0)=0,VLOOKUP(C140,BancoSP!C:G,5,0),VLOOKUP(C140,BancoRJ!C:G,5,0))))</f>
        <v>40.1</v>
      </c>
      <c r="H140" s="132">
        <f t="shared" ref="H140:H143" si="21">TRUNC(F140*G140,2)</f>
        <v>64.56</v>
      </c>
      <c r="J140" s="148" t="str">
        <f>IF(VLOOKUP(C140,BancoRJ!C:G,4,0)=0,"Atribuido a São Paulo","")</f>
        <v/>
      </c>
    </row>
    <row r="141" spans="1:10" ht="34.5">
      <c r="B141" s="129" t="s">
        <v>58</v>
      </c>
      <c r="C141" s="134">
        <v>100475</v>
      </c>
      <c r="D141" s="130" t="str">
        <f>VLOOKUP(C141,BancoRJ!C:G,2,0)</f>
        <v>ARGAMASSA TRAÇO 1:3 (EM VOLUME DE CIMENTO E AREIA MÉDIA ÚMIDA) COM ADIÇÃO DE IMPERMEABILIZANTE, PREPARO MECÂNICO COM BETONEIRA 400 L. AF_08/2019</v>
      </c>
      <c r="E141" s="131" t="str">
        <f>VLOOKUP(C141,BancoRJ!C:G,3,0)</f>
        <v>M3</v>
      </c>
      <c r="F141" s="139">
        <v>9.1000000000000004E-3</v>
      </c>
      <c r="G141" s="132">
        <f>IF(B141="COMP",VLOOKUP(C141,COMPOSIÇÕES!C:H,6,0),IF(VLOOKUP('DADOS GERAIS'!$B$9,'DADOS GERAIS'!$H$1:$I$2,2,0)=1,IF(VLOOKUP(C141,BancoRJ!C:G,4,0)=0,VLOOKUP(C141,BancoSP!C:G,4,0),VLOOKUP(C141,BancoRJ!C:G,4,0)),IF(VLOOKUP(C141,BancoRJ!C:G,5,0)=0,VLOOKUP(C141,BancoSP!C:G,5,0),VLOOKUP(C141,BancoRJ!C:G,5,0))))</f>
        <v>703.71</v>
      </c>
      <c r="H141" s="132">
        <f t="shared" si="21"/>
        <v>6.4</v>
      </c>
      <c r="J141" s="148" t="str">
        <f>IF(VLOOKUP(C141,BancoRJ!C:G,4,0)=0,"Atribuido a São Paulo","")</f>
        <v/>
      </c>
    </row>
    <row r="142" spans="1:10">
      <c r="B142" s="129" t="s">
        <v>65</v>
      </c>
      <c r="C142" s="134">
        <v>37395</v>
      </c>
      <c r="D142" s="130" t="str">
        <f>VLOOKUP(C142,BancoRJ!C:G,2,0)</f>
        <v>PINO DE ACO COM FURO, HASTE = 27 MM (ACAO DIRETA)</v>
      </c>
      <c r="E142" s="131" t="str">
        <f>VLOOKUP(C142,BancoRJ!C:G,3,0)</f>
        <v>CENTO</v>
      </c>
      <c r="F142" s="139">
        <v>5.0000000000000001E-3</v>
      </c>
      <c r="G142" s="132">
        <f>IF(B142="COMP",VLOOKUP(C142,COMPOSIÇÕES!C:H,6,0),IF(VLOOKUP('DADOS GERAIS'!$B$9,'DADOS GERAIS'!$H$1:$I$2,2,0)=1,IF(VLOOKUP(C142,BancoRJ!C:G,4,0)=0,VLOOKUP(C142,BancoSP!C:G,4,0),VLOOKUP(C142,BancoRJ!C:G,4,0)),IF(VLOOKUP(C142,BancoRJ!C:G,5,0)=0,VLOOKUP(C142,BancoSP!C:G,5,0),VLOOKUP(C142,BancoRJ!C:G,5,0))))</f>
        <v>70.87</v>
      </c>
      <c r="H142" s="132">
        <f t="shared" si="21"/>
        <v>0.35</v>
      </c>
      <c r="J142" s="148" t="str">
        <f>IF(VLOOKUP(C142,BancoRJ!C:G,4,0)=0,"Atribuido a São Paulo","")</f>
        <v/>
      </c>
    </row>
    <row r="143" spans="1:10" ht="23.25">
      <c r="B143" s="129" t="s">
        <v>65</v>
      </c>
      <c r="C143" s="134">
        <v>34557</v>
      </c>
      <c r="D143" s="130" t="str">
        <f>VLOOKUP(C143,BancoRJ!C:G,2,0)</f>
        <v>TELA DE ACO SOLDADA GALVANIZADA/ZINCADA PARA ALVENARIA, FIO D = *1,20 A 1,70* MM, MALHA 15 X 15 MM, (C X L) *50 X 7,5* CM</v>
      </c>
      <c r="E143" s="131" t="str">
        <f>VLOOKUP(C143,BancoRJ!C:G,3,0)</f>
        <v>M</v>
      </c>
      <c r="F143" s="139">
        <v>0.42</v>
      </c>
      <c r="G143" s="132">
        <f>IF(B143="COMP",VLOOKUP(C143,COMPOSIÇÕES!C:H,6,0),IF(VLOOKUP('DADOS GERAIS'!$B$9,'DADOS GERAIS'!$H$1:$I$2,2,0)=1,IF(VLOOKUP(C143,BancoRJ!C:G,4,0)=0,VLOOKUP(C143,BancoSP!C:G,4,0),VLOOKUP(C143,BancoRJ!C:G,4,0)),IF(VLOOKUP(C143,BancoRJ!C:G,5,0)=0,VLOOKUP(C143,BancoSP!C:G,5,0),VLOOKUP(C143,BancoRJ!C:G,5,0))))</f>
        <v>2.08</v>
      </c>
      <c r="H143" s="132">
        <f t="shared" si="21"/>
        <v>0.87</v>
      </c>
      <c r="J143" s="148" t="str">
        <f>IF(VLOOKUP(C143,BancoRJ!C:G,4,0)=0,"Atribuido a São Paulo","")</f>
        <v/>
      </c>
    </row>
    <row r="144" spans="1:10" ht="23.25">
      <c r="B144" s="129" t="s">
        <v>65</v>
      </c>
      <c r="C144" s="134">
        <v>7271</v>
      </c>
      <c r="D144" s="130" t="str">
        <f>VLOOKUP(C144,BancoRJ!C:G,2,0)</f>
        <v>BLOCO CERAMICO / TIJOLO VAZADO PARA ALVENARIA DE VEDACAO, 8 FUROS NA HORIZONTAL DE 9 X 19 X 19 CM (L X A X C)</v>
      </c>
      <c r="E144" s="131" t="str">
        <f>VLOOKUP(C144,BancoRJ!C:G,3,0)</f>
        <v>UN</v>
      </c>
      <c r="F144" s="139">
        <v>28.31</v>
      </c>
      <c r="G144" s="132">
        <f>IF(B144="COMP",VLOOKUP(C144,COMPOSIÇÕES!C:H,6,0),IF(VLOOKUP('DADOS GERAIS'!$B$9,'DADOS GERAIS'!$H$1:$I$2,2,0)=1,IF(VLOOKUP(C144,BancoRJ!C:G,4,0)=0,VLOOKUP(C144,BancoSP!C:G,4,0),VLOOKUP(C144,BancoRJ!C:G,4,0)),IF(VLOOKUP(C144,BancoRJ!C:G,5,0)=0,VLOOKUP(C144,BancoSP!C:G,5,0),VLOOKUP(C144,BancoRJ!C:G,5,0))))</f>
        <v>0.82</v>
      </c>
      <c r="H144" s="132">
        <f>TRUNC(F144*G144,2)</f>
        <v>23.21</v>
      </c>
      <c r="J144" s="148" t="str">
        <f>IF(VLOOKUP(C144,BancoRJ!C:G,4,0)=0,"Atribuido a São Paulo","")</f>
        <v/>
      </c>
    </row>
    <row r="145" spans="1:10">
      <c r="B145" s="335" t="s">
        <v>15883</v>
      </c>
      <c r="C145" s="335"/>
      <c r="D145" s="335"/>
      <c r="E145" s="335"/>
      <c r="F145" s="133">
        <v>103328</v>
      </c>
      <c r="G145" s="333" t="s">
        <v>32236</v>
      </c>
      <c r="H145" s="333"/>
    </row>
    <row r="148" spans="1:10" ht="45.75">
      <c r="A148" s="124" t="str">
        <f>CONCATENAR</f>
        <v>SINAPI COMP 18</v>
      </c>
      <c r="B148" s="125" t="s">
        <v>58</v>
      </c>
      <c r="C148" s="125" t="s">
        <v>15885</v>
      </c>
      <c r="D148" s="135" t="s">
        <v>32265</v>
      </c>
      <c r="E148" s="125" t="s">
        <v>15798</v>
      </c>
      <c r="F148" s="152" t="s">
        <v>134</v>
      </c>
      <c r="G148" s="127" t="s">
        <v>25</v>
      </c>
      <c r="H148" s="128">
        <f>SUM(H149:H153)</f>
        <v>156.01000000000002</v>
      </c>
    </row>
    <row r="149" spans="1:10" ht="34.5">
      <c r="B149" s="129" t="s">
        <v>58</v>
      </c>
      <c r="C149" s="134">
        <v>101173</v>
      </c>
      <c r="D149" s="130" t="str">
        <f>VLOOKUP(C149,BancoRJ!C:G,2,0)</f>
        <v>ESTACA BROCA DE CONCRETO, DIÂMETRO DE 20CM, ESCAVAÇÃO MANUAL COM TRADO CONCHA, COM ARMADURA DE ARRANQUE. AF_05/2020</v>
      </c>
      <c r="E149" s="131" t="str">
        <f>VLOOKUP(C149,BancoRJ!C:G,3,0)</f>
        <v>M</v>
      </c>
      <c r="F149" s="139">
        <v>1</v>
      </c>
      <c r="G149" s="132">
        <f>IF(B149="COMP",VLOOKUP(C149,COMPOSIÇÕES!C:H,6,0),IF(VLOOKUP('DADOS GERAIS'!$B$9,'DADOS GERAIS'!$H$1:$I$2,2,0)=1,IF(VLOOKUP(C149,BancoRJ!C:G,4,0)=0,VLOOKUP(C149,BancoSP!C:G,4,0),VLOOKUP(C149,BancoRJ!C:G,4,0)),IF(VLOOKUP(C149,BancoRJ!C:G,5,0)=0,VLOOKUP(C149,BancoSP!C:G,5,0),VLOOKUP(C149,BancoRJ!C:G,5,0))))</f>
        <v>73.2</v>
      </c>
      <c r="H149" s="132">
        <f>TRUNC(F149*G149,2)</f>
        <v>73.2</v>
      </c>
      <c r="J149" s="148" t="str">
        <f>IF(VLOOKUP(C149,BancoRJ!C:G,4,0)=0,"Atribuido a São Paulo","")</f>
        <v/>
      </c>
    </row>
    <row r="150" spans="1:10" ht="34.5">
      <c r="B150" s="129" t="s">
        <v>58</v>
      </c>
      <c r="C150" s="134">
        <v>96536</v>
      </c>
      <c r="D150" s="130" t="str">
        <f>VLOOKUP(C150,BancoRJ!C:G,2,0)</f>
        <v>FABRICAÇÃO, MONTAGEM E DESMONTAGEM DE FÔRMA PARA VIGA BALDRAME, EM MADEIRA SERRADA, E=25 MM, 4 UTILIZAÇÕES. AF_01/2024</v>
      </c>
      <c r="E150" s="131" t="str">
        <f>VLOOKUP(C150,BancoRJ!C:G,3,0)</f>
        <v>M2</v>
      </c>
      <c r="F150" s="139">
        <f>(0.45*0.3*2)+(0.2*0.3*2)</f>
        <v>0.39</v>
      </c>
      <c r="G150" s="132">
        <f>IF(B150="COMP",VLOOKUP(C150,COMPOSIÇÕES!C:H,6,0),IF(VLOOKUP('DADOS GERAIS'!$B$9,'DADOS GERAIS'!$H$1:$I$2,2,0)=1,IF(VLOOKUP(C150,BancoRJ!C:G,4,0)=0,VLOOKUP(C150,BancoSP!C:G,4,0),VLOOKUP(C150,BancoRJ!C:G,4,0)),IF(VLOOKUP(C150,BancoRJ!C:G,5,0)=0,VLOOKUP(C150,BancoSP!C:G,5,0),VLOOKUP(C150,BancoRJ!C:G,5,0))))</f>
        <v>87.91</v>
      </c>
      <c r="H150" s="132">
        <f t="shared" ref="H150" si="22">TRUNC(F150*G150,2)</f>
        <v>34.28</v>
      </c>
      <c r="J150" s="148" t="str">
        <f>IF(VLOOKUP(C150,BancoRJ!C:G,4,0)=0,"Atribuido a São Paulo","")</f>
        <v/>
      </c>
    </row>
    <row r="151" spans="1:10" ht="23.25">
      <c r="B151" s="129" t="s">
        <v>58</v>
      </c>
      <c r="C151" s="134">
        <v>104918</v>
      </c>
      <c r="D151" s="130" t="str">
        <f>VLOOKUP(C151,BancoRJ!C:G,2,0)</f>
        <v>ARMAÇÃO DE SAPATA ISOLADA, VIGA BALDRAME E SAPATA CORRIDA UTILIZANDO AÇO CA-50 DE 8 MM - MONTAGEM. AF_01/2024</v>
      </c>
      <c r="E151" s="131" t="str">
        <f>VLOOKUP(C151,BancoRJ!C:G,3,0)</f>
        <v>KG</v>
      </c>
      <c r="F151" s="139">
        <f>4*(0.45+0.1+0.1)*0.395</f>
        <v>1.0270000000000001</v>
      </c>
      <c r="G151" s="132">
        <f>IF(B151="COMP",VLOOKUP(C151,COMPOSIÇÕES!C:H,6,0),IF(VLOOKUP('DADOS GERAIS'!$B$9,'DADOS GERAIS'!$H$1:$I$2,2,0)=1,IF(VLOOKUP(C151,BancoRJ!C:G,4,0)=0,VLOOKUP(C151,BancoSP!C:G,4,0),VLOOKUP(C151,BancoRJ!C:G,4,0)),IF(VLOOKUP(C151,BancoRJ!C:G,5,0)=0,VLOOKUP(C151,BancoSP!C:G,5,0),VLOOKUP(C151,BancoRJ!C:G,5,0))))</f>
        <v>16.600000000000001</v>
      </c>
      <c r="H151" s="132">
        <f t="shared" ref="H151" si="23">TRUNC(F151*G151,2)</f>
        <v>17.04</v>
      </c>
      <c r="J151" s="148" t="str">
        <f>IF(VLOOKUP(C151,BancoRJ!C:G,4,0)=0,"Atribuido a São Paulo","")</f>
        <v/>
      </c>
    </row>
    <row r="152" spans="1:10" ht="23.25">
      <c r="B152" s="129" t="s">
        <v>58</v>
      </c>
      <c r="C152" s="134">
        <v>104916</v>
      </c>
      <c r="D152" s="130" t="str">
        <f>VLOOKUP(C152,BancoRJ!C:G,2,0)</f>
        <v>ARMAÇÃO DE SAPATA ISOLADA, VIGA BALDRAME E SAPATA CORRIDA UTILIZANDO AÇO CA-60 DE 5 MM - MONTAGEM. AF_01/2024</v>
      </c>
      <c r="E152" s="131" t="str">
        <f>VLOOKUP(C152,BancoRJ!C:G,3,0)</f>
        <v>KG</v>
      </c>
      <c r="F152" s="139">
        <f>((0.25*2+0.15*2)*5)*0.154</f>
        <v>0.61599999999999999</v>
      </c>
      <c r="G152" s="132">
        <f>IF(B152="COMP",VLOOKUP(C152,COMPOSIÇÕES!C:H,6,0),IF(VLOOKUP('DADOS GERAIS'!$B$9,'DADOS GERAIS'!$H$1:$I$2,2,0)=1,IF(VLOOKUP(C152,BancoRJ!C:G,4,0)=0,VLOOKUP(C152,BancoSP!C:G,4,0),VLOOKUP(C152,BancoRJ!C:G,4,0)),IF(VLOOKUP(C152,BancoRJ!C:G,5,0)=0,VLOOKUP(C152,BancoSP!C:G,5,0),VLOOKUP(C152,BancoRJ!C:G,5,0))))</f>
        <v>20.43</v>
      </c>
      <c r="H152" s="132">
        <f t="shared" ref="H152" si="24">TRUNC(F152*G152,2)</f>
        <v>12.58</v>
      </c>
      <c r="J152" s="148" t="str">
        <f>IF(VLOOKUP(C152,BancoRJ!C:G,4,0)=0,"Atribuido a São Paulo","")</f>
        <v/>
      </c>
    </row>
    <row r="153" spans="1:10" ht="34.5">
      <c r="B153" s="129" t="s">
        <v>58</v>
      </c>
      <c r="C153" s="134" t="s">
        <v>6955</v>
      </c>
      <c r="D153" s="130" t="str">
        <f>VLOOKUP(C153,COMPOSIÇÕES!C:H,2,0)</f>
        <v>CONCRETAGEM DE BLOCO DE COROAMENTO OU VIGA BALDRAME, FCK 25 MPA, COM USO DE BOMBA - LANÇAMENTO, ADENSAMENTO E ACABAMENTO.</v>
      </c>
      <c r="E153" s="131" t="str">
        <f>VLOOKUP(C153,COMPOSIÇÕES!C:H,3,0)</f>
        <v>M3</v>
      </c>
      <c r="F153" s="139">
        <f>0.45*0.2*0.3</f>
        <v>2.7000000000000003E-2</v>
      </c>
      <c r="G153" s="132">
        <f>VLOOKUP(C153,COMPOSIÇÕES!C:H,6,0)</f>
        <v>700.59</v>
      </c>
      <c r="H153" s="132">
        <f t="shared" ref="H153" si="25">TRUNC(F153*G153,2)</f>
        <v>18.91</v>
      </c>
      <c r="J153" s="148" t="e">
        <f>IF(VLOOKUP(C153,BancoRJ!C:G,4,0)=0,"Atribuido a São Paulo","")</f>
        <v>#N/A</v>
      </c>
    </row>
    <row r="154" spans="1:10">
      <c r="B154" s="333" t="s">
        <v>32236</v>
      </c>
      <c r="C154" s="333"/>
      <c r="D154" s="333"/>
      <c r="E154" s="333"/>
      <c r="F154" s="333"/>
      <c r="G154" s="333"/>
      <c r="H154" s="333"/>
    </row>
    <row r="157" spans="1:10">
      <c r="A157" s="124" t="str">
        <f>CONCATENAR</f>
        <v>SINAPI COMP 19</v>
      </c>
      <c r="B157" s="125" t="s">
        <v>58</v>
      </c>
      <c r="C157" s="125" t="s">
        <v>15886</v>
      </c>
      <c r="D157" s="135" t="s">
        <v>31764</v>
      </c>
      <c r="E157" s="125" t="s">
        <v>15798</v>
      </c>
      <c r="F157" s="152" t="s">
        <v>134</v>
      </c>
      <c r="G157" s="127" t="s">
        <v>25</v>
      </c>
      <c r="H157" s="128">
        <f>SUM(H158:H159)</f>
        <v>257166.96</v>
      </c>
    </row>
    <row r="158" spans="1:10" ht="23.25">
      <c r="B158" s="129" t="s">
        <v>58</v>
      </c>
      <c r="C158" s="134">
        <v>93565</v>
      </c>
      <c r="D158" s="130" t="str">
        <f>VLOOKUP(C158,BancoRJ!C:G,2,0)</f>
        <v>ENGENHEIRO CIVIL DE OBRA JUNIOR COM ENCARGOS COMPLEMENTARES</v>
      </c>
      <c r="E158" s="131" t="str">
        <f>VLOOKUP(C158,BancoRJ!C:G,3,0)</f>
        <v>MES</v>
      </c>
      <c r="F158" s="139">
        <v>6</v>
      </c>
      <c r="G158" s="132">
        <f>IF(B158="COMP",VLOOKUP(C158,COMPOSIÇÕES!C:H,6,0),IF(VLOOKUP('DADOS GERAIS'!$B$9,'DADOS GERAIS'!$H$1:$I$2,2,0)=1,IF(VLOOKUP(C158,BancoRJ!C:G,4,0)=0,VLOOKUP(C158,BancoSP!C:G,4,0),VLOOKUP(C158,BancoRJ!C:G,4,0)),IF(VLOOKUP(C158,BancoRJ!C:G,5,0)=0,VLOOKUP(C158,BancoSP!C:G,5,0),VLOOKUP(C158,BancoRJ!C:G,5,0))))</f>
        <v>24776.18</v>
      </c>
      <c r="H158" s="132">
        <f>TRUNC(F158*G158,2)</f>
        <v>148657.07999999999</v>
      </c>
      <c r="J158" s="148" t="str">
        <f>IF(VLOOKUP(C158,BancoRJ!C:G,4,0)=0,"Atribuido a São Paulo","")</f>
        <v/>
      </c>
    </row>
    <row r="159" spans="1:10" ht="23.25">
      <c r="B159" s="129" t="s">
        <v>58</v>
      </c>
      <c r="C159" s="134">
        <v>93572</v>
      </c>
      <c r="D159" s="130" t="str">
        <f>VLOOKUP(C159,BancoRJ!C:G,2,0)</f>
        <v>ENCARREGADO GERAL DE OBRAS COM ENCARGOS COMPLEMENTARES</v>
      </c>
      <c r="E159" s="131" t="str">
        <f>VLOOKUP(C159,BancoRJ!C:G,3,0)</f>
        <v>MES</v>
      </c>
      <c r="F159" s="139">
        <v>12</v>
      </c>
      <c r="G159" s="132">
        <f>IF(B159="COMP",VLOOKUP(C159,COMPOSIÇÕES!C:H,6,0),IF(VLOOKUP('DADOS GERAIS'!$B$9,'DADOS GERAIS'!$H$1:$I$2,2,0)=1,IF(VLOOKUP(C159,BancoRJ!C:G,4,0)=0,VLOOKUP(C159,BancoSP!C:G,4,0),VLOOKUP(C159,BancoRJ!C:G,4,0)),IF(VLOOKUP(C159,BancoRJ!C:G,5,0)=0,VLOOKUP(C159,BancoSP!C:G,5,0),VLOOKUP(C159,BancoRJ!C:G,5,0))))</f>
        <v>9042.49</v>
      </c>
      <c r="H159" s="132">
        <f t="shared" ref="H159" si="26">TRUNC(F159*G159,2)</f>
        <v>108509.88</v>
      </c>
      <c r="J159" s="148" t="str">
        <f>IF(VLOOKUP(C159,BancoRJ!C:G,4,0)=0,"Atribuido a São Paulo","")</f>
        <v/>
      </c>
    </row>
    <row r="160" spans="1:10">
      <c r="B160" s="329" t="s">
        <v>32236</v>
      </c>
      <c r="C160" s="330"/>
      <c r="D160" s="330"/>
      <c r="E160" s="330"/>
      <c r="F160" s="330"/>
      <c r="G160" s="330"/>
      <c r="H160" s="331"/>
    </row>
    <row r="163" spans="1:10" ht="34.5">
      <c r="A163" s="124" t="str">
        <f>CONCATENAR</f>
        <v>SINAPI COMP 20</v>
      </c>
      <c r="B163" s="125" t="s">
        <v>58</v>
      </c>
      <c r="C163" s="125" t="s">
        <v>15888</v>
      </c>
      <c r="D163" s="135" t="s">
        <v>31768</v>
      </c>
      <c r="E163" s="125" t="s">
        <v>15798</v>
      </c>
      <c r="F163" s="152" t="s">
        <v>134</v>
      </c>
      <c r="G163" s="127" t="s">
        <v>25</v>
      </c>
      <c r="H163" s="128">
        <f>SUM(H164:H216)</f>
        <v>11994.410000000003</v>
      </c>
    </row>
    <row r="164" spans="1:10" ht="34.5">
      <c r="B164" s="129" t="s">
        <v>58</v>
      </c>
      <c r="C164" s="134">
        <v>86931</v>
      </c>
      <c r="D164" s="130" t="str">
        <f>VLOOKUP(C164,BancoRJ!C:G,2,0)</f>
        <v>VASO SANITÁRIO SIFONADO COM CAIXA ACOPLADA LOUÇA BRANCA, INCLUSO ENGATE FLEXÍVEL EM PLÁSTICO BRANCO, 1/2 X 40CM - FORNECIMENTO E INSTALAÇÃO. AF_01/2020</v>
      </c>
      <c r="E164" s="131" t="str">
        <f>VLOOKUP(C164,BancoRJ!C:G,3,0)</f>
        <v>UN</v>
      </c>
      <c r="F164" s="139">
        <v>1</v>
      </c>
      <c r="G164" s="132">
        <f>IF(B164="COMP",VLOOKUP(C164,COMPOSIÇÕES!C:H,6,0),IF(VLOOKUP('DADOS GERAIS'!$B$9,'DADOS GERAIS'!$H$1:$I$2,2,0)=1,IF(VLOOKUP(C164,BancoRJ!C:G,4,0)=0,VLOOKUP(C164,BancoSP!C:G,4,0),VLOOKUP(C164,BancoRJ!C:G,4,0)),IF(VLOOKUP(C164,BancoRJ!C:G,5,0)=0,VLOOKUP(C164,BancoSP!C:G,5,0),VLOOKUP(C164,BancoRJ!C:G,5,0))))</f>
        <v>556.59</v>
      </c>
      <c r="H164" s="132">
        <f t="shared" ref="H164:H188" si="27">TRUNC(F164*G164,2)</f>
        <v>556.59</v>
      </c>
      <c r="J164" s="148" t="str">
        <f>IF(VLOOKUP(C164,BancoRJ!C:G,4,0)=0,"Atribuido a São Paulo","")</f>
        <v/>
      </c>
    </row>
    <row r="165" spans="1:10" ht="57">
      <c r="B165" s="129" t="s">
        <v>58</v>
      </c>
      <c r="C165" s="134">
        <v>86943</v>
      </c>
      <c r="D165" s="130" t="str">
        <f>VLOOKUP(C165,BancoRJ!C:G,2,0)</f>
        <v>LAVATÓRIO LOUÇA BRANCA SUSPENSO, 29,5 X 39CM OU EQUIVALENTE, PADRÃO POPULAR, INCLUSO SIFÃO FLEXÍVEL EM PVC, VÁLVULA E ENGATE FLEXÍVEL 30CM EM PLÁSTICO E TORNEIRA CROMADA DE MESA, PADRÃO POPULAR - FORNECIMENTO E INSTALAÇÃO. AF_01/2020</v>
      </c>
      <c r="E165" s="131" t="str">
        <f>VLOOKUP(C165,BancoRJ!C:G,3,0)</f>
        <v>UN</v>
      </c>
      <c r="F165" s="139">
        <v>1</v>
      </c>
      <c r="G165" s="132">
        <f>IF(B165="COMP",VLOOKUP(C165,COMPOSIÇÕES!C:H,6,0),IF(VLOOKUP('DADOS GERAIS'!$B$9,'DADOS GERAIS'!$H$1:$I$2,2,0)=1,IF(VLOOKUP(C165,BancoRJ!C:G,4,0)=0,VLOOKUP(C165,BancoSP!C:G,4,0),VLOOKUP(C165,BancoRJ!C:G,4,0)),IF(VLOOKUP(C165,BancoRJ!C:G,5,0)=0,VLOOKUP(C165,BancoSP!C:G,5,0),VLOOKUP(C165,BancoRJ!C:G,5,0))))</f>
        <v>292.8</v>
      </c>
      <c r="H165" s="132">
        <f t="shared" si="27"/>
        <v>292.8</v>
      </c>
      <c r="J165" s="148" t="str">
        <f>IF(VLOOKUP(C165,BancoRJ!C:G,4,0)=0,"Atribuido a São Paulo","")</f>
        <v/>
      </c>
    </row>
    <row r="166" spans="1:10" ht="68.25">
      <c r="B166" s="129" t="s">
        <v>58</v>
      </c>
      <c r="C166" s="134">
        <v>94570</v>
      </c>
      <c r="D166" s="130" t="str">
        <f>VLOOKUP(C166,BancoRJ!C:G,2,0)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166" s="131" t="str">
        <f>VLOOKUP(C166,BancoRJ!C:G,3,0)</f>
        <v>M2</v>
      </c>
      <c r="F166" s="139">
        <f>1*1</f>
        <v>1</v>
      </c>
      <c r="G166" s="132">
        <f>IF(B166="COMP",VLOOKUP(C166,COMPOSIÇÕES!C:H,6,0),IF(VLOOKUP('DADOS GERAIS'!$B$9,'DADOS GERAIS'!$H$1:$I$2,2,0)=1,IF(VLOOKUP(C166,BancoRJ!C:G,4,0)=0,VLOOKUP(C166,BancoSP!C:G,4,0),VLOOKUP(C166,BancoRJ!C:G,4,0)),IF(VLOOKUP(C166,BancoRJ!C:G,5,0)=0,VLOOKUP(C166,BancoSP!C:G,5,0),VLOOKUP(C166,BancoRJ!C:G,5,0))))</f>
        <v>603.13</v>
      </c>
      <c r="H166" s="132">
        <f t="shared" si="27"/>
        <v>603.13</v>
      </c>
      <c r="J166" s="148" t="str">
        <f>IF(VLOOKUP(C166,BancoRJ!C:G,4,0)=0,"Atribuido a São Paulo","")</f>
        <v/>
      </c>
    </row>
    <row r="167" spans="1:10" ht="57">
      <c r="B167" s="129" t="s">
        <v>58</v>
      </c>
      <c r="C167" s="134">
        <v>94569</v>
      </c>
      <c r="D167" s="130" t="str">
        <f>VLOOKUP(C167,BancoRJ!C:G,2,0)</f>
        <v>JANELA DE ALUMÍNIO TIPO MAXIM-AR, BATENTE/ REQUADRO 3 A 14 CM, VIDRO INCLUSO, FIXAÇÃO COM PARAFUSO, SEM GUARNIÇÃO/ ALIZAR, DIMENSÕES 60X80 (A X L) CM, SEM ACABAMENTO, VEDAÇÃO COM SILICONE, EXCLUSIVE CONTRAMARCO - FORNECIMENTO E INSTALAÇÃO. AF_11/2024</v>
      </c>
      <c r="E167" s="131" t="str">
        <f>VLOOKUP(C167,BancoRJ!C:G,3,0)</f>
        <v>M2</v>
      </c>
      <c r="F167" s="139">
        <f>0.8*0.6</f>
        <v>0.48</v>
      </c>
      <c r="G167" s="132">
        <f>IF(B167="COMP",VLOOKUP(C167,COMPOSIÇÕES!C:H,6,0),IF(VLOOKUP('DADOS GERAIS'!$B$9,'DADOS GERAIS'!$H$1:$I$2,2,0)=1,IF(VLOOKUP(C167,BancoRJ!C:G,4,0)=0,VLOOKUP(C167,BancoSP!C:G,4,0),VLOOKUP(C167,BancoRJ!C:G,4,0)),IF(VLOOKUP(C167,BancoRJ!C:G,5,0)=0,VLOOKUP(C167,BancoSP!C:G,5,0),VLOOKUP(C167,BancoRJ!C:G,5,0))))</f>
        <v>1134.8800000000001</v>
      </c>
      <c r="H167" s="132">
        <f t="shared" si="27"/>
        <v>544.74</v>
      </c>
      <c r="J167" s="148" t="str">
        <f>IF(VLOOKUP(C167,BancoRJ!C:G,4,0)=0,"Atribuido a São Paulo","")</f>
        <v/>
      </c>
    </row>
    <row r="168" spans="1:10" ht="34.5">
      <c r="B168" s="129" t="s">
        <v>58</v>
      </c>
      <c r="C168" s="134">
        <v>90820</v>
      </c>
      <c r="D168" s="130" t="str">
        <f>VLOOKUP(C168,BancoRJ!C:G,2,0)</f>
        <v>PORTA DE MADEIRA PARA PINTURA, SEMI-OCA (LEVE OU MÉDIA), 60X210CM, ESPESSURA DE 3,5CM, INCLUSO DOBRADIÇAS - FORNECIMENTO E INSTALAÇÃO. AF_12/2019</v>
      </c>
      <c r="E168" s="131" t="str">
        <f>VLOOKUP(C168,BancoRJ!C:G,3,0)</f>
        <v>UN</v>
      </c>
      <c r="F168" s="139">
        <v>1</v>
      </c>
      <c r="G168" s="132">
        <f>IF(B168="COMP",VLOOKUP(C168,COMPOSIÇÕES!C:H,6,0),IF(VLOOKUP('DADOS GERAIS'!$B$9,'DADOS GERAIS'!$H$1:$I$2,2,0)=1,IF(VLOOKUP(C168,BancoRJ!C:G,4,0)=0,VLOOKUP(C168,BancoSP!C:G,4,0),VLOOKUP(C168,BancoRJ!C:G,4,0)),IF(VLOOKUP(C168,BancoRJ!C:G,5,0)=0,VLOOKUP(C168,BancoSP!C:G,5,0),VLOOKUP(C168,BancoRJ!C:G,5,0))))</f>
        <v>426.29</v>
      </c>
      <c r="H168" s="132">
        <f t="shared" si="27"/>
        <v>426.29</v>
      </c>
      <c r="J168" s="148" t="str">
        <f>IF(VLOOKUP(C168,BancoRJ!C:G,4,0)=0,"Atribuido a São Paulo","")</f>
        <v/>
      </c>
    </row>
    <row r="169" spans="1:10" ht="34.5">
      <c r="B169" s="129" t="s">
        <v>58</v>
      </c>
      <c r="C169" s="134">
        <v>90822</v>
      </c>
      <c r="D169" s="130" t="str">
        <f>VLOOKUP(C169,BancoRJ!C:G,2,0)</f>
        <v>PORTA DE MADEIRA PARA PINTURA, SEMI-OCA (LEVE OU MÉDIA), 80X210CM, ESPESSURA DE 3,5CM, INCLUSO DOBRADIÇAS - FORNECIMENTO E INSTALAÇÃO. AF_12/2019</v>
      </c>
      <c r="E169" s="131" t="str">
        <f>VLOOKUP(C169,BancoRJ!C:G,3,0)</f>
        <v>UN</v>
      </c>
      <c r="F169" s="139">
        <v>1</v>
      </c>
      <c r="G169" s="132">
        <f>IF(B169="COMP",VLOOKUP(C169,COMPOSIÇÕES!C:H,6,0),IF(VLOOKUP('DADOS GERAIS'!$B$9,'DADOS GERAIS'!$H$1:$I$2,2,0)=1,IF(VLOOKUP(C169,BancoRJ!C:G,4,0)=0,VLOOKUP(C169,BancoSP!C:G,4,0),VLOOKUP(C169,BancoRJ!C:G,4,0)),IF(VLOOKUP(C169,BancoRJ!C:G,5,0)=0,VLOOKUP(C169,BancoSP!C:G,5,0),VLOOKUP(C169,BancoRJ!C:G,5,0))))</f>
        <v>468.07</v>
      </c>
      <c r="H169" s="132">
        <f t="shared" si="27"/>
        <v>468.07</v>
      </c>
      <c r="J169" s="148" t="str">
        <f>IF(VLOOKUP(C169,BancoRJ!C:G,4,0)=0,"Atribuido a São Paulo","")</f>
        <v/>
      </c>
    </row>
    <row r="170" spans="1:10" ht="23.25">
      <c r="B170" s="129" t="s">
        <v>58</v>
      </c>
      <c r="C170" s="134">
        <v>96116</v>
      </c>
      <c r="D170" s="130" t="str">
        <f>VLOOKUP(C170,BancoRJ!C:G,2,0)</f>
        <v>FORRO EM RÉGUAS DE PVC, FRISADO, PARA AMBIENTES COMERCIAIS, INCLUSIVE ESTRUTURA BIDIRECIONAL DE FIXAÇÃO. AF_08/2023_PS</v>
      </c>
      <c r="E170" s="131" t="str">
        <f>VLOOKUP(C170,BancoRJ!C:G,3,0)</f>
        <v>M2</v>
      </c>
      <c r="F170" s="139">
        <f>F178</f>
        <v>9.6800000000000015</v>
      </c>
      <c r="G170" s="132">
        <f>IF(B170="COMP",VLOOKUP(C170,COMPOSIÇÕES!C:H,6,0),IF(VLOOKUP('DADOS GERAIS'!$B$9,'DADOS GERAIS'!$H$1:$I$2,2,0)=1,IF(VLOOKUP(C170,BancoRJ!C:G,4,0)=0,VLOOKUP(C170,BancoSP!C:G,4,0),VLOOKUP(C170,BancoRJ!C:G,4,0)),IF(VLOOKUP(C170,BancoRJ!C:G,5,0)=0,VLOOKUP(C170,BancoSP!C:G,5,0),VLOOKUP(C170,BancoRJ!C:G,5,0))))</f>
        <v>81.03</v>
      </c>
      <c r="H170" s="132">
        <f t="shared" si="27"/>
        <v>784.37</v>
      </c>
      <c r="J170" s="148" t="str">
        <f>IF(VLOOKUP(C170,BancoRJ!C:G,4,0)=0,"Atribuido a São Paulo","")</f>
        <v/>
      </c>
    </row>
    <row r="171" spans="1:10" ht="34.5">
      <c r="B171" s="129" t="s">
        <v>58</v>
      </c>
      <c r="C171" s="134">
        <v>98445</v>
      </c>
      <c r="D171" s="130" t="str">
        <f>VLOOKUP(C171,BancoRJ!C:G,2,0)</f>
        <v>PAREDE DE MADEIRA COMPENSADA PARA CONSTRUÇÃO TEMPORÁRIA EM CHAPA SIMPLES, EXTERNA, COM ÁREA LÍQUIDA MAIOR OU IGUAL A 6 M², COM VÃO. AF_03/2024</v>
      </c>
      <c r="E171" s="131" t="str">
        <f>VLOOKUP(C171,BancoRJ!C:G,3,0)</f>
        <v>M2</v>
      </c>
      <c r="F171" s="139">
        <f>(4.4*2.42)-(0.8*2.1+1*1)</f>
        <v>7.968</v>
      </c>
      <c r="G171" s="132">
        <f>IF(B171="COMP",VLOOKUP(C171,COMPOSIÇÕES!C:H,6,0),IF(VLOOKUP('DADOS GERAIS'!$B$9,'DADOS GERAIS'!$H$1:$I$2,2,0)=1,IF(VLOOKUP(C171,BancoRJ!C:G,4,0)=0,VLOOKUP(C171,BancoSP!C:G,4,0),VLOOKUP(C171,BancoRJ!C:G,4,0)),IF(VLOOKUP(C171,BancoRJ!C:G,5,0)=0,VLOOKUP(C171,BancoSP!C:G,5,0),VLOOKUP(C171,BancoRJ!C:G,5,0))))</f>
        <v>130.16999999999999</v>
      </c>
      <c r="H171" s="132">
        <f t="shared" si="27"/>
        <v>1037.19</v>
      </c>
      <c r="J171" s="148" t="str">
        <f>IF(VLOOKUP(C171,BancoRJ!C:G,4,0)=0,"Atribuido a São Paulo","")</f>
        <v/>
      </c>
    </row>
    <row r="172" spans="1:10" ht="34.5">
      <c r="B172" s="129" t="s">
        <v>58</v>
      </c>
      <c r="C172" s="134">
        <v>98446</v>
      </c>
      <c r="D172" s="130" t="str">
        <f>VLOOKUP(C172,BancoRJ!C:G,2,0)</f>
        <v>PAREDE DE MADEIRA COMPENSADA PARA CONSTRUÇÃO TEMPORÁRIA EM CHAPA SIMPLES, EXTERNA, COM ÁREA LÍQUIDA MENOR QUE 6 M², COM VÃO. AF_03/2024</v>
      </c>
      <c r="E172" s="131" t="str">
        <f>VLOOKUP(C172,BancoRJ!C:G,3,0)</f>
        <v>M2</v>
      </c>
      <c r="F172" s="139">
        <f>2.2*2.2+(0.22*2.2/2)-(0.6*0.8)</f>
        <v>4.6020000000000003</v>
      </c>
      <c r="G172" s="132">
        <f>IF(B172="COMP",VLOOKUP(C172,COMPOSIÇÕES!C:H,6,0),IF(VLOOKUP('DADOS GERAIS'!$B$9,'DADOS GERAIS'!$H$1:$I$2,2,0)=1,IF(VLOOKUP(C172,BancoRJ!C:G,4,0)=0,VLOOKUP(C172,BancoSP!C:G,4,0),VLOOKUP(C172,BancoRJ!C:G,4,0)),IF(VLOOKUP(C172,BancoRJ!C:G,5,0)=0,VLOOKUP(C172,BancoSP!C:G,5,0),VLOOKUP(C172,BancoRJ!C:G,5,0))))</f>
        <v>169.92</v>
      </c>
      <c r="H172" s="132">
        <f t="shared" si="27"/>
        <v>781.97</v>
      </c>
      <c r="J172" s="148" t="str">
        <f>IF(VLOOKUP(C172,BancoRJ!C:G,4,0)=0,"Atribuido a São Paulo","")</f>
        <v/>
      </c>
    </row>
    <row r="173" spans="1:10" ht="23.25">
      <c r="B173" s="129" t="s">
        <v>58</v>
      </c>
      <c r="C173" s="134">
        <v>98441</v>
      </c>
      <c r="D173" s="130" t="str">
        <f>VLOOKUP(C173,BancoRJ!C:G,2,0)</f>
        <v>PAREDE DE MADEIRA COMPENSADA PARA CONSTRUÇÃO TEMPORÁRIA EM CHAPA SIMPLES, EXTERNA, SEM VÃO. AF_03/2024</v>
      </c>
      <c r="E173" s="131" t="str">
        <f>VLOOKUP(C173,BancoRJ!C:G,3,0)</f>
        <v>M2</v>
      </c>
      <c r="F173" s="139">
        <f>4.4*2.2+2.2*2.2+0.22*2.2/2</f>
        <v>14.762000000000004</v>
      </c>
      <c r="G173" s="132">
        <f>IF(B173="COMP",VLOOKUP(C173,COMPOSIÇÕES!C:H,6,0),IF(VLOOKUP('DADOS GERAIS'!$B$9,'DADOS GERAIS'!$H$1:$I$2,2,0)=1,IF(VLOOKUP(C173,BancoRJ!C:G,4,0)=0,VLOOKUP(C173,BancoSP!C:G,4,0),VLOOKUP(C173,BancoRJ!C:G,4,0)),IF(VLOOKUP(C173,BancoRJ!C:G,5,0)=0,VLOOKUP(C173,BancoSP!C:G,5,0),VLOOKUP(C173,BancoRJ!C:G,5,0))))</f>
        <v>109.26</v>
      </c>
      <c r="H173" s="132">
        <f t="shared" si="27"/>
        <v>1612.89</v>
      </c>
      <c r="J173" s="148" t="str">
        <f>IF(VLOOKUP(C173,BancoRJ!C:G,4,0)=0,"Atribuido a São Paulo","")</f>
        <v/>
      </c>
    </row>
    <row r="174" spans="1:10" ht="34.5">
      <c r="B174" s="129" t="s">
        <v>58</v>
      </c>
      <c r="C174" s="134">
        <v>98448</v>
      </c>
      <c r="D174" s="130" t="str">
        <f>VLOOKUP(C174,BancoRJ!C:G,2,0)</f>
        <v>PAREDE DE MADEIRA COMPENSADA PARA CONSTRUÇÃO TEMPORÁRIA EM CHAPA SIMPLES, INTERNA, COM ÁREA LÍQUIDA MENOR QUE 6 M², COM VÃO. AF_03/2024</v>
      </c>
      <c r="E174" s="131" t="str">
        <f>VLOOKUP(C174,BancoRJ!C:G,3,0)</f>
        <v>M2</v>
      </c>
      <c r="F174" s="139">
        <f>(1.01*2.2)-(0.6*2.1)</f>
        <v>0.96200000000000041</v>
      </c>
      <c r="G174" s="132">
        <f>IF(B174="COMP",VLOOKUP(C174,COMPOSIÇÕES!C:H,6,0),IF(VLOOKUP('DADOS GERAIS'!$B$9,'DADOS GERAIS'!$H$1:$I$2,2,0)=1,IF(VLOOKUP(C174,BancoRJ!C:G,4,0)=0,VLOOKUP(C174,BancoSP!C:G,4,0),VLOOKUP(C174,BancoRJ!C:G,4,0)),IF(VLOOKUP(C174,BancoRJ!C:G,5,0)=0,VLOOKUP(C174,BancoSP!C:G,5,0),VLOOKUP(C174,BancoRJ!C:G,5,0))))</f>
        <v>128.46</v>
      </c>
      <c r="H174" s="132">
        <f t="shared" si="27"/>
        <v>123.57</v>
      </c>
      <c r="J174" s="148" t="str">
        <f>IF(VLOOKUP(C174,BancoRJ!C:G,4,0)=0,"Atribuido a São Paulo","")</f>
        <v/>
      </c>
    </row>
    <row r="175" spans="1:10" ht="23.25">
      <c r="B175" s="129" t="s">
        <v>58</v>
      </c>
      <c r="C175" s="134">
        <v>98443</v>
      </c>
      <c r="D175" s="130" t="str">
        <f>VLOOKUP(C175,BancoRJ!C:G,2,0)</f>
        <v>PAREDE DE MADEIRA COMPENSADA PARA CONSTRUÇÃO TEMPORÁRIA EM CHAPA SIMPLES, INTERNA, SEM VÃO. AF_03/2024</v>
      </c>
      <c r="E175" s="131" t="str">
        <f>VLOOKUP(C175,BancoRJ!C:G,3,0)</f>
        <v>M2</v>
      </c>
      <c r="F175" s="139">
        <f>(1.21*2.2)</f>
        <v>2.6619999999999999</v>
      </c>
      <c r="G175" s="132">
        <f>IF(B175="COMP",VLOOKUP(C175,COMPOSIÇÕES!C:H,6,0),IF(VLOOKUP('DADOS GERAIS'!$B$9,'DADOS GERAIS'!$H$1:$I$2,2,0)=1,IF(VLOOKUP(C175,BancoRJ!C:G,4,0)=0,VLOOKUP(C175,BancoSP!C:G,4,0),VLOOKUP(C175,BancoRJ!C:G,4,0)),IF(VLOOKUP(C175,BancoRJ!C:G,5,0)=0,VLOOKUP(C175,BancoSP!C:G,5,0),VLOOKUP(C175,BancoRJ!C:G,5,0))))</f>
        <v>81.08</v>
      </c>
      <c r="H175" s="132">
        <f t="shared" si="27"/>
        <v>215.83</v>
      </c>
      <c r="J175" s="148" t="str">
        <f>IF(VLOOKUP(C175,BancoRJ!C:G,4,0)=0,"Atribuido a São Paulo","")</f>
        <v/>
      </c>
    </row>
    <row r="176" spans="1:10" ht="45.75">
      <c r="B176" s="129" t="s">
        <v>58</v>
      </c>
      <c r="C176" s="134">
        <v>92543</v>
      </c>
      <c r="D176" s="130" t="str">
        <f>VLOOKUP(C176,BancoRJ!C:G,2,0)</f>
        <v>TRAMA DE MADEIRA COMPOSTA POR TERÇAS PARA TELHADOS DE ATÉ 2 ÁGUAS PARA TELHA ONDULADA DE FIBROCIMENTO, METÁLICA, PLÁSTICA OU TERMOACÚSTICA, INCLUSO TRANSPORTE VERTICAL. AF_07/2019</v>
      </c>
      <c r="E176" s="131" t="str">
        <f>VLOOKUP(C176,BancoRJ!C:G,3,0)</f>
        <v>M2</v>
      </c>
      <c r="F176" s="139">
        <f>2.4*4.6</f>
        <v>11.04</v>
      </c>
      <c r="G176" s="132">
        <f>IF(B176="COMP",VLOOKUP(C176,COMPOSIÇÕES!C:H,6,0),IF(VLOOKUP('DADOS GERAIS'!$B$9,'DADOS GERAIS'!$H$1:$I$2,2,0)=1,IF(VLOOKUP(C176,BancoRJ!C:G,4,0)=0,VLOOKUP(C176,BancoSP!C:G,4,0),VLOOKUP(C176,BancoRJ!C:G,4,0)),IF(VLOOKUP(C176,BancoRJ!C:G,5,0)=0,VLOOKUP(C176,BancoSP!C:G,5,0),VLOOKUP(C176,BancoRJ!C:G,5,0))))</f>
        <v>28.13</v>
      </c>
      <c r="H176" s="132">
        <f t="shared" si="27"/>
        <v>310.55</v>
      </c>
      <c r="J176" s="148" t="str">
        <f>IF(VLOOKUP(C176,BancoRJ!C:G,4,0)=0,"Atribuido a São Paulo","")</f>
        <v/>
      </c>
    </row>
    <row r="177" spans="2:10" ht="45.75">
      <c r="B177" s="129" t="s">
        <v>58</v>
      </c>
      <c r="C177" s="134">
        <v>94210</v>
      </c>
      <c r="D177" s="130" t="str">
        <f>VLOOKUP(C177,BancoRJ!C:G,2,0)</f>
        <v>TELHAMENTO COM TELHA ONDULADA DE FIBROCIMENTO E = 6 MM, COM RECOBRIMENTO LATERAL DE 1 1/4 DE ONDA PARA TELHADO COM INCLINAÇÃO MÁXIMA DE 10°, COM ATÉ 2 ÁGUAS, INCLUSO IÇAMENTO. AF_07/2019</v>
      </c>
      <c r="E177" s="131" t="str">
        <f>VLOOKUP(C177,BancoRJ!C:G,3,0)</f>
        <v>M2</v>
      </c>
      <c r="F177" s="139">
        <f>2.4*4.6</f>
        <v>11.04</v>
      </c>
      <c r="G177" s="132">
        <f>IF(B177="COMP",VLOOKUP(C177,COMPOSIÇÕES!C:H,6,0),IF(VLOOKUP('DADOS GERAIS'!$B$9,'DADOS GERAIS'!$H$1:$I$2,2,0)=1,IF(VLOOKUP(C177,BancoRJ!C:G,4,0)=0,VLOOKUP(C177,BancoSP!C:G,4,0),VLOOKUP(C177,BancoRJ!C:G,4,0)),IF(VLOOKUP(C177,BancoRJ!C:G,5,0)=0,VLOOKUP(C177,BancoSP!C:G,5,0),VLOOKUP(C177,BancoRJ!C:G,5,0))))</f>
        <v>56.72</v>
      </c>
      <c r="H177" s="132">
        <f t="shared" si="27"/>
        <v>626.17999999999995</v>
      </c>
      <c r="J177" s="148" t="str">
        <f>IF(VLOOKUP(C177,BancoRJ!C:G,4,0)=0,"Atribuido a São Paulo","")</f>
        <v/>
      </c>
    </row>
    <row r="178" spans="2:10" ht="34.5">
      <c r="B178" s="129" t="s">
        <v>58</v>
      </c>
      <c r="C178" s="134">
        <v>97084</v>
      </c>
      <c r="D178" s="130" t="str">
        <f>VLOOKUP(C178,BancoRJ!C:G,2,0)</f>
        <v>COMPACTAÇÃO MECÂNICA DE SOLO PARA EXECUÇÃO DE RADIER, PISO DE CONCRETO OU LAJE SOBRE SOLO, COM COMPACTADOR DE SOLOS TIPO PLACA VIBRATÓRIA. AF_09/2021</v>
      </c>
      <c r="E178" s="131" t="str">
        <f>VLOOKUP(C178,BancoRJ!C:G,3,0)</f>
        <v>M2</v>
      </c>
      <c r="F178" s="139">
        <f>4.4*2.2</f>
        <v>9.6800000000000015</v>
      </c>
      <c r="G178" s="132">
        <f>IF(B178="COMP",VLOOKUP(C178,COMPOSIÇÕES!C:H,6,0),IF(VLOOKUP('DADOS GERAIS'!$B$9,'DADOS GERAIS'!$H$1:$I$2,2,0)=1,IF(VLOOKUP(C178,BancoRJ!C:G,4,0)=0,VLOOKUP(C178,BancoSP!C:G,4,0),VLOOKUP(C178,BancoRJ!C:G,4,0)),IF(VLOOKUP(C178,BancoRJ!C:G,5,0)=0,VLOOKUP(C178,BancoSP!C:G,5,0),VLOOKUP(C178,BancoRJ!C:G,5,0))))</f>
        <v>1</v>
      </c>
      <c r="H178" s="132">
        <f t="shared" si="27"/>
        <v>9.68</v>
      </c>
      <c r="J178" s="148" t="str">
        <f>IF(VLOOKUP(C178,BancoRJ!C:G,4,0)=0,"Atribuido a São Paulo","")</f>
        <v/>
      </c>
    </row>
    <row r="179" spans="2:10" ht="23.25">
      <c r="B179" s="129" t="s">
        <v>58</v>
      </c>
      <c r="C179" s="134">
        <v>97087</v>
      </c>
      <c r="D179" s="130" t="str">
        <f>VLOOKUP(C179,BancoRJ!C:G,2,0)</f>
        <v>CAMADA SEPARADORA PARA EXECUÇÃO DE RADIER, PISO DE CONCRETO OU LAJE SOBRE SOLO, EM LONA PLÁSTICA. AF_09/2021</v>
      </c>
      <c r="E179" s="131" t="str">
        <f>VLOOKUP(C179,BancoRJ!C:G,3,0)</f>
        <v>M2</v>
      </c>
      <c r="F179" s="139">
        <f>4.4*2.2</f>
        <v>9.6800000000000015</v>
      </c>
      <c r="G179" s="132">
        <f>IF(B179="COMP",VLOOKUP(C179,COMPOSIÇÕES!C:H,6,0),IF(VLOOKUP('DADOS GERAIS'!$B$9,'DADOS GERAIS'!$H$1:$I$2,2,0)=1,IF(VLOOKUP(C179,BancoRJ!C:G,4,0)=0,VLOOKUP(C179,BancoSP!C:G,4,0),VLOOKUP(C179,BancoRJ!C:G,4,0)),IF(VLOOKUP(C179,BancoRJ!C:G,5,0)=0,VLOOKUP(C179,BancoSP!C:G,5,0),VLOOKUP(C179,BancoRJ!C:G,5,0))))</f>
        <v>2.77</v>
      </c>
      <c r="H179" s="132">
        <f t="shared" si="27"/>
        <v>26.81</v>
      </c>
      <c r="J179" s="148" t="str">
        <f>IF(VLOOKUP(C179,BancoRJ!C:G,4,0)=0,"Atribuido a São Paulo","")</f>
        <v/>
      </c>
    </row>
    <row r="180" spans="2:10" ht="34.5">
      <c r="B180" s="129" t="s">
        <v>58</v>
      </c>
      <c r="C180" s="134">
        <v>98680</v>
      </c>
      <c r="D180" s="130" t="str">
        <f>VLOOKUP(C180,BancoRJ!C:G,2,0)</f>
        <v>PISO CIMENTADO, TRAÇO 1:3 (CIMENTO E AREIA), ACABAMENTO LISO, ESPESSURA 3,0 CM, PREPARO MECÂNICO DA ARGAMASSA. AF_09/2020</v>
      </c>
      <c r="E180" s="131" t="str">
        <f>VLOOKUP(C180,BancoRJ!C:G,3,0)</f>
        <v>M2</v>
      </c>
      <c r="F180" s="139">
        <f>4.4*2.2</f>
        <v>9.6800000000000015</v>
      </c>
      <c r="G180" s="132">
        <f>IF(B180="COMP",VLOOKUP(C180,COMPOSIÇÕES!C:H,6,0),IF(VLOOKUP('DADOS GERAIS'!$B$9,'DADOS GERAIS'!$H$1:$I$2,2,0)=1,IF(VLOOKUP(C180,BancoRJ!C:G,4,0)=0,VLOOKUP(C180,BancoSP!C:G,4,0),VLOOKUP(C180,BancoRJ!C:G,4,0)),IF(VLOOKUP(C180,BancoRJ!C:G,5,0)=0,VLOOKUP(C180,BancoSP!C:G,5,0),VLOOKUP(C180,BancoRJ!C:G,5,0))))</f>
        <v>51.87</v>
      </c>
      <c r="H180" s="132">
        <f t="shared" si="27"/>
        <v>502.1</v>
      </c>
      <c r="J180" s="148" t="str">
        <f>IF(VLOOKUP(C180,BancoRJ!C:G,4,0)=0,"Atribuido a São Paulo","")</f>
        <v/>
      </c>
    </row>
    <row r="181" spans="2:10" ht="23.25">
      <c r="B181" s="129" t="s">
        <v>58</v>
      </c>
      <c r="C181" s="134">
        <v>94489</v>
      </c>
      <c r="D181" s="130" t="str">
        <f>VLOOKUP(C181,BancoRJ!C:G,2,0)</f>
        <v>REGISTRO DE ESFERA, PVC, SOLDÁVEL, COM VOLANTE, DN 25 MM - FORNECIMENTO E INSTALAÇÃO. AF_08/2021</v>
      </c>
      <c r="E181" s="131" t="str">
        <f>VLOOKUP(C181,BancoRJ!C:G,3,0)</f>
        <v>UN</v>
      </c>
      <c r="F181" s="139">
        <v>1</v>
      </c>
      <c r="G181" s="132">
        <f>IF(B181="COMP",VLOOKUP(C181,COMPOSIÇÕES!C:H,6,0),IF(VLOOKUP('DADOS GERAIS'!$B$9,'DADOS GERAIS'!$H$1:$I$2,2,0)=1,IF(VLOOKUP(C181,BancoRJ!C:G,4,0)=0,VLOOKUP(C181,BancoSP!C:G,4,0),VLOOKUP(C181,BancoRJ!C:G,4,0)),IF(VLOOKUP(C181,BancoRJ!C:G,5,0)=0,VLOOKUP(C181,BancoSP!C:G,5,0),VLOOKUP(C181,BancoRJ!C:G,5,0))))</f>
        <v>40.58</v>
      </c>
      <c r="H181" s="132">
        <f t="shared" si="27"/>
        <v>40.58</v>
      </c>
      <c r="J181" s="148" t="str">
        <f>IF(VLOOKUP(C181,BancoRJ!C:G,4,0)=0,"Atribuido a São Paulo","")</f>
        <v/>
      </c>
    </row>
    <row r="182" spans="2:10" ht="23.25">
      <c r="B182" s="129" t="s">
        <v>58</v>
      </c>
      <c r="C182" s="134">
        <v>89617</v>
      </c>
      <c r="D182" s="130" t="str">
        <f>VLOOKUP(C182,BancoRJ!C:G,2,0)</f>
        <v>TE, PVC, SOLDÁVEL, DN 25MM, INSTALADO EM PRUMADA DE ÁGUA - FORNECIMENTO E INSTALAÇÃO. AF_06/2022</v>
      </c>
      <c r="E182" s="131" t="str">
        <f>VLOOKUP(C182,BancoRJ!C:G,3,0)</f>
        <v>UN</v>
      </c>
      <c r="F182" s="139">
        <v>1</v>
      </c>
      <c r="G182" s="132">
        <f>IF(B182="COMP",VLOOKUP(C182,COMPOSIÇÕES!C:H,6,0),IF(VLOOKUP('DADOS GERAIS'!$B$9,'DADOS GERAIS'!$H$1:$I$2,2,0)=1,IF(VLOOKUP(C182,BancoRJ!C:G,4,0)=0,VLOOKUP(C182,BancoSP!C:G,4,0),VLOOKUP(C182,BancoRJ!C:G,4,0)),IF(VLOOKUP(C182,BancoRJ!C:G,5,0)=0,VLOOKUP(C182,BancoSP!C:G,5,0),VLOOKUP(C182,BancoRJ!C:G,5,0))))</f>
        <v>9.66</v>
      </c>
      <c r="H182" s="132">
        <f t="shared" si="27"/>
        <v>9.66</v>
      </c>
      <c r="J182" s="148" t="str">
        <f>IF(VLOOKUP(C182,BancoRJ!C:G,4,0)=0,"Atribuido a São Paulo","")</f>
        <v/>
      </c>
    </row>
    <row r="183" spans="2:10" ht="34.5">
      <c r="B183" s="129" t="s">
        <v>58</v>
      </c>
      <c r="C183" s="134">
        <v>90373</v>
      </c>
      <c r="D183" s="130" t="str">
        <f>VLOOKUP(C183,BancoRJ!C:G,2,0)</f>
        <v>JOELHO 90 GRAUS COM BUCHA DE LATÃO, PVC, SOLDÁVEL, DN 25MM, X 1/2 INSTALADO EM RAMAL OU SUB-RAMAL DE ÁGUA - FORNECIMENTO E INSTALAÇÃO. AF_06/2022</v>
      </c>
      <c r="E183" s="131" t="str">
        <f>VLOOKUP(C183,BancoRJ!C:G,3,0)</f>
        <v>UN</v>
      </c>
      <c r="F183" s="139">
        <v>2</v>
      </c>
      <c r="G183" s="132">
        <f>IF(B183="COMP",VLOOKUP(C183,COMPOSIÇÕES!C:H,6,0),IF(VLOOKUP('DADOS GERAIS'!$B$9,'DADOS GERAIS'!$H$1:$I$2,2,0)=1,IF(VLOOKUP(C183,BancoRJ!C:G,4,0)=0,VLOOKUP(C183,BancoSP!C:G,4,0),VLOOKUP(C183,BancoRJ!C:G,4,0)),IF(VLOOKUP(C183,BancoRJ!C:G,5,0)=0,VLOOKUP(C183,BancoSP!C:G,5,0),VLOOKUP(C183,BancoRJ!C:G,5,0))))</f>
        <v>15.87</v>
      </c>
      <c r="H183" s="132">
        <f t="shared" si="27"/>
        <v>31.74</v>
      </c>
      <c r="J183" s="148" t="str">
        <f>IF(VLOOKUP(C183,BancoRJ!C:G,4,0)=0,"Atribuido a São Paulo","")</f>
        <v/>
      </c>
    </row>
    <row r="184" spans="2:10" ht="34.5">
      <c r="B184" s="129" t="s">
        <v>58</v>
      </c>
      <c r="C184" s="134">
        <v>89362</v>
      </c>
      <c r="D184" s="130" t="str">
        <f>VLOOKUP(C184,BancoRJ!C:G,2,0)</f>
        <v>JOELHO 90 GRAUS, PVC, SOLDÁVEL, DN 25MM, INSTALADO EM RAMAL OU SUB-RAMAL DE ÁGUA - FORNECIMENTO E INSTALAÇÃO. AF_06/2022</v>
      </c>
      <c r="E184" s="131" t="str">
        <f>VLOOKUP(C184,BancoRJ!C:G,3,0)</f>
        <v>UN</v>
      </c>
      <c r="F184" s="139">
        <v>2</v>
      </c>
      <c r="G184" s="132">
        <f>IF(B184="COMP",VLOOKUP(C184,COMPOSIÇÕES!C:H,6,0),IF(VLOOKUP('DADOS GERAIS'!$B$9,'DADOS GERAIS'!$H$1:$I$2,2,0)=1,IF(VLOOKUP(C184,BancoRJ!C:G,4,0)=0,VLOOKUP(C184,BancoSP!C:G,4,0),VLOOKUP(C184,BancoRJ!C:G,4,0)),IF(VLOOKUP(C184,BancoRJ!C:G,5,0)=0,VLOOKUP(C184,BancoSP!C:G,5,0),VLOOKUP(C184,BancoRJ!C:G,5,0))))</f>
        <v>12.69</v>
      </c>
      <c r="H184" s="132">
        <f t="shared" si="27"/>
        <v>25.38</v>
      </c>
      <c r="J184" s="148" t="str">
        <f>IF(VLOOKUP(C184,BancoRJ!C:G,4,0)=0,"Atribuido a São Paulo","")</f>
        <v/>
      </c>
    </row>
    <row r="185" spans="2:10" ht="23.25">
      <c r="B185" s="129" t="s">
        <v>58</v>
      </c>
      <c r="C185" s="134">
        <v>89446</v>
      </c>
      <c r="D185" s="130" t="str">
        <f>VLOOKUP(C185,BancoRJ!C:G,2,0)</f>
        <v>TUBO, PVC, SOLDÁVEL, DE 25MM, INSTALADO EM PRUMADA DE ÁGUA - FORNECIMENTO E INSTALAÇÃO. AF_06/2022</v>
      </c>
      <c r="E185" s="131" t="str">
        <f>VLOOKUP(C185,BancoRJ!C:G,3,0)</f>
        <v>M</v>
      </c>
      <c r="F185" s="139">
        <v>2</v>
      </c>
      <c r="G185" s="132">
        <f>IF(B185="COMP",VLOOKUP(C185,COMPOSIÇÕES!C:H,6,0),IF(VLOOKUP('DADOS GERAIS'!$B$9,'DADOS GERAIS'!$H$1:$I$2,2,0)=1,IF(VLOOKUP(C185,BancoRJ!C:G,4,0)=0,VLOOKUP(C185,BancoSP!C:G,4,0),VLOOKUP(C185,BancoRJ!C:G,4,0)),IF(VLOOKUP(C185,BancoRJ!C:G,5,0)=0,VLOOKUP(C185,BancoSP!C:G,5,0),VLOOKUP(C185,BancoRJ!C:G,5,0))))</f>
        <v>5.91</v>
      </c>
      <c r="H185" s="132">
        <f t="shared" si="27"/>
        <v>11.82</v>
      </c>
      <c r="J185" s="148" t="str">
        <f>IF(VLOOKUP(C185,BancoRJ!C:G,4,0)=0,"Atribuido a São Paulo","")</f>
        <v/>
      </c>
    </row>
    <row r="186" spans="2:10" ht="23.25">
      <c r="B186" s="129" t="s">
        <v>58</v>
      </c>
      <c r="C186" s="134">
        <v>89356</v>
      </c>
      <c r="D186" s="130" t="str">
        <f>VLOOKUP(C186,BancoRJ!C:G,2,0)</f>
        <v>TUBO, PVC, SOLDÁVEL, DE 25MM, INSTALADO EM RAMAL OU SUB-RAMAL DE ÁGUA - FORNECIMENTO E INSTALAÇÃO. AF_06/2022</v>
      </c>
      <c r="E186" s="131" t="str">
        <f>VLOOKUP(C186,BancoRJ!C:G,3,0)</f>
        <v>M</v>
      </c>
      <c r="F186" s="139">
        <f>0.2+0.95+0.4</f>
        <v>1.5499999999999998</v>
      </c>
      <c r="G186" s="132">
        <f>IF(B186="COMP",VLOOKUP(C186,COMPOSIÇÕES!C:H,6,0),IF(VLOOKUP('DADOS GERAIS'!$B$9,'DADOS GERAIS'!$H$1:$I$2,2,0)=1,IF(VLOOKUP(C186,BancoRJ!C:G,4,0)=0,VLOOKUP(C186,BancoSP!C:G,4,0),VLOOKUP(C186,BancoRJ!C:G,4,0)),IF(VLOOKUP(C186,BancoRJ!C:G,5,0)=0,VLOOKUP(C186,BancoSP!C:G,5,0),VLOOKUP(C186,BancoRJ!C:G,5,0))))</f>
        <v>31.49</v>
      </c>
      <c r="H186" s="132">
        <f t="shared" si="27"/>
        <v>48.8</v>
      </c>
      <c r="J186" s="148" t="str">
        <f>IF(VLOOKUP(C186,BancoRJ!C:G,4,0)=0,"Atribuido a São Paulo","")</f>
        <v/>
      </c>
    </row>
    <row r="187" spans="2:10" ht="45.75">
      <c r="B187" s="129" t="s">
        <v>58</v>
      </c>
      <c r="C187" s="134">
        <v>91170</v>
      </c>
      <c r="D187" s="130" t="str">
        <f>VLOOKUP(C187,BancoRJ!C:G,2,0)</f>
        <v>FIXAÇÃO DE TUBOS HORIZONTAIS DE PVC ÁGUA, PVC ESGOTO, PVC ÁGUA PLUVIAL, CPVC, PPR, COBRE OU AÇO, DIÂMETROS MENORES OU IGUAIS A 40 MM, COM ABRAÇADEIRA METÁLICA RÍGIDA TIPO U PERFIL 1 1/4", FIXADA EM PERFILADO EM LAJE. AF_09/2023_PS</v>
      </c>
      <c r="E187" s="131" t="str">
        <f>VLOOKUP(C187,BancoRJ!C:G,3,0)</f>
        <v>M</v>
      </c>
      <c r="F187" s="139">
        <f>F185</f>
        <v>2</v>
      </c>
      <c r="G187" s="132">
        <f>IF(B187="COMP",VLOOKUP(C187,COMPOSIÇÕES!C:H,6,0),IF(VLOOKUP('DADOS GERAIS'!$B$9,'DADOS GERAIS'!$H$1:$I$2,2,0)=1,IF(VLOOKUP(C187,BancoRJ!C:G,4,0)=0,VLOOKUP(C187,BancoSP!C:G,4,0),VLOOKUP(C187,BancoRJ!C:G,4,0)),IF(VLOOKUP(C187,BancoRJ!C:G,5,0)=0,VLOOKUP(C187,BancoSP!C:G,5,0),VLOOKUP(C187,BancoRJ!C:G,5,0))))</f>
        <v>13.53</v>
      </c>
      <c r="H187" s="132">
        <f t="shared" si="27"/>
        <v>27.06</v>
      </c>
      <c r="J187" s="148" t="str">
        <f>IF(VLOOKUP(C187,BancoRJ!C:G,4,0)=0,"Atribuido a São Paulo","")</f>
        <v/>
      </c>
    </row>
    <row r="188" spans="2:10" ht="45.75">
      <c r="B188" s="129" t="s">
        <v>58</v>
      </c>
      <c r="C188" s="134">
        <v>91173</v>
      </c>
      <c r="D188" s="130" t="str">
        <f>VLOOKUP(C188,BancoRJ!C:G,2,0)</f>
        <v>FIXAÇÃO DE TUBOS VERTICAIS DE PVC ÁGUA, PVC ESGOTO, PVC ÁGUA PLUVIAL, CPVC, PPR, COBRE OU AÇO, DIÂMETROS MENORES OU IGUAIS A 40 MM, COM ABRAÇADEIRA METÁLICA RÍGIDA TIPO U PERFIL 1 1/4", FIXADA EM PERFILADO EM PAREDE. AF_09/2023_PS</v>
      </c>
      <c r="E188" s="131" t="str">
        <f>VLOOKUP(C188,BancoRJ!C:G,3,0)</f>
        <v>M</v>
      </c>
      <c r="F188" s="139">
        <f>F186</f>
        <v>1.5499999999999998</v>
      </c>
      <c r="G188" s="132">
        <f>IF(B188="COMP",VLOOKUP(C188,COMPOSIÇÕES!C:H,6,0),IF(VLOOKUP('DADOS GERAIS'!$B$9,'DADOS GERAIS'!$H$1:$I$2,2,0)=1,IF(VLOOKUP(C188,BancoRJ!C:G,4,0)=0,VLOOKUP(C188,BancoSP!C:G,4,0),VLOOKUP(C188,BancoRJ!C:G,4,0)),IF(VLOOKUP(C188,BancoRJ!C:G,5,0)=0,VLOOKUP(C188,BancoSP!C:G,5,0),VLOOKUP(C188,BancoRJ!C:G,5,0))))</f>
        <v>5.05</v>
      </c>
      <c r="H188" s="132">
        <f t="shared" si="27"/>
        <v>7.82</v>
      </c>
      <c r="J188" s="148" t="str">
        <f>IF(VLOOKUP(C188,BancoRJ!C:G,4,0)=0,"Atribuido a São Paulo","")</f>
        <v/>
      </c>
    </row>
    <row r="189" spans="2:10" ht="34.5">
      <c r="B189" s="129" t="s">
        <v>58</v>
      </c>
      <c r="C189" s="134">
        <v>97905</v>
      </c>
      <c r="D189" s="130" t="str">
        <f>VLOOKUP(C189,BancoRJ!C:G,2,0)</f>
        <v>CAIXA ENTERRADA HIDRÁULICA RETANGULAR, EM ALVENARIA COM BLOCOS DE CONCRETO, DIMENSÕES INTERNAS: 0,4X0,4X0,4 M PARA REDE DE ESGOTO. AF_12/2020</v>
      </c>
      <c r="E189" s="131" t="str">
        <f>VLOOKUP(C189,BancoRJ!C:G,3,0)</f>
        <v>UN</v>
      </c>
      <c r="F189" s="139">
        <v>1</v>
      </c>
      <c r="G189" s="132">
        <f>IF(B189="COMP",VLOOKUP(C189,COMPOSIÇÕES!C:H,6,0),IF(VLOOKUP('DADOS GERAIS'!$B$9,'DADOS GERAIS'!$H$1:$I$2,2,0)=1,IF(VLOOKUP(C189,BancoRJ!C:G,4,0)=0,VLOOKUP(C189,BancoSP!C:G,4,0),VLOOKUP(C189,BancoRJ!C:G,4,0)),IF(VLOOKUP(C189,BancoRJ!C:G,5,0)=0,VLOOKUP(C189,BancoSP!C:G,5,0),VLOOKUP(C189,BancoRJ!C:G,5,0))))</f>
        <v>291.14</v>
      </c>
      <c r="H189" s="132">
        <f t="shared" ref="H189:H195" si="28">TRUNC(F189*G189,2)</f>
        <v>291.14</v>
      </c>
      <c r="J189" s="148" t="str">
        <f>IF(VLOOKUP(C189,BancoRJ!C:G,4,0)=0,"Atribuido a São Paulo","")</f>
        <v/>
      </c>
    </row>
    <row r="190" spans="2:10" ht="34.5">
      <c r="B190" s="129" t="s">
        <v>58</v>
      </c>
      <c r="C190" s="134">
        <v>89707</v>
      </c>
      <c r="D190" s="130" t="str">
        <f>VLOOKUP(C190,BancoRJ!C:G,2,0)</f>
        <v>CAIXA SIFONADA, PVC, DN 100 X 100 X 50 MM, JUNTA ELÁSTICA, FORNECIDA E INSTALADA EM RAMAL DE DESCARGA OU EM RAMAL DE ESGOTO SANITÁRIO. AF_08/2022</v>
      </c>
      <c r="E190" s="131" t="str">
        <f>VLOOKUP(C190,BancoRJ!C:G,3,0)</f>
        <v>UN</v>
      </c>
      <c r="F190" s="139">
        <v>1</v>
      </c>
      <c r="G190" s="132">
        <f>IF(B190="COMP",VLOOKUP(C190,COMPOSIÇÕES!C:H,6,0),IF(VLOOKUP('DADOS GERAIS'!$B$9,'DADOS GERAIS'!$H$1:$I$2,2,0)=1,IF(VLOOKUP(C190,BancoRJ!C:G,4,0)=0,VLOOKUP(C190,BancoSP!C:G,4,0),VLOOKUP(C190,BancoRJ!C:G,4,0)),IF(VLOOKUP(C190,BancoRJ!C:G,5,0)=0,VLOOKUP(C190,BancoSP!C:G,5,0),VLOOKUP(C190,BancoRJ!C:G,5,0))))</f>
        <v>65.87</v>
      </c>
      <c r="H190" s="132">
        <f t="shared" si="28"/>
        <v>65.87</v>
      </c>
      <c r="J190" s="148" t="str">
        <f>IF(VLOOKUP(C190,BancoRJ!C:G,4,0)=0,"Atribuido a São Paulo","")</f>
        <v/>
      </c>
    </row>
    <row r="191" spans="2:10" ht="34.5">
      <c r="B191" s="129" t="s">
        <v>58</v>
      </c>
      <c r="C191" s="134">
        <v>89724</v>
      </c>
      <c r="D191" s="130" t="str">
        <f>VLOOKUP(C191,BancoRJ!C:G,2,0)</f>
        <v>JOELHO 90 GRAUS, PVC, SERIE NORMAL, ESGOTO PREDIAL, DN 40 MM, JUNTA SOLDÁVEL, FORNECIDO E INSTALADO EM RAMAL DE DESCARGA OU RAMAL DE ESGOTO SANITÁRIO. AF_08/2022</v>
      </c>
      <c r="E191" s="131" t="str">
        <f>VLOOKUP(C191,BancoRJ!C:G,3,0)</f>
        <v>UN</v>
      </c>
      <c r="F191" s="139">
        <v>2</v>
      </c>
      <c r="G191" s="132">
        <f>IF(B191="COMP",VLOOKUP(C191,COMPOSIÇÕES!C:H,6,0),IF(VLOOKUP('DADOS GERAIS'!$B$9,'DADOS GERAIS'!$H$1:$I$2,2,0)=1,IF(VLOOKUP(C191,BancoRJ!C:G,4,0)=0,VLOOKUP(C191,BancoSP!C:G,4,0),VLOOKUP(C191,BancoRJ!C:G,4,0)),IF(VLOOKUP(C191,BancoRJ!C:G,5,0)=0,VLOOKUP(C191,BancoSP!C:G,5,0),VLOOKUP(C191,BancoRJ!C:G,5,0))))</f>
        <v>13.19</v>
      </c>
      <c r="H191" s="132">
        <f t="shared" si="28"/>
        <v>26.38</v>
      </c>
      <c r="J191" s="148" t="str">
        <f>IF(VLOOKUP(C191,BancoRJ!C:G,4,0)=0,"Atribuido a São Paulo","")</f>
        <v/>
      </c>
    </row>
    <row r="192" spans="2:10" ht="34.5">
      <c r="B192" s="129" t="s">
        <v>58</v>
      </c>
      <c r="C192" s="134">
        <v>89726</v>
      </c>
      <c r="D192" s="130" t="str">
        <f>VLOOKUP(C192,BancoRJ!C:G,2,0)</f>
        <v>JOELHO 45 GRAUS, PVC, SERIE NORMAL, ESGOTO PREDIAL, DN 40 MM, JUNTA SOLDÁVEL, FORNECIDO E INSTALADO EM RAMAL DE DESCARGA OU RAMAL DE ESGOTO SANITÁRIO. AF_08/2022</v>
      </c>
      <c r="E192" s="131" t="str">
        <f>VLOOKUP(C192,BancoRJ!C:G,3,0)</f>
        <v>UN</v>
      </c>
      <c r="F192" s="139">
        <v>1</v>
      </c>
      <c r="G192" s="132">
        <f>IF(B192="COMP",VLOOKUP(C192,COMPOSIÇÕES!C:H,6,0),IF(VLOOKUP('DADOS GERAIS'!$B$9,'DADOS GERAIS'!$H$1:$I$2,2,0)=1,IF(VLOOKUP(C192,BancoRJ!C:G,4,0)=0,VLOOKUP(C192,BancoSP!C:G,4,0),VLOOKUP(C192,BancoRJ!C:G,4,0)),IF(VLOOKUP(C192,BancoRJ!C:G,5,0)=0,VLOOKUP(C192,BancoSP!C:G,5,0),VLOOKUP(C192,BancoRJ!C:G,5,0))))</f>
        <v>13.44</v>
      </c>
      <c r="H192" s="132">
        <f t="shared" si="28"/>
        <v>13.44</v>
      </c>
      <c r="J192" s="148" t="str">
        <f>IF(VLOOKUP(C192,BancoRJ!C:G,4,0)=0,"Atribuido a São Paulo","")</f>
        <v/>
      </c>
    </row>
    <row r="193" spans="2:10" ht="34.5">
      <c r="B193" s="129" t="s">
        <v>58</v>
      </c>
      <c r="C193" s="134">
        <v>89744</v>
      </c>
      <c r="D193" s="130" t="str">
        <f>VLOOKUP(C193,BancoRJ!C:G,2,0)</f>
        <v>JOELHO 90 GRAUS, PVC, SERIE NORMAL, ESGOTO PREDIAL, DN 100 MM, JUNTA ELÁSTICA, FORNECIDO E INSTALADO EM RAMAL DE DESCARGA OU RAMAL DE ESGOTO SANITÁRIO. AF_08/2022</v>
      </c>
      <c r="E193" s="131" t="str">
        <f>VLOOKUP(C193,BancoRJ!C:G,3,0)</f>
        <v>UN</v>
      </c>
      <c r="F193" s="139">
        <v>2</v>
      </c>
      <c r="G193" s="132">
        <f>IF(B193="COMP",VLOOKUP(C193,COMPOSIÇÕES!C:H,6,0),IF(VLOOKUP('DADOS GERAIS'!$B$9,'DADOS GERAIS'!$H$1:$I$2,2,0)=1,IF(VLOOKUP(C193,BancoRJ!C:G,4,0)=0,VLOOKUP(C193,BancoSP!C:G,4,0),VLOOKUP(C193,BancoRJ!C:G,4,0)),IF(VLOOKUP(C193,BancoRJ!C:G,5,0)=0,VLOOKUP(C193,BancoSP!C:G,5,0),VLOOKUP(C193,BancoRJ!C:G,5,0))))</f>
        <v>32.020000000000003</v>
      </c>
      <c r="H193" s="132">
        <f t="shared" si="28"/>
        <v>64.040000000000006</v>
      </c>
      <c r="J193" s="148" t="str">
        <f>IF(VLOOKUP(C193,BancoRJ!C:G,4,0)=0,"Atribuido a São Paulo","")</f>
        <v/>
      </c>
    </row>
    <row r="194" spans="2:10" ht="34.5">
      <c r="B194" s="129" t="s">
        <v>58</v>
      </c>
      <c r="C194" s="134">
        <v>89746</v>
      </c>
      <c r="D194" s="130" t="str">
        <f>VLOOKUP(C194,BancoRJ!C:G,2,0)</f>
        <v>JOELHO 45 GRAUS, PVC, SERIE NORMAL, ESGOTO PREDIAL, DN 100 MM, JUNTA ELÁSTICA, FORNECIDO E INSTALADO EM RAMAL DE DESCARGA OU RAMAL DE ESGOTO SANITÁRIO. AF_08/2022</v>
      </c>
      <c r="E194" s="131" t="str">
        <f>VLOOKUP(C194,BancoRJ!C:G,3,0)</f>
        <v>UN</v>
      </c>
      <c r="F194" s="139">
        <v>2</v>
      </c>
      <c r="G194" s="132">
        <f>IF(B194="COMP",VLOOKUP(C194,COMPOSIÇÕES!C:H,6,0),IF(VLOOKUP('DADOS GERAIS'!$B$9,'DADOS GERAIS'!$H$1:$I$2,2,0)=1,IF(VLOOKUP(C194,BancoRJ!C:G,4,0)=0,VLOOKUP(C194,BancoSP!C:G,4,0),VLOOKUP(C194,BancoRJ!C:G,4,0)),IF(VLOOKUP(C194,BancoRJ!C:G,5,0)=0,VLOOKUP(C194,BancoSP!C:G,5,0),VLOOKUP(C194,BancoRJ!C:G,5,0))))</f>
        <v>32.93</v>
      </c>
      <c r="H194" s="132">
        <f t="shared" si="28"/>
        <v>65.86</v>
      </c>
      <c r="J194" s="148" t="str">
        <f>IF(VLOOKUP(C194,BancoRJ!C:G,4,0)=0,"Atribuido a São Paulo","")</f>
        <v/>
      </c>
    </row>
    <row r="195" spans="2:10" ht="45.75">
      <c r="B195" s="129" t="s">
        <v>58</v>
      </c>
      <c r="C195" s="134">
        <v>104345</v>
      </c>
      <c r="D195" s="130" t="str">
        <f>VLOOKUP(C195,BancoRJ!C:G,2,0)</f>
        <v>JUNÇÃO DE REDUÇÃO INVERTIDA, PVC, SÉRIE NORMAL, ESGOTO PREDIAL, DN 100 X 50 MM, JUNTA ELÁSTICA, FORNECIDO E INSTALADO EM RAMAL DE DESCARGA OU RAMAL DE ESGOTO SANITÁRIO. AF_08/2022</v>
      </c>
      <c r="E195" s="131" t="str">
        <f>VLOOKUP(C195,BancoRJ!C:G,3,0)</f>
        <v>UN</v>
      </c>
      <c r="F195" s="139">
        <v>1</v>
      </c>
      <c r="G195" s="132">
        <f>IF(B195="COMP",VLOOKUP(C195,COMPOSIÇÕES!C:H,6,0),IF(VLOOKUP('DADOS GERAIS'!$B$9,'DADOS GERAIS'!$H$1:$I$2,2,0)=1,IF(VLOOKUP(C195,BancoRJ!C:G,4,0)=0,VLOOKUP(C195,BancoSP!C:G,4,0),VLOOKUP(C195,BancoRJ!C:G,4,0)),IF(VLOOKUP(C195,BancoRJ!C:G,5,0)=0,VLOOKUP(C195,BancoSP!C:G,5,0),VLOOKUP(C195,BancoRJ!C:G,5,0))))</f>
        <v>48.94</v>
      </c>
      <c r="H195" s="132">
        <f t="shared" si="28"/>
        <v>48.94</v>
      </c>
      <c r="J195" s="148" t="str">
        <f>IF(VLOOKUP(C195,BancoRJ!C:G,4,0)=0,"Atribuido a São Paulo","")</f>
        <v/>
      </c>
    </row>
    <row r="196" spans="2:10" ht="34.5">
      <c r="B196" s="129" t="s">
        <v>58</v>
      </c>
      <c r="C196" s="134">
        <v>89711</v>
      </c>
      <c r="D196" s="130" t="str">
        <f>VLOOKUP(C196,BancoRJ!C:G,2,0)</f>
        <v>TUBO PVC, SERIE NORMAL, ESGOTO PREDIAL, DN 40 MM, FORNECIDO E INSTALADO EM RAMAL DE DESCARGA OU RAMAL DE ESGOTO SANITÁRIO. AF_08/2022</v>
      </c>
      <c r="E196" s="131" t="str">
        <f>VLOOKUP(C196,BancoRJ!C:G,3,0)</f>
        <v>M</v>
      </c>
      <c r="F196" s="139">
        <f>0.5+0.1+0.7</f>
        <v>1.2999999999999998</v>
      </c>
      <c r="G196" s="132">
        <f>IF(B196="COMP",VLOOKUP(C196,COMPOSIÇÕES!C:H,6,0),IF(VLOOKUP('DADOS GERAIS'!$B$9,'DADOS GERAIS'!$H$1:$I$2,2,0)=1,IF(VLOOKUP(C196,BancoRJ!C:G,4,0)=0,VLOOKUP(C196,BancoSP!C:G,4,0),VLOOKUP(C196,BancoRJ!C:G,4,0)),IF(VLOOKUP(C196,BancoRJ!C:G,5,0)=0,VLOOKUP(C196,BancoSP!C:G,5,0),VLOOKUP(C196,BancoRJ!C:G,5,0))))</f>
        <v>28.1</v>
      </c>
      <c r="H196" s="132">
        <f t="shared" ref="H196" si="29">TRUNC(F196*G196,2)</f>
        <v>36.53</v>
      </c>
      <c r="J196" s="148" t="str">
        <f>IF(VLOOKUP(C196,BancoRJ!C:G,4,0)=0,"Atribuido a São Paulo","")</f>
        <v/>
      </c>
    </row>
    <row r="197" spans="2:10" ht="34.5">
      <c r="B197" s="129" t="s">
        <v>58</v>
      </c>
      <c r="C197" s="134">
        <v>89712</v>
      </c>
      <c r="D197" s="130" t="str">
        <f>VLOOKUP(C197,BancoRJ!C:G,2,0)</f>
        <v>TUBO PVC, SERIE NORMAL, ESGOTO PREDIAL, DN 50 MM, FORNECIDO E INSTALADO EM RAMAL DE DESCARGA OU RAMAL DE ESGOTO SANITÁRIO. AF_08/2022</v>
      </c>
      <c r="E197" s="131" t="str">
        <f>VLOOKUP(C197,BancoRJ!C:G,3,0)</f>
        <v>M</v>
      </c>
      <c r="F197" s="139">
        <v>0.5</v>
      </c>
      <c r="G197" s="132">
        <f>IF(B197="COMP",VLOOKUP(C197,COMPOSIÇÕES!C:H,6,0),IF(VLOOKUP('DADOS GERAIS'!$B$9,'DADOS GERAIS'!$H$1:$I$2,2,0)=1,IF(VLOOKUP(C197,BancoRJ!C:G,4,0)=0,VLOOKUP(C197,BancoSP!C:G,4,0),VLOOKUP(C197,BancoRJ!C:G,4,0)),IF(VLOOKUP(C197,BancoRJ!C:G,5,0)=0,VLOOKUP(C197,BancoSP!C:G,5,0),VLOOKUP(C197,BancoRJ!C:G,5,0))))</f>
        <v>34.72</v>
      </c>
      <c r="H197" s="132">
        <f t="shared" ref="H197" si="30">TRUNC(F197*G197,2)</f>
        <v>17.36</v>
      </c>
      <c r="J197" s="148" t="str">
        <f>IF(VLOOKUP(C197,BancoRJ!C:G,4,0)=0,"Atribuido a São Paulo","")</f>
        <v/>
      </c>
    </row>
    <row r="198" spans="2:10" ht="34.5">
      <c r="B198" s="129" t="s">
        <v>58</v>
      </c>
      <c r="C198" s="134">
        <v>89714</v>
      </c>
      <c r="D198" s="130" t="str">
        <f>VLOOKUP(C198,BancoRJ!C:G,2,0)</f>
        <v>TUBO PVC, SERIE NORMAL, ESGOTO PREDIAL, DN 100 MM, FORNECIDO E INSTALADO EM RAMAL DE DESCARGA OU RAMAL DE ESGOTO SANITÁRIO. AF_08/2022</v>
      </c>
      <c r="E198" s="131" t="str">
        <f>VLOOKUP(C198,BancoRJ!C:G,3,0)</f>
        <v>M</v>
      </c>
      <c r="F198" s="139">
        <f>0.4+0.5+0.1+5.65</f>
        <v>6.65</v>
      </c>
      <c r="G198" s="132">
        <f>IF(B198="COMP",VLOOKUP(C198,COMPOSIÇÕES!C:H,6,0),IF(VLOOKUP('DADOS GERAIS'!$B$9,'DADOS GERAIS'!$H$1:$I$2,2,0)=1,IF(VLOOKUP(C198,BancoRJ!C:G,4,0)=0,VLOOKUP(C198,BancoSP!C:G,4,0),VLOOKUP(C198,BancoRJ!C:G,4,0)),IF(VLOOKUP(C198,BancoRJ!C:G,5,0)=0,VLOOKUP(C198,BancoSP!C:G,5,0),VLOOKUP(C198,BancoRJ!C:G,5,0))))</f>
        <v>48.39</v>
      </c>
      <c r="H198" s="132">
        <f t="shared" ref="H198" si="31">TRUNC(F198*G198,2)</f>
        <v>321.79000000000002</v>
      </c>
      <c r="J198" s="148" t="str">
        <f>IF(VLOOKUP(C198,BancoRJ!C:G,4,0)=0,"Atribuido a São Paulo","")</f>
        <v/>
      </c>
    </row>
    <row r="199" spans="2:10" ht="45.75">
      <c r="B199" s="129" t="s">
        <v>58</v>
      </c>
      <c r="C199" s="134">
        <v>91173</v>
      </c>
      <c r="D199" s="130" t="str">
        <f>VLOOKUP(C199,BancoRJ!C:G,2,0)</f>
        <v>FIXAÇÃO DE TUBOS VERTICAIS DE PVC ÁGUA, PVC ESGOTO, PVC ÁGUA PLUVIAL, CPVC, PPR, COBRE OU AÇO, DIÂMETROS MENORES OU IGUAIS A 40 MM, COM ABRAÇADEIRA METÁLICA RÍGIDA TIPO U PERFIL 1 1/4", FIXADA EM PERFILADO EM PAREDE. AF_09/2023_PS</v>
      </c>
      <c r="E199" s="131" t="str">
        <f>VLOOKUP(C199,BancoRJ!C:G,3,0)</f>
        <v>M</v>
      </c>
      <c r="F199" s="139">
        <v>0.5</v>
      </c>
      <c r="G199" s="132">
        <f>IF(B199="COMP",VLOOKUP(C199,COMPOSIÇÕES!C:H,6,0),IF(VLOOKUP('DADOS GERAIS'!$B$9,'DADOS GERAIS'!$H$1:$I$2,2,0)=1,IF(VLOOKUP(C199,BancoRJ!C:G,4,0)=0,VLOOKUP(C199,BancoSP!C:G,4,0),VLOOKUP(C199,BancoRJ!C:G,4,0)),IF(VLOOKUP(C199,BancoRJ!C:G,5,0)=0,VLOOKUP(C199,BancoSP!C:G,5,0),VLOOKUP(C199,BancoRJ!C:G,5,0))))</f>
        <v>5.05</v>
      </c>
      <c r="H199" s="132">
        <f>TRUNC(F199*G199,2)</f>
        <v>2.52</v>
      </c>
      <c r="J199" s="148" t="str">
        <f>IF(VLOOKUP(C199,BancoRJ!C:G,4,0)=0,"Atribuido a São Paulo","")</f>
        <v/>
      </c>
    </row>
    <row r="200" spans="2:10" ht="23.25">
      <c r="B200" s="129" t="s">
        <v>32256</v>
      </c>
      <c r="C200" s="134" t="str">
        <f>C67</f>
        <v>COMP 8</v>
      </c>
      <c r="D200" s="130" t="str">
        <f>VLOOKUP(C200,COMPOSIÇÕES!C:H,2,0)</f>
        <v>QUADRO DE DISTRIBUIÇÃO DE LUZ EM PVC PARA 12 DISJUNTORES - FORNECIMENTO E INSTALAÇÃO.</v>
      </c>
      <c r="E200" s="131" t="str">
        <f>VLOOKUP(C200,COMPOSIÇÕES!C:H,3,0)</f>
        <v xml:space="preserve">UN </v>
      </c>
      <c r="F200" s="139">
        <v>1</v>
      </c>
      <c r="G200" s="132">
        <f>IF(B200="COMP",VLOOKUP(C200,COMPOSIÇÕES!C:H,6,0),IF(VLOOKUP('DADOS GERAIS'!$B$9,'DADOS GERAIS'!$H$1:$I$2,2,0)=1,IF(VLOOKUP(C200,BancoRJ!C:G,4,0)=0,VLOOKUP(C200,BancoSP!C:G,4,0),VLOOKUP(C200,BancoRJ!C:G,4,0)),IF(VLOOKUP(C200,BancoRJ!C:G,5,0)=0,VLOOKUP(C200,BancoSP!C:G,5,0),VLOOKUP(C200,BancoRJ!C:G,5,0))))</f>
        <v>226.02999999999997</v>
      </c>
      <c r="H200" s="132">
        <f t="shared" ref="H200" si="32">TRUNC(F200*G200,2)</f>
        <v>226.03</v>
      </c>
      <c r="J200" s="148" t="e">
        <f>IF(VLOOKUP(C200,BancoRJ!C:G,4,0)=0,"Atribuido a São Paulo","")</f>
        <v>#N/A</v>
      </c>
    </row>
    <row r="201" spans="2:10" ht="23.25">
      <c r="B201" s="129" t="s">
        <v>58</v>
      </c>
      <c r="C201" s="134">
        <v>93653</v>
      </c>
      <c r="D201" s="130" t="str">
        <f>VLOOKUP(C201,BancoRJ!C:G,2,0)</f>
        <v>DISJUNTOR MONOPOLAR TIPO DIN, CORRENTE NOMINAL DE 10A - FORNECIMENTO E INSTALAÇÃO. AF_07/2025</v>
      </c>
      <c r="E201" s="131" t="str">
        <f>VLOOKUP(C201,BancoRJ!C:G,3,0)</f>
        <v>UN</v>
      </c>
      <c r="F201" s="139">
        <v>3</v>
      </c>
      <c r="G201" s="132">
        <f>IF(B201="COMP",VLOOKUP(C201,COMPOSIÇÕES!C:H,6,0),IF(VLOOKUP('DADOS GERAIS'!$B$9,'DADOS GERAIS'!$H$1:$I$2,2,0)=1,IF(VLOOKUP(C201,BancoRJ!C:G,4,0)=0,VLOOKUP(C201,BancoSP!C:G,4,0),VLOOKUP(C201,BancoRJ!C:G,4,0)),IF(VLOOKUP(C201,BancoRJ!C:G,5,0)=0,VLOOKUP(C201,BancoSP!C:G,5,0),VLOOKUP(C201,BancoRJ!C:G,5,0))))</f>
        <v>11.43</v>
      </c>
      <c r="H201" s="132">
        <f t="shared" ref="H201:H216" si="33">TRUNC(F201*G201,2)</f>
        <v>34.29</v>
      </c>
      <c r="J201" s="148" t="str">
        <f>IF(VLOOKUP(C201,BancoRJ!C:G,4,0)=0,"Atribuido a São Paulo","")</f>
        <v/>
      </c>
    </row>
    <row r="202" spans="2:10" ht="23.25">
      <c r="B202" s="129" t="s">
        <v>58</v>
      </c>
      <c r="C202" s="134">
        <v>97610</v>
      </c>
      <c r="D202" s="130" t="str">
        <f>VLOOKUP(C202,BancoRJ!C:G,2,0)</f>
        <v>LÂMPADA COMPACTA DE LED 10 W, BASE E27 - FORNECIMENTO E INSTALAÇÃO. AF_09/2024</v>
      </c>
      <c r="E202" s="131" t="str">
        <f>VLOOKUP(C202,BancoRJ!C:G,3,0)</f>
        <v>UN</v>
      </c>
      <c r="F202" s="139">
        <v>3</v>
      </c>
      <c r="G202" s="132">
        <f>IF(B202="COMP",VLOOKUP(C202,COMPOSIÇÕES!C:H,6,0),IF(VLOOKUP('DADOS GERAIS'!$B$9,'DADOS GERAIS'!$H$1:$I$2,2,0)=1,IF(VLOOKUP(C202,BancoRJ!C:G,4,0)=0,VLOOKUP(C202,BancoSP!C:G,4,0),VLOOKUP(C202,BancoRJ!C:G,4,0)),IF(VLOOKUP(C202,BancoRJ!C:G,5,0)=0,VLOOKUP(C202,BancoSP!C:G,5,0),VLOOKUP(C202,BancoRJ!C:G,5,0))))</f>
        <v>14.64</v>
      </c>
      <c r="H202" s="132">
        <f t="shared" si="33"/>
        <v>43.92</v>
      </c>
      <c r="J202" s="148" t="str">
        <f>IF(VLOOKUP(C202,BancoRJ!C:G,4,0)=0,"Atribuido a São Paulo","")</f>
        <v/>
      </c>
    </row>
    <row r="203" spans="2:10" ht="34.5">
      <c r="B203" s="129" t="s">
        <v>58</v>
      </c>
      <c r="C203" s="134">
        <v>91947</v>
      </c>
      <c r="D203" s="130" t="str">
        <f>VLOOKUP(C203,BancoRJ!C:G,2,0)</f>
        <v>SUPORTE PARAFUSADO COM PLACA DE ENCAIXE 4" X 2" BAIXO (0,30 M DO PISO) PARA PONTO ELÉTRICO - FORNECIMENTO E INSTALAÇÃO. AF_03/2023</v>
      </c>
      <c r="E203" s="131" t="str">
        <f>VLOOKUP(C203,BancoRJ!C:G,3,0)</f>
        <v>UN</v>
      </c>
      <c r="F203" s="139">
        <v>3</v>
      </c>
      <c r="G203" s="132">
        <f>IF(B203="COMP",VLOOKUP(C203,COMPOSIÇÕES!C:H,6,0),IF(VLOOKUP('DADOS GERAIS'!$B$9,'DADOS GERAIS'!$H$1:$I$2,2,0)=1,IF(VLOOKUP(C203,BancoRJ!C:G,4,0)=0,VLOOKUP(C203,BancoSP!C:G,4,0),VLOOKUP(C203,BancoRJ!C:G,4,0)),IF(VLOOKUP(C203,BancoRJ!C:G,5,0)=0,VLOOKUP(C203,BancoSP!C:G,5,0),VLOOKUP(C203,BancoRJ!C:G,5,0))))</f>
        <v>10.46</v>
      </c>
      <c r="H203" s="132">
        <f t="shared" si="33"/>
        <v>31.38</v>
      </c>
      <c r="J203" s="148" t="str">
        <f>IF(VLOOKUP(C203,BancoRJ!C:G,4,0)=0,"Atribuido a São Paulo","")</f>
        <v/>
      </c>
    </row>
    <row r="204" spans="2:10" ht="34.5">
      <c r="B204" s="129" t="s">
        <v>58</v>
      </c>
      <c r="C204" s="134">
        <v>91946</v>
      </c>
      <c r="D204" s="130" t="str">
        <f>VLOOKUP(C204,BancoRJ!C:G,2,0)</f>
        <v>SUPORTE PARAFUSADO COM PLACA DE ENCAIXE 4" X 2" MÉDIO (1,30 M DO PISO) PARA PONTO ELÉTRICO - FORNECIMENTO E INSTALAÇÃO. AF_03/2023</v>
      </c>
      <c r="E204" s="131" t="str">
        <f>VLOOKUP(C204,BancoRJ!C:G,3,0)</f>
        <v>UN</v>
      </c>
      <c r="F204" s="139">
        <v>2</v>
      </c>
      <c r="G204" s="132">
        <f>IF(B204="COMP",VLOOKUP(C204,COMPOSIÇÕES!C:H,6,0),IF(VLOOKUP('DADOS GERAIS'!$B$9,'DADOS GERAIS'!$H$1:$I$2,2,0)=1,IF(VLOOKUP(C204,BancoRJ!C:G,4,0)=0,VLOOKUP(C204,BancoSP!C:G,4,0),VLOOKUP(C204,BancoRJ!C:G,4,0)),IF(VLOOKUP(C204,BancoRJ!C:G,5,0)=0,VLOOKUP(C204,BancoSP!C:G,5,0),VLOOKUP(C204,BancoRJ!C:G,5,0))))</f>
        <v>13.16</v>
      </c>
      <c r="H204" s="132">
        <f t="shared" si="33"/>
        <v>26.32</v>
      </c>
      <c r="J204" s="148" t="str">
        <f>IF(VLOOKUP(C204,BancoRJ!C:G,4,0)=0,"Atribuido a São Paulo","")</f>
        <v/>
      </c>
    </row>
    <row r="205" spans="2:10" ht="23.25">
      <c r="B205" s="129" t="s">
        <v>58</v>
      </c>
      <c r="C205" s="134">
        <v>92000</v>
      </c>
      <c r="D205" s="130" t="str">
        <f>VLOOKUP(C205,BancoRJ!C:G,2,0)</f>
        <v>TOMADA BAIXA DE EMBUTIR (1 MÓDULO), 2P+T 10 A, INCLUINDO SUPORTE E PLACA - FORNECIMENTO E INSTALAÇÃO. AF_03/2023</v>
      </c>
      <c r="E205" s="131" t="str">
        <f>VLOOKUP(C205,BancoRJ!C:G,3,0)</f>
        <v>UN</v>
      </c>
      <c r="F205" s="139">
        <f>F203</f>
        <v>3</v>
      </c>
      <c r="G205" s="132">
        <f>IF(B205="COMP",VLOOKUP(C205,COMPOSIÇÕES!C:H,6,0),IF(VLOOKUP('DADOS GERAIS'!$B$9,'DADOS GERAIS'!$H$1:$I$2,2,0)=1,IF(VLOOKUP(C205,BancoRJ!C:G,4,0)=0,VLOOKUP(C205,BancoSP!C:G,4,0),VLOOKUP(C205,BancoRJ!C:G,4,0)),IF(VLOOKUP(C205,BancoRJ!C:G,5,0)=0,VLOOKUP(C205,BancoSP!C:G,5,0),VLOOKUP(C205,BancoRJ!C:G,5,0))))</f>
        <v>37.57</v>
      </c>
      <c r="H205" s="132">
        <f t="shared" si="33"/>
        <v>112.71</v>
      </c>
      <c r="J205" s="148" t="str">
        <f>IF(VLOOKUP(C205,BancoRJ!C:G,4,0)=0,"Atribuido a São Paulo","")</f>
        <v/>
      </c>
    </row>
    <row r="206" spans="2:10" ht="34.5">
      <c r="B206" s="129" t="s">
        <v>58</v>
      </c>
      <c r="C206" s="134">
        <v>92023</v>
      </c>
      <c r="D206" s="130" t="str">
        <f>VLOOKUP(C206,BancoRJ!C:G,2,0)</f>
        <v>INTERRUPTOR SIMPLES (1 MÓDULO) COM 1 TOMADA DE EMBUTIR 2P+T 10 A, INCLUINDO SUPORTE E PLACA - FORNECIMENTO E INSTALAÇÃO. AF_03/2023</v>
      </c>
      <c r="E206" s="131" t="str">
        <f>VLOOKUP(C206,BancoRJ!C:G,3,0)</f>
        <v>UN</v>
      </c>
      <c r="F206" s="139">
        <f>F204</f>
        <v>2</v>
      </c>
      <c r="G206" s="132">
        <f>IF(B206="COMP",VLOOKUP(C206,COMPOSIÇÕES!C:H,6,0),IF(VLOOKUP('DADOS GERAIS'!$B$9,'DADOS GERAIS'!$H$1:$I$2,2,0)=1,IF(VLOOKUP(C206,BancoRJ!C:G,4,0)=0,VLOOKUP(C206,BancoSP!C:G,4,0),VLOOKUP(C206,BancoRJ!C:G,4,0)),IF(VLOOKUP(C206,BancoRJ!C:G,5,0)=0,VLOOKUP(C206,BancoSP!C:G,5,0),VLOOKUP(C206,BancoRJ!C:G,5,0))))</f>
        <v>61.32</v>
      </c>
      <c r="H206" s="132">
        <f t="shared" si="33"/>
        <v>122.64</v>
      </c>
      <c r="J206" s="148" t="str">
        <f>IF(VLOOKUP(C206,BancoRJ!C:G,4,0)=0,"Atribuido a São Paulo","")</f>
        <v/>
      </c>
    </row>
    <row r="207" spans="2:10" ht="34.5">
      <c r="B207" s="129" t="s">
        <v>58</v>
      </c>
      <c r="C207" s="134">
        <v>95811</v>
      </c>
      <c r="D207" s="130" t="str">
        <f>VLOOKUP(C207,BancoRJ!C:G,2,0)</f>
        <v>CONDULETE DE PVC, TIPO LB, PARA ELETRODUTO DE PVC SOLDÁVEL DN 25 MM (3/4''), APARENTE - FORNECIMENTO E INSTALAÇÃO. AF_10/2022</v>
      </c>
      <c r="E207" s="131" t="str">
        <f>VLOOKUP(C207,BancoRJ!C:G,3,0)</f>
        <v>UN</v>
      </c>
      <c r="F207" s="139">
        <v>2</v>
      </c>
      <c r="G207" s="132">
        <f>IF(B207="COMP",VLOOKUP(C207,COMPOSIÇÕES!C:H,6,0),IF(VLOOKUP('DADOS GERAIS'!$B$9,'DADOS GERAIS'!$H$1:$I$2,2,0)=1,IF(VLOOKUP(C207,BancoRJ!C:G,4,0)=0,VLOOKUP(C207,BancoSP!C:G,4,0),VLOOKUP(C207,BancoRJ!C:G,4,0)),IF(VLOOKUP(C207,BancoRJ!C:G,5,0)=0,VLOOKUP(C207,BancoSP!C:G,5,0),VLOOKUP(C207,BancoRJ!C:G,5,0))))</f>
        <v>25.46</v>
      </c>
      <c r="H207" s="132">
        <f t="shared" si="33"/>
        <v>50.92</v>
      </c>
      <c r="J207" s="148" t="str">
        <f>IF(VLOOKUP(C207,BancoRJ!C:G,4,0)=0,"Atribuido a São Paulo","")</f>
        <v/>
      </c>
    </row>
    <row r="208" spans="2:10" ht="34.5">
      <c r="B208" s="129" t="s">
        <v>58</v>
      </c>
      <c r="C208" s="134">
        <v>95805</v>
      </c>
      <c r="D208" s="130" t="str">
        <f>VLOOKUP(C208,BancoRJ!C:G,2,0)</f>
        <v>CONDULETE DE PVC, TIPO B, PARA ELETRODUTO DE PVC SOLDÁVEL DN 25 MM (3/4''), APARENTE - FORNECIMENTO E INSTALAÇÃO. AF_10/2022</v>
      </c>
      <c r="E208" s="131" t="str">
        <f>VLOOKUP(C208,BancoRJ!C:G,3,0)</f>
        <v>UN</v>
      </c>
      <c r="F208" s="139">
        <v>3</v>
      </c>
      <c r="G208" s="132">
        <f>IF(B208="COMP",VLOOKUP(C208,COMPOSIÇÕES!C:H,6,0),IF(VLOOKUP('DADOS GERAIS'!$B$9,'DADOS GERAIS'!$H$1:$I$2,2,0)=1,IF(VLOOKUP(C208,BancoRJ!C:G,4,0)=0,VLOOKUP(C208,BancoSP!C:G,4,0),VLOOKUP(C208,BancoRJ!C:G,4,0)),IF(VLOOKUP(C208,BancoRJ!C:G,5,0)=0,VLOOKUP(C208,BancoSP!C:G,5,0),VLOOKUP(C208,BancoRJ!C:G,5,0))))</f>
        <v>30.71</v>
      </c>
      <c r="H208" s="132">
        <f t="shared" si="33"/>
        <v>92.13</v>
      </c>
      <c r="J208" s="148" t="str">
        <f>IF(VLOOKUP(C208,BancoRJ!C:G,4,0)=0,"Atribuido a São Paulo","")</f>
        <v/>
      </c>
    </row>
    <row r="209" spans="1:10" ht="34.5">
      <c r="B209" s="129" t="s">
        <v>58</v>
      </c>
      <c r="C209" s="134">
        <v>91911</v>
      </c>
      <c r="D209" s="130" t="str">
        <f>VLOOKUP(C209,BancoRJ!C:G,2,0)</f>
        <v>CURVA 90 GRAUS PARA ELETRODUTO, PVC, ROSCÁVEL, DN 20 MM (1/2"), PARA CIRCUITOS TERMINAIS, INSTALADA EM PAREDE - FORNECIMENTO E INSTALAÇÃO. AF_03/2023</v>
      </c>
      <c r="E209" s="131" t="str">
        <f>VLOOKUP(C209,BancoRJ!C:G,3,0)</f>
        <v>UN</v>
      </c>
      <c r="F209" s="139">
        <v>4</v>
      </c>
      <c r="G209" s="132">
        <f>IF(B209="COMP",VLOOKUP(C209,COMPOSIÇÕES!C:H,6,0),IF(VLOOKUP('DADOS GERAIS'!$B$9,'DADOS GERAIS'!$H$1:$I$2,2,0)=1,IF(VLOOKUP(C209,BancoRJ!C:G,4,0)=0,VLOOKUP(C209,BancoSP!C:G,4,0),VLOOKUP(C209,BancoRJ!C:G,4,0)),IF(VLOOKUP(C209,BancoRJ!C:G,5,0)=0,VLOOKUP(C209,BancoSP!C:G,5,0),VLOOKUP(C209,BancoRJ!C:G,5,0))))</f>
        <v>23.29</v>
      </c>
      <c r="H209" s="132">
        <f t="shared" si="33"/>
        <v>93.16</v>
      </c>
      <c r="J209" s="148" t="str">
        <f>IF(VLOOKUP(C209,BancoRJ!C:G,4,0)=0,"Atribuido a São Paulo","")</f>
        <v/>
      </c>
    </row>
    <row r="210" spans="1:10" ht="23.25">
      <c r="B210" s="129" t="s">
        <v>58</v>
      </c>
      <c r="C210" s="134">
        <v>91937</v>
      </c>
      <c r="D210" s="130" t="str">
        <f>VLOOKUP(C210,BancoRJ!C:G,2,0)</f>
        <v>CAIXA OCTOGONAL 3" X 3", PVC, INSTALADA EM LAJE - FORNECIMENTO E INSTALAÇÃO. AF_03/2023</v>
      </c>
      <c r="E210" s="131" t="str">
        <f>VLOOKUP(C210,BancoRJ!C:G,3,0)</f>
        <v>UN</v>
      </c>
      <c r="F210" s="139">
        <v>3</v>
      </c>
      <c r="G210" s="132">
        <f>IF(B210="COMP",VLOOKUP(C210,COMPOSIÇÕES!C:H,6,0),IF(VLOOKUP('DADOS GERAIS'!$B$9,'DADOS GERAIS'!$H$1:$I$2,2,0)=1,IF(VLOOKUP(C210,BancoRJ!C:G,4,0)=0,VLOOKUP(C210,BancoSP!C:G,4,0),VLOOKUP(C210,BancoRJ!C:G,4,0)),IF(VLOOKUP(C210,BancoRJ!C:G,5,0)=0,VLOOKUP(C210,BancoSP!C:G,5,0),VLOOKUP(C210,BancoRJ!C:G,5,0))))</f>
        <v>21.59</v>
      </c>
      <c r="H210" s="132">
        <f t="shared" si="33"/>
        <v>64.77</v>
      </c>
      <c r="J210" s="148" t="str">
        <f>IF(VLOOKUP(C210,BancoRJ!C:G,4,0)=0,"Atribuido a São Paulo","")</f>
        <v/>
      </c>
    </row>
    <row r="211" spans="1:10" ht="34.5">
      <c r="B211" s="129" t="s">
        <v>58</v>
      </c>
      <c r="C211" s="134">
        <v>91862</v>
      </c>
      <c r="D211" s="130" t="str">
        <f>VLOOKUP(C211,BancoRJ!C:G,2,0)</f>
        <v>ELETRODUTO RÍGIDO ROSCÁVEL, PVC, DN 20 MM (1/2"), PARA CIRCUITOS TERMINAIS, INSTALADO EM FORRO - FORNECIMENTO E INSTALAÇÃO. AF_03/2023</v>
      </c>
      <c r="E211" s="131" t="str">
        <f>VLOOKUP(C211,BancoRJ!C:G,3,0)</f>
        <v>M</v>
      </c>
      <c r="F211" s="139">
        <f>0.5+0.9+0.55+2.3+1+1.2</f>
        <v>6.45</v>
      </c>
      <c r="G211" s="132">
        <f>IF(B211="COMP",VLOOKUP(C211,COMPOSIÇÕES!C:H,6,0),IF(VLOOKUP('DADOS GERAIS'!$B$9,'DADOS GERAIS'!$H$1:$I$2,2,0)=1,IF(VLOOKUP(C211,BancoRJ!C:G,4,0)=0,VLOOKUP(C211,BancoSP!C:G,4,0),VLOOKUP(C211,BancoRJ!C:G,4,0)),IF(VLOOKUP(C211,BancoRJ!C:G,5,0)=0,VLOOKUP(C211,BancoSP!C:G,5,0),VLOOKUP(C211,BancoRJ!C:G,5,0))))</f>
        <v>11.66</v>
      </c>
      <c r="H211" s="132">
        <f t="shared" si="33"/>
        <v>75.2</v>
      </c>
      <c r="J211" s="148" t="str">
        <f>IF(VLOOKUP(C211,BancoRJ!C:G,4,0)=0,"Atribuido a São Paulo","")</f>
        <v/>
      </c>
    </row>
    <row r="212" spans="1:10" ht="34.5">
      <c r="B212" s="129" t="s">
        <v>58</v>
      </c>
      <c r="C212" s="134">
        <v>91870</v>
      </c>
      <c r="D212" s="130" t="str">
        <f>VLOOKUP(C212,BancoRJ!C:G,2,0)</f>
        <v>ELETRODUTO RÍGIDO ROSCÁVEL, PVC, DN 20 MM (1/2"), PARA CIRCUITOS TERMINAIS, INSTALADO EM PAREDE - FORNECIMENTO E INSTALAÇÃO. AF_03/2023</v>
      </c>
      <c r="E212" s="131" t="str">
        <f>VLOOKUP(C212,BancoRJ!C:G,3,0)</f>
        <v>M</v>
      </c>
      <c r="F212" s="139">
        <f>1+0.7+0.9+0.9+1.9+0.2+0.2</f>
        <v>5.8000000000000007</v>
      </c>
      <c r="G212" s="132">
        <f>IF(B212="COMP",VLOOKUP(C212,COMPOSIÇÕES!C:H,6,0),IF(VLOOKUP('DADOS GERAIS'!$B$9,'DADOS GERAIS'!$H$1:$I$2,2,0)=1,IF(VLOOKUP(C212,BancoRJ!C:G,4,0)=0,VLOOKUP(C212,BancoSP!C:G,4,0),VLOOKUP(C212,BancoRJ!C:G,4,0)),IF(VLOOKUP(C212,BancoRJ!C:G,5,0)=0,VLOOKUP(C212,BancoSP!C:G,5,0),VLOOKUP(C212,BancoRJ!C:G,5,0))))</f>
        <v>15.89</v>
      </c>
      <c r="H212" s="132">
        <f t="shared" si="33"/>
        <v>92.16</v>
      </c>
      <c r="J212" s="148" t="str">
        <f>IF(VLOOKUP(C212,BancoRJ!C:G,4,0)=0,"Atribuido a São Paulo","")</f>
        <v/>
      </c>
    </row>
    <row r="213" spans="1:10" ht="45.75">
      <c r="B213" s="129" t="s">
        <v>58</v>
      </c>
      <c r="C213" s="134">
        <v>91173</v>
      </c>
      <c r="D213" s="130" t="str">
        <f>VLOOKUP(C213,BancoRJ!C:G,2,0)</f>
        <v>FIXAÇÃO DE TUBOS VERTICAIS DE PVC ÁGUA, PVC ESGOTO, PVC ÁGUA PLUVIAL, CPVC, PPR, COBRE OU AÇO, DIÂMETROS MENORES OU IGUAIS A 40 MM, COM ABRAÇADEIRA METÁLICA RÍGIDA TIPO U PERFIL 1 1/4", FIXADA EM PERFILADO EM PAREDE. AF_09/2023_PS</v>
      </c>
      <c r="E213" s="131" t="str">
        <f>VLOOKUP(C213,BancoRJ!C:G,3,0)</f>
        <v>M</v>
      </c>
      <c r="F213" s="139">
        <f>F212</f>
        <v>5.8000000000000007</v>
      </c>
      <c r="G213" s="132">
        <f>IF(B213="COMP",VLOOKUP(C213,COMPOSIÇÕES!C:H,6,0),IF(VLOOKUP('DADOS GERAIS'!$B$9,'DADOS GERAIS'!$H$1:$I$2,2,0)=1,IF(VLOOKUP(C213,BancoRJ!C:G,4,0)=0,VLOOKUP(C213,BancoSP!C:G,4,0),VLOOKUP(C213,BancoRJ!C:G,4,0)),IF(VLOOKUP(C213,BancoRJ!C:G,5,0)=0,VLOOKUP(C213,BancoSP!C:G,5,0),VLOOKUP(C213,BancoRJ!C:G,5,0))))</f>
        <v>5.05</v>
      </c>
      <c r="H213" s="132">
        <f t="shared" si="33"/>
        <v>29.29</v>
      </c>
      <c r="J213" s="148" t="str">
        <f>IF(VLOOKUP(C213,BancoRJ!C:G,4,0)=0,"Atribuido a São Paulo","")</f>
        <v/>
      </c>
    </row>
    <row r="214" spans="1:10" ht="34.5">
      <c r="B214" s="129" t="s">
        <v>58</v>
      </c>
      <c r="C214" s="134">
        <v>97667</v>
      </c>
      <c r="D214" s="130" t="str">
        <f>VLOOKUP(C214,BancoRJ!C:G,2,0)</f>
        <v>ELETRODUTO FLEXÍVEL CORRUGADO, PEAD, DN 50 (1 1/2"), PARA REDE ENTERRADA DE DISTRIBUIÇÃO DE ENERGIA ELÉTRICA - FORNECIMENTO E INSTALAÇÃO. AF_12/2021</v>
      </c>
      <c r="E214" s="131" t="str">
        <f>VLOOKUP(C214,BancoRJ!C:G,3,0)</f>
        <v>M</v>
      </c>
      <c r="F214" s="139">
        <f>3.6+4.25</f>
        <v>7.85</v>
      </c>
      <c r="G214" s="132">
        <f>IF(B214="COMP",VLOOKUP(C214,COMPOSIÇÕES!C:H,6,0),IF(VLOOKUP('DADOS GERAIS'!$B$9,'DADOS GERAIS'!$H$1:$I$2,2,0)=1,IF(VLOOKUP(C214,BancoRJ!C:G,4,0)=0,VLOOKUP(C214,BancoSP!C:G,4,0),VLOOKUP(C214,BancoRJ!C:G,4,0)),IF(VLOOKUP(C214,BancoRJ!C:G,5,0)=0,VLOOKUP(C214,BancoSP!C:G,5,0),VLOOKUP(C214,BancoRJ!C:G,5,0))))</f>
        <v>10.77</v>
      </c>
      <c r="H214" s="132">
        <f t="shared" si="33"/>
        <v>84.54</v>
      </c>
      <c r="J214" s="148" t="str">
        <f>IF(VLOOKUP(C214,BancoRJ!C:G,4,0)=0,"Atribuido a São Paulo","")</f>
        <v/>
      </c>
    </row>
    <row r="215" spans="1:10" ht="34.5">
      <c r="B215" s="129" t="s">
        <v>58</v>
      </c>
      <c r="C215" s="134">
        <v>91932</v>
      </c>
      <c r="D215" s="130" t="str">
        <f>VLOOKUP(C215,BancoRJ!C:G,2,0)</f>
        <v>CABO DE COBRE FLEXÍVEL ISOLADO, 10 MM², ANTI-CHAMA 450/750 V, PARA CIRCUITOS TERMINAIS - FORNECIMENTO E INSTALAÇÃO. AF_03/2023</v>
      </c>
      <c r="E215" s="131" t="str">
        <f>VLOOKUP(C215,BancoRJ!C:G,3,0)</f>
        <v>M</v>
      </c>
      <c r="F215" s="139">
        <f>(4.25+3.6+1.5)*3</f>
        <v>28.049999999999997</v>
      </c>
      <c r="G215" s="132">
        <f>IF(B215="COMP",VLOOKUP(C215,COMPOSIÇÕES!C:H,6,0),IF(VLOOKUP('DADOS GERAIS'!$B$9,'DADOS GERAIS'!$H$1:$I$2,2,0)=1,IF(VLOOKUP(C215,BancoRJ!C:G,4,0)=0,VLOOKUP(C215,BancoSP!C:G,4,0),VLOOKUP(C215,BancoRJ!C:G,4,0)),IF(VLOOKUP(C215,BancoRJ!C:G,5,0)=0,VLOOKUP(C215,BancoSP!C:G,5,0),VLOOKUP(C215,BancoRJ!C:G,5,0))))</f>
        <v>19.11</v>
      </c>
      <c r="H215" s="132">
        <f t="shared" si="33"/>
        <v>536.03</v>
      </c>
      <c r="J215" s="148" t="str">
        <f>IF(VLOOKUP(C215,BancoRJ!C:G,4,0)=0,"Atribuido a São Paulo","")</f>
        <v/>
      </c>
    </row>
    <row r="216" spans="1:10" ht="34.5">
      <c r="B216" s="129" t="s">
        <v>58</v>
      </c>
      <c r="C216" s="134">
        <v>91926</v>
      </c>
      <c r="D216" s="130" t="str">
        <f>VLOOKUP(C216,BancoRJ!C:G,2,0)</f>
        <v>CABO DE COBRE FLEXÍVEL ISOLADO, 2,5 MM², ANTI-CHAMA 450/750 V, PARA CIRCUITOS TERMINAIS - FORNECIMENTO E INSTALAÇÃO. AF_03/2023</v>
      </c>
      <c r="E216" s="131" t="str">
        <f>VLOOKUP(C216,BancoRJ!C:G,3,0)</f>
        <v>M</v>
      </c>
      <c r="F216" s="139">
        <f>(0.7+0.5)*5+(0.9+0.55+0.9)*2+2.3*6+(1+0.9)*2+(1.2+1.9+0.2+0.2)*3</f>
        <v>38.799999999999997</v>
      </c>
      <c r="G216" s="132">
        <f>IF(B216="COMP",VLOOKUP(C216,COMPOSIÇÕES!C:H,6,0),IF(VLOOKUP('DADOS GERAIS'!$B$9,'DADOS GERAIS'!$H$1:$I$2,2,0)=1,IF(VLOOKUP(C216,BancoRJ!C:G,4,0)=0,VLOOKUP(C216,BancoSP!C:G,4,0),VLOOKUP(C216,BancoRJ!C:G,4,0)),IF(VLOOKUP(C216,BancoRJ!C:G,5,0)=0,VLOOKUP(C216,BancoSP!C:G,5,0),VLOOKUP(C216,BancoRJ!C:G,5,0))))</f>
        <v>5.14</v>
      </c>
      <c r="H216" s="132">
        <f t="shared" si="33"/>
        <v>199.43</v>
      </c>
      <c r="J216" s="148" t="str">
        <f>IF(VLOOKUP(C216,BancoRJ!C:G,4,0)=0,"Atribuido a São Paulo","")</f>
        <v/>
      </c>
    </row>
    <row r="217" spans="1:10">
      <c r="B217" s="335" t="s">
        <v>32312</v>
      </c>
      <c r="C217" s="335"/>
      <c r="D217" s="335"/>
      <c r="E217" s="335"/>
      <c r="F217" s="335"/>
      <c r="G217" s="333" t="s">
        <v>32236</v>
      </c>
      <c r="H217" s="333"/>
    </row>
    <row r="220" spans="1:10" ht="45.75">
      <c r="A220" s="124" t="str">
        <f>CONCATENAR</f>
        <v>SINAPI COMP 21</v>
      </c>
      <c r="B220" s="125" t="s">
        <v>58</v>
      </c>
      <c r="C220" s="125" t="s">
        <v>31757</v>
      </c>
      <c r="D220" s="135" t="s">
        <v>31769</v>
      </c>
      <c r="E220" s="125" t="s">
        <v>15798</v>
      </c>
      <c r="F220" s="152" t="s">
        <v>134</v>
      </c>
      <c r="G220" s="127" t="s">
        <v>25</v>
      </c>
      <c r="H220" s="128">
        <f>SUM(H221:H267)</f>
        <v>13679.74</v>
      </c>
    </row>
    <row r="221" spans="1:10" ht="34.5">
      <c r="B221" s="129" t="s">
        <v>58</v>
      </c>
      <c r="C221" s="134">
        <v>86931</v>
      </c>
      <c r="D221" s="130" t="str">
        <f>VLOOKUP(C221,BancoRJ!C:G,2,0)</f>
        <v>VASO SANITÁRIO SIFONADO COM CAIXA ACOPLADA LOUÇA BRANCA, INCLUSO ENGATE FLEXÍVEL EM PLÁSTICO BRANCO, 1/2 X 40CM - FORNECIMENTO E INSTALAÇÃO. AF_01/2020</v>
      </c>
      <c r="E221" s="131" t="str">
        <f>VLOOKUP(C221,BancoRJ!C:G,3,0)</f>
        <v>UN</v>
      </c>
      <c r="F221" s="139">
        <v>3</v>
      </c>
      <c r="G221" s="132">
        <f>IF(B221="COMP",VLOOKUP(C221,COMPOSIÇÕES!C:H,6,0),IF(VLOOKUP('DADOS GERAIS'!$B$9,'DADOS GERAIS'!$H$1:$I$2,2,0)=1,IF(VLOOKUP(C221,BancoRJ!C:G,4,0)=0,VLOOKUP(C221,BancoSP!C:G,4,0),VLOOKUP(C221,BancoRJ!C:G,4,0)),IF(VLOOKUP(C221,BancoRJ!C:G,5,0)=0,VLOOKUP(C221,BancoSP!C:G,5,0),VLOOKUP(C221,BancoRJ!C:G,5,0))))</f>
        <v>556.59</v>
      </c>
      <c r="H221" s="132">
        <f t="shared" ref="H221:H243" si="34">TRUNC(F221*G221,2)</f>
        <v>1669.77</v>
      </c>
      <c r="J221" s="148" t="str">
        <f>IF(VLOOKUP(C221,BancoRJ!C:G,4,0)=0,"Atribuido a São Paulo","")</f>
        <v/>
      </c>
    </row>
    <row r="222" spans="1:10" ht="57">
      <c r="B222" s="129" t="s">
        <v>58</v>
      </c>
      <c r="C222" s="134">
        <v>86943</v>
      </c>
      <c r="D222" s="130" t="str">
        <f>VLOOKUP(C222,BancoRJ!C:G,2,0)</f>
        <v>LAVATÓRIO LOUÇA BRANCA SUSPENSO, 29,5 X 39CM OU EQUIVALENTE, PADRÃO POPULAR, INCLUSO SIFÃO FLEXÍVEL EM PVC, VÁLVULA E ENGATE FLEXÍVEL 30CM EM PLÁSTICO E TORNEIRA CROMADA DE MESA, PADRÃO POPULAR - FORNECIMENTO E INSTALAÇÃO. AF_01/2020</v>
      </c>
      <c r="E222" s="131" t="str">
        <f>VLOOKUP(C222,BancoRJ!C:G,3,0)</f>
        <v>UN</v>
      </c>
      <c r="F222" s="139">
        <v>2</v>
      </c>
      <c r="G222" s="132">
        <f>IF(B222="COMP",VLOOKUP(C222,COMPOSIÇÕES!C:H,6,0),IF(VLOOKUP('DADOS GERAIS'!$B$9,'DADOS GERAIS'!$H$1:$I$2,2,0)=1,IF(VLOOKUP(C222,BancoRJ!C:G,4,0)=0,VLOOKUP(C222,BancoSP!C:G,4,0),VLOOKUP(C222,BancoRJ!C:G,4,0)),IF(VLOOKUP(C222,BancoRJ!C:G,5,0)=0,VLOOKUP(C222,BancoSP!C:G,5,0),VLOOKUP(C222,BancoRJ!C:G,5,0))))</f>
        <v>292.8</v>
      </c>
      <c r="H222" s="132">
        <f t="shared" si="34"/>
        <v>585.6</v>
      </c>
      <c r="J222" s="148" t="str">
        <f>IF(VLOOKUP(C222,BancoRJ!C:G,4,0)=0,"Atribuido a São Paulo","")</f>
        <v/>
      </c>
    </row>
    <row r="223" spans="1:10" ht="57">
      <c r="B223" s="129" t="s">
        <v>58</v>
      </c>
      <c r="C223" s="134">
        <v>94569</v>
      </c>
      <c r="D223" s="130" t="str">
        <f>VLOOKUP(C223,BancoRJ!C:G,2,0)</f>
        <v>JANELA DE ALUMÍNIO TIPO MAXIM-AR, BATENTE/ REQUADRO 3 A 14 CM, VIDRO INCLUSO, FIXAÇÃO COM PARAFUSO, SEM GUARNIÇÃO/ ALIZAR, DIMENSÕES 60X80 (A X L) CM, SEM ACABAMENTO, VEDAÇÃO COM SILICONE, EXCLUSIVE CONTRAMARCO - FORNECIMENTO E INSTALAÇÃO. AF_11/2024</v>
      </c>
      <c r="E223" s="131" t="str">
        <f>VLOOKUP(C223,BancoRJ!C:G,3,0)</f>
        <v>M2</v>
      </c>
      <c r="F223" s="139">
        <f>3*(0.6*0.8)</f>
        <v>1.44</v>
      </c>
      <c r="G223" s="132">
        <f>IF(B223="COMP",VLOOKUP(C223,COMPOSIÇÕES!C:H,6,0),IF(VLOOKUP('DADOS GERAIS'!$B$9,'DADOS GERAIS'!$H$1:$I$2,2,0)=1,IF(VLOOKUP(C223,BancoRJ!C:G,4,0)=0,VLOOKUP(C223,BancoSP!C:G,4,0),VLOOKUP(C223,BancoRJ!C:G,4,0)),IF(VLOOKUP(C223,BancoRJ!C:G,5,0)=0,VLOOKUP(C223,BancoSP!C:G,5,0),VLOOKUP(C223,BancoRJ!C:G,5,0))))</f>
        <v>1134.8800000000001</v>
      </c>
      <c r="H223" s="132">
        <f t="shared" si="34"/>
        <v>1634.22</v>
      </c>
      <c r="J223" s="148" t="str">
        <f>IF(VLOOKUP(C223,BancoRJ!C:G,4,0)=0,"Atribuido a São Paulo","")</f>
        <v/>
      </c>
    </row>
    <row r="224" spans="1:10" ht="34.5">
      <c r="B224" s="129" t="s">
        <v>58</v>
      </c>
      <c r="C224" s="134">
        <v>90820</v>
      </c>
      <c r="D224" s="130" t="str">
        <f>VLOOKUP(C224,BancoRJ!C:G,2,0)</f>
        <v>PORTA DE MADEIRA PARA PINTURA, SEMI-OCA (LEVE OU MÉDIA), 60X210CM, ESPESSURA DE 3,5CM, INCLUSO DOBRADIÇAS - FORNECIMENTO E INSTALAÇÃO. AF_12/2019</v>
      </c>
      <c r="E224" s="131" t="str">
        <f>VLOOKUP(C224,BancoRJ!C:G,3,0)</f>
        <v>UN</v>
      </c>
      <c r="F224" s="139">
        <v>3</v>
      </c>
      <c r="G224" s="132">
        <f>IF(B224="COMP",VLOOKUP(C224,COMPOSIÇÕES!C:H,6,0),IF(VLOOKUP('DADOS GERAIS'!$B$9,'DADOS GERAIS'!$H$1:$I$2,2,0)=1,IF(VLOOKUP(C224,BancoRJ!C:G,4,0)=0,VLOOKUP(C224,BancoSP!C:G,4,0),VLOOKUP(C224,BancoRJ!C:G,4,0)),IF(VLOOKUP(C224,BancoRJ!C:G,5,0)=0,VLOOKUP(C224,BancoSP!C:G,5,0),VLOOKUP(C224,BancoRJ!C:G,5,0))))</f>
        <v>426.29</v>
      </c>
      <c r="H224" s="132">
        <f t="shared" si="34"/>
        <v>1278.8699999999999</v>
      </c>
      <c r="J224" s="148" t="str">
        <f>IF(VLOOKUP(C224,BancoRJ!C:G,4,0)=0,"Atribuido a São Paulo","")</f>
        <v/>
      </c>
    </row>
    <row r="225" spans="2:10" ht="34.5">
      <c r="B225" s="129" t="s">
        <v>58</v>
      </c>
      <c r="C225" s="134">
        <v>90822</v>
      </c>
      <c r="D225" s="130" t="str">
        <f>VLOOKUP(C225,BancoRJ!C:G,2,0)</f>
        <v>PORTA DE MADEIRA PARA PINTURA, SEMI-OCA (LEVE OU MÉDIA), 80X210CM, ESPESSURA DE 3,5CM, INCLUSO DOBRADIÇAS - FORNECIMENTO E INSTALAÇÃO. AF_12/2019</v>
      </c>
      <c r="E225" s="131" t="str">
        <f>VLOOKUP(C225,BancoRJ!C:G,3,0)</f>
        <v>UN</v>
      </c>
      <c r="F225" s="139">
        <v>1</v>
      </c>
      <c r="G225" s="132">
        <f>IF(B225="COMP",VLOOKUP(C225,COMPOSIÇÕES!C:H,6,0),IF(VLOOKUP('DADOS GERAIS'!$B$9,'DADOS GERAIS'!$H$1:$I$2,2,0)=1,IF(VLOOKUP(C225,BancoRJ!C:G,4,0)=0,VLOOKUP(C225,BancoSP!C:G,4,0),VLOOKUP(C225,BancoRJ!C:G,4,0)),IF(VLOOKUP(C225,BancoRJ!C:G,5,0)=0,VLOOKUP(C225,BancoSP!C:G,5,0),VLOOKUP(C225,BancoRJ!C:G,5,0))))</f>
        <v>468.07</v>
      </c>
      <c r="H225" s="132">
        <f t="shared" si="34"/>
        <v>468.07</v>
      </c>
      <c r="J225" s="148" t="str">
        <f>IF(VLOOKUP(C225,BancoRJ!C:G,4,0)=0,"Atribuido a São Paulo","")</f>
        <v/>
      </c>
    </row>
    <row r="226" spans="2:10" ht="23.25">
      <c r="B226" s="129" t="s">
        <v>58</v>
      </c>
      <c r="C226" s="134">
        <v>96116</v>
      </c>
      <c r="D226" s="130" t="str">
        <f>VLOOKUP(C226,BancoRJ!C:G,2,0)</f>
        <v>FORRO EM RÉGUAS DE PVC, FRISADO, PARA AMBIENTES COMERCIAIS, INCLUSIVE ESTRUTURA BIDIRECIONAL DE FIXAÇÃO. AF_08/2023_PS</v>
      </c>
      <c r="E226" s="131" t="str">
        <f>VLOOKUP(C226,BancoRJ!C:G,3,0)</f>
        <v>M2</v>
      </c>
      <c r="F226" s="139">
        <f>3.3*2.4</f>
        <v>7.919999999999999</v>
      </c>
      <c r="G226" s="132">
        <f>IF(B226="COMP",VLOOKUP(C226,COMPOSIÇÕES!C:H,6,0),IF(VLOOKUP('DADOS GERAIS'!$B$9,'DADOS GERAIS'!$H$1:$I$2,2,0)=1,IF(VLOOKUP(C226,BancoRJ!C:G,4,0)=0,VLOOKUP(C226,BancoSP!C:G,4,0),VLOOKUP(C226,BancoRJ!C:G,4,0)),IF(VLOOKUP(C226,BancoRJ!C:G,5,0)=0,VLOOKUP(C226,BancoSP!C:G,5,0),VLOOKUP(C226,BancoRJ!C:G,5,0))))</f>
        <v>81.03</v>
      </c>
      <c r="H226" s="132">
        <f t="shared" si="34"/>
        <v>641.75</v>
      </c>
      <c r="J226" s="148" t="str">
        <f>IF(VLOOKUP(C226,BancoRJ!C:G,4,0)=0,"Atribuido a São Paulo","")</f>
        <v/>
      </c>
    </row>
    <row r="227" spans="2:10" ht="34.5">
      <c r="B227" s="129" t="s">
        <v>58</v>
      </c>
      <c r="C227" s="134">
        <v>98446</v>
      </c>
      <c r="D227" s="130" t="str">
        <f>VLOOKUP(C227,BancoRJ!C:G,2,0)</f>
        <v>PAREDE DE MADEIRA COMPENSADA PARA CONSTRUÇÃO TEMPORÁRIA EM CHAPA SIMPLES, EXTERNA, COM ÁREA LÍQUIDA MENOR QUE 6 M², COM VÃO. AF_03/2024</v>
      </c>
      <c r="E227" s="131" t="str">
        <f>VLOOKUP(C227,BancoRJ!C:G,3,0)</f>
        <v>M2</v>
      </c>
      <c r="F227" s="139">
        <f>(3.3*2.2-0.8*0.6*3)+(2.4*2.2+0.24*2.2/2-0.8*2.1)</f>
        <v>9.6840000000000011</v>
      </c>
      <c r="G227" s="132">
        <f>IF(B227="COMP",VLOOKUP(C227,COMPOSIÇÕES!C:H,6,0),IF(VLOOKUP('DADOS GERAIS'!$B$9,'DADOS GERAIS'!$H$1:$I$2,2,0)=1,IF(VLOOKUP(C227,BancoRJ!C:G,4,0)=0,VLOOKUP(C227,BancoSP!C:G,4,0),VLOOKUP(C227,BancoRJ!C:G,4,0)),IF(VLOOKUP(C227,BancoRJ!C:G,5,0)=0,VLOOKUP(C227,BancoSP!C:G,5,0),VLOOKUP(C227,BancoRJ!C:G,5,0))))</f>
        <v>169.92</v>
      </c>
      <c r="H227" s="132">
        <f t="shared" si="34"/>
        <v>1645.5</v>
      </c>
      <c r="J227" s="148" t="str">
        <f>IF(VLOOKUP(C227,BancoRJ!C:G,4,0)=0,"Atribuido a São Paulo","")</f>
        <v/>
      </c>
    </row>
    <row r="228" spans="2:10" ht="23.25">
      <c r="B228" s="129" t="s">
        <v>58</v>
      </c>
      <c r="C228" s="134">
        <v>98441</v>
      </c>
      <c r="D228" s="130" t="str">
        <f>VLOOKUP(C228,BancoRJ!C:G,2,0)</f>
        <v>PAREDE DE MADEIRA COMPENSADA PARA CONSTRUÇÃO TEMPORÁRIA EM CHAPA SIMPLES, EXTERNA, SEM VÃO. AF_03/2024</v>
      </c>
      <c r="E228" s="131" t="str">
        <f>VLOOKUP(C228,BancoRJ!C:G,3,0)</f>
        <v>M2</v>
      </c>
      <c r="F228" s="139">
        <f>3.3*2.44+2.4*2.2+0.24*2.4/2</f>
        <v>13.620000000000001</v>
      </c>
      <c r="G228" s="132">
        <f>IF(B228="COMP",VLOOKUP(C228,COMPOSIÇÕES!C:H,6,0),IF(VLOOKUP('DADOS GERAIS'!$B$9,'DADOS GERAIS'!$H$1:$I$2,2,0)=1,IF(VLOOKUP(C228,BancoRJ!C:G,4,0)=0,VLOOKUP(C228,BancoSP!C:G,4,0),VLOOKUP(C228,BancoRJ!C:G,4,0)),IF(VLOOKUP(C228,BancoRJ!C:G,5,0)=0,VLOOKUP(C228,BancoSP!C:G,5,0),VLOOKUP(C228,BancoRJ!C:G,5,0))))</f>
        <v>109.26</v>
      </c>
      <c r="H228" s="132">
        <f t="shared" si="34"/>
        <v>1488.12</v>
      </c>
      <c r="J228" s="148" t="str">
        <f>IF(VLOOKUP(C228,BancoRJ!C:G,4,0)=0,"Atribuido a São Paulo","")</f>
        <v/>
      </c>
    </row>
    <row r="229" spans="2:10" ht="34.5">
      <c r="B229" s="129" t="s">
        <v>58</v>
      </c>
      <c r="C229" s="134">
        <v>98448</v>
      </c>
      <c r="D229" s="130" t="str">
        <f>VLOOKUP(C229,BancoRJ!C:G,2,0)</f>
        <v>PAREDE DE MADEIRA COMPENSADA PARA CONSTRUÇÃO TEMPORÁRIA EM CHAPA SIMPLES, INTERNA, COM ÁREA LÍQUIDA MENOR QUE 6 M², COM VÃO. AF_03/2024</v>
      </c>
      <c r="E229" s="131" t="str">
        <f>VLOOKUP(C229,BancoRJ!C:G,3,0)</f>
        <v>M2</v>
      </c>
      <c r="F229" s="139">
        <f>(1.1*2.2-2.1*0.6)*3</f>
        <v>3.4800000000000013</v>
      </c>
      <c r="G229" s="132">
        <f>IF(B229="COMP",VLOOKUP(C229,COMPOSIÇÕES!C:H,6,0),IF(VLOOKUP('DADOS GERAIS'!$B$9,'DADOS GERAIS'!$H$1:$I$2,2,0)=1,IF(VLOOKUP(C229,BancoRJ!C:G,4,0)=0,VLOOKUP(C229,BancoSP!C:G,4,0),VLOOKUP(C229,BancoRJ!C:G,4,0)),IF(VLOOKUP(C229,BancoRJ!C:G,5,0)=0,VLOOKUP(C229,BancoSP!C:G,5,0),VLOOKUP(C229,BancoRJ!C:G,5,0))))</f>
        <v>128.46</v>
      </c>
      <c r="H229" s="132">
        <f t="shared" si="34"/>
        <v>447.04</v>
      </c>
      <c r="J229" s="148" t="str">
        <f>IF(VLOOKUP(C229,BancoRJ!C:G,4,0)=0,"Atribuido a São Paulo","")</f>
        <v/>
      </c>
    </row>
    <row r="230" spans="2:10" ht="23.25">
      <c r="B230" s="129" t="s">
        <v>58</v>
      </c>
      <c r="C230" s="134">
        <v>98443</v>
      </c>
      <c r="D230" s="130" t="str">
        <f>VLOOKUP(C230,BancoRJ!C:G,2,0)</f>
        <v>PAREDE DE MADEIRA COMPENSADA PARA CONSTRUÇÃO TEMPORÁRIA EM CHAPA SIMPLES, INTERNA, SEM VÃO. AF_03/2024</v>
      </c>
      <c r="E230" s="131" t="str">
        <f>VLOOKUP(C230,BancoRJ!C:G,3,0)</f>
        <v>M2</v>
      </c>
      <c r="F230" s="139">
        <f>1*2.1*2</f>
        <v>4.2</v>
      </c>
      <c r="G230" s="132">
        <f>IF(B230="COMP",VLOOKUP(C230,COMPOSIÇÕES!C:H,6,0),IF(VLOOKUP('DADOS GERAIS'!$B$9,'DADOS GERAIS'!$H$1:$I$2,2,0)=1,IF(VLOOKUP(C230,BancoRJ!C:G,4,0)=0,VLOOKUP(C230,BancoSP!C:G,4,0),VLOOKUP(C230,BancoRJ!C:G,4,0)),IF(VLOOKUP(C230,BancoRJ!C:G,5,0)=0,VLOOKUP(C230,BancoSP!C:G,5,0),VLOOKUP(C230,BancoRJ!C:G,5,0))))</f>
        <v>81.08</v>
      </c>
      <c r="H230" s="132">
        <f t="shared" si="34"/>
        <v>340.53</v>
      </c>
      <c r="J230" s="148" t="str">
        <f>IF(VLOOKUP(C230,BancoRJ!C:G,4,0)=0,"Atribuido a São Paulo","")</f>
        <v/>
      </c>
    </row>
    <row r="231" spans="2:10" ht="45.75">
      <c r="B231" s="129" t="s">
        <v>58</v>
      </c>
      <c r="C231" s="134">
        <v>92543</v>
      </c>
      <c r="D231" s="130" t="str">
        <f>VLOOKUP(C231,BancoRJ!C:G,2,0)</f>
        <v>TRAMA DE MADEIRA COMPOSTA POR TERÇAS PARA TELHADOS DE ATÉ 2 ÁGUAS PARA TELHA ONDULADA DE FIBROCIMENTO, METÁLICA, PLÁSTICA OU TERMOACÚSTICA, INCLUSO TRANSPORTE VERTICAL. AF_07/2019</v>
      </c>
      <c r="E231" s="131" t="str">
        <f>VLOOKUP(C231,BancoRJ!C:G,3,0)</f>
        <v>M2</v>
      </c>
      <c r="F231" s="139">
        <f>2.6*3.5</f>
        <v>9.1</v>
      </c>
      <c r="G231" s="132">
        <f>IF(B231="COMP",VLOOKUP(C231,COMPOSIÇÕES!C:H,6,0),IF(VLOOKUP('DADOS GERAIS'!$B$9,'DADOS GERAIS'!$H$1:$I$2,2,0)=1,IF(VLOOKUP(C231,BancoRJ!C:G,4,0)=0,VLOOKUP(C231,BancoSP!C:G,4,0),VLOOKUP(C231,BancoRJ!C:G,4,0)),IF(VLOOKUP(C231,BancoRJ!C:G,5,0)=0,VLOOKUP(C231,BancoSP!C:G,5,0),VLOOKUP(C231,BancoRJ!C:G,5,0))))</f>
        <v>28.13</v>
      </c>
      <c r="H231" s="132">
        <f t="shared" si="34"/>
        <v>255.98</v>
      </c>
      <c r="J231" s="148" t="str">
        <f>IF(VLOOKUP(C231,BancoRJ!C:G,4,0)=0,"Atribuido a São Paulo","")</f>
        <v/>
      </c>
    </row>
    <row r="232" spans="2:10" ht="45.75">
      <c r="B232" s="129" t="s">
        <v>58</v>
      </c>
      <c r="C232" s="134">
        <v>94210</v>
      </c>
      <c r="D232" s="130" t="str">
        <f>VLOOKUP(C232,BancoRJ!C:G,2,0)</f>
        <v>TELHAMENTO COM TELHA ONDULADA DE FIBROCIMENTO E = 6 MM, COM RECOBRIMENTO LATERAL DE 1 1/4 DE ONDA PARA TELHADO COM INCLINAÇÃO MÁXIMA DE 10°, COM ATÉ 2 ÁGUAS, INCLUSO IÇAMENTO. AF_07/2019</v>
      </c>
      <c r="E232" s="131" t="str">
        <f>VLOOKUP(C232,BancoRJ!C:G,3,0)</f>
        <v>M2</v>
      </c>
      <c r="F232" s="139">
        <f>2.6*3.5</f>
        <v>9.1</v>
      </c>
      <c r="G232" s="132">
        <f>IF(B232="COMP",VLOOKUP(C232,COMPOSIÇÕES!C:H,6,0),IF(VLOOKUP('DADOS GERAIS'!$B$9,'DADOS GERAIS'!$H$1:$I$2,2,0)=1,IF(VLOOKUP(C232,BancoRJ!C:G,4,0)=0,VLOOKUP(C232,BancoSP!C:G,4,0),VLOOKUP(C232,BancoRJ!C:G,4,0)),IF(VLOOKUP(C232,BancoRJ!C:G,5,0)=0,VLOOKUP(C232,BancoSP!C:G,5,0),VLOOKUP(C232,BancoRJ!C:G,5,0))))</f>
        <v>56.72</v>
      </c>
      <c r="H232" s="132">
        <f t="shared" si="34"/>
        <v>516.15</v>
      </c>
      <c r="J232" s="148" t="str">
        <f>IF(VLOOKUP(C232,BancoRJ!C:G,4,0)=0,"Atribuido a São Paulo","")</f>
        <v/>
      </c>
    </row>
    <row r="233" spans="2:10" ht="34.5">
      <c r="B233" s="129" t="s">
        <v>58</v>
      </c>
      <c r="C233" s="134">
        <v>97084</v>
      </c>
      <c r="D233" s="130" t="str">
        <f>VLOOKUP(C233,BancoRJ!C:G,2,0)</f>
        <v>COMPACTAÇÃO MECÂNICA DE SOLO PARA EXECUÇÃO DE RADIER, PISO DE CONCRETO OU LAJE SOBRE SOLO, COM COMPACTADOR DE SOLOS TIPO PLACA VIBRATÓRIA. AF_09/2021</v>
      </c>
      <c r="E233" s="131" t="str">
        <f>VLOOKUP(C233,BancoRJ!C:G,3,0)</f>
        <v>M2</v>
      </c>
      <c r="F233" s="139">
        <f>2.4*3.3</f>
        <v>7.919999999999999</v>
      </c>
      <c r="G233" s="132">
        <f>IF(B233="COMP",VLOOKUP(C233,COMPOSIÇÕES!C:H,6,0),IF(VLOOKUP('DADOS GERAIS'!$B$9,'DADOS GERAIS'!$H$1:$I$2,2,0)=1,IF(VLOOKUP(C233,BancoRJ!C:G,4,0)=0,VLOOKUP(C233,BancoSP!C:G,4,0),VLOOKUP(C233,BancoRJ!C:G,4,0)),IF(VLOOKUP(C233,BancoRJ!C:G,5,0)=0,VLOOKUP(C233,BancoSP!C:G,5,0),VLOOKUP(C233,BancoRJ!C:G,5,0))))</f>
        <v>1</v>
      </c>
      <c r="H233" s="132">
        <f t="shared" si="34"/>
        <v>7.92</v>
      </c>
      <c r="J233" s="148" t="str">
        <f>IF(VLOOKUP(C233,BancoRJ!C:G,4,0)=0,"Atribuido a São Paulo","")</f>
        <v/>
      </c>
    </row>
    <row r="234" spans="2:10" ht="23.25">
      <c r="B234" s="129" t="s">
        <v>58</v>
      </c>
      <c r="C234" s="134">
        <v>97087</v>
      </c>
      <c r="D234" s="130" t="str">
        <f>VLOOKUP(C234,BancoRJ!C:G,2,0)</f>
        <v>CAMADA SEPARADORA PARA EXECUÇÃO DE RADIER, PISO DE CONCRETO OU LAJE SOBRE SOLO, EM LONA PLÁSTICA. AF_09/2021</v>
      </c>
      <c r="E234" s="131" t="str">
        <f>VLOOKUP(C234,BancoRJ!C:G,3,0)</f>
        <v>M2</v>
      </c>
      <c r="F234" s="139">
        <f>2.4*3.3</f>
        <v>7.919999999999999</v>
      </c>
      <c r="G234" s="132">
        <f>IF(B234="COMP",VLOOKUP(C234,COMPOSIÇÕES!C:H,6,0),IF(VLOOKUP('DADOS GERAIS'!$B$9,'DADOS GERAIS'!$H$1:$I$2,2,0)=1,IF(VLOOKUP(C234,BancoRJ!C:G,4,0)=0,VLOOKUP(C234,BancoSP!C:G,4,0),VLOOKUP(C234,BancoRJ!C:G,4,0)),IF(VLOOKUP(C234,BancoRJ!C:G,5,0)=0,VLOOKUP(C234,BancoSP!C:G,5,0),VLOOKUP(C234,BancoRJ!C:G,5,0))))</f>
        <v>2.77</v>
      </c>
      <c r="H234" s="132">
        <f t="shared" si="34"/>
        <v>21.93</v>
      </c>
      <c r="J234" s="148" t="str">
        <f>IF(VLOOKUP(C234,BancoRJ!C:G,4,0)=0,"Atribuido a São Paulo","")</f>
        <v/>
      </c>
    </row>
    <row r="235" spans="2:10" ht="34.5">
      <c r="B235" s="129" t="s">
        <v>58</v>
      </c>
      <c r="C235" s="134">
        <v>98680</v>
      </c>
      <c r="D235" s="130" t="str">
        <f>VLOOKUP(C235,BancoRJ!C:G,2,0)</f>
        <v>PISO CIMENTADO, TRAÇO 1:3 (CIMENTO E AREIA), ACABAMENTO LISO, ESPESSURA 3,0 CM, PREPARO MECÂNICO DA ARGAMASSA. AF_09/2020</v>
      </c>
      <c r="E235" s="131" t="str">
        <f>VLOOKUP(C235,BancoRJ!C:G,3,0)</f>
        <v>M2</v>
      </c>
      <c r="F235" s="139">
        <f>2.4*3.3</f>
        <v>7.919999999999999</v>
      </c>
      <c r="G235" s="132">
        <f>IF(B235="COMP",VLOOKUP(C235,COMPOSIÇÕES!C:H,6,0),IF(VLOOKUP('DADOS GERAIS'!$B$9,'DADOS GERAIS'!$H$1:$I$2,2,0)=1,IF(VLOOKUP(C235,BancoRJ!C:G,4,0)=0,VLOOKUP(C235,BancoSP!C:G,4,0),VLOOKUP(C235,BancoRJ!C:G,4,0)),IF(VLOOKUP(C235,BancoRJ!C:G,5,0)=0,VLOOKUP(C235,BancoSP!C:G,5,0),VLOOKUP(C235,BancoRJ!C:G,5,0))))</f>
        <v>51.87</v>
      </c>
      <c r="H235" s="132">
        <f t="shared" si="34"/>
        <v>410.81</v>
      </c>
      <c r="J235" s="148" t="str">
        <f>IF(VLOOKUP(C235,BancoRJ!C:G,4,0)=0,"Atribuido a São Paulo","")</f>
        <v/>
      </c>
    </row>
    <row r="236" spans="2:10" ht="23.25">
      <c r="B236" s="129" t="s">
        <v>58</v>
      </c>
      <c r="C236" s="134">
        <v>94489</v>
      </c>
      <c r="D236" s="130" t="str">
        <f>VLOOKUP(C236,BancoRJ!C:G,2,0)</f>
        <v>REGISTRO DE ESFERA, PVC, SOLDÁVEL, COM VOLANTE, DN 25 MM - FORNECIMENTO E INSTALAÇÃO. AF_08/2021</v>
      </c>
      <c r="E236" s="131" t="str">
        <f>VLOOKUP(C236,BancoRJ!C:G,3,0)</f>
        <v>UN</v>
      </c>
      <c r="F236" s="139">
        <v>1</v>
      </c>
      <c r="G236" s="132">
        <f>IF(B236="COMP",VLOOKUP(C236,COMPOSIÇÕES!C:H,6,0),IF(VLOOKUP('DADOS GERAIS'!$B$9,'DADOS GERAIS'!$H$1:$I$2,2,0)=1,IF(VLOOKUP(C236,BancoRJ!C:G,4,0)=0,VLOOKUP(C236,BancoSP!C:G,4,0),VLOOKUP(C236,BancoRJ!C:G,4,0)),IF(VLOOKUP(C236,BancoRJ!C:G,5,0)=0,VLOOKUP(C236,BancoSP!C:G,5,0),VLOOKUP(C236,BancoRJ!C:G,5,0))))</f>
        <v>40.58</v>
      </c>
      <c r="H236" s="132">
        <f t="shared" si="34"/>
        <v>40.58</v>
      </c>
      <c r="J236" s="148" t="str">
        <f>IF(VLOOKUP(C236,BancoRJ!C:G,4,0)=0,"Atribuido a São Paulo","")</f>
        <v/>
      </c>
    </row>
    <row r="237" spans="2:10" ht="23.25">
      <c r="B237" s="129" t="s">
        <v>58</v>
      </c>
      <c r="C237" s="134">
        <v>89395</v>
      </c>
      <c r="D237" s="130" t="str">
        <f>VLOOKUP(C237,BancoRJ!C:G,2,0)</f>
        <v>TE, PVC, SOLDÁVEL, DN 25MM, INSTALADO EM RAMAL OU SUB-RAMAL DE ÁGUA - FORNECIMENTO E INSTALAÇÃO. AF_06/2022</v>
      </c>
      <c r="E237" s="131" t="str">
        <f>VLOOKUP(C237,BancoRJ!C:G,3,0)</f>
        <v>UN</v>
      </c>
      <c r="F237" s="139">
        <v>4</v>
      </c>
      <c r="G237" s="132">
        <f>IF(B237="COMP",VLOOKUP(C237,COMPOSIÇÕES!C:H,6,0),IF(VLOOKUP('DADOS GERAIS'!$B$9,'DADOS GERAIS'!$H$1:$I$2,2,0)=1,IF(VLOOKUP(C237,BancoRJ!C:G,4,0)=0,VLOOKUP(C237,BancoSP!C:G,4,0),VLOOKUP(C237,BancoRJ!C:G,4,0)),IF(VLOOKUP(C237,BancoRJ!C:G,5,0)=0,VLOOKUP(C237,BancoSP!C:G,5,0),VLOOKUP(C237,BancoRJ!C:G,5,0))))</f>
        <v>17.37</v>
      </c>
      <c r="H237" s="132">
        <f t="shared" si="34"/>
        <v>69.48</v>
      </c>
      <c r="J237" s="148" t="str">
        <f>IF(VLOOKUP(C237,BancoRJ!C:G,4,0)=0,"Atribuido a São Paulo","")</f>
        <v/>
      </c>
    </row>
    <row r="238" spans="2:10" ht="34.5">
      <c r="B238" s="129" t="s">
        <v>58</v>
      </c>
      <c r="C238" s="134">
        <v>90373</v>
      </c>
      <c r="D238" s="130" t="str">
        <f>VLOOKUP(C238,BancoRJ!C:G,2,0)</f>
        <v>JOELHO 90 GRAUS COM BUCHA DE LATÃO, PVC, SOLDÁVEL, DN 25MM, X 1/2 INSTALADO EM RAMAL OU SUB-RAMAL DE ÁGUA - FORNECIMENTO E INSTALAÇÃO. AF_06/2022</v>
      </c>
      <c r="E238" s="131" t="str">
        <f>VLOOKUP(C238,BancoRJ!C:G,3,0)</f>
        <v>UN</v>
      </c>
      <c r="F238" s="139">
        <v>5</v>
      </c>
      <c r="G238" s="132">
        <f>IF(B238="COMP",VLOOKUP(C238,COMPOSIÇÕES!C:H,6,0),IF(VLOOKUP('DADOS GERAIS'!$B$9,'DADOS GERAIS'!$H$1:$I$2,2,0)=1,IF(VLOOKUP(C238,BancoRJ!C:G,4,0)=0,VLOOKUP(C238,BancoSP!C:G,4,0),VLOOKUP(C238,BancoRJ!C:G,4,0)),IF(VLOOKUP(C238,BancoRJ!C:G,5,0)=0,VLOOKUP(C238,BancoSP!C:G,5,0),VLOOKUP(C238,BancoRJ!C:G,5,0))))</f>
        <v>15.87</v>
      </c>
      <c r="H238" s="132">
        <f t="shared" si="34"/>
        <v>79.349999999999994</v>
      </c>
      <c r="J238" s="148" t="str">
        <f>IF(VLOOKUP(C238,BancoRJ!C:G,4,0)=0,"Atribuido a São Paulo","")</f>
        <v/>
      </c>
    </row>
    <row r="239" spans="2:10" ht="34.5">
      <c r="B239" s="129" t="s">
        <v>58</v>
      </c>
      <c r="C239" s="134">
        <v>89362</v>
      </c>
      <c r="D239" s="130" t="str">
        <f>VLOOKUP(C239,BancoRJ!C:G,2,0)</f>
        <v>JOELHO 90 GRAUS, PVC, SOLDÁVEL, DN 25MM, INSTALADO EM RAMAL OU SUB-RAMAL DE ÁGUA - FORNECIMENTO E INSTALAÇÃO. AF_06/2022</v>
      </c>
      <c r="E239" s="131" t="str">
        <f>VLOOKUP(C239,BancoRJ!C:G,3,0)</f>
        <v>UN</v>
      </c>
      <c r="F239" s="139">
        <v>5</v>
      </c>
      <c r="G239" s="132">
        <f>IF(B239="COMP",VLOOKUP(C239,COMPOSIÇÕES!C:H,6,0),IF(VLOOKUP('DADOS GERAIS'!$B$9,'DADOS GERAIS'!$H$1:$I$2,2,0)=1,IF(VLOOKUP(C239,BancoRJ!C:G,4,0)=0,VLOOKUP(C239,BancoSP!C:G,4,0),VLOOKUP(C239,BancoRJ!C:G,4,0)),IF(VLOOKUP(C239,BancoRJ!C:G,5,0)=0,VLOOKUP(C239,BancoSP!C:G,5,0),VLOOKUP(C239,BancoRJ!C:G,5,0))))</f>
        <v>12.69</v>
      </c>
      <c r="H239" s="132">
        <f t="shared" si="34"/>
        <v>63.45</v>
      </c>
      <c r="J239" s="148" t="str">
        <f>IF(VLOOKUP(C239,BancoRJ!C:G,4,0)=0,"Atribuido a São Paulo","")</f>
        <v/>
      </c>
    </row>
    <row r="240" spans="2:10" ht="23.25">
      <c r="B240" s="129" t="s">
        <v>58</v>
      </c>
      <c r="C240" s="134">
        <v>89446</v>
      </c>
      <c r="D240" s="130" t="str">
        <f>VLOOKUP(C240,BancoRJ!C:G,2,0)</f>
        <v>TUBO, PVC, SOLDÁVEL, DE 25MM, INSTALADO EM PRUMADA DE ÁGUA - FORNECIMENTO E INSTALAÇÃO. AF_06/2022</v>
      </c>
      <c r="E240" s="131" t="str">
        <f>VLOOKUP(C240,BancoRJ!C:G,3,0)</f>
        <v>M</v>
      </c>
      <c r="F240" s="139">
        <v>1.2</v>
      </c>
      <c r="G240" s="132">
        <f>IF(B240="COMP",VLOOKUP(C240,COMPOSIÇÕES!C:H,6,0),IF(VLOOKUP('DADOS GERAIS'!$B$9,'DADOS GERAIS'!$H$1:$I$2,2,0)=1,IF(VLOOKUP(C240,BancoRJ!C:G,4,0)=0,VLOOKUP(C240,BancoSP!C:G,4,0),VLOOKUP(C240,BancoRJ!C:G,4,0)),IF(VLOOKUP(C240,BancoRJ!C:G,5,0)=0,VLOOKUP(C240,BancoSP!C:G,5,0),VLOOKUP(C240,BancoRJ!C:G,5,0))))</f>
        <v>5.91</v>
      </c>
      <c r="H240" s="132">
        <f t="shared" si="34"/>
        <v>7.09</v>
      </c>
      <c r="J240" s="148" t="str">
        <f>IF(VLOOKUP(C240,BancoRJ!C:G,4,0)=0,"Atribuido a São Paulo","")</f>
        <v/>
      </c>
    </row>
    <row r="241" spans="2:10" ht="23.25">
      <c r="B241" s="129" t="s">
        <v>58</v>
      </c>
      <c r="C241" s="134">
        <v>89356</v>
      </c>
      <c r="D241" s="130" t="str">
        <f>VLOOKUP(C241,BancoRJ!C:G,2,0)</f>
        <v>TUBO, PVC, SOLDÁVEL, DE 25MM, INSTALADO EM RAMAL OU SUB-RAMAL DE ÁGUA - FORNECIMENTO E INSTALAÇÃO. AF_06/2022</v>
      </c>
      <c r="E241" s="131" t="str">
        <f>VLOOKUP(C241,BancoRJ!C:G,3,0)</f>
        <v>M</v>
      </c>
      <c r="F241" s="139">
        <f>0.9+3.3+2.4+2.1+0.8*3+0.4*2</f>
        <v>11.9</v>
      </c>
      <c r="G241" s="132">
        <f>IF(B241="COMP",VLOOKUP(C241,COMPOSIÇÕES!C:H,6,0),IF(VLOOKUP('DADOS GERAIS'!$B$9,'DADOS GERAIS'!$H$1:$I$2,2,0)=1,IF(VLOOKUP(C241,BancoRJ!C:G,4,0)=0,VLOOKUP(C241,BancoSP!C:G,4,0),VLOOKUP(C241,BancoRJ!C:G,4,0)),IF(VLOOKUP(C241,BancoRJ!C:G,5,0)=0,VLOOKUP(C241,BancoSP!C:G,5,0),VLOOKUP(C241,BancoRJ!C:G,5,0))))</f>
        <v>31.49</v>
      </c>
      <c r="H241" s="132">
        <f t="shared" si="34"/>
        <v>374.73</v>
      </c>
      <c r="J241" s="148" t="str">
        <f>IF(VLOOKUP(C241,BancoRJ!C:G,4,0)=0,"Atribuido a São Paulo","")</f>
        <v/>
      </c>
    </row>
    <row r="242" spans="2:10" ht="45.75">
      <c r="B242" s="129" t="s">
        <v>58</v>
      </c>
      <c r="C242" s="134">
        <v>91170</v>
      </c>
      <c r="D242" s="130" t="str">
        <f>VLOOKUP(C242,BancoRJ!C:G,2,0)</f>
        <v>FIXAÇÃO DE TUBOS HORIZONTAIS DE PVC ÁGUA, PVC ESGOTO, PVC ÁGUA PLUVIAL, CPVC, PPR, COBRE OU AÇO, DIÂMETROS MENORES OU IGUAIS A 40 MM, COM ABRAÇADEIRA METÁLICA RÍGIDA TIPO U PERFIL 1 1/4", FIXADA EM PERFILADO EM LAJE. AF_09/2023_PS</v>
      </c>
      <c r="E242" s="131" t="str">
        <f>VLOOKUP(C242,BancoRJ!C:G,3,0)</f>
        <v>M</v>
      </c>
      <c r="F242" s="139">
        <f>F240</f>
        <v>1.2</v>
      </c>
      <c r="G242" s="132">
        <f>IF(B242="COMP",VLOOKUP(C242,COMPOSIÇÕES!C:H,6,0),IF(VLOOKUP('DADOS GERAIS'!$B$9,'DADOS GERAIS'!$H$1:$I$2,2,0)=1,IF(VLOOKUP(C242,BancoRJ!C:G,4,0)=0,VLOOKUP(C242,BancoSP!C:G,4,0),VLOOKUP(C242,BancoRJ!C:G,4,0)),IF(VLOOKUP(C242,BancoRJ!C:G,5,0)=0,VLOOKUP(C242,BancoSP!C:G,5,0),VLOOKUP(C242,BancoRJ!C:G,5,0))))</f>
        <v>13.53</v>
      </c>
      <c r="H242" s="132">
        <f t="shared" si="34"/>
        <v>16.23</v>
      </c>
      <c r="J242" s="148" t="str">
        <f>IF(VLOOKUP(C242,BancoRJ!C:G,4,0)=0,"Atribuido a São Paulo","")</f>
        <v/>
      </c>
    </row>
    <row r="243" spans="2:10" ht="45.75">
      <c r="B243" s="129" t="s">
        <v>58</v>
      </c>
      <c r="C243" s="134">
        <v>91173</v>
      </c>
      <c r="D243" s="130" t="str">
        <f>VLOOKUP(C243,BancoRJ!C:G,2,0)</f>
        <v>FIXAÇÃO DE TUBOS VERTICAIS DE PVC ÁGUA, PVC ESGOTO, PVC ÁGUA PLUVIAL, CPVC, PPR, COBRE OU AÇO, DIÂMETROS MENORES OU IGUAIS A 40 MM, COM ABRAÇADEIRA METÁLICA RÍGIDA TIPO U PERFIL 1 1/4", FIXADA EM PERFILADO EM PAREDE. AF_09/2023_PS</v>
      </c>
      <c r="E243" s="131" t="str">
        <f>VLOOKUP(C243,BancoRJ!C:G,3,0)</f>
        <v>M</v>
      </c>
      <c r="F243" s="139">
        <f>F241</f>
        <v>11.9</v>
      </c>
      <c r="G243" s="132">
        <f>IF(B243="COMP",VLOOKUP(C243,COMPOSIÇÕES!C:H,6,0),IF(VLOOKUP('DADOS GERAIS'!$B$9,'DADOS GERAIS'!$H$1:$I$2,2,0)=1,IF(VLOOKUP(C243,BancoRJ!C:G,4,0)=0,VLOOKUP(C243,BancoSP!C:G,4,0),VLOOKUP(C243,BancoRJ!C:G,4,0)),IF(VLOOKUP(C243,BancoRJ!C:G,5,0)=0,VLOOKUP(C243,BancoSP!C:G,5,0),VLOOKUP(C243,BancoRJ!C:G,5,0))))</f>
        <v>5.05</v>
      </c>
      <c r="H243" s="132">
        <f t="shared" si="34"/>
        <v>60.09</v>
      </c>
      <c r="J243" s="148" t="str">
        <f>IF(VLOOKUP(C243,BancoRJ!C:G,4,0)=0,"Atribuido a São Paulo","")</f>
        <v/>
      </c>
    </row>
    <row r="244" spans="2:10" ht="34.5">
      <c r="B244" s="129" t="s">
        <v>58</v>
      </c>
      <c r="C244" s="134">
        <v>97905</v>
      </c>
      <c r="D244" s="130" t="str">
        <f>VLOOKUP(C244,BancoRJ!C:G,2,0)</f>
        <v>CAIXA ENTERRADA HIDRÁULICA RETANGULAR, EM ALVENARIA COM BLOCOS DE CONCRETO, DIMENSÕES INTERNAS: 0,4X0,4X0,4 M PARA REDE DE ESGOTO. AF_12/2020</v>
      </c>
      <c r="E244" s="131" t="str">
        <f>VLOOKUP(C244,BancoRJ!C:G,3,0)</f>
        <v>UN</v>
      </c>
      <c r="F244" s="139">
        <v>1</v>
      </c>
      <c r="G244" s="132">
        <f>IF(B244="COMP",VLOOKUP(C244,COMPOSIÇÕES!C:H,6,0),IF(VLOOKUP('DADOS GERAIS'!$B$9,'DADOS GERAIS'!$H$1:$I$2,2,0)=1,IF(VLOOKUP(C244,BancoRJ!C:G,4,0)=0,VLOOKUP(C244,BancoSP!C:G,4,0),VLOOKUP(C244,BancoRJ!C:G,4,0)),IF(VLOOKUP(C244,BancoRJ!C:G,5,0)=0,VLOOKUP(C244,BancoSP!C:G,5,0),VLOOKUP(C244,BancoRJ!C:G,5,0))))</f>
        <v>291.14</v>
      </c>
      <c r="H244" s="132">
        <f t="shared" ref="H244:H255" si="35">TRUNC(F244*G244,2)</f>
        <v>291.14</v>
      </c>
      <c r="J244" s="148" t="str">
        <f>IF(VLOOKUP(C244,BancoRJ!C:G,4,0)=0,"Atribuido a São Paulo","")</f>
        <v/>
      </c>
    </row>
    <row r="245" spans="2:10" ht="34.5">
      <c r="B245" s="129" t="s">
        <v>58</v>
      </c>
      <c r="C245" s="134">
        <v>89707</v>
      </c>
      <c r="D245" s="130" t="str">
        <f>VLOOKUP(C245,BancoRJ!C:G,2,0)</f>
        <v>CAIXA SIFONADA, PVC, DN 100 X 100 X 50 MM, JUNTA ELÁSTICA, FORNECIDA E INSTALADA EM RAMAL DE DESCARGA OU EM RAMAL DE ESGOTO SANITÁRIO. AF_08/2022</v>
      </c>
      <c r="E245" s="131" t="str">
        <f>VLOOKUP(C245,BancoRJ!C:G,3,0)</f>
        <v>UN</v>
      </c>
      <c r="F245" s="139">
        <v>1</v>
      </c>
      <c r="G245" s="132">
        <f>IF(B245="COMP",VLOOKUP(C245,COMPOSIÇÕES!C:H,6,0),IF(VLOOKUP('DADOS GERAIS'!$B$9,'DADOS GERAIS'!$H$1:$I$2,2,0)=1,IF(VLOOKUP(C245,BancoRJ!C:G,4,0)=0,VLOOKUP(C245,BancoSP!C:G,4,0),VLOOKUP(C245,BancoRJ!C:G,4,0)),IF(VLOOKUP(C245,BancoRJ!C:G,5,0)=0,VLOOKUP(C245,BancoSP!C:G,5,0),VLOOKUP(C245,BancoRJ!C:G,5,0))))</f>
        <v>65.87</v>
      </c>
      <c r="H245" s="132">
        <f t="shared" si="35"/>
        <v>65.87</v>
      </c>
      <c r="J245" s="148" t="str">
        <f>IF(VLOOKUP(C245,BancoRJ!C:G,4,0)=0,"Atribuido a São Paulo","")</f>
        <v/>
      </c>
    </row>
    <row r="246" spans="2:10" ht="34.5">
      <c r="B246" s="129" t="s">
        <v>58</v>
      </c>
      <c r="C246" s="134">
        <v>89724</v>
      </c>
      <c r="D246" s="130" t="str">
        <f>VLOOKUP(C246,BancoRJ!C:G,2,0)</f>
        <v>JOELHO 90 GRAUS, PVC, SERIE NORMAL, ESGOTO PREDIAL, DN 40 MM, JUNTA SOLDÁVEL, FORNECIDO E INSTALADO EM RAMAL DE DESCARGA OU RAMAL DE ESGOTO SANITÁRIO. AF_08/2022</v>
      </c>
      <c r="E246" s="131" t="str">
        <f>VLOOKUP(C246,BancoRJ!C:G,3,0)</f>
        <v>UN</v>
      </c>
      <c r="F246" s="139">
        <v>4</v>
      </c>
      <c r="G246" s="132">
        <f>IF(B246="COMP",VLOOKUP(C246,COMPOSIÇÕES!C:H,6,0),IF(VLOOKUP('DADOS GERAIS'!$B$9,'DADOS GERAIS'!$H$1:$I$2,2,0)=1,IF(VLOOKUP(C246,BancoRJ!C:G,4,0)=0,VLOOKUP(C246,BancoSP!C:G,4,0),VLOOKUP(C246,BancoRJ!C:G,4,0)),IF(VLOOKUP(C246,BancoRJ!C:G,5,0)=0,VLOOKUP(C246,BancoSP!C:G,5,0),VLOOKUP(C246,BancoRJ!C:G,5,0))))</f>
        <v>13.19</v>
      </c>
      <c r="H246" s="132">
        <f t="shared" si="35"/>
        <v>52.76</v>
      </c>
      <c r="J246" s="148" t="str">
        <f>IF(VLOOKUP(C246,BancoRJ!C:G,4,0)=0,"Atribuido a São Paulo","")</f>
        <v/>
      </c>
    </row>
    <row r="247" spans="2:10" ht="34.5">
      <c r="B247" s="129" t="s">
        <v>58</v>
      </c>
      <c r="C247" s="134">
        <v>89726</v>
      </c>
      <c r="D247" s="130" t="str">
        <f>VLOOKUP(C247,BancoRJ!C:G,2,0)</f>
        <v>JOELHO 45 GRAUS, PVC, SERIE NORMAL, ESGOTO PREDIAL, DN 40 MM, JUNTA SOLDÁVEL, FORNECIDO E INSTALADO EM RAMAL DE DESCARGA OU RAMAL DE ESGOTO SANITÁRIO. AF_08/2022</v>
      </c>
      <c r="E247" s="131" t="str">
        <f>VLOOKUP(C247,BancoRJ!C:G,3,0)</f>
        <v>UN</v>
      </c>
      <c r="F247" s="139">
        <v>1</v>
      </c>
      <c r="G247" s="132">
        <f>IF(B247="COMP",VLOOKUP(C247,COMPOSIÇÕES!C:H,6,0),IF(VLOOKUP('DADOS GERAIS'!$B$9,'DADOS GERAIS'!$H$1:$I$2,2,0)=1,IF(VLOOKUP(C247,BancoRJ!C:G,4,0)=0,VLOOKUP(C247,BancoSP!C:G,4,0),VLOOKUP(C247,BancoRJ!C:G,4,0)),IF(VLOOKUP(C247,BancoRJ!C:G,5,0)=0,VLOOKUP(C247,BancoSP!C:G,5,0),VLOOKUP(C247,BancoRJ!C:G,5,0))))</f>
        <v>13.44</v>
      </c>
      <c r="H247" s="132">
        <f t="shared" si="35"/>
        <v>13.44</v>
      </c>
      <c r="J247" s="148" t="str">
        <f>IF(VLOOKUP(C247,BancoRJ!C:G,4,0)=0,"Atribuido a São Paulo","")</f>
        <v/>
      </c>
    </row>
    <row r="248" spans="2:10" ht="34.5">
      <c r="B248" s="129" t="s">
        <v>58</v>
      </c>
      <c r="C248" s="134">
        <v>89783</v>
      </c>
      <c r="D248" s="130" t="str">
        <f>VLOOKUP(C248,BancoRJ!C:G,2,0)</f>
        <v>JUNÇÃO SIMPLES, PVC, SERIE NORMAL, ESGOTO PREDIAL, DN 40 MM, JUNTA SOLDÁVEL, FORNECIDO E INSTALADO EM RAMAL DE DESCARGA OU RAMAL DE ESGOTO SANITÁRIO. AF_08/2022</v>
      </c>
      <c r="E248" s="131" t="str">
        <f>VLOOKUP(C248,BancoRJ!C:G,3,0)</f>
        <v>UN</v>
      </c>
      <c r="F248" s="139">
        <v>1</v>
      </c>
      <c r="G248" s="132">
        <f>IF(B248="COMP",VLOOKUP(C248,COMPOSIÇÕES!C:H,6,0),IF(VLOOKUP('DADOS GERAIS'!$B$9,'DADOS GERAIS'!$H$1:$I$2,2,0)=1,IF(VLOOKUP(C248,BancoRJ!C:G,4,0)=0,VLOOKUP(C248,BancoSP!C:G,4,0),VLOOKUP(C248,BancoRJ!C:G,4,0)),IF(VLOOKUP(C248,BancoRJ!C:G,5,0)=0,VLOOKUP(C248,BancoSP!C:G,5,0),VLOOKUP(C248,BancoRJ!C:G,5,0))))</f>
        <v>18.96</v>
      </c>
      <c r="H248" s="132">
        <f t="shared" ref="H248:H249" si="36">TRUNC(F248*G248,2)</f>
        <v>18.96</v>
      </c>
      <c r="J248" s="148" t="str">
        <f>IF(VLOOKUP(C248,BancoRJ!C:G,4,0)=0,"Atribuido a São Paulo","")</f>
        <v/>
      </c>
    </row>
    <row r="249" spans="2:10" ht="34.5">
      <c r="B249" s="129" t="s">
        <v>58</v>
      </c>
      <c r="C249" s="134">
        <v>89732</v>
      </c>
      <c r="D249" s="130" t="str">
        <f>VLOOKUP(C249,BancoRJ!C:G,2,0)</f>
        <v>JOELHO 45 GRAUS, PVC, SERIE NORMAL, ESGOTO PREDIAL, DN 50 MM, JUNTA ELÁSTICA, FORNECIDO E INSTALADO EM RAMAL DE DESCARGA OU RAMAL DE ESGOTO SANITÁRIO. AF_08/2022</v>
      </c>
      <c r="E249" s="131" t="str">
        <f>VLOOKUP(C249,BancoRJ!C:G,3,0)</f>
        <v>UN</v>
      </c>
      <c r="F249" s="139">
        <v>2</v>
      </c>
      <c r="G249" s="132">
        <f>IF(B249="COMP",VLOOKUP(C249,COMPOSIÇÕES!C:H,6,0),IF(VLOOKUP('DADOS GERAIS'!$B$9,'DADOS GERAIS'!$H$1:$I$2,2,0)=1,IF(VLOOKUP(C249,BancoRJ!C:G,4,0)=0,VLOOKUP(C249,BancoSP!C:G,4,0),VLOOKUP(C249,BancoRJ!C:G,4,0)),IF(VLOOKUP(C249,BancoRJ!C:G,5,0)=0,VLOOKUP(C249,BancoSP!C:G,5,0),VLOOKUP(C249,BancoRJ!C:G,5,0))))</f>
        <v>18.690000000000001</v>
      </c>
      <c r="H249" s="132">
        <f t="shared" si="36"/>
        <v>37.380000000000003</v>
      </c>
      <c r="J249" s="148" t="str">
        <f>IF(VLOOKUP(C249,BancoRJ!C:G,4,0)=0,"Atribuido a São Paulo","")</f>
        <v/>
      </c>
    </row>
    <row r="250" spans="2:10" ht="34.5">
      <c r="B250" s="129" t="s">
        <v>58</v>
      </c>
      <c r="C250" s="134">
        <v>89744</v>
      </c>
      <c r="D250" s="130" t="str">
        <f>VLOOKUP(C250,BancoRJ!C:G,2,0)</f>
        <v>JOELHO 90 GRAUS, PVC, SERIE NORMAL, ESGOTO PREDIAL, DN 100 MM, JUNTA ELÁSTICA, FORNECIDO E INSTALADO EM RAMAL DE DESCARGA OU RAMAL DE ESGOTO SANITÁRIO. AF_08/2022</v>
      </c>
      <c r="E250" s="131" t="str">
        <f>VLOOKUP(C250,BancoRJ!C:G,3,0)</f>
        <v>UN</v>
      </c>
      <c r="F250" s="139">
        <v>4</v>
      </c>
      <c r="G250" s="132">
        <f>IF(B250="COMP",VLOOKUP(C250,COMPOSIÇÕES!C:H,6,0),IF(VLOOKUP('DADOS GERAIS'!$B$9,'DADOS GERAIS'!$H$1:$I$2,2,0)=1,IF(VLOOKUP(C250,BancoRJ!C:G,4,0)=0,VLOOKUP(C250,BancoSP!C:G,4,0),VLOOKUP(C250,BancoRJ!C:G,4,0)),IF(VLOOKUP(C250,BancoRJ!C:G,5,0)=0,VLOOKUP(C250,BancoSP!C:G,5,0),VLOOKUP(C250,BancoRJ!C:G,5,0))))</f>
        <v>32.020000000000003</v>
      </c>
      <c r="H250" s="132">
        <f t="shared" si="35"/>
        <v>128.08000000000001</v>
      </c>
      <c r="J250" s="148" t="str">
        <f>IF(VLOOKUP(C250,BancoRJ!C:G,4,0)=0,"Atribuido a São Paulo","")</f>
        <v/>
      </c>
    </row>
    <row r="251" spans="2:10" ht="34.5">
      <c r="B251" s="129" t="s">
        <v>58</v>
      </c>
      <c r="C251" s="134">
        <v>89746</v>
      </c>
      <c r="D251" s="130" t="str">
        <f>VLOOKUP(C251,BancoRJ!C:G,2,0)</f>
        <v>JOELHO 45 GRAUS, PVC, SERIE NORMAL, ESGOTO PREDIAL, DN 100 MM, JUNTA ELÁSTICA, FORNECIDO E INSTALADO EM RAMAL DE DESCARGA OU RAMAL DE ESGOTO SANITÁRIO. AF_08/2022</v>
      </c>
      <c r="E251" s="131" t="str">
        <f>VLOOKUP(C251,BancoRJ!C:G,3,0)</f>
        <v>UN</v>
      </c>
      <c r="F251" s="139">
        <v>1</v>
      </c>
      <c r="G251" s="132">
        <f>IF(B251="COMP",VLOOKUP(C251,COMPOSIÇÕES!C:H,6,0),IF(VLOOKUP('DADOS GERAIS'!$B$9,'DADOS GERAIS'!$H$1:$I$2,2,0)=1,IF(VLOOKUP(C251,BancoRJ!C:G,4,0)=0,VLOOKUP(C251,BancoSP!C:G,4,0),VLOOKUP(C251,BancoRJ!C:G,4,0)),IF(VLOOKUP(C251,BancoRJ!C:G,5,0)=0,VLOOKUP(C251,BancoSP!C:G,5,0),VLOOKUP(C251,BancoRJ!C:G,5,0))))</f>
        <v>32.93</v>
      </c>
      <c r="H251" s="132">
        <f t="shared" si="35"/>
        <v>32.93</v>
      </c>
      <c r="J251" s="148" t="str">
        <f>IF(VLOOKUP(C251,BancoRJ!C:G,4,0)=0,"Atribuido a São Paulo","")</f>
        <v/>
      </c>
    </row>
    <row r="252" spans="2:10" ht="34.5">
      <c r="B252" s="129" t="s">
        <v>58</v>
      </c>
      <c r="C252" s="134">
        <v>89797</v>
      </c>
      <c r="D252" s="130" t="str">
        <f>VLOOKUP(C252,BancoRJ!C:G,2,0)</f>
        <v>JUNÇÃO SIMPLES, PVC, SERIE NORMAL, ESGOTO PREDIAL, DN 100 X 100 MM, JUNTA ELÁSTICA, FORNECIDO E INSTALADO EM RAMAL DE DESCARGA OU RAMAL DE ESGOTO SANITÁRIO. AF_08/2022</v>
      </c>
      <c r="E252" s="131" t="str">
        <f>VLOOKUP(C252,BancoRJ!C:G,3,0)</f>
        <v>UN</v>
      </c>
      <c r="F252" s="139">
        <v>2</v>
      </c>
      <c r="G252" s="132">
        <f>IF(B252="COMP",VLOOKUP(C252,COMPOSIÇÕES!C:H,6,0),IF(VLOOKUP('DADOS GERAIS'!$B$9,'DADOS GERAIS'!$H$1:$I$2,2,0)=1,IF(VLOOKUP(C252,BancoRJ!C:G,4,0)=0,VLOOKUP(C252,BancoSP!C:G,4,0),VLOOKUP(C252,BancoRJ!C:G,4,0)),IF(VLOOKUP(C252,BancoRJ!C:G,5,0)=0,VLOOKUP(C252,BancoSP!C:G,5,0),VLOOKUP(C252,BancoRJ!C:G,5,0))))</f>
        <v>58.28</v>
      </c>
      <c r="H252" s="132">
        <f t="shared" si="35"/>
        <v>116.56</v>
      </c>
      <c r="J252" s="148" t="str">
        <f>IF(VLOOKUP(C252,BancoRJ!C:G,4,0)=0,"Atribuido a São Paulo","")</f>
        <v/>
      </c>
    </row>
    <row r="253" spans="2:10" ht="34.5">
      <c r="B253" s="129" t="s">
        <v>58</v>
      </c>
      <c r="C253" s="134">
        <v>89711</v>
      </c>
      <c r="D253" s="130" t="str">
        <f>VLOOKUP(C253,BancoRJ!C:G,2,0)</f>
        <v>TUBO PVC, SERIE NORMAL, ESGOTO PREDIAL, DN 40 MM, FORNECIDO E INSTALADO EM RAMAL DE DESCARGA OU RAMAL DE ESGOTO SANITÁRIO. AF_08/2022</v>
      </c>
      <c r="E253" s="131" t="str">
        <f>VLOOKUP(C253,BancoRJ!C:G,3,0)</f>
        <v>M</v>
      </c>
      <c r="F253" s="139">
        <f>0.5*2+0.15+0.1+1.05+0.75</f>
        <v>3.05</v>
      </c>
      <c r="G253" s="132">
        <f>IF(B253="COMP",VLOOKUP(C253,COMPOSIÇÕES!C:H,6,0),IF(VLOOKUP('DADOS GERAIS'!$B$9,'DADOS GERAIS'!$H$1:$I$2,2,0)=1,IF(VLOOKUP(C253,BancoRJ!C:G,4,0)=0,VLOOKUP(C253,BancoSP!C:G,4,0),VLOOKUP(C253,BancoRJ!C:G,4,0)),IF(VLOOKUP(C253,BancoRJ!C:G,5,0)=0,VLOOKUP(C253,BancoSP!C:G,5,0),VLOOKUP(C253,BancoRJ!C:G,5,0))))</f>
        <v>28.1</v>
      </c>
      <c r="H253" s="132">
        <f t="shared" si="35"/>
        <v>85.7</v>
      </c>
      <c r="J253" s="148" t="str">
        <f>IF(VLOOKUP(C253,BancoRJ!C:G,4,0)=0,"Atribuido a São Paulo","")</f>
        <v/>
      </c>
    </row>
    <row r="254" spans="2:10" ht="34.5">
      <c r="B254" s="129" t="s">
        <v>58</v>
      </c>
      <c r="C254" s="134">
        <v>89712</v>
      </c>
      <c r="D254" s="130" t="str">
        <f>VLOOKUP(C254,BancoRJ!C:G,2,0)</f>
        <v>TUBO PVC, SERIE NORMAL, ESGOTO PREDIAL, DN 50 MM, FORNECIDO E INSTALADO EM RAMAL DE DESCARGA OU RAMAL DE ESGOTO SANITÁRIO. AF_08/2022</v>
      </c>
      <c r="E254" s="131" t="str">
        <f>VLOOKUP(C254,BancoRJ!C:G,3,0)</f>
        <v>M</v>
      </c>
      <c r="F254" s="139">
        <f>0.1+0.3+2.2</f>
        <v>2.6</v>
      </c>
      <c r="G254" s="132">
        <f>IF(B254="COMP",VLOOKUP(C254,COMPOSIÇÕES!C:H,6,0),IF(VLOOKUP('DADOS GERAIS'!$B$9,'DADOS GERAIS'!$H$1:$I$2,2,0)=1,IF(VLOOKUP(C254,BancoRJ!C:G,4,0)=0,VLOOKUP(C254,BancoSP!C:G,4,0),VLOOKUP(C254,BancoRJ!C:G,4,0)),IF(VLOOKUP(C254,BancoRJ!C:G,5,0)=0,VLOOKUP(C254,BancoSP!C:G,5,0),VLOOKUP(C254,BancoRJ!C:G,5,0))))</f>
        <v>34.72</v>
      </c>
      <c r="H254" s="132">
        <f t="shared" si="35"/>
        <v>90.27</v>
      </c>
      <c r="J254" s="148" t="str">
        <f>IF(VLOOKUP(C254,BancoRJ!C:G,4,0)=0,"Atribuido a São Paulo","")</f>
        <v/>
      </c>
    </row>
    <row r="255" spans="2:10" ht="34.5">
      <c r="B255" s="129" t="s">
        <v>58</v>
      </c>
      <c r="C255" s="134">
        <v>89714</v>
      </c>
      <c r="D255" s="130" t="str">
        <f>VLOOKUP(C255,BancoRJ!C:G,2,0)</f>
        <v>TUBO PVC, SERIE NORMAL, ESGOTO PREDIAL, DN 100 MM, FORNECIDO E INSTALADO EM RAMAL DE DESCARGA OU RAMAL DE ESGOTO SANITÁRIO. AF_08/2022</v>
      </c>
      <c r="E255" s="131" t="str">
        <f>VLOOKUP(C255,BancoRJ!C:G,3,0)</f>
        <v>M</v>
      </c>
      <c r="F255" s="139">
        <f>0.7+0.65+0.65+1+1+0.2</f>
        <v>4.2</v>
      </c>
      <c r="G255" s="132">
        <f>IF(B255="COMP",VLOOKUP(C255,COMPOSIÇÕES!C:H,6,0),IF(VLOOKUP('DADOS GERAIS'!$B$9,'DADOS GERAIS'!$H$1:$I$2,2,0)=1,IF(VLOOKUP(C255,BancoRJ!C:G,4,0)=0,VLOOKUP(C255,BancoSP!C:G,4,0),VLOOKUP(C255,BancoRJ!C:G,4,0)),IF(VLOOKUP(C255,BancoRJ!C:G,5,0)=0,VLOOKUP(C255,BancoSP!C:G,5,0),VLOOKUP(C255,BancoRJ!C:G,5,0))))</f>
        <v>48.39</v>
      </c>
      <c r="H255" s="132">
        <f t="shared" si="35"/>
        <v>203.23</v>
      </c>
      <c r="J255" s="148" t="str">
        <f>IF(VLOOKUP(C255,BancoRJ!C:G,4,0)=0,"Atribuido a São Paulo","")</f>
        <v/>
      </c>
    </row>
    <row r="256" spans="2:10" ht="45.75">
      <c r="B256" s="129" t="s">
        <v>58</v>
      </c>
      <c r="C256" s="134">
        <v>91173</v>
      </c>
      <c r="D256" s="130" t="str">
        <f>VLOOKUP(C256,BancoRJ!C:G,2,0)</f>
        <v>FIXAÇÃO DE TUBOS VERTICAIS DE PVC ÁGUA, PVC ESGOTO, PVC ÁGUA PLUVIAL, CPVC, PPR, COBRE OU AÇO, DIÂMETROS MENORES OU IGUAIS A 40 MM, COM ABRAÇADEIRA METÁLICA RÍGIDA TIPO U PERFIL 1 1/4", FIXADA EM PERFILADO EM PAREDE. AF_09/2023_PS</v>
      </c>
      <c r="E256" s="131" t="str">
        <f>VLOOKUP(C256,BancoRJ!C:G,3,0)</f>
        <v>M</v>
      </c>
      <c r="F256" s="139">
        <f>0.5*2</f>
        <v>1</v>
      </c>
      <c r="G256" s="132">
        <f>IF(B256="COMP",VLOOKUP(C256,COMPOSIÇÕES!C:H,6,0),IF(VLOOKUP('DADOS GERAIS'!$B$9,'DADOS GERAIS'!$H$1:$I$2,2,0)=1,IF(VLOOKUP(C256,BancoRJ!C:G,4,0)=0,VLOOKUP(C256,BancoSP!C:G,4,0),VLOOKUP(C256,BancoRJ!C:G,4,0)),IF(VLOOKUP(C256,BancoRJ!C:G,5,0)=0,VLOOKUP(C256,BancoSP!C:G,5,0),VLOOKUP(C256,BancoRJ!C:G,5,0))))</f>
        <v>5.05</v>
      </c>
      <c r="H256" s="132">
        <f t="shared" ref="H256:H267" si="37">TRUNC(F256*G256,2)</f>
        <v>5.05</v>
      </c>
      <c r="J256" s="148" t="str">
        <f>IF(VLOOKUP(C256,BancoRJ!C:G,4,0)=0,"Atribuido a São Paulo","")</f>
        <v/>
      </c>
    </row>
    <row r="257" spans="1:10" ht="23.25">
      <c r="B257" s="129" t="s">
        <v>58</v>
      </c>
      <c r="C257" s="134">
        <v>97610</v>
      </c>
      <c r="D257" s="130" t="str">
        <f>VLOOKUP(C257,BancoRJ!C:G,2,0)</f>
        <v>LÂMPADA COMPACTA DE LED 10 W, BASE E27 - FORNECIMENTO E INSTALAÇÃO. AF_09/2024</v>
      </c>
      <c r="E257" s="131" t="str">
        <f>VLOOKUP(C257,BancoRJ!C:G,3,0)</f>
        <v>UN</v>
      </c>
      <c r="F257" s="139">
        <v>3</v>
      </c>
      <c r="G257" s="132">
        <f>IF(B257="COMP",VLOOKUP(C257,COMPOSIÇÕES!C:H,6,0),IF(VLOOKUP('DADOS GERAIS'!$B$9,'DADOS GERAIS'!$H$1:$I$2,2,0)=1,IF(VLOOKUP(C257,BancoRJ!C:G,4,0)=0,VLOOKUP(C257,BancoSP!C:G,4,0),VLOOKUP(C257,BancoRJ!C:G,4,0)),IF(VLOOKUP(C257,BancoRJ!C:G,5,0)=0,VLOOKUP(C257,BancoSP!C:G,5,0),VLOOKUP(C257,BancoRJ!C:G,5,0))))</f>
        <v>14.64</v>
      </c>
      <c r="H257" s="132">
        <f t="shared" si="37"/>
        <v>43.92</v>
      </c>
      <c r="J257" s="148" t="str">
        <f>IF(VLOOKUP(C257,BancoRJ!C:G,4,0)=0,"Atribuido a São Paulo","")</f>
        <v/>
      </c>
    </row>
    <row r="258" spans="1:10" ht="34.5">
      <c r="B258" s="129" t="s">
        <v>58</v>
      </c>
      <c r="C258" s="134">
        <v>91946</v>
      </c>
      <c r="D258" s="130" t="str">
        <f>VLOOKUP(C258,BancoRJ!C:G,2,0)</f>
        <v>SUPORTE PARAFUSADO COM PLACA DE ENCAIXE 4" X 2" MÉDIO (1,30 M DO PISO) PARA PONTO ELÉTRICO - FORNECIMENTO E INSTALAÇÃO. AF_03/2023</v>
      </c>
      <c r="E258" s="131" t="str">
        <f>VLOOKUP(C258,BancoRJ!C:G,3,0)</f>
        <v>UN</v>
      </c>
      <c r="F258" s="139">
        <v>1</v>
      </c>
      <c r="G258" s="132">
        <f>IF(B258="COMP",VLOOKUP(C258,COMPOSIÇÕES!C:H,6,0),IF(VLOOKUP('DADOS GERAIS'!$B$9,'DADOS GERAIS'!$H$1:$I$2,2,0)=1,IF(VLOOKUP(C258,BancoRJ!C:G,4,0)=0,VLOOKUP(C258,BancoSP!C:G,4,0),VLOOKUP(C258,BancoRJ!C:G,4,0)),IF(VLOOKUP(C258,BancoRJ!C:G,5,0)=0,VLOOKUP(C258,BancoSP!C:G,5,0),VLOOKUP(C258,BancoRJ!C:G,5,0))))</f>
        <v>13.16</v>
      </c>
      <c r="H258" s="132">
        <f t="shared" si="37"/>
        <v>13.16</v>
      </c>
      <c r="J258" s="148" t="str">
        <f>IF(VLOOKUP(C258,BancoRJ!C:G,4,0)=0,"Atribuido a São Paulo","")</f>
        <v/>
      </c>
    </row>
    <row r="259" spans="1:10" ht="34.5">
      <c r="B259" s="129" t="s">
        <v>58</v>
      </c>
      <c r="C259" s="134">
        <v>92023</v>
      </c>
      <c r="D259" s="130" t="str">
        <f>VLOOKUP(C259,BancoRJ!C:G,2,0)</f>
        <v>INTERRUPTOR SIMPLES (1 MÓDULO) COM 1 TOMADA DE EMBUTIR 2P+T 10 A, INCLUINDO SUPORTE E PLACA - FORNECIMENTO E INSTALAÇÃO. AF_03/2023</v>
      </c>
      <c r="E259" s="131" t="str">
        <f>VLOOKUP(C259,BancoRJ!C:G,3,0)</f>
        <v>UN</v>
      </c>
      <c r="F259" s="139">
        <v>1</v>
      </c>
      <c r="G259" s="132">
        <f>IF(B259="COMP",VLOOKUP(C259,COMPOSIÇÕES!C:H,6,0),IF(VLOOKUP('DADOS GERAIS'!$B$9,'DADOS GERAIS'!$H$1:$I$2,2,0)=1,IF(VLOOKUP(C259,BancoRJ!C:G,4,0)=0,VLOOKUP(C259,BancoSP!C:G,4,0),VLOOKUP(C259,BancoRJ!C:G,4,0)),IF(VLOOKUP(C259,BancoRJ!C:G,5,0)=0,VLOOKUP(C259,BancoSP!C:G,5,0),VLOOKUP(C259,BancoRJ!C:G,5,0))))</f>
        <v>61.32</v>
      </c>
      <c r="H259" s="132">
        <f t="shared" si="37"/>
        <v>61.32</v>
      </c>
      <c r="J259" s="148" t="str">
        <f>IF(VLOOKUP(C259,BancoRJ!C:G,4,0)=0,"Atribuido a São Paulo","")</f>
        <v/>
      </c>
    </row>
    <row r="260" spans="1:10" ht="34.5">
      <c r="B260" s="129" t="s">
        <v>58</v>
      </c>
      <c r="C260" s="134">
        <v>95811</v>
      </c>
      <c r="D260" s="130" t="str">
        <f>VLOOKUP(C260,BancoRJ!C:G,2,0)</f>
        <v>CONDULETE DE PVC, TIPO LB, PARA ELETRODUTO DE PVC SOLDÁVEL DN 25 MM (3/4''), APARENTE - FORNECIMENTO E INSTALAÇÃO. AF_10/2022</v>
      </c>
      <c r="E260" s="131" t="str">
        <f>VLOOKUP(C260,BancoRJ!C:G,3,0)</f>
        <v>UN</v>
      </c>
      <c r="F260" s="139">
        <v>1</v>
      </c>
      <c r="G260" s="132">
        <f>IF(B260="COMP",VLOOKUP(C260,COMPOSIÇÕES!C:H,6,0),IF(VLOOKUP('DADOS GERAIS'!$B$9,'DADOS GERAIS'!$H$1:$I$2,2,0)=1,IF(VLOOKUP(C260,BancoRJ!C:G,4,0)=0,VLOOKUP(C260,BancoSP!C:G,4,0),VLOOKUP(C260,BancoRJ!C:G,4,0)),IF(VLOOKUP(C260,BancoRJ!C:G,5,0)=0,VLOOKUP(C260,BancoSP!C:G,5,0),VLOOKUP(C260,BancoRJ!C:G,5,0))))</f>
        <v>25.46</v>
      </c>
      <c r="H260" s="132">
        <f t="shared" si="37"/>
        <v>25.46</v>
      </c>
      <c r="J260" s="148" t="str">
        <f>IF(VLOOKUP(C260,BancoRJ!C:G,4,0)=0,"Atribuido a São Paulo","")</f>
        <v/>
      </c>
    </row>
    <row r="261" spans="1:10" ht="34.5">
      <c r="B261" s="129" t="s">
        <v>58</v>
      </c>
      <c r="C261" s="134">
        <v>91911</v>
      </c>
      <c r="D261" s="130" t="str">
        <f>VLOOKUP(C261,BancoRJ!C:G,2,0)</f>
        <v>CURVA 90 GRAUS PARA ELETRODUTO, PVC, ROSCÁVEL, DN 20 MM (1/2"), PARA CIRCUITOS TERMINAIS, INSTALADA EM PAREDE - FORNECIMENTO E INSTALAÇÃO. AF_03/2023</v>
      </c>
      <c r="E261" s="131" t="str">
        <f>VLOOKUP(C261,BancoRJ!C:G,3,0)</f>
        <v>UN</v>
      </c>
      <c r="F261" s="139">
        <v>1</v>
      </c>
      <c r="G261" s="132">
        <f>IF(B261="COMP",VLOOKUP(C261,COMPOSIÇÕES!C:H,6,0),IF(VLOOKUP('DADOS GERAIS'!$B$9,'DADOS GERAIS'!$H$1:$I$2,2,0)=1,IF(VLOOKUP(C261,BancoRJ!C:G,4,0)=0,VLOOKUP(C261,BancoSP!C:G,4,0),VLOOKUP(C261,BancoRJ!C:G,4,0)),IF(VLOOKUP(C261,BancoRJ!C:G,5,0)=0,VLOOKUP(C261,BancoSP!C:G,5,0),VLOOKUP(C261,BancoRJ!C:G,5,0))))</f>
        <v>23.29</v>
      </c>
      <c r="H261" s="132">
        <f t="shared" si="37"/>
        <v>23.29</v>
      </c>
      <c r="J261" s="148" t="str">
        <f>IF(VLOOKUP(C261,BancoRJ!C:G,4,0)=0,"Atribuido a São Paulo","")</f>
        <v/>
      </c>
    </row>
    <row r="262" spans="1:10" ht="23.25">
      <c r="B262" s="129" t="s">
        <v>58</v>
      </c>
      <c r="C262" s="134">
        <v>91937</v>
      </c>
      <c r="D262" s="130" t="str">
        <f>VLOOKUP(C262,BancoRJ!C:G,2,0)</f>
        <v>CAIXA OCTOGONAL 3" X 3", PVC, INSTALADA EM LAJE - FORNECIMENTO E INSTALAÇÃO. AF_03/2023</v>
      </c>
      <c r="E262" s="131" t="str">
        <f>VLOOKUP(C262,BancoRJ!C:G,3,0)</f>
        <v>UN</v>
      </c>
      <c r="F262" s="139">
        <v>3</v>
      </c>
      <c r="G262" s="132">
        <f>IF(B262="COMP",VLOOKUP(C262,COMPOSIÇÕES!C:H,6,0),IF(VLOOKUP('DADOS GERAIS'!$B$9,'DADOS GERAIS'!$H$1:$I$2,2,0)=1,IF(VLOOKUP(C262,BancoRJ!C:G,4,0)=0,VLOOKUP(C262,BancoSP!C:G,4,0),VLOOKUP(C262,BancoRJ!C:G,4,0)),IF(VLOOKUP(C262,BancoRJ!C:G,5,0)=0,VLOOKUP(C262,BancoSP!C:G,5,0),VLOOKUP(C262,BancoRJ!C:G,5,0))))</f>
        <v>21.59</v>
      </c>
      <c r="H262" s="132">
        <f t="shared" si="37"/>
        <v>64.77</v>
      </c>
      <c r="J262" s="148" t="str">
        <f>IF(VLOOKUP(C262,BancoRJ!C:G,4,0)=0,"Atribuido a São Paulo","")</f>
        <v/>
      </c>
    </row>
    <row r="263" spans="1:10" ht="34.5">
      <c r="B263" s="129" t="s">
        <v>58</v>
      </c>
      <c r="C263" s="134">
        <v>91862</v>
      </c>
      <c r="D263" s="130" t="str">
        <f>VLOOKUP(C263,BancoRJ!C:G,2,0)</f>
        <v>ELETRODUTO RÍGIDO ROSCÁVEL, PVC, DN 20 MM (1/2"), PARA CIRCUITOS TERMINAIS, INSTALADO EM FORRO - FORNECIMENTO E INSTALAÇÃO. AF_03/2023</v>
      </c>
      <c r="E263" s="131" t="str">
        <f>VLOOKUP(C263,BancoRJ!C:G,3,0)</f>
        <v>M</v>
      </c>
      <c r="F263" s="139">
        <f>0.45+0.9+0.9</f>
        <v>2.25</v>
      </c>
      <c r="G263" s="132">
        <f>IF(B263="COMP",VLOOKUP(C263,COMPOSIÇÕES!C:H,6,0),IF(VLOOKUP('DADOS GERAIS'!$B$9,'DADOS GERAIS'!$H$1:$I$2,2,0)=1,IF(VLOOKUP(C263,BancoRJ!C:G,4,0)=0,VLOOKUP(C263,BancoSP!C:G,4,0),VLOOKUP(C263,BancoRJ!C:G,4,0)),IF(VLOOKUP(C263,BancoRJ!C:G,5,0)=0,VLOOKUP(C263,BancoSP!C:G,5,0),VLOOKUP(C263,BancoRJ!C:G,5,0))))</f>
        <v>11.66</v>
      </c>
      <c r="H263" s="132">
        <f t="shared" si="37"/>
        <v>26.23</v>
      </c>
      <c r="J263" s="148" t="str">
        <f>IF(VLOOKUP(C263,BancoRJ!C:G,4,0)=0,"Atribuido a São Paulo","")</f>
        <v/>
      </c>
    </row>
    <row r="264" spans="1:10" ht="34.5">
      <c r="B264" s="129" t="s">
        <v>58</v>
      </c>
      <c r="C264" s="134">
        <v>91870</v>
      </c>
      <c r="D264" s="130" t="str">
        <f>VLOOKUP(C264,BancoRJ!C:G,2,0)</f>
        <v>ELETRODUTO RÍGIDO ROSCÁVEL, PVC, DN 20 MM (1/2"), PARA CIRCUITOS TERMINAIS, INSTALADO EM PAREDE - FORNECIMENTO E INSTALAÇÃO. AF_03/2023</v>
      </c>
      <c r="E264" s="131" t="str">
        <f>VLOOKUP(C264,BancoRJ!C:G,3,0)</f>
        <v>M</v>
      </c>
      <c r="F264" s="139">
        <f>1+0.9</f>
        <v>1.9</v>
      </c>
      <c r="G264" s="132">
        <f>IF(B264="COMP",VLOOKUP(C264,COMPOSIÇÕES!C:H,6,0),IF(VLOOKUP('DADOS GERAIS'!$B$9,'DADOS GERAIS'!$H$1:$I$2,2,0)=1,IF(VLOOKUP(C264,BancoRJ!C:G,4,0)=0,VLOOKUP(C264,BancoSP!C:G,4,0),VLOOKUP(C264,BancoRJ!C:G,4,0)),IF(VLOOKUP(C264,BancoRJ!C:G,5,0)=0,VLOOKUP(C264,BancoSP!C:G,5,0),VLOOKUP(C264,BancoRJ!C:G,5,0))))</f>
        <v>15.89</v>
      </c>
      <c r="H264" s="132">
        <f t="shared" si="37"/>
        <v>30.19</v>
      </c>
      <c r="J264" s="148" t="str">
        <f>IF(VLOOKUP(C264,BancoRJ!C:G,4,0)=0,"Atribuido a São Paulo","")</f>
        <v/>
      </c>
    </row>
    <row r="265" spans="1:10" ht="45.75">
      <c r="B265" s="129" t="s">
        <v>58</v>
      </c>
      <c r="C265" s="134">
        <v>91173</v>
      </c>
      <c r="D265" s="130" t="str">
        <f>VLOOKUP(C265,BancoRJ!C:G,2,0)</f>
        <v>FIXAÇÃO DE TUBOS VERTICAIS DE PVC ÁGUA, PVC ESGOTO, PVC ÁGUA PLUVIAL, CPVC, PPR, COBRE OU AÇO, DIÂMETROS MENORES OU IGUAIS A 40 MM, COM ABRAÇADEIRA METÁLICA RÍGIDA TIPO U PERFIL 1 1/4", FIXADA EM PERFILADO EM PAREDE. AF_09/2023_PS</v>
      </c>
      <c r="E265" s="131" t="str">
        <f>VLOOKUP(C265,BancoRJ!C:G,3,0)</f>
        <v>M</v>
      </c>
      <c r="F265" s="139">
        <f>F264</f>
        <v>1.9</v>
      </c>
      <c r="G265" s="132">
        <f>IF(B265="COMP",VLOOKUP(C265,COMPOSIÇÕES!C:H,6,0),IF(VLOOKUP('DADOS GERAIS'!$B$9,'DADOS GERAIS'!$H$1:$I$2,2,0)=1,IF(VLOOKUP(C265,BancoRJ!C:G,4,0)=0,VLOOKUP(C265,BancoSP!C:G,4,0),VLOOKUP(C265,BancoRJ!C:G,4,0)),IF(VLOOKUP(C265,BancoRJ!C:G,5,0)=0,VLOOKUP(C265,BancoSP!C:G,5,0),VLOOKUP(C265,BancoRJ!C:G,5,0))))</f>
        <v>5.05</v>
      </c>
      <c r="H265" s="132">
        <f t="shared" si="37"/>
        <v>9.59</v>
      </c>
      <c r="J265" s="148" t="str">
        <f>IF(VLOOKUP(C265,BancoRJ!C:G,4,0)=0,"Atribuido a São Paulo","")</f>
        <v/>
      </c>
    </row>
    <row r="266" spans="1:10" ht="34.5">
      <c r="B266" s="129" t="s">
        <v>58</v>
      </c>
      <c r="C266" s="134">
        <v>97667</v>
      </c>
      <c r="D266" s="130" t="str">
        <f>VLOOKUP(C266,BancoRJ!C:G,2,0)</f>
        <v>ELETRODUTO FLEXÍVEL CORRUGADO, PEAD, DN 50 (1 1/2"), PARA REDE ENTERRADA DE DISTRIBUIÇÃO DE ENERGIA ELÉTRICA - FORNECIMENTO E INSTALAÇÃO. AF_12/2021</v>
      </c>
      <c r="E266" s="131" t="str">
        <f>VLOOKUP(C266,BancoRJ!C:G,3,0)</f>
        <v>M</v>
      </c>
      <c r="F266" s="139">
        <v>3.15</v>
      </c>
      <c r="G266" s="132">
        <f>IF(B266="COMP",VLOOKUP(C266,COMPOSIÇÕES!C:H,6,0),IF(VLOOKUP('DADOS GERAIS'!$B$9,'DADOS GERAIS'!$H$1:$I$2,2,0)=1,IF(VLOOKUP(C266,BancoRJ!C:G,4,0)=0,VLOOKUP(C266,BancoSP!C:G,4,0),VLOOKUP(C266,BancoRJ!C:G,4,0)),IF(VLOOKUP(C266,BancoRJ!C:G,5,0)=0,VLOOKUP(C266,BancoSP!C:G,5,0),VLOOKUP(C266,BancoRJ!C:G,5,0))))</f>
        <v>10.77</v>
      </c>
      <c r="H266" s="132">
        <f t="shared" si="37"/>
        <v>33.92</v>
      </c>
      <c r="J266" s="148" t="str">
        <f>IF(VLOOKUP(C266,BancoRJ!C:G,4,0)=0,"Atribuido a São Paulo","")</f>
        <v/>
      </c>
    </row>
    <row r="267" spans="1:10" ht="34.5">
      <c r="B267" s="129" t="s">
        <v>58</v>
      </c>
      <c r="C267" s="134">
        <v>91926</v>
      </c>
      <c r="D267" s="130" t="str">
        <f>VLOOKUP(C267,BancoRJ!C:G,2,0)</f>
        <v>CABO DE COBRE FLEXÍVEL ISOLADO, 2,5 MM², ANTI-CHAMA 450/750 V, PARA CIRCUITOS TERMINAIS - FORNECIMENTO E INSTALAÇÃO. AF_03/2023</v>
      </c>
      <c r="E267" s="131" t="str">
        <f>VLOOKUP(C267,BancoRJ!C:G,3,0)</f>
        <v>M</v>
      </c>
      <c r="F267" s="139">
        <f>3.15*3+0.45*3+0.9*3+0.9*3</f>
        <v>16.2</v>
      </c>
      <c r="G267" s="132">
        <f>IF(B267="COMP",VLOOKUP(C267,COMPOSIÇÕES!C:H,6,0),IF(VLOOKUP('DADOS GERAIS'!$B$9,'DADOS GERAIS'!$H$1:$I$2,2,0)=1,IF(VLOOKUP(C267,BancoRJ!C:G,4,0)=0,VLOOKUP(C267,BancoSP!C:G,4,0),VLOOKUP(C267,BancoRJ!C:G,4,0)),IF(VLOOKUP(C267,BancoRJ!C:G,5,0)=0,VLOOKUP(C267,BancoSP!C:G,5,0),VLOOKUP(C267,BancoRJ!C:G,5,0))))</f>
        <v>5.14</v>
      </c>
      <c r="H267" s="132">
        <f t="shared" si="37"/>
        <v>83.26</v>
      </c>
      <c r="J267" s="148" t="str">
        <f>IF(VLOOKUP(C267,BancoRJ!C:G,4,0)=0,"Atribuido a São Paulo","")</f>
        <v/>
      </c>
    </row>
    <row r="268" spans="1:10">
      <c r="B268" s="339" t="s">
        <v>32266</v>
      </c>
      <c r="C268" s="340"/>
      <c r="D268" s="340"/>
      <c r="E268" s="340"/>
      <c r="F268" s="341"/>
      <c r="G268" s="333" t="s">
        <v>32236</v>
      </c>
      <c r="H268" s="333"/>
    </row>
    <row r="271" spans="1:10" ht="34.5">
      <c r="A271" s="124" t="str">
        <f>CONCATENAR</f>
        <v>SINAPI COMP 22</v>
      </c>
      <c r="B271" s="125" t="s">
        <v>58</v>
      </c>
      <c r="C271" s="125" t="s">
        <v>31760</v>
      </c>
      <c r="D271" s="135" t="s">
        <v>31770</v>
      </c>
      <c r="E271" s="125" t="s">
        <v>15798</v>
      </c>
      <c r="F271" s="152" t="s">
        <v>134</v>
      </c>
      <c r="G271" s="127" t="s">
        <v>25</v>
      </c>
      <c r="H271" s="128">
        <f>SUM(H272:H291)</f>
        <v>10281.830000000004</v>
      </c>
    </row>
    <row r="272" spans="1:10" ht="34.5">
      <c r="B272" s="129" t="s">
        <v>58</v>
      </c>
      <c r="C272" s="134">
        <v>90822</v>
      </c>
      <c r="D272" s="130" t="str">
        <f>VLOOKUP(C272,BancoRJ!C:G,2,0)</f>
        <v>PORTA DE MADEIRA PARA PINTURA, SEMI-OCA (LEVE OU MÉDIA), 80X210CM, ESPESSURA DE 3,5CM, INCLUSO DOBRADIÇAS - FORNECIMENTO E INSTALAÇÃO. AF_12/2019</v>
      </c>
      <c r="E272" s="131" t="str">
        <f>VLOOKUP(C272,BancoRJ!C:G,3,0)</f>
        <v>UN</v>
      </c>
      <c r="F272" s="139">
        <v>1</v>
      </c>
      <c r="G272" s="132">
        <f>IF(B272="COMP",VLOOKUP(C272,COMPOSIÇÕES!C:H,6,0),IF(VLOOKUP('DADOS GERAIS'!$B$9,'DADOS GERAIS'!$H$1:$I$2,2,0)=1,IF(VLOOKUP(C272,BancoRJ!C:G,4,0)=0,VLOOKUP(C272,BancoSP!C:G,4,0),VLOOKUP(C272,BancoRJ!C:G,4,0)),IF(VLOOKUP(C272,BancoRJ!C:G,5,0)=0,VLOOKUP(C272,BancoSP!C:G,5,0),VLOOKUP(C272,BancoRJ!C:G,5,0))))</f>
        <v>468.07</v>
      </c>
      <c r="H272" s="132">
        <f t="shared" ref="H272:H291" si="38">TRUNC(F272*G272,2)</f>
        <v>468.07</v>
      </c>
      <c r="J272" s="148" t="str">
        <f>IF(VLOOKUP(C272,BancoRJ!C:G,4,0)=0,"Atribuido a São Paulo","")</f>
        <v/>
      </c>
    </row>
    <row r="273" spans="2:10" ht="23.25">
      <c r="B273" s="129" t="s">
        <v>58</v>
      </c>
      <c r="C273" s="134">
        <v>96116</v>
      </c>
      <c r="D273" s="130" t="str">
        <f>VLOOKUP(C273,BancoRJ!C:G,2,0)</f>
        <v>FORRO EM RÉGUAS DE PVC, FRISADO, PARA AMBIENTES COMERCIAIS, INCLUSIVE ESTRUTURA BIDIRECIONAL DE FIXAÇÃO. AF_08/2023_PS</v>
      </c>
      <c r="E273" s="131" t="str">
        <f>VLOOKUP(C273,BancoRJ!C:G,3,0)</f>
        <v>M2</v>
      </c>
      <c r="F273" s="139">
        <f>4.4*4.4</f>
        <v>19.360000000000003</v>
      </c>
      <c r="G273" s="132">
        <f>IF(B273="COMP",VLOOKUP(C273,COMPOSIÇÕES!C:H,6,0),IF(VLOOKUP('DADOS GERAIS'!$B$9,'DADOS GERAIS'!$H$1:$I$2,2,0)=1,IF(VLOOKUP(C273,BancoRJ!C:G,4,0)=0,VLOOKUP(C273,BancoSP!C:G,4,0),VLOOKUP(C273,BancoRJ!C:G,4,0)),IF(VLOOKUP(C273,BancoRJ!C:G,5,0)=0,VLOOKUP(C273,BancoSP!C:G,5,0),VLOOKUP(C273,BancoRJ!C:G,5,0))))</f>
        <v>81.03</v>
      </c>
      <c r="H273" s="132">
        <f t="shared" si="38"/>
        <v>1568.74</v>
      </c>
      <c r="J273" s="148" t="str">
        <f>IF(VLOOKUP(C273,BancoRJ!C:G,4,0)=0,"Atribuido a São Paulo","")</f>
        <v/>
      </c>
    </row>
    <row r="274" spans="2:10" ht="34.5">
      <c r="B274" s="129" t="s">
        <v>58</v>
      </c>
      <c r="C274" s="134">
        <v>98445</v>
      </c>
      <c r="D274" s="130" t="str">
        <f>VLOOKUP(C274,BancoRJ!C:G,2,0)</f>
        <v>PAREDE DE MADEIRA COMPENSADA PARA CONSTRUÇÃO TEMPORÁRIA EM CHAPA SIMPLES, EXTERNA, COM ÁREA LÍQUIDA MAIOR OU IGUAL A 6 M², COM VÃO. AF_03/2024</v>
      </c>
      <c r="E274" s="131" t="str">
        <f>VLOOKUP(C274,BancoRJ!C:G,3,0)</f>
        <v>M2</v>
      </c>
      <c r="F274" s="139">
        <f>4.4*2.2+0.44*4.4/2-2.1*0.8</f>
        <v>8.9680000000000017</v>
      </c>
      <c r="G274" s="132">
        <f>IF(B274="COMP",VLOOKUP(C274,COMPOSIÇÕES!C:H,6,0),IF(VLOOKUP('DADOS GERAIS'!$B$9,'DADOS GERAIS'!$H$1:$I$2,2,0)=1,IF(VLOOKUP(C274,BancoRJ!C:G,4,0)=0,VLOOKUP(C274,BancoSP!C:G,4,0),VLOOKUP(C274,BancoRJ!C:G,4,0)),IF(VLOOKUP(C274,BancoRJ!C:G,5,0)=0,VLOOKUP(C274,BancoSP!C:G,5,0),VLOOKUP(C274,BancoRJ!C:G,5,0))))</f>
        <v>130.16999999999999</v>
      </c>
      <c r="H274" s="132">
        <f t="shared" si="38"/>
        <v>1167.3599999999999</v>
      </c>
      <c r="J274" s="148" t="str">
        <f>IF(VLOOKUP(C274,BancoRJ!C:G,4,0)=0,"Atribuido a São Paulo","")</f>
        <v/>
      </c>
    </row>
    <row r="275" spans="2:10" ht="23.25">
      <c r="B275" s="129" t="s">
        <v>58</v>
      </c>
      <c r="C275" s="134">
        <v>98441</v>
      </c>
      <c r="D275" s="130" t="str">
        <f>VLOOKUP(C275,BancoRJ!C:G,2,0)</f>
        <v>PAREDE DE MADEIRA COMPENSADA PARA CONSTRUÇÃO TEMPORÁRIA EM CHAPA SIMPLES, EXTERNA, SEM VÃO. AF_03/2024</v>
      </c>
      <c r="E275" s="131" t="str">
        <f>VLOOKUP(C275,BancoRJ!C:G,3,0)</f>
        <v>M2</v>
      </c>
      <c r="F275" s="139">
        <f>4.4*2.64+4.4*2.2+0.44*4.4/2+ 4.4*2.2</f>
        <v>31.944000000000003</v>
      </c>
      <c r="G275" s="132">
        <f>IF(B275="COMP",VLOOKUP(C275,COMPOSIÇÕES!C:H,6,0),IF(VLOOKUP('DADOS GERAIS'!$B$9,'DADOS GERAIS'!$H$1:$I$2,2,0)=1,IF(VLOOKUP(C275,BancoRJ!C:G,4,0)=0,VLOOKUP(C275,BancoSP!C:G,4,0),VLOOKUP(C275,BancoRJ!C:G,4,0)),IF(VLOOKUP(C275,BancoRJ!C:G,5,0)=0,VLOOKUP(C275,BancoSP!C:G,5,0),VLOOKUP(C275,BancoRJ!C:G,5,0))))</f>
        <v>109.26</v>
      </c>
      <c r="H275" s="132">
        <f t="shared" si="38"/>
        <v>3490.2</v>
      </c>
      <c r="J275" s="148" t="str">
        <f>IF(VLOOKUP(C275,BancoRJ!C:G,4,0)=0,"Atribuido a São Paulo","")</f>
        <v/>
      </c>
    </row>
    <row r="276" spans="2:10" ht="45.75">
      <c r="B276" s="129" t="s">
        <v>58</v>
      </c>
      <c r="C276" s="134">
        <v>92543</v>
      </c>
      <c r="D276" s="130" t="str">
        <f>VLOOKUP(C276,BancoRJ!C:G,2,0)</f>
        <v>TRAMA DE MADEIRA COMPOSTA POR TERÇAS PARA TELHADOS DE ATÉ 2 ÁGUAS PARA TELHA ONDULADA DE FIBROCIMENTO, METÁLICA, PLÁSTICA OU TERMOACÚSTICA, INCLUSO TRANSPORTE VERTICAL. AF_07/2019</v>
      </c>
      <c r="E276" s="131" t="str">
        <f>VLOOKUP(C276,BancoRJ!C:G,3,0)</f>
        <v>M2</v>
      </c>
      <c r="F276" s="139">
        <f>4.6*4.6</f>
        <v>21.159999999999997</v>
      </c>
      <c r="G276" s="132">
        <f>IF(B276="COMP",VLOOKUP(C276,COMPOSIÇÕES!C:H,6,0),IF(VLOOKUP('DADOS GERAIS'!$B$9,'DADOS GERAIS'!$H$1:$I$2,2,0)=1,IF(VLOOKUP(C276,BancoRJ!C:G,4,0)=0,VLOOKUP(C276,BancoSP!C:G,4,0),VLOOKUP(C276,BancoRJ!C:G,4,0)),IF(VLOOKUP(C276,BancoRJ!C:G,5,0)=0,VLOOKUP(C276,BancoSP!C:G,5,0),VLOOKUP(C276,BancoRJ!C:G,5,0))))</f>
        <v>28.13</v>
      </c>
      <c r="H276" s="132">
        <f t="shared" si="38"/>
        <v>595.23</v>
      </c>
      <c r="J276" s="148" t="str">
        <f>IF(VLOOKUP(C276,BancoRJ!C:G,4,0)=0,"Atribuido a São Paulo","")</f>
        <v/>
      </c>
    </row>
    <row r="277" spans="2:10" ht="45.75">
      <c r="B277" s="129" t="s">
        <v>58</v>
      </c>
      <c r="C277" s="134">
        <v>94210</v>
      </c>
      <c r="D277" s="130" t="str">
        <f>VLOOKUP(C277,BancoRJ!C:G,2,0)</f>
        <v>TELHAMENTO COM TELHA ONDULADA DE FIBROCIMENTO E = 6 MM, COM RECOBRIMENTO LATERAL DE 1 1/4 DE ONDA PARA TELHADO COM INCLINAÇÃO MÁXIMA DE 10°, COM ATÉ 2 ÁGUAS, INCLUSO IÇAMENTO. AF_07/2019</v>
      </c>
      <c r="E277" s="131" t="str">
        <f>VLOOKUP(C277,BancoRJ!C:G,3,0)</f>
        <v>M2</v>
      </c>
      <c r="F277" s="139">
        <f>4.6*4.6</f>
        <v>21.159999999999997</v>
      </c>
      <c r="G277" s="132">
        <f>IF(B277="COMP",VLOOKUP(C277,COMPOSIÇÕES!C:H,6,0),IF(VLOOKUP('DADOS GERAIS'!$B$9,'DADOS GERAIS'!$H$1:$I$2,2,0)=1,IF(VLOOKUP(C277,BancoRJ!C:G,4,0)=0,VLOOKUP(C277,BancoSP!C:G,4,0),VLOOKUP(C277,BancoRJ!C:G,4,0)),IF(VLOOKUP(C277,BancoRJ!C:G,5,0)=0,VLOOKUP(C277,BancoSP!C:G,5,0),VLOOKUP(C277,BancoRJ!C:G,5,0))))</f>
        <v>56.72</v>
      </c>
      <c r="H277" s="132">
        <f t="shared" si="38"/>
        <v>1200.19</v>
      </c>
      <c r="J277" s="148" t="str">
        <f>IF(VLOOKUP(C277,BancoRJ!C:G,4,0)=0,"Atribuido a São Paulo","")</f>
        <v/>
      </c>
    </row>
    <row r="278" spans="2:10" ht="34.5">
      <c r="B278" s="129" t="s">
        <v>58</v>
      </c>
      <c r="C278" s="134">
        <v>97084</v>
      </c>
      <c r="D278" s="130" t="str">
        <f>VLOOKUP(C278,BancoRJ!C:G,2,0)</f>
        <v>COMPACTAÇÃO MECÂNICA DE SOLO PARA EXECUÇÃO DE RADIER, PISO DE CONCRETO OU LAJE SOBRE SOLO, COM COMPACTADOR DE SOLOS TIPO PLACA VIBRATÓRIA. AF_09/2021</v>
      </c>
      <c r="E278" s="131" t="str">
        <f>VLOOKUP(C278,BancoRJ!C:G,3,0)</f>
        <v>M2</v>
      </c>
      <c r="F278" s="139">
        <f>4.4*4.4</f>
        <v>19.360000000000003</v>
      </c>
      <c r="G278" s="132">
        <f>IF(B278="COMP",VLOOKUP(C278,COMPOSIÇÕES!C:H,6,0),IF(VLOOKUP('DADOS GERAIS'!$B$9,'DADOS GERAIS'!$H$1:$I$2,2,0)=1,IF(VLOOKUP(C278,BancoRJ!C:G,4,0)=0,VLOOKUP(C278,BancoSP!C:G,4,0),VLOOKUP(C278,BancoRJ!C:G,4,0)),IF(VLOOKUP(C278,BancoRJ!C:G,5,0)=0,VLOOKUP(C278,BancoSP!C:G,5,0),VLOOKUP(C278,BancoRJ!C:G,5,0))))</f>
        <v>1</v>
      </c>
      <c r="H278" s="132">
        <f t="shared" si="38"/>
        <v>19.36</v>
      </c>
      <c r="J278" s="148" t="str">
        <f>IF(VLOOKUP(C278,BancoRJ!C:G,4,0)=0,"Atribuido a São Paulo","")</f>
        <v/>
      </c>
    </row>
    <row r="279" spans="2:10" ht="23.25">
      <c r="B279" s="129" t="s">
        <v>58</v>
      </c>
      <c r="C279" s="134">
        <v>97087</v>
      </c>
      <c r="D279" s="130" t="str">
        <f>VLOOKUP(C279,BancoRJ!C:G,2,0)</f>
        <v>CAMADA SEPARADORA PARA EXECUÇÃO DE RADIER, PISO DE CONCRETO OU LAJE SOBRE SOLO, EM LONA PLÁSTICA. AF_09/2021</v>
      </c>
      <c r="E279" s="131" t="str">
        <f>VLOOKUP(C279,BancoRJ!C:G,3,0)</f>
        <v>M2</v>
      </c>
      <c r="F279" s="139">
        <f>4.4*4.4</f>
        <v>19.360000000000003</v>
      </c>
      <c r="G279" s="132">
        <f>IF(B279="COMP",VLOOKUP(C279,COMPOSIÇÕES!C:H,6,0),IF(VLOOKUP('DADOS GERAIS'!$B$9,'DADOS GERAIS'!$H$1:$I$2,2,0)=1,IF(VLOOKUP(C279,BancoRJ!C:G,4,0)=0,VLOOKUP(C279,BancoSP!C:G,4,0),VLOOKUP(C279,BancoRJ!C:G,4,0)),IF(VLOOKUP(C279,BancoRJ!C:G,5,0)=0,VLOOKUP(C279,BancoSP!C:G,5,0),VLOOKUP(C279,BancoRJ!C:G,5,0))))</f>
        <v>2.77</v>
      </c>
      <c r="H279" s="132">
        <f t="shared" si="38"/>
        <v>53.62</v>
      </c>
      <c r="J279" s="148" t="str">
        <f>IF(VLOOKUP(C279,BancoRJ!C:G,4,0)=0,"Atribuido a São Paulo","")</f>
        <v/>
      </c>
    </row>
    <row r="280" spans="2:10" ht="34.5">
      <c r="B280" s="129" t="s">
        <v>58</v>
      </c>
      <c r="C280" s="134">
        <v>98680</v>
      </c>
      <c r="D280" s="130" t="str">
        <f>VLOOKUP(C280,BancoRJ!C:G,2,0)</f>
        <v>PISO CIMENTADO, TRAÇO 1:3 (CIMENTO E AREIA), ACABAMENTO LISO, ESPESSURA 3,0 CM, PREPARO MECÂNICO DA ARGAMASSA. AF_09/2020</v>
      </c>
      <c r="E280" s="131" t="str">
        <f>VLOOKUP(C280,BancoRJ!C:G,3,0)</f>
        <v>M2</v>
      </c>
      <c r="F280" s="139">
        <f>4.4*4.4</f>
        <v>19.360000000000003</v>
      </c>
      <c r="G280" s="132">
        <f>IF(B280="COMP",VLOOKUP(C280,COMPOSIÇÕES!C:H,6,0),IF(VLOOKUP('DADOS GERAIS'!$B$9,'DADOS GERAIS'!$H$1:$I$2,2,0)=1,IF(VLOOKUP(C280,BancoRJ!C:G,4,0)=0,VLOOKUP(C280,BancoSP!C:G,4,0),VLOOKUP(C280,BancoRJ!C:G,4,0)),IF(VLOOKUP(C280,BancoRJ!C:G,5,0)=0,VLOOKUP(C280,BancoSP!C:G,5,0),VLOOKUP(C280,BancoRJ!C:G,5,0))))</f>
        <v>51.87</v>
      </c>
      <c r="H280" s="132">
        <f t="shared" si="38"/>
        <v>1004.2</v>
      </c>
      <c r="J280" s="148" t="str">
        <f>IF(VLOOKUP(C280,BancoRJ!C:G,4,0)=0,"Atribuido a São Paulo","")</f>
        <v/>
      </c>
    </row>
    <row r="281" spans="2:10" ht="23.25">
      <c r="B281" s="129" t="s">
        <v>58</v>
      </c>
      <c r="C281" s="134">
        <v>97610</v>
      </c>
      <c r="D281" s="130" t="str">
        <f>VLOOKUP(C281,BancoRJ!C:G,2,0)</f>
        <v>LÂMPADA COMPACTA DE LED 10 W, BASE E27 - FORNECIMENTO E INSTALAÇÃO. AF_09/2024</v>
      </c>
      <c r="E281" s="131" t="str">
        <f>VLOOKUP(C281,BancoRJ!C:G,3,0)</f>
        <v>UN</v>
      </c>
      <c r="F281" s="139">
        <v>4</v>
      </c>
      <c r="G281" s="132">
        <f>IF(B281="COMP",VLOOKUP(C281,COMPOSIÇÕES!C:H,6,0),IF(VLOOKUP('DADOS GERAIS'!$B$9,'DADOS GERAIS'!$H$1:$I$2,2,0)=1,IF(VLOOKUP(C281,BancoRJ!C:G,4,0)=0,VLOOKUP(C281,BancoSP!C:G,4,0),VLOOKUP(C281,BancoRJ!C:G,4,0)),IF(VLOOKUP(C281,BancoRJ!C:G,5,0)=0,VLOOKUP(C281,BancoSP!C:G,5,0),VLOOKUP(C281,BancoRJ!C:G,5,0))))</f>
        <v>14.64</v>
      </c>
      <c r="H281" s="132">
        <f t="shared" si="38"/>
        <v>58.56</v>
      </c>
      <c r="J281" s="148" t="str">
        <f>IF(VLOOKUP(C281,BancoRJ!C:G,4,0)=0,"Atribuido a São Paulo","")</f>
        <v/>
      </c>
    </row>
    <row r="282" spans="2:10" ht="34.5">
      <c r="B282" s="129" t="s">
        <v>58</v>
      </c>
      <c r="C282" s="134">
        <v>91946</v>
      </c>
      <c r="D282" s="130" t="str">
        <f>VLOOKUP(C282,BancoRJ!C:G,2,0)</f>
        <v>SUPORTE PARAFUSADO COM PLACA DE ENCAIXE 4" X 2" MÉDIO (1,30 M DO PISO) PARA PONTO ELÉTRICO - FORNECIMENTO E INSTALAÇÃO. AF_03/2023</v>
      </c>
      <c r="E282" s="131" t="str">
        <f>VLOOKUP(C282,BancoRJ!C:G,3,0)</f>
        <v>UN</v>
      </c>
      <c r="F282" s="139">
        <v>1</v>
      </c>
      <c r="G282" s="132">
        <f>IF(B282="COMP",VLOOKUP(C282,COMPOSIÇÕES!C:H,6,0),IF(VLOOKUP('DADOS GERAIS'!$B$9,'DADOS GERAIS'!$H$1:$I$2,2,0)=1,IF(VLOOKUP(C282,BancoRJ!C:G,4,0)=0,VLOOKUP(C282,BancoSP!C:G,4,0),VLOOKUP(C282,BancoRJ!C:G,4,0)),IF(VLOOKUP(C282,BancoRJ!C:G,5,0)=0,VLOOKUP(C282,BancoSP!C:G,5,0),VLOOKUP(C282,BancoRJ!C:G,5,0))))</f>
        <v>13.16</v>
      </c>
      <c r="H282" s="132">
        <f t="shared" si="38"/>
        <v>13.16</v>
      </c>
      <c r="J282" s="148" t="str">
        <f>IF(VLOOKUP(C282,BancoRJ!C:G,4,0)=0,"Atribuido a São Paulo","")</f>
        <v/>
      </c>
    </row>
    <row r="283" spans="2:10" ht="34.5">
      <c r="B283" s="129" t="s">
        <v>58</v>
      </c>
      <c r="C283" s="134">
        <v>92023</v>
      </c>
      <c r="D283" s="130" t="str">
        <f>VLOOKUP(C283,BancoRJ!C:G,2,0)</f>
        <v>INTERRUPTOR SIMPLES (1 MÓDULO) COM 1 TOMADA DE EMBUTIR 2P+T 10 A, INCLUINDO SUPORTE E PLACA - FORNECIMENTO E INSTALAÇÃO. AF_03/2023</v>
      </c>
      <c r="E283" s="131" t="str">
        <f>VLOOKUP(C283,BancoRJ!C:G,3,0)</f>
        <v>UN</v>
      </c>
      <c r="F283" s="139">
        <v>1</v>
      </c>
      <c r="G283" s="132">
        <f>IF(B283="COMP",VLOOKUP(C283,COMPOSIÇÕES!C:H,6,0),IF(VLOOKUP('DADOS GERAIS'!$B$9,'DADOS GERAIS'!$H$1:$I$2,2,0)=1,IF(VLOOKUP(C283,BancoRJ!C:G,4,0)=0,VLOOKUP(C283,BancoSP!C:G,4,0),VLOOKUP(C283,BancoRJ!C:G,4,0)),IF(VLOOKUP(C283,BancoRJ!C:G,5,0)=0,VLOOKUP(C283,BancoSP!C:G,5,0),VLOOKUP(C283,BancoRJ!C:G,5,0))))</f>
        <v>61.32</v>
      </c>
      <c r="H283" s="132">
        <f t="shared" si="38"/>
        <v>61.32</v>
      </c>
      <c r="J283" s="148" t="str">
        <f>IF(VLOOKUP(C283,BancoRJ!C:G,4,0)=0,"Atribuido a São Paulo","")</f>
        <v/>
      </c>
    </row>
    <row r="284" spans="2:10" ht="34.5">
      <c r="B284" s="129" t="s">
        <v>58</v>
      </c>
      <c r="C284" s="134">
        <v>95811</v>
      </c>
      <c r="D284" s="130" t="str">
        <f>VLOOKUP(C284,BancoRJ!C:G,2,0)</f>
        <v>CONDULETE DE PVC, TIPO LB, PARA ELETRODUTO DE PVC SOLDÁVEL DN 25 MM (3/4''), APARENTE - FORNECIMENTO E INSTALAÇÃO. AF_10/2022</v>
      </c>
      <c r="E284" s="131" t="str">
        <f>VLOOKUP(C284,BancoRJ!C:G,3,0)</f>
        <v>UN</v>
      </c>
      <c r="F284" s="139">
        <v>1</v>
      </c>
      <c r="G284" s="132">
        <f>IF(B284="COMP",VLOOKUP(C284,COMPOSIÇÕES!C:H,6,0),IF(VLOOKUP('DADOS GERAIS'!$B$9,'DADOS GERAIS'!$H$1:$I$2,2,0)=1,IF(VLOOKUP(C284,BancoRJ!C:G,4,0)=0,VLOOKUP(C284,BancoSP!C:G,4,0),VLOOKUP(C284,BancoRJ!C:G,4,0)),IF(VLOOKUP(C284,BancoRJ!C:G,5,0)=0,VLOOKUP(C284,BancoSP!C:G,5,0),VLOOKUP(C284,BancoRJ!C:G,5,0))))</f>
        <v>25.46</v>
      </c>
      <c r="H284" s="132">
        <f t="shared" si="38"/>
        <v>25.46</v>
      </c>
      <c r="J284" s="148" t="str">
        <f>IF(VLOOKUP(C284,BancoRJ!C:G,4,0)=0,"Atribuido a São Paulo","")</f>
        <v/>
      </c>
    </row>
    <row r="285" spans="2:10" ht="34.5">
      <c r="B285" s="129" t="s">
        <v>58</v>
      </c>
      <c r="C285" s="134">
        <v>91911</v>
      </c>
      <c r="D285" s="130" t="str">
        <f>VLOOKUP(C285,BancoRJ!C:G,2,0)</f>
        <v>CURVA 90 GRAUS PARA ELETRODUTO, PVC, ROSCÁVEL, DN 20 MM (1/2"), PARA CIRCUITOS TERMINAIS, INSTALADA EM PAREDE - FORNECIMENTO E INSTALAÇÃO. AF_03/2023</v>
      </c>
      <c r="E285" s="131" t="str">
        <f>VLOOKUP(C285,BancoRJ!C:G,3,0)</f>
        <v>UN</v>
      </c>
      <c r="F285" s="139">
        <v>1</v>
      </c>
      <c r="G285" s="132">
        <f>IF(B285="COMP",VLOOKUP(C285,COMPOSIÇÕES!C:H,6,0),IF(VLOOKUP('DADOS GERAIS'!$B$9,'DADOS GERAIS'!$H$1:$I$2,2,0)=1,IF(VLOOKUP(C285,BancoRJ!C:G,4,0)=0,VLOOKUP(C285,BancoSP!C:G,4,0),VLOOKUP(C285,BancoRJ!C:G,4,0)),IF(VLOOKUP(C285,BancoRJ!C:G,5,0)=0,VLOOKUP(C285,BancoSP!C:G,5,0),VLOOKUP(C285,BancoRJ!C:G,5,0))))</f>
        <v>23.29</v>
      </c>
      <c r="H285" s="132">
        <f t="shared" si="38"/>
        <v>23.29</v>
      </c>
      <c r="J285" s="148" t="str">
        <f>IF(VLOOKUP(C285,BancoRJ!C:G,4,0)=0,"Atribuido a São Paulo","")</f>
        <v/>
      </c>
    </row>
    <row r="286" spans="2:10" ht="23.25">
      <c r="B286" s="129" t="s">
        <v>58</v>
      </c>
      <c r="C286" s="134">
        <v>91937</v>
      </c>
      <c r="D286" s="130" t="str">
        <f>VLOOKUP(C286,BancoRJ!C:G,2,0)</f>
        <v>CAIXA OCTOGONAL 3" X 3", PVC, INSTALADA EM LAJE - FORNECIMENTO E INSTALAÇÃO. AF_03/2023</v>
      </c>
      <c r="E286" s="131" t="str">
        <f>VLOOKUP(C286,BancoRJ!C:G,3,0)</f>
        <v>UN</v>
      </c>
      <c r="F286" s="139">
        <v>4</v>
      </c>
      <c r="G286" s="132">
        <f>IF(B286="COMP",VLOOKUP(C286,COMPOSIÇÕES!C:H,6,0),IF(VLOOKUP('DADOS GERAIS'!$B$9,'DADOS GERAIS'!$H$1:$I$2,2,0)=1,IF(VLOOKUP(C286,BancoRJ!C:G,4,0)=0,VLOOKUP(C286,BancoSP!C:G,4,0),VLOOKUP(C286,BancoRJ!C:G,4,0)),IF(VLOOKUP(C286,BancoRJ!C:G,5,0)=0,VLOOKUP(C286,BancoSP!C:G,5,0),VLOOKUP(C286,BancoRJ!C:G,5,0))))</f>
        <v>21.59</v>
      </c>
      <c r="H286" s="132">
        <f t="shared" si="38"/>
        <v>86.36</v>
      </c>
      <c r="J286" s="148" t="str">
        <f>IF(VLOOKUP(C286,BancoRJ!C:G,4,0)=0,"Atribuido a São Paulo","")</f>
        <v/>
      </c>
    </row>
    <row r="287" spans="2:10" ht="34.5">
      <c r="B287" s="129" t="s">
        <v>58</v>
      </c>
      <c r="C287" s="134">
        <v>91862</v>
      </c>
      <c r="D287" s="130" t="str">
        <f>VLOOKUP(C287,BancoRJ!C:G,2,0)</f>
        <v>ELETRODUTO RÍGIDO ROSCÁVEL, PVC, DN 20 MM (1/2"), PARA CIRCUITOS TERMINAIS, INSTALADO EM FORRO - FORNECIMENTO E INSTALAÇÃO. AF_03/2023</v>
      </c>
      <c r="E287" s="131" t="str">
        <f>VLOOKUP(C287,BancoRJ!C:G,3,0)</f>
        <v>M</v>
      </c>
      <c r="F287" s="139">
        <f>1+3*2</f>
        <v>7</v>
      </c>
      <c r="G287" s="132">
        <f>IF(B287="COMP",VLOOKUP(C287,COMPOSIÇÕES!C:H,6,0),IF(VLOOKUP('DADOS GERAIS'!$B$9,'DADOS GERAIS'!$H$1:$I$2,2,0)=1,IF(VLOOKUP(C287,BancoRJ!C:G,4,0)=0,VLOOKUP(C287,BancoSP!C:G,4,0),VLOOKUP(C287,BancoRJ!C:G,4,0)),IF(VLOOKUP(C287,BancoRJ!C:G,5,0)=0,VLOOKUP(C287,BancoSP!C:G,5,0),VLOOKUP(C287,BancoRJ!C:G,5,0))))</f>
        <v>11.66</v>
      </c>
      <c r="H287" s="132">
        <f t="shared" si="38"/>
        <v>81.62</v>
      </c>
      <c r="J287" s="148" t="str">
        <f>IF(VLOOKUP(C287,BancoRJ!C:G,4,0)=0,"Atribuido a São Paulo","")</f>
        <v/>
      </c>
    </row>
    <row r="288" spans="2:10" ht="34.5">
      <c r="B288" s="129" t="s">
        <v>58</v>
      </c>
      <c r="C288" s="134">
        <v>91870</v>
      </c>
      <c r="D288" s="130" t="str">
        <f>VLOOKUP(C288,BancoRJ!C:G,2,0)</f>
        <v>ELETRODUTO RÍGIDO ROSCÁVEL, PVC, DN 20 MM (1/2"), PARA CIRCUITOS TERMINAIS, INSTALADO EM PAREDE - FORNECIMENTO E INSTALAÇÃO. AF_03/2023</v>
      </c>
      <c r="E288" s="131" t="str">
        <f>VLOOKUP(C288,BancoRJ!C:G,3,0)</f>
        <v>M</v>
      </c>
      <c r="F288" s="139">
        <f>1+0.9</f>
        <v>1.9</v>
      </c>
      <c r="G288" s="132">
        <f>IF(B288="COMP",VLOOKUP(C288,COMPOSIÇÕES!C:H,6,0),IF(VLOOKUP('DADOS GERAIS'!$B$9,'DADOS GERAIS'!$H$1:$I$2,2,0)=1,IF(VLOOKUP(C288,BancoRJ!C:G,4,0)=0,VLOOKUP(C288,BancoSP!C:G,4,0),VLOOKUP(C288,BancoRJ!C:G,4,0)),IF(VLOOKUP(C288,BancoRJ!C:G,5,0)=0,VLOOKUP(C288,BancoSP!C:G,5,0),VLOOKUP(C288,BancoRJ!C:G,5,0))))</f>
        <v>15.89</v>
      </c>
      <c r="H288" s="132">
        <f t="shared" si="38"/>
        <v>30.19</v>
      </c>
      <c r="J288" s="148" t="str">
        <f>IF(VLOOKUP(C288,BancoRJ!C:G,4,0)=0,"Atribuido a São Paulo","")</f>
        <v/>
      </c>
    </row>
    <row r="289" spans="1:10" ht="45.75">
      <c r="B289" s="129" t="s">
        <v>58</v>
      </c>
      <c r="C289" s="134">
        <v>91173</v>
      </c>
      <c r="D289" s="130" t="str">
        <f>VLOOKUP(C289,BancoRJ!C:G,2,0)</f>
        <v>FIXAÇÃO DE TUBOS VERTICAIS DE PVC ÁGUA, PVC ESGOTO, PVC ÁGUA PLUVIAL, CPVC, PPR, COBRE OU AÇO, DIÂMETROS MENORES OU IGUAIS A 40 MM, COM ABRAÇADEIRA METÁLICA RÍGIDA TIPO U PERFIL 1 1/4", FIXADA EM PERFILADO EM PAREDE. AF_09/2023_PS</v>
      </c>
      <c r="E289" s="131" t="str">
        <f>VLOOKUP(C289,BancoRJ!C:G,3,0)</f>
        <v>M</v>
      </c>
      <c r="F289" s="139">
        <f>F288</f>
        <v>1.9</v>
      </c>
      <c r="G289" s="132">
        <f>IF(B289="COMP",VLOOKUP(C289,COMPOSIÇÕES!C:H,6,0),IF(VLOOKUP('DADOS GERAIS'!$B$9,'DADOS GERAIS'!$H$1:$I$2,2,0)=1,IF(VLOOKUP(C289,BancoRJ!C:G,4,0)=0,VLOOKUP(C289,BancoSP!C:G,4,0),VLOOKUP(C289,BancoRJ!C:G,4,0)),IF(VLOOKUP(C289,BancoRJ!C:G,5,0)=0,VLOOKUP(C289,BancoSP!C:G,5,0),VLOOKUP(C289,BancoRJ!C:G,5,0))))</f>
        <v>5.05</v>
      </c>
      <c r="H289" s="132">
        <f t="shared" si="38"/>
        <v>9.59</v>
      </c>
      <c r="J289" s="148" t="str">
        <f>IF(VLOOKUP(C289,BancoRJ!C:G,4,0)=0,"Atribuido a São Paulo","")</f>
        <v/>
      </c>
    </row>
    <row r="290" spans="1:10" ht="34.5">
      <c r="B290" s="129" t="s">
        <v>58</v>
      </c>
      <c r="C290" s="134">
        <v>97667</v>
      </c>
      <c r="D290" s="130" t="str">
        <f>VLOOKUP(C290,BancoRJ!C:G,2,0)</f>
        <v>ELETRODUTO FLEXÍVEL CORRUGADO, PEAD, DN 50 (1 1/2"), PARA REDE ENTERRADA DE DISTRIBUIÇÃO DE ENERGIA ELÉTRICA - FORNECIMENTO E INSTALAÇÃO. AF_12/2021</v>
      </c>
      <c r="E290" s="131" t="str">
        <f>VLOOKUP(C290,BancoRJ!C:G,3,0)</f>
        <v>M</v>
      </c>
      <c r="F290" s="139">
        <v>8.3000000000000007</v>
      </c>
      <c r="G290" s="132">
        <f>IF(B290="COMP",VLOOKUP(C290,COMPOSIÇÕES!C:H,6,0),IF(VLOOKUP('DADOS GERAIS'!$B$9,'DADOS GERAIS'!$H$1:$I$2,2,0)=1,IF(VLOOKUP(C290,BancoRJ!C:G,4,0)=0,VLOOKUP(C290,BancoSP!C:G,4,0),VLOOKUP(C290,BancoRJ!C:G,4,0)),IF(VLOOKUP(C290,BancoRJ!C:G,5,0)=0,VLOOKUP(C290,BancoSP!C:G,5,0),VLOOKUP(C290,BancoRJ!C:G,5,0))))</f>
        <v>10.77</v>
      </c>
      <c r="H290" s="132">
        <f t="shared" si="38"/>
        <v>89.39</v>
      </c>
      <c r="J290" s="148" t="str">
        <f>IF(VLOOKUP(C290,BancoRJ!C:G,4,0)=0,"Atribuido a São Paulo","")</f>
        <v/>
      </c>
    </row>
    <row r="291" spans="1:10" ht="34.5">
      <c r="B291" s="129" t="s">
        <v>58</v>
      </c>
      <c r="C291" s="134">
        <v>91926</v>
      </c>
      <c r="D291" s="130" t="str">
        <f>VLOOKUP(C291,BancoRJ!C:G,2,0)</f>
        <v>CABO DE COBRE FLEXÍVEL ISOLADO, 2,5 MM², ANTI-CHAMA 450/750 V, PARA CIRCUITOS TERMINAIS - FORNECIMENTO E INSTALAÇÃO. AF_03/2023</v>
      </c>
      <c r="E291" s="131" t="str">
        <f>VLOOKUP(C291,BancoRJ!C:G,3,0)</f>
        <v>M</v>
      </c>
      <c r="F291" s="139">
        <f>8.3*3+1*3+2*3*3</f>
        <v>45.900000000000006</v>
      </c>
      <c r="G291" s="132">
        <f>IF(B291="COMP",VLOOKUP(C291,COMPOSIÇÕES!C:H,6,0),IF(VLOOKUP('DADOS GERAIS'!$B$9,'DADOS GERAIS'!$H$1:$I$2,2,0)=1,IF(VLOOKUP(C291,BancoRJ!C:G,4,0)=0,VLOOKUP(C291,BancoSP!C:G,4,0),VLOOKUP(C291,BancoRJ!C:G,4,0)),IF(VLOOKUP(C291,BancoRJ!C:G,5,0)=0,VLOOKUP(C291,BancoSP!C:G,5,0),VLOOKUP(C291,BancoRJ!C:G,5,0))))</f>
        <v>5.14</v>
      </c>
      <c r="H291" s="132">
        <f t="shared" si="38"/>
        <v>235.92</v>
      </c>
      <c r="J291" s="148" t="str">
        <f>IF(VLOOKUP(C291,BancoRJ!C:G,4,0)=0,"Atribuido a São Paulo","")</f>
        <v/>
      </c>
    </row>
    <row r="292" spans="1:10">
      <c r="B292" s="335" t="s">
        <v>32267</v>
      </c>
      <c r="C292" s="335"/>
      <c r="D292" s="335"/>
      <c r="E292" s="335"/>
      <c r="F292" s="335"/>
      <c r="G292" s="333" t="s">
        <v>32236</v>
      </c>
      <c r="H292" s="333"/>
    </row>
    <row r="295" spans="1:10" ht="23.25">
      <c r="A295" s="124" t="str">
        <f>CONCATENAR</f>
        <v>SINAPI COMP 23</v>
      </c>
      <c r="B295" s="125" t="s">
        <v>58</v>
      </c>
      <c r="C295" s="125" t="s">
        <v>31761</v>
      </c>
      <c r="D295" s="135" t="s">
        <v>31771</v>
      </c>
      <c r="E295" s="125" t="s">
        <v>15798</v>
      </c>
      <c r="F295" s="152" t="s">
        <v>134</v>
      </c>
      <c r="G295" s="127" t="s">
        <v>25</v>
      </c>
      <c r="H295" s="128">
        <f>SUM(H296:H308)</f>
        <v>938.69</v>
      </c>
    </row>
    <row r="296" spans="1:10" ht="34.5">
      <c r="B296" s="129" t="s">
        <v>58</v>
      </c>
      <c r="C296" s="134">
        <v>94704</v>
      </c>
      <c r="D296" s="130" t="str">
        <f>VLOOKUP(C296,BancoRJ!C:G,2,0)</f>
        <v>ADAPTADOR COM FLANGE E ANEL DE VEDAÇÃO, PVC, SOLDÁVEL, DN 32 MM X 1", INSTALADO EM RESERVAÇÃO PREDIAL DE ÁGUA - FORNECIMENTO E INSTALAÇÃO. AF_04/2024</v>
      </c>
      <c r="E296" s="131" t="str">
        <f>VLOOKUP(C296,BancoRJ!C:G,3,0)</f>
        <v>UN</v>
      </c>
      <c r="F296" s="139">
        <v>3</v>
      </c>
      <c r="G296" s="132">
        <f>IF(B296="COMP",VLOOKUP(C296,COMPOSIÇÕES!C:H,6,0),IF(VLOOKUP('DADOS GERAIS'!$B$9,'DADOS GERAIS'!$H$1:$I$2,2,0)=1,IF(VLOOKUP(C296,BancoRJ!C:G,4,0)=0,VLOOKUP(C296,BancoSP!C:G,4,0),VLOOKUP(C296,BancoRJ!C:G,4,0)),IF(VLOOKUP(C296,BancoRJ!C:G,5,0)=0,VLOOKUP(C296,BancoSP!C:G,5,0),VLOOKUP(C296,BancoRJ!C:G,5,0))))</f>
        <v>29.79</v>
      </c>
      <c r="H296" s="132">
        <f>TRUNC(F296*G296,2)</f>
        <v>89.37</v>
      </c>
      <c r="J296" s="148" t="str">
        <f>IF(VLOOKUP(C296,BancoRJ!C:G,4,0)=0,"Atribuido a São Paulo","")</f>
        <v/>
      </c>
    </row>
    <row r="297" spans="1:10" ht="34.5">
      <c r="B297" s="129" t="s">
        <v>58</v>
      </c>
      <c r="C297" s="134">
        <v>94703</v>
      </c>
      <c r="D297" s="130" t="str">
        <f>VLOOKUP(C297,BancoRJ!C:G,2,0)</f>
        <v>ADAPTADOR COM FLANGE E ANEL DE VEDAÇÃO, PVC, SOLDÁVEL, DN 25 MM X 3/4", INSTALADO EM RESERVAÇÃO PREDIAL DE ÁGUA - FORNECIMENTO E INSTALAÇÃO. AF_04/2024</v>
      </c>
      <c r="E297" s="131" t="str">
        <f>VLOOKUP(C297,BancoRJ!C:G,3,0)</f>
        <v>UN</v>
      </c>
      <c r="F297" s="139">
        <v>1</v>
      </c>
      <c r="G297" s="132">
        <f>IF(B297="COMP",VLOOKUP(C297,COMPOSIÇÕES!C:H,6,0),IF(VLOOKUP('DADOS GERAIS'!$B$9,'DADOS GERAIS'!$H$1:$I$2,2,0)=1,IF(VLOOKUP(C297,BancoRJ!C:G,4,0)=0,VLOOKUP(C297,BancoSP!C:G,4,0),VLOOKUP(C297,BancoRJ!C:G,4,0)),IF(VLOOKUP(C297,BancoRJ!C:G,5,0)=0,VLOOKUP(C297,BancoSP!C:G,5,0),VLOOKUP(C297,BancoRJ!C:G,5,0))))</f>
        <v>22.83</v>
      </c>
      <c r="H297" s="132">
        <f>TRUNC(F297*G297,2)</f>
        <v>22.83</v>
      </c>
      <c r="J297" s="148" t="str">
        <f>IF(VLOOKUP(C297,BancoRJ!C:G,4,0)=0,"Atribuido a São Paulo","")</f>
        <v/>
      </c>
    </row>
    <row r="298" spans="1:10" ht="23.25">
      <c r="B298" s="129" t="s">
        <v>58</v>
      </c>
      <c r="C298" s="134">
        <v>102593</v>
      </c>
      <c r="D298" s="130" t="str">
        <f>VLOOKUP(C298,BancoRJ!C:G,2,0)</f>
        <v>FURO EM CAIXA D'ÁGUA COM ESPESSURA DE 2 ATÉ 5 MM E DIÂMETRO DE 32 MM. AF_06/2021</v>
      </c>
      <c r="E298" s="131" t="str">
        <f>VLOOKUP(C298,BancoRJ!C:G,3,0)</f>
        <v>UN</v>
      </c>
      <c r="F298" s="139">
        <f>F296+F297</f>
        <v>4</v>
      </c>
      <c r="G298" s="132">
        <f>IF(B298="COMP",VLOOKUP(C298,COMPOSIÇÕES!C:H,6,0),IF(VLOOKUP('DADOS GERAIS'!$B$9,'DADOS GERAIS'!$H$1:$I$2,2,0)=1,IF(VLOOKUP(C298,BancoRJ!C:G,4,0)=0,VLOOKUP(C298,BancoSP!C:G,4,0),VLOOKUP(C298,BancoRJ!C:G,4,0)),IF(VLOOKUP(C298,BancoRJ!C:G,5,0)=0,VLOOKUP(C298,BancoSP!C:G,5,0),VLOOKUP(C298,BancoRJ!C:G,5,0))))</f>
        <v>6.81</v>
      </c>
      <c r="H298" s="132">
        <f t="shared" ref="H298:H308" si="39">TRUNC(F298*G298,2)</f>
        <v>27.24</v>
      </c>
      <c r="J298" s="148" t="str">
        <f>IF(VLOOKUP(C298,BancoRJ!C:G,4,0)=0,"Atribuido a São Paulo","")</f>
        <v/>
      </c>
    </row>
    <row r="299" spans="1:10" ht="23.25">
      <c r="B299" s="129" t="s">
        <v>58</v>
      </c>
      <c r="C299" s="134">
        <v>94490</v>
      </c>
      <c r="D299" s="130" t="str">
        <f>VLOOKUP(C299,BancoRJ!C:G,2,0)</f>
        <v>REGISTRO DE ESFERA, PVC, SOLDÁVEL, COM VOLANTE, DN 32 MM - FORNECIMENTO E INSTALAÇÃO. AF_08/2021</v>
      </c>
      <c r="E299" s="131" t="str">
        <f>VLOOKUP(C299,BancoRJ!C:G,3,0)</f>
        <v>UN</v>
      </c>
      <c r="F299" s="139">
        <v>2</v>
      </c>
      <c r="G299" s="132">
        <f>IF(B299="COMP",VLOOKUP(C299,COMPOSIÇÕES!C:H,6,0),IF(VLOOKUP('DADOS GERAIS'!$B$9,'DADOS GERAIS'!$H$1:$I$2,2,0)=1,IF(VLOOKUP(C299,BancoRJ!C:G,4,0)=0,VLOOKUP(C299,BancoSP!C:G,4,0),VLOOKUP(C299,BancoRJ!C:G,4,0)),IF(VLOOKUP(C299,BancoRJ!C:G,5,0)=0,VLOOKUP(C299,BancoSP!C:G,5,0),VLOOKUP(C299,BancoRJ!C:G,5,0))))</f>
        <v>60.13</v>
      </c>
      <c r="H299" s="132">
        <f t="shared" si="39"/>
        <v>120.26</v>
      </c>
      <c r="J299" s="148" t="str">
        <f>IF(VLOOKUP(C299,BancoRJ!C:G,4,0)=0,"Atribuido a São Paulo","")</f>
        <v/>
      </c>
    </row>
    <row r="300" spans="1:10" ht="23.25">
      <c r="B300" s="129" t="s">
        <v>58</v>
      </c>
      <c r="C300" s="134">
        <v>89443</v>
      </c>
      <c r="D300" s="130" t="str">
        <f>VLOOKUP(C300,BancoRJ!C:G,2,0)</f>
        <v>TE, PVC, SOLDÁVEL, DN 32MM, INSTALADO EM RAMAL DE DISTRIBUIÇÃO DE ÁGUA - FORNECIMENTO E INSTALAÇÃO. AF_06/2022</v>
      </c>
      <c r="E300" s="131" t="str">
        <f>VLOOKUP(C300,BancoRJ!C:G,3,0)</f>
        <v>UN</v>
      </c>
      <c r="F300" s="139">
        <v>5</v>
      </c>
      <c r="G300" s="132">
        <f>IF(B300="COMP",VLOOKUP(C300,COMPOSIÇÕES!C:H,6,0),IF(VLOOKUP('DADOS GERAIS'!$B$9,'DADOS GERAIS'!$H$1:$I$2,2,0)=1,IF(VLOOKUP(C300,BancoRJ!C:G,4,0)=0,VLOOKUP(C300,BancoSP!C:G,4,0),VLOOKUP(C300,BancoRJ!C:G,4,0)),IF(VLOOKUP(C300,BancoRJ!C:G,5,0)=0,VLOOKUP(C300,BancoSP!C:G,5,0),VLOOKUP(C300,BancoRJ!C:G,5,0))))</f>
        <v>21.63</v>
      </c>
      <c r="H300" s="132">
        <f t="shared" si="39"/>
        <v>108.15</v>
      </c>
      <c r="J300" s="148" t="str">
        <f>IF(VLOOKUP(C300,BancoRJ!C:G,4,0)=0,"Atribuido a São Paulo","")</f>
        <v/>
      </c>
    </row>
    <row r="301" spans="1:10" ht="34.5">
      <c r="B301" s="129" t="s">
        <v>58</v>
      </c>
      <c r="C301" s="134">
        <v>89415</v>
      </c>
      <c r="D301" s="130" t="str">
        <f>VLOOKUP(C301,BancoRJ!C:G,2,0)</f>
        <v>CURVA 90 GRAUS, PVC, SOLDÁVEL, DN 32MM, INSTALADO EM RAMAL DE DISTRIBUIÇÃO DE ÁGUA - FORNECIMENTO E INSTALAÇÃO. AF_06/2022</v>
      </c>
      <c r="E301" s="131" t="str">
        <f>VLOOKUP(C301,BancoRJ!C:G,3,0)</f>
        <v>UN</v>
      </c>
      <c r="F301" s="139">
        <v>6</v>
      </c>
      <c r="G301" s="132">
        <f>IF(B301="COMP",VLOOKUP(C301,COMPOSIÇÕES!C:H,6,0),IF(VLOOKUP('DADOS GERAIS'!$B$9,'DADOS GERAIS'!$H$1:$I$2,2,0)=1,IF(VLOOKUP(C301,BancoRJ!C:G,4,0)=0,VLOOKUP(C301,BancoSP!C:G,4,0),VLOOKUP(C301,BancoRJ!C:G,4,0)),IF(VLOOKUP(C301,BancoRJ!C:G,5,0)=0,VLOOKUP(C301,BancoSP!C:G,5,0),VLOOKUP(C301,BancoRJ!C:G,5,0))))</f>
        <v>19.79</v>
      </c>
      <c r="H301" s="132">
        <f t="shared" si="39"/>
        <v>118.74</v>
      </c>
      <c r="J301" s="148" t="str">
        <f>IF(VLOOKUP(C301,BancoRJ!C:G,4,0)=0,"Atribuido a São Paulo","")</f>
        <v/>
      </c>
    </row>
    <row r="302" spans="1:10" ht="34.5">
      <c r="B302" s="129" t="s">
        <v>58</v>
      </c>
      <c r="C302" s="134">
        <v>89416</v>
      </c>
      <c r="D302" s="130" t="str">
        <f>VLOOKUP(C302,BancoRJ!C:G,2,0)</f>
        <v>CURVA 45 GRAUS, PVC, SOLDÁVEL, DN 32MM, INSTALADO EM RAMAL DE DISTRIBUIÇÃO DE ÁGUA - FORNECIMENTO E INSTALAÇÃO. AF_06/2022</v>
      </c>
      <c r="E302" s="131" t="str">
        <f>VLOOKUP(C302,BancoRJ!C:G,3,0)</f>
        <v>UN</v>
      </c>
      <c r="F302" s="139">
        <v>1</v>
      </c>
      <c r="G302" s="132">
        <f>IF(B302="COMP",VLOOKUP(C302,COMPOSIÇÕES!C:H,6,0),IF(VLOOKUP('DADOS GERAIS'!$B$9,'DADOS GERAIS'!$H$1:$I$2,2,0)=1,IF(VLOOKUP(C302,BancoRJ!C:G,4,0)=0,VLOOKUP(C302,BancoSP!C:G,4,0),VLOOKUP(C302,BancoRJ!C:G,4,0)),IF(VLOOKUP(C302,BancoRJ!C:G,5,0)=0,VLOOKUP(C302,BancoSP!C:G,5,0),VLOOKUP(C302,BancoRJ!C:G,5,0))))</f>
        <v>17.72</v>
      </c>
      <c r="H302" s="132">
        <f t="shared" si="39"/>
        <v>17.72</v>
      </c>
      <c r="J302" s="148" t="str">
        <f>IF(VLOOKUP(C302,BancoRJ!C:G,4,0)=0,"Atribuido a São Paulo","")</f>
        <v/>
      </c>
    </row>
    <row r="303" spans="1:10" ht="23.25">
      <c r="B303" s="129" t="s">
        <v>58</v>
      </c>
      <c r="C303" s="134">
        <v>89440</v>
      </c>
      <c r="D303" s="130" t="str">
        <f>VLOOKUP(C303,BancoRJ!C:G,2,0)</f>
        <v>TE, PVC, SOLDÁVEL, DN 25MM, INSTALADO EM RAMAL DE DISTRIBUIÇÃO DE ÁGUA - FORNECIMENTO E INSTALAÇÃO. AF_06/2022</v>
      </c>
      <c r="E303" s="131" t="str">
        <f>VLOOKUP(C303,BancoRJ!C:G,3,0)</f>
        <v>UN</v>
      </c>
      <c r="F303" s="139">
        <v>1</v>
      </c>
      <c r="G303" s="132">
        <f>IF(B303="COMP",VLOOKUP(C303,COMPOSIÇÕES!C:H,6,0),IF(VLOOKUP('DADOS GERAIS'!$B$9,'DADOS GERAIS'!$H$1:$I$2,2,0)=1,IF(VLOOKUP(C303,BancoRJ!C:G,4,0)=0,VLOOKUP(C303,BancoSP!C:G,4,0),VLOOKUP(C303,BancoRJ!C:G,4,0)),IF(VLOOKUP(C303,BancoRJ!C:G,5,0)=0,VLOOKUP(C303,BancoSP!C:G,5,0),VLOOKUP(C303,BancoRJ!C:G,5,0))))</f>
        <v>15.85</v>
      </c>
      <c r="H303" s="132">
        <f t="shared" si="39"/>
        <v>15.85</v>
      </c>
      <c r="J303" s="148" t="str">
        <f>IF(VLOOKUP(C303,BancoRJ!C:G,4,0)=0,"Atribuido a São Paulo","")</f>
        <v/>
      </c>
    </row>
    <row r="304" spans="1:10" ht="34.5">
      <c r="B304" s="129" t="s">
        <v>58</v>
      </c>
      <c r="C304" s="134">
        <v>89410</v>
      </c>
      <c r="D304" s="130" t="str">
        <f>VLOOKUP(C304,BancoRJ!C:G,2,0)</f>
        <v>CURVA 90 GRAUS, PVC, SOLDÁVEL, DN 25MM, INSTALADO EM RAMAL DE DISTRIBUIÇÃO DE ÁGUA - FORNECIMENTO E INSTALAÇÃO. AF_06/2022</v>
      </c>
      <c r="E304" s="131" t="str">
        <f>VLOOKUP(C304,BancoRJ!C:G,3,0)</f>
        <v>UN</v>
      </c>
      <c r="F304" s="139">
        <v>8</v>
      </c>
      <c r="G304" s="132">
        <f>IF(B304="COMP",VLOOKUP(C304,COMPOSIÇÕES!C:H,6,0),IF(VLOOKUP('DADOS GERAIS'!$B$9,'DADOS GERAIS'!$H$1:$I$2,2,0)=1,IF(VLOOKUP(C304,BancoRJ!C:G,4,0)=0,VLOOKUP(C304,BancoSP!C:G,4,0),VLOOKUP(C304,BancoRJ!C:G,4,0)),IF(VLOOKUP(C304,BancoRJ!C:G,5,0)=0,VLOOKUP(C304,BancoSP!C:G,5,0),VLOOKUP(C304,BancoRJ!C:G,5,0))))</f>
        <v>13.9</v>
      </c>
      <c r="H304" s="132">
        <f t="shared" si="39"/>
        <v>111.2</v>
      </c>
      <c r="J304" s="148" t="str">
        <f>IF(VLOOKUP(C304,BancoRJ!C:G,4,0)=0,"Atribuido a São Paulo","")</f>
        <v/>
      </c>
    </row>
    <row r="305" spans="1:10" ht="34.5">
      <c r="B305" s="129" t="s">
        <v>58</v>
      </c>
      <c r="C305" s="134">
        <v>103953</v>
      </c>
      <c r="D305" s="130" t="str">
        <f>VLOOKUP(C305,BancoRJ!C:G,2,0)</f>
        <v>BUCHA DE REDUÇÃO, CURTA, PVC, SOLDÁVEL, DN 32 X 25 MM, INSTALADO EM RAMAL DE DISTRIBUIÇÃO DE ÁGUA - FORNECIMENTO E INSTALAÇÃO. AF_06/2022</v>
      </c>
      <c r="E305" s="131" t="str">
        <f>VLOOKUP(C305,BancoRJ!C:G,3,0)</f>
        <v>UN</v>
      </c>
      <c r="F305" s="139">
        <v>1</v>
      </c>
      <c r="G305" s="132">
        <f>IF(B305="COMP",VLOOKUP(C305,COMPOSIÇÕES!C:H,6,0),IF(VLOOKUP('DADOS GERAIS'!$B$9,'DADOS GERAIS'!$H$1:$I$2,2,0)=1,IF(VLOOKUP(C305,BancoRJ!C:G,4,0)=0,VLOOKUP(C305,BancoSP!C:G,4,0),VLOOKUP(C305,BancoRJ!C:G,4,0)),IF(VLOOKUP(C305,BancoRJ!C:G,5,0)=0,VLOOKUP(C305,BancoSP!C:G,5,0),VLOOKUP(C305,BancoRJ!C:G,5,0))))</f>
        <v>9.41</v>
      </c>
      <c r="H305" s="132">
        <f t="shared" si="39"/>
        <v>9.41</v>
      </c>
      <c r="J305" s="148" t="str">
        <f>IF(VLOOKUP(C305,BancoRJ!C:G,4,0)=0,"Atribuido a São Paulo","")</f>
        <v/>
      </c>
    </row>
    <row r="306" spans="1:10" ht="34.5">
      <c r="B306" s="129" t="s">
        <v>58</v>
      </c>
      <c r="C306" s="134">
        <v>103974</v>
      </c>
      <c r="D306" s="130" t="str">
        <f>VLOOKUP(C306,BancoRJ!C:G,2,0)</f>
        <v>JOELHO DE REDUÇÃO, 90 GRAUS, PVC, SOLDÁVEL, DN 32 MM X 25 MM, INSTALADO EM PRUMADA DE ÁGUA - FORNECIMENTO E INSTALAÇÃO. AF_06/2022</v>
      </c>
      <c r="E306" s="131" t="str">
        <f>VLOOKUP(C306,BancoRJ!C:G,3,0)</f>
        <v>UN</v>
      </c>
      <c r="F306" s="139">
        <v>1</v>
      </c>
      <c r="G306" s="132">
        <f>IF(B306="COMP",VLOOKUP(C306,COMPOSIÇÕES!C:H,6,0),IF(VLOOKUP('DADOS GERAIS'!$B$9,'DADOS GERAIS'!$H$1:$I$2,2,0)=1,IF(VLOOKUP(C306,BancoRJ!C:G,4,0)=0,VLOOKUP(C306,BancoSP!C:G,4,0),VLOOKUP(C306,BancoRJ!C:G,4,0)),IF(VLOOKUP(C306,BancoRJ!C:G,5,0)=0,VLOOKUP(C306,BancoSP!C:G,5,0),VLOOKUP(C306,BancoRJ!C:G,5,0))))</f>
        <v>12.29</v>
      </c>
      <c r="H306" s="132">
        <f t="shared" si="39"/>
        <v>12.29</v>
      </c>
      <c r="J306" s="148" t="str">
        <f>IF(VLOOKUP(C306,BancoRJ!C:G,4,0)=0,"Atribuido a São Paulo","")</f>
        <v/>
      </c>
    </row>
    <row r="307" spans="1:10" ht="23.25">
      <c r="B307" s="129" t="s">
        <v>58</v>
      </c>
      <c r="C307" s="134">
        <v>89403</v>
      </c>
      <c r="D307" s="130" t="str">
        <f>VLOOKUP(C307,BancoRJ!C:G,2,0)</f>
        <v>TUBO, PVC, SOLDÁVEL, DE 32MM, INSTALADO EM RAMAL DE DISTRIBUIÇÃO DE ÁGUA - FORNECIMENTO E INSTALAÇÃO. AF_06/2022</v>
      </c>
      <c r="E307" s="131" t="str">
        <f>VLOOKUP(C307,BancoRJ!C:G,3,0)</f>
        <v>M</v>
      </c>
      <c r="F307" s="139">
        <f>1.15+0.35+0.2+1.8+0.8+0.45+0.35</f>
        <v>5.0999999999999996</v>
      </c>
      <c r="G307" s="132">
        <f>IF(B307="COMP",VLOOKUP(C307,COMPOSIÇÕES!C:H,6,0),IF(VLOOKUP('DADOS GERAIS'!$B$9,'DADOS GERAIS'!$H$1:$I$2,2,0)=1,IF(VLOOKUP(C307,BancoRJ!C:G,4,0)=0,VLOOKUP(C307,BancoSP!C:G,4,0),VLOOKUP(C307,BancoRJ!C:G,4,0)),IF(VLOOKUP(C307,BancoRJ!C:G,5,0)=0,VLOOKUP(C307,BancoSP!C:G,5,0),VLOOKUP(C307,BancoRJ!C:G,5,0))))</f>
        <v>23.21</v>
      </c>
      <c r="H307" s="132">
        <f t="shared" si="39"/>
        <v>118.37</v>
      </c>
      <c r="J307" s="148" t="str">
        <f>IF(VLOOKUP(C307,BancoRJ!C:G,4,0)=0,"Atribuido a São Paulo","")</f>
        <v/>
      </c>
    </row>
    <row r="308" spans="1:10" ht="23.25">
      <c r="B308" s="129" t="s">
        <v>58</v>
      </c>
      <c r="C308" s="134">
        <v>89402</v>
      </c>
      <c r="D308" s="130" t="str">
        <f>VLOOKUP(C308,BancoRJ!C:G,2,0)</f>
        <v>TUBO, PVC, SOLDÁVEL, DE 25MM, INSTALADO EM RAMAL DE DISTRIBUIÇÃO DE ÁGUA - FORNECIMENTO E INSTALAÇÃO. AF_06/2022</v>
      </c>
      <c r="E308" s="131" t="str">
        <f>VLOOKUP(C308,BancoRJ!C:G,3,0)</f>
        <v>M</v>
      </c>
      <c r="F308" s="139">
        <f>1.95+1.2+3+4+0.45</f>
        <v>10.6</v>
      </c>
      <c r="G308" s="132">
        <f>IF(B308="COMP",VLOOKUP(C308,COMPOSIÇÕES!C:H,6,0),IF(VLOOKUP('DADOS GERAIS'!$B$9,'DADOS GERAIS'!$H$1:$I$2,2,0)=1,IF(VLOOKUP(C308,BancoRJ!C:G,4,0)=0,VLOOKUP(C308,BancoSP!C:G,4,0),VLOOKUP(C308,BancoRJ!C:G,4,0)),IF(VLOOKUP(C308,BancoRJ!C:G,5,0)=0,VLOOKUP(C308,BancoSP!C:G,5,0),VLOOKUP(C308,BancoRJ!C:G,5,0))))</f>
        <v>15.78</v>
      </c>
      <c r="H308" s="132">
        <f t="shared" si="39"/>
        <v>167.26</v>
      </c>
      <c r="J308" s="148" t="str">
        <f>IF(VLOOKUP(C308,BancoRJ!C:G,4,0)=0,"Atribuido a São Paulo","")</f>
        <v/>
      </c>
    </row>
    <row r="309" spans="1:10">
      <c r="B309" s="329" t="s">
        <v>32236</v>
      </c>
      <c r="C309" s="330"/>
      <c r="D309" s="330"/>
      <c r="E309" s="330"/>
      <c r="F309" s="330"/>
      <c r="G309" s="330"/>
      <c r="H309" s="331"/>
    </row>
    <row r="312" spans="1:10" ht="34.5">
      <c r="A312" s="124" t="str">
        <f>CONCATENAR</f>
        <v>SINAPI COMP 24</v>
      </c>
      <c r="B312" s="125" t="s">
        <v>58</v>
      </c>
      <c r="C312" s="125" t="s">
        <v>31762</v>
      </c>
      <c r="D312" s="135" t="s">
        <v>31772</v>
      </c>
      <c r="E312" s="125" t="s">
        <v>15798</v>
      </c>
      <c r="F312" s="152" t="s">
        <v>134</v>
      </c>
      <c r="G312" s="127" t="s">
        <v>25</v>
      </c>
      <c r="H312" s="128">
        <f>SUM(H313:H335)</f>
        <v>2720.7899999999995</v>
      </c>
    </row>
    <row r="313" spans="1:10" ht="34.5">
      <c r="B313" s="129" t="s">
        <v>58</v>
      </c>
      <c r="C313" s="134">
        <v>104749</v>
      </c>
      <c r="D313" s="130" t="str">
        <f>VLOOKUP(C313,BancoRJ!C:G,2,0)</f>
        <v>CONECTOR GRAMPO METÁLICO TIPO OLHAL, PARA SPDA, PARA HASTE DE ATERRAMENTO DE 3/4'' E CABOS DE 10 A 50 MM2 - FORNECIMENTO E INSTALAÇÃO. AF_08/2023</v>
      </c>
      <c r="E313" s="131" t="str">
        <f>VLOOKUP(C313,BancoRJ!C:G,3,0)</f>
        <v>UN</v>
      </c>
      <c r="F313" s="139">
        <v>1</v>
      </c>
      <c r="G313" s="132">
        <f>IF(B313="COMP",VLOOKUP(C313,COMPOSIÇÕES!C:H,6,0),IF(VLOOKUP('DADOS GERAIS'!$B$9,'DADOS GERAIS'!$H$1:$I$2,2,0)=1,IF(VLOOKUP(C313,BancoRJ!C:G,4,0)=0,VLOOKUP(C313,BancoSP!C:G,4,0),VLOOKUP(C313,BancoRJ!C:G,4,0)),IF(VLOOKUP(C313,BancoRJ!C:G,5,0)=0,VLOOKUP(C313,BancoSP!C:G,5,0),VLOOKUP(C313,BancoRJ!C:G,5,0))))</f>
        <v>23.63</v>
      </c>
      <c r="H313" s="132">
        <f t="shared" ref="H313:H335" si="40">TRUNC(F313*G313,2)</f>
        <v>23.63</v>
      </c>
      <c r="J313" s="148" t="str">
        <f>IF(VLOOKUP(C313,BancoRJ!C:G,4,0)=0,"Atribuido a São Paulo","")</f>
        <v/>
      </c>
    </row>
    <row r="314" spans="1:10" ht="45.75">
      <c r="B314" s="129" t="s">
        <v>58</v>
      </c>
      <c r="C314" s="134">
        <v>100578</v>
      </c>
      <c r="D314" s="130" t="str">
        <f>VLOOKUP(C314,BancoRJ!C:G,2,0)</f>
        <v>ASSENTAMENTO DE POSTE DE CONCRETO COM COMPRIMENTO NOMINAL DE 9 M, CARGA NOMINAL MENOR OU IGUAL A 1000 DAN, ENGASTAMENTO SIMPLES COM 1,5 M DE SOLO (NÃO INCLUI FORNECIMENTO). AF_04/2025</v>
      </c>
      <c r="E314" s="131" t="str">
        <f>VLOOKUP(C314,BancoRJ!C:G,3,0)</f>
        <v>UN</v>
      </c>
      <c r="F314" s="139">
        <v>1</v>
      </c>
      <c r="G314" s="132">
        <f>IF(B314="COMP",VLOOKUP(C314,COMPOSIÇÕES!C:H,6,0),IF(VLOOKUP('DADOS GERAIS'!$B$9,'DADOS GERAIS'!$H$1:$I$2,2,0)=1,IF(VLOOKUP(C314,BancoRJ!C:G,4,0)=0,VLOOKUP(C314,BancoSP!C:G,4,0),VLOOKUP(C314,BancoRJ!C:G,4,0)),IF(VLOOKUP(C314,BancoRJ!C:G,5,0)=0,VLOOKUP(C314,BancoSP!C:G,5,0),VLOOKUP(C314,BancoRJ!C:G,5,0))))</f>
        <v>671.28</v>
      </c>
      <c r="H314" s="132">
        <f t="shared" si="40"/>
        <v>671.28</v>
      </c>
      <c r="J314" s="148" t="str">
        <f>IF(VLOOKUP(C314,BancoRJ!C:G,4,0)=0,"Atribuido a São Paulo","")</f>
        <v/>
      </c>
    </row>
    <row r="315" spans="1:10" ht="23.25">
      <c r="B315" s="129" t="s">
        <v>58</v>
      </c>
      <c r="C315" s="134">
        <v>96986</v>
      </c>
      <c r="D315" s="130" t="str">
        <f>VLOOKUP(C315,BancoRJ!C:G,2,0)</f>
        <v>HASTE DE ATERRAMENTO, DIÂMETRO 3/4", COM 3 METROS - FORNECIMENTO E INSTALAÇÃO. AF_08/2023</v>
      </c>
      <c r="E315" s="131" t="str">
        <f>VLOOKUP(C315,BancoRJ!C:G,3,0)</f>
        <v>UN</v>
      </c>
      <c r="F315" s="139">
        <v>1</v>
      </c>
      <c r="G315" s="132">
        <f>IF(B315="COMP",VLOOKUP(C315,COMPOSIÇÕES!C:H,6,0),IF(VLOOKUP('DADOS GERAIS'!$B$9,'DADOS GERAIS'!$H$1:$I$2,2,0)=1,IF(VLOOKUP(C315,BancoRJ!C:G,4,0)=0,VLOOKUP(C315,BancoSP!C:G,4,0),VLOOKUP(C315,BancoRJ!C:G,4,0)),IF(VLOOKUP(C315,BancoRJ!C:G,5,0)=0,VLOOKUP(C315,BancoSP!C:G,5,0),VLOOKUP(C315,BancoRJ!C:G,5,0))))</f>
        <v>125.46</v>
      </c>
      <c r="H315" s="132">
        <f t="shared" si="40"/>
        <v>125.46</v>
      </c>
      <c r="J315" s="148" t="str">
        <f>IF(VLOOKUP(C315,BancoRJ!C:G,4,0)=0,"Atribuido a São Paulo","")</f>
        <v/>
      </c>
    </row>
    <row r="316" spans="1:10" ht="23.25">
      <c r="B316" s="129" t="s">
        <v>58</v>
      </c>
      <c r="C316" s="134">
        <v>96977</v>
      </c>
      <c r="D316" s="130" t="str">
        <f>VLOOKUP(C316,BancoRJ!C:G,2,0)</f>
        <v>CORDOALHA DE COBRE NU 50 MM², ENTERRADA - FORNECIMENTO E INSTALAÇÃO. AF_08/2023</v>
      </c>
      <c r="E316" s="131" t="str">
        <f>VLOOKUP(C316,BancoRJ!C:G,3,0)</f>
        <v>M</v>
      </c>
      <c r="F316" s="139">
        <v>1.95</v>
      </c>
      <c r="G316" s="132">
        <f>IF(B316="COMP",VLOOKUP(C316,COMPOSIÇÕES!C:H,6,0),IF(VLOOKUP('DADOS GERAIS'!$B$9,'DADOS GERAIS'!$H$1:$I$2,2,0)=1,IF(VLOOKUP(C316,BancoRJ!C:G,4,0)=0,VLOOKUP(C316,BancoSP!C:G,4,0),VLOOKUP(C316,BancoRJ!C:G,4,0)),IF(VLOOKUP(C316,BancoRJ!C:G,5,0)=0,VLOOKUP(C316,BancoSP!C:G,5,0),VLOOKUP(C316,BancoRJ!C:G,5,0))))</f>
        <v>61.34</v>
      </c>
      <c r="H316" s="132">
        <f t="shared" si="40"/>
        <v>119.61</v>
      </c>
      <c r="J316" s="148" t="str">
        <f>IF(VLOOKUP(C316,BancoRJ!C:G,4,0)=0,"Atribuido a São Paulo","")</f>
        <v/>
      </c>
    </row>
    <row r="317" spans="1:10" ht="23.25">
      <c r="B317" s="129" t="s">
        <v>58</v>
      </c>
      <c r="C317" s="134">
        <v>93666</v>
      </c>
      <c r="D317" s="130" t="str">
        <f>VLOOKUP(C317,BancoRJ!C:G,2,0)</f>
        <v>DISJUNTOR BIPOLAR TIPO DIN, CORRENTE NOMINAL DE 50A - FORNECIMENTO E INSTALAÇÃO. AF_07/2025</v>
      </c>
      <c r="E317" s="131" t="str">
        <f>VLOOKUP(C317,BancoRJ!C:G,3,0)</f>
        <v>UN</v>
      </c>
      <c r="F317" s="139">
        <v>1</v>
      </c>
      <c r="G317" s="132">
        <f>IF(B317="COMP",VLOOKUP(C317,COMPOSIÇÕES!C:H,6,0),IF(VLOOKUP('DADOS GERAIS'!$B$9,'DADOS GERAIS'!$H$1:$I$2,2,0)=1,IF(VLOOKUP(C317,BancoRJ!C:G,4,0)=0,VLOOKUP(C317,BancoSP!C:G,4,0),VLOOKUP(C317,BancoRJ!C:G,4,0)),IF(VLOOKUP(C317,BancoRJ!C:G,5,0)=0,VLOOKUP(C317,BancoSP!C:G,5,0),VLOOKUP(C317,BancoRJ!C:G,5,0))))</f>
        <v>74</v>
      </c>
      <c r="H317" s="132">
        <f t="shared" si="40"/>
        <v>74</v>
      </c>
      <c r="J317" s="148" t="str">
        <f>IF(VLOOKUP(C317,BancoRJ!C:G,4,0)=0,"Atribuido a São Paulo","")</f>
        <v/>
      </c>
    </row>
    <row r="318" spans="1:10" ht="34.5">
      <c r="B318" s="129" t="s">
        <v>58</v>
      </c>
      <c r="C318" s="134">
        <v>91933</v>
      </c>
      <c r="D318" s="130" t="str">
        <f>VLOOKUP(C318,BancoRJ!C:G,2,0)</f>
        <v>CABO DE COBRE FLEXÍVEL ISOLADO, 10 MM², ANTI-CHAMA 0,6/1,0 KV, PARA CIRCUITOS TERMINAIS - FORNECIMENTO E INSTALAÇÃO. AF_03/2023</v>
      </c>
      <c r="E318" s="131" t="str">
        <f>VLOOKUP(C318,BancoRJ!C:G,3,0)</f>
        <v>M</v>
      </c>
      <c r="F318" s="139">
        <v>16.649999999999999</v>
      </c>
      <c r="G318" s="132">
        <f>IF(B318="COMP",VLOOKUP(C318,COMPOSIÇÕES!C:H,6,0),IF(VLOOKUP('DADOS GERAIS'!$B$9,'DADOS GERAIS'!$H$1:$I$2,2,0)=1,IF(VLOOKUP(C318,BancoRJ!C:G,4,0)=0,VLOOKUP(C318,BancoSP!C:G,4,0),VLOOKUP(C318,BancoRJ!C:G,4,0)),IF(VLOOKUP(C318,BancoRJ!C:G,5,0)=0,VLOOKUP(C318,BancoSP!C:G,5,0),VLOOKUP(C318,BancoRJ!C:G,5,0))))</f>
        <v>18.48</v>
      </c>
      <c r="H318" s="132">
        <f t="shared" si="40"/>
        <v>307.69</v>
      </c>
      <c r="J318" s="148" t="str">
        <f>IF(VLOOKUP(C318,BancoRJ!C:G,4,0)=0,"Atribuido a São Paulo","")</f>
        <v/>
      </c>
    </row>
    <row r="319" spans="1:10" ht="34.5">
      <c r="B319" s="129" t="s">
        <v>58</v>
      </c>
      <c r="C319" s="134">
        <v>91919</v>
      </c>
      <c r="D319" s="130" t="str">
        <f>VLOOKUP(C319,BancoRJ!C:G,2,0)</f>
        <v>CURVA 180 GRAUS PARA ELETRODUTO, PVC, ROSCÁVEL, DN 32 MM (1"), PARA CIRCUITOS TERMINAIS, INSTALADA EM PAREDE - FORNECIMENTO E INSTALAÇÃO. AF_03/2023</v>
      </c>
      <c r="E319" s="131" t="str">
        <f>VLOOKUP(C319,BancoRJ!C:G,3,0)</f>
        <v>UN</v>
      </c>
      <c r="F319" s="139">
        <v>1</v>
      </c>
      <c r="G319" s="132">
        <f>IF(B319="COMP",VLOOKUP(C319,COMPOSIÇÕES!C:H,6,0),IF(VLOOKUP('DADOS GERAIS'!$B$9,'DADOS GERAIS'!$H$1:$I$2,2,0)=1,IF(VLOOKUP(C319,BancoRJ!C:G,4,0)=0,VLOOKUP(C319,BancoSP!C:G,4,0),VLOOKUP(C319,BancoRJ!C:G,4,0)),IF(VLOOKUP(C319,BancoRJ!C:G,5,0)=0,VLOOKUP(C319,BancoSP!C:G,5,0),VLOOKUP(C319,BancoRJ!C:G,5,0))))</f>
        <v>31.78</v>
      </c>
      <c r="H319" s="132">
        <f t="shared" si="40"/>
        <v>31.78</v>
      </c>
      <c r="J319" s="148" t="str">
        <f>IF(VLOOKUP(C319,BancoRJ!C:G,4,0)=0,"Atribuido a São Paulo","")</f>
        <v/>
      </c>
    </row>
    <row r="320" spans="1:10" ht="34.5">
      <c r="B320" s="129" t="s">
        <v>58</v>
      </c>
      <c r="C320" s="134">
        <v>91917</v>
      </c>
      <c r="D320" s="130" t="str">
        <f>VLOOKUP(C320,BancoRJ!C:G,2,0)</f>
        <v>CURVA 90 GRAUS PARA ELETRODUTO, PVC, ROSCÁVEL, DN 32 MM (1"), PARA CIRCUITOS TERMINAIS, INSTALADA EM PAREDE - FORNECIMENTO E INSTALAÇÃO. AF_03/2023</v>
      </c>
      <c r="E320" s="131" t="str">
        <f>VLOOKUP(C320,BancoRJ!C:G,3,0)</f>
        <v>UN</v>
      </c>
      <c r="F320" s="139">
        <v>1</v>
      </c>
      <c r="G320" s="132">
        <f>IF(B320="COMP",VLOOKUP(C320,COMPOSIÇÕES!C:H,6,0),IF(VLOOKUP('DADOS GERAIS'!$B$9,'DADOS GERAIS'!$H$1:$I$2,2,0)=1,IF(VLOOKUP(C320,BancoRJ!C:G,4,0)=0,VLOOKUP(C320,BancoSP!C:G,4,0),VLOOKUP(C320,BancoRJ!C:G,4,0)),IF(VLOOKUP(C320,BancoRJ!C:G,5,0)=0,VLOOKUP(C320,BancoSP!C:G,5,0),VLOOKUP(C320,BancoRJ!C:G,5,0))))</f>
        <v>29.23</v>
      </c>
      <c r="H320" s="132">
        <f t="shared" si="40"/>
        <v>29.23</v>
      </c>
      <c r="J320" s="148" t="str">
        <f>IF(VLOOKUP(C320,BancoRJ!C:G,4,0)=0,"Atribuido a São Paulo","")</f>
        <v/>
      </c>
    </row>
    <row r="321" spans="2:10" ht="34.5">
      <c r="B321" s="129" t="s">
        <v>58</v>
      </c>
      <c r="C321" s="134">
        <v>91885</v>
      </c>
      <c r="D321" s="130" t="str">
        <f>VLOOKUP(C321,BancoRJ!C:G,2,0)</f>
        <v>LUVA PARA ELETRODUTO, PVC, ROSCÁVEL, DN 32 MM (1"), PARA CIRCUITOS TERMINAIS, INSTALADA EM PAREDE - FORNECIMENTO E INSTALAÇÃO. AF_03/2023</v>
      </c>
      <c r="E321" s="131" t="str">
        <f>VLOOKUP(C321,BancoRJ!C:G,3,0)</f>
        <v>UN</v>
      </c>
      <c r="F321" s="139">
        <v>1</v>
      </c>
      <c r="G321" s="132">
        <f>IF(B321="COMP",VLOOKUP(C321,COMPOSIÇÕES!C:H,6,0),IF(VLOOKUP('DADOS GERAIS'!$B$9,'DADOS GERAIS'!$H$1:$I$2,2,0)=1,IF(VLOOKUP(C321,BancoRJ!C:G,4,0)=0,VLOOKUP(C321,BancoSP!C:G,4,0),VLOOKUP(C321,BancoRJ!C:G,4,0)),IF(VLOOKUP(C321,BancoRJ!C:G,5,0)=0,VLOOKUP(C321,BancoSP!C:G,5,0),VLOOKUP(C321,BancoRJ!C:G,5,0))))</f>
        <v>18.079999999999998</v>
      </c>
      <c r="H321" s="132">
        <f t="shared" si="40"/>
        <v>18.079999999999998</v>
      </c>
      <c r="J321" s="148" t="str">
        <f>IF(VLOOKUP(C321,BancoRJ!C:G,4,0)=0,"Atribuido a São Paulo","")</f>
        <v/>
      </c>
    </row>
    <row r="322" spans="2:10" ht="34.5">
      <c r="B322" s="129" t="s">
        <v>58</v>
      </c>
      <c r="C322" s="134">
        <v>91872</v>
      </c>
      <c r="D322" s="130" t="str">
        <f>VLOOKUP(C322,BancoRJ!C:G,2,0)</f>
        <v>ELETRODUTO RÍGIDO ROSCÁVEL, PVC, DN 32 MM (1"), PARA CIRCUITOS TERMINAIS, INSTALADO EM PAREDE - FORNECIMENTO E INSTALAÇÃO. AF_03/2023</v>
      </c>
      <c r="E322" s="131" t="str">
        <f>VLOOKUP(C322,BancoRJ!C:G,3,0)</f>
        <v>M</v>
      </c>
      <c r="F322" s="139">
        <v>6.05</v>
      </c>
      <c r="G322" s="132">
        <f>IF(B322="COMP",VLOOKUP(C322,COMPOSIÇÕES!C:H,6,0),IF(VLOOKUP('DADOS GERAIS'!$B$9,'DADOS GERAIS'!$H$1:$I$2,2,0)=1,IF(VLOOKUP(C322,BancoRJ!C:G,4,0)=0,VLOOKUP(C322,BancoSP!C:G,4,0),VLOOKUP(C322,BancoRJ!C:G,4,0)),IF(VLOOKUP(C322,BancoRJ!C:G,5,0)=0,VLOOKUP(C322,BancoSP!C:G,5,0),VLOOKUP(C322,BancoRJ!C:G,5,0))))</f>
        <v>22.17</v>
      </c>
      <c r="H322" s="132">
        <f t="shared" si="40"/>
        <v>134.12</v>
      </c>
      <c r="J322" s="148" t="str">
        <f>IF(VLOOKUP(C322,BancoRJ!C:G,4,0)=0,"Atribuido a São Paulo","")</f>
        <v/>
      </c>
    </row>
    <row r="323" spans="2:10">
      <c r="B323" s="129" t="s">
        <v>58</v>
      </c>
      <c r="C323" s="134">
        <v>88264</v>
      </c>
      <c r="D323" s="130" t="str">
        <f>VLOOKUP(C323,BancoRJ!C:G,2,0)</f>
        <v>ELETRICISTA COM ENCARGOS COMPLEMENTARES</v>
      </c>
      <c r="E323" s="131" t="str">
        <f>VLOOKUP(C323,BancoRJ!C:G,3,0)</f>
        <v>H</v>
      </c>
      <c r="F323" s="139">
        <v>3.5078</v>
      </c>
      <c r="G323" s="132">
        <f>IF(B323="COMP",VLOOKUP(C323,COMPOSIÇÕES!C:H,6,0),IF(VLOOKUP('DADOS GERAIS'!$B$9,'DADOS GERAIS'!$H$1:$I$2,2,0)=1,IF(VLOOKUP(C323,BancoRJ!C:G,4,0)=0,VLOOKUP(C323,BancoSP!C:G,4,0),VLOOKUP(C323,BancoRJ!C:G,4,0)),IF(VLOOKUP(C323,BancoRJ!C:G,5,0)=0,VLOOKUP(C323,BancoSP!C:G,5,0),VLOOKUP(C323,BancoRJ!C:G,5,0))))</f>
        <v>39.94</v>
      </c>
      <c r="H323" s="132">
        <f t="shared" si="40"/>
        <v>140.1</v>
      </c>
      <c r="J323" s="148" t="str">
        <f>IF(VLOOKUP(C323,BancoRJ!C:G,4,0)=0,"Atribuido a São Paulo","")</f>
        <v/>
      </c>
    </row>
    <row r="324" spans="2:10">
      <c r="B324" s="129" t="s">
        <v>58</v>
      </c>
      <c r="C324" s="134">
        <v>88247</v>
      </c>
      <c r="D324" s="130" t="str">
        <f>VLOOKUP(C324,BancoRJ!C:G,2,0)</f>
        <v>AUXILIAR DE ELETRICISTA COM ENCARGOS COMPLEMENTARES</v>
      </c>
      <c r="E324" s="131" t="str">
        <f>VLOOKUP(C324,BancoRJ!C:G,3,0)</f>
        <v>H</v>
      </c>
      <c r="F324" s="139">
        <v>0.38969999999999999</v>
      </c>
      <c r="G324" s="132">
        <f>IF(B324="COMP",VLOOKUP(C324,COMPOSIÇÕES!C:H,6,0),IF(VLOOKUP('DADOS GERAIS'!$B$9,'DADOS GERAIS'!$H$1:$I$2,2,0)=1,IF(VLOOKUP(C324,BancoRJ!C:G,4,0)=0,VLOOKUP(C324,BancoSP!C:G,4,0),VLOOKUP(C324,BancoRJ!C:G,4,0)),IF(VLOOKUP(C324,BancoRJ!C:G,5,0)=0,VLOOKUP(C324,BancoSP!C:G,5,0),VLOOKUP(C324,BancoRJ!C:G,5,0))))</f>
        <v>33</v>
      </c>
      <c r="H324" s="132">
        <f t="shared" si="40"/>
        <v>12.86</v>
      </c>
      <c r="J324" s="148" t="str">
        <f>IF(VLOOKUP(C324,BancoRJ!C:G,4,0)=0,"Atribuido a São Paulo","")</f>
        <v/>
      </c>
    </row>
    <row r="325" spans="2:10" ht="23.25">
      <c r="B325" s="129" t="s">
        <v>65</v>
      </c>
      <c r="C325" s="134">
        <v>41196</v>
      </c>
      <c r="D325" s="130" t="str">
        <f>VLOOKUP(C325,BancoRJ!C:G,2,0)</f>
        <v>POSTE DE CONCRETO ARMADO DE SECAO DUPLO T, EXTENSAO DE 9,00 M, RESISTENCIA DE 150 DAN, TIPO D</v>
      </c>
      <c r="E325" s="131" t="str">
        <f>VLOOKUP(C325,BancoRJ!C:G,3,0)</f>
        <v>UN</v>
      </c>
      <c r="F325" s="139">
        <v>1</v>
      </c>
      <c r="G325" s="132">
        <f>IF(B325="COMP",VLOOKUP(C325,COMPOSIÇÕES!C:H,6,0),IF(VLOOKUP('DADOS GERAIS'!$B$9,'DADOS GERAIS'!$H$1:$I$2,2,0)=1,IF(VLOOKUP(C325,BancoRJ!C:G,4,0)=0,VLOOKUP(C325,BancoSP!C:G,4,0),VLOOKUP(C325,BancoRJ!C:G,4,0)),IF(VLOOKUP(C325,BancoRJ!C:G,5,0)=0,VLOOKUP(C325,BancoSP!C:G,5,0),VLOOKUP(C325,BancoRJ!C:G,5,0))))</f>
        <v>623.02</v>
      </c>
      <c r="H325" s="132">
        <f t="shared" si="40"/>
        <v>623.02</v>
      </c>
      <c r="J325" s="148" t="str">
        <f>IF(VLOOKUP(C325,BancoRJ!C:G,4,0)=0,"Atribuido a São Paulo","")</f>
        <v>Atribuido a São Paulo</v>
      </c>
    </row>
    <row r="326" spans="2:10">
      <c r="B326" s="129" t="s">
        <v>65</v>
      </c>
      <c r="C326" s="134">
        <v>39997</v>
      </c>
      <c r="D326" s="130" t="str">
        <f>VLOOKUP(C326,BancoRJ!C:G,2,0)</f>
        <v>PORCA ZINCADA, SEXTAVADA, DIAMETRO 1/4"</v>
      </c>
      <c r="E326" s="131" t="str">
        <f>VLOOKUP(C326,BancoRJ!C:G,3,0)</f>
        <v>UN</v>
      </c>
      <c r="F326" s="139">
        <v>2</v>
      </c>
      <c r="G326" s="132">
        <f>IF(B326="COMP",VLOOKUP(C326,COMPOSIÇÕES!C:H,6,0),IF(VLOOKUP('DADOS GERAIS'!$B$9,'DADOS GERAIS'!$H$1:$I$2,2,0)=1,IF(VLOOKUP(C326,BancoRJ!C:G,4,0)=0,VLOOKUP(C326,BancoSP!C:G,4,0),VLOOKUP(C326,BancoRJ!C:G,4,0)),IF(VLOOKUP(C326,BancoRJ!C:G,5,0)=0,VLOOKUP(C326,BancoSP!C:G,5,0),VLOOKUP(C326,BancoRJ!C:G,5,0))))</f>
        <v>0.4</v>
      </c>
      <c r="H326" s="132">
        <f t="shared" si="40"/>
        <v>0.8</v>
      </c>
      <c r="J326" s="148" t="str">
        <f>IF(VLOOKUP(C326,BancoRJ!C:G,4,0)=0,"Atribuido a São Paulo","")</f>
        <v/>
      </c>
    </row>
    <row r="327" spans="2:10">
      <c r="B327" s="129" t="s">
        <v>65</v>
      </c>
      <c r="C327" s="134">
        <v>39996</v>
      </c>
      <c r="D327" s="130" t="str">
        <f>VLOOKUP(C327,BancoRJ!C:G,2,0)</f>
        <v>VERGALHAO ZINCADO ROSCA TOTAL, 1/4" (6,3 MM)</v>
      </c>
      <c r="E327" s="131" t="str">
        <f>VLOOKUP(C327,BancoRJ!C:G,3,0)</f>
        <v>M</v>
      </c>
      <c r="F327" s="139">
        <v>0.16639999999999999</v>
      </c>
      <c r="G327" s="132">
        <f>IF(B327="COMP",VLOOKUP(C327,COMPOSIÇÕES!C:H,6,0),IF(VLOOKUP('DADOS GERAIS'!$B$9,'DADOS GERAIS'!$H$1:$I$2,2,0)=1,IF(VLOOKUP(C327,BancoRJ!C:G,4,0)=0,VLOOKUP(C327,BancoSP!C:G,4,0),VLOOKUP(C327,BancoRJ!C:G,4,0)),IF(VLOOKUP(C327,BancoRJ!C:G,5,0)=0,VLOOKUP(C327,BancoSP!C:G,5,0),VLOOKUP(C327,BancoRJ!C:G,5,0))))</f>
        <v>3.52</v>
      </c>
      <c r="H327" s="132">
        <f t="shared" si="40"/>
        <v>0.57999999999999996</v>
      </c>
      <c r="J327" s="148" t="str">
        <f>IF(VLOOKUP(C327,BancoRJ!C:G,4,0)=0,"Atribuido a São Paulo","")</f>
        <v/>
      </c>
    </row>
    <row r="328" spans="2:10" ht="34.5">
      <c r="B328" s="129" t="s">
        <v>65</v>
      </c>
      <c r="C328" s="134">
        <v>39809</v>
      </c>
      <c r="D328" s="130" t="str">
        <f>VLOOKUP(C328,BancoRJ!C:G,2,0)</f>
        <v>CAIXA PARA MEDIDOR POLIFASICO, EM POLICARBONATO / TERMOPLASTICO, PARA ALOJAR 1 DISJUNTOR (PADRAO DA CONCESSIONARIA LOCAL)</v>
      </c>
      <c r="E328" s="131" t="str">
        <f>VLOOKUP(C328,BancoRJ!C:G,3,0)</f>
        <v>UN</v>
      </c>
      <c r="F328" s="139">
        <v>1</v>
      </c>
      <c r="G328" s="132">
        <f>IF(B328="COMP",VLOOKUP(C328,COMPOSIÇÕES!C:H,6,0),IF(VLOOKUP('DADOS GERAIS'!$B$9,'DADOS GERAIS'!$H$1:$I$2,2,0)=1,IF(VLOOKUP(C328,BancoRJ!C:G,4,0)=0,VLOOKUP(C328,BancoSP!C:G,4,0),VLOOKUP(C328,BancoRJ!C:G,4,0)),IF(VLOOKUP(C328,BancoRJ!C:G,5,0)=0,VLOOKUP(C328,BancoSP!C:G,5,0),VLOOKUP(C328,BancoRJ!C:G,5,0))))</f>
        <v>260.75</v>
      </c>
      <c r="H328" s="132">
        <f t="shared" si="40"/>
        <v>260.75</v>
      </c>
      <c r="J328" s="148" t="str">
        <f>IF(VLOOKUP(C328,BancoRJ!C:G,4,0)=0,"Atribuido a São Paulo","")</f>
        <v/>
      </c>
    </row>
    <row r="329" spans="2:10" ht="34.5">
      <c r="B329" s="129" t="s">
        <v>65</v>
      </c>
      <c r="C329" s="134">
        <v>34643</v>
      </c>
      <c r="D329" s="130" t="str">
        <f>VLOOKUP(C329,BancoRJ!C:G,2,0)</f>
        <v>CAIXA DE INSPECAO PARA ATERRAMENTO E PARA RAIOS, EM POLIPROPILENO, DIAMETRO = 300 MM X ALTURA = 400 MM (INCLUIDA TAMPA SEM ESCOTILHA)</v>
      </c>
      <c r="E329" s="131" t="str">
        <f>VLOOKUP(C329,BancoRJ!C:G,3,0)</f>
        <v>UN</v>
      </c>
      <c r="F329" s="139">
        <v>1</v>
      </c>
      <c r="G329" s="132">
        <f>IF(B329="COMP",VLOOKUP(C329,COMPOSIÇÕES!C:H,6,0),IF(VLOOKUP('DADOS GERAIS'!$B$9,'DADOS GERAIS'!$H$1:$I$2,2,0)=1,IF(VLOOKUP(C329,BancoRJ!C:G,4,0)=0,VLOOKUP(C329,BancoSP!C:G,4,0),VLOOKUP(C329,BancoRJ!C:G,4,0)),IF(VLOOKUP(C329,BancoRJ!C:G,5,0)=0,VLOOKUP(C329,BancoSP!C:G,5,0),VLOOKUP(C329,BancoRJ!C:G,5,0))))</f>
        <v>58.24</v>
      </c>
      <c r="H329" s="132">
        <f t="shared" si="40"/>
        <v>58.24</v>
      </c>
      <c r="J329" s="148" t="str">
        <f>IF(VLOOKUP(C329,BancoRJ!C:G,4,0)=0,"Atribuido a São Paulo","")</f>
        <v/>
      </c>
    </row>
    <row r="330" spans="2:10" ht="23.25">
      <c r="B330" s="129" t="s">
        <v>65</v>
      </c>
      <c r="C330" s="134">
        <v>14153</v>
      </c>
      <c r="D330" s="130" t="str">
        <f>VLOOKUP(C330,BancoRJ!C:G,2,0)</f>
        <v>FITA METALICA PERFURADA, L = *18* MM, ROLO DE 30 M, CARGA RECOMENDADA = *30* KGF</v>
      </c>
      <c r="E330" s="131" t="str">
        <f>VLOOKUP(C330,BancoRJ!C:G,3,0)</f>
        <v>UN</v>
      </c>
      <c r="F330" s="139">
        <v>0.06</v>
      </c>
      <c r="G330" s="132">
        <f>IF(B330="COMP",VLOOKUP(C330,COMPOSIÇÕES!C:H,6,0),IF(VLOOKUP('DADOS GERAIS'!$B$9,'DADOS GERAIS'!$H$1:$I$2,2,0)=1,IF(VLOOKUP(C330,BancoRJ!C:G,4,0)=0,VLOOKUP(C330,BancoSP!C:G,4,0),VLOOKUP(C330,BancoRJ!C:G,4,0)),IF(VLOOKUP(C330,BancoRJ!C:G,5,0)=0,VLOOKUP(C330,BancoSP!C:G,5,0),VLOOKUP(C330,BancoRJ!C:G,5,0))))</f>
        <v>97.5</v>
      </c>
      <c r="H330" s="132">
        <f t="shared" si="40"/>
        <v>5.85</v>
      </c>
      <c r="J330" s="148" t="str">
        <f>IF(VLOOKUP(C330,BancoRJ!C:G,4,0)=0,"Atribuido a São Paulo","")</f>
        <v/>
      </c>
    </row>
    <row r="331" spans="2:10" ht="34.5">
      <c r="B331" s="129" t="s">
        <v>65</v>
      </c>
      <c r="C331" s="134">
        <v>11950</v>
      </c>
      <c r="D331" s="130" t="str">
        <f>VLOOKUP(C331,BancoRJ!C:G,2,0)</f>
        <v>BUCHA DE NYLON SEM ABA S6, COM PARAFUSO DE 4,20 X 40 MM EM ACO ZINCADO COM ROSCA SOBERBA, CABECA CHATA E FENDA PHILLIPS</v>
      </c>
      <c r="E331" s="131" t="str">
        <f>VLOOKUP(C331,BancoRJ!C:G,3,0)</f>
        <v>UN</v>
      </c>
      <c r="F331" s="139">
        <v>4</v>
      </c>
      <c r="G331" s="132">
        <f>IF(B331="COMP",VLOOKUP(C331,COMPOSIÇÕES!C:H,6,0),IF(VLOOKUP('DADOS GERAIS'!$B$9,'DADOS GERAIS'!$H$1:$I$2,2,0)=1,IF(VLOOKUP(C331,BancoRJ!C:G,4,0)=0,VLOOKUP(C331,BancoSP!C:G,4,0),VLOOKUP(C331,BancoRJ!C:G,4,0)),IF(VLOOKUP(C331,BancoRJ!C:G,5,0)=0,VLOOKUP(C331,BancoSP!C:G,5,0),VLOOKUP(C331,BancoRJ!C:G,5,0))))</f>
        <v>0.26</v>
      </c>
      <c r="H331" s="132">
        <f t="shared" si="40"/>
        <v>1.04</v>
      </c>
      <c r="J331" s="148" t="str">
        <f>IF(VLOOKUP(C331,BancoRJ!C:G,4,0)=0,"Atribuido a São Paulo","")</f>
        <v/>
      </c>
    </row>
    <row r="332" spans="2:10" ht="34.5">
      <c r="B332" s="129" t="s">
        <v>65</v>
      </c>
      <c r="C332" s="134">
        <v>11267</v>
      </c>
      <c r="D332" s="130" t="str">
        <f>VLOOKUP(C332,BancoRJ!C:G,2,0)</f>
        <v>ARRUELA LISA, REDONDA, DE LATAO POLIDO, DIAMETRO NOMINAL 5/8", DIAMETRO EXTERNO = 34 MM, DIAMETRO DO FURO = 17 MM, ESPESSURA = *2,5* MM</v>
      </c>
      <c r="E332" s="131" t="str">
        <f>VLOOKUP(C332,BancoRJ!C:G,3,0)</f>
        <v>UN</v>
      </c>
      <c r="F332" s="139">
        <v>2</v>
      </c>
      <c r="G332" s="132">
        <f>IF(B332="COMP",VLOOKUP(C332,COMPOSIÇÕES!C:H,6,0),IF(VLOOKUP('DADOS GERAIS'!$B$9,'DADOS GERAIS'!$H$1:$I$2,2,0)=1,IF(VLOOKUP(C332,BancoRJ!C:G,4,0)=0,VLOOKUP(C332,BancoSP!C:G,4,0),VLOOKUP(C332,BancoRJ!C:G,4,0)),IF(VLOOKUP(C332,BancoRJ!C:G,5,0)=0,VLOOKUP(C332,BancoSP!C:G,5,0),VLOOKUP(C332,BancoRJ!C:G,5,0))))</f>
        <v>1.42</v>
      </c>
      <c r="H332" s="132">
        <f t="shared" si="40"/>
        <v>2.84</v>
      </c>
      <c r="J332" s="148" t="str">
        <f>IF(VLOOKUP(C332,BancoRJ!C:G,4,0)=0,"Atribuido a São Paulo","")</f>
        <v>Atribuido a São Paulo</v>
      </c>
    </row>
    <row r="333" spans="2:10" ht="34.5">
      <c r="B333" s="129" t="s">
        <v>65</v>
      </c>
      <c r="C333" s="134">
        <v>4346</v>
      </c>
      <c r="D333" s="130" t="str">
        <f>VLOOKUP(C333,BancoRJ!C:G,2,0)</f>
        <v>PARAFUSO DE FERRO POLIDO, SEXTAVADO, COM ROSCA PARCIAL, DIAMETRO 5/8", COMPRIMENTO 6", COM PORCA E ARRUELA DE PRESSAO MEDIA</v>
      </c>
      <c r="E333" s="131" t="str">
        <f>VLOOKUP(C333,BancoRJ!C:G,3,0)</f>
        <v>UN</v>
      </c>
      <c r="F333" s="139">
        <v>3</v>
      </c>
      <c r="G333" s="132">
        <f>IF(B333="COMP",VLOOKUP(C333,COMPOSIÇÕES!C:H,6,0),IF(VLOOKUP('DADOS GERAIS'!$B$9,'DADOS GERAIS'!$H$1:$I$2,2,0)=1,IF(VLOOKUP(C333,BancoRJ!C:G,4,0)=0,VLOOKUP(C333,BancoSP!C:G,4,0),VLOOKUP(C333,BancoRJ!C:G,4,0)),IF(VLOOKUP(C333,BancoRJ!C:G,5,0)=0,VLOOKUP(C333,BancoSP!C:G,5,0),VLOOKUP(C333,BancoRJ!C:G,5,0))))</f>
        <v>13.59</v>
      </c>
      <c r="H333" s="132">
        <f t="shared" si="40"/>
        <v>40.770000000000003</v>
      </c>
      <c r="J333" s="148" t="str">
        <f>IF(VLOOKUP(C333,BancoRJ!C:G,4,0)=0,"Atribuido a São Paulo","")</f>
        <v/>
      </c>
    </row>
    <row r="334" spans="2:10" ht="23.25">
      <c r="B334" s="129" t="s">
        <v>65</v>
      </c>
      <c r="C334" s="134">
        <v>3398</v>
      </c>
      <c r="D334" s="130" t="str">
        <f>VLOOKUP(C334,BancoRJ!C:G,2,0)</f>
        <v>ISOLADOR DE PORCELANA, TIPO ROLDANA, DIMENSOES DE *72* X *72* MM, PARA USO EM BAIXA TENSAO</v>
      </c>
      <c r="E334" s="131" t="str">
        <f>VLOOKUP(C334,BancoRJ!C:G,3,0)</f>
        <v>UN</v>
      </c>
      <c r="F334" s="139">
        <v>1</v>
      </c>
      <c r="G334" s="132">
        <f>IF(B334="COMP",VLOOKUP(C334,COMPOSIÇÕES!C:H,6,0),IF(VLOOKUP('DADOS GERAIS'!$B$9,'DADOS GERAIS'!$H$1:$I$2,2,0)=1,IF(VLOOKUP(C334,BancoRJ!C:G,4,0)=0,VLOOKUP(C334,BancoSP!C:G,4,0),VLOOKUP(C334,BancoRJ!C:G,4,0)),IF(VLOOKUP(C334,BancoRJ!C:G,5,0)=0,VLOOKUP(C334,BancoSP!C:G,5,0),VLOOKUP(C334,BancoRJ!C:G,5,0))))</f>
        <v>5.45</v>
      </c>
      <c r="H334" s="132">
        <f t="shared" si="40"/>
        <v>5.45</v>
      </c>
      <c r="J334" s="148" t="str">
        <f>IF(VLOOKUP(C334,BancoRJ!C:G,4,0)=0,"Atribuido a São Paulo","")</f>
        <v/>
      </c>
    </row>
    <row r="335" spans="2:10" ht="23.25">
      <c r="B335" s="129" t="s">
        <v>65</v>
      </c>
      <c r="C335" s="134">
        <v>1094</v>
      </c>
      <c r="D335" s="130" t="str">
        <f>VLOOKUP(C335,BancoRJ!C:G,2,0)</f>
        <v>ARMACAO VERTICAL COM HASTE E CONTRA-PINO, EM CHAPA DE ACO GALVANIZADO 3/16", COM 1 ESTRIBO, SEM ISOLADOR</v>
      </c>
      <c r="E335" s="131" t="str">
        <f>VLOOKUP(C335,BancoRJ!C:G,3,0)</f>
        <v>UN</v>
      </c>
      <c r="F335" s="139">
        <v>1</v>
      </c>
      <c r="G335" s="132">
        <f>IF(B335="COMP",VLOOKUP(C335,COMPOSIÇÕES!C:H,6,0),IF(VLOOKUP('DADOS GERAIS'!$B$9,'DADOS GERAIS'!$H$1:$I$2,2,0)=1,IF(VLOOKUP(C335,BancoRJ!C:G,4,0)=0,VLOOKUP(C335,BancoSP!C:G,4,0),VLOOKUP(C335,BancoRJ!C:G,4,0)),IF(VLOOKUP(C335,BancoRJ!C:G,5,0)=0,VLOOKUP(C335,BancoSP!C:G,5,0),VLOOKUP(C335,BancoRJ!C:G,5,0))))</f>
        <v>33.61</v>
      </c>
      <c r="H335" s="132">
        <f t="shared" si="40"/>
        <v>33.61</v>
      </c>
      <c r="J335" s="148" t="str">
        <f>IF(VLOOKUP(C335,BancoRJ!C:G,4,0)=0,"Atribuido a São Paulo","")</f>
        <v/>
      </c>
    </row>
    <row r="336" spans="2:10">
      <c r="B336" s="335" t="s">
        <v>15883</v>
      </c>
      <c r="C336" s="335"/>
      <c r="D336" s="335"/>
      <c r="E336" s="335"/>
      <c r="F336" s="133">
        <v>101497</v>
      </c>
      <c r="G336" s="336" t="s">
        <v>32237</v>
      </c>
      <c r="H336" s="336"/>
    </row>
    <row r="339" spans="1:10">
      <c r="A339" s="124" t="str">
        <f>CONCATENAR</f>
        <v>SINAPI COMP 25</v>
      </c>
      <c r="B339" s="125" t="s">
        <v>58</v>
      </c>
      <c r="C339" s="125" t="s">
        <v>32287</v>
      </c>
      <c r="D339" s="135" t="s">
        <v>32290</v>
      </c>
      <c r="E339" s="125" t="s">
        <v>10</v>
      </c>
      <c r="F339" s="152" t="s">
        <v>134</v>
      </c>
      <c r="G339" s="127" t="s">
        <v>25</v>
      </c>
      <c r="H339" s="128">
        <f>SUM(H340:H341)</f>
        <v>995.01</v>
      </c>
    </row>
    <row r="340" spans="1:10">
      <c r="B340" s="129" t="s">
        <v>65</v>
      </c>
      <c r="C340" s="134">
        <v>13284</v>
      </c>
      <c r="D340" s="130" t="str">
        <f>VLOOKUP(C340,BancoRJ!C:G,2,0)</f>
        <v>CIMENTO PORTLAND DE ALTO FORNO (AF) CP III-40</v>
      </c>
      <c r="E340" s="131" t="str">
        <f>VLOOKUP(C340,BancoRJ!C:G,3,0)</f>
        <v>KG</v>
      </c>
      <c r="F340" s="139">
        <v>1250</v>
      </c>
      <c r="G340" s="132">
        <f>IF(B340="COMP",VLOOKUP(C340,COMPOSIÇÕES!C:H,6,0),IF(VLOOKUP('DADOS GERAIS'!$B$9,'DADOS GERAIS'!$H$1:$I$2,2,0)=1,IF(VLOOKUP(C340,BancoRJ!C:G,4,0)=0,VLOOKUP(C340,BancoSP!C:G,4,0),VLOOKUP(C340,BancoRJ!C:G,4,0)),IF(VLOOKUP(C340,BancoRJ!C:G,5,0)=0,VLOOKUP(C340,BancoSP!C:G,5,0),VLOOKUP(C340,BancoRJ!C:G,5,0))))</f>
        <v>0.56999999999999995</v>
      </c>
      <c r="H340" s="132">
        <f t="shared" ref="H340:H341" si="41">TRUNC(F340*G340,2)</f>
        <v>712.5</v>
      </c>
      <c r="J340" s="148" t="str">
        <f>IF(VLOOKUP(C340,BancoRJ!C:G,4,0)=0,"Atribuido a São Paulo","")</f>
        <v/>
      </c>
    </row>
    <row r="341" spans="1:10">
      <c r="B341" s="129" t="s">
        <v>58</v>
      </c>
      <c r="C341" s="134">
        <v>88316</v>
      </c>
      <c r="D341" s="130" t="str">
        <f>VLOOKUP(C341,BancoRJ!C:G,2,0)</f>
        <v>SERVENTE COM ENCARGOS COMPLEMENTARES</v>
      </c>
      <c r="E341" s="131" t="str">
        <f>VLOOKUP(C341,BancoRJ!C:G,3,0)</f>
        <v>H</v>
      </c>
      <c r="F341" s="139">
        <v>9</v>
      </c>
      <c r="G341" s="132">
        <f>IF(B341="COMP",VLOOKUP(C341,COMPOSIÇÕES!C:H,6,0),IF(VLOOKUP('DADOS GERAIS'!$B$9,'DADOS GERAIS'!$H$1:$I$2,2,0)=1,IF(VLOOKUP(C341,BancoRJ!C:G,4,0)=0,VLOOKUP(C341,BancoSP!C:G,4,0),VLOOKUP(C341,BancoRJ!C:G,4,0)),IF(VLOOKUP(C341,BancoRJ!C:G,5,0)=0,VLOOKUP(C341,BancoSP!C:G,5,0),VLOOKUP(C341,BancoRJ!C:G,5,0))))</f>
        <v>31.39</v>
      </c>
      <c r="H341" s="132">
        <f t="shared" si="41"/>
        <v>282.51</v>
      </c>
      <c r="J341" s="148" t="str">
        <f>IF(VLOOKUP(C341,BancoRJ!C:G,4,0)=0,"Atribuido a São Paulo","")</f>
        <v/>
      </c>
    </row>
    <row r="342" spans="1:10">
      <c r="B342" s="329" t="s">
        <v>32291</v>
      </c>
      <c r="C342" s="330"/>
      <c r="D342" s="330"/>
      <c r="E342" s="330"/>
      <c r="F342" s="330"/>
      <c r="G342" s="330"/>
      <c r="H342" s="331"/>
    </row>
    <row r="345" spans="1:10" ht="23.25">
      <c r="A345" s="124" t="str">
        <f>CONCATENAR</f>
        <v>SINAPI COMP 26</v>
      </c>
      <c r="B345" s="125" t="s">
        <v>58</v>
      </c>
      <c r="C345" s="125" t="s">
        <v>32289</v>
      </c>
      <c r="D345" s="135" t="s">
        <v>32288</v>
      </c>
      <c r="E345" s="125" t="s">
        <v>15798</v>
      </c>
      <c r="F345" s="152" t="s">
        <v>134</v>
      </c>
      <c r="G345" s="127" t="s">
        <v>25</v>
      </c>
      <c r="H345" s="128">
        <f>SUM(H346:H347)</f>
        <v>21.799999999999997</v>
      </c>
    </row>
    <row r="346" spans="1:10">
      <c r="B346" s="129" t="s">
        <v>58</v>
      </c>
      <c r="C346" s="134">
        <v>88321</v>
      </c>
      <c r="D346" s="130" t="str">
        <f>VLOOKUP(C346,BancoRJ!C:G,2,0)</f>
        <v>TÉCNICO DE LABORATÓRIO COM ENCARGOS COMPLEMENTARES</v>
      </c>
      <c r="E346" s="131" t="str">
        <f>VLOOKUP(C346,BancoRJ!C:G,3,0)</f>
        <v>H</v>
      </c>
      <c r="F346" s="139">
        <v>0.4</v>
      </c>
      <c r="G346" s="132">
        <f>IF(B346="COMP",VLOOKUP(C346,COMPOSIÇÕES!C:H,6,0),IF(VLOOKUP('DADOS GERAIS'!$B$9,'DADOS GERAIS'!$H$1:$I$2,2,0)=1,IF(VLOOKUP(C346,BancoRJ!C:G,4,0)=0,VLOOKUP(C346,BancoSP!C:G,4,0),VLOOKUP(C346,BancoRJ!C:G,4,0)),IF(VLOOKUP(C346,BancoRJ!C:G,5,0)=0,VLOOKUP(C346,BancoSP!C:G,5,0),VLOOKUP(C346,BancoRJ!C:G,5,0))))</f>
        <v>49.54</v>
      </c>
      <c r="H346" s="132">
        <f t="shared" ref="H346" si="42">TRUNC(F346*G346,2)</f>
        <v>19.809999999999999</v>
      </c>
      <c r="J346" s="148" t="str">
        <f>IF(VLOOKUP(C346,BancoRJ!C:G,4,0)=0,"Atribuido a São Paulo","")</f>
        <v/>
      </c>
    </row>
    <row r="347" spans="1:10">
      <c r="B347" s="129" t="s">
        <v>32256</v>
      </c>
      <c r="C347" s="134" t="str">
        <f>C339</f>
        <v>COMP 25</v>
      </c>
      <c r="D347" s="130" t="str">
        <f>VLOOKUP(C347,COMPOSIÇÕES!C:H,2,0)</f>
        <v>PASTA DE CIMENTO COMUM.</v>
      </c>
      <c r="E347" s="131" t="str">
        <f>VLOOKUP(C347,COMPOSIÇÕES!C:H,3,0)</f>
        <v>M3</v>
      </c>
      <c r="F347" s="139">
        <v>2E-3</v>
      </c>
      <c r="G347" s="132">
        <f>IF(B347="COMP",VLOOKUP(C347,COMPOSIÇÕES!C:H,6,0),IF(VLOOKUP('DADOS GERAIS'!$B$9,'DADOS GERAIS'!$H$1:$I$2,2,0)=1,IF(VLOOKUP(C347,BancoRJ!C:G,4,0)=0,VLOOKUP(C347,BancoSP!C:G,4,0),VLOOKUP(C347,BancoRJ!C:G,4,0)),IF(VLOOKUP(C347,BancoRJ!C:G,5,0)=0,VLOOKUP(C347,BancoSP!C:G,5,0),VLOOKUP(C347,BancoRJ!C:G,5,0))))</f>
        <v>995.01</v>
      </c>
      <c r="H347" s="132">
        <f>TRUNC(F347*G347,2)</f>
        <v>1.99</v>
      </c>
      <c r="J347" s="148" t="e">
        <f>IF(VLOOKUP(C347,BancoRJ!C:G,4,0)=0,"Atribuido a São Paulo","")</f>
        <v>#N/A</v>
      </c>
    </row>
    <row r="348" spans="1:10">
      <c r="B348" s="329" t="s">
        <v>32296</v>
      </c>
      <c r="C348" s="330"/>
      <c r="D348" s="330"/>
      <c r="E348" s="330"/>
      <c r="F348" s="330"/>
      <c r="G348" s="330"/>
      <c r="H348" s="331"/>
    </row>
    <row r="351" spans="1:10" ht="23.25">
      <c r="A351" s="124" t="str">
        <f>CONCATENAR</f>
        <v>SINAPI COMP 27</v>
      </c>
      <c r="B351" s="125" t="s">
        <v>58</v>
      </c>
      <c r="C351" s="125" t="s">
        <v>32292</v>
      </c>
      <c r="D351" s="135" t="s">
        <v>32294</v>
      </c>
      <c r="E351" s="125" t="s">
        <v>15798</v>
      </c>
      <c r="F351" s="152" t="s">
        <v>134</v>
      </c>
      <c r="G351" s="127" t="s">
        <v>25</v>
      </c>
      <c r="H351" s="128">
        <f>SUM(H352:H355)</f>
        <v>69.489999999999995</v>
      </c>
    </row>
    <row r="352" spans="1:10">
      <c r="B352" s="129" t="s">
        <v>58</v>
      </c>
      <c r="C352" s="134">
        <v>88316</v>
      </c>
      <c r="D352" s="130" t="str">
        <f>VLOOKUP(C352,BancoRJ!C:G,2,0)</f>
        <v>SERVENTE COM ENCARGOS COMPLEMENTARES</v>
      </c>
      <c r="E352" s="131" t="str">
        <f>VLOOKUP(C352,BancoRJ!C:G,3,0)</f>
        <v>H</v>
      </c>
      <c r="F352" s="139">
        <v>0.5</v>
      </c>
      <c r="G352" s="132">
        <f>IF(B352="COMP",VLOOKUP(C352,COMPOSIÇÕES!C:H,6,0),IF(VLOOKUP('DADOS GERAIS'!$B$9,'DADOS GERAIS'!$H$1:$I$2,2,0)=1,IF(VLOOKUP(C352,BancoRJ!C:G,4,0)=0,VLOOKUP(C352,BancoSP!C:G,4,0),VLOOKUP(C352,BancoRJ!C:G,4,0)),IF(VLOOKUP(C352,BancoRJ!C:G,5,0)=0,VLOOKUP(C352,BancoSP!C:G,5,0),VLOOKUP(C352,BancoRJ!C:G,5,0))))</f>
        <v>31.39</v>
      </c>
      <c r="H352" s="132">
        <f t="shared" ref="H352:H353" si="43">TRUNC(F352*G352,2)</f>
        <v>15.69</v>
      </c>
      <c r="J352" s="148" t="str">
        <f>IF(VLOOKUP(C352,BancoRJ!C:G,4,0)=0,"Atribuido a São Paulo","")</f>
        <v/>
      </c>
    </row>
    <row r="353" spans="1:10">
      <c r="B353" s="129" t="s">
        <v>58</v>
      </c>
      <c r="C353" s="134">
        <v>88249</v>
      </c>
      <c r="D353" s="130" t="str">
        <f>VLOOKUP(C353,BancoRJ!C:G,2,0)</f>
        <v>AUXILIAR DE LABORATÓRIO COM ENCARGOS COMPLEMENTARES</v>
      </c>
      <c r="E353" s="131" t="str">
        <f>VLOOKUP(C353,BancoRJ!C:G,3,0)</f>
        <v>H</v>
      </c>
      <c r="F353" s="139">
        <v>0.5</v>
      </c>
      <c r="G353" s="132">
        <f>IF(B353="COMP",VLOOKUP(C353,COMPOSIÇÕES!C:H,6,0),IF(VLOOKUP('DADOS GERAIS'!$B$9,'DADOS GERAIS'!$H$1:$I$2,2,0)=1,IF(VLOOKUP(C353,BancoRJ!C:G,4,0)=0,VLOOKUP(C353,BancoSP!C:G,4,0),VLOOKUP(C353,BancoRJ!C:G,4,0)),IF(VLOOKUP(C353,BancoRJ!C:G,5,0)=0,VLOOKUP(C353,BancoSP!C:G,5,0),VLOOKUP(C353,BancoRJ!C:G,5,0))))</f>
        <v>35.82</v>
      </c>
      <c r="H353" s="132">
        <f t="shared" si="43"/>
        <v>17.91</v>
      </c>
      <c r="J353" s="148" t="str">
        <f>IF(VLOOKUP(C353,BancoRJ!C:G,4,0)=0,"Atribuido a São Paulo","")</f>
        <v/>
      </c>
    </row>
    <row r="354" spans="1:10" ht="23.25">
      <c r="B354" s="129" t="s">
        <v>58</v>
      </c>
      <c r="C354" s="134">
        <v>92146</v>
      </c>
      <c r="D354" s="130" t="str">
        <f>VLOOKUP(C354,BancoRJ!C:G,2,0)</f>
        <v>CAMINHONETE CABINE SIMPLES COM MOTOR 1.6 FLEX, CÂMBIO MANUAL, POTÊNCIA 101/104 CV, 2 PORTAS - CHI DIURNO. AF_11/2015</v>
      </c>
      <c r="E354" s="131" t="str">
        <f>VLOOKUP(C354,BancoRJ!C:G,3,0)</f>
        <v>CHI</v>
      </c>
      <c r="F354" s="139">
        <v>0.17</v>
      </c>
      <c r="G354" s="132">
        <f>IF(B354="COMP",VLOOKUP(C354,COMPOSIÇÕES!C:H,6,0),IF(VLOOKUP('DADOS GERAIS'!$B$9,'DADOS GERAIS'!$H$1:$I$2,2,0)=1,IF(VLOOKUP(C354,BancoRJ!C:G,4,0)=0,VLOOKUP(C354,BancoSP!C:G,4,0),VLOOKUP(C354,BancoRJ!C:G,4,0)),IF(VLOOKUP(C354,BancoRJ!C:G,5,0)=0,VLOOKUP(C354,BancoSP!C:G,5,0),VLOOKUP(C354,BancoRJ!C:G,5,0))))</f>
        <v>53.01</v>
      </c>
      <c r="H354" s="132">
        <f t="shared" ref="H354:H355" si="44">TRUNC(F354*G354,2)</f>
        <v>9.01</v>
      </c>
      <c r="J354" s="148" t="str">
        <f>IF(VLOOKUP(C354,BancoRJ!C:G,4,0)=0,"Atribuido a São Paulo","")</f>
        <v/>
      </c>
    </row>
    <row r="355" spans="1:10" ht="23.25">
      <c r="B355" s="129" t="s">
        <v>58</v>
      </c>
      <c r="C355" s="134">
        <v>92145</v>
      </c>
      <c r="D355" s="130" t="str">
        <f>VLOOKUP(C355,BancoRJ!C:G,2,0)</f>
        <v>CAMINHONETE CABINE SIMPLES COM MOTOR 1.6 FLEX, CÂMBIO MANUAL, POTÊNCIA 101/104 CV, 2 PORTAS - CHP DIURNO. AF_11/2015</v>
      </c>
      <c r="E355" s="131" t="str">
        <f>VLOOKUP(C355,BancoRJ!C:G,3,0)</f>
        <v>CHP</v>
      </c>
      <c r="F355" s="139">
        <v>0.27</v>
      </c>
      <c r="G355" s="132">
        <f>IF(B355="COMP",VLOOKUP(C355,COMPOSIÇÕES!C:H,6,0),IF(VLOOKUP('DADOS GERAIS'!$B$9,'DADOS GERAIS'!$H$1:$I$2,2,0)=1,IF(VLOOKUP(C355,BancoRJ!C:G,4,0)=0,VLOOKUP(C355,BancoSP!C:G,4,0),VLOOKUP(C355,BancoRJ!C:G,4,0)),IF(VLOOKUP(C355,BancoRJ!C:G,5,0)=0,VLOOKUP(C355,BancoSP!C:G,5,0),VLOOKUP(C355,BancoRJ!C:G,5,0))))</f>
        <v>99.57</v>
      </c>
      <c r="H355" s="132">
        <f t="shared" si="44"/>
        <v>26.88</v>
      </c>
      <c r="J355" s="148" t="str">
        <f>IF(VLOOKUP(C355,BancoRJ!C:G,4,0)=0,"Atribuido a São Paulo","")</f>
        <v/>
      </c>
    </row>
    <row r="356" spans="1:10">
      <c r="B356" s="329" t="s">
        <v>32295</v>
      </c>
      <c r="C356" s="330"/>
      <c r="D356" s="330"/>
      <c r="E356" s="330"/>
      <c r="F356" s="330"/>
      <c r="G356" s="330"/>
      <c r="H356" s="331"/>
    </row>
    <row r="359" spans="1:10" ht="23.25">
      <c r="A359" s="124" t="str">
        <f>CONCATENAR</f>
        <v>SINAPI COMP 28</v>
      </c>
      <c r="B359" s="125" t="s">
        <v>58</v>
      </c>
      <c r="C359" s="125" t="s">
        <v>32293</v>
      </c>
      <c r="D359" s="135" t="s">
        <v>32297</v>
      </c>
      <c r="E359" s="125" t="s">
        <v>15798</v>
      </c>
      <c r="F359" s="152" t="s">
        <v>134</v>
      </c>
      <c r="G359" s="127" t="s">
        <v>25</v>
      </c>
      <c r="H359" s="128">
        <f>SUM(H360:H364)</f>
        <v>89.710000000000008</v>
      </c>
    </row>
    <row r="360" spans="1:10" ht="90.75">
      <c r="B360" s="129" t="s">
        <v>32300</v>
      </c>
      <c r="C360" s="134" t="s">
        <v>32301</v>
      </c>
      <c r="D360" s="130" t="s">
        <v>32299</v>
      </c>
      <c r="E360" s="131" t="s">
        <v>15798</v>
      </c>
      <c r="F360" s="153">
        <v>6.0000000000000002E-5</v>
      </c>
      <c r="G360" s="132">
        <v>52200</v>
      </c>
      <c r="H360" s="132">
        <f t="shared" ref="H360:H363" si="45">TRUNC(F360*G360,2)</f>
        <v>3.13</v>
      </c>
      <c r="J360" s="148" t="e">
        <f>IF(VLOOKUP(C360,BancoRJ!C:G,4,0)=0,"Atribuido a São Paulo","")</f>
        <v>#N/A</v>
      </c>
    </row>
    <row r="361" spans="1:10" ht="23.25">
      <c r="B361" s="129" t="s">
        <v>58</v>
      </c>
      <c r="C361" s="134">
        <v>90779</v>
      </c>
      <c r="D361" s="130" t="str">
        <f>VLOOKUP(C361,BancoRJ!C:G,2,0)</f>
        <v>ENGENHEIRO CIVIL DE OBRA SENIOR COM ENCARGOS COMPLEMENTARES</v>
      </c>
      <c r="E361" s="131" t="str">
        <f>VLOOKUP(C361,BancoRJ!C:G,3,0)</f>
        <v>H</v>
      </c>
      <c r="F361" s="139">
        <v>0.2</v>
      </c>
      <c r="G361" s="132">
        <f>IF(B361="COMP",VLOOKUP(C361,COMPOSIÇÕES!C:H,6,0),IF(VLOOKUP('DADOS GERAIS'!$B$9,'DADOS GERAIS'!$H$1:$I$2,2,0)=1,IF(VLOOKUP(C361,BancoRJ!C:G,4,0)=0,VLOOKUP(C361,BancoSP!C:G,4,0),VLOOKUP(C361,BancoRJ!C:G,4,0)),IF(VLOOKUP(C361,BancoRJ!C:G,5,0)=0,VLOOKUP(C361,BancoSP!C:G,5,0),VLOOKUP(C361,BancoRJ!C:G,5,0))))</f>
        <v>174.89</v>
      </c>
      <c r="H361" s="132">
        <f t="shared" si="45"/>
        <v>34.97</v>
      </c>
      <c r="J361" s="148" t="str">
        <f>IF(VLOOKUP(C361,BancoRJ!C:G,4,0)=0,"Atribuido a São Paulo","")</f>
        <v/>
      </c>
    </row>
    <row r="362" spans="1:10">
      <c r="B362" s="129" t="s">
        <v>58</v>
      </c>
      <c r="C362" s="134">
        <v>88321</v>
      </c>
      <c r="D362" s="130" t="str">
        <f>VLOOKUP(C362,BancoRJ!C:G,2,0)</f>
        <v>TÉCNICO DE LABORATÓRIO COM ENCARGOS COMPLEMENTARES</v>
      </c>
      <c r="E362" s="131" t="str">
        <f>VLOOKUP(C362,BancoRJ!C:G,3,0)</f>
        <v>H</v>
      </c>
      <c r="F362" s="139">
        <v>0.2</v>
      </c>
      <c r="G362" s="132">
        <f>IF(B362="COMP",VLOOKUP(C362,COMPOSIÇÕES!C:H,6,0),IF(VLOOKUP('DADOS GERAIS'!$B$9,'DADOS GERAIS'!$H$1:$I$2,2,0)=1,IF(VLOOKUP(C362,BancoRJ!C:G,4,0)=0,VLOOKUP(C362,BancoSP!C:G,4,0),VLOOKUP(C362,BancoRJ!C:G,4,0)),IF(VLOOKUP(C362,BancoRJ!C:G,5,0)=0,VLOOKUP(C362,BancoSP!C:G,5,0),VLOOKUP(C362,BancoRJ!C:G,5,0))))</f>
        <v>49.54</v>
      </c>
      <c r="H362" s="132">
        <f t="shared" si="45"/>
        <v>9.9</v>
      </c>
      <c r="J362" s="148" t="str">
        <f>IF(VLOOKUP(C362,BancoRJ!C:G,4,0)=0,"Atribuido a São Paulo","")</f>
        <v/>
      </c>
    </row>
    <row r="363" spans="1:10">
      <c r="B363" s="129" t="s">
        <v>58</v>
      </c>
      <c r="C363" s="134">
        <v>88249</v>
      </c>
      <c r="D363" s="130" t="str">
        <f>VLOOKUP(C363,BancoRJ!C:G,2,0)</f>
        <v>AUXILIAR DE LABORATÓRIO COM ENCARGOS COMPLEMENTARES</v>
      </c>
      <c r="E363" s="131" t="str">
        <f>VLOOKUP(C363,BancoRJ!C:G,3,0)</f>
        <v>H</v>
      </c>
      <c r="F363" s="139">
        <v>0.4</v>
      </c>
      <c r="G363" s="132">
        <f>IF(B363="COMP",VLOOKUP(C363,COMPOSIÇÕES!C:H,6,0),IF(VLOOKUP('DADOS GERAIS'!$B$9,'DADOS GERAIS'!$H$1:$I$2,2,0)=1,IF(VLOOKUP(C363,BancoRJ!C:G,4,0)=0,VLOOKUP(C363,BancoSP!C:G,4,0),VLOOKUP(C363,BancoRJ!C:G,4,0)),IF(VLOOKUP(C363,BancoRJ!C:G,5,0)=0,VLOOKUP(C363,BancoSP!C:G,5,0),VLOOKUP(C363,BancoRJ!C:G,5,0))))</f>
        <v>35.82</v>
      </c>
      <c r="H363" s="132">
        <f t="shared" si="45"/>
        <v>14.32</v>
      </c>
      <c r="J363" s="148" t="str">
        <f>IF(VLOOKUP(C363,BancoRJ!C:G,4,0)=0,"Atribuido a São Paulo","")</f>
        <v/>
      </c>
    </row>
    <row r="364" spans="1:10">
      <c r="B364" s="129" t="s">
        <v>65</v>
      </c>
      <c r="C364" s="134">
        <v>2706</v>
      </c>
      <c r="D364" s="130" t="str">
        <f>VLOOKUP(C364,BancoRJ!C:G,2,0)</f>
        <v>ENGENHEIRO CIVIL DE OBRA JUNIOR (HORISTA)</v>
      </c>
      <c r="E364" s="131" t="str">
        <f>VLOOKUP(C364,BancoRJ!C:G,3,0)</f>
        <v>H</v>
      </c>
      <c r="F364" s="139">
        <v>0.2</v>
      </c>
      <c r="G364" s="132">
        <f>IF(B364="COMP",VLOOKUP(C364,COMPOSIÇÕES!C:H,6,0),IF(VLOOKUP('DADOS GERAIS'!$B$9,'DADOS GERAIS'!$H$1:$I$2,2,0)=1,IF(VLOOKUP(C364,BancoRJ!C:G,4,0)=0,VLOOKUP(C364,BancoSP!C:G,4,0),VLOOKUP(C364,BancoRJ!C:G,4,0)),IF(VLOOKUP(C364,BancoRJ!C:G,5,0)=0,VLOOKUP(C364,BancoSP!C:G,5,0),VLOOKUP(C364,BancoRJ!C:G,5,0))))</f>
        <v>136.96</v>
      </c>
      <c r="H364" s="132">
        <f t="shared" ref="H364" si="46">TRUNC(F364*G364,2)</f>
        <v>27.39</v>
      </c>
    </row>
    <row r="365" spans="1:10">
      <c r="B365" s="329" t="s">
        <v>32298</v>
      </c>
      <c r="C365" s="330"/>
      <c r="D365" s="330"/>
      <c r="E365" s="330"/>
      <c r="F365" s="330"/>
      <c r="G365" s="330"/>
      <c r="H365" s="331"/>
    </row>
    <row r="368" spans="1:10" ht="68.25">
      <c r="A368" s="124" t="str">
        <f>CONCATENAR</f>
        <v>SINAPI COMP 29</v>
      </c>
      <c r="B368" s="125" t="s">
        <v>58</v>
      </c>
      <c r="C368" s="125" t="s">
        <v>32302</v>
      </c>
      <c r="D368" s="135" t="s">
        <v>32303</v>
      </c>
      <c r="E368" s="125" t="s">
        <v>10</v>
      </c>
      <c r="F368" s="152" t="s">
        <v>134</v>
      </c>
      <c r="G368" s="127" t="s">
        <v>25</v>
      </c>
      <c r="H368" s="128">
        <f>SUM(H369:H371)</f>
        <v>47.600000000000009</v>
      </c>
    </row>
    <row r="369" spans="2:10" ht="23.25">
      <c r="B369" s="129" t="s">
        <v>32256</v>
      </c>
      <c r="C369" s="134" t="str">
        <f>C359</f>
        <v>COMP 28</v>
      </c>
      <c r="D369" s="130" t="str">
        <f>VLOOKUP(C369,COMPOSIÇÕES!C:H,2,0)</f>
        <v>ENSAIO DE RESISTENCIA A COMPRESSAO DE CORPO DE PROVA CILINDRICO (15X30)CM, EXCLUSIVE O TRANSPORTE.</v>
      </c>
      <c r="E369" s="131" t="str">
        <f>VLOOKUP(C369,COMPOSIÇÕES!C:H,3,0)</f>
        <v xml:space="preserve">UN </v>
      </c>
      <c r="F369" s="139">
        <v>0.24</v>
      </c>
      <c r="G369" s="132">
        <f>IF(B369="COMP",VLOOKUP(C369,COMPOSIÇÕES!C:H,6,0),IF(VLOOKUP('DADOS GERAIS'!$B$9,'DADOS GERAIS'!$H$1:$I$2,2,0)=1,IF(VLOOKUP(C369,BancoRJ!C:G,4,0)=0,VLOOKUP(C369,BancoSP!C:G,4,0),VLOOKUP(C369,BancoRJ!C:G,4,0)),IF(VLOOKUP(C369,BancoRJ!C:G,5,0)=0,VLOOKUP(C369,BancoSP!C:G,5,0),VLOOKUP(C369,BancoRJ!C:G,5,0))))</f>
        <v>89.710000000000008</v>
      </c>
      <c r="H369" s="132">
        <f>TRUNC(F369*G369,2)</f>
        <v>21.53</v>
      </c>
      <c r="J369" s="148" t="e">
        <f>IF(VLOOKUP(C369,BancoRJ!C:G,4,0)=0,"Atribuido a São Paulo","")</f>
        <v>#N/A</v>
      </c>
    </row>
    <row r="370" spans="2:10" ht="23.25">
      <c r="B370" s="129" t="s">
        <v>32256</v>
      </c>
      <c r="C370" s="134" t="str">
        <f>C351</f>
        <v>COMP 27</v>
      </c>
      <c r="D370" s="130" t="str">
        <f>VLOOKUP(C370,COMPOSIÇÕES!C:H,2,0)</f>
        <v>MOLDAGEM E COLETA DE CORPO DE PROVA DE CONCRETO E TRANSPORTE A 50KM, POR TOPO.</v>
      </c>
      <c r="E370" s="131" t="str">
        <f>VLOOKUP(C370,COMPOSIÇÕES!C:H,3,0)</f>
        <v xml:space="preserve">UN </v>
      </c>
      <c r="F370" s="139">
        <v>0.3</v>
      </c>
      <c r="G370" s="132">
        <f>IF(B370="COMP",VLOOKUP(C370,COMPOSIÇÕES!C:H,6,0),IF(VLOOKUP('DADOS GERAIS'!$B$9,'DADOS GERAIS'!$H$1:$I$2,2,0)=1,IF(VLOOKUP(C370,BancoRJ!C:G,4,0)=0,VLOOKUP(C370,BancoSP!C:G,4,0),VLOOKUP(C370,BancoRJ!C:G,4,0)),IF(VLOOKUP(C370,BancoRJ!C:G,5,0)=0,VLOOKUP(C370,BancoSP!C:G,5,0),VLOOKUP(C370,BancoRJ!C:G,5,0))))</f>
        <v>69.489999999999995</v>
      </c>
      <c r="H370" s="132">
        <f t="shared" ref="H370" si="47">TRUNC(F370*G370,2)</f>
        <v>20.84</v>
      </c>
      <c r="J370" s="148" t="e">
        <f>IF(VLOOKUP(C370,BancoRJ!C:G,4,0)=0,"Atribuido a São Paulo","")</f>
        <v>#N/A</v>
      </c>
    </row>
    <row r="371" spans="2:10" ht="23.25">
      <c r="B371" s="129" t="s">
        <v>32256</v>
      </c>
      <c r="C371" s="134" t="str">
        <f>C345</f>
        <v>COMP 26</v>
      </c>
      <c r="D371" s="130" t="str">
        <f>VLOOKUP(C371,COMPOSIÇÕES!C:H,2,0)</f>
        <v>REMATE E CAPEAMENTO DE CORPO DE PROVA, EXCLUSIVE O TRANSPORTE.</v>
      </c>
      <c r="E371" s="131" t="str">
        <f>VLOOKUP(C371,COMPOSIÇÕES!C:H,3,0)</f>
        <v xml:space="preserve">UN </v>
      </c>
      <c r="F371" s="139">
        <v>0.24</v>
      </c>
      <c r="G371" s="132">
        <f>IF(B371="COMP",VLOOKUP(C371,COMPOSIÇÕES!C:H,6,0),IF(VLOOKUP('DADOS GERAIS'!$B$9,'DADOS GERAIS'!$H$1:$I$2,2,0)=1,IF(VLOOKUP(C371,BancoRJ!C:G,4,0)=0,VLOOKUP(C371,BancoSP!C:G,4,0),VLOOKUP(C371,BancoRJ!C:G,4,0)),IF(VLOOKUP(C371,BancoRJ!C:G,5,0)=0,VLOOKUP(C371,BancoSP!C:G,5,0),VLOOKUP(C371,BancoRJ!C:G,5,0))))</f>
        <v>21.799999999999997</v>
      </c>
      <c r="H371" s="132">
        <f t="shared" ref="H371" si="48">TRUNC(F371*G371,2)</f>
        <v>5.23</v>
      </c>
      <c r="J371" s="148" t="e">
        <f>IF(VLOOKUP(C371,BancoRJ!C:G,4,0)=0,"Atribuido a São Paulo","")</f>
        <v>#N/A</v>
      </c>
    </row>
    <row r="372" spans="2:10">
      <c r="B372" s="329" t="s">
        <v>32304</v>
      </c>
      <c r="C372" s="330"/>
      <c r="D372" s="330"/>
      <c r="E372" s="330"/>
      <c r="F372" s="330"/>
      <c r="G372" s="330"/>
      <c r="H372" s="331"/>
    </row>
  </sheetData>
  <mergeCells count="53">
    <mergeCell ref="A4:B4"/>
    <mergeCell ref="G109:H109"/>
    <mergeCell ref="B135:E135"/>
    <mergeCell ref="G135:H135"/>
    <mergeCell ref="B117:E117"/>
    <mergeCell ref="G117:H117"/>
    <mergeCell ref="G292:H292"/>
    <mergeCell ref="B125:E125"/>
    <mergeCell ref="G125:H125"/>
    <mergeCell ref="G217:H217"/>
    <mergeCell ref="G268:H268"/>
    <mergeCell ref="B145:E145"/>
    <mergeCell ref="G145:H145"/>
    <mergeCell ref="B217:F217"/>
    <mergeCell ref="B268:F268"/>
    <mergeCell ref="B292:F292"/>
    <mergeCell ref="B336:E336"/>
    <mergeCell ref="G336:H336"/>
    <mergeCell ref="B15:E15"/>
    <mergeCell ref="G15:H15"/>
    <mergeCell ref="B24:E24"/>
    <mergeCell ref="G24:H24"/>
    <mergeCell ref="G48:H48"/>
    <mergeCell ref="B48:E48"/>
    <mergeCell ref="B80:E80"/>
    <mergeCell ref="G80:H80"/>
    <mergeCell ref="B72:H72"/>
    <mergeCell ref="B56:E56"/>
    <mergeCell ref="G56:H56"/>
    <mergeCell ref="B33:E33"/>
    <mergeCell ref="G33:H33"/>
    <mergeCell ref="C41:H41"/>
    <mergeCell ref="B309:H309"/>
    <mergeCell ref="A1:I1"/>
    <mergeCell ref="B86:H86"/>
    <mergeCell ref="B154:H154"/>
    <mergeCell ref="B160:H160"/>
    <mergeCell ref="A2:H2"/>
    <mergeCell ref="A3:B3"/>
    <mergeCell ref="A5:B5"/>
    <mergeCell ref="B64:E64"/>
    <mergeCell ref="G64:H64"/>
    <mergeCell ref="B102:E102"/>
    <mergeCell ref="G102:H102"/>
    <mergeCell ref="B94:E94"/>
    <mergeCell ref="G94:H94"/>
    <mergeCell ref="B109:E109"/>
    <mergeCell ref="A7:I7"/>
    <mergeCell ref="B372:H372"/>
    <mergeCell ref="B342:H342"/>
    <mergeCell ref="B348:H348"/>
    <mergeCell ref="B356:H356"/>
    <mergeCell ref="B365:H365"/>
  </mergeCells>
  <pageMargins left="0.25" right="0.25" top="0.75" bottom="0.75" header="0.3" footer="0.3"/>
  <pageSetup paperSize="9" scale="93"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FEAC-3C2B-47AB-86F9-02F600C81152}">
  <dimension ref="A1:D37"/>
  <sheetViews>
    <sheetView view="pageBreakPreview" topLeftCell="A4" zoomScale="85" zoomScaleNormal="100" zoomScaleSheetLayoutView="85" workbookViewId="0">
      <selection activeCell="H11" sqref="H11"/>
    </sheetView>
  </sheetViews>
  <sheetFormatPr defaultRowHeight="14.25"/>
  <cols>
    <col min="1" max="1" width="5.125" bestFit="1" customWidth="1"/>
    <col min="2" max="2" width="15.5" customWidth="1"/>
    <col min="3" max="3" width="18.5" customWidth="1"/>
    <col min="4" max="4" width="56.25" customWidth="1"/>
  </cols>
  <sheetData>
    <row r="1" spans="1:4" ht="20.25">
      <c r="A1" s="313" t="str">
        <f>'PLANILHA ORÇAMENTÁRIA'!C2</f>
        <v>PREFEITURA MUNICIPAL DE SANTO ANTONIO DE PÁDUA</v>
      </c>
      <c r="B1" s="313"/>
      <c r="C1" s="313"/>
      <c r="D1" s="313"/>
    </row>
    <row r="2" spans="1:4" ht="20.25">
      <c r="A2" s="313" t="str">
        <f>'PLANILHA ORÇAMENTÁRIA'!C3</f>
        <v>PLANILHA ORÇAMENTÁRIA</v>
      </c>
      <c r="B2" s="313"/>
      <c r="C2" s="313"/>
      <c r="D2" s="313"/>
    </row>
    <row r="3" spans="1:4" ht="15.75" customHeight="1">
      <c r="A3" s="334" t="str">
        <f>'PLANILHA ORÇAMENTÁRIA'!C5</f>
        <v>EMPRESA:</v>
      </c>
      <c r="B3" s="334"/>
      <c r="C3" s="327">
        <f>'PLANILHA ORÇAMENTÁRIA'!D5</f>
        <v>0</v>
      </c>
      <c r="D3" s="327"/>
    </row>
    <row r="4" spans="1:4">
      <c r="A4" s="334" t="str">
        <f>'PLANILHA ORÇAMENTÁRIA'!C6</f>
        <v>CNPJ:</v>
      </c>
      <c r="B4" s="334"/>
      <c r="C4" s="344">
        <f>'PLANILHA ORÇAMENTÁRIA'!D6</f>
        <v>0</v>
      </c>
      <c r="D4" s="344"/>
    </row>
    <row r="5" spans="1:4" ht="22.5" customHeight="1">
      <c r="A5" s="334" t="str">
        <f>'PLANILHA ORÇAMENTÁRIA'!C7</f>
        <v>ENDEREÇO:</v>
      </c>
      <c r="B5" s="334"/>
      <c r="C5" s="344" t="str">
        <f>'PLANILHA ORÇAMENTÁRIA'!D9</f>
        <v xml:space="preserve">SINAPI NÃO DESONERADO 07/2025 _ SCO NÃO DESONERADO 07/2025 _ ORSE NÃO DESONERADO 06/2025    </v>
      </c>
      <c r="D5" s="344"/>
    </row>
    <row r="6" spans="1:4" ht="10.5" customHeight="1">
      <c r="A6" s="6"/>
      <c r="C6" s="47"/>
      <c r="D6" s="47"/>
    </row>
    <row r="7" spans="1:4" ht="18">
      <c r="A7" s="314" t="s">
        <v>31822</v>
      </c>
      <c r="B7" s="314"/>
      <c r="C7" s="314"/>
      <c r="D7" s="314"/>
    </row>
    <row r="8" spans="1:4" ht="10.5" customHeight="1"/>
    <row r="9" spans="1:4" ht="27.75" customHeight="1">
      <c r="A9" s="61" t="s">
        <v>0</v>
      </c>
      <c r="B9" s="61" t="s">
        <v>31823</v>
      </c>
      <c r="C9" s="98" t="s">
        <v>31824</v>
      </c>
      <c r="D9" s="61" t="s">
        <v>3</v>
      </c>
    </row>
    <row r="10" spans="1:4" ht="117.75" customHeight="1">
      <c r="A10" s="100">
        <v>1</v>
      </c>
      <c r="B10" s="100" t="s">
        <v>6976</v>
      </c>
      <c r="C10" s="100" t="s">
        <v>31825</v>
      </c>
      <c r="D10" s="101" t="s">
        <v>32283</v>
      </c>
    </row>
    <row r="11" spans="1:4" ht="117.75" customHeight="1">
      <c r="A11" s="100">
        <v>2</v>
      </c>
      <c r="B11" s="100" t="s">
        <v>32286</v>
      </c>
      <c r="C11" s="100" t="s">
        <v>31826</v>
      </c>
      <c r="D11" s="216" t="s">
        <v>32284</v>
      </c>
    </row>
    <row r="12" spans="1:4" ht="117.75" customHeight="1">
      <c r="A12" s="100">
        <v>3</v>
      </c>
      <c r="B12" s="100" t="s">
        <v>32305</v>
      </c>
      <c r="C12" s="100" t="s">
        <v>32306</v>
      </c>
      <c r="D12" s="216" t="s">
        <v>32317</v>
      </c>
    </row>
    <row r="13" spans="1:4" ht="51" customHeight="1">
      <c r="A13" s="345" t="s">
        <v>32450</v>
      </c>
      <c r="B13" s="345"/>
      <c r="C13" s="345"/>
      <c r="D13" s="345"/>
    </row>
    <row r="14" spans="1:4" ht="7.5" customHeight="1">
      <c r="A14" s="223"/>
      <c r="B14" s="223"/>
      <c r="C14" s="223"/>
      <c r="D14" s="223"/>
    </row>
    <row r="15" spans="1:4" ht="74.25" customHeight="1">
      <c r="A15" s="342" t="s">
        <v>32281</v>
      </c>
      <c r="B15" s="342"/>
      <c r="C15" s="342"/>
      <c r="D15" s="342"/>
    </row>
    <row r="16" spans="1:4" ht="6.75" customHeight="1">
      <c r="A16" s="223"/>
      <c r="B16" s="223"/>
      <c r="C16" s="223"/>
      <c r="D16" s="223"/>
    </row>
    <row r="17" spans="1:4" ht="42" customHeight="1">
      <c r="A17" s="342" t="s">
        <v>32451</v>
      </c>
      <c r="B17" s="342"/>
      <c r="C17" s="342"/>
      <c r="D17" s="342"/>
    </row>
    <row r="18" spans="1:4" ht="27.75" customHeight="1">
      <c r="A18" s="342" t="s">
        <v>32452</v>
      </c>
      <c r="B18" s="342"/>
      <c r="C18" s="342"/>
      <c r="D18" s="342"/>
    </row>
    <row r="19" spans="1:4">
      <c r="A19" s="342" t="s">
        <v>32453</v>
      </c>
      <c r="B19" s="342"/>
      <c r="C19" s="342"/>
      <c r="D19" s="342"/>
    </row>
    <row r="20" spans="1:4" ht="30" customHeight="1">
      <c r="A20" s="342" t="s">
        <v>32454</v>
      </c>
      <c r="B20" s="342"/>
      <c r="C20" s="342"/>
      <c r="D20" s="342"/>
    </row>
    <row r="21" spans="1:4" ht="6.75" customHeight="1">
      <c r="A21" s="224"/>
      <c r="B21" s="224"/>
      <c r="C21" s="224"/>
      <c r="D21" s="224"/>
    </row>
    <row r="22" spans="1:4">
      <c r="A22" s="343" t="s">
        <v>32455</v>
      </c>
      <c r="B22" s="343"/>
      <c r="C22" s="343"/>
      <c r="D22" s="343"/>
    </row>
    <row r="23" spans="1:4" ht="7.5" customHeight="1">
      <c r="A23" s="223"/>
      <c r="B23" s="225"/>
      <c r="C23" s="225"/>
      <c r="D23" s="225"/>
    </row>
    <row r="24" spans="1:4" ht="47.25" customHeight="1">
      <c r="A24" s="342" t="s">
        <v>32279</v>
      </c>
      <c r="B24" s="342"/>
      <c r="C24" s="342"/>
      <c r="D24" s="342"/>
    </row>
    <row r="25" spans="1:4" ht="8.25" customHeight="1">
      <c r="A25" s="225"/>
      <c r="B25" s="225"/>
      <c r="C25" s="225"/>
      <c r="D25" s="225"/>
    </row>
    <row r="26" spans="1:4">
      <c r="A26" s="343" t="s">
        <v>32456</v>
      </c>
      <c r="B26" s="343"/>
      <c r="C26" s="343"/>
      <c r="D26" s="343"/>
    </row>
    <row r="27" spans="1:4" ht="7.5" customHeight="1">
      <c r="A27" s="223"/>
      <c r="B27" s="223"/>
      <c r="C27" s="223"/>
      <c r="D27" s="223"/>
    </row>
    <row r="28" spans="1:4" ht="23.25" customHeight="1">
      <c r="A28" s="342" t="s">
        <v>32280</v>
      </c>
      <c r="B28" s="342"/>
      <c r="C28" s="342"/>
      <c r="D28" s="342"/>
    </row>
    <row r="29" spans="1:4">
      <c r="A29" s="99"/>
      <c r="B29" s="99"/>
      <c r="C29" s="99"/>
      <c r="D29" s="99"/>
    </row>
    <row r="30" spans="1:4">
      <c r="A30" s="99"/>
      <c r="B30" s="99"/>
      <c r="C30" s="99"/>
      <c r="D30" s="99"/>
    </row>
    <row r="31" spans="1:4">
      <c r="A31" s="99"/>
      <c r="B31" s="99"/>
      <c r="C31" s="99"/>
      <c r="D31" s="99"/>
    </row>
    <row r="32" spans="1:4">
      <c r="A32" s="99"/>
      <c r="B32" s="99"/>
      <c r="C32" s="99"/>
      <c r="D32" s="99"/>
    </row>
    <row r="33" spans="1:4">
      <c r="A33" s="99"/>
      <c r="B33" s="99"/>
      <c r="C33" s="99"/>
      <c r="D33" s="99"/>
    </row>
    <row r="34" spans="1:4">
      <c r="A34" s="99"/>
      <c r="B34" s="99"/>
      <c r="C34" s="99"/>
      <c r="D34" s="99"/>
    </row>
    <row r="35" spans="1:4">
      <c r="A35" s="99"/>
      <c r="B35" s="99"/>
      <c r="C35" s="99"/>
      <c r="D35" s="99"/>
    </row>
    <row r="36" spans="1:4">
      <c r="A36" s="99"/>
      <c r="B36" s="99"/>
      <c r="C36" s="99"/>
      <c r="D36" s="99"/>
    </row>
    <row r="37" spans="1:4">
      <c r="A37" s="99"/>
      <c r="B37" s="99"/>
      <c r="C37" s="99"/>
      <c r="D37" s="99"/>
    </row>
  </sheetData>
  <mergeCells count="19">
    <mergeCell ref="A19:D19"/>
    <mergeCell ref="A1:D1"/>
    <mergeCell ref="A2:D2"/>
    <mergeCell ref="A3:B3"/>
    <mergeCell ref="C3:D3"/>
    <mergeCell ref="A5:B5"/>
    <mergeCell ref="C5:D5"/>
    <mergeCell ref="A4:B4"/>
    <mergeCell ref="C4:D4"/>
    <mergeCell ref="A7:D7"/>
    <mergeCell ref="A13:D13"/>
    <mergeCell ref="A15:D15"/>
    <mergeCell ref="A17:D17"/>
    <mergeCell ref="A18:D18"/>
    <mergeCell ref="A20:D20"/>
    <mergeCell ref="A22:D22"/>
    <mergeCell ref="A24:D24"/>
    <mergeCell ref="A26:D26"/>
    <mergeCell ref="A28:D28"/>
  </mergeCells>
  <pageMargins left="0.511811024" right="0.511811024" top="0.78740157499999996" bottom="0.78740157499999996" header="0.31496062000000002" footer="0.31496062000000002"/>
  <pageSetup paperSize="9" scale="83" orientation="portrait" horizontalDpi="4294967293"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g J A A B Q S w M E F A A C A A g A m X I U W 8 u b + L q m A A A A 9 w A A A B I A H A B D b 2 5 m a W c v U G F j a 2 F n Z S 5 4 b W w g o h g A K K A U A A A A A A A A A A A A A A A A A A A A A A A A A A A A h Y 9 B D o I w F E S v Q r q n L Z g Q I Z + S 6 F Y S o 4 l x 2 5 Q K j V A I L Z a 7 u f B I X k G M o u 5 c z p u 3 m L l f b 5 C N T e 1 d Z G 9 U q 1 M U Y I o 8 q U V b K F 2 m a L A n f 4 k y B l s u z r y U 3 i R r k 4 y m S F F l b Z c Q 4 p z D b o H b v i Q h p Q E 5 5 p u 9 q G T D 0 U d W / 2 V f a W O 5 F h I x O L z G s B D H E Q 7 i K A o x B T J T y J X + G u E 0 + N n + Q F g P t R 1 6 y T r r r 3 Z A 5 g j k f Y I 9 A F B L A w Q U A A I A C A C Z c h R b 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m X I U W 4 v 7 L s z p B g A A J X o A A B M A H A B G b 3 J t d W x h c y 9 T Z W N 0 a W 9 u M S 5 t I K I Y A C i g F A A A A A A A A A A A A A A A A A A A A A A A A A A A A O 2 c X 0 s b W R i H 7 w W / w y G F R S F K 3 p P / X b y I 0 b K y r Q a j 7 E V T Z J p M 1 6 H j j D s z K X a l V 3 u 3 0 E + x F 4 W F / R T 5 Y j v J x B g 9 e V r p S h f K 6 4 3 J + y Y z 8 2 S O 5 z y e H y T 1 h 1 k Q R 6 Z f / J Y f 1 9 f W 1 9 J z L / F H 5 q C 7 Z 3 Z M 6 G f r a y b / e R Z H m Z 8 X 9 q + G f r j 9 S 5 y 8 f R 3 H b z e e B a G / 3 Z 3 2 o i z d K O 0 9 H e z F w / F F / i x O z X 6 U B M N 4 s B / 9 e v P w x H v t h 1 5 a N o d x c u G l x j f P g 3 d J n A 7 6 B 4 e d 3 s H A V m z 9 r F K f P 9 2 a P t 2 q 1 L f e T F + d x V u z k 4 f z 7 t m x / 8 Z P J n 9 H w 8 A 7 m 7 9 x + y p M r 0 q b Z R O N w 7 B s s m T s b 5 Y L g J z n r H / u + 1 k O M Y O 5 f n m Q + R c 7 p b x R K v 8 c R K O d 0 q x f e v X h 5 Z 6 X e a / m b 3 x S 6 u Z X P f n k h e c 5 U y + J L + J 3 w S h O S / m B c p 6 c f 1 b L / J 9 8 b + Q n 6 c b i T G X z c t 7 q h G F / 6 I V e k u 5 M r + n V 5 u L Y J 8 F l b D p h 5 i f e K L 4 9 5 E n i R e k U u x u H 4 4 v o 5 P 2 l n 2 7 g l Z S v r 0 v F h 2 K 2 T D 9 I c y 7 P H H r D / J 5 6 o R n 5 p u e n v 4 2 D 1 J s + 7 o 7 T 6 c 3 x z e R j N A q G f m p G n s l v Y Z p f 2 e T T 5 K / Y d I N 3 Q V j K P 7 7 8 r C b z r 7 I P Z X N d K q 7 E 3 t S 9 6 P 1 S u Q o v r 0 G 9 D v X G 6 s M 3 V 5 d b q 8 v t 1 W W p Q F 2 g D q x S h X o N 6 n W o A 6 w A r Q C u A K 8 F X g u 8 F n g t 8 F r g t c B r g d c C r w V e C 7 x V 4 K 0 C b / U O 7 4 f N 9 b U g W v 1 n u T w v d r + z e b F L 8 2 L 3 s e f F r s 6 L D 5 8 X 7 x 5 G p 0 W d F v + f a X G p D r x V 4 K 0 C b x V 4 q 8 B b B d 4 q 8 N a A t w a 8 N e C t A W 8 N e G v A W w P e G v D W g L c G v H X g r Q N v H X j r w F s H 3 j r w 1 o G 3 D r z 1 O 7 w P X Y Y 7 + Q w + + S f L F 8 / v a j W + x V q 9 K N / 2 H 3 d t v n 9 e X a I j G v Z f + s / l X v 1 L a / T s 5 Q 8 d 9 b t e 9 D U D v v t 0 c J r m t 3 m w + 8 O L w Z 6 f v s 3 i y 0 E v 9 K I g P P f M i 3 G Y B Z e h N 7 h 5 Y C r 1 2 V A d L I 3 d m 9 p 0 7 F 6 s H r u z i 1 s 9 b G e t x x 2 x S 2 f 7 p o N 1 L h f O 3 d 7 t H H a P z N 6 + 6 Z 7 2 T 4 7 6 + W g + 3 n + 2 f z z 5 8 7 B 7 0 D F 2 m 8 Y H r T L f R B A X B + / 0 8 4 + k c 3 J 8 s H s 6 + b h 3 Z P q T P 4 5 M r 3 P 6 / A i u 4 + H W i I M I D q w a q R q p G q k a + Z 8 0 c q k O v A 3 g b Q B v A 3 g b w N s A 3 g b N 4 M D b A N 4 G 8 D a A t w m 8 T e B t A m 8 T e J v A 2 w T e J i 1 Z w N s E 3 i b w t o C 3 B b w t 4 G 0 B b w t 4 W 8 D b A t 4 W r d H A 2 w L e N v C 2 g b c N v G 3 g b Q N v G 3 j b w N s G 3 j b t W u G 2 F R l I h T a u K r R z V S H n q J B 0 V M g 6 K q Q d F f K O C o l H h c j Z v Y g c 9 + z Q t l C 3 0 L d Q u N C 4 U L n I u Y S k S 8 i 6 h L R L y L u E x E v I v I T U S 8 i 9 h O R L y L 6 E 9 E v I v 4 Q E T M j A h B R M y M G E J E z I w o Q 0 T M j D h E R M y M S E V E z I x Y R k T M j G h H R M y M e E h E z I y I S U T M j J h K R M y M q E t E z I y 4 T E T M j M h N R M y M 2 E 5 E z I z o T 0 T M j P h A R N y N C E F E 3 I 0 Y Q k T c j S h D R N y N O E R E 3 I 1 I R U T c j V h G R N y N a E d E 3 I 1 4 S E T c j Y h J R N y N m E p E 3 I 2 o S 0 T c j b h M R N y N y E 1 E 3 I 3 Y T k T c j e h P R N y N + E B E 7 I 4 I Q U T s j h L D m c J Y e z 5 H C W H M 6 S w 1 l y O E s O Z 8 n h L D m c J Y e z 5 H C W H M 6 S w 1 l y O E s O Z 8 n h L D m c J Y e z 5 H A W 9 8 1 w 4 4 x 3 z o g c 9 8 5 w 8 w x 3 z 3 D 7 D P f P c A O N H M 6 S w 1 l y O E s O Z 8 n h L D m c J Y e z 5 H C W H M 6 S w 1 l y O E s O Z 8 n h L D m c J Y e z 5 H C W H M 6 S w 1 l y O E s O Z 8 n h L D m c J Y e z 5 H C W H M 6 S w 9 m 7 D v f Q k O l J E d e Y D b t Z + q p w t f N r n H i D r p c G 0 b m X f j F O v Q m i z l Y E U c 0 V Q V R z S 4 M o D a I W H 8 C D g 6 h F 4 J m P T M / 0 4 s t x f n 9 u h p j p Z G M v D H 7 P b 4 r Z E H t W a c 3 K m 0 V W D 6 f W q G o + + 9 H 8 A 3 W N q o q 6 R l V F X a O q o q 5 R V b F Y a F R V 1 D W q K u o a V d 0 2 N K p y G h p V O Q 2 N q p y G R l V O Q 6 M q p 6 F R l d P Q q O p + Q 6 M q t 6 F R l d P Q q M p p a F T l N D S q c h o a V T k N j a o + G 1 V V N a r S q E q j K o 2 q F v M 7 z X 4 0 / 0 B d o 6 q i r l F V U d e o q q h r V F U s F h p V F X W N q o q 6 R l W 3 D Y 2 q n I Z G V U 5 D o y q n o V G V 0 9 C o y m l o V O U 0 N K q 6 3 9 C o y m 1 o V O U 0 N K p y G h p V O Q 2 N q p y G R l V O Q 6 O q z 0 Z V t a + J q u 5 + g 9 / 8 y y v T 1 V 9 j 6 U f 5 G Q P P 9 B L / j R 9 k 4 8 Q b L D 1 8 h I i r 3 9 O U S 1 O u R / 5 m w O V B B A f W D G s + L d L E B H X N s I q 6 Z l h F X T O s o q 4 Z V r E U a I Z V 1 D X D K u q a Y d 0 2 N M N y G p p h O Q 3 N s J y G Z l h O Q z M s p 6 E Z l t P Q D O t + Q z M s t 6 E Z l t P Q D M t p a I b l N D T D c h q a Y T k N z b A W G d a / U E s B A i 0 A F A A C A A g A m X I U W 8 u b + L q m A A A A 9 w A A A B I A A A A A A A A A A A A A A A A A A A A A A E N v b m Z p Z y 9 Q Y W N r Y W d l L n h t b F B L A Q I t A B Q A A g A I A J l y F F t T c j g s m w A A A O E A A A A T A A A A A A A A A A A A A A A A A P I A A A B b Q 2 9 u d G V u d F 9 U e X B l c 1 0 u e G 1 s U E s B A i 0 A F A A C A A g A m X I U W 4 v 7 L s z p B g A A J X o A A B M A A A A A A A A A A A A A A A A A 2 g E A A E Z v c m 1 1 b G F z L 1 N l Y 3 R p b 2 4 x L m 1 Q S w U G A A A A A A M A A w D C A A A A E A 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I C A A A A A A A 4 o g 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l D R D w v S X R l b V B h d G g + P C 9 J d G V t T G 9 j Y X R p b 2 4 + P F N 0 Y W J s Z U V u d H J p Z X M + P E V u d H J 5 I F R 5 c G U 9 I k l z U H J p d m F 0 Z S I g V m F s d W U 9 I m w w I i A v P j x F b n R y e S B U e X B l P S J R d W V y e U l E I i B W Y W x 1 Z T 0 i c z d k N G R j O T U 0 L T c 0 Y W Q t N D B i Y S 0 4 O T d l L T d i N 2 U 0 Y m N l M T B k Z S I g L z 4 8 R W 5 0 c n k g V H l w Z T 0 i R m l s b E V u Y W J s Z W Q i I F Z h b H V l P S J s M C I g L z 4 8 R W 5 0 c n k g V H l w Z T 0 i R m l s b E 9 i a m V j d F R 5 c G U i I F Z h b H V l P S J z Q 2 9 u b m V j d G l v b k 9 u b H k i I C 8 + P E V u d H J 5 I F R 5 c G U 9 I k Z p b G x U b 0 R h d G F N b 2 R l b E V u Y W J s Z W Q i I F Z h b H V l P S J s M C I g L z 4 8 R W 5 0 c n k g V H l w Z T 0 i T m F 2 a W d h d G l v b l N 0 Z X B O Y W 1 l I i B W Y W x 1 Z T 0 i c 0 5 h d m V n Y c O n w 6 N v 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0 O D g x I i A v P j x F b n R y e S B U e X B l P S J G a W x s R X J y b 3 J D b 2 R l I i B W Y W x 1 Z T 0 i c 1 V u a 2 5 v d 2 4 i I C 8 + P E V u d H J 5 I F R 5 c G U 9 I k Z p b G x F c n J v c k N v d W 5 0 I i B W Y W x 1 Z T 0 i b D A i I C 8 + P E V u d H J 5 I F R 5 c G U 9 I k Z p b G x M Y X N 0 V X B k Y X R l Z C I g V m F s d W U 9 I m Q y M D I 1 L T A 2 L T I 1 V D E 3 O j I w O j I 1 L j c 5 N T A y O D h a I i A v P j x F b n R y e S B U e X B l P S J G a W x s Q 2 9 s d W 1 u V H l w Z X M i I F Z h b H V l P S J z Q m d B R 0 J n W U F B Q U F B Q U F B Q U F B Q U F B Q U F B Q U F B Q U F B Q U F B Q U F B Q U F B Q U F B Q T 0 i I C 8 + P E V u d H J 5 I F R 5 c G U 9 I k Z p b G x D b 2 x 1 b W 5 O Y W 1 l c y I g V m F s d W U 9 I n N b J n F 1 b 3 Q 7 U 0 l O Q V B J I C 0 g U 2 l z d G V t Y S B O Y W N p b 2 5 h b C B k Z S B Q Z X N x d W l z Y S B k Z S B D d X N 0 b 3 M g Z S D D j W 5 k a W N l c y B k Y S B D b 2 5 z d H J 1 w 6 f D o 2 8 g Q 2 l 2 a W w 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X S I g L z 4 8 R W 5 0 c n k g V H l w Z T 0 i R m l s b F N 0 Y X R 1 c y I g V m F s d W U 9 I n N D b 2 1 w b G V 0 Z S I g L z 4 8 R W 5 0 c n k g V H l w Z T 0 i U m V s Y X R p b 2 5 z a G l w S W 5 m b 0 N v b n R h a W 5 l c i I g V m F s d W U 9 I n N 7 J n F 1 b 3 Q 7 Y 2 9 s d W 1 u Q 2 9 1 b n Q m c X V v d D s 6 M z I s J n F 1 b 3 Q 7 a 2 V 5 Q 2 9 s d W 1 u T m F t Z X M m c X V v d D s 6 W 1 0 s J n F 1 b 3 Q 7 c X V l c n l S Z W x h d G l v b n N o a X B z J n F 1 b 3 Q 7 O l t d L C Z x d W 9 0 O 2 N v b H V t b k l k Z W 5 0 a X R p Z X M m c X V v d D s 6 W y Z x d W 9 0 O 1 N l Y 3 R p b 2 4 x L 0 l D R C 9 B d X R v U m V t b 3 Z l Z E N v b H V t b n M x L n t T S U 5 B U E k g L S B T a X N 0 Z W 1 h I E 5 h Y 2 l v b m F s I G R l I F B l c 3 F 1 a X N h I G R l I E N 1 c 3 R v c y B l I M O N b m R p Y 2 V z I G R h I E N v b n N 0 c n X D p 8 O j b y B D a X Z p b C w w f S Z x d W 9 0 O y w m c X V v d D t T Z W N 0 a W 9 u M S 9 J Q 0 Q v Q X V 0 b 1 J l b W 9 2 Z W R D b 2 x 1 b W 5 z M S 5 7 Q 2 9 s d W 1 u M i w x f S Z x d W 9 0 O y w m c X V v d D t T Z W N 0 a W 9 u M S 9 J Q 0 Q v Q X V 0 b 1 J l b W 9 2 Z W R D b 2 x 1 b W 5 z M S 5 7 Q 2 9 s d W 1 u M y w y f S Z x d W 9 0 O y w m c X V v d D t T Z W N 0 a W 9 u M S 9 J Q 0 Q v Q X V 0 b 1 J l b W 9 2 Z W R D b 2 x 1 b W 5 z M S 5 7 Q 2 9 s d W 1 u N C w z f S Z x d W 9 0 O y w m c X V v d D t T Z W N 0 a W 9 u M S 9 J Q 0 Q v Q X V 0 b 1 J l b W 9 2 Z W R D b 2 x 1 b W 5 z M S 5 7 Q 2 9 s d W 1 u N S w 0 f S Z x d W 9 0 O y w m c X V v d D t T Z W N 0 a W 9 u M S 9 J Q 0 Q v Q X V 0 b 1 J l b W 9 2 Z W R D b 2 x 1 b W 5 z M S 5 7 Q 2 9 s d W 1 u N i w 1 f S Z x d W 9 0 O y w m c X V v d D t T Z W N 0 a W 9 u M S 9 J Q 0 Q v Q X V 0 b 1 J l b W 9 2 Z W R D b 2 x 1 b W 5 z M S 5 7 Q 2 9 s d W 1 u N y w 2 f S Z x d W 9 0 O y w m c X V v d D t T Z W N 0 a W 9 u M S 9 J Q 0 Q v Q X V 0 b 1 J l b W 9 2 Z W R D b 2 x 1 b W 5 z M S 5 7 Q 2 9 s d W 1 u O C w 3 f S Z x d W 9 0 O y w m c X V v d D t T Z W N 0 a W 9 u M S 9 J Q 0 Q v Q X V 0 b 1 J l b W 9 2 Z W R D b 2 x 1 b W 5 z M S 5 7 Q 2 9 s d W 1 u O S w 4 f S Z x d W 9 0 O y w m c X V v d D t T Z W N 0 a W 9 u M S 9 J Q 0 Q v Q X V 0 b 1 J l b W 9 2 Z W R D b 2 x 1 b W 5 z M S 5 7 Q 2 9 s d W 1 u M T A s O X 0 m c X V v d D s s J n F 1 b 3 Q 7 U 2 V j d G l v b j E v S U N E L 0 F 1 d G 9 S Z W 1 v d m V k Q 2 9 s d W 1 u c z E u e 0 N v b H V t b j E x L D E w f S Z x d W 9 0 O y w m c X V v d D t T Z W N 0 a W 9 u M S 9 J Q 0 Q v Q X V 0 b 1 J l b W 9 2 Z W R D b 2 x 1 b W 5 z M S 5 7 Q 2 9 s d W 1 u M T I s M T F 9 J n F 1 b 3 Q 7 L C Z x d W 9 0 O 1 N l Y 3 R p b 2 4 x L 0 l D R C 9 B d X R v U m V t b 3 Z l Z E N v b H V t b n M x L n t D b 2 x 1 b W 4 x M y w x M n 0 m c X V v d D s s J n F 1 b 3 Q 7 U 2 V j d G l v b j E v S U N E L 0 F 1 d G 9 S Z W 1 v d m V k Q 2 9 s d W 1 u c z E u e 0 N v b H V t b j E 0 L D E z f S Z x d W 9 0 O y w m c X V v d D t T Z W N 0 a W 9 u M S 9 J Q 0 Q v Q X V 0 b 1 J l b W 9 2 Z W R D b 2 x 1 b W 5 z M S 5 7 Q 2 9 s d W 1 u M T U s M T R 9 J n F 1 b 3 Q 7 L C Z x d W 9 0 O 1 N l Y 3 R p b 2 4 x L 0 l D R C 9 B d X R v U m V t b 3 Z l Z E N v b H V t b n M x L n t D b 2 x 1 b W 4 x N i w x N X 0 m c X V v d D s s J n F 1 b 3 Q 7 U 2 V j d G l v b j E v S U N E L 0 F 1 d G 9 S Z W 1 v d m V k Q 2 9 s d W 1 u c z E u e 0 N v b H V t b j E 3 L D E 2 f S Z x d W 9 0 O y w m c X V v d D t T Z W N 0 a W 9 u M S 9 J Q 0 Q v Q X V 0 b 1 J l b W 9 2 Z W R D b 2 x 1 b W 5 z M S 5 7 Q 2 9 s d W 1 u M T g s M T d 9 J n F 1 b 3 Q 7 L C Z x d W 9 0 O 1 N l Y 3 R p b 2 4 x L 0 l D R C 9 B d X R v U m V t b 3 Z l Z E N v b H V t b n M x L n t D b 2 x 1 b W 4 x O S w x O H 0 m c X V v d D s s J n F 1 b 3 Q 7 U 2 V j d G l v b j E v S U N E L 0 F 1 d G 9 S Z W 1 v d m V k Q 2 9 s d W 1 u c z E u e 0 N v b H V t b j I w L D E 5 f S Z x d W 9 0 O y w m c X V v d D t T Z W N 0 a W 9 u M S 9 J Q 0 Q v Q X V 0 b 1 J l b W 9 2 Z W R D b 2 x 1 b W 5 z M S 5 7 Q 2 9 s d W 1 u M j E s M j B 9 J n F 1 b 3 Q 7 L C Z x d W 9 0 O 1 N l Y 3 R p b 2 4 x L 0 l D R C 9 B d X R v U m V t b 3 Z l Z E N v b H V t b n M x L n t D b 2 x 1 b W 4 y M i w y M X 0 m c X V v d D s s J n F 1 b 3 Q 7 U 2 V j d G l v b j E v S U N E L 0 F 1 d G 9 S Z W 1 v d m V k Q 2 9 s d W 1 u c z E u e 0 N v b H V t b j I z L D I y f S Z x d W 9 0 O y w m c X V v d D t T Z W N 0 a W 9 u M S 9 J Q 0 Q v Q X V 0 b 1 J l b W 9 2 Z W R D b 2 x 1 b W 5 z M S 5 7 Q 2 9 s d W 1 u M j Q s M j N 9 J n F 1 b 3 Q 7 L C Z x d W 9 0 O 1 N l Y 3 R p b 2 4 x L 0 l D R C 9 B d X R v U m V t b 3 Z l Z E N v b H V t b n M x L n t D b 2 x 1 b W 4 y N S w y N H 0 m c X V v d D s s J n F 1 b 3 Q 7 U 2 V j d G l v b j E v S U N E L 0 F 1 d G 9 S Z W 1 v d m V k Q 2 9 s d W 1 u c z E u e 0 N v b H V t b j I 2 L D I 1 f S Z x d W 9 0 O y w m c X V v d D t T Z W N 0 a W 9 u M S 9 J Q 0 Q v Q X V 0 b 1 J l b W 9 2 Z W R D b 2 x 1 b W 5 z M S 5 7 Q 2 9 s d W 1 u M j c s M j Z 9 J n F 1 b 3 Q 7 L C Z x d W 9 0 O 1 N l Y 3 R p b 2 4 x L 0 l D R C 9 B d X R v U m V t b 3 Z l Z E N v b H V t b n M x L n t D b 2 x 1 b W 4 y O C w y N 3 0 m c X V v d D s s J n F 1 b 3 Q 7 U 2 V j d G l v b j E v S U N E L 0 F 1 d G 9 S Z W 1 v d m V k Q 2 9 s d W 1 u c z E u e 0 N v b H V t b j I 5 L D I 4 f S Z x d W 9 0 O y w m c X V v d D t T Z W N 0 a W 9 u M S 9 J Q 0 Q v Q X V 0 b 1 J l b W 9 2 Z W R D b 2 x 1 b W 5 z M S 5 7 Q 2 9 s d W 1 u M z A s M j l 9 J n F 1 b 3 Q 7 L C Z x d W 9 0 O 1 N l Y 3 R p b 2 4 x L 0 l D R C 9 B d X R v U m V t b 3 Z l Z E N v b H V t b n M x L n t D b 2 x 1 b W 4 z M S w z M H 0 m c X V v d D s s J n F 1 b 3 Q 7 U 2 V j d G l v b j E v S U N E L 0 F 1 d G 9 S Z W 1 v d m V k Q 2 9 s d W 1 u c z E u e 0 N v b H V t b j M y L D M x f S Z x d W 9 0 O 1 0 s J n F 1 b 3 Q 7 Q 2 9 s d W 1 u Q 2 9 1 b n Q m c X V v d D s 6 M z I s J n F 1 b 3 Q 7 S 2 V 5 Q 2 9 s d W 1 u T m F t Z X M m c X V v d D s 6 W 1 0 s J n F 1 b 3 Q 7 Q 2 9 s d W 1 u S W R l b n R p d G l l c y Z x d W 9 0 O z p b J n F 1 b 3 Q 7 U 2 V j d G l v b j E v S U N E L 0 F 1 d G 9 S Z W 1 v d m V k Q 2 9 s d W 1 u c z E u e 1 N J T k F Q S S A t I F N p c 3 R l b W E g T m F j a W 9 u Y W w g Z G U g U G V z c X V p c 2 E g Z G U g Q 3 V z d G 9 z I G U g w 4 1 u Z G l j Z X M g Z G E g Q 2 9 u c 3 R y d c O n w 6 N v I E N p d m l s L D B 9 J n F 1 b 3 Q 7 L C Z x d W 9 0 O 1 N l Y 3 R p b 2 4 x L 0 l D R C 9 B d X R v U m V t b 3 Z l Z E N v b H V t b n M x L n t D b 2 x 1 b W 4 y L D F 9 J n F 1 b 3 Q 7 L C Z x d W 9 0 O 1 N l Y 3 R p b 2 4 x L 0 l D R C 9 B d X R v U m V t b 3 Z l Z E N v b H V t b n M x L n t D b 2 x 1 b W 4 z L D J 9 J n F 1 b 3 Q 7 L C Z x d W 9 0 O 1 N l Y 3 R p b 2 4 x L 0 l D R C 9 B d X R v U m V t b 3 Z l Z E N v b H V t b n M x L n t D b 2 x 1 b W 4 0 L D N 9 J n F 1 b 3 Q 7 L C Z x d W 9 0 O 1 N l Y 3 R p b 2 4 x L 0 l D R C 9 B d X R v U m V t b 3 Z l Z E N v b H V t b n M x L n t D b 2 x 1 b W 4 1 L D R 9 J n F 1 b 3 Q 7 L C Z x d W 9 0 O 1 N l Y 3 R p b 2 4 x L 0 l D R C 9 B d X R v U m V t b 3 Z l Z E N v b H V t b n M x L n t D b 2 x 1 b W 4 2 L D V 9 J n F 1 b 3 Q 7 L C Z x d W 9 0 O 1 N l Y 3 R p b 2 4 x L 0 l D R C 9 B d X R v U m V t b 3 Z l Z E N v b H V t b n M x L n t D b 2 x 1 b W 4 3 L D Z 9 J n F 1 b 3 Q 7 L C Z x d W 9 0 O 1 N l Y 3 R p b 2 4 x L 0 l D R C 9 B d X R v U m V t b 3 Z l Z E N v b H V t b n M x L n t D b 2 x 1 b W 4 4 L D d 9 J n F 1 b 3 Q 7 L C Z x d W 9 0 O 1 N l Y 3 R p b 2 4 x L 0 l D R C 9 B d X R v U m V t b 3 Z l Z E N v b H V t b n M x L n t D b 2 x 1 b W 4 5 L D h 9 J n F 1 b 3 Q 7 L C Z x d W 9 0 O 1 N l Y 3 R p b 2 4 x L 0 l D R C 9 B d X R v U m V t b 3 Z l Z E N v b H V t b n M x L n t D b 2 x 1 b W 4 x M C w 5 f S Z x d W 9 0 O y w m c X V v d D t T Z W N 0 a W 9 u M S 9 J Q 0 Q v Q X V 0 b 1 J l b W 9 2 Z W R D b 2 x 1 b W 5 z M S 5 7 Q 2 9 s d W 1 u M T E s M T B 9 J n F 1 b 3 Q 7 L C Z x d W 9 0 O 1 N l Y 3 R p b 2 4 x L 0 l D R C 9 B d X R v U m V t b 3 Z l Z E N v b H V t b n M x L n t D b 2 x 1 b W 4 x M i w x M X 0 m c X V v d D s s J n F 1 b 3 Q 7 U 2 V j d G l v b j E v S U N E L 0 F 1 d G 9 S Z W 1 v d m V k Q 2 9 s d W 1 u c z E u e 0 N v b H V t b j E z L D E y f S Z x d W 9 0 O y w m c X V v d D t T Z W N 0 a W 9 u M S 9 J Q 0 Q v Q X V 0 b 1 J l b W 9 2 Z W R D b 2 x 1 b W 5 z M S 5 7 Q 2 9 s d W 1 u M T Q s M T N 9 J n F 1 b 3 Q 7 L C Z x d W 9 0 O 1 N l Y 3 R p b 2 4 x L 0 l D R C 9 B d X R v U m V t b 3 Z l Z E N v b H V t b n M x L n t D b 2 x 1 b W 4 x N S w x N H 0 m c X V v d D s s J n F 1 b 3 Q 7 U 2 V j d G l v b j E v S U N E L 0 F 1 d G 9 S Z W 1 v d m V k Q 2 9 s d W 1 u c z E u e 0 N v b H V t b j E 2 L D E 1 f S Z x d W 9 0 O y w m c X V v d D t T Z W N 0 a W 9 u M S 9 J Q 0 Q v Q X V 0 b 1 J l b W 9 2 Z W R D b 2 x 1 b W 5 z M S 5 7 Q 2 9 s d W 1 u M T c s M T Z 9 J n F 1 b 3 Q 7 L C Z x d W 9 0 O 1 N l Y 3 R p b 2 4 x L 0 l D R C 9 B d X R v U m V t b 3 Z l Z E N v b H V t b n M x L n t D b 2 x 1 b W 4 x O C w x N 3 0 m c X V v d D s s J n F 1 b 3 Q 7 U 2 V j d G l v b j E v S U N E L 0 F 1 d G 9 S Z W 1 v d m V k Q 2 9 s d W 1 u c z E u e 0 N v b H V t b j E 5 L D E 4 f S Z x d W 9 0 O y w m c X V v d D t T Z W N 0 a W 9 u M S 9 J Q 0 Q v Q X V 0 b 1 J l b W 9 2 Z W R D b 2 x 1 b W 5 z M S 5 7 Q 2 9 s d W 1 u M j A s M T l 9 J n F 1 b 3 Q 7 L C Z x d W 9 0 O 1 N l Y 3 R p b 2 4 x L 0 l D R C 9 B d X R v U m V t b 3 Z l Z E N v b H V t b n M x L n t D b 2 x 1 b W 4 y M S w y M H 0 m c X V v d D s s J n F 1 b 3 Q 7 U 2 V j d G l v b j E v S U N E L 0 F 1 d G 9 S Z W 1 v d m V k Q 2 9 s d W 1 u c z E u e 0 N v b H V t b j I y L D I x f S Z x d W 9 0 O y w m c X V v d D t T Z W N 0 a W 9 u M S 9 J Q 0 Q v Q X V 0 b 1 J l b W 9 2 Z W R D b 2 x 1 b W 5 z M S 5 7 Q 2 9 s d W 1 u M j M s M j J 9 J n F 1 b 3 Q 7 L C Z x d W 9 0 O 1 N l Y 3 R p b 2 4 x L 0 l D R C 9 B d X R v U m V t b 3 Z l Z E N v b H V t b n M x L n t D b 2 x 1 b W 4 y N C w y M 3 0 m c X V v d D s s J n F 1 b 3 Q 7 U 2 V j d G l v b j E v S U N E L 0 F 1 d G 9 S Z W 1 v d m V k Q 2 9 s d W 1 u c z E u e 0 N v b H V t b j I 1 L D I 0 f S Z x d W 9 0 O y w m c X V v d D t T Z W N 0 a W 9 u M S 9 J Q 0 Q v Q X V 0 b 1 J l b W 9 2 Z W R D b 2 x 1 b W 5 z M S 5 7 Q 2 9 s d W 1 u M j Y s M j V 9 J n F 1 b 3 Q 7 L C Z x d W 9 0 O 1 N l Y 3 R p b 2 4 x L 0 l D R C 9 B d X R v U m V t b 3 Z l Z E N v b H V t b n M x L n t D b 2 x 1 b W 4 y N y w y N n 0 m c X V v d D s s J n F 1 b 3 Q 7 U 2 V j d G l v b j E v S U N E L 0 F 1 d G 9 S Z W 1 v d m V k Q 2 9 s d W 1 u c z E u e 0 N v b H V t b j I 4 L D I 3 f S Z x d W 9 0 O y w m c X V v d D t T Z W N 0 a W 9 u M S 9 J Q 0 Q v Q X V 0 b 1 J l b W 9 2 Z W R D b 2 x 1 b W 5 z M S 5 7 Q 2 9 s d W 1 u M j k s M j h 9 J n F 1 b 3 Q 7 L C Z x d W 9 0 O 1 N l Y 3 R p b 2 4 x L 0 l D R C 9 B d X R v U m V t b 3 Z l Z E N v b H V t b n M x L n t D b 2 x 1 b W 4 z M C w y O X 0 m c X V v d D s s J n F 1 b 3 Q 7 U 2 V j d G l v b j E v S U N E L 0 F 1 d G 9 S Z W 1 v d m V k Q 2 9 s d W 1 u c z E u e 0 N v b H V t b j M x L D M w f S Z x d W 9 0 O y w m c X V v d D t T Z W N 0 a W 9 u M S 9 J Q 0 Q v Q X V 0 b 1 J l b W 9 2 Z W R D b 2 x 1 b W 5 z M S 5 7 Q 2 9 s d W 1 u M z I s M z F 9 J n F 1 b 3 Q 7 X S w m c X V v d D t S Z W x h d G l v b n N o a X B J b m Z v J n F 1 b 3 Q 7 O l t d f S I g L z 4 8 L 1 N 0 Y W J s Z U V u d H J p Z X M + P C 9 J d G V t P j x J d G V t P j x J d G V t T G 9 j Y X R p b 2 4 + P E l 0 Z W 1 U e X B l P k Z v c m 1 1 b G E 8 L 0 l 0 Z W 1 U e X B l P j x J d G V t U G F 0 a D 5 T Z W N 0 a W 9 u M S 9 J Q 0 Q v R m 9 u d G U 8 L 0 l 0 Z W 1 Q Y X R o P j w v S X R l b U x v Y 2 F 0 a W 9 u P j x T d G F i b G V F b n R y a W V z I C 8 + P C 9 J d G V t P j x J d G V t P j x J d G V t T G 9 j Y X R p b 2 4 + P E l 0 Z W 1 U e X B l P k Z v c m 1 1 b G E 8 L 0 l 0 Z W 1 U e X B l P j x J d G V t U G F 0 a D 5 T Z W N 0 a W 9 u M S 9 J Q 0 Q v S U N E X 1 N o Z W V 0 P C 9 J d G V t U G F 0 a D 4 8 L 0 l 0 Z W 1 M b 2 N h d G l v b j 4 8 U 3 R h Y m x l R W 5 0 c m l l c y A v P j w v S X R l b T 4 8 S X R l b T 4 8 S X R l b U x v Y 2 F 0 a W 9 u P j x J d G V t V H l w Z T 5 G b 3 J t d W x h P C 9 J d G V t V H l w Z T 4 8 S X R l b V B h d G g + U 2 V j d G l v b j E v S U N E L 0 N h Y m U l Q z M l Q T d h b G h v c y U y M F B y b 2 1 v d m l k b 3 M 8 L 0 l 0 Z W 1 Q Y X R o P j w v S X R l b U x v Y 2 F 0 a W 9 u P j x T d G F i b G V F b n R y a W V z I C 8 + P C 9 J d G V t P j x J d G V t P j x J d G V t T G 9 j Y X R p b 2 4 + P E l 0 Z W 1 U e X B l P k Z v c m 1 1 b G E 8 L 0 l 0 Z W 1 U e X B l P j x J d G V t U G F 0 a D 5 T Z W N 0 a W 9 u M S 9 J Q 0 Q v V G l w b y U y M E F s d G V y Y W R v P C 9 J d G V t U G F 0 a D 4 8 L 0 l 0 Z W 1 M b 2 N h d G l v b j 4 8 U 3 R h Y m x l R W 5 0 c m l l c y A v P j w v S X R l b T 4 8 S X R l b T 4 8 S X R l b U x v Y 2 F 0 a W 9 u P j x J d G V t V H l w Z T 5 G b 3 J t d W x h P C 9 J d G V t V H l w Z T 4 8 S X R l b V B h d G g + U 2 V j d G l v b j E v Q 0 N E P C 9 J d G V t U G F 0 a D 4 8 L 0 l 0 Z W 1 M b 2 N h d G l v b j 4 8 U 3 R h Y m x l R W 5 0 c m l l c z 4 8 R W 5 0 c n k g V H l w Z T 0 i S X N Q c m l 2 Y X R l I i B W Y W x 1 Z T 0 i b D A i I C 8 + P E V u d H J 5 I F R 5 c G U 9 I l F 1 Z X J 5 S U Q i I F Z h b H V l P S J z Y m R k N G J h M 2 Y t Z D Y z M S 0 0 Y j E z L W E 3 M D g t O T U x M D d h N 2 I 0 M j k 1 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x I i A v P j x F b n R y e S B U e X B l P S J B Z G R l Z F R v R G F 0 Y U 1 v Z G V s I i B W Y W x 1 Z T 0 i b D A i I C 8 + P E V u d H J 5 I F R 5 c G U 9 I k Z p b G x D b 3 V u d C I g V m F s d W U 9 I m w 5 N z M y I i A v P j x F b n R y e S B U e X B l P S J G a W x s R X J y b 3 J D b 2 R l I i B W Y W x 1 Z T 0 i c 1 V u a 2 5 v d 2 4 i I C 8 + P E V u d H J 5 I F R 5 c G U 9 I k Z p b G x F c n J v c k N v d W 5 0 I i B W Y W x 1 Z T 0 i b D A i I C 8 + P E V u d H J 5 I F R 5 c G U 9 I k Z p b G x M Y X N 0 V X B k Y X R l Z C I g V m F s d W U 9 I m Q y M D I 1 L T A 2 L T I 1 V D E 3 O j M w O j E x L j g 0 M j Q 2 O D F a I i A v P j x F b n R y e S B U e X B l P S J G a W x s Q 2 9 s d W 1 u V H l w Z X M i I F Z h b H V l P S J z Q m d B R 0 J n Q U F B Q U F B Q U F B Q U F B Q U F B Q U F B Q U F B Q U F B Q U F B Q U F B Q U F B Q U F B Q U F B Q U F B Q U F B Q U F B Q U F B Q U F B Q U F B Q U F B Q U F B Q U F B Q U F B Q U F B P T 0 i I C 8 + P E V u d H J 5 I F R 5 c G U 9 I k Z p b G x D b 2 x 1 b W 5 O Y W 1 l c y I g V m F s d W U 9 I n N b J n F 1 b 3 Q 7 U 0 l O Q V B J I C 0 g U 2 l z d G V t Y S B O Y W N p b 2 5 h b C B k Z S B Q Z X N x d W l z Y S B k Z S B D d X N 0 b 3 M g Z S D D j W 5 k a W N l c y B k Y S B D b 2 5 z d H J 1 w 6 f D o 2 8 g Q 2 l 2 a W w 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X S I g L z 4 8 R W 5 0 c n k g V H l w Z T 0 i R m l s b F N 0 Y X R 1 c y I g V m F s d W U 9 I n N D b 2 1 w b G V 0 Z S I g L z 4 8 R W 5 0 c n k g V H l w Z T 0 i U m V s Y X R p b 2 5 z a G l w S W 5 m b 0 N v b n R h a W 5 l c i I g V m F s d W U 9 I n N 7 J n F 1 b 3 Q 7 Y 2 9 s d W 1 u Q 2 9 1 b n Q m c X V v d D s 6 N T g s J n F 1 b 3 Q 7 a 2 V 5 Q 2 9 s d W 1 u T m F t Z X M m c X V v d D s 6 W 1 0 s J n F 1 b 3 Q 7 c X V l c n l S Z W x h d G l v b n N o a X B z J n F 1 b 3 Q 7 O l t d L C Z x d W 9 0 O 2 N v b H V t b k l k Z W 5 0 a X R p Z X M m c X V v d D s 6 W y Z x d W 9 0 O 1 N l Y 3 R p b 2 4 x L 0 N D R C 9 B d X R v U m V t b 3 Z l Z E N v b H V t b n M x L n t T S U 5 B U E k g L S B T a X N 0 Z W 1 h I E 5 h Y 2 l v b m F s I G R l I F B l c 3 F 1 a X N h I G R l I E N 1 c 3 R v c y B l I M O N b m R p Y 2 V z I G R h I E N v b n N 0 c n X D p 8 O j b y B D a X Z p b C w w f S Z x d W 9 0 O y w m c X V v d D t T Z W N 0 a W 9 u M S 9 D Q 0 Q v Q X V 0 b 1 J l b W 9 2 Z W R D b 2 x 1 b W 5 z M S 5 7 Q 2 9 s d W 1 u M i w x f S Z x d W 9 0 O y w m c X V v d D t T Z W N 0 a W 9 u M S 9 D Q 0 Q v Q X V 0 b 1 J l b W 9 2 Z W R D b 2 x 1 b W 5 z M S 5 7 Q 2 9 s d W 1 u M y w y f S Z x d W 9 0 O y w m c X V v d D t T Z W N 0 a W 9 u M S 9 D Q 0 Q v Q X V 0 b 1 J l b W 9 2 Z W R D b 2 x 1 b W 5 z M S 5 7 Q 2 9 s d W 1 u N C w z f S Z x d W 9 0 O y w m c X V v d D t T Z W N 0 a W 9 u M S 9 D Q 0 Q v Q X V 0 b 1 J l b W 9 2 Z W R D b 2 x 1 b W 5 z M S 5 7 Q 2 9 s d W 1 u N S w 0 f S Z x d W 9 0 O y w m c X V v d D t T Z W N 0 a W 9 u M S 9 D Q 0 Q v Q X V 0 b 1 J l b W 9 2 Z W R D b 2 x 1 b W 5 z M S 5 7 Q 2 9 s d W 1 u N i w 1 f S Z x d W 9 0 O y w m c X V v d D t T Z W N 0 a W 9 u M S 9 D Q 0 Q v Q X V 0 b 1 J l b W 9 2 Z W R D b 2 x 1 b W 5 z M S 5 7 Q 2 9 s d W 1 u N y w 2 f S Z x d W 9 0 O y w m c X V v d D t T Z W N 0 a W 9 u M S 9 D Q 0 Q v Q X V 0 b 1 J l b W 9 2 Z W R D b 2 x 1 b W 5 z M S 5 7 Q 2 9 s d W 1 u O C w 3 f S Z x d W 9 0 O y w m c X V v d D t T Z W N 0 a W 9 u M S 9 D Q 0 Q v Q X V 0 b 1 J l b W 9 2 Z W R D b 2 x 1 b W 5 z M S 5 7 Q 2 9 s d W 1 u O S w 4 f S Z x d W 9 0 O y w m c X V v d D t T Z W N 0 a W 9 u M S 9 D Q 0 Q v Q X V 0 b 1 J l b W 9 2 Z W R D b 2 x 1 b W 5 z M S 5 7 Q 2 9 s d W 1 u M T A s O X 0 m c X V v d D s s J n F 1 b 3 Q 7 U 2 V j d G l v b j E v Q 0 N E L 0 F 1 d G 9 S Z W 1 v d m V k Q 2 9 s d W 1 u c z E u e 0 N v b H V t b j E x L D E w f S Z x d W 9 0 O y w m c X V v d D t T Z W N 0 a W 9 u M S 9 D Q 0 Q v Q X V 0 b 1 J l b W 9 2 Z W R D b 2 x 1 b W 5 z M S 5 7 Q 2 9 s d W 1 u M T I s M T F 9 J n F 1 b 3 Q 7 L C Z x d W 9 0 O 1 N l Y 3 R p b 2 4 x L 0 N D R C 9 B d X R v U m V t b 3 Z l Z E N v b H V t b n M x L n t D b 2 x 1 b W 4 x M y w x M n 0 m c X V v d D s s J n F 1 b 3 Q 7 U 2 V j d G l v b j E v Q 0 N E L 0 F 1 d G 9 S Z W 1 v d m V k Q 2 9 s d W 1 u c z E u e 0 N v b H V t b j E 0 L D E z f S Z x d W 9 0 O y w m c X V v d D t T Z W N 0 a W 9 u M S 9 D Q 0 Q v Q X V 0 b 1 J l b W 9 2 Z W R D b 2 x 1 b W 5 z M S 5 7 Q 2 9 s d W 1 u M T U s M T R 9 J n F 1 b 3 Q 7 L C Z x d W 9 0 O 1 N l Y 3 R p b 2 4 x L 0 N D R C 9 B d X R v U m V t b 3 Z l Z E N v b H V t b n M x L n t D b 2 x 1 b W 4 x N i w x N X 0 m c X V v d D s s J n F 1 b 3 Q 7 U 2 V j d G l v b j E v Q 0 N E L 0 F 1 d G 9 S Z W 1 v d m V k Q 2 9 s d W 1 u c z E u e 0 N v b H V t b j E 3 L D E 2 f S Z x d W 9 0 O y w m c X V v d D t T Z W N 0 a W 9 u M S 9 D Q 0 Q v Q X V 0 b 1 J l b W 9 2 Z W R D b 2 x 1 b W 5 z M S 5 7 Q 2 9 s d W 1 u M T g s M T d 9 J n F 1 b 3 Q 7 L C Z x d W 9 0 O 1 N l Y 3 R p b 2 4 x L 0 N D R C 9 B d X R v U m V t b 3 Z l Z E N v b H V t b n M x L n t D b 2 x 1 b W 4 x O S w x O H 0 m c X V v d D s s J n F 1 b 3 Q 7 U 2 V j d G l v b j E v Q 0 N E L 0 F 1 d G 9 S Z W 1 v d m V k Q 2 9 s d W 1 u c z E u e 0 N v b H V t b j I w L D E 5 f S Z x d W 9 0 O y w m c X V v d D t T Z W N 0 a W 9 u M S 9 D Q 0 Q v Q X V 0 b 1 J l b W 9 2 Z W R D b 2 x 1 b W 5 z M S 5 7 Q 2 9 s d W 1 u M j E s M j B 9 J n F 1 b 3 Q 7 L C Z x d W 9 0 O 1 N l Y 3 R p b 2 4 x L 0 N D R C 9 B d X R v U m V t b 3 Z l Z E N v b H V t b n M x L n t D b 2 x 1 b W 4 y M i w y M X 0 m c X V v d D s s J n F 1 b 3 Q 7 U 2 V j d G l v b j E v Q 0 N E L 0 F 1 d G 9 S Z W 1 v d m V k Q 2 9 s d W 1 u c z E u e 0 N v b H V t b j I z L D I y f S Z x d W 9 0 O y w m c X V v d D t T Z W N 0 a W 9 u M S 9 D Q 0 Q v Q X V 0 b 1 J l b W 9 2 Z W R D b 2 x 1 b W 5 z M S 5 7 Q 2 9 s d W 1 u M j Q s M j N 9 J n F 1 b 3 Q 7 L C Z x d W 9 0 O 1 N l Y 3 R p b 2 4 x L 0 N D R C 9 B d X R v U m V t b 3 Z l Z E N v b H V t b n M x L n t D b 2 x 1 b W 4 y N S w y N H 0 m c X V v d D s s J n F 1 b 3 Q 7 U 2 V j d G l v b j E v Q 0 N E L 0 F 1 d G 9 S Z W 1 v d m V k Q 2 9 s d W 1 u c z E u e 0 N v b H V t b j I 2 L D I 1 f S Z x d W 9 0 O y w m c X V v d D t T Z W N 0 a W 9 u M S 9 D Q 0 Q v Q X V 0 b 1 J l b W 9 2 Z W R D b 2 x 1 b W 5 z M S 5 7 Q 2 9 s d W 1 u M j c s M j Z 9 J n F 1 b 3 Q 7 L C Z x d W 9 0 O 1 N l Y 3 R p b 2 4 x L 0 N D R C 9 B d X R v U m V t b 3 Z l Z E N v b H V t b n M x L n t D b 2 x 1 b W 4 y O C w y N 3 0 m c X V v d D s s J n F 1 b 3 Q 7 U 2 V j d G l v b j E v Q 0 N E L 0 F 1 d G 9 S Z W 1 v d m V k Q 2 9 s d W 1 u c z E u e 0 N v b H V t b j I 5 L D I 4 f S Z x d W 9 0 O y w m c X V v d D t T Z W N 0 a W 9 u M S 9 D Q 0 Q v Q X V 0 b 1 J l b W 9 2 Z W R D b 2 x 1 b W 5 z M S 5 7 Q 2 9 s d W 1 u M z A s M j l 9 J n F 1 b 3 Q 7 L C Z x d W 9 0 O 1 N l Y 3 R p b 2 4 x L 0 N D R C 9 B d X R v U m V t b 3 Z l Z E N v b H V t b n M x L n t D b 2 x 1 b W 4 z M S w z M H 0 m c X V v d D s s J n F 1 b 3 Q 7 U 2 V j d G l v b j E v Q 0 N E L 0 F 1 d G 9 S Z W 1 v d m V k Q 2 9 s d W 1 u c z E u e 0 N v b H V t b j M y L D M x f S Z x d W 9 0 O y w m c X V v d D t T Z W N 0 a W 9 u M S 9 D Q 0 Q v Q X V 0 b 1 J l b W 9 2 Z W R D b 2 x 1 b W 5 z M S 5 7 Q 2 9 s d W 1 u M z M s M z J 9 J n F 1 b 3 Q 7 L C Z x d W 9 0 O 1 N l Y 3 R p b 2 4 x L 0 N D R C 9 B d X R v U m V t b 3 Z l Z E N v b H V t b n M x L n t D b 2 x 1 b W 4 z N C w z M 3 0 m c X V v d D s s J n F 1 b 3 Q 7 U 2 V j d G l v b j E v Q 0 N E L 0 F 1 d G 9 S Z W 1 v d m V k Q 2 9 s d W 1 u c z E u e 0 N v b H V t b j M 1 L D M 0 f S Z x d W 9 0 O y w m c X V v d D t T Z W N 0 a W 9 u M S 9 D Q 0 Q v Q X V 0 b 1 J l b W 9 2 Z W R D b 2 x 1 b W 5 z M S 5 7 Q 2 9 s d W 1 u M z Y s M z V 9 J n F 1 b 3 Q 7 L C Z x d W 9 0 O 1 N l Y 3 R p b 2 4 x L 0 N D R C 9 B d X R v U m V t b 3 Z l Z E N v b H V t b n M x L n t D b 2 x 1 b W 4 z N y w z N n 0 m c X V v d D s s J n F 1 b 3 Q 7 U 2 V j d G l v b j E v Q 0 N E L 0 F 1 d G 9 S Z W 1 v d m V k Q 2 9 s d W 1 u c z E u e 0 N v b H V t b j M 4 L D M 3 f S Z x d W 9 0 O y w m c X V v d D t T Z W N 0 a W 9 u M S 9 D Q 0 Q v Q X V 0 b 1 J l b W 9 2 Z W R D b 2 x 1 b W 5 z M S 5 7 Q 2 9 s d W 1 u M z k s M z h 9 J n F 1 b 3 Q 7 L C Z x d W 9 0 O 1 N l Y 3 R p b 2 4 x L 0 N D R C 9 B d X R v U m V t b 3 Z l Z E N v b H V t b n M x L n t D b 2 x 1 b W 4 0 M C w z O X 0 m c X V v d D s s J n F 1 b 3 Q 7 U 2 V j d G l v b j E v Q 0 N E L 0 F 1 d G 9 S Z W 1 v d m V k Q 2 9 s d W 1 u c z E u e 0 N v b H V t b j Q x L D Q w f S Z x d W 9 0 O y w m c X V v d D t T Z W N 0 a W 9 u M S 9 D Q 0 Q v Q X V 0 b 1 J l b W 9 2 Z W R D b 2 x 1 b W 5 z M S 5 7 Q 2 9 s d W 1 u N D I s N D F 9 J n F 1 b 3 Q 7 L C Z x d W 9 0 O 1 N l Y 3 R p b 2 4 x L 0 N D R C 9 B d X R v U m V t b 3 Z l Z E N v b H V t b n M x L n t D b 2 x 1 b W 4 0 M y w 0 M n 0 m c X V v d D s s J n F 1 b 3 Q 7 U 2 V j d G l v b j E v Q 0 N E L 0 F 1 d G 9 S Z W 1 v d m V k Q 2 9 s d W 1 u c z E u e 0 N v b H V t b j Q 0 L D Q z f S Z x d W 9 0 O y w m c X V v d D t T Z W N 0 a W 9 u M S 9 D Q 0 Q v Q X V 0 b 1 J l b W 9 2 Z W R D b 2 x 1 b W 5 z M S 5 7 Q 2 9 s d W 1 u N D U s N D R 9 J n F 1 b 3 Q 7 L C Z x d W 9 0 O 1 N l Y 3 R p b 2 4 x L 0 N D R C 9 B d X R v U m V t b 3 Z l Z E N v b H V t b n M x L n t D b 2 x 1 b W 4 0 N i w 0 N X 0 m c X V v d D s s J n F 1 b 3 Q 7 U 2 V j d G l v b j E v Q 0 N E L 0 F 1 d G 9 S Z W 1 v d m V k Q 2 9 s d W 1 u c z E u e 0 N v b H V t b j Q 3 L D Q 2 f S Z x d W 9 0 O y w m c X V v d D t T Z W N 0 a W 9 u M S 9 D Q 0 Q v Q X V 0 b 1 J l b W 9 2 Z W R D b 2 x 1 b W 5 z M S 5 7 Q 2 9 s d W 1 u N D g s N D d 9 J n F 1 b 3 Q 7 L C Z x d W 9 0 O 1 N l Y 3 R p b 2 4 x L 0 N D R C 9 B d X R v U m V t b 3 Z l Z E N v b H V t b n M x L n t D b 2 x 1 b W 4 0 O S w 0 O H 0 m c X V v d D s s J n F 1 b 3 Q 7 U 2 V j d G l v b j E v Q 0 N E L 0 F 1 d G 9 S Z W 1 v d m V k Q 2 9 s d W 1 u c z E u e 0 N v b H V t b j U w L D Q 5 f S Z x d W 9 0 O y w m c X V v d D t T Z W N 0 a W 9 u M S 9 D Q 0 Q v Q X V 0 b 1 J l b W 9 2 Z W R D b 2 x 1 b W 5 z M S 5 7 Q 2 9 s d W 1 u N T E s N T B 9 J n F 1 b 3 Q 7 L C Z x d W 9 0 O 1 N l Y 3 R p b 2 4 x L 0 N D R C 9 B d X R v U m V t b 3 Z l Z E N v b H V t b n M x L n t D b 2 x 1 b W 4 1 M i w 1 M X 0 m c X V v d D s s J n F 1 b 3 Q 7 U 2 V j d G l v b j E v Q 0 N E L 0 F 1 d G 9 S Z W 1 v d m V k Q 2 9 s d W 1 u c z E u e 0 N v b H V t b j U z L D U y f S Z x d W 9 0 O y w m c X V v d D t T Z W N 0 a W 9 u M S 9 D Q 0 Q v Q X V 0 b 1 J l b W 9 2 Z W R D b 2 x 1 b W 5 z M S 5 7 Q 2 9 s d W 1 u N T Q s N T N 9 J n F 1 b 3 Q 7 L C Z x d W 9 0 O 1 N l Y 3 R p b 2 4 x L 0 N D R C 9 B d X R v U m V t b 3 Z l Z E N v b H V t b n M x L n t D b 2 x 1 b W 4 1 N S w 1 N H 0 m c X V v d D s s J n F 1 b 3 Q 7 U 2 V j d G l v b j E v Q 0 N E L 0 F 1 d G 9 S Z W 1 v d m V k Q 2 9 s d W 1 u c z E u e 0 N v b H V t b j U 2 L D U 1 f S Z x d W 9 0 O y w m c X V v d D t T Z W N 0 a W 9 u M S 9 D Q 0 Q v Q X V 0 b 1 J l b W 9 2 Z W R D b 2 x 1 b W 5 z M S 5 7 Q 2 9 s d W 1 u N T c s N T Z 9 J n F 1 b 3 Q 7 L C Z x d W 9 0 O 1 N l Y 3 R p b 2 4 x L 0 N D R C 9 B d X R v U m V t b 3 Z l Z E N v b H V t b n M x L n t D b 2 x 1 b W 4 1 O C w 1 N 3 0 m c X V v d D t d L C Z x d W 9 0 O 0 N v b H V t b k N v d W 5 0 J n F 1 b 3 Q 7 O j U 4 L C Z x d W 9 0 O 0 t l e U N v b H V t b k 5 h b W V z J n F 1 b 3 Q 7 O l t d L C Z x d W 9 0 O 0 N v b H V t b k l k Z W 5 0 a X R p Z X M m c X V v d D s 6 W y Z x d W 9 0 O 1 N l Y 3 R p b 2 4 x L 0 N D R C 9 B d X R v U m V t b 3 Z l Z E N v b H V t b n M x L n t T S U 5 B U E k g L S B T a X N 0 Z W 1 h I E 5 h Y 2 l v b m F s I G R l I F B l c 3 F 1 a X N h I G R l I E N 1 c 3 R v c y B l I M O N b m R p Y 2 V z I G R h I E N v b n N 0 c n X D p 8 O j b y B D a X Z p b C w w f S Z x d W 9 0 O y w m c X V v d D t T Z W N 0 a W 9 u M S 9 D Q 0 Q v Q X V 0 b 1 J l b W 9 2 Z W R D b 2 x 1 b W 5 z M S 5 7 Q 2 9 s d W 1 u M i w x f S Z x d W 9 0 O y w m c X V v d D t T Z W N 0 a W 9 u M S 9 D Q 0 Q v Q X V 0 b 1 J l b W 9 2 Z W R D b 2 x 1 b W 5 z M S 5 7 Q 2 9 s d W 1 u M y w y f S Z x d W 9 0 O y w m c X V v d D t T Z W N 0 a W 9 u M S 9 D Q 0 Q v Q X V 0 b 1 J l b W 9 2 Z W R D b 2 x 1 b W 5 z M S 5 7 Q 2 9 s d W 1 u N C w z f S Z x d W 9 0 O y w m c X V v d D t T Z W N 0 a W 9 u M S 9 D Q 0 Q v Q X V 0 b 1 J l b W 9 2 Z W R D b 2 x 1 b W 5 z M S 5 7 Q 2 9 s d W 1 u N S w 0 f S Z x d W 9 0 O y w m c X V v d D t T Z W N 0 a W 9 u M S 9 D Q 0 Q v Q X V 0 b 1 J l b W 9 2 Z W R D b 2 x 1 b W 5 z M S 5 7 Q 2 9 s d W 1 u N i w 1 f S Z x d W 9 0 O y w m c X V v d D t T Z W N 0 a W 9 u M S 9 D Q 0 Q v Q X V 0 b 1 J l b W 9 2 Z W R D b 2 x 1 b W 5 z M S 5 7 Q 2 9 s d W 1 u N y w 2 f S Z x d W 9 0 O y w m c X V v d D t T Z W N 0 a W 9 u M S 9 D Q 0 Q v Q X V 0 b 1 J l b W 9 2 Z W R D b 2 x 1 b W 5 z M S 5 7 Q 2 9 s d W 1 u O C w 3 f S Z x d W 9 0 O y w m c X V v d D t T Z W N 0 a W 9 u M S 9 D Q 0 Q v Q X V 0 b 1 J l b W 9 2 Z W R D b 2 x 1 b W 5 z M S 5 7 Q 2 9 s d W 1 u O S w 4 f S Z x d W 9 0 O y w m c X V v d D t T Z W N 0 a W 9 u M S 9 D Q 0 Q v Q X V 0 b 1 J l b W 9 2 Z W R D b 2 x 1 b W 5 z M S 5 7 Q 2 9 s d W 1 u M T A s O X 0 m c X V v d D s s J n F 1 b 3 Q 7 U 2 V j d G l v b j E v Q 0 N E L 0 F 1 d G 9 S Z W 1 v d m V k Q 2 9 s d W 1 u c z E u e 0 N v b H V t b j E x L D E w f S Z x d W 9 0 O y w m c X V v d D t T Z W N 0 a W 9 u M S 9 D Q 0 Q v Q X V 0 b 1 J l b W 9 2 Z W R D b 2 x 1 b W 5 z M S 5 7 Q 2 9 s d W 1 u M T I s M T F 9 J n F 1 b 3 Q 7 L C Z x d W 9 0 O 1 N l Y 3 R p b 2 4 x L 0 N D R C 9 B d X R v U m V t b 3 Z l Z E N v b H V t b n M x L n t D b 2 x 1 b W 4 x M y w x M n 0 m c X V v d D s s J n F 1 b 3 Q 7 U 2 V j d G l v b j E v Q 0 N E L 0 F 1 d G 9 S Z W 1 v d m V k Q 2 9 s d W 1 u c z E u e 0 N v b H V t b j E 0 L D E z f S Z x d W 9 0 O y w m c X V v d D t T Z W N 0 a W 9 u M S 9 D Q 0 Q v Q X V 0 b 1 J l b W 9 2 Z W R D b 2 x 1 b W 5 z M S 5 7 Q 2 9 s d W 1 u M T U s M T R 9 J n F 1 b 3 Q 7 L C Z x d W 9 0 O 1 N l Y 3 R p b 2 4 x L 0 N D R C 9 B d X R v U m V t b 3 Z l Z E N v b H V t b n M x L n t D b 2 x 1 b W 4 x N i w x N X 0 m c X V v d D s s J n F 1 b 3 Q 7 U 2 V j d G l v b j E v Q 0 N E L 0 F 1 d G 9 S Z W 1 v d m V k Q 2 9 s d W 1 u c z E u e 0 N v b H V t b j E 3 L D E 2 f S Z x d W 9 0 O y w m c X V v d D t T Z W N 0 a W 9 u M S 9 D Q 0 Q v Q X V 0 b 1 J l b W 9 2 Z W R D b 2 x 1 b W 5 z M S 5 7 Q 2 9 s d W 1 u M T g s M T d 9 J n F 1 b 3 Q 7 L C Z x d W 9 0 O 1 N l Y 3 R p b 2 4 x L 0 N D R C 9 B d X R v U m V t b 3 Z l Z E N v b H V t b n M x L n t D b 2 x 1 b W 4 x O S w x O H 0 m c X V v d D s s J n F 1 b 3 Q 7 U 2 V j d G l v b j E v Q 0 N E L 0 F 1 d G 9 S Z W 1 v d m V k Q 2 9 s d W 1 u c z E u e 0 N v b H V t b j I w L D E 5 f S Z x d W 9 0 O y w m c X V v d D t T Z W N 0 a W 9 u M S 9 D Q 0 Q v Q X V 0 b 1 J l b W 9 2 Z W R D b 2 x 1 b W 5 z M S 5 7 Q 2 9 s d W 1 u M j E s M j B 9 J n F 1 b 3 Q 7 L C Z x d W 9 0 O 1 N l Y 3 R p b 2 4 x L 0 N D R C 9 B d X R v U m V t b 3 Z l Z E N v b H V t b n M x L n t D b 2 x 1 b W 4 y M i w y M X 0 m c X V v d D s s J n F 1 b 3 Q 7 U 2 V j d G l v b j E v Q 0 N E L 0 F 1 d G 9 S Z W 1 v d m V k Q 2 9 s d W 1 u c z E u e 0 N v b H V t b j I z L D I y f S Z x d W 9 0 O y w m c X V v d D t T Z W N 0 a W 9 u M S 9 D Q 0 Q v Q X V 0 b 1 J l b W 9 2 Z W R D b 2 x 1 b W 5 z M S 5 7 Q 2 9 s d W 1 u M j Q s M j N 9 J n F 1 b 3 Q 7 L C Z x d W 9 0 O 1 N l Y 3 R p b 2 4 x L 0 N D R C 9 B d X R v U m V t b 3 Z l Z E N v b H V t b n M x L n t D b 2 x 1 b W 4 y N S w y N H 0 m c X V v d D s s J n F 1 b 3 Q 7 U 2 V j d G l v b j E v Q 0 N E L 0 F 1 d G 9 S Z W 1 v d m V k Q 2 9 s d W 1 u c z E u e 0 N v b H V t b j I 2 L D I 1 f S Z x d W 9 0 O y w m c X V v d D t T Z W N 0 a W 9 u M S 9 D Q 0 Q v Q X V 0 b 1 J l b W 9 2 Z W R D b 2 x 1 b W 5 z M S 5 7 Q 2 9 s d W 1 u M j c s M j Z 9 J n F 1 b 3 Q 7 L C Z x d W 9 0 O 1 N l Y 3 R p b 2 4 x L 0 N D R C 9 B d X R v U m V t b 3 Z l Z E N v b H V t b n M x L n t D b 2 x 1 b W 4 y O C w y N 3 0 m c X V v d D s s J n F 1 b 3 Q 7 U 2 V j d G l v b j E v Q 0 N E L 0 F 1 d G 9 S Z W 1 v d m V k Q 2 9 s d W 1 u c z E u e 0 N v b H V t b j I 5 L D I 4 f S Z x d W 9 0 O y w m c X V v d D t T Z W N 0 a W 9 u M S 9 D Q 0 Q v Q X V 0 b 1 J l b W 9 2 Z W R D b 2 x 1 b W 5 z M S 5 7 Q 2 9 s d W 1 u M z A s M j l 9 J n F 1 b 3 Q 7 L C Z x d W 9 0 O 1 N l Y 3 R p b 2 4 x L 0 N D R C 9 B d X R v U m V t b 3 Z l Z E N v b H V t b n M x L n t D b 2 x 1 b W 4 z M S w z M H 0 m c X V v d D s s J n F 1 b 3 Q 7 U 2 V j d G l v b j E v Q 0 N E L 0 F 1 d G 9 S Z W 1 v d m V k Q 2 9 s d W 1 u c z E u e 0 N v b H V t b j M y L D M x f S Z x d W 9 0 O y w m c X V v d D t T Z W N 0 a W 9 u M S 9 D Q 0 Q v Q X V 0 b 1 J l b W 9 2 Z W R D b 2 x 1 b W 5 z M S 5 7 Q 2 9 s d W 1 u M z M s M z J 9 J n F 1 b 3 Q 7 L C Z x d W 9 0 O 1 N l Y 3 R p b 2 4 x L 0 N D R C 9 B d X R v U m V t b 3 Z l Z E N v b H V t b n M x L n t D b 2 x 1 b W 4 z N C w z M 3 0 m c X V v d D s s J n F 1 b 3 Q 7 U 2 V j d G l v b j E v Q 0 N E L 0 F 1 d G 9 S Z W 1 v d m V k Q 2 9 s d W 1 u c z E u e 0 N v b H V t b j M 1 L D M 0 f S Z x d W 9 0 O y w m c X V v d D t T Z W N 0 a W 9 u M S 9 D Q 0 Q v Q X V 0 b 1 J l b W 9 2 Z W R D b 2 x 1 b W 5 z M S 5 7 Q 2 9 s d W 1 u M z Y s M z V 9 J n F 1 b 3 Q 7 L C Z x d W 9 0 O 1 N l Y 3 R p b 2 4 x L 0 N D R C 9 B d X R v U m V t b 3 Z l Z E N v b H V t b n M x L n t D b 2 x 1 b W 4 z N y w z N n 0 m c X V v d D s s J n F 1 b 3 Q 7 U 2 V j d G l v b j E v Q 0 N E L 0 F 1 d G 9 S Z W 1 v d m V k Q 2 9 s d W 1 u c z E u e 0 N v b H V t b j M 4 L D M 3 f S Z x d W 9 0 O y w m c X V v d D t T Z W N 0 a W 9 u M S 9 D Q 0 Q v Q X V 0 b 1 J l b W 9 2 Z W R D b 2 x 1 b W 5 z M S 5 7 Q 2 9 s d W 1 u M z k s M z h 9 J n F 1 b 3 Q 7 L C Z x d W 9 0 O 1 N l Y 3 R p b 2 4 x L 0 N D R C 9 B d X R v U m V t b 3 Z l Z E N v b H V t b n M x L n t D b 2 x 1 b W 4 0 M C w z O X 0 m c X V v d D s s J n F 1 b 3 Q 7 U 2 V j d G l v b j E v Q 0 N E L 0 F 1 d G 9 S Z W 1 v d m V k Q 2 9 s d W 1 u c z E u e 0 N v b H V t b j Q x L D Q w f S Z x d W 9 0 O y w m c X V v d D t T Z W N 0 a W 9 u M S 9 D Q 0 Q v Q X V 0 b 1 J l b W 9 2 Z W R D b 2 x 1 b W 5 z M S 5 7 Q 2 9 s d W 1 u N D I s N D F 9 J n F 1 b 3 Q 7 L C Z x d W 9 0 O 1 N l Y 3 R p b 2 4 x L 0 N D R C 9 B d X R v U m V t b 3 Z l Z E N v b H V t b n M x L n t D b 2 x 1 b W 4 0 M y w 0 M n 0 m c X V v d D s s J n F 1 b 3 Q 7 U 2 V j d G l v b j E v Q 0 N E L 0 F 1 d G 9 S Z W 1 v d m V k Q 2 9 s d W 1 u c z E u e 0 N v b H V t b j Q 0 L D Q z f S Z x d W 9 0 O y w m c X V v d D t T Z W N 0 a W 9 u M S 9 D Q 0 Q v Q X V 0 b 1 J l b W 9 2 Z W R D b 2 x 1 b W 5 z M S 5 7 Q 2 9 s d W 1 u N D U s N D R 9 J n F 1 b 3 Q 7 L C Z x d W 9 0 O 1 N l Y 3 R p b 2 4 x L 0 N D R C 9 B d X R v U m V t b 3 Z l Z E N v b H V t b n M x L n t D b 2 x 1 b W 4 0 N i w 0 N X 0 m c X V v d D s s J n F 1 b 3 Q 7 U 2 V j d G l v b j E v Q 0 N E L 0 F 1 d G 9 S Z W 1 v d m V k Q 2 9 s d W 1 u c z E u e 0 N v b H V t b j Q 3 L D Q 2 f S Z x d W 9 0 O y w m c X V v d D t T Z W N 0 a W 9 u M S 9 D Q 0 Q v Q X V 0 b 1 J l b W 9 2 Z W R D b 2 x 1 b W 5 z M S 5 7 Q 2 9 s d W 1 u N D g s N D d 9 J n F 1 b 3 Q 7 L C Z x d W 9 0 O 1 N l Y 3 R p b 2 4 x L 0 N D R C 9 B d X R v U m V t b 3 Z l Z E N v b H V t b n M x L n t D b 2 x 1 b W 4 0 O S w 0 O H 0 m c X V v d D s s J n F 1 b 3 Q 7 U 2 V j d G l v b j E v Q 0 N E L 0 F 1 d G 9 S Z W 1 v d m V k Q 2 9 s d W 1 u c z E u e 0 N v b H V t b j U w L D Q 5 f S Z x d W 9 0 O y w m c X V v d D t T Z W N 0 a W 9 u M S 9 D Q 0 Q v Q X V 0 b 1 J l b W 9 2 Z W R D b 2 x 1 b W 5 z M S 5 7 Q 2 9 s d W 1 u N T E s N T B 9 J n F 1 b 3 Q 7 L C Z x d W 9 0 O 1 N l Y 3 R p b 2 4 x L 0 N D R C 9 B d X R v U m V t b 3 Z l Z E N v b H V t b n M x L n t D b 2 x 1 b W 4 1 M i w 1 M X 0 m c X V v d D s s J n F 1 b 3 Q 7 U 2 V j d G l v b j E v Q 0 N E L 0 F 1 d G 9 S Z W 1 v d m V k Q 2 9 s d W 1 u c z E u e 0 N v b H V t b j U z L D U y f S Z x d W 9 0 O y w m c X V v d D t T Z W N 0 a W 9 u M S 9 D Q 0 Q v Q X V 0 b 1 J l b W 9 2 Z W R D b 2 x 1 b W 5 z M S 5 7 Q 2 9 s d W 1 u N T Q s N T N 9 J n F 1 b 3 Q 7 L C Z x d W 9 0 O 1 N l Y 3 R p b 2 4 x L 0 N D R C 9 B d X R v U m V t b 3 Z l Z E N v b H V t b n M x L n t D b 2 x 1 b W 4 1 N S w 1 N H 0 m c X V v d D s s J n F 1 b 3 Q 7 U 2 V j d G l v b j E v Q 0 N E L 0 F 1 d G 9 S Z W 1 v d m V k Q 2 9 s d W 1 u c z E u e 0 N v b H V t b j U 2 L D U 1 f S Z x d W 9 0 O y w m c X V v d D t T Z W N 0 a W 9 u M S 9 D Q 0 Q v Q X V 0 b 1 J l b W 9 2 Z W R D b 2 x 1 b W 5 z M S 5 7 Q 2 9 s d W 1 u N T c s N T Z 9 J n F 1 b 3 Q 7 L C Z x d W 9 0 O 1 N l Y 3 R p b 2 4 x L 0 N D R C 9 B d X R v U m V t b 3 Z l Z E N v b H V t b n M x L n t D b 2 x 1 b W 4 1 O C w 1 N 3 0 m c X V v d D t d L C Z x d W 9 0 O 1 J l b G F 0 a W 9 u c 2 h p c E l u Z m 8 m c X V v d D s 6 W 1 1 9 I i A v P j w v U 3 R h Y m x l R W 5 0 c m l l c z 4 8 L 0 l 0 Z W 0 + P E l 0 Z W 0 + P E l 0 Z W 1 M b 2 N h d G l v b j 4 8 S X R l b V R 5 c G U + R m 9 y b X V s Y T w v S X R l b V R 5 c G U + P E l 0 Z W 1 Q Y X R o P l N l Y 3 R p b 2 4 x L 0 N D R C 9 G b 2 5 0 Z T w v S X R l b V B h d G g + P C 9 J d G V t T G 9 j Y X R p b 2 4 + P F N 0 Y W J s Z U V u d H J p Z X M g L z 4 8 L 0 l 0 Z W 0 + P E l 0 Z W 0 + P E l 0 Z W 1 M b 2 N h d G l v b j 4 8 S X R l b V R 5 c G U + R m 9 y b X V s Y T w v S X R l b V R 5 c G U + P E l 0 Z W 1 Q Y X R o P l N l Y 3 R p b 2 4 x L 0 N D R C 9 D Q 0 R f U 2 h l Z X Q 8 L 0 l 0 Z W 1 Q Y X R o P j w v S X R l b U x v Y 2 F 0 a W 9 u P j x T d G F i b G V F b n R y a W V z I C 8 + P C 9 J d G V t P j x J d G V t P j x J d G V t T G 9 j Y X R p b 2 4 + P E l 0 Z W 1 U e X B l P k Z v c m 1 1 b G E 8 L 0 l 0 Z W 1 U e X B l P j x J d G V t U G F 0 a D 5 T Z W N 0 a W 9 u M S 9 D Q 0 Q v Q 2 F i Z S V D M y V B N 2 F s a G 9 z J T I w U H J v b W 9 2 a W R v c z w v S X R l b V B h d G g + P C 9 J d G V t T G 9 j Y X R p b 2 4 + P F N 0 Y W J s Z U V u d H J p Z X M g L z 4 8 L 0 l 0 Z W 0 + P E l 0 Z W 0 + P E l 0 Z W 1 M b 2 N h d G l v b j 4 8 S X R l b V R 5 c G U + R m 9 y b X V s Y T w v S X R l b V R 5 c G U + P E l 0 Z W 1 Q Y X R o P l N l Y 3 R p b 2 4 x L 0 N D R C 9 U a X B v J T I w Q W x 0 Z X J h Z G 8 8 L 0 l 0 Z W 1 Q Y X R o P j w v S X R l b U x v Y 2 F 0 a W 9 u P j x T d G F i b G V F b n R y a W V z I C 8 + P C 9 J d G V t P j x J d G V t P j x J d G V t T G 9 j Y X R p b 2 4 + P E l 0 Z W 1 U e X B l P k Z v c m 1 1 b G E 8 L 0 l 0 Z W 1 U e X B l P j x J d G V t U G F 0 a D 5 T Z W N 0 a W 9 u M S 9 B b m F s J U M z J U F E d G l j b z w v S X R l b V B h d G g + P C 9 J d G V t T G 9 j Y X R p b 2 4 + P F N 0 Y W J s Z U V u d H J p Z X M + P E V u d H J 5 I F R 5 c G U 9 I k l z U H J p d m F 0 Z S I g V m F s d W U 9 I m w w I i A v P j x F b n R y e S B U e X B l P S J R d W V y e U l E I i B W Y W x 1 Z T 0 i c z E 5 N T g 0 Y W V h L W I 5 Z T I t N G M y O C 0 5 M z E 5 L T c 2 N D U w Z T E 4 O D Q x M y 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j E 4 N z c i I C 8 + P E V u d H J 5 I F R 5 c G U 9 I k Z p b G x F c n J v c k N v Z G U i I F Z h b H V l P S J z V W 5 r b m 9 3 b i I g L z 4 8 R W 5 0 c n k g V H l w Z T 0 i R m l s b E V y c m 9 y Q 2 9 1 b n Q i I F Z h b H V l P S J s M C I g L z 4 8 R W 5 0 c n k g V H l w Z T 0 i R m l s b E x h c 3 R V c G R h d G V k I i B W Y W x 1 Z T 0 i Z D I w M j U t M D Y t M j V U M T c 6 M z A 6 N T k u N T A 4 N D g 3 O V o i I C 8 + P E V u d H J 5 I F R 5 c G U 9 I k Z p b G x D b 2 x 1 b W 5 U e X B l c y I g V m F s d W U 9 I n N C Z 0 F H Q U F Z R 0 F B W T 0 i I C 8 + P E V u d H J 5 I F R 5 c G U 9 I k Z p b G x D b 2 x 1 b W 5 O Y W 1 l c y I g V m F s d W U 9 I n N b J n F 1 b 3 Q 7 U 0 l O Q V B J I C 0 g U 2 l z d G V t Y S B O Y W N p b 2 5 h b C B k Z S B Q Z X N x d W l z Y S B k Z S B D d X N 0 b 3 M g Z S D D j W 5 k a W N l c y B k Y S B D b 2 5 z d H J 1 w 6 f D o 2 8 g Q 2 l 2 a W w m c X V v d D s s J n F 1 b 3 Q 7 Q 2 9 s d W 1 u M i Z x d W 9 0 O y w m c X V v d D t D b 2 x 1 b W 4 z J n F 1 b 3 Q 7 L C Z x d W 9 0 O 0 N v b H V t b j Q m c X V v d D s s J n F 1 b 3 Q 7 Q 2 9 s d W 1 u N S Z x d W 9 0 O y w m c X V v d D t D b 2 x 1 b W 4 2 J n F 1 b 3 Q 7 L C Z x d W 9 0 O 0 N v b H V t b j c m c X V v d D s s J n F 1 b 3 Q 7 Q 2 9 s d W 1 u O C 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F u Y W z D r X R p Y 2 8 v Q X V 0 b 1 J l b W 9 2 Z W R D b 2 x 1 b W 5 z M S 5 7 U 0 l O Q V B J I C 0 g U 2 l z d G V t Y S B O Y W N p b 2 5 h b C B k Z S B Q Z X N x d W l z Y S B k Z S B D d X N 0 b 3 M g Z S D D j W 5 k a W N l c y B k Y S B D b 2 5 z d H J 1 w 6 f D o 2 8 g Q 2 l 2 a W w s M H 0 m c X V v d D s s J n F 1 b 3 Q 7 U 2 V j d G l v b j E v Q W 5 h b M O t d G l j b y 9 B d X R v U m V t b 3 Z l Z E N v b H V t b n M x L n t D b 2 x 1 b W 4 y L D F 9 J n F 1 b 3 Q 7 L C Z x d W 9 0 O 1 N l Y 3 R p b 2 4 x L 0 F u Y W z D r X R p Y 2 8 v Q X V 0 b 1 J l b W 9 2 Z W R D b 2 x 1 b W 5 z M S 5 7 Q 2 9 s d W 1 u M y w y f S Z x d W 9 0 O y w m c X V v d D t T Z W N 0 a W 9 u M S 9 B b m F s w 6 1 0 a W N v L 0 F 1 d G 9 S Z W 1 v d m V k Q 2 9 s d W 1 u c z E u e 0 N v b H V t b j Q s M 3 0 m c X V v d D s s J n F 1 b 3 Q 7 U 2 V j d G l v b j E v Q W 5 h b M O t d G l j b y 9 B d X R v U m V t b 3 Z l Z E N v b H V t b n M x L n t D b 2 x 1 b W 4 1 L D R 9 J n F 1 b 3 Q 7 L C Z x d W 9 0 O 1 N l Y 3 R p b 2 4 x L 0 F u Y W z D r X R p Y 2 8 v Q X V 0 b 1 J l b W 9 2 Z W R D b 2 x 1 b W 5 z M S 5 7 Q 2 9 s d W 1 u N i w 1 f S Z x d W 9 0 O y w m c X V v d D t T Z W N 0 a W 9 u M S 9 B b m F s w 6 1 0 a W N v L 0 F 1 d G 9 S Z W 1 v d m V k Q 2 9 s d W 1 u c z E u e 0 N v b H V t b j c s N n 0 m c X V v d D s s J n F 1 b 3 Q 7 U 2 V j d G l v b j E v Q W 5 h b M O t d G l j b y 9 B d X R v U m V t b 3 Z l Z E N v b H V t b n M x L n t D b 2 x 1 b W 4 4 L D d 9 J n F 1 b 3 Q 7 X S w m c X V v d D t D b 2 x 1 b W 5 D b 3 V u d C Z x d W 9 0 O z o 4 L C Z x d W 9 0 O 0 t l e U N v b H V t b k 5 h b W V z J n F 1 b 3 Q 7 O l t d L C Z x d W 9 0 O 0 N v b H V t b k l k Z W 5 0 a X R p Z X M m c X V v d D s 6 W y Z x d W 9 0 O 1 N l Y 3 R p b 2 4 x L 0 F u Y W z D r X R p Y 2 8 v Q X V 0 b 1 J l b W 9 2 Z W R D b 2 x 1 b W 5 z M S 5 7 U 0 l O Q V B J I C 0 g U 2 l z d G V t Y S B O Y W N p b 2 5 h b C B k Z S B Q Z X N x d W l z Y S B k Z S B D d X N 0 b 3 M g Z S D D j W 5 k a W N l c y B k Y S B D b 2 5 z d H J 1 w 6 f D o 2 8 g Q 2 l 2 a W w s M H 0 m c X V v d D s s J n F 1 b 3 Q 7 U 2 V j d G l v b j E v Q W 5 h b M O t d G l j b y 9 B d X R v U m V t b 3 Z l Z E N v b H V t b n M x L n t D b 2 x 1 b W 4 y L D F 9 J n F 1 b 3 Q 7 L C Z x d W 9 0 O 1 N l Y 3 R p b 2 4 x L 0 F u Y W z D r X R p Y 2 8 v Q X V 0 b 1 J l b W 9 2 Z W R D b 2 x 1 b W 5 z M S 5 7 Q 2 9 s d W 1 u M y w y f S Z x d W 9 0 O y w m c X V v d D t T Z W N 0 a W 9 u M S 9 B b m F s w 6 1 0 a W N v L 0 F 1 d G 9 S Z W 1 v d m V k Q 2 9 s d W 1 u c z E u e 0 N v b H V t b j Q s M 3 0 m c X V v d D s s J n F 1 b 3 Q 7 U 2 V j d G l v b j E v Q W 5 h b M O t d G l j b y 9 B d X R v U m V t b 3 Z l Z E N v b H V t b n M x L n t D b 2 x 1 b W 4 1 L D R 9 J n F 1 b 3 Q 7 L C Z x d W 9 0 O 1 N l Y 3 R p b 2 4 x L 0 F u Y W z D r X R p Y 2 8 v Q X V 0 b 1 J l b W 9 2 Z W R D b 2 x 1 b W 5 z M S 5 7 Q 2 9 s d W 1 u N i w 1 f S Z x d W 9 0 O y w m c X V v d D t T Z W N 0 a W 9 u M S 9 B b m F s w 6 1 0 a W N v L 0 F 1 d G 9 S Z W 1 v d m V k Q 2 9 s d W 1 u c z E u e 0 N v b H V t b j c s N n 0 m c X V v d D s s J n F 1 b 3 Q 7 U 2 V j d G l v b j E v Q W 5 h b M O t d G l j b y 9 B d X R v U m V t b 3 Z l Z E N v b H V t b n M x L n t D b 2 x 1 b W 4 4 L D d 9 J n F 1 b 3 Q 7 X S w m c X V v d D t S Z W x h d G l v b n N o a X B J b m Z v J n F 1 b 3 Q 7 O l t d f S I g L z 4 8 L 1 N 0 Y W J s Z U V u d H J p Z X M + P C 9 J d G V t P j x J d G V t P j x J d G V t T G 9 j Y X R p b 2 4 + P E l 0 Z W 1 U e X B l P k Z v c m 1 1 b G E 8 L 0 l 0 Z W 1 U e X B l P j x J d G V t U G F 0 a D 5 T Z W N 0 a W 9 u M S 9 B b m F s J U M z J U F E d G l j b y 9 G b 2 5 0 Z T w v S X R l b V B h d G g + P C 9 J d G V t T G 9 j Y X R p b 2 4 + P F N 0 Y W J s Z U V u d H J p Z X M g L z 4 8 L 0 l 0 Z W 0 + P E l 0 Z W 0 + P E l 0 Z W 1 M b 2 N h d G l v b j 4 8 S X R l b V R 5 c G U + R m 9 y b X V s Y T w v S X R l b V R 5 c G U + P E l 0 Z W 1 Q Y X R o P l N l Y 3 R p b 2 4 x L 0 F u Y W w l Q z M l Q U R 0 a W N v L 0 F u Y W w l Q z M l Q U R 0 a W N v X 1 N o Z W V 0 P C 9 J d G V t U G F 0 a D 4 8 L 0 l 0 Z W 1 M b 2 N h d G l v b j 4 8 U 3 R h Y m x l R W 5 0 c m l l c y A v P j w v S X R l b T 4 8 S X R l b T 4 8 S X R l b U x v Y 2 F 0 a W 9 u P j x J d G V t V H l w Z T 5 G b 3 J t d W x h P C 9 J d G V t V H l w Z T 4 8 S X R l b V B h d G g + U 2 V j d G l v b j E v Q W 5 h b C V D M y V B R H R p Y 2 8 v Q 2 F i Z S V D M y V B N 2 F s a G 9 z J T I w U H J v b W 9 2 a W R v c z w v S X R l b V B h d G g + P C 9 J d G V t T G 9 j Y X R p b 2 4 + P F N 0 Y W J s Z U V u d H J p Z X M g L z 4 8 L 0 l 0 Z W 0 + P E l 0 Z W 0 + P E l 0 Z W 1 M b 2 N h d G l v b j 4 8 S X R l b V R 5 c G U + R m 9 y b X V s Y T w v S X R l b V R 5 c G U + P E l 0 Z W 1 Q Y X R o P l N l Y 3 R p b 2 4 x L 0 F u Y W w l Q z M l Q U R 0 a W N v L 1 R p c G 8 l M j B B b H R l c m F k b z w v S X R l b V B h d G g + P C 9 J d G V t T G 9 j Y X R p b 2 4 + P F N 0 Y W J s Z U V u d H J p Z X M g L z 4 8 L 0 l 0 Z W 0 + P E l 0 Z W 0 + P E l 0 Z W 1 M b 2 N h d G l v b j 4 8 S X R l b V R 5 c G U + R m 9 y b X V s Y T w v S X R l b V R 5 c G U + P E l 0 Z W 1 Q Y X R o P l N l Y 3 R p b 2 4 x L 0 J h b m N v P C 9 J d G V t U G F 0 a D 4 8 L 0 l 0 Z W 1 M b 2 N h d G l v b j 4 8 U 3 R h Y m x l R W 5 0 c m l l c z 4 8 R W 5 0 c n k g V H l w Z T 0 i S X N Q c m l 2 Y X R l I i B W Y W x 1 Z T 0 i b D A i I C 8 + P E V u d H J 5 I F R 5 c G U 9 I k Z p b G x F c n J v c k N v d W 5 0 I i B W Y W x 1 Z T 0 i b D A i I C 8 + P E V u d H J 5 I F R 5 c G U 9 I k Z p b G x F c n J v c k N v Z G U i I F Z h b H V l P S J z V W 5 r b m 9 3 b i I g L z 4 8 R W 5 0 c n k g V H l w Z T 0 i T m F 2 a W d h d G l v b l N 0 Z X B O Y W 1 l I i B W Y W x 1 Z T 0 i c 0 5 h d m V n Y c O n w 6 N v I i A v P j x F b n R y e S B U e X B l P S J O Y W 1 l V X B k Y X R l Z E F m d G V y R m l s b C I g V m F s d W U 9 I m w w I i A v P j x F b n R y e S B U e X B l P S J S Z X N 1 b H R U e X B l I i B W Y W x 1 Z T 0 i c 1 R h Y m x l I i A v P j x F b n R y e S B U e X B l P S J C d W Z m Z X J O Z X h 0 U m V m c m V z a C I g V m F s d W U 9 I m w x I i A v P j x F b n R y e S B U e X B l P S J G a W x s Q 2 9 1 b n Q i I F Z h b H V l P S J s M T U 3 M D c i I C 8 + P E V u d H J 5 I F R 5 c G U 9 I k Z p b G x l Z E N v b X B s Z X R l U m V z d W x 0 V G 9 X b 3 J r c 2 h l Z X Q i I F Z h b H V l P S J s M S I g L z 4 8 R W 5 0 c n k g V H l w Z T 0 i Q W R k Z W R U b 0 R h d G F N b 2 R l b C I g V m F s d W U 9 I m w w I i A v P j x F b n R y e S B U e X B l P S J G a W x s V G 9 E Y X R h T W 9 k Z W x F b m F i b G V k I i B W Y W x 1 Z T 0 i b D A i I C 8 + P E V u d H J 5 I F R 5 c G U 9 I k Z p b G x P Y m p l Y 3 R U e X B l I i B W Y W x 1 Z T 0 i c 0 N v b m 5 l Y 3 R p b 2 5 P b m x 5 I i A v P j x F b n R y e S B U e X B l P S J G a W x s R W 5 h Y m x l Z C I g V m F s d W U 9 I m w w I i A v P j x F b n R y e S B U e X B l P S J G a W x s T G F z d F V w Z G F 0 Z W Q i I F Z h b H V l P S J k M j A y N S 0 w N y 0 x N 1 Q x N z o y N z o 0 N i 4 y O T M 4 N T A 0 W i I g L z 4 8 R W 5 0 c n k g V H l w Z T 0 i R m l s b E N v b H V t b l R 5 c G V z I i B W Y W x 1 Z T 0 i c 0 J n W U F C Z 0 F B Q U F Z R 0 F B Q U d 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i I C 8 + P E V u d H J 5 I F R 5 c G U 9 I k Z p b G x D b 2 x 1 b W 5 O Y W 1 l c y I g V m F s d W U 9 I n N b J n F 1 b 3 Q 7 Q 2 9 s d W 1 u M S Z x d W 9 0 O y w m c X V v d D t C Q U 5 D T y B E R S B D V V N U T 1 M g L S B S R U Z F U s O K T k N J Q S A y L j Y m c X V v d D s s J n F 1 b 3 Q 7 Q 2 9 s d W 1 u M y Z x d W 9 0 O y w m c X V v d D t D b 2 x 1 b W 4 0 J n F 1 b 3 Q 7 L C Z x d W 9 0 O 0 N v b H V t b j U m c X V v d D s s J n F 1 b 3 Q 7 Q 2 9 s d W 1 u N i Z x d W 9 0 O y w m c X V v d D t D b 2 x 1 b W 4 3 J n F 1 b 3 Q 7 L C Z x d W 9 0 O 0 N v b H V t b j g m c X V v d D s s J n F 1 b 3 Q 7 Q V M g P S B B V F J J Q l X D j U R P I F P D g 0 8 g U E F V T E 8 m c X V v d D s s J n F 1 b 3 Q 7 Q 2 9 s d W 1 u M T A m c X V v d D s s J n F 1 b 3 Q 7 Q 2 9 s d W 1 u M T E m c X V v d D s s J n F 1 b 3 Q 7 U m V m Z X L D q m 5 j a W E g M D V f M j A y N S 5 4 b H N t 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X S I g L z 4 8 R W 5 0 c n k g V H l w Z T 0 i R m l s b F N 0 Y X R 1 c y I g V m F s d W U 9 I n N D b 2 1 w b G V 0 Z S I g L z 4 8 R W 5 0 c n k g V H l w Z T 0 i U m V s Y X R p b 2 5 z a G l w S W 5 m b 0 N v b n R h a W 5 l c i I g V m F s d W U 9 I n N 7 J n F 1 b 3 Q 7 Y 2 9 s d W 1 u Q 2 9 1 b n Q m c X V v d D s 6 M j U 1 L C Z x d W 9 0 O 2 t l e U N v b H V t b k 5 h b W V z J n F 1 b 3 Q 7 O l t d L C Z x d W 9 0 O 3 F 1 Z X J 5 U m V s Y X R p b 2 5 z a G l w c y Z x d W 9 0 O z p b X S w m c X V v d D t j b 2 x 1 b W 5 J Z G V u d G l 0 a W V z J n F 1 b 3 Q 7 O l s m c X V v d D t T Z W N 0 a W 9 u M S 9 C Y W 5 j b y 9 U a X B v I E F s d G V y Y W R v L n t D b 2 x 1 b W 4 x L D B 9 J n F 1 b 3 Q 7 L C Z x d W 9 0 O 1 N l Y 3 R p b 2 4 x L 0 J h b m N v L 1 R p c G 8 g Q W x 0 Z X J h Z G 8 u e 0 J B T k N P I E R F I E N V U 1 R P U y A t I F J F R k V S w 4 p O Q 0 l B I D I u N i w x f S Z x d W 9 0 O y w m c X V v d D t T Z W N 0 a W 9 u M S 9 C Y W 5 j b y 9 U a X B v I E F s d G V y Y W R v L n t D b 2 x 1 b W 4 z L D J 9 J n F 1 b 3 Q 7 L C Z x d W 9 0 O 1 N l Y 3 R p b 2 4 x L 0 J h b m N v L 1 R p c G 8 g Q W x 0 Z X J h Z G 8 u e 0 N v b H V t b j Q s M 3 0 m c X V v d D s s J n F 1 b 3 Q 7 U 2 V j d G l v b j E v Q m F u Y 2 8 v V G l w b y B B b H R l c m F k b y 5 7 Q 2 9 s d W 1 u N S w 0 f S Z x d W 9 0 O y w m c X V v d D t T Z W N 0 a W 9 u M S 9 C Y W 5 j b y 9 U a X B v I E F s d G V y Y W R v L n t D b 2 x 1 b W 4 2 L D V 9 J n F 1 b 3 Q 7 L C Z x d W 9 0 O 1 N l Y 3 R p b 2 4 x L 0 J h b m N v L 1 R p c G 8 g Q W x 0 Z X J h Z G 8 u e 0 N v b H V t b j c s N n 0 m c X V v d D s s J n F 1 b 3 Q 7 U 2 V j d G l v b j E v Q m F u Y 2 8 v V G l w b y B B b H R l c m F k b y 5 7 Q 2 9 s d W 1 u O C w 3 f S Z x d W 9 0 O y w m c X V v d D t T Z W N 0 a W 9 u M S 9 C Y W 5 j b y 9 U a X B v I E F s d G V y Y W R v L n t B U y A 9 I E F U U k l C V c O N R E 8 g U 8 O D T y B Q Q V V M T y w 4 f S Z x d W 9 0 O y w m c X V v d D t T Z W N 0 a W 9 u M S 9 C Y W 5 j b y 9 U a X B v I E F s d G V y Y W R v L n t D b 2 x 1 b W 4 x M C w 5 f S Z x d W 9 0 O y w m c X V v d D t T Z W N 0 a W 9 u M S 9 C Y W 5 j b y 9 U a X B v I E F s d G V y Y W R v L n t D b 2 x 1 b W 4 x M S w x M H 0 m c X V v d D s s J n F 1 b 3 Q 7 U 2 V j d G l v b j E v Q m F u Y 2 8 v V G l w b y B B b H R l c m F k b y 5 7 U m V m Z X L D q m 5 j a W E g M D V f M j A y N S 5 4 b H N t L D E x f S Z x d W 9 0 O y w m c X V v d D t T Z W N 0 a W 9 u M S 9 C Y W 5 j b y 9 U a X B v I E F s d G V y Y W R v L n t D b 2 x 1 b W 4 x M y w x M n 0 m c X V v d D s s J n F 1 b 3 Q 7 U 2 V j d G l v b j E v Q m F u Y 2 8 v V G l w b y B B b H R l c m F k b y 5 7 Q 2 9 s d W 1 u M T Q s M T N 9 J n F 1 b 3 Q 7 L C Z x d W 9 0 O 1 N l Y 3 R p b 2 4 x L 0 J h b m N v L 1 R p c G 8 g Q W x 0 Z X J h Z G 8 u e 0 N v b H V t b j E 1 L D E 0 f S Z x d W 9 0 O y w m c X V v d D t T Z W N 0 a W 9 u M S 9 C Y W 5 j b y 9 U a X B v I E F s d G V y Y W R v L n t D b 2 x 1 b W 4 x N i w x N X 0 m c X V v d D s s J n F 1 b 3 Q 7 U 2 V j d G l v b j E v Q m F u Y 2 8 v V G l w b y B B b H R l c m F k b y 5 7 Q 2 9 s d W 1 u M T c s M T Z 9 J n F 1 b 3 Q 7 L C Z x d W 9 0 O 1 N l Y 3 R p b 2 4 x L 0 J h b m N v L 1 R p c G 8 g Q W x 0 Z X J h Z G 8 u e 0 N v b H V t b j E 4 L D E 3 f S Z x d W 9 0 O y w m c X V v d D t T Z W N 0 a W 9 u M S 9 C Y W 5 j b y 9 U a X B v I E F s d G V y Y W R v L n t D b 2 x 1 b W 4 x O S w x O H 0 m c X V v d D s s J n F 1 b 3 Q 7 U 2 V j d G l v b j E v Q m F u Y 2 8 v V G l w b y B B b H R l c m F k b y 5 7 Q 2 9 s d W 1 u M j A s M T l 9 J n F 1 b 3 Q 7 L C Z x d W 9 0 O 1 N l Y 3 R p b 2 4 x L 0 J h b m N v L 1 R p c G 8 g Q W x 0 Z X J h Z G 8 u e 0 N v b H V t b j I x L D I w f S Z x d W 9 0 O y w m c X V v d D t T Z W N 0 a W 9 u M S 9 C Y W 5 j b y 9 U a X B v I E F s d G V y Y W R v L n t D b 2 x 1 b W 4 y M i w y M X 0 m c X V v d D s s J n F 1 b 3 Q 7 U 2 V j d G l v b j E v Q m F u Y 2 8 v V G l w b y B B b H R l c m F k b y 5 7 Q 2 9 s d W 1 u M j M s M j J 9 J n F 1 b 3 Q 7 L C Z x d W 9 0 O 1 N l Y 3 R p b 2 4 x L 0 J h b m N v L 1 R p c G 8 g Q W x 0 Z X J h Z G 8 u e 0 N v b H V t b j I 0 L D I z f S Z x d W 9 0 O y w m c X V v d D t T Z W N 0 a W 9 u M S 9 C Y W 5 j b y 9 U a X B v I E F s d G V y Y W R v L n t D b 2 x 1 b W 4 y N S w y N H 0 m c X V v d D s s J n F 1 b 3 Q 7 U 2 V j d G l v b j E v Q m F u Y 2 8 v V G l w b y B B b H R l c m F k b y 5 7 Q 2 9 s d W 1 u M j Y s M j V 9 J n F 1 b 3 Q 7 L C Z x d W 9 0 O 1 N l Y 3 R p b 2 4 x L 0 J h b m N v L 1 R p c G 8 g Q W x 0 Z X J h Z G 8 u e 0 N v b H V t b j I 3 L D I 2 f S Z x d W 9 0 O y w m c X V v d D t T Z W N 0 a W 9 u M S 9 C Y W 5 j b y 9 U a X B v I E F s d G V y Y W R v L n t D b 2 x 1 b W 4 y O C w y N 3 0 m c X V v d D s s J n F 1 b 3 Q 7 U 2 V j d G l v b j E v Q m F u Y 2 8 v V G l w b y B B b H R l c m F k b y 5 7 Q 2 9 s d W 1 u M j k s M j h 9 J n F 1 b 3 Q 7 L C Z x d W 9 0 O 1 N l Y 3 R p b 2 4 x L 0 J h b m N v L 1 R p c G 8 g Q W x 0 Z X J h Z G 8 u e 0 N v b H V t b j M w L D I 5 f S Z x d W 9 0 O y w m c X V v d D t T Z W N 0 a W 9 u M S 9 C Y W 5 j b y 9 U a X B v I E F s d G V y Y W R v L n t D b 2 x 1 b W 4 z M S w z M H 0 m c X V v d D s s J n F 1 b 3 Q 7 U 2 V j d G l v b j E v Q m F u Y 2 8 v V G l w b y B B b H R l c m F k b y 5 7 Q 2 9 s d W 1 u M z I s M z F 9 J n F 1 b 3 Q 7 L C Z x d W 9 0 O 1 N l Y 3 R p b 2 4 x L 0 J h b m N v L 1 R p c G 8 g Q W x 0 Z X J h Z G 8 u e 0 N v b H V t b j M z L D M y f S Z x d W 9 0 O y w m c X V v d D t T Z W N 0 a W 9 u M S 9 C Y W 5 j b y 9 U a X B v I E F s d G V y Y W R v L n t D b 2 x 1 b W 4 z N C w z M 3 0 m c X V v d D s s J n F 1 b 3 Q 7 U 2 V j d G l v b j E v Q m F u Y 2 8 v V G l w b y B B b H R l c m F k b y 5 7 Q 2 9 s d W 1 u M z U s M z R 9 J n F 1 b 3 Q 7 L C Z x d W 9 0 O 1 N l Y 3 R p b 2 4 x L 0 J h b m N v L 1 R p c G 8 g Q W x 0 Z X J h Z G 8 u e 0 N v b H V t b j M 2 L D M 1 f S Z x d W 9 0 O y w m c X V v d D t T Z W N 0 a W 9 u M S 9 C Y W 5 j b y 9 U a X B v I E F s d G V y Y W R v L n t D b 2 x 1 b W 4 z N y w z N n 0 m c X V v d D s s J n F 1 b 3 Q 7 U 2 V j d G l v b j E v Q m F u Y 2 8 v V G l w b y B B b H R l c m F k b y 5 7 Q 2 9 s d W 1 u M z g s M z d 9 J n F 1 b 3 Q 7 L C Z x d W 9 0 O 1 N l Y 3 R p b 2 4 x L 0 J h b m N v L 1 R p c G 8 g Q W x 0 Z X J h Z G 8 u e 0 N v b H V t b j M 5 L D M 4 f S Z x d W 9 0 O y w m c X V v d D t T Z W N 0 a W 9 u M S 9 C Y W 5 j b y 9 U a X B v I E F s d G V y Y W R v L n t D b 2 x 1 b W 4 0 M C w z O X 0 m c X V v d D s s J n F 1 b 3 Q 7 U 2 V j d G l v b j E v Q m F u Y 2 8 v V G l w b y B B b H R l c m F k b y 5 7 Q 2 9 s d W 1 u N D E s N D B 9 J n F 1 b 3 Q 7 L C Z x d W 9 0 O 1 N l Y 3 R p b 2 4 x L 0 J h b m N v L 1 R p c G 8 g Q W x 0 Z X J h Z G 8 u e 0 N v b H V t b j Q y L D Q x f S Z x d W 9 0 O y w m c X V v d D t T Z W N 0 a W 9 u M S 9 C Y W 5 j b y 9 U a X B v I E F s d G V y Y W R v L n t D b 2 x 1 b W 4 0 M y w 0 M n 0 m c X V v d D s s J n F 1 b 3 Q 7 U 2 V j d G l v b j E v Q m F u Y 2 8 v V G l w b y B B b H R l c m F k b y 5 7 Q 2 9 s d W 1 u N D Q s N D N 9 J n F 1 b 3 Q 7 L C Z x d W 9 0 O 1 N l Y 3 R p b 2 4 x L 0 J h b m N v L 1 R p c G 8 g Q W x 0 Z X J h Z G 8 u e 0 N v b H V t b j Q 1 L D Q 0 f S Z x d W 9 0 O y w m c X V v d D t T Z W N 0 a W 9 u M S 9 C Y W 5 j b y 9 U a X B v I E F s d G V y Y W R v L n t D b 2 x 1 b W 4 0 N i w 0 N X 0 m c X V v d D s s J n F 1 b 3 Q 7 U 2 V j d G l v b j E v Q m F u Y 2 8 v V G l w b y B B b H R l c m F k b y 5 7 Q 2 9 s d W 1 u N D c s N D Z 9 J n F 1 b 3 Q 7 L C Z x d W 9 0 O 1 N l Y 3 R p b 2 4 x L 0 J h b m N v L 1 R p c G 8 g Q W x 0 Z X J h Z G 8 u e 0 N v b H V t b j Q 4 L D Q 3 f S Z x d W 9 0 O y w m c X V v d D t T Z W N 0 a W 9 u M S 9 C Y W 5 j b y 9 U a X B v I E F s d G V y Y W R v L n t D b 2 x 1 b W 4 0 O S w 0 O H 0 m c X V v d D s s J n F 1 b 3 Q 7 U 2 V j d G l v b j E v Q m F u Y 2 8 v V G l w b y B B b H R l c m F k b y 5 7 Q 2 9 s d W 1 u N T A s N D l 9 J n F 1 b 3 Q 7 L C Z x d W 9 0 O 1 N l Y 3 R p b 2 4 x L 0 J h b m N v L 1 R p c G 8 g Q W x 0 Z X J h Z G 8 u e 0 N v b H V t b j U x L D U w f S Z x d W 9 0 O y w m c X V v d D t T Z W N 0 a W 9 u M S 9 C Y W 5 j b y 9 U a X B v I E F s d G V y Y W R v L n t D b 2 x 1 b W 4 1 M i w 1 M X 0 m c X V v d D s s J n F 1 b 3 Q 7 U 2 V j d G l v b j E v Q m F u Y 2 8 v V G l w b y B B b H R l c m F k b y 5 7 Q 2 9 s d W 1 u N T M s N T J 9 J n F 1 b 3 Q 7 L C Z x d W 9 0 O 1 N l Y 3 R p b 2 4 x L 0 J h b m N v L 1 R p c G 8 g Q W x 0 Z X J h Z G 8 u e 0 N v b H V t b j U 0 L D U z f S Z x d W 9 0 O y w m c X V v d D t T Z W N 0 a W 9 u M S 9 C Y W 5 j b y 9 U a X B v I E F s d G V y Y W R v L n t D b 2 x 1 b W 4 1 N S w 1 N H 0 m c X V v d D s s J n F 1 b 3 Q 7 U 2 V j d G l v b j E v Q m F u Y 2 8 v V G l w b y B B b H R l c m F k b y 5 7 Q 2 9 s d W 1 u N T Y s N T V 9 J n F 1 b 3 Q 7 L C Z x d W 9 0 O 1 N l Y 3 R p b 2 4 x L 0 J h b m N v L 1 R p c G 8 g Q W x 0 Z X J h Z G 8 u e 0 N v b H V t b j U 3 L D U 2 f S Z x d W 9 0 O y w m c X V v d D t T Z W N 0 a W 9 u M S 9 C Y W 5 j b y 9 U a X B v I E F s d G V y Y W R v L n t D b 2 x 1 b W 4 1 O C w 1 N 3 0 m c X V v d D s s J n F 1 b 3 Q 7 U 2 V j d G l v b j E v Q m F u Y 2 8 v V G l w b y B B b H R l c m F k b y 5 7 Q 2 9 s d W 1 u N T k s N T h 9 J n F 1 b 3 Q 7 L C Z x d W 9 0 O 1 N l Y 3 R p b 2 4 x L 0 J h b m N v L 1 R p c G 8 g Q W x 0 Z X J h Z G 8 u e 0 N v b H V t b j Y w L D U 5 f S Z x d W 9 0 O y w m c X V v d D t T Z W N 0 a W 9 u M S 9 C Y W 5 j b y 9 U a X B v I E F s d G V y Y W R v L n t D b 2 x 1 b W 4 2 M S w 2 M H 0 m c X V v d D s s J n F 1 b 3 Q 7 U 2 V j d G l v b j E v Q m F u Y 2 8 v V G l w b y B B b H R l c m F k b y 5 7 Q 2 9 s d W 1 u N j I s N j F 9 J n F 1 b 3 Q 7 L C Z x d W 9 0 O 1 N l Y 3 R p b 2 4 x L 0 J h b m N v L 1 R p c G 8 g Q W x 0 Z X J h Z G 8 u e 0 N v b H V t b j Y z L D Y y f S Z x d W 9 0 O y w m c X V v d D t T Z W N 0 a W 9 u M S 9 C Y W 5 j b y 9 U a X B v I E F s d G V y Y W R v L n t D b 2 x 1 b W 4 2 N C w 2 M 3 0 m c X V v d D s s J n F 1 b 3 Q 7 U 2 V j d G l v b j E v Q m F u Y 2 8 v V G l w b y B B b H R l c m F k b y 5 7 Q 2 9 s d W 1 u N j U s N j R 9 J n F 1 b 3 Q 7 L C Z x d W 9 0 O 1 N l Y 3 R p b 2 4 x L 0 J h b m N v L 1 R p c G 8 g Q W x 0 Z X J h Z G 8 u e 0 N v b H V t b j Y 2 L D Y 1 f S Z x d W 9 0 O y w m c X V v d D t T Z W N 0 a W 9 u M S 9 C Y W 5 j b y 9 U a X B v I E F s d G V y Y W R v L n t D b 2 x 1 b W 4 2 N y w 2 N n 0 m c X V v d D s s J n F 1 b 3 Q 7 U 2 V j d G l v b j E v Q m F u Y 2 8 v V G l w b y B B b H R l c m F k b y 5 7 Q 2 9 s d W 1 u N j g s N j d 9 J n F 1 b 3 Q 7 L C Z x d W 9 0 O 1 N l Y 3 R p b 2 4 x L 0 J h b m N v L 1 R p c G 8 g Q W x 0 Z X J h Z G 8 u e 0 N v b H V t b j Y 5 L D Y 4 f S Z x d W 9 0 O y w m c X V v d D t T Z W N 0 a W 9 u M S 9 C Y W 5 j b y 9 U a X B v I E F s d G V y Y W R v L n t D b 2 x 1 b W 4 3 M C w 2 O X 0 m c X V v d D s s J n F 1 b 3 Q 7 U 2 V j d G l v b j E v Q m F u Y 2 8 v V G l w b y B B b H R l c m F k b y 5 7 Q 2 9 s d W 1 u N z E s N z B 9 J n F 1 b 3 Q 7 L C Z x d W 9 0 O 1 N l Y 3 R p b 2 4 x L 0 J h b m N v L 1 R p c G 8 g Q W x 0 Z X J h Z G 8 u e 0 N v b H V t b j c y L D c x f S Z x d W 9 0 O y w m c X V v d D t T Z W N 0 a W 9 u M S 9 C Y W 5 j b y 9 U a X B v I E F s d G V y Y W R v L n t D b 2 x 1 b W 4 3 M y w 3 M n 0 m c X V v d D s s J n F 1 b 3 Q 7 U 2 V j d G l v b j E v Q m F u Y 2 8 v V G l w b y B B b H R l c m F k b y 5 7 Q 2 9 s d W 1 u N z Q s N z N 9 J n F 1 b 3 Q 7 L C Z x d W 9 0 O 1 N l Y 3 R p b 2 4 x L 0 J h b m N v L 1 R p c G 8 g Q W x 0 Z X J h Z G 8 u e 0 N v b H V t b j c 1 L D c 0 f S Z x d W 9 0 O y w m c X V v d D t T Z W N 0 a W 9 u M S 9 C Y W 5 j b y 9 U a X B v I E F s d G V y Y W R v L n t D b 2 x 1 b W 4 3 N i w 3 N X 0 m c X V v d D s s J n F 1 b 3 Q 7 U 2 V j d G l v b j E v Q m F u Y 2 8 v V G l w b y B B b H R l c m F k b y 5 7 Q 2 9 s d W 1 u N z c s N z Z 9 J n F 1 b 3 Q 7 L C Z x d W 9 0 O 1 N l Y 3 R p b 2 4 x L 0 J h b m N v L 1 R p c G 8 g Q W x 0 Z X J h Z G 8 u e 0 N v b H V t b j c 4 L D c 3 f S Z x d W 9 0 O y w m c X V v d D t T Z W N 0 a W 9 u M S 9 C Y W 5 j b y 9 U a X B v I E F s d G V y Y W R v L n t D b 2 x 1 b W 4 3 O S w 3 O H 0 m c X V v d D s s J n F 1 b 3 Q 7 U 2 V j d G l v b j E v Q m F u Y 2 8 v V G l w b y B B b H R l c m F k b y 5 7 Q 2 9 s d W 1 u O D A s N z l 9 J n F 1 b 3 Q 7 L C Z x d W 9 0 O 1 N l Y 3 R p b 2 4 x L 0 J h b m N v L 1 R p c G 8 g Q W x 0 Z X J h Z G 8 u e 0 N v b H V t b j g x L D g w f S Z x d W 9 0 O y w m c X V v d D t T Z W N 0 a W 9 u M S 9 C Y W 5 j b y 9 U a X B v I E F s d G V y Y W R v L n t D b 2 x 1 b W 4 4 M i w 4 M X 0 m c X V v d D s s J n F 1 b 3 Q 7 U 2 V j d G l v b j E v Q m F u Y 2 8 v V G l w b y B B b H R l c m F k b y 5 7 Q 2 9 s d W 1 u O D M s O D J 9 J n F 1 b 3 Q 7 L C Z x d W 9 0 O 1 N l Y 3 R p b 2 4 x L 0 J h b m N v L 1 R p c G 8 g Q W x 0 Z X J h Z G 8 u e 0 N v b H V t b j g 0 L D g z f S Z x d W 9 0 O y w m c X V v d D t T Z W N 0 a W 9 u M S 9 C Y W 5 j b y 9 U a X B v I E F s d G V y Y W R v L n t D b 2 x 1 b W 4 4 N S w 4 N H 0 m c X V v d D s s J n F 1 b 3 Q 7 U 2 V j d G l v b j E v Q m F u Y 2 8 v V G l w b y B B b H R l c m F k b y 5 7 Q 2 9 s d W 1 u O D Y s O D V 9 J n F 1 b 3 Q 7 L C Z x d W 9 0 O 1 N l Y 3 R p b 2 4 x L 0 J h b m N v L 1 R p c G 8 g Q W x 0 Z X J h Z G 8 u e 0 N v b H V t b j g 3 L D g 2 f S Z x d W 9 0 O y w m c X V v d D t T Z W N 0 a W 9 u M S 9 C Y W 5 j b y 9 U a X B v I E F s d G V y Y W R v L n t D b 2 x 1 b W 4 4 O C w 4 N 3 0 m c X V v d D s s J n F 1 b 3 Q 7 U 2 V j d G l v b j E v Q m F u Y 2 8 v V G l w b y B B b H R l c m F k b y 5 7 Q 2 9 s d W 1 u O D k s O D h 9 J n F 1 b 3 Q 7 L C Z x d W 9 0 O 1 N l Y 3 R p b 2 4 x L 0 J h b m N v L 1 R p c G 8 g Q W x 0 Z X J h Z G 8 u e 0 N v b H V t b j k w L D g 5 f S Z x d W 9 0 O y w m c X V v d D t T Z W N 0 a W 9 u M S 9 C Y W 5 j b y 9 U a X B v I E F s d G V y Y W R v L n t D b 2 x 1 b W 4 5 M S w 5 M H 0 m c X V v d D s s J n F 1 b 3 Q 7 U 2 V j d G l v b j E v Q m F u Y 2 8 v V G l w b y B B b H R l c m F k b y 5 7 Q 2 9 s d W 1 u O T I s O T F 9 J n F 1 b 3 Q 7 L C Z x d W 9 0 O 1 N l Y 3 R p b 2 4 x L 0 J h b m N v L 1 R p c G 8 g Q W x 0 Z X J h Z G 8 u e 0 N v b H V t b j k z L D k y f S Z x d W 9 0 O y w m c X V v d D t T Z W N 0 a W 9 u M S 9 C Y W 5 j b y 9 U a X B v I E F s d G V y Y W R v L n t D b 2 x 1 b W 4 5 N C w 5 M 3 0 m c X V v d D s s J n F 1 b 3 Q 7 U 2 V j d G l v b j E v Q m F u Y 2 8 v V G l w b y B B b H R l c m F k b y 5 7 Q 2 9 s d W 1 u O T U s O T R 9 J n F 1 b 3 Q 7 L C Z x d W 9 0 O 1 N l Y 3 R p b 2 4 x L 0 J h b m N v L 1 R p c G 8 g Q W x 0 Z X J h Z G 8 u e 0 N v b H V t b j k 2 L D k 1 f S Z x d W 9 0 O y w m c X V v d D t T Z W N 0 a W 9 u M S 9 C Y W 5 j b y 9 U a X B v I E F s d G V y Y W R v L n t D b 2 x 1 b W 4 5 N y w 5 N n 0 m c X V v d D s s J n F 1 b 3 Q 7 U 2 V j d G l v b j E v Q m F u Y 2 8 v V G l w b y B B b H R l c m F k b y 5 7 Q 2 9 s d W 1 u O T g s O T d 9 J n F 1 b 3 Q 7 L C Z x d W 9 0 O 1 N l Y 3 R p b 2 4 x L 0 J h b m N v L 1 R p c G 8 g Q W x 0 Z X J h Z G 8 u e 0 N v b H V t b j k 5 L D k 4 f S Z x d W 9 0 O y w m c X V v d D t T Z W N 0 a W 9 u M S 9 C Y W 5 j b y 9 U a X B v I E F s d G V y Y W R v L n t D b 2 x 1 b W 4 x M D A s O T l 9 J n F 1 b 3 Q 7 L C Z x d W 9 0 O 1 N l Y 3 R p b 2 4 x L 0 J h b m N v L 1 R p c G 8 g Q W x 0 Z X J h Z G 8 u e 0 N v b H V t b j E w M S w x M D B 9 J n F 1 b 3 Q 7 L C Z x d W 9 0 O 1 N l Y 3 R p b 2 4 x L 0 J h b m N v L 1 R p c G 8 g Q W x 0 Z X J h Z G 8 u e 0 N v b H V t b j E w M i w x M D F 9 J n F 1 b 3 Q 7 L C Z x d W 9 0 O 1 N l Y 3 R p b 2 4 x L 0 J h b m N v L 1 R p c G 8 g Q W x 0 Z X J h Z G 8 u e 0 N v b H V t b j E w M y w x M D J 9 J n F 1 b 3 Q 7 L C Z x d W 9 0 O 1 N l Y 3 R p b 2 4 x L 0 J h b m N v L 1 R p c G 8 g Q W x 0 Z X J h Z G 8 u e 0 N v b H V t b j E w N C w x M D N 9 J n F 1 b 3 Q 7 L C Z x d W 9 0 O 1 N l Y 3 R p b 2 4 x L 0 J h b m N v L 1 R p c G 8 g Q W x 0 Z X J h Z G 8 u e 0 N v b H V t b j E w N S w x M D R 9 J n F 1 b 3 Q 7 L C Z x d W 9 0 O 1 N l Y 3 R p b 2 4 x L 0 J h b m N v L 1 R p c G 8 g Q W x 0 Z X J h Z G 8 u e 0 N v b H V t b j E w N i w x M D V 9 J n F 1 b 3 Q 7 L C Z x d W 9 0 O 1 N l Y 3 R p b 2 4 x L 0 J h b m N v L 1 R p c G 8 g Q W x 0 Z X J h Z G 8 u e 0 N v b H V t b j E w N y w x M D Z 9 J n F 1 b 3 Q 7 L C Z x d W 9 0 O 1 N l Y 3 R p b 2 4 x L 0 J h b m N v L 1 R p c G 8 g Q W x 0 Z X J h Z G 8 u e 0 N v b H V t b j E w O C w x M D d 9 J n F 1 b 3 Q 7 L C Z x d W 9 0 O 1 N l Y 3 R p b 2 4 x L 0 J h b m N v L 1 R p c G 8 g Q W x 0 Z X J h Z G 8 u e 0 N v b H V t b j E w O S w x M D h 9 J n F 1 b 3 Q 7 L C Z x d W 9 0 O 1 N l Y 3 R p b 2 4 x L 0 J h b m N v L 1 R p c G 8 g Q W x 0 Z X J h Z G 8 u e 0 N v b H V t b j E x M C w x M D l 9 J n F 1 b 3 Q 7 L C Z x d W 9 0 O 1 N l Y 3 R p b 2 4 x L 0 J h b m N v L 1 R p c G 8 g Q W x 0 Z X J h Z G 8 u e 0 N v b H V t b j E x M S w x M T B 9 J n F 1 b 3 Q 7 L C Z x d W 9 0 O 1 N l Y 3 R p b 2 4 x L 0 J h b m N v L 1 R p c G 8 g Q W x 0 Z X J h Z G 8 u e 0 N v b H V t b j E x M i w x M T F 9 J n F 1 b 3 Q 7 L C Z x d W 9 0 O 1 N l Y 3 R p b 2 4 x L 0 J h b m N v L 1 R p c G 8 g Q W x 0 Z X J h Z G 8 u e 0 N v b H V t b j E x M y w x M T J 9 J n F 1 b 3 Q 7 L C Z x d W 9 0 O 1 N l Y 3 R p b 2 4 x L 0 J h b m N v L 1 R p c G 8 g Q W x 0 Z X J h Z G 8 u e 0 N v b H V t b j E x N C w x M T N 9 J n F 1 b 3 Q 7 L C Z x d W 9 0 O 1 N l Y 3 R p b 2 4 x L 0 J h b m N v L 1 R p c G 8 g Q W x 0 Z X J h Z G 8 u e 0 N v b H V t b j E x N S w x M T R 9 J n F 1 b 3 Q 7 L C Z x d W 9 0 O 1 N l Y 3 R p b 2 4 x L 0 J h b m N v L 1 R p c G 8 g Q W x 0 Z X J h Z G 8 u e 0 N v b H V t b j E x N i w x M T V 9 J n F 1 b 3 Q 7 L C Z x d W 9 0 O 1 N l Y 3 R p b 2 4 x L 0 J h b m N v L 1 R p c G 8 g Q W x 0 Z X J h Z G 8 u e 0 N v b H V t b j E x N y w x M T Z 9 J n F 1 b 3 Q 7 L C Z x d W 9 0 O 1 N l Y 3 R p b 2 4 x L 0 J h b m N v L 1 R p c G 8 g Q W x 0 Z X J h Z G 8 u e 0 N v b H V t b j E x O C w x M T d 9 J n F 1 b 3 Q 7 L C Z x d W 9 0 O 1 N l Y 3 R p b 2 4 x L 0 J h b m N v L 1 R p c G 8 g Q W x 0 Z X J h Z G 8 u e 0 N v b H V t b j E x O S w x M T h 9 J n F 1 b 3 Q 7 L C Z x d W 9 0 O 1 N l Y 3 R p b 2 4 x L 0 J h b m N v L 1 R p c G 8 g Q W x 0 Z X J h Z G 8 u e 0 N v b H V t b j E y M C w x M T l 9 J n F 1 b 3 Q 7 L C Z x d W 9 0 O 1 N l Y 3 R p b 2 4 x L 0 J h b m N v L 1 R p c G 8 g Q W x 0 Z X J h Z G 8 u e 0 N v b H V t b j E y M S w x M j B 9 J n F 1 b 3 Q 7 L C Z x d W 9 0 O 1 N l Y 3 R p b 2 4 x L 0 J h b m N v L 1 R p c G 8 g Q W x 0 Z X J h Z G 8 u e 0 N v b H V t b j E y M i w x M j F 9 J n F 1 b 3 Q 7 L C Z x d W 9 0 O 1 N l Y 3 R p b 2 4 x L 0 J h b m N v L 1 R p c G 8 g Q W x 0 Z X J h Z G 8 u e 0 N v b H V t b j E y M y w x M j J 9 J n F 1 b 3 Q 7 L C Z x d W 9 0 O 1 N l Y 3 R p b 2 4 x L 0 J h b m N v L 1 R p c G 8 g Q W x 0 Z X J h Z G 8 u e 0 N v b H V t b j E y N C w x M j N 9 J n F 1 b 3 Q 7 L C Z x d W 9 0 O 1 N l Y 3 R p b 2 4 x L 0 J h b m N v L 1 R p c G 8 g Q W x 0 Z X J h Z G 8 u e 0 N v b H V t b j E y N S w x M j R 9 J n F 1 b 3 Q 7 L C Z x d W 9 0 O 1 N l Y 3 R p b 2 4 x L 0 J h b m N v L 1 R p c G 8 g Q W x 0 Z X J h Z G 8 u e 0 N v b H V t b j E y N i w x M j V 9 J n F 1 b 3 Q 7 L C Z x d W 9 0 O 1 N l Y 3 R p b 2 4 x L 0 J h b m N v L 1 R p c G 8 g Q W x 0 Z X J h Z G 8 u e 0 N v b H V t b j E y N y w x M j Z 9 J n F 1 b 3 Q 7 L C Z x d W 9 0 O 1 N l Y 3 R p b 2 4 x L 0 J h b m N v L 1 R p c G 8 g Q W x 0 Z X J h Z G 8 u e 0 N v b H V t b j E y O C w x M j d 9 J n F 1 b 3 Q 7 L C Z x d W 9 0 O 1 N l Y 3 R p b 2 4 x L 0 J h b m N v L 1 R p c G 8 g Q W x 0 Z X J h Z G 8 u e 0 N v b H V t b j E y O S w x M j h 9 J n F 1 b 3 Q 7 L C Z x d W 9 0 O 1 N l Y 3 R p b 2 4 x L 0 J h b m N v L 1 R p c G 8 g Q W x 0 Z X J h Z G 8 u e 0 N v b H V t b j E z M C w x M j l 9 J n F 1 b 3 Q 7 L C Z x d W 9 0 O 1 N l Y 3 R p b 2 4 x L 0 J h b m N v L 1 R p c G 8 g Q W x 0 Z X J h Z G 8 u e 0 N v b H V t b j E z M S w x M z B 9 J n F 1 b 3 Q 7 L C Z x d W 9 0 O 1 N l Y 3 R p b 2 4 x L 0 J h b m N v L 1 R p c G 8 g Q W x 0 Z X J h Z G 8 u e 0 N v b H V t b j E z M i w x M z F 9 J n F 1 b 3 Q 7 L C Z x d W 9 0 O 1 N l Y 3 R p b 2 4 x L 0 J h b m N v L 1 R p c G 8 g Q W x 0 Z X J h Z G 8 u e 0 N v b H V t b j E z M y w x M z J 9 J n F 1 b 3 Q 7 L C Z x d W 9 0 O 1 N l Y 3 R p b 2 4 x L 0 J h b m N v L 1 R p c G 8 g Q W x 0 Z X J h Z G 8 u e 0 N v b H V t b j E z N C w x M z N 9 J n F 1 b 3 Q 7 L C Z x d W 9 0 O 1 N l Y 3 R p b 2 4 x L 0 J h b m N v L 1 R p c G 8 g Q W x 0 Z X J h Z G 8 u e 0 N v b H V t b j E z N S w x M z R 9 J n F 1 b 3 Q 7 L C Z x d W 9 0 O 1 N l Y 3 R p b 2 4 x L 0 J h b m N v L 1 R p c G 8 g Q W x 0 Z X J h Z G 8 u e 0 N v b H V t b j E z N i w x M z V 9 J n F 1 b 3 Q 7 L C Z x d W 9 0 O 1 N l Y 3 R p b 2 4 x L 0 J h b m N v L 1 R p c G 8 g Q W x 0 Z X J h Z G 8 u e 0 N v b H V t b j E z N y w x M z Z 9 J n F 1 b 3 Q 7 L C Z x d W 9 0 O 1 N l Y 3 R p b 2 4 x L 0 J h b m N v L 1 R p c G 8 g Q W x 0 Z X J h Z G 8 u e 0 N v b H V t b j E z O C w x M z d 9 J n F 1 b 3 Q 7 L C Z x d W 9 0 O 1 N l Y 3 R p b 2 4 x L 0 J h b m N v L 1 R p c G 8 g Q W x 0 Z X J h Z G 8 u e 0 N v b H V t b j E z O S w x M z h 9 J n F 1 b 3 Q 7 L C Z x d W 9 0 O 1 N l Y 3 R p b 2 4 x L 0 J h b m N v L 1 R p c G 8 g Q W x 0 Z X J h Z G 8 u e 0 N v b H V t b j E 0 M C w x M z l 9 J n F 1 b 3 Q 7 L C Z x d W 9 0 O 1 N l Y 3 R p b 2 4 x L 0 J h b m N v L 1 R p c G 8 g Q W x 0 Z X J h Z G 8 u e 0 N v b H V t b j E 0 M S w x N D B 9 J n F 1 b 3 Q 7 L C Z x d W 9 0 O 1 N l Y 3 R p b 2 4 x L 0 J h b m N v L 1 R p c G 8 g Q W x 0 Z X J h Z G 8 u e 0 N v b H V t b j E 0 M i w x N D F 9 J n F 1 b 3 Q 7 L C Z x d W 9 0 O 1 N l Y 3 R p b 2 4 x L 0 J h b m N v L 1 R p c G 8 g Q W x 0 Z X J h Z G 8 u e 0 N v b H V t b j E 0 M y w x N D J 9 J n F 1 b 3 Q 7 L C Z x d W 9 0 O 1 N l Y 3 R p b 2 4 x L 0 J h b m N v L 1 R p c G 8 g Q W x 0 Z X J h Z G 8 u e 0 N v b H V t b j E 0 N C w x N D N 9 J n F 1 b 3 Q 7 L C Z x d W 9 0 O 1 N l Y 3 R p b 2 4 x L 0 J h b m N v L 1 R p c G 8 g Q W x 0 Z X J h Z G 8 u e 0 N v b H V t b j E 0 N S w x N D R 9 J n F 1 b 3 Q 7 L C Z x d W 9 0 O 1 N l Y 3 R p b 2 4 x L 0 J h b m N v L 1 R p c G 8 g Q W x 0 Z X J h Z G 8 u e 0 N v b H V t b j E 0 N i w x N D V 9 J n F 1 b 3 Q 7 L C Z x d W 9 0 O 1 N l Y 3 R p b 2 4 x L 0 J h b m N v L 1 R p c G 8 g Q W x 0 Z X J h Z G 8 u e 0 N v b H V t b j E 0 N y w x N D Z 9 J n F 1 b 3 Q 7 L C Z x d W 9 0 O 1 N l Y 3 R p b 2 4 x L 0 J h b m N v L 1 R p c G 8 g Q W x 0 Z X J h Z G 8 u e 0 N v b H V t b j E 0 O C w x N D d 9 J n F 1 b 3 Q 7 L C Z x d W 9 0 O 1 N l Y 3 R p b 2 4 x L 0 J h b m N v L 1 R p c G 8 g Q W x 0 Z X J h Z G 8 u e 0 N v b H V t b j E 0 O S w x N D h 9 J n F 1 b 3 Q 7 L C Z x d W 9 0 O 1 N l Y 3 R p b 2 4 x L 0 J h b m N v L 1 R p c G 8 g Q W x 0 Z X J h Z G 8 u e 0 N v b H V t b j E 1 M C w x N D l 9 J n F 1 b 3 Q 7 L C Z x d W 9 0 O 1 N l Y 3 R p b 2 4 x L 0 J h b m N v L 1 R p c G 8 g Q W x 0 Z X J h Z G 8 u e 0 N v b H V t b j E 1 M S w x N T B 9 J n F 1 b 3 Q 7 L C Z x d W 9 0 O 1 N l Y 3 R p b 2 4 x L 0 J h b m N v L 1 R p c G 8 g Q W x 0 Z X J h Z G 8 u e 0 N v b H V t b j E 1 M i w x N T F 9 J n F 1 b 3 Q 7 L C Z x d W 9 0 O 1 N l Y 3 R p b 2 4 x L 0 J h b m N v L 1 R p c G 8 g Q W x 0 Z X J h Z G 8 u e 0 N v b H V t b j E 1 M y w x N T J 9 J n F 1 b 3 Q 7 L C Z x d W 9 0 O 1 N l Y 3 R p b 2 4 x L 0 J h b m N v L 1 R p c G 8 g Q W x 0 Z X J h Z G 8 u e 0 N v b H V t b j E 1 N C w x N T N 9 J n F 1 b 3 Q 7 L C Z x d W 9 0 O 1 N l Y 3 R p b 2 4 x L 0 J h b m N v L 1 R p c G 8 g Q W x 0 Z X J h Z G 8 u e 0 N v b H V t b j E 1 N S w x N T R 9 J n F 1 b 3 Q 7 L C Z x d W 9 0 O 1 N l Y 3 R p b 2 4 x L 0 J h b m N v L 1 R p c G 8 g Q W x 0 Z X J h Z G 8 u e 0 N v b H V t b j E 1 N i w x N T V 9 J n F 1 b 3 Q 7 L C Z x d W 9 0 O 1 N l Y 3 R p b 2 4 x L 0 J h b m N v L 1 R p c G 8 g Q W x 0 Z X J h Z G 8 u e 0 N v b H V t b j E 1 N y w x N T Z 9 J n F 1 b 3 Q 7 L C Z x d W 9 0 O 1 N l Y 3 R p b 2 4 x L 0 J h b m N v L 1 R p c G 8 g Q W x 0 Z X J h Z G 8 u e 0 N v b H V t b j E 1 O C w x N T d 9 J n F 1 b 3 Q 7 L C Z x d W 9 0 O 1 N l Y 3 R p b 2 4 x L 0 J h b m N v L 1 R p c G 8 g Q W x 0 Z X J h Z G 8 u e 0 N v b H V t b j E 1 O S w x N T h 9 J n F 1 b 3 Q 7 L C Z x d W 9 0 O 1 N l Y 3 R p b 2 4 x L 0 J h b m N v L 1 R p c G 8 g Q W x 0 Z X J h Z G 8 u e 0 N v b H V t b j E 2 M C w x N T l 9 J n F 1 b 3 Q 7 L C Z x d W 9 0 O 1 N l Y 3 R p b 2 4 x L 0 J h b m N v L 1 R p c G 8 g Q W x 0 Z X J h Z G 8 u e 0 N v b H V t b j E 2 M S w x N j B 9 J n F 1 b 3 Q 7 L C Z x d W 9 0 O 1 N l Y 3 R p b 2 4 x L 0 J h b m N v L 1 R p c G 8 g Q W x 0 Z X J h Z G 8 u e 0 N v b H V t b j E 2 M i w x N j F 9 J n F 1 b 3 Q 7 L C Z x d W 9 0 O 1 N l Y 3 R p b 2 4 x L 0 J h b m N v L 1 R p c G 8 g Q W x 0 Z X J h Z G 8 u e 0 N v b H V t b j E 2 M y w x N j J 9 J n F 1 b 3 Q 7 L C Z x d W 9 0 O 1 N l Y 3 R p b 2 4 x L 0 J h b m N v L 1 R p c G 8 g Q W x 0 Z X J h Z G 8 u e 0 N v b H V t b j E 2 N C w x N j N 9 J n F 1 b 3 Q 7 L C Z x d W 9 0 O 1 N l Y 3 R p b 2 4 x L 0 J h b m N v L 1 R p c G 8 g Q W x 0 Z X J h Z G 8 u e 0 N v b H V t b j E 2 N S w x N j R 9 J n F 1 b 3 Q 7 L C Z x d W 9 0 O 1 N l Y 3 R p b 2 4 x L 0 J h b m N v L 1 R p c G 8 g Q W x 0 Z X J h Z G 8 u e 0 N v b H V t b j E 2 N i w x N j V 9 J n F 1 b 3 Q 7 L C Z x d W 9 0 O 1 N l Y 3 R p b 2 4 x L 0 J h b m N v L 1 R p c G 8 g Q W x 0 Z X J h Z G 8 u e 0 N v b H V t b j E 2 N y w x N j Z 9 J n F 1 b 3 Q 7 L C Z x d W 9 0 O 1 N l Y 3 R p b 2 4 x L 0 J h b m N v L 1 R p c G 8 g Q W x 0 Z X J h Z G 8 u e 0 N v b H V t b j E 2 O C w x N j d 9 J n F 1 b 3 Q 7 L C Z x d W 9 0 O 1 N l Y 3 R p b 2 4 x L 0 J h b m N v L 1 R p c G 8 g Q W x 0 Z X J h Z G 8 u e 0 N v b H V t b j E 2 O S w x N j h 9 J n F 1 b 3 Q 7 L C Z x d W 9 0 O 1 N l Y 3 R p b 2 4 x L 0 J h b m N v L 1 R p c G 8 g Q W x 0 Z X J h Z G 8 u e 0 N v b H V t b j E 3 M C w x N j l 9 J n F 1 b 3 Q 7 L C Z x d W 9 0 O 1 N l Y 3 R p b 2 4 x L 0 J h b m N v L 1 R p c G 8 g Q W x 0 Z X J h Z G 8 u e 0 N v b H V t b j E 3 M S w x N z B 9 J n F 1 b 3 Q 7 L C Z x d W 9 0 O 1 N l Y 3 R p b 2 4 x L 0 J h b m N v L 1 R p c G 8 g Q W x 0 Z X J h Z G 8 u e 0 N v b H V t b j E 3 M i w x N z F 9 J n F 1 b 3 Q 7 L C Z x d W 9 0 O 1 N l Y 3 R p b 2 4 x L 0 J h b m N v L 1 R p c G 8 g Q W x 0 Z X J h Z G 8 u e 0 N v b H V t b j E 3 M y w x N z J 9 J n F 1 b 3 Q 7 L C Z x d W 9 0 O 1 N l Y 3 R p b 2 4 x L 0 J h b m N v L 1 R p c G 8 g Q W x 0 Z X J h Z G 8 u e 0 N v b H V t b j E 3 N C w x N z N 9 J n F 1 b 3 Q 7 L C Z x d W 9 0 O 1 N l Y 3 R p b 2 4 x L 0 J h b m N v L 1 R p c G 8 g Q W x 0 Z X J h Z G 8 u e 0 N v b H V t b j E 3 N S w x N z R 9 J n F 1 b 3 Q 7 L C Z x d W 9 0 O 1 N l Y 3 R p b 2 4 x L 0 J h b m N v L 1 R p c G 8 g Q W x 0 Z X J h Z G 8 u e 0 N v b H V t b j E 3 N i w x N z V 9 J n F 1 b 3 Q 7 L C Z x d W 9 0 O 1 N l Y 3 R p b 2 4 x L 0 J h b m N v L 1 R p c G 8 g Q W x 0 Z X J h Z G 8 u e 0 N v b H V t b j E 3 N y w x N z Z 9 J n F 1 b 3 Q 7 L C Z x d W 9 0 O 1 N l Y 3 R p b 2 4 x L 0 J h b m N v L 1 R p c G 8 g Q W x 0 Z X J h Z G 8 u e 0 N v b H V t b j E 3 O C w x N z d 9 J n F 1 b 3 Q 7 L C Z x d W 9 0 O 1 N l Y 3 R p b 2 4 x L 0 J h b m N v L 1 R p c G 8 g Q W x 0 Z X J h Z G 8 u e 0 N v b H V t b j E 3 O S w x N z h 9 J n F 1 b 3 Q 7 L C Z x d W 9 0 O 1 N l Y 3 R p b 2 4 x L 0 J h b m N v L 1 R p c G 8 g Q W x 0 Z X J h Z G 8 u e 0 N v b H V t b j E 4 M C w x N z l 9 J n F 1 b 3 Q 7 L C Z x d W 9 0 O 1 N l Y 3 R p b 2 4 x L 0 J h b m N v L 1 R p c G 8 g Q W x 0 Z X J h Z G 8 u e 0 N v b H V t b j E 4 M S w x O D B 9 J n F 1 b 3 Q 7 L C Z x d W 9 0 O 1 N l Y 3 R p b 2 4 x L 0 J h b m N v L 1 R p c G 8 g Q W x 0 Z X J h Z G 8 u e 0 N v b H V t b j E 4 M i w x O D F 9 J n F 1 b 3 Q 7 L C Z x d W 9 0 O 1 N l Y 3 R p b 2 4 x L 0 J h b m N v L 1 R p c G 8 g Q W x 0 Z X J h Z G 8 u e 0 N v b H V t b j E 4 M y w x O D J 9 J n F 1 b 3 Q 7 L C Z x d W 9 0 O 1 N l Y 3 R p b 2 4 x L 0 J h b m N v L 1 R p c G 8 g Q W x 0 Z X J h Z G 8 u e 0 N v b H V t b j E 4 N C w x O D N 9 J n F 1 b 3 Q 7 L C Z x d W 9 0 O 1 N l Y 3 R p b 2 4 x L 0 J h b m N v L 1 R p c G 8 g Q W x 0 Z X J h Z G 8 u e 0 N v b H V t b j E 4 N S w x O D R 9 J n F 1 b 3 Q 7 L C Z x d W 9 0 O 1 N l Y 3 R p b 2 4 x L 0 J h b m N v L 1 R p c G 8 g Q W x 0 Z X J h Z G 8 u e 0 N v b H V t b j E 4 N i w x O D V 9 J n F 1 b 3 Q 7 L C Z x d W 9 0 O 1 N l Y 3 R p b 2 4 x L 0 J h b m N v L 1 R p c G 8 g Q W x 0 Z X J h Z G 8 u e 0 N v b H V t b j E 4 N y w x O D Z 9 J n F 1 b 3 Q 7 L C Z x d W 9 0 O 1 N l Y 3 R p b 2 4 x L 0 J h b m N v L 1 R p c G 8 g Q W x 0 Z X J h Z G 8 u e 0 N v b H V t b j E 4 O C w x O D d 9 J n F 1 b 3 Q 7 L C Z x d W 9 0 O 1 N l Y 3 R p b 2 4 x L 0 J h b m N v L 1 R p c G 8 g Q W x 0 Z X J h Z G 8 u e 0 N v b H V t b j E 4 O S w x O D h 9 J n F 1 b 3 Q 7 L C Z x d W 9 0 O 1 N l Y 3 R p b 2 4 x L 0 J h b m N v L 1 R p c G 8 g Q W x 0 Z X J h Z G 8 u e 0 N v b H V t b j E 5 M C w x O D l 9 J n F 1 b 3 Q 7 L C Z x d W 9 0 O 1 N l Y 3 R p b 2 4 x L 0 J h b m N v L 1 R p c G 8 g Q W x 0 Z X J h Z G 8 u e 0 N v b H V t b j E 5 M S w x O T B 9 J n F 1 b 3 Q 7 L C Z x d W 9 0 O 1 N l Y 3 R p b 2 4 x L 0 J h b m N v L 1 R p c G 8 g Q W x 0 Z X J h Z G 8 u e 0 N v b H V t b j E 5 M i w x O T F 9 J n F 1 b 3 Q 7 L C Z x d W 9 0 O 1 N l Y 3 R p b 2 4 x L 0 J h b m N v L 1 R p c G 8 g Q W x 0 Z X J h Z G 8 u e 0 N v b H V t b j E 5 M y w x O T J 9 J n F 1 b 3 Q 7 L C Z x d W 9 0 O 1 N l Y 3 R p b 2 4 x L 0 J h b m N v L 1 R p c G 8 g Q W x 0 Z X J h Z G 8 u e 0 N v b H V t b j E 5 N C w x O T N 9 J n F 1 b 3 Q 7 L C Z x d W 9 0 O 1 N l Y 3 R p b 2 4 x L 0 J h b m N v L 1 R p c G 8 g Q W x 0 Z X J h Z G 8 u e 0 N v b H V t b j E 5 N S w x O T R 9 J n F 1 b 3 Q 7 L C Z x d W 9 0 O 1 N l Y 3 R p b 2 4 x L 0 J h b m N v L 1 R p c G 8 g Q W x 0 Z X J h Z G 8 u e 0 N v b H V t b j E 5 N i w x O T V 9 J n F 1 b 3 Q 7 L C Z x d W 9 0 O 1 N l Y 3 R p b 2 4 x L 0 J h b m N v L 1 R p c G 8 g Q W x 0 Z X J h Z G 8 u e 0 N v b H V t b j E 5 N y w x O T Z 9 J n F 1 b 3 Q 7 L C Z x d W 9 0 O 1 N l Y 3 R p b 2 4 x L 0 J h b m N v L 1 R p c G 8 g Q W x 0 Z X J h Z G 8 u e 0 N v b H V t b j E 5 O C w x O T d 9 J n F 1 b 3 Q 7 L C Z x d W 9 0 O 1 N l Y 3 R p b 2 4 x L 0 J h b m N v L 1 R p c G 8 g Q W x 0 Z X J h Z G 8 u e 0 N v b H V t b j E 5 O S w x O T h 9 J n F 1 b 3 Q 7 L C Z x d W 9 0 O 1 N l Y 3 R p b 2 4 x L 0 J h b m N v L 1 R p c G 8 g Q W x 0 Z X J h Z G 8 u e 0 N v b H V t b j I w M C w x O T l 9 J n F 1 b 3 Q 7 L C Z x d W 9 0 O 1 N l Y 3 R p b 2 4 x L 0 J h b m N v L 1 R p c G 8 g Q W x 0 Z X J h Z G 8 u e 0 N v b H V t b j I w M S w y M D B 9 J n F 1 b 3 Q 7 L C Z x d W 9 0 O 1 N l Y 3 R p b 2 4 x L 0 J h b m N v L 1 R p c G 8 g Q W x 0 Z X J h Z G 8 u e 0 N v b H V t b j I w M i w y M D F 9 J n F 1 b 3 Q 7 L C Z x d W 9 0 O 1 N l Y 3 R p b 2 4 x L 0 J h b m N v L 1 R p c G 8 g Q W x 0 Z X J h Z G 8 u e 0 N v b H V t b j I w M y w y M D J 9 J n F 1 b 3 Q 7 L C Z x d W 9 0 O 1 N l Y 3 R p b 2 4 x L 0 J h b m N v L 1 R p c G 8 g Q W x 0 Z X J h Z G 8 u e 0 N v b H V t b j I w N C w y M D N 9 J n F 1 b 3 Q 7 L C Z x d W 9 0 O 1 N l Y 3 R p b 2 4 x L 0 J h b m N v L 1 R p c G 8 g Q W x 0 Z X J h Z G 8 u e 0 N v b H V t b j I w N S w y M D R 9 J n F 1 b 3 Q 7 L C Z x d W 9 0 O 1 N l Y 3 R p b 2 4 x L 0 J h b m N v L 1 R p c G 8 g Q W x 0 Z X J h Z G 8 u e 0 N v b H V t b j I w N i w y M D V 9 J n F 1 b 3 Q 7 L C Z x d W 9 0 O 1 N l Y 3 R p b 2 4 x L 0 J h b m N v L 1 R p c G 8 g Q W x 0 Z X J h Z G 8 u e 0 N v b H V t b j I w N y w y M D Z 9 J n F 1 b 3 Q 7 L C Z x d W 9 0 O 1 N l Y 3 R p b 2 4 x L 0 J h b m N v L 1 R p c G 8 g Q W x 0 Z X J h Z G 8 u e 0 N v b H V t b j I w O C w y M D d 9 J n F 1 b 3 Q 7 L C Z x d W 9 0 O 1 N l Y 3 R p b 2 4 x L 0 J h b m N v L 1 R p c G 8 g Q W x 0 Z X J h Z G 8 u e 0 N v b H V t b j I w O S w y M D h 9 J n F 1 b 3 Q 7 L C Z x d W 9 0 O 1 N l Y 3 R p b 2 4 x L 0 J h b m N v L 1 R p c G 8 g Q W x 0 Z X J h Z G 8 u e 0 N v b H V t b j I x M C w y M D l 9 J n F 1 b 3 Q 7 L C Z x d W 9 0 O 1 N l Y 3 R p b 2 4 x L 0 J h b m N v L 1 R p c G 8 g Q W x 0 Z X J h Z G 8 u e 0 N v b H V t b j I x M S w y M T B 9 J n F 1 b 3 Q 7 L C Z x d W 9 0 O 1 N l Y 3 R p b 2 4 x L 0 J h b m N v L 1 R p c G 8 g Q W x 0 Z X J h Z G 8 u e 0 N v b H V t b j I x M i w y M T F 9 J n F 1 b 3 Q 7 L C Z x d W 9 0 O 1 N l Y 3 R p b 2 4 x L 0 J h b m N v L 1 R p c G 8 g Q W x 0 Z X J h Z G 8 u e 0 N v b H V t b j I x M y w y M T J 9 J n F 1 b 3 Q 7 L C Z x d W 9 0 O 1 N l Y 3 R p b 2 4 x L 0 J h b m N v L 1 R p c G 8 g Q W x 0 Z X J h Z G 8 u e 0 N v b H V t b j I x N C w y M T N 9 J n F 1 b 3 Q 7 L C Z x d W 9 0 O 1 N l Y 3 R p b 2 4 x L 0 J h b m N v L 1 R p c G 8 g Q W x 0 Z X J h Z G 8 u e 0 N v b H V t b j I x N S w y M T R 9 J n F 1 b 3 Q 7 L C Z x d W 9 0 O 1 N l Y 3 R p b 2 4 x L 0 J h b m N v L 1 R p c G 8 g Q W x 0 Z X J h Z G 8 u e 0 N v b H V t b j I x N i w y M T V 9 J n F 1 b 3 Q 7 L C Z x d W 9 0 O 1 N l Y 3 R p b 2 4 x L 0 J h b m N v L 1 R p c G 8 g Q W x 0 Z X J h Z G 8 u e 0 N v b H V t b j I x N y w y M T Z 9 J n F 1 b 3 Q 7 L C Z x d W 9 0 O 1 N l Y 3 R p b 2 4 x L 0 J h b m N v L 1 R p c G 8 g Q W x 0 Z X J h Z G 8 u e 0 N v b H V t b j I x O C w y M T d 9 J n F 1 b 3 Q 7 L C Z x d W 9 0 O 1 N l Y 3 R p b 2 4 x L 0 J h b m N v L 1 R p c G 8 g Q W x 0 Z X J h Z G 8 u e 0 N v b H V t b j I x O S w y M T h 9 J n F 1 b 3 Q 7 L C Z x d W 9 0 O 1 N l Y 3 R p b 2 4 x L 0 J h b m N v L 1 R p c G 8 g Q W x 0 Z X J h Z G 8 u e 0 N v b H V t b j I y M C w y M T l 9 J n F 1 b 3 Q 7 L C Z x d W 9 0 O 1 N l Y 3 R p b 2 4 x L 0 J h b m N v L 1 R p c G 8 g Q W x 0 Z X J h Z G 8 u e 0 N v b H V t b j I y M S w y M j B 9 J n F 1 b 3 Q 7 L C Z x d W 9 0 O 1 N l Y 3 R p b 2 4 x L 0 J h b m N v L 1 R p c G 8 g Q W x 0 Z X J h Z G 8 u e 0 N v b H V t b j I y M i w y M j F 9 J n F 1 b 3 Q 7 L C Z x d W 9 0 O 1 N l Y 3 R p b 2 4 x L 0 J h b m N v L 1 R p c G 8 g Q W x 0 Z X J h Z G 8 u e 0 N v b H V t b j I y M y w y M j J 9 J n F 1 b 3 Q 7 L C Z x d W 9 0 O 1 N l Y 3 R p b 2 4 x L 0 J h b m N v L 1 R p c G 8 g Q W x 0 Z X J h Z G 8 u e 0 N v b H V t b j I y N C w y M j N 9 J n F 1 b 3 Q 7 L C Z x d W 9 0 O 1 N l Y 3 R p b 2 4 x L 0 J h b m N v L 1 R p c G 8 g Q W x 0 Z X J h Z G 8 u e 0 N v b H V t b j I y N S w y M j R 9 J n F 1 b 3 Q 7 L C Z x d W 9 0 O 1 N l Y 3 R p b 2 4 x L 0 J h b m N v L 1 R p c G 8 g Q W x 0 Z X J h Z G 8 u e 0 N v b H V t b j I y N i w y M j V 9 J n F 1 b 3 Q 7 L C Z x d W 9 0 O 1 N l Y 3 R p b 2 4 x L 0 J h b m N v L 1 R p c G 8 g Q W x 0 Z X J h Z G 8 u e 0 N v b H V t b j I y N y w y M j Z 9 J n F 1 b 3 Q 7 L C Z x d W 9 0 O 1 N l Y 3 R p b 2 4 x L 0 J h b m N v L 1 R p c G 8 g Q W x 0 Z X J h Z G 8 u e 0 N v b H V t b j I y O C w y M j d 9 J n F 1 b 3 Q 7 L C Z x d W 9 0 O 1 N l Y 3 R p b 2 4 x L 0 J h b m N v L 1 R p c G 8 g Q W x 0 Z X J h Z G 8 u e 0 N v b H V t b j I y O S w y M j h 9 J n F 1 b 3 Q 7 L C Z x d W 9 0 O 1 N l Y 3 R p b 2 4 x L 0 J h b m N v L 1 R p c G 8 g Q W x 0 Z X J h Z G 8 u e 0 N v b H V t b j I z M C w y M j l 9 J n F 1 b 3 Q 7 L C Z x d W 9 0 O 1 N l Y 3 R p b 2 4 x L 0 J h b m N v L 1 R p c G 8 g Q W x 0 Z X J h Z G 8 u e 0 N v b H V t b j I z M S w y M z B 9 J n F 1 b 3 Q 7 L C Z x d W 9 0 O 1 N l Y 3 R p b 2 4 x L 0 J h b m N v L 1 R p c G 8 g Q W x 0 Z X J h Z G 8 u e 0 N v b H V t b j I z M i w y M z F 9 J n F 1 b 3 Q 7 L C Z x d W 9 0 O 1 N l Y 3 R p b 2 4 x L 0 J h b m N v L 1 R p c G 8 g Q W x 0 Z X J h Z G 8 u e 0 N v b H V t b j I z M y w y M z J 9 J n F 1 b 3 Q 7 L C Z x d W 9 0 O 1 N l Y 3 R p b 2 4 x L 0 J h b m N v L 1 R p c G 8 g Q W x 0 Z X J h Z G 8 u e 0 N v b H V t b j I z N C w y M z N 9 J n F 1 b 3 Q 7 L C Z x d W 9 0 O 1 N l Y 3 R p b 2 4 x L 0 J h b m N v L 1 R p c G 8 g Q W x 0 Z X J h Z G 8 u e 0 N v b H V t b j I z N S w y M z R 9 J n F 1 b 3 Q 7 L C Z x d W 9 0 O 1 N l Y 3 R p b 2 4 x L 0 J h b m N v L 1 R p c G 8 g Q W x 0 Z X J h Z G 8 u e 0 N v b H V t b j I z N i w y M z V 9 J n F 1 b 3 Q 7 L C Z x d W 9 0 O 1 N l Y 3 R p b 2 4 x L 0 J h b m N v L 1 R p c G 8 g Q W x 0 Z X J h Z G 8 u e 0 N v b H V t b j I z N y w y M z Z 9 J n F 1 b 3 Q 7 L C Z x d W 9 0 O 1 N l Y 3 R p b 2 4 x L 0 J h b m N v L 1 R p c G 8 g Q W x 0 Z X J h Z G 8 u e 0 N v b H V t b j I z O C w y M z d 9 J n F 1 b 3 Q 7 L C Z x d W 9 0 O 1 N l Y 3 R p b 2 4 x L 0 J h b m N v L 1 R p c G 8 g Q W x 0 Z X J h Z G 8 u e 0 N v b H V t b j I z O S w y M z h 9 J n F 1 b 3 Q 7 L C Z x d W 9 0 O 1 N l Y 3 R p b 2 4 x L 0 J h b m N v L 1 R p c G 8 g Q W x 0 Z X J h Z G 8 u e 0 N v b H V t b j I 0 M C w y M z l 9 J n F 1 b 3 Q 7 L C Z x d W 9 0 O 1 N l Y 3 R p b 2 4 x L 0 J h b m N v L 1 R p c G 8 g Q W x 0 Z X J h Z G 8 u e 0 N v b H V t b j I 0 M S w y N D B 9 J n F 1 b 3 Q 7 L C Z x d W 9 0 O 1 N l Y 3 R p b 2 4 x L 0 J h b m N v L 1 R p c G 8 g Q W x 0 Z X J h Z G 8 u e 0 N v b H V t b j I 0 M i w y N D F 9 J n F 1 b 3 Q 7 L C Z x d W 9 0 O 1 N l Y 3 R p b 2 4 x L 0 J h b m N v L 1 R p c G 8 g Q W x 0 Z X J h Z G 8 u e 0 N v b H V t b j I 0 M y w y N D J 9 J n F 1 b 3 Q 7 L C Z x d W 9 0 O 1 N l Y 3 R p b 2 4 x L 0 J h b m N v L 1 R p c G 8 g Q W x 0 Z X J h Z G 8 u e 0 N v b H V t b j I 0 N C w y N D N 9 J n F 1 b 3 Q 7 L C Z x d W 9 0 O 1 N l Y 3 R p b 2 4 x L 0 J h b m N v L 1 R p c G 8 g Q W x 0 Z X J h Z G 8 u e 0 N v b H V t b j I 0 N S w y N D R 9 J n F 1 b 3 Q 7 L C Z x d W 9 0 O 1 N l Y 3 R p b 2 4 x L 0 J h b m N v L 1 R p c G 8 g Q W x 0 Z X J h Z G 8 u e 0 N v b H V t b j I 0 N i w y N D V 9 J n F 1 b 3 Q 7 L C Z x d W 9 0 O 1 N l Y 3 R p b 2 4 x L 0 J h b m N v L 1 R p c G 8 g Q W x 0 Z X J h Z G 8 u e 0 N v b H V t b j I 0 N y w y N D Z 9 J n F 1 b 3 Q 7 L C Z x d W 9 0 O 1 N l Y 3 R p b 2 4 x L 0 J h b m N v L 1 R p c G 8 g Q W x 0 Z X J h Z G 8 u e 0 N v b H V t b j I 0 O C w y N D d 9 J n F 1 b 3 Q 7 L C Z x d W 9 0 O 1 N l Y 3 R p b 2 4 x L 0 J h b m N v L 1 R p c G 8 g Q W x 0 Z X J h Z G 8 u e 0 N v b H V t b j I 0 O S w y N D h 9 J n F 1 b 3 Q 7 L C Z x d W 9 0 O 1 N l Y 3 R p b 2 4 x L 0 J h b m N v L 1 R p c G 8 g Q W x 0 Z X J h Z G 8 u e 0 N v b H V t b j I 1 M C w y N D l 9 J n F 1 b 3 Q 7 L C Z x d W 9 0 O 1 N l Y 3 R p b 2 4 x L 0 J h b m N v L 1 R p c G 8 g Q W x 0 Z X J h Z G 8 u e 0 N v b H V t b j I 1 M S w y N T B 9 J n F 1 b 3 Q 7 L C Z x d W 9 0 O 1 N l Y 3 R p b 2 4 x L 0 J h b m N v L 1 R p c G 8 g Q W x 0 Z X J h Z G 8 u e 0 N v b H V t b j I 1 M i w y N T F 9 J n F 1 b 3 Q 7 L C Z x d W 9 0 O 1 N l Y 3 R p b 2 4 x L 0 J h b m N v L 1 R p c G 8 g Q W x 0 Z X J h Z G 8 u e 0 N v b H V t b j I 1 M y w y N T J 9 J n F 1 b 3 Q 7 L C Z x d W 9 0 O 1 N l Y 3 R p b 2 4 x L 0 J h b m N v L 1 R p c G 8 g Q W x 0 Z X J h Z G 8 u e 0 N v b H V t b j I 1 N C w y N T N 9 J n F 1 b 3 Q 7 L C Z x d W 9 0 O 1 N l Y 3 R p b 2 4 x L 0 J h b m N v L 1 R p c G 8 g Q W x 0 Z X J h Z G 8 u e 0 N v b H V t b j I 1 N S w y N T R 9 J n F 1 b 3 Q 7 X S w m c X V v d D t D b 2 x 1 b W 5 D b 3 V u d C Z x d W 9 0 O z o y N T U s J n F 1 b 3 Q 7 S 2 V 5 Q 2 9 s d W 1 u T m F t Z X M m c X V v d D s 6 W 1 0 s J n F 1 b 3 Q 7 Q 2 9 s d W 1 u S W R l b n R p d G l l c y Z x d W 9 0 O z p b J n F 1 b 3 Q 7 U 2 V j d G l v b j E v Q m F u Y 2 8 v V G l w b y B B b H R l c m F k b y 5 7 Q 2 9 s d W 1 u M S w w f S Z x d W 9 0 O y w m c X V v d D t T Z W N 0 a W 9 u M S 9 C Y W 5 j b y 9 U a X B v I E F s d G V y Y W R v L n t C Q U 5 D T y B E R S B D V V N U T 1 M g L S B S R U Z F U s O K T k N J Q S A y L j Y s M X 0 m c X V v d D s s J n F 1 b 3 Q 7 U 2 V j d G l v b j E v Q m F u Y 2 8 v V G l w b y B B b H R l c m F k b y 5 7 Q 2 9 s d W 1 u M y w y f S Z x d W 9 0 O y w m c X V v d D t T Z W N 0 a W 9 u M S 9 C Y W 5 j b y 9 U a X B v I E F s d G V y Y W R v L n t D b 2 x 1 b W 4 0 L D N 9 J n F 1 b 3 Q 7 L C Z x d W 9 0 O 1 N l Y 3 R p b 2 4 x L 0 J h b m N v L 1 R p c G 8 g Q W x 0 Z X J h Z G 8 u e 0 N v b H V t b j U s N H 0 m c X V v d D s s J n F 1 b 3 Q 7 U 2 V j d G l v b j E v Q m F u Y 2 8 v V G l w b y B B b H R l c m F k b y 5 7 Q 2 9 s d W 1 u N i w 1 f S Z x d W 9 0 O y w m c X V v d D t T Z W N 0 a W 9 u M S 9 C Y W 5 j b y 9 U a X B v I E F s d G V y Y W R v L n t D b 2 x 1 b W 4 3 L D Z 9 J n F 1 b 3 Q 7 L C Z x d W 9 0 O 1 N l Y 3 R p b 2 4 x L 0 J h b m N v L 1 R p c G 8 g Q W x 0 Z X J h Z G 8 u e 0 N v b H V t b j g s N 3 0 m c X V v d D s s J n F 1 b 3 Q 7 U 2 V j d G l v b j E v Q m F u Y 2 8 v V G l w b y B B b H R l c m F k b y 5 7 Q V M g P S B B V F J J Q l X D j U R P I F P D g 0 8 g U E F V T E 8 s O H 0 m c X V v d D s s J n F 1 b 3 Q 7 U 2 V j d G l v b j E v Q m F u Y 2 8 v V G l w b y B B b H R l c m F k b y 5 7 Q 2 9 s d W 1 u M T A s O X 0 m c X V v d D s s J n F 1 b 3 Q 7 U 2 V j d G l v b j E v Q m F u Y 2 8 v V G l w b y B B b H R l c m F k b y 5 7 Q 2 9 s d W 1 u M T E s M T B 9 J n F 1 b 3 Q 7 L C Z x d W 9 0 O 1 N l Y 3 R p b 2 4 x L 0 J h b m N v L 1 R p c G 8 g Q W x 0 Z X J h Z G 8 u e 1 J l Z m V y w 6 p u Y 2 l h I D A 1 X z I w M j U u e G x z b S w x M X 0 m c X V v d D s s J n F 1 b 3 Q 7 U 2 V j d G l v b j E v Q m F u Y 2 8 v V G l w b y B B b H R l c m F k b y 5 7 Q 2 9 s d W 1 u M T M s M T J 9 J n F 1 b 3 Q 7 L C Z x d W 9 0 O 1 N l Y 3 R p b 2 4 x L 0 J h b m N v L 1 R p c G 8 g Q W x 0 Z X J h Z G 8 u e 0 N v b H V t b j E 0 L D E z f S Z x d W 9 0 O y w m c X V v d D t T Z W N 0 a W 9 u M S 9 C Y W 5 j b y 9 U a X B v I E F s d G V y Y W R v L n t D b 2 x 1 b W 4 x N S w x N H 0 m c X V v d D s s J n F 1 b 3 Q 7 U 2 V j d G l v b j E v Q m F u Y 2 8 v V G l w b y B B b H R l c m F k b y 5 7 Q 2 9 s d W 1 u M T Y s M T V 9 J n F 1 b 3 Q 7 L C Z x d W 9 0 O 1 N l Y 3 R p b 2 4 x L 0 J h b m N v L 1 R p c G 8 g Q W x 0 Z X J h Z G 8 u e 0 N v b H V t b j E 3 L D E 2 f S Z x d W 9 0 O y w m c X V v d D t T Z W N 0 a W 9 u M S 9 C Y W 5 j b y 9 U a X B v I E F s d G V y Y W R v L n t D b 2 x 1 b W 4 x O C w x N 3 0 m c X V v d D s s J n F 1 b 3 Q 7 U 2 V j d G l v b j E v Q m F u Y 2 8 v V G l w b y B B b H R l c m F k b y 5 7 Q 2 9 s d W 1 u M T k s M T h 9 J n F 1 b 3 Q 7 L C Z x d W 9 0 O 1 N l Y 3 R p b 2 4 x L 0 J h b m N v L 1 R p c G 8 g Q W x 0 Z X J h Z G 8 u e 0 N v b H V t b j I w L D E 5 f S Z x d W 9 0 O y w m c X V v d D t T Z W N 0 a W 9 u M S 9 C Y W 5 j b y 9 U a X B v I E F s d G V y Y W R v L n t D b 2 x 1 b W 4 y M S w y M H 0 m c X V v d D s s J n F 1 b 3 Q 7 U 2 V j d G l v b j E v Q m F u Y 2 8 v V G l w b y B B b H R l c m F k b y 5 7 Q 2 9 s d W 1 u M j I s M j F 9 J n F 1 b 3 Q 7 L C Z x d W 9 0 O 1 N l Y 3 R p b 2 4 x L 0 J h b m N v L 1 R p c G 8 g Q W x 0 Z X J h Z G 8 u e 0 N v b H V t b j I z L D I y f S Z x d W 9 0 O y w m c X V v d D t T Z W N 0 a W 9 u M S 9 C Y W 5 j b y 9 U a X B v I E F s d G V y Y W R v L n t D b 2 x 1 b W 4 y N C w y M 3 0 m c X V v d D s s J n F 1 b 3 Q 7 U 2 V j d G l v b j E v Q m F u Y 2 8 v V G l w b y B B b H R l c m F k b y 5 7 Q 2 9 s d W 1 u M j U s M j R 9 J n F 1 b 3 Q 7 L C Z x d W 9 0 O 1 N l Y 3 R p b 2 4 x L 0 J h b m N v L 1 R p c G 8 g Q W x 0 Z X J h Z G 8 u e 0 N v b H V t b j I 2 L D I 1 f S Z x d W 9 0 O y w m c X V v d D t T Z W N 0 a W 9 u M S 9 C Y W 5 j b y 9 U a X B v I E F s d G V y Y W R v L n t D b 2 x 1 b W 4 y N y w y N n 0 m c X V v d D s s J n F 1 b 3 Q 7 U 2 V j d G l v b j E v Q m F u Y 2 8 v V G l w b y B B b H R l c m F k b y 5 7 Q 2 9 s d W 1 u M j g s M j d 9 J n F 1 b 3 Q 7 L C Z x d W 9 0 O 1 N l Y 3 R p b 2 4 x L 0 J h b m N v L 1 R p c G 8 g Q W x 0 Z X J h Z G 8 u e 0 N v b H V t b j I 5 L D I 4 f S Z x d W 9 0 O y w m c X V v d D t T Z W N 0 a W 9 u M S 9 C Y W 5 j b y 9 U a X B v I E F s d G V y Y W R v L n t D b 2 x 1 b W 4 z M C w y O X 0 m c X V v d D s s J n F 1 b 3 Q 7 U 2 V j d G l v b j E v Q m F u Y 2 8 v V G l w b y B B b H R l c m F k b y 5 7 Q 2 9 s d W 1 u M z E s M z B 9 J n F 1 b 3 Q 7 L C Z x d W 9 0 O 1 N l Y 3 R p b 2 4 x L 0 J h b m N v L 1 R p c G 8 g Q W x 0 Z X J h Z G 8 u e 0 N v b H V t b j M y L D M x f S Z x d W 9 0 O y w m c X V v d D t T Z W N 0 a W 9 u M S 9 C Y W 5 j b y 9 U a X B v I E F s d G V y Y W R v L n t D b 2 x 1 b W 4 z M y w z M n 0 m c X V v d D s s J n F 1 b 3 Q 7 U 2 V j d G l v b j E v Q m F u Y 2 8 v V G l w b y B B b H R l c m F k b y 5 7 Q 2 9 s d W 1 u M z Q s M z N 9 J n F 1 b 3 Q 7 L C Z x d W 9 0 O 1 N l Y 3 R p b 2 4 x L 0 J h b m N v L 1 R p c G 8 g Q W x 0 Z X J h Z G 8 u e 0 N v b H V t b j M 1 L D M 0 f S Z x d W 9 0 O y w m c X V v d D t T Z W N 0 a W 9 u M S 9 C Y W 5 j b y 9 U a X B v I E F s d G V y Y W R v L n t D b 2 x 1 b W 4 z N i w z N X 0 m c X V v d D s s J n F 1 b 3 Q 7 U 2 V j d G l v b j E v Q m F u Y 2 8 v V G l w b y B B b H R l c m F k b y 5 7 Q 2 9 s d W 1 u M z c s M z Z 9 J n F 1 b 3 Q 7 L C Z x d W 9 0 O 1 N l Y 3 R p b 2 4 x L 0 J h b m N v L 1 R p c G 8 g Q W x 0 Z X J h Z G 8 u e 0 N v b H V t b j M 4 L D M 3 f S Z x d W 9 0 O y w m c X V v d D t T Z W N 0 a W 9 u M S 9 C Y W 5 j b y 9 U a X B v I E F s d G V y Y W R v L n t D b 2 x 1 b W 4 z O S w z O H 0 m c X V v d D s s J n F 1 b 3 Q 7 U 2 V j d G l v b j E v Q m F u Y 2 8 v V G l w b y B B b H R l c m F k b y 5 7 Q 2 9 s d W 1 u N D A s M z l 9 J n F 1 b 3 Q 7 L C Z x d W 9 0 O 1 N l Y 3 R p b 2 4 x L 0 J h b m N v L 1 R p c G 8 g Q W x 0 Z X J h Z G 8 u e 0 N v b H V t b j Q x L D Q w f S Z x d W 9 0 O y w m c X V v d D t T Z W N 0 a W 9 u M S 9 C Y W 5 j b y 9 U a X B v I E F s d G V y Y W R v L n t D b 2 x 1 b W 4 0 M i w 0 M X 0 m c X V v d D s s J n F 1 b 3 Q 7 U 2 V j d G l v b j E v Q m F u Y 2 8 v V G l w b y B B b H R l c m F k b y 5 7 Q 2 9 s d W 1 u N D M s N D J 9 J n F 1 b 3 Q 7 L C Z x d W 9 0 O 1 N l Y 3 R p b 2 4 x L 0 J h b m N v L 1 R p c G 8 g Q W x 0 Z X J h Z G 8 u e 0 N v b H V t b j Q 0 L D Q z f S Z x d W 9 0 O y w m c X V v d D t T Z W N 0 a W 9 u M S 9 C Y W 5 j b y 9 U a X B v I E F s d G V y Y W R v L n t D b 2 x 1 b W 4 0 N S w 0 N H 0 m c X V v d D s s J n F 1 b 3 Q 7 U 2 V j d G l v b j E v Q m F u Y 2 8 v V G l w b y B B b H R l c m F k b y 5 7 Q 2 9 s d W 1 u N D Y s N D V 9 J n F 1 b 3 Q 7 L C Z x d W 9 0 O 1 N l Y 3 R p b 2 4 x L 0 J h b m N v L 1 R p c G 8 g Q W x 0 Z X J h Z G 8 u e 0 N v b H V t b j Q 3 L D Q 2 f S Z x d W 9 0 O y w m c X V v d D t T Z W N 0 a W 9 u M S 9 C Y W 5 j b y 9 U a X B v I E F s d G V y Y W R v L n t D b 2 x 1 b W 4 0 O C w 0 N 3 0 m c X V v d D s s J n F 1 b 3 Q 7 U 2 V j d G l v b j E v Q m F u Y 2 8 v V G l w b y B B b H R l c m F k b y 5 7 Q 2 9 s d W 1 u N D k s N D h 9 J n F 1 b 3 Q 7 L C Z x d W 9 0 O 1 N l Y 3 R p b 2 4 x L 0 J h b m N v L 1 R p c G 8 g Q W x 0 Z X J h Z G 8 u e 0 N v b H V t b j U w L D Q 5 f S Z x d W 9 0 O y w m c X V v d D t T Z W N 0 a W 9 u M S 9 C Y W 5 j b y 9 U a X B v I E F s d G V y Y W R v L n t D b 2 x 1 b W 4 1 M S w 1 M H 0 m c X V v d D s s J n F 1 b 3 Q 7 U 2 V j d G l v b j E v Q m F u Y 2 8 v V G l w b y B B b H R l c m F k b y 5 7 Q 2 9 s d W 1 u N T I s N T F 9 J n F 1 b 3 Q 7 L C Z x d W 9 0 O 1 N l Y 3 R p b 2 4 x L 0 J h b m N v L 1 R p c G 8 g Q W x 0 Z X J h Z G 8 u e 0 N v b H V t b j U z L D U y f S Z x d W 9 0 O y w m c X V v d D t T Z W N 0 a W 9 u M S 9 C Y W 5 j b y 9 U a X B v I E F s d G V y Y W R v L n t D b 2 x 1 b W 4 1 N C w 1 M 3 0 m c X V v d D s s J n F 1 b 3 Q 7 U 2 V j d G l v b j E v Q m F u Y 2 8 v V G l w b y B B b H R l c m F k b y 5 7 Q 2 9 s d W 1 u N T U s N T R 9 J n F 1 b 3 Q 7 L C Z x d W 9 0 O 1 N l Y 3 R p b 2 4 x L 0 J h b m N v L 1 R p c G 8 g Q W x 0 Z X J h Z G 8 u e 0 N v b H V t b j U 2 L D U 1 f S Z x d W 9 0 O y w m c X V v d D t T Z W N 0 a W 9 u M S 9 C Y W 5 j b y 9 U a X B v I E F s d G V y Y W R v L n t D b 2 x 1 b W 4 1 N y w 1 N n 0 m c X V v d D s s J n F 1 b 3 Q 7 U 2 V j d G l v b j E v Q m F u Y 2 8 v V G l w b y B B b H R l c m F k b y 5 7 Q 2 9 s d W 1 u N T g s N T d 9 J n F 1 b 3 Q 7 L C Z x d W 9 0 O 1 N l Y 3 R p b 2 4 x L 0 J h b m N v L 1 R p c G 8 g Q W x 0 Z X J h Z G 8 u e 0 N v b H V t b j U 5 L D U 4 f S Z x d W 9 0 O y w m c X V v d D t T Z W N 0 a W 9 u M S 9 C Y W 5 j b y 9 U a X B v I E F s d G V y Y W R v L n t D b 2 x 1 b W 4 2 M C w 1 O X 0 m c X V v d D s s J n F 1 b 3 Q 7 U 2 V j d G l v b j E v Q m F u Y 2 8 v V G l w b y B B b H R l c m F k b y 5 7 Q 2 9 s d W 1 u N j E s N j B 9 J n F 1 b 3 Q 7 L C Z x d W 9 0 O 1 N l Y 3 R p b 2 4 x L 0 J h b m N v L 1 R p c G 8 g Q W x 0 Z X J h Z G 8 u e 0 N v b H V t b j Y y L D Y x f S Z x d W 9 0 O y w m c X V v d D t T Z W N 0 a W 9 u M S 9 C Y W 5 j b y 9 U a X B v I E F s d G V y Y W R v L n t D b 2 x 1 b W 4 2 M y w 2 M n 0 m c X V v d D s s J n F 1 b 3 Q 7 U 2 V j d G l v b j E v Q m F u Y 2 8 v V G l w b y B B b H R l c m F k b y 5 7 Q 2 9 s d W 1 u N j Q s N j N 9 J n F 1 b 3 Q 7 L C Z x d W 9 0 O 1 N l Y 3 R p b 2 4 x L 0 J h b m N v L 1 R p c G 8 g Q W x 0 Z X J h Z G 8 u e 0 N v b H V t b j Y 1 L D Y 0 f S Z x d W 9 0 O y w m c X V v d D t T Z W N 0 a W 9 u M S 9 C Y W 5 j b y 9 U a X B v I E F s d G V y Y W R v L n t D b 2 x 1 b W 4 2 N i w 2 N X 0 m c X V v d D s s J n F 1 b 3 Q 7 U 2 V j d G l v b j E v Q m F u Y 2 8 v V G l w b y B B b H R l c m F k b y 5 7 Q 2 9 s d W 1 u N j c s N j Z 9 J n F 1 b 3 Q 7 L C Z x d W 9 0 O 1 N l Y 3 R p b 2 4 x L 0 J h b m N v L 1 R p c G 8 g Q W x 0 Z X J h Z G 8 u e 0 N v b H V t b j Y 4 L D Y 3 f S Z x d W 9 0 O y w m c X V v d D t T Z W N 0 a W 9 u M S 9 C Y W 5 j b y 9 U a X B v I E F s d G V y Y W R v L n t D b 2 x 1 b W 4 2 O S w 2 O H 0 m c X V v d D s s J n F 1 b 3 Q 7 U 2 V j d G l v b j E v Q m F u Y 2 8 v V G l w b y B B b H R l c m F k b y 5 7 Q 2 9 s d W 1 u N z A s N j l 9 J n F 1 b 3 Q 7 L C Z x d W 9 0 O 1 N l Y 3 R p b 2 4 x L 0 J h b m N v L 1 R p c G 8 g Q W x 0 Z X J h Z G 8 u e 0 N v b H V t b j c x L D c w f S Z x d W 9 0 O y w m c X V v d D t T Z W N 0 a W 9 u M S 9 C Y W 5 j b y 9 U a X B v I E F s d G V y Y W R v L n t D b 2 x 1 b W 4 3 M i w 3 M X 0 m c X V v d D s s J n F 1 b 3 Q 7 U 2 V j d G l v b j E v Q m F u Y 2 8 v V G l w b y B B b H R l c m F k b y 5 7 Q 2 9 s d W 1 u N z M s N z J 9 J n F 1 b 3 Q 7 L C Z x d W 9 0 O 1 N l Y 3 R p b 2 4 x L 0 J h b m N v L 1 R p c G 8 g Q W x 0 Z X J h Z G 8 u e 0 N v b H V t b j c 0 L D c z f S Z x d W 9 0 O y w m c X V v d D t T Z W N 0 a W 9 u M S 9 C Y W 5 j b y 9 U a X B v I E F s d G V y Y W R v L n t D b 2 x 1 b W 4 3 N S w 3 N H 0 m c X V v d D s s J n F 1 b 3 Q 7 U 2 V j d G l v b j E v Q m F u Y 2 8 v V G l w b y B B b H R l c m F k b y 5 7 Q 2 9 s d W 1 u N z Y s N z V 9 J n F 1 b 3 Q 7 L C Z x d W 9 0 O 1 N l Y 3 R p b 2 4 x L 0 J h b m N v L 1 R p c G 8 g Q W x 0 Z X J h Z G 8 u e 0 N v b H V t b j c 3 L D c 2 f S Z x d W 9 0 O y w m c X V v d D t T Z W N 0 a W 9 u M S 9 C Y W 5 j b y 9 U a X B v I E F s d G V y Y W R v L n t D b 2 x 1 b W 4 3 O C w 3 N 3 0 m c X V v d D s s J n F 1 b 3 Q 7 U 2 V j d G l v b j E v Q m F u Y 2 8 v V G l w b y B B b H R l c m F k b y 5 7 Q 2 9 s d W 1 u N z k s N z h 9 J n F 1 b 3 Q 7 L C Z x d W 9 0 O 1 N l Y 3 R p b 2 4 x L 0 J h b m N v L 1 R p c G 8 g Q W x 0 Z X J h Z G 8 u e 0 N v b H V t b j g w L D c 5 f S Z x d W 9 0 O y w m c X V v d D t T Z W N 0 a W 9 u M S 9 C Y W 5 j b y 9 U a X B v I E F s d G V y Y W R v L n t D b 2 x 1 b W 4 4 M S w 4 M H 0 m c X V v d D s s J n F 1 b 3 Q 7 U 2 V j d G l v b j E v Q m F u Y 2 8 v V G l w b y B B b H R l c m F k b y 5 7 Q 2 9 s d W 1 u O D I s O D F 9 J n F 1 b 3 Q 7 L C Z x d W 9 0 O 1 N l Y 3 R p b 2 4 x L 0 J h b m N v L 1 R p c G 8 g Q W x 0 Z X J h Z G 8 u e 0 N v b H V t b j g z L D g y f S Z x d W 9 0 O y w m c X V v d D t T Z W N 0 a W 9 u M S 9 C Y W 5 j b y 9 U a X B v I E F s d G V y Y W R v L n t D b 2 x 1 b W 4 4 N C w 4 M 3 0 m c X V v d D s s J n F 1 b 3 Q 7 U 2 V j d G l v b j E v Q m F u Y 2 8 v V G l w b y B B b H R l c m F k b y 5 7 Q 2 9 s d W 1 u O D U s O D R 9 J n F 1 b 3 Q 7 L C Z x d W 9 0 O 1 N l Y 3 R p b 2 4 x L 0 J h b m N v L 1 R p c G 8 g Q W x 0 Z X J h Z G 8 u e 0 N v b H V t b j g 2 L D g 1 f S Z x d W 9 0 O y w m c X V v d D t T Z W N 0 a W 9 u M S 9 C Y W 5 j b y 9 U a X B v I E F s d G V y Y W R v L n t D b 2 x 1 b W 4 4 N y w 4 N n 0 m c X V v d D s s J n F 1 b 3 Q 7 U 2 V j d G l v b j E v Q m F u Y 2 8 v V G l w b y B B b H R l c m F k b y 5 7 Q 2 9 s d W 1 u O D g s O D d 9 J n F 1 b 3 Q 7 L C Z x d W 9 0 O 1 N l Y 3 R p b 2 4 x L 0 J h b m N v L 1 R p c G 8 g Q W x 0 Z X J h Z G 8 u e 0 N v b H V t b j g 5 L D g 4 f S Z x d W 9 0 O y w m c X V v d D t T Z W N 0 a W 9 u M S 9 C Y W 5 j b y 9 U a X B v I E F s d G V y Y W R v L n t D b 2 x 1 b W 4 5 M C w 4 O X 0 m c X V v d D s s J n F 1 b 3 Q 7 U 2 V j d G l v b j E v Q m F u Y 2 8 v V G l w b y B B b H R l c m F k b y 5 7 Q 2 9 s d W 1 u O T E s O T B 9 J n F 1 b 3 Q 7 L C Z x d W 9 0 O 1 N l Y 3 R p b 2 4 x L 0 J h b m N v L 1 R p c G 8 g Q W x 0 Z X J h Z G 8 u e 0 N v b H V t b j k y L D k x f S Z x d W 9 0 O y w m c X V v d D t T Z W N 0 a W 9 u M S 9 C Y W 5 j b y 9 U a X B v I E F s d G V y Y W R v L n t D b 2 x 1 b W 4 5 M y w 5 M n 0 m c X V v d D s s J n F 1 b 3 Q 7 U 2 V j d G l v b j E v Q m F u Y 2 8 v V G l w b y B B b H R l c m F k b y 5 7 Q 2 9 s d W 1 u O T Q s O T N 9 J n F 1 b 3 Q 7 L C Z x d W 9 0 O 1 N l Y 3 R p b 2 4 x L 0 J h b m N v L 1 R p c G 8 g Q W x 0 Z X J h Z G 8 u e 0 N v b H V t b j k 1 L D k 0 f S Z x d W 9 0 O y w m c X V v d D t T Z W N 0 a W 9 u M S 9 C Y W 5 j b y 9 U a X B v I E F s d G V y Y W R v L n t D b 2 x 1 b W 4 5 N i w 5 N X 0 m c X V v d D s s J n F 1 b 3 Q 7 U 2 V j d G l v b j E v Q m F u Y 2 8 v V G l w b y B B b H R l c m F k b y 5 7 Q 2 9 s d W 1 u O T c s O T Z 9 J n F 1 b 3 Q 7 L C Z x d W 9 0 O 1 N l Y 3 R p b 2 4 x L 0 J h b m N v L 1 R p c G 8 g Q W x 0 Z X J h Z G 8 u e 0 N v b H V t b j k 4 L D k 3 f S Z x d W 9 0 O y w m c X V v d D t T Z W N 0 a W 9 u M S 9 C Y W 5 j b y 9 U a X B v I E F s d G V y Y W R v L n t D b 2 x 1 b W 4 5 O S w 5 O H 0 m c X V v d D s s J n F 1 b 3 Q 7 U 2 V j d G l v b j E v Q m F u Y 2 8 v V G l w b y B B b H R l c m F k b y 5 7 Q 2 9 s d W 1 u M T A w L D k 5 f S Z x d W 9 0 O y w m c X V v d D t T Z W N 0 a W 9 u M S 9 C Y W 5 j b y 9 U a X B v I E F s d G V y Y W R v L n t D b 2 x 1 b W 4 x M D E s M T A w f S Z x d W 9 0 O y w m c X V v d D t T Z W N 0 a W 9 u M S 9 C Y W 5 j b y 9 U a X B v I E F s d G V y Y W R v L n t D b 2 x 1 b W 4 x M D I s M T A x f S Z x d W 9 0 O y w m c X V v d D t T Z W N 0 a W 9 u M S 9 C Y W 5 j b y 9 U a X B v I E F s d G V y Y W R v L n t D b 2 x 1 b W 4 x M D M s M T A y f S Z x d W 9 0 O y w m c X V v d D t T Z W N 0 a W 9 u M S 9 C Y W 5 j b y 9 U a X B v I E F s d G V y Y W R v L n t D b 2 x 1 b W 4 x M D Q s M T A z f S Z x d W 9 0 O y w m c X V v d D t T Z W N 0 a W 9 u M S 9 C Y W 5 j b y 9 U a X B v I E F s d G V y Y W R v L n t D b 2 x 1 b W 4 x M D U s M T A 0 f S Z x d W 9 0 O y w m c X V v d D t T Z W N 0 a W 9 u M S 9 C Y W 5 j b y 9 U a X B v I E F s d G V y Y W R v L n t D b 2 x 1 b W 4 x M D Y s M T A 1 f S Z x d W 9 0 O y w m c X V v d D t T Z W N 0 a W 9 u M S 9 C Y W 5 j b y 9 U a X B v I E F s d G V y Y W R v L n t D b 2 x 1 b W 4 x M D c s M T A 2 f S Z x d W 9 0 O y w m c X V v d D t T Z W N 0 a W 9 u M S 9 C Y W 5 j b y 9 U a X B v I E F s d G V y Y W R v L n t D b 2 x 1 b W 4 x M D g s M T A 3 f S Z x d W 9 0 O y w m c X V v d D t T Z W N 0 a W 9 u M S 9 C Y W 5 j b y 9 U a X B v I E F s d G V y Y W R v L n t D b 2 x 1 b W 4 x M D k s M T A 4 f S Z x d W 9 0 O y w m c X V v d D t T Z W N 0 a W 9 u M S 9 C Y W 5 j b y 9 U a X B v I E F s d G V y Y W R v L n t D b 2 x 1 b W 4 x M T A s M T A 5 f S Z x d W 9 0 O y w m c X V v d D t T Z W N 0 a W 9 u M S 9 C Y W 5 j b y 9 U a X B v I E F s d G V y Y W R v L n t D b 2 x 1 b W 4 x M T E s M T E w f S Z x d W 9 0 O y w m c X V v d D t T Z W N 0 a W 9 u M S 9 C Y W 5 j b y 9 U a X B v I E F s d G V y Y W R v L n t D b 2 x 1 b W 4 x M T I s M T E x f S Z x d W 9 0 O y w m c X V v d D t T Z W N 0 a W 9 u M S 9 C Y W 5 j b y 9 U a X B v I E F s d G V y Y W R v L n t D b 2 x 1 b W 4 x M T M s M T E y f S Z x d W 9 0 O y w m c X V v d D t T Z W N 0 a W 9 u M S 9 C Y W 5 j b y 9 U a X B v I E F s d G V y Y W R v L n t D b 2 x 1 b W 4 x M T Q s M T E z f S Z x d W 9 0 O y w m c X V v d D t T Z W N 0 a W 9 u M S 9 C Y W 5 j b y 9 U a X B v I E F s d G V y Y W R v L n t D b 2 x 1 b W 4 x M T U s M T E 0 f S Z x d W 9 0 O y w m c X V v d D t T Z W N 0 a W 9 u M S 9 C Y W 5 j b y 9 U a X B v I E F s d G V y Y W R v L n t D b 2 x 1 b W 4 x M T Y s M T E 1 f S Z x d W 9 0 O y w m c X V v d D t T Z W N 0 a W 9 u M S 9 C Y W 5 j b y 9 U a X B v I E F s d G V y Y W R v L n t D b 2 x 1 b W 4 x M T c s M T E 2 f S Z x d W 9 0 O y w m c X V v d D t T Z W N 0 a W 9 u M S 9 C Y W 5 j b y 9 U a X B v I E F s d G V y Y W R v L n t D b 2 x 1 b W 4 x M T g s M T E 3 f S Z x d W 9 0 O y w m c X V v d D t T Z W N 0 a W 9 u M S 9 C Y W 5 j b y 9 U a X B v I E F s d G V y Y W R v L n t D b 2 x 1 b W 4 x M T k s M T E 4 f S Z x d W 9 0 O y w m c X V v d D t T Z W N 0 a W 9 u M S 9 C Y W 5 j b y 9 U a X B v I E F s d G V y Y W R v L n t D b 2 x 1 b W 4 x M j A s M T E 5 f S Z x d W 9 0 O y w m c X V v d D t T Z W N 0 a W 9 u M S 9 C Y W 5 j b y 9 U a X B v I E F s d G V y Y W R v L n t D b 2 x 1 b W 4 x M j E s M T I w f S Z x d W 9 0 O y w m c X V v d D t T Z W N 0 a W 9 u M S 9 C Y W 5 j b y 9 U a X B v I E F s d G V y Y W R v L n t D b 2 x 1 b W 4 x M j I s M T I x f S Z x d W 9 0 O y w m c X V v d D t T Z W N 0 a W 9 u M S 9 C Y W 5 j b y 9 U a X B v I E F s d G V y Y W R v L n t D b 2 x 1 b W 4 x M j M s M T I y f S Z x d W 9 0 O y w m c X V v d D t T Z W N 0 a W 9 u M S 9 C Y W 5 j b y 9 U a X B v I E F s d G V y Y W R v L n t D b 2 x 1 b W 4 x M j Q s M T I z f S Z x d W 9 0 O y w m c X V v d D t T Z W N 0 a W 9 u M S 9 C Y W 5 j b y 9 U a X B v I E F s d G V y Y W R v L n t D b 2 x 1 b W 4 x M j U s M T I 0 f S Z x d W 9 0 O y w m c X V v d D t T Z W N 0 a W 9 u M S 9 C Y W 5 j b y 9 U a X B v I E F s d G V y Y W R v L n t D b 2 x 1 b W 4 x M j Y s M T I 1 f S Z x d W 9 0 O y w m c X V v d D t T Z W N 0 a W 9 u M S 9 C Y W 5 j b y 9 U a X B v I E F s d G V y Y W R v L n t D b 2 x 1 b W 4 x M j c s M T I 2 f S Z x d W 9 0 O y w m c X V v d D t T Z W N 0 a W 9 u M S 9 C Y W 5 j b y 9 U a X B v I E F s d G V y Y W R v L n t D b 2 x 1 b W 4 x M j g s M T I 3 f S Z x d W 9 0 O y w m c X V v d D t T Z W N 0 a W 9 u M S 9 C Y W 5 j b y 9 U a X B v I E F s d G V y Y W R v L n t D b 2 x 1 b W 4 x M j k s M T I 4 f S Z x d W 9 0 O y w m c X V v d D t T Z W N 0 a W 9 u M S 9 C Y W 5 j b y 9 U a X B v I E F s d G V y Y W R v L n t D b 2 x 1 b W 4 x M z A s M T I 5 f S Z x d W 9 0 O y w m c X V v d D t T Z W N 0 a W 9 u M S 9 C Y W 5 j b y 9 U a X B v I E F s d G V y Y W R v L n t D b 2 x 1 b W 4 x M z E s M T M w f S Z x d W 9 0 O y w m c X V v d D t T Z W N 0 a W 9 u M S 9 C Y W 5 j b y 9 U a X B v I E F s d G V y Y W R v L n t D b 2 x 1 b W 4 x M z I s M T M x f S Z x d W 9 0 O y w m c X V v d D t T Z W N 0 a W 9 u M S 9 C Y W 5 j b y 9 U a X B v I E F s d G V y Y W R v L n t D b 2 x 1 b W 4 x M z M s M T M y f S Z x d W 9 0 O y w m c X V v d D t T Z W N 0 a W 9 u M S 9 C Y W 5 j b y 9 U a X B v I E F s d G V y Y W R v L n t D b 2 x 1 b W 4 x M z Q s M T M z f S Z x d W 9 0 O y w m c X V v d D t T Z W N 0 a W 9 u M S 9 C Y W 5 j b y 9 U a X B v I E F s d G V y Y W R v L n t D b 2 x 1 b W 4 x M z U s M T M 0 f S Z x d W 9 0 O y w m c X V v d D t T Z W N 0 a W 9 u M S 9 C Y W 5 j b y 9 U a X B v I E F s d G V y Y W R v L n t D b 2 x 1 b W 4 x M z Y s M T M 1 f S Z x d W 9 0 O y w m c X V v d D t T Z W N 0 a W 9 u M S 9 C Y W 5 j b y 9 U a X B v I E F s d G V y Y W R v L n t D b 2 x 1 b W 4 x M z c s M T M 2 f S Z x d W 9 0 O y w m c X V v d D t T Z W N 0 a W 9 u M S 9 C Y W 5 j b y 9 U a X B v I E F s d G V y Y W R v L n t D b 2 x 1 b W 4 x M z g s M T M 3 f S Z x d W 9 0 O y w m c X V v d D t T Z W N 0 a W 9 u M S 9 C Y W 5 j b y 9 U a X B v I E F s d G V y Y W R v L n t D b 2 x 1 b W 4 x M z k s M T M 4 f S Z x d W 9 0 O y w m c X V v d D t T Z W N 0 a W 9 u M S 9 C Y W 5 j b y 9 U a X B v I E F s d G V y Y W R v L n t D b 2 x 1 b W 4 x N D A s M T M 5 f S Z x d W 9 0 O y w m c X V v d D t T Z W N 0 a W 9 u M S 9 C Y W 5 j b y 9 U a X B v I E F s d G V y Y W R v L n t D b 2 x 1 b W 4 x N D E s M T Q w f S Z x d W 9 0 O y w m c X V v d D t T Z W N 0 a W 9 u M S 9 C Y W 5 j b y 9 U a X B v I E F s d G V y Y W R v L n t D b 2 x 1 b W 4 x N D I s M T Q x f S Z x d W 9 0 O y w m c X V v d D t T Z W N 0 a W 9 u M S 9 C Y W 5 j b y 9 U a X B v I E F s d G V y Y W R v L n t D b 2 x 1 b W 4 x N D M s M T Q y f S Z x d W 9 0 O y w m c X V v d D t T Z W N 0 a W 9 u M S 9 C Y W 5 j b y 9 U a X B v I E F s d G V y Y W R v L n t D b 2 x 1 b W 4 x N D Q s M T Q z f S Z x d W 9 0 O y w m c X V v d D t T Z W N 0 a W 9 u M S 9 C Y W 5 j b y 9 U a X B v I E F s d G V y Y W R v L n t D b 2 x 1 b W 4 x N D U s M T Q 0 f S Z x d W 9 0 O y w m c X V v d D t T Z W N 0 a W 9 u M S 9 C Y W 5 j b y 9 U a X B v I E F s d G V y Y W R v L n t D b 2 x 1 b W 4 x N D Y s M T Q 1 f S Z x d W 9 0 O y w m c X V v d D t T Z W N 0 a W 9 u M S 9 C Y W 5 j b y 9 U a X B v I E F s d G V y Y W R v L n t D b 2 x 1 b W 4 x N D c s M T Q 2 f S Z x d W 9 0 O y w m c X V v d D t T Z W N 0 a W 9 u M S 9 C Y W 5 j b y 9 U a X B v I E F s d G V y Y W R v L n t D b 2 x 1 b W 4 x N D g s M T Q 3 f S Z x d W 9 0 O y w m c X V v d D t T Z W N 0 a W 9 u M S 9 C Y W 5 j b y 9 U a X B v I E F s d G V y Y W R v L n t D b 2 x 1 b W 4 x N D k s M T Q 4 f S Z x d W 9 0 O y w m c X V v d D t T Z W N 0 a W 9 u M S 9 C Y W 5 j b y 9 U a X B v I E F s d G V y Y W R v L n t D b 2 x 1 b W 4 x N T A s M T Q 5 f S Z x d W 9 0 O y w m c X V v d D t T Z W N 0 a W 9 u M S 9 C Y W 5 j b y 9 U a X B v I E F s d G V y Y W R v L n t D b 2 x 1 b W 4 x N T E s M T U w f S Z x d W 9 0 O y w m c X V v d D t T Z W N 0 a W 9 u M S 9 C Y W 5 j b y 9 U a X B v I E F s d G V y Y W R v L n t D b 2 x 1 b W 4 x N T I s M T U x f S Z x d W 9 0 O y w m c X V v d D t T Z W N 0 a W 9 u M S 9 C Y W 5 j b y 9 U a X B v I E F s d G V y Y W R v L n t D b 2 x 1 b W 4 x N T M s M T U y f S Z x d W 9 0 O y w m c X V v d D t T Z W N 0 a W 9 u M S 9 C Y W 5 j b y 9 U a X B v I E F s d G V y Y W R v L n t D b 2 x 1 b W 4 x N T Q s M T U z f S Z x d W 9 0 O y w m c X V v d D t T Z W N 0 a W 9 u M S 9 C Y W 5 j b y 9 U a X B v I E F s d G V y Y W R v L n t D b 2 x 1 b W 4 x N T U s M T U 0 f S Z x d W 9 0 O y w m c X V v d D t T Z W N 0 a W 9 u M S 9 C Y W 5 j b y 9 U a X B v I E F s d G V y Y W R v L n t D b 2 x 1 b W 4 x N T Y s M T U 1 f S Z x d W 9 0 O y w m c X V v d D t T Z W N 0 a W 9 u M S 9 C Y W 5 j b y 9 U a X B v I E F s d G V y Y W R v L n t D b 2 x 1 b W 4 x N T c s M T U 2 f S Z x d W 9 0 O y w m c X V v d D t T Z W N 0 a W 9 u M S 9 C Y W 5 j b y 9 U a X B v I E F s d G V y Y W R v L n t D b 2 x 1 b W 4 x N T g s M T U 3 f S Z x d W 9 0 O y w m c X V v d D t T Z W N 0 a W 9 u M S 9 C Y W 5 j b y 9 U a X B v I E F s d G V y Y W R v L n t D b 2 x 1 b W 4 x N T k s M T U 4 f S Z x d W 9 0 O y w m c X V v d D t T Z W N 0 a W 9 u M S 9 C Y W 5 j b y 9 U a X B v I E F s d G V y Y W R v L n t D b 2 x 1 b W 4 x N j A s M T U 5 f S Z x d W 9 0 O y w m c X V v d D t T Z W N 0 a W 9 u M S 9 C Y W 5 j b y 9 U a X B v I E F s d G V y Y W R v L n t D b 2 x 1 b W 4 x N j E s M T Y w f S Z x d W 9 0 O y w m c X V v d D t T Z W N 0 a W 9 u M S 9 C Y W 5 j b y 9 U a X B v I E F s d G V y Y W R v L n t D b 2 x 1 b W 4 x N j I s M T Y x f S Z x d W 9 0 O y w m c X V v d D t T Z W N 0 a W 9 u M S 9 C Y W 5 j b y 9 U a X B v I E F s d G V y Y W R v L n t D b 2 x 1 b W 4 x N j M s M T Y y f S Z x d W 9 0 O y w m c X V v d D t T Z W N 0 a W 9 u M S 9 C Y W 5 j b y 9 U a X B v I E F s d G V y Y W R v L n t D b 2 x 1 b W 4 x N j Q s M T Y z f S Z x d W 9 0 O y w m c X V v d D t T Z W N 0 a W 9 u M S 9 C Y W 5 j b y 9 U a X B v I E F s d G V y Y W R v L n t D b 2 x 1 b W 4 x N j U s M T Y 0 f S Z x d W 9 0 O y w m c X V v d D t T Z W N 0 a W 9 u M S 9 C Y W 5 j b y 9 U a X B v I E F s d G V y Y W R v L n t D b 2 x 1 b W 4 x N j Y s M T Y 1 f S Z x d W 9 0 O y w m c X V v d D t T Z W N 0 a W 9 u M S 9 C Y W 5 j b y 9 U a X B v I E F s d G V y Y W R v L n t D b 2 x 1 b W 4 x N j c s M T Y 2 f S Z x d W 9 0 O y w m c X V v d D t T Z W N 0 a W 9 u M S 9 C Y W 5 j b y 9 U a X B v I E F s d G V y Y W R v L n t D b 2 x 1 b W 4 x N j g s M T Y 3 f S Z x d W 9 0 O y w m c X V v d D t T Z W N 0 a W 9 u M S 9 C Y W 5 j b y 9 U a X B v I E F s d G V y Y W R v L n t D b 2 x 1 b W 4 x N j k s M T Y 4 f S Z x d W 9 0 O y w m c X V v d D t T Z W N 0 a W 9 u M S 9 C Y W 5 j b y 9 U a X B v I E F s d G V y Y W R v L n t D b 2 x 1 b W 4 x N z A s M T Y 5 f S Z x d W 9 0 O y w m c X V v d D t T Z W N 0 a W 9 u M S 9 C Y W 5 j b y 9 U a X B v I E F s d G V y Y W R v L n t D b 2 x 1 b W 4 x N z E s M T c w f S Z x d W 9 0 O y w m c X V v d D t T Z W N 0 a W 9 u M S 9 C Y W 5 j b y 9 U a X B v I E F s d G V y Y W R v L n t D b 2 x 1 b W 4 x N z I s M T c x f S Z x d W 9 0 O y w m c X V v d D t T Z W N 0 a W 9 u M S 9 C Y W 5 j b y 9 U a X B v I E F s d G V y Y W R v L n t D b 2 x 1 b W 4 x N z M s M T c y f S Z x d W 9 0 O y w m c X V v d D t T Z W N 0 a W 9 u M S 9 C Y W 5 j b y 9 U a X B v I E F s d G V y Y W R v L n t D b 2 x 1 b W 4 x N z Q s M T c z f S Z x d W 9 0 O y w m c X V v d D t T Z W N 0 a W 9 u M S 9 C Y W 5 j b y 9 U a X B v I E F s d G V y Y W R v L n t D b 2 x 1 b W 4 x N z U s M T c 0 f S Z x d W 9 0 O y w m c X V v d D t T Z W N 0 a W 9 u M S 9 C Y W 5 j b y 9 U a X B v I E F s d G V y Y W R v L n t D b 2 x 1 b W 4 x N z Y s M T c 1 f S Z x d W 9 0 O y w m c X V v d D t T Z W N 0 a W 9 u M S 9 C Y W 5 j b y 9 U a X B v I E F s d G V y Y W R v L n t D b 2 x 1 b W 4 x N z c s M T c 2 f S Z x d W 9 0 O y w m c X V v d D t T Z W N 0 a W 9 u M S 9 C Y W 5 j b y 9 U a X B v I E F s d G V y Y W R v L n t D b 2 x 1 b W 4 x N z g s M T c 3 f S Z x d W 9 0 O y w m c X V v d D t T Z W N 0 a W 9 u M S 9 C Y W 5 j b y 9 U a X B v I E F s d G V y Y W R v L n t D b 2 x 1 b W 4 x N z k s M T c 4 f S Z x d W 9 0 O y w m c X V v d D t T Z W N 0 a W 9 u M S 9 C Y W 5 j b y 9 U a X B v I E F s d G V y Y W R v L n t D b 2 x 1 b W 4 x O D A s M T c 5 f S Z x d W 9 0 O y w m c X V v d D t T Z W N 0 a W 9 u M S 9 C Y W 5 j b y 9 U a X B v I E F s d G V y Y W R v L n t D b 2 x 1 b W 4 x O D E s M T g w f S Z x d W 9 0 O y w m c X V v d D t T Z W N 0 a W 9 u M S 9 C Y W 5 j b y 9 U a X B v I E F s d G V y Y W R v L n t D b 2 x 1 b W 4 x O D I s M T g x f S Z x d W 9 0 O y w m c X V v d D t T Z W N 0 a W 9 u M S 9 C Y W 5 j b y 9 U a X B v I E F s d G V y Y W R v L n t D b 2 x 1 b W 4 x O D M s M T g y f S Z x d W 9 0 O y w m c X V v d D t T Z W N 0 a W 9 u M S 9 C Y W 5 j b y 9 U a X B v I E F s d G V y Y W R v L n t D b 2 x 1 b W 4 x O D Q s M T g z f S Z x d W 9 0 O y w m c X V v d D t T Z W N 0 a W 9 u M S 9 C Y W 5 j b y 9 U a X B v I E F s d G V y Y W R v L n t D b 2 x 1 b W 4 x O D U s M T g 0 f S Z x d W 9 0 O y w m c X V v d D t T Z W N 0 a W 9 u M S 9 C Y W 5 j b y 9 U a X B v I E F s d G V y Y W R v L n t D b 2 x 1 b W 4 x O D Y s M T g 1 f S Z x d W 9 0 O y w m c X V v d D t T Z W N 0 a W 9 u M S 9 C Y W 5 j b y 9 U a X B v I E F s d G V y Y W R v L n t D b 2 x 1 b W 4 x O D c s M T g 2 f S Z x d W 9 0 O y w m c X V v d D t T Z W N 0 a W 9 u M S 9 C Y W 5 j b y 9 U a X B v I E F s d G V y Y W R v L n t D b 2 x 1 b W 4 x O D g s M T g 3 f S Z x d W 9 0 O y w m c X V v d D t T Z W N 0 a W 9 u M S 9 C Y W 5 j b y 9 U a X B v I E F s d G V y Y W R v L n t D b 2 x 1 b W 4 x O D k s M T g 4 f S Z x d W 9 0 O y w m c X V v d D t T Z W N 0 a W 9 u M S 9 C Y W 5 j b y 9 U a X B v I E F s d G V y Y W R v L n t D b 2 x 1 b W 4 x O T A s M T g 5 f S Z x d W 9 0 O y w m c X V v d D t T Z W N 0 a W 9 u M S 9 C Y W 5 j b y 9 U a X B v I E F s d G V y Y W R v L n t D b 2 x 1 b W 4 x O T E s M T k w f S Z x d W 9 0 O y w m c X V v d D t T Z W N 0 a W 9 u M S 9 C Y W 5 j b y 9 U a X B v I E F s d G V y Y W R v L n t D b 2 x 1 b W 4 x O T I s M T k x f S Z x d W 9 0 O y w m c X V v d D t T Z W N 0 a W 9 u M S 9 C Y W 5 j b y 9 U a X B v I E F s d G V y Y W R v L n t D b 2 x 1 b W 4 x O T M s M T k y f S Z x d W 9 0 O y w m c X V v d D t T Z W N 0 a W 9 u M S 9 C Y W 5 j b y 9 U a X B v I E F s d G V y Y W R v L n t D b 2 x 1 b W 4 x O T Q s M T k z f S Z x d W 9 0 O y w m c X V v d D t T Z W N 0 a W 9 u M S 9 C Y W 5 j b y 9 U a X B v I E F s d G V y Y W R v L n t D b 2 x 1 b W 4 x O T U s M T k 0 f S Z x d W 9 0 O y w m c X V v d D t T Z W N 0 a W 9 u M S 9 C Y W 5 j b y 9 U a X B v I E F s d G V y Y W R v L n t D b 2 x 1 b W 4 x O T Y s M T k 1 f S Z x d W 9 0 O y w m c X V v d D t T Z W N 0 a W 9 u M S 9 C Y W 5 j b y 9 U a X B v I E F s d G V y Y W R v L n t D b 2 x 1 b W 4 x O T c s M T k 2 f S Z x d W 9 0 O y w m c X V v d D t T Z W N 0 a W 9 u M S 9 C Y W 5 j b y 9 U a X B v I E F s d G V y Y W R v L n t D b 2 x 1 b W 4 x O T g s M T k 3 f S Z x d W 9 0 O y w m c X V v d D t T Z W N 0 a W 9 u M S 9 C Y W 5 j b y 9 U a X B v I E F s d G V y Y W R v L n t D b 2 x 1 b W 4 x O T k s M T k 4 f S Z x d W 9 0 O y w m c X V v d D t T Z W N 0 a W 9 u M S 9 C Y W 5 j b y 9 U a X B v I E F s d G V y Y W R v L n t D b 2 x 1 b W 4 y M D A s M T k 5 f S Z x d W 9 0 O y w m c X V v d D t T Z W N 0 a W 9 u M S 9 C Y W 5 j b y 9 U a X B v I E F s d G V y Y W R v L n t D b 2 x 1 b W 4 y M D E s M j A w f S Z x d W 9 0 O y w m c X V v d D t T Z W N 0 a W 9 u M S 9 C Y W 5 j b y 9 U a X B v I E F s d G V y Y W R v L n t D b 2 x 1 b W 4 y M D I s M j A x f S Z x d W 9 0 O y w m c X V v d D t T Z W N 0 a W 9 u M S 9 C Y W 5 j b y 9 U a X B v I E F s d G V y Y W R v L n t D b 2 x 1 b W 4 y M D M s M j A y f S Z x d W 9 0 O y w m c X V v d D t T Z W N 0 a W 9 u M S 9 C Y W 5 j b y 9 U a X B v I E F s d G V y Y W R v L n t D b 2 x 1 b W 4 y M D Q s M j A z f S Z x d W 9 0 O y w m c X V v d D t T Z W N 0 a W 9 u M S 9 C Y W 5 j b y 9 U a X B v I E F s d G V y Y W R v L n t D b 2 x 1 b W 4 y M D U s M j A 0 f S Z x d W 9 0 O y w m c X V v d D t T Z W N 0 a W 9 u M S 9 C Y W 5 j b y 9 U a X B v I E F s d G V y Y W R v L n t D b 2 x 1 b W 4 y M D Y s M j A 1 f S Z x d W 9 0 O y w m c X V v d D t T Z W N 0 a W 9 u M S 9 C Y W 5 j b y 9 U a X B v I E F s d G V y Y W R v L n t D b 2 x 1 b W 4 y M D c s M j A 2 f S Z x d W 9 0 O y w m c X V v d D t T Z W N 0 a W 9 u M S 9 C Y W 5 j b y 9 U a X B v I E F s d G V y Y W R v L n t D b 2 x 1 b W 4 y M D g s M j A 3 f S Z x d W 9 0 O y w m c X V v d D t T Z W N 0 a W 9 u M S 9 C Y W 5 j b y 9 U a X B v I E F s d G V y Y W R v L n t D b 2 x 1 b W 4 y M D k s M j A 4 f S Z x d W 9 0 O y w m c X V v d D t T Z W N 0 a W 9 u M S 9 C Y W 5 j b y 9 U a X B v I E F s d G V y Y W R v L n t D b 2 x 1 b W 4 y M T A s M j A 5 f S Z x d W 9 0 O y w m c X V v d D t T Z W N 0 a W 9 u M S 9 C Y W 5 j b y 9 U a X B v I E F s d G V y Y W R v L n t D b 2 x 1 b W 4 y M T E s M j E w f S Z x d W 9 0 O y w m c X V v d D t T Z W N 0 a W 9 u M S 9 C Y W 5 j b y 9 U a X B v I E F s d G V y Y W R v L n t D b 2 x 1 b W 4 y M T I s M j E x f S Z x d W 9 0 O y w m c X V v d D t T Z W N 0 a W 9 u M S 9 C Y W 5 j b y 9 U a X B v I E F s d G V y Y W R v L n t D b 2 x 1 b W 4 y M T M s M j E y f S Z x d W 9 0 O y w m c X V v d D t T Z W N 0 a W 9 u M S 9 C Y W 5 j b y 9 U a X B v I E F s d G V y Y W R v L n t D b 2 x 1 b W 4 y M T Q s M j E z f S Z x d W 9 0 O y w m c X V v d D t T Z W N 0 a W 9 u M S 9 C Y W 5 j b y 9 U a X B v I E F s d G V y Y W R v L n t D b 2 x 1 b W 4 y M T U s M j E 0 f S Z x d W 9 0 O y w m c X V v d D t T Z W N 0 a W 9 u M S 9 C Y W 5 j b y 9 U a X B v I E F s d G V y Y W R v L n t D b 2 x 1 b W 4 y M T Y s M j E 1 f S Z x d W 9 0 O y w m c X V v d D t T Z W N 0 a W 9 u M S 9 C Y W 5 j b y 9 U a X B v I E F s d G V y Y W R v L n t D b 2 x 1 b W 4 y M T c s M j E 2 f S Z x d W 9 0 O y w m c X V v d D t T Z W N 0 a W 9 u M S 9 C Y W 5 j b y 9 U a X B v I E F s d G V y Y W R v L n t D b 2 x 1 b W 4 y M T g s M j E 3 f S Z x d W 9 0 O y w m c X V v d D t T Z W N 0 a W 9 u M S 9 C Y W 5 j b y 9 U a X B v I E F s d G V y Y W R v L n t D b 2 x 1 b W 4 y M T k s M j E 4 f S Z x d W 9 0 O y w m c X V v d D t T Z W N 0 a W 9 u M S 9 C Y W 5 j b y 9 U a X B v I E F s d G V y Y W R v L n t D b 2 x 1 b W 4 y M j A s M j E 5 f S Z x d W 9 0 O y w m c X V v d D t T Z W N 0 a W 9 u M S 9 C Y W 5 j b y 9 U a X B v I E F s d G V y Y W R v L n t D b 2 x 1 b W 4 y M j E s M j I w f S Z x d W 9 0 O y w m c X V v d D t T Z W N 0 a W 9 u M S 9 C Y W 5 j b y 9 U a X B v I E F s d G V y Y W R v L n t D b 2 x 1 b W 4 y M j I s M j I x f S Z x d W 9 0 O y w m c X V v d D t T Z W N 0 a W 9 u M S 9 C Y W 5 j b y 9 U a X B v I E F s d G V y Y W R v L n t D b 2 x 1 b W 4 y M j M s M j I y f S Z x d W 9 0 O y w m c X V v d D t T Z W N 0 a W 9 u M S 9 C Y W 5 j b y 9 U a X B v I E F s d G V y Y W R v L n t D b 2 x 1 b W 4 y M j Q s M j I z f S Z x d W 9 0 O y w m c X V v d D t T Z W N 0 a W 9 u M S 9 C Y W 5 j b y 9 U a X B v I E F s d G V y Y W R v L n t D b 2 x 1 b W 4 y M j U s M j I 0 f S Z x d W 9 0 O y w m c X V v d D t T Z W N 0 a W 9 u M S 9 C Y W 5 j b y 9 U a X B v I E F s d G V y Y W R v L n t D b 2 x 1 b W 4 y M j Y s M j I 1 f S Z x d W 9 0 O y w m c X V v d D t T Z W N 0 a W 9 u M S 9 C Y W 5 j b y 9 U a X B v I E F s d G V y Y W R v L n t D b 2 x 1 b W 4 y M j c s M j I 2 f S Z x d W 9 0 O y w m c X V v d D t T Z W N 0 a W 9 u M S 9 C Y W 5 j b y 9 U a X B v I E F s d G V y Y W R v L n t D b 2 x 1 b W 4 y M j g s M j I 3 f S Z x d W 9 0 O y w m c X V v d D t T Z W N 0 a W 9 u M S 9 C Y W 5 j b y 9 U a X B v I E F s d G V y Y W R v L n t D b 2 x 1 b W 4 y M j k s M j I 4 f S Z x d W 9 0 O y w m c X V v d D t T Z W N 0 a W 9 u M S 9 C Y W 5 j b y 9 U a X B v I E F s d G V y Y W R v L n t D b 2 x 1 b W 4 y M z A s M j I 5 f S Z x d W 9 0 O y w m c X V v d D t T Z W N 0 a W 9 u M S 9 C Y W 5 j b y 9 U a X B v I E F s d G V y Y W R v L n t D b 2 x 1 b W 4 y M z E s M j M w f S Z x d W 9 0 O y w m c X V v d D t T Z W N 0 a W 9 u M S 9 C Y W 5 j b y 9 U a X B v I E F s d G V y Y W R v L n t D b 2 x 1 b W 4 y M z I s M j M x f S Z x d W 9 0 O y w m c X V v d D t T Z W N 0 a W 9 u M S 9 C Y W 5 j b y 9 U a X B v I E F s d G V y Y W R v L n t D b 2 x 1 b W 4 y M z M s M j M y f S Z x d W 9 0 O y w m c X V v d D t T Z W N 0 a W 9 u M S 9 C Y W 5 j b y 9 U a X B v I E F s d G V y Y W R v L n t D b 2 x 1 b W 4 y M z Q s M j M z f S Z x d W 9 0 O y w m c X V v d D t T Z W N 0 a W 9 u M S 9 C Y W 5 j b y 9 U a X B v I E F s d G V y Y W R v L n t D b 2 x 1 b W 4 y M z U s M j M 0 f S Z x d W 9 0 O y w m c X V v d D t T Z W N 0 a W 9 u M S 9 C Y W 5 j b y 9 U a X B v I E F s d G V y Y W R v L n t D b 2 x 1 b W 4 y M z Y s M j M 1 f S Z x d W 9 0 O y w m c X V v d D t T Z W N 0 a W 9 u M S 9 C Y W 5 j b y 9 U a X B v I E F s d G V y Y W R v L n t D b 2 x 1 b W 4 y M z c s M j M 2 f S Z x d W 9 0 O y w m c X V v d D t T Z W N 0 a W 9 u M S 9 C Y W 5 j b y 9 U a X B v I E F s d G V y Y W R v L n t D b 2 x 1 b W 4 y M z g s M j M 3 f S Z x d W 9 0 O y w m c X V v d D t T Z W N 0 a W 9 u M S 9 C Y W 5 j b y 9 U a X B v I E F s d G V y Y W R v L n t D b 2 x 1 b W 4 y M z k s M j M 4 f S Z x d W 9 0 O y w m c X V v d D t T Z W N 0 a W 9 u M S 9 C Y W 5 j b y 9 U a X B v I E F s d G V y Y W R v L n t D b 2 x 1 b W 4 y N D A s M j M 5 f S Z x d W 9 0 O y w m c X V v d D t T Z W N 0 a W 9 u M S 9 C Y W 5 j b y 9 U a X B v I E F s d G V y Y W R v L n t D b 2 x 1 b W 4 y N D E s M j Q w f S Z x d W 9 0 O y w m c X V v d D t T Z W N 0 a W 9 u M S 9 C Y W 5 j b y 9 U a X B v I E F s d G V y Y W R v L n t D b 2 x 1 b W 4 y N D I s M j Q x f S Z x d W 9 0 O y w m c X V v d D t T Z W N 0 a W 9 u M S 9 C Y W 5 j b y 9 U a X B v I E F s d G V y Y W R v L n t D b 2 x 1 b W 4 y N D M s M j Q y f S Z x d W 9 0 O y w m c X V v d D t T Z W N 0 a W 9 u M S 9 C Y W 5 j b y 9 U a X B v I E F s d G V y Y W R v L n t D b 2 x 1 b W 4 y N D Q s M j Q z f S Z x d W 9 0 O y w m c X V v d D t T Z W N 0 a W 9 u M S 9 C Y W 5 j b y 9 U a X B v I E F s d G V y Y W R v L n t D b 2 x 1 b W 4 y N D U s M j Q 0 f S Z x d W 9 0 O y w m c X V v d D t T Z W N 0 a W 9 u M S 9 C Y W 5 j b y 9 U a X B v I E F s d G V y Y W R v L n t D b 2 x 1 b W 4 y N D Y s M j Q 1 f S Z x d W 9 0 O y w m c X V v d D t T Z W N 0 a W 9 u M S 9 C Y W 5 j b y 9 U a X B v I E F s d G V y Y W R v L n t D b 2 x 1 b W 4 y N D c s M j Q 2 f S Z x d W 9 0 O y w m c X V v d D t T Z W N 0 a W 9 u M S 9 C Y W 5 j b y 9 U a X B v I E F s d G V y Y W R v L n t D b 2 x 1 b W 4 y N D g s M j Q 3 f S Z x d W 9 0 O y w m c X V v d D t T Z W N 0 a W 9 u M S 9 C Y W 5 j b y 9 U a X B v I E F s d G V y Y W R v L n t D b 2 x 1 b W 4 y N D k s M j Q 4 f S Z x d W 9 0 O y w m c X V v d D t T Z W N 0 a W 9 u M S 9 C Y W 5 j b y 9 U a X B v I E F s d G V y Y W R v L n t D b 2 x 1 b W 4 y N T A s M j Q 5 f S Z x d W 9 0 O y w m c X V v d D t T Z W N 0 a W 9 u M S 9 C Y W 5 j b y 9 U a X B v I E F s d G V y Y W R v L n t D b 2 x 1 b W 4 y N T E s M j U w f S Z x d W 9 0 O y w m c X V v d D t T Z W N 0 a W 9 u M S 9 C Y W 5 j b y 9 U a X B v I E F s d G V y Y W R v L n t D b 2 x 1 b W 4 y N T I s M j U x f S Z x d W 9 0 O y w m c X V v d D t T Z W N 0 a W 9 u M S 9 C Y W 5 j b y 9 U a X B v I E F s d G V y Y W R v L n t D b 2 x 1 b W 4 y N T M s M j U y f S Z x d W 9 0 O y w m c X V v d D t T Z W N 0 a W 9 u M S 9 C Y W 5 j b y 9 U a X B v I E F s d G V y Y W R v L n t D b 2 x 1 b W 4 y N T Q s M j U z f S Z x d W 9 0 O y w m c X V v d D t T Z W N 0 a W 9 u M S 9 C Y W 5 j b y 9 U a X B v I E F s d G V y Y W R v L n t D b 2 x 1 b W 4 y N T U s M j U 0 f S Z x d W 9 0 O 1 0 s J n F 1 b 3 Q 7 U m V s Y X R p b 2 5 z a G l w S W 5 m b y Z x d W 9 0 O z p b X X 0 i I C 8 + P C 9 T d G F i b G V F b n R y a W V z P j w v S X R l b T 4 8 S X R l b T 4 8 S X R l b U x v Y 2 F 0 a W 9 u P j x J d G V t V H l w Z T 5 G b 3 J t d W x h P C 9 J d G V t V H l w Z T 4 8 S X R l b V B h d G g + U 2 V j d G l v b j E v Q m F u Y 2 8 v R m 9 u d G U 8 L 0 l 0 Z W 1 Q Y X R o P j w v S X R l b U x v Y 2 F 0 a W 9 u P j x T d G F i b G V F b n R y a W V z I C 8 + P C 9 J d G V t P j x J d G V t P j x J d G V t T G 9 j Y X R p b 2 4 + P E l 0 Z W 1 U e X B l P k Z v c m 1 1 b G E 8 L 0 l 0 Z W 1 U e X B l P j x J d G V t U G F 0 a D 5 T Z W N 0 a W 9 u M S 9 C Y W 5 j b y 9 C Y W 5 j b 1 9 T a G V l d D w v S X R l b V B h d G g + P C 9 J d G V t T G 9 j Y X R p b 2 4 + P F N 0 Y W J s Z U V u d H J p Z X M g L z 4 8 L 0 l 0 Z W 0 + P E l 0 Z W 0 + P E l 0 Z W 1 M b 2 N h d G l v b j 4 8 S X R l b V R 5 c G U + R m 9 y b X V s Y T w v S X R l b V R 5 c G U + P E l 0 Z W 1 Q Y X R o P l N l Y 3 R p b 2 4 x L 0 J h b m N v L 0 N h Y m U l Q z M l Q T d h b G h v c y U y M F B y b 2 1 v d m l k b 3 M 8 L 0 l 0 Z W 1 Q Y X R o P j w v S X R l b U x v Y 2 F 0 a W 9 u P j x T d G F i b G V F b n R y a W V z I C 8 + P C 9 J d G V t P j x J d G V t P j x J d G V t T G 9 j Y X R p b 2 4 + P E l 0 Z W 1 U e X B l P k Z v c m 1 1 b G E 8 L 0 l 0 Z W 1 U e X B l P j x J d G V t U G F 0 a D 5 T Z W N 0 a W 9 u M S 9 C Y W 5 j b y 9 U a X B v J T I w Q W x 0 Z X J h Z G 8 8 L 0 l 0 Z W 1 Q Y X R o P j w v S X R l b U x v Y 2 F 0 a W 9 u P j x T d G F i b G V F b n R y a W V z I C 8 + P C 9 J d G V t P j x J d G V t P j x J d G V t T G 9 j Y X R p b 2 4 + P E l 0 Z W 1 U e X B l P k Z v c m 1 1 b G E 8 L 0 l 0 Z W 1 U e X B l P j x J d G V t U G F 0 a D 5 T Z W N 0 a W 9 u M S 9 C Y W 5 j b 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Z W d h w 6 f D o 2 8 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E 1 N z E w I i A v P j x F b n R y e S B U e X B l P S J G a W x s R X J y b 3 J D b 2 R l I i B W Y W x 1 Z T 0 i c 1 V u a 2 5 v d 2 4 i I C 8 + P E V u d H J 5 I F R 5 c G U 9 I k Z p b G x F c n J v c k N v d W 5 0 I i B W Y W x 1 Z T 0 i b D A i I C 8 + P E V u d H J 5 I F R 5 c G U 9 I k Z p b G x M Y X N 0 V X B k Y X R l Z C I g V m F s d W U 9 I m Q y M D I 1 L T A 4 L T E y V D E 5 O j Q 0 O j U w L j I 1 O D c 4 M z d a I i A v P j x F b n R y e S B U e X B l P S J G a W x s Q 2 9 s d W 1 u V H l w Z X M i I F Z h b H V l P S J z Q m d Z Q U J n Q U F B Q V l H Q U F B R 0 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S I g L z 4 8 R W 5 0 c n k g V H l w Z T 0 i R m l s b E N v b H V t b k 5 h b W V z I i B W Y W x 1 Z T 0 i c 1 s m c X V v d D t D b 2 x 1 b W 4 x J n F 1 b 3 Q 7 L C Z x d W 9 0 O 0 J B T k N P I E R F I E N V U 1 R P U y A t I F J F R k V S w 4 p O Q 0 l B I D I u N i Z x d W 9 0 O y w m c X V v d D t D b 2 x 1 b W 4 z J n F 1 b 3 Q 7 L C Z x d W 9 0 O 0 N v b H V t b j Q m c X V v d D s s J n F 1 b 3 Q 7 Q 2 9 s d W 1 u N S Z x d W 9 0 O y w m c X V v d D t D b 2 x 1 b W 4 2 J n F 1 b 3 Q 7 L C Z x d W 9 0 O 0 N v b H V t b j c m c X V v d D s s J n F 1 b 3 Q 7 Q 2 9 s d W 1 u O C Z x d W 9 0 O y w m c X V v d D t B U y A 9 I E F U U k l C V c O N R E 8 g U 8 O D T y B Q Q V V M T y Z x d W 9 0 O y w m c X V v d D t D b 2 x 1 b W 4 x M C Z x d W 9 0 O y w m c X V v d D t D b 2 x 1 b W 4 x M S Z x d W 9 0 O y w m c X V v d D t Q b G F u a W x o Y S B D Y X N h I F B v c H V s Y X I g M D d f M j A y N S B B d H V h b G l 6 Y W R v I C g x M l 8 w O F 8 y M D I 1 K S 5 4 b H N 4 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X S I g L z 4 8 R W 5 0 c n k g V H l w Z T 0 i R m l s b F N 0 Y X R 1 c y I g V m F s d W U 9 I n N D b 2 1 w b G V 0 Z S I g L z 4 8 R W 5 0 c n k g V H l w Z T 0 i U m V s Y X R p b 2 5 z a G l w S W 5 m b 0 N v b n R h a W 5 l c i I g V m F s d W U 9 I n N 7 J n F 1 b 3 Q 7 Y 2 9 s d W 1 u Q 2 9 1 b n Q m c X V v d D s 6 M j U 1 L C Z x d W 9 0 O 2 t l e U N v b H V t b k 5 h b W V z J n F 1 b 3 Q 7 O l t d L C Z x d W 9 0 O 3 F 1 Z X J 5 U m V s Y X R p b 2 5 z a G l w c y Z x d W 9 0 O z p b X S w m c X V v d D t j b 2 x 1 b W 5 J Z G V u d G l 0 a W V z J n F 1 b 3 Q 7 O l s m c X V v d D t T Z W N 0 a W 9 u M S 9 C Y W 5 j b y A o M i k v V G l w b y B B b H R l c m F k b y 5 7 Q 2 9 s d W 1 u M S w w f S Z x d W 9 0 O y w m c X V v d D t T Z W N 0 a W 9 u M S 9 C Y W 5 j b y A o M i k v V G l w b y B B b H R l c m F k b y 5 7 Q k F O Q 0 8 g R E U g Q 1 V T V E 9 T I C 0 g U k V G R V L D i k 5 D S U E g M i 4 2 L D F 9 J n F 1 b 3 Q 7 L C Z x d W 9 0 O 1 N l Y 3 R p b 2 4 x L 0 J h b m N v I C g y K S 9 U a X B v I E F s d G V y Y W R v L n t D b 2 x 1 b W 4 z L D J 9 J n F 1 b 3 Q 7 L C Z x d W 9 0 O 1 N l Y 3 R p b 2 4 x L 0 J h b m N v I C g y K S 9 U a X B v I E F s d G V y Y W R v L n t D b 2 x 1 b W 4 0 L D N 9 J n F 1 b 3 Q 7 L C Z x d W 9 0 O 1 N l Y 3 R p b 2 4 x L 0 J h b m N v I C g y K S 9 U a X B v I E F s d G V y Y W R v L n t D b 2 x 1 b W 4 1 L D R 9 J n F 1 b 3 Q 7 L C Z x d W 9 0 O 1 N l Y 3 R p b 2 4 x L 0 J h b m N v I C g y K S 9 U a X B v I E F s d G V y Y W R v L n t D b 2 x 1 b W 4 2 L D V 9 J n F 1 b 3 Q 7 L C Z x d W 9 0 O 1 N l Y 3 R p b 2 4 x L 0 J h b m N v I C g y K S 9 U a X B v I E F s d G V y Y W R v L n t D b 2 x 1 b W 4 3 L D Z 9 J n F 1 b 3 Q 7 L C Z x d W 9 0 O 1 N l Y 3 R p b 2 4 x L 0 J h b m N v I C g y K S 9 U a X B v I E F s d G V y Y W R v L n t D b 2 x 1 b W 4 4 L D d 9 J n F 1 b 3 Q 7 L C Z x d W 9 0 O 1 N l Y 3 R p b 2 4 x L 0 J h b m N v I C g y K S 9 U a X B v I E F s d G V y Y W R v L n t B U y A 9 I E F U U k l C V c O N R E 8 g U 8 O D T y B Q Q V V M T y w 4 f S Z x d W 9 0 O y w m c X V v d D t T Z W N 0 a W 9 u M S 9 C Y W 5 j b y A o M i k v V G l w b y B B b H R l c m F k b y 5 7 Q 2 9 s d W 1 u M T A s O X 0 m c X V v d D s s J n F 1 b 3 Q 7 U 2 V j d G l v b j E v Q m F u Y 2 8 g K D I p L 1 R p c G 8 g Q W x 0 Z X J h Z G 8 u e 0 N v b H V t b j E x L D E w f S Z x d W 9 0 O y w m c X V v d D t T Z W N 0 a W 9 u M S 9 C Y W 5 j b y A o M i k v V G l w b y B B b H R l c m F k b y 5 7 U G x h b m l s a G E g Q 2 F z Y S B Q b 3 B 1 b G F y I D A 3 X z I w M j U g Q X R 1 Y W x p e m F k b y A o M T J f M D h f M j A y N S k u e G x z e C w x M X 0 m c X V v d D s s J n F 1 b 3 Q 7 U 2 V j d G l v b j E v Q m F u Y 2 8 g K D I p L 1 R p c G 8 g Q W x 0 Z X J h Z G 8 u e 0 N v b H V t b j E z L D E y f S Z x d W 9 0 O y w m c X V v d D t T Z W N 0 a W 9 u M S 9 C Y W 5 j b y A o M i k v V G l w b y B B b H R l c m F k b y 5 7 Q 2 9 s d W 1 u M T Q s M T N 9 J n F 1 b 3 Q 7 L C Z x d W 9 0 O 1 N l Y 3 R p b 2 4 x L 0 J h b m N v I C g y K S 9 U a X B v I E F s d G V y Y W R v L n t D b 2 x 1 b W 4 x N S w x N H 0 m c X V v d D s s J n F 1 b 3 Q 7 U 2 V j d G l v b j E v Q m F u Y 2 8 g K D I p L 1 R p c G 8 g Q W x 0 Z X J h Z G 8 u e 0 N v b H V t b j E 2 L D E 1 f S Z x d W 9 0 O y w m c X V v d D t T Z W N 0 a W 9 u M S 9 C Y W 5 j b y A o M i k v V G l w b y B B b H R l c m F k b y 5 7 Q 2 9 s d W 1 u M T c s M T Z 9 J n F 1 b 3 Q 7 L C Z x d W 9 0 O 1 N l Y 3 R p b 2 4 x L 0 J h b m N v I C g y K S 9 U a X B v I E F s d G V y Y W R v L n t D b 2 x 1 b W 4 x O C w x N 3 0 m c X V v d D s s J n F 1 b 3 Q 7 U 2 V j d G l v b j E v Q m F u Y 2 8 g K D I p L 1 R p c G 8 g Q W x 0 Z X J h Z G 8 u e 0 N v b H V t b j E 5 L D E 4 f S Z x d W 9 0 O y w m c X V v d D t T Z W N 0 a W 9 u M S 9 C Y W 5 j b y A o M i k v V G l w b y B B b H R l c m F k b y 5 7 Q 2 9 s d W 1 u M j A s M T l 9 J n F 1 b 3 Q 7 L C Z x d W 9 0 O 1 N l Y 3 R p b 2 4 x L 0 J h b m N v I C g y K S 9 U a X B v I E F s d G V y Y W R v L n t D b 2 x 1 b W 4 y M S w y M H 0 m c X V v d D s s J n F 1 b 3 Q 7 U 2 V j d G l v b j E v Q m F u Y 2 8 g K D I p L 1 R p c G 8 g Q W x 0 Z X J h Z G 8 u e 0 N v b H V t b j I y L D I x f S Z x d W 9 0 O y w m c X V v d D t T Z W N 0 a W 9 u M S 9 C Y W 5 j b y A o M i k v V G l w b y B B b H R l c m F k b y 5 7 Q 2 9 s d W 1 u M j M s M j J 9 J n F 1 b 3 Q 7 L C Z x d W 9 0 O 1 N l Y 3 R p b 2 4 x L 0 J h b m N v I C g y K S 9 U a X B v I E F s d G V y Y W R v L n t D b 2 x 1 b W 4 y N C w y M 3 0 m c X V v d D s s J n F 1 b 3 Q 7 U 2 V j d G l v b j E v Q m F u Y 2 8 g K D I p L 1 R p c G 8 g Q W x 0 Z X J h Z G 8 u e 0 N v b H V t b j I 1 L D I 0 f S Z x d W 9 0 O y w m c X V v d D t T Z W N 0 a W 9 u M S 9 C Y W 5 j b y A o M i k v V G l w b y B B b H R l c m F k b y 5 7 Q 2 9 s d W 1 u M j Y s M j V 9 J n F 1 b 3 Q 7 L C Z x d W 9 0 O 1 N l Y 3 R p b 2 4 x L 0 J h b m N v I C g y K S 9 U a X B v I E F s d G V y Y W R v L n t D b 2 x 1 b W 4 y N y w y N n 0 m c X V v d D s s J n F 1 b 3 Q 7 U 2 V j d G l v b j E v Q m F u Y 2 8 g K D I p L 1 R p c G 8 g Q W x 0 Z X J h Z G 8 u e 0 N v b H V t b j I 4 L D I 3 f S Z x d W 9 0 O y w m c X V v d D t T Z W N 0 a W 9 u M S 9 C Y W 5 j b y A o M i k v V G l w b y B B b H R l c m F k b y 5 7 Q 2 9 s d W 1 u M j k s M j h 9 J n F 1 b 3 Q 7 L C Z x d W 9 0 O 1 N l Y 3 R p b 2 4 x L 0 J h b m N v I C g y K S 9 U a X B v I E F s d G V y Y W R v L n t D b 2 x 1 b W 4 z M C w y O X 0 m c X V v d D s s J n F 1 b 3 Q 7 U 2 V j d G l v b j E v Q m F u Y 2 8 g K D I p L 1 R p c G 8 g Q W x 0 Z X J h Z G 8 u e 0 N v b H V t b j M x L D M w f S Z x d W 9 0 O y w m c X V v d D t T Z W N 0 a W 9 u M S 9 C Y W 5 j b y A o M i k v V G l w b y B B b H R l c m F k b y 5 7 Q 2 9 s d W 1 u M z I s M z F 9 J n F 1 b 3 Q 7 L C Z x d W 9 0 O 1 N l Y 3 R p b 2 4 x L 0 J h b m N v I C g y K S 9 U a X B v I E F s d G V y Y W R v L n t D b 2 x 1 b W 4 z M y w z M n 0 m c X V v d D s s J n F 1 b 3 Q 7 U 2 V j d G l v b j E v Q m F u Y 2 8 g K D I p L 1 R p c G 8 g Q W x 0 Z X J h Z G 8 u e 0 N v b H V t b j M 0 L D M z f S Z x d W 9 0 O y w m c X V v d D t T Z W N 0 a W 9 u M S 9 C Y W 5 j b y A o M i k v V G l w b y B B b H R l c m F k b y 5 7 Q 2 9 s d W 1 u M z U s M z R 9 J n F 1 b 3 Q 7 L C Z x d W 9 0 O 1 N l Y 3 R p b 2 4 x L 0 J h b m N v I C g y K S 9 U a X B v I E F s d G V y Y W R v L n t D b 2 x 1 b W 4 z N i w z N X 0 m c X V v d D s s J n F 1 b 3 Q 7 U 2 V j d G l v b j E v Q m F u Y 2 8 g K D I p L 1 R p c G 8 g Q W x 0 Z X J h Z G 8 u e 0 N v b H V t b j M 3 L D M 2 f S Z x d W 9 0 O y w m c X V v d D t T Z W N 0 a W 9 u M S 9 C Y W 5 j b y A o M i k v V G l w b y B B b H R l c m F k b y 5 7 Q 2 9 s d W 1 u M z g s M z d 9 J n F 1 b 3 Q 7 L C Z x d W 9 0 O 1 N l Y 3 R p b 2 4 x L 0 J h b m N v I C g y K S 9 U a X B v I E F s d G V y Y W R v L n t D b 2 x 1 b W 4 z O S w z O H 0 m c X V v d D s s J n F 1 b 3 Q 7 U 2 V j d G l v b j E v Q m F u Y 2 8 g K D I p L 1 R p c G 8 g Q W x 0 Z X J h Z G 8 u e 0 N v b H V t b j Q w L D M 5 f S Z x d W 9 0 O y w m c X V v d D t T Z W N 0 a W 9 u M S 9 C Y W 5 j b y A o M i k v V G l w b y B B b H R l c m F k b y 5 7 Q 2 9 s d W 1 u N D E s N D B 9 J n F 1 b 3 Q 7 L C Z x d W 9 0 O 1 N l Y 3 R p b 2 4 x L 0 J h b m N v I C g y K S 9 U a X B v I E F s d G V y Y W R v L n t D b 2 x 1 b W 4 0 M i w 0 M X 0 m c X V v d D s s J n F 1 b 3 Q 7 U 2 V j d G l v b j E v Q m F u Y 2 8 g K D I p L 1 R p c G 8 g Q W x 0 Z X J h Z G 8 u e 0 N v b H V t b j Q z L D Q y f S Z x d W 9 0 O y w m c X V v d D t T Z W N 0 a W 9 u M S 9 C Y W 5 j b y A o M i k v V G l w b y B B b H R l c m F k b y 5 7 Q 2 9 s d W 1 u N D Q s N D N 9 J n F 1 b 3 Q 7 L C Z x d W 9 0 O 1 N l Y 3 R p b 2 4 x L 0 J h b m N v I C g y K S 9 U a X B v I E F s d G V y Y W R v L n t D b 2 x 1 b W 4 0 N S w 0 N H 0 m c X V v d D s s J n F 1 b 3 Q 7 U 2 V j d G l v b j E v Q m F u Y 2 8 g K D I p L 1 R p c G 8 g Q W x 0 Z X J h Z G 8 u e 0 N v b H V t b j Q 2 L D Q 1 f S Z x d W 9 0 O y w m c X V v d D t T Z W N 0 a W 9 u M S 9 C Y W 5 j b y A o M i k v V G l w b y B B b H R l c m F k b y 5 7 Q 2 9 s d W 1 u N D c s N D Z 9 J n F 1 b 3 Q 7 L C Z x d W 9 0 O 1 N l Y 3 R p b 2 4 x L 0 J h b m N v I C g y K S 9 U a X B v I E F s d G V y Y W R v L n t D b 2 x 1 b W 4 0 O C w 0 N 3 0 m c X V v d D s s J n F 1 b 3 Q 7 U 2 V j d G l v b j E v Q m F u Y 2 8 g K D I p L 1 R p c G 8 g Q W x 0 Z X J h Z G 8 u e 0 N v b H V t b j Q 5 L D Q 4 f S Z x d W 9 0 O y w m c X V v d D t T Z W N 0 a W 9 u M S 9 C Y W 5 j b y A o M i k v V G l w b y B B b H R l c m F k b y 5 7 Q 2 9 s d W 1 u N T A s N D l 9 J n F 1 b 3 Q 7 L C Z x d W 9 0 O 1 N l Y 3 R p b 2 4 x L 0 J h b m N v I C g y K S 9 U a X B v I E F s d G V y Y W R v L n t D b 2 x 1 b W 4 1 M S w 1 M H 0 m c X V v d D s s J n F 1 b 3 Q 7 U 2 V j d G l v b j E v Q m F u Y 2 8 g K D I p L 1 R p c G 8 g Q W x 0 Z X J h Z G 8 u e 0 N v b H V t b j U y L D U x f S Z x d W 9 0 O y w m c X V v d D t T Z W N 0 a W 9 u M S 9 C Y W 5 j b y A o M i k v V G l w b y B B b H R l c m F k b y 5 7 Q 2 9 s d W 1 u N T M s N T J 9 J n F 1 b 3 Q 7 L C Z x d W 9 0 O 1 N l Y 3 R p b 2 4 x L 0 J h b m N v I C g y K S 9 U a X B v I E F s d G V y Y W R v L n t D b 2 x 1 b W 4 1 N C w 1 M 3 0 m c X V v d D s s J n F 1 b 3 Q 7 U 2 V j d G l v b j E v Q m F u Y 2 8 g K D I p L 1 R p c G 8 g Q W x 0 Z X J h Z G 8 u e 0 N v b H V t b j U 1 L D U 0 f S Z x d W 9 0 O y w m c X V v d D t T Z W N 0 a W 9 u M S 9 C Y W 5 j b y A o M i k v V G l w b y B B b H R l c m F k b y 5 7 Q 2 9 s d W 1 u N T Y s N T V 9 J n F 1 b 3 Q 7 L C Z x d W 9 0 O 1 N l Y 3 R p b 2 4 x L 0 J h b m N v I C g y K S 9 U a X B v I E F s d G V y Y W R v L n t D b 2 x 1 b W 4 1 N y w 1 N n 0 m c X V v d D s s J n F 1 b 3 Q 7 U 2 V j d G l v b j E v Q m F u Y 2 8 g K D I p L 1 R p c G 8 g Q W x 0 Z X J h Z G 8 u e 0 N v b H V t b j U 4 L D U 3 f S Z x d W 9 0 O y w m c X V v d D t T Z W N 0 a W 9 u M S 9 C Y W 5 j b y A o M i k v V G l w b y B B b H R l c m F k b y 5 7 Q 2 9 s d W 1 u N T k s N T h 9 J n F 1 b 3 Q 7 L C Z x d W 9 0 O 1 N l Y 3 R p b 2 4 x L 0 J h b m N v I C g y K S 9 U a X B v I E F s d G V y Y W R v L n t D b 2 x 1 b W 4 2 M C w 1 O X 0 m c X V v d D s s J n F 1 b 3 Q 7 U 2 V j d G l v b j E v Q m F u Y 2 8 g K D I p L 1 R p c G 8 g Q W x 0 Z X J h Z G 8 u e 0 N v b H V t b j Y x L D Y w f S Z x d W 9 0 O y w m c X V v d D t T Z W N 0 a W 9 u M S 9 C Y W 5 j b y A o M i k v V G l w b y B B b H R l c m F k b y 5 7 Q 2 9 s d W 1 u N j I s N j F 9 J n F 1 b 3 Q 7 L C Z x d W 9 0 O 1 N l Y 3 R p b 2 4 x L 0 J h b m N v I C g y K S 9 U a X B v I E F s d G V y Y W R v L n t D b 2 x 1 b W 4 2 M y w 2 M n 0 m c X V v d D s s J n F 1 b 3 Q 7 U 2 V j d G l v b j E v Q m F u Y 2 8 g K D I p L 1 R p c G 8 g Q W x 0 Z X J h Z G 8 u e 0 N v b H V t b j Y 0 L D Y z f S Z x d W 9 0 O y w m c X V v d D t T Z W N 0 a W 9 u M S 9 C Y W 5 j b y A o M i k v V G l w b y B B b H R l c m F k b y 5 7 Q 2 9 s d W 1 u N j U s N j R 9 J n F 1 b 3 Q 7 L C Z x d W 9 0 O 1 N l Y 3 R p b 2 4 x L 0 J h b m N v I C g y K S 9 U a X B v I E F s d G V y Y W R v L n t D b 2 x 1 b W 4 2 N i w 2 N X 0 m c X V v d D s s J n F 1 b 3 Q 7 U 2 V j d G l v b j E v Q m F u Y 2 8 g K D I p L 1 R p c G 8 g Q W x 0 Z X J h Z G 8 u e 0 N v b H V t b j Y 3 L D Y 2 f S Z x d W 9 0 O y w m c X V v d D t T Z W N 0 a W 9 u M S 9 C Y W 5 j b y A o M i k v V G l w b y B B b H R l c m F k b y 5 7 Q 2 9 s d W 1 u N j g s N j d 9 J n F 1 b 3 Q 7 L C Z x d W 9 0 O 1 N l Y 3 R p b 2 4 x L 0 J h b m N v I C g y K S 9 U a X B v I E F s d G V y Y W R v L n t D b 2 x 1 b W 4 2 O S w 2 O H 0 m c X V v d D s s J n F 1 b 3 Q 7 U 2 V j d G l v b j E v Q m F u Y 2 8 g K D I p L 1 R p c G 8 g Q W x 0 Z X J h Z G 8 u e 0 N v b H V t b j c w L D Y 5 f S Z x d W 9 0 O y w m c X V v d D t T Z W N 0 a W 9 u M S 9 C Y W 5 j b y A o M i k v V G l w b y B B b H R l c m F k b y 5 7 Q 2 9 s d W 1 u N z E s N z B 9 J n F 1 b 3 Q 7 L C Z x d W 9 0 O 1 N l Y 3 R p b 2 4 x L 0 J h b m N v I C g y K S 9 U a X B v I E F s d G V y Y W R v L n t D b 2 x 1 b W 4 3 M i w 3 M X 0 m c X V v d D s s J n F 1 b 3 Q 7 U 2 V j d G l v b j E v Q m F u Y 2 8 g K D I p L 1 R p c G 8 g Q W x 0 Z X J h Z G 8 u e 0 N v b H V t b j c z L D c y f S Z x d W 9 0 O y w m c X V v d D t T Z W N 0 a W 9 u M S 9 C Y W 5 j b y A o M i k v V G l w b y B B b H R l c m F k b y 5 7 Q 2 9 s d W 1 u N z Q s N z N 9 J n F 1 b 3 Q 7 L C Z x d W 9 0 O 1 N l Y 3 R p b 2 4 x L 0 J h b m N v I C g y K S 9 U a X B v I E F s d G V y Y W R v L n t D b 2 x 1 b W 4 3 N S w 3 N H 0 m c X V v d D s s J n F 1 b 3 Q 7 U 2 V j d G l v b j E v Q m F u Y 2 8 g K D I p L 1 R p c G 8 g Q W x 0 Z X J h Z G 8 u e 0 N v b H V t b j c 2 L D c 1 f S Z x d W 9 0 O y w m c X V v d D t T Z W N 0 a W 9 u M S 9 C Y W 5 j b y A o M i k v V G l w b y B B b H R l c m F k b y 5 7 Q 2 9 s d W 1 u N z c s N z Z 9 J n F 1 b 3 Q 7 L C Z x d W 9 0 O 1 N l Y 3 R p b 2 4 x L 0 J h b m N v I C g y K S 9 U a X B v I E F s d G V y Y W R v L n t D b 2 x 1 b W 4 3 O C w 3 N 3 0 m c X V v d D s s J n F 1 b 3 Q 7 U 2 V j d G l v b j E v Q m F u Y 2 8 g K D I p L 1 R p c G 8 g Q W x 0 Z X J h Z G 8 u e 0 N v b H V t b j c 5 L D c 4 f S Z x d W 9 0 O y w m c X V v d D t T Z W N 0 a W 9 u M S 9 C Y W 5 j b y A o M i k v V G l w b y B B b H R l c m F k b y 5 7 Q 2 9 s d W 1 u O D A s N z l 9 J n F 1 b 3 Q 7 L C Z x d W 9 0 O 1 N l Y 3 R p b 2 4 x L 0 J h b m N v I C g y K S 9 U a X B v I E F s d G V y Y W R v L n t D b 2 x 1 b W 4 4 M S w 4 M H 0 m c X V v d D s s J n F 1 b 3 Q 7 U 2 V j d G l v b j E v Q m F u Y 2 8 g K D I p L 1 R p c G 8 g Q W x 0 Z X J h Z G 8 u e 0 N v b H V t b j g y L D g x f S Z x d W 9 0 O y w m c X V v d D t T Z W N 0 a W 9 u M S 9 C Y W 5 j b y A o M i k v V G l w b y B B b H R l c m F k b y 5 7 Q 2 9 s d W 1 u O D M s O D J 9 J n F 1 b 3 Q 7 L C Z x d W 9 0 O 1 N l Y 3 R p b 2 4 x L 0 J h b m N v I C g y K S 9 U a X B v I E F s d G V y Y W R v L n t D b 2 x 1 b W 4 4 N C w 4 M 3 0 m c X V v d D s s J n F 1 b 3 Q 7 U 2 V j d G l v b j E v Q m F u Y 2 8 g K D I p L 1 R p c G 8 g Q W x 0 Z X J h Z G 8 u e 0 N v b H V t b j g 1 L D g 0 f S Z x d W 9 0 O y w m c X V v d D t T Z W N 0 a W 9 u M S 9 C Y W 5 j b y A o M i k v V G l w b y B B b H R l c m F k b y 5 7 Q 2 9 s d W 1 u O D Y s O D V 9 J n F 1 b 3 Q 7 L C Z x d W 9 0 O 1 N l Y 3 R p b 2 4 x L 0 J h b m N v I C g y K S 9 U a X B v I E F s d G V y Y W R v L n t D b 2 x 1 b W 4 4 N y w 4 N n 0 m c X V v d D s s J n F 1 b 3 Q 7 U 2 V j d G l v b j E v Q m F u Y 2 8 g K D I p L 1 R p c G 8 g Q W x 0 Z X J h Z G 8 u e 0 N v b H V t b j g 4 L D g 3 f S Z x d W 9 0 O y w m c X V v d D t T Z W N 0 a W 9 u M S 9 C Y W 5 j b y A o M i k v V G l w b y B B b H R l c m F k b y 5 7 Q 2 9 s d W 1 u O D k s O D h 9 J n F 1 b 3 Q 7 L C Z x d W 9 0 O 1 N l Y 3 R p b 2 4 x L 0 J h b m N v I C g y K S 9 U a X B v I E F s d G V y Y W R v L n t D b 2 x 1 b W 4 5 M C w 4 O X 0 m c X V v d D s s J n F 1 b 3 Q 7 U 2 V j d G l v b j E v Q m F u Y 2 8 g K D I p L 1 R p c G 8 g Q W x 0 Z X J h Z G 8 u e 0 N v b H V t b j k x L D k w f S Z x d W 9 0 O y w m c X V v d D t T Z W N 0 a W 9 u M S 9 C Y W 5 j b y A o M i k v V G l w b y B B b H R l c m F k b y 5 7 Q 2 9 s d W 1 u O T I s O T F 9 J n F 1 b 3 Q 7 L C Z x d W 9 0 O 1 N l Y 3 R p b 2 4 x L 0 J h b m N v I C g y K S 9 U a X B v I E F s d G V y Y W R v L n t D b 2 x 1 b W 4 5 M y w 5 M n 0 m c X V v d D s s J n F 1 b 3 Q 7 U 2 V j d G l v b j E v Q m F u Y 2 8 g K D I p L 1 R p c G 8 g Q W x 0 Z X J h Z G 8 u e 0 N v b H V t b j k 0 L D k z f S Z x d W 9 0 O y w m c X V v d D t T Z W N 0 a W 9 u M S 9 C Y W 5 j b y A o M i k v V G l w b y B B b H R l c m F k b y 5 7 Q 2 9 s d W 1 u O T U s O T R 9 J n F 1 b 3 Q 7 L C Z x d W 9 0 O 1 N l Y 3 R p b 2 4 x L 0 J h b m N v I C g y K S 9 U a X B v I E F s d G V y Y W R v L n t D b 2 x 1 b W 4 5 N i w 5 N X 0 m c X V v d D s s J n F 1 b 3 Q 7 U 2 V j d G l v b j E v Q m F u Y 2 8 g K D I p L 1 R p c G 8 g Q W x 0 Z X J h Z G 8 u e 0 N v b H V t b j k 3 L D k 2 f S Z x d W 9 0 O y w m c X V v d D t T Z W N 0 a W 9 u M S 9 C Y W 5 j b y A o M i k v V G l w b y B B b H R l c m F k b y 5 7 Q 2 9 s d W 1 u O T g s O T d 9 J n F 1 b 3 Q 7 L C Z x d W 9 0 O 1 N l Y 3 R p b 2 4 x L 0 J h b m N v I C g y K S 9 U a X B v I E F s d G V y Y W R v L n t D b 2 x 1 b W 4 5 O S w 5 O H 0 m c X V v d D s s J n F 1 b 3 Q 7 U 2 V j d G l v b j E v Q m F u Y 2 8 g K D I p L 1 R p c G 8 g Q W x 0 Z X J h Z G 8 u e 0 N v b H V t b j E w M C w 5 O X 0 m c X V v d D s s J n F 1 b 3 Q 7 U 2 V j d G l v b j E v Q m F u Y 2 8 g K D I p L 1 R p c G 8 g Q W x 0 Z X J h Z G 8 u e 0 N v b H V t b j E w M S w x M D B 9 J n F 1 b 3 Q 7 L C Z x d W 9 0 O 1 N l Y 3 R p b 2 4 x L 0 J h b m N v I C g y K S 9 U a X B v I E F s d G V y Y W R v L n t D b 2 x 1 b W 4 x M D I s M T A x f S Z x d W 9 0 O y w m c X V v d D t T Z W N 0 a W 9 u M S 9 C Y W 5 j b y A o M i k v V G l w b y B B b H R l c m F k b y 5 7 Q 2 9 s d W 1 u M T A z L D E w M n 0 m c X V v d D s s J n F 1 b 3 Q 7 U 2 V j d G l v b j E v Q m F u Y 2 8 g K D I p L 1 R p c G 8 g Q W x 0 Z X J h Z G 8 u e 0 N v b H V t b j E w N C w x M D N 9 J n F 1 b 3 Q 7 L C Z x d W 9 0 O 1 N l Y 3 R p b 2 4 x L 0 J h b m N v I C g y K S 9 U a X B v I E F s d G V y Y W R v L n t D b 2 x 1 b W 4 x M D U s M T A 0 f S Z x d W 9 0 O y w m c X V v d D t T Z W N 0 a W 9 u M S 9 C Y W 5 j b y A o M i k v V G l w b y B B b H R l c m F k b y 5 7 Q 2 9 s d W 1 u M T A 2 L D E w N X 0 m c X V v d D s s J n F 1 b 3 Q 7 U 2 V j d G l v b j E v Q m F u Y 2 8 g K D I p L 1 R p c G 8 g Q W x 0 Z X J h Z G 8 u e 0 N v b H V t b j E w N y w x M D Z 9 J n F 1 b 3 Q 7 L C Z x d W 9 0 O 1 N l Y 3 R p b 2 4 x L 0 J h b m N v I C g y K S 9 U a X B v I E F s d G V y Y W R v L n t D b 2 x 1 b W 4 x M D g s M T A 3 f S Z x d W 9 0 O y w m c X V v d D t T Z W N 0 a W 9 u M S 9 C Y W 5 j b y A o M i k v V G l w b y B B b H R l c m F k b y 5 7 Q 2 9 s d W 1 u M T A 5 L D E w O H 0 m c X V v d D s s J n F 1 b 3 Q 7 U 2 V j d G l v b j E v Q m F u Y 2 8 g K D I p L 1 R p c G 8 g Q W x 0 Z X J h Z G 8 u e 0 N v b H V t b j E x M C w x M D l 9 J n F 1 b 3 Q 7 L C Z x d W 9 0 O 1 N l Y 3 R p b 2 4 x L 0 J h b m N v I C g y K S 9 U a X B v I E F s d G V y Y W R v L n t D b 2 x 1 b W 4 x M T E s M T E w f S Z x d W 9 0 O y w m c X V v d D t T Z W N 0 a W 9 u M S 9 C Y W 5 j b y A o M i k v V G l w b y B B b H R l c m F k b y 5 7 Q 2 9 s d W 1 u M T E y L D E x M X 0 m c X V v d D s s J n F 1 b 3 Q 7 U 2 V j d G l v b j E v Q m F u Y 2 8 g K D I p L 1 R p c G 8 g Q W x 0 Z X J h Z G 8 u e 0 N v b H V t b j E x M y w x M T J 9 J n F 1 b 3 Q 7 L C Z x d W 9 0 O 1 N l Y 3 R p b 2 4 x L 0 J h b m N v I C g y K S 9 U a X B v I E F s d G V y Y W R v L n t D b 2 x 1 b W 4 x M T Q s M T E z f S Z x d W 9 0 O y w m c X V v d D t T Z W N 0 a W 9 u M S 9 C Y W 5 j b y A o M i k v V G l w b y B B b H R l c m F k b y 5 7 Q 2 9 s d W 1 u M T E 1 L D E x N H 0 m c X V v d D s s J n F 1 b 3 Q 7 U 2 V j d G l v b j E v Q m F u Y 2 8 g K D I p L 1 R p c G 8 g Q W x 0 Z X J h Z G 8 u e 0 N v b H V t b j E x N i w x M T V 9 J n F 1 b 3 Q 7 L C Z x d W 9 0 O 1 N l Y 3 R p b 2 4 x L 0 J h b m N v I C g y K S 9 U a X B v I E F s d G V y Y W R v L n t D b 2 x 1 b W 4 x M T c s M T E 2 f S Z x d W 9 0 O y w m c X V v d D t T Z W N 0 a W 9 u M S 9 C Y W 5 j b y A o M i k v V G l w b y B B b H R l c m F k b y 5 7 Q 2 9 s d W 1 u M T E 4 L D E x N 3 0 m c X V v d D s s J n F 1 b 3 Q 7 U 2 V j d G l v b j E v Q m F u Y 2 8 g K D I p L 1 R p c G 8 g Q W x 0 Z X J h Z G 8 u e 0 N v b H V t b j E x O S w x M T h 9 J n F 1 b 3 Q 7 L C Z x d W 9 0 O 1 N l Y 3 R p b 2 4 x L 0 J h b m N v I C g y K S 9 U a X B v I E F s d G V y Y W R v L n t D b 2 x 1 b W 4 x M j A s M T E 5 f S Z x d W 9 0 O y w m c X V v d D t T Z W N 0 a W 9 u M S 9 C Y W 5 j b y A o M i k v V G l w b y B B b H R l c m F k b y 5 7 Q 2 9 s d W 1 u M T I x L D E y M H 0 m c X V v d D s s J n F 1 b 3 Q 7 U 2 V j d G l v b j E v Q m F u Y 2 8 g K D I p L 1 R p c G 8 g Q W x 0 Z X J h Z G 8 u e 0 N v b H V t b j E y M i w x M j F 9 J n F 1 b 3 Q 7 L C Z x d W 9 0 O 1 N l Y 3 R p b 2 4 x L 0 J h b m N v I C g y K S 9 U a X B v I E F s d G V y Y W R v L n t D b 2 x 1 b W 4 x M j M s M T I y f S Z x d W 9 0 O y w m c X V v d D t T Z W N 0 a W 9 u M S 9 C Y W 5 j b y A o M i k v V G l w b y B B b H R l c m F k b y 5 7 Q 2 9 s d W 1 u M T I 0 L D E y M 3 0 m c X V v d D s s J n F 1 b 3 Q 7 U 2 V j d G l v b j E v Q m F u Y 2 8 g K D I p L 1 R p c G 8 g Q W x 0 Z X J h Z G 8 u e 0 N v b H V t b j E y N S w x M j R 9 J n F 1 b 3 Q 7 L C Z x d W 9 0 O 1 N l Y 3 R p b 2 4 x L 0 J h b m N v I C g y K S 9 U a X B v I E F s d G V y Y W R v L n t D b 2 x 1 b W 4 x M j Y s M T I 1 f S Z x d W 9 0 O y w m c X V v d D t T Z W N 0 a W 9 u M S 9 C Y W 5 j b y A o M i k v V G l w b y B B b H R l c m F k b y 5 7 Q 2 9 s d W 1 u M T I 3 L D E y N n 0 m c X V v d D s s J n F 1 b 3 Q 7 U 2 V j d G l v b j E v Q m F u Y 2 8 g K D I p L 1 R p c G 8 g Q W x 0 Z X J h Z G 8 u e 0 N v b H V t b j E y O C w x M j d 9 J n F 1 b 3 Q 7 L C Z x d W 9 0 O 1 N l Y 3 R p b 2 4 x L 0 J h b m N v I C g y K S 9 U a X B v I E F s d G V y Y W R v L n t D b 2 x 1 b W 4 x M j k s M T I 4 f S Z x d W 9 0 O y w m c X V v d D t T Z W N 0 a W 9 u M S 9 C Y W 5 j b y A o M i k v V G l w b y B B b H R l c m F k b y 5 7 Q 2 9 s d W 1 u M T M w L D E y O X 0 m c X V v d D s s J n F 1 b 3 Q 7 U 2 V j d G l v b j E v Q m F u Y 2 8 g K D I p L 1 R p c G 8 g Q W x 0 Z X J h Z G 8 u e 0 N v b H V t b j E z M S w x M z B 9 J n F 1 b 3 Q 7 L C Z x d W 9 0 O 1 N l Y 3 R p b 2 4 x L 0 J h b m N v I C g y K S 9 U a X B v I E F s d G V y Y W R v L n t D b 2 x 1 b W 4 x M z I s M T M x f S Z x d W 9 0 O y w m c X V v d D t T Z W N 0 a W 9 u M S 9 C Y W 5 j b y A o M i k v V G l w b y B B b H R l c m F k b y 5 7 Q 2 9 s d W 1 u M T M z L D E z M n 0 m c X V v d D s s J n F 1 b 3 Q 7 U 2 V j d G l v b j E v Q m F u Y 2 8 g K D I p L 1 R p c G 8 g Q W x 0 Z X J h Z G 8 u e 0 N v b H V t b j E z N C w x M z N 9 J n F 1 b 3 Q 7 L C Z x d W 9 0 O 1 N l Y 3 R p b 2 4 x L 0 J h b m N v I C g y K S 9 U a X B v I E F s d G V y Y W R v L n t D b 2 x 1 b W 4 x M z U s M T M 0 f S Z x d W 9 0 O y w m c X V v d D t T Z W N 0 a W 9 u M S 9 C Y W 5 j b y A o M i k v V G l w b y B B b H R l c m F k b y 5 7 Q 2 9 s d W 1 u M T M 2 L D E z N X 0 m c X V v d D s s J n F 1 b 3 Q 7 U 2 V j d G l v b j E v Q m F u Y 2 8 g K D I p L 1 R p c G 8 g Q W x 0 Z X J h Z G 8 u e 0 N v b H V t b j E z N y w x M z Z 9 J n F 1 b 3 Q 7 L C Z x d W 9 0 O 1 N l Y 3 R p b 2 4 x L 0 J h b m N v I C g y K S 9 U a X B v I E F s d G V y Y W R v L n t D b 2 x 1 b W 4 x M z g s M T M 3 f S Z x d W 9 0 O y w m c X V v d D t T Z W N 0 a W 9 u M S 9 C Y W 5 j b y A o M i k v V G l w b y B B b H R l c m F k b y 5 7 Q 2 9 s d W 1 u M T M 5 L D E z O H 0 m c X V v d D s s J n F 1 b 3 Q 7 U 2 V j d G l v b j E v Q m F u Y 2 8 g K D I p L 1 R p c G 8 g Q W x 0 Z X J h Z G 8 u e 0 N v b H V t b j E 0 M C w x M z l 9 J n F 1 b 3 Q 7 L C Z x d W 9 0 O 1 N l Y 3 R p b 2 4 x L 0 J h b m N v I C g y K S 9 U a X B v I E F s d G V y Y W R v L n t D b 2 x 1 b W 4 x N D E s M T Q w f S Z x d W 9 0 O y w m c X V v d D t T Z W N 0 a W 9 u M S 9 C Y W 5 j b y A o M i k v V G l w b y B B b H R l c m F k b y 5 7 Q 2 9 s d W 1 u M T Q y L D E 0 M X 0 m c X V v d D s s J n F 1 b 3 Q 7 U 2 V j d G l v b j E v Q m F u Y 2 8 g K D I p L 1 R p c G 8 g Q W x 0 Z X J h Z G 8 u e 0 N v b H V t b j E 0 M y w x N D J 9 J n F 1 b 3 Q 7 L C Z x d W 9 0 O 1 N l Y 3 R p b 2 4 x L 0 J h b m N v I C g y K S 9 U a X B v I E F s d G V y Y W R v L n t D b 2 x 1 b W 4 x N D Q s M T Q z f S Z x d W 9 0 O y w m c X V v d D t T Z W N 0 a W 9 u M S 9 C Y W 5 j b y A o M i k v V G l w b y B B b H R l c m F k b y 5 7 Q 2 9 s d W 1 u M T Q 1 L D E 0 N H 0 m c X V v d D s s J n F 1 b 3 Q 7 U 2 V j d G l v b j E v Q m F u Y 2 8 g K D I p L 1 R p c G 8 g Q W x 0 Z X J h Z G 8 u e 0 N v b H V t b j E 0 N i w x N D V 9 J n F 1 b 3 Q 7 L C Z x d W 9 0 O 1 N l Y 3 R p b 2 4 x L 0 J h b m N v I C g y K S 9 U a X B v I E F s d G V y Y W R v L n t D b 2 x 1 b W 4 x N D c s M T Q 2 f S Z x d W 9 0 O y w m c X V v d D t T Z W N 0 a W 9 u M S 9 C Y W 5 j b y A o M i k v V G l w b y B B b H R l c m F k b y 5 7 Q 2 9 s d W 1 u M T Q 4 L D E 0 N 3 0 m c X V v d D s s J n F 1 b 3 Q 7 U 2 V j d G l v b j E v Q m F u Y 2 8 g K D I p L 1 R p c G 8 g Q W x 0 Z X J h Z G 8 u e 0 N v b H V t b j E 0 O S w x N D h 9 J n F 1 b 3 Q 7 L C Z x d W 9 0 O 1 N l Y 3 R p b 2 4 x L 0 J h b m N v I C g y K S 9 U a X B v I E F s d G V y Y W R v L n t D b 2 x 1 b W 4 x N T A s M T Q 5 f S Z x d W 9 0 O y w m c X V v d D t T Z W N 0 a W 9 u M S 9 C Y W 5 j b y A o M i k v V G l w b y B B b H R l c m F k b y 5 7 Q 2 9 s d W 1 u M T U x L D E 1 M H 0 m c X V v d D s s J n F 1 b 3 Q 7 U 2 V j d G l v b j E v Q m F u Y 2 8 g K D I p L 1 R p c G 8 g Q W x 0 Z X J h Z G 8 u e 0 N v b H V t b j E 1 M i w x N T F 9 J n F 1 b 3 Q 7 L C Z x d W 9 0 O 1 N l Y 3 R p b 2 4 x L 0 J h b m N v I C g y K S 9 U a X B v I E F s d G V y Y W R v L n t D b 2 x 1 b W 4 x N T M s M T U y f S Z x d W 9 0 O y w m c X V v d D t T Z W N 0 a W 9 u M S 9 C Y W 5 j b y A o M i k v V G l w b y B B b H R l c m F k b y 5 7 Q 2 9 s d W 1 u M T U 0 L D E 1 M 3 0 m c X V v d D s s J n F 1 b 3 Q 7 U 2 V j d G l v b j E v Q m F u Y 2 8 g K D I p L 1 R p c G 8 g Q W x 0 Z X J h Z G 8 u e 0 N v b H V t b j E 1 N S w x N T R 9 J n F 1 b 3 Q 7 L C Z x d W 9 0 O 1 N l Y 3 R p b 2 4 x L 0 J h b m N v I C g y K S 9 U a X B v I E F s d G V y Y W R v L n t D b 2 x 1 b W 4 x N T Y s M T U 1 f S Z x d W 9 0 O y w m c X V v d D t T Z W N 0 a W 9 u M S 9 C Y W 5 j b y A o M i k v V G l w b y B B b H R l c m F k b y 5 7 Q 2 9 s d W 1 u M T U 3 L D E 1 N n 0 m c X V v d D s s J n F 1 b 3 Q 7 U 2 V j d G l v b j E v Q m F u Y 2 8 g K D I p L 1 R p c G 8 g Q W x 0 Z X J h Z G 8 u e 0 N v b H V t b j E 1 O C w x N T d 9 J n F 1 b 3 Q 7 L C Z x d W 9 0 O 1 N l Y 3 R p b 2 4 x L 0 J h b m N v I C g y K S 9 U a X B v I E F s d G V y Y W R v L n t D b 2 x 1 b W 4 x N T k s M T U 4 f S Z x d W 9 0 O y w m c X V v d D t T Z W N 0 a W 9 u M S 9 C Y W 5 j b y A o M i k v V G l w b y B B b H R l c m F k b y 5 7 Q 2 9 s d W 1 u M T Y w L D E 1 O X 0 m c X V v d D s s J n F 1 b 3 Q 7 U 2 V j d G l v b j E v Q m F u Y 2 8 g K D I p L 1 R p c G 8 g Q W x 0 Z X J h Z G 8 u e 0 N v b H V t b j E 2 M S w x N j B 9 J n F 1 b 3 Q 7 L C Z x d W 9 0 O 1 N l Y 3 R p b 2 4 x L 0 J h b m N v I C g y K S 9 U a X B v I E F s d G V y Y W R v L n t D b 2 x 1 b W 4 x N j I s M T Y x f S Z x d W 9 0 O y w m c X V v d D t T Z W N 0 a W 9 u M S 9 C Y W 5 j b y A o M i k v V G l w b y B B b H R l c m F k b y 5 7 Q 2 9 s d W 1 u M T Y z L D E 2 M n 0 m c X V v d D s s J n F 1 b 3 Q 7 U 2 V j d G l v b j E v Q m F u Y 2 8 g K D I p L 1 R p c G 8 g Q W x 0 Z X J h Z G 8 u e 0 N v b H V t b j E 2 N C w x N j N 9 J n F 1 b 3 Q 7 L C Z x d W 9 0 O 1 N l Y 3 R p b 2 4 x L 0 J h b m N v I C g y K S 9 U a X B v I E F s d G V y Y W R v L n t D b 2 x 1 b W 4 x N j U s M T Y 0 f S Z x d W 9 0 O y w m c X V v d D t T Z W N 0 a W 9 u M S 9 C Y W 5 j b y A o M i k v V G l w b y B B b H R l c m F k b y 5 7 Q 2 9 s d W 1 u M T Y 2 L D E 2 N X 0 m c X V v d D s s J n F 1 b 3 Q 7 U 2 V j d G l v b j E v Q m F u Y 2 8 g K D I p L 1 R p c G 8 g Q W x 0 Z X J h Z G 8 u e 0 N v b H V t b j E 2 N y w x N j Z 9 J n F 1 b 3 Q 7 L C Z x d W 9 0 O 1 N l Y 3 R p b 2 4 x L 0 J h b m N v I C g y K S 9 U a X B v I E F s d G V y Y W R v L n t D b 2 x 1 b W 4 x N j g s M T Y 3 f S Z x d W 9 0 O y w m c X V v d D t T Z W N 0 a W 9 u M S 9 C Y W 5 j b y A o M i k v V G l w b y B B b H R l c m F k b y 5 7 Q 2 9 s d W 1 u M T Y 5 L D E 2 O H 0 m c X V v d D s s J n F 1 b 3 Q 7 U 2 V j d G l v b j E v Q m F u Y 2 8 g K D I p L 1 R p c G 8 g Q W x 0 Z X J h Z G 8 u e 0 N v b H V t b j E 3 M C w x N j l 9 J n F 1 b 3 Q 7 L C Z x d W 9 0 O 1 N l Y 3 R p b 2 4 x L 0 J h b m N v I C g y K S 9 U a X B v I E F s d G V y Y W R v L n t D b 2 x 1 b W 4 x N z E s M T c w f S Z x d W 9 0 O y w m c X V v d D t T Z W N 0 a W 9 u M S 9 C Y W 5 j b y A o M i k v V G l w b y B B b H R l c m F k b y 5 7 Q 2 9 s d W 1 u M T c y L D E 3 M X 0 m c X V v d D s s J n F 1 b 3 Q 7 U 2 V j d G l v b j E v Q m F u Y 2 8 g K D I p L 1 R p c G 8 g Q W x 0 Z X J h Z G 8 u e 0 N v b H V t b j E 3 M y w x N z J 9 J n F 1 b 3 Q 7 L C Z x d W 9 0 O 1 N l Y 3 R p b 2 4 x L 0 J h b m N v I C g y K S 9 U a X B v I E F s d G V y Y W R v L n t D b 2 x 1 b W 4 x N z Q s M T c z f S Z x d W 9 0 O y w m c X V v d D t T Z W N 0 a W 9 u M S 9 C Y W 5 j b y A o M i k v V G l w b y B B b H R l c m F k b y 5 7 Q 2 9 s d W 1 u M T c 1 L D E 3 N H 0 m c X V v d D s s J n F 1 b 3 Q 7 U 2 V j d G l v b j E v Q m F u Y 2 8 g K D I p L 1 R p c G 8 g Q W x 0 Z X J h Z G 8 u e 0 N v b H V t b j E 3 N i w x N z V 9 J n F 1 b 3 Q 7 L C Z x d W 9 0 O 1 N l Y 3 R p b 2 4 x L 0 J h b m N v I C g y K S 9 U a X B v I E F s d G V y Y W R v L n t D b 2 x 1 b W 4 x N z c s M T c 2 f S Z x d W 9 0 O y w m c X V v d D t T Z W N 0 a W 9 u M S 9 C Y W 5 j b y A o M i k v V G l w b y B B b H R l c m F k b y 5 7 Q 2 9 s d W 1 u M T c 4 L D E 3 N 3 0 m c X V v d D s s J n F 1 b 3 Q 7 U 2 V j d G l v b j E v Q m F u Y 2 8 g K D I p L 1 R p c G 8 g Q W x 0 Z X J h Z G 8 u e 0 N v b H V t b j E 3 O S w x N z h 9 J n F 1 b 3 Q 7 L C Z x d W 9 0 O 1 N l Y 3 R p b 2 4 x L 0 J h b m N v I C g y K S 9 U a X B v I E F s d G V y Y W R v L n t D b 2 x 1 b W 4 x O D A s M T c 5 f S Z x d W 9 0 O y w m c X V v d D t T Z W N 0 a W 9 u M S 9 C Y W 5 j b y A o M i k v V G l w b y B B b H R l c m F k b y 5 7 Q 2 9 s d W 1 u M T g x L D E 4 M H 0 m c X V v d D s s J n F 1 b 3 Q 7 U 2 V j d G l v b j E v Q m F u Y 2 8 g K D I p L 1 R p c G 8 g Q W x 0 Z X J h Z G 8 u e 0 N v b H V t b j E 4 M i w x O D F 9 J n F 1 b 3 Q 7 L C Z x d W 9 0 O 1 N l Y 3 R p b 2 4 x L 0 J h b m N v I C g y K S 9 U a X B v I E F s d G V y Y W R v L n t D b 2 x 1 b W 4 x O D M s M T g y f S Z x d W 9 0 O y w m c X V v d D t T Z W N 0 a W 9 u M S 9 C Y W 5 j b y A o M i k v V G l w b y B B b H R l c m F k b y 5 7 Q 2 9 s d W 1 u M T g 0 L D E 4 M 3 0 m c X V v d D s s J n F 1 b 3 Q 7 U 2 V j d G l v b j E v Q m F u Y 2 8 g K D I p L 1 R p c G 8 g Q W x 0 Z X J h Z G 8 u e 0 N v b H V t b j E 4 N S w x O D R 9 J n F 1 b 3 Q 7 L C Z x d W 9 0 O 1 N l Y 3 R p b 2 4 x L 0 J h b m N v I C g y K S 9 U a X B v I E F s d G V y Y W R v L n t D b 2 x 1 b W 4 x O D Y s M T g 1 f S Z x d W 9 0 O y w m c X V v d D t T Z W N 0 a W 9 u M S 9 C Y W 5 j b y A o M i k v V G l w b y B B b H R l c m F k b y 5 7 Q 2 9 s d W 1 u M T g 3 L D E 4 N n 0 m c X V v d D s s J n F 1 b 3 Q 7 U 2 V j d G l v b j E v Q m F u Y 2 8 g K D I p L 1 R p c G 8 g Q W x 0 Z X J h Z G 8 u e 0 N v b H V t b j E 4 O C w x O D d 9 J n F 1 b 3 Q 7 L C Z x d W 9 0 O 1 N l Y 3 R p b 2 4 x L 0 J h b m N v I C g y K S 9 U a X B v I E F s d G V y Y W R v L n t D b 2 x 1 b W 4 x O D k s M T g 4 f S Z x d W 9 0 O y w m c X V v d D t T Z W N 0 a W 9 u M S 9 C Y W 5 j b y A o M i k v V G l w b y B B b H R l c m F k b y 5 7 Q 2 9 s d W 1 u M T k w L D E 4 O X 0 m c X V v d D s s J n F 1 b 3 Q 7 U 2 V j d G l v b j E v Q m F u Y 2 8 g K D I p L 1 R p c G 8 g Q W x 0 Z X J h Z G 8 u e 0 N v b H V t b j E 5 M S w x O T B 9 J n F 1 b 3 Q 7 L C Z x d W 9 0 O 1 N l Y 3 R p b 2 4 x L 0 J h b m N v I C g y K S 9 U a X B v I E F s d G V y Y W R v L n t D b 2 x 1 b W 4 x O T I s M T k x f S Z x d W 9 0 O y w m c X V v d D t T Z W N 0 a W 9 u M S 9 C Y W 5 j b y A o M i k v V G l w b y B B b H R l c m F k b y 5 7 Q 2 9 s d W 1 u M T k z L D E 5 M n 0 m c X V v d D s s J n F 1 b 3 Q 7 U 2 V j d G l v b j E v Q m F u Y 2 8 g K D I p L 1 R p c G 8 g Q W x 0 Z X J h Z G 8 u e 0 N v b H V t b j E 5 N C w x O T N 9 J n F 1 b 3 Q 7 L C Z x d W 9 0 O 1 N l Y 3 R p b 2 4 x L 0 J h b m N v I C g y K S 9 U a X B v I E F s d G V y Y W R v L n t D b 2 x 1 b W 4 x O T U s M T k 0 f S Z x d W 9 0 O y w m c X V v d D t T Z W N 0 a W 9 u M S 9 C Y W 5 j b y A o M i k v V G l w b y B B b H R l c m F k b y 5 7 Q 2 9 s d W 1 u M T k 2 L D E 5 N X 0 m c X V v d D s s J n F 1 b 3 Q 7 U 2 V j d G l v b j E v Q m F u Y 2 8 g K D I p L 1 R p c G 8 g Q W x 0 Z X J h Z G 8 u e 0 N v b H V t b j E 5 N y w x O T Z 9 J n F 1 b 3 Q 7 L C Z x d W 9 0 O 1 N l Y 3 R p b 2 4 x L 0 J h b m N v I C g y K S 9 U a X B v I E F s d G V y Y W R v L n t D b 2 x 1 b W 4 x O T g s M T k 3 f S Z x d W 9 0 O y w m c X V v d D t T Z W N 0 a W 9 u M S 9 C Y W 5 j b y A o M i k v V G l w b y B B b H R l c m F k b y 5 7 Q 2 9 s d W 1 u M T k 5 L D E 5 O H 0 m c X V v d D s s J n F 1 b 3 Q 7 U 2 V j d G l v b j E v Q m F u Y 2 8 g K D I p L 1 R p c G 8 g Q W x 0 Z X J h Z G 8 u e 0 N v b H V t b j I w M C w x O T l 9 J n F 1 b 3 Q 7 L C Z x d W 9 0 O 1 N l Y 3 R p b 2 4 x L 0 J h b m N v I C g y K S 9 U a X B v I E F s d G V y Y W R v L n t D b 2 x 1 b W 4 y M D E s M j A w f S Z x d W 9 0 O y w m c X V v d D t T Z W N 0 a W 9 u M S 9 C Y W 5 j b y A o M i k v V G l w b y B B b H R l c m F k b y 5 7 Q 2 9 s d W 1 u M j A y L D I w M X 0 m c X V v d D s s J n F 1 b 3 Q 7 U 2 V j d G l v b j E v Q m F u Y 2 8 g K D I p L 1 R p c G 8 g Q W x 0 Z X J h Z G 8 u e 0 N v b H V t b j I w M y w y M D J 9 J n F 1 b 3 Q 7 L C Z x d W 9 0 O 1 N l Y 3 R p b 2 4 x L 0 J h b m N v I C g y K S 9 U a X B v I E F s d G V y Y W R v L n t D b 2 x 1 b W 4 y M D Q s M j A z f S Z x d W 9 0 O y w m c X V v d D t T Z W N 0 a W 9 u M S 9 C Y W 5 j b y A o M i k v V G l w b y B B b H R l c m F k b y 5 7 Q 2 9 s d W 1 u M j A 1 L D I w N H 0 m c X V v d D s s J n F 1 b 3 Q 7 U 2 V j d G l v b j E v Q m F u Y 2 8 g K D I p L 1 R p c G 8 g Q W x 0 Z X J h Z G 8 u e 0 N v b H V t b j I w N i w y M D V 9 J n F 1 b 3 Q 7 L C Z x d W 9 0 O 1 N l Y 3 R p b 2 4 x L 0 J h b m N v I C g y K S 9 U a X B v I E F s d G V y Y W R v L n t D b 2 x 1 b W 4 y M D c s M j A 2 f S Z x d W 9 0 O y w m c X V v d D t T Z W N 0 a W 9 u M S 9 C Y W 5 j b y A o M i k v V G l w b y B B b H R l c m F k b y 5 7 Q 2 9 s d W 1 u M j A 4 L D I w N 3 0 m c X V v d D s s J n F 1 b 3 Q 7 U 2 V j d G l v b j E v Q m F u Y 2 8 g K D I p L 1 R p c G 8 g Q W x 0 Z X J h Z G 8 u e 0 N v b H V t b j I w O S w y M D h 9 J n F 1 b 3 Q 7 L C Z x d W 9 0 O 1 N l Y 3 R p b 2 4 x L 0 J h b m N v I C g y K S 9 U a X B v I E F s d G V y Y W R v L n t D b 2 x 1 b W 4 y M T A s M j A 5 f S Z x d W 9 0 O y w m c X V v d D t T Z W N 0 a W 9 u M S 9 C Y W 5 j b y A o M i k v V G l w b y B B b H R l c m F k b y 5 7 Q 2 9 s d W 1 u M j E x L D I x M H 0 m c X V v d D s s J n F 1 b 3 Q 7 U 2 V j d G l v b j E v Q m F u Y 2 8 g K D I p L 1 R p c G 8 g Q W x 0 Z X J h Z G 8 u e 0 N v b H V t b j I x M i w y M T F 9 J n F 1 b 3 Q 7 L C Z x d W 9 0 O 1 N l Y 3 R p b 2 4 x L 0 J h b m N v I C g y K S 9 U a X B v I E F s d G V y Y W R v L n t D b 2 x 1 b W 4 y M T M s M j E y f S Z x d W 9 0 O y w m c X V v d D t T Z W N 0 a W 9 u M S 9 C Y W 5 j b y A o M i k v V G l w b y B B b H R l c m F k b y 5 7 Q 2 9 s d W 1 u M j E 0 L D I x M 3 0 m c X V v d D s s J n F 1 b 3 Q 7 U 2 V j d G l v b j E v Q m F u Y 2 8 g K D I p L 1 R p c G 8 g Q W x 0 Z X J h Z G 8 u e 0 N v b H V t b j I x N S w y M T R 9 J n F 1 b 3 Q 7 L C Z x d W 9 0 O 1 N l Y 3 R p b 2 4 x L 0 J h b m N v I C g y K S 9 U a X B v I E F s d G V y Y W R v L n t D b 2 x 1 b W 4 y M T Y s M j E 1 f S Z x d W 9 0 O y w m c X V v d D t T Z W N 0 a W 9 u M S 9 C Y W 5 j b y A o M i k v V G l w b y B B b H R l c m F k b y 5 7 Q 2 9 s d W 1 u M j E 3 L D I x N n 0 m c X V v d D s s J n F 1 b 3 Q 7 U 2 V j d G l v b j E v Q m F u Y 2 8 g K D I p L 1 R p c G 8 g Q W x 0 Z X J h Z G 8 u e 0 N v b H V t b j I x O C w y M T d 9 J n F 1 b 3 Q 7 L C Z x d W 9 0 O 1 N l Y 3 R p b 2 4 x L 0 J h b m N v I C g y K S 9 U a X B v I E F s d G V y Y W R v L n t D b 2 x 1 b W 4 y M T k s M j E 4 f S Z x d W 9 0 O y w m c X V v d D t T Z W N 0 a W 9 u M S 9 C Y W 5 j b y A o M i k v V G l w b y B B b H R l c m F k b y 5 7 Q 2 9 s d W 1 u M j I w L D I x O X 0 m c X V v d D s s J n F 1 b 3 Q 7 U 2 V j d G l v b j E v Q m F u Y 2 8 g K D I p L 1 R p c G 8 g Q W x 0 Z X J h Z G 8 u e 0 N v b H V t b j I y M S w y M j B 9 J n F 1 b 3 Q 7 L C Z x d W 9 0 O 1 N l Y 3 R p b 2 4 x L 0 J h b m N v I C g y K S 9 U a X B v I E F s d G V y Y W R v L n t D b 2 x 1 b W 4 y M j I s M j I x f S Z x d W 9 0 O y w m c X V v d D t T Z W N 0 a W 9 u M S 9 C Y W 5 j b y A o M i k v V G l w b y B B b H R l c m F k b y 5 7 Q 2 9 s d W 1 u M j I z L D I y M n 0 m c X V v d D s s J n F 1 b 3 Q 7 U 2 V j d G l v b j E v Q m F u Y 2 8 g K D I p L 1 R p c G 8 g Q W x 0 Z X J h Z G 8 u e 0 N v b H V t b j I y N C w y M j N 9 J n F 1 b 3 Q 7 L C Z x d W 9 0 O 1 N l Y 3 R p b 2 4 x L 0 J h b m N v I C g y K S 9 U a X B v I E F s d G V y Y W R v L n t D b 2 x 1 b W 4 y M j U s M j I 0 f S Z x d W 9 0 O y w m c X V v d D t T Z W N 0 a W 9 u M S 9 C Y W 5 j b y A o M i k v V G l w b y B B b H R l c m F k b y 5 7 Q 2 9 s d W 1 u M j I 2 L D I y N X 0 m c X V v d D s s J n F 1 b 3 Q 7 U 2 V j d G l v b j E v Q m F u Y 2 8 g K D I p L 1 R p c G 8 g Q W x 0 Z X J h Z G 8 u e 0 N v b H V t b j I y N y w y M j Z 9 J n F 1 b 3 Q 7 L C Z x d W 9 0 O 1 N l Y 3 R p b 2 4 x L 0 J h b m N v I C g y K S 9 U a X B v I E F s d G V y Y W R v L n t D b 2 x 1 b W 4 y M j g s M j I 3 f S Z x d W 9 0 O y w m c X V v d D t T Z W N 0 a W 9 u M S 9 C Y W 5 j b y A o M i k v V G l w b y B B b H R l c m F k b y 5 7 Q 2 9 s d W 1 u M j I 5 L D I y O H 0 m c X V v d D s s J n F 1 b 3 Q 7 U 2 V j d G l v b j E v Q m F u Y 2 8 g K D I p L 1 R p c G 8 g Q W x 0 Z X J h Z G 8 u e 0 N v b H V t b j I z M C w y M j l 9 J n F 1 b 3 Q 7 L C Z x d W 9 0 O 1 N l Y 3 R p b 2 4 x L 0 J h b m N v I C g y K S 9 U a X B v I E F s d G V y Y W R v L n t D b 2 x 1 b W 4 y M z E s M j M w f S Z x d W 9 0 O y w m c X V v d D t T Z W N 0 a W 9 u M S 9 C Y W 5 j b y A o M i k v V G l w b y B B b H R l c m F k b y 5 7 Q 2 9 s d W 1 u M j M y L D I z M X 0 m c X V v d D s s J n F 1 b 3 Q 7 U 2 V j d G l v b j E v Q m F u Y 2 8 g K D I p L 1 R p c G 8 g Q W x 0 Z X J h Z G 8 u e 0 N v b H V t b j I z M y w y M z J 9 J n F 1 b 3 Q 7 L C Z x d W 9 0 O 1 N l Y 3 R p b 2 4 x L 0 J h b m N v I C g y K S 9 U a X B v I E F s d G V y Y W R v L n t D b 2 x 1 b W 4 y M z Q s M j M z f S Z x d W 9 0 O y w m c X V v d D t T Z W N 0 a W 9 u M S 9 C Y W 5 j b y A o M i k v V G l w b y B B b H R l c m F k b y 5 7 Q 2 9 s d W 1 u M j M 1 L D I z N H 0 m c X V v d D s s J n F 1 b 3 Q 7 U 2 V j d G l v b j E v Q m F u Y 2 8 g K D I p L 1 R p c G 8 g Q W x 0 Z X J h Z G 8 u e 0 N v b H V t b j I z N i w y M z V 9 J n F 1 b 3 Q 7 L C Z x d W 9 0 O 1 N l Y 3 R p b 2 4 x L 0 J h b m N v I C g y K S 9 U a X B v I E F s d G V y Y W R v L n t D b 2 x 1 b W 4 y M z c s M j M 2 f S Z x d W 9 0 O y w m c X V v d D t T Z W N 0 a W 9 u M S 9 C Y W 5 j b y A o M i k v V G l w b y B B b H R l c m F k b y 5 7 Q 2 9 s d W 1 u M j M 4 L D I z N 3 0 m c X V v d D s s J n F 1 b 3 Q 7 U 2 V j d G l v b j E v Q m F u Y 2 8 g K D I p L 1 R p c G 8 g Q W x 0 Z X J h Z G 8 u e 0 N v b H V t b j I z O S w y M z h 9 J n F 1 b 3 Q 7 L C Z x d W 9 0 O 1 N l Y 3 R p b 2 4 x L 0 J h b m N v I C g y K S 9 U a X B v I E F s d G V y Y W R v L n t D b 2 x 1 b W 4 y N D A s M j M 5 f S Z x d W 9 0 O y w m c X V v d D t T Z W N 0 a W 9 u M S 9 C Y W 5 j b y A o M i k v V G l w b y B B b H R l c m F k b y 5 7 Q 2 9 s d W 1 u M j Q x L D I 0 M H 0 m c X V v d D s s J n F 1 b 3 Q 7 U 2 V j d G l v b j E v Q m F u Y 2 8 g K D I p L 1 R p c G 8 g Q W x 0 Z X J h Z G 8 u e 0 N v b H V t b j I 0 M i w y N D F 9 J n F 1 b 3 Q 7 L C Z x d W 9 0 O 1 N l Y 3 R p b 2 4 x L 0 J h b m N v I C g y K S 9 U a X B v I E F s d G V y Y W R v L n t D b 2 x 1 b W 4 y N D M s M j Q y f S Z x d W 9 0 O y w m c X V v d D t T Z W N 0 a W 9 u M S 9 C Y W 5 j b y A o M i k v V G l w b y B B b H R l c m F k b y 5 7 Q 2 9 s d W 1 u M j Q 0 L D I 0 M 3 0 m c X V v d D s s J n F 1 b 3 Q 7 U 2 V j d G l v b j E v Q m F u Y 2 8 g K D I p L 1 R p c G 8 g Q W x 0 Z X J h Z G 8 u e 0 N v b H V t b j I 0 N S w y N D R 9 J n F 1 b 3 Q 7 L C Z x d W 9 0 O 1 N l Y 3 R p b 2 4 x L 0 J h b m N v I C g y K S 9 U a X B v I E F s d G V y Y W R v L n t D b 2 x 1 b W 4 y N D Y s M j Q 1 f S Z x d W 9 0 O y w m c X V v d D t T Z W N 0 a W 9 u M S 9 C Y W 5 j b y A o M i k v V G l w b y B B b H R l c m F k b y 5 7 Q 2 9 s d W 1 u M j Q 3 L D I 0 N n 0 m c X V v d D s s J n F 1 b 3 Q 7 U 2 V j d G l v b j E v Q m F u Y 2 8 g K D I p L 1 R p c G 8 g Q W x 0 Z X J h Z G 8 u e 0 N v b H V t b j I 0 O C w y N D d 9 J n F 1 b 3 Q 7 L C Z x d W 9 0 O 1 N l Y 3 R p b 2 4 x L 0 J h b m N v I C g y K S 9 U a X B v I E F s d G V y Y W R v L n t D b 2 x 1 b W 4 y N D k s M j Q 4 f S Z x d W 9 0 O y w m c X V v d D t T Z W N 0 a W 9 u M S 9 C Y W 5 j b y A o M i k v V G l w b y B B b H R l c m F k b y 5 7 Q 2 9 s d W 1 u M j U w L D I 0 O X 0 m c X V v d D s s J n F 1 b 3 Q 7 U 2 V j d G l v b j E v Q m F u Y 2 8 g K D I p L 1 R p c G 8 g Q W x 0 Z X J h Z G 8 u e 0 N v b H V t b j I 1 M S w y N T B 9 J n F 1 b 3 Q 7 L C Z x d W 9 0 O 1 N l Y 3 R p b 2 4 x L 0 J h b m N v I C g y K S 9 U a X B v I E F s d G V y Y W R v L n t D b 2 x 1 b W 4 y N T I s M j U x f S Z x d W 9 0 O y w m c X V v d D t T Z W N 0 a W 9 u M S 9 C Y W 5 j b y A o M i k v V G l w b y B B b H R l c m F k b y 5 7 Q 2 9 s d W 1 u M j U z L D I 1 M n 0 m c X V v d D s s J n F 1 b 3 Q 7 U 2 V j d G l v b j E v Q m F u Y 2 8 g K D I p L 1 R p c G 8 g Q W x 0 Z X J h Z G 8 u e 0 N v b H V t b j I 1 N C w y N T N 9 J n F 1 b 3 Q 7 L C Z x d W 9 0 O 1 N l Y 3 R p b 2 4 x L 0 J h b m N v I C g y K S 9 U a X B v I E F s d G V y Y W R v L n t D b 2 x 1 b W 4 y N T U s M j U 0 f S Z x d W 9 0 O 1 0 s J n F 1 b 3 Q 7 Q 2 9 s d W 1 u Q 2 9 1 b n Q m c X V v d D s 6 M j U 1 L C Z x d W 9 0 O 0 t l e U N v b H V t b k 5 h b W V z J n F 1 b 3 Q 7 O l t d L C Z x d W 9 0 O 0 N v b H V t b k l k Z W 5 0 a X R p Z X M m c X V v d D s 6 W y Z x d W 9 0 O 1 N l Y 3 R p b 2 4 x L 0 J h b m N v I C g y K S 9 U a X B v I E F s d G V y Y W R v L n t D b 2 x 1 b W 4 x L D B 9 J n F 1 b 3 Q 7 L C Z x d W 9 0 O 1 N l Y 3 R p b 2 4 x L 0 J h b m N v I C g y K S 9 U a X B v I E F s d G V y Y W R v L n t C Q U 5 D T y B E R S B D V V N U T 1 M g L S B S R U Z F U s O K T k N J Q S A y L j Y s M X 0 m c X V v d D s s J n F 1 b 3 Q 7 U 2 V j d G l v b j E v Q m F u Y 2 8 g K D I p L 1 R p c G 8 g Q W x 0 Z X J h Z G 8 u e 0 N v b H V t b j M s M n 0 m c X V v d D s s J n F 1 b 3 Q 7 U 2 V j d G l v b j E v Q m F u Y 2 8 g K D I p L 1 R p c G 8 g Q W x 0 Z X J h Z G 8 u e 0 N v b H V t b j Q s M 3 0 m c X V v d D s s J n F 1 b 3 Q 7 U 2 V j d G l v b j E v Q m F u Y 2 8 g K D I p L 1 R p c G 8 g Q W x 0 Z X J h Z G 8 u e 0 N v b H V t b j U s N H 0 m c X V v d D s s J n F 1 b 3 Q 7 U 2 V j d G l v b j E v Q m F u Y 2 8 g K D I p L 1 R p c G 8 g Q W x 0 Z X J h Z G 8 u e 0 N v b H V t b j Y s N X 0 m c X V v d D s s J n F 1 b 3 Q 7 U 2 V j d G l v b j E v Q m F u Y 2 8 g K D I p L 1 R p c G 8 g Q W x 0 Z X J h Z G 8 u e 0 N v b H V t b j c s N n 0 m c X V v d D s s J n F 1 b 3 Q 7 U 2 V j d G l v b j E v Q m F u Y 2 8 g K D I p L 1 R p c G 8 g Q W x 0 Z X J h Z G 8 u e 0 N v b H V t b j g s N 3 0 m c X V v d D s s J n F 1 b 3 Q 7 U 2 V j d G l v b j E v Q m F u Y 2 8 g K D I p L 1 R p c G 8 g Q W x 0 Z X J h Z G 8 u e 0 F T I D 0 g Q V R S S U J V w 4 1 E T y B T w 4 N P I F B B V U x P L D h 9 J n F 1 b 3 Q 7 L C Z x d W 9 0 O 1 N l Y 3 R p b 2 4 x L 0 J h b m N v I C g y K S 9 U a X B v I E F s d G V y Y W R v L n t D b 2 x 1 b W 4 x M C w 5 f S Z x d W 9 0 O y w m c X V v d D t T Z W N 0 a W 9 u M S 9 C Y W 5 j b y A o M i k v V G l w b y B B b H R l c m F k b y 5 7 Q 2 9 s d W 1 u M T E s M T B 9 J n F 1 b 3 Q 7 L C Z x d W 9 0 O 1 N l Y 3 R p b 2 4 x L 0 J h b m N v I C g y K S 9 U a X B v I E F s d G V y Y W R v L n t Q b G F u a W x o Y S B D Y X N h I F B v c H V s Y X I g M D d f M j A y N S B B d H V h b G l 6 Y W R v I C g x M l 8 w O F 8 y M D I 1 K S 5 4 b H N 4 L D E x f S Z x d W 9 0 O y w m c X V v d D t T Z W N 0 a W 9 u M S 9 C Y W 5 j b y A o M i k v V G l w b y B B b H R l c m F k b y 5 7 Q 2 9 s d W 1 u M T M s M T J 9 J n F 1 b 3 Q 7 L C Z x d W 9 0 O 1 N l Y 3 R p b 2 4 x L 0 J h b m N v I C g y K S 9 U a X B v I E F s d G V y Y W R v L n t D b 2 x 1 b W 4 x N C w x M 3 0 m c X V v d D s s J n F 1 b 3 Q 7 U 2 V j d G l v b j E v Q m F u Y 2 8 g K D I p L 1 R p c G 8 g Q W x 0 Z X J h Z G 8 u e 0 N v b H V t b j E 1 L D E 0 f S Z x d W 9 0 O y w m c X V v d D t T Z W N 0 a W 9 u M S 9 C Y W 5 j b y A o M i k v V G l w b y B B b H R l c m F k b y 5 7 Q 2 9 s d W 1 u M T Y s M T V 9 J n F 1 b 3 Q 7 L C Z x d W 9 0 O 1 N l Y 3 R p b 2 4 x L 0 J h b m N v I C g y K S 9 U a X B v I E F s d G V y Y W R v L n t D b 2 x 1 b W 4 x N y w x N n 0 m c X V v d D s s J n F 1 b 3 Q 7 U 2 V j d G l v b j E v Q m F u Y 2 8 g K D I p L 1 R p c G 8 g Q W x 0 Z X J h Z G 8 u e 0 N v b H V t b j E 4 L D E 3 f S Z x d W 9 0 O y w m c X V v d D t T Z W N 0 a W 9 u M S 9 C Y W 5 j b y A o M i k v V G l w b y B B b H R l c m F k b y 5 7 Q 2 9 s d W 1 u M T k s M T h 9 J n F 1 b 3 Q 7 L C Z x d W 9 0 O 1 N l Y 3 R p b 2 4 x L 0 J h b m N v I C g y K S 9 U a X B v I E F s d G V y Y W R v L n t D b 2 x 1 b W 4 y M C w x O X 0 m c X V v d D s s J n F 1 b 3 Q 7 U 2 V j d G l v b j E v Q m F u Y 2 8 g K D I p L 1 R p c G 8 g Q W x 0 Z X J h Z G 8 u e 0 N v b H V t b j I x L D I w f S Z x d W 9 0 O y w m c X V v d D t T Z W N 0 a W 9 u M S 9 C Y W 5 j b y A o M i k v V G l w b y B B b H R l c m F k b y 5 7 Q 2 9 s d W 1 u M j I s M j F 9 J n F 1 b 3 Q 7 L C Z x d W 9 0 O 1 N l Y 3 R p b 2 4 x L 0 J h b m N v I C g y K S 9 U a X B v I E F s d G V y Y W R v L n t D b 2 x 1 b W 4 y M y w y M n 0 m c X V v d D s s J n F 1 b 3 Q 7 U 2 V j d G l v b j E v Q m F u Y 2 8 g K D I p L 1 R p c G 8 g Q W x 0 Z X J h Z G 8 u e 0 N v b H V t b j I 0 L D I z f S Z x d W 9 0 O y w m c X V v d D t T Z W N 0 a W 9 u M S 9 C Y W 5 j b y A o M i k v V G l w b y B B b H R l c m F k b y 5 7 Q 2 9 s d W 1 u M j U s M j R 9 J n F 1 b 3 Q 7 L C Z x d W 9 0 O 1 N l Y 3 R p b 2 4 x L 0 J h b m N v I C g y K S 9 U a X B v I E F s d G V y Y W R v L n t D b 2 x 1 b W 4 y N i w y N X 0 m c X V v d D s s J n F 1 b 3 Q 7 U 2 V j d G l v b j E v Q m F u Y 2 8 g K D I p L 1 R p c G 8 g Q W x 0 Z X J h Z G 8 u e 0 N v b H V t b j I 3 L D I 2 f S Z x d W 9 0 O y w m c X V v d D t T Z W N 0 a W 9 u M S 9 C Y W 5 j b y A o M i k v V G l w b y B B b H R l c m F k b y 5 7 Q 2 9 s d W 1 u M j g s M j d 9 J n F 1 b 3 Q 7 L C Z x d W 9 0 O 1 N l Y 3 R p b 2 4 x L 0 J h b m N v I C g y K S 9 U a X B v I E F s d G V y Y W R v L n t D b 2 x 1 b W 4 y O S w y O H 0 m c X V v d D s s J n F 1 b 3 Q 7 U 2 V j d G l v b j E v Q m F u Y 2 8 g K D I p L 1 R p c G 8 g Q W x 0 Z X J h Z G 8 u e 0 N v b H V t b j M w L D I 5 f S Z x d W 9 0 O y w m c X V v d D t T Z W N 0 a W 9 u M S 9 C Y W 5 j b y A o M i k v V G l w b y B B b H R l c m F k b y 5 7 Q 2 9 s d W 1 u M z E s M z B 9 J n F 1 b 3 Q 7 L C Z x d W 9 0 O 1 N l Y 3 R p b 2 4 x L 0 J h b m N v I C g y K S 9 U a X B v I E F s d G V y Y W R v L n t D b 2 x 1 b W 4 z M i w z M X 0 m c X V v d D s s J n F 1 b 3 Q 7 U 2 V j d G l v b j E v Q m F u Y 2 8 g K D I p L 1 R p c G 8 g Q W x 0 Z X J h Z G 8 u e 0 N v b H V t b j M z L D M y f S Z x d W 9 0 O y w m c X V v d D t T Z W N 0 a W 9 u M S 9 C Y W 5 j b y A o M i k v V G l w b y B B b H R l c m F k b y 5 7 Q 2 9 s d W 1 u M z Q s M z N 9 J n F 1 b 3 Q 7 L C Z x d W 9 0 O 1 N l Y 3 R p b 2 4 x L 0 J h b m N v I C g y K S 9 U a X B v I E F s d G V y Y W R v L n t D b 2 x 1 b W 4 z N S w z N H 0 m c X V v d D s s J n F 1 b 3 Q 7 U 2 V j d G l v b j E v Q m F u Y 2 8 g K D I p L 1 R p c G 8 g Q W x 0 Z X J h Z G 8 u e 0 N v b H V t b j M 2 L D M 1 f S Z x d W 9 0 O y w m c X V v d D t T Z W N 0 a W 9 u M S 9 C Y W 5 j b y A o M i k v V G l w b y B B b H R l c m F k b y 5 7 Q 2 9 s d W 1 u M z c s M z Z 9 J n F 1 b 3 Q 7 L C Z x d W 9 0 O 1 N l Y 3 R p b 2 4 x L 0 J h b m N v I C g y K S 9 U a X B v I E F s d G V y Y W R v L n t D b 2 x 1 b W 4 z O C w z N 3 0 m c X V v d D s s J n F 1 b 3 Q 7 U 2 V j d G l v b j E v Q m F u Y 2 8 g K D I p L 1 R p c G 8 g Q W x 0 Z X J h Z G 8 u e 0 N v b H V t b j M 5 L D M 4 f S Z x d W 9 0 O y w m c X V v d D t T Z W N 0 a W 9 u M S 9 C Y W 5 j b y A o M i k v V G l w b y B B b H R l c m F k b y 5 7 Q 2 9 s d W 1 u N D A s M z l 9 J n F 1 b 3 Q 7 L C Z x d W 9 0 O 1 N l Y 3 R p b 2 4 x L 0 J h b m N v I C g y K S 9 U a X B v I E F s d G V y Y W R v L n t D b 2 x 1 b W 4 0 M S w 0 M H 0 m c X V v d D s s J n F 1 b 3 Q 7 U 2 V j d G l v b j E v Q m F u Y 2 8 g K D I p L 1 R p c G 8 g Q W x 0 Z X J h Z G 8 u e 0 N v b H V t b j Q y L D Q x f S Z x d W 9 0 O y w m c X V v d D t T Z W N 0 a W 9 u M S 9 C Y W 5 j b y A o M i k v V G l w b y B B b H R l c m F k b y 5 7 Q 2 9 s d W 1 u N D M s N D J 9 J n F 1 b 3 Q 7 L C Z x d W 9 0 O 1 N l Y 3 R p b 2 4 x L 0 J h b m N v I C g y K S 9 U a X B v I E F s d G V y Y W R v L n t D b 2 x 1 b W 4 0 N C w 0 M 3 0 m c X V v d D s s J n F 1 b 3 Q 7 U 2 V j d G l v b j E v Q m F u Y 2 8 g K D I p L 1 R p c G 8 g Q W x 0 Z X J h Z G 8 u e 0 N v b H V t b j Q 1 L D Q 0 f S Z x d W 9 0 O y w m c X V v d D t T Z W N 0 a W 9 u M S 9 C Y W 5 j b y A o M i k v V G l w b y B B b H R l c m F k b y 5 7 Q 2 9 s d W 1 u N D Y s N D V 9 J n F 1 b 3 Q 7 L C Z x d W 9 0 O 1 N l Y 3 R p b 2 4 x L 0 J h b m N v I C g y K S 9 U a X B v I E F s d G V y Y W R v L n t D b 2 x 1 b W 4 0 N y w 0 N n 0 m c X V v d D s s J n F 1 b 3 Q 7 U 2 V j d G l v b j E v Q m F u Y 2 8 g K D I p L 1 R p c G 8 g Q W x 0 Z X J h Z G 8 u e 0 N v b H V t b j Q 4 L D Q 3 f S Z x d W 9 0 O y w m c X V v d D t T Z W N 0 a W 9 u M S 9 C Y W 5 j b y A o M i k v V G l w b y B B b H R l c m F k b y 5 7 Q 2 9 s d W 1 u N D k s N D h 9 J n F 1 b 3 Q 7 L C Z x d W 9 0 O 1 N l Y 3 R p b 2 4 x L 0 J h b m N v I C g y K S 9 U a X B v I E F s d G V y Y W R v L n t D b 2 x 1 b W 4 1 M C w 0 O X 0 m c X V v d D s s J n F 1 b 3 Q 7 U 2 V j d G l v b j E v Q m F u Y 2 8 g K D I p L 1 R p c G 8 g Q W x 0 Z X J h Z G 8 u e 0 N v b H V t b j U x L D U w f S Z x d W 9 0 O y w m c X V v d D t T Z W N 0 a W 9 u M S 9 C Y W 5 j b y A o M i k v V G l w b y B B b H R l c m F k b y 5 7 Q 2 9 s d W 1 u N T I s N T F 9 J n F 1 b 3 Q 7 L C Z x d W 9 0 O 1 N l Y 3 R p b 2 4 x L 0 J h b m N v I C g y K S 9 U a X B v I E F s d G V y Y W R v L n t D b 2 x 1 b W 4 1 M y w 1 M n 0 m c X V v d D s s J n F 1 b 3 Q 7 U 2 V j d G l v b j E v Q m F u Y 2 8 g K D I p L 1 R p c G 8 g Q W x 0 Z X J h Z G 8 u e 0 N v b H V t b j U 0 L D U z f S Z x d W 9 0 O y w m c X V v d D t T Z W N 0 a W 9 u M S 9 C Y W 5 j b y A o M i k v V G l w b y B B b H R l c m F k b y 5 7 Q 2 9 s d W 1 u N T U s N T R 9 J n F 1 b 3 Q 7 L C Z x d W 9 0 O 1 N l Y 3 R p b 2 4 x L 0 J h b m N v I C g y K S 9 U a X B v I E F s d G V y Y W R v L n t D b 2 x 1 b W 4 1 N i w 1 N X 0 m c X V v d D s s J n F 1 b 3 Q 7 U 2 V j d G l v b j E v Q m F u Y 2 8 g K D I p L 1 R p c G 8 g Q W x 0 Z X J h Z G 8 u e 0 N v b H V t b j U 3 L D U 2 f S Z x d W 9 0 O y w m c X V v d D t T Z W N 0 a W 9 u M S 9 C Y W 5 j b y A o M i k v V G l w b y B B b H R l c m F k b y 5 7 Q 2 9 s d W 1 u N T g s N T d 9 J n F 1 b 3 Q 7 L C Z x d W 9 0 O 1 N l Y 3 R p b 2 4 x L 0 J h b m N v I C g y K S 9 U a X B v I E F s d G V y Y W R v L n t D b 2 x 1 b W 4 1 O S w 1 O H 0 m c X V v d D s s J n F 1 b 3 Q 7 U 2 V j d G l v b j E v Q m F u Y 2 8 g K D I p L 1 R p c G 8 g Q W x 0 Z X J h Z G 8 u e 0 N v b H V t b j Y w L D U 5 f S Z x d W 9 0 O y w m c X V v d D t T Z W N 0 a W 9 u M S 9 C Y W 5 j b y A o M i k v V G l w b y B B b H R l c m F k b y 5 7 Q 2 9 s d W 1 u N j E s N j B 9 J n F 1 b 3 Q 7 L C Z x d W 9 0 O 1 N l Y 3 R p b 2 4 x L 0 J h b m N v I C g y K S 9 U a X B v I E F s d G V y Y W R v L n t D b 2 x 1 b W 4 2 M i w 2 M X 0 m c X V v d D s s J n F 1 b 3 Q 7 U 2 V j d G l v b j E v Q m F u Y 2 8 g K D I p L 1 R p c G 8 g Q W x 0 Z X J h Z G 8 u e 0 N v b H V t b j Y z L D Y y f S Z x d W 9 0 O y w m c X V v d D t T Z W N 0 a W 9 u M S 9 C Y W 5 j b y A o M i k v V G l w b y B B b H R l c m F k b y 5 7 Q 2 9 s d W 1 u N j Q s N j N 9 J n F 1 b 3 Q 7 L C Z x d W 9 0 O 1 N l Y 3 R p b 2 4 x L 0 J h b m N v I C g y K S 9 U a X B v I E F s d G V y Y W R v L n t D b 2 x 1 b W 4 2 N S w 2 N H 0 m c X V v d D s s J n F 1 b 3 Q 7 U 2 V j d G l v b j E v Q m F u Y 2 8 g K D I p L 1 R p c G 8 g Q W x 0 Z X J h Z G 8 u e 0 N v b H V t b j Y 2 L D Y 1 f S Z x d W 9 0 O y w m c X V v d D t T Z W N 0 a W 9 u M S 9 C Y W 5 j b y A o M i k v V G l w b y B B b H R l c m F k b y 5 7 Q 2 9 s d W 1 u N j c s N j Z 9 J n F 1 b 3 Q 7 L C Z x d W 9 0 O 1 N l Y 3 R p b 2 4 x L 0 J h b m N v I C g y K S 9 U a X B v I E F s d G V y Y W R v L n t D b 2 x 1 b W 4 2 O C w 2 N 3 0 m c X V v d D s s J n F 1 b 3 Q 7 U 2 V j d G l v b j E v Q m F u Y 2 8 g K D I p L 1 R p c G 8 g Q W x 0 Z X J h Z G 8 u e 0 N v b H V t b j Y 5 L D Y 4 f S Z x d W 9 0 O y w m c X V v d D t T Z W N 0 a W 9 u M S 9 C Y W 5 j b y A o M i k v V G l w b y B B b H R l c m F k b y 5 7 Q 2 9 s d W 1 u N z A s N j l 9 J n F 1 b 3 Q 7 L C Z x d W 9 0 O 1 N l Y 3 R p b 2 4 x L 0 J h b m N v I C g y K S 9 U a X B v I E F s d G V y Y W R v L n t D b 2 x 1 b W 4 3 M S w 3 M H 0 m c X V v d D s s J n F 1 b 3 Q 7 U 2 V j d G l v b j E v Q m F u Y 2 8 g K D I p L 1 R p c G 8 g Q W x 0 Z X J h Z G 8 u e 0 N v b H V t b j c y L D c x f S Z x d W 9 0 O y w m c X V v d D t T Z W N 0 a W 9 u M S 9 C Y W 5 j b y A o M i k v V G l w b y B B b H R l c m F k b y 5 7 Q 2 9 s d W 1 u N z M s N z J 9 J n F 1 b 3 Q 7 L C Z x d W 9 0 O 1 N l Y 3 R p b 2 4 x L 0 J h b m N v I C g y K S 9 U a X B v I E F s d G V y Y W R v L n t D b 2 x 1 b W 4 3 N C w 3 M 3 0 m c X V v d D s s J n F 1 b 3 Q 7 U 2 V j d G l v b j E v Q m F u Y 2 8 g K D I p L 1 R p c G 8 g Q W x 0 Z X J h Z G 8 u e 0 N v b H V t b j c 1 L D c 0 f S Z x d W 9 0 O y w m c X V v d D t T Z W N 0 a W 9 u M S 9 C Y W 5 j b y A o M i k v V G l w b y B B b H R l c m F k b y 5 7 Q 2 9 s d W 1 u N z Y s N z V 9 J n F 1 b 3 Q 7 L C Z x d W 9 0 O 1 N l Y 3 R p b 2 4 x L 0 J h b m N v I C g y K S 9 U a X B v I E F s d G V y Y W R v L n t D b 2 x 1 b W 4 3 N y w 3 N n 0 m c X V v d D s s J n F 1 b 3 Q 7 U 2 V j d G l v b j E v Q m F u Y 2 8 g K D I p L 1 R p c G 8 g Q W x 0 Z X J h Z G 8 u e 0 N v b H V t b j c 4 L D c 3 f S Z x d W 9 0 O y w m c X V v d D t T Z W N 0 a W 9 u M S 9 C Y W 5 j b y A o M i k v V G l w b y B B b H R l c m F k b y 5 7 Q 2 9 s d W 1 u N z k s N z h 9 J n F 1 b 3 Q 7 L C Z x d W 9 0 O 1 N l Y 3 R p b 2 4 x L 0 J h b m N v I C g y K S 9 U a X B v I E F s d G V y Y W R v L n t D b 2 x 1 b W 4 4 M C w 3 O X 0 m c X V v d D s s J n F 1 b 3 Q 7 U 2 V j d G l v b j E v Q m F u Y 2 8 g K D I p L 1 R p c G 8 g Q W x 0 Z X J h Z G 8 u e 0 N v b H V t b j g x L D g w f S Z x d W 9 0 O y w m c X V v d D t T Z W N 0 a W 9 u M S 9 C Y W 5 j b y A o M i k v V G l w b y B B b H R l c m F k b y 5 7 Q 2 9 s d W 1 u O D I s O D F 9 J n F 1 b 3 Q 7 L C Z x d W 9 0 O 1 N l Y 3 R p b 2 4 x L 0 J h b m N v I C g y K S 9 U a X B v I E F s d G V y Y W R v L n t D b 2 x 1 b W 4 4 M y w 4 M n 0 m c X V v d D s s J n F 1 b 3 Q 7 U 2 V j d G l v b j E v Q m F u Y 2 8 g K D I p L 1 R p c G 8 g Q W x 0 Z X J h Z G 8 u e 0 N v b H V t b j g 0 L D g z f S Z x d W 9 0 O y w m c X V v d D t T Z W N 0 a W 9 u M S 9 C Y W 5 j b y A o M i k v V G l w b y B B b H R l c m F k b y 5 7 Q 2 9 s d W 1 u O D U s O D R 9 J n F 1 b 3 Q 7 L C Z x d W 9 0 O 1 N l Y 3 R p b 2 4 x L 0 J h b m N v I C g y K S 9 U a X B v I E F s d G V y Y W R v L n t D b 2 x 1 b W 4 4 N i w 4 N X 0 m c X V v d D s s J n F 1 b 3 Q 7 U 2 V j d G l v b j E v Q m F u Y 2 8 g K D I p L 1 R p c G 8 g Q W x 0 Z X J h Z G 8 u e 0 N v b H V t b j g 3 L D g 2 f S Z x d W 9 0 O y w m c X V v d D t T Z W N 0 a W 9 u M S 9 C Y W 5 j b y A o M i k v V G l w b y B B b H R l c m F k b y 5 7 Q 2 9 s d W 1 u O D g s O D d 9 J n F 1 b 3 Q 7 L C Z x d W 9 0 O 1 N l Y 3 R p b 2 4 x L 0 J h b m N v I C g y K S 9 U a X B v I E F s d G V y Y W R v L n t D b 2 x 1 b W 4 4 O S w 4 O H 0 m c X V v d D s s J n F 1 b 3 Q 7 U 2 V j d G l v b j E v Q m F u Y 2 8 g K D I p L 1 R p c G 8 g Q W x 0 Z X J h Z G 8 u e 0 N v b H V t b j k w L D g 5 f S Z x d W 9 0 O y w m c X V v d D t T Z W N 0 a W 9 u M S 9 C Y W 5 j b y A o M i k v V G l w b y B B b H R l c m F k b y 5 7 Q 2 9 s d W 1 u O T E s O T B 9 J n F 1 b 3 Q 7 L C Z x d W 9 0 O 1 N l Y 3 R p b 2 4 x L 0 J h b m N v I C g y K S 9 U a X B v I E F s d G V y Y W R v L n t D b 2 x 1 b W 4 5 M i w 5 M X 0 m c X V v d D s s J n F 1 b 3 Q 7 U 2 V j d G l v b j E v Q m F u Y 2 8 g K D I p L 1 R p c G 8 g Q W x 0 Z X J h Z G 8 u e 0 N v b H V t b j k z L D k y f S Z x d W 9 0 O y w m c X V v d D t T Z W N 0 a W 9 u M S 9 C Y W 5 j b y A o M i k v V G l w b y B B b H R l c m F k b y 5 7 Q 2 9 s d W 1 u O T Q s O T N 9 J n F 1 b 3 Q 7 L C Z x d W 9 0 O 1 N l Y 3 R p b 2 4 x L 0 J h b m N v I C g y K S 9 U a X B v I E F s d G V y Y W R v L n t D b 2 x 1 b W 4 5 N S w 5 N H 0 m c X V v d D s s J n F 1 b 3 Q 7 U 2 V j d G l v b j E v Q m F u Y 2 8 g K D I p L 1 R p c G 8 g Q W x 0 Z X J h Z G 8 u e 0 N v b H V t b j k 2 L D k 1 f S Z x d W 9 0 O y w m c X V v d D t T Z W N 0 a W 9 u M S 9 C Y W 5 j b y A o M i k v V G l w b y B B b H R l c m F k b y 5 7 Q 2 9 s d W 1 u O T c s O T Z 9 J n F 1 b 3 Q 7 L C Z x d W 9 0 O 1 N l Y 3 R p b 2 4 x L 0 J h b m N v I C g y K S 9 U a X B v I E F s d G V y Y W R v L n t D b 2 x 1 b W 4 5 O C w 5 N 3 0 m c X V v d D s s J n F 1 b 3 Q 7 U 2 V j d G l v b j E v Q m F u Y 2 8 g K D I p L 1 R p c G 8 g Q W x 0 Z X J h Z G 8 u e 0 N v b H V t b j k 5 L D k 4 f S Z x d W 9 0 O y w m c X V v d D t T Z W N 0 a W 9 u M S 9 C Y W 5 j b y A o M i k v V G l w b y B B b H R l c m F k b y 5 7 Q 2 9 s d W 1 u M T A w L D k 5 f S Z x d W 9 0 O y w m c X V v d D t T Z W N 0 a W 9 u M S 9 C Y W 5 j b y A o M i k v V G l w b y B B b H R l c m F k b y 5 7 Q 2 9 s d W 1 u M T A x L D E w M H 0 m c X V v d D s s J n F 1 b 3 Q 7 U 2 V j d G l v b j E v Q m F u Y 2 8 g K D I p L 1 R p c G 8 g Q W x 0 Z X J h Z G 8 u e 0 N v b H V t b j E w M i w x M D F 9 J n F 1 b 3 Q 7 L C Z x d W 9 0 O 1 N l Y 3 R p b 2 4 x L 0 J h b m N v I C g y K S 9 U a X B v I E F s d G V y Y W R v L n t D b 2 x 1 b W 4 x M D M s M T A y f S Z x d W 9 0 O y w m c X V v d D t T Z W N 0 a W 9 u M S 9 C Y W 5 j b y A o M i k v V G l w b y B B b H R l c m F k b y 5 7 Q 2 9 s d W 1 u M T A 0 L D E w M 3 0 m c X V v d D s s J n F 1 b 3 Q 7 U 2 V j d G l v b j E v Q m F u Y 2 8 g K D I p L 1 R p c G 8 g Q W x 0 Z X J h Z G 8 u e 0 N v b H V t b j E w N S w x M D R 9 J n F 1 b 3 Q 7 L C Z x d W 9 0 O 1 N l Y 3 R p b 2 4 x L 0 J h b m N v I C g y K S 9 U a X B v I E F s d G V y Y W R v L n t D b 2 x 1 b W 4 x M D Y s M T A 1 f S Z x d W 9 0 O y w m c X V v d D t T Z W N 0 a W 9 u M S 9 C Y W 5 j b y A o M i k v V G l w b y B B b H R l c m F k b y 5 7 Q 2 9 s d W 1 u M T A 3 L D E w N n 0 m c X V v d D s s J n F 1 b 3 Q 7 U 2 V j d G l v b j E v Q m F u Y 2 8 g K D I p L 1 R p c G 8 g Q W x 0 Z X J h Z G 8 u e 0 N v b H V t b j E w O C w x M D d 9 J n F 1 b 3 Q 7 L C Z x d W 9 0 O 1 N l Y 3 R p b 2 4 x L 0 J h b m N v I C g y K S 9 U a X B v I E F s d G V y Y W R v L n t D b 2 x 1 b W 4 x M D k s M T A 4 f S Z x d W 9 0 O y w m c X V v d D t T Z W N 0 a W 9 u M S 9 C Y W 5 j b y A o M i k v V G l w b y B B b H R l c m F k b y 5 7 Q 2 9 s d W 1 u M T E w L D E w O X 0 m c X V v d D s s J n F 1 b 3 Q 7 U 2 V j d G l v b j E v Q m F u Y 2 8 g K D I p L 1 R p c G 8 g Q W x 0 Z X J h Z G 8 u e 0 N v b H V t b j E x M S w x M T B 9 J n F 1 b 3 Q 7 L C Z x d W 9 0 O 1 N l Y 3 R p b 2 4 x L 0 J h b m N v I C g y K S 9 U a X B v I E F s d G V y Y W R v L n t D b 2 x 1 b W 4 x M T I s M T E x f S Z x d W 9 0 O y w m c X V v d D t T Z W N 0 a W 9 u M S 9 C Y W 5 j b y A o M i k v V G l w b y B B b H R l c m F k b y 5 7 Q 2 9 s d W 1 u M T E z L D E x M n 0 m c X V v d D s s J n F 1 b 3 Q 7 U 2 V j d G l v b j E v Q m F u Y 2 8 g K D I p L 1 R p c G 8 g Q W x 0 Z X J h Z G 8 u e 0 N v b H V t b j E x N C w x M T N 9 J n F 1 b 3 Q 7 L C Z x d W 9 0 O 1 N l Y 3 R p b 2 4 x L 0 J h b m N v I C g y K S 9 U a X B v I E F s d G V y Y W R v L n t D b 2 x 1 b W 4 x M T U s M T E 0 f S Z x d W 9 0 O y w m c X V v d D t T Z W N 0 a W 9 u M S 9 C Y W 5 j b y A o M i k v V G l w b y B B b H R l c m F k b y 5 7 Q 2 9 s d W 1 u M T E 2 L D E x N X 0 m c X V v d D s s J n F 1 b 3 Q 7 U 2 V j d G l v b j E v Q m F u Y 2 8 g K D I p L 1 R p c G 8 g Q W x 0 Z X J h Z G 8 u e 0 N v b H V t b j E x N y w x M T Z 9 J n F 1 b 3 Q 7 L C Z x d W 9 0 O 1 N l Y 3 R p b 2 4 x L 0 J h b m N v I C g y K S 9 U a X B v I E F s d G V y Y W R v L n t D b 2 x 1 b W 4 x M T g s M T E 3 f S Z x d W 9 0 O y w m c X V v d D t T Z W N 0 a W 9 u M S 9 C Y W 5 j b y A o M i k v V G l w b y B B b H R l c m F k b y 5 7 Q 2 9 s d W 1 u M T E 5 L D E x O H 0 m c X V v d D s s J n F 1 b 3 Q 7 U 2 V j d G l v b j E v Q m F u Y 2 8 g K D I p L 1 R p c G 8 g Q W x 0 Z X J h Z G 8 u e 0 N v b H V t b j E y M C w x M T l 9 J n F 1 b 3 Q 7 L C Z x d W 9 0 O 1 N l Y 3 R p b 2 4 x L 0 J h b m N v I C g y K S 9 U a X B v I E F s d G V y Y W R v L n t D b 2 x 1 b W 4 x M j E s M T I w f S Z x d W 9 0 O y w m c X V v d D t T Z W N 0 a W 9 u M S 9 C Y W 5 j b y A o M i k v V G l w b y B B b H R l c m F k b y 5 7 Q 2 9 s d W 1 u M T I y L D E y M X 0 m c X V v d D s s J n F 1 b 3 Q 7 U 2 V j d G l v b j E v Q m F u Y 2 8 g K D I p L 1 R p c G 8 g Q W x 0 Z X J h Z G 8 u e 0 N v b H V t b j E y M y w x M j J 9 J n F 1 b 3 Q 7 L C Z x d W 9 0 O 1 N l Y 3 R p b 2 4 x L 0 J h b m N v I C g y K S 9 U a X B v I E F s d G V y Y W R v L n t D b 2 x 1 b W 4 x M j Q s M T I z f S Z x d W 9 0 O y w m c X V v d D t T Z W N 0 a W 9 u M S 9 C Y W 5 j b y A o M i k v V G l w b y B B b H R l c m F k b y 5 7 Q 2 9 s d W 1 u M T I 1 L D E y N H 0 m c X V v d D s s J n F 1 b 3 Q 7 U 2 V j d G l v b j E v Q m F u Y 2 8 g K D I p L 1 R p c G 8 g Q W x 0 Z X J h Z G 8 u e 0 N v b H V t b j E y N i w x M j V 9 J n F 1 b 3 Q 7 L C Z x d W 9 0 O 1 N l Y 3 R p b 2 4 x L 0 J h b m N v I C g y K S 9 U a X B v I E F s d G V y Y W R v L n t D b 2 x 1 b W 4 x M j c s M T I 2 f S Z x d W 9 0 O y w m c X V v d D t T Z W N 0 a W 9 u M S 9 C Y W 5 j b y A o M i k v V G l w b y B B b H R l c m F k b y 5 7 Q 2 9 s d W 1 u M T I 4 L D E y N 3 0 m c X V v d D s s J n F 1 b 3 Q 7 U 2 V j d G l v b j E v Q m F u Y 2 8 g K D I p L 1 R p c G 8 g Q W x 0 Z X J h Z G 8 u e 0 N v b H V t b j E y O S w x M j h 9 J n F 1 b 3 Q 7 L C Z x d W 9 0 O 1 N l Y 3 R p b 2 4 x L 0 J h b m N v I C g y K S 9 U a X B v I E F s d G V y Y W R v L n t D b 2 x 1 b W 4 x M z A s M T I 5 f S Z x d W 9 0 O y w m c X V v d D t T Z W N 0 a W 9 u M S 9 C Y W 5 j b y A o M i k v V G l w b y B B b H R l c m F k b y 5 7 Q 2 9 s d W 1 u M T M x L D E z M H 0 m c X V v d D s s J n F 1 b 3 Q 7 U 2 V j d G l v b j E v Q m F u Y 2 8 g K D I p L 1 R p c G 8 g Q W x 0 Z X J h Z G 8 u e 0 N v b H V t b j E z M i w x M z F 9 J n F 1 b 3 Q 7 L C Z x d W 9 0 O 1 N l Y 3 R p b 2 4 x L 0 J h b m N v I C g y K S 9 U a X B v I E F s d G V y Y W R v L n t D b 2 x 1 b W 4 x M z M s M T M y f S Z x d W 9 0 O y w m c X V v d D t T Z W N 0 a W 9 u M S 9 C Y W 5 j b y A o M i k v V G l w b y B B b H R l c m F k b y 5 7 Q 2 9 s d W 1 u M T M 0 L D E z M 3 0 m c X V v d D s s J n F 1 b 3 Q 7 U 2 V j d G l v b j E v Q m F u Y 2 8 g K D I p L 1 R p c G 8 g Q W x 0 Z X J h Z G 8 u e 0 N v b H V t b j E z N S w x M z R 9 J n F 1 b 3 Q 7 L C Z x d W 9 0 O 1 N l Y 3 R p b 2 4 x L 0 J h b m N v I C g y K S 9 U a X B v I E F s d G V y Y W R v L n t D b 2 x 1 b W 4 x M z Y s M T M 1 f S Z x d W 9 0 O y w m c X V v d D t T Z W N 0 a W 9 u M S 9 C Y W 5 j b y A o M i k v V G l w b y B B b H R l c m F k b y 5 7 Q 2 9 s d W 1 u M T M 3 L D E z N n 0 m c X V v d D s s J n F 1 b 3 Q 7 U 2 V j d G l v b j E v Q m F u Y 2 8 g K D I p L 1 R p c G 8 g Q W x 0 Z X J h Z G 8 u e 0 N v b H V t b j E z O C w x M z d 9 J n F 1 b 3 Q 7 L C Z x d W 9 0 O 1 N l Y 3 R p b 2 4 x L 0 J h b m N v I C g y K S 9 U a X B v I E F s d G V y Y W R v L n t D b 2 x 1 b W 4 x M z k s M T M 4 f S Z x d W 9 0 O y w m c X V v d D t T Z W N 0 a W 9 u M S 9 C Y W 5 j b y A o M i k v V G l w b y B B b H R l c m F k b y 5 7 Q 2 9 s d W 1 u M T Q w L D E z O X 0 m c X V v d D s s J n F 1 b 3 Q 7 U 2 V j d G l v b j E v Q m F u Y 2 8 g K D I p L 1 R p c G 8 g Q W x 0 Z X J h Z G 8 u e 0 N v b H V t b j E 0 M S w x N D B 9 J n F 1 b 3 Q 7 L C Z x d W 9 0 O 1 N l Y 3 R p b 2 4 x L 0 J h b m N v I C g y K S 9 U a X B v I E F s d G V y Y W R v L n t D b 2 x 1 b W 4 x N D I s M T Q x f S Z x d W 9 0 O y w m c X V v d D t T Z W N 0 a W 9 u M S 9 C Y W 5 j b y A o M i k v V G l w b y B B b H R l c m F k b y 5 7 Q 2 9 s d W 1 u M T Q z L D E 0 M n 0 m c X V v d D s s J n F 1 b 3 Q 7 U 2 V j d G l v b j E v Q m F u Y 2 8 g K D I p L 1 R p c G 8 g Q W x 0 Z X J h Z G 8 u e 0 N v b H V t b j E 0 N C w x N D N 9 J n F 1 b 3 Q 7 L C Z x d W 9 0 O 1 N l Y 3 R p b 2 4 x L 0 J h b m N v I C g y K S 9 U a X B v I E F s d G V y Y W R v L n t D b 2 x 1 b W 4 x N D U s M T Q 0 f S Z x d W 9 0 O y w m c X V v d D t T Z W N 0 a W 9 u M S 9 C Y W 5 j b y A o M i k v V G l w b y B B b H R l c m F k b y 5 7 Q 2 9 s d W 1 u M T Q 2 L D E 0 N X 0 m c X V v d D s s J n F 1 b 3 Q 7 U 2 V j d G l v b j E v Q m F u Y 2 8 g K D I p L 1 R p c G 8 g Q W x 0 Z X J h Z G 8 u e 0 N v b H V t b j E 0 N y w x N D Z 9 J n F 1 b 3 Q 7 L C Z x d W 9 0 O 1 N l Y 3 R p b 2 4 x L 0 J h b m N v I C g y K S 9 U a X B v I E F s d G V y Y W R v L n t D b 2 x 1 b W 4 x N D g s M T Q 3 f S Z x d W 9 0 O y w m c X V v d D t T Z W N 0 a W 9 u M S 9 C Y W 5 j b y A o M i k v V G l w b y B B b H R l c m F k b y 5 7 Q 2 9 s d W 1 u M T Q 5 L D E 0 O H 0 m c X V v d D s s J n F 1 b 3 Q 7 U 2 V j d G l v b j E v Q m F u Y 2 8 g K D I p L 1 R p c G 8 g Q W x 0 Z X J h Z G 8 u e 0 N v b H V t b j E 1 M C w x N D l 9 J n F 1 b 3 Q 7 L C Z x d W 9 0 O 1 N l Y 3 R p b 2 4 x L 0 J h b m N v I C g y K S 9 U a X B v I E F s d G V y Y W R v L n t D b 2 x 1 b W 4 x N T E s M T U w f S Z x d W 9 0 O y w m c X V v d D t T Z W N 0 a W 9 u M S 9 C Y W 5 j b y A o M i k v V G l w b y B B b H R l c m F k b y 5 7 Q 2 9 s d W 1 u M T U y L D E 1 M X 0 m c X V v d D s s J n F 1 b 3 Q 7 U 2 V j d G l v b j E v Q m F u Y 2 8 g K D I p L 1 R p c G 8 g Q W x 0 Z X J h Z G 8 u e 0 N v b H V t b j E 1 M y w x N T J 9 J n F 1 b 3 Q 7 L C Z x d W 9 0 O 1 N l Y 3 R p b 2 4 x L 0 J h b m N v I C g y K S 9 U a X B v I E F s d G V y Y W R v L n t D b 2 x 1 b W 4 x N T Q s M T U z f S Z x d W 9 0 O y w m c X V v d D t T Z W N 0 a W 9 u M S 9 C Y W 5 j b y A o M i k v V G l w b y B B b H R l c m F k b y 5 7 Q 2 9 s d W 1 u M T U 1 L D E 1 N H 0 m c X V v d D s s J n F 1 b 3 Q 7 U 2 V j d G l v b j E v Q m F u Y 2 8 g K D I p L 1 R p c G 8 g Q W x 0 Z X J h Z G 8 u e 0 N v b H V t b j E 1 N i w x N T V 9 J n F 1 b 3 Q 7 L C Z x d W 9 0 O 1 N l Y 3 R p b 2 4 x L 0 J h b m N v I C g y K S 9 U a X B v I E F s d G V y Y W R v L n t D b 2 x 1 b W 4 x N T c s M T U 2 f S Z x d W 9 0 O y w m c X V v d D t T Z W N 0 a W 9 u M S 9 C Y W 5 j b y A o M i k v V G l w b y B B b H R l c m F k b y 5 7 Q 2 9 s d W 1 u M T U 4 L D E 1 N 3 0 m c X V v d D s s J n F 1 b 3 Q 7 U 2 V j d G l v b j E v Q m F u Y 2 8 g K D I p L 1 R p c G 8 g Q W x 0 Z X J h Z G 8 u e 0 N v b H V t b j E 1 O S w x N T h 9 J n F 1 b 3 Q 7 L C Z x d W 9 0 O 1 N l Y 3 R p b 2 4 x L 0 J h b m N v I C g y K S 9 U a X B v I E F s d G V y Y W R v L n t D b 2 x 1 b W 4 x N j A s M T U 5 f S Z x d W 9 0 O y w m c X V v d D t T Z W N 0 a W 9 u M S 9 C Y W 5 j b y A o M i k v V G l w b y B B b H R l c m F k b y 5 7 Q 2 9 s d W 1 u M T Y x L D E 2 M H 0 m c X V v d D s s J n F 1 b 3 Q 7 U 2 V j d G l v b j E v Q m F u Y 2 8 g K D I p L 1 R p c G 8 g Q W x 0 Z X J h Z G 8 u e 0 N v b H V t b j E 2 M i w x N j F 9 J n F 1 b 3 Q 7 L C Z x d W 9 0 O 1 N l Y 3 R p b 2 4 x L 0 J h b m N v I C g y K S 9 U a X B v I E F s d G V y Y W R v L n t D b 2 x 1 b W 4 x N j M s M T Y y f S Z x d W 9 0 O y w m c X V v d D t T Z W N 0 a W 9 u M S 9 C Y W 5 j b y A o M i k v V G l w b y B B b H R l c m F k b y 5 7 Q 2 9 s d W 1 u M T Y 0 L D E 2 M 3 0 m c X V v d D s s J n F 1 b 3 Q 7 U 2 V j d G l v b j E v Q m F u Y 2 8 g K D I p L 1 R p c G 8 g Q W x 0 Z X J h Z G 8 u e 0 N v b H V t b j E 2 N S w x N j R 9 J n F 1 b 3 Q 7 L C Z x d W 9 0 O 1 N l Y 3 R p b 2 4 x L 0 J h b m N v I C g y K S 9 U a X B v I E F s d G V y Y W R v L n t D b 2 x 1 b W 4 x N j Y s M T Y 1 f S Z x d W 9 0 O y w m c X V v d D t T Z W N 0 a W 9 u M S 9 C Y W 5 j b y A o M i k v V G l w b y B B b H R l c m F k b y 5 7 Q 2 9 s d W 1 u M T Y 3 L D E 2 N n 0 m c X V v d D s s J n F 1 b 3 Q 7 U 2 V j d G l v b j E v Q m F u Y 2 8 g K D I p L 1 R p c G 8 g Q W x 0 Z X J h Z G 8 u e 0 N v b H V t b j E 2 O C w x N j d 9 J n F 1 b 3 Q 7 L C Z x d W 9 0 O 1 N l Y 3 R p b 2 4 x L 0 J h b m N v I C g y K S 9 U a X B v I E F s d G V y Y W R v L n t D b 2 x 1 b W 4 x N j k s M T Y 4 f S Z x d W 9 0 O y w m c X V v d D t T Z W N 0 a W 9 u M S 9 C Y W 5 j b y A o M i k v V G l w b y B B b H R l c m F k b y 5 7 Q 2 9 s d W 1 u M T c w L D E 2 O X 0 m c X V v d D s s J n F 1 b 3 Q 7 U 2 V j d G l v b j E v Q m F u Y 2 8 g K D I p L 1 R p c G 8 g Q W x 0 Z X J h Z G 8 u e 0 N v b H V t b j E 3 M S w x N z B 9 J n F 1 b 3 Q 7 L C Z x d W 9 0 O 1 N l Y 3 R p b 2 4 x L 0 J h b m N v I C g y K S 9 U a X B v I E F s d G V y Y W R v L n t D b 2 x 1 b W 4 x N z I s M T c x f S Z x d W 9 0 O y w m c X V v d D t T Z W N 0 a W 9 u M S 9 C Y W 5 j b y A o M i k v V G l w b y B B b H R l c m F k b y 5 7 Q 2 9 s d W 1 u M T c z L D E 3 M n 0 m c X V v d D s s J n F 1 b 3 Q 7 U 2 V j d G l v b j E v Q m F u Y 2 8 g K D I p L 1 R p c G 8 g Q W x 0 Z X J h Z G 8 u e 0 N v b H V t b j E 3 N C w x N z N 9 J n F 1 b 3 Q 7 L C Z x d W 9 0 O 1 N l Y 3 R p b 2 4 x L 0 J h b m N v I C g y K S 9 U a X B v I E F s d G V y Y W R v L n t D b 2 x 1 b W 4 x N z U s M T c 0 f S Z x d W 9 0 O y w m c X V v d D t T Z W N 0 a W 9 u M S 9 C Y W 5 j b y A o M i k v V G l w b y B B b H R l c m F k b y 5 7 Q 2 9 s d W 1 u M T c 2 L D E 3 N X 0 m c X V v d D s s J n F 1 b 3 Q 7 U 2 V j d G l v b j E v Q m F u Y 2 8 g K D I p L 1 R p c G 8 g Q W x 0 Z X J h Z G 8 u e 0 N v b H V t b j E 3 N y w x N z Z 9 J n F 1 b 3 Q 7 L C Z x d W 9 0 O 1 N l Y 3 R p b 2 4 x L 0 J h b m N v I C g y K S 9 U a X B v I E F s d G V y Y W R v L n t D b 2 x 1 b W 4 x N z g s M T c 3 f S Z x d W 9 0 O y w m c X V v d D t T Z W N 0 a W 9 u M S 9 C Y W 5 j b y A o M i k v V G l w b y B B b H R l c m F k b y 5 7 Q 2 9 s d W 1 u M T c 5 L D E 3 O H 0 m c X V v d D s s J n F 1 b 3 Q 7 U 2 V j d G l v b j E v Q m F u Y 2 8 g K D I p L 1 R p c G 8 g Q W x 0 Z X J h Z G 8 u e 0 N v b H V t b j E 4 M C w x N z l 9 J n F 1 b 3 Q 7 L C Z x d W 9 0 O 1 N l Y 3 R p b 2 4 x L 0 J h b m N v I C g y K S 9 U a X B v I E F s d G V y Y W R v L n t D b 2 x 1 b W 4 x O D E s M T g w f S Z x d W 9 0 O y w m c X V v d D t T Z W N 0 a W 9 u M S 9 C Y W 5 j b y A o M i k v V G l w b y B B b H R l c m F k b y 5 7 Q 2 9 s d W 1 u M T g y L D E 4 M X 0 m c X V v d D s s J n F 1 b 3 Q 7 U 2 V j d G l v b j E v Q m F u Y 2 8 g K D I p L 1 R p c G 8 g Q W x 0 Z X J h Z G 8 u e 0 N v b H V t b j E 4 M y w x O D J 9 J n F 1 b 3 Q 7 L C Z x d W 9 0 O 1 N l Y 3 R p b 2 4 x L 0 J h b m N v I C g y K S 9 U a X B v I E F s d G V y Y W R v L n t D b 2 x 1 b W 4 x O D Q s M T g z f S Z x d W 9 0 O y w m c X V v d D t T Z W N 0 a W 9 u M S 9 C Y W 5 j b y A o M i k v V G l w b y B B b H R l c m F k b y 5 7 Q 2 9 s d W 1 u M T g 1 L D E 4 N H 0 m c X V v d D s s J n F 1 b 3 Q 7 U 2 V j d G l v b j E v Q m F u Y 2 8 g K D I p L 1 R p c G 8 g Q W x 0 Z X J h Z G 8 u e 0 N v b H V t b j E 4 N i w x O D V 9 J n F 1 b 3 Q 7 L C Z x d W 9 0 O 1 N l Y 3 R p b 2 4 x L 0 J h b m N v I C g y K S 9 U a X B v I E F s d G V y Y W R v L n t D b 2 x 1 b W 4 x O D c s M T g 2 f S Z x d W 9 0 O y w m c X V v d D t T Z W N 0 a W 9 u M S 9 C Y W 5 j b y A o M i k v V G l w b y B B b H R l c m F k b y 5 7 Q 2 9 s d W 1 u M T g 4 L D E 4 N 3 0 m c X V v d D s s J n F 1 b 3 Q 7 U 2 V j d G l v b j E v Q m F u Y 2 8 g K D I p L 1 R p c G 8 g Q W x 0 Z X J h Z G 8 u e 0 N v b H V t b j E 4 O S w x O D h 9 J n F 1 b 3 Q 7 L C Z x d W 9 0 O 1 N l Y 3 R p b 2 4 x L 0 J h b m N v I C g y K S 9 U a X B v I E F s d G V y Y W R v L n t D b 2 x 1 b W 4 x O T A s M T g 5 f S Z x d W 9 0 O y w m c X V v d D t T Z W N 0 a W 9 u M S 9 C Y W 5 j b y A o M i k v V G l w b y B B b H R l c m F k b y 5 7 Q 2 9 s d W 1 u M T k x L D E 5 M H 0 m c X V v d D s s J n F 1 b 3 Q 7 U 2 V j d G l v b j E v Q m F u Y 2 8 g K D I p L 1 R p c G 8 g Q W x 0 Z X J h Z G 8 u e 0 N v b H V t b j E 5 M i w x O T F 9 J n F 1 b 3 Q 7 L C Z x d W 9 0 O 1 N l Y 3 R p b 2 4 x L 0 J h b m N v I C g y K S 9 U a X B v I E F s d G V y Y W R v L n t D b 2 x 1 b W 4 x O T M s M T k y f S Z x d W 9 0 O y w m c X V v d D t T Z W N 0 a W 9 u M S 9 C Y W 5 j b y A o M i k v V G l w b y B B b H R l c m F k b y 5 7 Q 2 9 s d W 1 u M T k 0 L D E 5 M 3 0 m c X V v d D s s J n F 1 b 3 Q 7 U 2 V j d G l v b j E v Q m F u Y 2 8 g K D I p L 1 R p c G 8 g Q W x 0 Z X J h Z G 8 u e 0 N v b H V t b j E 5 N S w x O T R 9 J n F 1 b 3 Q 7 L C Z x d W 9 0 O 1 N l Y 3 R p b 2 4 x L 0 J h b m N v I C g y K S 9 U a X B v I E F s d G V y Y W R v L n t D b 2 x 1 b W 4 x O T Y s M T k 1 f S Z x d W 9 0 O y w m c X V v d D t T Z W N 0 a W 9 u M S 9 C Y W 5 j b y A o M i k v V G l w b y B B b H R l c m F k b y 5 7 Q 2 9 s d W 1 u M T k 3 L D E 5 N n 0 m c X V v d D s s J n F 1 b 3 Q 7 U 2 V j d G l v b j E v Q m F u Y 2 8 g K D I p L 1 R p c G 8 g Q W x 0 Z X J h Z G 8 u e 0 N v b H V t b j E 5 O C w x O T d 9 J n F 1 b 3 Q 7 L C Z x d W 9 0 O 1 N l Y 3 R p b 2 4 x L 0 J h b m N v I C g y K S 9 U a X B v I E F s d G V y Y W R v L n t D b 2 x 1 b W 4 x O T k s M T k 4 f S Z x d W 9 0 O y w m c X V v d D t T Z W N 0 a W 9 u M S 9 C Y W 5 j b y A o M i k v V G l w b y B B b H R l c m F k b y 5 7 Q 2 9 s d W 1 u M j A w L D E 5 O X 0 m c X V v d D s s J n F 1 b 3 Q 7 U 2 V j d G l v b j E v Q m F u Y 2 8 g K D I p L 1 R p c G 8 g Q W x 0 Z X J h Z G 8 u e 0 N v b H V t b j I w M S w y M D B 9 J n F 1 b 3 Q 7 L C Z x d W 9 0 O 1 N l Y 3 R p b 2 4 x L 0 J h b m N v I C g y K S 9 U a X B v I E F s d G V y Y W R v L n t D b 2 x 1 b W 4 y M D I s M j A x f S Z x d W 9 0 O y w m c X V v d D t T Z W N 0 a W 9 u M S 9 C Y W 5 j b y A o M i k v V G l w b y B B b H R l c m F k b y 5 7 Q 2 9 s d W 1 u M j A z L D I w M n 0 m c X V v d D s s J n F 1 b 3 Q 7 U 2 V j d G l v b j E v Q m F u Y 2 8 g K D I p L 1 R p c G 8 g Q W x 0 Z X J h Z G 8 u e 0 N v b H V t b j I w N C w y M D N 9 J n F 1 b 3 Q 7 L C Z x d W 9 0 O 1 N l Y 3 R p b 2 4 x L 0 J h b m N v I C g y K S 9 U a X B v I E F s d G V y Y W R v L n t D b 2 x 1 b W 4 y M D U s M j A 0 f S Z x d W 9 0 O y w m c X V v d D t T Z W N 0 a W 9 u M S 9 C Y W 5 j b y A o M i k v V G l w b y B B b H R l c m F k b y 5 7 Q 2 9 s d W 1 u M j A 2 L D I w N X 0 m c X V v d D s s J n F 1 b 3 Q 7 U 2 V j d G l v b j E v Q m F u Y 2 8 g K D I p L 1 R p c G 8 g Q W x 0 Z X J h Z G 8 u e 0 N v b H V t b j I w N y w y M D Z 9 J n F 1 b 3 Q 7 L C Z x d W 9 0 O 1 N l Y 3 R p b 2 4 x L 0 J h b m N v I C g y K S 9 U a X B v I E F s d G V y Y W R v L n t D b 2 x 1 b W 4 y M D g s M j A 3 f S Z x d W 9 0 O y w m c X V v d D t T Z W N 0 a W 9 u M S 9 C Y W 5 j b y A o M i k v V G l w b y B B b H R l c m F k b y 5 7 Q 2 9 s d W 1 u M j A 5 L D I w O H 0 m c X V v d D s s J n F 1 b 3 Q 7 U 2 V j d G l v b j E v Q m F u Y 2 8 g K D I p L 1 R p c G 8 g Q W x 0 Z X J h Z G 8 u e 0 N v b H V t b j I x M C w y M D l 9 J n F 1 b 3 Q 7 L C Z x d W 9 0 O 1 N l Y 3 R p b 2 4 x L 0 J h b m N v I C g y K S 9 U a X B v I E F s d G V y Y W R v L n t D b 2 x 1 b W 4 y M T E s M j E w f S Z x d W 9 0 O y w m c X V v d D t T Z W N 0 a W 9 u M S 9 C Y W 5 j b y A o M i k v V G l w b y B B b H R l c m F k b y 5 7 Q 2 9 s d W 1 u M j E y L D I x M X 0 m c X V v d D s s J n F 1 b 3 Q 7 U 2 V j d G l v b j E v Q m F u Y 2 8 g K D I p L 1 R p c G 8 g Q W x 0 Z X J h Z G 8 u e 0 N v b H V t b j I x M y w y M T J 9 J n F 1 b 3 Q 7 L C Z x d W 9 0 O 1 N l Y 3 R p b 2 4 x L 0 J h b m N v I C g y K S 9 U a X B v I E F s d G V y Y W R v L n t D b 2 x 1 b W 4 y M T Q s M j E z f S Z x d W 9 0 O y w m c X V v d D t T Z W N 0 a W 9 u M S 9 C Y W 5 j b y A o M i k v V G l w b y B B b H R l c m F k b y 5 7 Q 2 9 s d W 1 u M j E 1 L D I x N H 0 m c X V v d D s s J n F 1 b 3 Q 7 U 2 V j d G l v b j E v Q m F u Y 2 8 g K D I p L 1 R p c G 8 g Q W x 0 Z X J h Z G 8 u e 0 N v b H V t b j I x N i w y M T V 9 J n F 1 b 3 Q 7 L C Z x d W 9 0 O 1 N l Y 3 R p b 2 4 x L 0 J h b m N v I C g y K S 9 U a X B v I E F s d G V y Y W R v L n t D b 2 x 1 b W 4 y M T c s M j E 2 f S Z x d W 9 0 O y w m c X V v d D t T Z W N 0 a W 9 u M S 9 C Y W 5 j b y A o M i k v V G l w b y B B b H R l c m F k b y 5 7 Q 2 9 s d W 1 u M j E 4 L D I x N 3 0 m c X V v d D s s J n F 1 b 3 Q 7 U 2 V j d G l v b j E v Q m F u Y 2 8 g K D I p L 1 R p c G 8 g Q W x 0 Z X J h Z G 8 u e 0 N v b H V t b j I x O S w y M T h 9 J n F 1 b 3 Q 7 L C Z x d W 9 0 O 1 N l Y 3 R p b 2 4 x L 0 J h b m N v I C g y K S 9 U a X B v I E F s d G V y Y W R v L n t D b 2 x 1 b W 4 y M j A s M j E 5 f S Z x d W 9 0 O y w m c X V v d D t T Z W N 0 a W 9 u M S 9 C Y W 5 j b y A o M i k v V G l w b y B B b H R l c m F k b y 5 7 Q 2 9 s d W 1 u M j I x L D I y M H 0 m c X V v d D s s J n F 1 b 3 Q 7 U 2 V j d G l v b j E v Q m F u Y 2 8 g K D I p L 1 R p c G 8 g Q W x 0 Z X J h Z G 8 u e 0 N v b H V t b j I y M i w y M j F 9 J n F 1 b 3 Q 7 L C Z x d W 9 0 O 1 N l Y 3 R p b 2 4 x L 0 J h b m N v I C g y K S 9 U a X B v I E F s d G V y Y W R v L n t D b 2 x 1 b W 4 y M j M s M j I y f S Z x d W 9 0 O y w m c X V v d D t T Z W N 0 a W 9 u M S 9 C Y W 5 j b y A o M i k v V G l w b y B B b H R l c m F k b y 5 7 Q 2 9 s d W 1 u M j I 0 L D I y M 3 0 m c X V v d D s s J n F 1 b 3 Q 7 U 2 V j d G l v b j E v Q m F u Y 2 8 g K D I p L 1 R p c G 8 g Q W x 0 Z X J h Z G 8 u e 0 N v b H V t b j I y N S w y M j R 9 J n F 1 b 3 Q 7 L C Z x d W 9 0 O 1 N l Y 3 R p b 2 4 x L 0 J h b m N v I C g y K S 9 U a X B v I E F s d G V y Y W R v L n t D b 2 x 1 b W 4 y M j Y s M j I 1 f S Z x d W 9 0 O y w m c X V v d D t T Z W N 0 a W 9 u M S 9 C Y W 5 j b y A o M i k v V G l w b y B B b H R l c m F k b y 5 7 Q 2 9 s d W 1 u M j I 3 L D I y N n 0 m c X V v d D s s J n F 1 b 3 Q 7 U 2 V j d G l v b j E v Q m F u Y 2 8 g K D I p L 1 R p c G 8 g Q W x 0 Z X J h Z G 8 u e 0 N v b H V t b j I y O C w y M j d 9 J n F 1 b 3 Q 7 L C Z x d W 9 0 O 1 N l Y 3 R p b 2 4 x L 0 J h b m N v I C g y K S 9 U a X B v I E F s d G V y Y W R v L n t D b 2 x 1 b W 4 y M j k s M j I 4 f S Z x d W 9 0 O y w m c X V v d D t T Z W N 0 a W 9 u M S 9 C Y W 5 j b y A o M i k v V G l w b y B B b H R l c m F k b y 5 7 Q 2 9 s d W 1 u M j M w L D I y O X 0 m c X V v d D s s J n F 1 b 3 Q 7 U 2 V j d G l v b j E v Q m F u Y 2 8 g K D I p L 1 R p c G 8 g Q W x 0 Z X J h Z G 8 u e 0 N v b H V t b j I z M S w y M z B 9 J n F 1 b 3 Q 7 L C Z x d W 9 0 O 1 N l Y 3 R p b 2 4 x L 0 J h b m N v I C g y K S 9 U a X B v I E F s d G V y Y W R v L n t D b 2 x 1 b W 4 y M z I s M j M x f S Z x d W 9 0 O y w m c X V v d D t T Z W N 0 a W 9 u M S 9 C Y W 5 j b y A o M i k v V G l w b y B B b H R l c m F k b y 5 7 Q 2 9 s d W 1 u M j M z L D I z M n 0 m c X V v d D s s J n F 1 b 3 Q 7 U 2 V j d G l v b j E v Q m F u Y 2 8 g K D I p L 1 R p c G 8 g Q W x 0 Z X J h Z G 8 u e 0 N v b H V t b j I z N C w y M z N 9 J n F 1 b 3 Q 7 L C Z x d W 9 0 O 1 N l Y 3 R p b 2 4 x L 0 J h b m N v I C g y K S 9 U a X B v I E F s d G V y Y W R v L n t D b 2 x 1 b W 4 y M z U s M j M 0 f S Z x d W 9 0 O y w m c X V v d D t T Z W N 0 a W 9 u M S 9 C Y W 5 j b y A o M i k v V G l w b y B B b H R l c m F k b y 5 7 Q 2 9 s d W 1 u M j M 2 L D I z N X 0 m c X V v d D s s J n F 1 b 3 Q 7 U 2 V j d G l v b j E v Q m F u Y 2 8 g K D I p L 1 R p c G 8 g Q W x 0 Z X J h Z G 8 u e 0 N v b H V t b j I z N y w y M z Z 9 J n F 1 b 3 Q 7 L C Z x d W 9 0 O 1 N l Y 3 R p b 2 4 x L 0 J h b m N v I C g y K S 9 U a X B v I E F s d G V y Y W R v L n t D b 2 x 1 b W 4 y M z g s M j M 3 f S Z x d W 9 0 O y w m c X V v d D t T Z W N 0 a W 9 u M S 9 C Y W 5 j b y A o M i k v V G l w b y B B b H R l c m F k b y 5 7 Q 2 9 s d W 1 u M j M 5 L D I z O H 0 m c X V v d D s s J n F 1 b 3 Q 7 U 2 V j d G l v b j E v Q m F u Y 2 8 g K D I p L 1 R p c G 8 g Q W x 0 Z X J h Z G 8 u e 0 N v b H V t b j I 0 M C w y M z l 9 J n F 1 b 3 Q 7 L C Z x d W 9 0 O 1 N l Y 3 R p b 2 4 x L 0 J h b m N v I C g y K S 9 U a X B v I E F s d G V y Y W R v L n t D b 2 x 1 b W 4 y N D E s M j Q w f S Z x d W 9 0 O y w m c X V v d D t T Z W N 0 a W 9 u M S 9 C Y W 5 j b y A o M i k v V G l w b y B B b H R l c m F k b y 5 7 Q 2 9 s d W 1 u M j Q y L D I 0 M X 0 m c X V v d D s s J n F 1 b 3 Q 7 U 2 V j d G l v b j E v Q m F u Y 2 8 g K D I p L 1 R p c G 8 g Q W x 0 Z X J h Z G 8 u e 0 N v b H V t b j I 0 M y w y N D J 9 J n F 1 b 3 Q 7 L C Z x d W 9 0 O 1 N l Y 3 R p b 2 4 x L 0 J h b m N v I C g y K S 9 U a X B v I E F s d G V y Y W R v L n t D b 2 x 1 b W 4 y N D Q s M j Q z f S Z x d W 9 0 O y w m c X V v d D t T Z W N 0 a W 9 u M S 9 C Y W 5 j b y A o M i k v V G l w b y B B b H R l c m F k b y 5 7 Q 2 9 s d W 1 u M j Q 1 L D I 0 N H 0 m c X V v d D s s J n F 1 b 3 Q 7 U 2 V j d G l v b j E v Q m F u Y 2 8 g K D I p L 1 R p c G 8 g Q W x 0 Z X J h Z G 8 u e 0 N v b H V t b j I 0 N i w y N D V 9 J n F 1 b 3 Q 7 L C Z x d W 9 0 O 1 N l Y 3 R p b 2 4 x L 0 J h b m N v I C g y K S 9 U a X B v I E F s d G V y Y W R v L n t D b 2 x 1 b W 4 y N D c s M j Q 2 f S Z x d W 9 0 O y w m c X V v d D t T Z W N 0 a W 9 u M S 9 C Y W 5 j b y A o M i k v V G l w b y B B b H R l c m F k b y 5 7 Q 2 9 s d W 1 u M j Q 4 L D I 0 N 3 0 m c X V v d D s s J n F 1 b 3 Q 7 U 2 V j d G l v b j E v Q m F u Y 2 8 g K D I p L 1 R p c G 8 g Q W x 0 Z X J h Z G 8 u e 0 N v b H V t b j I 0 O S w y N D h 9 J n F 1 b 3 Q 7 L C Z x d W 9 0 O 1 N l Y 3 R p b 2 4 x L 0 J h b m N v I C g y K S 9 U a X B v I E F s d G V y Y W R v L n t D b 2 x 1 b W 4 y N T A s M j Q 5 f S Z x d W 9 0 O y w m c X V v d D t T Z W N 0 a W 9 u M S 9 C Y W 5 j b y A o M i k v V G l w b y B B b H R l c m F k b y 5 7 Q 2 9 s d W 1 u M j U x L D I 1 M H 0 m c X V v d D s s J n F 1 b 3 Q 7 U 2 V j d G l v b j E v Q m F u Y 2 8 g K D I p L 1 R p c G 8 g Q W x 0 Z X J h Z G 8 u e 0 N v b H V t b j I 1 M i w y N T F 9 J n F 1 b 3 Q 7 L C Z x d W 9 0 O 1 N l Y 3 R p b 2 4 x L 0 J h b m N v I C g y K S 9 U a X B v I E F s d G V y Y W R v L n t D b 2 x 1 b W 4 y N T M s M j U y f S Z x d W 9 0 O y w m c X V v d D t T Z W N 0 a W 9 u M S 9 C Y W 5 j b y A o M i k v V G l w b y B B b H R l c m F k b y 5 7 Q 2 9 s d W 1 u M j U 0 L D I 1 M 3 0 m c X V v d D s s J n F 1 b 3 Q 7 U 2 V j d G l v b j E v Q m F u Y 2 8 g K D I p L 1 R p c G 8 g Q W x 0 Z X J h Z G 8 u e 0 N v b H V t b j I 1 N S w y N T R 9 J n F 1 b 3 Q 7 X S w m c X V v d D t S Z W x h d G l v b n N o a X B J b m Z v J n F 1 b 3 Q 7 O l t d f S I g L z 4 8 L 1 N 0 Y W J s Z U V u d H J p Z X M + P C 9 J d G V t P j x J d G V t P j x J d G V t T G 9 j Y X R p b 2 4 + P E l 0 Z W 1 U e X B l P k Z v c m 1 1 b G E 8 L 0 l 0 Z W 1 U e X B l P j x J d G V t U G F 0 a D 5 T Z W N 0 a W 9 u M S 9 C Y W 5 j b y U y M C g y K S 9 G b 2 5 0 Z T w v S X R l b V B h d G g + P C 9 J d G V t T G 9 j Y X R p b 2 4 + P F N 0 Y W J s Z U V u d H J p Z X M g L z 4 8 L 0 l 0 Z W 0 + P E l 0 Z W 0 + P E l 0 Z W 1 M b 2 N h d G l v b j 4 8 S X R l b V R 5 c G U + R m 9 y b X V s Y T w v S X R l b V R 5 c G U + P E l 0 Z W 1 Q Y X R o P l N l Y 3 R p b 2 4 x L 0 J h b m N v J T I w K D I p L 0 J h b m N v X 1 N o Z W V 0 P C 9 J d G V t U G F 0 a D 4 8 L 0 l 0 Z W 1 M b 2 N h d G l v b j 4 8 U 3 R h Y m x l R W 5 0 c m l l c y A v P j w v S X R l b T 4 8 S X R l b T 4 8 S X R l b U x v Y 2 F 0 a W 9 u P j x J d G V t V H l w Z T 5 G b 3 J t d W x h P C 9 J d G V t V H l w Z T 4 8 S X R l b V B h d G g + U 2 V j d G l v b j E v Q m F u Y 2 8 l M j A o M i k v Q 2 F i Z S V D M y V B N 2 F s a G 9 z J T I w U H J v b W 9 2 a W R v c z w v S X R l b V B h d G g + P C 9 J d G V t T G 9 j Y X R p b 2 4 + P F N 0 Y W J s Z U V u d H J p Z X M g L z 4 8 L 0 l 0 Z W 0 + P E l 0 Z W 0 + P E l 0 Z W 1 M b 2 N h d G l v b j 4 8 S X R l b V R 5 c G U + R m 9 y b X V s Y T w v S X R l b V R 5 c G U + P E l 0 Z W 1 Q Y X R o P l N l Y 3 R p b 2 4 x L 0 J h b m N v J T I w K D I p L 1 R p c G 8 l M j B B b H R l c m F k b z w v S X R l b V B h d G g + P C 9 J d G V t T G 9 j Y X R p b 2 4 + P F N 0 Y W J s Z U V u d H J p Z X M g L z 4 8 L 0 l 0 Z W 0 + P E l 0 Z W 0 + P E l 0 Z W 1 M b 2 N h d G l v b j 4 8 S X R l b V R 5 c G U + R m 9 y b X V s Y T w v S X R l b V R 5 c G U + P E l 0 Z W 1 Q Y X R o P l N l Y 3 R p b 2 4 x L 0 J h b m N v J T I w K D M 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R X h j Z X B 0 a W 9 u I i A v P j x F b n R y e S B U e X B l P S J G a W x s V G F y Z 2 V 0 I i B W Y W x 1 Z T 0 i c 0 J h b m N v X 1 8 y N i I g L z 4 8 R W 5 0 c n k g V H l w Z T 0 i R m l s b G V k Q 2 9 t c G x l d G V S Z X N 1 b H R U b 1 d v c m t z a G V l d C I g V m F s d W U 9 I m w x I i A v P j x F b n R y e S B U e X B l P S J B Z G R l Z F R v R G F 0 Y U 1 v Z G V s I i B W Y W x 1 Z T 0 i b D A i I C 8 + P E V u d H J 5 I F R 5 c G U 9 I k Z p b G x F c n J v c k N v Z G U i I F Z h b H V l P S J z V W 5 r b m 9 3 b i I g L z 4 8 R W 5 0 c n k g V H l w Z T 0 i R m l s b E V y c m 9 y Q 2 9 1 b n Q i I F Z h b H V l P S J s M C I g L z 4 8 R W 5 0 c n k g V H l w Z T 0 i R m l s b E x h c 3 R V c G R h d G V k I i B W Y W x 1 Z T 0 i Z D I w M j U t M D g t M T J U M T k 6 N D Q 6 N T A u M j U 4 N z g z N 1 o i I C 8 + P E V u d H J 5 I F R 5 c G U 9 I k Z p b G x D b 2 x 1 b W 5 U e X B l c y I g V m F s d W U 9 I n N C Z 1 l B Q m d B Q U F B W U d B Q U F H 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I i A v P j x F b n R y e S B U e X B l P S J G a W x s Q 2 9 s d W 1 u T m F t Z X M i I F Z h b H V l P S J z W y Z x d W 9 0 O 0 N v b H V t b j E m c X V v d D s s J n F 1 b 3 Q 7 Q k F O Q 0 8 g R E U g Q 1 V T V E 9 T I C 0 g U k V G R V L D i k 5 D S U E g M i 4 2 J n F 1 b 3 Q 7 L C Z x d W 9 0 O 0 N v b H V t b j M m c X V v d D s s J n F 1 b 3 Q 7 Q 2 9 s d W 1 u N C Z x d W 9 0 O y w m c X V v d D t D b 2 x 1 b W 4 1 J n F 1 b 3 Q 7 L C Z x d W 9 0 O 0 N v b H V t b j Y m c X V v d D s s J n F 1 b 3 Q 7 Q 2 9 s d W 1 u N y Z x d W 9 0 O y w m c X V v d D t D b 2 x 1 b W 4 4 J n F 1 b 3 Q 7 L C Z x d W 9 0 O 0 F T I D 0 g Q V R S S U J V w 4 1 E T y B T w 4 N P I F B B V U x P J n F 1 b 3 Q 7 L C Z x d W 9 0 O 0 N v b H V t b j E w J n F 1 b 3 Q 7 L C Z x d W 9 0 O 0 N v b H V t b j E x J n F 1 b 3 Q 7 L C Z x d W 9 0 O 1 B s Y W 5 p b G h h I E N h c 2 E g U G 9 w d W x h c i A w N 1 8 y M D I 1 I E F 0 d W F s a X p h Z G 8 g K D E y X z A 4 X z I w M j U p L n h s c 3 g 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Q 2 9 s d W 1 u N T E 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Q 2 9 s d W 1 u N j c 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s s J n F 1 b 3 Q 7 Q 2 9 s d W 1 u O D U m c X V v d D s s J n F 1 b 3 Q 7 Q 2 9 s d W 1 u O D Y m c X V v d D s s J n F 1 b 3 Q 7 Q 2 9 s d W 1 u O D c m c X V v d D s s J n F 1 b 3 Q 7 Q 2 9 s d W 1 u O D g m c X V v d D s s J n F 1 b 3 Q 7 Q 2 9 s d W 1 u O D k m c X V v d D s s J n F 1 b 3 Q 7 Q 2 9 s d W 1 u O T A m c X V v d D s s J n F 1 b 3 Q 7 Q 2 9 s d W 1 u O T E m c X V v d D s s J n F 1 b 3 Q 7 Q 2 9 s d W 1 u O T I m c X V v d D s s J n F 1 b 3 Q 7 Q 2 9 s d W 1 u O T M m c X V v d D s s J n F 1 b 3 Q 7 Q 2 9 s d W 1 u O T Q m c X V v d D s s J n F 1 b 3 Q 7 Q 2 9 s d W 1 u O T U m c X V v d D s s J n F 1 b 3 Q 7 Q 2 9 s d W 1 u O T Y m c X V v d D s s J n F 1 b 3 Q 7 Q 2 9 s d W 1 u O T c m c X V v d D s s J n F 1 b 3 Q 7 Q 2 9 s d W 1 u O T g m c X V v d D s s J n F 1 b 3 Q 7 Q 2 9 s d W 1 u O T k m c X V v d D s s J n F 1 b 3 Q 7 Q 2 9 s d W 1 u M T A w J n F 1 b 3 Q 7 L C Z x d W 9 0 O 0 N v b H V t b j E w M S Z x d W 9 0 O y w m c X V v d D t D b 2 x 1 b W 4 x M D I m c X V v d D s s J n F 1 b 3 Q 7 Q 2 9 s d W 1 u M T A z J n F 1 b 3 Q 7 L C Z x d W 9 0 O 0 N v b H V t b j E w N C Z x d W 9 0 O y w m c X V v d D t D b 2 x 1 b W 4 x M D U m c X V v d D s s J n F 1 b 3 Q 7 Q 2 9 s d W 1 u M T A 2 J n F 1 b 3 Q 7 L C Z x d W 9 0 O 0 N v b H V t b j E w N y Z x d W 9 0 O y w m c X V v d D t D b 2 x 1 b W 4 x M D g m c X V v d D s s J n F 1 b 3 Q 7 Q 2 9 s d W 1 u M T A 5 J n F 1 b 3 Q 7 L C Z x d W 9 0 O 0 N v b H V t b j E x M C Z x d W 9 0 O y w m c X V v d D t D b 2 x 1 b W 4 x M T E m c X V v d D s s J n F 1 b 3 Q 7 Q 2 9 s d W 1 u M T E y J n F 1 b 3 Q 7 L C Z x d W 9 0 O 0 N v b H V t b j E x M y Z x d W 9 0 O y w m c X V v d D t D b 2 x 1 b W 4 x M T Q m c X V v d D s s J n F 1 b 3 Q 7 Q 2 9 s d W 1 u M T E 1 J n F 1 b 3 Q 7 L C Z x d W 9 0 O 0 N v b H V t b j E x N i Z x d W 9 0 O y w m c X V v d D t D b 2 x 1 b W 4 x M T c m c X V v d D s s J n F 1 b 3 Q 7 Q 2 9 s d W 1 u M T E 4 J n F 1 b 3 Q 7 L C Z x d W 9 0 O 0 N v b H V t b j E x O S Z x d W 9 0 O y w m c X V v d D t D b 2 x 1 b W 4 x M j A m c X V v d D s s J n F 1 b 3 Q 7 Q 2 9 s d W 1 u M T I x J n F 1 b 3 Q 7 L C Z x d W 9 0 O 0 N v b H V t b j E y M i Z x d W 9 0 O y w m c X V v d D t D b 2 x 1 b W 4 x M j M m c X V v d D s s J n F 1 b 3 Q 7 Q 2 9 s d W 1 u M T I 0 J n F 1 b 3 Q 7 L C Z x d W 9 0 O 0 N v b H V t b j E y N S Z x d W 9 0 O y w m c X V v d D t D b 2 x 1 b W 4 x M j Y m c X V v d D s s J n F 1 b 3 Q 7 Q 2 9 s d W 1 u M T I 3 J n F 1 b 3 Q 7 L C Z x d W 9 0 O 0 N v b H V t b j E y O C Z x d W 9 0 O y w m c X V v d D t D b 2 x 1 b W 4 x M j k m c X V v d D s s J n F 1 b 3 Q 7 Q 2 9 s d W 1 u M T M w J n F 1 b 3 Q 7 L C Z x d W 9 0 O 0 N v b H V t b j E z M S Z x d W 9 0 O y w m c X V v d D t D b 2 x 1 b W 4 x M z I m c X V v d D s s J n F 1 b 3 Q 7 Q 2 9 s d W 1 u M T M z J n F 1 b 3 Q 7 L C Z x d W 9 0 O 0 N v b H V t b j E z N C Z x d W 9 0 O y w m c X V v d D t D b 2 x 1 b W 4 x M z U m c X V v d D s s J n F 1 b 3 Q 7 Q 2 9 s d W 1 u M T M 2 J n F 1 b 3 Q 7 L C Z x d W 9 0 O 0 N v b H V t b j E z N y Z x d W 9 0 O y w m c X V v d D t D b 2 x 1 b W 4 x M z g m c X V v d D s s J n F 1 b 3 Q 7 Q 2 9 s d W 1 u M T M 5 J n F 1 b 3 Q 7 L C Z x d W 9 0 O 0 N v b H V t b j E 0 M C Z x d W 9 0 O y w m c X V v d D t D b 2 x 1 b W 4 x N D E m c X V v d D s s J n F 1 b 3 Q 7 Q 2 9 s d W 1 u M T Q y J n F 1 b 3 Q 7 L C Z x d W 9 0 O 0 N v b H V t b j E 0 M y Z x d W 9 0 O y w m c X V v d D t D b 2 x 1 b W 4 x N D Q m c X V v d D s s J n F 1 b 3 Q 7 Q 2 9 s d W 1 u M T Q 1 J n F 1 b 3 Q 7 L C Z x d W 9 0 O 0 N v b H V t b j E 0 N i Z x d W 9 0 O y w m c X V v d D t D b 2 x 1 b W 4 x N D c m c X V v d D s s J n F 1 b 3 Q 7 Q 2 9 s d W 1 u M T Q 4 J n F 1 b 3 Q 7 L C Z x d W 9 0 O 0 N v b H V t b j E 0 O S Z x d W 9 0 O y w m c X V v d D t D b 2 x 1 b W 4 x N T A m c X V v d D s s J n F 1 b 3 Q 7 Q 2 9 s d W 1 u M T U x J n F 1 b 3 Q 7 L C Z x d W 9 0 O 0 N v b H V t b j E 1 M i Z x d W 9 0 O y w m c X V v d D t D b 2 x 1 b W 4 x N T M m c X V v d D s s J n F 1 b 3 Q 7 Q 2 9 s d W 1 u M T U 0 J n F 1 b 3 Q 7 L C Z x d W 9 0 O 0 N v b H V t b j E 1 N S Z x d W 9 0 O y w m c X V v d D t D b 2 x 1 b W 4 x N T Y m c X V v d D s s J n F 1 b 3 Q 7 Q 2 9 s d W 1 u M T U 3 J n F 1 b 3 Q 7 L C Z x d W 9 0 O 0 N v b H V t b j E 1 O C Z x d W 9 0 O y w m c X V v d D t D b 2 x 1 b W 4 x N T k m c X V v d D s s J n F 1 b 3 Q 7 Q 2 9 s d W 1 u M T Y w J n F 1 b 3 Q 7 L C Z x d W 9 0 O 0 N v b H V t b j E 2 M S Z x d W 9 0 O y w m c X V v d D t D b 2 x 1 b W 4 x N j I m c X V v d D s s J n F 1 b 3 Q 7 Q 2 9 s d W 1 u M T Y z J n F 1 b 3 Q 7 L C Z x d W 9 0 O 0 N v b H V t b j E 2 N C Z x d W 9 0 O y w m c X V v d D t D b 2 x 1 b W 4 x N j U m c X V v d D s s J n F 1 b 3 Q 7 Q 2 9 s d W 1 u M T Y 2 J n F 1 b 3 Q 7 L C Z x d W 9 0 O 0 N v b H V t b j E 2 N y Z x d W 9 0 O y w m c X V v d D t D b 2 x 1 b W 4 x N j g m c X V v d D s s J n F 1 b 3 Q 7 Q 2 9 s d W 1 u M T Y 5 J n F 1 b 3 Q 7 L C Z x d W 9 0 O 0 N v b H V t b j E 3 M C Z x d W 9 0 O y w m c X V v d D t D b 2 x 1 b W 4 x N z E m c X V v d D s s J n F 1 b 3 Q 7 Q 2 9 s d W 1 u M T c y J n F 1 b 3 Q 7 L C Z x d W 9 0 O 0 N v b H V t b j E 3 M y Z x d W 9 0 O y w m c X V v d D t D b 2 x 1 b W 4 x N z Q m c X V v d D s s J n F 1 b 3 Q 7 Q 2 9 s d W 1 u M T c 1 J n F 1 b 3 Q 7 L C Z x d W 9 0 O 0 N v b H V t b j E 3 N i Z x d W 9 0 O y w m c X V v d D t D b 2 x 1 b W 4 x N z c m c X V v d D s s J n F 1 b 3 Q 7 Q 2 9 s d W 1 u M T c 4 J n F 1 b 3 Q 7 L C Z x d W 9 0 O 0 N v b H V t b j E 3 O S Z x d W 9 0 O y w m c X V v d D t D b 2 x 1 b W 4 x O D A m c X V v d D s s J n F 1 b 3 Q 7 Q 2 9 s d W 1 u M T g x J n F 1 b 3 Q 7 L C Z x d W 9 0 O 0 N v b H V t b j E 4 M i Z x d W 9 0 O y w m c X V v d D t D b 2 x 1 b W 4 x O D M m c X V v d D s s J n F 1 b 3 Q 7 Q 2 9 s d W 1 u M T g 0 J n F 1 b 3 Q 7 L C Z x d W 9 0 O 0 N v b H V t b j E 4 N S Z x d W 9 0 O y w m c X V v d D t D b 2 x 1 b W 4 x O D Y m c X V v d D s s J n F 1 b 3 Q 7 Q 2 9 s d W 1 u M T g 3 J n F 1 b 3 Q 7 L C Z x d W 9 0 O 0 N v b H V t b j E 4 O C Z x d W 9 0 O y w m c X V v d D t D b 2 x 1 b W 4 x O D k m c X V v d D s s J n F 1 b 3 Q 7 Q 2 9 s d W 1 u M T k w J n F 1 b 3 Q 7 L C Z x d W 9 0 O 0 N v b H V t b j E 5 M S Z x d W 9 0 O y w m c X V v d D t D b 2 x 1 b W 4 x O T I m c X V v d D s s J n F 1 b 3 Q 7 Q 2 9 s d W 1 u M T k z J n F 1 b 3 Q 7 L C Z x d W 9 0 O 0 N v b H V t b j E 5 N C Z x d W 9 0 O y w m c X V v d D t D b 2 x 1 b W 4 x O T U m c X V v d D s s J n F 1 b 3 Q 7 Q 2 9 s d W 1 u M T k 2 J n F 1 b 3 Q 7 L C Z x d W 9 0 O 0 N v b H V t b j E 5 N y Z x d W 9 0 O y w m c X V v d D t D b 2 x 1 b W 4 x O T g m c X V v d D s s J n F 1 b 3 Q 7 Q 2 9 s d W 1 u M T k 5 J n F 1 b 3 Q 7 L C Z x d W 9 0 O 0 N v b H V t b j I w M C Z x d W 9 0 O y w m c X V v d D t D b 2 x 1 b W 4 y M D E m c X V v d D s s J n F 1 b 3 Q 7 Q 2 9 s d W 1 u M j A y J n F 1 b 3 Q 7 L C Z x d W 9 0 O 0 N v b H V t b j I w M y Z x d W 9 0 O y w m c X V v d D t D b 2 x 1 b W 4 y M D Q m c X V v d D s s J n F 1 b 3 Q 7 Q 2 9 s d W 1 u M j A 1 J n F 1 b 3 Q 7 L C Z x d W 9 0 O 0 N v b H V t b j I w N i Z x d W 9 0 O y w m c X V v d D t D b 2 x 1 b W 4 y M D c m c X V v d D s s J n F 1 b 3 Q 7 Q 2 9 s d W 1 u M j A 4 J n F 1 b 3 Q 7 L C Z x d W 9 0 O 0 N v b H V t b j I w O S Z x d W 9 0 O y w m c X V v d D t D b 2 x 1 b W 4 y M T A m c X V v d D s s J n F 1 b 3 Q 7 Q 2 9 s d W 1 u M j E x J n F 1 b 3 Q 7 L C Z x d W 9 0 O 0 N v b H V t b j I x M i Z x d W 9 0 O y w m c X V v d D t D b 2 x 1 b W 4 y M T M m c X V v d D s s J n F 1 b 3 Q 7 Q 2 9 s d W 1 u M j E 0 J n F 1 b 3 Q 7 L C Z x d W 9 0 O 0 N v b H V t b j I x N S Z x d W 9 0 O y w m c X V v d D t D b 2 x 1 b W 4 y M T Y m c X V v d D s s J n F 1 b 3 Q 7 Q 2 9 s d W 1 u M j E 3 J n F 1 b 3 Q 7 L C Z x d W 9 0 O 0 N v b H V t b j I x O C Z x d W 9 0 O y w m c X V v d D t D b 2 x 1 b W 4 y M T k m c X V v d D s s J n F 1 b 3 Q 7 Q 2 9 s d W 1 u M j I w J n F 1 b 3 Q 7 L C Z x d W 9 0 O 0 N v b H V t b j I y M S Z x d W 9 0 O y w m c X V v d D t D b 2 x 1 b W 4 y M j I m c X V v d D s s J n F 1 b 3 Q 7 Q 2 9 s d W 1 u M j I z J n F 1 b 3 Q 7 L C Z x d W 9 0 O 0 N v b H V t b j I y N C Z x d W 9 0 O y w m c X V v d D t D b 2 x 1 b W 4 y M j U m c X V v d D s s J n F 1 b 3 Q 7 Q 2 9 s d W 1 u M j I 2 J n F 1 b 3 Q 7 L C Z x d W 9 0 O 0 N v b H V t b j I y N y Z x d W 9 0 O y w m c X V v d D t D b 2 x 1 b W 4 y M j g m c X V v d D s s J n F 1 b 3 Q 7 Q 2 9 s d W 1 u M j I 5 J n F 1 b 3 Q 7 L C Z x d W 9 0 O 0 N v b H V t b j I z M C Z x d W 9 0 O y w m c X V v d D t D b 2 x 1 b W 4 y M z E m c X V v d D s s J n F 1 b 3 Q 7 Q 2 9 s d W 1 u M j M y J n F 1 b 3 Q 7 L C Z x d W 9 0 O 0 N v b H V t b j I z M y Z x d W 9 0 O y w m c X V v d D t D b 2 x 1 b W 4 y M z Q m c X V v d D s s J n F 1 b 3 Q 7 Q 2 9 s d W 1 u M j M 1 J n F 1 b 3 Q 7 L C Z x d W 9 0 O 0 N v b H V t b j I z N i Z x d W 9 0 O y w m c X V v d D t D b 2 x 1 b W 4 y M z c m c X V v d D s s J n F 1 b 3 Q 7 Q 2 9 s d W 1 u M j M 4 J n F 1 b 3 Q 7 L C Z x d W 9 0 O 0 N v b H V t b j I z O S Z x d W 9 0 O y w m c X V v d D t D b 2 x 1 b W 4 y N D A m c X V v d D s s J n F 1 b 3 Q 7 Q 2 9 s d W 1 u M j Q x J n F 1 b 3 Q 7 L C Z x d W 9 0 O 0 N v b H V t b j I 0 M i Z x d W 9 0 O y w m c X V v d D t D b 2 x 1 b W 4 y N D M m c X V v d D s s J n F 1 b 3 Q 7 Q 2 9 s d W 1 u M j Q 0 J n F 1 b 3 Q 7 L C Z x d W 9 0 O 0 N v b H V t b j I 0 N S Z x d W 9 0 O y w m c X V v d D t D b 2 x 1 b W 4 y N D Y m c X V v d D s s J n F 1 b 3 Q 7 Q 2 9 s d W 1 u M j Q 3 J n F 1 b 3 Q 7 L C Z x d W 9 0 O 0 N v b H V t b j I 0 O C Z x d W 9 0 O y w m c X V v d D t D b 2 x 1 b W 4 y N D k m c X V v d D s s J n F 1 b 3 Q 7 Q 2 9 s d W 1 u M j U w J n F 1 b 3 Q 7 L C Z x d W 9 0 O 0 N v b H V t b j I 1 M S Z x d W 9 0 O y w m c X V v d D t D b 2 x 1 b W 4 y N T I m c X V v d D s s J n F 1 b 3 Q 7 Q 2 9 s d W 1 u M j U z J n F 1 b 3 Q 7 L C Z x d W 9 0 O 0 N v b H V t b j I 1 N C Z x d W 9 0 O y w m c X V v d D t D b 2 x 1 b W 4 y N T U m c X V v d D t d I i A v P j x F b n R y e S B U e X B l P S J G a W x s U 3 R h d H V z I i B W Y W x 1 Z T 0 i c 0 N v b X B s Z X R l I i A v P j x F b n R y e S B U e X B l P S J G a W x s Q 2 9 1 b n Q i I F Z h b H V l P S J s M T U 3 M T A i I C 8 + P E V u d H J 5 I F R 5 c G U 9 I l J l b G F 0 a W 9 u c 2 h p c E l u Z m 9 D b 2 5 0 Y W l u Z X I i I F Z h b H V l P S J z e y Z x d W 9 0 O 2 N v b H V t b k N v d W 5 0 J n F 1 b 3 Q 7 O j I 1 N S w m c X V v d D t r Z X l D b 2 x 1 b W 5 O Y W 1 l c y Z x d W 9 0 O z p b X S w m c X V v d D t x d W V y e V J l b G F 0 a W 9 u c 2 h p c H M m c X V v d D s 6 W 1 0 s J n F 1 b 3 Q 7 Y 2 9 s d W 1 u S W R l b n R p d G l l c y Z x d W 9 0 O z p b J n F 1 b 3 Q 7 U 2 V j d G l v b j E v Q m F u Y 2 8 g K D I p L 1 R p c G 8 g Q W x 0 Z X J h Z G 8 u e 0 N v b H V t b j E s M H 0 m c X V v d D s s J n F 1 b 3 Q 7 U 2 V j d G l v b j E v Q m F u Y 2 8 g K D I p L 1 R p c G 8 g Q W x 0 Z X J h Z G 8 u e 0 J B T k N P I E R F I E N V U 1 R P U y A t I F J F R k V S w 4 p O Q 0 l B I D I u N i w x f S Z x d W 9 0 O y w m c X V v d D t T Z W N 0 a W 9 u M S 9 C Y W 5 j b y A o M i k v V G l w b y B B b H R l c m F k b y 5 7 Q 2 9 s d W 1 u M y w y f S Z x d W 9 0 O y w m c X V v d D t T Z W N 0 a W 9 u M S 9 C Y W 5 j b y A o M i k v V G l w b y B B b H R l c m F k b y 5 7 Q 2 9 s d W 1 u N C w z f S Z x d W 9 0 O y w m c X V v d D t T Z W N 0 a W 9 u M S 9 C Y W 5 j b y A o M i k v V G l w b y B B b H R l c m F k b y 5 7 Q 2 9 s d W 1 u N S w 0 f S Z x d W 9 0 O y w m c X V v d D t T Z W N 0 a W 9 u M S 9 C Y W 5 j b y A o M i k v V G l w b y B B b H R l c m F k b y 5 7 Q 2 9 s d W 1 u N i w 1 f S Z x d W 9 0 O y w m c X V v d D t T Z W N 0 a W 9 u M S 9 C Y W 5 j b y A o M i k v V G l w b y B B b H R l c m F k b y 5 7 Q 2 9 s d W 1 u N y w 2 f S Z x d W 9 0 O y w m c X V v d D t T Z W N 0 a W 9 u M S 9 C Y W 5 j b y A o M i k v V G l w b y B B b H R l c m F k b y 5 7 Q 2 9 s d W 1 u O C w 3 f S Z x d W 9 0 O y w m c X V v d D t T Z W N 0 a W 9 u M S 9 C Y W 5 j b y A o M i k v V G l w b y B B b H R l c m F k b y 5 7 Q V M g P S B B V F J J Q l X D j U R P I F P D g 0 8 g U E F V T E 8 s O H 0 m c X V v d D s s J n F 1 b 3 Q 7 U 2 V j d G l v b j E v Q m F u Y 2 8 g K D I p L 1 R p c G 8 g Q W x 0 Z X J h Z G 8 u e 0 N v b H V t b j E w L D l 9 J n F 1 b 3 Q 7 L C Z x d W 9 0 O 1 N l Y 3 R p b 2 4 x L 0 J h b m N v I C g y K S 9 U a X B v I E F s d G V y Y W R v L n t D b 2 x 1 b W 4 x M S w x M H 0 m c X V v d D s s J n F 1 b 3 Q 7 U 2 V j d G l v b j E v Q m F u Y 2 8 g K D I p L 1 R p c G 8 g Q W x 0 Z X J h Z G 8 u e 1 B s Y W 5 p b G h h I E N h c 2 E g U G 9 w d W x h c i A w N 1 8 y M D I 1 I E F 0 d W F s a X p h Z G 8 g K D E y X z A 4 X z I w M j U p L n h s c 3 g s M T F 9 J n F 1 b 3 Q 7 L C Z x d W 9 0 O 1 N l Y 3 R p b 2 4 x L 0 J h b m N v I C g y K S 9 U a X B v I E F s d G V y Y W R v L n t D b 2 x 1 b W 4 x M y w x M n 0 m c X V v d D s s J n F 1 b 3 Q 7 U 2 V j d G l v b j E v Q m F u Y 2 8 g K D I p L 1 R p c G 8 g Q W x 0 Z X J h Z G 8 u e 0 N v b H V t b j E 0 L D E z f S Z x d W 9 0 O y w m c X V v d D t T Z W N 0 a W 9 u M S 9 C Y W 5 j b y A o M i k v V G l w b y B B b H R l c m F k b y 5 7 Q 2 9 s d W 1 u M T U s M T R 9 J n F 1 b 3 Q 7 L C Z x d W 9 0 O 1 N l Y 3 R p b 2 4 x L 0 J h b m N v I C g y K S 9 U a X B v I E F s d G V y Y W R v L n t D b 2 x 1 b W 4 x N i w x N X 0 m c X V v d D s s J n F 1 b 3 Q 7 U 2 V j d G l v b j E v Q m F u Y 2 8 g K D I p L 1 R p c G 8 g Q W x 0 Z X J h Z G 8 u e 0 N v b H V t b j E 3 L D E 2 f S Z x d W 9 0 O y w m c X V v d D t T Z W N 0 a W 9 u M S 9 C Y W 5 j b y A o M i k v V G l w b y B B b H R l c m F k b y 5 7 Q 2 9 s d W 1 u M T g s M T d 9 J n F 1 b 3 Q 7 L C Z x d W 9 0 O 1 N l Y 3 R p b 2 4 x L 0 J h b m N v I C g y K S 9 U a X B v I E F s d G V y Y W R v L n t D b 2 x 1 b W 4 x O S w x O H 0 m c X V v d D s s J n F 1 b 3 Q 7 U 2 V j d G l v b j E v Q m F u Y 2 8 g K D I p L 1 R p c G 8 g Q W x 0 Z X J h Z G 8 u e 0 N v b H V t b j I w L D E 5 f S Z x d W 9 0 O y w m c X V v d D t T Z W N 0 a W 9 u M S 9 C Y W 5 j b y A o M i k v V G l w b y B B b H R l c m F k b y 5 7 Q 2 9 s d W 1 u M j E s M j B 9 J n F 1 b 3 Q 7 L C Z x d W 9 0 O 1 N l Y 3 R p b 2 4 x L 0 J h b m N v I C g y K S 9 U a X B v I E F s d G V y Y W R v L n t D b 2 x 1 b W 4 y M i w y M X 0 m c X V v d D s s J n F 1 b 3 Q 7 U 2 V j d G l v b j E v Q m F u Y 2 8 g K D I p L 1 R p c G 8 g Q W x 0 Z X J h Z G 8 u e 0 N v b H V t b j I z L D I y f S Z x d W 9 0 O y w m c X V v d D t T Z W N 0 a W 9 u M S 9 C Y W 5 j b y A o M i k v V G l w b y B B b H R l c m F k b y 5 7 Q 2 9 s d W 1 u M j Q s M j N 9 J n F 1 b 3 Q 7 L C Z x d W 9 0 O 1 N l Y 3 R p b 2 4 x L 0 J h b m N v I C g y K S 9 U a X B v I E F s d G V y Y W R v L n t D b 2 x 1 b W 4 y N S w y N H 0 m c X V v d D s s J n F 1 b 3 Q 7 U 2 V j d G l v b j E v Q m F u Y 2 8 g K D I p L 1 R p c G 8 g Q W x 0 Z X J h Z G 8 u e 0 N v b H V t b j I 2 L D I 1 f S Z x d W 9 0 O y w m c X V v d D t T Z W N 0 a W 9 u M S 9 C Y W 5 j b y A o M i k v V G l w b y B B b H R l c m F k b y 5 7 Q 2 9 s d W 1 u M j c s M j Z 9 J n F 1 b 3 Q 7 L C Z x d W 9 0 O 1 N l Y 3 R p b 2 4 x L 0 J h b m N v I C g y K S 9 U a X B v I E F s d G V y Y W R v L n t D b 2 x 1 b W 4 y O C w y N 3 0 m c X V v d D s s J n F 1 b 3 Q 7 U 2 V j d G l v b j E v Q m F u Y 2 8 g K D I p L 1 R p c G 8 g Q W x 0 Z X J h Z G 8 u e 0 N v b H V t b j I 5 L D I 4 f S Z x d W 9 0 O y w m c X V v d D t T Z W N 0 a W 9 u M S 9 C Y W 5 j b y A o M i k v V G l w b y B B b H R l c m F k b y 5 7 Q 2 9 s d W 1 u M z A s M j l 9 J n F 1 b 3 Q 7 L C Z x d W 9 0 O 1 N l Y 3 R p b 2 4 x L 0 J h b m N v I C g y K S 9 U a X B v I E F s d G V y Y W R v L n t D b 2 x 1 b W 4 z M S w z M H 0 m c X V v d D s s J n F 1 b 3 Q 7 U 2 V j d G l v b j E v Q m F u Y 2 8 g K D I p L 1 R p c G 8 g Q W x 0 Z X J h Z G 8 u e 0 N v b H V t b j M y L D M x f S Z x d W 9 0 O y w m c X V v d D t T Z W N 0 a W 9 u M S 9 C Y W 5 j b y A o M i k v V G l w b y B B b H R l c m F k b y 5 7 Q 2 9 s d W 1 u M z M s M z J 9 J n F 1 b 3 Q 7 L C Z x d W 9 0 O 1 N l Y 3 R p b 2 4 x L 0 J h b m N v I C g y K S 9 U a X B v I E F s d G V y Y W R v L n t D b 2 x 1 b W 4 z N C w z M 3 0 m c X V v d D s s J n F 1 b 3 Q 7 U 2 V j d G l v b j E v Q m F u Y 2 8 g K D I p L 1 R p c G 8 g Q W x 0 Z X J h Z G 8 u e 0 N v b H V t b j M 1 L D M 0 f S Z x d W 9 0 O y w m c X V v d D t T Z W N 0 a W 9 u M S 9 C Y W 5 j b y A o M i k v V G l w b y B B b H R l c m F k b y 5 7 Q 2 9 s d W 1 u M z Y s M z V 9 J n F 1 b 3 Q 7 L C Z x d W 9 0 O 1 N l Y 3 R p b 2 4 x L 0 J h b m N v I C g y K S 9 U a X B v I E F s d G V y Y W R v L n t D b 2 x 1 b W 4 z N y w z N n 0 m c X V v d D s s J n F 1 b 3 Q 7 U 2 V j d G l v b j E v Q m F u Y 2 8 g K D I p L 1 R p c G 8 g Q W x 0 Z X J h Z G 8 u e 0 N v b H V t b j M 4 L D M 3 f S Z x d W 9 0 O y w m c X V v d D t T Z W N 0 a W 9 u M S 9 C Y W 5 j b y A o M i k v V G l w b y B B b H R l c m F k b y 5 7 Q 2 9 s d W 1 u M z k s M z h 9 J n F 1 b 3 Q 7 L C Z x d W 9 0 O 1 N l Y 3 R p b 2 4 x L 0 J h b m N v I C g y K S 9 U a X B v I E F s d G V y Y W R v L n t D b 2 x 1 b W 4 0 M C w z O X 0 m c X V v d D s s J n F 1 b 3 Q 7 U 2 V j d G l v b j E v Q m F u Y 2 8 g K D I p L 1 R p c G 8 g Q W x 0 Z X J h Z G 8 u e 0 N v b H V t b j Q x L D Q w f S Z x d W 9 0 O y w m c X V v d D t T Z W N 0 a W 9 u M S 9 C Y W 5 j b y A o M i k v V G l w b y B B b H R l c m F k b y 5 7 Q 2 9 s d W 1 u N D I s N D F 9 J n F 1 b 3 Q 7 L C Z x d W 9 0 O 1 N l Y 3 R p b 2 4 x L 0 J h b m N v I C g y K S 9 U a X B v I E F s d G V y Y W R v L n t D b 2 x 1 b W 4 0 M y w 0 M n 0 m c X V v d D s s J n F 1 b 3 Q 7 U 2 V j d G l v b j E v Q m F u Y 2 8 g K D I p L 1 R p c G 8 g Q W x 0 Z X J h Z G 8 u e 0 N v b H V t b j Q 0 L D Q z f S Z x d W 9 0 O y w m c X V v d D t T Z W N 0 a W 9 u M S 9 C Y W 5 j b y A o M i k v V G l w b y B B b H R l c m F k b y 5 7 Q 2 9 s d W 1 u N D U s N D R 9 J n F 1 b 3 Q 7 L C Z x d W 9 0 O 1 N l Y 3 R p b 2 4 x L 0 J h b m N v I C g y K S 9 U a X B v I E F s d G V y Y W R v L n t D b 2 x 1 b W 4 0 N i w 0 N X 0 m c X V v d D s s J n F 1 b 3 Q 7 U 2 V j d G l v b j E v Q m F u Y 2 8 g K D I p L 1 R p c G 8 g Q W x 0 Z X J h Z G 8 u e 0 N v b H V t b j Q 3 L D Q 2 f S Z x d W 9 0 O y w m c X V v d D t T Z W N 0 a W 9 u M S 9 C Y W 5 j b y A o M i k v V G l w b y B B b H R l c m F k b y 5 7 Q 2 9 s d W 1 u N D g s N D d 9 J n F 1 b 3 Q 7 L C Z x d W 9 0 O 1 N l Y 3 R p b 2 4 x L 0 J h b m N v I C g y K S 9 U a X B v I E F s d G V y Y W R v L n t D b 2 x 1 b W 4 0 O S w 0 O H 0 m c X V v d D s s J n F 1 b 3 Q 7 U 2 V j d G l v b j E v Q m F u Y 2 8 g K D I p L 1 R p c G 8 g Q W x 0 Z X J h Z G 8 u e 0 N v b H V t b j U w L D Q 5 f S Z x d W 9 0 O y w m c X V v d D t T Z W N 0 a W 9 u M S 9 C Y W 5 j b y A o M i k v V G l w b y B B b H R l c m F k b y 5 7 Q 2 9 s d W 1 u N T E s N T B 9 J n F 1 b 3 Q 7 L C Z x d W 9 0 O 1 N l Y 3 R p b 2 4 x L 0 J h b m N v I C g y K S 9 U a X B v I E F s d G V y Y W R v L n t D b 2 x 1 b W 4 1 M i w 1 M X 0 m c X V v d D s s J n F 1 b 3 Q 7 U 2 V j d G l v b j E v Q m F u Y 2 8 g K D I p L 1 R p c G 8 g Q W x 0 Z X J h Z G 8 u e 0 N v b H V t b j U z L D U y f S Z x d W 9 0 O y w m c X V v d D t T Z W N 0 a W 9 u M S 9 C Y W 5 j b y A o M i k v V G l w b y B B b H R l c m F k b y 5 7 Q 2 9 s d W 1 u N T Q s N T N 9 J n F 1 b 3 Q 7 L C Z x d W 9 0 O 1 N l Y 3 R p b 2 4 x L 0 J h b m N v I C g y K S 9 U a X B v I E F s d G V y Y W R v L n t D b 2 x 1 b W 4 1 N S w 1 N H 0 m c X V v d D s s J n F 1 b 3 Q 7 U 2 V j d G l v b j E v Q m F u Y 2 8 g K D I p L 1 R p c G 8 g Q W x 0 Z X J h Z G 8 u e 0 N v b H V t b j U 2 L D U 1 f S Z x d W 9 0 O y w m c X V v d D t T Z W N 0 a W 9 u M S 9 C Y W 5 j b y A o M i k v V G l w b y B B b H R l c m F k b y 5 7 Q 2 9 s d W 1 u N T c s N T Z 9 J n F 1 b 3 Q 7 L C Z x d W 9 0 O 1 N l Y 3 R p b 2 4 x L 0 J h b m N v I C g y K S 9 U a X B v I E F s d G V y Y W R v L n t D b 2 x 1 b W 4 1 O C w 1 N 3 0 m c X V v d D s s J n F 1 b 3 Q 7 U 2 V j d G l v b j E v Q m F u Y 2 8 g K D I p L 1 R p c G 8 g Q W x 0 Z X J h Z G 8 u e 0 N v b H V t b j U 5 L D U 4 f S Z x d W 9 0 O y w m c X V v d D t T Z W N 0 a W 9 u M S 9 C Y W 5 j b y A o M i k v V G l w b y B B b H R l c m F k b y 5 7 Q 2 9 s d W 1 u N j A s N T l 9 J n F 1 b 3 Q 7 L C Z x d W 9 0 O 1 N l Y 3 R p b 2 4 x L 0 J h b m N v I C g y K S 9 U a X B v I E F s d G V y Y W R v L n t D b 2 x 1 b W 4 2 M S w 2 M H 0 m c X V v d D s s J n F 1 b 3 Q 7 U 2 V j d G l v b j E v Q m F u Y 2 8 g K D I p L 1 R p c G 8 g Q W x 0 Z X J h Z G 8 u e 0 N v b H V t b j Y y L D Y x f S Z x d W 9 0 O y w m c X V v d D t T Z W N 0 a W 9 u M S 9 C Y W 5 j b y A o M i k v V G l w b y B B b H R l c m F k b y 5 7 Q 2 9 s d W 1 u N j M s N j J 9 J n F 1 b 3 Q 7 L C Z x d W 9 0 O 1 N l Y 3 R p b 2 4 x L 0 J h b m N v I C g y K S 9 U a X B v I E F s d G V y Y W R v L n t D b 2 x 1 b W 4 2 N C w 2 M 3 0 m c X V v d D s s J n F 1 b 3 Q 7 U 2 V j d G l v b j E v Q m F u Y 2 8 g K D I p L 1 R p c G 8 g Q W x 0 Z X J h Z G 8 u e 0 N v b H V t b j Y 1 L D Y 0 f S Z x d W 9 0 O y w m c X V v d D t T Z W N 0 a W 9 u M S 9 C Y W 5 j b y A o M i k v V G l w b y B B b H R l c m F k b y 5 7 Q 2 9 s d W 1 u N j Y s N j V 9 J n F 1 b 3 Q 7 L C Z x d W 9 0 O 1 N l Y 3 R p b 2 4 x L 0 J h b m N v I C g y K S 9 U a X B v I E F s d G V y Y W R v L n t D b 2 x 1 b W 4 2 N y w 2 N n 0 m c X V v d D s s J n F 1 b 3 Q 7 U 2 V j d G l v b j E v Q m F u Y 2 8 g K D I p L 1 R p c G 8 g Q W x 0 Z X J h Z G 8 u e 0 N v b H V t b j Y 4 L D Y 3 f S Z x d W 9 0 O y w m c X V v d D t T Z W N 0 a W 9 u M S 9 C Y W 5 j b y A o M i k v V G l w b y B B b H R l c m F k b y 5 7 Q 2 9 s d W 1 u N j k s N j h 9 J n F 1 b 3 Q 7 L C Z x d W 9 0 O 1 N l Y 3 R p b 2 4 x L 0 J h b m N v I C g y K S 9 U a X B v I E F s d G V y Y W R v L n t D b 2 x 1 b W 4 3 M C w 2 O X 0 m c X V v d D s s J n F 1 b 3 Q 7 U 2 V j d G l v b j E v Q m F u Y 2 8 g K D I p L 1 R p c G 8 g Q W x 0 Z X J h Z G 8 u e 0 N v b H V t b j c x L D c w f S Z x d W 9 0 O y w m c X V v d D t T Z W N 0 a W 9 u M S 9 C Y W 5 j b y A o M i k v V G l w b y B B b H R l c m F k b y 5 7 Q 2 9 s d W 1 u N z I s N z F 9 J n F 1 b 3 Q 7 L C Z x d W 9 0 O 1 N l Y 3 R p b 2 4 x L 0 J h b m N v I C g y K S 9 U a X B v I E F s d G V y Y W R v L n t D b 2 x 1 b W 4 3 M y w 3 M n 0 m c X V v d D s s J n F 1 b 3 Q 7 U 2 V j d G l v b j E v Q m F u Y 2 8 g K D I p L 1 R p c G 8 g Q W x 0 Z X J h Z G 8 u e 0 N v b H V t b j c 0 L D c z f S Z x d W 9 0 O y w m c X V v d D t T Z W N 0 a W 9 u M S 9 C Y W 5 j b y A o M i k v V G l w b y B B b H R l c m F k b y 5 7 Q 2 9 s d W 1 u N z U s N z R 9 J n F 1 b 3 Q 7 L C Z x d W 9 0 O 1 N l Y 3 R p b 2 4 x L 0 J h b m N v I C g y K S 9 U a X B v I E F s d G V y Y W R v L n t D b 2 x 1 b W 4 3 N i w 3 N X 0 m c X V v d D s s J n F 1 b 3 Q 7 U 2 V j d G l v b j E v Q m F u Y 2 8 g K D I p L 1 R p c G 8 g Q W x 0 Z X J h Z G 8 u e 0 N v b H V t b j c 3 L D c 2 f S Z x d W 9 0 O y w m c X V v d D t T Z W N 0 a W 9 u M S 9 C Y W 5 j b y A o M i k v V G l w b y B B b H R l c m F k b y 5 7 Q 2 9 s d W 1 u N z g s N z d 9 J n F 1 b 3 Q 7 L C Z x d W 9 0 O 1 N l Y 3 R p b 2 4 x L 0 J h b m N v I C g y K S 9 U a X B v I E F s d G V y Y W R v L n t D b 2 x 1 b W 4 3 O S w 3 O H 0 m c X V v d D s s J n F 1 b 3 Q 7 U 2 V j d G l v b j E v Q m F u Y 2 8 g K D I p L 1 R p c G 8 g Q W x 0 Z X J h Z G 8 u e 0 N v b H V t b j g w L D c 5 f S Z x d W 9 0 O y w m c X V v d D t T Z W N 0 a W 9 u M S 9 C Y W 5 j b y A o M i k v V G l w b y B B b H R l c m F k b y 5 7 Q 2 9 s d W 1 u O D E s O D B 9 J n F 1 b 3 Q 7 L C Z x d W 9 0 O 1 N l Y 3 R p b 2 4 x L 0 J h b m N v I C g y K S 9 U a X B v I E F s d G V y Y W R v L n t D b 2 x 1 b W 4 4 M i w 4 M X 0 m c X V v d D s s J n F 1 b 3 Q 7 U 2 V j d G l v b j E v Q m F u Y 2 8 g K D I p L 1 R p c G 8 g Q W x 0 Z X J h Z G 8 u e 0 N v b H V t b j g z L D g y f S Z x d W 9 0 O y w m c X V v d D t T Z W N 0 a W 9 u M S 9 C Y W 5 j b y A o M i k v V G l w b y B B b H R l c m F k b y 5 7 Q 2 9 s d W 1 u O D Q s O D N 9 J n F 1 b 3 Q 7 L C Z x d W 9 0 O 1 N l Y 3 R p b 2 4 x L 0 J h b m N v I C g y K S 9 U a X B v I E F s d G V y Y W R v L n t D b 2 x 1 b W 4 4 N S w 4 N H 0 m c X V v d D s s J n F 1 b 3 Q 7 U 2 V j d G l v b j E v Q m F u Y 2 8 g K D I p L 1 R p c G 8 g Q W x 0 Z X J h Z G 8 u e 0 N v b H V t b j g 2 L D g 1 f S Z x d W 9 0 O y w m c X V v d D t T Z W N 0 a W 9 u M S 9 C Y W 5 j b y A o M i k v V G l w b y B B b H R l c m F k b y 5 7 Q 2 9 s d W 1 u O D c s O D Z 9 J n F 1 b 3 Q 7 L C Z x d W 9 0 O 1 N l Y 3 R p b 2 4 x L 0 J h b m N v I C g y K S 9 U a X B v I E F s d G V y Y W R v L n t D b 2 x 1 b W 4 4 O C w 4 N 3 0 m c X V v d D s s J n F 1 b 3 Q 7 U 2 V j d G l v b j E v Q m F u Y 2 8 g K D I p L 1 R p c G 8 g Q W x 0 Z X J h Z G 8 u e 0 N v b H V t b j g 5 L D g 4 f S Z x d W 9 0 O y w m c X V v d D t T Z W N 0 a W 9 u M S 9 C Y W 5 j b y A o M i k v V G l w b y B B b H R l c m F k b y 5 7 Q 2 9 s d W 1 u O T A s O D l 9 J n F 1 b 3 Q 7 L C Z x d W 9 0 O 1 N l Y 3 R p b 2 4 x L 0 J h b m N v I C g y K S 9 U a X B v I E F s d G V y Y W R v L n t D b 2 x 1 b W 4 5 M S w 5 M H 0 m c X V v d D s s J n F 1 b 3 Q 7 U 2 V j d G l v b j E v Q m F u Y 2 8 g K D I p L 1 R p c G 8 g Q W x 0 Z X J h Z G 8 u e 0 N v b H V t b j k y L D k x f S Z x d W 9 0 O y w m c X V v d D t T Z W N 0 a W 9 u M S 9 C Y W 5 j b y A o M i k v V G l w b y B B b H R l c m F k b y 5 7 Q 2 9 s d W 1 u O T M s O T J 9 J n F 1 b 3 Q 7 L C Z x d W 9 0 O 1 N l Y 3 R p b 2 4 x L 0 J h b m N v I C g y K S 9 U a X B v I E F s d G V y Y W R v L n t D b 2 x 1 b W 4 5 N C w 5 M 3 0 m c X V v d D s s J n F 1 b 3 Q 7 U 2 V j d G l v b j E v Q m F u Y 2 8 g K D I p L 1 R p c G 8 g Q W x 0 Z X J h Z G 8 u e 0 N v b H V t b j k 1 L D k 0 f S Z x d W 9 0 O y w m c X V v d D t T Z W N 0 a W 9 u M S 9 C Y W 5 j b y A o M i k v V G l w b y B B b H R l c m F k b y 5 7 Q 2 9 s d W 1 u O T Y s O T V 9 J n F 1 b 3 Q 7 L C Z x d W 9 0 O 1 N l Y 3 R p b 2 4 x L 0 J h b m N v I C g y K S 9 U a X B v I E F s d G V y Y W R v L n t D b 2 x 1 b W 4 5 N y w 5 N n 0 m c X V v d D s s J n F 1 b 3 Q 7 U 2 V j d G l v b j E v Q m F u Y 2 8 g K D I p L 1 R p c G 8 g Q W x 0 Z X J h Z G 8 u e 0 N v b H V t b j k 4 L D k 3 f S Z x d W 9 0 O y w m c X V v d D t T Z W N 0 a W 9 u M S 9 C Y W 5 j b y A o M i k v V G l w b y B B b H R l c m F k b y 5 7 Q 2 9 s d W 1 u O T k s O T h 9 J n F 1 b 3 Q 7 L C Z x d W 9 0 O 1 N l Y 3 R p b 2 4 x L 0 J h b m N v I C g y K S 9 U a X B v I E F s d G V y Y W R v L n t D b 2 x 1 b W 4 x M D A s O T l 9 J n F 1 b 3 Q 7 L C Z x d W 9 0 O 1 N l Y 3 R p b 2 4 x L 0 J h b m N v I C g y K S 9 U a X B v I E F s d G V y Y W R v L n t D b 2 x 1 b W 4 x M D E s M T A w f S Z x d W 9 0 O y w m c X V v d D t T Z W N 0 a W 9 u M S 9 C Y W 5 j b y A o M i k v V G l w b y B B b H R l c m F k b y 5 7 Q 2 9 s d W 1 u M T A y L D E w M X 0 m c X V v d D s s J n F 1 b 3 Q 7 U 2 V j d G l v b j E v Q m F u Y 2 8 g K D I p L 1 R p c G 8 g Q W x 0 Z X J h Z G 8 u e 0 N v b H V t b j E w M y w x M D J 9 J n F 1 b 3 Q 7 L C Z x d W 9 0 O 1 N l Y 3 R p b 2 4 x L 0 J h b m N v I C g y K S 9 U a X B v I E F s d G V y Y W R v L n t D b 2 x 1 b W 4 x M D Q s M T A z f S Z x d W 9 0 O y w m c X V v d D t T Z W N 0 a W 9 u M S 9 C Y W 5 j b y A o M i k v V G l w b y B B b H R l c m F k b y 5 7 Q 2 9 s d W 1 u M T A 1 L D E w N H 0 m c X V v d D s s J n F 1 b 3 Q 7 U 2 V j d G l v b j E v Q m F u Y 2 8 g K D I p L 1 R p c G 8 g Q W x 0 Z X J h Z G 8 u e 0 N v b H V t b j E w N i w x M D V 9 J n F 1 b 3 Q 7 L C Z x d W 9 0 O 1 N l Y 3 R p b 2 4 x L 0 J h b m N v I C g y K S 9 U a X B v I E F s d G V y Y W R v L n t D b 2 x 1 b W 4 x M D c s M T A 2 f S Z x d W 9 0 O y w m c X V v d D t T Z W N 0 a W 9 u M S 9 C Y W 5 j b y A o M i k v V G l w b y B B b H R l c m F k b y 5 7 Q 2 9 s d W 1 u M T A 4 L D E w N 3 0 m c X V v d D s s J n F 1 b 3 Q 7 U 2 V j d G l v b j E v Q m F u Y 2 8 g K D I p L 1 R p c G 8 g Q W x 0 Z X J h Z G 8 u e 0 N v b H V t b j E w O S w x M D h 9 J n F 1 b 3 Q 7 L C Z x d W 9 0 O 1 N l Y 3 R p b 2 4 x L 0 J h b m N v I C g y K S 9 U a X B v I E F s d G V y Y W R v L n t D b 2 x 1 b W 4 x M T A s M T A 5 f S Z x d W 9 0 O y w m c X V v d D t T Z W N 0 a W 9 u M S 9 C Y W 5 j b y A o M i k v V G l w b y B B b H R l c m F k b y 5 7 Q 2 9 s d W 1 u M T E x L D E x M H 0 m c X V v d D s s J n F 1 b 3 Q 7 U 2 V j d G l v b j E v Q m F u Y 2 8 g K D I p L 1 R p c G 8 g Q W x 0 Z X J h Z G 8 u e 0 N v b H V t b j E x M i w x M T F 9 J n F 1 b 3 Q 7 L C Z x d W 9 0 O 1 N l Y 3 R p b 2 4 x L 0 J h b m N v I C g y K S 9 U a X B v I E F s d G V y Y W R v L n t D b 2 x 1 b W 4 x M T M s M T E y f S Z x d W 9 0 O y w m c X V v d D t T Z W N 0 a W 9 u M S 9 C Y W 5 j b y A o M i k v V G l w b y B B b H R l c m F k b y 5 7 Q 2 9 s d W 1 u M T E 0 L D E x M 3 0 m c X V v d D s s J n F 1 b 3 Q 7 U 2 V j d G l v b j E v Q m F u Y 2 8 g K D I p L 1 R p c G 8 g Q W x 0 Z X J h Z G 8 u e 0 N v b H V t b j E x N S w x M T R 9 J n F 1 b 3 Q 7 L C Z x d W 9 0 O 1 N l Y 3 R p b 2 4 x L 0 J h b m N v I C g y K S 9 U a X B v I E F s d G V y Y W R v L n t D b 2 x 1 b W 4 x M T Y s M T E 1 f S Z x d W 9 0 O y w m c X V v d D t T Z W N 0 a W 9 u M S 9 C Y W 5 j b y A o M i k v V G l w b y B B b H R l c m F k b y 5 7 Q 2 9 s d W 1 u M T E 3 L D E x N n 0 m c X V v d D s s J n F 1 b 3 Q 7 U 2 V j d G l v b j E v Q m F u Y 2 8 g K D I p L 1 R p c G 8 g Q W x 0 Z X J h Z G 8 u e 0 N v b H V t b j E x O C w x M T d 9 J n F 1 b 3 Q 7 L C Z x d W 9 0 O 1 N l Y 3 R p b 2 4 x L 0 J h b m N v I C g y K S 9 U a X B v I E F s d G V y Y W R v L n t D b 2 x 1 b W 4 x M T k s M T E 4 f S Z x d W 9 0 O y w m c X V v d D t T Z W N 0 a W 9 u M S 9 C Y W 5 j b y A o M i k v V G l w b y B B b H R l c m F k b y 5 7 Q 2 9 s d W 1 u M T I w L D E x O X 0 m c X V v d D s s J n F 1 b 3 Q 7 U 2 V j d G l v b j E v Q m F u Y 2 8 g K D I p L 1 R p c G 8 g Q W x 0 Z X J h Z G 8 u e 0 N v b H V t b j E y M S w x M j B 9 J n F 1 b 3 Q 7 L C Z x d W 9 0 O 1 N l Y 3 R p b 2 4 x L 0 J h b m N v I C g y K S 9 U a X B v I E F s d G V y Y W R v L n t D b 2 x 1 b W 4 x M j I s M T I x f S Z x d W 9 0 O y w m c X V v d D t T Z W N 0 a W 9 u M S 9 C Y W 5 j b y A o M i k v V G l w b y B B b H R l c m F k b y 5 7 Q 2 9 s d W 1 u M T I z L D E y M n 0 m c X V v d D s s J n F 1 b 3 Q 7 U 2 V j d G l v b j E v Q m F u Y 2 8 g K D I p L 1 R p c G 8 g Q W x 0 Z X J h Z G 8 u e 0 N v b H V t b j E y N C w x M j N 9 J n F 1 b 3 Q 7 L C Z x d W 9 0 O 1 N l Y 3 R p b 2 4 x L 0 J h b m N v I C g y K S 9 U a X B v I E F s d G V y Y W R v L n t D b 2 x 1 b W 4 x M j U s M T I 0 f S Z x d W 9 0 O y w m c X V v d D t T Z W N 0 a W 9 u M S 9 C Y W 5 j b y A o M i k v V G l w b y B B b H R l c m F k b y 5 7 Q 2 9 s d W 1 u M T I 2 L D E y N X 0 m c X V v d D s s J n F 1 b 3 Q 7 U 2 V j d G l v b j E v Q m F u Y 2 8 g K D I p L 1 R p c G 8 g Q W x 0 Z X J h Z G 8 u e 0 N v b H V t b j E y N y w x M j Z 9 J n F 1 b 3 Q 7 L C Z x d W 9 0 O 1 N l Y 3 R p b 2 4 x L 0 J h b m N v I C g y K S 9 U a X B v I E F s d G V y Y W R v L n t D b 2 x 1 b W 4 x M j g s M T I 3 f S Z x d W 9 0 O y w m c X V v d D t T Z W N 0 a W 9 u M S 9 C Y W 5 j b y A o M i k v V G l w b y B B b H R l c m F k b y 5 7 Q 2 9 s d W 1 u M T I 5 L D E y O H 0 m c X V v d D s s J n F 1 b 3 Q 7 U 2 V j d G l v b j E v Q m F u Y 2 8 g K D I p L 1 R p c G 8 g Q W x 0 Z X J h Z G 8 u e 0 N v b H V t b j E z M C w x M j l 9 J n F 1 b 3 Q 7 L C Z x d W 9 0 O 1 N l Y 3 R p b 2 4 x L 0 J h b m N v I C g y K S 9 U a X B v I E F s d G V y Y W R v L n t D b 2 x 1 b W 4 x M z E s M T M w f S Z x d W 9 0 O y w m c X V v d D t T Z W N 0 a W 9 u M S 9 C Y W 5 j b y A o M i k v V G l w b y B B b H R l c m F k b y 5 7 Q 2 9 s d W 1 u M T M y L D E z M X 0 m c X V v d D s s J n F 1 b 3 Q 7 U 2 V j d G l v b j E v Q m F u Y 2 8 g K D I p L 1 R p c G 8 g Q W x 0 Z X J h Z G 8 u e 0 N v b H V t b j E z M y w x M z J 9 J n F 1 b 3 Q 7 L C Z x d W 9 0 O 1 N l Y 3 R p b 2 4 x L 0 J h b m N v I C g y K S 9 U a X B v I E F s d G V y Y W R v L n t D b 2 x 1 b W 4 x M z Q s M T M z f S Z x d W 9 0 O y w m c X V v d D t T Z W N 0 a W 9 u M S 9 C Y W 5 j b y A o M i k v V G l w b y B B b H R l c m F k b y 5 7 Q 2 9 s d W 1 u M T M 1 L D E z N H 0 m c X V v d D s s J n F 1 b 3 Q 7 U 2 V j d G l v b j E v Q m F u Y 2 8 g K D I p L 1 R p c G 8 g Q W x 0 Z X J h Z G 8 u e 0 N v b H V t b j E z N i w x M z V 9 J n F 1 b 3 Q 7 L C Z x d W 9 0 O 1 N l Y 3 R p b 2 4 x L 0 J h b m N v I C g y K S 9 U a X B v I E F s d G V y Y W R v L n t D b 2 x 1 b W 4 x M z c s M T M 2 f S Z x d W 9 0 O y w m c X V v d D t T Z W N 0 a W 9 u M S 9 C Y W 5 j b y A o M i k v V G l w b y B B b H R l c m F k b y 5 7 Q 2 9 s d W 1 u M T M 4 L D E z N 3 0 m c X V v d D s s J n F 1 b 3 Q 7 U 2 V j d G l v b j E v Q m F u Y 2 8 g K D I p L 1 R p c G 8 g Q W x 0 Z X J h Z G 8 u e 0 N v b H V t b j E z O S w x M z h 9 J n F 1 b 3 Q 7 L C Z x d W 9 0 O 1 N l Y 3 R p b 2 4 x L 0 J h b m N v I C g y K S 9 U a X B v I E F s d G V y Y W R v L n t D b 2 x 1 b W 4 x N D A s M T M 5 f S Z x d W 9 0 O y w m c X V v d D t T Z W N 0 a W 9 u M S 9 C Y W 5 j b y A o M i k v V G l w b y B B b H R l c m F k b y 5 7 Q 2 9 s d W 1 u M T Q x L D E 0 M H 0 m c X V v d D s s J n F 1 b 3 Q 7 U 2 V j d G l v b j E v Q m F u Y 2 8 g K D I p L 1 R p c G 8 g Q W x 0 Z X J h Z G 8 u e 0 N v b H V t b j E 0 M i w x N D F 9 J n F 1 b 3 Q 7 L C Z x d W 9 0 O 1 N l Y 3 R p b 2 4 x L 0 J h b m N v I C g y K S 9 U a X B v I E F s d G V y Y W R v L n t D b 2 x 1 b W 4 x N D M s M T Q y f S Z x d W 9 0 O y w m c X V v d D t T Z W N 0 a W 9 u M S 9 C Y W 5 j b y A o M i k v V G l w b y B B b H R l c m F k b y 5 7 Q 2 9 s d W 1 u M T Q 0 L D E 0 M 3 0 m c X V v d D s s J n F 1 b 3 Q 7 U 2 V j d G l v b j E v Q m F u Y 2 8 g K D I p L 1 R p c G 8 g Q W x 0 Z X J h Z G 8 u e 0 N v b H V t b j E 0 N S w x N D R 9 J n F 1 b 3 Q 7 L C Z x d W 9 0 O 1 N l Y 3 R p b 2 4 x L 0 J h b m N v I C g y K S 9 U a X B v I E F s d G V y Y W R v L n t D b 2 x 1 b W 4 x N D Y s M T Q 1 f S Z x d W 9 0 O y w m c X V v d D t T Z W N 0 a W 9 u M S 9 C Y W 5 j b y A o M i k v V G l w b y B B b H R l c m F k b y 5 7 Q 2 9 s d W 1 u M T Q 3 L D E 0 N n 0 m c X V v d D s s J n F 1 b 3 Q 7 U 2 V j d G l v b j E v Q m F u Y 2 8 g K D I p L 1 R p c G 8 g Q W x 0 Z X J h Z G 8 u e 0 N v b H V t b j E 0 O C w x N D d 9 J n F 1 b 3 Q 7 L C Z x d W 9 0 O 1 N l Y 3 R p b 2 4 x L 0 J h b m N v I C g y K S 9 U a X B v I E F s d G V y Y W R v L n t D b 2 x 1 b W 4 x N D k s M T Q 4 f S Z x d W 9 0 O y w m c X V v d D t T Z W N 0 a W 9 u M S 9 C Y W 5 j b y A o M i k v V G l w b y B B b H R l c m F k b y 5 7 Q 2 9 s d W 1 u M T U w L D E 0 O X 0 m c X V v d D s s J n F 1 b 3 Q 7 U 2 V j d G l v b j E v Q m F u Y 2 8 g K D I p L 1 R p c G 8 g Q W x 0 Z X J h Z G 8 u e 0 N v b H V t b j E 1 M S w x N T B 9 J n F 1 b 3 Q 7 L C Z x d W 9 0 O 1 N l Y 3 R p b 2 4 x L 0 J h b m N v I C g y K S 9 U a X B v I E F s d G V y Y W R v L n t D b 2 x 1 b W 4 x N T I s M T U x f S Z x d W 9 0 O y w m c X V v d D t T Z W N 0 a W 9 u M S 9 C Y W 5 j b y A o M i k v V G l w b y B B b H R l c m F k b y 5 7 Q 2 9 s d W 1 u M T U z L D E 1 M n 0 m c X V v d D s s J n F 1 b 3 Q 7 U 2 V j d G l v b j E v Q m F u Y 2 8 g K D I p L 1 R p c G 8 g Q W x 0 Z X J h Z G 8 u e 0 N v b H V t b j E 1 N C w x N T N 9 J n F 1 b 3 Q 7 L C Z x d W 9 0 O 1 N l Y 3 R p b 2 4 x L 0 J h b m N v I C g y K S 9 U a X B v I E F s d G V y Y W R v L n t D b 2 x 1 b W 4 x N T U s M T U 0 f S Z x d W 9 0 O y w m c X V v d D t T Z W N 0 a W 9 u M S 9 C Y W 5 j b y A o M i k v V G l w b y B B b H R l c m F k b y 5 7 Q 2 9 s d W 1 u M T U 2 L D E 1 N X 0 m c X V v d D s s J n F 1 b 3 Q 7 U 2 V j d G l v b j E v Q m F u Y 2 8 g K D I p L 1 R p c G 8 g Q W x 0 Z X J h Z G 8 u e 0 N v b H V t b j E 1 N y w x N T Z 9 J n F 1 b 3 Q 7 L C Z x d W 9 0 O 1 N l Y 3 R p b 2 4 x L 0 J h b m N v I C g y K S 9 U a X B v I E F s d G V y Y W R v L n t D b 2 x 1 b W 4 x N T g s M T U 3 f S Z x d W 9 0 O y w m c X V v d D t T Z W N 0 a W 9 u M S 9 C Y W 5 j b y A o M i k v V G l w b y B B b H R l c m F k b y 5 7 Q 2 9 s d W 1 u M T U 5 L D E 1 O H 0 m c X V v d D s s J n F 1 b 3 Q 7 U 2 V j d G l v b j E v Q m F u Y 2 8 g K D I p L 1 R p c G 8 g Q W x 0 Z X J h Z G 8 u e 0 N v b H V t b j E 2 M C w x N T l 9 J n F 1 b 3 Q 7 L C Z x d W 9 0 O 1 N l Y 3 R p b 2 4 x L 0 J h b m N v I C g y K S 9 U a X B v I E F s d G V y Y W R v L n t D b 2 x 1 b W 4 x N j E s M T Y w f S Z x d W 9 0 O y w m c X V v d D t T Z W N 0 a W 9 u M S 9 C Y W 5 j b y A o M i k v V G l w b y B B b H R l c m F k b y 5 7 Q 2 9 s d W 1 u M T Y y L D E 2 M X 0 m c X V v d D s s J n F 1 b 3 Q 7 U 2 V j d G l v b j E v Q m F u Y 2 8 g K D I p L 1 R p c G 8 g Q W x 0 Z X J h Z G 8 u e 0 N v b H V t b j E 2 M y w x N j J 9 J n F 1 b 3 Q 7 L C Z x d W 9 0 O 1 N l Y 3 R p b 2 4 x L 0 J h b m N v I C g y K S 9 U a X B v I E F s d G V y Y W R v L n t D b 2 x 1 b W 4 x N j Q s M T Y z f S Z x d W 9 0 O y w m c X V v d D t T Z W N 0 a W 9 u M S 9 C Y W 5 j b y A o M i k v V G l w b y B B b H R l c m F k b y 5 7 Q 2 9 s d W 1 u M T Y 1 L D E 2 N H 0 m c X V v d D s s J n F 1 b 3 Q 7 U 2 V j d G l v b j E v Q m F u Y 2 8 g K D I p L 1 R p c G 8 g Q W x 0 Z X J h Z G 8 u e 0 N v b H V t b j E 2 N i w x N j V 9 J n F 1 b 3 Q 7 L C Z x d W 9 0 O 1 N l Y 3 R p b 2 4 x L 0 J h b m N v I C g y K S 9 U a X B v I E F s d G V y Y W R v L n t D b 2 x 1 b W 4 x N j c s M T Y 2 f S Z x d W 9 0 O y w m c X V v d D t T Z W N 0 a W 9 u M S 9 C Y W 5 j b y A o M i k v V G l w b y B B b H R l c m F k b y 5 7 Q 2 9 s d W 1 u M T Y 4 L D E 2 N 3 0 m c X V v d D s s J n F 1 b 3 Q 7 U 2 V j d G l v b j E v Q m F u Y 2 8 g K D I p L 1 R p c G 8 g Q W x 0 Z X J h Z G 8 u e 0 N v b H V t b j E 2 O S w x N j h 9 J n F 1 b 3 Q 7 L C Z x d W 9 0 O 1 N l Y 3 R p b 2 4 x L 0 J h b m N v I C g y K S 9 U a X B v I E F s d G V y Y W R v L n t D b 2 x 1 b W 4 x N z A s M T Y 5 f S Z x d W 9 0 O y w m c X V v d D t T Z W N 0 a W 9 u M S 9 C Y W 5 j b y A o M i k v V G l w b y B B b H R l c m F k b y 5 7 Q 2 9 s d W 1 u M T c x L D E 3 M H 0 m c X V v d D s s J n F 1 b 3 Q 7 U 2 V j d G l v b j E v Q m F u Y 2 8 g K D I p L 1 R p c G 8 g Q W x 0 Z X J h Z G 8 u e 0 N v b H V t b j E 3 M i w x N z F 9 J n F 1 b 3 Q 7 L C Z x d W 9 0 O 1 N l Y 3 R p b 2 4 x L 0 J h b m N v I C g y K S 9 U a X B v I E F s d G V y Y W R v L n t D b 2 x 1 b W 4 x N z M s M T c y f S Z x d W 9 0 O y w m c X V v d D t T Z W N 0 a W 9 u M S 9 C Y W 5 j b y A o M i k v V G l w b y B B b H R l c m F k b y 5 7 Q 2 9 s d W 1 u M T c 0 L D E 3 M 3 0 m c X V v d D s s J n F 1 b 3 Q 7 U 2 V j d G l v b j E v Q m F u Y 2 8 g K D I p L 1 R p c G 8 g Q W x 0 Z X J h Z G 8 u e 0 N v b H V t b j E 3 N S w x N z R 9 J n F 1 b 3 Q 7 L C Z x d W 9 0 O 1 N l Y 3 R p b 2 4 x L 0 J h b m N v I C g y K S 9 U a X B v I E F s d G V y Y W R v L n t D b 2 x 1 b W 4 x N z Y s M T c 1 f S Z x d W 9 0 O y w m c X V v d D t T Z W N 0 a W 9 u M S 9 C Y W 5 j b y A o M i k v V G l w b y B B b H R l c m F k b y 5 7 Q 2 9 s d W 1 u M T c 3 L D E 3 N n 0 m c X V v d D s s J n F 1 b 3 Q 7 U 2 V j d G l v b j E v Q m F u Y 2 8 g K D I p L 1 R p c G 8 g Q W x 0 Z X J h Z G 8 u e 0 N v b H V t b j E 3 O C w x N z d 9 J n F 1 b 3 Q 7 L C Z x d W 9 0 O 1 N l Y 3 R p b 2 4 x L 0 J h b m N v I C g y K S 9 U a X B v I E F s d G V y Y W R v L n t D b 2 x 1 b W 4 x N z k s M T c 4 f S Z x d W 9 0 O y w m c X V v d D t T Z W N 0 a W 9 u M S 9 C Y W 5 j b y A o M i k v V G l w b y B B b H R l c m F k b y 5 7 Q 2 9 s d W 1 u M T g w L D E 3 O X 0 m c X V v d D s s J n F 1 b 3 Q 7 U 2 V j d G l v b j E v Q m F u Y 2 8 g K D I p L 1 R p c G 8 g Q W x 0 Z X J h Z G 8 u e 0 N v b H V t b j E 4 M S w x O D B 9 J n F 1 b 3 Q 7 L C Z x d W 9 0 O 1 N l Y 3 R p b 2 4 x L 0 J h b m N v I C g y K S 9 U a X B v I E F s d G V y Y W R v L n t D b 2 x 1 b W 4 x O D I s M T g x f S Z x d W 9 0 O y w m c X V v d D t T Z W N 0 a W 9 u M S 9 C Y W 5 j b y A o M i k v V G l w b y B B b H R l c m F k b y 5 7 Q 2 9 s d W 1 u M T g z L D E 4 M n 0 m c X V v d D s s J n F 1 b 3 Q 7 U 2 V j d G l v b j E v Q m F u Y 2 8 g K D I p L 1 R p c G 8 g Q W x 0 Z X J h Z G 8 u e 0 N v b H V t b j E 4 N C w x O D N 9 J n F 1 b 3 Q 7 L C Z x d W 9 0 O 1 N l Y 3 R p b 2 4 x L 0 J h b m N v I C g y K S 9 U a X B v I E F s d G V y Y W R v L n t D b 2 x 1 b W 4 x O D U s M T g 0 f S Z x d W 9 0 O y w m c X V v d D t T Z W N 0 a W 9 u M S 9 C Y W 5 j b y A o M i k v V G l w b y B B b H R l c m F k b y 5 7 Q 2 9 s d W 1 u M T g 2 L D E 4 N X 0 m c X V v d D s s J n F 1 b 3 Q 7 U 2 V j d G l v b j E v Q m F u Y 2 8 g K D I p L 1 R p c G 8 g Q W x 0 Z X J h Z G 8 u e 0 N v b H V t b j E 4 N y w x O D Z 9 J n F 1 b 3 Q 7 L C Z x d W 9 0 O 1 N l Y 3 R p b 2 4 x L 0 J h b m N v I C g y K S 9 U a X B v I E F s d G V y Y W R v L n t D b 2 x 1 b W 4 x O D g s M T g 3 f S Z x d W 9 0 O y w m c X V v d D t T Z W N 0 a W 9 u M S 9 C Y W 5 j b y A o M i k v V G l w b y B B b H R l c m F k b y 5 7 Q 2 9 s d W 1 u M T g 5 L D E 4 O H 0 m c X V v d D s s J n F 1 b 3 Q 7 U 2 V j d G l v b j E v Q m F u Y 2 8 g K D I p L 1 R p c G 8 g Q W x 0 Z X J h Z G 8 u e 0 N v b H V t b j E 5 M C w x O D l 9 J n F 1 b 3 Q 7 L C Z x d W 9 0 O 1 N l Y 3 R p b 2 4 x L 0 J h b m N v I C g y K S 9 U a X B v I E F s d G V y Y W R v L n t D b 2 x 1 b W 4 x O T E s M T k w f S Z x d W 9 0 O y w m c X V v d D t T Z W N 0 a W 9 u M S 9 C Y W 5 j b y A o M i k v V G l w b y B B b H R l c m F k b y 5 7 Q 2 9 s d W 1 u M T k y L D E 5 M X 0 m c X V v d D s s J n F 1 b 3 Q 7 U 2 V j d G l v b j E v Q m F u Y 2 8 g K D I p L 1 R p c G 8 g Q W x 0 Z X J h Z G 8 u e 0 N v b H V t b j E 5 M y w x O T J 9 J n F 1 b 3 Q 7 L C Z x d W 9 0 O 1 N l Y 3 R p b 2 4 x L 0 J h b m N v I C g y K S 9 U a X B v I E F s d G V y Y W R v L n t D b 2 x 1 b W 4 x O T Q s M T k z f S Z x d W 9 0 O y w m c X V v d D t T Z W N 0 a W 9 u M S 9 C Y W 5 j b y A o M i k v V G l w b y B B b H R l c m F k b y 5 7 Q 2 9 s d W 1 u M T k 1 L D E 5 N H 0 m c X V v d D s s J n F 1 b 3 Q 7 U 2 V j d G l v b j E v Q m F u Y 2 8 g K D I p L 1 R p c G 8 g Q W x 0 Z X J h Z G 8 u e 0 N v b H V t b j E 5 N i w x O T V 9 J n F 1 b 3 Q 7 L C Z x d W 9 0 O 1 N l Y 3 R p b 2 4 x L 0 J h b m N v I C g y K S 9 U a X B v I E F s d G V y Y W R v L n t D b 2 x 1 b W 4 x O T c s M T k 2 f S Z x d W 9 0 O y w m c X V v d D t T Z W N 0 a W 9 u M S 9 C Y W 5 j b y A o M i k v V G l w b y B B b H R l c m F k b y 5 7 Q 2 9 s d W 1 u M T k 4 L D E 5 N 3 0 m c X V v d D s s J n F 1 b 3 Q 7 U 2 V j d G l v b j E v Q m F u Y 2 8 g K D I p L 1 R p c G 8 g Q W x 0 Z X J h Z G 8 u e 0 N v b H V t b j E 5 O S w x O T h 9 J n F 1 b 3 Q 7 L C Z x d W 9 0 O 1 N l Y 3 R p b 2 4 x L 0 J h b m N v I C g y K S 9 U a X B v I E F s d G V y Y W R v L n t D b 2 x 1 b W 4 y M D A s M T k 5 f S Z x d W 9 0 O y w m c X V v d D t T Z W N 0 a W 9 u M S 9 C Y W 5 j b y A o M i k v V G l w b y B B b H R l c m F k b y 5 7 Q 2 9 s d W 1 u M j A x L D I w M H 0 m c X V v d D s s J n F 1 b 3 Q 7 U 2 V j d G l v b j E v Q m F u Y 2 8 g K D I p L 1 R p c G 8 g Q W x 0 Z X J h Z G 8 u e 0 N v b H V t b j I w M i w y M D F 9 J n F 1 b 3 Q 7 L C Z x d W 9 0 O 1 N l Y 3 R p b 2 4 x L 0 J h b m N v I C g y K S 9 U a X B v I E F s d G V y Y W R v L n t D b 2 x 1 b W 4 y M D M s M j A y f S Z x d W 9 0 O y w m c X V v d D t T Z W N 0 a W 9 u M S 9 C Y W 5 j b y A o M i k v V G l w b y B B b H R l c m F k b y 5 7 Q 2 9 s d W 1 u M j A 0 L D I w M 3 0 m c X V v d D s s J n F 1 b 3 Q 7 U 2 V j d G l v b j E v Q m F u Y 2 8 g K D I p L 1 R p c G 8 g Q W x 0 Z X J h Z G 8 u e 0 N v b H V t b j I w N S w y M D R 9 J n F 1 b 3 Q 7 L C Z x d W 9 0 O 1 N l Y 3 R p b 2 4 x L 0 J h b m N v I C g y K S 9 U a X B v I E F s d G V y Y W R v L n t D b 2 x 1 b W 4 y M D Y s M j A 1 f S Z x d W 9 0 O y w m c X V v d D t T Z W N 0 a W 9 u M S 9 C Y W 5 j b y A o M i k v V G l w b y B B b H R l c m F k b y 5 7 Q 2 9 s d W 1 u M j A 3 L D I w N n 0 m c X V v d D s s J n F 1 b 3 Q 7 U 2 V j d G l v b j E v Q m F u Y 2 8 g K D I p L 1 R p c G 8 g Q W x 0 Z X J h Z G 8 u e 0 N v b H V t b j I w O C w y M D d 9 J n F 1 b 3 Q 7 L C Z x d W 9 0 O 1 N l Y 3 R p b 2 4 x L 0 J h b m N v I C g y K S 9 U a X B v I E F s d G V y Y W R v L n t D b 2 x 1 b W 4 y M D k s M j A 4 f S Z x d W 9 0 O y w m c X V v d D t T Z W N 0 a W 9 u M S 9 C Y W 5 j b y A o M i k v V G l w b y B B b H R l c m F k b y 5 7 Q 2 9 s d W 1 u M j E w L D I w O X 0 m c X V v d D s s J n F 1 b 3 Q 7 U 2 V j d G l v b j E v Q m F u Y 2 8 g K D I p L 1 R p c G 8 g Q W x 0 Z X J h Z G 8 u e 0 N v b H V t b j I x M S w y M T B 9 J n F 1 b 3 Q 7 L C Z x d W 9 0 O 1 N l Y 3 R p b 2 4 x L 0 J h b m N v I C g y K S 9 U a X B v I E F s d G V y Y W R v L n t D b 2 x 1 b W 4 y M T I s M j E x f S Z x d W 9 0 O y w m c X V v d D t T Z W N 0 a W 9 u M S 9 C Y W 5 j b y A o M i k v V G l w b y B B b H R l c m F k b y 5 7 Q 2 9 s d W 1 u M j E z L D I x M n 0 m c X V v d D s s J n F 1 b 3 Q 7 U 2 V j d G l v b j E v Q m F u Y 2 8 g K D I p L 1 R p c G 8 g Q W x 0 Z X J h Z G 8 u e 0 N v b H V t b j I x N C w y M T N 9 J n F 1 b 3 Q 7 L C Z x d W 9 0 O 1 N l Y 3 R p b 2 4 x L 0 J h b m N v I C g y K S 9 U a X B v I E F s d G V y Y W R v L n t D b 2 x 1 b W 4 y M T U s M j E 0 f S Z x d W 9 0 O y w m c X V v d D t T Z W N 0 a W 9 u M S 9 C Y W 5 j b y A o M i k v V G l w b y B B b H R l c m F k b y 5 7 Q 2 9 s d W 1 u M j E 2 L D I x N X 0 m c X V v d D s s J n F 1 b 3 Q 7 U 2 V j d G l v b j E v Q m F u Y 2 8 g K D I p L 1 R p c G 8 g Q W x 0 Z X J h Z G 8 u e 0 N v b H V t b j I x N y w y M T Z 9 J n F 1 b 3 Q 7 L C Z x d W 9 0 O 1 N l Y 3 R p b 2 4 x L 0 J h b m N v I C g y K S 9 U a X B v I E F s d G V y Y W R v L n t D b 2 x 1 b W 4 y M T g s M j E 3 f S Z x d W 9 0 O y w m c X V v d D t T Z W N 0 a W 9 u M S 9 C Y W 5 j b y A o M i k v V G l w b y B B b H R l c m F k b y 5 7 Q 2 9 s d W 1 u M j E 5 L D I x O H 0 m c X V v d D s s J n F 1 b 3 Q 7 U 2 V j d G l v b j E v Q m F u Y 2 8 g K D I p L 1 R p c G 8 g Q W x 0 Z X J h Z G 8 u e 0 N v b H V t b j I y M C w y M T l 9 J n F 1 b 3 Q 7 L C Z x d W 9 0 O 1 N l Y 3 R p b 2 4 x L 0 J h b m N v I C g y K S 9 U a X B v I E F s d G V y Y W R v L n t D b 2 x 1 b W 4 y M j E s M j I w f S Z x d W 9 0 O y w m c X V v d D t T Z W N 0 a W 9 u M S 9 C Y W 5 j b y A o M i k v V G l w b y B B b H R l c m F k b y 5 7 Q 2 9 s d W 1 u M j I y L D I y M X 0 m c X V v d D s s J n F 1 b 3 Q 7 U 2 V j d G l v b j E v Q m F u Y 2 8 g K D I p L 1 R p c G 8 g Q W x 0 Z X J h Z G 8 u e 0 N v b H V t b j I y M y w y M j J 9 J n F 1 b 3 Q 7 L C Z x d W 9 0 O 1 N l Y 3 R p b 2 4 x L 0 J h b m N v I C g y K S 9 U a X B v I E F s d G V y Y W R v L n t D b 2 x 1 b W 4 y M j Q s M j I z f S Z x d W 9 0 O y w m c X V v d D t T Z W N 0 a W 9 u M S 9 C Y W 5 j b y A o M i k v V G l w b y B B b H R l c m F k b y 5 7 Q 2 9 s d W 1 u M j I 1 L D I y N H 0 m c X V v d D s s J n F 1 b 3 Q 7 U 2 V j d G l v b j E v Q m F u Y 2 8 g K D I p L 1 R p c G 8 g Q W x 0 Z X J h Z G 8 u e 0 N v b H V t b j I y N i w y M j V 9 J n F 1 b 3 Q 7 L C Z x d W 9 0 O 1 N l Y 3 R p b 2 4 x L 0 J h b m N v I C g y K S 9 U a X B v I E F s d G V y Y W R v L n t D b 2 x 1 b W 4 y M j c s M j I 2 f S Z x d W 9 0 O y w m c X V v d D t T Z W N 0 a W 9 u M S 9 C Y W 5 j b y A o M i k v V G l w b y B B b H R l c m F k b y 5 7 Q 2 9 s d W 1 u M j I 4 L D I y N 3 0 m c X V v d D s s J n F 1 b 3 Q 7 U 2 V j d G l v b j E v Q m F u Y 2 8 g K D I p L 1 R p c G 8 g Q W x 0 Z X J h Z G 8 u e 0 N v b H V t b j I y O S w y M j h 9 J n F 1 b 3 Q 7 L C Z x d W 9 0 O 1 N l Y 3 R p b 2 4 x L 0 J h b m N v I C g y K S 9 U a X B v I E F s d G V y Y W R v L n t D b 2 x 1 b W 4 y M z A s M j I 5 f S Z x d W 9 0 O y w m c X V v d D t T Z W N 0 a W 9 u M S 9 C Y W 5 j b y A o M i k v V G l w b y B B b H R l c m F k b y 5 7 Q 2 9 s d W 1 u M j M x L D I z M H 0 m c X V v d D s s J n F 1 b 3 Q 7 U 2 V j d G l v b j E v Q m F u Y 2 8 g K D I p L 1 R p c G 8 g Q W x 0 Z X J h Z G 8 u e 0 N v b H V t b j I z M i w y M z F 9 J n F 1 b 3 Q 7 L C Z x d W 9 0 O 1 N l Y 3 R p b 2 4 x L 0 J h b m N v I C g y K S 9 U a X B v I E F s d G V y Y W R v L n t D b 2 x 1 b W 4 y M z M s M j M y f S Z x d W 9 0 O y w m c X V v d D t T Z W N 0 a W 9 u M S 9 C Y W 5 j b y A o M i k v V G l w b y B B b H R l c m F k b y 5 7 Q 2 9 s d W 1 u M j M 0 L D I z M 3 0 m c X V v d D s s J n F 1 b 3 Q 7 U 2 V j d G l v b j E v Q m F u Y 2 8 g K D I p L 1 R p c G 8 g Q W x 0 Z X J h Z G 8 u e 0 N v b H V t b j I z N S w y M z R 9 J n F 1 b 3 Q 7 L C Z x d W 9 0 O 1 N l Y 3 R p b 2 4 x L 0 J h b m N v I C g y K S 9 U a X B v I E F s d G V y Y W R v L n t D b 2 x 1 b W 4 y M z Y s M j M 1 f S Z x d W 9 0 O y w m c X V v d D t T Z W N 0 a W 9 u M S 9 C Y W 5 j b y A o M i k v V G l w b y B B b H R l c m F k b y 5 7 Q 2 9 s d W 1 u M j M 3 L D I z N n 0 m c X V v d D s s J n F 1 b 3 Q 7 U 2 V j d G l v b j E v Q m F u Y 2 8 g K D I p L 1 R p c G 8 g Q W x 0 Z X J h Z G 8 u e 0 N v b H V t b j I z O C w y M z d 9 J n F 1 b 3 Q 7 L C Z x d W 9 0 O 1 N l Y 3 R p b 2 4 x L 0 J h b m N v I C g y K S 9 U a X B v I E F s d G V y Y W R v L n t D b 2 x 1 b W 4 y M z k s M j M 4 f S Z x d W 9 0 O y w m c X V v d D t T Z W N 0 a W 9 u M S 9 C Y W 5 j b y A o M i k v V G l w b y B B b H R l c m F k b y 5 7 Q 2 9 s d W 1 u M j Q w L D I z O X 0 m c X V v d D s s J n F 1 b 3 Q 7 U 2 V j d G l v b j E v Q m F u Y 2 8 g K D I p L 1 R p c G 8 g Q W x 0 Z X J h Z G 8 u e 0 N v b H V t b j I 0 M S w y N D B 9 J n F 1 b 3 Q 7 L C Z x d W 9 0 O 1 N l Y 3 R p b 2 4 x L 0 J h b m N v I C g y K S 9 U a X B v I E F s d G V y Y W R v L n t D b 2 x 1 b W 4 y N D I s M j Q x f S Z x d W 9 0 O y w m c X V v d D t T Z W N 0 a W 9 u M S 9 C Y W 5 j b y A o M i k v V G l w b y B B b H R l c m F k b y 5 7 Q 2 9 s d W 1 u M j Q z L D I 0 M n 0 m c X V v d D s s J n F 1 b 3 Q 7 U 2 V j d G l v b j E v Q m F u Y 2 8 g K D I p L 1 R p c G 8 g Q W x 0 Z X J h Z G 8 u e 0 N v b H V t b j I 0 N C w y N D N 9 J n F 1 b 3 Q 7 L C Z x d W 9 0 O 1 N l Y 3 R p b 2 4 x L 0 J h b m N v I C g y K S 9 U a X B v I E F s d G V y Y W R v L n t D b 2 x 1 b W 4 y N D U s M j Q 0 f S Z x d W 9 0 O y w m c X V v d D t T Z W N 0 a W 9 u M S 9 C Y W 5 j b y A o M i k v V G l w b y B B b H R l c m F k b y 5 7 Q 2 9 s d W 1 u M j Q 2 L D I 0 N X 0 m c X V v d D s s J n F 1 b 3 Q 7 U 2 V j d G l v b j E v Q m F u Y 2 8 g K D I p L 1 R p c G 8 g Q W x 0 Z X J h Z G 8 u e 0 N v b H V t b j I 0 N y w y N D Z 9 J n F 1 b 3 Q 7 L C Z x d W 9 0 O 1 N l Y 3 R p b 2 4 x L 0 J h b m N v I C g y K S 9 U a X B v I E F s d G V y Y W R v L n t D b 2 x 1 b W 4 y N D g s M j Q 3 f S Z x d W 9 0 O y w m c X V v d D t T Z W N 0 a W 9 u M S 9 C Y W 5 j b y A o M i k v V G l w b y B B b H R l c m F k b y 5 7 Q 2 9 s d W 1 u M j Q 5 L D I 0 O H 0 m c X V v d D s s J n F 1 b 3 Q 7 U 2 V j d G l v b j E v Q m F u Y 2 8 g K D I p L 1 R p c G 8 g Q W x 0 Z X J h Z G 8 u e 0 N v b H V t b j I 1 M C w y N D l 9 J n F 1 b 3 Q 7 L C Z x d W 9 0 O 1 N l Y 3 R p b 2 4 x L 0 J h b m N v I C g y K S 9 U a X B v I E F s d G V y Y W R v L n t D b 2 x 1 b W 4 y N T E s M j U w f S Z x d W 9 0 O y w m c X V v d D t T Z W N 0 a W 9 u M S 9 C Y W 5 j b y A o M i k v V G l w b y B B b H R l c m F k b y 5 7 Q 2 9 s d W 1 u M j U y L D I 1 M X 0 m c X V v d D s s J n F 1 b 3 Q 7 U 2 V j d G l v b j E v Q m F u Y 2 8 g K D I p L 1 R p c G 8 g Q W x 0 Z X J h Z G 8 u e 0 N v b H V t b j I 1 M y w y N T J 9 J n F 1 b 3 Q 7 L C Z x d W 9 0 O 1 N l Y 3 R p b 2 4 x L 0 J h b m N v I C g y K S 9 U a X B v I E F s d G V y Y W R v L n t D b 2 x 1 b W 4 y N T Q s M j U z f S Z x d W 9 0 O y w m c X V v d D t T Z W N 0 a W 9 u M S 9 C Y W 5 j b y A o M i k v V G l w b y B B b H R l c m F k b y 5 7 Q 2 9 s d W 1 u M j U 1 L D I 1 N H 0 m c X V v d D t d L C Z x d W 9 0 O 0 N v b H V t b k N v d W 5 0 J n F 1 b 3 Q 7 O j I 1 N S w m c X V v d D t L Z X l D b 2 x 1 b W 5 O Y W 1 l c y Z x d W 9 0 O z p b X S w m c X V v d D t D b 2 x 1 b W 5 J Z G V u d G l 0 a W V z J n F 1 b 3 Q 7 O l s m c X V v d D t T Z W N 0 a W 9 u M S 9 C Y W 5 j b y A o M i k v V G l w b y B B b H R l c m F k b y 5 7 Q 2 9 s d W 1 u M S w w f S Z x d W 9 0 O y w m c X V v d D t T Z W N 0 a W 9 u M S 9 C Y W 5 j b y A o M i k v V G l w b y B B b H R l c m F k b y 5 7 Q k F O Q 0 8 g R E U g Q 1 V T V E 9 T I C 0 g U k V G R V L D i k 5 D S U E g M i 4 2 L D F 9 J n F 1 b 3 Q 7 L C Z x d W 9 0 O 1 N l Y 3 R p b 2 4 x L 0 J h b m N v I C g y K S 9 U a X B v I E F s d G V y Y W R v L n t D b 2 x 1 b W 4 z L D J 9 J n F 1 b 3 Q 7 L C Z x d W 9 0 O 1 N l Y 3 R p b 2 4 x L 0 J h b m N v I C g y K S 9 U a X B v I E F s d G V y Y W R v L n t D b 2 x 1 b W 4 0 L D N 9 J n F 1 b 3 Q 7 L C Z x d W 9 0 O 1 N l Y 3 R p b 2 4 x L 0 J h b m N v I C g y K S 9 U a X B v I E F s d G V y Y W R v L n t D b 2 x 1 b W 4 1 L D R 9 J n F 1 b 3 Q 7 L C Z x d W 9 0 O 1 N l Y 3 R p b 2 4 x L 0 J h b m N v I C g y K S 9 U a X B v I E F s d G V y Y W R v L n t D b 2 x 1 b W 4 2 L D V 9 J n F 1 b 3 Q 7 L C Z x d W 9 0 O 1 N l Y 3 R p b 2 4 x L 0 J h b m N v I C g y K S 9 U a X B v I E F s d G V y Y W R v L n t D b 2 x 1 b W 4 3 L D Z 9 J n F 1 b 3 Q 7 L C Z x d W 9 0 O 1 N l Y 3 R p b 2 4 x L 0 J h b m N v I C g y K S 9 U a X B v I E F s d G V y Y W R v L n t D b 2 x 1 b W 4 4 L D d 9 J n F 1 b 3 Q 7 L C Z x d W 9 0 O 1 N l Y 3 R p b 2 4 x L 0 J h b m N v I C g y K S 9 U a X B v I E F s d G V y Y W R v L n t B U y A 9 I E F U U k l C V c O N R E 8 g U 8 O D T y B Q Q V V M T y w 4 f S Z x d W 9 0 O y w m c X V v d D t T Z W N 0 a W 9 u M S 9 C Y W 5 j b y A o M i k v V G l w b y B B b H R l c m F k b y 5 7 Q 2 9 s d W 1 u M T A s O X 0 m c X V v d D s s J n F 1 b 3 Q 7 U 2 V j d G l v b j E v Q m F u Y 2 8 g K D I p L 1 R p c G 8 g Q W x 0 Z X J h Z G 8 u e 0 N v b H V t b j E x L D E w f S Z x d W 9 0 O y w m c X V v d D t T Z W N 0 a W 9 u M S 9 C Y W 5 j b y A o M i k v V G l w b y B B b H R l c m F k b y 5 7 U G x h b m l s a G E g Q 2 F z Y S B Q b 3 B 1 b G F y I D A 3 X z I w M j U g Q X R 1 Y W x p e m F k b y A o M T J f M D h f M j A y N S k u e G x z e C w x M X 0 m c X V v d D s s J n F 1 b 3 Q 7 U 2 V j d G l v b j E v Q m F u Y 2 8 g K D I p L 1 R p c G 8 g Q W x 0 Z X J h Z G 8 u e 0 N v b H V t b j E z L D E y f S Z x d W 9 0 O y w m c X V v d D t T Z W N 0 a W 9 u M S 9 C Y W 5 j b y A o M i k v V G l w b y B B b H R l c m F k b y 5 7 Q 2 9 s d W 1 u M T Q s M T N 9 J n F 1 b 3 Q 7 L C Z x d W 9 0 O 1 N l Y 3 R p b 2 4 x L 0 J h b m N v I C g y K S 9 U a X B v I E F s d G V y Y W R v L n t D b 2 x 1 b W 4 x N S w x N H 0 m c X V v d D s s J n F 1 b 3 Q 7 U 2 V j d G l v b j E v Q m F u Y 2 8 g K D I p L 1 R p c G 8 g Q W x 0 Z X J h Z G 8 u e 0 N v b H V t b j E 2 L D E 1 f S Z x d W 9 0 O y w m c X V v d D t T Z W N 0 a W 9 u M S 9 C Y W 5 j b y A o M i k v V G l w b y B B b H R l c m F k b y 5 7 Q 2 9 s d W 1 u M T c s M T Z 9 J n F 1 b 3 Q 7 L C Z x d W 9 0 O 1 N l Y 3 R p b 2 4 x L 0 J h b m N v I C g y K S 9 U a X B v I E F s d G V y Y W R v L n t D b 2 x 1 b W 4 x O C w x N 3 0 m c X V v d D s s J n F 1 b 3 Q 7 U 2 V j d G l v b j E v Q m F u Y 2 8 g K D I p L 1 R p c G 8 g Q W x 0 Z X J h Z G 8 u e 0 N v b H V t b j E 5 L D E 4 f S Z x d W 9 0 O y w m c X V v d D t T Z W N 0 a W 9 u M S 9 C Y W 5 j b y A o M i k v V G l w b y B B b H R l c m F k b y 5 7 Q 2 9 s d W 1 u M j A s M T l 9 J n F 1 b 3 Q 7 L C Z x d W 9 0 O 1 N l Y 3 R p b 2 4 x L 0 J h b m N v I C g y K S 9 U a X B v I E F s d G V y Y W R v L n t D b 2 x 1 b W 4 y M S w y M H 0 m c X V v d D s s J n F 1 b 3 Q 7 U 2 V j d G l v b j E v Q m F u Y 2 8 g K D I p L 1 R p c G 8 g Q W x 0 Z X J h Z G 8 u e 0 N v b H V t b j I y L D I x f S Z x d W 9 0 O y w m c X V v d D t T Z W N 0 a W 9 u M S 9 C Y W 5 j b y A o M i k v V G l w b y B B b H R l c m F k b y 5 7 Q 2 9 s d W 1 u M j M s M j J 9 J n F 1 b 3 Q 7 L C Z x d W 9 0 O 1 N l Y 3 R p b 2 4 x L 0 J h b m N v I C g y K S 9 U a X B v I E F s d G V y Y W R v L n t D b 2 x 1 b W 4 y N C w y M 3 0 m c X V v d D s s J n F 1 b 3 Q 7 U 2 V j d G l v b j E v Q m F u Y 2 8 g K D I p L 1 R p c G 8 g Q W x 0 Z X J h Z G 8 u e 0 N v b H V t b j I 1 L D I 0 f S Z x d W 9 0 O y w m c X V v d D t T Z W N 0 a W 9 u M S 9 C Y W 5 j b y A o M i k v V G l w b y B B b H R l c m F k b y 5 7 Q 2 9 s d W 1 u M j Y s M j V 9 J n F 1 b 3 Q 7 L C Z x d W 9 0 O 1 N l Y 3 R p b 2 4 x L 0 J h b m N v I C g y K S 9 U a X B v I E F s d G V y Y W R v L n t D b 2 x 1 b W 4 y N y w y N n 0 m c X V v d D s s J n F 1 b 3 Q 7 U 2 V j d G l v b j E v Q m F u Y 2 8 g K D I p L 1 R p c G 8 g Q W x 0 Z X J h Z G 8 u e 0 N v b H V t b j I 4 L D I 3 f S Z x d W 9 0 O y w m c X V v d D t T Z W N 0 a W 9 u M S 9 C Y W 5 j b y A o M i k v V G l w b y B B b H R l c m F k b y 5 7 Q 2 9 s d W 1 u M j k s M j h 9 J n F 1 b 3 Q 7 L C Z x d W 9 0 O 1 N l Y 3 R p b 2 4 x L 0 J h b m N v I C g y K S 9 U a X B v I E F s d G V y Y W R v L n t D b 2 x 1 b W 4 z M C w y O X 0 m c X V v d D s s J n F 1 b 3 Q 7 U 2 V j d G l v b j E v Q m F u Y 2 8 g K D I p L 1 R p c G 8 g Q W x 0 Z X J h Z G 8 u e 0 N v b H V t b j M x L D M w f S Z x d W 9 0 O y w m c X V v d D t T Z W N 0 a W 9 u M S 9 C Y W 5 j b y A o M i k v V G l w b y B B b H R l c m F k b y 5 7 Q 2 9 s d W 1 u M z I s M z F 9 J n F 1 b 3 Q 7 L C Z x d W 9 0 O 1 N l Y 3 R p b 2 4 x L 0 J h b m N v I C g y K S 9 U a X B v I E F s d G V y Y W R v L n t D b 2 x 1 b W 4 z M y w z M n 0 m c X V v d D s s J n F 1 b 3 Q 7 U 2 V j d G l v b j E v Q m F u Y 2 8 g K D I p L 1 R p c G 8 g Q W x 0 Z X J h Z G 8 u e 0 N v b H V t b j M 0 L D M z f S Z x d W 9 0 O y w m c X V v d D t T Z W N 0 a W 9 u M S 9 C Y W 5 j b y A o M i k v V G l w b y B B b H R l c m F k b y 5 7 Q 2 9 s d W 1 u M z U s M z R 9 J n F 1 b 3 Q 7 L C Z x d W 9 0 O 1 N l Y 3 R p b 2 4 x L 0 J h b m N v I C g y K S 9 U a X B v I E F s d G V y Y W R v L n t D b 2 x 1 b W 4 z N i w z N X 0 m c X V v d D s s J n F 1 b 3 Q 7 U 2 V j d G l v b j E v Q m F u Y 2 8 g K D I p L 1 R p c G 8 g Q W x 0 Z X J h Z G 8 u e 0 N v b H V t b j M 3 L D M 2 f S Z x d W 9 0 O y w m c X V v d D t T Z W N 0 a W 9 u M S 9 C Y W 5 j b y A o M i k v V G l w b y B B b H R l c m F k b y 5 7 Q 2 9 s d W 1 u M z g s M z d 9 J n F 1 b 3 Q 7 L C Z x d W 9 0 O 1 N l Y 3 R p b 2 4 x L 0 J h b m N v I C g y K S 9 U a X B v I E F s d G V y Y W R v L n t D b 2 x 1 b W 4 z O S w z O H 0 m c X V v d D s s J n F 1 b 3 Q 7 U 2 V j d G l v b j E v Q m F u Y 2 8 g K D I p L 1 R p c G 8 g Q W x 0 Z X J h Z G 8 u e 0 N v b H V t b j Q w L D M 5 f S Z x d W 9 0 O y w m c X V v d D t T Z W N 0 a W 9 u M S 9 C Y W 5 j b y A o M i k v V G l w b y B B b H R l c m F k b y 5 7 Q 2 9 s d W 1 u N D E s N D B 9 J n F 1 b 3 Q 7 L C Z x d W 9 0 O 1 N l Y 3 R p b 2 4 x L 0 J h b m N v I C g y K S 9 U a X B v I E F s d G V y Y W R v L n t D b 2 x 1 b W 4 0 M i w 0 M X 0 m c X V v d D s s J n F 1 b 3 Q 7 U 2 V j d G l v b j E v Q m F u Y 2 8 g K D I p L 1 R p c G 8 g Q W x 0 Z X J h Z G 8 u e 0 N v b H V t b j Q z L D Q y f S Z x d W 9 0 O y w m c X V v d D t T Z W N 0 a W 9 u M S 9 C Y W 5 j b y A o M i k v V G l w b y B B b H R l c m F k b y 5 7 Q 2 9 s d W 1 u N D Q s N D N 9 J n F 1 b 3 Q 7 L C Z x d W 9 0 O 1 N l Y 3 R p b 2 4 x L 0 J h b m N v I C g y K S 9 U a X B v I E F s d G V y Y W R v L n t D b 2 x 1 b W 4 0 N S w 0 N H 0 m c X V v d D s s J n F 1 b 3 Q 7 U 2 V j d G l v b j E v Q m F u Y 2 8 g K D I p L 1 R p c G 8 g Q W x 0 Z X J h Z G 8 u e 0 N v b H V t b j Q 2 L D Q 1 f S Z x d W 9 0 O y w m c X V v d D t T Z W N 0 a W 9 u M S 9 C Y W 5 j b y A o M i k v V G l w b y B B b H R l c m F k b y 5 7 Q 2 9 s d W 1 u N D c s N D Z 9 J n F 1 b 3 Q 7 L C Z x d W 9 0 O 1 N l Y 3 R p b 2 4 x L 0 J h b m N v I C g y K S 9 U a X B v I E F s d G V y Y W R v L n t D b 2 x 1 b W 4 0 O C w 0 N 3 0 m c X V v d D s s J n F 1 b 3 Q 7 U 2 V j d G l v b j E v Q m F u Y 2 8 g K D I p L 1 R p c G 8 g Q W x 0 Z X J h Z G 8 u e 0 N v b H V t b j Q 5 L D Q 4 f S Z x d W 9 0 O y w m c X V v d D t T Z W N 0 a W 9 u M S 9 C Y W 5 j b y A o M i k v V G l w b y B B b H R l c m F k b y 5 7 Q 2 9 s d W 1 u N T A s N D l 9 J n F 1 b 3 Q 7 L C Z x d W 9 0 O 1 N l Y 3 R p b 2 4 x L 0 J h b m N v I C g y K S 9 U a X B v I E F s d G V y Y W R v L n t D b 2 x 1 b W 4 1 M S w 1 M H 0 m c X V v d D s s J n F 1 b 3 Q 7 U 2 V j d G l v b j E v Q m F u Y 2 8 g K D I p L 1 R p c G 8 g Q W x 0 Z X J h Z G 8 u e 0 N v b H V t b j U y L D U x f S Z x d W 9 0 O y w m c X V v d D t T Z W N 0 a W 9 u M S 9 C Y W 5 j b y A o M i k v V G l w b y B B b H R l c m F k b y 5 7 Q 2 9 s d W 1 u N T M s N T J 9 J n F 1 b 3 Q 7 L C Z x d W 9 0 O 1 N l Y 3 R p b 2 4 x L 0 J h b m N v I C g y K S 9 U a X B v I E F s d G V y Y W R v L n t D b 2 x 1 b W 4 1 N C w 1 M 3 0 m c X V v d D s s J n F 1 b 3 Q 7 U 2 V j d G l v b j E v Q m F u Y 2 8 g K D I p L 1 R p c G 8 g Q W x 0 Z X J h Z G 8 u e 0 N v b H V t b j U 1 L D U 0 f S Z x d W 9 0 O y w m c X V v d D t T Z W N 0 a W 9 u M S 9 C Y W 5 j b y A o M i k v V G l w b y B B b H R l c m F k b y 5 7 Q 2 9 s d W 1 u N T Y s N T V 9 J n F 1 b 3 Q 7 L C Z x d W 9 0 O 1 N l Y 3 R p b 2 4 x L 0 J h b m N v I C g y K S 9 U a X B v I E F s d G V y Y W R v L n t D b 2 x 1 b W 4 1 N y w 1 N n 0 m c X V v d D s s J n F 1 b 3 Q 7 U 2 V j d G l v b j E v Q m F u Y 2 8 g K D I p L 1 R p c G 8 g Q W x 0 Z X J h Z G 8 u e 0 N v b H V t b j U 4 L D U 3 f S Z x d W 9 0 O y w m c X V v d D t T Z W N 0 a W 9 u M S 9 C Y W 5 j b y A o M i k v V G l w b y B B b H R l c m F k b y 5 7 Q 2 9 s d W 1 u N T k s N T h 9 J n F 1 b 3 Q 7 L C Z x d W 9 0 O 1 N l Y 3 R p b 2 4 x L 0 J h b m N v I C g y K S 9 U a X B v I E F s d G V y Y W R v L n t D b 2 x 1 b W 4 2 M C w 1 O X 0 m c X V v d D s s J n F 1 b 3 Q 7 U 2 V j d G l v b j E v Q m F u Y 2 8 g K D I p L 1 R p c G 8 g Q W x 0 Z X J h Z G 8 u e 0 N v b H V t b j Y x L D Y w f S Z x d W 9 0 O y w m c X V v d D t T Z W N 0 a W 9 u M S 9 C Y W 5 j b y A o M i k v V G l w b y B B b H R l c m F k b y 5 7 Q 2 9 s d W 1 u N j I s N j F 9 J n F 1 b 3 Q 7 L C Z x d W 9 0 O 1 N l Y 3 R p b 2 4 x L 0 J h b m N v I C g y K S 9 U a X B v I E F s d G V y Y W R v L n t D b 2 x 1 b W 4 2 M y w 2 M n 0 m c X V v d D s s J n F 1 b 3 Q 7 U 2 V j d G l v b j E v Q m F u Y 2 8 g K D I p L 1 R p c G 8 g Q W x 0 Z X J h Z G 8 u e 0 N v b H V t b j Y 0 L D Y z f S Z x d W 9 0 O y w m c X V v d D t T Z W N 0 a W 9 u M S 9 C Y W 5 j b y A o M i k v V G l w b y B B b H R l c m F k b y 5 7 Q 2 9 s d W 1 u N j U s N j R 9 J n F 1 b 3 Q 7 L C Z x d W 9 0 O 1 N l Y 3 R p b 2 4 x L 0 J h b m N v I C g y K S 9 U a X B v I E F s d G V y Y W R v L n t D b 2 x 1 b W 4 2 N i w 2 N X 0 m c X V v d D s s J n F 1 b 3 Q 7 U 2 V j d G l v b j E v Q m F u Y 2 8 g K D I p L 1 R p c G 8 g Q W x 0 Z X J h Z G 8 u e 0 N v b H V t b j Y 3 L D Y 2 f S Z x d W 9 0 O y w m c X V v d D t T Z W N 0 a W 9 u M S 9 C Y W 5 j b y A o M i k v V G l w b y B B b H R l c m F k b y 5 7 Q 2 9 s d W 1 u N j g s N j d 9 J n F 1 b 3 Q 7 L C Z x d W 9 0 O 1 N l Y 3 R p b 2 4 x L 0 J h b m N v I C g y K S 9 U a X B v I E F s d G V y Y W R v L n t D b 2 x 1 b W 4 2 O S w 2 O H 0 m c X V v d D s s J n F 1 b 3 Q 7 U 2 V j d G l v b j E v Q m F u Y 2 8 g K D I p L 1 R p c G 8 g Q W x 0 Z X J h Z G 8 u e 0 N v b H V t b j c w L D Y 5 f S Z x d W 9 0 O y w m c X V v d D t T Z W N 0 a W 9 u M S 9 C Y W 5 j b y A o M i k v V G l w b y B B b H R l c m F k b y 5 7 Q 2 9 s d W 1 u N z E s N z B 9 J n F 1 b 3 Q 7 L C Z x d W 9 0 O 1 N l Y 3 R p b 2 4 x L 0 J h b m N v I C g y K S 9 U a X B v I E F s d G V y Y W R v L n t D b 2 x 1 b W 4 3 M i w 3 M X 0 m c X V v d D s s J n F 1 b 3 Q 7 U 2 V j d G l v b j E v Q m F u Y 2 8 g K D I p L 1 R p c G 8 g Q W x 0 Z X J h Z G 8 u e 0 N v b H V t b j c z L D c y f S Z x d W 9 0 O y w m c X V v d D t T Z W N 0 a W 9 u M S 9 C Y W 5 j b y A o M i k v V G l w b y B B b H R l c m F k b y 5 7 Q 2 9 s d W 1 u N z Q s N z N 9 J n F 1 b 3 Q 7 L C Z x d W 9 0 O 1 N l Y 3 R p b 2 4 x L 0 J h b m N v I C g y K S 9 U a X B v I E F s d G V y Y W R v L n t D b 2 x 1 b W 4 3 N S w 3 N H 0 m c X V v d D s s J n F 1 b 3 Q 7 U 2 V j d G l v b j E v Q m F u Y 2 8 g K D I p L 1 R p c G 8 g Q W x 0 Z X J h Z G 8 u e 0 N v b H V t b j c 2 L D c 1 f S Z x d W 9 0 O y w m c X V v d D t T Z W N 0 a W 9 u M S 9 C Y W 5 j b y A o M i k v V G l w b y B B b H R l c m F k b y 5 7 Q 2 9 s d W 1 u N z c s N z Z 9 J n F 1 b 3 Q 7 L C Z x d W 9 0 O 1 N l Y 3 R p b 2 4 x L 0 J h b m N v I C g y K S 9 U a X B v I E F s d G V y Y W R v L n t D b 2 x 1 b W 4 3 O C w 3 N 3 0 m c X V v d D s s J n F 1 b 3 Q 7 U 2 V j d G l v b j E v Q m F u Y 2 8 g K D I p L 1 R p c G 8 g Q W x 0 Z X J h Z G 8 u e 0 N v b H V t b j c 5 L D c 4 f S Z x d W 9 0 O y w m c X V v d D t T Z W N 0 a W 9 u M S 9 C Y W 5 j b y A o M i k v V G l w b y B B b H R l c m F k b y 5 7 Q 2 9 s d W 1 u O D A s N z l 9 J n F 1 b 3 Q 7 L C Z x d W 9 0 O 1 N l Y 3 R p b 2 4 x L 0 J h b m N v I C g y K S 9 U a X B v I E F s d G V y Y W R v L n t D b 2 x 1 b W 4 4 M S w 4 M H 0 m c X V v d D s s J n F 1 b 3 Q 7 U 2 V j d G l v b j E v Q m F u Y 2 8 g K D I p L 1 R p c G 8 g Q W x 0 Z X J h Z G 8 u e 0 N v b H V t b j g y L D g x f S Z x d W 9 0 O y w m c X V v d D t T Z W N 0 a W 9 u M S 9 C Y W 5 j b y A o M i k v V G l w b y B B b H R l c m F k b y 5 7 Q 2 9 s d W 1 u O D M s O D J 9 J n F 1 b 3 Q 7 L C Z x d W 9 0 O 1 N l Y 3 R p b 2 4 x L 0 J h b m N v I C g y K S 9 U a X B v I E F s d G V y Y W R v L n t D b 2 x 1 b W 4 4 N C w 4 M 3 0 m c X V v d D s s J n F 1 b 3 Q 7 U 2 V j d G l v b j E v Q m F u Y 2 8 g K D I p L 1 R p c G 8 g Q W x 0 Z X J h Z G 8 u e 0 N v b H V t b j g 1 L D g 0 f S Z x d W 9 0 O y w m c X V v d D t T Z W N 0 a W 9 u M S 9 C Y W 5 j b y A o M i k v V G l w b y B B b H R l c m F k b y 5 7 Q 2 9 s d W 1 u O D Y s O D V 9 J n F 1 b 3 Q 7 L C Z x d W 9 0 O 1 N l Y 3 R p b 2 4 x L 0 J h b m N v I C g y K S 9 U a X B v I E F s d G V y Y W R v L n t D b 2 x 1 b W 4 4 N y w 4 N n 0 m c X V v d D s s J n F 1 b 3 Q 7 U 2 V j d G l v b j E v Q m F u Y 2 8 g K D I p L 1 R p c G 8 g Q W x 0 Z X J h Z G 8 u e 0 N v b H V t b j g 4 L D g 3 f S Z x d W 9 0 O y w m c X V v d D t T Z W N 0 a W 9 u M S 9 C Y W 5 j b y A o M i k v V G l w b y B B b H R l c m F k b y 5 7 Q 2 9 s d W 1 u O D k s O D h 9 J n F 1 b 3 Q 7 L C Z x d W 9 0 O 1 N l Y 3 R p b 2 4 x L 0 J h b m N v I C g y K S 9 U a X B v I E F s d G V y Y W R v L n t D b 2 x 1 b W 4 5 M C w 4 O X 0 m c X V v d D s s J n F 1 b 3 Q 7 U 2 V j d G l v b j E v Q m F u Y 2 8 g K D I p L 1 R p c G 8 g Q W x 0 Z X J h Z G 8 u e 0 N v b H V t b j k x L D k w f S Z x d W 9 0 O y w m c X V v d D t T Z W N 0 a W 9 u M S 9 C Y W 5 j b y A o M i k v V G l w b y B B b H R l c m F k b y 5 7 Q 2 9 s d W 1 u O T I s O T F 9 J n F 1 b 3 Q 7 L C Z x d W 9 0 O 1 N l Y 3 R p b 2 4 x L 0 J h b m N v I C g y K S 9 U a X B v I E F s d G V y Y W R v L n t D b 2 x 1 b W 4 5 M y w 5 M n 0 m c X V v d D s s J n F 1 b 3 Q 7 U 2 V j d G l v b j E v Q m F u Y 2 8 g K D I p L 1 R p c G 8 g Q W x 0 Z X J h Z G 8 u e 0 N v b H V t b j k 0 L D k z f S Z x d W 9 0 O y w m c X V v d D t T Z W N 0 a W 9 u M S 9 C Y W 5 j b y A o M i k v V G l w b y B B b H R l c m F k b y 5 7 Q 2 9 s d W 1 u O T U s O T R 9 J n F 1 b 3 Q 7 L C Z x d W 9 0 O 1 N l Y 3 R p b 2 4 x L 0 J h b m N v I C g y K S 9 U a X B v I E F s d G V y Y W R v L n t D b 2 x 1 b W 4 5 N i w 5 N X 0 m c X V v d D s s J n F 1 b 3 Q 7 U 2 V j d G l v b j E v Q m F u Y 2 8 g K D I p L 1 R p c G 8 g Q W x 0 Z X J h Z G 8 u e 0 N v b H V t b j k 3 L D k 2 f S Z x d W 9 0 O y w m c X V v d D t T Z W N 0 a W 9 u M S 9 C Y W 5 j b y A o M i k v V G l w b y B B b H R l c m F k b y 5 7 Q 2 9 s d W 1 u O T g s O T d 9 J n F 1 b 3 Q 7 L C Z x d W 9 0 O 1 N l Y 3 R p b 2 4 x L 0 J h b m N v I C g y K S 9 U a X B v I E F s d G V y Y W R v L n t D b 2 x 1 b W 4 5 O S w 5 O H 0 m c X V v d D s s J n F 1 b 3 Q 7 U 2 V j d G l v b j E v Q m F u Y 2 8 g K D I p L 1 R p c G 8 g Q W x 0 Z X J h Z G 8 u e 0 N v b H V t b j E w M C w 5 O X 0 m c X V v d D s s J n F 1 b 3 Q 7 U 2 V j d G l v b j E v Q m F u Y 2 8 g K D I p L 1 R p c G 8 g Q W x 0 Z X J h Z G 8 u e 0 N v b H V t b j E w M S w x M D B 9 J n F 1 b 3 Q 7 L C Z x d W 9 0 O 1 N l Y 3 R p b 2 4 x L 0 J h b m N v I C g y K S 9 U a X B v I E F s d G V y Y W R v L n t D b 2 x 1 b W 4 x M D I s M T A x f S Z x d W 9 0 O y w m c X V v d D t T Z W N 0 a W 9 u M S 9 C Y W 5 j b y A o M i k v V G l w b y B B b H R l c m F k b y 5 7 Q 2 9 s d W 1 u M T A z L D E w M n 0 m c X V v d D s s J n F 1 b 3 Q 7 U 2 V j d G l v b j E v Q m F u Y 2 8 g K D I p L 1 R p c G 8 g Q W x 0 Z X J h Z G 8 u e 0 N v b H V t b j E w N C w x M D N 9 J n F 1 b 3 Q 7 L C Z x d W 9 0 O 1 N l Y 3 R p b 2 4 x L 0 J h b m N v I C g y K S 9 U a X B v I E F s d G V y Y W R v L n t D b 2 x 1 b W 4 x M D U s M T A 0 f S Z x d W 9 0 O y w m c X V v d D t T Z W N 0 a W 9 u M S 9 C Y W 5 j b y A o M i k v V G l w b y B B b H R l c m F k b y 5 7 Q 2 9 s d W 1 u M T A 2 L D E w N X 0 m c X V v d D s s J n F 1 b 3 Q 7 U 2 V j d G l v b j E v Q m F u Y 2 8 g K D I p L 1 R p c G 8 g Q W x 0 Z X J h Z G 8 u e 0 N v b H V t b j E w N y w x M D Z 9 J n F 1 b 3 Q 7 L C Z x d W 9 0 O 1 N l Y 3 R p b 2 4 x L 0 J h b m N v I C g y K S 9 U a X B v I E F s d G V y Y W R v L n t D b 2 x 1 b W 4 x M D g s M T A 3 f S Z x d W 9 0 O y w m c X V v d D t T Z W N 0 a W 9 u M S 9 C Y W 5 j b y A o M i k v V G l w b y B B b H R l c m F k b y 5 7 Q 2 9 s d W 1 u M T A 5 L D E w O H 0 m c X V v d D s s J n F 1 b 3 Q 7 U 2 V j d G l v b j E v Q m F u Y 2 8 g K D I p L 1 R p c G 8 g Q W x 0 Z X J h Z G 8 u e 0 N v b H V t b j E x M C w x M D l 9 J n F 1 b 3 Q 7 L C Z x d W 9 0 O 1 N l Y 3 R p b 2 4 x L 0 J h b m N v I C g y K S 9 U a X B v I E F s d G V y Y W R v L n t D b 2 x 1 b W 4 x M T E s M T E w f S Z x d W 9 0 O y w m c X V v d D t T Z W N 0 a W 9 u M S 9 C Y W 5 j b y A o M i k v V G l w b y B B b H R l c m F k b y 5 7 Q 2 9 s d W 1 u M T E y L D E x M X 0 m c X V v d D s s J n F 1 b 3 Q 7 U 2 V j d G l v b j E v Q m F u Y 2 8 g K D I p L 1 R p c G 8 g Q W x 0 Z X J h Z G 8 u e 0 N v b H V t b j E x M y w x M T J 9 J n F 1 b 3 Q 7 L C Z x d W 9 0 O 1 N l Y 3 R p b 2 4 x L 0 J h b m N v I C g y K S 9 U a X B v I E F s d G V y Y W R v L n t D b 2 x 1 b W 4 x M T Q s M T E z f S Z x d W 9 0 O y w m c X V v d D t T Z W N 0 a W 9 u M S 9 C Y W 5 j b y A o M i k v V G l w b y B B b H R l c m F k b y 5 7 Q 2 9 s d W 1 u M T E 1 L D E x N H 0 m c X V v d D s s J n F 1 b 3 Q 7 U 2 V j d G l v b j E v Q m F u Y 2 8 g K D I p L 1 R p c G 8 g Q W x 0 Z X J h Z G 8 u e 0 N v b H V t b j E x N i w x M T V 9 J n F 1 b 3 Q 7 L C Z x d W 9 0 O 1 N l Y 3 R p b 2 4 x L 0 J h b m N v I C g y K S 9 U a X B v I E F s d G V y Y W R v L n t D b 2 x 1 b W 4 x M T c s M T E 2 f S Z x d W 9 0 O y w m c X V v d D t T Z W N 0 a W 9 u M S 9 C Y W 5 j b y A o M i k v V G l w b y B B b H R l c m F k b y 5 7 Q 2 9 s d W 1 u M T E 4 L D E x N 3 0 m c X V v d D s s J n F 1 b 3 Q 7 U 2 V j d G l v b j E v Q m F u Y 2 8 g K D I p L 1 R p c G 8 g Q W x 0 Z X J h Z G 8 u e 0 N v b H V t b j E x O S w x M T h 9 J n F 1 b 3 Q 7 L C Z x d W 9 0 O 1 N l Y 3 R p b 2 4 x L 0 J h b m N v I C g y K S 9 U a X B v I E F s d G V y Y W R v L n t D b 2 x 1 b W 4 x M j A s M T E 5 f S Z x d W 9 0 O y w m c X V v d D t T Z W N 0 a W 9 u M S 9 C Y W 5 j b y A o M i k v V G l w b y B B b H R l c m F k b y 5 7 Q 2 9 s d W 1 u M T I x L D E y M H 0 m c X V v d D s s J n F 1 b 3 Q 7 U 2 V j d G l v b j E v Q m F u Y 2 8 g K D I p L 1 R p c G 8 g Q W x 0 Z X J h Z G 8 u e 0 N v b H V t b j E y M i w x M j F 9 J n F 1 b 3 Q 7 L C Z x d W 9 0 O 1 N l Y 3 R p b 2 4 x L 0 J h b m N v I C g y K S 9 U a X B v I E F s d G V y Y W R v L n t D b 2 x 1 b W 4 x M j M s M T I y f S Z x d W 9 0 O y w m c X V v d D t T Z W N 0 a W 9 u M S 9 C Y W 5 j b y A o M i k v V G l w b y B B b H R l c m F k b y 5 7 Q 2 9 s d W 1 u M T I 0 L D E y M 3 0 m c X V v d D s s J n F 1 b 3 Q 7 U 2 V j d G l v b j E v Q m F u Y 2 8 g K D I p L 1 R p c G 8 g Q W x 0 Z X J h Z G 8 u e 0 N v b H V t b j E y N S w x M j R 9 J n F 1 b 3 Q 7 L C Z x d W 9 0 O 1 N l Y 3 R p b 2 4 x L 0 J h b m N v I C g y K S 9 U a X B v I E F s d G V y Y W R v L n t D b 2 x 1 b W 4 x M j Y s M T I 1 f S Z x d W 9 0 O y w m c X V v d D t T Z W N 0 a W 9 u M S 9 C Y W 5 j b y A o M i k v V G l w b y B B b H R l c m F k b y 5 7 Q 2 9 s d W 1 u M T I 3 L D E y N n 0 m c X V v d D s s J n F 1 b 3 Q 7 U 2 V j d G l v b j E v Q m F u Y 2 8 g K D I p L 1 R p c G 8 g Q W x 0 Z X J h Z G 8 u e 0 N v b H V t b j E y O C w x M j d 9 J n F 1 b 3 Q 7 L C Z x d W 9 0 O 1 N l Y 3 R p b 2 4 x L 0 J h b m N v I C g y K S 9 U a X B v I E F s d G V y Y W R v L n t D b 2 x 1 b W 4 x M j k s M T I 4 f S Z x d W 9 0 O y w m c X V v d D t T Z W N 0 a W 9 u M S 9 C Y W 5 j b y A o M i k v V G l w b y B B b H R l c m F k b y 5 7 Q 2 9 s d W 1 u M T M w L D E y O X 0 m c X V v d D s s J n F 1 b 3 Q 7 U 2 V j d G l v b j E v Q m F u Y 2 8 g K D I p L 1 R p c G 8 g Q W x 0 Z X J h Z G 8 u e 0 N v b H V t b j E z M S w x M z B 9 J n F 1 b 3 Q 7 L C Z x d W 9 0 O 1 N l Y 3 R p b 2 4 x L 0 J h b m N v I C g y K S 9 U a X B v I E F s d G V y Y W R v L n t D b 2 x 1 b W 4 x M z I s M T M x f S Z x d W 9 0 O y w m c X V v d D t T Z W N 0 a W 9 u M S 9 C Y W 5 j b y A o M i k v V G l w b y B B b H R l c m F k b y 5 7 Q 2 9 s d W 1 u M T M z L D E z M n 0 m c X V v d D s s J n F 1 b 3 Q 7 U 2 V j d G l v b j E v Q m F u Y 2 8 g K D I p L 1 R p c G 8 g Q W x 0 Z X J h Z G 8 u e 0 N v b H V t b j E z N C w x M z N 9 J n F 1 b 3 Q 7 L C Z x d W 9 0 O 1 N l Y 3 R p b 2 4 x L 0 J h b m N v I C g y K S 9 U a X B v I E F s d G V y Y W R v L n t D b 2 x 1 b W 4 x M z U s M T M 0 f S Z x d W 9 0 O y w m c X V v d D t T Z W N 0 a W 9 u M S 9 C Y W 5 j b y A o M i k v V G l w b y B B b H R l c m F k b y 5 7 Q 2 9 s d W 1 u M T M 2 L D E z N X 0 m c X V v d D s s J n F 1 b 3 Q 7 U 2 V j d G l v b j E v Q m F u Y 2 8 g K D I p L 1 R p c G 8 g Q W x 0 Z X J h Z G 8 u e 0 N v b H V t b j E z N y w x M z Z 9 J n F 1 b 3 Q 7 L C Z x d W 9 0 O 1 N l Y 3 R p b 2 4 x L 0 J h b m N v I C g y K S 9 U a X B v I E F s d G V y Y W R v L n t D b 2 x 1 b W 4 x M z g s M T M 3 f S Z x d W 9 0 O y w m c X V v d D t T Z W N 0 a W 9 u M S 9 C Y W 5 j b y A o M i k v V G l w b y B B b H R l c m F k b y 5 7 Q 2 9 s d W 1 u M T M 5 L D E z O H 0 m c X V v d D s s J n F 1 b 3 Q 7 U 2 V j d G l v b j E v Q m F u Y 2 8 g K D I p L 1 R p c G 8 g Q W x 0 Z X J h Z G 8 u e 0 N v b H V t b j E 0 M C w x M z l 9 J n F 1 b 3 Q 7 L C Z x d W 9 0 O 1 N l Y 3 R p b 2 4 x L 0 J h b m N v I C g y K S 9 U a X B v I E F s d G V y Y W R v L n t D b 2 x 1 b W 4 x N D E s M T Q w f S Z x d W 9 0 O y w m c X V v d D t T Z W N 0 a W 9 u M S 9 C Y W 5 j b y A o M i k v V G l w b y B B b H R l c m F k b y 5 7 Q 2 9 s d W 1 u M T Q y L D E 0 M X 0 m c X V v d D s s J n F 1 b 3 Q 7 U 2 V j d G l v b j E v Q m F u Y 2 8 g K D I p L 1 R p c G 8 g Q W x 0 Z X J h Z G 8 u e 0 N v b H V t b j E 0 M y w x N D J 9 J n F 1 b 3 Q 7 L C Z x d W 9 0 O 1 N l Y 3 R p b 2 4 x L 0 J h b m N v I C g y K S 9 U a X B v I E F s d G V y Y W R v L n t D b 2 x 1 b W 4 x N D Q s M T Q z f S Z x d W 9 0 O y w m c X V v d D t T Z W N 0 a W 9 u M S 9 C Y W 5 j b y A o M i k v V G l w b y B B b H R l c m F k b y 5 7 Q 2 9 s d W 1 u M T Q 1 L D E 0 N H 0 m c X V v d D s s J n F 1 b 3 Q 7 U 2 V j d G l v b j E v Q m F u Y 2 8 g K D I p L 1 R p c G 8 g Q W x 0 Z X J h Z G 8 u e 0 N v b H V t b j E 0 N i w x N D V 9 J n F 1 b 3 Q 7 L C Z x d W 9 0 O 1 N l Y 3 R p b 2 4 x L 0 J h b m N v I C g y K S 9 U a X B v I E F s d G V y Y W R v L n t D b 2 x 1 b W 4 x N D c s M T Q 2 f S Z x d W 9 0 O y w m c X V v d D t T Z W N 0 a W 9 u M S 9 C Y W 5 j b y A o M i k v V G l w b y B B b H R l c m F k b y 5 7 Q 2 9 s d W 1 u M T Q 4 L D E 0 N 3 0 m c X V v d D s s J n F 1 b 3 Q 7 U 2 V j d G l v b j E v Q m F u Y 2 8 g K D I p L 1 R p c G 8 g Q W x 0 Z X J h Z G 8 u e 0 N v b H V t b j E 0 O S w x N D h 9 J n F 1 b 3 Q 7 L C Z x d W 9 0 O 1 N l Y 3 R p b 2 4 x L 0 J h b m N v I C g y K S 9 U a X B v I E F s d G V y Y W R v L n t D b 2 x 1 b W 4 x N T A s M T Q 5 f S Z x d W 9 0 O y w m c X V v d D t T Z W N 0 a W 9 u M S 9 C Y W 5 j b y A o M i k v V G l w b y B B b H R l c m F k b y 5 7 Q 2 9 s d W 1 u M T U x L D E 1 M H 0 m c X V v d D s s J n F 1 b 3 Q 7 U 2 V j d G l v b j E v Q m F u Y 2 8 g K D I p L 1 R p c G 8 g Q W x 0 Z X J h Z G 8 u e 0 N v b H V t b j E 1 M i w x N T F 9 J n F 1 b 3 Q 7 L C Z x d W 9 0 O 1 N l Y 3 R p b 2 4 x L 0 J h b m N v I C g y K S 9 U a X B v I E F s d G V y Y W R v L n t D b 2 x 1 b W 4 x N T M s M T U y f S Z x d W 9 0 O y w m c X V v d D t T Z W N 0 a W 9 u M S 9 C Y W 5 j b y A o M i k v V G l w b y B B b H R l c m F k b y 5 7 Q 2 9 s d W 1 u M T U 0 L D E 1 M 3 0 m c X V v d D s s J n F 1 b 3 Q 7 U 2 V j d G l v b j E v Q m F u Y 2 8 g K D I p L 1 R p c G 8 g Q W x 0 Z X J h Z G 8 u e 0 N v b H V t b j E 1 N S w x N T R 9 J n F 1 b 3 Q 7 L C Z x d W 9 0 O 1 N l Y 3 R p b 2 4 x L 0 J h b m N v I C g y K S 9 U a X B v I E F s d G V y Y W R v L n t D b 2 x 1 b W 4 x N T Y s M T U 1 f S Z x d W 9 0 O y w m c X V v d D t T Z W N 0 a W 9 u M S 9 C Y W 5 j b y A o M i k v V G l w b y B B b H R l c m F k b y 5 7 Q 2 9 s d W 1 u M T U 3 L D E 1 N n 0 m c X V v d D s s J n F 1 b 3 Q 7 U 2 V j d G l v b j E v Q m F u Y 2 8 g K D I p L 1 R p c G 8 g Q W x 0 Z X J h Z G 8 u e 0 N v b H V t b j E 1 O C w x N T d 9 J n F 1 b 3 Q 7 L C Z x d W 9 0 O 1 N l Y 3 R p b 2 4 x L 0 J h b m N v I C g y K S 9 U a X B v I E F s d G V y Y W R v L n t D b 2 x 1 b W 4 x N T k s M T U 4 f S Z x d W 9 0 O y w m c X V v d D t T Z W N 0 a W 9 u M S 9 C Y W 5 j b y A o M i k v V G l w b y B B b H R l c m F k b y 5 7 Q 2 9 s d W 1 u M T Y w L D E 1 O X 0 m c X V v d D s s J n F 1 b 3 Q 7 U 2 V j d G l v b j E v Q m F u Y 2 8 g K D I p L 1 R p c G 8 g Q W x 0 Z X J h Z G 8 u e 0 N v b H V t b j E 2 M S w x N j B 9 J n F 1 b 3 Q 7 L C Z x d W 9 0 O 1 N l Y 3 R p b 2 4 x L 0 J h b m N v I C g y K S 9 U a X B v I E F s d G V y Y W R v L n t D b 2 x 1 b W 4 x N j I s M T Y x f S Z x d W 9 0 O y w m c X V v d D t T Z W N 0 a W 9 u M S 9 C Y W 5 j b y A o M i k v V G l w b y B B b H R l c m F k b y 5 7 Q 2 9 s d W 1 u M T Y z L D E 2 M n 0 m c X V v d D s s J n F 1 b 3 Q 7 U 2 V j d G l v b j E v Q m F u Y 2 8 g K D I p L 1 R p c G 8 g Q W x 0 Z X J h Z G 8 u e 0 N v b H V t b j E 2 N C w x N j N 9 J n F 1 b 3 Q 7 L C Z x d W 9 0 O 1 N l Y 3 R p b 2 4 x L 0 J h b m N v I C g y K S 9 U a X B v I E F s d G V y Y W R v L n t D b 2 x 1 b W 4 x N j U s M T Y 0 f S Z x d W 9 0 O y w m c X V v d D t T Z W N 0 a W 9 u M S 9 C Y W 5 j b y A o M i k v V G l w b y B B b H R l c m F k b y 5 7 Q 2 9 s d W 1 u M T Y 2 L D E 2 N X 0 m c X V v d D s s J n F 1 b 3 Q 7 U 2 V j d G l v b j E v Q m F u Y 2 8 g K D I p L 1 R p c G 8 g Q W x 0 Z X J h Z G 8 u e 0 N v b H V t b j E 2 N y w x N j Z 9 J n F 1 b 3 Q 7 L C Z x d W 9 0 O 1 N l Y 3 R p b 2 4 x L 0 J h b m N v I C g y K S 9 U a X B v I E F s d G V y Y W R v L n t D b 2 x 1 b W 4 x N j g s M T Y 3 f S Z x d W 9 0 O y w m c X V v d D t T Z W N 0 a W 9 u M S 9 C Y W 5 j b y A o M i k v V G l w b y B B b H R l c m F k b y 5 7 Q 2 9 s d W 1 u M T Y 5 L D E 2 O H 0 m c X V v d D s s J n F 1 b 3 Q 7 U 2 V j d G l v b j E v Q m F u Y 2 8 g K D I p L 1 R p c G 8 g Q W x 0 Z X J h Z G 8 u e 0 N v b H V t b j E 3 M C w x N j l 9 J n F 1 b 3 Q 7 L C Z x d W 9 0 O 1 N l Y 3 R p b 2 4 x L 0 J h b m N v I C g y K S 9 U a X B v I E F s d G V y Y W R v L n t D b 2 x 1 b W 4 x N z E s M T c w f S Z x d W 9 0 O y w m c X V v d D t T Z W N 0 a W 9 u M S 9 C Y W 5 j b y A o M i k v V G l w b y B B b H R l c m F k b y 5 7 Q 2 9 s d W 1 u M T c y L D E 3 M X 0 m c X V v d D s s J n F 1 b 3 Q 7 U 2 V j d G l v b j E v Q m F u Y 2 8 g K D I p L 1 R p c G 8 g Q W x 0 Z X J h Z G 8 u e 0 N v b H V t b j E 3 M y w x N z J 9 J n F 1 b 3 Q 7 L C Z x d W 9 0 O 1 N l Y 3 R p b 2 4 x L 0 J h b m N v I C g y K S 9 U a X B v I E F s d G V y Y W R v L n t D b 2 x 1 b W 4 x N z Q s M T c z f S Z x d W 9 0 O y w m c X V v d D t T Z W N 0 a W 9 u M S 9 C Y W 5 j b y A o M i k v V G l w b y B B b H R l c m F k b y 5 7 Q 2 9 s d W 1 u M T c 1 L D E 3 N H 0 m c X V v d D s s J n F 1 b 3 Q 7 U 2 V j d G l v b j E v Q m F u Y 2 8 g K D I p L 1 R p c G 8 g Q W x 0 Z X J h Z G 8 u e 0 N v b H V t b j E 3 N i w x N z V 9 J n F 1 b 3 Q 7 L C Z x d W 9 0 O 1 N l Y 3 R p b 2 4 x L 0 J h b m N v I C g y K S 9 U a X B v I E F s d G V y Y W R v L n t D b 2 x 1 b W 4 x N z c s M T c 2 f S Z x d W 9 0 O y w m c X V v d D t T Z W N 0 a W 9 u M S 9 C Y W 5 j b y A o M i k v V G l w b y B B b H R l c m F k b y 5 7 Q 2 9 s d W 1 u M T c 4 L D E 3 N 3 0 m c X V v d D s s J n F 1 b 3 Q 7 U 2 V j d G l v b j E v Q m F u Y 2 8 g K D I p L 1 R p c G 8 g Q W x 0 Z X J h Z G 8 u e 0 N v b H V t b j E 3 O S w x N z h 9 J n F 1 b 3 Q 7 L C Z x d W 9 0 O 1 N l Y 3 R p b 2 4 x L 0 J h b m N v I C g y K S 9 U a X B v I E F s d G V y Y W R v L n t D b 2 x 1 b W 4 x O D A s M T c 5 f S Z x d W 9 0 O y w m c X V v d D t T Z W N 0 a W 9 u M S 9 C Y W 5 j b y A o M i k v V G l w b y B B b H R l c m F k b y 5 7 Q 2 9 s d W 1 u M T g x L D E 4 M H 0 m c X V v d D s s J n F 1 b 3 Q 7 U 2 V j d G l v b j E v Q m F u Y 2 8 g K D I p L 1 R p c G 8 g Q W x 0 Z X J h Z G 8 u e 0 N v b H V t b j E 4 M i w x O D F 9 J n F 1 b 3 Q 7 L C Z x d W 9 0 O 1 N l Y 3 R p b 2 4 x L 0 J h b m N v I C g y K S 9 U a X B v I E F s d G V y Y W R v L n t D b 2 x 1 b W 4 x O D M s M T g y f S Z x d W 9 0 O y w m c X V v d D t T Z W N 0 a W 9 u M S 9 C Y W 5 j b y A o M i k v V G l w b y B B b H R l c m F k b y 5 7 Q 2 9 s d W 1 u M T g 0 L D E 4 M 3 0 m c X V v d D s s J n F 1 b 3 Q 7 U 2 V j d G l v b j E v Q m F u Y 2 8 g K D I p L 1 R p c G 8 g Q W x 0 Z X J h Z G 8 u e 0 N v b H V t b j E 4 N S w x O D R 9 J n F 1 b 3 Q 7 L C Z x d W 9 0 O 1 N l Y 3 R p b 2 4 x L 0 J h b m N v I C g y K S 9 U a X B v I E F s d G V y Y W R v L n t D b 2 x 1 b W 4 x O D Y s M T g 1 f S Z x d W 9 0 O y w m c X V v d D t T Z W N 0 a W 9 u M S 9 C Y W 5 j b y A o M i k v V G l w b y B B b H R l c m F k b y 5 7 Q 2 9 s d W 1 u M T g 3 L D E 4 N n 0 m c X V v d D s s J n F 1 b 3 Q 7 U 2 V j d G l v b j E v Q m F u Y 2 8 g K D I p L 1 R p c G 8 g Q W x 0 Z X J h Z G 8 u e 0 N v b H V t b j E 4 O C w x O D d 9 J n F 1 b 3 Q 7 L C Z x d W 9 0 O 1 N l Y 3 R p b 2 4 x L 0 J h b m N v I C g y K S 9 U a X B v I E F s d G V y Y W R v L n t D b 2 x 1 b W 4 x O D k s M T g 4 f S Z x d W 9 0 O y w m c X V v d D t T Z W N 0 a W 9 u M S 9 C Y W 5 j b y A o M i k v V G l w b y B B b H R l c m F k b y 5 7 Q 2 9 s d W 1 u M T k w L D E 4 O X 0 m c X V v d D s s J n F 1 b 3 Q 7 U 2 V j d G l v b j E v Q m F u Y 2 8 g K D I p L 1 R p c G 8 g Q W x 0 Z X J h Z G 8 u e 0 N v b H V t b j E 5 M S w x O T B 9 J n F 1 b 3 Q 7 L C Z x d W 9 0 O 1 N l Y 3 R p b 2 4 x L 0 J h b m N v I C g y K S 9 U a X B v I E F s d G V y Y W R v L n t D b 2 x 1 b W 4 x O T I s M T k x f S Z x d W 9 0 O y w m c X V v d D t T Z W N 0 a W 9 u M S 9 C Y W 5 j b y A o M i k v V G l w b y B B b H R l c m F k b y 5 7 Q 2 9 s d W 1 u M T k z L D E 5 M n 0 m c X V v d D s s J n F 1 b 3 Q 7 U 2 V j d G l v b j E v Q m F u Y 2 8 g K D I p L 1 R p c G 8 g Q W x 0 Z X J h Z G 8 u e 0 N v b H V t b j E 5 N C w x O T N 9 J n F 1 b 3 Q 7 L C Z x d W 9 0 O 1 N l Y 3 R p b 2 4 x L 0 J h b m N v I C g y K S 9 U a X B v I E F s d G V y Y W R v L n t D b 2 x 1 b W 4 x O T U s M T k 0 f S Z x d W 9 0 O y w m c X V v d D t T Z W N 0 a W 9 u M S 9 C Y W 5 j b y A o M i k v V G l w b y B B b H R l c m F k b y 5 7 Q 2 9 s d W 1 u M T k 2 L D E 5 N X 0 m c X V v d D s s J n F 1 b 3 Q 7 U 2 V j d G l v b j E v Q m F u Y 2 8 g K D I p L 1 R p c G 8 g Q W x 0 Z X J h Z G 8 u e 0 N v b H V t b j E 5 N y w x O T Z 9 J n F 1 b 3 Q 7 L C Z x d W 9 0 O 1 N l Y 3 R p b 2 4 x L 0 J h b m N v I C g y K S 9 U a X B v I E F s d G V y Y W R v L n t D b 2 x 1 b W 4 x O T g s M T k 3 f S Z x d W 9 0 O y w m c X V v d D t T Z W N 0 a W 9 u M S 9 C Y W 5 j b y A o M i k v V G l w b y B B b H R l c m F k b y 5 7 Q 2 9 s d W 1 u M T k 5 L D E 5 O H 0 m c X V v d D s s J n F 1 b 3 Q 7 U 2 V j d G l v b j E v Q m F u Y 2 8 g K D I p L 1 R p c G 8 g Q W x 0 Z X J h Z G 8 u e 0 N v b H V t b j I w M C w x O T l 9 J n F 1 b 3 Q 7 L C Z x d W 9 0 O 1 N l Y 3 R p b 2 4 x L 0 J h b m N v I C g y K S 9 U a X B v I E F s d G V y Y W R v L n t D b 2 x 1 b W 4 y M D E s M j A w f S Z x d W 9 0 O y w m c X V v d D t T Z W N 0 a W 9 u M S 9 C Y W 5 j b y A o M i k v V G l w b y B B b H R l c m F k b y 5 7 Q 2 9 s d W 1 u M j A y L D I w M X 0 m c X V v d D s s J n F 1 b 3 Q 7 U 2 V j d G l v b j E v Q m F u Y 2 8 g K D I p L 1 R p c G 8 g Q W x 0 Z X J h Z G 8 u e 0 N v b H V t b j I w M y w y M D J 9 J n F 1 b 3 Q 7 L C Z x d W 9 0 O 1 N l Y 3 R p b 2 4 x L 0 J h b m N v I C g y K S 9 U a X B v I E F s d G V y Y W R v L n t D b 2 x 1 b W 4 y M D Q s M j A z f S Z x d W 9 0 O y w m c X V v d D t T Z W N 0 a W 9 u M S 9 C Y W 5 j b y A o M i k v V G l w b y B B b H R l c m F k b y 5 7 Q 2 9 s d W 1 u M j A 1 L D I w N H 0 m c X V v d D s s J n F 1 b 3 Q 7 U 2 V j d G l v b j E v Q m F u Y 2 8 g K D I p L 1 R p c G 8 g Q W x 0 Z X J h Z G 8 u e 0 N v b H V t b j I w N i w y M D V 9 J n F 1 b 3 Q 7 L C Z x d W 9 0 O 1 N l Y 3 R p b 2 4 x L 0 J h b m N v I C g y K S 9 U a X B v I E F s d G V y Y W R v L n t D b 2 x 1 b W 4 y M D c s M j A 2 f S Z x d W 9 0 O y w m c X V v d D t T Z W N 0 a W 9 u M S 9 C Y W 5 j b y A o M i k v V G l w b y B B b H R l c m F k b y 5 7 Q 2 9 s d W 1 u M j A 4 L D I w N 3 0 m c X V v d D s s J n F 1 b 3 Q 7 U 2 V j d G l v b j E v Q m F u Y 2 8 g K D I p L 1 R p c G 8 g Q W x 0 Z X J h Z G 8 u e 0 N v b H V t b j I w O S w y M D h 9 J n F 1 b 3 Q 7 L C Z x d W 9 0 O 1 N l Y 3 R p b 2 4 x L 0 J h b m N v I C g y K S 9 U a X B v I E F s d G V y Y W R v L n t D b 2 x 1 b W 4 y M T A s M j A 5 f S Z x d W 9 0 O y w m c X V v d D t T Z W N 0 a W 9 u M S 9 C Y W 5 j b y A o M i k v V G l w b y B B b H R l c m F k b y 5 7 Q 2 9 s d W 1 u M j E x L D I x M H 0 m c X V v d D s s J n F 1 b 3 Q 7 U 2 V j d G l v b j E v Q m F u Y 2 8 g K D I p L 1 R p c G 8 g Q W x 0 Z X J h Z G 8 u e 0 N v b H V t b j I x M i w y M T F 9 J n F 1 b 3 Q 7 L C Z x d W 9 0 O 1 N l Y 3 R p b 2 4 x L 0 J h b m N v I C g y K S 9 U a X B v I E F s d G V y Y W R v L n t D b 2 x 1 b W 4 y M T M s M j E y f S Z x d W 9 0 O y w m c X V v d D t T Z W N 0 a W 9 u M S 9 C Y W 5 j b y A o M i k v V G l w b y B B b H R l c m F k b y 5 7 Q 2 9 s d W 1 u M j E 0 L D I x M 3 0 m c X V v d D s s J n F 1 b 3 Q 7 U 2 V j d G l v b j E v Q m F u Y 2 8 g K D I p L 1 R p c G 8 g Q W x 0 Z X J h Z G 8 u e 0 N v b H V t b j I x N S w y M T R 9 J n F 1 b 3 Q 7 L C Z x d W 9 0 O 1 N l Y 3 R p b 2 4 x L 0 J h b m N v I C g y K S 9 U a X B v I E F s d G V y Y W R v L n t D b 2 x 1 b W 4 y M T Y s M j E 1 f S Z x d W 9 0 O y w m c X V v d D t T Z W N 0 a W 9 u M S 9 C Y W 5 j b y A o M i k v V G l w b y B B b H R l c m F k b y 5 7 Q 2 9 s d W 1 u M j E 3 L D I x N n 0 m c X V v d D s s J n F 1 b 3 Q 7 U 2 V j d G l v b j E v Q m F u Y 2 8 g K D I p L 1 R p c G 8 g Q W x 0 Z X J h Z G 8 u e 0 N v b H V t b j I x O C w y M T d 9 J n F 1 b 3 Q 7 L C Z x d W 9 0 O 1 N l Y 3 R p b 2 4 x L 0 J h b m N v I C g y K S 9 U a X B v I E F s d G V y Y W R v L n t D b 2 x 1 b W 4 y M T k s M j E 4 f S Z x d W 9 0 O y w m c X V v d D t T Z W N 0 a W 9 u M S 9 C Y W 5 j b y A o M i k v V G l w b y B B b H R l c m F k b y 5 7 Q 2 9 s d W 1 u M j I w L D I x O X 0 m c X V v d D s s J n F 1 b 3 Q 7 U 2 V j d G l v b j E v Q m F u Y 2 8 g K D I p L 1 R p c G 8 g Q W x 0 Z X J h Z G 8 u e 0 N v b H V t b j I y M S w y M j B 9 J n F 1 b 3 Q 7 L C Z x d W 9 0 O 1 N l Y 3 R p b 2 4 x L 0 J h b m N v I C g y K S 9 U a X B v I E F s d G V y Y W R v L n t D b 2 x 1 b W 4 y M j I s M j I x f S Z x d W 9 0 O y w m c X V v d D t T Z W N 0 a W 9 u M S 9 C Y W 5 j b y A o M i k v V G l w b y B B b H R l c m F k b y 5 7 Q 2 9 s d W 1 u M j I z L D I y M n 0 m c X V v d D s s J n F 1 b 3 Q 7 U 2 V j d G l v b j E v Q m F u Y 2 8 g K D I p L 1 R p c G 8 g Q W x 0 Z X J h Z G 8 u e 0 N v b H V t b j I y N C w y M j N 9 J n F 1 b 3 Q 7 L C Z x d W 9 0 O 1 N l Y 3 R p b 2 4 x L 0 J h b m N v I C g y K S 9 U a X B v I E F s d G V y Y W R v L n t D b 2 x 1 b W 4 y M j U s M j I 0 f S Z x d W 9 0 O y w m c X V v d D t T Z W N 0 a W 9 u M S 9 C Y W 5 j b y A o M i k v V G l w b y B B b H R l c m F k b y 5 7 Q 2 9 s d W 1 u M j I 2 L D I y N X 0 m c X V v d D s s J n F 1 b 3 Q 7 U 2 V j d G l v b j E v Q m F u Y 2 8 g K D I p L 1 R p c G 8 g Q W x 0 Z X J h Z G 8 u e 0 N v b H V t b j I y N y w y M j Z 9 J n F 1 b 3 Q 7 L C Z x d W 9 0 O 1 N l Y 3 R p b 2 4 x L 0 J h b m N v I C g y K S 9 U a X B v I E F s d G V y Y W R v L n t D b 2 x 1 b W 4 y M j g s M j I 3 f S Z x d W 9 0 O y w m c X V v d D t T Z W N 0 a W 9 u M S 9 C Y W 5 j b y A o M i k v V G l w b y B B b H R l c m F k b y 5 7 Q 2 9 s d W 1 u M j I 5 L D I y O H 0 m c X V v d D s s J n F 1 b 3 Q 7 U 2 V j d G l v b j E v Q m F u Y 2 8 g K D I p L 1 R p c G 8 g Q W x 0 Z X J h Z G 8 u e 0 N v b H V t b j I z M C w y M j l 9 J n F 1 b 3 Q 7 L C Z x d W 9 0 O 1 N l Y 3 R p b 2 4 x L 0 J h b m N v I C g y K S 9 U a X B v I E F s d G V y Y W R v L n t D b 2 x 1 b W 4 y M z E s M j M w f S Z x d W 9 0 O y w m c X V v d D t T Z W N 0 a W 9 u M S 9 C Y W 5 j b y A o M i k v V G l w b y B B b H R l c m F k b y 5 7 Q 2 9 s d W 1 u M j M y L D I z M X 0 m c X V v d D s s J n F 1 b 3 Q 7 U 2 V j d G l v b j E v Q m F u Y 2 8 g K D I p L 1 R p c G 8 g Q W x 0 Z X J h Z G 8 u e 0 N v b H V t b j I z M y w y M z J 9 J n F 1 b 3 Q 7 L C Z x d W 9 0 O 1 N l Y 3 R p b 2 4 x L 0 J h b m N v I C g y K S 9 U a X B v I E F s d G V y Y W R v L n t D b 2 x 1 b W 4 y M z Q s M j M z f S Z x d W 9 0 O y w m c X V v d D t T Z W N 0 a W 9 u M S 9 C Y W 5 j b y A o M i k v V G l w b y B B b H R l c m F k b y 5 7 Q 2 9 s d W 1 u M j M 1 L D I z N H 0 m c X V v d D s s J n F 1 b 3 Q 7 U 2 V j d G l v b j E v Q m F u Y 2 8 g K D I p L 1 R p c G 8 g Q W x 0 Z X J h Z G 8 u e 0 N v b H V t b j I z N i w y M z V 9 J n F 1 b 3 Q 7 L C Z x d W 9 0 O 1 N l Y 3 R p b 2 4 x L 0 J h b m N v I C g y K S 9 U a X B v I E F s d G V y Y W R v L n t D b 2 x 1 b W 4 y M z c s M j M 2 f S Z x d W 9 0 O y w m c X V v d D t T Z W N 0 a W 9 u M S 9 C Y W 5 j b y A o M i k v V G l w b y B B b H R l c m F k b y 5 7 Q 2 9 s d W 1 u M j M 4 L D I z N 3 0 m c X V v d D s s J n F 1 b 3 Q 7 U 2 V j d G l v b j E v Q m F u Y 2 8 g K D I p L 1 R p c G 8 g Q W x 0 Z X J h Z G 8 u e 0 N v b H V t b j I z O S w y M z h 9 J n F 1 b 3 Q 7 L C Z x d W 9 0 O 1 N l Y 3 R p b 2 4 x L 0 J h b m N v I C g y K S 9 U a X B v I E F s d G V y Y W R v L n t D b 2 x 1 b W 4 y N D A s M j M 5 f S Z x d W 9 0 O y w m c X V v d D t T Z W N 0 a W 9 u M S 9 C Y W 5 j b y A o M i k v V G l w b y B B b H R l c m F k b y 5 7 Q 2 9 s d W 1 u M j Q x L D I 0 M H 0 m c X V v d D s s J n F 1 b 3 Q 7 U 2 V j d G l v b j E v Q m F u Y 2 8 g K D I p L 1 R p c G 8 g Q W x 0 Z X J h Z G 8 u e 0 N v b H V t b j I 0 M i w y N D F 9 J n F 1 b 3 Q 7 L C Z x d W 9 0 O 1 N l Y 3 R p b 2 4 x L 0 J h b m N v I C g y K S 9 U a X B v I E F s d G V y Y W R v L n t D b 2 x 1 b W 4 y N D M s M j Q y f S Z x d W 9 0 O y w m c X V v d D t T Z W N 0 a W 9 u M S 9 C Y W 5 j b y A o M i k v V G l w b y B B b H R l c m F k b y 5 7 Q 2 9 s d W 1 u M j Q 0 L D I 0 M 3 0 m c X V v d D s s J n F 1 b 3 Q 7 U 2 V j d G l v b j E v Q m F u Y 2 8 g K D I p L 1 R p c G 8 g Q W x 0 Z X J h Z G 8 u e 0 N v b H V t b j I 0 N S w y N D R 9 J n F 1 b 3 Q 7 L C Z x d W 9 0 O 1 N l Y 3 R p b 2 4 x L 0 J h b m N v I C g y K S 9 U a X B v I E F s d G V y Y W R v L n t D b 2 x 1 b W 4 y N D Y s M j Q 1 f S Z x d W 9 0 O y w m c X V v d D t T Z W N 0 a W 9 u M S 9 C Y W 5 j b y A o M i k v V G l w b y B B b H R l c m F k b y 5 7 Q 2 9 s d W 1 u M j Q 3 L D I 0 N n 0 m c X V v d D s s J n F 1 b 3 Q 7 U 2 V j d G l v b j E v Q m F u Y 2 8 g K D I p L 1 R p c G 8 g Q W x 0 Z X J h Z G 8 u e 0 N v b H V t b j I 0 O C w y N D d 9 J n F 1 b 3 Q 7 L C Z x d W 9 0 O 1 N l Y 3 R p b 2 4 x L 0 J h b m N v I C g y K S 9 U a X B v I E F s d G V y Y W R v L n t D b 2 x 1 b W 4 y N D k s M j Q 4 f S Z x d W 9 0 O y w m c X V v d D t T Z W N 0 a W 9 u M S 9 C Y W 5 j b y A o M i k v V G l w b y B B b H R l c m F k b y 5 7 Q 2 9 s d W 1 u M j U w L D I 0 O X 0 m c X V v d D s s J n F 1 b 3 Q 7 U 2 V j d G l v b j E v Q m F u Y 2 8 g K D I p L 1 R p c G 8 g Q W x 0 Z X J h Z G 8 u e 0 N v b H V t b j I 1 M S w y N T B 9 J n F 1 b 3 Q 7 L C Z x d W 9 0 O 1 N l Y 3 R p b 2 4 x L 0 J h b m N v I C g y K S 9 U a X B v I E F s d G V y Y W R v L n t D b 2 x 1 b W 4 y N T I s M j U x f S Z x d W 9 0 O y w m c X V v d D t T Z W N 0 a W 9 u M S 9 C Y W 5 j b y A o M i k v V G l w b y B B b H R l c m F k b y 5 7 Q 2 9 s d W 1 u M j U z L D I 1 M n 0 m c X V v d D s s J n F 1 b 3 Q 7 U 2 V j d G l v b j E v Q m F u Y 2 8 g K D I p L 1 R p c G 8 g Q W x 0 Z X J h Z G 8 u e 0 N v b H V t b j I 1 N C w y N T N 9 J n F 1 b 3 Q 7 L C Z x d W 9 0 O 1 N l Y 3 R p b 2 4 x L 0 J h b m N v I C g y K S 9 U a X B v I E F s d G V y Y W R v L n t D b 2 x 1 b W 4 y N T U s M j U 0 f S Z x d W 9 0 O 1 0 s J n F 1 b 3 Q 7 U m V s Y X R p b 2 5 z a G l w S W 5 m b y Z x d W 9 0 O z p b X X 0 i I C 8 + P E V u d H J 5 I F R 5 c G U 9 I k x v Y W R l Z F R v Q W 5 h b H l z a X N T Z X J 2 a W N l c y I g V m F s d W U 9 I m w w I i A v P j x F b n R y e S B U e X B l P S J O Y X Z p Z 2 F 0 a W 9 u U 3 R l c E 5 h b W U i I F Z h b H V l P S J z T m F 2 Z W d h w 6 f D o 2 8 i I C 8 + P C 9 T d G F i b G V F b n R y a W V z P j w v S X R l b T 4 8 S X R l b T 4 8 S X R l b U x v Y 2 F 0 a W 9 u P j x J d G V t V H l w Z T 5 G b 3 J t d W x h P C 9 J d G V t V H l w Z T 4 8 S X R l b V B h d G g + U 2 V j d G l v b j E v Q m F u Y 2 8 l M j A o M y k v R m 9 u d G U 8 L 0 l 0 Z W 1 Q Y X R o P j w v S X R l b U x v Y 2 F 0 a W 9 u P j x T d G F i b G V F b n R y a W V z I C 8 + P C 9 J d G V t P j x J d G V t P j x J d G V t T G 9 j Y X R p b 2 4 + P E l 0 Z W 1 U e X B l P k Z v c m 1 1 b G E 8 L 0 l 0 Z W 1 U e X B l P j x J d G V t U G F 0 a D 5 T Z W N 0 a W 9 u M S 9 C Y W 5 j b y U y M C g z K S 9 C Y W 5 j b 1 9 T a G V l d D w v S X R l b V B h d G g + P C 9 J d G V t T G 9 j Y X R p b 2 4 + P F N 0 Y W J s Z U V u d H J p Z X M g L z 4 8 L 0 l 0 Z W 0 + P E l 0 Z W 0 + P E l 0 Z W 1 M b 2 N h d G l v b j 4 8 S X R l b V R 5 c G U + R m 9 y b X V s Y T w v S X R l b V R 5 c G U + P E l 0 Z W 1 Q Y X R o P l N l Y 3 R p b 2 4 x L 0 J h b m N v J T I w K D M p L 0 N h Y m U l Q z M l Q T d h b G h v c y U y M F B y b 2 1 v d m l k b 3 M 8 L 0 l 0 Z W 1 Q Y X R o P j w v S X R l b U x v Y 2 F 0 a W 9 u P j x T d G F i b G V F b n R y a W V z I C 8 + P C 9 J d G V t P j x J d G V t P j x J d G V t T G 9 j Y X R p b 2 4 + P E l 0 Z W 1 U e X B l P k Z v c m 1 1 b G E 8 L 0 l 0 Z W 1 U e X B l P j x J d G V t U G F 0 a D 5 T Z W N 0 a W 9 u M S 9 C Y W 5 j b y U y M C g z K S 9 U a X B v J T I w Q W x 0 Z X J h Z G 8 8 L 0 l 0 Z W 1 Q Y X R o P j w v S X R l b U x v Y 2 F 0 a W 9 u P j x T d G F i b G V F b n R y a W V z I C 8 + P C 9 J d G V t P j x J d G V t P j x J d G V t T G 9 j Y X R p b 2 4 + P E l 0 Z W 1 U e X B l P k Z v c m 1 1 b G E 8 L 0 l 0 Z W 1 U e X B l P j x J d G V t U G F 0 a D 5 T Z W N 0 a W 9 u M S 9 C Y W 5 j b y 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w 6 f D o 2 8 i I C 8 + P E V u d H J 5 I F R 5 c G U 9 I k Z p b G x U Y X J n Z X Q i I F Z h b H V l P S J z Q m F u Y 2 9 f X z Q i I C 8 + P E V u d H J 5 I F R 5 c G U 9 I k Z p b G x l Z E N v b X B s Z X R l U m V z d W x 0 V G 9 X b 3 J r c 2 h l Z X Q i I F Z h b H V l P S J s M S I g L z 4 8 R W 5 0 c n k g V H l w Z T 0 i U m V s Y X R p b 2 5 z a G l w S W 5 m b 0 N v b n R h a W 5 l c i I g V m F s d W U 9 I n N 7 J n F 1 b 3 Q 7 Y 2 9 s d W 1 u Q 2 9 1 b n Q m c X V v d D s 6 M j U 1 L C Z x d W 9 0 O 2 t l e U N v b H V t b k 5 h b W V z J n F 1 b 3 Q 7 O l t d L C Z x d W 9 0 O 3 F 1 Z X J 5 U m V s Y X R p b 2 5 z a G l w c y Z x d W 9 0 O z p b X S w m c X V v d D t j b 2 x 1 b W 5 J Z G V u d G l 0 a W V z J n F 1 b 3 Q 7 O l s m c X V v d D t T Z W N 0 a W 9 u M S 9 C Y W 5 j b y A o N C k v V G l w b y B B b H R l c m F k b y 5 7 Q 2 9 s d W 1 u M S w w f S Z x d W 9 0 O y w m c X V v d D t T Z W N 0 a W 9 u M S 9 C Y W 5 j b y A o N C k v V G l w b y B B b H R l c m F k b y 5 7 Q k F O Q 0 8 g R E U g Q 1 V T V E 9 T I C 0 g U k V G R V L D i k 5 D S U E g M i 4 2 L D F 9 J n F 1 b 3 Q 7 L C Z x d W 9 0 O 1 N l Y 3 R p b 2 4 x L 0 J h b m N v I C g 0 K S 9 U a X B v I E F s d G V y Y W R v L n t D b 2 x 1 b W 4 z L D J 9 J n F 1 b 3 Q 7 L C Z x d W 9 0 O 1 N l Y 3 R p b 2 4 x L 0 J h b m N v I C g 0 K S 9 U a X B v I E F s d G V y Y W R v L n t D b 2 x 1 b W 4 0 L D N 9 J n F 1 b 3 Q 7 L C Z x d W 9 0 O 1 N l Y 3 R p b 2 4 x L 0 J h b m N v I C g 0 K S 9 U a X B v I E F s d G V y Y W R v L n t D b 2 x 1 b W 4 1 L D R 9 J n F 1 b 3 Q 7 L C Z x d W 9 0 O 1 N l Y 3 R p b 2 4 x L 0 J h b m N v I C g 0 K S 9 U a X B v I E F s d G V y Y W R v L n t D b 2 x 1 b W 4 2 L D V 9 J n F 1 b 3 Q 7 L C Z x d W 9 0 O 1 N l Y 3 R p b 2 4 x L 0 J h b m N v I C g 0 K S 9 U a X B v I E F s d G V y Y W R v L n t D b 2 x 1 b W 4 3 L D Z 9 J n F 1 b 3 Q 7 L C Z x d W 9 0 O 1 N l Y 3 R p b 2 4 x L 0 J h b m N v I C g 0 K S 9 U a X B v I E F s d G V y Y W R v L n t D b 2 x 1 b W 4 4 L D d 9 J n F 1 b 3 Q 7 L C Z x d W 9 0 O 1 N l Y 3 R p b 2 4 x L 0 J h b m N v I C g 0 K S 9 U a X B v I E F s d G V y Y W R v L n t B U y A 9 I E F U U k l C V c O N R E 8 g U 8 O D T y B Q Q V V M T y w 4 f S Z x d W 9 0 O y w m c X V v d D t T Z W N 0 a W 9 u M S 9 C Y W 5 j b y A o N C k v V G l w b y B B b H R l c m F k b y 5 7 Q 2 9 s d W 1 u M T A s O X 0 m c X V v d D s s J n F 1 b 3 Q 7 U 2 V j d G l v b j E v Q m F u Y 2 8 g K D Q p L 1 R p c G 8 g Q W x 0 Z X J h Z G 8 u e 0 N v b H V t b j E x L D E w f S Z x d W 9 0 O y w m c X V v d D t T Z W N 0 a W 9 u M S 9 C Y W 5 j b y A o N C k v V G l w b y B B b H R l c m F k b y 5 7 U m V m Z X L D q m 5 j a W E g M D c t M j A y N S 5 4 b H N t L D E x f S Z x d W 9 0 O y w m c X V v d D t T Z W N 0 a W 9 u M S 9 C Y W 5 j b y A o N C k v V G l w b y B B b H R l c m F k b y 5 7 Q 2 9 s d W 1 u M T M s M T J 9 J n F 1 b 3 Q 7 L C Z x d W 9 0 O 1 N l Y 3 R p b 2 4 x L 0 J h b m N v I C g 0 K S 9 U a X B v I E F s d G V y Y W R v L n t D b 2 x 1 b W 4 x N C w x M 3 0 m c X V v d D s s J n F 1 b 3 Q 7 U 2 V j d G l v b j E v Q m F u Y 2 8 g K D Q p L 1 R p c G 8 g Q W x 0 Z X J h Z G 8 u e 0 N v b H V t b j E 1 L D E 0 f S Z x d W 9 0 O y w m c X V v d D t T Z W N 0 a W 9 u M S 9 C Y W 5 j b y A o N C k v V G l w b y B B b H R l c m F k b y 5 7 Q 2 9 s d W 1 u M T Y s M T V 9 J n F 1 b 3 Q 7 L C Z x d W 9 0 O 1 N l Y 3 R p b 2 4 x L 0 J h b m N v I C g 0 K S 9 U a X B v I E F s d G V y Y W R v L n t D b 2 x 1 b W 4 x N y w x N n 0 m c X V v d D s s J n F 1 b 3 Q 7 U 2 V j d G l v b j E v Q m F u Y 2 8 g K D Q p L 1 R p c G 8 g Q W x 0 Z X J h Z G 8 u e 0 N v b H V t b j E 4 L D E 3 f S Z x d W 9 0 O y w m c X V v d D t T Z W N 0 a W 9 u M S 9 C Y W 5 j b y A o N C k v V G l w b y B B b H R l c m F k b y 5 7 Q 2 9 s d W 1 u M T k s M T h 9 J n F 1 b 3 Q 7 L C Z x d W 9 0 O 1 N l Y 3 R p b 2 4 x L 0 J h b m N v I C g 0 K S 9 U a X B v I E F s d G V y Y W R v L n t D b 2 x 1 b W 4 y M C w x O X 0 m c X V v d D s s J n F 1 b 3 Q 7 U 2 V j d G l v b j E v Q m F u Y 2 8 g K D Q p L 1 R p c G 8 g Q W x 0 Z X J h Z G 8 u e 0 N v b H V t b j I x L D I w f S Z x d W 9 0 O y w m c X V v d D t T Z W N 0 a W 9 u M S 9 C Y W 5 j b y A o N C k v V G l w b y B B b H R l c m F k b y 5 7 Q 2 9 s d W 1 u M j I s M j F 9 J n F 1 b 3 Q 7 L C Z x d W 9 0 O 1 N l Y 3 R p b 2 4 x L 0 J h b m N v I C g 0 K S 9 U a X B v I E F s d G V y Y W R v L n t D b 2 x 1 b W 4 y M y w y M n 0 m c X V v d D s s J n F 1 b 3 Q 7 U 2 V j d G l v b j E v Q m F u Y 2 8 g K D Q p L 1 R p c G 8 g Q W x 0 Z X J h Z G 8 u e 0 N v b H V t b j I 0 L D I z f S Z x d W 9 0 O y w m c X V v d D t T Z W N 0 a W 9 u M S 9 C Y W 5 j b y A o N C k v V G l w b y B B b H R l c m F k b y 5 7 Q 2 9 s d W 1 u M j U s M j R 9 J n F 1 b 3 Q 7 L C Z x d W 9 0 O 1 N l Y 3 R p b 2 4 x L 0 J h b m N v I C g 0 K S 9 U a X B v I E F s d G V y Y W R v L n t D b 2 x 1 b W 4 y N i w y N X 0 m c X V v d D s s J n F 1 b 3 Q 7 U 2 V j d G l v b j E v Q m F u Y 2 8 g K D Q p L 1 R p c G 8 g Q W x 0 Z X J h Z G 8 u e 0 N v b H V t b j I 3 L D I 2 f S Z x d W 9 0 O y w m c X V v d D t T Z W N 0 a W 9 u M S 9 C Y W 5 j b y A o N C k v V G l w b y B B b H R l c m F k b y 5 7 Q 2 9 s d W 1 u M j g s M j d 9 J n F 1 b 3 Q 7 L C Z x d W 9 0 O 1 N l Y 3 R p b 2 4 x L 0 J h b m N v I C g 0 K S 9 U a X B v I E F s d G V y Y W R v L n t D b 2 x 1 b W 4 y O S w y O H 0 m c X V v d D s s J n F 1 b 3 Q 7 U 2 V j d G l v b j E v Q m F u Y 2 8 g K D Q p L 1 R p c G 8 g Q W x 0 Z X J h Z G 8 u e 0 N v b H V t b j M w L D I 5 f S Z x d W 9 0 O y w m c X V v d D t T Z W N 0 a W 9 u M S 9 C Y W 5 j b y A o N C k v V G l w b y B B b H R l c m F k b y 5 7 Q 2 9 s d W 1 u M z E s M z B 9 J n F 1 b 3 Q 7 L C Z x d W 9 0 O 1 N l Y 3 R p b 2 4 x L 0 J h b m N v I C g 0 K S 9 U a X B v I E F s d G V y Y W R v L n t D b 2 x 1 b W 4 z M i w z M X 0 m c X V v d D s s J n F 1 b 3 Q 7 U 2 V j d G l v b j E v Q m F u Y 2 8 g K D Q p L 1 R p c G 8 g Q W x 0 Z X J h Z G 8 u e 0 N v b H V t b j M z L D M y f S Z x d W 9 0 O y w m c X V v d D t T Z W N 0 a W 9 u M S 9 C Y W 5 j b y A o N C k v V G l w b y B B b H R l c m F k b y 5 7 Q 2 9 s d W 1 u M z Q s M z N 9 J n F 1 b 3 Q 7 L C Z x d W 9 0 O 1 N l Y 3 R p b 2 4 x L 0 J h b m N v I C g 0 K S 9 U a X B v I E F s d G V y Y W R v L n t D b 2 x 1 b W 4 z N S w z N H 0 m c X V v d D s s J n F 1 b 3 Q 7 U 2 V j d G l v b j E v Q m F u Y 2 8 g K D Q p L 1 R p c G 8 g Q W x 0 Z X J h Z G 8 u e 0 N v b H V t b j M 2 L D M 1 f S Z x d W 9 0 O y w m c X V v d D t T Z W N 0 a W 9 u M S 9 C Y W 5 j b y A o N C k v V G l w b y B B b H R l c m F k b y 5 7 Q 2 9 s d W 1 u M z c s M z Z 9 J n F 1 b 3 Q 7 L C Z x d W 9 0 O 1 N l Y 3 R p b 2 4 x L 0 J h b m N v I C g 0 K S 9 U a X B v I E F s d G V y Y W R v L n t D b 2 x 1 b W 4 z O C w z N 3 0 m c X V v d D s s J n F 1 b 3 Q 7 U 2 V j d G l v b j E v Q m F u Y 2 8 g K D Q p L 1 R p c G 8 g Q W x 0 Z X J h Z G 8 u e 0 N v b H V t b j M 5 L D M 4 f S Z x d W 9 0 O y w m c X V v d D t T Z W N 0 a W 9 u M S 9 C Y W 5 j b y A o N C k v V G l w b y B B b H R l c m F k b y 5 7 Q 2 9 s d W 1 u N D A s M z l 9 J n F 1 b 3 Q 7 L C Z x d W 9 0 O 1 N l Y 3 R p b 2 4 x L 0 J h b m N v I C g 0 K S 9 U a X B v I E F s d G V y Y W R v L n t D b 2 x 1 b W 4 0 M S w 0 M H 0 m c X V v d D s s J n F 1 b 3 Q 7 U 2 V j d G l v b j E v Q m F u Y 2 8 g K D Q p L 1 R p c G 8 g Q W x 0 Z X J h Z G 8 u e 0 N v b H V t b j Q y L D Q x f S Z x d W 9 0 O y w m c X V v d D t T Z W N 0 a W 9 u M S 9 C Y W 5 j b y A o N C k v V G l w b y B B b H R l c m F k b y 5 7 Q 2 9 s d W 1 u N D M s N D J 9 J n F 1 b 3 Q 7 L C Z x d W 9 0 O 1 N l Y 3 R p b 2 4 x L 0 J h b m N v I C g 0 K S 9 U a X B v I E F s d G V y Y W R v L n t D b 2 x 1 b W 4 0 N C w 0 M 3 0 m c X V v d D s s J n F 1 b 3 Q 7 U 2 V j d G l v b j E v Q m F u Y 2 8 g K D Q p L 1 R p c G 8 g Q W x 0 Z X J h Z G 8 u e 0 N v b H V t b j Q 1 L D Q 0 f S Z x d W 9 0 O y w m c X V v d D t T Z W N 0 a W 9 u M S 9 C Y W 5 j b y A o N C k v V G l w b y B B b H R l c m F k b y 5 7 Q 2 9 s d W 1 u N D Y s N D V 9 J n F 1 b 3 Q 7 L C Z x d W 9 0 O 1 N l Y 3 R p b 2 4 x L 0 J h b m N v I C g 0 K S 9 U a X B v I E F s d G V y Y W R v L n t D b 2 x 1 b W 4 0 N y w 0 N n 0 m c X V v d D s s J n F 1 b 3 Q 7 U 2 V j d G l v b j E v Q m F u Y 2 8 g K D Q p L 1 R p c G 8 g Q W x 0 Z X J h Z G 8 u e 0 N v b H V t b j Q 4 L D Q 3 f S Z x d W 9 0 O y w m c X V v d D t T Z W N 0 a W 9 u M S 9 C Y W 5 j b y A o N C k v V G l w b y B B b H R l c m F k b y 5 7 Q 2 9 s d W 1 u N D k s N D h 9 J n F 1 b 3 Q 7 L C Z x d W 9 0 O 1 N l Y 3 R p b 2 4 x L 0 J h b m N v I C g 0 K S 9 U a X B v I E F s d G V y Y W R v L n t D b 2 x 1 b W 4 1 M C w 0 O X 0 m c X V v d D s s J n F 1 b 3 Q 7 U 2 V j d G l v b j E v Q m F u Y 2 8 g K D Q p L 1 R p c G 8 g Q W x 0 Z X J h Z G 8 u e 0 N v b H V t b j U x L D U w f S Z x d W 9 0 O y w m c X V v d D t T Z W N 0 a W 9 u M S 9 C Y W 5 j b y A o N C k v V G l w b y B B b H R l c m F k b y 5 7 Q 2 9 s d W 1 u N T I s N T F 9 J n F 1 b 3 Q 7 L C Z x d W 9 0 O 1 N l Y 3 R p b 2 4 x L 0 J h b m N v I C g 0 K S 9 U a X B v I E F s d G V y Y W R v L n t D b 2 x 1 b W 4 1 M y w 1 M n 0 m c X V v d D s s J n F 1 b 3 Q 7 U 2 V j d G l v b j E v Q m F u Y 2 8 g K D Q p L 1 R p c G 8 g Q W x 0 Z X J h Z G 8 u e 0 N v b H V t b j U 0 L D U z f S Z x d W 9 0 O y w m c X V v d D t T Z W N 0 a W 9 u M S 9 C Y W 5 j b y A o N C k v V G l w b y B B b H R l c m F k b y 5 7 Q 2 9 s d W 1 u N T U s N T R 9 J n F 1 b 3 Q 7 L C Z x d W 9 0 O 1 N l Y 3 R p b 2 4 x L 0 J h b m N v I C g 0 K S 9 U a X B v I E F s d G V y Y W R v L n t D b 2 x 1 b W 4 1 N i w 1 N X 0 m c X V v d D s s J n F 1 b 3 Q 7 U 2 V j d G l v b j E v Q m F u Y 2 8 g K D Q p L 1 R p c G 8 g Q W x 0 Z X J h Z G 8 u e 0 N v b H V t b j U 3 L D U 2 f S Z x d W 9 0 O y w m c X V v d D t T Z W N 0 a W 9 u M S 9 C Y W 5 j b y A o N C k v V G l w b y B B b H R l c m F k b y 5 7 Q 2 9 s d W 1 u N T g s N T d 9 J n F 1 b 3 Q 7 L C Z x d W 9 0 O 1 N l Y 3 R p b 2 4 x L 0 J h b m N v I C g 0 K S 9 U a X B v I E F s d G V y Y W R v L n t D b 2 x 1 b W 4 1 O S w 1 O H 0 m c X V v d D s s J n F 1 b 3 Q 7 U 2 V j d G l v b j E v Q m F u Y 2 8 g K D Q p L 1 R p c G 8 g Q W x 0 Z X J h Z G 8 u e 0 N v b H V t b j Y w L D U 5 f S Z x d W 9 0 O y w m c X V v d D t T Z W N 0 a W 9 u M S 9 C Y W 5 j b y A o N C k v V G l w b y B B b H R l c m F k b y 5 7 Q 2 9 s d W 1 u N j E s N j B 9 J n F 1 b 3 Q 7 L C Z x d W 9 0 O 1 N l Y 3 R p b 2 4 x L 0 J h b m N v I C g 0 K S 9 U a X B v I E F s d G V y Y W R v L n t D b 2 x 1 b W 4 2 M i w 2 M X 0 m c X V v d D s s J n F 1 b 3 Q 7 U 2 V j d G l v b j E v Q m F u Y 2 8 g K D Q p L 1 R p c G 8 g Q W x 0 Z X J h Z G 8 u e 0 N v b H V t b j Y z L D Y y f S Z x d W 9 0 O y w m c X V v d D t T Z W N 0 a W 9 u M S 9 C Y W 5 j b y A o N C k v V G l w b y B B b H R l c m F k b y 5 7 Q 2 9 s d W 1 u N j Q s N j N 9 J n F 1 b 3 Q 7 L C Z x d W 9 0 O 1 N l Y 3 R p b 2 4 x L 0 J h b m N v I C g 0 K S 9 U a X B v I E F s d G V y Y W R v L n t D b 2 x 1 b W 4 2 N S w 2 N H 0 m c X V v d D s s J n F 1 b 3 Q 7 U 2 V j d G l v b j E v Q m F u Y 2 8 g K D Q p L 1 R p c G 8 g Q W x 0 Z X J h Z G 8 u e 0 N v b H V t b j Y 2 L D Y 1 f S Z x d W 9 0 O y w m c X V v d D t T Z W N 0 a W 9 u M S 9 C Y W 5 j b y A o N C k v V G l w b y B B b H R l c m F k b y 5 7 Q 2 9 s d W 1 u N j c s N j Z 9 J n F 1 b 3 Q 7 L C Z x d W 9 0 O 1 N l Y 3 R p b 2 4 x L 0 J h b m N v I C g 0 K S 9 U a X B v I E F s d G V y Y W R v L n t D b 2 x 1 b W 4 2 O C w 2 N 3 0 m c X V v d D s s J n F 1 b 3 Q 7 U 2 V j d G l v b j E v Q m F u Y 2 8 g K D Q p L 1 R p c G 8 g Q W x 0 Z X J h Z G 8 u e 0 N v b H V t b j Y 5 L D Y 4 f S Z x d W 9 0 O y w m c X V v d D t T Z W N 0 a W 9 u M S 9 C Y W 5 j b y A o N C k v V G l w b y B B b H R l c m F k b y 5 7 Q 2 9 s d W 1 u N z A s N j l 9 J n F 1 b 3 Q 7 L C Z x d W 9 0 O 1 N l Y 3 R p b 2 4 x L 0 J h b m N v I C g 0 K S 9 U a X B v I E F s d G V y Y W R v L n t D b 2 x 1 b W 4 3 M S w 3 M H 0 m c X V v d D s s J n F 1 b 3 Q 7 U 2 V j d G l v b j E v Q m F u Y 2 8 g K D Q p L 1 R p c G 8 g Q W x 0 Z X J h Z G 8 u e 0 N v b H V t b j c y L D c x f S Z x d W 9 0 O y w m c X V v d D t T Z W N 0 a W 9 u M S 9 C Y W 5 j b y A o N C k v V G l w b y B B b H R l c m F k b y 5 7 Q 2 9 s d W 1 u N z M s N z J 9 J n F 1 b 3 Q 7 L C Z x d W 9 0 O 1 N l Y 3 R p b 2 4 x L 0 J h b m N v I C g 0 K S 9 U a X B v I E F s d G V y Y W R v L n t D b 2 x 1 b W 4 3 N C w 3 M 3 0 m c X V v d D s s J n F 1 b 3 Q 7 U 2 V j d G l v b j E v Q m F u Y 2 8 g K D Q p L 1 R p c G 8 g Q W x 0 Z X J h Z G 8 u e 0 N v b H V t b j c 1 L D c 0 f S Z x d W 9 0 O y w m c X V v d D t T Z W N 0 a W 9 u M S 9 C Y W 5 j b y A o N C k v V G l w b y B B b H R l c m F k b y 5 7 Q 2 9 s d W 1 u N z Y s N z V 9 J n F 1 b 3 Q 7 L C Z x d W 9 0 O 1 N l Y 3 R p b 2 4 x L 0 J h b m N v I C g 0 K S 9 U a X B v I E F s d G V y Y W R v L n t D b 2 x 1 b W 4 3 N y w 3 N n 0 m c X V v d D s s J n F 1 b 3 Q 7 U 2 V j d G l v b j E v Q m F u Y 2 8 g K D Q p L 1 R p c G 8 g Q W x 0 Z X J h Z G 8 u e 0 N v b H V t b j c 4 L D c 3 f S Z x d W 9 0 O y w m c X V v d D t T Z W N 0 a W 9 u M S 9 C Y W 5 j b y A o N C k v V G l w b y B B b H R l c m F k b y 5 7 Q 2 9 s d W 1 u N z k s N z h 9 J n F 1 b 3 Q 7 L C Z x d W 9 0 O 1 N l Y 3 R p b 2 4 x L 0 J h b m N v I C g 0 K S 9 U a X B v I E F s d G V y Y W R v L n t D b 2 x 1 b W 4 4 M C w 3 O X 0 m c X V v d D s s J n F 1 b 3 Q 7 U 2 V j d G l v b j E v Q m F u Y 2 8 g K D Q p L 1 R p c G 8 g Q W x 0 Z X J h Z G 8 u e 0 N v b H V t b j g x L D g w f S Z x d W 9 0 O y w m c X V v d D t T Z W N 0 a W 9 u M S 9 C Y W 5 j b y A o N C k v V G l w b y B B b H R l c m F k b y 5 7 Q 2 9 s d W 1 u O D I s O D F 9 J n F 1 b 3 Q 7 L C Z x d W 9 0 O 1 N l Y 3 R p b 2 4 x L 0 J h b m N v I C g 0 K S 9 U a X B v I E F s d G V y Y W R v L n t D b 2 x 1 b W 4 4 M y w 4 M n 0 m c X V v d D s s J n F 1 b 3 Q 7 U 2 V j d G l v b j E v Q m F u Y 2 8 g K D Q p L 1 R p c G 8 g Q W x 0 Z X J h Z G 8 u e 0 N v b H V t b j g 0 L D g z f S Z x d W 9 0 O y w m c X V v d D t T Z W N 0 a W 9 u M S 9 C Y W 5 j b y A o N C k v V G l w b y B B b H R l c m F k b y 5 7 Q 2 9 s d W 1 u O D U s O D R 9 J n F 1 b 3 Q 7 L C Z x d W 9 0 O 1 N l Y 3 R p b 2 4 x L 0 J h b m N v I C g 0 K S 9 U a X B v I E F s d G V y Y W R v L n t D b 2 x 1 b W 4 4 N i w 4 N X 0 m c X V v d D s s J n F 1 b 3 Q 7 U 2 V j d G l v b j E v Q m F u Y 2 8 g K D Q p L 1 R p c G 8 g Q W x 0 Z X J h Z G 8 u e 0 N v b H V t b j g 3 L D g 2 f S Z x d W 9 0 O y w m c X V v d D t T Z W N 0 a W 9 u M S 9 C Y W 5 j b y A o N C k v V G l w b y B B b H R l c m F k b y 5 7 Q 2 9 s d W 1 u O D g s O D d 9 J n F 1 b 3 Q 7 L C Z x d W 9 0 O 1 N l Y 3 R p b 2 4 x L 0 J h b m N v I C g 0 K S 9 U a X B v I E F s d G V y Y W R v L n t D b 2 x 1 b W 4 4 O S w 4 O H 0 m c X V v d D s s J n F 1 b 3 Q 7 U 2 V j d G l v b j E v Q m F u Y 2 8 g K D Q p L 1 R p c G 8 g Q W x 0 Z X J h Z G 8 u e 0 N v b H V t b j k w L D g 5 f S Z x d W 9 0 O y w m c X V v d D t T Z W N 0 a W 9 u M S 9 C Y W 5 j b y A o N C k v V G l w b y B B b H R l c m F k b y 5 7 Q 2 9 s d W 1 u O T E s O T B 9 J n F 1 b 3 Q 7 L C Z x d W 9 0 O 1 N l Y 3 R p b 2 4 x L 0 J h b m N v I C g 0 K S 9 U a X B v I E F s d G V y Y W R v L n t D b 2 x 1 b W 4 5 M i w 5 M X 0 m c X V v d D s s J n F 1 b 3 Q 7 U 2 V j d G l v b j E v Q m F u Y 2 8 g K D Q p L 1 R p c G 8 g Q W x 0 Z X J h Z G 8 u e 0 N v b H V t b j k z L D k y f S Z x d W 9 0 O y w m c X V v d D t T Z W N 0 a W 9 u M S 9 C Y W 5 j b y A o N C k v V G l w b y B B b H R l c m F k b y 5 7 Q 2 9 s d W 1 u O T Q s O T N 9 J n F 1 b 3 Q 7 L C Z x d W 9 0 O 1 N l Y 3 R p b 2 4 x L 0 J h b m N v I C g 0 K S 9 U a X B v I E F s d G V y Y W R v L n t D b 2 x 1 b W 4 5 N S w 5 N H 0 m c X V v d D s s J n F 1 b 3 Q 7 U 2 V j d G l v b j E v Q m F u Y 2 8 g K D Q p L 1 R p c G 8 g Q W x 0 Z X J h Z G 8 u e 0 N v b H V t b j k 2 L D k 1 f S Z x d W 9 0 O y w m c X V v d D t T Z W N 0 a W 9 u M S 9 C Y W 5 j b y A o N C k v V G l w b y B B b H R l c m F k b y 5 7 Q 2 9 s d W 1 u O T c s O T Z 9 J n F 1 b 3 Q 7 L C Z x d W 9 0 O 1 N l Y 3 R p b 2 4 x L 0 J h b m N v I C g 0 K S 9 U a X B v I E F s d G V y Y W R v L n t D b 2 x 1 b W 4 5 O C w 5 N 3 0 m c X V v d D s s J n F 1 b 3 Q 7 U 2 V j d G l v b j E v Q m F u Y 2 8 g K D Q p L 1 R p c G 8 g Q W x 0 Z X J h Z G 8 u e 0 N v b H V t b j k 5 L D k 4 f S Z x d W 9 0 O y w m c X V v d D t T Z W N 0 a W 9 u M S 9 C Y W 5 j b y A o N C k v V G l w b y B B b H R l c m F k b y 5 7 Q 2 9 s d W 1 u M T A w L D k 5 f S Z x d W 9 0 O y w m c X V v d D t T Z W N 0 a W 9 u M S 9 C Y W 5 j b y A o N C k v V G l w b y B B b H R l c m F k b y 5 7 Q 2 9 s d W 1 u M T A x L D E w M H 0 m c X V v d D s s J n F 1 b 3 Q 7 U 2 V j d G l v b j E v Q m F u Y 2 8 g K D Q p L 1 R p c G 8 g Q W x 0 Z X J h Z G 8 u e 0 N v b H V t b j E w M i w x M D F 9 J n F 1 b 3 Q 7 L C Z x d W 9 0 O 1 N l Y 3 R p b 2 4 x L 0 J h b m N v I C g 0 K S 9 U a X B v I E F s d G V y Y W R v L n t D b 2 x 1 b W 4 x M D M s M T A y f S Z x d W 9 0 O y w m c X V v d D t T Z W N 0 a W 9 u M S 9 C Y W 5 j b y A o N C k v V G l w b y B B b H R l c m F k b y 5 7 Q 2 9 s d W 1 u M T A 0 L D E w M 3 0 m c X V v d D s s J n F 1 b 3 Q 7 U 2 V j d G l v b j E v Q m F u Y 2 8 g K D Q p L 1 R p c G 8 g Q W x 0 Z X J h Z G 8 u e 0 N v b H V t b j E w N S w x M D R 9 J n F 1 b 3 Q 7 L C Z x d W 9 0 O 1 N l Y 3 R p b 2 4 x L 0 J h b m N v I C g 0 K S 9 U a X B v I E F s d G V y Y W R v L n t D b 2 x 1 b W 4 x M D Y s M T A 1 f S Z x d W 9 0 O y w m c X V v d D t T Z W N 0 a W 9 u M S 9 C Y W 5 j b y A o N C k v V G l w b y B B b H R l c m F k b y 5 7 Q 2 9 s d W 1 u M T A 3 L D E w N n 0 m c X V v d D s s J n F 1 b 3 Q 7 U 2 V j d G l v b j E v Q m F u Y 2 8 g K D Q p L 1 R p c G 8 g Q W x 0 Z X J h Z G 8 u e 0 N v b H V t b j E w O C w x M D d 9 J n F 1 b 3 Q 7 L C Z x d W 9 0 O 1 N l Y 3 R p b 2 4 x L 0 J h b m N v I C g 0 K S 9 U a X B v I E F s d G V y Y W R v L n t D b 2 x 1 b W 4 x M D k s M T A 4 f S Z x d W 9 0 O y w m c X V v d D t T Z W N 0 a W 9 u M S 9 C Y W 5 j b y A o N C k v V G l w b y B B b H R l c m F k b y 5 7 Q 2 9 s d W 1 u M T E w L D E w O X 0 m c X V v d D s s J n F 1 b 3 Q 7 U 2 V j d G l v b j E v Q m F u Y 2 8 g K D Q p L 1 R p c G 8 g Q W x 0 Z X J h Z G 8 u e 0 N v b H V t b j E x M S w x M T B 9 J n F 1 b 3 Q 7 L C Z x d W 9 0 O 1 N l Y 3 R p b 2 4 x L 0 J h b m N v I C g 0 K S 9 U a X B v I E F s d G V y Y W R v L n t D b 2 x 1 b W 4 x M T I s M T E x f S Z x d W 9 0 O y w m c X V v d D t T Z W N 0 a W 9 u M S 9 C Y W 5 j b y A o N C k v V G l w b y B B b H R l c m F k b y 5 7 Q 2 9 s d W 1 u M T E z L D E x M n 0 m c X V v d D s s J n F 1 b 3 Q 7 U 2 V j d G l v b j E v Q m F u Y 2 8 g K D Q p L 1 R p c G 8 g Q W x 0 Z X J h Z G 8 u e 0 N v b H V t b j E x N C w x M T N 9 J n F 1 b 3 Q 7 L C Z x d W 9 0 O 1 N l Y 3 R p b 2 4 x L 0 J h b m N v I C g 0 K S 9 U a X B v I E F s d G V y Y W R v L n t D b 2 x 1 b W 4 x M T U s M T E 0 f S Z x d W 9 0 O y w m c X V v d D t T Z W N 0 a W 9 u M S 9 C Y W 5 j b y A o N C k v V G l w b y B B b H R l c m F k b y 5 7 Q 2 9 s d W 1 u M T E 2 L D E x N X 0 m c X V v d D s s J n F 1 b 3 Q 7 U 2 V j d G l v b j E v Q m F u Y 2 8 g K D Q p L 1 R p c G 8 g Q W x 0 Z X J h Z G 8 u e 0 N v b H V t b j E x N y w x M T Z 9 J n F 1 b 3 Q 7 L C Z x d W 9 0 O 1 N l Y 3 R p b 2 4 x L 0 J h b m N v I C g 0 K S 9 U a X B v I E F s d G V y Y W R v L n t D b 2 x 1 b W 4 x M T g s M T E 3 f S Z x d W 9 0 O y w m c X V v d D t T Z W N 0 a W 9 u M S 9 C Y W 5 j b y A o N C k v V G l w b y B B b H R l c m F k b y 5 7 Q 2 9 s d W 1 u M T E 5 L D E x O H 0 m c X V v d D s s J n F 1 b 3 Q 7 U 2 V j d G l v b j E v Q m F u Y 2 8 g K D Q p L 1 R p c G 8 g Q W x 0 Z X J h Z G 8 u e 0 N v b H V t b j E y M C w x M T l 9 J n F 1 b 3 Q 7 L C Z x d W 9 0 O 1 N l Y 3 R p b 2 4 x L 0 J h b m N v I C g 0 K S 9 U a X B v I E F s d G V y Y W R v L n t D b 2 x 1 b W 4 x M j E s M T I w f S Z x d W 9 0 O y w m c X V v d D t T Z W N 0 a W 9 u M S 9 C Y W 5 j b y A o N C k v V G l w b y B B b H R l c m F k b y 5 7 Q 2 9 s d W 1 u M T I y L D E y M X 0 m c X V v d D s s J n F 1 b 3 Q 7 U 2 V j d G l v b j E v Q m F u Y 2 8 g K D Q p L 1 R p c G 8 g Q W x 0 Z X J h Z G 8 u e 0 N v b H V t b j E y M y w x M j J 9 J n F 1 b 3 Q 7 L C Z x d W 9 0 O 1 N l Y 3 R p b 2 4 x L 0 J h b m N v I C g 0 K S 9 U a X B v I E F s d G V y Y W R v L n t D b 2 x 1 b W 4 x M j Q s M T I z f S Z x d W 9 0 O y w m c X V v d D t T Z W N 0 a W 9 u M S 9 C Y W 5 j b y A o N C k v V G l w b y B B b H R l c m F k b y 5 7 Q 2 9 s d W 1 u M T I 1 L D E y N H 0 m c X V v d D s s J n F 1 b 3 Q 7 U 2 V j d G l v b j E v Q m F u Y 2 8 g K D Q p L 1 R p c G 8 g Q W x 0 Z X J h Z G 8 u e 0 N v b H V t b j E y N i w x M j V 9 J n F 1 b 3 Q 7 L C Z x d W 9 0 O 1 N l Y 3 R p b 2 4 x L 0 J h b m N v I C g 0 K S 9 U a X B v I E F s d G V y Y W R v L n t D b 2 x 1 b W 4 x M j c s M T I 2 f S Z x d W 9 0 O y w m c X V v d D t T Z W N 0 a W 9 u M S 9 C Y W 5 j b y A o N C k v V G l w b y B B b H R l c m F k b y 5 7 Q 2 9 s d W 1 u M T I 4 L D E y N 3 0 m c X V v d D s s J n F 1 b 3 Q 7 U 2 V j d G l v b j E v Q m F u Y 2 8 g K D Q p L 1 R p c G 8 g Q W x 0 Z X J h Z G 8 u e 0 N v b H V t b j E y O S w x M j h 9 J n F 1 b 3 Q 7 L C Z x d W 9 0 O 1 N l Y 3 R p b 2 4 x L 0 J h b m N v I C g 0 K S 9 U a X B v I E F s d G V y Y W R v L n t D b 2 x 1 b W 4 x M z A s M T I 5 f S Z x d W 9 0 O y w m c X V v d D t T Z W N 0 a W 9 u M S 9 C Y W 5 j b y A o N C k v V G l w b y B B b H R l c m F k b y 5 7 Q 2 9 s d W 1 u M T M x L D E z M H 0 m c X V v d D s s J n F 1 b 3 Q 7 U 2 V j d G l v b j E v Q m F u Y 2 8 g K D Q p L 1 R p c G 8 g Q W x 0 Z X J h Z G 8 u e 0 N v b H V t b j E z M i w x M z F 9 J n F 1 b 3 Q 7 L C Z x d W 9 0 O 1 N l Y 3 R p b 2 4 x L 0 J h b m N v I C g 0 K S 9 U a X B v I E F s d G V y Y W R v L n t D b 2 x 1 b W 4 x M z M s M T M y f S Z x d W 9 0 O y w m c X V v d D t T Z W N 0 a W 9 u M S 9 C Y W 5 j b y A o N C k v V G l w b y B B b H R l c m F k b y 5 7 Q 2 9 s d W 1 u M T M 0 L D E z M 3 0 m c X V v d D s s J n F 1 b 3 Q 7 U 2 V j d G l v b j E v Q m F u Y 2 8 g K D Q p L 1 R p c G 8 g Q W x 0 Z X J h Z G 8 u e 0 N v b H V t b j E z N S w x M z R 9 J n F 1 b 3 Q 7 L C Z x d W 9 0 O 1 N l Y 3 R p b 2 4 x L 0 J h b m N v I C g 0 K S 9 U a X B v I E F s d G V y Y W R v L n t D b 2 x 1 b W 4 x M z Y s M T M 1 f S Z x d W 9 0 O y w m c X V v d D t T Z W N 0 a W 9 u M S 9 C Y W 5 j b y A o N C k v V G l w b y B B b H R l c m F k b y 5 7 Q 2 9 s d W 1 u M T M 3 L D E z N n 0 m c X V v d D s s J n F 1 b 3 Q 7 U 2 V j d G l v b j E v Q m F u Y 2 8 g K D Q p L 1 R p c G 8 g Q W x 0 Z X J h Z G 8 u e 0 N v b H V t b j E z O C w x M z d 9 J n F 1 b 3 Q 7 L C Z x d W 9 0 O 1 N l Y 3 R p b 2 4 x L 0 J h b m N v I C g 0 K S 9 U a X B v I E F s d G V y Y W R v L n t D b 2 x 1 b W 4 x M z k s M T M 4 f S Z x d W 9 0 O y w m c X V v d D t T Z W N 0 a W 9 u M S 9 C Y W 5 j b y A o N C k v V G l w b y B B b H R l c m F k b y 5 7 Q 2 9 s d W 1 u M T Q w L D E z O X 0 m c X V v d D s s J n F 1 b 3 Q 7 U 2 V j d G l v b j E v Q m F u Y 2 8 g K D Q p L 1 R p c G 8 g Q W x 0 Z X J h Z G 8 u e 0 N v b H V t b j E 0 M S w x N D B 9 J n F 1 b 3 Q 7 L C Z x d W 9 0 O 1 N l Y 3 R p b 2 4 x L 0 J h b m N v I C g 0 K S 9 U a X B v I E F s d G V y Y W R v L n t D b 2 x 1 b W 4 x N D I s M T Q x f S Z x d W 9 0 O y w m c X V v d D t T Z W N 0 a W 9 u M S 9 C Y W 5 j b y A o N C k v V G l w b y B B b H R l c m F k b y 5 7 Q 2 9 s d W 1 u M T Q z L D E 0 M n 0 m c X V v d D s s J n F 1 b 3 Q 7 U 2 V j d G l v b j E v Q m F u Y 2 8 g K D Q p L 1 R p c G 8 g Q W x 0 Z X J h Z G 8 u e 0 N v b H V t b j E 0 N C w x N D N 9 J n F 1 b 3 Q 7 L C Z x d W 9 0 O 1 N l Y 3 R p b 2 4 x L 0 J h b m N v I C g 0 K S 9 U a X B v I E F s d G V y Y W R v L n t D b 2 x 1 b W 4 x N D U s M T Q 0 f S Z x d W 9 0 O y w m c X V v d D t T Z W N 0 a W 9 u M S 9 C Y W 5 j b y A o N C k v V G l w b y B B b H R l c m F k b y 5 7 Q 2 9 s d W 1 u M T Q 2 L D E 0 N X 0 m c X V v d D s s J n F 1 b 3 Q 7 U 2 V j d G l v b j E v Q m F u Y 2 8 g K D Q p L 1 R p c G 8 g Q W x 0 Z X J h Z G 8 u e 0 N v b H V t b j E 0 N y w x N D Z 9 J n F 1 b 3 Q 7 L C Z x d W 9 0 O 1 N l Y 3 R p b 2 4 x L 0 J h b m N v I C g 0 K S 9 U a X B v I E F s d G V y Y W R v L n t D b 2 x 1 b W 4 x N D g s M T Q 3 f S Z x d W 9 0 O y w m c X V v d D t T Z W N 0 a W 9 u M S 9 C Y W 5 j b y A o N C k v V G l w b y B B b H R l c m F k b y 5 7 Q 2 9 s d W 1 u M T Q 5 L D E 0 O H 0 m c X V v d D s s J n F 1 b 3 Q 7 U 2 V j d G l v b j E v Q m F u Y 2 8 g K D Q p L 1 R p c G 8 g Q W x 0 Z X J h Z G 8 u e 0 N v b H V t b j E 1 M C w x N D l 9 J n F 1 b 3 Q 7 L C Z x d W 9 0 O 1 N l Y 3 R p b 2 4 x L 0 J h b m N v I C g 0 K S 9 U a X B v I E F s d G V y Y W R v L n t D b 2 x 1 b W 4 x N T E s M T U w f S Z x d W 9 0 O y w m c X V v d D t T Z W N 0 a W 9 u M S 9 C Y W 5 j b y A o N C k v V G l w b y B B b H R l c m F k b y 5 7 Q 2 9 s d W 1 u M T U y L D E 1 M X 0 m c X V v d D s s J n F 1 b 3 Q 7 U 2 V j d G l v b j E v Q m F u Y 2 8 g K D Q p L 1 R p c G 8 g Q W x 0 Z X J h Z G 8 u e 0 N v b H V t b j E 1 M y w x N T J 9 J n F 1 b 3 Q 7 L C Z x d W 9 0 O 1 N l Y 3 R p b 2 4 x L 0 J h b m N v I C g 0 K S 9 U a X B v I E F s d G V y Y W R v L n t D b 2 x 1 b W 4 x N T Q s M T U z f S Z x d W 9 0 O y w m c X V v d D t T Z W N 0 a W 9 u M S 9 C Y W 5 j b y A o N C k v V G l w b y B B b H R l c m F k b y 5 7 Q 2 9 s d W 1 u M T U 1 L D E 1 N H 0 m c X V v d D s s J n F 1 b 3 Q 7 U 2 V j d G l v b j E v Q m F u Y 2 8 g K D Q p L 1 R p c G 8 g Q W x 0 Z X J h Z G 8 u e 0 N v b H V t b j E 1 N i w x N T V 9 J n F 1 b 3 Q 7 L C Z x d W 9 0 O 1 N l Y 3 R p b 2 4 x L 0 J h b m N v I C g 0 K S 9 U a X B v I E F s d G V y Y W R v L n t D b 2 x 1 b W 4 x N T c s M T U 2 f S Z x d W 9 0 O y w m c X V v d D t T Z W N 0 a W 9 u M S 9 C Y W 5 j b y A o N C k v V G l w b y B B b H R l c m F k b y 5 7 Q 2 9 s d W 1 u M T U 4 L D E 1 N 3 0 m c X V v d D s s J n F 1 b 3 Q 7 U 2 V j d G l v b j E v Q m F u Y 2 8 g K D Q p L 1 R p c G 8 g Q W x 0 Z X J h Z G 8 u e 0 N v b H V t b j E 1 O S w x N T h 9 J n F 1 b 3 Q 7 L C Z x d W 9 0 O 1 N l Y 3 R p b 2 4 x L 0 J h b m N v I C g 0 K S 9 U a X B v I E F s d G V y Y W R v L n t D b 2 x 1 b W 4 x N j A s M T U 5 f S Z x d W 9 0 O y w m c X V v d D t T Z W N 0 a W 9 u M S 9 C Y W 5 j b y A o N C k v V G l w b y B B b H R l c m F k b y 5 7 Q 2 9 s d W 1 u M T Y x L D E 2 M H 0 m c X V v d D s s J n F 1 b 3 Q 7 U 2 V j d G l v b j E v Q m F u Y 2 8 g K D Q p L 1 R p c G 8 g Q W x 0 Z X J h Z G 8 u e 0 N v b H V t b j E 2 M i w x N j F 9 J n F 1 b 3 Q 7 L C Z x d W 9 0 O 1 N l Y 3 R p b 2 4 x L 0 J h b m N v I C g 0 K S 9 U a X B v I E F s d G V y Y W R v L n t D b 2 x 1 b W 4 x N j M s M T Y y f S Z x d W 9 0 O y w m c X V v d D t T Z W N 0 a W 9 u M S 9 C Y W 5 j b y A o N C k v V G l w b y B B b H R l c m F k b y 5 7 Q 2 9 s d W 1 u M T Y 0 L D E 2 M 3 0 m c X V v d D s s J n F 1 b 3 Q 7 U 2 V j d G l v b j E v Q m F u Y 2 8 g K D Q p L 1 R p c G 8 g Q W x 0 Z X J h Z G 8 u e 0 N v b H V t b j E 2 N S w x N j R 9 J n F 1 b 3 Q 7 L C Z x d W 9 0 O 1 N l Y 3 R p b 2 4 x L 0 J h b m N v I C g 0 K S 9 U a X B v I E F s d G V y Y W R v L n t D b 2 x 1 b W 4 x N j Y s M T Y 1 f S Z x d W 9 0 O y w m c X V v d D t T Z W N 0 a W 9 u M S 9 C Y W 5 j b y A o N C k v V G l w b y B B b H R l c m F k b y 5 7 Q 2 9 s d W 1 u M T Y 3 L D E 2 N n 0 m c X V v d D s s J n F 1 b 3 Q 7 U 2 V j d G l v b j E v Q m F u Y 2 8 g K D Q p L 1 R p c G 8 g Q W x 0 Z X J h Z G 8 u e 0 N v b H V t b j E 2 O C w x N j d 9 J n F 1 b 3 Q 7 L C Z x d W 9 0 O 1 N l Y 3 R p b 2 4 x L 0 J h b m N v I C g 0 K S 9 U a X B v I E F s d G V y Y W R v L n t D b 2 x 1 b W 4 x N j k s M T Y 4 f S Z x d W 9 0 O y w m c X V v d D t T Z W N 0 a W 9 u M S 9 C Y W 5 j b y A o N C k v V G l w b y B B b H R l c m F k b y 5 7 Q 2 9 s d W 1 u M T c w L D E 2 O X 0 m c X V v d D s s J n F 1 b 3 Q 7 U 2 V j d G l v b j E v Q m F u Y 2 8 g K D Q p L 1 R p c G 8 g Q W x 0 Z X J h Z G 8 u e 0 N v b H V t b j E 3 M S w x N z B 9 J n F 1 b 3 Q 7 L C Z x d W 9 0 O 1 N l Y 3 R p b 2 4 x L 0 J h b m N v I C g 0 K S 9 U a X B v I E F s d G V y Y W R v L n t D b 2 x 1 b W 4 x N z I s M T c x f S Z x d W 9 0 O y w m c X V v d D t T Z W N 0 a W 9 u M S 9 C Y W 5 j b y A o N C k v V G l w b y B B b H R l c m F k b y 5 7 Q 2 9 s d W 1 u M T c z L D E 3 M n 0 m c X V v d D s s J n F 1 b 3 Q 7 U 2 V j d G l v b j E v Q m F u Y 2 8 g K D Q p L 1 R p c G 8 g Q W x 0 Z X J h Z G 8 u e 0 N v b H V t b j E 3 N C w x N z N 9 J n F 1 b 3 Q 7 L C Z x d W 9 0 O 1 N l Y 3 R p b 2 4 x L 0 J h b m N v I C g 0 K S 9 U a X B v I E F s d G V y Y W R v L n t D b 2 x 1 b W 4 x N z U s M T c 0 f S Z x d W 9 0 O y w m c X V v d D t T Z W N 0 a W 9 u M S 9 C Y W 5 j b y A o N C k v V G l w b y B B b H R l c m F k b y 5 7 Q 2 9 s d W 1 u M T c 2 L D E 3 N X 0 m c X V v d D s s J n F 1 b 3 Q 7 U 2 V j d G l v b j E v Q m F u Y 2 8 g K D Q p L 1 R p c G 8 g Q W x 0 Z X J h Z G 8 u e 0 N v b H V t b j E 3 N y w x N z Z 9 J n F 1 b 3 Q 7 L C Z x d W 9 0 O 1 N l Y 3 R p b 2 4 x L 0 J h b m N v I C g 0 K S 9 U a X B v I E F s d G V y Y W R v L n t D b 2 x 1 b W 4 x N z g s M T c 3 f S Z x d W 9 0 O y w m c X V v d D t T Z W N 0 a W 9 u M S 9 C Y W 5 j b y A o N C k v V G l w b y B B b H R l c m F k b y 5 7 Q 2 9 s d W 1 u M T c 5 L D E 3 O H 0 m c X V v d D s s J n F 1 b 3 Q 7 U 2 V j d G l v b j E v Q m F u Y 2 8 g K D Q p L 1 R p c G 8 g Q W x 0 Z X J h Z G 8 u e 0 N v b H V t b j E 4 M C w x N z l 9 J n F 1 b 3 Q 7 L C Z x d W 9 0 O 1 N l Y 3 R p b 2 4 x L 0 J h b m N v I C g 0 K S 9 U a X B v I E F s d G V y Y W R v L n t D b 2 x 1 b W 4 x O D E s M T g w f S Z x d W 9 0 O y w m c X V v d D t T Z W N 0 a W 9 u M S 9 C Y W 5 j b y A o N C k v V G l w b y B B b H R l c m F k b y 5 7 Q 2 9 s d W 1 u M T g y L D E 4 M X 0 m c X V v d D s s J n F 1 b 3 Q 7 U 2 V j d G l v b j E v Q m F u Y 2 8 g K D Q p L 1 R p c G 8 g Q W x 0 Z X J h Z G 8 u e 0 N v b H V t b j E 4 M y w x O D J 9 J n F 1 b 3 Q 7 L C Z x d W 9 0 O 1 N l Y 3 R p b 2 4 x L 0 J h b m N v I C g 0 K S 9 U a X B v I E F s d G V y Y W R v L n t D b 2 x 1 b W 4 x O D Q s M T g z f S Z x d W 9 0 O y w m c X V v d D t T Z W N 0 a W 9 u M S 9 C Y W 5 j b y A o N C k v V G l w b y B B b H R l c m F k b y 5 7 Q 2 9 s d W 1 u M T g 1 L D E 4 N H 0 m c X V v d D s s J n F 1 b 3 Q 7 U 2 V j d G l v b j E v Q m F u Y 2 8 g K D Q p L 1 R p c G 8 g Q W x 0 Z X J h Z G 8 u e 0 N v b H V t b j E 4 N i w x O D V 9 J n F 1 b 3 Q 7 L C Z x d W 9 0 O 1 N l Y 3 R p b 2 4 x L 0 J h b m N v I C g 0 K S 9 U a X B v I E F s d G V y Y W R v L n t D b 2 x 1 b W 4 x O D c s M T g 2 f S Z x d W 9 0 O y w m c X V v d D t T Z W N 0 a W 9 u M S 9 C Y W 5 j b y A o N C k v V G l w b y B B b H R l c m F k b y 5 7 Q 2 9 s d W 1 u M T g 4 L D E 4 N 3 0 m c X V v d D s s J n F 1 b 3 Q 7 U 2 V j d G l v b j E v Q m F u Y 2 8 g K D Q p L 1 R p c G 8 g Q W x 0 Z X J h Z G 8 u e 0 N v b H V t b j E 4 O S w x O D h 9 J n F 1 b 3 Q 7 L C Z x d W 9 0 O 1 N l Y 3 R p b 2 4 x L 0 J h b m N v I C g 0 K S 9 U a X B v I E F s d G V y Y W R v L n t D b 2 x 1 b W 4 x O T A s M T g 5 f S Z x d W 9 0 O y w m c X V v d D t T Z W N 0 a W 9 u M S 9 C Y W 5 j b y A o N C k v V G l w b y B B b H R l c m F k b y 5 7 Q 2 9 s d W 1 u M T k x L D E 5 M H 0 m c X V v d D s s J n F 1 b 3 Q 7 U 2 V j d G l v b j E v Q m F u Y 2 8 g K D Q p L 1 R p c G 8 g Q W x 0 Z X J h Z G 8 u e 0 N v b H V t b j E 5 M i w x O T F 9 J n F 1 b 3 Q 7 L C Z x d W 9 0 O 1 N l Y 3 R p b 2 4 x L 0 J h b m N v I C g 0 K S 9 U a X B v I E F s d G V y Y W R v L n t D b 2 x 1 b W 4 x O T M s M T k y f S Z x d W 9 0 O y w m c X V v d D t T Z W N 0 a W 9 u M S 9 C Y W 5 j b y A o N C k v V G l w b y B B b H R l c m F k b y 5 7 Q 2 9 s d W 1 u M T k 0 L D E 5 M 3 0 m c X V v d D s s J n F 1 b 3 Q 7 U 2 V j d G l v b j E v Q m F u Y 2 8 g K D Q p L 1 R p c G 8 g Q W x 0 Z X J h Z G 8 u e 0 N v b H V t b j E 5 N S w x O T R 9 J n F 1 b 3 Q 7 L C Z x d W 9 0 O 1 N l Y 3 R p b 2 4 x L 0 J h b m N v I C g 0 K S 9 U a X B v I E F s d G V y Y W R v L n t D b 2 x 1 b W 4 x O T Y s M T k 1 f S Z x d W 9 0 O y w m c X V v d D t T Z W N 0 a W 9 u M S 9 C Y W 5 j b y A o N C k v V G l w b y B B b H R l c m F k b y 5 7 Q 2 9 s d W 1 u M T k 3 L D E 5 N n 0 m c X V v d D s s J n F 1 b 3 Q 7 U 2 V j d G l v b j E v Q m F u Y 2 8 g K D Q p L 1 R p c G 8 g Q W x 0 Z X J h Z G 8 u e 0 N v b H V t b j E 5 O C w x O T d 9 J n F 1 b 3 Q 7 L C Z x d W 9 0 O 1 N l Y 3 R p b 2 4 x L 0 J h b m N v I C g 0 K S 9 U a X B v I E F s d G V y Y W R v L n t D b 2 x 1 b W 4 x O T k s M T k 4 f S Z x d W 9 0 O y w m c X V v d D t T Z W N 0 a W 9 u M S 9 C Y W 5 j b y A o N C k v V G l w b y B B b H R l c m F k b y 5 7 Q 2 9 s d W 1 u M j A w L D E 5 O X 0 m c X V v d D s s J n F 1 b 3 Q 7 U 2 V j d G l v b j E v Q m F u Y 2 8 g K D Q p L 1 R p c G 8 g Q W x 0 Z X J h Z G 8 u e 0 N v b H V t b j I w M S w y M D B 9 J n F 1 b 3 Q 7 L C Z x d W 9 0 O 1 N l Y 3 R p b 2 4 x L 0 J h b m N v I C g 0 K S 9 U a X B v I E F s d G V y Y W R v L n t D b 2 x 1 b W 4 y M D I s M j A x f S Z x d W 9 0 O y w m c X V v d D t T Z W N 0 a W 9 u M S 9 C Y W 5 j b y A o N C k v V G l w b y B B b H R l c m F k b y 5 7 Q 2 9 s d W 1 u M j A z L D I w M n 0 m c X V v d D s s J n F 1 b 3 Q 7 U 2 V j d G l v b j E v Q m F u Y 2 8 g K D Q p L 1 R p c G 8 g Q W x 0 Z X J h Z G 8 u e 0 N v b H V t b j I w N C w y M D N 9 J n F 1 b 3 Q 7 L C Z x d W 9 0 O 1 N l Y 3 R p b 2 4 x L 0 J h b m N v I C g 0 K S 9 U a X B v I E F s d G V y Y W R v L n t D b 2 x 1 b W 4 y M D U s M j A 0 f S Z x d W 9 0 O y w m c X V v d D t T Z W N 0 a W 9 u M S 9 C Y W 5 j b y A o N C k v V G l w b y B B b H R l c m F k b y 5 7 Q 2 9 s d W 1 u M j A 2 L D I w N X 0 m c X V v d D s s J n F 1 b 3 Q 7 U 2 V j d G l v b j E v Q m F u Y 2 8 g K D Q p L 1 R p c G 8 g Q W x 0 Z X J h Z G 8 u e 0 N v b H V t b j I w N y w y M D Z 9 J n F 1 b 3 Q 7 L C Z x d W 9 0 O 1 N l Y 3 R p b 2 4 x L 0 J h b m N v I C g 0 K S 9 U a X B v I E F s d G V y Y W R v L n t D b 2 x 1 b W 4 y M D g s M j A 3 f S Z x d W 9 0 O y w m c X V v d D t T Z W N 0 a W 9 u M S 9 C Y W 5 j b y A o N C k v V G l w b y B B b H R l c m F k b y 5 7 Q 2 9 s d W 1 u M j A 5 L D I w O H 0 m c X V v d D s s J n F 1 b 3 Q 7 U 2 V j d G l v b j E v Q m F u Y 2 8 g K D Q p L 1 R p c G 8 g Q W x 0 Z X J h Z G 8 u e 0 N v b H V t b j I x M C w y M D l 9 J n F 1 b 3 Q 7 L C Z x d W 9 0 O 1 N l Y 3 R p b 2 4 x L 0 J h b m N v I C g 0 K S 9 U a X B v I E F s d G V y Y W R v L n t D b 2 x 1 b W 4 y M T E s M j E w f S Z x d W 9 0 O y w m c X V v d D t T Z W N 0 a W 9 u M S 9 C Y W 5 j b y A o N C k v V G l w b y B B b H R l c m F k b y 5 7 Q 2 9 s d W 1 u M j E y L D I x M X 0 m c X V v d D s s J n F 1 b 3 Q 7 U 2 V j d G l v b j E v Q m F u Y 2 8 g K D Q p L 1 R p c G 8 g Q W x 0 Z X J h Z G 8 u e 0 N v b H V t b j I x M y w y M T J 9 J n F 1 b 3 Q 7 L C Z x d W 9 0 O 1 N l Y 3 R p b 2 4 x L 0 J h b m N v I C g 0 K S 9 U a X B v I E F s d G V y Y W R v L n t D b 2 x 1 b W 4 y M T Q s M j E z f S Z x d W 9 0 O y w m c X V v d D t T Z W N 0 a W 9 u M S 9 C Y W 5 j b y A o N C k v V G l w b y B B b H R l c m F k b y 5 7 Q 2 9 s d W 1 u M j E 1 L D I x N H 0 m c X V v d D s s J n F 1 b 3 Q 7 U 2 V j d G l v b j E v Q m F u Y 2 8 g K D Q p L 1 R p c G 8 g Q W x 0 Z X J h Z G 8 u e 0 N v b H V t b j I x N i w y M T V 9 J n F 1 b 3 Q 7 L C Z x d W 9 0 O 1 N l Y 3 R p b 2 4 x L 0 J h b m N v I C g 0 K S 9 U a X B v I E F s d G V y Y W R v L n t D b 2 x 1 b W 4 y M T c s M j E 2 f S Z x d W 9 0 O y w m c X V v d D t T Z W N 0 a W 9 u M S 9 C Y W 5 j b y A o N C k v V G l w b y B B b H R l c m F k b y 5 7 Q 2 9 s d W 1 u M j E 4 L D I x N 3 0 m c X V v d D s s J n F 1 b 3 Q 7 U 2 V j d G l v b j E v Q m F u Y 2 8 g K D Q p L 1 R p c G 8 g Q W x 0 Z X J h Z G 8 u e 0 N v b H V t b j I x O S w y M T h 9 J n F 1 b 3 Q 7 L C Z x d W 9 0 O 1 N l Y 3 R p b 2 4 x L 0 J h b m N v I C g 0 K S 9 U a X B v I E F s d G V y Y W R v L n t D b 2 x 1 b W 4 y M j A s M j E 5 f S Z x d W 9 0 O y w m c X V v d D t T Z W N 0 a W 9 u M S 9 C Y W 5 j b y A o N C k v V G l w b y B B b H R l c m F k b y 5 7 Q 2 9 s d W 1 u M j I x L D I y M H 0 m c X V v d D s s J n F 1 b 3 Q 7 U 2 V j d G l v b j E v Q m F u Y 2 8 g K D Q p L 1 R p c G 8 g Q W x 0 Z X J h Z G 8 u e 0 N v b H V t b j I y M i w y M j F 9 J n F 1 b 3 Q 7 L C Z x d W 9 0 O 1 N l Y 3 R p b 2 4 x L 0 J h b m N v I C g 0 K S 9 U a X B v I E F s d G V y Y W R v L n t D b 2 x 1 b W 4 y M j M s M j I y f S Z x d W 9 0 O y w m c X V v d D t T Z W N 0 a W 9 u M S 9 C Y W 5 j b y A o N C k v V G l w b y B B b H R l c m F k b y 5 7 Q 2 9 s d W 1 u M j I 0 L D I y M 3 0 m c X V v d D s s J n F 1 b 3 Q 7 U 2 V j d G l v b j E v Q m F u Y 2 8 g K D Q p L 1 R p c G 8 g Q W x 0 Z X J h Z G 8 u e 0 N v b H V t b j I y N S w y M j R 9 J n F 1 b 3 Q 7 L C Z x d W 9 0 O 1 N l Y 3 R p b 2 4 x L 0 J h b m N v I C g 0 K S 9 U a X B v I E F s d G V y Y W R v L n t D b 2 x 1 b W 4 y M j Y s M j I 1 f S Z x d W 9 0 O y w m c X V v d D t T Z W N 0 a W 9 u M S 9 C Y W 5 j b y A o N C k v V G l w b y B B b H R l c m F k b y 5 7 Q 2 9 s d W 1 u M j I 3 L D I y N n 0 m c X V v d D s s J n F 1 b 3 Q 7 U 2 V j d G l v b j E v Q m F u Y 2 8 g K D Q p L 1 R p c G 8 g Q W x 0 Z X J h Z G 8 u e 0 N v b H V t b j I y O C w y M j d 9 J n F 1 b 3 Q 7 L C Z x d W 9 0 O 1 N l Y 3 R p b 2 4 x L 0 J h b m N v I C g 0 K S 9 U a X B v I E F s d G V y Y W R v L n t D b 2 x 1 b W 4 y M j k s M j I 4 f S Z x d W 9 0 O y w m c X V v d D t T Z W N 0 a W 9 u M S 9 C Y W 5 j b y A o N C k v V G l w b y B B b H R l c m F k b y 5 7 Q 2 9 s d W 1 u M j M w L D I y O X 0 m c X V v d D s s J n F 1 b 3 Q 7 U 2 V j d G l v b j E v Q m F u Y 2 8 g K D Q p L 1 R p c G 8 g Q W x 0 Z X J h Z G 8 u e 0 N v b H V t b j I z M S w y M z B 9 J n F 1 b 3 Q 7 L C Z x d W 9 0 O 1 N l Y 3 R p b 2 4 x L 0 J h b m N v I C g 0 K S 9 U a X B v I E F s d G V y Y W R v L n t D b 2 x 1 b W 4 y M z I s M j M x f S Z x d W 9 0 O y w m c X V v d D t T Z W N 0 a W 9 u M S 9 C Y W 5 j b y A o N C k v V G l w b y B B b H R l c m F k b y 5 7 Q 2 9 s d W 1 u M j M z L D I z M n 0 m c X V v d D s s J n F 1 b 3 Q 7 U 2 V j d G l v b j E v Q m F u Y 2 8 g K D Q p L 1 R p c G 8 g Q W x 0 Z X J h Z G 8 u e 0 N v b H V t b j I z N C w y M z N 9 J n F 1 b 3 Q 7 L C Z x d W 9 0 O 1 N l Y 3 R p b 2 4 x L 0 J h b m N v I C g 0 K S 9 U a X B v I E F s d G V y Y W R v L n t D b 2 x 1 b W 4 y M z U s M j M 0 f S Z x d W 9 0 O y w m c X V v d D t T Z W N 0 a W 9 u M S 9 C Y W 5 j b y A o N C k v V G l w b y B B b H R l c m F k b y 5 7 Q 2 9 s d W 1 u M j M 2 L D I z N X 0 m c X V v d D s s J n F 1 b 3 Q 7 U 2 V j d G l v b j E v Q m F u Y 2 8 g K D Q p L 1 R p c G 8 g Q W x 0 Z X J h Z G 8 u e 0 N v b H V t b j I z N y w y M z Z 9 J n F 1 b 3 Q 7 L C Z x d W 9 0 O 1 N l Y 3 R p b 2 4 x L 0 J h b m N v I C g 0 K S 9 U a X B v I E F s d G V y Y W R v L n t D b 2 x 1 b W 4 y M z g s M j M 3 f S Z x d W 9 0 O y w m c X V v d D t T Z W N 0 a W 9 u M S 9 C Y W 5 j b y A o N C k v V G l w b y B B b H R l c m F k b y 5 7 Q 2 9 s d W 1 u M j M 5 L D I z O H 0 m c X V v d D s s J n F 1 b 3 Q 7 U 2 V j d G l v b j E v Q m F u Y 2 8 g K D Q p L 1 R p c G 8 g Q W x 0 Z X J h Z G 8 u e 0 N v b H V t b j I 0 M C w y M z l 9 J n F 1 b 3 Q 7 L C Z x d W 9 0 O 1 N l Y 3 R p b 2 4 x L 0 J h b m N v I C g 0 K S 9 U a X B v I E F s d G V y Y W R v L n t D b 2 x 1 b W 4 y N D E s M j Q w f S Z x d W 9 0 O y w m c X V v d D t T Z W N 0 a W 9 u M S 9 C Y W 5 j b y A o N C k v V G l w b y B B b H R l c m F k b y 5 7 Q 2 9 s d W 1 u M j Q y L D I 0 M X 0 m c X V v d D s s J n F 1 b 3 Q 7 U 2 V j d G l v b j E v Q m F u Y 2 8 g K D Q p L 1 R p c G 8 g Q W x 0 Z X J h Z G 8 u e 0 N v b H V t b j I 0 M y w y N D J 9 J n F 1 b 3 Q 7 L C Z x d W 9 0 O 1 N l Y 3 R p b 2 4 x L 0 J h b m N v I C g 0 K S 9 U a X B v I E F s d G V y Y W R v L n t D b 2 x 1 b W 4 y N D Q s M j Q z f S Z x d W 9 0 O y w m c X V v d D t T Z W N 0 a W 9 u M S 9 C Y W 5 j b y A o N C k v V G l w b y B B b H R l c m F k b y 5 7 Q 2 9 s d W 1 u M j Q 1 L D I 0 N H 0 m c X V v d D s s J n F 1 b 3 Q 7 U 2 V j d G l v b j E v Q m F u Y 2 8 g K D Q p L 1 R p c G 8 g Q W x 0 Z X J h Z G 8 u e 0 N v b H V t b j I 0 N i w y N D V 9 J n F 1 b 3 Q 7 L C Z x d W 9 0 O 1 N l Y 3 R p b 2 4 x L 0 J h b m N v I C g 0 K S 9 U a X B v I E F s d G V y Y W R v L n t D b 2 x 1 b W 4 y N D c s M j Q 2 f S Z x d W 9 0 O y w m c X V v d D t T Z W N 0 a W 9 u M S 9 C Y W 5 j b y A o N C k v V G l w b y B B b H R l c m F k b y 5 7 Q 2 9 s d W 1 u M j Q 4 L D I 0 N 3 0 m c X V v d D s s J n F 1 b 3 Q 7 U 2 V j d G l v b j E v Q m F u Y 2 8 g K D Q p L 1 R p c G 8 g Q W x 0 Z X J h Z G 8 u e 0 N v b H V t b j I 0 O S w y N D h 9 J n F 1 b 3 Q 7 L C Z x d W 9 0 O 1 N l Y 3 R p b 2 4 x L 0 J h b m N v I C g 0 K S 9 U a X B v I E F s d G V y Y W R v L n t D b 2 x 1 b W 4 y N T A s M j Q 5 f S Z x d W 9 0 O y w m c X V v d D t T Z W N 0 a W 9 u M S 9 C Y W 5 j b y A o N C k v V G l w b y B B b H R l c m F k b y 5 7 Q 2 9 s d W 1 u M j U x L D I 1 M H 0 m c X V v d D s s J n F 1 b 3 Q 7 U 2 V j d G l v b j E v Q m F u Y 2 8 g K D Q p L 1 R p c G 8 g Q W x 0 Z X J h Z G 8 u e 0 N v b H V t b j I 1 M i w y N T F 9 J n F 1 b 3 Q 7 L C Z x d W 9 0 O 1 N l Y 3 R p b 2 4 x L 0 J h b m N v I C g 0 K S 9 U a X B v I E F s d G V y Y W R v L n t D b 2 x 1 b W 4 y N T M s M j U y f S Z x d W 9 0 O y w m c X V v d D t T Z W N 0 a W 9 u M S 9 C Y W 5 j b y A o N C k v V G l w b y B B b H R l c m F k b y 5 7 Q 2 9 s d W 1 u M j U 0 L D I 1 M 3 0 m c X V v d D s s J n F 1 b 3 Q 7 U 2 V j d G l v b j E v Q m F u Y 2 8 g K D Q p L 1 R p c G 8 g Q W x 0 Z X J h Z G 8 u e 0 N v b H V t b j I 1 N S w y N T R 9 J n F 1 b 3 Q 7 X S w m c X V v d D t D b 2 x 1 b W 5 D b 3 V u d C Z x d W 9 0 O z o y N T U s J n F 1 b 3 Q 7 S 2 V 5 Q 2 9 s d W 1 u T m F t Z X M m c X V v d D s 6 W 1 0 s J n F 1 b 3 Q 7 Q 2 9 s d W 1 u S W R l b n R p d G l l c y Z x d W 9 0 O z p b J n F 1 b 3 Q 7 U 2 V j d G l v b j E v Q m F u Y 2 8 g K D Q p L 1 R p c G 8 g Q W x 0 Z X J h Z G 8 u e 0 N v b H V t b j E s M H 0 m c X V v d D s s J n F 1 b 3 Q 7 U 2 V j d G l v b j E v Q m F u Y 2 8 g K D Q p L 1 R p c G 8 g Q W x 0 Z X J h Z G 8 u e 0 J B T k N P I E R F I E N V U 1 R P U y A t I F J F R k V S w 4 p O Q 0 l B I D I u N i w x f S Z x d W 9 0 O y w m c X V v d D t T Z W N 0 a W 9 u M S 9 C Y W 5 j b y A o N C k v V G l w b y B B b H R l c m F k b y 5 7 Q 2 9 s d W 1 u M y w y f S Z x d W 9 0 O y w m c X V v d D t T Z W N 0 a W 9 u M S 9 C Y W 5 j b y A o N C k v V G l w b y B B b H R l c m F k b y 5 7 Q 2 9 s d W 1 u N C w z f S Z x d W 9 0 O y w m c X V v d D t T Z W N 0 a W 9 u M S 9 C Y W 5 j b y A o N C k v V G l w b y B B b H R l c m F k b y 5 7 Q 2 9 s d W 1 u N S w 0 f S Z x d W 9 0 O y w m c X V v d D t T Z W N 0 a W 9 u M S 9 C Y W 5 j b y A o N C k v V G l w b y B B b H R l c m F k b y 5 7 Q 2 9 s d W 1 u N i w 1 f S Z x d W 9 0 O y w m c X V v d D t T Z W N 0 a W 9 u M S 9 C Y W 5 j b y A o N C k v V G l w b y B B b H R l c m F k b y 5 7 Q 2 9 s d W 1 u N y w 2 f S Z x d W 9 0 O y w m c X V v d D t T Z W N 0 a W 9 u M S 9 C Y W 5 j b y A o N C k v V G l w b y B B b H R l c m F k b y 5 7 Q 2 9 s d W 1 u O C w 3 f S Z x d W 9 0 O y w m c X V v d D t T Z W N 0 a W 9 u M S 9 C Y W 5 j b y A o N C k v V G l w b y B B b H R l c m F k b y 5 7 Q V M g P S B B V F J J Q l X D j U R P I F P D g 0 8 g U E F V T E 8 s O H 0 m c X V v d D s s J n F 1 b 3 Q 7 U 2 V j d G l v b j E v Q m F u Y 2 8 g K D Q p L 1 R p c G 8 g Q W x 0 Z X J h Z G 8 u e 0 N v b H V t b j E w L D l 9 J n F 1 b 3 Q 7 L C Z x d W 9 0 O 1 N l Y 3 R p b 2 4 x L 0 J h b m N v I C g 0 K S 9 U a X B v I E F s d G V y Y W R v L n t D b 2 x 1 b W 4 x M S w x M H 0 m c X V v d D s s J n F 1 b 3 Q 7 U 2 V j d G l v b j E v Q m F u Y 2 8 g K D Q p L 1 R p c G 8 g Q W x 0 Z X J h Z G 8 u e 1 J l Z m V y w 6 p u Y 2 l h I D A 3 L T I w M j U u e G x z b S w x M X 0 m c X V v d D s s J n F 1 b 3 Q 7 U 2 V j d G l v b j E v Q m F u Y 2 8 g K D Q p L 1 R p c G 8 g Q W x 0 Z X J h Z G 8 u e 0 N v b H V t b j E z L D E y f S Z x d W 9 0 O y w m c X V v d D t T Z W N 0 a W 9 u M S 9 C Y W 5 j b y A o N C k v V G l w b y B B b H R l c m F k b y 5 7 Q 2 9 s d W 1 u M T Q s M T N 9 J n F 1 b 3 Q 7 L C Z x d W 9 0 O 1 N l Y 3 R p b 2 4 x L 0 J h b m N v I C g 0 K S 9 U a X B v I E F s d G V y Y W R v L n t D b 2 x 1 b W 4 x N S w x N H 0 m c X V v d D s s J n F 1 b 3 Q 7 U 2 V j d G l v b j E v Q m F u Y 2 8 g K D Q p L 1 R p c G 8 g Q W x 0 Z X J h Z G 8 u e 0 N v b H V t b j E 2 L D E 1 f S Z x d W 9 0 O y w m c X V v d D t T Z W N 0 a W 9 u M S 9 C Y W 5 j b y A o N C k v V G l w b y B B b H R l c m F k b y 5 7 Q 2 9 s d W 1 u M T c s M T Z 9 J n F 1 b 3 Q 7 L C Z x d W 9 0 O 1 N l Y 3 R p b 2 4 x L 0 J h b m N v I C g 0 K S 9 U a X B v I E F s d G V y Y W R v L n t D b 2 x 1 b W 4 x O C w x N 3 0 m c X V v d D s s J n F 1 b 3 Q 7 U 2 V j d G l v b j E v Q m F u Y 2 8 g K D Q p L 1 R p c G 8 g Q W x 0 Z X J h Z G 8 u e 0 N v b H V t b j E 5 L D E 4 f S Z x d W 9 0 O y w m c X V v d D t T Z W N 0 a W 9 u M S 9 C Y W 5 j b y A o N C k v V G l w b y B B b H R l c m F k b y 5 7 Q 2 9 s d W 1 u M j A s M T l 9 J n F 1 b 3 Q 7 L C Z x d W 9 0 O 1 N l Y 3 R p b 2 4 x L 0 J h b m N v I C g 0 K S 9 U a X B v I E F s d G V y Y W R v L n t D b 2 x 1 b W 4 y M S w y M H 0 m c X V v d D s s J n F 1 b 3 Q 7 U 2 V j d G l v b j E v Q m F u Y 2 8 g K D Q p L 1 R p c G 8 g Q W x 0 Z X J h Z G 8 u e 0 N v b H V t b j I y L D I x f S Z x d W 9 0 O y w m c X V v d D t T Z W N 0 a W 9 u M S 9 C Y W 5 j b y A o N C k v V G l w b y B B b H R l c m F k b y 5 7 Q 2 9 s d W 1 u M j M s M j J 9 J n F 1 b 3 Q 7 L C Z x d W 9 0 O 1 N l Y 3 R p b 2 4 x L 0 J h b m N v I C g 0 K S 9 U a X B v I E F s d G V y Y W R v L n t D b 2 x 1 b W 4 y N C w y M 3 0 m c X V v d D s s J n F 1 b 3 Q 7 U 2 V j d G l v b j E v Q m F u Y 2 8 g K D Q p L 1 R p c G 8 g Q W x 0 Z X J h Z G 8 u e 0 N v b H V t b j I 1 L D I 0 f S Z x d W 9 0 O y w m c X V v d D t T Z W N 0 a W 9 u M S 9 C Y W 5 j b y A o N C k v V G l w b y B B b H R l c m F k b y 5 7 Q 2 9 s d W 1 u M j Y s M j V 9 J n F 1 b 3 Q 7 L C Z x d W 9 0 O 1 N l Y 3 R p b 2 4 x L 0 J h b m N v I C g 0 K S 9 U a X B v I E F s d G V y Y W R v L n t D b 2 x 1 b W 4 y N y w y N n 0 m c X V v d D s s J n F 1 b 3 Q 7 U 2 V j d G l v b j E v Q m F u Y 2 8 g K D Q p L 1 R p c G 8 g Q W x 0 Z X J h Z G 8 u e 0 N v b H V t b j I 4 L D I 3 f S Z x d W 9 0 O y w m c X V v d D t T Z W N 0 a W 9 u M S 9 C Y W 5 j b y A o N C k v V G l w b y B B b H R l c m F k b y 5 7 Q 2 9 s d W 1 u M j k s M j h 9 J n F 1 b 3 Q 7 L C Z x d W 9 0 O 1 N l Y 3 R p b 2 4 x L 0 J h b m N v I C g 0 K S 9 U a X B v I E F s d G V y Y W R v L n t D b 2 x 1 b W 4 z M C w y O X 0 m c X V v d D s s J n F 1 b 3 Q 7 U 2 V j d G l v b j E v Q m F u Y 2 8 g K D Q p L 1 R p c G 8 g Q W x 0 Z X J h Z G 8 u e 0 N v b H V t b j M x L D M w f S Z x d W 9 0 O y w m c X V v d D t T Z W N 0 a W 9 u M S 9 C Y W 5 j b y A o N C k v V G l w b y B B b H R l c m F k b y 5 7 Q 2 9 s d W 1 u M z I s M z F 9 J n F 1 b 3 Q 7 L C Z x d W 9 0 O 1 N l Y 3 R p b 2 4 x L 0 J h b m N v I C g 0 K S 9 U a X B v I E F s d G V y Y W R v L n t D b 2 x 1 b W 4 z M y w z M n 0 m c X V v d D s s J n F 1 b 3 Q 7 U 2 V j d G l v b j E v Q m F u Y 2 8 g K D Q p L 1 R p c G 8 g Q W x 0 Z X J h Z G 8 u e 0 N v b H V t b j M 0 L D M z f S Z x d W 9 0 O y w m c X V v d D t T Z W N 0 a W 9 u M S 9 C Y W 5 j b y A o N C k v V G l w b y B B b H R l c m F k b y 5 7 Q 2 9 s d W 1 u M z U s M z R 9 J n F 1 b 3 Q 7 L C Z x d W 9 0 O 1 N l Y 3 R p b 2 4 x L 0 J h b m N v I C g 0 K S 9 U a X B v I E F s d G V y Y W R v L n t D b 2 x 1 b W 4 z N i w z N X 0 m c X V v d D s s J n F 1 b 3 Q 7 U 2 V j d G l v b j E v Q m F u Y 2 8 g K D Q p L 1 R p c G 8 g Q W x 0 Z X J h Z G 8 u e 0 N v b H V t b j M 3 L D M 2 f S Z x d W 9 0 O y w m c X V v d D t T Z W N 0 a W 9 u M S 9 C Y W 5 j b y A o N C k v V G l w b y B B b H R l c m F k b y 5 7 Q 2 9 s d W 1 u M z g s M z d 9 J n F 1 b 3 Q 7 L C Z x d W 9 0 O 1 N l Y 3 R p b 2 4 x L 0 J h b m N v I C g 0 K S 9 U a X B v I E F s d G V y Y W R v L n t D b 2 x 1 b W 4 z O S w z O H 0 m c X V v d D s s J n F 1 b 3 Q 7 U 2 V j d G l v b j E v Q m F u Y 2 8 g K D Q p L 1 R p c G 8 g Q W x 0 Z X J h Z G 8 u e 0 N v b H V t b j Q w L D M 5 f S Z x d W 9 0 O y w m c X V v d D t T Z W N 0 a W 9 u M S 9 C Y W 5 j b y A o N C k v V G l w b y B B b H R l c m F k b y 5 7 Q 2 9 s d W 1 u N D E s N D B 9 J n F 1 b 3 Q 7 L C Z x d W 9 0 O 1 N l Y 3 R p b 2 4 x L 0 J h b m N v I C g 0 K S 9 U a X B v I E F s d G V y Y W R v L n t D b 2 x 1 b W 4 0 M i w 0 M X 0 m c X V v d D s s J n F 1 b 3 Q 7 U 2 V j d G l v b j E v Q m F u Y 2 8 g K D Q p L 1 R p c G 8 g Q W x 0 Z X J h Z G 8 u e 0 N v b H V t b j Q z L D Q y f S Z x d W 9 0 O y w m c X V v d D t T Z W N 0 a W 9 u M S 9 C Y W 5 j b y A o N C k v V G l w b y B B b H R l c m F k b y 5 7 Q 2 9 s d W 1 u N D Q s N D N 9 J n F 1 b 3 Q 7 L C Z x d W 9 0 O 1 N l Y 3 R p b 2 4 x L 0 J h b m N v I C g 0 K S 9 U a X B v I E F s d G V y Y W R v L n t D b 2 x 1 b W 4 0 N S w 0 N H 0 m c X V v d D s s J n F 1 b 3 Q 7 U 2 V j d G l v b j E v Q m F u Y 2 8 g K D Q p L 1 R p c G 8 g Q W x 0 Z X J h Z G 8 u e 0 N v b H V t b j Q 2 L D Q 1 f S Z x d W 9 0 O y w m c X V v d D t T Z W N 0 a W 9 u M S 9 C Y W 5 j b y A o N C k v V G l w b y B B b H R l c m F k b y 5 7 Q 2 9 s d W 1 u N D c s N D Z 9 J n F 1 b 3 Q 7 L C Z x d W 9 0 O 1 N l Y 3 R p b 2 4 x L 0 J h b m N v I C g 0 K S 9 U a X B v I E F s d G V y Y W R v L n t D b 2 x 1 b W 4 0 O C w 0 N 3 0 m c X V v d D s s J n F 1 b 3 Q 7 U 2 V j d G l v b j E v Q m F u Y 2 8 g K D Q p L 1 R p c G 8 g Q W x 0 Z X J h Z G 8 u e 0 N v b H V t b j Q 5 L D Q 4 f S Z x d W 9 0 O y w m c X V v d D t T Z W N 0 a W 9 u M S 9 C Y W 5 j b y A o N C k v V G l w b y B B b H R l c m F k b y 5 7 Q 2 9 s d W 1 u N T A s N D l 9 J n F 1 b 3 Q 7 L C Z x d W 9 0 O 1 N l Y 3 R p b 2 4 x L 0 J h b m N v I C g 0 K S 9 U a X B v I E F s d G V y Y W R v L n t D b 2 x 1 b W 4 1 M S w 1 M H 0 m c X V v d D s s J n F 1 b 3 Q 7 U 2 V j d G l v b j E v Q m F u Y 2 8 g K D Q p L 1 R p c G 8 g Q W x 0 Z X J h Z G 8 u e 0 N v b H V t b j U y L D U x f S Z x d W 9 0 O y w m c X V v d D t T Z W N 0 a W 9 u M S 9 C Y W 5 j b y A o N C k v V G l w b y B B b H R l c m F k b y 5 7 Q 2 9 s d W 1 u N T M s N T J 9 J n F 1 b 3 Q 7 L C Z x d W 9 0 O 1 N l Y 3 R p b 2 4 x L 0 J h b m N v I C g 0 K S 9 U a X B v I E F s d G V y Y W R v L n t D b 2 x 1 b W 4 1 N C w 1 M 3 0 m c X V v d D s s J n F 1 b 3 Q 7 U 2 V j d G l v b j E v Q m F u Y 2 8 g K D Q p L 1 R p c G 8 g Q W x 0 Z X J h Z G 8 u e 0 N v b H V t b j U 1 L D U 0 f S Z x d W 9 0 O y w m c X V v d D t T Z W N 0 a W 9 u M S 9 C Y W 5 j b y A o N C k v V G l w b y B B b H R l c m F k b y 5 7 Q 2 9 s d W 1 u N T Y s N T V 9 J n F 1 b 3 Q 7 L C Z x d W 9 0 O 1 N l Y 3 R p b 2 4 x L 0 J h b m N v I C g 0 K S 9 U a X B v I E F s d G V y Y W R v L n t D b 2 x 1 b W 4 1 N y w 1 N n 0 m c X V v d D s s J n F 1 b 3 Q 7 U 2 V j d G l v b j E v Q m F u Y 2 8 g K D Q p L 1 R p c G 8 g Q W x 0 Z X J h Z G 8 u e 0 N v b H V t b j U 4 L D U 3 f S Z x d W 9 0 O y w m c X V v d D t T Z W N 0 a W 9 u M S 9 C Y W 5 j b y A o N C k v V G l w b y B B b H R l c m F k b y 5 7 Q 2 9 s d W 1 u N T k s N T h 9 J n F 1 b 3 Q 7 L C Z x d W 9 0 O 1 N l Y 3 R p b 2 4 x L 0 J h b m N v I C g 0 K S 9 U a X B v I E F s d G V y Y W R v L n t D b 2 x 1 b W 4 2 M C w 1 O X 0 m c X V v d D s s J n F 1 b 3 Q 7 U 2 V j d G l v b j E v Q m F u Y 2 8 g K D Q p L 1 R p c G 8 g Q W x 0 Z X J h Z G 8 u e 0 N v b H V t b j Y x L D Y w f S Z x d W 9 0 O y w m c X V v d D t T Z W N 0 a W 9 u M S 9 C Y W 5 j b y A o N C k v V G l w b y B B b H R l c m F k b y 5 7 Q 2 9 s d W 1 u N j I s N j F 9 J n F 1 b 3 Q 7 L C Z x d W 9 0 O 1 N l Y 3 R p b 2 4 x L 0 J h b m N v I C g 0 K S 9 U a X B v I E F s d G V y Y W R v L n t D b 2 x 1 b W 4 2 M y w 2 M n 0 m c X V v d D s s J n F 1 b 3 Q 7 U 2 V j d G l v b j E v Q m F u Y 2 8 g K D Q p L 1 R p c G 8 g Q W x 0 Z X J h Z G 8 u e 0 N v b H V t b j Y 0 L D Y z f S Z x d W 9 0 O y w m c X V v d D t T Z W N 0 a W 9 u M S 9 C Y W 5 j b y A o N C k v V G l w b y B B b H R l c m F k b y 5 7 Q 2 9 s d W 1 u N j U s N j R 9 J n F 1 b 3 Q 7 L C Z x d W 9 0 O 1 N l Y 3 R p b 2 4 x L 0 J h b m N v I C g 0 K S 9 U a X B v I E F s d G V y Y W R v L n t D b 2 x 1 b W 4 2 N i w 2 N X 0 m c X V v d D s s J n F 1 b 3 Q 7 U 2 V j d G l v b j E v Q m F u Y 2 8 g K D Q p L 1 R p c G 8 g Q W x 0 Z X J h Z G 8 u e 0 N v b H V t b j Y 3 L D Y 2 f S Z x d W 9 0 O y w m c X V v d D t T Z W N 0 a W 9 u M S 9 C Y W 5 j b y A o N C k v V G l w b y B B b H R l c m F k b y 5 7 Q 2 9 s d W 1 u N j g s N j d 9 J n F 1 b 3 Q 7 L C Z x d W 9 0 O 1 N l Y 3 R p b 2 4 x L 0 J h b m N v I C g 0 K S 9 U a X B v I E F s d G V y Y W R v L n t D b 2 x 1 b W 4 2 O S w 2 O H 0 m c X V v d D s s J n F 1 b 3 Q 7 U 2 V j d G l v b j E v Q m F u Y 2 8 g K D Q p L 1 R p c G 8 g Q W x 0 Z X J h Z G 8 u e 0 N v b H V t b j c w L D Y 5 f S Z x d W 9 0 O y w m c X V v d D t T Z W N 0 a W 9 u M S 9 C Y W 5 j b y A o N C k v V G l w b y B B b H R l c m F k b y 5 7 Q 2 9 s d W 1 u N z E s N z B 9 J n F 1 b 3 Q 7 L C Z x d W 9 0 O 1 N l Y 3 R p b 2 4 x L 0 J h b m N v I C g 0 K S 9 U a X B v I E F s d G V y Y W R v L n t D b 2 x 1 b W 4 3 M i w 3 M X 0 m c X V v d D s s J n F 1 b 3 Q 7 U 2 V j d G l v b j E v Q m F u Y 2 8 g K D Q p L 1 R p c G 8 g Q W x 0 Z X J h Z G 8 u e 0 N v b H V t b j c z L D c y f S Z x d W 9 0 O y w m c X V v d D t T Z W N 0 a W 9 u M S 9 C Y W 5 j b y A o N C k v V G l w b y B B b H R l c m F k b y 5 7 Q 2 9 s d W 1 u N z Q s N z N 9 J n F 1 b 3 Q 7 L C Z x d W 9 0 O 1 N l Y 3 R p b 2 4 x L 0 J h b m N v I C g 0 K S 9 U a X B v I E F s d G V y Y W R v L n t D b 2 x 1 b W 4 3 N S w 3 N H 0 m c X V v d D s s J n F 1 b 3 Q 7 U 2 V j d G l v b j E v Q m F u Y 2 8 g K D Q p L 1 R p c G 8 g Q W x 0 Z X J h Z G 8 u e 0 N v b H V t b j c 2 L D c 1 f S Z x d W 9 0 O y w m c X V v d D t T Z W N 0 a W 9 u M S 9 C Y W 5 j b y A o N C k v V G l w b y B B b H R l c m F k b y 5 7 Q 2 9 s d W 1 u N z c s N z Z 9 J n F 1 b 3 Q 7 L C Z x d W 9 0 O 1 N l Y 3 R p b 2 4 x L 0 J h b m N v I C g 0 K S 9 U a X B v I E F s d G V y Y W R v L n t D b 2 x 1 b W 4 3 O C w 3 N 3 0 m c X V v d D s s J n F 1 b 3 Q 7 U 2 V j d G l v b j E v Q m F u Y 2 8 g K D Q p L 1 R p c G 8 g Q W x 0 Z X J h Z G 8 u e 0 N v b H V t b j c 5 L D c 4 f S Z x d W 9 0 O y w m c X V v d D t T Z W N 0 a W 9 u M S 9 C Y W 5 j b y A o N C k v V G l w b y B B b H R l c m F k b y 5 7 Q 2 9 s d W 1 u O D A s N z l 9 J n F 1 b 3 Q 7 L C Z x d W 9 0 O 1 N l Y 3 R p b 2 4 x L 0 J h b m N v I C g 0 K S 9 U a X B v I E F s d G V y Y W R v L n t D b 2 x 1 b W 4 4 M S w 4 M H 0 m c X V v d D s s J n F 1 b 3 Q 7 U 2 V j d G l v b j E v Q m F u Y 2 8 g K D Q p L 1 R p c G 8 g Q W x 0 Z X J h Z G 8 u e 0 N v b H V t b j g y L D g x f S Z x d W 9 0 O y w m c X V v d D t T Z W N 0 a W 9 u M S 9 C Y W 5 j b y A o N C k v V G l w b y B B b H R l c m F k b y 5 7 Q 2 9 s d W 1 u O D M s O D J 9 J n F 1 b 3 Q 7 L C Z x d W 9 0 O 1 N l Y 3 R p b 2 4 x L 0 J h b m N v I C g 0 K S 9 U a X B v I E F s d G V y Y W R v L n t D b 2 x 1 b W 4 4 N C w 4 M 3 0 m c X V v d D s s J n F 1 b 3 Q 7 U 2 V j d G l v b j E v Q m F u Y 2 8 g K D Q p L 1 R p c G 8 g Q W x 0 Z X J h Z G 8 u e 0 N v b H V t b j g 1 L D g 0 f S Z x d W 9 0 O y w m c X V v d D t T Z W N 0 a W 9 u M S 9 C Y W 5 j b y A o N C k v V G l w b y B B b H R l c m F k b y 5 7 Q 2 9 s d W 1 u O D Y s O D V 9 J n F 1 b 3 Q 7 L C Z x d W 9 0 O 1 N l Y 3 R p b 2 4 x L 0 J h b m N v I C g 0 K S 9 U a X B v I E F s d G V y Y W R v L n t D b 2 x 1 b W 4 4 N y w 4 N n 0 m c X V v d D s s J n F 1 b 3 Q 7 U 2 V j d G l v b j E v Q m F u Y 2 8 g K D Q p L 1 R p c G 8 g Q W x 0 Z X J h Z G 8 u e 0 N v b H V t b j g 4 L D g 3 f S Z x d W 9 0 O y w m c X V v d D t T Z W N 0 a W 9 u M S 9 C Y W 5 j b y A o N C k v V G l w b y B B b H R l c m F k b y 5 7 Q 2 9 s d W 1 u O D k s O D h 9 J n F 1 b 3 Q 7 L C Z x d W 9 0 O 1 N l Y 3 R p b 2 4 x L 0 J h b m N v I C g 0 K S 9 U a X B v I E F s d G V y Y W R v L n t D b 2 x 1 b W 4 5 M C w 4 O X 0 m c X V v d D s s J n F 1 b 3 Q 7 U 2 V j d G l v b j E v Q m F u Y 2 8 g K D Q p L 1 R p c G 8 g Q W x 0 Z X J h Z G 8 u e 0 N v b H V t b j k x L D k w f S Z x d W 9 0 O y w m c X V v d D t T Z W N 0 a W 9 u M S 9 C Y W 5 j b y A o N C k v V G l w b y B B b H R l c m F k b y 5 7 Q 2 9 s d W 1 u O T I s O T F 9 J n F 1 b 3 Q 7 L C Z x d W 9 0 O 1 N l Y 3 R p b 2 4 x L 0 J h b m N v I C g 0 K S 9 U a X B v I E F s d G V y Y W R v L n t D b 2 x 1 b W 4 5 M y w 5 M n 0 m c X V v d D s s J n F 1 b 3 Q 7 U 2 V j d G l v b j E v Q m F u Y 2 8 g K D Q p L 1 R p c G 8 g Q W x 0 Z X J h Z G 8 u e 0 N v b H V t b j k 0 L D k z f S Z x d W 9 0 O y w m c X V v d D t T Z W N 0 a W 9 u M S 9 C Y W 5 j b y A o N C k v V G l w b y B B b H R l c m F k b y 5 7 Q 2 9 s d W 1 u O T U s O T R 9 J n F 1 b 3 Q 7 L C Z x d W 9 0 O 1 N l Y 3 R p b 2 4 x L 0 J h b m N v I C g 0 K S 9 U a X B v I E F s d G V y Y W R v L n t D b 2 x 1 b W 4 5 N i w 5 N X 0 m c X V v d D s s J n F 1 b 3 Q 7 U 2 V j d G l v b j E v Q m F u Y 2 8 g K D Q p L 1 R p c G 8 g Q W x 0 Z X J h Z G 8 u e 0 N v b H V t b j k 3 L D k 2 f S Z x d W 9 0 O y w m c X V v d D t T Z W N 0 a W 9 u M S 9 C Y W 5 j b y A o N C k v V G l w b y B B b H R l c m F k b y 5 7 Q 2 9 s d W 1 u O T g s O T d 9 J n F 1 b 3 Q 7 L C Z x d W 9 0 O 1 N l Y 3 R p b 2 4 x L 0 J h b m N v I C g 0 K S 9 U a X B v I E F s d G V y Y W R v L n t D b 2 x 1 b W 4 5 O S w 5 O H 0 m c X V v d D s s J n F 1 b 3 Q 7 U 2 V j d G l v b j E v Q m F u Y 2 8 g K D Q p L 1 R p c G 8 g Q W x 0 Z X J h Z G 8 u e 0 N v b H V t b j E w M C w 5 O X 0 m c X V v d D s s J n F 1 b 3 Q 7 U 2 V j d G l v b j E v Q m F u Y 2 8 g K D Q p L 1 R p c G 8 g Q W x 0 Z X J h Z G 8 u e 0 N v b H V t b j E w M S w x M D B 9 J n F 1 b 3 Q 7 L C Z x d W 9 0 O 1 N l Y 3 R p b 2 4 x L 0 J h b m N v I C g 0 K S 9 U a X B v I E F s d G V y Y W R v L n t D b 2 x 1 b W 4 x M D I s M T A x f S Z x d W 9 0 O y w m c X V v d D t T Z W N 0 a W 9 u M S 9 C Y W 5 j b y A o N C k v V G l w b y B B b H R l c m F k b y 5 7 Q 2 9 s d W 1 u M T A z L D E w M n 0 m c X V v d D s s J n F 1 b 3 Q 7 U 2 V j d G l v b j E v Q m F u Y 2 8 g K D Q p L 1 R p c G 8 g Q W x 0 Z X J h Z G 8 u e 0 N v b H V t b j E w N C w x M D N 9 J n F 1 b 3 Q 7 L C Z x d W 9 0 O 1 N l Y 3 R p b 2 4 x L 0 J h b m N v I C g 0 K S 9 U a X B v I E F s d G V y Y W R v L n t D b 2 x 1 b W 4 x M D U s M T A 0 f S Z x d W 9 0 O y w m c X V v d D t T Z W N 0 a W 9 u M S 9 C Y W 5 j b y A o N C k v V G l w b y B B b H R l c m F k b y 5 7 Q 2 9 s d W 1 u M T A 2 L D E w N X 0 m c X V v d D s s J n F 1 b 3 Q 7 U 2 V j d G l v b j E v Q m F u Y 2 8 g K D Q p L 1 R p c G 8 g Q W x 0 Z X J h Z G 8 u e 0 N v b H V t b j E w N y w x M D Z 9 J n F 1 b 3 Q 7 L C Z x d W 9 0 O 1 N l Y 3 R p b 2 4 x L 0 J h b m N v I C g 0 K S 9 U a X B v I E F s d G V y Y W R v L n t D b 2 x 1 b W 4 x M D g s M T A 3 f S Z x d W 9 0 O y w m c X V v d D t T Z W N 0 a W 9 u M S 9 C Y W 5 j b y A o N C k v V G l w b y B B b H R l c m F k b y 5 7 Q 2 9 s d W 1 u M T A 5 L D E w O H 0 m c X V v d D s s J n F 1 b 3 Q 7 U 2 V j d G l v b j E v Q m F u Y 2 8 g K D Q p L 1 R p c G 8 g Q W x 0 Z X J h Z G 8 u e 0 N v b H V t b j E x M C w x M D l 9 J n F 1 b 3 Q 7 L C Z x d W 9 0 O 1 N l Y 3 R p b 2 4 x L 0 J h b m N v I C g 0 K S 9 U a X B v I E F s d G V y Y W R v L n t D b 2 x 1 b W 4 x M T E s M T E w f S Z x d W 9 0 O y w m c X V v d D t T Z W N 0 a W 9 u M S 9 C Y W 5 j b y A o N C k v V G l w b y B B b H R l c m F k b y 5 7 Q 2 9 s d W 1 u M T E y L D E x M X 0 m c X V v d D s s J n F 1 b 3 Q 7 U 2 V j d G l v b j E v Q m F u Y 2 8 g K D Q p L 1 R p c G 8 g Q W x 0 Z X J h Z G 8 u e 0 N v b H V t b j E x M y w x M T J 9 J n F 1 b 3 Q 7 L C Z x d W 9 0 O 1 N l Y 3 R p b 2 4 x L 0 J h b m N v I C g 0 K S 9 U a X B v I E F s d G V y Y W R v L n t D b 2 x 1 b W 4 x M T Q s M T E z f S Z x d W 9 0 O y w m c X V v d D t T Z W N 0 a W 9 u M S 9 C Y W 5 j b y A o N C k v V G l w b y B B b H R l c m F k b y 5 7 Q 2 9 s d W 1 u M T E 1 L D E x N H 0 m c X V v d D s s J n F 1 b 3 Q 7 U 2 V j d G l v b j E v Q m F u Y 2 8 g K D Q p L 1 R p c G 8 g Q W x 0 Z X J h Z G 8 u e 0 N v b H V t b j E x N i w x M T V 9 J n F 1 b 3 Q 7 L C Z x d W 9 0 O 1 N l Y 3 R p b 2 4 x L 0 J h b m N v I C g 0 K S 9 U a X B v I E F s d G V y Y W R v L n t D b 2 x 1 b W 4 x M T c s M T E 2 f S Z x d W 9 0 O y w m c X V v d D t T Z W N 0 a W 9 u M S 9 C Y W 5 j b y A o N C k v V G l w b y B B b H R l c m F k b y 5 7 Q 2 9 s d W 1 u M T E 4 L D E x N 3 0 m c X V v d D s s J n F 1 b 3 Q 7 U 2 V j d G l v b j E v Q m F u Y 2 8 g K D Q p L 1 R p c G 8 g Q W x 0 Z X J h Z G 8 u e 0 N v b H V t b j E x O S w x M T h 9 J n F 1 b 3 Q 7 L C Z x d W 9 0 O 1 N l Y 3 R p b 2 4 x L 0 J h b m N v I C g 0 K S 9 U a X B v I E F s d G V y Y W R v L n t D b 2 x 1 b W 4 x M j A s M T E 5 f S Z x d W 9 0 O y w m c X V v d D t T Z W N 0 a W 9 u M S 9 C Y W 5 j b y A o N C k v V G l w b y B B b H R l c m F k b y 5 7 Q 2 9 s d W 1 u M T I x L D E y M H 0 m c X V v d D s s J n F 1 b 3 Q 7 U 2 V j d G l v b j E v Q m F u Y 2 8 g K D Q p L 1 R p c G 8 g Q W x 0 Z X J h Z G 8 u e 0 N v b H V t b j E y M i w x M j F 9 J n F 1 b 3 Q 7 L C Z x d W 9 0 O 1 N l Y 3 R p b 2 4 x L 0 J h b m N v I C g 0 K S 9 U a X B v I E F s d G V y Y W R v L n t D b 2 x 1 b W 4 x M j M s M T I y f S Z x d W 9 0 O y w m c X V v d D t T Z W N 0 a W 9 u M S 9 C Y W 5 j b y A o N C k v V G l w b y B B b H R l c m F k b y 5 7 Q 2 9 s d W 1 u M T I 0 L D E y M 3 0 m c X V v d D s s J n F 1 b 3 Q 7 U 2 V j d G l v b j E v Q m F u Y 2 8 g K D Q p L 1 R p c G 8 g Q W x 0 Z X J h Z G 8 u e 0 N v b H V t b j E y N S w x M j R 9 J n F 1 b 3 Q 7 L C Z x d W 9 0 O 1 N l Y 3 R p b 2 4 x L 0 J h b m N v I C g 0 K S 9 U a X B v I E F s d G V y Y W R v L n t D b 2 x 1 b W 4 x M j Y s M T I 1 f S Z x d W 9 0 O y w m c X V v d D t T Z W N 0 a W 9 u M S 9 C Y W 5 j b y A o N C k v V G l w b y B B b H R l c m F k b y 5 7 Q 2 9 s d W 1 u M T I 3 L D E y N n 0 m c X V v d D s s J n F 1 b 3 Q 7 U 2 V j d G l v b j E v Q m F u Y 2 8 g K D Q p L 1 R p c G 8 g Q W x 0 Z X J h Z G 8 u e 0 N v b H V t b j E y O C w x M j d 9 J n F 1 b 3 Q 7 L C Z x d W 9 0 O 1 N l Y 3 R p b 2 4 x L 0 J h b m N v I C g 0 K S 9 U a X B v I E F s d G V y Y W R v L n t D b 2 x 1 b W 4 x M j k s M T I 4 f S Z x d W 9 0 O y w m c X V v d D t T Z W N 0 a W 9 u M S 9 C Y W 5 j b y A o N C k v V G l w b y B B b H R l c m F k b y 5 7 Q 2 9 s d W 1 u M T M w L D E y O X 0 m c X V v d D s s J n F 1 b 3 Q 7 U 2 V j d G l v b j E v Q m F u Y 2 8 g K D Q p L 1 R p c G 8 g Q W x 0 Z X J h Z G 8 u e 0 N v b H V t b j E z M S w x M z B 9 J n F 1 b 3 Q 7 L C Z x d W 9 0 O 1 N l Y 3 R p b 2 4 x L 0 J h b m N v I C g 0 K S 9 U a X B v I E F s d G V y Y W R v L n t D b 2 x 1 b W 4 x M z I s M T M x f S Z x d W 9 0 O y w m c X V v d D t T Z W N 0 a W 9 u M S 9 C Y W 5 j b y A o N C k v V G l w b y B B b H R l c m F k b y 5 7 Q 2 9 s d W 1 u M T M z L D E z M n 0 m c X V v d D s s J n F 1 b 3 Q 7 U 2 V j d G l v b j E v Q m F u Y 2 8 g K D Q p L 1 R p c G 8 g Q W x 0 Z X J h Z G 8 u e 0 N v b H V t b j E z N C w x M z N 9 J n F 1 b 3 Q 7 L C Z x d W 9 0 O 1 N l Y 3 R p b 2 4 x L 0 J h b m N v I C g 0 K S 9 U a X B v I E F s d G V y Y W R v L n t D b 2 x 1 b W 4 x M z U s M T M 0 f S Z x d W 9 0 O y w m c X V v d D t T Z W N 0 a W 9 u M S 9 C Y W 5 j b y A o N C k v V G l w b y B B b H R l c m F k b y 5 7 Q 2 9 s d W 1 u M T M 2 L D E z N X 0 m c X V v d D s s J n F 1 b 3 Q 7 U 2 V j d G l v b j E v Q m F u Y 2 8 g K D Q p L 1 R p c G 8 g Q W x 0 Z X J h Z G 8 u e 0 N v b H V t b j E z N y w x M z Z 9 J n F 1 b 3 Q 7 L C Z x d W 9 0 O 1 N l Y 3 R p b 2 4 x L 0 J h b m N v I C g 0 K S 9 U a X B v I E F s d G V y Y W R v L n t D b 2 x 1 b W 4 x M z g s M T M 3 f S Z x d W 9 0 O y w m c X V v d D t T Z W N 0 a W 9 u M S 9 C Y W 5 j b y A o N C k v V G l w b y B B b H R l c m F k b y 5 7 Q 2 9 s d W 1 u M T M 5 L D E z O H 0 m c X V v d D s s J n F 1 b 3 Q 7 U 2 V j d G l v b j E v Q m F u Y 2 8 g K D Q p L 1 R p c G 8 g Q W x 0 Z X J h Z G 8 u e 0 N v b H V t b j E 0 M C w x M z l 9 J n F 1 b 3 Q 7 L C Z x d W 9 0 O 1 N l Y 3 R p b 2 4 x L 0 J h b m N v I C g 0 K S 9 U a X B v I E F s d G V y Y W R v L n t D b 2 x 1 b W 4 x N D E s M T Q w f S Z x d W 9 0 O y w m c X V v d D t T Z W N 0 a W 9 u M S 9 C Y W 5 j b y A o N C k v V G l w b y B B b H R l c m F k b y 5 7 Q 2 9 s d W 1 u M T Q y L D E 0 M X 0 m c X V v d D s s J n F 1 b 3 Q 7 U 2 V j d G l v b j E v Q m F u Y 2 8 g K D Q p L 1 R p c G 8 g Q W x 0 Z X J h Z G 8 u e 0 N v b H V t b j E 0 M y w x N D J 9 J n F 1 b 3 Q 7 L C Z x d W 9 0 O 1 N l Y 3 R p b 2 4 x L 0 J h b m N v I C g 0 K S 9 U a X B v I E F s d G V y Y W R v L n t D b 2 x 1 b W 4 x N D Q s M T Q z f S Z x d W 9 0 O y w m c X V v d D t T Z W N 0 a W 9 u M S 9 C Y W 5 j b y A o N C k v V G l w b y B B b H R l c m F k b y 5 7 Q 2 9 s d W 1 u M T Q 1 L D E 0 N H 0 m c X V v d D s s J n F 1 b 3 Q 7 U 2 V j d G l v b j E v Q m F u Y 2 8 g K D Q p L 1 R p c G 8 g Q W x 0 Z X J h Z G 8 u e 0 N v b H V t b j E 0 N i w x N D V 9 J n F 1 b 3 Q 7 L C Z x d W 9 0 O 1 N l Y 3 R p b 2 4 x L 0 J h b m N v I C g 0 K S 9 U a X B v I E F s d G V y Y W R v L n t D b 2 x 1 b W 4 x N D c s M T Q 2 f S Z x d W 9 0 O y w m c X V v d D t T Z W N 0 a W 9 u M S 9 C Y W 5 j b y A o N C k v V G l w b y B B b H R l c m F k b y 5 7 Q 2 9 s d W 1 u M T Q 4 L D E 0 N 3 0 m c X V v d D s s J n F 1 b 3 Q 7 U 2 V j d G l v b j E v Q m F u Y 2 8 g K D Q p L 1 R p c G 8 g Q W x 0 Z X J h Z G 8 u e 0 N v b H V t b j E 0 O S w x N D h 9 J n F 1 b 3 Q 7 L C Z x d W 9 0 O 1 N l Y 3 R p b 2 4 x L 0 J h b m N v I C g 0 K S 9 U a X B v I E F s d G V y Y W R v L n t D b 2 x 1 b W 4 x N T A s M T Q 5 f S Z x d W 9 0 O y w m c X V v d D t T Z W N 0 a W 9 u M S 9 C Y W 5 j b y A o N C k v V G l w b y B B b H R l c m F k b y 5 7 Q 2 9 s d W 1 u M T U x L D E 1 M H 0 m c X V v d D s s J n F 1 b 3 Q 7 U 2 V j d G l v b j E v Q m F u Y 2 8 g K D Q p L 1 R p c G 8 g Q W x 0 Z X J h Z G 8 u e 0 N v b H V t b j E 1 M i w x N T F 9 J n F 1 b 3 Q 7 L C Z x d W 9 0 O 1 N l Y 3 R p b 2 4 x L 0 J h b m N v I C g 0 K S 9 U a X B v I E F s d G V y Y W R v L n t D b 2 x 1 b W 4 x N T M s M T U y f S Z x d W 9 0 O y w m c X V v d D t T Z W N 0 a W 9 u M S 9 C Y W 5 j b y A o N C k v V G l w b y B B b H R l c m F k b y 5 7 Q 2 9 s d W 1 u M T U 0 L D E 1 M 3 0 m c X V v d D s s J n F 1 b 3 Q 7 U 2 V j d G l v b j E v Q m F u Y 2 8 g K D Q p L 1 R p c G 8 g Q W x 0 Z X J h Z G 8 u e 0 N v b H V t b j E 1 N S w x N T R 9 J n F 1 b 3 Q 7 L C Z x d W 9 0 O 1 N l Y 3 R p b 2 4 x L 0 J h b m N v I C g 0 K S 9 U a X B v I E F s d G V y Y W R v L n t D b 2 x 1 b W 4 x N T Y s M T U 1 f S Z x d W 9 0 O y w m c X V v d D t T Z W N 0 a W 9 u M S 9 C Y W 5 j b y A o N C k v V G l w b y B B b H R l c m F k b y 5 7 Q 2 9 s d W 1 u M T U 3 L D E 1 N n 0 m c X V v d D s s J n F 1 b 3 Q 7 U 2 V j d G l v b j E v Q m F u Y 2 8 g K D Q p L 1 R p c G 8 g Q W x 0 Z X J h Z G 8 u e 0 N v b H V t b j E 1 O C w x N T d 9 J n F 1 b 3 Q 7 L C Z x d W 9 0 O 1 N l Y 3 R p b 2 4 x L 0 J h b m N v I C g 0 K S 9 U a X B v I E F s d G V y Y W R v L n t D b 2 x 1 b W 4 x N T k s M T U 4 f S Z x d W 9 0 O y w m c X V v d D t T Z W N 0 a W 9 u M S 9 C Y W 5 j b y A o N C k v V G l w b y B B b H R l c m F k b y 5 7 Q 2 9 s d W 1 u M T Y w L D E 1 O X 0 m c X V v d D s s J n F 1 b 3 Q 7 U 2 V j d G l v b j E v Q m F u Y 2 8 g K D Q p L 1 R p c G 8 g Q W x 0 Z X J h Z G 8 u e 0 N v b H V t b j E 2 M S w x N j B 9 J n F 1 b 3 Q 7 L C Z x d W 9 0 O 1 N l Y 3 R p b 2 4 x L 0 J h b m N v I C g 0 K S 9 U a X B v I E F s d G V y Y W R v L n t D b 2 x 1 b W 4 x N j I s M T Y x f S Z x d W 9 0 O y w m c X V v d D t T Z W N 0 a W 9 u M S 9 C Y W 5 j b y A o N C k v V G l w b y B B b H R l c m F k b y 5 7 Q 2 9 s d W 1 u M T Y z L D E 2 M n 0 m c X V v d D s s J n F 1 b 3 Q 7 U 2 V j d G l v b j E v Q m F u Y 2 8 g K D Q p L 1 R p c G 8 g Q W x 0 Z X J h Z G 8 u e 0 N v b H V t b j E 2 N C w x N j N 9 J n F 1 b 3 Q 7 L C Z x d W 9 0 O 1 N l Y 3 R p b 2 4 x L 0 J h b m N v I C g 0 K S 9 U a X B v I E F s d G V y Y W R v L n t D b 2 x 1 b W 4 x N j U s M T Y 0 f S Z x d W 9 0 O y w m c X V v d D t T Z W N 0 a W 9 u M S 9 C Y W 5 j b y A o N C k v V G l w b y B B b H R l c m F k b y 5 7 Q 2 9 s d W 1 u M T Y 2 L D E 2 N X 0 m c X V v d D s s J n F 1 b 3 Q 7 U 2 V j d G l v b j E v Q m F u Y 2 8 g K D Q p L 1 R p c G 8 g Q W x 0 Z X J h Z G 8 u e 0 N v b H V t b j E 2 N y w x N j Z 9 J n F 1 b 3 Q 7 L C Z x d W 9 0 O 1 N l Y 3 R p b 2 4 x L 0 J h b m N v I C g 0 K S 9 U a X B v I E F s d G V y Y W R v L n t D b 2 x 1 b W 4 x N j g s M T Y 3 f S Z x d W 9 0 O y w m c X V v d D t T Z W N 0 a W 9 u M S 9 C Y W 5 j b y A o N C k v V G l w b y B B b H R l c m F k b y 5 7 Q 2 9 s d W 1 u M T Y 5 L D E 2 O H 0 m c X V v d D s s J n F 1 b 3 Q 7 U 2 V j d G l v b j E v Q m F u Y 2 8 g K D Q p L 1 R p c G 8 g Q W x 0 Z X J h Z G 8 u e 0 N v b H V t b j E 3 M C w x N j l 9 J n F 1 b 3 Q 7 L C Z x d W 9 0 O 1 N l Y 3 R p b 2 4 x L 0 J h b m N v I C g 0 K S 9 U a X B v I E F s d G V y Y W R v L n t D b 2 x 1 b W 4 x N z E s M T c w f S Z x d W 9 0 O y w m c X V v d D t T Z W N 0 a W 9 u M S 9 C Y W 5 j b y A o N C k v V G l w b y B B b H R l c m F k b y 5 7 Q 2 9 s d W 1 u M T c y L D E 3 M X 0 m c X V v d D s s J n F 1 b 3 Q 7 U 2 V j d G l v b j E v Q m F u Y 2 8 g K D Q p L 1 R p c G 8 g Q W x 0 Z X J h Z G 8 u e 0 N v b H V t b j E 3 M y w x N z J 9 J n F 1 b 3 Q 7 L C Z x d W 9 0 O 1 N l Y 3 R p b 2 4 x L 0 J h b m N v I C g 0 K S 9 U a X B v I E F s d G V y Y W R v L n t D b 2 x 1 b W 4 x N z Q s M T c z f S Z x d W 9 0 O y w m c X V v d D t T Z W N 0 a W 9 u M S 9 C Y W 5 j b y A o N C k v V G l w b y B B b H R l c m F k b y 5 7 Q 2 9 s d W 1 u M T c 1 L D E 3 N H 0 m c X V v d D s s J n F 1 b 3 Q 7 U 2 V j d G l v b j E v Q m F u Y 2 8 g K D Q p L 1 R p c G 8 g Q W x 0 Z X J h Z G 8 u e 0 N v b H V t b j E 3 N i w x N z V 9 J n F 1 b 3 Q 7 L C Z x d W 9 0 O 1 N l Y 3 R p b 2 4 x L 0 J h b m N v I C g 0 K S 9 U a X B v I E F s d G V y Y W R v L n t D b 2 x 1 b W 4 x N z c s M T c 2 f S Z x d W 9 0 O y w m c X V v d D t T Z W N 0 a W 9 u M S 9 C Y W 5 j b y A o N C k v V G l w b y B B b H R l c m F k b y 5 7 Q 2 9 s d W 1 u M T c 4 L D E 3 N 3 0 m c X V v d D s s J n F 1 b 3 Q 7 U 2 V j d G l v b j E v Q m F u Y 2 8 g K D Q p L 1 R p c G 8 g Q W x 0 Z X J h Z G 8 u e 0 N v b H V t b j E 3 O S w x N z h 9 J n F 1 b 3 Q 7 L C Z x d W 9 0 O 1 N l Y 3 R p b 2 4 x L 0 J h b m N v I C g 0 K S 9 U a X B v I E F s d G V y Y W R v L n t D b 2 x 1 b W 4 x O D A s M T c 5 f S Z x d W 9 0 O y w m c X V v d D t T Z W N 0 a W 9 u M S 9 C Y W 5 j b y A o N C k v V G l w b y B B b H R l c m F k b y 5 7 Q 2 9 s d W 1 u M T g x L D E 4 M H 0 m c X V v d D s s J n F 1 b 3 Q 7 U 2 V j d G l v b j E v Q m F u Y 2 8 g K D Q p L 1 R p c G 8 g Q W x 0 Z X J h Z G 8 u e 0 N v b H V t b j E 4 M i w x O D F 9 J n F 1 b 3 Q 7 L C Z x d W 9 0 O 1 N l Y 3 R p b 2 4 x L 0 J h b m N v I C g 0 K S 9 U a X B v I E F s d G V y Y W R v L n t D b 2 x 1 b W 4 x O D M s M T g y f S Z x d W 9 0 O y w m c X V v d D t T Z W N 0 a W 9 u M S 9 C Y W 5 j b y A o N C k v V G l w b y B B b H R l c m F k b y 5 7 Q 2 9 s d W 1 u M T g 0 L D E 4 M 3 0 m c X V v d D s s J n F 1 b 3 Q 7 U 2 V j d G l v b j E v Q m F u Y 2 8 g K D Q p L 1 R p c G 8 g Q W x 0 Z X J h Z G 8 u e 0 N v b H V t b j E 4 N S w x O D R 9 J n F 1 b 3 Q 7 L C Z x d W 9 0 O 1 N l Y 3 R p b 2 4 x L 0 J h b m N v I C g 0 K S 9 U a X B v I E F s d G V y Y W R v L n t D b 2 x 1 b W 4 x O D Y s M T g 1 f S Z x d W 9 0 O y w m c X V v d D t T Z W N 0 a W 9 u M S 9 C Y W 5 j b y A o N C k v V G l w b y B B b H R l c m F k b y 5 7 Q 2 9 s d W 1 u M T g 3 L D E 4 N n 0 m c X V v d D s s J n F 1 b 3 Q 7 U 2 V j d G l v b j E v Q m F u Y 2 8 g K D Q p L 1 R p c G 8 g Q W x 0 Z X J h Z G 8 u e 0 N v b H V t b j E 4 O C w x O D d 9 J n F 1 b 3 Q 7 L C Z x d W 9 0 O 1 N l Y 3 R p b 2 4 x L 0 J h b m N v I C g 0 K S 9 U a X B v I E F s d G V y Y W R v L n t D b 2 x 1 b W 4 x O D k s M T g 4 f S Z x d W 9 0 O y w m c X V v d D t T Z W N 0 a W 9 u M S 9 C Y W 5 j b y A o N C k v V G l w b y B B b H R l c m F k b y 5 7 Q 2 9 s d W 1 u M T k w L D E 4 O X 0 m c X V v d D s s J n F 1 b 3 Q 7 U 2 V j d G l v b j E v Q m F u Y 2 8 g K D Q p L 1 R p c G 8 g Q W x 0 Z X J h Z G 8 u e 0 N v b H V t b j E 5 M S w x O T B 9 J n F 1 b 3 Q 7 L C Z x d W 9 0 O 1 N l Y 3 R p b 2 4 x L 0 J h b m N v I C g 0 K S 9 U a X B v I E F s d G V y Y W R v L n t D b 2 x 1 b W 4 x O T I s M T k x f S Z x d W 9 0 O y w m c X V v d D t T Z W N 0 a W 9 u M S 9 C Y W 5 j b y A o N C k v V G l w b y B B b H R l c m F k b y 5 7 Q 2 9 s d W 1 u M T k z L D E 5 M n 0 m c X V v d D s s J n F 1 b 3 Q 7 U 2 V j d G l v b j E v Q m F u Y 2 8 g K D Q p L 1 R p c G 8 g Q W x 0 Z X J h Z G 8 u e 0 N v b H V t b j E 5 N C w x O T N 9 J n F 1 b 3 Q 7 L C Z x d W 9 0 O 1 N l Y 3 R p b 2 4 x L 0 J h b m N v I C g 0 K S 9 U a X B v I E F s d G V y Y W R v L n t D b 2 x 1 b W 4 x O T U s M T k 0 f S Z x d W 9 0 O y w m c X V v d D t T Z W N 0 a W 9 u M S 9 C Y W 5 j b y A o N C k v V G l w b y B B b H R l c m F k b y 5 7 Q 2 9 s d W 1 u M T k 2 L D E 5 N X 0 m c X V v d D s s J n F 1 b 3 Q 7 U 2 V j d G l v b j E v Q m F u Y 2 8 g K D Q p L 1 R p c G 8 g Q W x 0 Z X J h Z G 8 u e 0 N v b H V t b j E 5 N y w x O T Z 9 J n F 1 b 3 Q 7 L C Z x d W 9 0 O 1 N l Y 3 R p b 2 4 x L 0 J h b m N v I C g 0 K S 9 U a X B v I E F s d G V y Y W R v L n t D b 2 x 1 b W 4 x O T g s M T k 3 f S Z x d W 9 0 O y w m c X V v d D t T Z W N 0 a W 9 u M S 9 C Y W 5 j b y A o N C k v V G l w b y B B b H R l c m F k b y 5 7 Q 2 9 s d W 1 u M T k 5 L D E 5 O H 0 m c X V v d D s s J n F 1 b 3 Q 7 U 2 V j d G l v b j E v Q m F u Y 2 8 g K D Q p L 1 R p c G 8 g Q W x 0 Z X J h Z G 8 u e 0 N v b H V t b j I w M C w x O T l 9 J n F 1 b 3 Q 7 L C Z x d W 9 0 O 1 N l Y 3 R p b 2 4 x L 0 J h b m N v I C g 0 K S 9 U a X B v I E F s d G V y Y W R v L n t D b 2 x 1 b W 4 y M D E s M j A w f S Z x d W 9 0 O y w m c X V v d D t T Z W N 0 a W 9 u M S 9 C Y W 5 j b y A o N C k v V G l w b y B B b H R l c m F k b y 5 7 Q 2 9 s d W 1 u M j A y L D I w M X 0 m c X V v d D s s J n F 1 b 3 Q 7 U 2 V j d G l v b j E v Q m F u Y 2 8 g K D Q p L 1 R p c G 8 g Q W x 0 Z X J h Z G 8 u e 0 N v b H V t b j I w M y w y M D J 9 J n F 1 b 3 Q 7 L C Z x d W 9 0 O 1 N l Y 3 R p b 2 4 x L 0 J h b m N v I C g 0 K S 9 U a X B v I E F s d G V y Y W R v L n t D b 2 x 1 b W 4 y M D Q s M j A z f S Z x d W 9 0 O y w m c X V v d D t T Z W N 0 a W 9 u M S 9 C Y W 5 j b y A o N C k v V G l w b y B B b H R l c m F k b y 5 7 Q 2 9 s d W 1 u M j A 1 L D I w N H 0 m c X V v d D s s J n F 1 b 3 Q 7 U 2 V j d G l v b j E v Q m F u Y 2 8 g K D Q p L 1 R p c G 8 g Q W x 0 Z X J h Z G 8 u e 0 N v b H V t b j I w N i w y M D V 9 J n F 1 b 3 Q 7 L C Z x d W 9 0 O 1 N l Y 3 R p b 2 4 x L 0 J h b m N v I C g 0 K S 9 U a X B v I E F s d G V y Y W R v L n t D b 2 x 1 b W 4 y M D c s M j A 2 f S Z x d W 9 0 O y w m c X V v d D t T Z W N 0 a W 9 u M S 9 C Y W 5 j b y A o N C k v V G l w b y B B b H R l c m F k b y 5 7 Q 2 9 s d W 1 u M j A 4 L D I w N 3 0 m c X V v d D s s J n F 1 b 3 Q 7 U 2 V j d G l v b j E v Q m F u Y 2 8 g K D Q p L 1 R p c G 8 g Q W x 0 Z X J h Z G 8 u e 0 N v b H V t b j I w O S w y M D h 9 J n F 1 b 3 Q 7 L C Z x d W 9 0 O 1 N l Y 3 R p b 2 4 x L 0 J h b m N v I C g 0 K S 9 U a X B v I E F s d G V y Y W R v L n t D b 2 x 1 b W 4 y M T A s M j A 5 f S Z x d W 9 0 O y w m c X V v d D t T Z W N 0 a W 9 u M S 9 C Y W 5 j b y A o N C k v V G l w b y B B b H R l c m F k b y 5 7 Q 2 9 s d W 1 u M j E x L D I x M H 0 m c X V v d D s s J n F 1 b 3 Q 7 U 2 V j d G l v b j E v Q m F u Y 2 8 g K D Q p L 1 R p c G 8 g Q W x 0 Z X J h Z G 8 u e 0 N v b H V t b j I x M i w y M T F 9 J n F 1 b 3 Q 7 L C Z x d W 9 0 O 1 N l Y 3 R p b 2 4 x L 0 J h b m N v I C g 0 K S 9 U a X B v I E F s d G V y Y W R v L n t D b 2 x 1 b W 4 y M T M s M j E y f S Z x d W 9 0 O y w m c X V v d D t T Z W N 0 a W 9 u M S 9 C Y W 5 j b y A o N C k v V G l w b y B B b H R l c m F k b y 5 7 Q 2 9 s d W 1 u M j E 0 L D I x M 3 0 m c X V v d D s s J n F 1 b 3 Q 7 U 2 V j d G l v b j E v Q m F u Y 2 8 g K D Q p L 1 R p c G 8 g Q W x 0 Z X J h Z G 8 u e 0 N v b H V t b j I x N S w y M T R 9 J n F 1 b 3 Q 7 L C Z x d W 9 0 O 1 N l Y 3 R p b 2 4 x L 0 J h b m N v I C g 0 K S 9 U a X B v I E F s d G V y Y W R v L n t D b 2 x 1 b W 4 y M T Y s M j E 1 f S Z x d W 9 0 O y w m c X V v d D t T Z W N 0 a W 9 u M S 9 C Y W 5 j b y A o N C k v V G l w b y B B b H R l c m F k b y 5 7 Q 2 9 s d W 1 u M j E 3 L D I x N n 0 m c X V v d D s s J n F 1 b 3 Q 7 U 2 V j d G l v b j E v Q m F u Y 2 8 g K D Q p L 1 R p c G 8 g Q W x 0 Z X J h Z G 8 u e 0 N v b H V t b j I x O C w y M T d 9 J n F 1 b 3 Q 7 L C Z x d W 9 0 O 1 N l Y 3 R p b 2 4 x L 0 J h b m N v I C g 0 K S 9 U a X B v I E F s d G V y Y W R v L n t D b 2 x 1 b W 4 y M T k s M j E 4 f S Z x d W 9 0 O y w m c X V v d D t T Z W N 0 a W 9 u M S 9 C Y W 5 j b y A o N C k v V G l w b y B B b H R l c m F k b y 5 7 Q 2 9 s d W 1 u M j I w L D I x O X 0 m c X V v d D s s J n F 1 b 3 Q 7 U 2 V j d G l v b j E v Q m F u Y 2 8 g K D Q p L 1 R p c G 8 g Q W x 0 Z X J h Z G 8 u e 0 N v b H V t b j I y M S w y M j B 9 J n F 1 b 3 Q 7 L C Z x d W 9 0 O 1 N l Y 3 R p b 2 4 x L 0 J h b m N v I C g 0 K S 9 U a X B v I E F s d G V y Y W R v L n t D b 2 x 1 b W 4 y M j I s M j I x f S Z x d W 9 0 O y w m c X V v d D t T Z W N 0 a W 9 u M S 9 C Y W 5 j b y A o N C k v V G l w b y B B b H R l c m F k b y 5 7 Q 2 9 s d W 1 u M j I z L D I y M n 0 m c X V v d D s s J n F 1 b 3 Q 7 U 2 V j d G l v b j E v Q m F u Y 2 8 g K D Q p L 1 R p c G 8 g Q W x 0 Z X J h Z G 8 u e 0 N v b H V t b j I y N C w y M j N 9 J n F 1 b 3 Q 7 L C Z x d W 9 0 O 1 N l Y 3 R p b 2 4 x L 0 J h b m N v I C g 0 K S 9 U a X B v I E F s d G V y Y W R v L n t D b 2 x 1 b W 4 y M j U s M j I 0 f S Z x d W 9 0 O y w m c X V v d D t T Z W N 0 a W 9 u M S 9 C Y W 5 j b y A o N C k v V G l w b y B B b H R l c m F k b y 5 7 Q 2 9 s d W 1 u M j I 2 L D I y N X 0 m c X V v d D s s J n F 1 b 3 Q 7 U 2 V j d G l v b j E v Q m F u Y 2 8 g K D Q p L 1 R p c G 8 g Q W x 0 Z X J h Z G 8 u e 0 N v b H V t b j I y N y w y M j Z 9 J n F 1 b 3 Q 7 L C Z x d W 9 0 O 1 N l Y 3 R p b 2 4 x L 0 J h b m N v I C g 0 K S 9 U a X B v I E F s d G V y Y W R v L n t D b 2 x 1 b W 4 y M j g s M j I 3 f S Z x d W 9 0 O y w m c X V v d D t T Z W N 0 a W 9 u M S 9 C Y W 5 j b y A o N C k v V G l w b y B B b H R l c m F k b y 5 7 Q 2 9 s d W 1 u M j I 5 L D I y O H 0 m c X V v d D s s J n F 1 b 3 Q 7 U 2 V j d G l v b j E v Q m F u Y 2 8 g K D Q p L 1 R p c G 8 g Q W x 0 Z X J h Z G 8 u e 0 N v b H V t b j I z M C w y M j l 9 J n F 1 b 3 Q 7 L C Z x d W 9 0 O 1 N l Y 3 R p b 2 4 x L 0 J h b m N v I C g 0 K S 9 U a X B v I E F s d G V y Y W R v L n t D b 2 x 1 b W 4 y M z E s M j M w f S Z x d W 9 0 O y w m c X V v d D t T Z W N 0 a W 9 u M S 9 C Y W 5 j b y A o N C k v V G l w b y B B b H R l c m F k b y 5 7 Q 2 9 s d W 1 u M j M y L D I z M X 0 m c X V v d D s s J n F 1 b 3 Q 7 U 2 V j d G l v b j E v Q m F u Y 2 8 g K D Q p L 1 R p c G 8 g Q W x 0 Z X J h Z G 8 u e 0 N v b H V t b j I z M y w y M z J 9 J n F 1 b 3 Q 7 L C Z x d W 9 0 O 1 N l Y 3 R p b 2 4 x L 0 J h b m N v I C g 0 K S 9 U a X B v I E F s d G V y Y W R v L n t D b 2 x 1 b W 4 y M z Q s M j M z f S Z x d W 9 0 O y w m c X V v d D t T Z W N 0 a W 9 u M S 9 C Y W 5 j b y A o N C k v V G l w b y B B b H R l c m F k b y 5 7 Q 2 9 s d W 1 u M j M 1 L D I z N H 0 m c X V v d D s s J n F 1 b 3 Q 7 U 2 V j d G l v b j E v Q m F u Y 2 8 g K D Q p L 1 R p c G 8 g Q W x 0 Z X J h Z G 8 u e 0 N v b H V t b j I z N i w y M z V 9 J n F 1 b 3 Q 7 L C Z x d W 9 0 O 1 N l Y 3 R p b 2 4 x L 0 J h b m N v I C g 0 K S 9 U a X B v I E F s d G V y Y W R v L n t D b 2 x 1 b W 4 y M z c s M j M 2 f S Z x d W 9 0 O y w m c X V v d D t T Z W N 0 a W 9 u M S 9 C Y W 5 j b y A o N C k v V G l w b y B B b H R l c m F k b y 5 7 Q 2 9 s d W 1 u M j M 4 L D I z N 3 0 m c X V v d D s s J n F 1 b 3 Q 7 U 2 V j d G l v b j E v Q m F u Y 2 8 g K D Q p L 1 R p c G 8 g Q W x 0 Z X J h Z G 8 u e 0 N v b H V t b j I z O S w y M z h 9 J n F 1 b 3 Q 7 L C Z x d W 9 0 O 1 N l Y 3 R p b 2 4 x L 0 J h b m N v I C g 0 K S 9 U a X B v I E F s d G V y Y W R v L n t D b 2 x 1 b W 4 y N D A s M j M 5 f S Z x d W 9 0 O y w m c X V v d D t T Z W N 0 a W 9 u M S 9 C Y W 5 j b y A o N C k v V G l w b y B B b H R l c m F k b y 5 7 Q 2 9 s d W 1 u M j Q x L D I 0 M H 0 m c X V v d D s s J n F 1 b 3 Q 7 U 2 V j d G l v b j E v Q m F u Y 2 8 g K D Q p L 1 R p c G 8 g Q W x 0 Z X J h Z G 8 u e 0 N v b H V t b j I 0 M i w y N D F 9 J n F 1 b 3 Q 7 L C Z x d W 9 0 O 1 N l Y 3 R p b 2 4 x L 0 J h b m N v I C g 0 K S 9 U a X B v I E F s d G V y Y W R v L n t D b 2 x 1 b W 4 y N D M s M j Q y f S Z x d W 9 0 O y w m c X V v d D t T Z W N 0 a W 9 u M S 9 C Y W 5 j b y A o N C k v V G l w b y B B b H R l c m F k b y 5 7 Q 2 9 s d W 1 u M j Q 0 L D I 0 M 3 0 m c X V v d D s s J n F 1 b 3 Q 7 U 2 V j d G l v b j E v Q m F u Y 2 8 g K D Q p L 1 R p c G 8 g Q W x 0 Z X J h Z G 8 u e 0 N v b H V t b j I 0 N S w y N D R 9 J n F 1 b 3 Q 7 L C Z x d W 9 0 O 1 N l Y 3 R p b 2 4 x L 0 J h b m N v I C g 0 K S 9 U a X B v I E F s d G V y Y W R v L n t D b 2 x 1 b W 4 y N D Y s M j Q 1 f S Z x d W 9 0 O y w m c X V v d D t T Z W N 0 a W 9 u M S 9 C Y W 5 j b y A o N C k v V G l w b y B B b H R l c m F k b y 5 7 Q 2 9 s d W 1 u M j Q 3 L D I 0 N n 0 m c X V v d D s s J n F 1 b 3 Q 7 U 2 V j d G l v b j E v Q m F u Y 2 8 g K D Q p L 1 R p c G 8 g Q W x 0 Z X J h Z G 8 u e 0 N v b H V t b j I 0 O C w y N D d 9 J n F 1 b 3 Q 7 L C Z x d W 9 0 O 1 N l Y 3 R p b 2 4 x L 0 J h b m N v I C g 0 K S 9 U a X B v I E F s d G V y Y W R v L n t D b 2 x 1 b W 4 y N D k s M j Q 4 f S Z x d W 9 0 O y w m c X V v d D t T Z W N 0 a W 9 u M S 9 C Y W 5 j b y A o N C k v V G l w b y B B b H R l c m F k b y 5 7 Q 2 9 s d W 1 u M j U w L D I 0 O X 0 m c X V v d D s s J n F 1 b 3 Q 7 U 2 V j d G l v b j E v Q m F u Y 2 8 g K D Q p L 1 R p c G 8 g Q W x 0 Z X J h Z G 8 u e 0 N v b H V t b j I 1 M S w y N T B 9 J n F 1 b 3 Q 7 L C Z x d W 9 0 O 1 N l Y 3 R p b 2 4 x L 0 J h b m N v I C g 0 K S 9 U a X B v I E F s d G V y Y W R v L n t D b 2 x 1 b W 4 y N T I s M j U x f S Z x d W 9 0 O y w m c X V v d D t T Z W N 0 a W 9 u M S 9 C Y W 5 j b y A o N C k v V G l w b y B B b H R l c m F k b y 5 7 Q 2 9 s d W 1 u M j U z L D I 1 M n 0 m c X V v d D s s J n F 1 b 3 Q 7 U 2 V j d G l v b j E v Q m F u Y 2 8 g K D Q p L 1 R p c G 8 g Q W x 0 Z X J h Z G 8 u e 0 N v b H V t b j I 1 N C w y N T N 9 J n F 1 b 3 Q 7 L C Z x d W 9 0 O 1 N l Y 3 R p b 2 4 x L 0 J h b m N v I C g 0 K S 9 U a X B v I E F s d G V y Y W R v L n t D b 2 x 1 b W 4 y N T U s M j U 0 f S Z x d W 9 0 O 1 0 s J n F 1 b 3 Q 7 U m V s Y X R p b 2 5 z a G l w S W 5 m b y Z x d W 9 0 O z p b X X 0 i I C 8 + P E V u d H J 5 I F R 5 c G U 9 I k Z p b G x T d G F 0 d X M i I F Z h b H V l P S J z Q 2 9 t c G x l d G U i I C 8 + P E V u d H J 5 I F R 5 c G U 9 I k Z p b G x D b 2 x 1 b W 5 O Y W 1 l c y I g V m F s d W U 9 I n N b J n F 1 b 3 Q 7 Q 2 9 s d W 1 u M S Z x d W 9 0 O y w m c X V v d D t C Q U 5 D T y B E R S B D V V N U T 1 M g L S B S R U Z F U s O K T k N J Q S A y L j Y m c X V v d D s s J n F 1 b 3 Q 7 Q 2 9 s d W 1 u M y Z x d W 9 0 O y w m c X V v d D t D b 2 x 1 b W 4 0 J n F 1 b 3 Q 7 L C Z x d W 9 0 O 0 N v b H V t b j U m c X V v d D s s J n F 1 b 3 Q 7 Q 2 9 s d W 1 u N i Z x d W 9 0 O y w m c X V v d D t D b 2 x 1 b W 4 3 J n F 1 b 3 Q 7 L C Z x d W 9 0 O 0 N v b H V t b j g m c X V v d D s s J n F 1 b 3 Q 7 Q V M g P S B B V F J J Q l X D j U R P I F P D g 0 8 g U E F V T E 8 m c X V v d D s s J n F 1 b 3 Q 7 Q 2 9 s d W 1 u M T A m c X V v d D s s J n F 1 b 3 Q 7 Q 2 9 s d W 1 u M T E m c X V v d D s s J n F 1 b 3 Q 7 U m V m Z X L D q m 5 j a W E g M D c t M j A y N S 5 4 b H N t 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s s J n F 1 b 3 Q 7 Q 2 9 s d W 1 u M T g 2 J n F 1 b 3 Q 7 L C Z x d W 9 0 O 0 N v b H V t b j E 4 N y Z x d W 9 0 O y w m c X V v d D t D b 2 x 1 b W 4 x O D g m c X V v d D s s J n F 1 b 3 Q 7 Q 2 9 s d W 1 u M T g 5 J n F 1 b 3 Q 7 L C Z x d W 9 0 O 0 N v b H V t b j E 5 M C Z x d W 9 0 O y w m c X V v d D t D b 2 x 1 b W 4 x O T E m c X V v d D s s J n F 1 b 3 Q 7 Q 2 9 s d W 1 u M T k y J n F 1 b 3 Q 7 L C Z x d W 9 0 O 0 N v b H V t b j E 5 M y Z x d W 9 0 O y w m c X V v d D t D b 2 x 1 b W 4 x O T Q m c X V v d D s s J n F 1 b 3 Q 7 Q 2 9 s d W 1 u M T k 1 J n F 1 b 3 Q 7 L C Z x d W 9 0 O 0 N v b H V t b j E 5 N i Z x d W 9 0 O y w m c X V v d D t D b 2 x 1 b W 4 x O T c m c X V v d D s s J n F 1 b 3 Q 7 Q 2 9 s d W 1 u M T k 4 J n F 1 b 3 Q 7 L C Z x d W 9 0 O 0 N v b H V t b j E 5 O S Z x d W 9 0 O y w m c X V v d D t D b 2 x 1 b W 4 y M D A m c X V v d D s s J n F 1 b 3 Q 7 Q 2 9 s d W 1 u M j A x J n F 1 b 3 Q 7 L C Z x d W 9 0 O 0 N v b H V t b j I w M i Z x d W 9 0 O y w m c X V v d D t D b 2 x 1 b W 4 y M D M m c X V v d D s s J n F 1 b 3 Q 7 Q 2 9 s d W 1 u M j A 0 J n F 1 b 3 Q 7 L C Z x d W 9 0 O 0 N v b H V t b j I w N S Z x d W 9 0 O y w m c X V v d D t D b 2 x 1 b W 4 y M D Y m c X V v d D s s J n F 1 b 3 Q 7 Q 2 9 s d W 1 u M j A 3 J n F 1 b 3 Q 7 L C Z x d W 9 0 O 0 N v b H V t b j I w O C Z x d W 9 0 O y w m c X V v d D t D b 2 x 1 b W 4 y M D k m c X V v d D s s J n F 1 b 3 Q 7 Q 2 9 s d W 1 u M j E w J n F 1 b 3 Q 7 L C Z x d W 9 0 O 0 N v b H V t b j I x M S Z x d W 9 0 O y w m c X V v d D t D b 2 x 1 b W 4 y M T I m c X V v d D s s J n F 1 b 3 Q 7 Q 2 9 s d W 1 u M j E z J n F 1 b 3 Q 7 L C Z x d W 9 0 O 0 N v b H V t b j I x N C Z x d W 9 0 O y w m c X V v d D t D b 2 x 1 b W 4 y M T U m c X V v d D s s J n F 1 b 3 Q 7 Q 2 9 s d W 1 u M j E 2 J n F 1 b 3 Q 7 L C Z x d W 9 0 O 0 N v b H V t b j I x N y Z x d W 9 0 O y w m c X V v d D t D b 2 x 1 b W 4 y M T g m c X V v d D s s J n F 1 b 3 Q 7 Q 2 9 s d W 1 u M j E 5 J n F 1 b 3 Q 7 L C Z x d W 9 0 O 0 N v b H V t b j I y M C Z x d W 9 0 O y w m c X V v d D t D b 2 x 1 b W 4 y M j E m c X V v d D s s J n F 1 b 3 Q 7 Q 2 9 s d W 1 u M j I y J n F 1 b 3 Q 7 L C Z x d W 9 0 O 0 N v b H V t b j I y M y Z x d W 9 0 O y w m c X V v d D t D b 2 x 1 b W 4 y M j Q m c X V v d D s s J n F 1 b 3 Q 7 Q 2 9 s d W 1 u M j I 1 J n F 1 b 3 Q 7 L C Z x d W 9 0 O 0 N v b H V t b j I y N i Z x d W 9 0 O y w m c X V v d D t D b 2 x 1 b W 4 y M j c m c X V v d D s s J n F 1 b 3 Q 7 Q 2 9 s d W 1 u M j I 4 J n F 1 b 3 Q 7 L C Z x d W 9 0 O 0 N v b H V t b j I y O S Z x d W 9 0 O y w m c X V v d D t D b 2 x 1 b W 4 y M z A m c X V v d D s s J n F 1 b 3 Q 7 Q 2 9 s d W 1 u M j M x J n F 1 b 3 Q 7 L C Z x d W 9 0 O 0 N v b H V t b j I z M i Z x d W 9 0 O y w m c X V v d D t D b 2 x 1 b W 4 y M z M m c X V v d D s s J n F 1 b 3 Q 7 Q 2 9 s d W 1 u M j M 0 J n F 1 b 3 Q 7 L C Z x d W 9 0 O 0 N v b H V t b j I z N S Z x d W 9 0 O y w m c X V v d D t D b 2 x 1 b W 4 y M z Y m c X V v d D s s J n F 1 b 3 Q 7 Q 2 9 s d W 1 u M j M 3 J n F 1 b 3 Q 7 L C Z x d W 9 0 O 0 N v b H V t b j I z O C Z x d W 9 0 O y w m c X V v d D t D b 2 x 1 b W 4 y M z k m c X V v d D s s J n F 1 b 3 Q 7 Q 2 9 s d W 1 u M j Q w J n F 1 b 3 Q 7 L C Z x d W 9 0 O 0 N v b H V t b j I 0 M S Z x d W 9 0 O y w m c X V v d D t D b 2 x 1 b W 4 y N D I m c X V v d D s s J n F 1 b 3 Q 7 Q 2 9 s d W 1 u M j Q z J n F 1 b 3 Q 7 L C Z x d W 9 0 O 0 N v b H V t b j I 0 N C Z x d W 9 0 O y w m c X V v d D t D b 2 x 1 b W 4 y N D U m c X V v d D s s J n F 1 b 3 Q 7 Q 2 9 s d W 1 u M j Q 2 J n F 1 b 3 Q 7 L C Z x d W 9 0 O 0 N v b H V t b j I 0 N y Z x d W 9 0 O y w m c X V v d D t D b 2 x 1 b W 4 y N D g m c X V v d D s s J n F 1 b 3 Q 7 Q 2 9 s d W 1 u M j Q 5 J n F 1 b 3 Q 7 L C Z x d W 9 0 O 0 N v b H V t b j I 1 M C Z x d W 9 0 O y w m c X V v d D t D b 2 x 1 b W 4 y N T E m c X V v d D s s J n F 1 b 3 Q 7 Q 2 9 s d W 1 u M j U y J n F 1 b 3 Q 7 L C Z x d W 9 0 O 0 N v b H V t b j I 1 M y Z x d W 9 0 O y w m c X V v d D t D b 2 x 1 b W 4 y N T Q m c X V v d D s s J n F 1 b 3 Q 7 Q 2 9 s d W 1 u M j U 1 J n F 1 b 3 Q 7 X S I g L z 4 8 R W 5 0 c n k g V H l w Z T 0 i R m l s b E N v b H V t b l R 5 c G V z I i B W Y W x 1 Z T 0 i c 0 J n W U F C Z 0 F B Q U F Z R 0 F B Q U d 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i I C 8 + P E V u d H J 5 I F R 5 c G U 9 I k Z p b G x M Y X N 0 V X B k Y X R l Z C I g V m F s d W U 9 I m Q y M D I 1 L T A 4 L T I w V D E 2 O j U w O j Q 5 L j c 2 M T M 4 N T R a I i A v P j x F b n R y e S B U e X B l P S J G a W x s R X J y b 3 J D b 3 V u d C I g V m F s d W U 9 I m w w I i A v P j x F b n R y e S B U e X B l P S J G a W x s R X J y b 3 J D b 2 R l I i B W Y W x 1 Z T 0 i c 1 V u a 2 5 v d 2 4 i I C 8 + P E V u d H J 5 I F R 5 c G U 9 I k Z p b G x D b 3 V u d C I g V m F s d W U 9 I m w x N T c x M C I g L z 4 8 R W 5 0 c n k g V H l w Z T 0 i Q W R k Z W R U b 0 R h d G F N b 2 R l b C I g V m F s d W U 9 I m w w I i A v P j w v U 3 R h Y m x l R W 5 0 c m l l c z 4 8 L 0 l 0 Z W 0 + P E l 0 Z W 0 + P E l 0 Z W 1 M b 2 N h d G l v b j 4 8 S X R l b V R 5 c G U + R m 9 y b X V s Y T w v S X R l b V R 5 c G U + P E l 0 Z W 1 Q Y X R o P l N l Y 3 R p b 2 4 x L 0 J h b m N v J T I w K D Q p L 0 Z v b n R l P C 9 J d G V t U G F 0 a D 4 8 L 0 l 0 Z W 1 M b 2 N h d G l v b j 4 8 U 3 R h Y m x l R W 5 0 c m l l c y A v P j w v S X R l b T 4 8 S X R l b T 4 8 S X R l b U x v Y 2 F 0 a W 9 u P j x J d G V t V H l w Z T 5 G b 3 J t d W x h P C 9 J d G V t V H l w Z T 4 8 S X R l b V B h d G g + U 2 V j d G l v b j E v Q m F u Y 2 8 l M j A o N C k v Q m F u Y 2 9 f U 2 h l Z X Q 8 L 0 l 0 Z W 1 Q Y X R o P j w v S X R l b U x v Y 2 F 0 a W 9 u P j x T d G F i b G V F b n R y a W V z I C 8 + P C 9 J d G V t P j x J d G V t P j x J d G V t T G 9 j Y X R p b 2 4 + P E l 0 Z W 1 U e X B l P k Z v c m 1 1 b G E 8 L 0 l 0 Z W 1 U e X B l P j x J d G V t U G F 0 a D 5 T Z W N 0 a W 9 u M S 9 C Y W 5 j b y U y M C g 0 K S 9 D Y W J l J U M z J U E 3 Y W x o b 3 M l M j B Q c m 9 t b 3 Z p Z G 9 z P C 9 J d G V t U G F 0 a D 4 8 L 0 l 0 Z W 1 M b 2 N h d G l v b j 4 8 U 3 R h Y m x l R W 5 0 c m l l c y A v P j w v S X R l b T 4 8 S X R l b T 4 8 S X R l b U x v Y 2 F 0 a W 9 u P j x J d G V t V H l w Z T 5 G b 3 J t d W x h P C 9 J d G V t V H l w Z T 4 8 S X R l b V B h d G g + U 2 V j d G l v b j E v Q m F u Y 2 8 l M j A o N C k v V G l w b y U y M E F s d G V y Y W R v P C 9 J d G V t U G F 0 a D 4 8 L 0 l 0 Z W 1 M b 2 N h d G l v b j 4 8 U 3 R h Y m x l R W 5 0 c m l l c y A v P j w v S X R l b T 4 8 L 0 l 0 Z W 1 z P j w v T G 9 j Y W x Q Y W N r Y W d l T W V 0 Y W R h d G F G a W x l P h Y A A A B Q S w U G A A A A A A A A A A A A A A A A A A A A A A A A J g E A A A E A A A D Q j J 3 f A R X R E Y x 6 A M B P w p f r A Q A A A B U i 1 p s h M r V O v J S b Z b w H j 3 o A A A A A A g A A A A A A E G Y A A A A B A A A g A A A A w 7 Y 3 S / b G 6 + e t f 8 Y K L p 6 Z u 6 V r u S u m S v 7 9 x O i 1 7 k J Q U 8 s A A A A A D o A A A A A C A A A g A A A A 2 S m a 9 D 7 p q J s j j x t f u K D b 8 c z 4 o K I Z n e G J E l n P J c L 9 u k 9 Q A A A A U f Y c A a a F e q 3 M V t 3 e s j I J T t M D 5 A T g k d z J 3 / d T x a T l m k I 6 3 p f o n p A r 6 Z 6 h A F + R c T O g L v 0 e V C C t y d U 6 h 0 y u i 2 U q 6 Q O q l y 7 9 c S f A I y Z y E X l 2 H G B A A A A A R Y N / m M E Q H R F V s 6 p g t l 7 T s 8 w f 3 w Y N V y x p p N / 8 e 0 q Z O G i k z h y P C b X M d x K o 9 5 h G r K w + P D t v s J z Z 5 N w L S r 9 4 a d y G E g = = < / D a t a M a s h u p > 
</file>

<file path=customXml/itemProps1.xml><?xml version="1.0" encoding="utf-8"?>
<ds:datastoreItem xmlns:ds="http://schemas.openxmlformats.org/officeDocument/2006/customXml" ds:itemID="{8B9058EA-C966-4D30-8181-FAEFF6CA2F0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8</vt:i4>
      </vt:variant>
    </vt:vector>
  </HeadingPairs>
  <TitlesOfParts>
    <vt:vector size="21" baseType="lpstr">
      <vt:lpstr>DADOS GERAIS</vt:lpstr>
      <vt:lpstr>PLANILHA ORÇAMENTÁRIA</vt:lpstr>
      <vt:lpstr>ABC</vt:lpstr>
      <vt:lpstr>CRONOGRAMA</vt:lpstr>
      <vt:lpstr>BDI</vt:lpstr>
      <vt:lpstr>MEMORIA DE CÁLCULO</vt:lpstr>
      <vt:lpstr>MEM. DESCRITIVO</vt:lpstr>
      <vt:lpstr>COMPOSIÇÕES</vt:lpstr>
      <vt:lpstr>JUSTIFICATIVA COMPOSIÇÕES</vt:lpstr>
      <vt:lpstr>JUSTIFICATIVA EAP</vt:lpstr>
      <vt:lpstr>ITENS INCLUSOS</vt:lpstr>
      <vt:lpstr>BancoRJ</vt:lpstr>
      <vt:lpstr>BancoSP</vt:lpstr>
      <vt:lpstr>BDI!Area_de_impressao</vt:lpstr>
      <vt:lpstr>COMPOSIÇÕES!Area_de_impressao</vt:lpstr>
      <vt:lpstr>CRONOGRAMA!Area_de_impressao</vt:lpstr>
      <vt:lpstr>'DADOS GERAIS'!Area_de_impressao</vt:lpstr>
      <vt:lpstr>'MEM. DESCRITIVO'!Area_de_impressao</vt:lpstr>
      <vt:lpstr>'PLANILHA ORÇAMENTÁRIA'!Area_de_impressao</vt:lpstr>
      <vt:lpstr>LISTAREF</vt:lpstr>
      <vt:lpstr>'PLANILHA ORÇAMENTÁRIA'!Titulos_de_impressao</vt:lpstr>
    </vt:vector>
  </TitlesOfParts>
  <Company>Fnde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B&amp;M</cp:lastModifiedBy>
  <cp:lastPrinted>2025-12-18T12:43:12Z</cp:lastPrinted>
  <dcterms:created xsi:type="dcterms:W3CDTF">2012-10-15T18:57:41Z</dcterms:created>
  <dcterms:modified xsi:type="dcterms:W3CDTF">2026-03-09T13:51:05Z</dcterms:modified>
</cp:coreProperties>
</file>